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6.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tables/table10.xml" ContentType="application/vnd.openxmlformats-officedocument.spreadsheetml.table+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Planilhas\"/>
    </mc:Choice>
  </mc:AlternateContent>
  <xr:revisionPtr revIDLastSave="0" documentId="13_ncr:1_{FF4FC7F5-616A-404C-B511-0E9688049E0A}" xr6:coauthVersionLast="47" xr6:coauthVersionMax="47" xr10:uidLastSave="{00000000-0000-0000-0000-000000000000}"/>
  <bookViews>
    <workbookView xWindow="-108" yWindow="-108" windowWidth="16608" windowHeight="8976" firstSheet="1" activeTab="1" xr2:uid="{00000000-000D-0000-FFFF-FFFF00000000}"/>
  </bookViews>
  <sheets>
    <sheet name="EstimativaDeAta" sheetId="28" state="hidden" r:id="rId1"/>
    <sheet name="Itens" sheetId="19" r:id="rId2"/>
    <sheet name="RC_AF" sheetId="5" r:id="rId3"/>
    <sheet name="ConferirCompra" sheetId="34" state="hidden" r:id="rId4"/>
    <sheet name="Filtros" sheetId="16" r:id="rId5"/>
    <sheet name="Consumo" sheetId="3" r:id="rId6"/>
    <sheet name="Excluir_do_Estoque" sheetId="4" r:id="rId7"/>
    <sheet name="Parâmetros" sheetId="23" r:id="rId8"/>
    <sheet name="Assinaturas" sheetId="31" r:id="rId9"/>
    <sheet name="RCsGeradas" sheetId="29" state="hidden" r:id="rId10"/>
    <sheet name="VerificarAFs" sheetId="30" state="hidden" r:id="rId11"/>
    <sheet name="VerificarRCsAFs" sheetId="32" state="hidden" r:id="rId12"/>
  </sheets>
  <functionGroups builtInGroupCount="19"/>
  <definedNames>
    <definedName name="_xlnm._FilterDatabase" localSheetId="8" hidden="1">Assinaturas!$B$10:$Z$11</definedName>
    <definedName name="_xlnm._FilterDatabase" localSheetId="5" hidden="1">Consumo!$A$2:$AD$2</definedName>
    <definedName name="_xlnm._FilterDatabase" localSheetId="0" hidden="1">EstimativaDeAta!$B$8:$Y$9</definedName>
    <definedName name="_xlnm._FilterDatabase" localSheetId="1" hidden="1">Itens!$D$1:$F$1</definedName>
    <definedName name="_xlnm._FilterDatabase" localSheetId="2" hidden="1">RC_AF!$A$2:$AK$965</definedName>
    <definedName name="_xlnm.Print_Titles" localSheetId="8">Assinaturas!$1:$10</definedName>
    <definedName name="_xlnm.Print_Titles" localSheetId="3">ConferirCompra!$1:$5</definedName>
    <definedName name="_xlnm.Print_Titles" localSheetId="0">EstimativaDeAta!$1:$8</definedName>
    <definedName name="_xlnm.Print_Titles" localSheetId="6">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G933" i="19" l="1"/>
  <c r="BG456" i="19"/>
  <c r="BG745" i="19"/>
  <c r="BG581" i="19"/>
  <c r="BG455" i="19"/>
  <c r="BG174" i="19"/>
  <c r="BG517" i="19"/>
  <c r="BG381" i="19"/>
  <c r="BG128" i="19"/>
  <c r="BG9" i="19"/>
  <c r="BG358" i="19"/>
  <c r="BG230" i="19"/>
  <c r="BG412" i="19"/>
  <c r="BG632" i="19"/>
  <c r="BG175" i="19"/>
  <c r="BG266" i="19"/>
  <c r="BG176" i="19"/>
  <c r="BG637" i="19"/>
  <c r="BG345" i="19"/>
  <c r="BG459" i="19"/>
  <c r="BG346" i="19"/>
  <c r="BG347" i="19"/>
  <c r="BG580" i="19"/>
  <c r="BG196" i="19"/>
  <c r="BG194" i="19"/>
  <c r="BG260" i="19"/>
  <c r="BG259" i="19"/>
  <c r="BG532" i="19"/>
  <c r="BG20" i="19"/>
  <c r="BG441" i="19"/>
  <c r="BG140" i="19"/>
  <c r="BG914" i="19"/>
  <c r="BG13" i="19"/>
  <c r="BG12" i="19"/>
  <c r="BG11" i="19"/>
  <c r="BG14" i="19"/>
  <c r="BG15" i="19"/>
  <c r="BG736" i="19"/>
  <c r="BG851" i="19"/>
  <c r="BG830" i="19"/>
  <c r="BG278" i="19"/>
  <c r="BG272" i="19"/>
  <c r="BG274" i="19"/>
  <c r="BG276" i="19"/>
  <c r="BG275" i="19"/>
  <c r="BG503" i="19"/>
  <c r="BG492" i="19"/>
  <c r="BG490" i="19"/>
  <c r="BG493" i="19"/>
  <c r="BG132" i="19"/>
  <c r="BG425" i="19"/>
  <c r="BG428" i="19"/>
  <c r="BG338" i="19"/>
  <c r="BG931" i="19"/>
  <c r="BG236" i="19"/>
  <c r="BG389" i="19"/>
  <c r="BG464" i="19"/>
  <c r="BG776" i="19"/>
  <c r="BG778" i="19"/>
  <c r="BG465" i="19"/>
  <c r="BG466" i="19"/>
  <c r="BG357" i="19"/>
  <c r="BG135" i="19"/>
  <c r="BG769" i="19"/>
  <c r="BG772" i="19"/>
  <c r="BG472" i="19"/>
  <c r="BG774" i="19"/>
  <c r="BG473" i="19"/>
  <c r="BG705" i="19"/>
  <c r="BG704" i="19"/>
  <c r="BG703" i="19"/>
  <c r="BG843" i="19"/>
  <c r="BG844" i="19"/>
  <c r="BG76" i="19"/>
  <c r="BG78" i="19"/>
  <c r="BG120" i="19"/>
  <c r="BG122" i="19"/>
  <c r="BG235" i="19"/>
  <c r="BG886" i="19"/>
  <c r="BG323" i="19"/>
  <c r="BG324" i="19"/>
  <c r="BG462" i="19"/>
  <c r="BG602" i="19"/>
  <c r="BG603" i="19"/>
  <c r="BG770" i="19"/>
  <c r="BG771" i="19"/>
  <c r="BG24" i="19"/>
  <c r="BG852" i="19"/>
  <c r="BG866" i="19"/>
  <c r="BG868" i="19"/>
  <c r="BG870" i="19"/>
  <c r="BG871" i="19"/>
  <c r="BG869" i="19"/>
  <c r="BG646" i="19"/>
  <c r="BG610" i="19"/>
  <c r="BG133" i="19"/>
  <c r="BG207" i="19"/>
  <c r="BG520" i="19"/>
  <c r="BG8" i="19"/>
  <c r="BG7" i="19"/>
  <c r="BG676" i="19"/>
  <c r="BG668" i="19"/>
  <c r="BG744" i="19"/>
  <c r="BG351" i="19"/>
  <c r="BG229" i="19"/>
  <c r="BG807" i="19"/>
  <c r="BG390" i="19"/>
  <c r="BG285" i="19"/>
  <c r="BG758" i="19"/>
  <c r="BG336" i="19"/>
  <c r="BG337" i="19"/>
  <c r="BG391" i="19"/>
  <c r="BG765" i="19"/>
  <c r="BG691" i="19"/>
  <c r="BG720" i="19"/>
  <c r="BG645" i="19"/>
  <c r="BG479" i="19"/>
  <c r="BG245" i="19"/>
  <c r="BG239" i="19"/>
  <c r="BG247" i="19"/>
  <c r="BG427" i="19"/>
  <c r="BG359" i="19"/>
  <c r="BG240" i="19"/>
  <c r="BG248" i="19"/>
  <c r="BG249" i="19"/>
  <c r="BG252" i="19"/>
  <c r="BG250" i="19"/>
  <c r="BG251" i="19"/>
  <c r="BG253" i="19"/>
  <c r="BG534" i="19"/>
  <c r="BG794" i="19"/>
  <c r="BG795" i="19"/>
  <c r="BG797" i="19"/>
  <c r="BG798" i="19"/>
  <c r="BG799" i="19"/>
  <c r="BG796" i="19"/>
  <c r="BG800" i="19"/>
  <c r="BG805" i="19"/>
  <c r="BG17" i="19"/>
  <c r="BG215" i="19"/>
  <c r="BG216" i="19"/>
  <c r="BG406" i="19"/>
  <c r="BG421" i="19"/>
  <c r="BG656" i="19"/>
  <c r="BG655" i="19"/>
  <c r="BG416" i="19"/>
  <c r="BG327" i="19"/>
  <c r="BG413" i="19"/>
  <c r="BG411" i="19"/>
  <c r="BG579" i="19"/>
  <c r="BG547" i="19"/>
  <c r="BG549" i="19"/>
  <c r="BG550" i="19"/>
  <c r="BG136" i="19"/>
  <c r="BG130" i="19"/>
  <c r="BG564" i="19"/>
  <c r="BG295" i="19"/>
  <c r="BG463" i="19"/>
  <c r="BG934" i="19"/>
  <c r="BG471" i="19"/>
  <c r="BG470" i="19"/>
  <c r="BG121" i="19"/>
  <c r="BG902" i="19"/>
  <c r="BG671" i="19"/>
  <c r="BG672" i="19"/>
  <c r="BG673" i="19"/>
  <c r="BG674" i="19"/>
  <c r="BG675" i="19"/>
  <c r="BG683" i="19"/>
  <c r="BG72" i="19"/>
  <c r="BG73" i="19"/>
  <c r="BG74" i="19"/>
  <c r="BG64" i="19"/>
  <c r="BG66" i="19"/>
  <c r="BG67" i="19"/>
  <c r="BG68" i="19"/>
  <c r="BG69" i="19"/>
  <c r="BG70" i="19"/>
  <c r="BG71" i="19"/>
  <c r="BG210" i="19"/>
  <c r="BG65" i="19"/>
  <c r="BG476" i="19"/>
  <c r="BG677" i="19"/>
  <c r="BG692" i="19"/>
  <c r="BG693" i="19"/>
  <c r="BG694" i="19"/>
  <c r="BG695" i="19"/>
  <c r="BG696" i="19"/>
  <c r="BG809" i="19"/>
  <c r="BG811" i="19"/>
  <c r="BG519" i="19"/>
  <c r="BG343" i="19"/>
  <c r="BG768" i="19"/>
  <c r="BG256" i="19"/>
  <c r="BG195" i="19"/>
  <c r="BG197" i="19"/>
  <c r="BG757" i="19"/>
  <c r="BG542" i="19"/>
  <c r="BG546" i="19"/>
  <c r="BG544" i="19"/>
  <c r="BG551" i="19"/>
  <c r="BG553" i="19"/>
  <c r="BG554" i="19"/>
  <c r="BG556" i="19"/>
  <c r="BG737" i="19"/>
  <c r="BG192" i="19"/>
  <c r="BG53" i="19"/>
  <c r="BG552" i="19"/>
  <c r="BG555" i="19"/>
  <c r="BG178" i="19"/>
  <c r="BG461" i="19"/>
  <c r="BG670" i="19"/>
  <c r="BG280" i="19"/>
  <c r="BG575" i="19"/>
  <c r="BG702" i="19"/>
  <c r="BG700" i="19"/>
  <c r="BG213" i="19"/>
  <c r="BG137" i="19"/>
  <c r="BG341" i="19"/>
  <c r="BG36" i="19"/>
  <c r="BG847" i="19"/>
  <c r="BG577" i="19"/>
  <c r="BG574" i="19"/>
  <c r="BG578" i="19"/>
  <c r="BG576" i="19"/>
  <c r="BG367" i="19"/>
  <c r="BG404" i="19"/>
  <c r="BG701" i="19"/>
  <c r="BG867" i="19"/>
  <c r="BG863" i="19"/>
  <c r="BG849" i="19"/>
  <c r="BG10" i="19"/>
  <c r="BG16" i="19"/>
  <c r="BG880" i="19"/>
  <c r="BG881" i="19"/>
  <c r="BG879" i="19"/>
  <c r="BG864" i="19"/>
  <c r="BG77" i="19"/>
  <c r="BG356" i="19"/>
  <c r="BG801" i="19"/>
  <c r="BG537" i="19"/>
  <c r="BG539" i="19"/>
  <c r="BG540" i="19"/>
  <c r="BG538" i="19"/>
  <c r="BG535" i="19"/>
  <c r="BG543" i="19"/>
  <c r="BG419" i="19"/>
  <c r="BG509" i="19"/>
  <c r="BG54" i="19"/>
  <c r="BG548" i="19"/>
  <c r="BG545" i="19"/>
  <c r="BG27" i="19"/>
  <c r="BG28" i="19"/>
  <c r="BG29" i="19"/>
  <c r="BG138" i="19"/>
  <c r="BG52" i="19"/>
  <c r="BG699" i="19"/>
  <c r="BG184" i="19"/>
  <c r="BG469" i="19"/>
  <c r="BG468" i="19"/>
  <c r="BG467" i="19"/>
  <c r="BG679" i="19"/>
  <c r="BG729" i="19"/>
  <c r="BG735" i="19"/>
  <c r="BG734" i="19"/>
  <c r="BG591" i="19"/>
  <c r="BG273" i="19"/>
  <c r="BG915" i="19"/>
  <c r="BG420" i="19"/>
  <c r="BG784" i="19"/>
  <c r="BG298" i="19"/>
  <c r="BG491" i="19"/>
  <c r="BG394" i="19"/>
  <c r="BG887" i="19"/>
  <c r="BG862" i="19"/>
  <c r="BG502" i="19"/>
  <c r="BG877" i="19"/>
  <c r="BG223" i="19"/>
  <c r="BG198" i="19"/>
  <c r="BG917" i="19"/>
  <c r="BG612" i="19"/>
  <c r="BG397" i="19"/>
  <c r="BG654" i="19"/>
  <c r="BG511" i="19"/>
  <c r="BG678" i="19"/>
  <c r="BG281" i="19"/>
  <c r="BG943" i="19"/>
  <c r="BG396" i="19"/>
  <c r="BG227" i="19"/>
  <c r="BG478" i="19"/>
  <c r="BG410" i="19"/>
  <c r="BG294" i="19"/>
  <c r="BG139" i="19"/>
  <c r="BG499" i="19"/>
  <c r="BG709" i="19"/>
  <c r="BG373" i="19"/>
  <c r="BG374" i="19"/>
  <c r="BG721" i="19"/>
  <c r="BG438" i="19"/>
  <c r="BG437" i="19"/>
  <c r="BG748" i="19"/>
  <c r="BG888" i="19"/>
  <c r="BG33" i="19"/>
  <c r="BG32" i="19"/>
  <c r="BG436" i="19"/>
  <c r="BG860" i="19"/>
  <c r="BG861" i="19"/>
  <c r="BG267" i="19"/>
  <c r="BG271" i="19"/>
  <c r="BG781" i="19"/>
  <c r="BG44" i="19"/>
  <c r="BG661" i="19"/>
  <c r="BG398" i="19"/>
  <c r="BG399" i="19"/>
  <c r="BG710" i="19"/>
  <c r="BG813" i="19"/>
  <c r="BG733" i="19"/>
  <c r="BG659" i="19"/>
  <c r="BG179" i="19"/>
  <c r="BG775" i="19"/>
  <c r="BG55" i="19"/>
  <c r="BG865" i="19"/>
  <c r="BG495" i="19"/>
  <c r="BG47" i="19"/>
  <c r="BG48" i="19"/>
  <c r="BG873" i="19"/>
  <c r="BG372" i="19"/>
  <c r="BG878" i="19"/>
  <c r="BG335" i="19"/>
  <c r="BG460" i="19"/>
  <c r="BG182" i="19"/>
  <c r="BG779" i="19"/>
  <c r="BG494" i="19"/>
  <c r="BG755" i="19"/>
  <c r="BG527" i="19"/>
  <c r="BG268" i="19"/>
  <c r="BG521" i="19"/>
  <c r="BG583" i="19"/>
  <c r="BG572" i="19"/>
  <c r="BG234" i="19"/>
  <c r="BG40" i="19"/>
  <c r="BG780" i="19"/>
  <c r="BG874" i="19"/>
  <c r="BG664" i="19"/>
  <c r="BG35" i="19"/>
  <c r="BG49" i="19"/>
  <c r="BG50" i="19"/>
  <c r="BG180" i="19"/>
  <c r="BG181" i="19"/>
  <c r="BG209" i="19"/>
  <c r="BG364" i="19"/>
  <c r="BG365" i="19"/>
  <c r="BG370" i="19"/>
  <c r="BG297" i="19"/>
  <c r="BG500" i="19"/>
  <c r="BG501" i="19"/>
  <c r="BG750" i="19"/>
  <c r="BG773" i="19"/>
  <c r="BG777" i="19"/>
  <c r="BG371" i="19"/>
  <c r="BG945" i="19"/>
  <c r="BG366" i="19"/>
  <c r="BG369" i="19"/>
  <c r="BG716" i="19"/>
  <c r="BG922" i="19"/>
  <c r="BG921" i="19"/>
  <c r="BG876" i="19"/>
  <c r="BG283" i="19"/>
  <c r="BG282" i="19"/>
  <c r="BG418" i="19"/>
  <c r="BG56" i="19"/>
  <c r="BG810" i="19"/>
  <c r="BG586" i="19"/>
  <c r="BG177" i="19"/>
  <c r="BG475" i="19"/>
  <c r="BG728" i="19"/>
  <c r="BG635" i="19"/>
  <c r="BG350" i="19"/>
  <c r="BG899" i="19"/>
  <c r="BG897" i="19"/>
  <c r="BG891" i="19"/>
  <c r="BG893" i="19"/>
  <c r="BG508" i="19"/>
  <c r="BG507" i="19"/>
  <c r="BG222" i="19"/>
  <c r="BG221" i="19"/>
  <c r="BG541" i="19"/>
  <c r="BG786" i="19"/>
  <c r="BG214" i="19"/>
  <c r="BG631" i="19"/>
  <c r="BG187" i="19"/>
  <c r="BG186" i="19"/>
  <c r="BG246" i="19"/>
  <c r="BG892" i="19"/>
  <c r="BG898" i="19"/>
  <c r="BG890" i="19"/>
  <c r="BG752" i="19"/>
  <c r="BG636" i="19"/>
  <c r="BG363" i="19"/>
  <c r="BG726" i="19"/>
  <c r="BG57" i="19"/>
  <c r="BG727" i="19"/>
  <c r="BG265" i="19"/>
  <c r="BG760" i="19"/>
  <c r="BG613" i="19"/>
  <c r="BG634" i="19"/>
  <c r="BG395" i="19"/>
  <c r="BG6" i="19"/>
  <c r="BG601" i="19"/>
  <c r="BG605" i="19"/>
  <c r="BG767" i="19"/>
  <c r="BG820" i="19"/>
  <c r="BG821" i="19"/>
  <c r="BG822" i="19"/>
  <c r="BG823" i="19"/>
  <c r="BG190" i="19"/>
  <c r="BG189" i="19"/>
  <c r="BG783" i="19"/>
  <c r="BG51" i="19"/>
  <c r="BG254" i="19"/>
  <c r="BG293" i="19"/>
  <c r="BG882" i="19"/>
  <c r="BG826" i="19"/>
  <c r="BG825" i="19"/>
  <c r="BG530" i="19"/>
  <c r="BG746" i="19"/>
  <c r="BG263" i="19"/>
  <c r="BG261" i="19"/>
  <c r="BG292" i="19"/>
  <c r="BG523" i="19"/>
  <c r="BG594" i="19"/>
  <c r="BG717" i="19"/>
  <c r="BG718" i="19"/>
  <c r="BG719" i="19"/>
  <c r="BG723" i="19"/>
  <c r="BG715" i="19"/>
  <c r="BG894" i="19"/>
  <c r="BG81" i="19"/>
  <c r="BG408" i="19"/>
  <c r="BG409" i="19"/>
  <c r="BG742" i="19"/>
  <c r="BG488" i="19"/>
  <c r="BG487" i="19"/>
  <c r="BG344" i="19"/>
  <c r="BG925" i="19"/>
  <c r="BG939" i="19"/>
  <c r="BG936" i="19"/>
  <c r="BG667" i="19"/>
  <c r="BG368" i="19"/>
  <c r="BG808" i="19"/>
  <c r="BG698" i="19"/>
  <c r="BG697" i="19"/>
  <c r="BG926" i="19"/>
  <c r="BG299" i="19"/>
  <c r="BG300" i="19"/>
  <c r="BG301" i="19"/>
  <c r="BG302" i="19"/>
  <c r="BG303" i="19"/>
  <c r="BG305" i="19"/>
  <c r="BG308" i="19"/>
  <c r="BG309" i="19"/>
  <c r="BG310" i="19"/>
  <c r="BG311" i="19"/>
  <c r="BG304" i="19"/>
  <c r="BG312" i="19"/>
  <c r="BG313" i="19"/>
  <c r="BG306" i="19"/>
  <c r="BG307" i="19"/>
  <c r="BG474" i="19"/>
  <c r="BG753" i="19"/>
  <c r="BG34" i="19"/>
  <c r="BG46" i="19"/>
  <c r="BG21" i="19"/>
  <c r="BG403" i="19"/>
  <c r="BG607" i="19"/>
  <c r="BG608" i="19"/>
  <c r="BG587" i="19"/>
  <c r="BG653" i="19"/>
  <c r="BG740" i="19"/>
  <c r="BG585" i="19"/>
  <c r="BG584" i="19"/>
  <c r="BG393" i="19"/>
  <c r="BG558" i="19"/>
  <c r="BG559" i="19"/>
  <c r="BG560" i="19"/>
  <c r="BG561" i="19"/>
  <c r="BG562" i="19"/>
  <c r="BG563" i="19"/>
  <c r="BG565" i="19"/>
  <c r="BG566" i="19"/>
  <c r="BG567" i="19"/>
  <c r="BG568" i="19"/>
  <c r="BG569" i="19"/>
  <c r="BG431" i="19"/>
  <c r="BG432" i="19"/>
  <c r="BG433" i="19"/>
  <c r="BG435" i="19"/>
  <c r="BG884" i="19"/>
  <c r="BG4" i="19"/>
  <c r="BG5" i="19"/>
  <c r="BG486" i="19"/>
  <c r="BG485" i="19"/>
  <c r="BG387" i="19"/>
  <c r="BG929" i="19"/>
  <c r="BG400" i="19"/>
  <c r="BG627" i="19"/>
  <c r="BG630" i="19"/>
  <c r="BG42" i="19"/>
  <c r="BG43" i="19"/>
  <c r="BG41" i="19"/>
  <c r="BG334" i="19"/>
  <c r="BG75" i="19"/>
  <c r="BG228" i="19"/>
  <c r="BG927" i="19"/>
  <c r="BG756" i="19"/>
  <c r="BG747" i="19"/>
  <c r="BG857" i="19"/>
  <c r="BG858" i="19"/>
  <c r="BG320" i="19"/>
  <c r="BG649" i="19"/>
  <c r="BG854" i="19"/>
  <c r="BG853" i="19"/>
  <c r="BG856" i="19"/>
  <c r="BG855" i="19"/>
  <c r="BG941" i="19"/>
  <c r="BG414" i="19"/>
  <c r="BG330" i="19"/>
  <c r="BG340" i="19"/>
  <c r="BG329" i="19"/>
  <c r="BG402" i="19"/>
  <c r="BG286" i="19"/>
  <c r="BG316" i="19"/>
  <c r="BG315" i="19"/>
  <c r="BG850" i="19"/>
  <c r="BG669" i="19"/>
  <c r="BG287" i="19"/>
  <c r="BG129" i="19"/>
  <c r="BG793" i="19"/>
  <c r="BG928" i="19"/>
  <c r="BG588" i="19"/>
  <c r="BG439" i="19"/>
  <c r="BG883" i="19"/>
  <c r="BG942" i="19"/>
  <c r="BG30" i="19"/>
  <c r="BG143" i="19"/>
  <c r="BG144" i="19"/>
  <c r="BG145" i="19"/>
  <c r="BG146" i="19"/>
  <c r="BG148" i="19"/>
  <c r="BG159" i="19"/>
  <c r="BG161" i="19"/>
  <c r="BG163" i="19"/>
  <c r="BG166" i="19"/>
  <c r="BG533" i="19"/>
  <c r="BG686" i="19"/>
  <c r="BG415" i="19"/>
  <c r="BG149" i="19"/>
  <c r="BG167" i="19"/>
  <c r="BG624" i="19"/>
  <c r="BG243" i="19"/>
  <c r="BG713" i="19"/>
  <c r="BG714" i="19"/>
  <c r="BG712" i="19"/>
  <c r="BG787" i="19"/>
  <c r="BG788" i="19"/>
  <c r="BG238" i="19"/>
  <c r="BG237" i="19"/>
  <c r="BG226" i="19"/>
  <c r="BG225" i="19"/>
  <c r="BG824" i="19"/>
  <c r="BG160" i="19"/>
  <c r="BG162" i="19"/>
  <c r="BG164" i="19"/>
  <c r="BG165" i="19"/>
  <c r="BG150" i="19"/>
  <c r="BG151" i="19"/>
  <c r="BG152" i="19"/>
  <c r="BG153" i="19"/>
  <c r="BG154" i="19"/>
  <c r="BG82" i="19"/>
  <c r="BG711" i="19"/>
  <c r="BG258" i="19"/>
  <c r="BG224" i="19"/>
  <c r="BG749" i="19"/>
  <c r="BG430" i="19"/>
  <c r="BG688" i="19"/>
  <c r="BG932" i="19"/>
  <c r="BG484" i="19"/>
  <c r="BG328" i="19"/>
  <c r="BG940" i="19"/>
  <c r="BG803" i="19"/>
  <c r="BG212" i="19"/>
  <c r="BG289" i="19"/>
  <c r="BG741" i="19"/>
  <c r="BG339" i="19"/>
  <c r="BG314" i="19"/>
  <c r="BG317" i="19"/>
  <c r="BG94" i="19"/>
  <c r="BG791" i="19"/>
  <c r="BG792" i="19"/>
  <c r="BG424" i="19"/>
  <c r="BG426" i="19"/>
  <c r="BG875" i="19"/>
  <c r="BG846" i="19"/>
  <c r="BG762" i="19"/>
  <c r="BG689" i="19"/>
  <c r="BG22" i="19"/>
  <c r="BG833" i="19"/>
  <c r="BG835" i="19"/>
  <c r="BG836" i="19"/>
  <c r="BG834" i="19"/>
  <c r="BG422" i="19"/>
  <c r="BG423" i="19"/>
  <c r="BG658" i="19"/>
  <c r="BG657" i="19"/>
  <c r="BG789" i="19"/>
  <c r="BG440" i="19"/>
  <c r="BG790" i="19"/>
  <c r="BG706" i="19"/>
  <c r="BG131" i="19"/>
  <c r="BG708" i="19"/>
  <c r="BG785" i="19"/>
  <c r="BG284" i="19"/>
  <c r="BG685" i="19"/>
  <c r="BG321" i="19"/>
  <c r="BG322" i="19"/>
  <c r="BG690" i="19"/>
  <c r="BG872" i="19"/>
  <c r="BG895" i="19"/>
  <c r="BG896" i="19"/>
  <c r="BG590" i="19"/>
  <c r="BG96" i="19"/>
  <c r="BG211" i="19"/>
  <c r="BG923" i="19"/>
  <c r="BG376" i="19"/>
  <c r="BG652" i="19"/>
  <c r="BG722" i="19"/>
  <c r="BG219" i="19"/>
  <c r="BG901" i="19"/>
  <c r="BG900" i="19"/>
  <c r="BG183" i="19"/>
  <c r="BG629" i="19"/>
  <c r="BG623" i="19"/>
  <c r="BG918" i="19"/>
  <c r="BG832" i="19"/>
  <c r="BG134" i="19"/>
  <c r="BG731" i="19"/>
  <c r="BG732" i="19"/>
  <c r="BG730" i="19"/>
  <c r="BG761" i="19"/>
  <c r="BG650" i="19"/>
  <c r="BG651" i="19"/>
  <c r="BG946" i="19"/>
  <c r="BG429" i="19"/>
  <c r="BG837" i="19"/>
  <c r="BG806" i="19"/>
  <c r="BG218" i="19"/>
  <c r="BG571" i="19"/>
  <c r="BG217" i="19"/>
  <c r="BG417" i="19"/>
  <c r="BG332" i="19"/>
  <c r="BG859" i="19"/>
  <c r="BG528" i="19"/>
  <c r="BG751" i="19"/>
  <c r="BG290" i="19"/>
  <c r="BG291" i="19"/>
  <c r="BG647" i="19"/>
  <c r="BG626" i="19"/>
  <c r="BG625" i="19"/>
  <c r="BG628" i="19"/>
  <c r="BG643" i="19"/>
  <c r="BG644" i="19"/>
  <c r="BG95" i="19"/>
  <c r="BG98" i="19"/>
  <c r="BG45" i="19"/>
  <c r="BG513" i="19"/>
  <c r="BG536" i="19"/>
  <c r="BG606" i="19"/>
  <c r="BG498" i="19"/>
  <c r="BG609" i="19"/>
  <c r="BG648" i="19"/>
  <c r="BG244" i="19"/>
  <c r="BG938" i="19"/>
  <c r="BG570" i="19"/>
  <c r="BG220" i="19"/>
  <c r="BG592" i="19"/>
  <c r="BG593" i="19"/>
  <c r="BG19" i="19"/>
  <c r="BG621" i="19"/>
  <c r="BG604" i="19"/>
  <c r="BG142" i="19"/>
  <c r="BG141" i="19"/>
  <c r="BG147" i="19"/>
  <c r="BG514" i="19"/>
  <c r="BG208" i="19"/>
  <c r="BG185" i="19"/>
  <c r="BG804" i="19"/>
  <c r="BG754" i="19"/>
  <c r="BG930" i="19"/>
  <c r="BG388" i="19"/>
  <c r="BG764" i="19"/>
  <c r="BG763" i="19"/>
  <c r="BG242" i="19"/>
  <c r="BG241" i="19"/>
  <c r="BG937" i="19"/>
  <c r="BG97" i="19"/>
  <c r="BG319" i="19"/>
  <c r="BG318" i="19"/>
  <c r="BG333" i="19"/>
  <c r="BG231" i="19"/>
  <c r="BG504" i="19"/>
  <c r="BG935" i="19"/>
  <c r="BG386" i="19"/>
  <c r="BG557" i="19"/>
  <c r="BG522" i="19"/>
  <c r="BG434" i="19"/>
  <c r="BG831" i="19"/>
  <c r="BG589" i="19"/>
  <c r="BG529" i="19"/>
  <c r="BG25" i="19"/>
  <c r="BG451" i="19"/>
  <c r="BG452" i="19"/>
  <c r="BG382" i="19"/>
  <c r="BG611" i="19"/>
  <c r="BG642" i="19"/>
  <c r="BG99" i="19"/>
  <c r="BG375" i="19"/>
  <c r="BG380" i="19"/>
  <c r="BG383" i="19"/>
  <c r="BG384" i="19"/>
  <c r="BG407" i="19"/>
  <c r="BG447" i="19"/>
  <c r="BG582" i="19"/>
  <c r="BG378" i="19"/>
  <c r="BG379" i="19"/>
  <c r="BG262" i="19"/>
  <c r="BG349" i="19"/>
  <c r="BG348" i="19"/>
  <c r="BG362" i="19"/>
  <c r="BG885" i="19"/>
  <c r="BG454" i="19"/>
  <c r="BG170" i="19"/>
  <c r="BG171" i="19"/>
  <c r="BG173" i="19"/>
  <c r="BG232" i="19"/>
  <c r="BG515" i="19"/>
  <c r="BG516" i="19"/>
  <c r="BG920" i="19"/>
  <c r="BG919" i="19"/>
  <c r="BG392" i="19"/>
  <c r="BG193" i="19"/>
  <c r="BG531" i="19"/>
  <c r="BG944" i="19"/>
  <c r="BG924" i="19"/>
  <c r="BG743" i="19"/>
  <c r="BG759" i="19"/>
  <c r="BG83" i="19"/>
  <c r="BG331" i="19"/>
  <c r="BG782" i="19"/>
  <c r="BG458" i="19"/>
  <c r="BG457" i="19"/>
  <c r="BG353" i="19"/>
  <c r="BG354" i="19"/>
  <c r="BG848" i="19"/>
  <c r="BG352" i="19"/>
  <c r="BG199" i="19"/>
  <c r="BG200" i="19"/>
  <c r="BG201" i="19"/>
  <c r="BG202" i="19"/>
  <c r="BG203" i="19"/>
  <c r="BG204" i="19"/>
  <c r="BG205" i="19"/>
  <c r="BG206" i="19"/>
  <c r="BG916" i="19"/>
  <c r="BG31" i="19"/>
  <c r="BG622" i="19"/>
  <c r="BG446" i="19"/>
  <c r="BG725" i="19"/>
  <c r="BG616" i="19"/>
  <c r="BG617" i="19"/>
  <c r="BG618" i="19"/>
  <c r="BG619" i="19"/>
  <c r="BG620" i="19"/>
  <c r="BG385" i="19"/>
  <c r="BG662" i="19"/>
  <c r="BG663" i="19"/>
  <c r="BG442" i="19"/>
  <c r="BG595" i="19"/>
  <c r="BG596" i="19"/>
  <c r="BG597" i="19"/>
  <c r="BG598" i="19"/>
  <c r="BG599" i="19"/>
  <c r="BG600" i="19"/>
  <c r="BG80" i="19"/>
  <c r="BG79" i="19"/>
  <c r="BG264" i="19"/>
  <c r="BG660" i="19"/>
  <c r="BG840" i="19"/>
  <c r="BG841" i="19"/>
  <c r="BG155" i="19"/>
  <c r="BG156" i="19"/>
  <c r="BG445" i="19"/>
  <c r="BG448" i="19"/>
  <c r="BG269" i="19"/>
  <c r="BG270" i="19"/>
  <c r="BG279" i="19"/>
  <c r="BG277" i="19"/>
  <c r="BG377" i="19"/>
  <c r="BG525" i="19"/>
  <c r="BG842" i="19"/>
  <c r="BG903" i="19"/>
  <c r="BG524" i="19"/>
  <c r="BG707" i="19"/>
  <c r="BG839" i="19"/>
  <c r="BG838" i="19"/>
  <c r="BG687" i="19"/>
  <c r="BG233" i="19"/>
  <c r="BG325" i="19"/>
  <c r="BG360" i="19"/>
  <c r="BG361" i="19"/>
  <c r="BG326" i="19"/>
  <c r="BG119" i="19"/>
  <c r="BG157" i="19"/>
  <c r="BG158" i="19"/>
  <c r="BG724" i="19"/>
  <c r="BG489" i="19"/>
  <c r="BG911" i="19"/>
  <c r="BG912" i="19"/>
  <c r="BG913" i="19"/>
  <c r="BG59" i="19"/>
  <c r="BG60" i="19"/>
  <c r="BG61" i="19"/>
  <c r="BG62" i="19"/>
  <c r="BG63" i="19"/>
  <c r="BG904" i="19"/>
  <c r="BG905" i="19"/>
  <c r="BG906" i="19"/>
  <c r="BG907" i="19"/>
  <c r="BG908" i="19"/>
  <c r="BG909" i="19"/>
  <c r="BG910" i="19"/>
  <c r="BG510" i="19"/>
  <c r="BG526" i="19"/>
  <c r="BG496" i="19"/>
  <c r="BG497" i="19"/>
  <c r="BG684" i="19"/>
  <c r="BG191" i="19"/>
  <c r="BG518" i="19"/>
  <c r="BG39" i="19"/>
  <c r="BG188" i="19"/>
  <c r="BG505" i="19"/>
  <c r="BG443" i="19"/>
  <c r="BG444" i="19"/>
  <c r="BG477" i="19"/>
  <c r="BG573" i="19"/>
  <c r="BG682" i="19"/>
  <c r="BG681" i="19"/>
  <c r="BG38" i="19"/>
  <c r="BG633" i="19"/>
  <c r="BG512" i="19"/>
  <c r="BG23" i="19"/>
  <c r="BG342" i="19"/>
  <c r="BG739" i="19"/>
  <c r="BG26" i="19"/>
  <c r="BG58" i="19"/>
  <c r="BG123" i="19"/>
  <c r="BG124" i="19"/>
  <c r="BG125" i="19"/>
  <c r="BG127" i="19"/>
  <c r="BG126" i="19"/>
  <c r="BG168" i="19"/>
  <c r="BG169" i="19"/>
  <c r="BG172" i="19"/>
  <c r="BG405" i="19"/>
  <c r="BG449" i="19"/>
  <c r="BG450" i="19"/>
  <c r="BG614" i="19"/>
  <c r="BG802" i="19"/>
  <c r="BG288" i="19"/>
  <c r="BG766" i="19"/>
  <c r="BG680" i="19"/>
  <c r="BG482" i="19"/>
  <c r="BG483" i="19"/>
  <c r="BG481" i="19"/>
  <c r="BG638" i="19"/>
  <c r="BG639" i="19"/>
  <c r="BG640" i="19"/>
  <c r="BG641" i="19"/>
  <c r="BG296" i="19"/>
  <c r="BG615" i="19"/>
  <c r="BG665" i="19"/>
  <c r="BG666" i="19"/>
  <c r="BG84" i="19"/>
  <c r="BG89" i="19"/>
  <c r="BG88" i="19"/>
  <c r="BG90" i="19"/>
  <c r="BG91" i="19"/>
  <c r="BG92" i="19"/>
  <c r="BG93" i="19"/>
  <c r="BG86" i="19"/>
  <c r="BG87" i="19"/>
  <c r="BG85" i="19"/>
  <c r="BG101" i="19"/>
  <c r="BG100" i="19"/>
  <c r="BG102" i="19"/>
  <c r="BG104" i="19"/>
  <c r="BG106" i="19"/>
  <c r="BG107" i="19"/>
  <c r="BG110" i="19"/>
  <c r="BG109" i="19"/>
  <c r="BG108" i="19"/>
  <c r="BG111" i="19"/>
  <c r="BG113" i="19"/>
  <c r="BG114" i="19"/>
  <c r="BG115" i="19"/>
  <c r="BG103" i="19"/>
  <c r="BG118" i="19"/>
  <c r="BG116" i="19"/>
  <c r="BG112" i="19"/>
  <c r="BG117" i="19"/>
  <c r="BG105" i="19"/>
  <c r="BG453" i="19"/>
  <c r="BG18" i="19"/>
  <c r="BG480" i="19"/>
  <c r="BG355" i="19"/>
  <c r="BG401" i="19"/>
  <c r="BG818" i="19"/>
  <c r="BG819" i="19"/>
  <c r="BG817" i="19"/>
  <c r="BG889" i="19"/>
  <c r="BG738" i="19"/>
  <c r="BG845" i="19"/>
  <c r="BG255" i="19"/>
  <c r="BG812" i="19"/>
  <c r="BG829" i="19"/>
  <c r="BG814" i="19"/>
  <c r="BG815" i="19"/>
  <c r="BG816" i="19"/>
  <c r="BG827" i="19"/>
  <c r="BG828" i="19"/>
  <c r="BG257" i="19"/>
  <c r="BG506" i="19"/>
  <c r="BG37" i="19"/>
  <c r="AV933" i="19"/>
  <c r="AV456" i="19"/>
  <c r="AV745" i="19"/>
  <c r="AV581" i="19"/>
  <c r="AV455" i="19"/>
  <c r="AV174" i="19"/>
  <c r="AV517" i="19"/>
  <c r="AV381" i="19"/>
  <c r="AV128" i="19"/>
  <c r="AV9" i="19"/>
  <c r="AV358" i="19"/>
  <c r="AV230" i="19"/>
  <c r="AV412" i="19"/>
  <c r="AV632" i="19"/>
  <c r="AV175" i="19"/>
  <c r="AV266" i="19"/>
  <c r="AV176" i="19"/>
  <c r="AV637" i="19"/>
  <c r="AV345" i="19"/>
  <c r="AV459" i="19"/>
  <c r="AV346" i="19"/>
  <c r="AV347" i="19"/>
  <c r="AV580" i="19"/>
  <c r="AV196" i="19"/>
  <c r="AV194" i="19"/>
  <c r="AV260" i="19"/>
  <c r="AV259" i="19"/>
  <c r="AV532" i="19"/>
  <c r="AV20" i="19"/>
  <c r="AV441" i="19"/>
  <c r="AV140" i="19"/>
  <c r="AV914" i="19"/>
  <c r="AV13" i="19"/>
  <c r="AV12" i="19"/>
  <c r="AV11" i="19"/>
  <c r="AV14" i="19"/>
  <c r="AV15" i="19"/>
  <c r="AV736" i="19"/>
  <c r="AV851" i="19"/>
  <c r="AV830" i="19"/>
  <c r="AV278" i="19"/>
  <c r="AV272" i="19"/>
  <c r="AV274" i="19"/>
  <c r="AV276" i="19"/>
  <c r="AV275" i="19"/>
  <c r="AV503" i="19"/>
  <c r="AV492" i="19"/>
  <c r="AV490" i="19"/>
  <c r="AV493" i="19"/>
  <c r="AV132" i="19"/>
  <c r="AV425" i="19"/>
  <c r="AV428" i="19"/>
  <c r="AV338" i="19"/>
  <c r="AV931" i="19"/>
  <c r="AV236" i="19"/>
  <c r="AV389" i="19"/>
  <c r="AV464" i="19"/>
  <c r="AV776" i="19"/>
  <c r="AV778" i="19"/>
  <c r="AV465" i="19"/>
  <c r="AV466" i="19"/>
  <c r="AV357" i="19"/>
  <c r="AV135" i="19"/>
  <c r="AV769" i="19"/>
  <c r="AV772" i="19"/>
  <c r="AV472" i="19"/>
  <c r="AV774" i="19"/>
  <c r="AV473" i="19"/>
  <c r="AV705" i="19"/>
  <c r="AV704" i="19"/>
  <c r="AV703" i="19"/>
  <c r="AV843" i="19"/>
  <c r="AV844" i="19"/>
  <c r="AV76" i="19"/>
  <c r="AV78" i="19"/>
  <c r="AV120" i="19"/>
  <c r="AV122" i="19"/>
  <c r="AV235" i="19"/>
  <c r="AV886" i="19"/>
  <c r="AV323" i="19"/>
  <c r="AV324" i="19"/>
  <c r="AV462" i="19"/>
  <c r="AV602" i="19"/>
  <c r="AV603" i="19"/>
  <c r="AV770" i="19"/>
  <c r="AV771" i="19"/>
  <c r="AV24" i="19"/>
  <c r="AV852" i="19"/>
  <c r="AV866" i="19"/>
  <c r="AV868" i="19"/>
  <c r="AV870" i="19"/>
  <c r="AV871" i="19"/>
  <c r="AV869" i="19"/>
  <c r="AV646" i="19"/>
  <c r="AV610" i="19"/>
  <c r="AV133" i="19"/>
  <c r="AV207" i="19"/>
  <c r="AV520" i="19"/>
  <c r="AV8" i="19"/>
  <c r="AV7" i="19"/>
  <c r="AV676" i="19"/>
  <c r="AV668" i="19"/>
  <c r="AV744" i="19"/>
  <c r="AV351" i="19"/>
  <c r="AV229" i="19"/>
  <c r="AV807" i="19"/>
  <c r="AV390" i="19"/>
  <c r="AV285" i="19"/>
  <c r="AV758" i="19"/>
  <c r="AV336" i="19"/>
  <c r="AV337" i="19"/>
  <c r="AV391" i="19"/>
  <c r="AV765" i="19"/>
  <c r="AV691" i="19"/>
  <c r="AV720" i="19"/>
  <c r="AV645" i="19"/>
  <c r="AV479" i="19"/>
  <c r="AV245" i="19"/>
  <c r="AV239" i="19"/>
  <c r="AV247" i="19"/>
  <c r="AV427" i="19"/>
  <c r="AV359" i="19"/>
  <c r="AV240" i="19"/>
  <c r="AV248" i="19"/>
  <c r="AV249" i="19"/>
  <c r="AV252" i="19"/>
  <c r="AV250" i="19"/>
  <c r="AV251" i="19"/>
  <c r="AV253" i="19"/>
  <c r="AV534" i="19"/>
  <c r="AV794" i="19"/>
  <c r="AV795" i="19"/>
  <c r="AV797" i="19"/>
  <c r="AV798" i="19"/>
  <c r="AV799" i="19"/>
  <c r="AV796" i="19"/>
  <c r="AV800" i="19"/>
  <c r="AV805" i="19"/>
  <c r="AV17" i="19"/>
  <c r="AV215" i="19"/>
  <c r="AV216" i="19"/>
  <c r="AV406" i="19"/>
  <c r="AV421" i="19"/>
  <c r="AV656" i="19"/>
  <c r="AV655" i="19"/>
  <c r="AV416" i="19"/>
  <c r="AV327" i="19"/>
  <c r="AV413" i="19"/>
  <c r="AV411" i="19"/>
  <c r="AV579" i="19"/>
  <c r="AV547" i="19"/>
  <c r="AV549" i="19"/>
  <c r="AV550" i="19"/>
  <c r="AV136" i="19"/>
  <c r="AV130" i="19"/>
  <c r="AV564" i="19"/>
  <c r="AV295" i="19"/>
  <c r="AV463" i="19"/>
  <c r="AV934" i="19"/>
  <c r="AV471" i="19"/>
  <c r="AV470" i="19"/>
  <c r="AV121" i="19"/>
  <c r="AV902" i="19"/>
  <c r="AV671" i="19"/>
  <c r="AV672" i="19"/>
  <c r="AV673" i="19"/>
  <c r="AV674" i="19"/>
  <c r="AV675" i="19"/>
  <c r="AV683" i="19"/>
  <c r="AV72" i="19"/>
  <c r="AV73" i="19"/>
  <c r="AV74" i="19"/>
  <c r="AV64" i="19"/>
  <c r="AV66" i="19"/>
  <c r="AV67" i="19"/>
  <c r="AV68" i="19"/>
  <c r="AV69" i="19"/>
  <c r="AV70" i="19"/>
  <c r="AV71" i="19"/>
  <c r="AV210" i="19"/>
  <c r="AV65" i="19"/>
  <c r="AV476" i="19"/>
  <c r="AV677" i="19"/>
  <c r="AV692" i="19"/>
  <c r="AV693" i="19"/>
  <c r="AV694" i="19"/>
  <c r="AV695" i="19"/>
  <c r="AV696" i="19"/>
  <c r="AV809" i="19"/>
  <c r="AV811" i="19"/>
  <c r="AV519" i="19"/>
  <c r="AV343" i="19"/>
  <c r="AV768" i="19"/>
  <c r="AV256" i="19"/>
  <c r="AV195" i="19"/>
  <c r="AV197" i="19"/>
  <c r="AV757" i="19"/>
  <c r="AV542" i="19"/>
  <c r="AV546" i="19"/>
  <c r="AV544" i="19"/>
  <c r="AV551" i="19"/>
  <c r="AV553" i="19"/>
  <c r="AV554" i="19"/>
  <c r="AV556" i="19"/>
  <c r="AV737" i="19"/>
  <c r="AV192" i="19"/>
  <c r="AV53" i="19"/>
  <c r="AV552" i="19"/>
  <c r="AV555" i="19"/>
  <c r="AV178" i="19"/>
  <c r="AV461" i="19"/>
  <c r="AV670" i="19"/>
  <c r="AV280" i="19"/>
  <c r="AV575" i="19"/>
  <c r="AV702" i="19"/>
  <c r="AV700" i="19"/>
  <c r="AV213" i="19"/>
  <c r="AV137" i="19"/>
  <c r="AV341" i="19"/>
  <c r="AV36" i="19"/>
  <c r="AV847" i="19"/>
  <c r="AV577" i="19"/>
  <c r="AV574" i="19"/>
  <c r="AV578" i="19"/>
  <c r="AV576" i="19"/>
  <c r="AV367" i="19"/>
  <c r="AV404" i="19"/>
  <c r="AV701" i="19"/>
  <c r="AV867" i="19"/>
  <c r="AV863" i="19"/>
  <c r="AV849" i="19"/>
  <c r="AV10" i="19"/>
  <c r="AV16" i="19"/>
  <c r="AV880" i="19"/>
  <c r="AV881" i="19"/>
  <c r="AV879" i="19"/>
  <c r="AV864" i="19"/>
  <c r="AV77" i="19"/>
  <c r="AV356" i="19"/>
  <c r="AV801" i="19"/>
  <c r="AV537" i="19"/>
  <c r="AV539" i="19"/>
  <c r="AV540" i="19"/>
  <c r="AV538" i="19"/>
  <c r="AV535" i="19"/>
  <c r="AV543" i="19"/>
  <c r="AV419" i="19"/>
  <c r="AV509" i="19"/>
  <c r="AV54" i="19"/>
  <c r="AV548" i="19"/>
  <c r="AV545" i="19"/>
  <c r="AV27" i="19"/>
  <c r="AV28" i="19"/>
  <c r="AV29" i="19"/>
  <c r="AV138" i="19"/>
  <c r="AV52" i="19"/>
  <c r="AV699" i="19"/>
  <c r="AV184" i="19"/>
  <c r="AV469" i="19"/>
  <c r="AV468" i="19"/>
  <c r="AV467" i="19"/>
  <c r="AV679" i="19"/>
  <c r="AV729" i="19"/>
  <c r="AV735" i="19"/>
  <c r="AV734" i="19"/>
  <c r="AV591" i="19"/>
  <c r="AV273" i="19"/>
  <c r="AV915" i="19"/>
  <c r="AV420" i="19"/>
  <c r="AV784" i="19"/>
  <c r="AV298" i="19"/>
  <c r="AV491" i="19"/>
  <c r="AV394" i="19"/>
  <c r="AV887" i="19"/>
  <c r="AV862" i="19"/>
  <c r="AV502" i="19"/>
  <c r="AV877" i="19"/>
  <c r="AV223" i="19"/>
  <c r="AV198" i="19"/>
  <c r="AV917" i="19"/>
  <c r="AV612" i="19"/>
  <c r="AV397" i="19"/>
  <c r="AV654" i="19"/>
  <c r="AV511" i="19"/>
  <c r="AV678" i="19"/>
  <c r="AV281" i="19"/>
  <c r="AV943" i="19"/>
  <c r="AV396" i="19"/>
  <c r="AV227" i="19"/>
  <c r="AV478" i="19"/>
  <c r="AV410" i="19"/>
  <c r="AV294" i="19"/>
  <c r="AV139" i="19"/>
  <c r="AV499" i="19"/>
  <c r="AV709" i="19"/>
  <c r="AV373" i="19"/>
  <c r="AV374" i="19"/>
  <c r="AV721" i="19"/>
  <c r="AV438" i="19"/>
  <c r="AV437" i="19"/>
  <c r="AV748" i="19"/>
  <c r="AV888" i="19"/>
  <c r="AV33" i="19"/>
  <c r="AV32" i="19"/>
  <c r="AV436" i="19"/>
  <c r="AV860" i="19"/>
  <c r="AV861" i="19"/>
  <c r="AV267" i="19"/>
  <c r="AV271" i="19"/>
  <c r="AV781" i="19"/>
  <c r="AV44" i="19"/>
  <c r="AV661" i="19"/>
  <c r="AV398" i="19"/>
  <c r="AV399" i="19"/>
  <c r="AV710" i="19"/>
  <c r="AV813" i="19"/>
  <c r="AV733" i="19"/>
  <c r="AV659" i="19"/>
  <c r="AV179" i="19"/>
  <c r="AV775" i="19"/>
  <c r="AV55" i="19"/>
  <c r="AV865" i="19"/>
  <c r="AV495" i="19"/>
  <c r="AV47" i="19"/>
  <c r="AV48" i="19"/>
  <c r="AV873" i="19"/>
  <c r="AV372" i="19"/>
  <c r="AV878" i="19"/>
  <c r="AV335" i="19"/>
  <c r="AV460" i="19"/>
  <c r="AV182" i="19"/>
  <c r="AV779" i="19"/>
  <c r="AV494" i="19"/>
  <c r="AV755" i="19"/>
  <c r="AV527" i="19"/>
  <c r="AV268" i="19"/>
  <c r="AV521" i="19"/>
  <c r="AV583" i="19"/>
  <c r="AV572" i="19"/>
  <c r="AV234" i="19"/>
  <c r="AV40" i="19"/>
  <c r="AV780" i="19"/>
  <c r="AV874" i="19"/>
  <c r="AV664" i="19"/>
  <c r="AV35" i="19"/>
  <c r="AV49" i="19"/>
  <c r="AV50" i="19"/>
  <c r="AV180" i="19"/>
  <c r="AV181" i="19"/>
  <c r="AV209" i="19"/>
  <c r="AV364" i="19"/>
  <c r="AV365" i="19"/>
  <c r="AV370" i="19"/>
  <c r="AV297" i="19"/>
  <c r="AV500" i="19"/>
  <c r="AV501" i="19"/>
  <c r="AV750" i="19"/>
  <c r="AV773" i="19"/>
  <c r="AV777" i="19"/>
  <c r="AV371" i="19"/>
  <c r="AV945" i="19"/>
  <c r="AV366" i="19"/>
  <c r="AV369" i="19"/>
  <c r="AV716" i="19"/>
  <c r="AV922" i="19"/>
  <c r="AV921" i="19"/>
  <c r="AV876" i="19"/>
  <c r="AV283" i="19"/>
  <c r="AV282" i="19"/>
  <c r="AV418" i="19"/>
  <c r="AV56" i="19"/>
  <c r="AV810" i="19"/>
  <c r="AV586" i="19"/>
  <c r="AV177" i="19"/>
  <c r="AV475" i="19"/>
  <c r="AV728" i="19"/>
  <c r="AV635" i="19"/>
  <c r="AV350" i="19"/>
  <c r="AV899" i="19"/>
  <c r="AV897" i="19"/>
  <c r="AV891" i="19"/>
  <c r="AV893" i="19"/>
  <c r="AV508" i="19"/>
  <c r="AV507" i="19"/>
  <c r="AV222" i="19"/>
  <c r="AV221" i="19"/>
  <c r="AV541" i="19"/>
  <c r="AV786" i="19"/>
  <c r="AV214" i="19"/>
  <c r="AV631" i="19"/>
  <c r="AV187" i="19"/>
  <c r="AV186" i="19"/>
  <c r="AV246" i="19"/>
  <c r="AV892" i="19"/>
  <c r="AV898" i="19"/>
  <c r="AV890" i="19"/>
  <c r="AV752" i="19"/>
  <c r="AV636" i="19"/>
  <c r="AV363" i="19"/>
  <c r="AV726" i="19"/>
  <c r="AV57" i="19"/>
  <c r="AV727" i="19"/>
  <c r="AV265" i="19"/>
  <c r="AV760" i="19"/>
  <c r="AV613" i="19"/>
  <c r="AV634" i="19"/>
  <c r="AV395" i="19"/>
  <c r="AV6" i="19"/>
  <c r="AV601" i="19"/>
  <c r="AV605" i="19"/>
  <c r="AV767" i="19"/>
  <c r="AV820" i="19"/>
  <c r="AV821" i="19"/>
  <c r="AV822" i="19"/>
  <c r="AV823" i="19"/>
  <c r="AV190" i="19"/>
  <c r="AV189" i="19"/>
  <c r="AV783" i="19"/>
  <c r="AV51" i="19"/>
  <c r="AV254" i="19"/>
  <c r="AV293" i="19"/>
  <c r="AV882" i="19"/>
  <c r="AV826" i="19"/>
  <c r="AV825" i="19"/>
  <c r="AV530" i="19"/>
  <c r="AV746" i="19"/>
  <c r="AV263" i="19"/>
  <c r="AV261" i="19"/>
  <c r="AV292" i="19"/>
  <c r="AV523" i="19"/>
  <c r="AV594" i="19"/>
  <c r="AV717" i="19"/>
  <c r="AV718" i="19"/>
  <c r="AV719" i="19"/>
  <c r="AV723" i="19"/>
  <c r="AV715" i="19"/>
  <c r="AV894" i="19"/>
  <c r="AV81" i="19"/>
  <c r="AV408" i="19"/>
  <c r="AV409" i="19"/>
  <c r="AV742" i="19"/>
  <c r="AV488" i="19"/>
  <c r="AV487" i="19"/>
  <c r="AV344" i="19"/>
  <c r="AV925" i="19"/>
  <c r="AV939" i="19"/>
  <c r="AV936" i="19"/>
  <c r="AV667" i="19"/>
  <c r="AV368" i="19"/>
  <c r="AV808" i="19"/>
  <c r="AV698" i="19"/>
  <c r="AV697" i="19"/>
  <c r="AV926" i="19"/>
  <c r="AV299" i="19"/>
  <c r="AV300" i="19"/>
  <c r="AV301" i="19"/>
  <c r="AV302" i="19"/>
  <c r="AV303" i="19"/>
  <c r="AV305" i="19"/>
  <c r="AV308" i="19"/>
  <c r="AV309" i="19"/>
  <c r="AV310" i="19"/>
  <c r="AV311" i="19"/>
  <c r="AV304" i="19"/>
  <c r="AV312" i="19"/>
  <c r="AV313" i="19"/>
  <c r="AV306" i="19"/>
  <c r="AV307" i="19"/>
  <c r="AV474" i="19"/>
  <c r="AV753" i="19"/>
  <c r="AV34" i="19"/>
  <c r="AV46" i="19"/>
  <c r="AV21" i="19"/>
  <c r="AV403" i="19"/>
  <c r="AV607" i="19"/>
  <c r="AV608" i="19"/>
  <c r="AV587" i="19"/>
  <c r="AV653" i="19"/>
  <c r="AV740" i="19"/>
  <c r="AV585" i="19"/>
  <c r="AV584" i="19"/>
  <c r="AV393" i="19"/>
  <c r="AV558" i="19"/>
  <c r="AV559" i="19"/>
  <c r="AV560" i="19"/>
  <c r="AV561" i="19"/>
  <c r="AV562" i="19"/>
  <c r="AV563" i="19"/>
  <c r="AV565" i="19"/>
  <c r="AV566" i="19"/>
  <c r="AV567" i="19"/>
  <c r="AV568" i="19"/>
  <c r="AV569" i="19"/>
  <c r="AV431" i="19"/>
  <c r="AV432" i="19"/>
  <c r="AV433" i="19"/>
  <c r="AV435" i="19"/>
  <c r="AV884" i="19"/>
  <c r="AV4" i="19"/>
  <c r="AV5" i="19"/>
  <c r="AV486" i="19"/>
  <c r="AV485" i="19"/>
  <c r="AV387" i="19"/>
  <c r="AV929" i="19"/>
  <c r="AV400" i="19"/>
  <c r="AV627" i="19"/>
  <c r="AV630" i="19"/>
  <c r="AV42" i="19"/>
  <c r="AV43" i="19"/>
  <c r="AV41" i="19"/>
  <c r="AV334" i="19"/>
  <c r="AV75" i="19"/>
  <c r="AV228" i="19"/>
  <c r="AV927" i="19"/>
  <c r="AV756" i="19"/>
  <c r="AV747" i="19"/>
  <c r="AV857" i="19"/>
  <c r="AV858" i="19"/>
  <c r="AV320" i="19"/>
  <c r="AV649" i="19"/>
  <c r="AV854" i="19"/>
  <c r="AV853" i="19"/>
  <c r="AV856" i="19"/>
  <c r="AV855" i="19"/>
  <c r="AV941" i="19"/>
  <c r="AV414" i="19"/>
  <c r="AV330" i="19"/>
  <c r="AV340" i="19"/>
  <c r="AV329" i="19"/>
  <c r="AV402" i="19"/>
  <c r="AV286" i="19"/>
  <c r="AV316" i="19"/>
  <c r="AV315" i="19"/>
  <c r="AV850" i="19"/>
  <c r="AV669" i="19"/>
  <c r="AV287" i="19"/>
  <c r="AV129" i="19"/>
  <c r="AV793" i="19"/>
  <c r="AV928" i="19"/>
  <c r="AV588" i="19"/>
  <c r="AV439" i="19"/>
  <c r="AV883" i="19"/>
  <c r="AV942" i="19"/>
  <c r="AV30" i="19"/>
  <c r="AV143" i="19"/>
  <c r="AV144" i="19"/>
  <c r="AV145" i="19"/>
  <c r="AV146" i="19"/>
  <c r="AV148" i="19"/>
  <c r="AV159" i="19"/>
  <c r="AV161" i="19"/>
  <c r="AV163" i="19"/>
  <c r="AV166" i="19"/>
  <c r="AV533" i="19"/>
  <c r="AV686" i="19"/>
  <c r="AV415" i="19"/>
  <c r="AV149" i="19"/>
  <c r="AV167" i="19"/>
  <c r="AV624" i="19"/>
  <c r="AV243" i="19"/>
  <c r="AV713" i="19"/>
  <c r="AV714" i="19"/>
  <c r="AV712" i="19"/>
  <c r="AV787" i="19"/>
  <c r="AV788" i="19"/>
  <c r="AV238" i="19"/>
  <c r="AV237" i="19"/>
  <c r="AV226" i="19"/>
  <c r="AV225" i="19"/>
  <c r="AV824" i="19"/>
  <c r="AV160" i="19"/>
  <c r="AV162" i="19"/>
  <c r="AV164" i="19"/>
  <c r="AV165" i="19"/>
  <c r="AV150" i="19"/>
  <c r="AV151" i="19"/>
  <c r="AV152" i="19"/>
  <c r="AV153" i="19"/>
  <c r="AV154" i="19"/>
  <c r="AV82" i="19"/>
  <c r="AV711" i="19"/>
  <c r="AV258" i="19"/>
  <c r="AV224" i="19"/>
  <c r="AV749" i="19"/>
  <c r="AV430" i="19"/>
  <c r="AV688" i="19"/>
  <c r="AV932" i="19"/>
  <c r="AV484" i="19"/>
  <c r="AV328" i="19"/>
  <c r="AV940" i="19"/>
  <c r="AV803" i="19"/>
  <c r="AV212" i="19"/>
  <c r="AV289" i="19"/>
  <c r="AV741" i="19"/>
  <c r="AV339" i="19"/>
  <c r="AV314" i="19"/>
  <c r="AV317" i="19"/>
  <c r="AV94" i="19"/>
  <c r="AV791" i="19"/>
  <c r="AV792" i="19"/>
  <c r="AV424" i="19"/>
  <c r="AV426" i="19"/>
  <c r="AV875" i="19"/>
  <c r="AV846" i="19"/>
  <c r="AV762" i="19"/>
  <c r="AV689" i="19"/>
  <c r="AV22" i="19"/>
  <c r="AV833" i="19"/>
  <c r="AV835" i="19"/>
  <c r="AV836" i="19"/>
  <c r="AV834" i="19"/>
  <c r="AV422" i="19"/>
  <c r="AV423" i="19"/>
  <c r="AV658" i="19"/>
  <c r="AV657" i="19"/>
  <c r="AV789" i="19"/>
  <c r="AV440" i="19"/>
  <c r="AV790" i="19"/>
  <c r="AV706" i="19"/>
  <c r="AV131" i="19"/>
  <c r="AV708" i="19"/>
  <c r="AV785" i="19"/>
  <c r="AV284" i="19"/>
  <c r="AV685" i="19"/>
  <c r="AV321" i="19"/>
  <c r="AV322" i="19"/>
  <c r="AV690" i="19"/>
  <c r="AV872" i="19"/>
  <c r="AV895" i="19"/>
  <c r="AV896" i="19"/>
  <c r="AV590" i="19"/>
  <c r="AV96" i="19"/>
  <c r="AV211" i="19"/>
  <c r="AV923" i="19"/>
  <c r="AV376" i="19"/>
  <c r="AV652" i="19"/>
  <c r="AV722" i="19"/>
  <c r="AV219" i="19"/>
  <c r="AV901" i="19"/>
  <c r="AV900" i="19"/>
  <c r="AV183" i="19"/>
  <c r="AV629" i="19"/>
  <c r="AV623" i="19"/>
  <c r="AV918" i="19"/>
  <c r="AV832" i="19"/>
  <c r="AV134" i="19"/>
  <c r="AV731" i="19"/>
  <c r="AV732" i="19"/>
  <c r="AV730" i="19"/>
  <c r="AV761" i="19"/>
  <c r="AV650" i="19"/>
  <c r="AV651" i="19"/>
  <c r="AV946" i="19"/>
  <c r="AV429" i="19"/>
  <c r="AV837" i="19"/>
  <c r="AV806" i="19"/>
  <c r="AV218" i="19"/>
  <c r="AV571" i="19"/>
  <c r="AV217" i="19"/>
  <c r="AV417" i="19"/>
  <c r="AV332" i="19"/>
  <c r="AV859" i="19"/>
  <c r="AV528" i="19"/>
  <c r="AV751" i="19"/>
  <c r="AV290" i="19"/>
  <c r="AV291" i="19"/>
  <c r="AV647" i="19"/>
  <c r="AV626" i="19"/>
  <c r="AV625" i="19"/>
  <c r="AV628" i="19"/>
  <c r="AV643" i="19"/>
  <c r="AV644" i="19"/>
  <c r="AV95" i="19"/>
  <c r="AV98" i="19"/>
  <c r="AV45" i="19"/>
  <c r="AV513" i="19"/>
  <c r="AV536" i="19"/>
  <c r="AV606" i="19"/>
  <c r="AV498" i="19"/>
  <c r="AV609" i="19"/>
  <c r="AV648" i="19"/>
  <c r="AV244" i="19"/>
  <c r="AV938" i="19"/>
  <c r="AV570" i="19"/>
  <c r="AV220" i="19"/>
  <c r="AV592" i="19"/>
  <c r="AV593" i="19"/>
  <c r="AV19" i="19"/>
  <c r="AV621" i="19"/>
  <c r="AV604" i="19"/>
  <c r="AV142" i="19"/>
  <c r="AV141" i="19"/>
  <c r="AV147" i="19"/>
  <c r="AV514" i="19"/>
  <c r="AV208" i="19"/>
  <c r="AV185" i="19"/>
  <c r="AV804" i="19"/>
  <c r="AV754" i="19"/>
  <c r="AV930" i="19"/>
  <c r="AV388" i="19"/>
  <c r="AV764" i="19"/>
  <c r="AV763" i="19"/>
  <c r="AV242" i="19"/>
  <c r="AV241" i="19"/>
  <c r="AV937" i="19"/>
  <c r="AV97" i="19"/>
  <c r="AV319" i="19"/>
  <c r="AV318" i="19"/>
  <c r="AV333" i="19"/>
  <c r="AV231" i="19"/>
  <c r="AV504" i="19"/>
  <c r="AV935" i="19"/>
  <c r="AV386" i="19"/>
  <c r="AV557" i="19"/>
  <c r="AV522" i="19"/>
  <c r="AV434" i="19"/>
  <c r="AV831" i="19"/>
  <c r="AV589" i="19"/>
  <c r="AV529" i="19"/>
  <c r="AV25" i="19"/>
  <c r="AV451" i="19"/>
  <c r="AV452" i="19"/>
  <c r="AV382" i="19"/>
  <c r="AV611" i="19"/>
  <c r="AV642" i="19"/>
  <c r="AV99" i="19"/>
  <c r="AV375" i="19"/>
  <c r="AV380" i="19"/>
  <c r="AV383" i="19"/>
  <c r="AV384" i="19"/>
  <c r="AV407" i="19"/>
  <c r="AV447" i="19"/>
  <c r="AV582" i="19"/>
  <c r="AV378" i="19"/>
  <c r="AV379" i="19"/>
  <c r="AV262" i="19"/>
  <c r="AV349" i="19"/>
  <c r="AV348" i="19"/>
  <c r="AV362" i="19"/>
  <c r="AV885" i="19"/>
  <c r="AV454" i="19"/>
  <c r="AV170" i="19"/>
  <c r="AV171" i="19"/>
  <c r="AV173" i="19"/>
  <c r="AV232" i="19"/>
  <c r="AV515" i="19"/>
  <c r="AV516" i="19"/>
  <c r="AV920" i="19"/>
  <c r="AV919" i="19"/>
  <c r="AV392" i="19"/>
  <c r="AV193" i="19"/>
  <c r="AV531" i="19"/>
  <c r="AV944" i="19"/>
  <c r="AV924" i="19"/>
  <c r="AV743" i="19"/>
  <c r="AV759" i="19"/>
  <c r="AV83" i="19"/>
  <c r="AV331" i="19"/>
  <c r="AV782" i="19"/>
  <c r="AV458" i="19"/>
  <c r="AV457" i="19"/>
  <c r="AV353" i="19"/>
  <c r="AV354" i="19"/>
  <c r="AV848" i="19"/>
  <c r="AV352" i="19"/>
  <c r="AV199" i="19"/>
  <c r="AV200" i="19"/>
  <c r="AV201" i="19"/>
  <c r="AV202" i="19"/>
  <c r="AV203" i="19"/>
  <c r="AV204" i="19"/>
  <c r="AV205" i="19"/>
  <c r="AV206" i="19"/>
  <c r="AV916" i="19"/>
  <c r="AV31" i="19"/>
  <c r="AV622" i="19"/>
  <c r="AV446" i="19"/>
  <c r="AV725" i="19"/>
  <c r="AV616" i="19"/>
  <c r="AV617" i="19"/>
  <c r="AV618" i="19"/>
  <c r="AV619" i="19"/>
  <c r="AV620" i="19"/>
  <c r="AV385" i="19"/>
  <c r="AV662" i="19"/>
  <c r="AV663" i="19"/>
  <c r="AV442" i="19"/>
  <c r="AV595" i="19"/>
  <c r="AV596" i="19"/>
  <c r="AV597" i="19"/>
  <c r="AV598" i="19"/>
  <c r="AV599" i="19"/>
  <c r="AV600" i="19"/>
  <c r="AV80" i="19"/>
  <c r="AV79" i="19"/>
  <c r="AV264" i="19"/>
  <c r="AV660" i="19"/>
  <c r="AV840" i="19"/>
  <c r="AV841" i="19"/>
  <c r="AV155" i="19"/>
  <c r="AV156" i="19"/>
  <c r="AV445" i="19"/>
  <c r="AV448" i="19"/>
  <c r="AV269" i="19"/>
  <c r="AV270" i="19"/>
  <c r="AV279" i="19"/>
  <c r="AV277" i="19"/>
  <c r="AV377" i="19"/>
  <c r="AV525" i="19"/>
  <c r="AV842" i="19"/>
  <c r="AV903" i="19"/>
  <c r="AV524" i="19"/>
  <c r="AV707" i="19"/>
  <c r="AV839" i="19"/>
  <c r="AV838" i="19"/>
  <c r="AV687" i="19"/>
  <c r="AV233" i="19"/>
  <c r="AV325" i="19"/>
  <c r="AV360" i="19"/>
  <c r="AV361" i="19"/>
  <c r="AV326" i="19"/>
  <c r="AV119" i="19"/>
  <c r="AV157" i="19"/>
  <c r="AV158" i="19"/>
  <c r="AV724" i="19"/>
  <c r="AV489" i="19"/>
  <c r="AV911" i="19"/>
  <c r="AV912" i="19"/>
  <c r="AV913" i="19"/>
  <c r="AV59" i="19"/>
  <c r="AV60" i="19"/>
  <c r="AV61" i="19"/>
  <c r="AV62" i="19"/>
  <c r="AV63" i="19"/>
  <c r="AV904" i="19"/>
  <c r="AV905" i="19"/>
  <c r="AV906" i="19"/>
  <c r="AV907" i="19"/>
  <c r="AV908" i="19"/>
  <c r="AV909" i="19"/>
  <c r="AV910" i="19"/>
  <c r="AV510" i="19"/>
  <c r="AV526" i="19"/>
  <c r="AV496" i="19"/>
  <c r="AV497" i="19"/>
  <c r="AV684" i="19"/>
  <c r="AV191" i="19"/>
  <c r="AV518" i="19"/>
  <c r="AV39" i="19"/>
  <c r="AV188" i="19"/>
  <c r="AV505" i="19"/>
  <c r="AV443" i="19"/>
  <c r="AV444" i="19"/>
  <c r="AV477" i="19"/>
  <c r="AV573" i="19"/>
  <c r="AV682" i="19"/>
  <c r="AV681" i="19"/>
  <c r="AV38" i="19"/>
  <c r="AV633" i="19"/>
  <c r="AV512" i="19"/>
  <c r="AV23" i="19"/>
  <c r="AV342" i="19"/>
  <c r="AV739" i="19"/>
  <c r="AV26" i="19"/>
  <c r="AV58" i="19"/>
  <c r="AV123" i="19"/>
  <c r="AV124" i="19"/>
  <c r="AV125" i="19"/>
  <c r="AV127" i="19"/>
  <c r="AV126" i="19"/>
  <c r="AV168" i="19"/>
  <c r="AV169" i="19"/>
  <c r="AV172" i="19"/>
  <c r="AV405" i="19"/>
  <c r="AV449" i="19"/>
  <c r="AV450" i="19"/>
  <c r="AV614" i="19"/>
  <c r="AV802" i="19"/>
  <c r="AV288" i="19"/>
  <c r="AV766" i="19"/>
  <c r="AV680" i="19"/>
  <c r="AV482" i="19"/>
  <c r="AV483" i="19"/>
  <c r="AV481" i="19"/>
  <c r="AV638" i="19"/>
  <c r="AV639" i="19"/>
  <c r="AV640" i="19"/>
  <c r="AV641" i="19"/>
  <c r="AV296" i="19"/>
  <c r="AV615" i="19"/>
  <c r="AV665" i="19"/>
  <c r="AV666" i="19"/>
  <c r="AV84" i="19"/>
  <c r="AV89" i="19"/>
  <c r="AV88" i="19"/>
  <c r="AV90" i="19"/>
  <c r="AV91" i="19"/>
  <c r="AV92" i="19"/>
  <c r="AV93" i="19"/>
  <c r="AV86" i="19"/>
  <c r="AV87" i="19"/>
  <c r="AV85" i="19"/>
  <c r="AV101" i="19"/>
  <c r="AV100" i="19"/>
  <c r="AV102" i="19"/>
  <c r="AV104" i="19"/>
  <c r="AV106" i="19"/>
  <c r="AV107" i="19"/>
  <c r="AV110" i="19"/>
  <c r="AV109" i="19"/>
  <c r="AV108" i="19"/>
  <c r="AV111" i="19"/>
  <c r="AV113" i="19"/>
  <c r="AV114" i="19"/>
  <c r="AV115" i="19"/>
  <c r="AV103" i="19"/>
  <c r="AV118" i="19"/>
  <c r="AV116" i="19"/>
  <c r="AV112" i="19"/>
  <c r="AV117" i="19"/>
  <c r="AV105" i="19"/>
  <c r="AV453" i="19"/>
  <c r="AV18" i="19"/>
  <c r="AV480" i="19"/>
  <c r="AV355" i="19"/>
  <c r="AV401" i="19"/>
  <c r="AV818" i="19"/>
  <c r="AV819" i="19"/>
  <c r="AV817" i="19"/>
  <c r="AV889" i="19"/>
  <c r="AV738" i="19"/>
  <c r="AV845" i="19"/>
  <c r="AV255" i="19"/>
  <c r="AV812" i="19"/>
  <c r="AV829" i="19"/>
  <c r="AV814" i="19"/>
  <c r="AV815" i="19"/>
  <c r="AV816" i="19"/>
  <c r="AV827" i="19"/>
  <c r="AV828" i="19"/>
  <c r="AV257" i="19"/>
  <c r="AV506" i="19"/>
  <c r="AV37" i="19"/>
  <c r="AU931" i="19"/>
  <c r="AU239" i="19"/>
  <c r="AU240" i="19"/>
  <c r="AU934" i="19"/>
  <c r="AU137" i="19"/>
  <c r="AU341" i="19"/>
  <c r="AU36" i="19"/>
  <c r="AU863" i="19"/>
  <c r="AU419" i="19"/>
  <c r="AU509" i="19"/>
  <c r="AU735" i="19"/>
  <c r="AU734" i="19"/>
  <c r="AU915" i="19"/>
  <c r="AU223" i="19"/>
  <c r="AU917" i="19"/>
  <c r="AU281" i="19"/>
  <c r="AU139" i="19"/>
  <c r="AU661" i="19"/>
  <c r="AU297" i="19"/>
  <c r="AU773" i="19"/>
  <c r="AU922" i="19"/>
  <c r="AU921" i="19"/>
  <c r="AU363" i="19"/>
  <c r="AU395" i="19"/>
  <c r="AU717" i="19"/>
  <c r="AU718" i="19"/>
  <c r="AU719" i="19"/>
  <c r="AU939" i="19"/>
  <c r="AU929" i="19"/>
  <c r="AU42" i="19"/>
  <c r="AU43" i="19"/>
  <c r="AU41" i="19"/>
  <c r="AU75" i="19"/>
  <c r="AU928" i="19"/>
  <c r="AU942" i="19"/>
  <c r="AU148" i="19"/>
  <c r="AU159" i="19"/>
  <c r="AU149" i="19"/>
  <c r="AU167" i="19"/>
  <c r="AU151" i="19"/>
  <c r="AU289" i="19"/>
  <c r="AU284" i="19"/>
  <c r="AU321" i="19"/>
  <c r="AU322" i="19"/>
  <c r="AU211" i="19"/>
  <c r="AU900" i="19"/>
  <c r="AU417" i="19"/>
  <c r="AU643" i="19"/>
  <c r="AU644" i="19"/>
  <c r="AU938" i="19"/>
  <c r="AU604" i="19"/>
  <c r="AU142" i="19"/>
  <c r="AU141" i="19"/>
  <c r="AU930" i="19"/>
  <c r="AU937" i="19"/>
  <c r="AU920" i="19"/>
  <c r="AU919" i="19"/>
  <c r="AU944" i="19"/>
  <c r="AU924" i="19"/>
  <c r="AU916" i="19"/>
  <c r="AU155" i="19"/>
  <c r="AU903" i="19"/>
  <c r="AU157" i="19"/>
  <c r="AU158" i="19"/>
  <c r="AU905" i="19"/>
  <c r="AU906" i="19"/>
  <c r="AU907" i="19"/>
  <c r="AU39" i="19"/>
  <c r="AU766" i="19"/>
  <c r="AU116" i="19"/>
  <c r="AT931" i="19"/>
  <c r="AT239" i="19"/>
  <c r="AT240" i="19"/>
  <c r="AT934" i="19"/>
  <c r="AT137" i="19"/>
  <c r="AT341" i="19"/>
  <c r="AT36" i="19"/>
  <c r="AT863" i="19"/>
  <c r="AT419" i="19"/>
  <c r="AT509" i="19"/>
  <c r="AT735" i="19"/>
  <c r="AT734" i="19"/>
  <c r="AT915" i="19"/>
  <c r="AT223" i="19"/>
  <c r="AT917" i="19"/>
  <c r="AT281" i="19"/>
  <c r="AT139" i="19"/>
  <c r="AT661" i="19"/>
  <c r="AT297" i="19"/>
  <c r="AT773" i="19"/>
  <c r="AT922" i="19"/>
  <c r="AT921" i="19"/>
  <c r="AT363" i="19"/>
  <c r="AT395" i="19"/>
  <c r="AT717" i="19"/>
  <c r="AT718" i="19"/>
  <c r="AT719" i="19"/>
  <c r="AT939" i="19"/>
  <c r="AT929" i="19"/>
  <c r="AT42" i="19"/>
  <c r="AT43" i="19"/>
  <c r="AT41" i="19"/>
  <c r="AT75" i="19"/>
  <c r="AT928" i="19"/>
  <c r="AT942" i="19"/>
  <c r="AT148" i="19"/>
  <c r="AT159" i="19"/>
  <c r="AT149" i="19"/>
  <c r="AT167" i="19"/>
  <c r="AT151" i="19"/>
  <c r="AT289" i="19"/>
  <c r="AT284" i="19"/>
  <c r="AT321" i="19"/>
  <c r="AT322" i="19"/>
  <c r="AT211" i="19"/>
  <c r="AT900" i="19"/>
  <c r="AT417" i="19"/>
  <c r="AT643" i="19"/>
  <c r="AT644" i="19"/>
  <c r="AT938" i="19"/>
  <c r="AT604" i="19"/>
  <c r="AT142" i="19"/>
  <c r="AT141" i="19"/>
  <c r="AT930" i="19"/>
  <c r="AT937" i="19"/>
  <c r="AT920" i="19"/>
  <c r="AT919" i="19"/>
  <c r="AT944" i="19"/>
  <c r="AT924" i="19"/>
  <c r="AT916" i="19"/>
  <c r="AT155" i="19"/>
  <c r="AT903" i="19"/>
  <c r="AT157" i="19"/>
  <c r="AT158" i="19"/>
  <c r="AT905" i="19"/>
  <c r="AT906" i="19"/>
  <c r="AT907" i="19"/>
  <c r="AT39" i="19"/>
  <c r="AT766" i="19"/>
  <c r="AT116" i="19"/>
  <c r="AS933" i="19"/>
  <c r="AS456" i="19"/>
  <c r="AS745" i="19"/>
  <c r="AS581" i="19"/>
  <c r="AS455" i="19"/>
  <c r="AS174" i="19"/>
  <c r="AS517" i="19"/>
  <c r="AS381" i="19"/>
  <c r="AS128" i="19"/>
  <c r="AS9" i="19"/>
  <c r="AS358" i="19"/>
  <c r="AS230" i="19"/>
  <c r="AS412" i="19"/>
  <c r="AS632" i="19"/>
  <c r="AS175" i="19"/>
  <c r="AS266" i="19"/>
  <c r="AS176" i="19"/>
  <c r="AS637" i="19"/>
  <c r="AS345" i="19"/>
  <c r="AS459" i="19"/>
  <c r="AS346" i="19"/>
  <c r="AS347" i="19"/>
  <c r="AS580" i="19"/>
  <c r="AS196" i="19"/>
  <c r="AS194" i="19"/>
  <c r="AS260" i="19"/>
  <c r="AS259" i="19"/>
  <c r="AS532" i="19"/>
  <c r="AS20" i="19"/>
  <c r="AS441" i="19"/>
  <c r="AS140" i="19"/>
  <c r="AS914" i="19"/>
  <c r="AS13" i="19"/>
  <c r="AS12" i="19"/>
  <c r="AS11" i="19"/>
  <c r="AS14" i="19"/>
  <c r="AS15" i="19"/>
  <c r="AS736" i="19"/>
  <c r="AS851" i="19"/>
  <c r="AS830" i="19"/>
  <c r="AS278" i="19"/>
  <c r="AS272" i="19"/>
  <c r="AS274" i="19"/>
  <c r="AS276" i="19"/>
  <c r="AS275" i="19"/>
  <c r="AS503" i="19"/>
  <c r="AS492" i="19"/>
  <c r="AS490" i="19"/>
  <c r="AS493" i="19"/>
  <c r="AS132" i="19"/>
  <c r="AS425" i="19"/>
  <c r="AS428" i="19"/>
  <c r="AS338" i="19"/>
  <c r="AS931" i="19"/>
  <c r="AS236" i="19"/>
  <c r="AS389" i="19"/>
  <c r="AS464" i="19"/>
  <c r="AS776" i="19"/>
  <c r="AS778" i="19"/>
  <c r="AS465" i="19"/>
  <c r="AS466" i="19"/>
  <c r="AS357" i="19"/>
  <c r="AS135" i="19"/>
  <c r="AS769" i="19"/>
  <c r="AS772" i="19"/>
  <c r="AS472" i="19"/>
  <c r="AS774" i="19"/>
  <c r="AS473" i="19"/>
  <c r="AS705" i="19"/>
  <c r="AS704" i="19"/>
  <c r="AS703" i="19"/>
  <c r="AS843" i="19"/>
  <c r="AS844" i="19"/>
  <c r="AS76" i="19"/>
  <c r="AS78" i="19"/>
  <c r="AS120" i="19"/>
  <c r="AS122" i="19"/>
  <c r="AS235" i="19"/>
  <c r="AS886" i="19"/>
  <c r="AS323" i="19"/>
  <c r="AS324" i="19"/>
  <c r="AS462" i="19"/>
  <c r="AS602" i="19"/>
  <c r="AS603" i="19"/>
  <c r="AS770" i="19"/>
  <c r="AS771" i="19"/>
  <c r="AS24" i="19"/>
  <c r="AS852" i="19"/>
  <c r="AS866" i="19"/>
  <c r="AS868" i="19"/>
  <c r="AS870" i="19"/>
  <c r="AS871" i="19"/>
  <c r="AS869" i="19"/>
  <c r="AS646" i="19"/>
  <c r="AS610" i="19"/>
  <c r="AS133" i="19"/>
  <c r="AS207" i="19"/>
  <c r="AS520" i="19"/>
  <c r="AS8" i="19"/>
  <c r="AS7" i="19"/>
  <c r="AS676" i="19"/>
  <c r="AS668" i="19"/>
  <c r="AS744" i="19"/>
  <c r="AS351" i="19"/>
  <c r="AS229" i="19"/>
  <c r="AS807" i="19"/>
  <c r="AS390" i="19"/>
  <c r="AS285" i="19"/>
  <c r="AS758" i="19"/>
  <c r="AS336" i="19"/>
  <c r="AS337" i="19"/>
  <c r="AS391" i="19"/>
  <c r="AS765" i="19"/>
  <c r="AS691" i="19"/>
  <c r="AS720" i="19"/>
  <c r="AS645" i="19"/>
  <c r="AS479" i="19"/>
  <c r="AS245" i="19"/>
  <c r="AS239" i="19"/>
  <c r="AS247" i="19"/>
  <c r="AS427" i="19"/>
  <c r="AS359" i="19"/>
  <c r="AS240" i="19"/>
  <c r="AS248" i="19"/>
  <c r="AS249" i="19"/>
  <c r="AS252" i="19"/>
  <c r="AS250" i="19"/>
  <c r="AS251" i="19"/>
  <c r="AS253" i="19"/>
  <c r="AS534" i="19"/>
  <c r="AS794" i="19"/>
  <c r="AS795" i="19"/>
  <c r="AS797" i="19"/>
  <c r="AS798" i="19"/>
  <c r="AS799" i="19"/>
  <c r="AS796" i="19"/>
  <c r="AS800" i="19"/>
  <c r="AS805" i="19"/>
  <c r="AS17" i="19"/>
  <c r="AS215" i="19"/>
  <c r="AS216" i="19"/>
  <c r="AS406" i="19"/>
  <c r="AS421" i="19"/>
  <c r="AS656" i="19"/>
  <c r="AS655" i="19"/>
  <c r="AS416" i="19"/>
  <c r="AS327" i="19"/>
  <c r="AS413" i="19"/>
  <c r="AS411" i="19"/>
  <c r="AS579" i="19"/>
  <c r="AS547" i="19"/>
  <c r="AS549" i="19"/>
  <c r="AS550" i="19"/>
  <c r="AS136" i="19"/>
  <c r="AS130" i="19"/>
  <c r="AS564" i="19"/>
  <c r="AS295" i="19"/>
  <c r="AS463" i="19"/>
  <c r="AS934" i="19"/>
  <c r="AS471" i="19"/>
  <c r="AS470" i="19"/>
  <c r="AS121" i="19"/>
  <c r="AS902" i="19"/>
  <c r="AS671" i="19"/>
  <c r="AS672" i="19"/>
  <c r="AS673" i="19"/>
  <c r="AS674" i="19"/>
  <c r="AS675" i="19"/>
  <c r="AS683" i="19"/>
  <c r="AS72" i="19"/>
  <c r="AS73" i="19"/>
  <c r="AS74" i="19"/>
  <c r="AS64" i="19"/>
  <c r="AS66" i="19"/>
  <c r="AS67" i="19"/>
  <c r="AS68" i="19"/>
  <c r="AS69" i="19"/>
  <c r="AS70" i="19"/>
  <c r="AS71" i="19"/>
  <c r="AS210" i="19"/>
  <c r="AS65" i="19"/>
  <c r="AS476" i="19"/>
  <c r="AS677" i="19"/>
  <c r="AS692" i="19"/>
  <c r="AS693" i="19"/>
  <c r="AS694" i="19"/>
  <c r="AS695" i="19"/>
  <c r="AS696" i="19"/>
  <c r="AS809" i="19"/>
  <c r="AS811" i="19"/>
  <c r="AS519" i="19"/>
  <c r="AS343" i="19"/>
  <c r="AS768" i="19"/>
  <c r="AS256" i="19"/>
  <c r="AS195" i="19"/>
  <c r="AS197" i="19"/>
  <c r="AS757" i="19"/>
  <c r="AS542" i="19"/>
  <c r="AS546" i="19"/>
  <c r="AS544" i="19"/>
  <c r="AS551" i="19"/>
  <c r="AS553" i="19"/>
  <c r="AS554" i="19"/>
  <c r="AS556" i="19"/>
  <c r="AS737" i="19"/>
  <c r="AS192" i="19"/>
  <c r="AS53" i="19"/>
  <c r="AS552" i="19"/>
  <c r="AS555" i="19"/>
  <c r="AS178" i="19"/>
  <c r="AS461" i="19"/>
  <c r="AS670" i="19"/>
  <c r="AS280" i="19"/>
  <c r="AS575" i="19"/>
  <c r="AS702" i="19"/>
  <c r="AS700" i="19"/>
  <c r="AS213" i="19"/>
  <c r="AS137" i="19"/>
  <c r="AS341" i="19"/>
  <c r="AS36" i="19"/>
  <c r="AS847" i="19"/>
  <c r="AS577" i="19"/>
  <c r="AS574" i="19"/>
  <c r="AS578" i="19"/>
  <c r="AS576" i="19"/>
  <c r="AS367" i="19"/>
  <c r="AS404" i="19"/>
  <c r="AS701" i="19"/>
  <c r="AS867" i="19"/>
  <c r="AS863" i="19"/>
  <c r="AS849" i="19"/>
  <c r="AS10" i="19"/>
  <c r="AS16" i="19"/>
  <c r="AS880" i="19"/>
  <c r="AS881" i="19"/>
  <c r="AS879" i="19"/>
  <c r="AS864" i="19"/>
  <c r="AS77" i="19"/>
  <c r="AS356" i="19"/>
  <c r="AS801" i="19"/>
  <c r="AS537" i="19"/>
  <c r="AS539" i="19"/>
  <c r="AS540" i="19"/>
  <c r="AS538" i="19"/>
  <c r="AS535" i="19"/>
  <c r="AS543" i="19"/>
  <c r="AS419" i="19"/>
  <c r="AS509" i="19"/>
  <c r="AS54" i="19"/>
  <c r="AS548" i="19"/>
  <c r="AS545" i="19"/>
  <c r="AS27" i="19"/>
  <c r="AS28" i="19"/>
  <c r="AS29" i="19"/>
  <c r="AS138" i="19"/>
  <c r="AS52" i="19"/>
  <c r="AS699" i="19"/>
  <c r="AS184" i="19"/>
  <c r="AS469" i="19"/>
  <c r="AS468" i="19"/>
  <c r="AS467" i="19"/>
  <c r="AS679" i="19"/>
  <c r="AS729" i="19"/>
  <c r="AS735" i="19"/>
  <c r="AS734" i="19"/>
  <c r="AS591" i="19"/>
  <c r="AS273" i="19"/>
  <c r="AS915" i="19"/>
  <c r="AS420" i="19"/>
  <c r="AS784" i="19"/>
  <c r="AS298" i="19"/>
  <c r="AS491" i="19"/>
  <c r="AS394" i="19"/>
  <c r="AS887" i="19"/>
  <c r="AS862" i="19"/>
  <c r="AS502" i="19"/>
  <c r="AS877" i="19"/>
  <c r="AS223" i="19"/>
  <c r="AS198" i="19"/>
  <c r="AS917" i="19"/>
  <c r="AS612" i="19"/>
  <c r="AS397" i="19"/>
  <c r="AS654" i="19"/>
  <c r="AS511" i="19"/>
  <c r="AS678" i="19"/>
  <c r="AS281" i="19"/>
  <c r="AS943" i="19"/>
  <c r="AS396" i="19"/>
  <c r="AS227" i="19"/>
  <c r="AS478" i="19"/>
  <c r="AS410" i="19"/>
  <c r="AS294" i="19"/>
  <c r="AS139" i="19"/>
  <c r="AS499" i="19"/>
  <c r="AS709" i="19"/>
  <c r="AS373" i="19"/>
  <c r="AS374" i="19"/>
  <c r="AS721" i="19"/>
  <c r="AS438" i="19"/>
  <c r="AS437" i="19"/>
  <c r="AS748" i="19"/>
  <c r="AS888" i="19"/>
  <c r="AS33" i="19"/>
  <c r="AS32" i="19"/>
  <c r="AS436" i="19"/>
  <c r="AS860" i="19"/>
  <c r="AS861" i="19"/>
  <c r="AS267" i="19"/>
  <c r="AS271" i="19"/>
  <c r="AS781" i="19"/>
  <c r="AS44" i="19"/>
  <c r="AS661" i="19"/>
  <c r="AS398" i="19"/>
  <c r="AS399" i="19"/>
  <c r="AS710" i="19"/>
  <c r="AS813" i="19"/>
  <c r="AS733" i="19"/>
  <c r="AS659" i="19"/>
  <c r="AS179" i="19"/>
  <c r="AS775" i="19"/>
  <c r="AS55" i="19"/>
  <c r="AS865" i="19"/>
  <c r="AS495" i="19"/>
  <c r="AS47" i="19"/>
  <c r="AS48" i="19"/>
  <c r="AS873" i="19"/>
  <c r="AS372" i="19"/>
  <c r="AS878" i="19"/>
  <c r="AS335" i="19"/>
  <c r="AS460" i="19"/>
  <c r="AS182" i="19"/>
  <c r="AS779" i="19"/>
  <c r="AS494" i="19"/>
  <c r="AS755" i="19"/>
  <c r="AS527" i="19"/>
  <c r="AS268" i="19"/>
  <c r="AS521" i="19"/>
  <c r="AS583" i="19"/>
  <c r="AS572" i="19"/>
  <c r="AS234" i="19"/>
  <c r="AS40" i="19"/>
  <c r="AS780" i="19"/>
  <c r="AS874" i="19"/>
  <c r="AS664" i="19"/>
  <c r="AS35" i="19"/>
  <c r="AS49" i="19"/>
  <c r="AS50" i="19"/>
  <c r="AS180" i="19"/>
  <c r="AS181" i="19"/>
  <c r="AS209" i="19"/>
  <c r="AS364" i="19"/>
  <c r="AS365" i="19"/>
  <c r="AS370" i="19"/>
  <c r="AS297" i="19"/>
  <c r="AS500" i="19"/>
  <c r="AS501" i="19"/>
  <c r="AS750" i="19"/>
  <c r="AS773" i="19"/>
  <c r="AS777" i="19"/>
  <c r="AS371" i="19"/>
  <c r="AS945" i="19"/>
  <c r="AS366" i="19"/>
  <c r="AS369" i="19"/>
  <c r="AS716" i="19"/>
  <c r="AS922" i="19"/>
  <c r="AS921" i="19"/>
  <c r="AS876" i="19"/>
  <c r="AS283" i="19"/>
  <c r="AS282" i="19"/>
  <c r="AS418" i="19"/>
  <c r="AS56" i="19"/>
  <c r="AS810" i="19"/>
  <c r="AS586" i="19"/>
  <c r="AS177" i="19"/>
  <c r="AS475" i="19"/>
  <c r="AS728" i="19"/>
  <c r="AS635" i="19"/>
  <c r="AS350" i="19"/>
  <c r="AS899" i="19"/>
  <c r="AS897" i="19"/>
  <c r="AS891" i="19"/>
  <c r="AS893" i="19"/>
  <c r="AS508" i="19"/>
  <c r="AS507" i="19"/>
  <c r="AS222" i="19"/>
  <c r="AS221" i="19"/>
  <c r="AS541" i="19"/>
  <c r="AS786" i="19"/>
  <c r="AS214" i="19"/>
  <c r="AS631" i="19"/>
  <c r="AS187" i="19"/>
  <c r="AS186" i="19"/>
  <c r="AS246" i="19"/>
  <c r="AS892" i="19"/>
  <c r="AS898" i="19"/>
  <c r="AS890" i="19"/>
  <c r="AS752" i="19"/>
  <c r="AS636" i="19"/>
  <c r="AS363" i="19"/>
  <c r="AS726" i="19"/>
  <c r="AS57" i="19"/>
  <c r="AS727" i="19"/>
  <c r="AS265" i="19"/>
  <c r="AS760" i="19"/>
  <c r="AS613" i="19"/>
  <c r="AS634" i="19"/>
  <c r="AS395" i="19"/>
  <c r="AS6" i="19"/>
  <c r="AS601" i="19"/>
  <c r="AS605" i="19"/>
  <c r="AS767" i="19"/>
  <c r="AS820" i="19"/>
  <c r="AS821" i="19"/>
  <c r="AS822" i="19"/>
  <c r="AS823" i="19"/>
  <c r="AS190" i="19"/>
  <c r="AS189" i="19"/>
  <c r="AS783" i="19"/>
  <c r="AS51" i="19"/>
  <c r="AS254" i="19"/>
  <c r="AS293" i="19"/>
  <c r="AS882" i="19"/>
  <c r="AS826" i="19"/>
  <c r="AS825" i="19"/>
  <c r="AS530" i="19"/>
  <c r="AS746" i="19"/>
  <c r="AS263" i="19"/>
  <c r="AS261" i="19"/>
  <c r="AS292" i="19"/>
  <c r="AS523" i="19"/>
  <c r="AS594" i="19"/>
  <c r="AS717" i="19"/>
  <c r="AS718" i="19"/>
  <c r="AS719" i="19"/>
  <c r="AS723" i="19"/>
  <c r="AS715" i="19"/>
  <c r="AS894" i="19"/>
  <c r="AS81" i="19"/>
  <c r="AS408" i="19"/>
  <c r="AS409" i="19"/>
  <c r="AS742" i="19"/>
  <c r="AS488" i="19"/>
  <c r="AS487" i="19"/>
  <c r="AS344" i="19"/>
  <c r="AS925" i="19"/>
  <c r="AS939" i="19"/>
  <c r="AS936" i="19"/>
  <c r="AS667" i="19"/>
  <c r="AS368" i="19"/>
  <c r="AS808" i="19"/>
  <c r="AS698" i="19"/>
  <c r="AS697" i="19"/>
  <c r="AS926" i="19"/>
  <c r="AS299" i="19"/>
  <c r="AS300" i="19"/>
  <c r="AS301" i="19"/>
  <c r="AS302" i="19"/>
  <c r="AS303" i="19"/>
  <c r="AS305" i="19"/>
  <c r="AS308" i="19"/>
  <c r="AS309" i="19"/>
  <c r="AS310" i="19"/>
  <c r="AS311" i="19"/>
  <c r="AS304" i="19"/>
  <c r="AS312" i="19"/>
  <c r="AS313" i="19"/>
  <c r="AS306" i="19"/>
  <c r="AS307" i="19"/>
  <c r="AS474" i="19"/>
  <c r="AS753" i="19"/>
  <c r="AS34" i="19"/>
  <c r="AS46" i="19"/>
  <c r="AS21" i="19"/>
  <c r="AS403" i="19"/>
  <c r="AS607" i="19"/>
  <c r="AS608" i="19"/>
  <c r="AS587" i="19"/>
  <c r="AS653" i="19"/>
  <c r="AS740" i="19"/>
  <c r="AS585" i="19"/>
  <c r="AS584" i="19"/>
  <c r="AS393" i="19"/>
  <c r="AS558" i="19"/>
  <c r="AS559" i="19"/>
  <c r="AS560" i="19"/>
  <c r="AS561" i="19"/>
  <c r="AS562" i="19"/>
  <c r="AS563" i="19"/>
  <c r="AS565" i="19"/>
  <c r="AS566" i="19"/>
  <c r="AS567" i="19"/>
  <c r="AS568" i="19"/>
  <c r="AS569" i="19"/>
  <c r="AS431" i="19"/>
  <c r="AS432" i="19"/>
  <c r="AS433" i="19"/>
  <c r="AS435" i="19"/>
  <c r="AS884" i="19"/>
  <c r="AS4" i="19"/>
  <c r="AS5" i="19"/>
  <c r="AS486" i="19"/>
  <c r="AS485" i="19"/>
  <c r="AS387" i="19"/>
  <c r="AS929" i="19"/>
  <c r="AS400" i="19"/>
  <c r="AS627" i="19"/>
  <c r="AS630" i="19"/>
  <c r="AS42" i="19"/>
  <c r="AS43" i="19"/>
  <c r="AS41" i="19"/>
  <c r="AS334" i="19"/>
  <c r="AS75" i="19"/>
  <c r="AS228" i="19"/>
  <c r="AS927" i="19"/>
  <c r="AS756" i="19"/>
  <c r="AS747" i="19"/>
  <c r="AS857" i="19"/>
  <c r="AS858" i="19"/>
  <c r="AS320" i="19"/>
  <c r="AS649" i="19"/>
  <c r="AS854" i="19"/>
  <c r="AS853" i="19"/>
  <c r="AS856" i="19"/>
  <c r="AS855" i="19"/>
  <c r="AS941" i="19"/>
  <c r="AS414" i="19"/>
  <c r="AS330" i="19"/>
  <c r="AS340" i="19"/>
  <c r="AS329" i="19"/>
  <c r="AS402" i="19"/>
  <c r="AS286" i="19"/>
  <c r="AS316" i="19"/>
  <c r="AS315" i="19"/>
  <c r="AS850" i="19"/>
  <c r="AS669" i="19"/>
  <c r="AS287" i="19"/>
  <c r="AS129" i="19"/>
  <c r="AS793" i="19"/>
  <c r="AS928" i="19"/>
  <c r="AS588" i="19"/>
  <c r="AS439" i="19"/>
  <c r="AS883" i="19"/>
  <c r="AS942" i="19"/>
  <c r="AS30" i="19"/>
  <c r="AS143" i="19"/>
  <c r="AS144" i="19"/>
  <c r="AS145" i="19"/>
  <c r="AS146" i="19"/>
  <c r="AS148" i="19"/>
  <c r="AS159" i="19"/>
  <c r="AS161" i="19"/>
  <c r="AS163" i="19"/>
  <c r="AS166" i="19"/>
  <c r="AS533" i="19"/>
  <c r="AS686" i="19"/>
  <c r="AS415" i="19"/>
  <c r="AS149" i="19"/>
  <c r="AS167" i="19"/>
  <c r="AS624" i="19"/>
  <c r="AS243" i="19"/>
  <c r="AS713" i="19"/>
  <c r="AS714" i="19"/>
  <c r="AS712" i="19"/>
  <c r="AS787" i="19"/>
  <c r="AS788" i="19"/>
  <c r="AS238" i="19"/>
  <c r="AS237" i="19"/>
  <c r="AS226" i="19"/>
  <c r="AS225" i="19"/>
  <c r="AS824" i="19"/>
  <c r="AS160" i="19"/>
  <c r="AS162" i="19"/>
  <c r="AS164" i="19"/>
  <c r="AS165" i="19"/>
  <c r="AS150" i="19"/>
  <c r="AS151" i="19"/>
  <c r="AS152" i="19"/>
  <c r="AS153" i="19"/>
  <c r="AS154" i="19"/>
  <c r="AS82" i="19"/>
  <c r="AS711" i="19"/>
  <c r="AS258" i="19"/>
  <c r="AS224" i="19"/>
  <c r="AS749" i="19"/>
  <c r="AS430" i="19"/>
  <c r="AS688" i="19"/>
  <c r="AS932" i="19"/>
  <c r="AS484" i="19"/>
  <c r="AS328" i="19"/>
  <c r="AS940" i="19"/>
  <c r="AS803" i="19"/>
  <c r="AS212" i="19"/>
  <c r="AS289" i="19"/>
  <c r="AS741" i="19"/>
  <c r="AS339" i="19"/>
  <c r="AS314" i="19"/>
  <c r="AS317" i="19"/>
  <c r="AS94" i="19"/>
  <c r="AS791" i="19"/>
  <c r="AS792" i="19"/>
  <c r="AS424" i="19"/>
  <c r="AS426" i="19"/>
  <c r="AS875" i="19"/>
  <c r="AS846" i="19"/>
  <c r="AS762" i="19"/>
  <c r="AS689" i="19"/>
  <c r="AS22" i="19"/>
  <c r="AS833" i="19"/>
  <c r="AS835" i="19"/>
  <c r="AS836" i="19"/>
  <c r="AS834" i="19"/>
  <c r="AS422" i="19"/>
  <c r="AS423" i="19"/>
  <c r="AS658" i="19"/>
  <c r="AS657" i="19"/>
  <c r="AS789" i="19"/>
  <c r="AS440" i="19"/>
  <c r="AS790" i="19"/>
  <c r="AS706" i="19"/>
  <c r="AS131" i="19"/>
  <c r="AS708" i="19"/>
  <c r="AS785" i="19"/>
  <c r="AS284" i="19"/>
  <c r="AS685" i="19"/>
  <c r="AS321" i="19"/>
  <c r="AS322" i="19"/>
  <c r="AS690" i="19"/>
  <c r="AS872" i="19"/>
  <c r="AS895" i="19"/>
  <c r="AS896" i="19"/>
  <c r="AS590" i="19"/>
  <c r="AS96" i="19"/>
  <c r="AS211" i="19"/>
  <c r="AS923" i="19"/>
  <c r="AS376" i="19"/>
  <c r="AS652" i="19"/>
  <c r="AS722" i="19"/>
  <c r="AS219" i="19"/>
  <c r="AS901" i="19"/>
  <c r="AS900" i="19"/>
  <c r="AS183" i="19"/>
  <c r="AS629" i="19"/>
  <c r="AS623" i="19"/>
  <c r="AS918" i="19"/>
  <c r="AS832" i="19"/>
  <c r="AS134" i="19"/>
  <c r="AS731" i="19"/>
  <c r="AS732" i="19"/>
  <c r="AS730" i="19"/>
  <c r="AS761" i="19"/>
  <c r="AS650" i="19"/>
  <c r="AS651" i="19"/>
  <c r="AS946" i="19"/>
  <c r="AS429" i="19"/>
  <c r="AS837" i="19"/>
  <c r="AS806" i="19"/>
  <c r="AS218" i="19"/>
  <c r="AS571" i="19"/>
  <c r="AS217" i="19"/>
  <c r="AS417" i="19"/>
  <c r="AS332" i="19"/>
  <c r="AS859" i="19"/>
  <c r="AS528" i="19"/>
  <c r="AS751" i="19"/>
  <c r="AS290" i="19"/>
  <c r="AS291" i="19"/>
  <c r="AS647" i="19"/>
  <c r="AS626" i="19"/>
  <c r="AS625" i="19"/>
  <c r="AS628" i="19"/>
  <c r="AS643" i="19"/>
  <c r="AS644" i="19"/>
  <c r="AS95" i="19"/>
  <c r="AS98" i="19"/>
  <c r="AS45" i="19"/>
  <c r="AS513" i="19"/>
  <c r="AS536" i="19"/>
  <c r="AS606" i="19"/>
  <c r="AS498" i="19"/>
  <c r="AS609" i="19"/>
  <c r="AS648" i="19"/>
  <c r="AS244" i="19"/>
  <c r="AS938" i="19"/>
  <c r="AS570" i="19"/>
  <c r="AS220" i="19"/>
  <c r="AS592" i="19"/>
  <c r="AS593" i="19"/>
  <c r="AS19" i="19"/>
  <c r="AS621" i="19"/>
  <c r="AS604" i="19"/>
  <c r="AS142" i="19"/>
  <c r="AS141" i="19"/>
  <c r="AS147" i="19"/>
  <c r="AS514" i="19"/>
  <c r="AS208" i="19"/>
  <c r="AS185" i="19"/>
  <c r="AS804" i="19"/>
  <c r="AS754" i="19"/>
  <c r="AS930" i="19"/>
  <c r="AS388" i="19"/>
  <c r="AS764" i="19"/>
  <c r="AS763" i="19"/>
  <c r="AS242" i="19"/>
  <c r="AS241" i="19"/>
  <c r="AS937" i="19"/>
  <c r="AS97" i="19"/>
  <c r="AS319" i="19"/>
  <c r="AS318" i="19"/>
  <c r="AS333" i="19"/>
  <c r="AS231" i="19"/>
  <c r="AS504" i="19"/>
  <c r="AS935" i="19"/>
  <c r="AS386" i="19"/>
  <c r="AS557" i="19"/>
  <c r="AS522" i="19"/>
  <c r="AS434" i="19"/>
  <c r="AS831" i="19"/>
  <c r="AS589" i="19"/>
  <c r="AS529" i="19"/>
  <c r="AS25" i="19"/>
  <c r="AS451" i="19"/>
  <c r="AS452" i="19"/>
  <c r="AS382" i="19"/>
  <c r="AS611" i="19"/>
  <c r="AS642" i="19"/>
  <c r="AS99" i="19"/>
  <c r="AS375" i="19"/>
  <c r="AS380" i="19"/>
  <c r="AS383" i="19"/>
  <c r="AS384" i="19"/>
  <c r="AS407" i="19"/>
  <c r="AS447" i="19"/>
  <c r="AS582" i="19"/>
  <c r="AS378" i="19"/>
  <c r="AS379" i="19"/>
  <c r="AS262" i="19"/>
  <c r="AS349" i="19"/>
  <c r="AS348" i="19"/>
  <c r="AS362" i="19"/>
  <c r="AS885" i="19"/>
  <c r="AS454" i="19"/>
  <c r="AS170" i="19"/>
  <c r="AS171" i="19"/>
  <c r="AS173" i="19"/>
  <c r="AS232" i="19"/>
  <c r="AS515" i="19"/>
  <c r="AS516" i="19"/>
  <c r="AS920" i="19"/>
  <c r="AS919" i="19"/>
  <c r="AS392" i="19"/>
  <c r="AS193" i="19"/>
  <c r="AS531" i="19"/>
  <c r="AS944" i="19"/>
  <c r="AS924" i="19"/>
  <c r="AS743" i="19"/>
  <c r="AS759" i="19"/>
  <c r="AS83" i="19"/>
  <c r="AS331" i="19"/>
  <c r="AS782" i="19"/>
  <c r="AS458" i="19"/>
  <c r="AS457" i="19"/>
  <c r="AS353" i="19"/>
  <c r="AS354" i="19"/>
  <c r="AS848" i="19"/>
  <c r="AS352" i="19"/>
  <c r="AS199" i="19"/>
  <c r="AS200" i="19"/>
  <c r="AS201" i="19"/>
  <c r="AS202" i="19"/>
  <c r="AS203" i="19"/>
  <c r="AS204" i="19"/>
  <c r="AS205" i="19"/>
  <c r="AS206" i="19"/>
  <c r="AS916" i="19"/>
  <c r="AS31" i="19"/>
  <c r="AS622" i="19"/>
  <c r="AS446" i="19"/>
  <c r="AS725" i="19"/>
  <c r="AS616" i="19"/>
  <c r="AS617" i="19"/>
  <c r="AS618" i="19"/>
  <c r="AS619" i="19"/>
  <c r="AS620" i="19"/>
  <c r="AS385" i="19"/>
  <c r="AS662" i="19"/>
  <c r="AS663" i="19"/>
  <c r="AS442" i="19"/>
  <c r="AS595" i="19"/>
  <c r="AS596" i="19"/>
  <c r="AS597" i="19"/>
  <c r="AS598" i="19"/>
  <c r="AS599" i="19"/>
  <c r="AS600" i="19"/>
  <c r="AS80" i="19"/>
  <c r="AS79" i="19"/>
  <c r="AS264" i="19"/>
  <c r="AS660" i="19"/>
  <c r="AS840" i="19"/>
  <c r="AS841" i="19"/>
  <c r="AS155" i="19"/>
  <c r="AS156" i="19"/>
  <c r="AS445" i="19"/>
  <c r="AS448" i="19"/>
  <c r="AS269" i="19"/>
  <c r="AS270" i="19"/>
  <c r="AS279" i="19"/>
  <c r="AS277" i="19"/>
  <c r="AS377" i="19"/>
  <c r="AS525" i="19"/>
  <c r="AS842" i="19"/>
  <c r="AS903" i="19"/>
  <c r="AS524" i="19"/>
  <c r="AS707" i="19"/>
  <c r="AS839" i="19"/>
  <c r="AS838" i="19"/>
  <c r="AS687" i="19"/>
  <c r="AS233" i="19"/>
  <c r="AS325" i="19"/>
  <c r="AS360" i="19"/>
  <c r="AS361" i="19"/>
  <c r="AS326" i="19"/>
  <c r="AS119" i="19"/>
  <c r="AS157" i="19"/>
  <c r="AS158" i="19"/>
  <c r="AS724" i="19"/>
  <c r="AS489" i="19"/>
  <c r="AS911" i="19"/>
  <c r="AS912" i="19"/>
  <c r="AS913" i="19"/>
  <c r="AS59" i="19"/>
  <c r="AS60" i="19"/>
  <c r="AS61" i="19"/>
  <c r="AS62" i="19"/>
  <c r="AS63" i="19"/>
  <c r="AS904" i="19"/>
  <c r="AS905" i="19"/>
  <c r="AS906" i="19"/>
  <c r="AS907" i="19"/>
  <c r="AS908" i="19"/>
  <c r="AS909" i="19"/>
  <c r="AS910" i="19"/>
  <c r="AS510" i="19"/>
  <c r="AS526" i="19"/>
  <c r="AS496" i="19"/>
  <c r="AS497" i="19"/>
  <c r="AS684" i="19"/>
  <c r="AS191" i="19"/>
  <c r="AS518" i="19"/>
  <c r="AS39" i="19"/>
  <c r="AS188" i="19"/>
  <c r="AS505" i="19"/>
  <c r="AS443" i="19"/>
  <c r="AS444" i="19"/>
  <c r="AS477" i="19"/>
  <c r="AS573" i="19"/>
  <c r="AS682" i="19"/>
  <c r="AS681" i="19"/>
  <c r="AS38" i="19"/>
  <c r="AS633" i="19"/>
  <c r="AS512" i="19"/>
  <c r="AS23" i="19"/>
  <c r="AS342" i="19"/>
  <c r="AS739" i="19"/>
  <c r="AS26" i="19"/>
  <c r="AS58" i="19"/>
  <c r="AS123" i="19"/>
  <c r="AS124" i="19"/>
  <c r="AS125" i="19"/>
  <c r="AS127" i="19"/>
  <c r="AS126" i="19"/>
  <c r="AS168" i="19"/>
  <c r="AS169" i="19"/>
  <c r="AS172" i="19"/>
  <c r="AS405" i="19"/>
  <c r="AS449" i="19"/>
  <c r="AS450" i="19"/>
  <c r="AS614" i="19"/>
  <c r="AS802" i="19"/>
  <c r="AS288" i="19"/>
  <c r="AS766" i="19"/>
  <c r="AS680" i="19"/>
  <c r="AS482" i="19"/>
  <c r="AS483" i="19"/>
  <c r="AS481" i="19"/>
  <c r="AS638" i="19"/>
  <c r="AS639" i="19"/>
  <c r="AS640" i="19"/>
  <c r="AS641" i="19"/>
  <c r="AS296" i="19"/>
  <c r="AS615" i="19"/>
  <c r="AS665" i="19"/>
  <c r="AS666" i="19"/>
  <c r="AS84" i="19"/>
  <c r="AS89" i="19"/>
  <c r="AS88" i="19"/>
  <c r="AS90" i="19"/>
  <c r="AS91" i="19"/>
  <c r="AS92" i="19"/>
  <c r="AS93" i="19"/>
  <c r="AS86" i="19"/>
  <c r="AS87" i="19"/>
  <c r="AS85" i="19"/>
  <c r="AS101" i="19"/>
  <c r="AS100" i="19"/>
  <c r="AS102" i="19"/>
  <c r="AS104" i="19"/>
  <c r="AS106" i="19"/>
  <c r="AS107" i="19"/>
  <c r="AS110" i="19"/>
  <c r="AS109" i="19"/>
  <c r="AS108" i="19"/>
  <c r="AS111" i="19"/>
  <c r="AS113" i="19"/>
  <c r="AS114" i="19"/>
  <c r="AS115" i="19"/>
  <c r="AS103" i="19"/>
  <c r="AS118" i="19"/>
  <c r="AS116" i="19"/>
  <c r="AS112" i="19"/>
  <c r="AS117" i="19"/>
  <c r="AS105" i="19"/>
  <c r="AS453" i="19"/>
  <c r="AS18" i="19"/>
  <c r="AS480" i="19"/>
  <c r="AS355" i="19"/>
  <c r="AS401" i="19"/>
  <c r="AS818" i="19"/>
  <c r="AS819" i="19"/>
  <c r="AS817" i="19"/>
  <c r="AS889" i="19"/>
  <c r="AS738" i="19"/>
  <c r="AS845" i="19"/>
  <c r="AS255" i="19"/>
  <c r="AS812" i="19"/>
  <c r="AS829" i="19"/>
  <c r="AS814" i="19"/>
  <c r="AS815" i="19"/>
  <c r="AS816" i="19"/>
  <c r="AS827" i="19"/>
  <c r="AS828" i="19"/>
  <c r="AS257" i="19"/>
  <c r="AS506" i="19"/>
  <c r="AS37" i="19"/>
  <c r="AR933" i="19"/>
  <c r="AR456" i="19"/>
  <c r="AR745" i="19"/>
  <c r="AR581" i="19"/>
  <c r="AR455" i="19"/>
  <c r="AR174" i="19"/>
  <c r="AR517" i="19"/>
  <c r="AR381" i="19"/>
  <c r="AR128" i="19"/>
  <c r="AR9" i="19"/>
  <c r="AR358" i="19"/>
  <c r="AR230" i="19"/>
  <c r="AR412" i="19"/>
  <c r="AR632" i="19"/>
  <c r="AR175" i="19"/>
  <c r="AR266" i="19"/>
  <c r="AR176" i="19"/>
  <c r="AR637" i="19"/>
  <c r="AR345" i="19"/>
  <c r="AR459" i="19"/>
  <c r="AR346" i="19"/>
  <c r="AR347" i="19"/>
  <c r="AR580" i="19"/>
  <c r="AR196" i="19"/>
  <c r="AR194" i="19"/>
  <c r="AR260" i="19"/>
  <c r="AR259" i="19"/>
  <c r="AR532" i="19"/>
  <c r="AR20" i="19"/>
  <c r="AR441" i="19"/>
  <c r="AR140" i="19"/>
  <c r="AR914" i="19"/>
  <c r="AR13" i="19"/>
  <c r="AR12" i="19"/>
  <c r="AR11" i="19"/>
  <c r="AR14" i="19"/>
  <c r="AR15" i="19"/>
  <c r="AR736" i="19"/>
  <c r="AR851" i="19"/>
  <c r="AR830" i="19"/>
  <c r="AR278" i="19"/>
  <c r="AR272" i="19"/>
  <c r="AR274" i="19"/>
  <c r="AR276" i="19"/>
  <c r="AR275" i="19"/>
  <c r="AR503" i="19"/>
  <c r="AR492" i="19"/>
  <c r="AR490" i="19"/>
  <c r="AR493" i="19"/>
  <c r="AR132" i="19"/>
  <c r="AR425" i="19"/>
  <c r="AR428" i="19"/>
  <c r="AR338" i="19"/>
  <c r="AR931" i="19"/>
  <c r="AR236" i="19"/>
  <c r="AR389" i="19"/>
  <c r="AR464" i="19"/>
  <c r="AR776" i="19"/>
  <c r="AR778" i="19"/>
  <c r="AR465" i="19"/>
  <c r="AR466" i="19"/>
  <c r="AR357" i="19"/>
  <c r="AR135" i="19"/>
  <c r="AR769" i="19"/>
  <c r="AR772" i="19"/>
  <c r="AR472" i="19"/>
  <c r="AR774" i="19"/>
  <c r="AR473" i="19"/>
  <c r="AR705" i="19"/>
  <c r="AR704" i="19"/>
  <c r="AR703" i="19"/>
  <c r="AR843" i="19"/>
  <c r="AR844" i="19"/>
  <c r="AR76" i="19"/>
  <c r="AR78" i="19"/>
  <c r="AR120" i="19"/>
  <c r="AR122" i="19"/>
  <c r="AR235" i="19"/>
  <c r="AR886" i="19"/>
  <c r="AR323" i="19"/>
  <c r="AR324" i="19"/>
  <c r="AR462" i="19"/>
  <c r="AR602" i="19"/>
  <c r="AR603" i="19"/>
  <c r="AR770" i="19"/>
  <c r="AR771" i="19"/>
  <c r="AR24" i="19"/>
  <c r="AR852" i="19"/>
  <c r="AR866" i="19"/>
  <c r="AR868" i="19"/>
  <c r="AR870" i="19"/>
  <c r="AR871" i="19"/>
  <c r="AR869" i="19"/>
  <c r="AR646" i="19"/>
  <c r="AR610" i="19"/>
  <c r="AR133" i="19"/>
  <c r="AR207" i="19"/>
  <c r="AR520" i="19"/>
  <c r="AR8" i="19"/>
  <c r="AR7" i="19"/>
  <c r="AR676" i="19"/>
  <c r="AR668" i="19"/>
  <c r="AR744" i="19"/>
  <c r="AR351" i="19"/>
  <c r="AR229" i="19"/>
  <c r="AR807" i="19"/>
  <c r="AR390" i="19"/>
  <c r="AR285" i="19"/>
  <c r="AR758" i="19"/>
  <c r="AR336" i="19"/>
  <c r="AR337" i="19"/>
  <c r="AR391" i="19"/>
  <c r="AR765" i="19"/>
  <c r="AR691" i="19"/>
  <c r="AR720" i="19"/>
  <c r="AR645" i="19"/>
  <c r="AR479" i="19"/>
  <c r="AR245" i="19"/>
  <c r="AR239" i="19"/>
  <c r="AR247" i="19"/>
  <c r="AR427" i="19"/>
  <c r="AR359" i="19"/>
  <c r="AR240" i="19"/>
  <c r="AR248" i="19"/>
  <c r="AR249" i="19"/>
  <c r="AR252" i="19"/>
  <c r="AR250" i="19"/>
  <c r="AR251" i="19"/>
  <c r="AR253" i="19"/>
  <c r="AR534" i="19"/>
  <c r="AR794" i="19"/>
  <c r="AR795" i="19"/>
  <c r="AR797" i="19"/>
  <c r="AR798" i="19"/>
  <c r="AR799" i="19"/>
  <c r="AR796" i="19"/>
  <c r="AR800" i="19"/>
  <c r="AR805" i="19"/>
  <c r="AR17" i="19"/>
  <c r="AR215" i="19"/>
  <c r="AR216" i="19"/>
  <c r="AR406" i="19"/>
  <c r="AR421" i="19"/>
  <c r="AR656" i="19"/>
  <c r="AR655" i="19"/>
  <c r="AR416" i="19"/>
  <c r="AR327" i="19"/>
  <c r="AR413" i="19"/>
  <c r="AR411" i="19"/>
  <c r="AR579" i="19"/>
  <c r="AR547" i="19"/>
  <c r="AR549" i="19"/>
  <c r="AR550" i="19"/>
  <c r="AR136" i="19"/>
  <c r="AR130" i="19"/>
  <c r="AR564" i="19"/>
  <c r="AR295" i="19"/>
  <c r="AR463" i="19"/>
  <c r="AR934" i="19"/>
  <c r="AR471" i="19"/>
  <c r="AR470" i="19"/>
  <c r="AR121" i="19"/>
  <c r="AR902" i="19"/>
  <c r="AR671" i="19"/>
  <c r="AR672" i="19"/>
  <c r="AR673" i="19"/>
  <c r="AR674" i="19"/>
  <c r="AR675" i="19"/>
  <c r="AR683" i="19"/>
  <c r="AR72" i="19"/>
  <c r="AR73" i="19"/>
  <c r="AR74" i="19"/>
  <c r="AR64" i="19"/>
  <c r="AR66" i="19"/>
  <c r="AR67" i="19"/>
  <c r="AR68" i="19"/>
  <c r="AR69" i="19"/>
  <c r="AR70" i="19"/>
  <c r="AR71" i="19"/>
  <c r="AR210" i="19"/>
  <c r="AR65" i="19"/>
  <c r="AR476" i="19"/>
  <c r="AR677" i="19"/>
  <c r="AR692" i="19"/>
  <c r="AR693" i="19"/>
  <c r="AR694" i="19"/>
  <c r="AR695" i="19"/>
  <c r="AR696" i="19"/>
  <c r="AR809" i="19"/>
  <c r="AR811" i="19"/>
  <c r="AR519" i="19"/>
  <c r="AR343" i="19"/>
  <c r="AR768" i="19"/>
  <c r="AR256" i="19"/>
  <c r="AR195" i="19"/>
  <c r="AR197" i="19"/>
  <c r="AR757" i="19"/>
  <c r="AR542" i="19"/>
  <c r="AR546" i="19"/>
  <c r="AR544" i="19"/>
  <c r="AR551" i="19"/>
  <c r="AR553" i="19"/>
  <c r="AR554" i="19"/>
  <c r="AR556" i="19"/>
  <c r="AR737" i="19"/>
  <c r="AR192" i="19"/>
  <c r="AR53" i="19"/>
  <c r="AR552" i="19"/>
  <c r="AR555" i="19"/>
  <c r="AR178" i="19"/>
  <c r="AR461" i="19"/>
  <c r="AR670" i="19"/>
  <c r="AR280" i="19"/>
  <c r="AR575" i="19"/>
  <c r="AR702" i="19"/>
  <c r="AR700" i="19"/>
  <c r="AR213" i="19"/>
  <c r="AR137" i="19"/>
  <c r="AR341" i="19"/>
  <c r="AR36" i="19"/>
  <c r="AR847" i="19"/>
  <c r="AR577" i="19"/>
  <c r="AR574" i="19"/>
  <c r="AR578" i="19"/>
  <c r="AR576" i="19"/>
  <c r="AR367" i="19"/>
  <c r="AR404" i="19"/>
  <c r="AR701" i="19"/>
  <c r="AR867" i="19"/>
  <c r="AR863" i="19"/>
  <c r="AR849" i="19"/>
  <c r="AR10" i="19"/>
  <c r="AR16" i="19"/>
  <c r="AR880" i="19"/>
  <c r="AR881" i="19"/>
  <c r="AR879" i="19"/>
  <c r="AR864" i="19"/>
  <c r="AR77" i="19"/>
  <c r="AR356" i="19"/>
  <c r="AR801" i="19"/>
  <c r="AR537" i="19"/>
  <c r="AR539" i="19"/>
  <c r="AR540" i="19"/>
  <c r="AR538" i="19"/>
  <c r="AR535" i="19"/>
  <c r="AR543" i="19"/>
  <c r="AR419" i="19"/>
  <c r="AR509" i="19"/>
  <c r="AR54" i="19"/>
  <c r="AR548" i="19"/>
  <c r="AR545" i="19"/>
  <c r="AR27" i="19"/>
  <c r="AR28" i="19"/>
  <c r="AR29" i="19"/>
  <c r="AR138" i="19"/>
  <c r="AR52" i="19"/>
  <c r="AR699" i="19"/>
  <c r="AR184" i="19"/>
  <c r="AR469" i="19"/>
  <c r="AR468" i="19"/>
  <c r="AR467" i="19"/>
  <c r="AR679" i="19"/>
  <c r="AR729" i="19"/>
  <c r="AR735" i="19"/>
  <c r="AR734" i="19"/>
  <c r="AR591" i="19"/>
  <c r="AR273" i="19"/>
  <c r="AR915" i="19"/>
  <c r="AR420" i="19"/>
  <c r="AR784" i="19"/>
  <c r="AR298" i="19"/>
  <c r="AR491" i="19"/>
  <c r="AR394" i="19"/>
  <c r="AR887" i="19"/>
  <c r="AR862" i="19"/>
  <c r="AR502" i="19"/>
  <c r="AR877" i="19"/>
  <c r="AR223" i="19"/>
  <c r="AR198" i="19"/>
  <c r="AR917" i="19"/>
  <c r="AR612" i="19"/>
  <c r="AR397" i="19"/>
  <c r="AR654" i="19"/>
  <c r="AR511" i="19"/>
  <c r="AR678" i="19"/>
  <c r="AR281" i="19"/>
  <c r="AR943" i="19"/>
  <c r="AR396" i="19"/>
  <c r="AR227" i="19"/>
  <c r="AR478" i="19"/>
  <c r="AR410" i="19"/>
  <c r="AR294" i="19"/>
  <c r="AR139" i="19"/>
  <c r="AR499" i="19"/>
  <c r="AR709" i="19"/>
  <c r="AR373" i="19"/>
  <c r="AR374" i="19"/>
  <c r="AR721" i="19"/>
  <c r="AR438" i="19"/>
  <c r="AR437" i="19"/>
  <c r="AR748" i="19"/>
  <c r="AR888" i="19"/>
  <c r="AR33" i="19"/>
  <c r="AR32" i="19"/>
  <c r="AR436" i="19"/>
  <c r="AR860" i="19"/>
  <c r="AR861" i="19"/>
  <c r="AR267" i="19"/>
  <c r="AR271" i="19"/>
  <c r="AR781" i="19"/>
  <c r="AR44" i="19"/>
  <c r="AR661" i="19"/>
  <c r="AR398" i="19"/>
  <c r="AR399" i="19"/>
  <c r="AR710" i="19"/>
  <c r="AR813" i="19"/>
  <c r="AR733" i="19"/>
  <c r="AR659" i="19"/>
  <c r="AR179" i="19"/>
  <c r="AR775" i="19"/>
  <c r="AR55" i="19"/>
  <c r="AR865" i="19"/>
  <c r="AR495" i="19"/>
  <c r="AR47" i="19"/>
  <c r="AR48" i="19"/>
  <c r="AR873" i="19"/>
  <c r="AR372" i="19"/>
  <c r="AR878" i="19"/>
  <c r="AR335" i="19"/>
  <c r="AR460" i="19"/>
  <c r="AR182" i="19"/>
  <c r="AR779" i="19"/>
  <c r="AR494" i="19"/>
  <c r="AR755" i="19"/>
  <c r="AR527" i="19"/>
  <c r="AR268" i="19"/>
  <c r="AR521" i="19"/>
  <c r="AR583" i="19"/>
  <c r="AR572" i="19"/>
  <c r="AR234" i="19"/>
  <c r="AR40" i="19"/>
  <c r="AR780" i="19"/>
  <c r="AR874" i="19"/>
  <c r="AR664" i="19"/>
  <c r="AR35" i="19"/>
  <c r="AR49" i="19"/>
  <c r="AR50" i="19"/>
  <c r="AR180" i="19"/>
  <c r="AR181" i="19"/>
  <c r="AR209" i="19"/>
  <c r="AR364" i="19"/>
  <c r="AR365" i="19"/>
  <c r="AR370" i="19"/>
  <c r="AR297" i="19"/>
  <c r="AR500" i="19"/>
  <c r="AR501" i="19"/>
  <c r="AR750" i="19"/>
  <c r="AR773" i="19"/>
  <c r="AR777" i="19"/>
  <c r="AR371" i="19"/>
  <c r="AR945" i="19"/>
  <c r="AR366" i="19"/>
  <c r="AR369" i="19"/>
  <c r="AR716" i="19"/>
  <c r="AR922" i="19"/>
  <c r="AR921" i="19"/>
  <c r="AR876" i="19"/>
  <c r="AR283" i="19"/>
  <c r="AR282" i="19"/>
  <c r="AR418" i="19"/>
  <c r="AR56" i="19"/>
  <c r="AR810" i="19"/>
  <c r="AR586" i="19"/>
  <c r="AR177" i="19"/>
  <c r="AR475" i="19"/>
  <c r="AR728" i="19"/>
  <c r="AR635" i="19"/>
  <c r="AR350" i="19"/>
  <c r="AR899" i="19"/>
  <c r="AR897" i="19"/>
  <c r="AR891" i="19"/>
  <c r="AR893" i="19"/>
  <c r="AR508" i="19"/>
  <c r="AR507" i="19"/>
  <c r="AR222" i="19"/>
  <c r="AR221" i="19"/>
  <c r="AR541" i="19"/>
  <c r="AR786" i="19"/>
  <c r="AR214" i="19"/>
  <c r="AR631" i="19"/>
  <c r="AR187" i="19"/>
  <c r="AR186" i="19"/>
  <c r="AR246" i="19"/>
  <c r="AR892" i="19"/>
  <c r="AR898" i="19"/>
  <c r="AR890" i="19"/>
  <c r="AR752" i="19"/>
  <c r="AR636" i="19"/>
  <c r="AR363" i="19"/>
  <c r="AR726" i="19"/>
  <c r="AR57" i="19"/>
  <c r="AR727" i="19"/>
  <c r="AR265" i="19"/>
  <c r="AR760" i="19"/>
  <c r="AR613" i="19"/>
  <c r="AR634" i="19"/>
  <c r="AR395" i="19"/>
  <c r="AR6" i="19"/>
  <c r="AR601" i="19"/>
  <c r="AR605" i="19"/>
  <c r="AR767" i="19"/>
  <c r="AR820" i="19"/>
  <c r="AR821" i="19"/>
  <c r="AR822" i="19"/>
  <c r="AR823" i="19"/>
  <c r="AR190" i="19"/>
  <c r="AR189" i="19"/>
  <c r="AR783" i="19"/>
  <c r="AR51" i="19"/>
  <c r="AR254" i="19"/>
  <c r="AR293" i="19"/>
  <c r="AR882" i="19"/>
  <c r="AR826" i="19"/>
  <c r="AR825" i="19"/>
  <c r="AR530" i="19"/>
  <c r="AR746" i="19"/>
  <c r="AR263" i="19"/>
  <c r="AR261" i="19"/>
  <c r="AR292" i="19"/>
  <c r="AR523" i="19"/>
  <c r="AR594" i="19"/>
  <c r="AR717" i="19"/>
  <c r="AR718" i="19"/>
  <c r="AR719" i="19"/>
  <c r="AR723" i="19"/>
  <c r="AR715" i="19"/>
  <c r="AR894" i="19"/>
  <c r="AR81" i="19"/>
  <c r="AR408" i="19"/>
  <c r="AR409" i="19"/>
  <c r="AR742" i="19"/>
  <c r="AR488" i="19"/>
  <c r="AR487" i="19"/>
  <c r="AR344" i="19"/>
  <c r="AR925" i="19"/>
  <c r="AR939" i="19"/>
  <c r="AR936" i="19"/>
  <c r="AR667" i="19"/>
  <c r="AR368" i="19"/>
  <c r="AR808" i="19"/>
  <c r="AR698" i="19"/>
  <c r="AR697" i="19"/>
  <c r="AR926" i="19"/>
  <c r="AR299" i="19"/>
  <c r="AR300" i="19"/>
  <c r="AR301" i="19"/>
  <c r="AR302" i="19"/>
  <c r="AR303" i="19"/>
  <c r="AR305" i="19"/>
  <c r="AR308" i="19"/>
  <c r="AR309" i="19"/>
  <c r="AR310" i="19"/>
  <c r="AR311" i="19"/>
  <c r="AR304" i="19"/>
  <c r="AR312" i="19"/>
  <c r="AR313" i="19"/>
  <c r="AR306" i="19"/>
  <c r="AR307" i="19"/>
  <c r="AR474" i="19"/>
  <c r="AR753" i="19"/>
  <c r="AR34" i="19"/>
  <c r="AR46" i="19"/>
  <c r="AR21" i="19"/>
  <c r="AR403" i="19"/>
  <c r="AR607" i="19"/>
  <c r="AR608" i="19"/>
  <c r="AR587" i="19"/>
  <c r="AR653" i="19"/>
  <c r="AR740" i="19"/>
  <c r="AR585" i="19"/>
  <c r="AR584" i="19"/>
  <c r="AR393" i="19"/>
  <c r="AR558" i="19"/>
  <c r="AR559" i="19"/>
  <c r="AR560" i="19"/>
  <c r="AR561" i="19"/>
  <c r="AR562" i="19"/>
  <c r="AR563" i="19"/>
  <c r="AR565" i="19"/>
  <c r="AR566" i="19"/>
  <c r="AR567" i="19"/>
  <c r="AR568" i="19"/>
  <c r="AR569" i="19"/>
  <c r="AR431" i="19"/>
  <c r="AR432" i="19"/>
  <c r="AR433" i="19"/>
  <c r="AR435" i="19"/>
  <c r="AR884" i="19"/>
  <c r="AR4" i="19"/>
  <c r="AR5" i="19"/>
  <c r="AR486" i="19"/>
  <c r="AR485" i="19"/>
  <c r="AR387" i="19"/>
  <c r="AR929" i="19"/>
  <c r="AR400" i="19"/>
  <c r="AR627" i="19"/>
  <c r="AR630" i="19"/>
  <c r="AR42" i="19"/>
  <c r="AR43" i="19"/>
  <c r="AR41" i="19"/>
  <c r="AR334" i="19"/>
  <c r="AR75" i="19"/>
  <c r="AR228" i="19"/>
  <c r="AR927" i="19"/>
  <c r="AR756" i="19"/>
  <c r="AR747" i="19"/>
  <c r="AR857" i="19"/>
  <c r="AR858" i="19"/>
  <c r="AR320" i="19"/>
  <c r="AR649" i="19"/>
  <c r="AR854" i="19"/>
  <c r="AR853" i="19"/>
  <c r="AR856" i="19"/>
  <c r="AR855" i="19"/>
  <c r="AR941" i="19"/>
  <c r="AR414" i="19"/>
  <c r="AR330" i="19"/>
  <c r="AR340" i="19"/>
  <c r="AR329" i="19"/>
  <c r="AR402" i="19"/>
  <c r="AR286" i="19"/>
  <c r="AR316" i="19"/>
  <c r="AR315" i="19"/>
  <c r="AR850" i="19"/>
  <c r="AR669" i="19"/>
  <c r="AR287" i="19"/>
  <c r="AR129" i="19"/>
  <c r="AR793" i="19"/>
  <c r="AR928" i="19"/>
  <c r="AR588" i="19"/>
  <c r="AR439" i="19"/>
  <c r="AR883" i="19"/>
  <c r="AR942" i="19"/>
  <c r="AR30" i="19"/>
  <c r="AR143" i="19"/>
  <c r="AR144" i="19"/>
  <c r="AR145" i="19"/>
  <c r="AR146" i="19"/>
  <c r="AR148" i="19"/>
  <c r="AR159" i="19"/>
  <c r="AR161" i="19"/>
  <c r="AR163" i="19"/>
  <c r="AR166" i="19"/>
  <c r="AR533" i="19"/>
  <c r="AR686" i="19"/>
  <c r="AR415" i="19"/>
  <c r="AR149" i="19"/>
  <c r="AR167" i="19"/>
  <c r="AR624" i="19"/>
  <c r="AR243" i="19"/>
  <c r="AR713" i="19"/>
  <c r="AR714" i="19"/>
  <c r="AR712" i="19"/>
  <c r="AR787" i="19"/>
  <c r="AR788" i="19"/>
  <c r="AR238" i="19"/>
  <c r="AR237" i="19"/>
  <c r="AR226" i="19"/>
  <c r="AR225" i="19"/>
  <c r="AR824" i="19"/>
  <c r="AR160" i="19"/>
  <c r="AR162" i="19"/>
  <c r="AR164" i="19"/>
  <c r="AR165" i="19"/>
  <c r="AR150" i="19"/>
  <c r="AR151" i="19"/>
  <c r="AR152" i="19"/>
  <c r="AR153" i="19"/>
  <c r="AR154" i="19"/>
  <c r="AR82" i="19"/>
  <c r="AR711" i="19"/>
  <c r="AR258" i="19"/>
  <c r="AR224" i="19"/>
  <c r="AR749" i="19"/>
  <c r="AR430" i="19"/>
  <c r="AR688" i="19"/>
  <c r="AR932" i="19"/>
  <c r="AR484" i="19"/>
  <c r="AR328" i="19"/>
  <c r="AR940" i="19"/>
  <c r="AR803" i="19"/>
  <c r="AR212" i="19"/>
  <c r="AR289" i="19"/>
  <c r="AR741" i="19"/>
  <c r="AR339" i="19"/>
  <c r="AR314" i="19"/>
  <c r="AR317" i="19"/>
  <c r="AR94" i="19"/>
  <c r="AR791" i="19"/>
  <c r="AR792" i="19"/>
  <c r="AR424" i="19"/>
  <c r="AR426" i="19"/>
  <c r="AR875" i="19"/>
  <c r="AR846" i="19"/>
  <c r="AR762" i="19"/>
  <c r="AR689" i="19"/>
  <c r="AR22" i="19"/>
  <c r="AR833" i="19"/>
  <c r="AR835" i="19"/>
  <c r="AR836" i="19"/>
  <c r="AR834" i="19"/>
  <c r="AR422" i="19"/>
  <c r="AR423" i="19"/>
  <c r="AR658" i="19"/>
  <c r="AR657" i="19"/>
  <c r="AR789" i="19"/>
  <c r="AR440" i="19"/>
  <c r="AR790" i="19"/>
  <c r="AR706" i="19"/>
  <c r="AR131" i="19"/>
  <c r="AR708" i="19"/>
  <c r="AR785" i="19"/>
  <c r="AR284" i="19"/>
  <c r="AR685" i="19"/>
  <c r="AR321" i="19"/>
  <c r="AR322" i="19"/>
  <c r="AR690" i="19"/>
  <c r="AR872" i="19"/>
  <c r="AR895" i="19"/>
  <c r="AR896" i="19"/>
  <c r="AR590" i="19"/>
  <c r="AR96" i="19"/>
  <c r="AR211" i="19"/>
  <c r="AR923" i="19"/>
  <c r="AR376" i="19"/>
  <c r="AR652" i="19"/>
  <c r="AR722" i="19"/>
  <c r="AR219" i="19"/>
  <c r="AR901" i="19"/>
  <c r="AR900" i="19"/>
  <c r="AR183" i="19"/>
  <c r="AR629" i="19"/>
  <c r="AR623" i="19"/>
  <c r="AR918" i="19"/>
  <c r="AR832" i="19"/>
  <c r="AR134" i="19"/>
  <c r="AR731" i="19"/>
  <c r="AR732" i="19"/>
  <c r="AR730" i="19"/>
  <c r="AR761" i="19"/>
  <c r="AR650" i="19"/>
  <c r="AR651" i="19"/>
  <c r="AR946" i="19"/>
  <c r="AR429" i="19"/>
  <c r="AR837" i="19"/>
  <c r="AR806" i="19"/>
  <c r="AR218" i="19"/>
  <c r="AR571" i="19"/>
  <c r="AR217" i="19"/>
  <c r="AR417" i="19"/>
  <c r="AR332" i="19"/>
  <c r="AR859" i="19"/>
  <c r="AR528" i="19"/>
  <c r="AR751" i="19"/>
  <c r="AR290" i="19"/>
  <c r="AR291" i="19"/>
  <c r="AR647" i="19"/>
  <c r="AR626" i="19"/>
  <c r="AR625" i="19"/>
  <c r="AR628" i="19"/>
  <c r="AR643" i="19"/>
  <c r="AR644" i="19"/>
  <c r="AR95" i="19"/>
  <c r="AR98" i="19"/>
  <c r="AR45" i="19"/>
  <c r="AR513" i="19"/>
  <c r="AR536" i="19"/>
  <c r="AR606" i="19"/>
  <c r="AR498" i="19"/>
  <c r="AR609" i="19"/>
  <c r="AR648" i="19"/>
  <c r="AR244" i="19"/>
  <c r="AR938" i="19"/>
  <c r="AR570" i="19"/>
  <c r="AR220" i="19"/>
  <c r="AR592" i="19"/>
  <c r="AR593" i="19"/>
  <c r="AR19" i="19"/>
  <c r="AR621" i="19"/>
  <c r="AR604" i="19"/>
  <c r="AR142" i="19"/>
  <c r="AR141" i="19"/>
  <c r="AR147" i="19"/>
  <c r="AR514" i="19"/>
  <c r="AR208" i="19"/>
  <c r="AR185" i="19"/>
  <c r="AR804" i="19"/>
  <c r="AR754" i="19"/>
  <c r="AR930" i="19"/>
  <c r="AR388" i="19"/>
  <c r="AR764" i="19"/>
  <c r="AR763" i="19"/>
  <c r="AR242" i="19"/>
  <c r="AR241" i="19"/>
  <c r="AR937" i="19"/>
  <c r="AR97" i="19"/>
  <c r="AR319" i="19"/>
  <c r="AR318" i="19"/>
  <c r="AR333" i="19"/>
  <c r="AR231" i="19"/>
  <c r="AR504" i="19"/>
  <c r="AR935" i="19"/>
  <c r="AR386" i="19"/>
  <c r="AR557" i="19"/>
  <c r="AR522" i="19"/>
  <c r="AR434" i="19"/>
  <c r="AR831" i="19"/>
  <c r="AR589" i="19"/>
  <c r="AR529" i="19"/>
  <c r="AR25" i="19"/>
  <c r="AR451" i="19"/>
  <c r="AR452" i="19"/>
  <c r="AR382" i="19"/>
  <c r="AR611" i="19"/>
  <c r="AR642" i="19"/>
  <c r="AR99" i="19"/>
  <c r="AR375" i="19"/>
  <c r="AR380" i="19"/>
  <c r="AR383" i="19"/>
  <c r="AR384" i="19"/>
  <c r="AR407" i="19"/>
  <c r="AR447" i="19"/>
  <c r="AR582" i="19"/>
  <c r="AR378" i="19"/>
  <c r="AR379" i="19"/>
  <c r="AR262" i="19"/>
  <c r="AR349" i="19"/>
  <c r="AR348" i="19"/>
  <c r="AR362" i="19"/>
  <c r="AR885" i="19"/>
  <c r="AR454" i="19"/>
  <c r="AR170" i="19"/>
  <c r="AR171" i="19"/>
  <c r="AR173" i="19"/>
  <c r="AR232" i="19"/>
  <c r="AR515" i="19"/>
  <c r="AR516" i="19"/>
  <c r="AR920" i="19"/>
  <c r="AR919" i="19"/>
  <c r="AR392" i="19"/>
  <c r="AR193" i="19"/>
  <c r="AR531" i="19"/>
  <c r="AR944" i="19"/>
  <c r="AR924" i="19"/>
  <c r="AR743" i="19"/>
  <c r="AR759" i="19"/>
  <c r="AR83" i="19"/>
  <c r="AR331" i="19"/>
  <c r="AR782" i="19"/>
  <c r="AR458" i="19"/>
  <c r="AR457" i="19"/>
  <c r="AR353" i="19"/>
  <c r="AR354" i="19"/>
  <c r="AR848" i="19"/>
  <c r="AR352" i="19"/>
  <c r="AR199" i="19"/>
  <c r="AR200" i="19"/>
  <c r="AR201" i="19"/>
  <c r="AR202" i="19"/>
  <c r="AR203" i="19"/>
  <c r="AR204" i="19"/>
  <c r="AR205" i="19"/>
  <c r="AR206" i="19"/>
  <c r="AR916" i="19"/>
  <c r="AR31" i="19"/>
  <c r="AR622" i="19"/>
  <c r="AR446" i="19"/>
  <c r="AR725" i="19"/>
  <c r="AR616" i="19"/>
  <c r="AR617" i="19"/>
  <c r="AR618" i="19"/>
  <c r="AR619" i="19"/>
  <c r="AR620" i="19"/>
  <c r="AR385" i="19"/>
  <c r="AR662" i="19"/>
  <c r="AR663" i="19"/>
  <c r="AR442" i="19"/>
  <c r="AR595" i="19"/>
  <c r="AR596" i="19"/>
  <c r="AR597" i="19"/>
  <c r="AR598" i="19"/>
  <c r="AR599" i="19"/>
  <c r="AR600" i="19"/>
  <c r="AR80" i="19"/>
  <c r="AR79" i="19"/>
  <c r="AR264" i="19"/>
  <c r="AR660" i="19"/>
  <c r="AR840" i="19"/>
  <c r="AR841" i="19"/>
  <c r="AR155" i="19"/>
  <c r="AR156" i="19"/>
  <c r="AR445" i="19"/>
  <c r="AR448" i="19"/>
  <c r="AR269" i="19"/>
  <c r="AR270" i="19"/>
  <c r="AR279" i="19"/>
  <c r="AR277" i="19"/>
  <c r="AR377" i="19"/>
  <c r="AR525" i="19"/>
  <c r="AR842" i="19"/>
  <c r="AR903" i="19"/>
  <c r="AR524" i="19"/>
  <c r="AR707" i="19"/>
  <c r="AR839" i="19"/>
  <c r="AR838" i="19"/>
  <c r="AR687" i="19"/>
  <c r="AR233" i="19"/>
  <c r="AR325" i="19"/>
  <c r="AR360" i="19"/>
  <c r="AR361" i="19"/>
  <c r="AR326" i="19"/>
  <c r="AR119" i="19"/>
  <c r="AR157" i="19"/>
  <c r="AR158" i="19"/>
  <c r="AR724" i="19"/>
  <c r="AR489" i="19"/>
  <c r="AR911" i="19"/>
  <c r="AR912" i="19"/>
  <c r="AR913" i="19"/>
  <c r="AR59" i="19"/>
  <c r="AR60" i="19"/>
  <c r="AR61" i="19"/>
  <c r="AR62" i="19"/>
  <c r="AR63" i="19"/>
  <c r="AR904" i="19"/>
  <c r="AR905" i="19"/>
  <c r="AR906" i="19"/>
  <c r="AR907" i="19"/>
  <c r="AR908" i="19"/>
  <c r="AR909" i="19"/>
  <c r="AR910" i="19"/>
  <c r="AR510" i="19"/>
  <c r="AR526" i="19"/>
  <c r="AR496" i="19"/>
  <c r="AR497" i="19"/>
  <c r="AR684" i="19"/>
  <c r="AR191" i="19"/>
  <c r="AR518" i="19"/>
  <c r="AR39" i="19"/>
  <c r="AR188" i="19"/>
  <c r="AR505" i="19"/>
  <c r="AR443" i="19"/>
  <c r="AR444" i="19"/>
  <c r="AR477" i="19"/>
  <c r="AR573" i="19"/>
  <c r="AR682" i="19"/>
  <c r="AR681" i="19"/>
  <c r="AR38" i="19"/>
  <c r="AR633" i="19"/>
  <c r="AR512" i="19"/>
  <c r="AR23" i="19"/>
  <c r="AR342" i="19"/>
  <c r="AR739" i="19"/>
  <c r="AR26" i="19"/>
  <c r="AR58" i="19"/>
  <c r="AR123" i="19"/>
  <c r="AR124" i="19"/>
  <c r="AR125" i="19"/>
  <c r="AR127" i="19"/>
  <c r="AR126" i="19"/>
  <c r="AR168" i="19"/>
  <c r="AR169" i="19"/>
  <c r="AR172" i="19"/>
  <c r="AR405" i="19"/>
  <c r="AR449" i="19"/>
  <c r="AR450" i="19"/>
  <c r="AR614" i="19"/>
  <c r="AR802" i="19"/>
  <c r="AR288" i="19"/>
  <c r="AR766" i="19"/>
  <c r="AR680" i="19"/>
  <c r="AR482" i="19"/>
  <c r="AR483" i="19"/>
  <c r="AR481" i="19"/>
  <c r="AR638" i="19"/>
  <c r="AR639" i="19"/>
  <c r="AR640" i="19"/>
  <c r="AR641" i="19"/>
  <c r="AR296" i="19"/>
  <c r="AR615" i="19"/>
  <c r="AR665" i="19"/>
  <c r="AR666" i="19"/>
  <c r="AR84" i="19"/>
  <c r="AR89" i="19"/>
  <c r="AR88" i="19"/>
  <c r="AR90" i="19"/>
  <c r="AR91" i="19"/>
  <c r="AR92" i="19"/>
  <c r="AR93" i="19"/>
  <c r="AR86" i="19"/>
  <c r="AR87" i="19"/>
  <c r="AR85" i="19"/>
  <c r="AR101" i="19"/>
  <c r="AR100" i="19"/>
  <c r="AR102" i="19"/>
  <c r="AR104" i="19"/>
  <c r="AR106" i="19"/>
  <c r="AR107" i="19"/>
  <c r="AR110" i="19"/>
  <c r="AR109" i="19"/>
  <c r="AR108" i="19"/>
  <c r="AR111" i="19"/>
  <c r="AR113" i="19"/>
  <c r="AR114" i="19"/>
  <c r="AR115" i="19"/>
  <c r="AR103" i="19"/>
  <c r="AR118" i="19"/>
  <c r="AR116" i="19"/>
  <c r="AR112" i="19"/>
  <c r="AR117" i="19"/>
  <c r="AR105" i="19"/>
  <c r="AR453" i="19"/>
  <c r="AR18" i="19"/>
  <c r="AR480" i="19"/>
  <c r="AR355" i="19"/>
  <c r="AR401" i="19"/>
  <c r="AR818" i="19"/>
  <c r="AR819" i="19"/>
  <c r="AR817" i="19"/>
  <c r="AR889" i="19"/>
  <c r="AR738" i="19"/>
  <c r="AR845" i="19"/>
  <c r="AR255" i="19"/>
  <c r="AR812" i="19"/>
  <c r="AR829" i="19"/>
  <c r="AR814" i="19"/>
  <c r="AR815" i="19"/>
  <c r="AR816" i="19"/>
  <c r="AR827" i="19"/>
  <c r="AR828" i="19"/>
  <c r="AR257" i="19"/>
  <c r="AR506" i="19"/>
  <c r="AR37" i="19"/>
  <c r="T933" i="19"/>
  <c r="T456" i="19"/>
  <c r="T745" i="19"/>
  <c r="T581" i="19"/>
  <c r="T455" i="19"/>
  <c r="T174" i="19"/>
  <c r="T517" i="19"/>
  <c r="T381" i="19"/>
  <c r="T128" i="19"/>
  <c r="T9" i="19"/>
  <c r="T358" i="19"/>
  <c r="T230" i="19"/>
  <c r="T412" i="19"/>
  <c r="T632" i="19"/>
  <c r="T175" i="19"/>
  <c r="T266" i="19"/>
  <c r="T176" i="19"/>
  <c r="T637" i="19"/>
  <c r="T345" i="19"/>
  <c r="T459" i="19"/>
  <c r="T346" i="19"/>
  <c r="T347" i="19"/>
  <c r="T580" i="19"/>
  <c r="T196" i="19"/>
  <c r="T194" i="19"/>
  <c r="T260" i="19"/>
  <c r="T259" i="19"/>
  <c r="T532" i="19"/>
  <c r="T20" i="19"/>
  <c r="T441" i="19"/>
  <c r="T140" i="19"/>
  <c r="T914" i="19"/>
  <c r="T13" i="19"/>
  <c r="T12" i="19"/>
  <c r="T11" i="19"/>
  <c r="T14" i="19"/>
  <c r="T15" i="19"/>
  <c r="T736" i="19"/>
  <c r="T851" i="19"/>
  <c r="T830" i="19"/>
  <c r="T278" i="19"/>
  <c r="T272" i="19"/>
  <c r="T274" i="19"/>
  <c r="T276" i="19"/>
  <c r="T275" i="19"/>
  <c r="T503" i="19"/>
  <c r="T492" i="19"/>
  <c r="T490" i="19"/>
  <c r="T493" i="19"/>
  <c r="T132" i="19"/>
  <c r="T425" i="19"/>
  <c r="T428" i="19"/>
  <c r="T338" i="19"/>
  <c r="T931" i="19"/>
  <c r="T236" i="19"/>
  <c r="T389" i="19"/>
  <c r="T464" i="19"/>
  <c r="T776" i="19"/>
  <c r="T778" i="19"/>
  <c r="T465" i="19"/>
  <c r="T466" i="19"/>
  <c r="T357" i="19"/>
  <c r="T135" i="19"/>
  <c r="T769" i="19"/>
  <c r="T772" i="19"/>
  <c r="T472" i="19"/>
  <c r="T774" i="19"/>
  <c r="T473" i="19"/>
  <c r="T705" i="19"/>
  <c r="T704" i="19"/>
  <c r="T703" i="19"/>
  <c r="T843" i="19"/>
  <c r="T844" i="19"/>
  <c r="T76" i="19"/>
  <c r="T78" i="19"/>
  <c r="T120" i="19"/>
  <c r="T122" i="19"/>
  <c r="T235" i="19"/>
  <c r="T886" i="19"/>
  <c r="T323" i="19"/>
  <c r="T324" i="19"/>
  <c r="T462" i="19"/>
  <c r="T602" i="19"/>
  <c r="T603" i="19"/>
  <c r="T770" i="19"/>
  <c r="T771" i="19"/>
  <c r="T24" i="19"/>
  <c r="T852" i="19"/>
  <c r="T866" i="19"/>
  <c r="T868" i="19"/>
  <c r="T870" i="19"/>
  <c r="T871" i="19"/>
  <c r="T869" i="19"/>
  <c r="T646" i="19"/>
  <c r="T610" i="19"/>
  <c r="T133" i="19"/>
  <c r="T207" i="19"/>
  <c r="T520" i="19"/>
  <c r="T8" i="19"/>
  <c r="T7" i="19"/>
  <c r="T676" i="19"/>
  <c r="T668" i="19"/>
  <c r="T744" i="19"/>
  <c r="T351" i="19"/>
  <c r="T229" i="19"/>
  <c r="T807" i="19"/>
  <c r="T390" i="19"/>
  <c r="T285" i="19"/>
  <c r="T758" i="19"/>
  <c r="T336" i="19"/>
  <c r="T337" i="19"/>
  <c r="T391" i="19"/>
  <c r="T765" i="19"/>
  <c r="T691" i="19"/>
  <c r="T720" i="19"/>
  <c r="T645" i="19"/>
  <c r="T479" i="19"/>
  <c r="T245" i="19"/>
  <c r="T239" i="19"/>
  <c r="T247" i="19"/>
  <c r="T427" i="19"/>
  <c r="T359" i="19"/>
  <c r="T240" i="19"/>
  <c r="T248" i="19"/>
  <c r="T249" i="19"/>
  <c r="T252" i="19"/>
  <c r="T250" i="19"/>
  <c r="T251" i="19"/>
  <c r="T253" i="19"/>
  <c r="T534" i="19"/>
  <c r="T794" i="19"/>
  <c r="T795" i="19"/>
  <c r="T797" i="19"/>
  <c r="T798" i="19"/>
  <c r="T799" i="19"/>
  <c r="T796" i="19"/>
  <c r="T800" i="19"/>
  <c r="T805" i="19"/>
  <c r="T17" i="19"/>
  <c r="T215" i="19"/>
  <c r="T216" i="19"/>
  <c r="T406" i="19"/>
  <c r="T421" i="19"/>
  <c r="T656" i="19"/>
  <c r="T655" i="19"/>
  <c r="T416" i="19"/>
  <c r="T327" i="19"/>
  <c r="T413" i="19"/>
  <c r="T411" i="19"/>
  <c r="T579" i="19"/>
  <c r="T547" i="19"/>
  <c r="T549" i="19"/>
  <c r="T550" i="19"/>
  <c r="T136" i="19"/>
  <c r="T130" i="19"/>
  <c r="T564" i="19"/>
  <c r="T295" i="19"/>
  <c r="T463" i="19"/>
  <c r="T934" i="19"/>
  <c r="T471" i="19"/>
  <c r="T470" i="19"/>
  <c r="T121" i="19"/>
  <c r="T902" i="19"/>
  <c r="T671" i="19"/>
  <c r="T672" i="19"/>
  <c r="T673" i="19"/>
  <c r="T674" i="19"/>
  <c r="T675" i="19"/>
  <c r="T683" i="19"/>
  <c r="T72" i="19"/>
  <c r="T73" i="19"/>
  <c r="T74" i="19"/>
  <c r="T64" i="19"/>
  <c r="T66" i="19"/>
  <c r="T67" i="19"/>
  <c r="T68" i="19"/>
  <c r="T69" i="19"/>
  <c r="T70" i="19"/>
  <c r="T71" i="19"/>
  <c r="T210" i="19"/>
  <c r="T65" i="19"/>
  <c r="T476" i="19"/>
  <c r="T677" i="19"/>
  <c r="T692" i="19"/>
  <c r="T693" i="19"/>
  <c r="T694" i="19"/>
  <c r="T695" i="19"/>
  <c r="T696" i="19"/>
  <c r="T809" i="19"/>
  <c r="T811" i="19"/>
  <c r="T519" i="19"/>
  <c r="T343" i="19"/>
  <c r="T768" i="19"/>
  <c r="T256" i="19"/>
  <c r="T195" i="19"/>
  <c r="T197" i="19"/>
  <c r="T757" i="19"/>
  <c r="T542" i="19"/>
  <c r="T546" i="19"/>
  <c r="T544" i="19"/>
  <c r="T551" i="19"/>
  <c r="T553" i="19"/>
  <c r="T554" i="19"/>
  <c r="T556" i="19"/>
  <c r="T737" i="19"/>
  <c r="T192" i="19"/>
  <c r="T53" i="19"/>
  <c r="T552" i="19"/>
  <c r="T555" i="19"/>
  <c r="T178" i="19"/>
  <c r="T461" i="19"/>
  <c r="T670" i="19"/>
  <c r="T280" i="19"/>
  <c r="T575" i="19"/>
  <c r="T702" i="19"/>
  <c r="T700" i="19"/>
  <c r="T213" i="19"/>
  <c r="T137" i="19"/>
  <c r="T341" i="19"/>
  <c r="T36" i="19"/>
  <c r="T847" i="19"/>
  <c r="T577" i="19"/>
  <c r="T574" i="19"/>
  <c r="T578" i="19"/>
  <c r="T576" i="19"/>
  <c r="T367" i="19"/>
  <c r="T404" i="19"/>
  <c r="T701" i="19"/>
  <c r="T867" i="19"/>
  <c r="T863" i="19"/>
  <c r="T849" i="19"/>
  <c r="T10" i="19"/>
  <c r="T16" i="19"/>
  <c r="T880" i="19"/>
  <c r="T881" i="19"/>
  <c r="T879" i="19"/>
  <c r="T864" i="19"/>
  <c r="T77" i="19"/>
  <c r="T356" i="19"/>
  <c r="T801" i="19"/>
  <c r="T537" i="19"/>
  <c r="T539" i="19"/>
  <c r="T540" i="19"/>
  <c r="T538" i="19"/>
  <c r="T535" i="19"/>
  <c r="T543" i="19"/>
  <c r="T419" i="19"/>
  <c r="T509" i="19"/>
  <c r="T54" i="19"/>
  <c r="T548" i="19"/>
  <c r="T545" i="19"/>
  <c r="T27" i="19"/>
  <c r="T28" i="19"/>
  <c r="T29" i="19"/>
  <c r="T138" i="19"/>
  <c r="T52" i="19"/>
  <c r="T699" i="19"/>
  <c r="T184" i="19"/>
  <c r="T469" i="19"/>
  <c r="T468" i="19"/>
  <c r="T467" i="19"/>
  <c r="T679" i="19"/>
  <c r="T729" i="19"/>
  <c r="T735" i="19"/>
  <c r="T734" i="19"/>
  <c r="T591" i="19"/>
  <c r="T273" i="19"/>
  <c r="T915" i="19"/>
  <c r="T420" i="19"/>
  <c r="T784" i="19"/>
  <c r="T298" i="19"/>
  <c r="T491" i="19"/>
  <c r="T394" i="19"/>
  <c r="T887" i="19"/>
  <c r="T862" i="19"/>
  <c r="T502" i="19"/>
  <c r="T877" i="19"/>
  <c r="T223" i="19"/>
  <c r="T198" i="19"/>
  <c r="T917" i="19"/>
  <c r="T612" i="19"/>
  <c r="T397" i="19"/>
  <c r="T654" i="19"/>
  <c r="T511" i="19"/>
  <c r="T678" i="19"/>
  <c r="T281" i="19"/>
  <c r="T943" i="19"/>
  <c r="T396" i="19"/>
  <c r="T227" i="19"/>
  <c r="T478" i="19"/>
  <c r="T410" i="19"/>
  <c r="T294" i="19"/>
  <c r="T139" i="19"/>
  <c r="T499" i="19"/>
  <c r="T709" i="19"/>
  <c r="T373" i="19"/>
  <c r="T374" i="19"/>
  <c r="T721" i="19"/>
  <c r="T438" i="19"/>
  <c r="T437" i="19"/>
  <c r="T748" i="19"/>
  <c r="T888" i="19"/>
  <c r="T33" i="19"/>
  <c r="T32" i="19"/>
  <c r="T436" i="19"/>
  <c r="T860" i="19"/>
  <c r="T861" i="19"/>
  <c r="T267" i="19"/>
  <c r="T271" i="19"/>
  <c r="T781" i="19"/>
  <c r="T44" i="19"/>
  <c r="T661" i="19"/>
  <c r="T398" i="19"/>
  <c r="T399" i="19"/>
  <c r="T710" i="19"/>
  <c r="T813" i="19"/>
  <c r="T733" i="19"/>
  <c r="T659" i="19"/>
  <c r="T179" i="19"/>
  <c r="T775" i="19"/>
  <c r="T55" i="19"/>
  <c r="T865" i="19"/>
  <c r="T495" i="19"/>
  <c r="T47" i="19"/>
  <c r="T48" i="19"/>
  <c r="T873" i="19"/>
  <c r="T372" i="19"/>
  <c r="T878" i="19"/>
  <c r="T335" i="19"/>
  <c r="T460" i="19"/>
  <c r="T182" i="19"/>
  <c r="T779" i="19"/>
  <c r="T494" i="19"/>
  <c r="T755" i="19"/>
  <c r="T527" i="19"/>
  <c r="T268" i="19"/>
  <c r="T521" i="19"/>
  <c r="T583" i="19"/>
  <c r="T572" i="19"/>
  <c r="T234" i="19"/>
  <c r="T40" i="19"/>
  <c r="T780" i="19"/>
  <c r="T874" i="19"/>
  <c r="T664" i="19"/>
  <c r="T35" i="19"/>
  <c r="T49" i="19"/>
  <c r="T50" i="19"/>
  <c r="T180" i="19"/>
  <c r="T181" i="19"/>
  <c r="T209" i="19"/>
  <c r="T364" i="19"/>
  <c r="T365" i="19"/>
  <c r="T370" i="19"/>
  <c r="T297" i="19"/>
  <c r="T500" i="19"/>
  <c r="T501" i="19"/>
  <c r="T750" i="19"/>
  <c r="T773" i="19"/>
  <c r="T777" i="19"/>
  <c r="T371" i="19"/>
  <c r="T945" i="19"/>
  <c r="T366" i="19"/>
  <c r="T369" i="19"/>
  <c r="T716" i="19"/>
  <c r="T922" i="19"/>
  <c r="T921" i="19"/>
  <c r="T876" i="19"/>
  <c r="T283" i="19"/>
  <c r="T282" i="19"/>
  <c r="T418" i="19"/>
  <c r="T56" i="19"/>
  <c r="T810" i="19"/>
  <c r="T586" i="19"/>
  <c r="T177" i="19"/>
  <c r="T475" i="19"/>
  <c r="T728" i="19"/>
  <c r="T635" i="19"/>
  <c r="T350" i="19"/>
  <c r="T899" i="19"/>
  <c r="T897" i="19"/>
  <c r="T891" i="19"/>
  <c r="T893" i="19"/>
  <c r="T508" i="19"/>
  <c r="T507" i="19"/>
  <c r="T222" i="19"/>
  <c r="T221" i="19"/>
  <c r="T541" i="19"/>
  <c r="T786" i="19"/>
  <c r="T214" i="19"/>
  <c r="T631" i="19"/>
  <c r="T187" i="19"/>
  <c r="T186" i="19"/>
  <c r="T246" i="19"/>
  <c r="T892" i="19"/>
  <c r="T898" i="19"/>
  <c r="T890" i="19"/>
  <c r="T752" i="19"/>
  <c r="T636" i="19"/>
  <c r="T363" i="19"/>
  <c r="T726" i="19"/>
  <c r="T57" i="19"/>
  <c r="T727" i="19"/>
  <c r="T265" i="19"/>
  <c r="T760" i="19"/>
  <c r="T613" i="19"/>
  <c r="T634" i="19"/>
  <c r="T395" i="19"/>
  <c r="T6" i="19"/>
  <c r="T601" i="19"/>
  <c r="T605" i="19"/>
  <c r="T767" i="19"/>
  <c r="T820" i="19"/>
  <c r="T821" i="19"/>
  <c r="T822" i="19"/>
  <c r="T823" i="19"/>
  <c r="T190" i="19"/>
  <c r="T189" i="19"/>
  <c r="T783" i="19"/>
  <c r="T51" i="19"/>
  <c r="T254" i="19"/>
  <c r="T293" i="19"/>
  <c r="T882" i="19"/>
  <c r="T826" i="19"/>
  <c r="T825" i="19"/>
  <c r="T530" i="19"/>
  <c r="T746" i="19"/>
  <c r="T263" i="19"/>
  <c r="T261" i="19"/>
  <c r="T292" i="19"/>
  <c r="T523" i="19"/>
  <c r="T594" i="19"/>
  <c r="T717" i="19"/>
  <c r="T718" i="19"/>
  <c r="T719" i="19"/>
  <c r="T723" i="19"/>
  <c r="T715" i="19"/>
  <c r="T894" i="19"/>
  <c r="T81" i="19"/>
  <c r="T408" i="19"/>
  <c r="T409" i="19"/>
  <c r="T742" i="19"/>
  <c r="T488" i="19"/>
  <c r="T487" i="19"/>
  <c r="T344" i="19"/>
  <c r="T925" i="19"/>
  <c r="T939" i="19"/>
  <c r="T936" i="19"/>
  <c r="T667" i="19"/>
  <c r="T368" i="19"/>
  <c r="T808" i="19"/>
  <c r="T698" i="19"/>
  <c r="T697" i="19"/>
  <c r="T926" i="19"/>
  <c r="T299" i="19"/>
  <c r="T300" i="19"/>
  <c r="T301" i="19"/>
  <c r="T302" i="19"/>
  <c r="T303" i="19"/>
  <c r="T305" i="19"/>
  <c r="T308" i="19"/>
  <c r="T309" i="19"/>
  <c r="T310" i="19"/>
  <c r="T311" i="19"/>
  <c r="T304" i="19"/>
  <c r="T312" i="19"/>
  <c r="T313" i="19"/>
  <c r="T306" i="19"/>
  <c r="T307" i="19"/>
  <c r="T474" i="19"/>
  <c r="T753" i="19"/>
  <c r="T34" i="19"/>
  <c r="T46" i="19"/>
  <c r="T21" i="19"/>
  <c r="T403" i="19"/>
  <c r="T607" i="19"/>
  <c r="T608" i="19"/>
  <c r="T587" i="19"/>
  <c r="T653" i="19"/>
  <c r="T740" i="19"/>
  <c r="T585" i="19"/>
  <c r="T584" i="19"/>
  <c r="T393" i="19"/>
  <c r="T558" i="19"/>
  <c r="T559" i="19"/>
  <c r="T560" i="19"/>
  <c r="T561" i="19"/>
  <c r="T562" i="19"/>
  <c r="T563" i="19"/>
  <c r="T565" i="19"/>
  <c r="T566" i="19"/>
  <c r="T567" i="19"/>
  <c r="T568" i="19"/>
  <c r="T569" i="19"/>
  <c r="T431" i="19"/>
  <c r="T432" i="19"/>
  <c r="T433" i="19"/>
  <c r="T435" i="19"/>
  <c r="T884" i="19"/>
  <c r="T4" i="19"/>
  <c r="T5" i="19"/>
  <c r="T486" i="19"/>
  <c r="T485" i="19"/>
  <c r="T387" i="19"/>
  <c r="T929" i="19"/>
  <c r="T400" i="19"/>
  <c r="T627" i="19"/>
  <c r="T630" i="19"/>
  <c r="T42" i="19"/>
  <c r="T43" i="19"/>
  <c r="T41" i="19"/>
  <c r="T334" i="19"/>
  <c r="T75" i="19"/>
  <c r="T228" i="19"/>
  <c r="T927" i="19"/>
  <c r="T756" i="19"/>
  <c r="T747" i="19"/>
  <c r="T857" i="19"/>
  <c r="T858" i="19"/>
  <c r="T320" i="19"/>
  <c r="T649" i="19"/>
  <c r="T854" i="19"/>
  <c r="T853" i="19"/>
  <c r="T856" i="19"/>
  <c r="T855" i="19"/>
  <c r="T941" i="19"/>
  <c r="T414" i="19"/>
  <c r="T330" i="19"/>
  <c r="T340" i="19"/>
  <c r="T329" i="19"/>
  <c r="T402" i="19"/>
  <c r="T286" i="19"/>
  <c r="T316" i="19"/>
  <c r="T315" i="19"/>
  <c r="T850" i="19"/>
  <c r="T669" i="19"/>
  <c r="T287" i="19"/>
  <c r="T129" i="19"/>
  <c r="T793" i="19"/>
  <c r="T928" i="19"/>
  <c r="T588" i="19"/>
  <c r="T439" i="19"/>
  <c r="T883" i="19"/>
  <c r="T942" i="19"/>
  <c r="T30" i="19"/>
  <c r="T143" i="19"/>
  <c r="T144" i="19"/>
  <c r="T145" i="19"/>
  <c r="T146" i="19"/>
  <c r="T148" i="19"/>
  <c r="T159" i="19"/>
  <c r="T161" i="19"/>
  <c r="T163" i="19"/>
  <c r="T166" i="19"/>
  <c r="T533" i="19"/>
  <c r="T686" i="19"/>
  <c r="T415" i="19"/>
  <c r="T149" i="19"/>
  <c r="T167" i="19"/>
  <c r="T624" i="19"/>
  <c r="T243" i="19"/>
  <c r="T713" i="19"/>
  <c r="T714" i="19"/>
  <c r="T712" i="19"/>
  <c r="T787" i="19"/>
  <c r="T788" i="19"/>
  <c r="T238" i="19"/>
  <c r="T237" i="19"/>
  <c r="T226" i="19"/>
  <c r="T225" i="19"/>
  <c r="T824" i="19"/>
  <c r="T160" i="19"/>
  <c r="T162" i="19"/>
  <c r="T164" i="19"/>
  <c r="T165" i="19"/>
  <c r="T150" i="19"/>
  <c r="T151" i="19"/>
  <c r="T152" i="19"/>
  <c r="T153" i="19"/>
  <c r="T154" i="19"/>
  <c r="T82" i="19"/>
  <c r="T711" i="19"/>
  <c r="T258" i="19"/>
  <c r="T224" i="19"/>
  <c r="T749" i="19"/>
  <c r="T430" i="19"/>
  <c r="T688" i="19"/>
  <c r="T932" i="19"/>
  <c r="T484" i="19"/>
  <c r="T328" i="19"/>
  <c r="T940" i="19"/>
  <c r="T803" i="19"/>
  <c r="T212" i="19"/>
  <c r="T289" i="19"/>
  <c r="T741" i="19"/>
  <c r="T339" i="19"/>
  <c r="T314" i="19"/>
  <c r="T317" i="19"/>
  <c r="T94" i="19"/>
  <c r="T791" i="19"/>
  <c r="T792" i="19"/>
  <c r="T424" i="19"/>
  <c r="T426" i="19"/>
  <c r="T875" i="19"/>
  <c r="T846" i="19"/>
  <c r="T762" i="19"/>
  <c r="T689" i="19"/>
  <c r="T22" i="19"/>
  <c r="T833" i="19"/>
  <c r="T835" i="19"/>
  <c r="T836" i="19"/>
  <c r="T834" i="19"/>
  <c r="T422" i="19"/>
  <c r="T423" i="19"/>
  <c r="T658" i="19"/>
  <c r="T657" i="19"/>
  <c r="T789" i="19"/>
  <c r="T440" i="19"/>
  <c r="T790" i="19"/>
  <c r="T706" i="19"/>
  <c r="T131" i="19"/>
  <c r="T708" i="19"/>
  <c r="T785" i="19"/>
  <c r="T284" i="19"/>
  <c r="T685" i="19"/>
  <c r="T321" i="19"/>
  <c r="T322" i="19"/>
  <c r="T690" i="19"/>
  <c r="T872" i="19"/>
  <c r="T895" i="19"/>
  <c r="T896" i="19"/>
  <c r="T590" i="19"/>
  <c r="T96" i="19"/>
  <c r="T211" i="19"/>
  <c r="T923" i="19"/>
  <c r="T376" i="19"/>
  <c r="T652" i="19"/>
  <c r="T722" i="19"/>
  <c r="T219" i="19"/>
  <c r="T901" i="19"/>
  <c r="T900" i="19"/>
  <c r="T183" i="19"/>
  <c r="T629" i="19"/>
  <c r="T623" i="19"/>
  <c r="T918" i="19"/>
  <c r="T832" i="19"/>
  <c r="T134" i="19"/>
  <c r="T731" i="19"/>
  <c r="T732" i="19"/>
  <c r="T730" i="19"/>
  <c r="T761" i="19"/>
  <c r="T650" i="19"/>
  <c r="T651" i="19"/>
  <c r="T946" i="19"/>
  <c r="T429" i="19"/>
  <c r="T837" i="19"/>
  <c r="T806" i="19"/>
  <c r="T218" i="19"/>
  <c r="T571" i="19"/>
  <c r="T217" i="19"/>
  <c r="T417" i="19"/>
  <c r="T332" i="19"/>
  <c r="T859" i="19"/>
  <c r="T528" i="19"/>
  <c r="T751" i="19"/>
  <c r="T290" i="19"/>
  <c r="T291" i="19"/>
  <c r="T647" i="19"/>
  <c r="T626" i="19"/>
  <c r="T625" i="19"/>
  <c r="T628" i="19"/>
  <c r="T643" i="19"/>
  <c r="T644" i="19"/>
  <c r="T95" i="19"/>
  <c r="T98" i="19"/>
  <c r="T45" i="19"/>
  <c r="T513" i="19"/>
  <c r="T536" i="19"/>
  <c r="T606" i="19"/>
  <c r="T498" i="19"/>
  <c r="T609" i="19"/>
  <c r="T648" i="19"/>
  <c r="T244" i="19"/>
  <c r="T938" i="19"/>
  <c r="T570" i="19"/>
  <c r="T220" i="19"/>
  <c r="T592" i="19"/>
  <c r="T593" i="19"/>
  <c r="T19" i="19"/>
  <c r="T621" i="19"/>
  <c r="T604" i="19"/>
  <c r="T142" i="19"/>
  <c r="T141" i="19"/>
  <c r="T147" i="19"/>
  <c r="T514" i="19"/>
  <c r="T208" i="19"/>
  <c r="T185" i="19"/>
  <c r="T804" i="19"/>
  <c r="T754" i="19"/>
  <c r="T930" i="19"/>
  <c r="T388" i="19"/>
  <c r="T764" i="19"/>
  <c r="T763" i="19"/>
  <c r="T242" i="19"/>
  <c r="T241" i="19"/>
  <c r="T937" i="19"/>
  <c r="T97" i="19"/>
  <c r="T319" i="19"/>
  <c r="T318" i="19"/>
  <c r="T333" i="19"/>
  <c r="T231" i="19"/>
  <c r="T504" i="19"/>
  <c r="T935" i="19"/>
  <c r="T386" i="19"/>
  <c r="T557" i="19"/>
  <c r="T522" i="19"/>
  <c r="T434" i="19"/>
  <c r="T831" i="19"/>
  <c r="T589" i="19"/>
  <c r="T529" i="19"/>
  <c r="T25" i="19"/>
  <c r="T451" i="19"/>
  <c r="T452" i="19"/>
  <c r="T382" i="19"/>
  <c r="T611" i="19"/>
  <c r="T642" i="19"/>
  <c r="T99" i="19"/>
  <c r="T375" i="19"/>
  <c r="T380" i="19"/>
  <c r="T383" i="19"/>
  <c r="T384" i="19"/>
  <c r="T407" i="19"/>
  <c r="T447" i="19"/>
  <c r="T582" i="19"/>
  <c r="T378" i="19"/>
  <c r="T379" i="19"/>
  <c r="T262" i="19"/>
  <c r="T349" i="19"/>
  <c r="T348" i="19"/>
  <c r="T362" i="19"/>
  <c r="T885" i="19"/>
  <c r="T454" i="19"/>
  <c r="T170" i="19"/>
  <c r="T171" i="19"/>
  <c r="T173" i="19"/>
  <c r="T232" i="19"/>
  <c r="T515" i="19"/>
  <c r="T516" i="19"/>
  <c r="T920" i="19"/>
  <c r="T919" i="19"/>
  <c r="T392" i="19"/>
  <c r="T193" i="19"/>
  <c r="T531" i="19"/>
  <c r="T944" i="19"/>
  <c r="T924" i="19"/>
  <c r="T743" i="19"/>
  <c r="T759" i="19"/>
  <c r="T83" i="19"/>
  <c r="T331" i="19"/>
  <c r="T782" i="19"/>
  <c r="T458" i="19"/>
  <c r="T457" i="19"/>
  <c r="T353" i="19"/>
  <c r="T354" i="19"/>
  <c r="T848" i="19"/>
  <c r="T352" i="19"/>
  <c r="T199" i="19"/>
  <c r="T200" i="19"/>
  <c r="T201" i="19"/>
  <c r="T202" i="19"/>
  <c r="T203" i="19"/>
  <c r="T204" i="19"/>
  <c r="T205" i="19"/>
  <c r="T206" i="19"/>
  <c r="T916" i="19"/>
  <c r="T31" i="19"/>
  <c r="T622" i="19"/>
  <c r="T446" i="19"/>
  <c r="T725" i="19"/>
  <c r="T616" i="19"/>
  <c r="T617" i="19"/>
  <c r="T618" i="19"/>
  <c r="T619" i="19"/>
  <c r="T620" i="19"/>
  <c r="T385" i="19"/>
  <c r="T662" i="19"/>
  <c r="T663" i="19"/>
  <c r="T442" i="19"/>
  <c r="T595" i="19"/>
  <c r="T596" i="19"/>
  <c r="T597" i="19"/>
  <c r="T598" i="19"/>
  <c r="T599" i="19"/>
  <c r="T600" i="19"/>
  <c r="T80" i="19"/>
  <c r="T79" i="19"/>
  <c r="T264" i="19"/>
  <c r="T660" i="19"/>
  <c r="T840" i="19"/>
  <c r="T841" i="19"/>
  <c r="T155" i="19"/>
  <c r="T156" i="19"/>
  <c r="T445" i="19"/>
  <c r="T448" i="19"/>
  <c r="T269" i="19"/>
  <c r="T270" i="19"/>
  <c r="T279" i="19"/>
  <c r="T277" i="19"/>
  <c r="T377" i="19"/>
  <c r="T525" i="19"/>
  <c r="T842" i="19"/>
  <c r="T903" i="19"/>
  <c r="T524" i="19"/>
  <c r="T707" i="19"/>
  <c r="T839" i="19"/>
  <c r="T838" i="19"/>
  <c r="T687" i="19"/>
  <c r="T233" i="19"/>
  <c r="T325" i="19"/>
  <c r="T360" i="19"/>
  <c r="T361" i="19"/>
  <c r="T326" i="19"/>
  <c r="T119" i="19"/>
  <c r="T157" i="19"/>
  <c r="T158" i="19"/>
  <c r="T724" i="19"/>
  <c r="T489" i="19"/>
  <c r="T911" i="19"/>
  <c r="T912" i="19"/>
  <c r="T913" i="19"/>
  <c r="T59" i="19"/>
  <c r="T60" i="19"/>
  <c r="T61" i="19"/>
  <c r="T62" i="19"/>
  <c r="T63" i="19"/>
  <c r="T904" i="19"/>
  <c r="T905" i="19"/>
  <c r="T906" i="19"/>
  <c r="T907" i="19"/>
  <c r="T908" i="19"/>
  <c r="T909" i="19"/>
  <c r="T910" i="19"/>
  <c r="T510" i="19"/>
  <c r="T526" i="19"/>
  <c r="T496" i="19"/>
  <c r="T497" i="19"/>
  <c r="T684" i="19"/>
  <c r="T191" i="19"/>
  <c r="T518" i="19"/>
  <c r="T39" i="19"/>
  <c r="T188" i="19"/>
  <c r="T505" i="19"/>
  <c r="T443" i="19"/>
  <c r="T444" i="19"/>
  <c r="T477" i="19"/>
  <c r="T573" i="19"/>
  <c r="T682" i="19"/>
  <c r="T681" i="19"/>
  <c r="T38" i="19"/>
  <c r="T633" i="19"/>
  <c r="T512" i="19"/>
  <c r="T23" i="19"/>
  <c r="T342" i="19"/>
  <c r="T739" i="19"/>
  <c r="T26" i="19"/>
  <c r="T58" i="19"/>
  <c r="T123" i="19"/>
  <c r="T124" i="19"/>
  <c r="T125" i="19"/>
  <c r="T127" i="19"/>
  <c r="T126" i="19"/>
  <c r="T168" i="19"/>
  <c r="T169" i="19"/>
  <c r="T172" i="19"/>
  <c r="T405" i="19"/>
  <c r="T449" i="19"/>
  <c r="T450" i="19"/>
  <c r="T614" i="19"/>
  <c r="T802" i="19"/>
  <c r="T288" i="19"/>
  <c r="T766" i="19"/>
  <c r="T680" i="19"/>
  <c r="T482" i="19"/>
  <c r="T483" i="19"/>
  <c r="T481" i="19"/>
  <c r="T638" i="19"/>
  <c r="T639" i="19"/>
  <c r="T640" i="19"/>
  <c r="T641" i="19"/>
  <c r="T296" i="19"/>
  <c r="T615" i="19"/>
  <c r="T665" i="19"/>
  <c r="T666" i="19"/>
  <c r="T84" i="19"/>
  <c r="T89" i="19"/>
  <c r="T88" i="19"/>
  <c r="T90" i="19"/>
  <c r="T91" i="19"/>
  <c r="T92" i="19"/>
  <c r="T93" i="19"/>
  <c r="T86" i="19"/>
  <c r="T87" i="19"/>
  <c r="T85" i="19"/>
  <c r="T101" i="19"/>
  <c r="T100" i="19"/>
  <c r="T102" i="19"/>
  <c r="T104" i="19"/>
  <c r="T106" i="19"/>
  <c r="T107" i="19"/>
  <c r="T110" i="19"/>
  <c r="T109" i="19"/>
  <c r="T108" i="19"/>
  <c r="T111" i="19"/>
  <c r="T113" i="19"/>
  <c r="T114" i="19"/>
  <c r="T115" i="19"/>
  <c r="T103" i="19"/>
  <c r="T118" i="19"/>
  <c r="T116" i="19"/>
  <c r="T112" i="19"/>
  <c r="T117" i="19"/>
  <c r="T105" i="19"/>
  <c r="T453" i="19"/>
  <c r="T18" i="19"/>
  <c r="T480" i="19"/>
  <c r="T355" i="19"/>
  <c r="T401" i="19"/>
  <c r="T818" i="19"/>
  <c r="T819" i="19"/>
  <c r="T817" i="19"/>
  <c r="T889" i="19"/>
  <c r="T738" i="19"/>
  <c r="T845" i="19"/>
  <c r="T255" i="19"/>
  <c r="T812" i="19"/>
  <c r="T829" i="19"/>
  <c r="T814" i="19"/>
  <c r="T815" i="19"/>
  <c r="T816" i="19"/>
  <c r="T827" i="19"/>
  <c r="T828" i="19"/>
  <c r="T257" i="19"/>
  <c r="T506" i="19"/>
  <c r="T37" i="19"/>
  <c r="AG3" i="3"/>
  <c r="AU4" i="19" s="1"/>
  <c r="AG4" i="3"/>
  <c r="AU5" i="19" s="1"/>
  <c r="AG5" i="3"/>
  <c r="AU6" i="19" s="1"/>
  <c r="AG6" i="3"/>
  <c r="AU7" i="19" s="1"/>
  <c r="AG7" i="3"/>
  <c r="AU8" i="19" s="1"/>
  <c r="AG8" i="3"/>
  <c r="AU9" i="19" s="1"/>
  <c r="AG9" i="3"/>
  <c r="AU10" i="19" s="1"/>
  <c r="AG10" i="3"/>
  <c r="AU11" i="19" s="1"/>
  <c r="AG11" i="3"/>
  <c r="AU12" i="19" s="1"/>
  <c r="AG12" i="3"/>
  <c r="AU13" i="19" s="1"/>
  <c r="AG13" i="3"/>
  <c r="AU14" i="19" s="1"/>
  <c r="AG14" i="3"/>
  <c r="AU15" i="19" s="1"/>
  <c r="AG15" i="3"/>
  <c r="AU16" i="19" s="1"/>
  <c r="AG16" i="3"/>
  <c r="AU17" i="19" s="1"/>
  <c r="AG17" i="3"/>
  <c r="AU18" i="19" s="1"/>
  <c r="AG18" i="3"/>
  <c r="AU19" i="19" s="1"/>
  <c r="AG19" i="3"/>
  <c r="AU20" i="19" s="1"/>
  <c r="AG20" i="3"/>
  <c r="AU21" i="19" s="1"/>
  <c r="AG21" i="3"/>
  <c r="AG22" i="3"/>
  <c r="AU22" i="19" s="1"/>
  <c r="AG23" i="3"/>
  <c r="AU23" i="19" s="1"/>
  <c r="AG24" i="3"/>
  <c r="AU24" i="19" s="1"/>
  <c r="AG25" i="3"/>
  <c r="AU25" i="19" s="1"/>
  <c r="AG26" i="3"/>
  <c r="AU26" i="19" s="1"/>
  <c r="AG27" i="3"/>
  <c r="AU27" i="19" s="1"/>
  <c r="AG28" i="3"/>
  <c r="AU28" i="19" s="1"/>
  <c r="AG29" i="3"/>
  <c r="AU29" i="19" s="1"/>
  <c r="AG30" i="3"/>
  <c r="AU30" i="19" s="1"/>
  <c r="AG31" i="3"/>
  <c r="AU31" i="19" s="1"/>
  <c r="AG32" i="3"/>
  <c r="AU34" i="19" s="1"/>
  <c r="AG33" i="3"/>
  <c r="AU35" i="19" s="1"/>
  <c r="AG34" i="3"/>
  <c r="AU32" i="19" s="1"/>
  <c r="AG35" i="3"/>
  <c r="AU33" i="19" s="1"/>
  <c r="AG36" i="3"/>
  <c r="AG37" i="3"/>
  <c r="AU37" i="19" s="1"/>
  <c r="AG38" i="3"/>
  <c r="AU38" i="19" s="1"/>
  <c r="AG39" i="3"/>
  <c r="AU40" i="19" s="1"/>
  <c r="AG40" i="3"/>
  <c r="AU44" i="19" s="1"/>
  <c r="AG41" i="3"/>
  <c r="AU45" i="19" s="1"/>
  <c r="AG42" i="3"/>
  <c r="AU46" i="19" s="1"/>
  <c r="AG43" i="3"/>
  <c r="AU47" i="19" s="1"/>
  <c r="AG44" i="3"/>
  <c r="AU48" i="19" s="1"/>
  <c r="AG45" i="3"/>
  <c r="AU49" i="19" s="1"/>
  <c r="AG46" i="3"/>
  <c r="AU50" i="19" s="1"/>
  <c r="AG47" i="3"/>
  <c r="AU51" i="19" s="1"/>
  <c r="AG48" i="3"/>
  <c r="AU52" i="19" s="1"/>
  <c r="AG49" i="3"/>
  <c r="AU53" i="19" s="1"/>
  <c r="AG50" i="3"/>
  <c r="AU54" i="19" s="1"/>
  <c r="AG51" i="3"/>
  <c r="AU56" i="19" s="1"/>
  <c r="AG52" i="3"/>
  <c r="AU55" i="19" s="1"/>
  <c r="AG53" i="3"/>
  <c r="AU57" i="19" s="1"/>
  <c r="AG54" i="3"/>
  <c r="AU58" i="19" s="1"/>
  <c r="AG55" i="3"/>
  <c r="AU904" i="19" s="1"/>
  <c r="AG56" i="3"/>
  <c r="AU908" i="19" s="1"/>
  <c r="AG57" i="3"/>
  <c r="AU909" i="19" s="1"/>
  <c r="AG58" i="3"/>
  <c r="AU910" i="19" s="1"/>
  <c r="AG59" i="3"/>
  <c r="AU911" i="19" s="1"/>
  <c r="AG60" i="3"/>
  <c r="AU912" i="19" s="1"/>
  <c r="AG61" i="3"/>
  <c r="AU913" i="19" s="1"/>
  <c r="AG62" i="3"/>
  <c r="AU59" i="19" s="1"/>
  <c r="AG63" i="3"/>
  <c r="AU60" i="19" s="1"/>
  <c r="AG64" i="3"/>
  <c r="AU61" i="19" s="1"/>
  <c r="AG65" i="3"/>
  <c r="AU62" i="19" s="1"/>
  <c r="AG66" i="3"/>
  <c r="AU63" i="19" s="1"/>
  <c r="AG67" i="3"/>
  <c r="AU64" i="19" s="1"/>
  <c r="AG68" i="3"/>
  <c r="AU65" i="19" s="1"/>
  <c r="AG69" i="3"/>
  <c r="AU66" i="19" s="1"/>
  <c r="AG70" i="3"/>
  <c r="AU67" i="19" s="1"/>
  <c r="AG71" i="3"/>
  <c r="AU68" i="19" s="1"/>
  <c r="AG72" i="3"/>
  <c r="AU69" i="19" s="1"/>
  <c r="AG73" i="3"/>
  <c r="AU70" i="19" s="1"/>
  <c r="AG74" i="3"/>
  <c r="AU71" i="19" s="1"/>
  <c r="AG75" i="3"/>
  <c r="AU72" i="19" s="1"/>
  <c r="AG76" i="3"/>
  <c r="AU73" i="19" s="1"/>
  <c r="AG77" i="3"/>
  <c r="AU74" i="19" s="1"/>
  <c r="AG78" i="3"/>
  <c r="AU914" i="19" s="1"/>
  <c r="AG79" i="3"/>
  <c r="AU76" i="19" s="1"/>
  <c r="AG80" i="3"/>
  <c r="AU77" i="19" s="1"/>
  <c r="AG81" i="3"/>
  <c r="AU78" i="19" s="1"/>
  <c r="AG82" i="3"/>
  <c r="AU79" i="19" s="1"/>
  <c r="AG83" i="3"/>
  <c r="AU80" i="19" s="1"/>
  <c r="AG84" i="3"/>
  <c r="AU81" i="19" s="1"/>
  <c r="AG85" i="3"/>
  <c r="AU82" i="19" s="1"/>
  <c r="AG86" i="3"/>
  <c r="AU83" i="19" s="1"/>
  <c r="AG87" i="3"/>
  <c r="AG88" i="3"/>
  <c r="AU94" i="19" s="1"/>
  <c r="AG89" i="3"/>
  <c r="AU95" i="19" s="1"/>
  <c r="AG90" i="3"/>
  <c r="AU96" i="19" s="1"/>
  <c r="AG91" i="3"/>
  <c r="AU97" i="19" s="1"/>
  <c r="AG92" i="3"/>
  <c r="AU99" i="19" s="1"/>
  <c r="AG93" i="3"/>
  <c r="AU98" i="19" s="1"/>
  <c r="AG94" i="3"/>
  <c r="AU100" i="19" s="1"/>
  <c r="AG95" i="3"/>
  <c r="AU101" i="19" s="1"/>
  <c r="AG96" i="3"/>
  <c r="AU102" i="19" s="1"/>
  <c r="AG97" i="3"/>
  <c r="AU85" i="19" s="1"/>
  <c r="AG98" i="3"/>
  <c r="AU103" i="19" s="1"/>
  <c r="AG99" i="3"/>
  <c r="AU84" i="19" s="1"/>
  <c r="AG100" i="3"/>
  <c r="AU86" i="19" s="1"/>
  <c r="AG101" i="3"/>
  <c r="AU87" i="19" s="1"/>
  <c r="AG102" i="3"/>
  <c r="AU104" i="19" s="1"/>
  <c r="AG103" i="3"/>
  <c r="AU88" i="19" s="1"/>
  <c r="AG104" i="3"/>
  <c r="AU89" i="19" s="1"/>
  <c r="AG105" i="3"/>
  <c r="AU105" i="19" s="1"/>
  <c r="AG106" i="3"/>
  <c r="AU106" i="19" s="1"/>
  <c r="AG107" i="3"/>
  <c r="AU107" i="19" s="1"/>
  <c r="AG108" i="3"/>
  <c r="AU108" i="19" s="1"/>
  <c r="AG109" i="3"/>
  <c r="AU109" i="19" s="1"/>
  <c r="AG110" i="3"/>
  <c r="AU110" i="19" s="1"/>
  <c r="AG111" i="3"/>
  <c r="AU90" i="19" s="1"/>
  <c r="AG112" i="3"/>
  <c r="AU91" i="19" s="1"/>
  <c r="AG113" i="3"/>
  <c r="AU111" i="19" s="1"/>
  <c r="AG114" i="3"/>
  <c r="AU112" i="19" s="1"/>
  <c r="AG115" i="3"/>
  <c r="AU92" i="19" s="1"/>
  <c r="AG116" i="3"/>
  <c r="AU93" i="19" s="1"/>
  <c r="AG117" i="3"/>
  <c r="AU113" i="19" s="1"/>
  <c r="AG118" i="3"/>
  <c r="AU114" i="19" s="1"/>
  <c r="AG119" i="3"/>
  <c r="AU115" i="19" s="1"/>
  <c r="AG120" i="3"/>
  <c r="AU117" i="19" s="1"/>
  <c r="AG121" i="3"/>
  <c r="AU118" i="19" s="1"/>
  <c r="AG122" i="3"/>
  <c r="AU119" i="19" s="1"/>
  <c r="AG123" i="3"/>
  <c r="AU120" i="19" s="1"/>
  <c r="AG124" i="3"/>
  <c r="AU121" i="19" s="1"/>
  <c r="AG125" i="3"/>
  <c r="AU122" i="19" s="1"/>
  <c r="AG126" i="3"/>
  <c r="AU123" i="19" s="1"/>
  <c r="AG127" i="3"/>
  <c r="AU124" i="19" s="1"/>
  <c r="AG128" i="3"/>
  <c r="AU125" i="19" s="1"/>
  <c r="AG129" i="3"/>
  <c r="AU126" i="19" s="1"/>
  <c r="AG130" i="3"/>
  <c r="AU127" i="19" s="1"/>
  <c r="AG131" i="3"/>
  <c r="AU128" i="19" s="1"/>
  <c r="AG132" i="3"/>
  <c r="AU129" i="19" s="1"/>
  <c r="AG133" i="3"/>
  <c r="AU130" i="19" s="1"/>
  <c r="AG134" i="3"/>
  <c r="AU131" i="19" s="1"/>
  <c r="AG135" i="3"/>
  <c r="AU132" i="19" s="1"/>
  <c r="AG136" i="3"/>
  <c r="AU133" i="19" s="1"/>
  <c r="AG137" i="3"/>
  <c r="AU134" i="19" s="1"/>
  <c r="AG138" i="3"/>
  <c r="AU135" i="19" s="1"/>
  <c r="AG139" i="3"/>
  <c r="AU136" i="19" s="1"/>
  <c r="AG140" i="3"/>
  <c r="AU138" i="19" s="1"/>
  <c r="AG141" i="3"/>
  <c r="AU140" i="19" s="1"/>
  <c r="AG142" i="3"/>
  <c r="AU150" i="19" s="1"/>
  <c r="AG143" i="3"/>
  <c r="AU143" i="19" s="1"/>
  <c r="AG144" i="3"/>
  <c r="AU144" i="19" s="1"/>
  <c r="AG145" i="3"/>
  <c r="AU145" i="19" s="1"/>
  <c r="AG146" i="3"/>
  <c r="AU152" i="19" s="1"/>
  <c r="AG147" i="3"/>
  <c r="AG148" i="3"/>
  <c r="AU153" i="19" s="1"/>
  <c r="AG149" i="3"/>
  <c r="AU146" i="19" s="1"/>
  <c r="AG150" i="3"/>
  <c r="AU154" i="19" s="1"/>
  <c r="AG151" i="3"/>
  <c r="AU147" i="19" s="1"/>
  <c r="AG152" i="3"/>
  <c r="AU156" i="19" s="1"/>
  <c r="AG153" i="3"/>
  <c r="AU160" i="19" s="1"/>
  <c r="AG154" i="3"/>
  <c r="AU161" i="19" s="1"/>
  <c r="AG155" i="3"/>
  <c r="AU162" i="19" s="1"/>
  <c r="AG156" i="3"/>
  <c r="AU163" i="19" s="1"/>
  <c r="AG157" i="3"/>
  <c r="AU164" i="19" s="1"/>
  <c r="AG158" i="3"/>
  <c r="AG159" i="3"/>
  <c r="AU165" i="19" s="1"/>
  <c r="AG160" i="3"/>
  <c r="AU166" i="19" s="1"/>
  <c r="AG161" i="3"/>
  <c r="AU168" i="19" s="1"/>
  <c r="AG162" i="3"/>
  <c r="AU169" i="19" s="1"/>
  <c r="AG163" i="3"/>
  <c r="AU170" i="19" s="1"/>
  <c r="AG164" i="3"/>
  <c r="AU171" i="19" s="1"/>
  <c r="AG165" i="3"/>
  <c r="AU172" i="19" s="1"/>
  <c r="AG166" i="3"/>
  <c r="AU173" i="19" s="1"/>
  <c r="AG167" i="3"/>
  <c r="AU174" i="19" s="1"/>
  <c r="AG168" i="3"/>
  <c r="AU175" i="19" s="1"/>
  <c r="AG169" i="3"/>
  <c r="AU176" i="19" s="1"/>
  <c r="AG170" i="3"/>
  <c r="AU177" i="19" s="1"/>
  <c r="AG171" i="3"/>
  <c r="AU178" i="19" s="1"/>
  <c r="AG172" i="3"/>
  <c r="AU180" i="19" s="1"/>
  <c r="AG173" i="3"/>
  <c r="AU181" i="19" s="1"/>
  <c r="AG174" i="3"/>
  <c r="AU179" i="19" s="1"/>
  <c r="AG175" i="3"/>
  <c r="AU182" i="19" s="1"/>
  <c r="AG176" i="3"/>
  <c r="AU183" i="19" s="1"/>
  <c r="AG177" i="3"/>
  <c r="AU184" i="19" s="1"/>
  <c r="AG178" i="3"/>
  <c r="AU185" i="19" s="1"/>
  <c r="AG179" i="3"/>
  <c r="AU186" i="19" s="1"/>
  <c r="AG180" i="3"/>
  <c r="AU187" i="19" s="1"/>
  <c r="AG181" i="3"/>
  <c r="AU188" i="19" s="1"/>
  <c r="AG182" i="3"/>
  <c r="AU189" i="19" s="1"/>
  <c r="AG183" i="3"/>
  <c r="AU190" i="19" s="1"/>
  <c r="AG184" i="3"/>
  <c r="AU191" i="19" s="1"/>
  <c r="AG185" i="3"/>
  <c r="AU192" i="19" s="1"/>
  <c r="AG186" i="3"/>
  <c r="AU193" i="19" s="1"/>
  <c r="AG187" i="3"/>
  <c r="AU194" i="19" s="1"/>
  <c r="AG188" i="3"/>
  <c r="AU195" i="19" s="1"/>
  <c r="AG189" i="3"/>
  <c r="AU196" i="19" s="1"/>
  <c r="AG190" i="3"/>
  <c r="AU197" i="19" s="1"/>
  <c r="AG191" i="3"/>
  <c r="AU198" i="19" s="1"/>
  <c r="AG192" i="3"/>
  <c r="AU199" i="19" s="1"/>
  <c r="AG193" i="3"/>
  <c r="AU200" i="19" s="1"/>
  <c r="AG194" i="3"/>
  <c r="AU201" i="19" s="1"/>
  <c r="AG195" i="3"/>
  <c r="AU202" i="19" s="1"/>
  <c r="AG196" i="3"/>
  <c r="AU203" i="19" s="1"/>
  <c r="AG197" i="3"/>
  <c r="AU204" i="19" s="1"/>
  <c r="AG198" i="3"/>
  <c r="AU205" i="19" s="1"/>
  <c r="AG199" i="3"/>
  <c r="AU206" i="19" s="1"/>
  <c r="AG200" i="3"/>
  <c r="AU207" i="19" s="1"/>
  <c r="AG201" i="3"/>
  <c r="AU208" i="19" s="1"/>
  <c r="AG202" i="3"/>
  <c r="AU209" i="19" s="1"/>
  <c r="AG203" i="3"/>
  <c r="AU210" i="19" s="1"/>
  <c r="AG204" i="3"/>
  <c r="AU212" i="19" s="1"/>
  <c r="AG205" i="3"/>
  <c r="AU213" i="19" s="1"/>
  <c r="AG206" i="3"/>
  <c r="AU214" i="19" s="1"/>
  <c r="AG207" i="3"/>
  <c r="AU215" i="19" s="1"/>
  <c r="AG208" i="3"/>
  <c r="AU216" i="19" s="1"/>
  <c r="AG209" i="3"/>
  <c r="AU217" i="19" s="1"/>
  <c r="AG210" i="3"/>
  <c r="AU218" i="19" s="1"/>
  <c r="AG211" i="3"/>
  <c r="AU221" i="19" s="1"/>
  <c r="AG212" i="3"/>
  <c r="AU918" i="19" s="1"/>
  <c r="AG213" i="3"/>
  <c r="AU219" i="19" s="1"/>
  <c r="AG214" i="3"/>
  <c r="AU222" i="19" s="1"/>
  <c r="AG215" i="3"/>
  <c r="AU220" i="19" s="1"/>
  <c r="AG216" i="3"/>
  <c r="AU224" i="19" s="1"/>
  <c r="AG217" i="3"/>
  <c r="AU225" i="19" s="1"/>
  <c r="AG218" i="3"/>
  <c r="AU226" i="19" s="1"/>
  <c r="AG219" i="3"/>
  <c r="AU227" i="19" s="1"/>
  <c r="AG220" i="3"/>
  <c r="AU228" i="19" s="1"/>
  <c r="AG221" i="3"/>
  <c r="AG222" i="3"/>
  <c r="AU229" i="19" s="1"/>
  <c r="AG223" i="3"/>
  <c r="AU230" i="19" s="1"/>
  <c r="AG224" i="3"/>
  <c r="AU231" i="19" s="1"/>
  <c r="AG225" i="3"/>
  <c r="AU232" i="19" s="1"/>
  <c r="AG226" i="3"/>
  <c r="AU233" i="19" s="1"/>
  <c r="AG227" i="3"/>
  <c r="AU234" i="19" s="1"/>
  <c r="AG228" i="3"/>
  <c r="AG229" i="3"/>
  <c r="AU235" i="19" s="1"/>
  <c r="AG230" i="3"/>
  <c r="AU236" i="19" s="1"/>
  <c r="AG231" i="3"/>
  <c r="AG232" i="3"/>
  <c r="AU237" i="19" s="1"/>
  <c r="AG233" i="3"/>
  <c r="AU238" i="19" s="1"/>
  <c r="AG234" i="3"/>
  <c r="AU241" i="19" s="1"/>
  <c r="AG235" i="3"/>
  <c r="AU242" i="19" s="1"/>
  <c r="AG236" i="3"/>
  <c r="AU243" i="19" s="1"/>
  <c r="AG237" i="3"/>
  <c r="AU244" i="19" s="1"/>
  <c r="AG238" i="3"/>
  <c r="AU245" i="19" s="1"/>
  <c r="AG239" i="3"/>
  <c r="AU246" i="19" s="1"/>
  <c r="AG240" i="3"/>
  <c r="AU247" i="19" s="1"/>
  <c r="AG241" i="3"/>
  <c r="AU248" i="19" s="1"/>
  <c r="AG242" i="3"/>
  <c r="AU249" i="19" s="1"/>
  <c r="AG243" i="3"/>
  <c r="AU250" i="19" s="1"/>
  <c r="AG244" i="3"/>
  <c r="AU251" i="19" s="1"/>
  <c r="AG245" i="3"/>
  <c r="AU252" i="19" s="1"/>
  <c r="AG246" i="3"/>
  <c r="AU253" i="19" s="1"/>
  <c r="AG247" i="3"/>
  <c r="AU254" i="19" s="1"/>
  <c r="AG248" i="3"/>
  <c r="AU255" i="19" s="1"/>
  <c r="AG249" i="3"/>
  <c r="AU256" i="19" s="1"/>
  <c r="AG250" i="3"/>
  <c r="AU257" i="19" s="1"/>
  <c r="AG251" i="3"/>
  <c r="AU258" i="19" s="1"/>
  <c r="AG252" i="3"/>
  <c r="AU259" i="19" s="1"/>
  <c r="AG253" i="3"/>
  <c r="AU260" i="19" s="1"/>
  <c r="AG254" i="3"/>
  <c r="AU261" i="19" s="1"/>
  <c r="AG255" i="3"/>
  <c r="AU262" i="19" s="1"/>
  <c r="AG256" i="3"/>
  <c r="AU263" i="19" s="1"/>
  <c r="AG257" i="3"/>
  <c r="AU265" i="19" s="1"/>
  <c r="AG258" i="3"/>
  <c r="AU264" i="19" s="1"/>
  <c r="AG259" i="3"/>
  <c r="AU266" i="19" s="1"/>
  <c r="AG260" i="3"/>
  <c r="AU279" i="19" s="1"/>
  <c r="AG261" i="3"/>
  <c r="AU280" i="19" s="1"/>
  <c r="AG262" i="3"/>
  <c r="AU269" i="19" s="1"/>
  <c r="AG263" i="3"/>
  <c r="AU270" i="19" s="1"/>
  <c r="AG264" i="3"/>
  <c r="AU267" i="19" s="1"/>
  <c r="AG265" i="3"/>
  <c r="AU268" i="19" s="1"/>
  <c r="AG266" i="3"/>
  <c r="AG267" i="3"/>
  <c r="AU277" i="19" s="1"/>
  <c r="AG268" i="3"/>
  <c r="AU271" i="19" s="1"/>
  <c r="AG269" i="3"/>
  <c r="AU278" i="19" s="1"/>
  <c r="AG270" i="3"/>
  <c r="AU272" i="19" s="1"/>
  <c r="AG271" i="3"/>
  <c r="AU273" i="19" s="1"/>
  <c r="AG272" i="3"/>
  <c r="AU276" i="19" s="1"/>
  <c r="AG273" i="3"/>
  <c r="AU275" i="19" s="1"/>
  <c r="AG274" i="3"/>
  <c r="AU274" i="19" s="1"/>
  <c r="AG275" i="3"/>
  <c r="AU282" i="19" s="1"/>
  <c r="AG276" i="3"/>
  <c r="AU283" i="19" s="1"/>
  <c r="AG277" i="3"/>
  <c r="AU923" i="19" s="1"/>
  <c r="AG278" i="3"/>
  <c r="AU286" i="19" s="1"/>
  <c r="AG279" i="3"/>
  <c r="AU285" i="19" s="1"/>
  <c r="AG280" i="3"/>
  <c r="AG281" i="3"/>
  <c r="AU287" i="19" s="1"/>
  <c r="AG282" i="3"/>
  <c r="AU294" i="19" s="1"/>
  <c r="AG283" i="3"/>
  <c r="AU288" i="19" s="1"/>
  <c r="AG284" i="3"/>
  <c r="AU290" i="19" s="1"/>
  <c r="AG285" i="3"/>
  <c r="AU291" i="19" s="1"/>
  <c r="AG286" i="3"/>
  <c r="AU292" i="19" s="1"/>
  <c r="AG287" i="3"/>
  <c r="AU293" i="19" s="1"/>
  <c r="AG288" i="3"/>
  <c r="AU925" i="19" s="1"/>
  <c r="AG289" i="3"/>
  <c r="AU296" i="19" s="1"/>
  <c r="AG290" i="3"/>
  <c r="AU295" i="19" s="1"/>
  <c r="AG291" i="3"/>
  <c r="AU298" i="19" s="1"/>
  <c r="AG292" i="3"/>
  <c r="AU926" i="19" s="1"/>
  <c r="AG293" i="3"/>
  <c r="AU314" i="19" s="1"/>
  <c r="AG294" i="3"/>
  <c r="AU299" i="19" s="1"/>
  <c r="AG295" i="3"/>
  <c r="AU300" i="19" s="1"/>
  <c r="AG296" i="3"/>
  <c r="AU301" i="19" s="1"/>
  <c r="AG297" i="3"/>
  <c r="AU302" i="19" s="1"/>
  <c r="AG298" i="3"/>
  <c r="AU303" i="19" s="1"/>
  <c r="AG299" i="3"/>
  <c r="AU304" i="19" s="1"/>
  <c r="AG300" i="3"/>
  <c r="AU305" i="19" s="1"/>
  <c r="AG301" i="3"/>
  <c r="AU306" i="19" s="1"/>
  <c r="AG302" i="3"/>
  <c r="AU307" i="19" s="1"/>
  <c r="AG303" i="3"/>
  <c r="AU308" i="19" s="1"/>
  <c r="AG304" i="3"/>
  <c r="AU309" i="19" s="1"/>
  <c r="AG305" i="3"/>
  <c r="AU310" i="19" s="1"/>
  <c r="AG306" i="3"/>
  <c r="AU311" i="19" s="1"/>
  <c r="AG307" i="3"/>
  <c r="AU312" i="19" s="1"/>
  <c r="AG308" i="3"/>
  <c r="AU313" i="19" s="1"/>
  <c r="AG309" i="3"/>
  <c r="AU315" i="19" s="1"/>
  <c r="AG310" i="3"/>
  <c r="AU316" i="19" s="1"/>
  <c r="AG311" i="3"/>
  <c r="AU317" i="19" s="1"/>
  <c r="AG312" i="3"/>
  <c r="AU318" i="19" s="1"/>
  <c r="AG313" i="3"/>
  <c r="AU319" i="19" s="1"/>
  <c r="AG314" i="3"/>
  <c r="AU320" i="19" s="1"/>
  <c r="AG315" i="3"/>
  <c r="AU323" i="19" s="1"/>
  <c r="AG316" i="3"/>
  <c r="AU324" i="19" s="1"/>
  <c r="AG317" i="3"/>
  <c r="AU325" i="19" s="1"/>
  <c r="AG318" i="3"/>
  <c r="AU326" i="19" s="1"/>
  <c r="AG319" i="3"/>
  <c r="AU327" i="19" s="1"/>
  <c r="AG320" i="3"/>
  <c r="AU328" i="19" s="1"/>
  <c r="AG321" i="3"/>
  <c r="AU329" i="19" s="1"/>
  <c r="AG322" i="3"/>
  <c r="AU330" i="19" s="1"/>
  <c r="AG323" i="3"/>
  <c r="AU331" i="19" s="1"/>
  <c r="AG324" i="3"/>
  <c r="AU333" i="19" s="1"/>
  <c r="AG325" i="3"/>
  <c r="AU332" i="19" s="1"/>
  <c r="AG326" i="3"/>
  <c r="AU334" i="19" s="1"/>
  <c r="AG327" i="3"/>
  <c r="AU335" i="19" s="1"/>
  <c r="AG328" i="3"/>
  <c r="AU336" i="19" s="1"/>
  <c r="AG329" i="3"/>
  <c r="AU337" i="19" s="1"/>
  <c r="AG330" i="3"/>
  <c r="AU338" i="19" s="1"/>
  <c r="AG331" i="3"/>
  <c r="AU339" i="19" s="1"/>
  <c r="AG332" i="3"/>
  <c r="AU340" i="19" s="1"/>
  <c r="AG333" i="3"/>
  <c r="AU342" i="19" s="1"/>
  <c r="AG334" i="3"/>
  <c r="AG335" i="3"/>
  <c r="AU343" i="19" s="1"/>
  <c r="AG336" i="3"/>
  <c r="AU344" i="19" s="1"/>
  <c r="AG337" i="3"/>
  <c r="AU345" i="19" s="1"/>
  <c r="AG338" i="3"/>
  <c r="AU346" i="19" s="1"/>
  <c r="AG339" i="3"/>
  <c r="AU347" i="19" s="1"/>
  <c r="AG340" i="3"/>
  <c r="AG341" i="3"/>
  <c r="AG342" i="3"/>
  <c r="AU350" i="19" s="1"/>
  <c r="AG343" i="3"/>
  <c r="AU348" i="19" s="1"/>
  <c r="AG344" i="3"/>
  <c r="AU349" i="19" s="1"/>
  <c r="AG345" i="3"/>
  <c r="AU351" i="19" s="1"/>
  <c r="AG346" i="3"/>
  <c r="AU352" i="19" s="1"/>
  <c r="AG347" i="3"/>
  <c r="AU353" i="19" s="1"/>
  <c r="AG348" i="3"/>
  <c r="AU354" i="19" s="1"/>
  <c r="AG349" i="3"/>
  <c r="AG350" i="3"/>
  <c r="AU355" i="19" s="1"/>
  <c r="AG351" i="3"/>
  <c r="AU356" i="19" s="1"/>
  <c r="AG352" i="3"/>
  <c r="AU357" i="19" s="1"/>
  <c r="AG353" i="3"/>
  <c r="AU358" i="19" s="1"/>
  <c r="AG354" i="3"/>
  <c r="AU359" i="19" s="1"/>
  <c r="AG355" i="3"/>
  <c r="AU360" i="19" s="1"/>
  <c r="AG356" i="3"/>
  <c r="AU361" i="19" s="1"/>
  <c r="AG357" i="3"/>
  <c r="AU362" i="19" s="1"/>
  <c r="AG358" i="3"/>
  <c r="AU364" i="19" s="1"/>
  <c r="AG359" i="3"/>
  <c r="AU365" i="19" s="1"/>
  <c r="AG360" i="3"/>
  <c r="AU367" i="19" s="1"/>
  <c r="AG361" i="3"/>
  <c r="AU366" i="19" s="1"/>
  <c r="AG362" i="3"/>
  <c r="AU368" i="19" s="1"/>
  <c r="AG363" i="3"/>
  <c r="AU369" i="19" s="1"/>
  <c r="AG364" i="3"/>
  <c r="AU370" i="19" s="1"/>
  <c r="AG365" i="3"/>
  <c r="AU372" i="19" s="1"/>
  <c r="AG366" i="3"/>
  <c r="AU371" i="19" s="1"/>
  <c r="AG367" i="3"/>
  <c r="AU373" i="19" s="1"/>
  <c r="AG368" i="3"/>
  <c r="AU374" i="19" s="1"/>
  <c r="AG369" i="3"/>
  <c r="AU375" i="19" s="1"/>
  <c r="AG370" i="3"/>
  <c r="AU376" i="19" s="1"/>
  <c r="AG371" i="3"/>
  <c r="AU377" i="19" s="1"/>
  <c r="AG372" i="3"/>
  <c r="AU927" i="19" s="1"/>
  <c r="AG373" i="3"/>
  <c r="AU378" i="19" s="1"/>
  <c r="AG374" i="3"/>
  <c r="AU379" i="19" s="1"/>
  <c r="AG375" i="3"/>
  <c r="AU380" i="19" s="1"/>
  <c r="AG376" i="3"/>
  <c r="AU381" i="19" s="1"/>
  <c r="AG377" i="3"/>
  <c r="AU382" i="19" s="1"/>
  <c r="AG378" i="3"/>
  <c r="AU383" i="19" s="1"/>
  <c r="AG379" i="3"/>
  <c r="AU384" i="19" s="1"/>
  <c r="AG380" i="3"/>
  <c r="AU385" i="19" s="1"/>
  <c r="AG381" i="3"/>
  <c r="AU386" i="19" s="1"/>
  <c r="AG382" i="3"/>
  <c r="AU387" i="19" s="1"/>
  <c r="AG383" i="3"/>
  <c r="AU388" i="19" s="1"/>
  <c r="AG384" i="3"/>
  <c r="AU389" i="19" s="1"/>
  <c r="AG385" i="3"/>
  <c r="AU390" i="19" s="1"/>
  <c r="AG386" i="3"/>
  <c r="AU391" i="19" s="1"/>
  <c r="AG387" i="3"/>
  <c r="AU392" i="19" s="1"/>
  <c r="AG388" i="3"/>
  <c r="AU393" i="19" s="1"/>
  <c r="AG389" i="3"/>
  <c r="AU394" i="19" s="1"/>
  <c r="AG390" i="3"/>
  <c r="AU396" i="19" s="1"/>
  <c r="AG391" i="3"/>
  <c r="AU397" i="19" s="1"/>
  <c r="AG392" i="3"/>
  <c r="AU398" i="19" s="1"/>
  <c r="AG393" i="3"/>
  <c r="AU399" i="19" s="1"/>
  <c r="AG394" i="3"/>
  <c r="AU400" i="19" s="1"/>
  <c r="AG395" i="3"/>
  <c r="AG396" i="3"/>
  <c r="AU401" i="19" s="1"/>
  <c r="AG397" i="3"/>
  <c r="AU402" i="19" s="1"/>
  <c r="AG398" i="3"/>
  <c r="AG399" i="3"/>
  <c r="AG400" i="3"/>
  <c r="AU403" i="19" s="1"/>
  <c r="AG401" i="3"/>
  <c r="AU404" i="19" s="1"/>
  <c r="AG402" i="3"/>
  <c r="AU405" i="19" s="1"/>
  <c r="AG403" i="3"/>
  <c r="AU406" i="19" s="1"/>
  <c r="AG404" i="3"/>
  <c r="AU407" i="19" s="1"/>
  <c r="AG405" i="3"/>
  <c r="AU408" i="19" s="1"/>
  <c r="AG406" i="3"/>
  <c r="AU409" i="19" s="1"/>
  <c r="AG407" i="3"/>
  <c r="AU410" i="19" s="1"/>
  <c r="AG408" i="3"/>
  <c r="AU412" i="19" s="1"/>
  <c r="AG409" i="3"/>
  <c r="AU413" i="19" s="1"/>
  <c r="AG410" i="3"/>
  <c r="AU411" i="19" s="1"/>
  <c r="AG411" i="3"/>
  <c r="AU414" i="19" s="1"/>
  <c r="AG412" i="3"/>
  <c r="AU415" i="19" s="1"/>
  <c r="AG413" i="3"/>
  <c r="AU416" i="19" s="1"/>
  <c r="AG414" i="3"/>
  <c r="AU418" i="19" s="1"/>
  <c r="AG415" i="3"/>
  <c r="AU420" i="19" s="1"/>
  <c r="AG416" i="3"/>
  <c r="AU932" i="19" s="1"/>
  <c r="AG417" i="3"/>
  <c r="AU421" i="19" s="1"/>
  <c r="AG418" i="3"/>
  <c r="AU430" i="19" s="1"/>
  <c r="AG419" i="3"/>
  <c r="AU431" i="19" s="1"/>
  <c r="AG420" i="3"/>
  <c r="AU432" i="19" s="1"/>
  <c r="AG421" i="3"/>
  <c r="AU433" i="19" s="1"/>
  <c r="AG422" i="3"/>
  <c r="AU422" i="19" s="1"/>
  <c r="AG423" i="3"/>
  <c r="AU423" i="19" s="1"/>
  <c r="AG424" i="3"/>
  <c r="AU424" i="19" s="1"/>
  <c r="AG425" i="3"/>
  <c r="AU425" i="19" s="1"/>
  <c r="AG426" i="3"/>
  <c r="AU426" i="19" s="1"/>
  <c r="AG427" i="3"/>
  <c r="AU427" i="19" s="1"/>
  <c r="AG428" i="3"/>
  <c r="AU428" i="19" s="1"/>
  <c r="AG429" i="3"/>
  <c r="AU429" i="19" s="1"/>
  <c r="AG430" i="3"/>
  <c r="AU434" i="19" s="1"/>
  <c r="AG431" i="3"/>
  <c r="AU435" i="19" s="1"/>
  <c r="AG432" i="3"/>
  <c r="AU436" i="19" s="1"/>
  <c r="AG433" i="3"/>
  <c r="AU437" i="19" s="1"/>
  <c r="AG434" i="3"/>
  <c r="AU438" i="19" s="1"/>
  <c r="AG435" i="3"/>
  <c r="AU439" i="19" s="1"/>
  <c r="AG436" i="3"/>
  <c r="AU440" i="19" s="1"/>
  <c r="AG437" i="3"/>
  <c r="AU441" i="19" s="1"/>
  <c r="AG438" i="3"/>
  <c r="AU442" i="19" s="1"/>
  <c r="AG439" i="3"/>
  <c r="AU443" i="19" s="1"/>
  <c r="AG440" i="3"/>
  <c r="AU444" i="19" s="1"/>
  <c r="AG441" i="3"/>
  <c r="AU446" i="19" s="1"/>
  <c r="AG442" i="3"/>
  <c r="AU445" i="19" s="1"/>
  <c r="AG443" i="3"/>
  <c r="AU447" i="19" s="1"/>
  <c r="AG444" i="3"/>
  <c r="AU448" i="19" s="1"/>
  <c r="AG445" i="3"/>
  <c r="AU449" i="19" s="1"/>
  <c r="AG446" i="3"/>
  <c r="AU450" i="19" s="1"/>
  <c r="AG447" i="3"/>
  <c r="AU452" i="19" s="1"/>
  <c r="AG448" i="3"/>
  <c r="AU451" i="19" s="1"/>
  <c r="AG449" i="3"/>
  <c r="AU453" i="19" s="1"/>
  <c r="AG450" i="3"/>
  <c r="AU454" i="19" s="1"/>
  <c r="AG451" i="3"/>
  <c r="AU455" i="19" s="1"/>
  <c r="AG452" i="3"/>
  <c r="AU456" i="19" s="1"/>
  <c r="AG453" i="3"/>
  <c r="AG454" i="3"/>
  <c r="AU933" i="19" s="1"/>
  <c r="AG455" i="3"/>
  <c r="AU457" i="19" s="1"/>
  <c r="AG456" i="3"/>
  <c r="AU458" i="19" s="1"/>
  <c r="AG457" i="3"/>
  <c r="AU459" i="19" s="1"/>
  <c r="AG458" i="3"/>
  <c r="AU460" i="19" s="1"/>
  <c r="AG459" i="3"/>
  <c r="AU461" i="19" s="1"/>
  <c r="AG460" i="3"/>
  <c r="AU462" i="19" s="1"/>
  <c r="AG461" i="3"/>
  <c r="AU463" i="19" s="1"/>
  <c r="AG462" i="3"/>
  <c r="AU464" i="19" s="1"/>
  <c r="AG463" i="3"/>
  <c r="AU465" i="19" s="1"/>
  <c r="AG464" i="3"/>
  <c r="AU466" i="19" s="1"/>
  <c r="AG465" i="3"/>
  <c r="AU467" i="19" s="1"/>
  <c r="AG466" i="3"/>
  <c r="AU468" i="19" s="1"/>
  <c r="AG467" i="3"/>
  <c r="AU469" i="19" s="1"/>
  <c r="AG468" i="3"/>
  <c r="AU470" i="19" s="1"/>
  <c r="AG469" i="3"/>
  <c r="AU471" i="19" s="1"/>
  <c r="AG470" i="3"/>
  <c r="AU472" i="19" s="1"/>
  <c r="AG471" i="3"/>
  <c r="AU473" i="19" s="1"/>
  <c r="AG472" i="3"/>
  <c r="AU474" i="19" s="1"/>
  <c r="AG473" i="3"/>
  <c r="AU475" i="19" s="1"/>
  <c r="AG474" i="3"/>
  <c r="AU476" i="19" s="1"/>
  <c r="AG475" i="3"/>
  <c r="AU477" i="19" s="1"/>
  <c r="AG476" i="3"/>
  <c r="AU478" i="19" s="1"/>
  <c r="AG477" i="3"/>
  <c r="AU479" i="19" s="1"/>
  <c r="AG478" i="3"/>
  <c r="AU480" i="19" s="1"/>
  <c r="AG479" i="3"/>
  <c r="AU481" i="19" s="1"/>
  <c r="AG480" i="3"/>
  <c r="AU482" i="19" s="1"/>
  <c r="AG481" i="3"/>
  <c r="AU483" i="19" s="1"/>
  <c r="AG482" i="3"/>
  <c r="AU484" i="19" s="1"/>
  <c r="AG483" i="3"/>
  <c r="AU485" i="19" s="1"/>
  <c r="AG484" i="3"/>
  <c r="AU486" i="19" s="1"/>
  <c r="AG485" i="3"/>
  <c r="AU487" i="19" s="1"/>
  <c r="AG486" i="3"/>
  <c r="AU488" i="19" s="1"/>
  <c r="AG487" i="3"/>
  <c r="AU489" i="19" s="1"/>
  <c r="AG488" i="3"/>
  <c r="AU490" i="19" s="1"/>
  <c r="AG489" i="3"/>
  <c r="AU491" i="19" s="1"/>
  <c r="AG490" i="3"/>
  <c r="AU492" i="19" s="1"/>
  <c r="AG491" i="3"/>
  <c r="AU493" i="19" s="1"/>
  <c r="AG492" i="3"/>
  <c r="AU494" i="19" s="1"/>
  <c r="AG493" i="3"/>
  <c r="AU495" i="19" s="1"/>
  <c r="AG494" i="3"/>
  <c r="AU496" i="19" s="1"/>
  <c r="AG495" i="3"/>
  <c r="AU497" i="19" s="1"/>
  <c r="AG496" i="3"/>
  <c r="AU498" i="19" s="1"/>
  <c r="AG497" i="3"/>
  <c r="AU499" i="19" s="1"/>
  <c r="AG498" i="3"/>
  <c r="AU500" i="19" s="1"/>
  <c r="AG499" i="3"/>
  <c r="AU501" i="19" s="1"/>
  <c r="AG500" i="3"/>
  <c r="AU502" i="19" s="1"/>
  <c r="AG501" i="3"/>
  <c r="AU503" i="19" s="1"/>
  <c r="AG502" i="3"/>
  <c r="AU504" i="19" s="1"/>
  <c r="AG503" i="3"/>
  <c r="AU505" i="19" s="1"/>
  <c r="AG504" i="3"/>
  <c r="AU506" i="19" s="1"/>
  <c r="AG505" i="3"/>
  <c r="AU507" i="19" s="1"/>
  <c r="AG506" i="3"/>
  <c r="AU508" i="19" s="1"/>
  <c r="AG507" i="3"/>
  <c r="AU510" i="19" s="1"/>
  <c r="AG508" i="3"/>
  <c r="AU511" i="19" s="1"/>
  <c r="AG509" i="3"/>
  <c r="AU512" i="19" s="1"/>
  <c r="AG510" i="3"/>
  <c r="AU513" i="19" s="1"/>
  <c r="AG511" i="3"/>
  <c r="AU514" i="19" s="1"/>
  <c r="AG512" i="3"/>
  <c r="AU515" i="19" s="1"/>
  <c r="AG513" i="3"/>
  <c r="AU516" i="19" s="1"/>
  <c r="AG514" i="3"/>
  <c r="AU517" i="19" s="1"/>
  <c r="AG515" i="3"/>
  <c r="AU518" i="19" s="1"/>
  <c r="AG516" i="3"/>
  <c r="AU519" i="19" s="1"/>
  <c r="AG517" i="3"/>
  <c r="AU520" i="19" s="1"/>
  <c r="AG518" i="3"/>
  <c r="AU521" i="19" s="1"/>
  <c r="AG519" i="3"/>
  <c r="AU522" i="19" s="1"/>
  <c r="AG520" i="3"/>
  <c r="AU523" i="19" s="1"/>
  <c r="AG521" i="3"/>
  <c r="AU524" i="19" s="1"/>
  <c r="AG522" i="3"/>
  <c r="AU525" i="19" s="1"/>
  <c r="AG523" i="3"/>
  <c r="AU526" i="19" s="1"/>
  <c r="AG524" i="3"/>
  <c r="AU527" i="19" s="1"/>
  <c r="AG525" i="3"/>
  <c r="AU935" i="19" s="1"/>
  <c r="AG526" i="3"/>
  <c r="AU528" i="19" s="1"/>
  <c r="AG527" i="3"/>
  <c r="AU529" i="19" s="1"/>
  <c r="AG528" i="3"/>
  <c r="AU530" i="19" s="1"/>
  <c r="AG529" i="3"/>
  <c r="AU531" i="19" s="1"/>
  <c r="AG530" i="3"/>
  <c r="AG531" i="3"/>
  <c r="AU532" i="19" s="1"/>
  <c r="AG532" i="3"/>
  <c r="AU533" i="19" s="1"/>
  <c r="AG533" i="3"/>
  <c r="AU534" i="19" s="1"/>
  <c r="AG534" i="3"/>
  <c r="AU535" i="19" s="1"/>
  <c r="AG535" i="3"/>
  <c r="AU536" i="19" s="1"/>
  <c r="AG536" i="3"/>
  <c r="AU537" i="19" s="1"/>
  <c r="AG537" i="3"/>
  <c r="AU538" i="19" s="1"/>
  <c r="AG538" i="3"/>
  <c r="AU539" i="19" s="1"/>
  <c r="AG539" i="3"/>
  <c r="AU540" i="19" s="1"/>
  <c r="AG540" i="3"/>
  <c r="AU541" i="19" s="1"/>
  <c r="AG541" i="3"/>
  <c r="AU542" i="19" s="1"/>
  <c r="AG542" i="3"/>
  <c r="AU543" i="19" s="1"/>
  <c r="AG543" i="3"/>
  <c r="AU544" i="19" s="1"/>
  <c r="AG544" i="3"/>
  <c r="AU545" i="19" s="1"/>
  <c r="AG545" i="3"/>
  <c r="AU546" i="19" s="1"/>
  <c r="AG546" i="3"/>
  <c r="AU547" i="19" s="1"/>
  <c r="AG547" i="3"/>
  <c r="AU548" i="19" s="1"/>
  <c r="AG548" i="3"/>
  <c r="AU549" i="19" s="1"/>
  <c r="AG549" i="3"/>
  <c r="AU550" i="19" s="1"/>
  <c r="AG550" i="3"/>
  <c r="AU551" i="19" s="1"/>
  <c r="AG551" i="3"/>
  <c r="AU552" i="19" s="1"/>
  <c r="AG552" i="3"/>
  <c r="AU553" i="19" s="1"/>
  <c r="AG553" i="3"/>
  <c r="AU554" i="19" s="1"/>
  <c r="AG554" i="3"/>
  <c r="AU555" i="19" s="1"/>
  <c r="AG555" i="3"/>
  <c r="AU556" i="19" s="1"/>
  <c r="AG556" i="3"/>
  <c r="AU557" i="19" s="1"/>
  <c r="AG557" i="3"/>
  <c r="AU558" i="19" s="1"/>
  <c r="AG558" i="3"/>
  <c r="AU559" i="19" s="1"/>
  <c r="AG559" i="3"/>
  <c r="AU560" i="19" s="1"/>
  <c r="AG560" i="3"/>
  <c r="AU561" i="19" s="1"/>
  <c r="AG561" i="3"/>
  <c r="AU562" i="19" s="1"/>
  <c r="AG562" i="3"/>
  <c r="AU563" i="19" s="1"/>
  <c r="AG563" i="3"/>
  <c r="AU564" i="19" s="1"/>
  <c r="AG564" i="3"/>
  <c r="AU565" i="19" s="1"/>
  <c r="AG565" i="3"/>
  <c r="AU566" i="19" s="1"/>
  <c r="AG566" i="3"/>
  <c r="AU567" i="19" s="1"/>
  <c r="AG567" i="3"/>
  <c r="AU568" i="19" s="1"/>
  <c r="AG568" i="3"/>
  <c r="AU569" i="19" s="1"/>
  <c r="AG569" i="3"/>
  <c r="AU571" i="19" s="1"/>
  <c r="AG570" i="3"/>
  <c r="AU570" i="19" s="1"/>
  <c r="AG571" i="3"/>
  <c r="AU573" i="19" s="1"/>
  <c r="AG572" i="3"/>
  <c r="AU572" i="19" s="1"/>
  <c r="AG573" i="3"/>
  <c r="AU574" i="19" s="1"/>
  <c r="AG574" i="3"/>
  <c r="AU575" i="19" s="1"/>
  <c r="AG575" i="3"/>
  <c r="AU576" i="19" s="1"/>
  <c r="AG576" i="3"/>
  <c r="AU577" i="19" s="1"/>
  <c r="AG577" i="3"/>
  <c r="AU578" i="19" s="1"/>
  <c r="AG578" i="3"/>
  <c r="AG579" i="3"/>
  <c r="AU579" i="19" s="1"/>
  <c r="AG580" i="3"/>
  <c r="AU580" i="19" s="1"/>
  <c r="AG581" i="3"/>
  <c r="AU581" i="19" s="1"/>
  <c r="AG582" i="3"/>
  <c r="AU582" i="19" s="1"/>
  <c r="AG583" i="3"/>
  <c r="AU583" i="19" s="1"/>
  <c r="AG584" i="3"/>
  <c r="AU584" i="19" s="1"/>
  <c r="AG585" i="3"/>
  <c r="AU585" i="19" s="1"/>
  <c r="AG586" i="3"/>
  <c r="AG587" i="3"/>
  <c r="AU586" i="19" s="1"/>
  <c r="AG588" i="3"/>
  <c r="AU587" i="19" s="1"/>
  <c r="AG589" i="3"/>
  <c r="AU589" i="19" s="1"/>
  <c r="AG590" i="3"/>
  <c r="AU590" i="19" s="1"/>
  <c r="AG591" i="3"/>
  <c r="AU591" i="19" s="1"/>
  <c r="AG592" i="3"/>
  <c r="AU592" i="19" s="1"/>
  <c r="AG593" i="3"/>
  <c r="AU593" i="19" s="1"/>
  <c r="AG594" i="3"/>
  <c r="AU594" i="19" s="1"/>
  <c r="AG595" i="3"/>
  <c r="AU595" i="19" s="1"/>
  <c r="AG596" i="3"/>
  <c r="AU596" i="19" s="1"/>
  <c r="AG597" i="3"/>
  <c r="AU597" i="19" s="1"/>
  <c r="AG598" i="3"/>
  <c r="AU598" i="19" s="1"/>
  <c r="AG599" i="3"/>
  <c r="AU599" i="19" s="1"/>
  <c r="AG600" i="3"/>
  <c r="AU588" i="19" s="1"/>
  <c r="AG601" i="3"/>
  <c r="AU600" i="19" s="1"/>
  <c r="AG602" i="3"/>
  <c r="AU601" i="19" s="1"/>
  <c r="AG603" i="3"/>
  <c r="AU602" i="19" s="1"/>
  <c r="AG604" i="3"/>
  <c r="AU603" i="19" s="1"/>
  <c r="AG605" i="3"/>
  <c r="AU605" i="19" s="1"/>
  <c r="AG606" i="3"/>
  <c r="AU606" i="19" s="1"/>
  <c r="AG607" i="3"/>
  <c r="AU607" i="19" s="1"/>
  <c r="AG608" i="3"/>
  <c r="AU608" i="19" s="1"/>
  <c r="AG609" i="3"/>
  <c r="AU609" i="19" s="1"/>
  <c r="AG610" i="3"/>
  <c r="AU610" i="19" s="1"/>
  <c r="AG611" i="3"/>
  <c r="AU611" i="19" s="1"/>
  <c r="AG612" i="3"/>
  <c r="AU612" i="19" s="1"/>
  <c r="AG613" i="3"/>
  <c r="AU613" i="19" s="1"/>
  <c r="AG614" i="3"/>
  <c r="AU614" i="19" s="1"/>
  <c r="AG615" i="3"/>
  <c r="AU615" i="19" s="1"/>
  <c r="AG616" i="3"/>
  <c r="AU616" i="19" s="1"/>
  <c r="AG617" i="3"/>
  <c r="AU617" i="19" s="1"/>
  <c r="AG618" i="3"/>
  <c r="AU618" i="19" s="1"/>
  <c r="AG619" i="3"/>
  <c r="AU619" i="19" s="1"/>
  <c r="AG620" i="3"/>
  <c r="AU620" i="19" s="1"/>
  <c r="AG621" i="3"/>
  <c r="AU936" i="19" s="1"/>
  <c r="AG622" i="3"/>
  <c r="AU621" i="19" s="1"/>
  <c r="AG623" i="3"/>
  <c r="AU622" i="19" s="1"/>
  <c r="AG624" i="3"/>
  <c r="AU623" i="19" s="1"/>
  <c r="AG625" i="3"/>
  <c r="AU624" i="19" s="1"/>
  <c r="AG626" i="3"/>
  <c r="AU625" i="19" s="1"/>
  <c r="AG627" i="3"/>
  <c r="AU626" i="19" s="1"/>
  <c r="AG628" i="3"/>
  <c r="AU627" i="19" s="1"/>
  <c r="AG629" i="3"/>
  <c r="AU628" i="19" s="1"/>
  <c r="AG630" i="3"/>
  <c r="AU629" i="19" s="1"/>
  <c r="AG631" i="3"/>
  <c r="AU630" i="19" s="1"/>
  <c r="AG632" i="3"/>
  <c r="AU631" i="19" s="1"/>
  <c r="AG633" i="3"/>
  <c r="AU632" i="19" s="1"/>
  <c r="AG634" i="3"/>
  <c r="AU633" i="19" s="1"/>
  <c r="AG635" i="3"/>
  <c r="AU634" i="19" s="1"/>
  <c r="AG636" i="3"/>
  <c r="AU635" i="19" s="1"/>
  <c r="AG637" i="3"/>
  <c r="AU637" i="19" s="1"/>
  <c r="AG638" i="3"/>
  <c r="AU636" i="19" s="1"/>
  <c r="AG639" i="3"/>
  <c r="AU642" i="19" s="1"/>
  <c r="AG640" i="3"/>
  <c r="AU638" i="19" s="1"/>
  <c r="AG641" i="3"/>
  <c r="AU639" i="19" s="1"/>
  <c r="AG642" i="3"/>
  <c r="AU640" i="19" s="1"/>
  <c r="AG643" i="3"/>
  <c r="AU641" i="19" s="1"/>
  <c r="AG644" i="3"/>
  <c r="AU645" i="19" s="1"/>
  <c r="AG645" i="3"/>
  <c r="AU646" i="19" s="1"/>
  <c r="AG646" i="3"/>
  <c r="AU648" i="19" s="1"/>
  <c r="AG647" i="3"/>
  <c r="AU647" i="19" s="1"/>
  <c r="AG648" i="3"/>
  <c r="AU649" i="19" s="1"/>
  <c r="AG649" i="3"/>
  <c r="AU650" i="19" s="1"/>
  <c r="AG650" i="3"/>
  <c r="AU651" i="19" s="1"/>
  <c r="AG651" i="3"/>
  <c r="AU652" i="19" s="1"/>
  <c r="AG652" i="3"/>
  <c r="AU653" i="19" s="1"/>
  <c r="AG653" i="3"/>
  <c r="AU654" i="19" s="1"/>
  <c r="AG654" i="3"/>
  <c r="AU655" i="19" s="1"/>
  <c r="AG655" i="3"/>
  <c r="AU656" i="19" s="1"/>
  <c r="AG656" i="3"/>
  <c r="AU657" i="19" s="1"/>
  <c r="AG657" i="3"/>
  <c r="AU658" i="19" s="1"/>
  <c r="AG658" i="3"/>
  <c r="AG659" i="3"/>
  <c r="AU659" i="19" s="1"/>
  <c r="AG660" i="3"/>
  <c r="AU660" i="19" s="1"/>
  <c r="AG661" i="3"/>
  <c r="AU662" i="19" s="1"/>
  <c r="AG662" i="3"/>
  <c r="AU663" i="19" s="1"/>
  <c r="AG663" i="3"/>
  <c r="AU664" i="19" s="1"/>
  <c r="AG664" i="3"/>
  <c r="AU665" i="19" s="1"/>
  <c r="AG665" i="3"/>
  <c r="AU666" i="19" s="1"/>
  <c r="AG666" i="3"/>
  <c r="AU668" i="19" s="1"/>
  <c r="AG667" i="3"/>
  <c r="AU667" i="19" s="1"/>
  <c r="AG668" i="3"/>
  <c r="AU669" i="19" s="1"/>
  <c r="AG669" i="3"/>
  <c r="AU670" i="19" s="1"/>
  <c r="AG670" i="3"/>
  <c r="AU671" i="19" s="1"/>
  <c r="AG671" i="3"/>
  <c r="AU672" i="19" s="1"/>
  <c r="AG672" i="3"/>
  <c r="AU673" i="19" s="1"/>
  <c r="AG673" i="3"/>
  <c r="AU674" i="19" s="1"/>
  <c r="AG674" i="3"/>
  <c r="AU675" i="19" s="1"/>
  <c r="AG675" i="3"/>
  <c r="AU676" i="19" s="1"/>
  <c r="AG676" i="3"/>
  <c r="AU677" i="19" s="1"/>
  <c r="AG677" i="3"/>
  <c r="AU678" i="19" s="1"/>
  <c r="AG678" i="3"/>
  <c r="AU679" i="19" s="1"/>
  <c r="AG679" i="3"/>
  <c r="AU680" i="19" s="1"/>
  <c r="AG680" i="3"/>
  <c r="AU681" i="19" s="1"/>
  <c r="AG681" i="3"/>
  <c r="AU682" i="19" s="1"/>
  <c r="AG682" i="3"/>
  <c r="AU683" i="19" s="1"/>
  <c r="AG683" i="3"/>
  <c r="AU684" i="19" s="1"/>
  <c r="AG684" i="3"/>
  <c r="AU685" i="19" s="1"/>
  <c r="AG685" i="3"/>
  <c r="AU686" i="19" s="1"/>
  <c r="AG686" i="3"/>
  <c r="AU687" i="19" s="1"/>
  <c r="AG687" i="3"/>
  <c r="AU688" i="19" s="1"/>
  <c r="AG688" i="3"/>
  <c r="AU689" i="19" s="1"/>
  <c r="AG689" i="3"/>
  <c r="AU690" i="19" s="1"/>
  <c r="AG690" i="3"/>
  <c r="AG691" i="3"/>
  <c r="AU691" i="19" s="1"/>
  <c r="AG692" i="3"/>
  <c r="AU692" i="19" s="1"/>
  <c r="AG693" i="3"/>
  <c r="AU693" i="19" s="1"/>
  <c r="AG694" i="3"/>
  <c r="AU694" i="19" s="1"/>
  <c r="AG695" i="3"/>
  <c r="AU695" i="19" s="1"/>
  <c r="AG696" i="3"/>
  <c r="AU696" i="19" s="1"/>
  <c r="AG697" i="3"/>
  <c r="AU697" i="19" s="1"/>
  <c r="AG698" i="3"/>
  <c r="AU698" i="19" s="1"/>
  <c r="AG699" i="3"/>
  <c r="AU699" i="19" s="1"/>
  <c r="AG700" i="3"/>
  <c r="AU700" i="19" s="1"/>
  <c r="AG701" i="3"/>
  <c r="AU701" i="19" s="1"/>
  <c r="AG702" i="3"/>
  <c r="AU702" i="19" s="1"/>
  <c r="AG703" i="3"/>
  <c r="AU703" i="19" s="1"/>
  <c r="AG704" i="3"/>
  <c r="AU704" i="19" s="1"/>
  <c r="AG705" i="3"/>
  <c r="AU705" i="19" s="1"/>
  <c r="AG706" i="3"/>
  <c r="AU706" i="19" s="1"/>
  <c r="AG707" i="3"/>
  <c r="AU707" i="19" s="1"/>
  <c r="AG708" i="3"/>
  <c r="AU708" i="19" s="1"/>
  <c r="AG709" i="3"/>
  <c r="AU709" i="19" s="1"/>
  <c r="AG710" i="3"/>
  <c r="AU710" i="19" s="1"/>
  <c r="AG711" i="3"/>
  <c r="AU711" i="19" s="1"/>
  <c r="AG712" i="3"/>
  <c r="AU712" i="19" s="1"/>
  <c r="AG713" i="3"/>
  <c r="AU713" i="19" s="1"/>
  <c r="AG714" i="3"/>
  <c r="AU714" i="19" s="1"/>
  <c r="AG715" i="3"/>
  <c r="AU715" i="19" s="1"/>
  <c r="AG716" i="3"/>
  <c r="AU716" i="19" s="1"/>
  <c r="AG717" i="3"/>
  <c r="AU720" i="19" s="1"/>
  <c r="AG718" i="3"/>
  <c r="AU721" i="19" s="1"/>
  <c r="AG719" i="3"/>
  <c r="AU722" i="19" s="1"/>
  <c r="AG720" i="3"/>
  <c r="AU723" i="19" s="1"/>
  <c r="AG721" i="3"/>
  <c r="AU724" i="19" s="1"/>
  <c r="AG722" i="3"/>
  <c r="AU725" i="19" s="1"/>
  <c r="AG723" i="3"/>
  <c r="AU726" i="19" s="1"/>
  <c r="AG724" i="3"/>
  <c r="AG725" i="3"/>
  <c r="AU727" i="19" s="1"/>
  <c r="AG726" i="3"/>
  <c r="AU728" i="19" s="1"/>
  <c r="AG727" i="3"/>
  <c r="AU729" i="19" s="1"/>
  <c r="AG728" i="3"/>
  <c r="AU730" i="19" s="1"/>
  <c r="AG729" i="3"/>
  <c r="AU731" i="19" s="1"/>
  <c r="AG730" i="3"/>
  <c r="AU732" i="19" s="1"/>
  <c r="AG731" i="3"/>
  <c r="AU733" i="19" s="1"/>
  <c r="AG732" i="3"/>
  <c r="AU736" i="19" s="1"/>
  <c r="AG733" i="3"/>
  <c r="AU737" i="19" s="1"/>
  <c r="AG734" i="3"/>
  <c r="AU738" i="19" s="1"/>
  <c r="AG735" i="3"/>
  <c r="AU739" i="19" s="1"/>
  <c r="AG736" i="3"/>
  <c r="AU740" i="19" s="1"/>
  <c r="AG737" i="3"/>
  <c r="AU741" i="19" s="1"/>
  <c r="AG738" i="3"/>
  <c r="AU742" i="19" s="1"/>
  <c r="AG739" i="3"/>
  <c r="AU745" i="19" s="1"/>
  <c r="AG740" i="3"/>
  <c r="AU743" i="19" s="1"/>
  <c r="AG741" i="3"/>
  <c r="AU744" i="19" s="1"/>
  <c r="AG742" i="3"/>
  <c r="AU940" i="19" s="1"/>
  <c r="AG743" i="3"/>
  <c r="AU746" i="19" s="1"/>
  <c r="AG744" i="3"/>
  <c r="AU747" i="19" s="1"/>
  <c r="AG745" i="3"/>
  <c r="AU748" i="19" s="1"/>
  <c r="AG746" i="3"/>
  <c r="AU749" i="19" s="1"/>
  <c r="AG747" i="3"/>
  <c r="AU750" i="19" s="1"/>
  <c r="AG748" i="3"/>
  <c r="AU751" i="19" s="1"/>
  <c r="AG749" i="3"/>
  <c r="AU752" i="19" s="1"/>
  <c r="AG750" i="3"/>
  <c r="AU753" i="19" s="1"/>
  <c r="AG751" i="3"/>
  <c r="AU754" i="19" s="1"/>
  <c r="AG752" i="3"/>
  <c r="AU755" i="19" s="1"/>
  <c r="AG753" i="3"/>
  <c r="AU756" i="19" s="1"/>
  <c r="AG754" i="3"/>
  <c r="AU757" i="19" s="1"/>
  <c r="AG755" i="3"/>
  <c r="AU758" i="19" s="1"/>
  <c r="AG756" i="3"/>
  <c r="AU759" i="19" s="1"/>
  <c r="AG757" i="3"/>
  <c r="AU760" i="19" s="1"/>
  <c r="AG758" i="3"/>
  <c r="AU761" i="19" s="1"/>
  <c r="AG759" i="3"/>
  <c r="AU762" i="19" s="1"/>
  <c r="AG760" i="3"/>
  <c r="AU763" i="19" s="1"/>
  <c r="AG761" i="3"/>
  <c r="AU764" i="19" s="1"/>
  <c r="AG762" i="3"/>
  <c r="AU765" i="19" s="1"/>
  <c r="AG763" i="3"/>
  <c r="AU941" i="19" s="1"/>
  <c r="AG764" i="3"/>
  <c r="AU767" i="19" s="1"/>
  <c r="AG765" i="3"/>
  <c r="AU768" i="19" s="1"/>
  <c r="AG766" i="3"/>
  <c r="AU769" i="19" s="1"/>
  <c r="AG767" i="3"/>
  <c r="AU770" i="19" s="1"/>
  <c r="AG768" i="3"/>
  <c r="AU771" i="19" s="1"/>
  <c r="AG769" i="3"/>
  <c r="AU772" i="19" s="1"/>
  <c r="AG770" i="3"/>
  <c r="AU774" i="19" s="1"/>
  <c r="AG771" i="3"/>
  <c r="AU775" i="19" s="1"/>
  <c r="AG772" i="3"/>
  <c r="AU776" i="19" s="1"/>
  <c r="AG773" i="3"/>
  <c r="AU777" i="19" s="1"/>
  <c r="AG774" i="3"/>
  <c r="AU778" i="19" s="1"/>
  <c r="AG775" i="3"/>
  <c r="AU779" i="19" s="1"/>
  <c r="AG776" i="3"/>
  <c r="AU780" i="19" s="1"/>
  <c r="AG777" i="3"/>
  <c r="AU781" i="19" s="1"/>
  <c r="AG778" i="3"/>
  <c r="AU782" i="19" s="1"/>
  <c r="AG779" i="3"/>
  <c r="AU783" i="19" s="1"/>
  <c r="AG780" i="3"/>
  <c r="AU943" i="19" s="1"/>
  <c r="AG781" i="3"/>
  <c r="AU784" i="19" s="1"/>
  <c r="AG782" i="3"/>
  <c r="AU785" i="19" s="1"/>
  <c r="AG783" i="3"/>
  <c r="AU786" i="19" s="1"/>
  <c r="AG784" i="3"/>
  <c r="AU787" i="19" s="1"/>
  <c r="AG785" i="3"/>
  <c r="AU788" i="19" s="1"/>
  <c r="AG786" i="3"/>
  <c r="AU789" i="19" s="1"/>
  <c r="AG787" i="3"/>
  <c r="AU790" i="19" s="1"/>
  <c r="AG788" i="3"/>
  <c r="AU791" i="19" s="1"/>
  <c r="AG789" i="3"/>
  <c r="AU792" i="19" s="1"/>
  <c r="AG790" i="3"/>
  <c r="AU793" i="19" s="1"/>
  <c r="AG791" i="3"/>
  <c r="AU794" i="19" s="1"/>
  <c r="AG792" i="3"/>
  <c r="AU795" i="19" s="1"/>
  <c r="AG793" i="3"/>
  <c r="AU796" i="19" s="1"/>
  <c r="AG794" i="3"/>
  <c r="AU797" i="19" s="1"/>
  <c r="AG795" i="3"/>
  <c r="AU798" i="19" s="1"/>
  <c r="AG796" i="3"/>
  <c r="AU799" i="19" s="1"/>
  <c r="AG797" i="3"/>
  <c r="AU800" i="19" s="1"/>
  <c r="AG798" i="3"/>
  <c r="AU801" i="19" s="1"/>
  <c r="AG799" i="3"/>
  <c r="AU802" i="19" s="1"/>
  <c r="AG800" i="3"/>
  <c r="AU803" i="19" s="1"/>
  <c r="AG801" i="3"/>
  <c r="AU804" i="19" s="1"/>
  <c r="AG802" i="3"/>
  <c r="AU805" i="19" s="1"/>
  <c r="AG803" i="3"/>
  <c r="AU806" i="19" s="1"/>
  <c r="AG804" i="3"/>
  <c r="AU807" i="19" s="1"/>
  <c r="AG805" i="3"/>
  <c r="AU808" i="19" s="1"/>
  <c r="AG806" i="3"/>
  <c r="AU809" i="19" s="1"/>
  <c r="AG807" i="3"/>
  <c r="AU810" i="19" s="1"/>
  <c r="AG808" i="3"/>
  <c r="AU811" i="19" s="1"/>
  <c r="AG809" i="3"/>
  <c r="AU812" i="19" s="1"/>
  <c r="AG810" i="3"/>
  <c r="AU813" i="19" s="1"/>
  <c r="AG811" i="3"/>
  <c r="AU814" i="19" s="1"/>
  <c r="AG812" i="3"/>
  <c r="AU815" i="19" s="1"/>
  <c r="AG813" i="3"/>
  <c r="AU817" i="19" s="1"/>
  <c r="AG814" i="3"/>
  <c r="AU816" i="19" s="1"/>
  <c r="AG815" i="3"/>
  <c r="AU818" i="19" s="1"/>
  <c r="AG816" i="3"/>
  <c r="AU819" i="19" s="1"/>
  <c r="AG817" i="3"/>
  <c r="AU824" i="19" s="1"/>
  <c r="AG818" i="3"/>
  <c r="AU820" i="19" s="1"/>
  <c r="AG819" i="3"/>
  <c r="AU821" i="19" s="1"/>
  <c r="AG820" i="3"/>
  <c r="AU822" i="19" s="1"/>
  <c r="AG821" i="3"/>
  <c r="AU823" i="19" s="1"/>
  <c r="AG822" i="3"/>
  <c r="AU825" i="19" s="1"/>
  <c r="AG823" i="3"/>
  <c r="AU826" i="19" s="1"/>
  <c r="AG824" i="3"/>
  <c r="AU827" i="19" s="1"/>
  <c r="AG825" i="3"/>
  <c r="AU828" i="19" s="1"/>
  <c r="AG826" i="3"/>
  <c r="AU829" i="19" s="1"/>
  <c r="AG827" i="3"/>
  <c r="AU830" i="19" s="1"/>
  <c r="AG828" i="3"/>
  <c r="AU945" i="19" s="1"/>
  <c r="AG829" i="3"/>
  <c r="AU831" i="19" s="1"/>
  <c r="AG830" i="3"/>
  <c r="AU835" i="19" s="1"/>
  <c r="AG831" i="3"/>
  <c r="AU837" i="19" s="1"/>
  <c r="AG832" i="3"/>
  <c r="AU836" i="19" s="1"/>
  <c r="AG833" i="3"/>
  <c r="AU839" i="19" s="1"/>
  <c r="AG834" i="3"/>
  <c r="AU838" i="19" s="1"/>
  <c r="AG835" i="3"/>
  <c r="AU946" i="19" s="1"/>
  <c r="AG836" i="3"/>
  <c r="AU832" i="19" s="1"/>
  <c r="AG837" i="3"/>
  <c r="AU833" i="19" s="1"/>
  <c r="AG838" i="3"/>
  <c r="AU834" i="19" s="1"/>
  <c r="AG839" i="3"/>
  <c r="AU840" i="19" s="1"/>
  <c r="AG840" i="3"/>
  <c r="AU841" i="19" s="1"/>
  <c r="AG841" i="3"/>
  <c r="AU842" i="19" s="1"/>
  <c r="AG842" i="3"/>
  <c r="AU843" i="19" s="1"/>
  <c r="AG843" i="3"/>
  <c r="AU844" i="19" s="1"/>
  <c r="AG844" i="3"/>
  <c r="AU845" i="19" s="1"/>
  <c r="AG845" i="3"/>
  <c r="AU846" i="19" s="1"/>
  <c r="AG846" i="3"/>
  <c r="AU847" i="19" s="1"/>
  <c r="AG847" i="3"/>
  <c r="AU848" i="19" s="1"/>
  <c r="AG848" i="3"/>
  <c r="AU849" i="19" s="1"/>
  <c r="AG849" i="3"/>
  <c r="AU850" i="19" s="1"/>
  <c r="AG850" i="3"/>
  <c r="AG851" i="3"/>
  <c r="AU851" i="19" s="1"/>
  <c r="AG852" i="3"/>
  <c r="AU853" i="19" s="1"/>
  <c r="AG853" i="3"/>
  <c r="AU854" i="19" s="1"/>
  <c r="AG854" i="3"/>
  <c r="AU855" i="19" s="1"/>
  <c r="AG855" i="3"/>
  <c r="AU856" i="19" s="1"/>
  <c r="AG856" i="3"/>
  <c r="AU857" i="19" s="1"/>
  <c r="AG857" i="3"/>
  <c r="AU859" i="19" s="1"/>
  <c r="AG858" i="3"/>
  <c r="AU858" i="19" s="1"/>
  <c r="AG859" i="3"/>
  <c r="AU852" i="19" s="1"/>
  <c r="AG860" i="3"/>
  <c r="AU860" i="19" s="1"/>
  <c r="AG861" i="3"/>
  <c r="AU861" i="19" s="1"/>
  <c r="AG862" i="3"/>
  <c r="AU862" i="19" s="1"/>
  <c r="AG863" i="3"/>
  <c r="AU864" i="19" s="1"/>
  <c r="AG864" i="3"/>
  <c r="AU865" i="19" s="1"/>
  <c r="AG865" i="3"/>
  <c r="AU867" i="19" s="1"/>
  <c r="AG866" i="3"/>
  <c r="AU868" i="19" s="1"/>
  <c r="AG867" i="3"/>
  <c r="AU869" i="19" s="1"/>
  <c r="AG868" i="3"/>
  <c r="AU870" i="19" s="1"/>
  <c r="AG869" i="3"/>
  <c r="AU871" i="19" s="1"/>
  <c r="AG870" i="3"/>
  <c r="AU866" i="19" s="1"/>
  <c r="AG871" i="3"/>
  <c r="AU872" i="19" s="1"/>
  <c r="AG872" i="3"/>
  <c r="AU873" i="19" s="1"/>
  <c r="AG873" i="3"/>
  <c r="AU874" i="19" s="1"/>
  <c r="AG874" i="3"/>
  <c r="AU875" i="19" s="1"/>
  <c r="AG875" i="3"/>
  <c r="AU876" i="19" s="1"/>
  <c r="AG876" i="3"/>
  <c r="AU877" i="19" s="1"/>
  <c r="AG877" i="3"/>
  <c r="AU878" i="19" s="1"/>
  <c r="AG878" i="3"/>
  <c r="AU879" i="19" s="1"/>
  <c r="AG879" i="3"/>
  <c r="AU880" i="19" s="1"/>
  <c r="AG880" i="3"/>
  <c r="AU881" i="19" s="1"/>
  <c r="AG881" i="3"/>
  <c r="AU882" i="19" s="1"/>
  <c r="AG882" i="3"/>
  <c r="AU883" i="19" s="1"/>
  <c r="AG883" i="3"/>
  <c r="AU884" i="19" s="1"/>
  <c r="AG884" i="3"/>
  <c r="AU885" i="19" s="1"/>
  <c r="AG885" i="3"/>
  <c r="AU886" i="19" s="1"/>
  <c r="AG886" i="3"/>
  <c r="AG887" i="3"/>
  <c r="AG888" i="3"/>
  <c r="AU887" i="19" s="1"/>
  <c r="AG889" i="3"/>
  <c r="AU888" i="19" s="1"/>
  <c r="AG890" i="3"/>
  <c r="AU889" i="19" s="1"/>
  <c r="AG891" i="3"/>
  <c r="AU897" i="19" s="1"/>
  <c r="AG892" i="3"/>
  <c r="AU898" i="19" s="1"/>
  <c r="AG893" i="3"/>
  <c r="AU899" i="19" s="1"/>
  <c r="AG894" i="3"/>
  <c r="AU890" i="19" s="1"/>
  <c r="AG895" i="3"/>
  <c r="AU891" i="19" s="1"/>
  <c r="AG896" i="3"/>
  <c r="AU892" i="19" s="1"/>
  <c r="AG897" i="3"/>
  <c r="AU893" i="19" s="1"/>
  <c r="AG898" i="3"/>
  <c r="AU894" i="19" s="1"/>
  <c r="AG899" i="3"/>
  <c r="AU895" i="19" s="1"/>
  <c r="AG900" i="3"/>
  <c r="AU896" i="19" s="1"/>
  <c r="AG901" i="3"/>
  <c r="AU901" i="19" s="1"/>
  <c r="AG902" i="3"/>
  <c r="AU902" i="19" s="1"/>
  <c r="AF3" i="3"/>
  <c r="AT4" i="19" s="1"/>
  <c r="AF4" i="3"/>
  <c r="AT5" i="19" s="1"/>
  <c r="AF5" i="3"/>
  <c r="AT6" i="19" s="1"/>
  <c r="AF6" i="3"/>
  <c r="AT7" i="19" s="1"/>
  <c r="AF7" i="3"/>
  <c r="AT8" i="19" s="1"/>
  <c r="AF8" i="3"/>
  <c r="AT9" i="19" s="1"/>
  <c r="AF9" i="3"/>
  <c r="AT10" i="19" s="1"/>
  <c r="AF10" i="3"/>
  <c r="AT11" i="19" s="1"/>
  <c r="AF11" i="3"/>
  <c r="AT12" i="19" s="1"/>
  <c r="AF12" i="3"/>
  <c r="AT13" i="19" s="1"/>
  <c r="AF13" i="3"/>
  <c r="AT14" i="19" s="1"/>
  <c r="AF14" i="3"/>
  <c r="AT15" i="19" s="1"/>
  <c r="AF15" i="3"/>
  <c r="AT16" i="19" s="1"/>
  <c r="AF16" i="3"/>
  <c r="AT17" i="19" s="1"/>
  <c r="AF17" i="3"/>
  <c r="AT18" i="19" s="1"/>
  <c r="AF18" i="3"/>
  <c r="AT19" i="19" s="1"/>
  <c r="AF19" i="3"/>
  <c r="AT20" i="19" s="1"/>
  <c r="AF20" i="3"/>
  <c r="AT21" i="19" s="1"/>
  <c r="AF21" i="3"/>
  <c r="AF22" i="3"/>
  <c r="AT22" i="19" s="1"/>
  <c r="AF23" i="3"/>
  <c r="AT23" i="19" s="1"/>
  <c r="AF24" i="3"/>
  <c r="AT24" i="19" s="1"/>
  <c r="AF25" i="3"/>
  <c r="AT25" i="19" s="1"/>
  <c r="AF26" i="3"/>
  <c r="AT26" i="19" s="1"/>
  <c r="AF27" i="3"/>
  <c r="AT27" i="19" s="1"/>
  <c r="AF28" i="3"/>
  <c r="AT28" i="19" s="1"/>
  <c r="AF29" i="3"/>
  <c r="AT29" i="19" s="1"/>
  <c r="AF30" i="3"/>
  <c r="AT30" i="19" s="1"/>
  <c r="AF31" i="3"/>
  <c r="AT31" i="19" s="1"/>
  <c r="AF32" i="3"/>
  <c r="AT34" i="19" s="1"/>
  <c r="AF33" i="3"/>
  <c r="AT35" i="19" s="1"/>
  <c r="AF34" i="3"/>
  <c r="AT32" i="19" s="1"/>
  <c r="AF35" i="3"/>
  <c r="AT33" i="19" s="1"/>
  <c r="AF36" i="3"/>
  <c r="AF37" i="3"/>
  <c r="AT37" i="19" s="1"/>
  <c r="AF38" i="3"/>
  <c r="AT38" i="19" s="1"/>
  <c r="AF39" i="3"/>
  <c r="AT40" i="19" s="1"/>
  <c r="AF40" i="3"/>
  <c r="AT44" i="19" s="1"/>
  <c r="AF41" i="3"/>
  <c r="AT45" i="19" s="1"/>
  <c r="AF42" i="3"/>
  <c r="AT46" i="19" s="1"/>
  <c r="AF43" i="3"/>
  <c r="AT47" i="19" s="1"/>
  <c r="AF44" i="3"/>
  <c r="AT48" i="19" s="1"/>
  <c r="AF45" i="3"/>
  <c r="AT49" i="19" s="1"/>
  <c r="AF46" i="3"/>
  <c r="AT50" i="19" s="1"/>
  <c r="AF47" i="3"/>
  <c r="AT51" i="19" s="1"/>
  <c r="AF48" i="3"/>
  <c r="AT52" i="19" s="1"/>
  <c r="BH52" i="19" s="1"/>
  <c r="AF49" i="3"/>
  <c r="AT53" i="19" s="1"/>
  <c r="AF50" i="3"/>
  <c r="AT54" i="19" s="1"/>
  <c r="AF51" i="3"/>
  <c r="AT56" i="19" s="1"/>
  <c r="AF52" i="3"/>
  <c r="AT55" i="19" s="1"/>
  <c r="AF53" i="3"/>
  <c r="AT57" i="19" s="1"/>
  <c r="AF54" i="3"/>
  <c r="AT58" i="19" s="1"/>
  <c r="AF55" i="3"/>
  <c r="AT904" i="19" s="1"/>
  <c r="AF56" i="3"/>
  <c r="AT908" i="19" s="1"/>
  <c r="AF57" i="3"/>
  <c r="AT909" i="19" s="1"/>
  <c r="AF58" i="3"/>
  <c r="AT910" i="19" s="1"/>
  <c r="AF59" i="3"/>
  <c r="AT911" i="19" s="1"/>
  <c r="AF60" i="3"/>
  <c r="AT912" i="19" s="1"/>
  <c r="AF61" i="3"/>
  <c r="AT913" i="19" s="1"/>
  <c r="AF62" i="3"/>
  <c r="AT59" i="19" s="1"/>
  <c r="AF63" i="3"/>
  <c r="AT60" i="19" s="1"/>
  <c r="AF64" i="3"/>
  <c r="AT61" i="19" s="1"/>
  <c r="AF65" i="3"/>
  <c r="AT62" i="19" s="1"/>
  <c r="AF66" i="3"/>
  <c r="AT63" i="19" s="1"/>
  <c r="AF67" i="3"/>
  <c r="AT64" i="19" s="1"/>
  <c r="AF68" i="3"/>
  <c r="AT65" i="19" s="1"/>
  <c r="AF69" i="3"/>
  <c r="AT66" i="19" s="1"/>
  <c r="AF70" i="3"/>
  <c r="AT67" i="19" s="1"/>
  <c r="AF71" i="3"/>
  <c r="AT68" i="19" s="1"/>
  <c r="AF72" i="3"/>
  <c r="AT69" i="19" s="1"/>
  <c r="AF73" i="3"/>
  <c r="AT70" i="19" s="1"/>
  <c r="AF74" i="3"/>
  <c r="AT71" i="19" s="1"/>
  <c r="AF75" i="3"/>
  <c r="AT72" i="19" s="1"/>
  <c r="AF76" i="3"/>
  <c r="AT73" i="19" s="1"/>
  <c r="AF77" i="3"/>
  <c r="AT74" i="19" s="1"/>
  <c r="AF78" i="3"/>
  <c r="AT914" i="19" s="1"/>
  <c r="AF79" i="3"/>
  <c r="AT76" i="19" s="1"/>
  <c r="AF80" i="3"/>
  <c r="AT77" i="19" s="1"/>
  <c r="AF81" i="3"/>
  <c r="AT78" i="19" s="1"/>
  <c r="AF82" i="3"/>
  <c r="AT79" i="19" s="1"/>
  <c r="AF83" i="3"/>
  <c r="AT80" i="19" s="1"/>
  <c r="AF84" i="3"/>
  <c r="AT81" i="19" s="1"/>
  <c r="AF85" i="3"/>
  <c r="AT82" i="19" s="1"/>
  <c r="AF86" i="3"/>
  <c r="AT83" i="19" s="1"/>
  <c r="AF87" i="3"/>
  <c r="AF88" i="3"/>
  <c r="AT94" i="19" s="1"/>
  <c r="AF89" i="3"/>
  <c r="AT95" i="19" s="1"/>
  <c r="AF90" i="3"/>
  <c r="AT96" i="19" s="1"/>
  <c r="AF91" i="3"/>
  <c r="AT97" i="19" s="1"/>
  <c r="AF92" i="3"/>
  <c r="AT99" i="19" s="1"/>
  <c r="AF93" i="3"/>
  <c r="AT98" i="19" s="1"/>
  <c r="AF94" i="3"/>
  <c r="AT100" i="19" s="1"/>
  <c r="AF95" i="3"/>
  <c r="AT101" i="19" s="1"/>
  <c r="AF96" i="3"/>
  <c r="AT102" i="19" s="1"/>
  <c r="AF97" i="3"/>
  <c r="AT85" i="19" s="1"/>
  <c r="AF98" i="3"/>
  <c r="AT103" i="19" s="1"/>
  <c r="AF99" i="3"/>
  <c r="AT84" i="19" s="1"/>
  <c r="AF100" i="3"/>
  <c r="AT86" i="19" s="1"/>
  <c r="AF101" i="3"/>
  <c r="AT87" i="19" s="1"/>
  <c r="AF102" i="3"/>
  <c r="AT104" i="19" s="1"/>
  <c r="AF103" i="3"/>
  <c r="AT88" i="19" s="1"/>
  <c r="AF104" i="3"/>
  <c r="AT89" i="19" s="1"/>
  <c r="AF105" i="3"/>
  <c r="AT105" i="19" s="1"/>
  <c r="AF106" i="3"/>
  <c r="AT106" i="19" s="1"/>
  <c r="AF107" i="3"/>
  <c r="AT107" i="19" s="1"/>
  <c r="AF108" i="3"/>
  <c r="AT108" i="19" s="1"/>
  <c r="AF109" i="3"/>
  <c r="AT109" i="19" s="1"/>
  <c r="AF110" i="3"/>
  <c r="AT110" i="19" s="1"/>
  <c r="AF111" i="3"/>
  <c r="AT90" i="19" s="1"/>
  <c r="AF112" i="3"/>
  <c r="AT91" i="19" s="1"/>
  <c r="AF113" i="3"/>
  <c r="AT111" i="19" s="1"/>
  <c r="AF114" i="3"/>
  <c r="AT112" i="19" s="1"/>
  <c r="AF115" i="3"/>
  <c r="AT92" i="19" s="1"/>
  <c r="AF116" i="3"/>
  <c r="AT93" i="19" s="1"/>
  <c r="AF117" i="3"/>
  <c r="AT113" i="19" s="1"/>
  <c r="AF118" i="3"/>
  <c r="AT114" i="19" s="1"/>
  <c r="AF119" i="3"/>
  <c r="AT115" i="19" s="1"/>
  <c r="AF120" i="3"/>
  <c r="AT117" i="19" s="1"/>
  <c r="AF121" i="3"/>
  <c r="AT118" i="19" s="1"/>
  <c r="AF122" i="3"/>
  <c r="AT119" i="19" s="1"/>
  <c r="AF123" i="3"/>
  <c r="AT120" i="19" s="1"/>
  <c r="AF124" i="3"/>
  <c r="AT121" i="19" s="1"/>
  <c r="AF125" i="3"/>
  <c r="AT122" i="19" s="1"/>
  <c r="AF126" i="3"/>
  <c r="AT123" i="19" s="1"/>
  <c r="AF127" i="3"/>
  <c r="AT124" i="19" s="1"/>
  <c r="AF128" i="3"/>
  <c r="AT125" i="19" s="1"/>
  <c r="AF129" i="3"/>
  <c r="AT126" i="19" s="1"/>
  <c r="AF130" i="3"/>
  <c r="AT127" i="19" s="1"/>
  <c r="AF131" i="3"/>
  <c r="AT128" i="19" s="1"/>
  <c r="AF132" i="3"/>
  <c r="AT129" i="19" s="1"/>
  <c r="AF133" i="3"/>
  <c r="AT130" i="19" s="1"/>
  <c r="AF134" i="3"/>
  <c r="AT131" i="19" s="1"/>
  <c r="AF135" i="3"/>
  <c r="AT132" i="19" s="1"/>
  <c r="AF136" i="3"/>
  <c r="AT133" i="19" s="1"/>
  <c r="AF137" i="3"/>
  <c r="AT134" i="19" s="1"/>
  <c r="AF138" i="3"/>
  <c r="AT135" i="19" s="1"/>
  <c r="AF139" i="3"/>
  <c r="AT136" i="19" s="1"/>
  <c r="AF140" i="3"/>
  <c r="AT138" i="19" s="1"/>
  <c r="AF141" i="3"/>
  <c r="AT140" i="19" s="1"/>
  <c r="AF142" i="3"/>
  <c r="AT150" i="19" s="1"/>
  <c r="AF143" i="3"/>
  <c r="AT143" i="19" s="1"/>
  <c r="AF144" i="3"/>
  <c r="AT144" i="19" s="1"/>
  <c r="AF145" i="3"/>
  <c r="AT145" i="19" s="1"/>
  <c r="AF146" i="3"/>
  <c r="AT152" i="19" s="1"/>
  <c r="AF147" i="3"/>
  <c r="AF148" i="3"/>
  <c r="AT153" i="19" s="1"/>
  <c r="AF149" i="3"/>
  <c r="AT146" i="19" s="1"/>
  <c r="AF150" i="3"/>
  <c r="AT154" i="19" s="1"/>
  <c r="AF151" i="3"/>
  <c r="AT147" i="19" s="1"/>
  <c r="AF152" i="3"/>
  <c r="AT156" i="19" s="1"/>
  <c r="AF153" i="3"/>
  <c r="AT160" i="19" s="1"/>
  <c r="AF154" i="3"/>
  <c r="AT161" i="19" s="1"/>
  <c r="AF155" i="3"/>
  <c r="AT162" i="19" s="1"/>
  <c r="AF156" i="3"/>
  <c r="AT163" i="19" s="1"/>
  <c r="AF157" i="3"/>
  <c r="AT164" i="19" s="1"/>
  <c r="AF158" i="3"/>
  <c r="AF159" i="3"/>
  <c r="AT165" i="19" s="1"/>
  <c r="AF160" i="3"/>
  <c r="AT166" i="19" s="1"/>
  <c r="AF161" i="3"/>
  <c r="AT168" i="19" s="1"/>
  <c r="AF162" i="3"/>
  <c r="AT169" i="19" s="1"/>
  <c r="AF163" i="3"/>
  <c r="AT170" i="19" s="1"/>
  <c r="AF164" i="3"/>
  <c r="AT171" i="19" s="1"/>
  <c r="AF165" i="3"/>
  <c r="AT172" i="19" s="1"/>
  <c r="AF166" i="3"/>
  <c r="AT173" i="19" s="1"/>
  <c r="AF167" i="3"/>
  <c r="AT174" i="19" s="1"/>
  <c r="AF168" i="3"/>
  <c r="AT175" i="19" s="1"/>
  <c r="AF169" i="3"/>
  <c r="AT176" i="19" s="1"/>
  <c r="AF170" i="3"/>
  <c r="AT177" i="19" s="1"/>
  <c r="AF171" i="3"/>
  <c r="AT178" i="19" s="1"/>
  <c r="AF172" i="3"/>
  <c r="AT180" i="19" s="1"/>
  <c r="AF173" i="3"/>
  <c r="AT181" i="19" s="1"/>
  <c r="AF174" i="3"/>
  <c r="AT179" i="19" s="1"/>
  <c r="AF175" i="3"/>
  <c r="AT182" i="19" s="1"/>
  <c r="AF176" i="3"/>
  <c r="AT183" i="19" s="1"/>
  <c r="AF177" i="3"/>
  <c r="AT184" i="19" s="1"/>
  <c r="AF178" i="3"/>
  <c r="AT185" i="19" s="1"/>
  <c r="AF179" i="3"/>
  <c r="AT186" i="19" s="1"/>
  <c r="AF180" i="3"/>
  <c r="AT187" i="19" s="1"/>
  <c r="AF181" i="3"/>
  <c r="AT188" i="19" s="1"/>
  <c r="AF182" i="3"/>
  <c r="AT189" i="19" s="1"/>
  <c r="AF183" i="3"/>
  <c r="AT190" i="19" s="1"/>
  <c r="AF184" i="3"/>
  <c r="AT191" i="19" s="1"/>
  <c r="AF185" i="3"/>
  <c r="AT192" i="19" s="1"/>
  <c r="AF186" i="3"/>
  <c r="AT193" i="19" s="1"/>
  <c r="AF187" i="3"/>
  <c r="AT194" i="19" s="1"/>
  <c r="AF188" i="3"/>
  <c r="AT195" i="19" s="1"/>
  <c r="AF189" i="3"/>
  <c r="AT196" i="19" s="1"/>
  <c r="AF190" i="3"/>
  <c r="AT197" i="19" s="1"/>
  <c r="AF191" i="3"/>
  <c r="AT198" i="19" s="1"/>
  <c r="AF192" i="3"/>
  <c r="AT199" i="19" s="1"/>
  <c r="AF193" i="3"/>
  <c r="AT200" i="19" s="1"/>
  <c r="AF194" i="3"/>
  <c r="AT201" i="19" s="1"/>
  <c r="AF195" i="3"/>
  <c r="AT202" i="19" s="1"/>
  <c r="AF196" i="3"/>
  <c r="AT203" i="19" s="1"/>
  <c r="AF197" i="3"/>
  <c r="AT204" i="19" s="1"/>
  <c r="AF198" i="3"/>
  <c r="AT205" i="19" s="1"/>
  <c r="AF199" i="3"/>
  <c r="AT206" i="19" s="1"/>
  <c r="AF200" i="3"/>
  <c r="AT207" i="19" s="1"/>
  <c r="AF201" i="3"/>
  <c r="AT208" i="19" s="1"/>
  <c r="AF202" i="3"/>
  <c r="AT209" i="19" s="1"/>
  <c r="AF203" i="3"/>
  <c r="AT210" i="19" s="1"/>
  <c r="AF204" i="3"/>
  <c r="AT212" i="19" s="1"/>
  <c r="AF205" i="3"/>
  <c r="AT213" i="19" s="1"/>
  <c r="AF206" i="3"/>
  <c r="AT214" i="19" s="1"/>
  <c r="AF207" i="3"/>
  <c r="AT215" i="19" s="1"/>
  <c r="AF208" i="3"/>
  <c r="AT216" i="19" s="1"/>
  <c r="AF209" i="3"/>
  <c r="AT217" i="19" s="1"/>
  <c r="AF210" i="3"/>
  <c r="AT218" i="19" s="1"/>
  <c r="AF211" i="3"/>
  <c r="AT221" i="19" s="1"/>
  <c r="AF212" i="3"/>
  <c r="AT918" i="19" s="1"/>
  <c r="AF213" i="3"/>
  <c r="AT219" i="19" s="1"/>
  <c r="AF214" i="3"/>
  <c r="AT222" i="19" s="1"/>
  <c r="AF215" i="3"/>
  <c r="AT220" i="19" s="1"/>
  <c r="AF216" i="3"/>
  <c r="AT224" i="19" s="1"/>
  <c r="AF217" i="3"/>
  <c r="AT225" i="19" s="1"/>
  <c r="AF218" i="3"/>
  <c r="AT226" i="19" s="1"/>
  <c r="AF219" i="3"/>
  <c r="AT227" i="19" s="1"/>
  <c r="AF220" i="3"/>
  <c r="AT228" i="19" s="1"/>
  <c r="AF221" i="3"/>
  <c r="AF222" i="3"/>
  <c r="AT229" i="19" s="1"/>
  <c r="AF223" i="3"/>
  <c r="AT230" i="19" s="1"/>
  <c r="AF224" i="3"/>
  <c r="AT231" i="19" s="1"/>
  <c r="AF225" i="3"/>
  <c r="AT232" i="19" s="1"/>
  <c r="AF226" i="3"/>
  <c r="AT233" i="19" s="1"/>
  <c r="AF227" i="3"/>
  <c r="AT234" i="19" s="1"/>
  <c r="AF228" i="3"/>
  <c r="AF229" i="3"/>
  <c r="AT235" i="19" s="1"/>
  <c r="AF230" i="3"/>
  <c r="AT236" i="19" s="1"/>
  <c r="AF231" i="3"/>
  <c r="AF232" i="3"/>
  <c r="AT237" i="19" s="1"/>
  <c r="AF233" i="3"/>
  <c r="AT238" i="19" s="1"/>
  <c r="AF234" i="3"/>
  <c r="AT241" i="19" s="1"/>
  <c r="AF235" i="3"/>
  <c r="AT242" i="19" s="1"/>
  <c r="AF236" i="3"/>
  <c r="AT243" i="19" s="1"/>
  <c r="AF237" i="3"/>
  <c r="AT244" i="19" s="1"/>
  <c r="AF238" i="3"/>
  <c r="AT245" i="19" s="1"/>
  <c r="AF239" i="3"/>
  <c r="AT246" i="19" s="1"/>
  <c r="AF240" i="3"/>
  <c r="AT247" i="19" s="1"/>
  <c r="AF241" i="3"/>
  <c r="AT248" i="19" s="1"/>
  <c r="AF242" i="3"/>
  <c r="AT249" i="19" s="1"/>
  <c r="AF243" i="3"/>
  <c r="AT250" i="19" s="1"/>
  <c r="AF244" i="3"/>
  <c r="AT251" i="19" s="1"/>
  <c r="BH251" i="19" s="1"/>
  <c r="AF245" i="3"/>
  <c r="AT252" i="19" s="1"/>
  <c r="AF246" i="3"/>
  <c r="AT253" i="19" s="1"/>
  <c r="AF247" i="3"/>
  <c r="AT254" i="19" s="1"/>
  <c r="AF248" i="3"/>
  <c r="AT255" i="19" s="1"/>
  <c r="AF249" i="3"/>
  <c r="AT256" i="19" s="1"/>
  <c r="AF250" i="3"/>
  <c r="AT257" i="19" s="1"/>
  <c r="AF251" i="3"/>
  <c r="AT258" i="19" s="1"/>
  <c r="AF252" i="3"/>
  <c r="AT259" i="19" s="1"/>
  <c r="AF253" i="3"/>
  <c r="AT260" i="19" s="1"/>
  <c r="AF254" i="3"/>
  <c r="AT261" i="19" s="1"/>
  <c r="AF255" i="3"/>
  <c r="AT262" i="19" s="1"/>
  <c r="AF256" i="3"/>
  <c r="AT263" i="19" s="1"/>
  <c r="BH263" i="19" s="1"/>
  <c r="AF257" i="3"/>
  <c r="AT265" i="19" s="1"/>
  <c r="AF258" i="3"/>
  <c r="AT264" i="19" s="1"/>
  <c r="AF259" i="3"/>
  <c r="AT266" i="19" s="1"/>
  <c r="AF260" i="3"/>
  <c r="AT279" i="19" s="1"/>
  <c r="AF261" i="3"/>
  <c r="AT280" i="19" s="1"/>
  <c r="AF262" i="3"/>
  <c r="AT269" i="19" s="1"/>
  <c r="AF263" i="3"/>
  <c r="AT270" i="19" s="1"/>
  <c r="AF264" i="3"/>
  <c r="AT267" i="19" s="1"/>
  <c r="AF265" i="3"/>
  <c r="AT268" i="19" s="1"/>
  <c r="AF266" i="3"/>
  <c r="AF267" i="3"/>
  <c r="AT277" i="19" s="1"/>
  <c r="AF268" i="3"/>
  <c r="AT271" i="19" s="1"/>
  <c r="AF269" i="3"/>
  <c r="AT278" i="19" s="1"/>
  <c r="AF270" i="3"/>
  <c r="AT272" i="19" s="1"/>
  <c r="AF271" i="3"/>
  <c r="AT273" i="19" s="1"/>
  <c r="AF272" i="3"/>
  <c r="AT276" i="19" s="1"/>
  <c r="AF273" i="3"/>
  <c r="AT275" i="19" s="1"/>
  <c r="AF274" i="3"/>
  <c r="AT274" i="19" s="1"/>
  <c r="AF275" i="3"/>
  <c r="AT282" i="19" s="1"/>
  <c r="AF276" i="3"/>
  <c r="AT283" i="19" s="1"/>
  <c r="AF277" i="3"/>
  <c r="AT923" i="19" s="1"/>
  <c r="AF278" i="3"/>
  <c r="AT286" i="19" s="1"/>
  <c r="AF279" i="3"/>
  <c r="AT285" i="19" s="1"/>
  <c r="AF280" i="3"/>
  <c r="AF281" i="3"/>
  <c r="AT287" i="19" s="1"/>
  <c r="AF282" i="3"/>
  <c r="AT294" i="19" s="1"/>
  <c r="AF283" i="3"/>
  <c r="AT288" i="19" s="1"/>
  <c r="AF284" i="3"/>
  <c r="AT290" i="19" s="1"/>
  <c r="AF285" i="3"/>
  <c r="AT291" i="19" s="1"/>
  <c r="AF286" i="3"/>
  <c r="AT292" i="19" s="1"/>
  <c r="AF287" i="3"/>
  <c r="AT293" i="19" s="1"/>
  <c r="AF288" i="3"/>
  <c r="AT925" i="19" s="1"/>
  <c r="AF289" i="3"/>
  <c r="AT296" i="19" s="1"/>
  <c r="AF290" i="3"/>
  <c r="AT295" i="19" s="1"/>
  <c r="AF291" i="3"/>
  <c r="AT298" i="19" s="1"/>
  <c r="AF292" i="3"/>
  <c r="AT926" i="19" s="1"/>
  <c r="AF293" i="3"/>
  <c r="AT314" i="19" s="1"/>
  <c r="AF294" i="3"/>
  <c r="AT299" i="19" s="1"/>
  <c r="AF295" i="3"/>
  <c r="AT300" i="19" s="1"/>
  <c r="AF296" i="3"/>
  <c r="AT301" i="19" s="1"/>
  <c r="AF297" i="3"/>
  <c r="AT302" i="19" s="1"/>
  <c r="AF298" i="3"/>
  <c r="AT303" i="19" s="1"/>
  <c r="AF299" i="3"/>
  <c r="AT304" i="19" s="1"/>
  <c r="AF300" i="3"/>
  <c r="AT305" i="19" s="1"/>
  <c r="AF301" i="3"/>
  <c r="AT306" i="19" s="1"/>
  <c r="AF302" i="3"/>
  <c r="AT307" i="19" s="1"/>
  <c r="AF303" i="3"/>
  <c r="AT308" i="19" s="1"/>
  <c r="AF304" i="3"/>
  <c r="AT309" i="19" s="1"/>
  <c r="AF305" i="3"/>
  <c r="AT310" i="19" s="1"/>
  <c r="AF306" i="3"/>
  <c r="AT311" i="19" s="1"/>
  <c r="AF307" i="3"/>
  <c r="AT312" i="19" s="1"/>
  <c r="AF308" i="3"/>
  <c r="AT313" i="19" s="1"/>
  <c r="AF309" i="3"/>
  <c r="AT315" i="19" s="1"/>
  <c r="AF310" i="3"/>
  <c r="AT316" i="19" s="1"/>
  <c r="AF311" i="3"/>
  <c r="AT317" i="19" s="1"/>
  <c r="AF312" i="3"/>
  <c r="AT318" i="19" s="1"/>
  <c r="AF313" i="3"/>
  <c r="AT319" i="19" s="1"/>
  <c r="AF314" i="3"/>
  <c r="AT320" i="19" s="1"/>
  <c r="AF315" i="3"/>
  <c r="AT323" i="19" s="1"/>
  <c r="AF316" i="3"/>
  <c r="AT324" i="19" s="1"/>
  <c r="AF317" i="3"/>
  <c r="AT325" i="19" s="1"/>
  <c r="AF318" i="3"/>
  <c r="AT326" i="19" s="1"/>
  <c r="AF319" i="3"/>
  <c r="AT327" i="19" s="1"/>
  <c r="AF320" i="3"/>
  <c r="AT328" i="19" s="1"/>
  <c r="AF321" i="3"/>
  <c r="AT329" i="19" s="1"/>
  <c r="AF322" i="3"/>
  <c r="AT330" i="19" s="1"/>
  <c r="AF323" i="3"/>
  <c r="AT331" i="19" s="1"/>
  <c r="AF324" i="3"/>
  <c r="AT333" i="19" s="1"/>
  <c r="AF325" i="3"/>
  <c r="AT332" i="19" s="1"/>
  <c r="AF326" i="3"/>
  <c r="AT334" i="19" s="1"/>
  <c r="AF327" i="3"/>
  <c r="AT335" i="19" s="1"/>
  <c r="AF328" i="3"/>
  <c r="AT336" i="19" s="1"/>
  <c r="AF329" i="3"/>
  <c r="AT337" i="19" s="1"/>
  <c r="AF330" i="3"/>
  <c r="AT338" i="19" s="1"/>
  <c r="AF331" i="3"/>
  <c r="AT339" i="19" s="1"/>
  <c r="AF332" i="3"/>
  <c r="AT340" i="19" s="1"/>
  <c r="AF333" i="3"/>
  <c r="AT342" i="19" s="1"/>
  <c r="AF334" i="3"/>
  <c r="AF335" i="3"/>
  <c r="AT343" i="19" s="1"/>
  <c r="BH343" i="19" s="1"/>
  <c r="AF336" i="3"/>
  <c r="AT344" i="19" s="1"/>
  <c r="AF337" i="3"/>
  <c r="AT345" i="19" s="1"/>
  <c r="AF338" i="3"/>
  <c r="AT346" i="19" s="1"/>
  <c r="AF339" i="3"/>
  <c r="AT347" i="19" s="1"/>
  <c r="AF340" i="3"/>
  <c r="AF341" i="3"/>
  <c r="AF342" i="3"/>
  <c r="AT350" i="19" s="1"/>
  <c r="AF343" i="3"/>
  <c r="AT348" i="19" s="1"/>
  <c r="AF344" i="3"/>
  <c r="AT349" i="19" s="1"/>
  <c r="AF345" i="3"/>
  <c r="AT351" i="19" s="1"/>
  <c r="AF346" i="3"/>
  <c r="AT352" i="19" s="1"/>
  <c r="AF347" i="3"/>
  <c r="AT353" i="19" s="1"/>
  <c r="AF348" i="3"/>
  <c r="AT354" i="19" s="1"/>
  <c r="AF349" i="3"/>
  <c r="AF350" i="3"/>
  <c r="AT355" i="19" s="1"/>
  <c r="AF351" i="3"/>
  <c r="AT356" i="19" s="1"/>
  <c r="AF352" i="3"/>
  <c r="AT357" i="19" s="1"/>
  <c r="AF353" i="3"/>
  <c r="AT358" i="19" s="1"/>
  <c r="AF354" i="3"/>
  <c r="AT359" i="19" s="1"/>
  <c r="AF355" i="3"/>
  <c r="AT360" i="19" s="1"/>
  <c r="AF356" i="3"/>
  <c r="AT361" i="19" s="1"/>
  <c r="AF357" i="3"/>
  <c r="AT362" i="19" s="1"/>
  <c r="AF358" i="3"/>
  <c r="AT364" i="19" s="1"/>
  <c r="AF359" i="3"/>
  <c r="AT365" i="19" s="1"/>
  <c r="AF360" i="3"/>
  <c r="AT367" i="19" s="1"/>
  <c r="AF361" i="3"/>
  <c r="AT366" i="19" s="1"/>
  <c r="AF362" i="3"/>
  <c r="AT368" i="19" s="1"/>
  <c r="AF363" i="3"/>
  <c r="AT369" i="19" s="1"/>
  <c r="AF364" i="3"/>
  <c r="AT370" i="19" s="1"/>
  <c r="AF365" i="3"/>
  <c r="AT372" i="19" s="1"/>
  <c r="AF366" i="3"/>
  <c r="AT371" i="19" s="1"/>
  <c r="AF367" i="3"/>
  <c r="AT373" i="19" s="1"/>
  <c r="AF368" i="3"/>
  <c r="AT374" i="19" s="1"/>
  <c r="AF369" i="3"/>
  <c r="AT375" i="19" s="1"/>
  <c r="AF370" i="3"/>
  <c r="AT376" i="19" s="1"/>
  <c r="AF371" i="3"/>
  <c r="AT377" i="19" s="1"/>
  <c r="AF372" i="3"/>
  <c r="AT927" i="19" s="1"/>
  <c r="AF373" i="3"/>
  <c r="AT378" i="19" s="1"/>
  <c r="BH378" i="19" s="1"/>
  <c r="AF374" i="3"/>
  <c r="AT379" i="19" s="1"/>
  <c r="AF375" i="3"/>
  <c r="AT380" i="19" s="1"/>
  <c r="AF376" i="3"/>
  <c r="AT381" i="19" s="1"/>
  <c r="AF377" i="3"/>
  <c r="AT382" i="19" s="1"/>
  <c r="AF378" i="3"/>
  <c r="AT383" i="19" s="1"/>
  <c r="AF379" i="3"/>
  <c r="AT384" i="19" s="1"/>
  <c r="AF380" i="3"/>
  <c r="AT385" i="19" s="1"/>
  <c r="AF381" i="3"/>
  <c r="AT386" i="19" s="1"/>
  <c r="AF382" i="3"/>
  <c r="AT387" i="19" s="1"/>
  <c r="AF383" i="3"/>
  <c r="AT388" i="19" s="1"/>
  <c r="AF384" i="3"/>
  <c r="AT389" i="19" s="1"/>
  <c r="AF385" i="3"/>
  <c r="AT390" i="19" s="1"/>
  <c r="AF386" i="3"/>
  <c r="AT391" i="19" s="1"/>
  <c r="AF387" i="3"/>
  <c r="AT392" i="19" s="1"/>
  <c r="AF388" i="3"/>
  <c r="AT393" i="19" s="1"/>
  <c r="AF389" i="3"/>
  <c r="AT394" i="19" s="1"/>
  <c r="AF390" i="3"/>
  <c r="AT396" i="19" s="1"/>
  <c r="AF391" i="3"/>
  <c r="AT397" i="19" s="1"/>
  <c r="AF392" i="3"/>
  <c r="AT398" i="19" s="1"/>
  <c r="AF393" i="3"/>
  <c r="AT399" i="19" s="1"/>
  <c r="AF394" i="3"/>
  <c r="AT400" i="19" s="1"/>
  <c r="AF395" i="3"/>
  <c r="AF396" i="3"/>
  <c r="AT401" i="19" s="1"/>
  <c r="AF397" i="3"/>
  <c r="AT402" i="19" s="1"/>
  <c r="AF398" i="3"/>
  <c r="AF399" i="3"/>
  <c r="AF400" i="3"/>
  <c r="AT403" i="19" s="1"/>
  <c r="AF401" i="3"/>
  <c r="AT404" i="19" s="1"/>
  <c r="AF402" i="3"/>
  <c r="AT405" i="19" s="1"/>
  <c r="AF403" i="3"/>
  <c r="AT406" i="19" s="1"/>
  <c r="AF404" i="3"/>
  <c r="AT407" i="19" s="1"/>
  <c r="AF405" i="3"/>
  <c r="AT408" i="19" s="1"/>
  <c r="AF406" i="3"/>
  <c r="AT409" i="19" s="1"/>
  <c r="AF407" i="3"/>
  <c r="AT410" i="19" s="1"/>
  <c r="AF408" i="3"/>
  <c r="AT412" i="19" s="1"/>
  <c r="AF409" i="3"/>
  <c r="AT413" i="19" s="1"/>
  <c r="AF410" i="3"/>
  <c r="AT411" i="19" s="1"/>
  <c r="AF411" i="3"/>
  <c r="AT414" i="19" s="1"/>
  <c r="AF412" i="3"/>
  <c r="AT415" i="19" s="1"/>
  <c r="AF413" i="3"/>
  <c r="AT416" i="19" s="1"/>
  <c r="AF414" i="3"/>
  <c r="AT418" i="19" s="1"/>
  <c r="AF415" i="3"/>
  <c r="AT420" i="19" s="1"/>
  <c r="AF416" i="3"/>
  <c r="AT932" i="19" s="1"/>
  <c r="AF417" i="3"/>
  <c r="AT421" i="19" s="1"/>
  <c r="AF418" i="3"/>
  <c r="AT430" i="19" s="1"/>
  <c r="AF419" i="3"/>
  <c r="AT431" i="19" s="1"/>
  <c r="AF420" i="3"/>
  <c r="AT432" i="19" s="1"/>
  <c r="AF421" i="3"/>
  <c r="AT433" i="19" s="1"/>
  <c r="AF422" i="3"/>
  <c r="AT422" i="19" s="1"/>
  <c r="AF423" i="3"/>
  <c r="AT423" i="19" s="1"/>
  <c r="AF424" i="3"/>
  <c r="AT424" i="19" s="1"/>
  <c r="AF425" i="3"/>
  <c r="AT425" i="19" s="1"/>
  <c r="AF426" i="3"/>
  <c r="AT426" i="19" s="1"/>
  <c r="AF427" i="3"/>
  <c r="AT427" i="19" s="1"/>
  <c r="AF428" i="3"/>
  <c r="AT428" i="19" s="1"/>
  <c r="AF429" i="3"/>
  <c r="AT429" i="19" s="1"/>
  <c r="AF430" i="3"/>
  <c r="AT434" i="19" s="1"/>
  <c r="AF431" i="3"/>
  <c r="AT435" i="19" s="1"/>
  <c r="AF432" i="3"/>
  <c r="AT436" i="19" s="1"/>
  <c r="AF433" i="3"/>
  <c r="AT437" i="19" s="1"/>
  <c r="AF434" i="3"/>
  <c r="AT438" i="19" s="1"/>
  <c r="AF435" i="3"/>
  <c r="AT439" i="19" s="1"/>
  <c r="AF436" i="3"/>
  <c r="AT440" i="19" s="1"/>
  <c r="AF437" i="3"/>
  <c r="AT441" i="19" s="1"/>
  <c r="AF438" i="3"/>
  <c r="AT442" i="19" s="1"/>
  <c r="AF439" i="3"/>
  <c r="AT443" i="19" s="1"/>
  <c r="AF440" i="3"/>
  <c r="AT444" i="19" s="1"/>
  <c r="AF441" i="3"/>
  <c r="AT446" i="19" s="1"/>
  <c r="AF442" i="3"/>
  <c r="AT445" i="19" s="1"/>
  <c r="AF443" i="3"/>
  <c r="AT447" i="19" s="1"/>
  <c r="AF444" i="3"/>
  <c r="AT448" i="19" s="1"/>
  <c r="AF445" i="3"/>
  <c r="AT449" i="19" s="1"/>
  <c r="AF446" i="3"/>
  <c r="AT450" i="19" s="1"/>
  <c r="AF447" i="3"/>
  <c r="AT452" i="19" s="1"/>
  <c r="AF448" i="3"/>
  <c r="AT451" i="19" s="1"/>
  <c r="AF449" i="3"/>
  <c r="AT453" i="19" s="1"/>
  <c r="AF450" i="3"/>
  <c r="AT454" i="19" s="1"/>
  <c r="AF451" i="3"/>
  <c r="AT455" i="19" s="1"/>
  <c r="AF452" i="3"/>
  <c r="AT456" i="19" s="1"/>
  <c r="AF453" i="3"/>
  <c r="AF454" i="3"/>
  <c r="AT933" i="19" s="1"/>
  <c r="AF455" i="3"/>
  <c r="AT457" i="19" s="1"/>
  <c r="AF456" i="3"/>
  <c r="AT458" i="19" s="1"/>
  <c r="AF457" i="3"/>
  <c r="AT459" i="19" s="1"/>
  <c r="AF458" i="3"/>
  <c r="AT460" i="19" s="1"/>
  <c r="AF459" i="3"/>
  <c r="AT461" i="19" s="1"/>
  <c r="AF460" i="3"/>
  <c r="AT462" i="19" s="1"/>
  <c r="AF461" i="3"/>
  <c r="AT463" i="19" s="1"/>
  <c r="AF462" i="3"/>
  <c r="AT464" i="19" s="1"/>
  <c r="AF463" i="3"/>
  <c r="AT465" i="19" s="1"/>
  <c r="AF464" i="3"/>
  <c r="AT466" i="19" s="1"/>
  <c r="AF465" i="3"/>
  <c r="AT467" i="19" s="1"/>
  <c r="AF466" i="3"/>
  <c r="AT468" i="19" s="1"/>
  <c r="AF467" i="3"/>
  <c r="AT469" i="19" s="1"/>
  <c r="AF468" i="3"/>
  <c r="AT470" i="19" s="1"/>
  <c r="AF469" i="3"/>
  <c r="AT471" i="19" s="1"/>
  <c r="AF470" i="3"/>
  <c r="AT472" i="19" s="1"/>
  <c r="AF471" i="3"/>
  <c r="AT473" i="19" s="1"/>
  <c r="AF472" i="3"/>
  <c r="AT474" i="19" s="1"/>
  <c r="AF473" i="3"/>
  <c r="AT475" i="19" s="1"/>
  <c r="AF474" i="3"/>
  <c r="AT476" i="19" s="1"/>
  <c r="AF475" i="3"/>
  <c r="AT477" i="19" s="1"/>
  <c r="AF476" i="3"/>
  <c r="AT478" i="19" s="1"/>
  <c r="AF477" i="3"/>
  <c r="AT479" i="19" s="1"/>
  <c r="AF478" i="3"/>
  <c r="AT480" i="19" s="1"/>
  <c r="AF479" i="3"/>
  <c r="AT481" i="19" s="1"/>
  <c r="AF480" i="3"/>
  <c r="AT482" i="19" s="1"/>
  <c r="AF481" i="3"/>
  <c r="AT483" i="19" s="1"/>
  <c r="AF482" i="3"/>
  <c r="AT484" i="19" s="1"/>
  <c r="AF483" i="3"/>
  <c r="AT485" i="19" s="1"/>
  <c r="AF484" i="3"/>
  <c r="AT486" i="19" s="1"/>
  <c r="AF485" i="3"/>
  <c r="AT487" i="19" s="1"/>
  <c r="AF486" i="3"/>
  <c r="AT488" i="19" s="1"/>
  <c r="AF487" i="3"/>
  <c r="AT489" i="19" s="1"/>
  <c r="AF488" i="3"/>
  <c r="AT490" i="19" s="1"/>
  <c r="AF489" i="3"/>
  <c r="AT491" i="19" s="1"/>
  <c r="AF490" i="3"/>
  <c r="AT492" i="19" s="1"/>
  <c r="AF491" i="3"/>
  <c r="AT493" i="19" s="1"/>
  <c r="AF492" i="3"/>
  <c r="AT494" i="19" s="1"/>
  <c r="AF493" i="3"/>
  <c r="AT495" i="19" s="1"/>
  <c r="AF494" i="3"/>
  <c r="AT496" i="19" s="1"/>
  <c r="AF495" i="3"/>
  <c r="AT497" i="19" s="1"/>
  <c r="AF496" i="3"/>
  <c r="AT498" i="19" s="1"/>
  <c r="AF497" i="3"/>
  <c r="AT499" i="19" s="1"/>
  <c r="AF498" i="3"/>
  <c r="AT500" i="19" s="1"/>
  <c r="AF499" i="3"/>
  <c r="AT501" i="19" s="1"/>
  <c r="AF500" i="3"/>
  <c r="AT502" i="19" s="1"/>
  <c r="AF501" i="3"/>
  <c r="AT503" i="19" s="1"/>
  <c r="AF502" i="3"/>
  <c r="AT504" i="19" s="1"/>
  <c r="AF503" i="3"/>
  <c r="AT505" i="19" s="1"/>
  <c r="AF504" i="3"/>
  <c r="AT506" i="19" s="1"/>
  <c r="AF505" i="3"/>
  <c r="AT507" i="19" s="1"/>
  <c r="AF506" i="3"/>
  <c r="AT508" i="19" s="1"/>
  <c r="AF507" i="3"/>
  <c r="AT510" i="19" s="1"/>
  <c r="AF508" i="3"/>
  <c r="AT511" i="19" s="1"/>
  <c r="AF509" i="3"/>
  <c r="AT512" i="19" s="1"/>
  <c r="AF510" i="3"/>
  <c r="AT513" i="19" s="1"/>
  <c r="AF511" i="3"/>
  <c r="AT514" i="19" s="1"/>
  <c r="AF512" i="3"/>
  <c r="AT515" i="19" s="1"/>
  <c r="AF513" i="3"/>
  <c r="AT516" i="19" s="1"/>
  <c r="AF514" i="3"/>
  <c r="AT517" i="19" s="1"/>
  <c r="AF515" i="3"/>
  <c r="AT518" i="19" s="1"/>
  <c r="AF516" i="3"/>
  <c r="AT519" i="19" s="1"/>
  <c r="AF517" i="3"/>
  <c r="AT520" i="19" s="1"/>
  <c r="AF518" i="3"/>
  <c r="AT521" i="19" s="1"/>
  <c r="AF519" i="3"/>
  <c r="AT522" i="19" s="1"/>
  <c r="AF520" i="3"/>
  <c r="AT523" i="19" s="1"/>
  <c r="AF521" i="3"/>
  <c r="AT524" i="19" s="1"/>
  <c r="AF522" i="3"/>
  <c r="AT525" i="19" s="1"/>
  <c r="AF523" i="3"/>
  <c r="AT526" i="19" s="1"/>
  <c r="AF524" i="3"/>
  <c r="AT527" i="19" s="1"/>
  <c r="AF525" i="3"/>
  <c r="AT935" i="19" s="1"/>
  <c r="AF526" i="3"/>
  <c r="AT528" i="19" s="1"/>
  <c r="AF527" i="3"/>
  <c r="AT529" i="19" s="1"/>
  <c r="AF528" i="3"/>
  <c r="AT530" i="19" s="1"/>
  <c r="AF529" i="3"/>
  <c r="AT531" i="19" s="1"/>
  <c r="AF530" i="3"/>
  <c r="AF531" i="3"/>
  <c r="AT532" i="19" s="1"/>
  <c r="AF532" i="3"/>
  <c r="AT533" i="19" s="1"/>
  <c r="AF533" i="3"/>
  <c r="AT534" i="19" s="1"/>
  <c r="AF534" i="3"/>
  <c r="AT535" i="19" s="1"/>
  <c r="AF535" i="3"/>
  <c r="AT536" i="19" s="1"/>
  <c r="AF536" i="3"/>
  <c r="AT537" i="19" s="1"/>
  <c r="AF537" i="3"/>
  <c r="AT538" i="19" s="1"/>
  <c r="AF538" i="3"/>
  <c r="AT539" i="19" s="1"/>
  <c r="AF539" i="3"/>
  <c r="AT540" i="19" s="1"/>
  <c r="AF540" i="3"/>
  <c r="AT541" i="19" s="1"/>
  <c r="AF541" i="3"/>
  <c r="AT542" i="19" s="1"/>
  <c r="AF542" i="3"/>
  <c r="AT543" i="19" s="1"/>
  <c r="AF543" i="3"/>
  <c r="AT544" i="19" s="1"/>
  <c r="AF544" i="3"/>
  <c r="AT545" i="19" s="1"/>
  <c r="AF545" i="3"/>
  <c r="AT546" i="19" s="1"/>
  <c r="AF546" i="3"/>
  <c r="AT547" i="19" s="1"/>
  <c r="AF547" i="3"/>
  <c r="AT548" i="19" s="1"/>
  <c r="AF548" i="3"/>
  <c r="AT549" i="19" s="1"/>
  <c r="AF549" i="3"/>
  <c r="AT550" i="19" s="1"/>
  <c r="AF550" i="3"/>
  <c r="AT551" i="19" s="1"/>
  <c r="AF551" i="3"/>
  <c r="AT552" i="19" s="1"/>
  <c r="AF552" i="3"/>
  <c r="AT553" i="19" s="1"/>
  <c r="AF553" i="3"/>
  <c r="AT554" i="19" s="1"/>
  <c r="AF554" i="3"/>
  <c r="AT555" i="19" s="1"/>
  <c r="AF555" i="3"/>
  <c r="AT556" i="19" s="1"/>
  <c r="AF556" i="3"/>
  <c r="AT557" i="19" s="1"/>
  <c r="AF557" i="3"/>
  <c r="AT558" i="19" s="1"/>
  <c r="AF558" i="3"/>
  <c r="AT559" i="19" s="1"/>
  <c r="AF559" i="3"/>
  <c r="AT560" i="19" s="1"/>
  <c r="AF560" i="3"/>
  <c r="AT561" i="19" s="1"/>
  <c r="AF561" i="3"/>
  <c r="AT562" i="19" s="1"/>
  <c r="AF562" i="3"/>
  <c r="AT563" i="19" s="1"/>
  <c r="AF563" i="3"/>
  <c r="AT564" i="19" s="1"/>
  <c r="AF564" i="3"/>
  <c r="AT565" i="19" s="1"/>
  <c r="AF565" i="3"/>
  <c r="AT566" i="19" s="1"/>
  <c r="AF566" i="3"/>
  <c r="AT567" i="19" s="1"/>
  <c r="AF567" i="3"/>
  <c r="AT568" i="19" s="1"/>
  <c r="AF568" i="3"/>
  <c r="AT569" i="19" s="1"/>
  <c r="AF569" i="3"/>
  <c r="AT571" i="19" s="1"/>
  <c r="AF570" i="3"/>
  <c r="AT570" i="19" s="1"/>
  <c r="AF571" i="3"/>
  <c r="AT573" i="19" s="1"/>
  <c r="AF572" i="3"/>
  <c r="AT572" i="19" s="1"/>
  <c r="AF573" i="3"/>
  <c r="AT574" i="19" s="1"/>
  <c r="AF574" i="3"/>
  <c r="AT575" i="19" s="1"/>
  <c r="AF575" i="3"/>
  <c r="AT576" i="19" s="1"/>
  <c r="AF576" i="3"/>
  <c r="AT577" i="19" s="1"/>
  <c r="AF577" i="3"/>
  <c r="AT578" i="19" s="1"/>
  <c r="AF578" i="3"/>
  <c r="AF579" i="3"/>
  <c r="AT579" i="19" s="1"/>
  <c r="AF580" i="3"/>
  <c r="AT580" i="19" s="1"/>
  <c r="AF581" i="3"/>
  <c r="AT581" i="19" s="1"/>
  <c r="AF582" i="3"/>
  <c r="AT582" i="19" s="1"/>
  <c r="AF583" i="3"/>
  <c r="AT583" i="19" s="1"/>
  <c r="AF584" i="3"/>
  <c r="AT584" i="19" s="1"/>
  <c r="AF585" i="3"/>
  <c r="AT585" i="19" s="1"/>
  <c r="AF586" i="3"/>
  <c r="AF587" i="3"/>
  <c r="AT586" i="19" s="1"/>
  <c r="AF588" i="3"/>
  <c r="AT587" i="19" s="1"/>
  <c r="AF589" i="3"/>
  <c r="AT589" i="19" s="1"/>
  <c r="AF590" i="3"/>
  <c r="AT590" i="19" s="1"/>
  <c r="AF591" i="3"/>
  <c r="AT591" i="19" s="1"/>
  <c r="AF592" i="3"/>
  <c r="AT592" i="19" s="1"/>
  <c r="AF593" i="3"/>
  <c r="AT593" i="19" s="1"/>
  <c r="AF594" i="3"/>
  <c r="AT594" i="19" s="1"/>
  <c r="AF595" i="3"/>
  <c r="AT595" i="19" s="1"/>
  <c r="AF596" i="3"/>
  <c r="AT596" i="19" s="1"/>
  <c r="AF597" i="3"/>
  <c r="AT597" i="19" s="1"/>
  <c r="AF598" i="3"/>
  <c r="AT598" i="19" s="1"/>
  <c r="AF599" i="3"/>
  <c r="AT599" i="19" s="1"/>
  <c r="AF600" i="3"/>
  <c r="AT588" i="19" s="1"/>
  <c r="AF601" i="3"/>
  <c r="AT600" i="19" s="1"/>
  <c r="AF602" i="3"/>
  <c r="AT601" i="19" s="1"/>
  <c r="AF603" i="3"/>
  <c r="AT602" i="19" s="1"/>
  <c r="AF604" i="3"/>
  <c r="AT603" i="19" s="1"/>
  <c r="AF605" i="3"/>
  <c r="AT605" i="19" s="1"/>
  <c r="AF606" i="3"/>
  <c r="AT606" i="19" s="1"/>
  <c r="AF607" i="3"/>
  <c r="AT607" i="19" s="1"/>
  <c r="AF608" i="3"/>
  <c r="AT608" i="19" s="1"/>
  <c r="AF609" i="3"/>
  <c r="AT609" i="19" s="1"/>
  <c r="AF610" i="3"/>
  <c r="AT610" i="19" s="1"/>
  <c r="AF611" i="3"/>
  <c r="AT611" i="19" s="1"/>
  <c r="AF612" i="3"/>
  <c r="AT612" i="19" s="1"/>
  <c r="AF613" i="3"/>
  <c r="AT613" i="19" s="1"/>
  <c r="AF614" i="3"/>
  <c r="AT614" i="19" s="1"/>
  <c r="AF615" i="3"/>
  <c r="AT615" i="19" s="1"/>
  <c r="AF616" i="3"/>
  <c r="AT616" i="19" s="1"/>
  <c r="AF617" i="3"/>
  <c r="AT617" i="19" s="1"/>
  <c r="AF618" i="3"/>
  <c r="AT618" i="19" s="1"/>
  <c r="AF619" i="3"/>
  <c r="AT619" i="19" s="1"/>
  <c r="AF620" i="3"/>
  <c r="AT620" i="19" s="1"/>
  <c r="AF621" i="3"/>
  <c r="AT936" i="19" s="1"/>
  <c r="AF622" i="3"/>
  <c r="AT621" i="19" s="1"/>
  <c r="AF623" i="3"/>
  <c r="AT622" i="19" s="1"/>
  <c r="AF624" i="3"/>
  <c r="AT623" i="19" s="1"/>
  <c r="AF625" i="3"/>
  <c r="AT624" i="19" s="1"/>
  <c r="AF626" i="3"/>
  <c r="AT625" i="19" s="1"/>
  <c r="AF627" i="3"/>
  <c r="AT626" i="19" s="1"/>
  <c r="AF628" i="3"/>
  <c r="AT627" i="19" s="1"/>
  <c r="AF629" i="3"/>
  <c r="AT628" i="19" s="1"/>
  <c r="BH628" i="19" s="1"/>
  <c r="AF630" i="3"/>
  <c r="AT629" i="19" s="1"/>
  <c r="AF631" i="3"/>
  <c r="AT630" i="19" s="1"/>
  <c r="AF632" i="3"/>
  <c r="AT631" i="19" s="1"/>
  <c r="AF633" i="3"/>
  <c r="AT632" i="19" s="1"/>
  <c r="AF634" i="3"/>
  <c r="AT633" i="19" s="1"/>
  <c r="AF635" i="3"/>
  <c r="AT634" i="19" s="1"/>
  <c r="AF636" i="3"/>
  <c r="AT635" i="19" s="1"/>
  <c r="AF637" i="3"/>
  <c r="AT637" i="19" s="1"/>
  <c r="AF638" i="3"/>
  <c r="AT636" i="19" s="1"/>
  <c r="AF639" i="3"/>
  <c r="AT642" i="19" s="1"/>
  <c r="AF640" i="3"/>
  <c r="AT638" i="19" s="1"/>
  <c r="AF641" i="3"/>
  <c r="AT639" i="19" s="1"/>
  <c r="AF642" i="3"/>
  <c r="AT640" i="19" s="1"/>
  <c r="AF643" i="3"/>
  <c r="AT641" i="19" s="1"/>
  <c r="AF644" i="3"/>
  <c r="AT645" i="19" s="1"/>
  <c r="AF645" i="3"/>
  <c r="AT646" i="19" s="1"/>
  <c r="AF646" i="3"/>
  <c r="AT648" i="19" s="1"/>
  <c r="AF647" i="3"/>
  <c r="AT647" i="19" s="1"/>
  <c r="AF648" i="3"/>
  <c r="AT649" i="19" s="1"/>
  <c r="AF649" i="3"/>
  <c r="AT650" i="19" s="1"/>
  <c r="AF650" i="3"/>
  <c r="AT651" i="19" s="1"/>
  <c r="AF651" i="3"/>
  <c r="AT652" i="19" s="1"/>
  <c r="AF652" i="3"/>
  <c r="AT653" i="19" s="1"/>
  <c r="AF653" i="3"/>
  <c r="AT654" i="19" s="1"/>
  <c r="AF654" i="3"/>
  <c r="AT655" i="19" s="1"/>
  <c r="AF655" i="3"/>
  <c r="AT656" i="19" s="1"/>
  <c r="AF656" i="3"/>
  <c r="AT657" i="19" s="1"/>
  <c r="AF657" i="3"/>
  <c r="AT658" i="19" s="1"/>
  <c r="AF658" i="3"/>
  <c r="AF659" i="3"/>
  <c r="AT659" i="19" s="1"/>
  <c r="AF660" i="3"/>
  <c r="AT660" i="19" s="1"/>
  <c r="AF661" i="3"/>
  <c r="AT662" i="19" s="1"/>
  <c r="AF662" i="3"/>
  <c r="AT663" i="19" s="1"/>
  <c r="AF663" i="3"/>
  <c r="AT664" i="19" s="1"/>
  <c r="AF664" i="3"/>
  <c r="AT665" i="19" s="1"/>
  <c r="AF665" i="3"/>
  <c r="AT666" i="19" s="1"/>
  <c r="AF666" i="3"/>
  <c r="AT668" i="19" s="1"/>
  <c r="AF667" i="3"/>
  <c r="AT667" i="19" s="1"/>
  <c r="AF668" i="3"/>
  <c r="AT669" i="19" s="1"/>
  <c r="AF669" i="3"/>
  <c r="AT670" i="19" s="1"/>
  <c r="AF670" i="3"/>
  <c r="AT671" i="19" s="1"/>
  <c r="AF671" i="3"/>
  <c r="AT672" i="19" s="1"/>
  <c r="AF672" i="3"/>
  <c r="AT673" i="19" s="1"/>
  <c r="AF673" i="3"/>
  <c r="AT674" i="19" s="1"/>
  <c r="AF674" i="3"/>
  <c r="AT675" i="19" s="1"/>
  <c r="AF675" i="3"/>
  <c r="AT676" i="19" s="1"/>
  <c r="AF676" i="3"/>
  <c r="AT677" i="19" s="1"/>
  <c r="AF677" i="3"/>
  <c r="AT678" i="19" s="1"/>
  <c r="AF678" i="3"/>
  <c r="AT679" i="19" s="1"/>
  <c r="AF679" i="3"/>
  <c r="AT680" i="19" s="1"/>
  <c r="AF680" i="3"/>
  <c r="AT681" i="19" s="1"/>
  <c r="AF681" i="3"/>
  <c r="AT682" i="19" s="1"/>
  <c r="AF682" i="3"/>
  <c r="AT683" i="19" s="1"/>
  <c r="AF683" i="3"/>
  <c r="AT684" i="19" s="1"/>
  <c r="AF684" i="3"/>
  <c r="AT685" i="19" s="1"/>
  <c r="AF685" i="3"/>
  <c r="AT686" i="19" s="1"/>
  <c r="AF686" i="3"/>
  <c r="AT687" i="19" s="1"/>
  <c r="AF687" i="3"/>
  <c r="AT688" i="19" s="1"/>
  <c r="AF688" i="3"/>
  <c r="AT689" i="19" s="1"/>
  <c r="BH689" i="19" s="1"/>
  <c r="AF689" i="3"/>
  <c r="AT690" i="19" s="1"/>
  <c r="AF690" i="3"/>
  <c r="AF691" i="3"/>
  <c r="AT691" i="19" s="1"/>
  <c r="AF692" i="3"/>
  <c r="AT692" i="19" s="1"/>
  <c r="AF693" i="3"/>
  <c r="AT693" i="19" s="1"/>
  <c r="AF694" i="3"/>
  <c r="AT694" i="19" s="1"/>
  <c r="AF695" i="3"/>
  <c r="AT695" i="19" s="1"/>
  <c r="AF696" i="3"/>
  <c r="AT696" i="19" s="1"/>
  <c r="AF697" i="3"/>
  <c r="AT697" i="19" s="1"/>
  <c r="AF698" i="3"/>
  <c r="AT698" i="19" s="1"/>
  <c r="AF699" i="3"/>
  <c r="AT699" i="19" s="1"/>
  <c r="AF700" i="3"/>
  <c r="AT700" i="19" s="1"/>
  <c r="AF701" i="3"/>
  <c r="AT701" i="19" s="1"/>
  <c r="AF702" i="3"/>
  <c r="AT702" i="19" s="1"/>
  <c r="AF703" i="3"/>
  <c r="AT703" i="19" s="1"/>
  <c r="AF704" i="3"/>
  <c r="AT704" i="19" s="1"/>
  <c r="AF705" i="3"/>
  <c r="AT705" i="19" s="1"/>
  <c r="AF706" i="3"/>
  <c r="AT706" i="19" s="1"/>
  <c r="AF707" i="3"/>
  <c r="AT707" i="19" s="1"/>
  <c r="AF708" i="3"/>
  <c r="AT708" i="19" s="1"/>
  <c r="AF709" i="3"/>
  <c r="AT709" i="19" s="1"/>
  <c r="AF710" i="3"/>
  <c r="AT710" i="19" s="1"/>
  <c r="AF711" i="3"/>
  <c r="AT711" i="19" s="1"/>
  <c r="AF712" i="3"/>
  <c r="AT712" i="19" s="1"/>
  <c r="AF713" i="3"/>
  <c r="AT713" i="19" s="1"/>
  <c r="AF714" i="3"/>
  <c r="AT714" i="19" s="1"/>
  <c r="AF715" i="3"/>
  <c r="AT715" i="19" s="1"/>
  <c r="AF716" i="3"/>
  <c r="AT716" i="19" s="1"/>
  <c r="AF717" i="3"/>
  <c r="AT720" i="19" s="1"/>
  <c r="AF718" i="3"/>
  <c r="AT721" i="19" s="1"/>
  <c r="AF719" i="3"/>
  <c r="AT722" i="19" s="1"/>
  <c r="AF720" i="3"/>
  <c r="AT723" i="19" s="1"/>
  <c r="AF721" i="3"/>
  <c r="AT724" i="19" s="1"/>
  <c r="AF722" i="3"/>
  <c r="AT725" i="19" s="1"/>
  <c r="AF723" i="3"/>
  <c r="AT726" i="19" s="1"/>
  <c r="AF724" i="3"/>
  <c r="AF725" i="3"/>
  <c r="AT727" i="19" s="1"/>
  <c r="AF726" i="3"/>
  <c r="AT728" i="19" s="1"/>
  <c r="AF727" i="3"/>
  <c r="AT729" i="19" s="1"/>
  <c r="AF728" i="3"/>
  <c r="AT730" i="19" s="1"/>
  <c r="AF729" i="3"/>
  <c r="AT731" i="19" s="1"/>
  <c r="AF730" i="3"/>
  <c r="AT732" i="19" s="1"/>
  <c r="BH732" i="19" s="1"/>
  <c r="AF731" i="3"/>
  <c r="AT733" i="19" s="1"/>
  <c r="AF732" i="3"/>
  <c r="AT736" i="19" s="1"/>
  <c r="AF733" i="3"/>
  <c r="AT737" i="19" s="1"/>
  <c r="AF734" i="3"/>
  <c r="AT738" i="19" s="1"/>
  <c r="AF735" i="3"/>
  <c r="AT739" i="19" s="1"/>
  <c r="AF736" i="3"/>
  <c r="AT740" i="19" s="1"/>
  <c r="AF737" i="3"/>
  <c r="AT741" i="19" s="1"/>
  <c r="AF738" i="3"/>
  <c r="AT742" i="19" s="1"/>
  <c r="AF739" i="3"/>
  <c r="AT745" i="19" s="1"/>
  <c r="AF740" i="3"/>
  <c r="AT743" i="19" s="1"/>
  <c r="AF741" i="3"/>
  <c r="AT744" i="19" s="1"/>
  <c r="AF742" i="3"/>
  <c r="AT940" i="19" s="1"/>
  <c r="AF743" i="3"/>
  <c r="AT746" i="19" s="1"/>
  <c r="AF744" i="3"/>
  <c r="AT747" i="19" s="1"/>
  <c r="AF745" i="3"/>
  <c r="AT748" i="19" s="1"/>
  <c r="AF746" i="3"/>
  <c r="AT749" i="19" s="1"/>
  <c r="AF747" i="3"/>
  <c r="AT750" i="19" s="1"/>
  <c r="AF748" i="3"/>
  <c r="AT751" i="19" s="1"/>
  <c r="AF749" i="3"/>
  <c r="AT752" i="19" s="1"/>
  <c r="AF750" i="3"/>
  <c r="AT753" i="19" s="1"/>
  <c r="AF751" i="3"/>
  <c r="AT754" i="19" s="1"/>
  <c r="AF752" i="3"/>
  <c r="AT755" i="19" s="1"/>
  <c r="AF753" i="3"/>
  <c r="AT756" i="19" s="1"/>
  <c r="AF754" i="3"/>
  <c r="AT757" i="19" s="1"/>
  <c r="AF755" i="3"/>
  <c r="AT758" i="19" s="1"/>
  <c r="AF756" i="3"/>
  <c r="AT759" i="19" s="1"/>
  <c r="AF757" i="3"/>
  <c r="AT760" i="19" s="1"/>
  <c r="AF758" i="3"/>
  <c r="AT761" i="19" s="1"/>
  <c r="AF759" i="3"/>
  <c r="AT762" i="19" s="1"/>
  <c r="AF760" i="3"/>
  <c r="AT763" i="19" s="1"/>
  <c r="AF761" i="3"/>
  <c r="AT764" i="19" s="1"/>
  <c r="AF762" i="3"/>
  <c r="AT765" i="19" s="1"/>
  <c r="AF763" i="3"/>
  <c r="AT941" i="19" s="1"/>
  <c r="AF764" i="3"/>
  <c r="AT767" i="19" s="1"/>
  <c r="AF765" i="3"/>
  <c r="AT768" i="19" s="1"/>
  <c r="AF766" i="3"/>
  <c r="AT769" i="19" s="1"/>
  <c r="BH769" i="19" s="1"/>
  <c r="AF767" i="3"/>
  <c r="AT770" i="19" s="1"/>
  <c r="AF768" i="3"/>
  <c r="AT771" i="19" s="1"/>
  <c r="AF769" i="3"/>
  <c r="AT772" i="19" s="1"/>
  <c r="AF770" i="3"/>
  <c r="AT774" i="19" s="1"/>
  <c r="AF771" i="3"/>
  <c r="AT775" i="19" s="1"/>
  <c r="BH775" i="19" s="1"/>
  <c r="AF772" i="3"/>
  <c r="AT776" i="19" s="1"/>
  <c r="AF773" i="3"/>
  <c r="AT777" i="19" s="1"/>
  <c r="AF774" i="3"/>
  <c r="AT778" i="19" s="1"/>
  <c r="AF775" i="3"/>
  <c r="AT779" i="19" s="1"/>
  <c r="AF776" i="3"/>
  <c r="AT780" i="19" s="1"/>
  <c r="AF777" i="3"/>
  <c r="AT781" i="19" s="1"/>
  <c r="AF778" i="3"/>
  <c r="AT782" i="19" s="1"/>
  <c r="AF779" i="3"/>
  <c r="AT783" i="19" s="1"/>
  <c r="AF780" i="3"/>
  <c r="AT943" i="19" s="1"/>
  <c r="AF781" i="3"/>
  <c r="AT784" i="19" s="1"/>
  <c r="AF782" i="3"/>
  <c r="AT785" i="19" s="1"/>
  <c r="AF783" i="3"/>
  <c r="AT786" i="19" s="1"/>
  <c r="AF784" i="3"/>
  <c r="AT787" i="19" s="1"/>
  <c r="AF785" i="3"/>
  <c r="AT788" i="19" s="1"/>
  <c r="AF786" i="3"/>
  <c r="AT789" i="19" s="1"/>
  <c r="AF787" i="3"/>
  <c r="AT790" i="19" s="1"/>
  <c r="AF788" i="3"/>
  <c r="AT791" i="19" s="1"/>
  <c r="AF789" i="3"/>
  <c r="AT792" i="19" s="1"/>
  <c r="AF790" i="3"/>
  <c r="AT793" i="19" s="1"/>
  <c r="AF791" i="3"/>
  <c r="AT794" i="19" s="1"/>
  <c r="AF792" i="3"/>
  <c r="AT795" i="19" s="1"/>
  <c r="AF793" i="3"/>
  <c r="AT796" i="19" s="1"/>
  <c r="AF794" i="3"/>
  <c r="AT797" i="19" s="1"/>
  <c r="AF795" i="3"/>
  <c r="AT798" i="19" s="1"/>
  <c r="AF796" i="3"/>
  <c r="AT799" i="19" s="1"/>
  <c r="AF797" i="3"/>
  <c r="AT800" i="19" s="1"/>
  <c r="AF798" i="3"/>
  <c r="AT801" i="19" s="1"/>
  <c r="AF799" i="3"/>
  <c r="AT802" i="19" s="1"/>
  <c r="AF800" i="3"/>
  <c r="AT803" i="19" s="1"/>
  <c r="AF801" i="3"/>
  <c r="AT804" i="19" s="1"/>
  <c r="AF802" i="3"/>
  <c r="AT805" i="19" s="1"/>
  <c r="AF803" i="3"/>
  <c r="AT806" i="19" s="1"/>
  <c r="AF804" i="3"/>
  <c r="AT807" i="19" s="1"/>
  <c r="AF805" i="3"/>
  <c r="AT808" i="19" s="1"/>
  <c r="AF806" i="3"/>
  <c r="AT809" i="19" s="1"/>
  <c r="AF807" i="3"/>
  <c r="AT810" i="19" s="1"/>
  <c r="AF808" i="3"/>
  <c r="AT811" i="19" s="1"/>
  <c r="AF809" i="3"/>
  <c r="AT812" i="19" s="1"/>
  <c r="AF810" i="3"/>
  <c r="AT813" i="19" s="1"/>
  <c r="AF811" i="3"/>
  <c r="AT814" i="19" s="1"/>
  <c r="AF812" i="3"/>
  <c r="AT815" i="19" s="1"/>
  <c r="AF813" i="3"/>
  <c r="AT817" i="19" s="1"/>
  <c r="AF814" i="3"/>
  <c r="AT816" i="19" s="1"/>
  <c r="AF815" i="3"/>
  <c r="AT818" i="19" s="1"/>
  <c r="AF816" i="3"/>
  <c r="AT819" i="19" s="1"/>
  <c r="AF817" i="3"/>
  <c r="AT824" i="19" s="1"/>
  <c r="AF818" i="3"/>
  <c r="AT820" i="19" s="1"/>
  <c r="AF819" i="3"/>
  <c r="AT821" i="19" s="1"/>
  <c r="AF820" i="3"/>
  <c r="AT822" i="19" s="1"/>
  <c r="AF821" i="3"/>
  <c r="AT823" i="19" s="1"/>
  <c r="AF822" i="3"/>
  <c r="AT825" i="19" s="1"/>
  <c r="AF823" i="3"/>
  <c r="AT826" i="19" s="1"/>
  <c r="AF824" i="3"/>
  <c r="AT827" i="19" s="1"/>
  <c r="AF825" i="3"/>
  <c r="AT828" i="19" s="1"/>
  <c r="AF826" i="3"/>
  <c r="AT829" i="19" s="1"/>
  <c r="AF827" i="3"/>
  <c r="AT830" i="19" s="1"/>
  <c r="AF828" i="3"/>
  <c r="AT945" i="19" s="1"/>
  <c r="AF829" i="3"/>
  <c r="AT831" i="19" s="1"/>
  <c r="AF830" i="3"/>
  <c r="AT835" i="19" s="1"/>
  <c r="AF831" i="3"/>
  <c r="AT837" i="19" s="1"/>
  <c r="AF832" i="3"/>
  <c r="AT836" i="19" s="1"/>
  <c r="AF833" i="3"/>
  <c r="AT839" i="19" s="1"/>
  <c r="AF834" i="3"/>
  <c r="AT838" i="19" s="1"/>
  <c r="AF835" i="3"/>
  <c r="AT946" i="19" s="1"/>
  <c r="AF836" i="3"/>
  <c r="AT832" i="19" s="1"/>
  <c r="AF837" i="3"/>
  <c r="AT833" i="19" s="1"/>
  <c r="AF838" i="3"/>
  <c r="AT834" i="19" s="1"/>
  <c r="AF839" i="3"/>
  <c r="AT840" i="19" s="1"/>
  <c r="BH840" i="19" s="1"/>
  <c r="AF840" i="3"/>
  <c r="AT841" i="19" s="1"/>
  <c r="AF841" i="3"/>
  <c r="AT842" i="19" s="1"/>
  <c r="AF842" i="3"/>
  <c r="AT843" i="19" s="1"/>
  <c r="AF843" i="3"/>
  <c r="AT844" i="19" s="1"/>
  <c r="AF844" i="3"/>
  <c r="AT845" i="19" s="1"/>
  <c r="AF845" i="3"/>
  <c r="AT846" i="19" s="1"/>
  <c r="AF846" i="3"/>
  <c r="AT847" i="19" s="1"/>
  <c r="AF847" i="3"/>
  <c r="AT848" i="19" s="1"/>
  <c r="AF848" i="3"/>
  <c r="AT849" i="19" s="1"/>
  <c r="AF849" i="3"/>
  <c r="AT850" i="19" s="1"/>
  <c r="AF850" i="3"/>
  <c r="AF851" i="3"/>
  <c r="AT851" i="19" s="1"/>
  <c r="AF852" i="3"/>
  <c r="AT853" i="19" s="1"/>
  <c r="AF853" i="3"/>
  <c r="AT854" i="19" s="1"/>
  <c r="AF854" i="3"/>
  <c r="AT855" i="19" s="1"/>
  <c r="AF855" i="3"/>
  <c r="AT856" i="19" s="1"/>
  <c r="AF856" i="3"/>
  <c r="AT857" i="19" s="1"/>
  <c r="AF857" i="3"/>
  <c r="AT859" i="19" s="1"/>
  <c r="AF858" i="3"/>
  <c r="AT858" i="19" s="1"/>
  <c r="AF859" i="3"/>
  <c r="AT852" i="19" s="1"/>
  <c r="AF860" i="3"/>
  <c r="AT860" i="19" s="1"/>
  <c r="AF861" i="3"/>
  <c r="AT861" i="19" s="1"/>
  <c r="AF862" i="3"/>
  <c r="AT862" i="19" s="1"/>
  <c r="AF863" i="3"/>
  <c r="AT864" i="19" s="1"/>
  <c r="AF864" i="3"/>
  <c r="AT865" i="19" s="1"/>
  <c r="AF865" i="3"/>
  <c r="AT867" i="19" s="1"/>
  <c r="AF866" i="3"/>
  <c r="AT868" i="19" s="1"/>
  <c r="AF867" i="3"/>
  <c r="AT869" i="19" s="1"/>
  <c r="AF868" i="3"/>
  <c r="AT870" i="19" s="1"/>
  <c r="AF869" i="3"/>
  <c r="AT871" i="19" s="1"/>
  <c r="AF870" i="3"/>
  <c r="AT866" i="19" s="1"/>
  <c r="AF871" i="3"/>
  <c r="AT872" i="19" s="1"/>
  <c r="AF872" i="3"/>
  <c r="AT873" i="19" s="1"/>
  <c r="AF873" i="3"/>
  <c r="AT874" i="19" s="1"/>
  <c r="AF874" i="3"/>
  <c r="AT875" i="19" s="1"/>
  <c r="AF875" i="3"/>
  <c r="AT876" i="19" s="1"/>
  <c r="AF876" i="3"/>
  <c r="AT877" i="19" s="1"/>
  <c r="AF877" i="3"/>
  <c r="AT878" i="19" s="1"/>
  <c r="AF878" i="3"/>
  <c r="AT879" i="19" s="1"/>
  <c r="AF879" i="3"/>
  <c r="AT880" i="19" s="1"/>
  <c r="AF880" i="3"/>
  <c r="AT881" i="19" s="1"/>
  <c r="AF881" i="3"/>
  <c r="AT882" i="19" s="1"/>
  <c r="AF882" i="3"/>
  <c r="AT883" i="19" s="1"/>
  <c r="AF883" i="3"/>
  <c r="AT884" i="19" s="1"/>
  <c r="AF884" i="3"/>
  <c r="AT885" i="19" s="1"/>
  <c r="AF885" i="3"/>
  <c r="AT886" i="19" s="1"/>
  <c r="AF886" i="3"/>
  <c r="AF887" i="3"/>
  <c r="AF888" i="3"/>
  <c r="AT887" i="19" s="1"/>
  <c r="AF889" i="3"/>
  <c r="AT888" i="19" s="1"/>
  <c r="AF890" i="3"/>
  <c r="AT889" i="19" s="1"/>
  <c r="AF891" i="3"/>
  <c r="AT897" i="19" s="1"/>
  <c r="AF892" i="3"/>
  <c r="AT898" i="19" s="1"/>
  <c r="AF893" i="3"/>
  <c r="AT899" i="19" s="1"/>
  <c r="AF894" i="3"/>
  <c r="AT890" i="19" s="1"/>
  <c r="AF895" i="3"/>
  <c r="AT891" i="19" s="1"/>
  <c r="AF896" i="3"/>
  <c r="AT892" i="19" s="1"/>
  <c r="AF897" i="3"/>
  <c r="AT893" i="19" s="1"/>
  <c r="AF898" i="3"/>
  <c r="AT894" i="19" s="1"/>
  <c r="AF899" i="3"/>
  <c r="AT895" i="19" s="1"/>
  <c r="AF900" i="3"/>
  <c r="AT896" i="19" s="1"/>
  <c r="AF901" i="3"/>
  <c r="AT901" i="19" s="1"/>
  <c r="AF902" i="3"/>
  <c r="AT902" i="19" s="1"/>
  <c r="AA420" i="3"/>
  <c r="AA484" i="3"/>
  <c r="AA548" i="3"/>
  <c r="AA612" i="3"/>
  <c r="AA628" i="3"/>
  <c r="Z3" i="3"/>
  <c r="AA3" i="3" s="1"/>
  <c r="Z4" i="3"/>
  <c r="Z5" i="3"/>
  <c r="Z6" i="3"/>
  <c r="Z7" i="3"/>
  <c r="Z8" i="3"/>
  <c r="Z9" i="3"/>
  <c r="Z10" i="3"/>
  <c r="AC10" i="3" s="1"/>
  <c r="Z11" i="3"/>
  <c r="Z12" i="3"/>
  <c r="Z13" i="3"/>
  <c r="Z14" i="3"/>
  <c r="Z15" i="3"/>
  <c r="Z16" i="3"/>
  <c r="Z17" i="3"/>
  <c r="Z18" i="3"/>
  <c r="AC18" i="3" s="1"/>
  <c r="Z19" i="3"/>
  <c r="Z20" i="3"/>
  <c r="Z21" i="3"/>
  <c r="Z22" i="3"/>
  <c r="Z23" i="3"/>
  <c r="Z24" i="3"/>
  <c r="Z25" i="3"/>
  <c r="Z26" i="3"/>
  <c r="AC26" i="3" s="1"/>
  <c r="Z27" i="3"/>
  <c r="Z28" i="3"/>
  <c r="Z29" i="3"/>
  <c r="Z30" i="3"/>
  <c r="Z31" i="3"/>
  <c r="Z32" i="3"/>
  <c r="Z33" i="3"/>
  <c r="Z34" i="3"/>
  <c r="AC34" i="3" s="1"/>
  <c r="Z35" i="3"/>
  <c r="Z36" i="3"/>
  <c r="Z37" i="3"/>
  <c r="Z38" i="3"/>
  <c r="Z39" i="3"/>
  <c r="Z40" i="3"/>
  <c r="Z41" i="3"/>
  <c r="Z42" i="3"/>
  <c r="AC42" i="3" s="1"/>
  <c r="Z43" i="3"/>
  <c r="Z44" i="3"/>
  <c r="Z45" i="3"/>
  <c r="Z46" i="3"/>
  <c r="Z47" i="3"/>
  <c r="Z48" i="3"/>
  <c r="Z49" i="3"/>
  <c r="Z50" i="3"/>
  <c r="AC50" i="3" s="1"/>
  <c r="Z51" i="3"/>
  <c r="Z52" i="3"/>
  <c r="Z53" i="3"/>
  <c r="Z54" i="3"/>
  <c r="Z55" i="3"/>
  <c r="Z56" i="3"/>
  <c r="Z57" i="3"/>
  <c r="Z58" i="3"/>
  <c r="AC58" i="3" s="1"/>
  <c r="Z59" i="3"/>
  <c r="Z60" i="3"/>
  <c r="Z61" i="3"/>
  <c r="Z62" i="3"/>
  <c r="Z63" i="3"/>
  <c r="Z64" i="3"/>
  <c r="Z65" i="3"/>
  <c r="Z66" i="3"/>
  <c r="AC66" i="3" s="1"/>
  <c r="Z67" i="3"/>
  <c r="AA67" i="3" s="1"/>
  <c r="Z68" i="3"/>
  <c r="Z69" i="3"/>
  <c r="Z70" i="3"/>
  <c r="Z71" i="3"/>
  <c r="Z72" i="3"/>
  <c r="Z73" i="3"/>
  <c r="Z74" i="3"/>
  <c r="AC74" i="3" s="1"/>
  <c r="Z75" i="3"/>
  <c r="Z76" i="3"/>
  <c r="Z77" i="3"/>
  <c r="Z78" i="3"/>
  <c r="Z79" i="3"/>
  <c r="Z80" i="3"/>
  <c r="Z81" i="3"/>
  <c r="Z82" i="3"/>
  <c r="AC82" i="3" s="1"/>
  <c r="Z83" i="3"/>
  <c r="Z84" i="3"/>
  <c r="Z85" i="3"/>
  <c r="Z86" i="3"/>
  <c r="Z87" i="3"/>
  <c r="Z88" i="3"/>
  <c r="Z89" i="3"/>
  <c r="Z90" i="3"/>
  <c r="AC90" i="3" s="1"/>
  <c r="Z91" i="3"/>
  <c r="Z92" i="3"/>
  <c r="Z93" i="3"/>
  <c r="Z94" i="3"/>
  <c r="Z95" i="3"/>
  <c r="Z96" i="3"/>
  <c r="Z97" i="3"/>
  <c r="Z98" i="3"/>
  <c r="AC98" i="3" s="1"/>
  <c r="Z99" i="3"/>
  <c r="Z100" i="3"/>
  <c r="Z101" i="3"/>
  <c r="Z102" i="3"/>
  <c r="Z103" i="3"/>
  <c r="Z104" i="3"/>
  <c r="Z105" i="3"/>
  <c r="Z106" i="3"/>
  <c r="AC106" i="3" s="1"/>
  <c r="Z107" i="3"/>
  <c r="Z108" i="3"/>
  <c r="Z109" i="3"/>
  <c r="Z110" i="3"/>
  <c r="Z111" i="3"/>
  <c r="Z112" i="3"/>
  <c r="Z113" i="3"/>
  <c r="Z114" i="3"/>
  <c r="Z115" i="3"/>
  <c r="Z116" i="3"/>
  <c r="Z117" i="3"/>
  <c r="Z118" i="3"/>
  <c r="Z119" i="3"/>
  <c r="Z120" i="3"/>
  <c r="Z121" i="3"/>
  <c r="Z122" i="3"/>
  <c r="Z123" i="3"/>
  <c r="Z124" i="3"/>
  <c r="Z125" i="3"/>
  <c r="Z126" i="3"/>
  <c r="Z127" i="3"/>
  <c r="Z128" i="3"/>
  <c r="Z129" i="3"/>
  <c r="Z130" i="3"/>
  <c r="Z131" i="3"/>
  <c r="AA131" i="3" s="1"/>
  <c r="Z132" i="3"/>
  <c r="Z133" i="3"/>
  <c r="Z134" i="3"/>
  <c r="Z135" i="3"/>
  <c r="Z136" i="3"/>
  <c r="Z137" i="3"/>
  <c r="Z138" i="3"/>
  <c r="AC138" i="3" s="1"/>
  <c r="Z139" i="3"/>
  <c r="Z140" i="3"/>
  <c r="Z141" i="3"/>
  <c r="Z142" i="3"/>
  <c r="Z143" i="3"/>
  <c r="Z144" i="3"/>
  <c r="Z145" i="3"/>
  <c r="Z146" i="3"/>
  <c r="Z147" i="3"/>
  <c r="Z148" i="3"/>
  <c r="Z149" i="3"/>
  <c r="Z150" i="3"/>
  <c r="Z151" i="3"/>
  <c r="Z152" i="3"/>
  <c r="Z153" i="3"/>
  <c r="Z154" i="3"/>
  <c r="Z155" i="3"/>
  <c r="Z156" i="3"/>
  <c r="Z157" i="3"/>
  <c r="Z158" i="3"/>
  <c r="Z159" i="3"/>
  <c r="Z160" i="3"/>
  <c r="Z161" i="3"/>
  <c r="Z162" i="3"/>
  <c r="Z163" i="3"/>
  <c r="Z164" i="3"/>
  <c r="Z165" i="3"/>
  <c r="Z166" i="3"/>
  <c r="Z167" i="3"/>
  <c r="Z168" i="3"/>
  <c r="Z169" i="3"/>
  <c r="Z170" i="3"/>
  <c r="AC170" i="3" s="1"/>
  <c r="Z171" i="3"/>
  <c r="Z172" i="3"/>
  <c r="Z173" i="3"/>
  <c r="Z174" i="3"/>
  <c r="Z175" i="3"/>
  <c r="Z176" i="3"/>
  <c r="Z177" i="3"/>
  <c r="Z178" i="3"/>
  <c r="Z179" i="3"/>
  <c r="Z180" i="3"/>
  <c r="Z181" i="3"/>
  <c r="Z182" i="3"/>
  <c r="Z183" i="3"/>
  <c r="Z184" i="3"/>
  <c r="Z185" i="3"/>
  <c r="Z186" i="3"/>
  <c r="Z187" i="3"/>
  <c r="Z188" i="3"/>
  <c r="Z189" i="3"/>
  <c r="Z190" i="3"/>
  <c r="Z191" i="3"/>
  <c r="Z192" i="3"/>
  <c r="Z193" i="3"/>
  <c r="Z194" i="3"/>
  <c r="Z195" i="3"/>
  <c r="Z196" i="3"/>
  <c r="Z197" i="3"/>
  <c r="Z198" i="3"/>
  <c r="Z199" i="3"/>
  <c r="Z200" i="3"/>
  <c r="Z201" i="3"/>
  <c r="Z202" i="3"/>
  <c r="AC202" i="3" s="1"/>
  <c r="Z203" i="3"/>
  <c r="Z204" i="3"/>
  <c r="Z205" i="3"/>
  <c r="Z206" i="3"/>
  <c r="Z207" i="3"/>
  <c r="Z208" i="3"/>
  <c r="Z209" i="3"/>
  <c r="Z210" i="3"/>
  <c r="Z211" i="3"/>
  <c r="Z212" i="3"/>
  <c r="Z213" i="3"/>
  <c r="Z214" i="3"/>
  <c r="Z215" i="3"/>
  <c r="Z216" i="3"/>
  <c r="Z217" i="3"/>
  <c r="Z218" i="3"/>
  <c r="Z219" i="3"/>
  <c r="Z220" i="3"/>
  <c r="Z221" i="3"/>
  <c r="Z222" i="3"/>
  <c r="Z223" i="3"/>
  <c r="Z224" i="3"/>
  <c r="Z225" i="3"/>
  <c r="Z226" i="3"/>
  <c r="Z227" i="3"/>
  <c r="Z228" i="3"/>
  <c r="Z229" i="3"/>
  <c r="Z230" i="3"/>
  <c r="Z231" i="3"/>
  <c r="Z232" i="3"/>
  <c r="Z233" i="3"/>
  <c r="Z234" i="3"/>
  <c r="AC234" i="3" s="1"/>
  <c r="Z235" i="3"/>
  <c r="Z236" i="3"/>
  <c r="Z237" i="3"/>
  <c r="Z238" i="3"/>
  <c r="Z239" i="3"/>
  <c r="Z240" i="3"/>
  <c r="Z241" i="3"/>
  <c r="Z242" i="3"/>
  <c r="Z243" i="3"/>
  <c r="Z244" i="3"/>
  <c r="Z245" i="3"/>
  <c r="Z246" i="3"/>
  <c r="Z247" i="3"/>
  <c r="Z248" i="3"/>
  <c r="Z249" i="3"/>
  <c r="Z250" i="3"/>
  <c r="Z251" i="3"/>
  <c r="Z252" i="3"/>
  <c r="Z253" i="3"/>
  <c r="Z254" i="3"/>
  <c r="Z255" i="3"/>
  <c r="Z256" i="3"/>
  <c r="Z257" i="3"/>
  <c r="Z258" i="3"/>
  <c r="Z259" i="3"/>
  <c r="AA259" i="3" s="1"/>
  <c r="Z260" i="3"/>
  <c r="Z261" i="3"/>
  <c r="Z262" i="3"/>
  <c r="Z263" i="3"/>
  <c r="Z264" i="3"/>
  <c r="Z265" i="3"/>
  <c r="Z266" i="3"/>
  <c r="AC266" i="3" s="1"/>
  <c r="Z267" i="3"/>
  <c r="Z268" i="3"/>
  <c r="Z269" i="3"/>
  <c r="Z270" i="3"/>
  <c r="Z271" i="3"/>
  <c r="Z272" i="3"/>
  <c r="Z273" i="3"/>
  <c r="Z274" i="3"/>
  <c r="Z275" i="3"/>
  <c r="Z276" i="3"/>
  <c r="Z277" i="3"/>
  <c r="Z278" i="3"/>
  <c r="Z279" i="3"/>
  <c r="Z280" i="3"/>
  <c r="Z281" i="3"/>
  <c r="Z282" i="3"/>
  <c r="Z283" i="3"/>
  <c r="Z284" i="3"/>
  <c r="Z285" i="3"/>
  <c r="Z286" i="3"/>
  <c r="Z287" i="3"/>
  <c r="Z288" i="3"/>
  <c r="Z289" i="3"/>
  <c r="AC289" i="3" s="1"/>
  <c r="Z290" i="3"/>
  <c r="Z291" i="3"/>
  <c r="Z292" i="3"/>
  <c r="Z293" i="3"/>
  <c r="Z294" i="3"/>
  <c r="Z295" i="3"/>
  <c r="Z296" i="3"/>
  <c r="Z297" i="3"/>
  <c r="Z298" i="3"/>
  <c r="AC298" i="3" s="1"/>
  <c r="Z299" i="3"/>
  <c r="Z300" i="3"/>
  <c r="Z301" i="3"/>
  <c r="Z302" i="3"/>
  <c r="Z303" i="3"/>
  <c r="Z304" i="3"/>
  <c r="Z305" i="3"/>
  <c r="Z306" i="3"/>
  <c r="Z307" i="3"/>
  <c r="Z308" i="3"/>
  <c r="Z309" i="3"/>
  <c r="Z310" i="3"/>
  <c r="Z311" i="3"/>
  <c r="Z312" i="3"/>
  <c r="Z313" i="3"/>
  <c r="Z314" i="3"/>
  <c r="AC314" i="3" s="1"/>
  <c r="Z315" i="3"/>
  <c r="Z316" i="3"/>
  <c r="Z317" i="3"/>
  <c r="Z318" i="3"/>
  <c r="Z319" i="3"/>
  <c r="Z320" i="3"/>
  <c r="Z321" i="3"/>
  <c r="Z322" i="3"/>
  <c r="Z323" i="3"/>
  <c r="Z324" i="3"/>
  <c r="Z325" i="3"/>
  <c r="Z326" i="3"/>
  <c r="Z327" i="3"/>
  <c r="Z328" i="3"/>
  <c r="Z329" i="3"/>
  <c r="Z330" i="3"/>
  <c r="AC330" i="3" s="1"/>
  <c r="Z331" i="3"/>
  <c r="Z332" i="3"/>
  <c r="Z333" i="3"/>
  <c r="Z334" i="3"/>
  <c r="Z335" i="3"/>
  <c r="Z336" i="3"/>
  <c r="Z337" i="3"/>
  <c r="Z338" i="3"/>
  <c r="Z339" i="3"/>
  <c r="Z340" i="3"/>
  <c r="Z341" i="3"/>
  <c r="Z342" i="3"/>
  <c r="Z343" i="3"/>
  <c r="Z344" i="3"/>
  <c r="Z345" i="3"/>
  <c r="Z346" i="3"/>
  <c r="AC346" i="3" s="1"/>
  <c r="Z347" i="3"/>
  <c r="Z348" i="3"/>
  <c r="Z349" i="3"/>
  <c r="Z350" i="3"/>
  <c r="Z351" i="3"/>
  <c r="Z352" i="3"/>
  <c r="Z353" i="3"/>
  <c r="Z354" i="3"/>
  <c r="Z355" i="3"/>
  <c r="Z356" i="3"/>
  <c r="Z357" i="3"/>
  <c r="AC357" i="3" s="1"/>
  <c r="Z358" i="3"/>
  <c r="Z359" i="3"/>
  <c r="Z360" i="3"/>
  <c r="Z361" i="3"/>
  <c r="Z362" i="3"/>
  <c r="Z363" i="3"/>
  <c r="Z364" i="3"/>
  <c r="Z365" i="3"/>
  <c r="AC365" i="3" s="1"/>
  <c r="Z366" i="3"/>
  <c r="Z367" i="3"/>
  <c r="Z368" i="3"/>
  <c r="Z369" i="3"/>
  <c r="Z370" i="3"/>
  <c r="Z371" i="3"/>
  <c r="AC371" i="3" s="1"/>
  <c r="Z372" i="3"/>
  <c r="Z373" i="3"/>
  <c r="Z374" i="3"/>
  <c r="Z375" i="3"/>
  <c r="AC375" i="3" s="1"/>
  <c r="Z376" i="3"/>
  <c r="Z377" i="3"/>
  <c r="Z378" i="3"/>
  <c r="Z379" i="3"/>
  <c r="AC379" i="3" s="1"/>
  <c r="Z380" i="3"/>
  <c r="Z381" i="3"/>
  <c r="Z382" i="3"/>
  <c r="Z383" i="3"/>
  <c r="AC383" i="3" s="1"/>
  <c r="Z384" i="3"/>
  <c r="Z385" i="3"/>
  <c r="Z386" i="3"/>
  <c r="Z387" i="3"/>
  <c r="AC387" i="3" s="1"/>
  <c r="Z388" i="3"/>
  <c r="Z389" i="3"/>
  <c r="Z390" i="3"/>
  <c r="Z391" i="3"/>
  <c r="AC391" i="3" s="1"/>
  <c r="Z392" i="3"/>
  <c r="Z393" i="3"/>
  <c r="Z394" i="3"/>
  <c r="Z395" i="3"/>
  <c r="AC395" i="3" s="1"/>
  <c r="Z396" i="3"/>
  <c r="Z397" i="3"/>
  <c r="Z398" i="3"/>
  <c r="Z399" i="3"/>
  <c r="AC399" i="3" s="1"/>
  <c r="Z400" i="3"/>
  <c r="AC400" i="3" s="1"/>
  <c r="Z401" i="3"/>
  <c r="Z402" i="3"/>
  <c r="Z403" i="3"/>
  <c r="Z404" i="3"/>
  <c r="AC404" i="3" s="1"/>
  <c r="Z405" i="3"/>
  <c r="Z406" i="3"/>
  <c r="Z407" i="3"/>
  <c r="Z408" i="3"/>
  <c r="AC408" i="3" s="1"/>
  <c r="Z409" i="3"/>
  <c r="Z410" i="3"/>
  <c r="Z411" i="3"/>
  <c r="Z412" i="3"/>
  <c r="AC412" i="3" s="1"/>
  <c r="Z413" i="3"/>
  <c r="Z414" i="3"/>
  <c r="Z415" i="3"/>
  <c r="Z416" i="3"/>
  <c r="AC416" i="3" s="1"/>
  <c r="Z417" i="3"/>
  <c r="Z418" i="3"/>
  <c r="Z419" i="3"/>
  <c r="Z420" i="3"/>
  <c r="AC420" i="3" s="1"/>
  <c r="Z421" i="3"/>
  <c r="Z422" i="3"/>
  <c r="Z423" i="3"/>
  <c r="Z424" i="3"/>
  <c r="AC424" i="3" s="1"/>
  <c r="Z425" i="3"/>
  <c r="Z426" i="3"/>
  <c r="Z427" i="3"/>
  <c r="Z428" i="3"/>
  <c r="AC428" i="3" s="1"/>
  <c r="Z429" i="3"/>
  <c r="Z430" i="3"/>
  <c r="Z431" i="3"/>
  <c r="AA431" i="3" s="1"/>
  <c r="Z432" i="3"/>
  <c r="AC432" i="3" s="1"/>
  <c r="Z433" i="3"/>
  <c r="Z434" i="3"/>
  <c r="Z435" i="3"/>
  <c r="Z436" i="3"/>
  <c r="AC436" i="3" s="1"/>
  <c r="Z437" i="3"/>
  <c r="Z438" i="3"/>
  <c r="Z439" i="3"/>
  <c r="Z440" i="3"/>
  <c r="AC440" i="3" s="1"/>
  <c r="Z441" i="3"/>
  <c r="Z442" i="3"/>
  <c r="Z443" i="3"/>
  <c r="Z444" i="3"/>
  <c r="AC444" i="3" s="1"/>
  <c r="Z445" i="3"/>
  <c r="Z446" i="3"/>
  <c r="Z447" i="3"/>
  <c r="Z448" i="3"/>
  <c r="AC448" i="3" s="1"/>
  <c r="Z449" i="3"/>
  <c r="Z450" i="3"/>
  <c r="Z451" i="3"/>
  <c r="Z452" i="3"/>
  <c r="AC452" i="3" s="1"/>
  <c r="Z453" i="3"/>
  <c r="Z454" i="3"/>
  <c r="Z455" i="3"/>
  <c r="Z456" i="3"/>
  <c r="AC456" i="3" s="1"/>
  <c r="Z457" i="3"/>
  <c r="Z458" i="3"/>
  <c r="Z459" i="3"/>
  <c r="Z460" i="3"/>
  <c r="AC460" i="3" s="1"/>
  <c r="Z461" i="3"/>
  <c r="Z462" i="3"/>
  <c r="Z463" i="3"/>
  <c r="Z464" i="3"/>
  <c r="AC464" i="3" s="1"/>
  <c r="Z465" i="3"/>
  <c r="Z466" i="3"/>
  <c r="Z467" i="3"/>
  <c r="Z468" i="3"/>
  <c r="AC468" i="3" s="1"/>
  <c r="Z469" i="3"/>
  <c r="Z470" i="3"/>
  <c r="Z471" i="3"/>
  <c r="Z472" i="3"/>
  <c r="AC472" i="3" s="1"/>
  <c r="Z473" i="3"/>
  <c r="Z474" i="3"/>
  <c r="Z475" i="3"/>
  <c r="Z476" i="3"/>
  <c r="AC476" i="3" s="1"/>
  <c r="Z477" i="3"/>
  <c r="Z478" i="3"/>
  <c r="Z479" i="3"/>
  <c r="Z480" i="3"/>
  <c r="AC480" i="3" s="1"/>
  <c r="Z481" i="3"/>
  <c r="Z482" i="3"/>
  <c r="Z483" i="3"/>
  <c r="Z484" i="3"/>
  <c r="AC484" i="3" s="1"/>
  <c r="Z485" i="3"/>
  <c r="Z486" i="3"/>
  <c r="Z487" i="3"/>
  <c r="Z488" i="3"/>
  <c r="AC488" i="3" s="1"/>
  <c r="Z489" i="3"/>
  <c r="Z490" i="3"/>
  <c r="Z491" i="3"/>
  <c r="Z492" i="3"/>
  <c r="AC492" i="3" s="1"/>
  <c r="Z493" i="3"/>
  <c r="Z494" i="3"/>
  <c r="Z495" i="3"/>
  <c r="Z496" i="3"/>
  <c r="AC496" i="3" s="1"/>
  <c r="Z497" i="3"/>
  <c r="Z498" i="3"/>
  <c r="Z499" i="3"/>
  <c r="Z500" i="3"/>
  <c r="AC500" i="3" s="1"/>
  <c r="Z501" i="3"/>
  <c r="Z502" i="3"/>
  <c r="Z503" i="3"/>
  <c r="Z504" i="3"/>
  <c r="AC504" i="3" s="1"/>
  <c r="Z505" i="3"/>
  <c r="Z506" i="3"/>
  <c r="Z507" i="3"/>
  <c r="Z508" i="3"/>
  <c r="AC508" i="3" s="1"/>
  <c r="Z509" i="3"/>
  <c r="Z510" i="3"/>
  <c r="Z511" i="3"/>
  <c r="Z512" i="3"/>
  <c r="AC512" i="3" s="1"/>
  <c r="Z513" i="3"/>
  <c r="Z514" i="3"/>
  <c r="Z515" i="3"/>
  <c r="Z516" i="3"/>
  <c r="AC516" i="3" s="1"/>
  <c r="Z517" i="3"/>
  <c r="Z518" i="3"/>
  <c r="Z519" i="3"/>
  <c r="Z520" i="3"/>
  <c r="AC520" i="3" s="1"/>
  <c r="Z521" i="3"/>
  <c r="Z522" i="3"/>
  <c r="Z523" i="3"/>
  <c r="Z524" i="3"/>
  <c r="AC524" i="3" s="1"/>
  <c r="Z525" i="3"/>
  <c r="Z526" i="3"/>
  <c r="Z527" i="3"/>
  <c r="Z528" i="3"/>
  <c r="AC528" i="3" s="1"/>
  <c r="Z529" i="3"/>
  <c r="Z530" i="3"/>
  <c r="Z531" i="3"/>
  <c r="Z532" i="3"/>
  <c r="AC532" i="3" s="1"/>
  <c r="Z533" i="3"/>
  <c r="Z534" i="3"/>
  <c r="Z535" i="3"/>
  <c r="Z536" i="3"/>
  <c r="AC536" i="3" s="1"/>
  <c r="Z537" i="3"/>
  <c r="Z538" i="3"/>
  <c r="Z539" i="3"/>
  <c r="Z540" i="3"/>
  <c r="AC540" i="3" s="1"/>
  <c r="Z541" i="3"/>
  <c r="Z542" i="3"/>
  <c r="Z543" i="3"/>
  <c r="Z544" i="3"/>
  <c r="AC544" i="3" s="1"/>
  <c r="Z545" i="3"/>
  <c r="Z546" i="3"/>
  <c r="Z547" i="3"/>
  <c r="Z548" i="3"/>
  <c r="AC548" i="3" s="1"/>
  <c r="Z549" i="3"/>
  <c r="Z550" i="3"/>
  <c r="Z551" i="3"/>
  <c r="Z552" i="3"/>
  <c r="AC552" i="3" s="1"/>
  <c r="Z553" i="3"/>
  <c r="Z554" i="3"/>
  <c r="Z555" i="3"/>
  <c r="Z556" i="3"/>
  <c r="AC556" i="3" s="1"/>
  <c r="Z557" i="3"/>
  <c r="Z558" i="3"/>
  <c r="Z559" i="3"/>
  <c r="AA559" i="3" s="1"/>
  <c r="Z560" i="3"/>
  <c r="AC560" i="3" s="1"/>
  <c r="Z561" i="3"/>
  <c r="Z562" i="3"/>
  <c r="Z563" i="3"/>
  <c r="Z564" i="3"/>
  <c r="AC564" i="3" s="1"/>
  <c r="Z565" i="3"/>
  <c r="Z566" i="3"/>
  <c r="Z567" i="3"/>
  <c r="Z568" i="3"/>
  <c r="AC568" i="3" s="1"/>
  <c r="Z569" i="3"/>
  <c r="Z570" i="3"/>
  <c r="Z571" i="3"/>
  <c r="Z572" i="3"/>
  <c r="AC572" i="3" s="1"/>
  <c r="Z573" i="3"/>
  <c r="Z574" i="3"/>
  <c r="Z575" i="3"/>
  <c r="Z576" i="3"/>
  <c r="AC576" i="3" s="1"/>
  <c r="Z577" i="3"/>
  <c r="Z578" i="3"/>
  <c r="Z579" i="3"/>
  <c r="Z580" i="3"/>
  <c r="AC580" i="3" s="1"/>
  <c r="Z581" i="3"/>
  <c r="Z582" i="3"/>
  <c r="Z583" i="3"/>
  <c r="Z584" i="3"/>
  <c r="AC584" i="3" s="1"/>
  <c r="Z585" i="3"/>
  <c r="Z586" i="3"/>
  <c r="Z587" i="3"/>
  <c r="Z588" i="3"/>
  <c r="AC588" i="3" s="1"/>
  <c r="Z589" i="3"/>
  <c r="Z590" i="3"/>
  <c r="Z591" i="3"/>
  <c r="Z592" i="3"/>
  <c r="AC592" i="3" s="1"/>
  <c r="Z593" i="3"/>
  <c r="Z594" i="3"/>
  <c r="Z595" i="3"/>
  <c r="Z596" i="3"/>
  <c r="AC596" i="3" s="1"/>
  <c r="Z597" i="3"/>
  <c r="Z598" i="3"/>
  <c r="Z599" i="3"/>
  <c r="Z600" i="3"/>
  <c r="AC600" i="3" s="1"/>
  <c r="Z601" i="3"/>
  <c r="Z602" i="3"/>
  <c r="Z603" i="3"/>
  <c r="Z604" i="3"/>
  <c r="AC604" i="3" s="1"/>
  <c r="Z605" i="3"/>
  <c r="Z606" i="3"/>
  <c r="Z607" i="3"/>
  <c r="Z608" i="3"/>
  <c r="AC608" i="3" s="1"/>
  <c r="Z609" i="3"/>
  <c r="Z610" i="3"/>
  <c r="Z611" i="3"/>
  <c r="Z612" i="3"/>
  <c r="AC612" i="3" s="1"/>
  <c r="Z613" i="3"/>
  <c r="Z614" i="3"/>
  <c r="Z615" i="3"/>
  <c r="Z616" i="3"/>
  <c r="AC616" i="3" s="1"/>
  <c r="Z617" i="3"/>
  <c r="Z618" i="3"/>
  <c r="Z619" i="3"/>
  <c r="Z620" i="3"/>
  <c r="AC620" i="3" s="1"/>
  <c r="Z621" i="3"/>
  <c r="Z622" i="3"/>
  <c r="Z623" i="3"/>
  <c r="Z624" i="3"/>
  <c r="AC624" i="3" s="1"/>
  <c r="Z625" i="3"/>
  <c r="Z626" i="3"/>
  <c r="Z627" i="3"/>
  <c r="Z628" i="3"/>
  <c r="AC628" i="3" s="1"/>
  <c r="Z629" i="3"/>
  <c r="Z630" i="3"/>
  <c r="Z631" i="3"/>
  <c r="Z632" i="3"/>
  <c r="AC632" i="3" s="1"/>
  <c r="Z633" i="3"/>
  <c r="Z634" i="3"/>
  <c r="Z635" i="3"/>
  <c r="Z636" i="3"/>
  <c r="AC636" i="3" s="1"/>
  <c r="Z637" i="3"/>
  <c r="Z638" i="3"/>
  <c r="Z639" i="3"/>
  <c r="Z640" i="3"/>
  <c r="AC640" i="3" s="1"/>
  <c r="Z641" i="3"/>
  <c r="Z642" i="3"/>
  <c r="Z643" i="3"/>
  <c r="Z644" i="3"/>
  <c r="AC644" i="3" s="1"/>
  <c r="Z645" i="3"/>
  <c r="Z646" i="3"/>
  <c r="Z647" i="3"/>
  <c r="AA647" i="3" s="1"/>
  <c r="Z648" i="3"/>
  <c r="AC648" i="3" s="1"/>
  <c r="Z649" i="3"/>
  <c r="Z650" i="3"/>
  <c r="Z651" i="3"/>
  <c r="Z652" i="3"/>
  <c r="AC652" i="3" s="1"/>
  <c r="Z653" i="3"/>
  <c r="Z654" i="3"/>
  <c r="Z655" i="3"/>
  <c r="Z656" i="3"/>
  <c r="AC656" i="3" s="1"/>
  <c r="Z657" i="3"/>
  <c r="Z658" i="3"/>
  <c r="Z659" i="3"/>
  <c r="Z660" i="3"/>
  <c r="AC660" i="3" s="1"/>
  <c r="Z661" i="3"/>
  <c r="Z662" i="3"/>
  <c r="Z663" i="3"/>
  <c r="Z664" i="3"/>
  <c r="AC664" i="3" s="1"/>
  <c r="Z665" i="3"/>
  <c r="Z666" i="3"/>
  <c r="Z667" i="3"/>
  <c r="Z668" i="3"/>
  <c r="AC668" i="3" s="1"/>
  <c r="Z669" i="3"/>
  <c r="Z670" i="3"/>
  <c r="Z671" i="3"/>
  <c r="Z672" i="3"/>
  <c r="AC672" i="3" s="1"/>
  <c r="Z673" i="3"/>
  <c r="Z674" i="3"/>
  <c r="Z675" i="3"/>
  <c r="Z676" i="3"/>
  <c r="AC676" i="3" s="1"/>
  <c r="Z677" i="3"/>
  <c r="Z678" i="3"/>
  <c r="Z679" i="3"/>
  <c r="Z680" i="3"/>
  <c r="AC680" i="3" s="1"/>
  <c r="Z681" i="3"/>
  <c r="Z682" i="3"/>
  <c r="Z683" i="3"/>
  <c r="Z684" i="3"/>
  <c r="AC684" i="3" s="1"/>
  <c r="Z685" i="3"/>
  <c r="Z686" i="3"/>
  <c r="Z687" i="3"/>
  <c r="Z688" i="3"/>
  <c r="AC688" i="3" s="1"/>
  <c r="Z689" i="3"/>
  <c r="Z690" i="3"/>
  <c r="Z691" i="3"/>
  <c r="Z692" i="3"/>
  <c r="AC692" i="3" s="1"/>
  <c r="Z693" i="3"/>
  <c r="Z694" i="3"/>
  <c r="Z695" i="3"/>
  <c r="Z696" i="3"/>
  <c r="AC696" i="3" s="1"/>
  <c r="Z697" i="3"/>
  <c r="Z698" i="3"/>
  <c r="Z699" i="3"/>
  <c r="Z700" i="3"/>
  <c r="AC700" i="3" s="1"/>
  <c r="Z701" i="3"/>
  <c r="Z702" i="3"/>
  <c r="Z703" i="3"/>
  <c r="Z704" i="3"/>
  <c r="AC704" i="3" s="1"/>
  <c r="Z705" i="3"/>
  <c r="Z706" i="3"/>
  <c r="Z707" i="3"/>
  <c r="Z708" i="3"/>
  <c r="AC708" i="3" s="1"/>
  <c r="Z709" i="3"/>
  <c r="Z710" i="3"/>
  <c r="Z711" i="3"/>
  <c r="AA711" i="3" s="1"/>
  <c r="Z712" i="3"/>
  <c r="AC712" i="3" s="1"/>
  <c r="Z713" i="3"/>
  <c r="Z714" i="3"/>
  <c r="Z715" i="3"/>
  <c r="Z716" i="3"/>
  <c r="AC716" i="3" s="1"/>
  <c r="Z717" i="3"/>
  <c r="Z718" i="3"/>
  <c r="Z719" i="3"/>
  <c r="Z720" i="3"/>
  <c r="AC720" i="3" s="1"/>
  <c r="Z721" i="3"/>
  <c r="Z722" i="3"/>
  <c r="Z723" i="3"/>
  <c r="Z724" i="3"/>
  <c r="AC724" i="3" s="1"/>
  <c r="Z725" i="3"/>
  <c r="Z726" i="3"/>
  <c r="Z727" i="3"/>
  <c r="Z728" i="3"/>
  <c r="AC728" i="3" s="1"/>
  <c r="Z729" i="3"/>
  <c r="Z730" i="3"/>
  <c r="Z731" i="3"/>
  <c r="Z732" i="3"/>
  <c r="AC732" i="3" s="1"/>
  <c r="Z733" i="3"/>
  <c r="Z734" i="3"/>
  <c r="Z735" i="3"/>
  <c r="Z736" i="3"/>
  <c r="AC736" i="3" s="1"/>
  <c r="Z737" i="3"/>
  <c r="Z738" i="3"/>
  <c r="Z739" i="3"/>
  <c r="Z740" i="3"/>
  <c r="AC740" i="3" s="1"/>
  <c r="Z741" i="3"/>
  <c r="Z742" i="3"/>
  <c r="Z743" i="3"/>
  <c r="Z744" i="3"/>
  <c r="AC744" i="3" s="1"/>
  <c r="Z745" i="3"/>
  <c r="Z746" i="3"/>
  <c r="Z747" i="3"/>
  <c r="Z748" i="3"/>
  <c r="AC748" i="3" s="1"/>
  <c r="Z749" i="3"/>
  <c r="Z750" i="3"/>
  <c r="Z751" i="3"/>
  <c r="Z752" i="3"/>
  <c r="AC752" i="3" s="1"/>
  <c r="Z753" i="3"/>
  <c r="Z754" i="3"/>
  <c r="Z755" i="3"/>
  <c r="Z756" i="3"/>
  <c r="AC756" i="3" s="1"/>
  <c r="Z757" i="3"/>
  <c r="Z758" i="3"/>
  <c r="Z759" i="3"/>
  <c r="Z760" i="3"/>
  <c r="AC760" i="3" s="1"/>
  <c r="Z761" i="3"/>
  <c r="Z762" i="3"/>
  <c r="Z763" i="3"/>
  <c r="Z764" i="3"/>
  <c r="AC764" i="3" s="1"/>
  <c r="Z765" i="3"/>
  <c r="Z766" i="3"/>
  <c r="Z767" i="3"/>
  <c r="Z768" i="3"/>
  <c r="AC768" i="3" s="1"/>
  <c r="Z769" i="3"/>
  <c r="Z770" i="3"/>
  <c r="Z771" i="3"/>
  <c r="Z772" i="3"/>
  <c r="AC772" i="3" s="1"/>
  <c r="Z773" i="3"/>
  <c r="Z774" i="3"/>
  <c r="Z775" i="3"/>
  <c r="AA775" i="3" s="1"/>
  <c r="Z776" i="3"/>
  <c r="AC776" i="3" s="1"/>
  <c r="Z777" i="3"/>
  <c r="Z778" i="3"/>
  <c r="Z779" i="3"/>
  <c r="Z780" i="3"/>
  <c r="AC780" i="3" s="1"/>
  <c r="Z781" i="3"/>
  <c r="Z782" i="3"/>
  <c r="Z783" i="3"/>
  <c r="Z784" i="3"/>
  <c r="AC784" i="3" s="1"/>
  <c r="Z785" i="3"/>
  <c r="Z786" i="3"/>
  <c r="Z787" i="3"/>
  <c r="Z788" i="3"/>
  <c r="AC788" i="3" s="1"/>
  <c r="Z789" i="3"/>
  <c r="Z790" i="3"/>
  <c r="Z791" i="3"/>
  <c r="Z792" i="3"/>
  <c r="AC792" i="3" s="1"/>
  <c r="Z793" i="3"/>
  <c r="Z794" i="3"/>
  <c r="Z795" i="3"/>
  <c r="Z796" i="3"/>
  <c r="AC796" i="3" s="1"/>
  <c r="Z797" i="3"/>
  <c r="Z798" i="3"/>
  <c r="Z799" i="3"/>
  <c r="Z800" i="3"/>
  <c r="AC800" i="3" s="1"/>
  <c r="Z801" i="3"/>
  <c r="Z802" i="3"/>
  <c r="Z803" i="3"/>
  <c r="Z804" i="3"/>
  <c r="AC804" i="3" s="1"/>
  <c r="Z805" i="3"/>
  <c r="Z806" i="3"/>
  <c r="Z807" i="3"/>
  <c r="Z808" i="3"/>
  <c r="AC808" i="3" s="1"/>
  <c r="Z809" i="3"/>
  <c r="Z810" i="3"/>
  <c r="Z811" i="3"/>
  <c r="Z812" i="3"/>
  <c r="AC812" i="3" s="1"/>
  <c r="Z813" i="3"/>
  <c r="Z814" i="3"/>
  <c r="Z815" i="3"/>
  <c r="Z816" i="3"/>
  <c r="AC816" i="3" s="1"/>
  <c r="Z817" i="3"/>
  <c r="Z818" i="3"/>
  <c r="Z819" i="3"/>
  <c r="Z820" i="3"/>
  <c r="AC820" i="3" s="1"/>
  <c r="Z821" i="3"/>
  <c r="Z822" i="3"/>
  <c r="Z823" i="3"/>
  <c r="Z824" i="3"/>
  <c r="AC824" i="3" s="1"/>
  <c r="Z825" i="3"/>
  <c r="Z826" i="3"/>
  <c r="Z827" i="3"/>
  <c r="Z828" i="3"/>
  <c r="AC828" i="3" s="1"/>
  <c r="Z829" i="3"/>
  <c r="Z830" i="3"/>
  <c r="Z831" i="3"/>
  <c r="Z832" i="3"/>
  <c r="AC832" i="3" s="1"/>
  <c r="Z833" i="3"/>
  <c r="Z834" i="3"/>
  <c r="Z835" i="3"/>
  <c r="Z836" i="3"/>
  <c r="AC836" i="3" s="1"/>
  <c r="Z837" i="3"/>
  <c r="Z838" i="3"/>
  <c r="Z839" i="3"/>
  <c r="AA839" i="3" s="1"/>
  <c r="Z840" i="3"/>
  <c r="AC840" i="3" s="1"/>
  <c r="Z841" i="3"/>
  <c r="Z842" i="3"/>
  <c r="Z843" i="3"/>
  <c r="Z844" i="3"/>
  <c r="AC844" i="3" s="1"/>
  <c r="Z845" i="3"/>
  <c r="Z846" i="3"/>
  <c r="Z847" i="3"/>
  <c r="Z848" i="3"/>
  <c r="AC848" i="3" s="1"/>
  <c r="Z849" i="3"/>
  <c r="Z850" i="3"/>
  <c r="Z851" i="3"/>
  <c r="Z852" i="3"/>
  <c r="AC852" i="3" s="1"/>
  <c r="Z853" i="3"/>
  <c r="Z854" i="3"/>
  <c r="Z855" i="3"/>
  <c r="Z856" i="3"/>
  <c r="AC856" i="3" s="1"/>
  <c r="Z857" i="3"/>
  <c r="Z858" i="3"/>
  <c r="Z859" i="3"/>
  <c r="Z860" i="3"/>
  <c r="AC860" i="3" s="1"/>
  <c r="Z861" i="3"/>
  <c r="Z862" i="3"/>
  <c r="Z863" i="3"/>
  <c r="Z864" i="3"/>
  <c r="AC864" i="3" s="1"/>
  <c r="Z865" i="3"/>
  <c r="Z866" i="3"/>
  <c r="Z867" i="3"/>
  <c r="Z868" i="3"/>
  <c r="AC868" i="3" s="1"/>
  <c r="Z869" i="3"/>
  <c r="Z870" i="3"/>
  <c r="Z871" i="3"/>
  <c r="Z872" i="3"/>
  <c r="AC872" i="3" s="1"/>
  <c r="Z873" i="3"/>
  <c r="Z874" i="3"/>
  <c r="Z875" i="3"/>
  <c r="Z876" i="3"/>
  <c r="AC876" i="3" s="1"/>
  <c r="Z877" i="3"/>
  <c r="Z878" i="3"/>
  <c r="AA878" i="3" s="1"/>
  <c r="Z879" i="3"/>
  <c r="Z880" i="3"/>
  <c r="AC880" i="3" s="1"/>
  <c r="Z881" i="3"/>
  <c r="Z882" i="3"/>
  <c r="Z883" i="3"/>
  <c r="Z884" i="3"/>
  <c r="AC884" i="3" s="1"/>
  <c r="Z885" i="3"/>
  <c r="Z886" i="3"/>
  <c r="Z887" i="3"/>
  <c r="Z888" i="3"/>
  <c r="AC888" i="3" s="1"/>
  <c r="Z889" i="3"/>
  <c r="Z890" i="3"/>
  <c r="Z891" i="3"/>
  <c r="Z892" i="3"/>
  <c r="AC892" i="3" s="1"/>
  <c r="Z893" i="3"/>
  <c r="Z894" i="3"/>
  <c r="Z895" i="3"/>
  <c r="Z896" i="3"/>
  <c r="AC896" i="3" s="1"/>
  <c r="Z897" i="3"/>
  <c r="Z898" i="3"/>
  <c r="Z899" i="3"/>
  <c r="Z900" i="3"/>
  <c r="AC900" i="3" s="1"/>
  <c r="Z901" i="3"/>
  <c r="Z902" i="3"/>
  <c r="Y6" i="3"/>
  <c r="Y7" i="3"/>
  <c r="Y8" i="3"/>
  <c r="Y9" i="3"/>
  <c r="Y10" i="3"/>
  <c r="Y11" i="3"/>
  <c r="Y12" i="3"/>
  <c r="Y13" i="3"/>
  <c r="Y14" i="3"/>
  <c r="Y15" i="3"/>
  <c r="Y16" i="3"/>
  <c r="Y19" i="3"/>
  <c r="Y21" i="3"/>
  <c r="Y24" i="3"/>
  <c r="Y27" i="3"/>
  <c r="Y28" i="3"/>
  <c r="Y29" i="3"/>
  <c r="Y33" i="3"/>
  <c r="Y34" i="3"/>
  <c r="Y35" i="3"/>
  <c r="Y36" i="3"/>
  <c r="Y39" i="3"/>
  <c r="Y40" i="3"/>
  <c r="Y43" i="3"/>
  <c r="Y44" i="3"/>
  <c r="Y45" i="3"/>
  <c r="Y46" i="3"/>
  <c r="Y48" i="3"/>
  <c r="Y49" i="3"/>
  <c r="Y50" i="3"/>
  <c r="Y51" i="3"/>
  <c r="Y52" i="3"/>
  <c r="Y67" i="3"/>
  <c r="Y68" i="3"/>
  <c r="Y69" i="3"/>
  <c r="Y70" i="3"/>
  <c r="Y71" i="3"/>
  <c r="Y72" i="3"/>
  <c r="Y73" i="3"/>
  <c r="Y74" i="3"/>
  <c r="Y75" i="3"/>
  <c r="Y76" i="3"/>
  <c r="Y77" i="3"/>
  <c r="Y78" i="3"/>
  <c r="Y79" i="3"/>
  <c r="Y80" i="3"/>
  <c r="Y81" i="3"/>
  <c r="Y87" i="3"/>
  <c r="Y123" i="3"/>
  <c r="Y124" i="3"/>
  <c r="Y125" i="3"/>
  <c r="Y131" i="3"/>
  <c r="Y133" i="3"/>
  <c r="Y135" i="3"/>
  <c r="Y136" i="3"/>
  <c r="Y138" i="3"/>
  <c r="Y139" i="3"/>
  <c r="Y140" i="3"/>
  <c r="Y141" i="3"/>
  <c r="Y147" i="3"/>
  <c r="Y158" i="3"/>
  <c r="Y167" i="3"/>
  <c r="Y168" i="3"/>
  <c r="Y169" i="3"/>
  <c r="Y170" i="3"/>
  <c r="Y171" i="3"/>
  <c r="Y172" i="3"/>
  <c r="Y173" i="3"/>
  <c r="Y174" i="3"/>
  <c r="Y175" i="3"/>
  <c r="Y177" i="3"/>
  <c r="Y185" i="3"/>
  <c r="Y187" i="3"/>
  <c r="Y188" i="3"/>
  <c r="Y189" i="3"/>
  <c r="Y190" i="3"/>
  <c r="Y191" i="3"/>
  <c r="Y200" i="3"/>
  <c r="Y202" i="3"/>
  <c r="Y203" i="3"/>
  <c r="Y205" i="3"/>
  <c r="Y207" i="3"/>
  <c r="Y208" i="3"/>
  <c r="Y219" i="3"/>
  <c r="Y221" i="3"/>
  <c r="Y222" i="3"/>
  <c r="Y223" i="3"/>
  <c r="Y227" i="3"/>
  <c r="Y228" i="3"/>
  <c r="Y229" i="3"/>
  <c r="Y230" i="3"/>
  <c r="Y231" i="3"/>
  <c r="Y238" i="3"/>
  <c r="Y240" i="3"/>
  <c r="Y241" i="3"/>
  <c r="Y242" i="3"/>
  <c r="Y243" i="3"/>
  <c r="Y244" i="3"/>
  <c r="Y245" i="3"/>
  <c r="Y246" i="3"/>
  <c r="Y249" i="3"/>
  <c r="Y252" i="3"/>
  <c r="Y253" i="3"/>
  <c r="Y259" i="3"/>
  <c r="Y261" i="3"/>
  <c r="Y264" i="3"/>
  <c r="Y265" i="3"/>
  <c r="Y266" i="3"/>
  <c r="Y268" i="3"/>
  <c r="Y269" i="3"/>
  <c r="Y270" i="3"/>
  <c r="Y271" i="3"/>
  <c r="Y272" i="3"/>
  <c r="Y273" i="3"/>
  <c r="Y274" i="3"/>
  <c r="Y275" i="3"/>
  <c r="Y276" i="3"/>
  <c r="Y279" i="3"/>
  <c r="Y280" i="3"/>
  <c r="Y282" i="3"/>
  <c r="Y290" i="3"/>
  <c r="Y291" i="3"/>
  <c r="Y315" i="3"/>
  <c r="Y316" i="3"/>
  <c r="Y319" i="3"/>
  <c r="Y327" i="3"/>
  <c r="Y328" i="3"/>
  <c r="Y329" i="3"/>
  <c r="Y330" i="3"/>
  <c r="Y334" i="3"/>
  <c r="Y335" i="3"/>
  <c r="Y337" i="3"/>
  <c r="Y338" i="3"/>
  <c r="Y339" i="3"/>
  <c r="Y340" i="3"/>
  <c r="Y341" i="3"/>
  <c r="Y342" i="3"/>
  <c r="Y345" i="3"/>
  <c r="Y349" i="3"/>
  <c r="Y351" i="3"/>
  <c r="Y352" i="3"/>
  <c r="Y353" i="3"/>
  <c r="Y354" i="3"/>
  <c r="Y358" i="3"/>
  <c r="Y359" i="3"/>
  <c r="Y360" i="3"/>
  <c r="Y361" i="3"/>
  <c r="Y363" i="3"/>
  <c r="Y364" i="3"/>
  <c r="Y365" i="3"/>
  <c r="Y366" i="3"/>
  <c r="Y367" i="3"/>
  <c r="Y368" i="3"/>
  <c r="Y376" i="3"/>
  <c r="Y384" i="3"/>
  <c r="Y385" i="3"/>
  <c r="Y386" i="3"/>
  <c r="Y389" i="3"/>
  <c r="Y390" i="3"/>
  <c r="Y391" i="3"/>
  <c r="Y392" i="3"/>
  <c r="Y393" i="3"/>
  <c r="Y395" i="3"/>
  <c r="Y398" i="3"/>
  <c r="Y399" i="3"/>
  <c r="Y401" i="3"/>
  <c r="Y403" i="3"/>
  <c r="Y407" i="3"/>
  <c r="Y408" i="3"/>
  <c r="Y409" i="3"/>
  <c r="Y410" i="3"/>
  <c r="Y413" i="3"/>
  <c r="Y414" i="3"/>
  <c r="Y415" i="3"/>
  <c r="Y417" i="3"/>
  <c r="Y425" i="3"/>
  <c r="Y427" i="3"/>
  <c r="Y428" i="3"/>
  <c r="Y432" i="3"/>
  <c r="Y433" i="3"/>
  <c r="Y434" i="3"/>
  <c r="Y437" i="3"/>
  <c r="Y451" i="3"/>
  <c r="Y452" i="3"/>
  <c r="Y453" i="3"/>
  <c r="Y454" i="3"/>
  <c r="Y457" i="3"/>
  <c r="Y458" i="3"/>
  <c r="Y459" i="3"/>
  <c r="Y460" i="3"/>
  <c r="Y461" i="3"/>
  <c r="Y462" i="3"/>
  <c r="Y463" i="3"/>
  <c r="Y464" i="3"/>
  <c r="Y465" i="3"/>
  <c r="Y466" i="3"/>
  <c r="Y467" i="3"/>
  <c r="Y468" i="3"/>
  <c r="Y469" i="3"/>
  <c r="Y470" i="3"/>
  <c r="Y471" i="3"/>
  <c r="Y473" i="3"/>
  <c r="Y474" i="3"/>
  <c r="Y476" i="3"/>
  <c r="Y477" i="3"/>
  <c r="Y488" i="3"/>
  <c r="Y489" i="3"/>
  <c r="Y490" i="3"/>
  <c r="Y491" i="3"/>
  <c r="Y492" i="3"/>
  <c r="Y493" i="3"/>
  <c r="Y497" i="3"/>
  <c r="Y498" i="3"/>
  <c r="Y499" i="3"/>
  <c r="Y500" i="3"/>
  <c r="Y501" i="3"/>
  <c r="Y508" i="3"/>
  <c r="Y514" i="3"/>
  <c r="Y516" i="3"/>
  <c r="Y517" i="3"/>
  <c r="Y518" i="3"/>
  <c r="Y524" i="3"/>
  <c r="Y530" i="3"/>
  <c r="Y531" i="3"/>
  <c r="Y533" i="3"/>
  <c r="Y534" i="3"/>
  <c r="Y536" i="3"/>
  <c r="Y537" i="3"/>
  <c r="Y538" i="3"/>
  <c r="Y539" i="3"/>
  <c r="Y541" i="3"/>
  <c r="Y542" i="3"/>
  <c r="Y543" i="3"/>
  <c r="Y544" i="3"/>
  <c r="Y545" i="3"/>
  <c r="Y546" i="3"/>
  <c r="Y547" i="3"/>
  <c r="Y548" i="3"/>
  <c r="Y549" i="3"/>
  <c r="Y550" i="3"/>
  <c r="Y551" i="3"/>
  <c r="Y552" i="3"/>
  <c r="Y553" i="3"/>
  <c r="Y554" i="3"/>
  <c r="Y555" i="3"/>
  <c r="Y563" i="3"/>
  <c r="Y572" i="3"/>
  <c r="Y573" i="3"/>
  <c r="Y574" i="3"/>
  <c r="Y575" i="3"/>
  <c r="Y576" i="3"/>
  <c r="Y577" i="3"/>
  <c r="Y578" i="3"/>
  <c r="Y579" i="3"/>
  <c r="Y580" i="3"/>
  <c r="Y581" i="3"/>
  <c r="Y583" i="3"/>
  <c r="Y586" i="3"/>
  <c r="Y587" i="3"/>
  <c r="Y591" i="3"/>
  <c r="Y603" i="3"/>
  <c r="Y604" i="3"/>
  <c r="Y610" i="3"/>
  <c r="Y612" i="3"/>
  <c r="Y633" i="3"/>
  <c r="Y636" i="3"/>
  <c r="Y637" i="3"/>
  <c r="Y644" i="3"/>
  <c r="Y645" i="3"/>
  <c r="Y653" i="3"/>
  <c r="Y654" i="3"/>
  <c r="Y655" i="3"/>
  <c r="Y658" i="3"/>
  <c r="Y659" i="3"/>
  <c r="Y663" i="3"/>
  <c r="Y666" i="3"/>
  <c r="Y669" i="3"/>
  <c r="Y670" i="3"/>
  <c r="Y671" i="3"/>
  <c r="Y672" i="3"/>
  <c r="Y673" i="3"/>
  <c r="Y674" i="3"/>
  <c r="Y675" i="3"/>
  <c r="Y676" i="3"/>
  <c r="Y677" i="3"/>
  <c r="Y678" i="3"/>
  <c r="Y682" i="3"/>
  <c r="Y690" i="3"/>
  <c r="Y691" i="3"/>
  <c r="Y692" i="3"/>
  <c r="Y693" i="3"/>
  <c r="Y694" i="3"/>
  <c r="Y695" i="3"/>
  <c r="Y696" i="3"/>
  <c r="Y699" i="3"/>
  <c r="Y700" i="3"/>
  <c r="Y701" i="3"/>
  <c r="Y702" i="3"/>
  <c r="Y703" i="3"/>
  <c r="Y704" i="3"/>
  <c r="Y705" i="3"/>
  <c r="Y709" i="3"/>
  <c r="Y710" i="3"/>
  <c r="Y716" i="3"/>
  <c r="Y717" i="3"/>
  <c r="Y718" i="3"/>
  <c r="Y724" i="3"/>
  <c r="Y726" i="3"/>
  <c r="Y727" i="3"/>
  <c r="Y731" i="3"/>
  <c r="Y732" i="3"/>
  <c r="Y733" i="3"/>
  <c r="Y739" i="3"/>
  <c r="Y741" i="3"/>
  <c r="Y745" i="3"/>
  <c r="Y747" i="3"/>
  <c r="Y752" i="3"/>
  <c r="Y754" i="3"/>
  <c r="Y755" i="3"/>
  <c r="Y762" i="3"/>
  <c r="Y765" i="3"/>
  <c r="Y766" i="3"/>
  <c r="Y767" i="3"/>
  <c r="Y768" i="3"/>
  <c r="Y769" i="3"/>
  <c r="Y770" i="3"/>
  <c r="Y771" i="3"/>
  <c r="Y772" i="3"/>
  <c r="Y773" i="3"/>
  <c r="Y774" i="3"/>
  <c r="Y775" i="3"/>
  <c r="Y776" i="3"/>
  <c r="Y777" i="3"/>
  <c r="Y780" i="3"/>
  <c r="Y781" i="3"/>
  <c r="Y791" i="3"/>
  <c r="Y792" i="3"/>
  <c r="Y793" i="3"/>
  <c r="Y794" i="3"/>
  <c r="Y795" i="3"/>
  <c r="Y796" i="3"/>
  <c r="Y797" i="3"/>
  <c r="Y798" i="3"/>
  <c r="Y802" i="3"/>
  <c r="Y804" i="3"/>
  <c r="Y806" i="3"/>
  <c r="Y807" i="3"/>
  <c r="Y808" i="3"/>
  <c r="Y810" i="3"/>
  <c r="Y827" i="3"/>
  <c r="Y828" i="3"/>
  <c r="Y842" i="3"/>
  <c r="Y843" i="3"/>
  <c r="Y846" i="3"/>
  <c r="Y848" i="3"/>
  <c r="Y850" i="3"/>
  <c r="Y851" i="3"/>
  <c r="Y859" i="3"/>
  <c r="Y860" i="3"/>
  <c r="Y861" i="3"/>
  <c r="Y862" i="3"/>
  <c r="Y863" i="3"/>
  <c r="Y864" i="3"/>
  <c r="Y865" i="3"/>
  <c r="Y866" i="3"/>
  <c r="Y867" i="3"/>
  <c r="Y868" i="3"/>
  <c r="Y869" i="3"/>
  <c r="Y870" i="3"/>
  <c r="Y872" i="3"/>
  <c r="Y873" i="3"/>
  <c r="Y875" i="3"/>
  <c r="Y876" i="3"/>
  <c r="Y877" i="3"/>
  <c r="Y878" i="3"/>
  <c r="Y879" i="3"/>
  <c r="Y880" i="3"/>
  <c r="Y885" i="3"/>
  <c r="Y886" i="3"/>
  <c r="Y887" i="3"/>
  <c r="Y888" i="3"/>
  <c r="Y889" i="3"/>
  <c r="Y902" i="3"/>
  <c r="AA756" i="3" l="1"/>
  <c r="AA740" i="3"/>
  <c r="AA676" i="3"/>
  <c r="AA500" i="3"/>
  <c r="AC3" i="3"/>
  <c r="AA74" i="3"/>
  <c r="AA371" i="3"/>
  <c r="AA692" i="3"/>
  <c r="AA564" i="3"/>
  <c r="AA436" i="3"/>
  <c r="AC647" i="3"/>
  <c r="AA724" i="3"/>
  <c r="AA660" i="3"/>
  <c r="AA596" i="3"/>
  <c r="AA532" i="3"/>
  <c r="AA468" i="3"/>
  <c r="AA404" i="3"/>
  <c r="AA42" i="3"/>
  <c r="AA708" i="3"/>
  <c r="AA644" i="3"/>
  <c r="AA580" i="3"/>
  <c r="AA516" i="3"/>
  <c r="AA452" i="3"/>
  <c r="AA387" i="3"/>
  <c r="AA10" i="3"/>
  <c r="BH909" i="19"/>
  <c r="BH622" i="19"/>
  <c r="BH935" i="19"/>
  <c r="BH749" i="19"/>
  <c r="BH827" i="19"/>
  <c r="BH18" i="19"/>
  <c r="BH106" i="19"/>
  <c r="BH665" i="19"/>
  <c r="BH449" i="19"/>
  <c r="BH633" i="19"/>
  <c r="BH360" i="19"/>
  <c r="BH743" i="19"/>
  <c r="BH142" i="19"/>
  <c r="BH690" i="19"/>
  <c r="BH686" i="19"/>
  <c r="BH856" i="19"/>
  <c r="BH567" i="19"/>
  <c r="BH305" i="19"/>
  <c r="BH898" i="19"/>
  <c r="BH369" i="19"/>
  <c r="BH257" i="19"/>
  <c r="BH815" i="19"/>
  <c r="BH255" i="19"/>
  <c r="BH817" i="19"/>
  <c r="BH355" i="19"/>
  <c r="BH105" i="19"/>
  <c r="BH118" i="19"/>
  <c r="BH113" i="19"/>
  <c r="BH110" i="19"/>
  <c r="BH102" i="19"/>
  <c r="BH87" i="19"/>
  <c r="BH91" i="19"/>
  <c r="BH84" i="19"/>
  <c r="BH296" i="19"/>
  <c r="BH638" i="19"/>
  <c r="BH680" i="19"/>
  <c r="BH614" i="19"/>
  <c r="BH172" i="19"/>
  <c r="BH127" i="19"/>
  <c r="BH58" i="19"/>
  <c r="BH23" i="19"/>
  <c r="BH681" i="19"/>
  <c r="BH444" i="19"/>
  <c r="BH39" i="19"/>
  <c r="BH497" i="19"/>
  <c r="BH910" i="19"/>
  <c r="BH906" i="19"/>
  <c r="BH62" i="19"/>
  <c r="BH913" i="19"/>
  <c r="BH724" i="19"/>
  <c r="BH326" i="19"/>
  <c r="BH233" i="19"/>
  <c r="BH707" i="19"/>
  <c r="BH525" i="19"/>
  <c r="BH828" i="19"/>
  <c r="BH814" i="19"/>
  <c r="BH845" i="19"/>
  <c r="BH819" i="19"/>
  <c r="BH480" i="19"/>
  <c r="BH117" i="19"/>
  <c r="BH103" i="19"/>
  <c r="BH111" i="19"/>
  <c r="BH107" i="19"/>
  <c r="BH100" i="19"/>
  <c r="BH86" i="19"/>
  <c r="BH90" i="19"/>
  <c r="BH666" i="19"/>
  <c r="BH641" i="19"/>
  <c r="BH481" i="19"/>
  <c r="BH766" i="19"/>
  <c r="BH450" i="19"/>
  <c r="BH169" i="19"/>
  <c r="BH125" i="19"/>
  <c r="BH26" i="19"/>
  <c r="BH512" i="19"/>
  <c r="BH682" i="19"/>
  <c r="BH443" i="19"/>
  <c r="BH518" i="19"/>
  <c r="BH496" i="19"/>
  <c r="BH905" i="19"/>
  <c r="BH61" i="19"/>
  <c r="BH912" i="19"/>
  <c r="BH158" i="19"/>
  <c r="BH361" i="19"/>
  <c r="BH687" i="19"/>
  <c r="BH524" i="19"/>
  <c r="BH377" i="19"/>
  <c r="BH269" i="19"/>
  <c r="BH155" i="19"/>
  <c r="BH264" i="19"/>
  <c r="BH599" i="19"/>
  <c r="BH595" i="19"/>
  <c r="BH385" i="19"/>
  <c r="BH617" i="19"/>
  <c r="BH205" i="19"/>
  <c r="BH201" i="19"/>
  <c r="BH848" i="19"/>
  <c r="BH458" i="19"/>
  <c r="BH759" i="19"/>
  <c r="BH531" i="19"/>
  <c r="BH920" i="19"/>
  <c r="BH173" i="19"/>
  <c r="BH885" i="19"/>
  <c r="BH262" i="19"/>
  <c r="BH447" i="19"/>
  <c r="BH380" i="19"/>
  <c r="BH611" i="19"/>
  <c r="BH25" i="19"/>
  <c r="BH434" i="19"/>
  <c r="BH318" i="19"/>
  <c r="BH241" i="19"/>
  <c r="BH388" i="19"/>
  <c r="BH185" i="19"/>
  <c r="BH141" i="19"/>
  <c r="BH19" i="19"/>
  <c r="BH570" i="19"/>
  <c r="BH609" i="19"/>
  <c r="BH513" i="19"/>
  <c r="BH644" i="19"/>
  <c r="BH626" i="19"/>
  <c r="BH751" i="19"/>
  <c r="BH417" i="19"/>
  <c r="BH806" i="19"/>
  <c r="BH651" i="19"/>
  <c r="BH918" i="19"/>
  <c r="BH900" i="19"/>
  <c r="BH652" i="19"/>
  <c r="BH96" i="19"/>
  <c r="BH872" i="19"/>
  <c r="BH685" i="19"/>
  <c r="BH131" i="19"/>
  <c r="BH789" i="19"/>
  <c r="BH422" i="19"/>
  <c r="BH833" i="19"/>
  <c r="BH846" i="19"/>
  <c r="BH792" i="19"/>
  <c r="BH314" i="19"/>
  <c r="BH212" i="19"/>
  <c r="BH484" i="19"/>
  <c r="BH82" i="19"/>
  <c r="BH151" i="19"/>
  <c r="BH162" i="19"/>
  <c r="BH226" i="19"/>
  <c r="BH787" i="19"/>
  <c r="BH243" i="19"/>
  <c r="BH415" i="19"/>
  <c r="BH163" i="19"/>
  <c r="BH146" i="19"/>
  <c r="BH30" i="19"/>
  <c r="BH588" i="19"/>
  <c r="BH287" i="19"/>
  <c r="BH316" i="19"/>
  <c r="BH340" i="19"/>
  <c r="BH855" i="19"/>
  <c r="BH649" i="19"/>
  <c r="BH747" i="19"/>
  <c r="BH75" i="19"/>
  <c r="BH42" i="19"/>
  <c r="BH929" i="19"/>
  <c r="BH5" i="19"/>
  <c r="BH433" i="19"/>
  <c r="BH568" i="19"/>
  <c r="BH563" i="19"/>
  <c r="BH559" i="19"/>
  <c r="BH585" i="19"/>
  <c r="BH608" i="19"/>
  <c r="BH46" i="19"/>
  <c r="BH268" i="19"/>
  <c r="BH32" i="19"/>
  <c r="BH396" i="19"/>
  <c r="BH491" i="19"/>
  <c r="BH801" i="19"/>
  <c r="BH578" i="19"/>
  <c r="BH552" i="19"/>
  <c r="BH68" i="19"/>
  <c r="BH471" i="19"/>
  <c r="BH656" i="19"/>
  <c r="BH391" i="19"/>
  <c r="BH133" i="19"/>
  <c r="BH323" i="19"/>
  <c r="BH490" i="19"/>
  <c r="BH914" i="19"/>
  <c r="BH266" i="19"/>
  <c r="BH37" i="19"/>
  <c r="BH829" i="19"/>
  <c r="BH738" i="19"/>
  <c r="BH818" i="19"/>
  <c r="BH112" i="19"/>
  <c r="BH115" i="19"/>
  <c r="BH108" i="19"/>
  <c r="BH101" i="19"/>
  <c r="BH93" i="19"/>
  <c r="BH88" i="19"/>
  <c r="BH640" i="19"/>
  <c r="BH483" i="19"/>
  <c r="BH288" i="19"/>
  <c r="BH168" i="19"/>
  <c r="BH124" i="19"/>
  <c r="BH739" i="19"/>
  <c r="BH573" i="19"/>
  <c r="BH505" i="19"/>
  <c r="BH191" i="19"/>
  <c r="BH526" i="19"/>
  <c r="BH908" i="19"/>
  <c r="BH904" i="19"/>
  <c r="BH60" i="19"/>
  <c r="BH911" i="19"/>
  <c r="BH157" i="19"/>
  <c r="BH838" i="19"/>
  <c r="BH903" i="19"/>
  <c r="BH277" i="19"/>
  <c r="BH448" i="19"/>
  <c r="BH841" i="19"/>
  <c r="BH79" i="19"/>
  <c r="BH598" i="19"/>
  <c r="BH442" i="19"/>
  <c r="BH620" i="19"/>
  <c r="BH616" i="19"/>
  <c r="BH31" i="19"/>
  <c r="BH204" i="19"/>
  <c r="BH200" i="19"/>
  <c r="BH354" i="19"/>
  <c r="BH782" i="19"/>
  <c r="BH193" i="19"/>
  <c r="BH516" i="19"/>
  <c r="BH171" i="19"/>
  <c r="BH362" i="19"/>
  <c r="BH379" i="19"/>
  <c r="BH407" i="19"/>
  <c r="BH375" i="19"/>
  <c r="BH382" i="19"/>
  <c r="BH529" i="19"/>
  <c r="BH522" i="19"/>
  <c r="BH504" i="19"/>
  <c r="BH319" i="19"/>
  <c r="BH242" i="19"/>
  <c r="BH930" i="19"/>
  <c r="BH208" i="19"/>
  <c r="BH593" i="19"/>
  <c r="BH938" i="19"/>
  <c r="BH498" i="19"/>
  <c r="BH45" i="19"/>
  <c r="BH643" i="19"/>
  <c r="BH647" i="19"/>
  <c r="BH528" i="19"/>
  <c r="BH217" i="19"/>
  <c r="BH837" i="19"/>
  <c r="BH650" i="19"/>
  <c r="BH731" i="19"/>
  <c r="BH623" i="19"/>
  <c r="BH901" i="19"/>
  <c r="BH376" i="19"/>
  <c r="BH590" i="19"/>
  <c r="BH284" i="19"/>
  <c r="BH706" i="19"/>
  <c r="BH657" i="19"/>
  <c r="BH834" i="19"/>
  <c r="BH22" i="19"/>
  <c r="BH875" i="19"/>
  <c r="BH791" i="19"/>
  <c r="BH339" i="19"/>
  <c r="BH803" i="19"/>
  <c r="BH932" i="19"/>
  <c r="BH224" i="19"/>
  <c r="BH154" i="19"/>
  <c r="BH150" i="19"/>
  <c r="BH160" i="19"/>
  <c r="BH237" i="19"/>
  <c r="BH712" i="19"/>
  <c r="BH624" i="19"/>
  <c r="BH161" i="19"/>
  <c r="BH145" i="19"/>
  <c r="BH942" i="19"/>
  <c r="BH928" i="19"/>
  <c r="BH669" i="19"/>
  <c r="BH286" i="19"/>
  <c r="BH330" i="19"/>
  <c r="BH320" i="19"/>
  <c r="BH756" i="19"/>
  <c r="BH334" i="19"/>
  <c r="BH630" i="19"/>
  <c r="BH387" i="19"/>
  <c r="BH4" i="19"/>
  <c r="BH432" i="19"/>
  <c r="BH562" i="19"/>
  <c r="BH558" i="19"/>
  <c r="BH740" i="19"/>
  <c r="BH607" i="19"/>
  <c r="BH34" i="19"/>
  <c r="BH306" i="19"/>
  <c r="BH311" i="19"/>
  <c r="BH300" i="19"/>
  <c r="BH698" i="19"/>
  <c r="BH936" i="19"/>
  <c r="BH487" i="19"/>
  <c r="BH408" i="19"/>
  <c r="BH723" i="19"/>
  <c r="BH594" i="19"/>
  <c r="BH826" i="19"/>
  <c r="BH51" i="19"/>
  <c r="BH823" i="19"/>
  <c r="BH767" i="19"/>
  <c r="BH395" i="19"/>
  <c r="BH265" i="19"/>
  <c r="BH363" i="19"/>
  <c r="BH187" i="19"/>
  <c r="BH541" i="19"/>
  <c r="BH508" i="19"/>
  <c r="BH899" i="19"/>
  <c r="BH475" i="19"/>
  <c r="BH56" i="19"/>
  <c r="BH876" i="19"/>
  <c r="BH777" i="19"/>
  <c r="BH500" i="19"/>
  <c r="BH364" i="19"/>
  <c r="BH50" i="19"/>
  <c r="BH874" i="19"/>
  <c r="BH572" i="19"/>
  <c r="BH527" i="19"/>
  <c r="BH182" i="19"/>
  <c r="BH372" i="19"/>
  <c r="BH495" i="19"/>
  <c r="BH179" i="19"/>
  <c r="BH710" i="19"/>
  <c r="BH44" i="19"/>
  <c r="BH861" i="19"/>
  <c r="BH33" i="19"/>
  <c r="BH438" i="19"/>
  <c r="BH709" i="19"/>
  <c r="BH410" i="19"/>
  <c r="BH943" i="19"/>
  <c r="BH654" i="19"/>
  <c r="BH198" i="19"/>
  <c r="BH862" i="19"/>
  <c r="BH298" i="19"/>
  <c r="BH273" i="19"/>
  <c r="BH729" i="19"/>
  <c r="BH138" i="19"/>
  <c r="BH419" i="19"/>
  <c r="BH356" i="19"/>
  <c r="BH849" i="19"/>
  <c r="BH574" i="19"/>
  <c r="BH702" i="19"/>
  <c r="BH53" i="19"/>
  <c r="BH546" i="19"/>
  <c r="BH519" i="19"/>
  <c r="BH677" i="19"/>
  <c r="BH67" i="19"/>
  <c r="BH674" i="19"/>
  <c r="BH934" i="19"/>
  <c r="BH547" i="19"/>
  <c r="BH421" i="19"/>
  <c r="BH799" i="19"/>
  <c r="BH250" i="19"/>
  <c r="BH239" i="19"/>
  <c r="BH337" i="19"/>
  <c r="BH744" i="19"/>
  <c r="BH610" i="19"/>
  <c r="BH24" i="19"/>
  <c r="BH886" i="19"/>
  <c r="BH703" i="19"/>
  <c r="BH135" i="19"/>
  <c r="BH236" i="19"/>
  <c r="BH492" i="19"/>
  <c r="BH851" i="19"/>
  <c r="BH140" i="19"/>
  <c r="BH580" i="19"/>
  <c r="BH175" i="19"/>
  <c r="BH517" i="19"/>
  <c r="BH506" i="19"/>
  <c r="BH816" i="19"/>
  <c r="BH812" i="19"/>
  <c r="BH889" i="19"/>
  <c r="BH401" i="19"/>
  <c r="BH453" i="19"/>
  <c r="BH116" i="19"/>
  <c r="BH114" i="19"/>
  <c r="BH109" i="19"/>
  <c r="BH104" i="19"/>
  <c r="BH85" i="19"/>
  <c r="BH92" i="19"/>
  <c r="BH89" i="19"/>
  <c r="BH615" i="19"/>
  <c r="BH639" i="19"/>
  <c r="BH482" i="19"/>
  <c r="BH684" i="19"/>
  <c r="BH59" i="19"/>
  <c r="BH839" i="19"/>
  <c r="BH619" i="19"/>
  <c r="BH199" i="19"/>
  <c r="BH392" i="19"/>
  <c r="BH589" i="19"/>
  <c r="BH763" i="19"/>
  <c r="BH592" i="19"/>
  <c r="BH429" i="19"/>
  <c r="BH219" i="19"/>
  <c r="BH785" i="19"/>
  <c r="BH940" i="19"/>
  <c r="BH802" i="19"/>
  <c r="BH405" i="19"/>
  <c r="BH126" i="19"/>
  <c r="BH123" i="19"/>
  <c r="BH342" i="19"/>
  <c r="BH38" i="19"/>
  <c r="BH477" i="19"/>
  <c r="BH188" i="19"/>
  <c r="BH510" i="19"/>
  <c r="BH907" i="19"/>
  <c r="BH63" i="19"/>
  <c r="BH489" i="19"/>
  <c r="BH119" i="19"/>
  <c r="BH325" i="19"/>
  <c r="BH842" i="19"/>
  <c r="BH279" i="19"/>
  <c r="BH445" i="19"/>
  <c r="BH80" i="19"/>
  <c r="BH597" i="19"/>
  <c r="BH663" i="19"/>
  <c r="BH725" i="19"/>
  <c r="BH916" i="19"/>
  <c r="BH203" i="19"/>
  <c r="BH353" i="19"/>
  <c r="BH331" i="19"/>
  <c r="BH924" i="19"/>
  <c r="BH515" i="19"/>
  <c r="BH170" i="19"/>
  <c r="BH348" i="19"/>
  <c r="BH384" i="19"/>
  <c r="BH99" i="19"/>
  <c r="BH452" i="19"/>
  <c r="BH557" i="19"/>
  <c r="BH231" i="19"/>
  <c r="BH97" i="19"/>
  <c r="BH754" i="19"/>
  <c r="BH514" i="19"/>
  <c r="BH604" i="19"/>
  <c r="BH244" i="19"/>
  <c r="BH606" i="19"/>
  <c r="BH98" i="19"/>
  <c r="BH291" i="19"/>
  <c r="BH859" i="19"/>
  <c r="BH571" i="19"/>
  <c r="BH761" i="19"/>
  <c r="BH134" i="19"/>
  <c r="BH629" i="19"/>
  <c r="BH923" i="19"/>
  <c r="BH896" i="19"/>
  <c r="BH322" i="19"/>
  <c r="BH790" i="19"/>
  <c r="BH658" i="19"/>
  <c r="BH836" i="19"/>
  <c r="BH426" i="19"/>
  <c r="BH94" i="19"/>
  <c r="BH741" i="19"/>
  <c r="BH688" i="19"/>
  <c r="BH258" i="19"/>
  <c r="BH153" i="19"/>
  <c r="BH165" i="19"/>
  <c r="BH824" i="19"/>
  <c r="BH238" i="19"/>
  <c r="BH714" i="19"/>
  <c r="BH167" i="19"/>
  <c r="BH533" i="19"/>
  <c r="BH159" i="19"/>
  <c r="BH144" i="19"/>
  <c r="BH883" i="19"/>
  <c r="BH793" i="19"/>
  <c r="BH850" i="19"/>
  <c r="BH402" i="19"/>
  <c r="BH414" i="19"/>
  <c r="BH853" i="19"/>
  <c r="BH858" i="19"/>
  <c r="BH927" i="19"/>
  <c r="BH41" i="19"/>
  <c r="BH627" i="19"/>
  <c r="BH485" i="19"/>
  <c r="BH884" i="19"/>
  <c r="BH431" i="19"/>
  <c r="BH566" i="19"/>
  <c r="BH561" i="19"/>
  <c r="BH393" i="19"/>
  <c r="BH653" i="19"/>
  <c r="BH403" i="19"/>
  <c r="BH753" i="19"/>
  <c r="BH313" i="19"/>
  <c r="BH310" i="19"/>
  <c r="BH303" i="19"/>
  <c r="BH299" i="19"/>
  <c r="BH808" i="19"/>
  <c r="BH939" i="19"/>
  <c r="BH488" i="19"/>
  <c r="BH81" i="19"/>
  <c r="BH719" i="19"/>
  <c r="BH523" i="19"/>
  <c r="BH746" i="19"/>
  <c r="BH882" i="19"/>
  <c r="BH783" i="19"/>
  <c r="BH822" i="19"/>
  <c r="BH605" i="19"/>
  <c r="BH634" i="19"/>
  <c r="BH727" i="19"/>
  <c r="BH636" i="19"/>
  <c r="BH892" i="19"/>
  <c r="BH631" i="19"/>
  <c r="BH221" i="19"/>
  <c r="BH893" i="19"/>
  <c r="BH350" i="19"/>
  <c r="BH177" i="19"/>
  <c r="BH418" i="19"/>
  <c r="BH921" i="19"/>
  <c r="BH366" i="19"/>
  <c r="BH773" i="19"/>
  <c r="BH297" i="19"/>
  <c r="BH209" i="19"/>
  <c r="BH49" i="19"/>
  <c r="BH780" i="19"/>
  <c r="BH583" i="19"/>
  <c r="BH755" i="19"/>
  <c r="BH460" i="19"/>
  <c r="BH873" i="19"/>
  <c r="BH865" i="19"/>
  <c r="BH659" i="19"/>
  <c r="BH399" i="19"/>
  <c r="BH781" i="19"/>
  <c r="BH860" i="19"/>
  <c r="BH888" i="19"/>
  <c r="BH721" i="19"/>
  <c r="BH499" i="19"/>
  <c r="BH478" i="19"/>
  <c r="BH281" i="19"/>
  <c r="BH397" i="19"/>
  <c r="BH223" i="19"/>
  <c r="BH887" i="19"/>
  <c r="BH784" i="19"/>
  <c r="BH591" i="19"/>
  <c r="BH679" i="19"/>
  <c r="BH184" i="19"/>
  <c r="BH270" i="19"/>
  <c r="BH156" i="19"/>
  <c r="BH660" i="19"/>
  <c r="BH600" i="19"/>
  <c r="BH596" i="19"/>
  <c r="BH662" i="19"/>
  <c r="BH618" i="19"/>
  <c r="BH446" i="19"/>
  <c r="BH206" i="19"/>
  <c r="BH202" i="19"/>
  <c r="BH352" i="19"/>
  <c r="BH457" i="19"/>
  <c r="BH83" i="19"/>
  <c r="BH944" i="19"/>
  <c r="BH919" i="19"/>
  <c r="BH232" i="19"/>
  <c r="BH454" i="19"/>
  <c r="BH349" i="19"/>
  <c r="BH582" i="19"/>
  <c r="BH383" i="19"/>
  <c r="BH642" i="19"/>
  <c r="BH451" i="19"/>
  <c r="BH831" i="19"/>
  <c r="BH386" i="19"/>
  <c r="BH333" i="19"/>
  <c r="BH937" i="19"/>
  <c r="BH764" i="19"/>
  <c r="BH804" i="19"/>
  <c r="BH147" i="19"/>
  <c r="BH621" i="19"/>
  <c r="BH220" i="19"/>
  <c r="BH648" i="19"/>
  <c r="BH536" i="19"/>
  <c r="BH95" i="19"/>
  <c r="BH625" i="19"/>
  <c r="BH290" i="19"/>
  <c r="BH332" i="19"/>
  <c r="BH218" i="19"/>
  <c r="BH946" i="19"/>
  <c r="BH730" i="19"/>
  <c r="BH832" i="19"/>
  <c r="BH183" i="19"/>
  <c r="BH722" i="19"/>
  <c r="BH211" i="19"/>
  <c r="BH895" i="19"/>
  <c r="BH321" i="19"/>
  <c r="BH708" i="19"/>
  <c r="BH440" i="19"/>
  <c r="BH423" i="19"/>
  <c r="BH835" i="19"/>
  <c r="BH762" i="19"/>
  <c r="BH424" i="19"/>
  <c r="BH317" i="19"/>
  <c r="BH289" i="19"/>
  <c r="BH328" i="19"/>
  <c r="BH430" i="19"/>
  <c r="BH711" i="19"/>
  <c r="BH152" i="19"/>
  <c r="BH164" i="19"/>
  <c r="BH225" i="19"/>
  <c r="BH788" i="19"/>
  <c r="BH713" i="19"/>
  <c r="BH149" i="19"/>
  <c r="BH166" i="19"/>
  <c r="BH148" i="19"/>
  <c r="BH143" i="19"/>
  <c r="BH439" i="19"/>
  <c r="BH129" i="19"/>
  <c r="BH315" i="19"/>
  <c r="BH329" i="19"/>
  <c r="BH941" i="19"/>
  <c r="BH854" i="19"/>
  <c r="BH857" i="19"/>
  <c r="BH228" i="19"/>
  <c r="BH43" i="19"/>
  <c r="BH400" i="19"/>
  <c r="BH486" i="19"/>
  <c r="BH435" i="19"/>
  <c r="BH569" i="19"/>
  <c r="BH565" i="19"/>
  <c r="BH560" i="19"/>
  <c r="BH584" i="19"/>
  <c r="BH587" i="19"/>
  <c r="BH21" i="19"/>
  <c r="BH474" i="19"/>
  <c r="BH312" i="19"/>
  <c r="BH309" i="19"/>
  <c r="BH302" i="19"/>
  <c r="BH926" i="19"/>
  <c r="BH368" i="19"/>
  <c r="BH925" i="19"/>
  <c r="BH742" i="19"/>
  <c r="BH894" i="19"/>
  <c r="BH718" i="19"/>
  <c r="BH292" i="19"/>
  <c r="BH530" i="19"/>
  <c r="BH293" i="19"/>
  <c r="BH189" i="19"/>
  <c r="BH821" i="19"/>
  <c r="BH601" i="19"/>
  <c r="BH613" i="19"/>
  <c r="BH57" i="19"/>
  <c r="BH752" i="19"/>
  <c r="BH246" i="19"/>
  <c r="BH214" i="19"/>
  <c r="BH222" i="19"/>
  <c r="BH891" i="19"/>
  <c r="BH635" i="19"/>
  <c r="BH586" i="19"/>
  <c r="BH282" i="19"/>
  <c r="BH922" i="19"/>
  <c r="BH945" i="19"/>
  <c r="BH750" i="19"/>
  <c r="BH370" i="19"/>
  <c r="BH181" i="19"/>
  <c r="BH35" i="19"/>
  <c r="BH40" i="19"/>
  <c r="BH521" i="19"/>
  <c r="BH494" i="19"/>
  <c r="BH335" i="19"/>
  <c r="BH48" i="19"/>
  <c r="BH55" i="19"/>
  <c r="BH733" i="19"/>
  <c r="BH398" i="19"/>
  <c r="BH271" i="19"/>
  <c r="BH436" i="19"/>
  <c r="BH748" i="19"/>
  <c r="BH374" i="19"/>
  <c r="BH139" i="19"/>
  <c r="BH227" i="19"/>
  <c r="BH678" i="19"/>
  <c r="BH612" i="19"/>
  <c r="BH877" i="19"/>
  <c r="BH394" i="19"/>
  <c r="BH420" i="19"/>
  <c r="BH734" i="19"/>
  <c r="BH467" i="19"/>
  <c r="BH699" i="19"/>
  <c r="BH28" i="19"/>
  <c r="BH54" i="19"/>
  <c r="BH535" i="19"/>
  <c r="BH537" i="19"/>
  <c r="BH864" i="19"/>
  <c r="BH16" i="19"/>
  <c r="BH867" i="19"/>
  <c r="BH576" i="19"/>
  <c r="BH847" i="19"/>
  <c r="BH213" i="19"/>
  <c r="BH280" i="19"/>
  <c r="BH555" i="19"/>
  <c r="BH737" i="19"/>
  <c r="BH551" i="19"/>
  <c r="BH757" i="19"/>
  <c r="BH768" i="19"/>
  <c r="BH809" i="19"/>
  <c r="BH693" i="19"/>
  <c r="BH65" i="19"/>
  <c r="BH307" i="19"/>
  <c r="BH304" i="19"/>
  <c r="BH308" i="19"/>
  <c r="BH301" i="19"/>
  <c r="BH697" i="19"/>
  <c r="BH667" i="19"/>
  <c r="BH344" i="19"/>
  <c r="BH409" i="19"/>
  <c r="BH715" i="19"/>
  <c r="BH717" i="19"/>
  <c r="BH261" i="19"/>
  <c r="BH825" i="19"/>
  <c r="BH254" i="19"/>
  <c r="BH190" i="19"/>
  <c r="BH820" i="19"/>
  <c r="BH6" i="19"/>
  <c r="BH760" i="19"/>
  <c r="BH726" i="19"/>
  <c r="BH890" i="19"/>
  <c r="BH186" i="19"/>
  <c r="BH786" i="19"/>
  <c r="BH507" i="19"/>
  <c r="BH897" i="19"/>
  <c r="BH728" i="19"/>
  <c r="BH810" i="19"/>
  <c r="BH283" i="19"/>
  <c r="BH716" i="19"/>
  <c r="BH371" i="19"/>
  <c r="BH501" i="19"/>
  <c r="BH365" i="19"/>
  <c r="BH180" i="19"/>
  <c r="BH664" i="19"/>
  <c r="BH234" i="19"/>
  <c r="BH779" i="19"/>
  <c r="BH878" i="19"/>
  <c r="BH47" i="19"/>
  <c r="BH813" i="19"/>
  <c r="BH661" i="19"/>
  <c r="BH267" i="19"/>
  <c r="BH437" i="19"/>
  <c r="BH373" i="19"/>
  <c r="BH294" i="19"/>
  <c r="BH511" i="19"/>
  <c r="BH917" i="19"/>
  <c r="BH502" i="19"/>
  <c r="BH915" i="19"/>
  <c r="BH735" i="19"/>
  <c r="BH468" i="19"/>
  <c r="BH27" i="19"/>
  <c r="BH509" i="19"/>
  <c r="BH538" i="19"/>
  <c r="BH879" i="19"/>
  <c r="BH10" i="19"/>
  <c r="BH701" i="19"/>
  <c r="BH36" i="19"/>
  <c r="BH700" i="19"/>
  <c r="BH670" i="19"/>
  <c r="BH556" i="19"/>
  <c r="BH544" i="19"/>
  <c r="BH197" i="19"/>
  <c r="BH696" i="19"/>
  <c r="BH692" i="19"/>
  <c r="BH210" i="19"/>
  <c r="BH74" i="19"/>
  <c r="BH675" i="19"/>
  <c r="BH671" i="19"/>
  <c r="BH564" i="19"/>
  <c r="BH549" i="19"/>
  <c r="BH413" i="19"/>
  <c r="BH215" i="19"/>
  <c r="BH796" i="19"/>
  <c r="BH795" i="19"/>
  <c r="BH248" i="19"/>
  <c r="BH247" i="19"/>
  <c r="BH645" i="19"/>
  <c r="BH285" i="19"/>
  <c r="BH351" i="19"/>
  <c r="BH7" i="19"/>
  <c r="BH871" i="19"/>
  <c r="BH852" i="19"/>
  <c r="BH603" i="19"/>
  <c r="BH120" i="19"/>
  <c r="BH843" i="19"/>
  <c r="BH473" i="19"/>
  <c r="BH465" i="19"/>
  <c r="BH389" i="19"/>
  <c r="BH428" i="19"/>
  <c r="BH276" i="19"/>
  <c r="BH830" i="19"/>
  <c r="BH14" i="19"/>
  <c r="BH532" i="19"/>
  <c r="BH196" i="19"/>
  <c r="BH459" i="19"/>
  <c r="BH230" i="19"/>
  <c r="BH381" i="19"/>
  <c r="BH581" i="19"/>
  <c r="BH469" i="19"/>
  <c r="BH545" i="19"/>
  <c r="BH540" i="19"/>
  <c r="BH881" i="19"/>
  <c r="BH404" i="19"/>
  <c r="BH341" i="19"/>
  <c r="BH461" i="19"/>
  <c r="BH554" i="19"/>
  <c r="BH195" i="19"/>
  <c r="BH695" i="19"/>
  <c r="BH71" i="19"/>
  <c r="BH73" i="19"/>
  <c r="BH902" i="19"/>
  <c r="BH130" i="19"/>
  <c r="BH327" i="19"/>
  <c r="BH17" i="19"/>
  <c r="BH794" i="19"/>
  <c r="BH240" i="19"/>
  <c r="BH720" i="19"/>
  <c r="BH390" i="19"/>
  <c r="BH8" i="19"/>
  <c r="BH870" i="19"/>
  <c r="BH602" i="19"/>
  <c r="BH78" i="19"/>
  <c r="BH774" i="19"/>
  <c r="BH778" i="19"/>
  <c r="BH425" i="19"/>
  <c r="BH274" i="19"/>
  <c r="BH11" i="19"/>
  <c r="BH259" i="19"/>
  <c r="BH345" i="19"/>
  <c r="BH358" i="19"/>
  <c r="BH745" i="19"/>
  <c r="BH29" i="19"/>
  <c r="BH548" i="19"/>
  <c r="BH543" i="19"/>
  <c r="BH539" i="19"/>
  <c r="BH77" i="19"/>
  <c r="BH880" i="19"/>
  <c r="BH863" i="19"/>
  <c r="BH367" i="19"/>
  <c r="BH577" i="19"/>
  <c r="BH137" i="19"/>
  <c r="BH575" i="19"/>
  <c r="BH178" i="19"/>
  <c r="BH192" i="19"/>
  <c r="BH553" i="19"/>
  <c r="BH542" i="19"/>
  <c r="BH256" i="19"/>
  <c r="BH811" i="19"/>
  <c r="BH694" i="19"/>
  <c r="BH476" i="19"/>
  <c r="BH70" i="19"/>
  <c r="BH66" i="19"/>
  <c r="BH72" i="19"/>
  <c r="BH673" i="19"/>
  <c r="BH121" i="19"/>
  <c r="BH463" i="19"/>
  <c r="BH136" i="19"/>
  <c r="BH579" i="19"/>
  <c r="BH416" i="19"/>
  <c r="BH406" i="19"/>
  <c r="BH805" i="19"/>
  <c r="BH798" i="19"/>
  <c r="BH534" i="19"/>
  <c r="BH252" i="19"/>
  <c r="BH359" i="19"/>
  <c r="BH245" i="19"/>
  <c r="BH691" i="19"/>
  <c r="BH336" i="19"/>
  <c r="BH807" i="19"/>
  <c r="BH668" i="19"/>
  <c r="BH520" i="19"/>
  <c r="BH646" i="19"/>
  <c r="BH868" i="19"/>
  <c r="BH771" i="19"/>
  <c r="BH462" i="19"/>
  <c r="BH235" i="19"/>
  <c r="BH76" i="19"/>
  <c r="BH704" i="19"/>
  <c r="BH472" i="19"/>
  <c r="BH357" i="19"/>
  <c r="BH776" i="19"/>
  <c r="BH931" i="19"/>
  <c r="BH132" i="19"/>
  <c r="BH503" i="19"/>
  <c r="BH272" i="19"/>
  <c r="BH736" i="19"/>
  <c r="BH12" i="19"/>
  <c r="BH441" i="19"/>
  <c r="BH260" i="19"/>
  <c r="BH347" i="19"/>
  <c r="BH637" i="19"/>
  <c r="BH632" i="19"/>
  <c r="BH9" i="19"/>
  <c r="BH174" i="19"/>
  <c r="BH456" i="19"/>
  <c r="BH69" i="19"/>
  <c r="BH64" i="19"/>
  <c r="BH683" i="19"/>
  <c r="BH672" i="19"/>
  <c r="BH470" i="19"/>
  <c r="BH295" i="19"/>
  <c r="BH550" i="19"/>
  <c r="BH411" i="19"/>
  <c r="BH655" i="19"/>
  <c r="BH216" i="19"/>
  <c r="BH800" i="19"/>
  <c r="BH797" i="19"/>
  <c r="BH253" i="19"/>
  <c r="BH249" i="19"/>
  <c r="BH427" i="19"/>
  <c r="BH479" i="19"/>
  <c r="BH765" i="19"/>
  <c r="BH758" i="19"/>
  <c r="BH229" i="19"/>
  <c r="BH676" i="19"/>
  <c r="BH207" i="19"/>
  <c r="BH869" i="19"/>
  <c r="BH866" i="19"/>
  <c r="BH770" i="19"/>
  <c r="BH324" i="19"/>
  <c r="BH122" i="19"/>
  <c r="BH844" i="19"/>
  <c r="BH705" i="19"/>
  <c r="BH772" i="19"/>
  <c r="BH466" i="19"/>
  <c r="BH464" i="19"/>
  <c r="BH338" i="19"/>
  <c r="BH493" i="19"/>
  <c r="BH275" i="19"/>
  <c r="BH278" i="19"/>
  <c r="BH15" i="19"/>
  <c r="BH13" i="19"/>
  <c r="BH20" i="19"/>
  <c r="BH194" i="19"/>
  <c r="BH346" i="19"/>
  <c r="BH176" i="19"/>
  <c r="BH412" i="19"/>
  <c r="BH128" i="19"/>
  <c r="BH455" i="19"/>
  <c r="BH933" i="19"/>
  <c r="AC858" i="3"/>
  <c r="AA858" i="3"/>
  <c r="AC842" i="3"/>
  <c r="AA842" i="3"/>
  <c r="AC830" i="3"/>
  <c r="AA830" i="3"/>
  <c r="AC814" i="3"/>
  <c r="AA814" i="3"/>
  <c r="AC798" i="3"/>
  <c r="AA798" i="3"/>
  <c r="AC782" i="3"/>
  <c r="AA782" i="3"/>
  <c r="AC762" i="3"/>
  <c r="AA762" i="3"/>
  <c r="AC746" i="3"/>
  <c r="AA746" i="3"/>
  <c r="AC734" i="3"/>
  <c r="AA734" i="3"/>
  <c r="AC718" i="3"/>
  <c r="AA718" i="3"/>
  <c r="AC698" i="3"/>
  <c r="AA698" i="3"/>
  <c r="AC686" i="3"/>
  <c r="AA686" i="3"/>
  <c r="AC670" i="3"/>
  <c r="AA670" i="3"/>
  <c r="AC650" i="3"/>
  <c r="AA650" i="3"/>
  <c r="AC634" i="3"/>
  <c r="AA634" i="3"/>
  <c r="AC618" i="3"/>
  <c r="AA618" i="3"/>
  <c r="AC602" i="3"/>
  <c r="AA602" i="3"/>
  <c r="AC586" i="3"/>
  <c r="AA586" i="3"/>
  <c r="AC574" i="3"/>
  <c r="AA574" i="3"/>
  <c r="AC554" i="3"/>
  <c r="AA554" i="3"/>
  <c r="AC538" i="3"/>
  <c r="AA538" i="3"/>
  <c r="AC522" i="3"/>
  <c r="AA522" i="3"/>
  <c r="AC506" i="3"/>
  <c r="AA506" i="3"/>
  <c r="AC494" i="3"/>
  <c r="AA494" i="3"/>
  <c r="AC478" i="3"/>
  <c r="AA478" i="3"/>
  <c r="AC462" i="3"/>
  <c r="AA462" i="3"/>
  <c r="AC442" i="3"/>
  <c r="AA442" i="3"/>
  <c r="AC426" i="3"/>
  <c r="AA426" i="3"/>
  <c r="AC414" i="3"/>
  <c r="AA414" i="3"/>
  <c r="AC398" i="3"/>
  <c r="AA398" i="3"/>
  <c r="AC382" i="3"/>
  <c r="AA382" i="3"/>
  <c r="AA366" i="3"/>
  <c r="AC366" i="3"/>
  <c r="AC350" i="3"/>
  <c r="AA350" i="3"/>
  <c r="AC326" i="3"/>
  <c r="AA326" i="3"/>
  <c r="AC310" i="3"/>
  <c r="AA310" i="3"/>
  <c r="AC290" i="3"/>
  <c r="AA290" i="3"/>
  <c r="AC282" i="3"/>
  <c r="AA282" i="3"/>
  <c r="AC274" i="3"/>
  <c r="AA274" i="3"/>
  <c r="AC270" i="3"/>
  <c r="AA270" i="3"/>
  <c r="AC262" i="3"/>
  <c r="AA262" i="3"/>
  <c r="AC254" i="3"/>
  <c r="AA254" i="3"/>
  <c r="AC246" i="3"/>
  <c r="AA246" i="3"/>
  <c r="AC226" i="3"/>
  <c r="AA226" i="3"/>
  <c r="AC218" i="3"/>
  <c r="AA218" i="3"/>
  <c r="AC210" i="3"/>
  <c r="AA210" i="3"/>
  <c r="AC206" i="3"/>
  <c r="AA206" i="3"/>
  <c r="AC198" i="3"/>
  <c r="AA198" i="3"/>
  <c r="AC190" i="3"/>
  <c r="AA190" i="3"/>
  <c r="AC182" i="3"/>
  <c r="AA182" i="3"/>
  <c r="AC162" i="3"/>
  <c r="AA162" i="3"/>
  <c r="AC154" i="3"/>
  <c r="AA154" i="3"/>
  <c r="AC110" i="3"/>
  <c r="AA110" i="3"/>
  <c r="AA900" i="3"/>
  <c r="AA868" i="3"/>
  <c r="AA836" i="3"/>
  <c r="AA234" i="3"/>
  <c r="AA106" i="3"/>
  <c r="AC878" i="3"/>
  <c r="AC901" i="3"/>
  <c r="AA901" i="3"/>
  <c r="AC897" i="3"/>
  <c r="AA897" i="3"/>
  <c r="AC893" i="3"/>
  <c r="AA893" i="3"/>
  <c r="AC889" i="3"/>
  <c r="AA889" i="3"/>
  <c r="AC885" i="3"/>
  <c r="AA885" i="3"/>
  <c r="AC881" i="3"/>
  <c r="AA881" i="3"/>
  <c r="AC877" i="3"/>
  <c r="AA877" i="3"/>
  <c r="AC873" i="3"/>
  <c r="AA873" i="3"/>
  <c r="AC869" i="3"/>
  <c r="AA869" i="3"/>
  <c r="AC865" i="3"/>
  <c r="AA865" i="3"/>
  <c r="AC861" i="3"/>
  <c r="AA861" i="3"/>
  <c r="AC857" i="3"/>
  <c r="AA857" i="3"/>
  <c r="AC853" i="3"/>
  <c r="AA853" i="3"/>
  <c r="AC849" i="3"/>
  <c r="AA849" i="3"/>
  <c r="AC845" i="3"/>
  <c r="AA845" i="3"/>
  <c r="AC841" i="3"/>
  <c r="AA841" i="3"/>
  <c r="AC837" i="3"/>
  <c r="AA837" i="3"/>
  <c r="AC833" i="3"/>
  <c r="AA833" i="3"/>
  <c r="AC829" i="3"/>
  <c r="AA829" i="3"/>
  <c r="AC825" i="3"/>
  <c r="AA825" i="3"/>
  <c r="AC821" i="3"/>
  <c r="AA821" i="3"/>
  <c r="AC817" i="3"/>
  <c r="AA817" i="3"/>
  <c r="AC813" i="3"/>
  <c r="AA813" i="3"/>
  <c r="AC809" i="3"/>
  <c r="AA809" i="3"/>
  <c r="AC805" i="3"/>
  <c r="AA805" i="3"/>
  <c r="AC801" i="3"/>
  <c r="AA801" i="3"/>
  <c r="AC797" i="3"/>
  <c r="AA797" i="3"/>
  <c r="AC793" i="3"/>
  <c r="AA793" i="3"/>
  <c r="AC789" i="3"/>
  <c r="AA789" i="3"/>
  <c r="AC785" i="3"/>
  <c r="AA785" i="3"/>
  <c r="AC781" i="3"/>
  <c r="AA781" i="3"/>
  <c r="AC777" i="3"/>
  <c r="AA777" i="3"/>
  <c r="AC773" i="3"/>
  <c r="AA773" i="3"/>
  <c r="AC769" i="3"/>
  <c r="AA769" i="3"/>
  <c r="AC765" i="3"/>
  <c r="AA765" i="3"/>
  <c r="AC761" i="3"/>
  <c r="AA761" i="3"/>
  <c r="AC757" i="3"/>
  <c r="AA757" i="3"/>
  <c r="AC753" i="3"/>
  <c r="AA753" i="3"/>
  <c r="AC749" i="3"/>
  <c r="AA749" i="3"/>
  <c r="AC745" i="3"/>
  <c r="AA745" i="3"/>
  <c r="AC741" i="3"/>
  <c r="AA741" i="3"/>
  <c r="AC737" i="3"/>
  <c r="AA737" i="3"/>
  <c r="AC733" i="3"/>
  <c r="AA733" i="3"/>
  <c r="AC729" i="3"/>
  <c r="AA729" i="3"/>
  <c r="AC725" i="3"/>
  <c r="AA725" i="3"/>
  <c r="AC721" i="3"/>
  <c r="AA721" i="3"/>
  <c r="AC717" i="3"/>
  <c r="AA717" i="3"/>
  <c r="AC713" i="3"/>
  <c r="AA713" i="3"/>
  <c r="AC709" i="3"/>
  <c r="AA709" i="3"/>
  <c r="AC705" i="3"/>
  <c r="AA705" i="3"/>
  <c r="AC701" i="3"/>
  <c r="AA701" i="3"/>
  <c r="AC697" i="3"/>
  <c r="AA697" i="3"/>
  <c r="AC693" i="3"/>
  <c r="AA693" i="3"/>
  <c r="AC689" i="3"/>
  <c r="AA689" i="3"/>
  <c r="AC685" i="3"/>
  <c r="AA685" i="3"/>
  <c r="AC681" i="3"/>
  <c r="AA681" i="3"/>
  <c r="AC677" i="3"/>
  <c r="AA677" i="3"/>
  <c r="AC673" i="3"/>
  <c r="AA673" i="3"/>
  <c r="AC669" i="3"/>
  <c r="AA669" i="3"/>
  <c r="AC665" i="3"/>
  <c r="AA665" i="3"/>
  <c r="AC661" i="3"/>
  <c r="AA661" i="3"/>
  <c r="AC657" i="3"/>
  <c r="AA657" i="3"/>
  <c r="AC653" i="3"/>
  <c r="AA653" i="3"/>
  <c r="AC649" i="3"/>
  <c r="AA649" i="3"/>
  <c r="AC645" i="3"/>
  <c r="AA645" i="3"/>
  <c r="AC641" i="3"/>
  <c r="AA641" i="3"/>
  <c r="AC637" i="3"/>
  <c r="AA637" i="3"/>
  <c r="AC633" i="3"/>
  <c r="AA633" i="3"/>
  <c r="AC629" i="3"/>
  <c r="AA629" i="3"/>
  <c r="AC625" i="3"/>
  <c r="AA625" i="3"/>
  <c r="AC621" i="3"/>
  <c r="AA621" i="3"/>
  <c r="AC617" i="3"/>
  <c r="AA617" i="3"/>
  <c r="AC613" i="3"/>
  <c r="AA613" i="3"/>
  <c r="AC609" i="3"/>
  <c r="AA609" i="3"/>
  <c r="AC605" i="3"/>
  <c r="AA605" i="3"/>
  <c r="AC601" i="3"/>
  <c r="AA601" i="3"/>
  <c r="AC597" i="3"/>
  <c r="AA597" i="3"/>
  <c r="AC593" i="3"/>
  <c r="AA593" i="3"/>
  <c r="AC589" i="3"/>
  <c r="AA589" i="3"/>
  <c r="AC585" i="3"/>
  <c r="AA585" i="3"/>
  <c r="AC581" i="3"/>
  <c r="AA581" i="3"/>
  <c r="AC577" i="3"/>
  <c r="AA577" i="3"/>
  <c r="AC573" i="3"/>
  <c r="AA573" i="3"/>
  <c r="AC569" i="3"/>
  <c r="AA569" i="3"/>
  <c r="AC565" i="3"/>
  <c r="AA565" i="3"/>
  <c r="AC561" i="3"/>
  <c r="AA561" i="3"/>
  <c r="AC557" i="3"/>
  <c r="AA557" i="3"/>
  <c r="AC553" i="3"/>
  <c r="AA553" i="3"/>
  <c r="AC549" i="3"/>
  <c r="AA549" i="3"/>
  <c r="AC545" i="3"/>
  <c r="AA545" i="3"/>
  <c r="AC541" i="3"/>
  <c r="AA541" i="3"/>
  <c r="AC537" i="3"/>
  <c r="AA537" i="3"/>
  <c r="AC533" i="3"/>
  <c r="AA533" i="3"/>
  <c r="AC529" i="3"/>
  <c r="AA529" i="3"/>
  <c r="AC525" i="3"/>
  <c r="AA525" i="3"/>
  <c r="AC521" i="3"/>
  <c r="AA521" i="3"/>
  <c r="AC517" i="3"/>
  <c r="AA517" i="3"/>
  <c r="AC513" i="3"/>
  <c r="AA513" i="3"/>
  <c r="AC509" i="3"/>
  <c r="AA509" i="3"/>
  <c r="AC505" i="3"/>
  <c r="AA505" i="3"/>
  <c r="AC501" i="3"/>
  <c r="AA501" i="3"/>
  <c r="AC497" i="3"/>
  <c r="AA497" i="3"/>
  <c r="AC493" i="3"/>
  <c r="AA493" i="3"/>
  <c r="AC489" i="3"/>
  <c r="AA489" i="3"/>
  <c r="AC485" i="3"/>
  <c r="AA485" i="3"/>
  <c r="AC481" i="3"/>
  <c r="AA481" i="3"/>
  <c r="AC477" i="3"/>
  <c r="AA477" i="3"/>
  <c r="AC473" i="3"/>
  <c r="AA473" i="3"/>
  <c r="AC469" i="3"/>
  <c r="AA469" i="3"/>
  <c r="AC465" i="3"/>
  <c r="AA465" i="3"/>
  <c r="AC461" i="3"/>
  <c r="AA461" i="3"/>
  <c r="AC457" i="3"/>
  <c r="AA457" i="3"/>
  <c r="AC453" i="3"/>
  <c r="AA453" i="3"/>
  <c r="AC449" i="3"/>
  <c r="AA449" i="3"/>
  <c r="AC445" i="3"/>
  <c r="AA445" i="3"/>
  <c r="AC441" i="3"/>
  <c r="AA441" i="3"/>
  <c r="AC437" i="3"/>
  <c r="AA437" i="3"/>
  <c r="AC433" i="3"/>
  <c r="AA433" i="3"/>
  <c r="AC429" i="3"/>
  <c r="AA429" i="3"/>
  <c r="AC425" i="3"/>
  <c r="AA425" i="3"/>
  <c r="AC421" i="3"/>
  <c r="AA421" i="3"/>
  <c r="AC417" i="3"/>
  <c r="AA417" i="3"/>
  <c r="AC413" i="3"/>
  <c r="AA413" i="3"/>
  <c r="AC409" i="3"/>
  <c r="AA409" i="3"/>
  <c r="AC405" i="3"/>
  <c r="AA405" i="3"/>
  <c r="AC401" i="3"/>
  <c r="AA401" i="3"/>
  <c r="AC397" i="3"/>
  <c r="AA397" i="3"/>
  <c r="AC393" i="3"/>
  <c r="AA393" i="3"/>
  <c r="AC389" i="3"/>
  <c r="AA389" i="3"/>
  <c r="AC385" i="3"/>
  <c r="AA385" i="3"/>
  <c r="AC381" i="3"/>
  <c r="AA381" i="3"/>
  <c r="AC377" i="3"/>
  <c r="AA377" i="3"/>
  <c r="AC373" i="3"/>
  <c r="AA373" i="3"/>
  <c r="AC369" i="3"/>
  <c r="AA369" i="3"/>
  <c r="AC361" i="3"/>
  <c r="AA361" i="3"/>
  <c r="AC353" i="3"/>
  <c r="AA353" i="3"/>
  <c r="AC349" i="3"/>
  <c r="AA349" i="3"/>
  <c r="AC345" i="3"/>
  <c r="AA345" i="3"/>
  <c r="AC341" i="3"/>
  <c r="AA341" i="3"/>
  <c r="AC337" i="3"/>
  <c r="AA337" i="3"/>
  <c r="AC333" i="3"/>
  <c r="AA333" i="3"/>
  <c r="AC329" i="3"/>
  <c r="AA329" i="3"/>
  <c r="AC325" i="3"/>
  <c r="AA325" i="3"/>
  <c r="AC321" i="3"/>
  <c r="AA321" i="3"/>
  <c r="AC317" i="3"/>
  <c r="AA317" i="3"/>
  <c r="AC313" i="3"/>
  <c r="AA313" i="3"/>
  <c r="AC309" i="3"/>
  <c r="AA309" i="3"/>
  <c r="AC305" i="3"/>
  <c r="AA305" i="3"/>
  <c r="AC301" i="3"/>
  <c r="AA301" i="3"/>
  <c r="AC297" i="3"/>
  <c r="AA297" i="3"/>
  <c r="AC293" i="3"/>
  <c r="AA293" i="3"/>
  <c r="AC285" i="3"/>
  <c r="AA285" i="3"/>
  <c r="AC281" i="3"/>
  <c r="AA281" i="3"/>
  <c r="AC277" i="3"/>
  <c r="AA277" i="3"/>
  <c r="AC273" i="3"/>
  <c r="AA273" i="3"/>
  <c r="AC269" i="3"/>
  <c r="AA269" i="3"/>
  <c r="AC265" i="3"/>
  <c r="AA265" i="3"/>
  <c r="AC261" i="3"/>
  <c r="AA261" i="3"/>
  <c r="AC257" i="3"/>
  <c r="AA257" i="3"/>
  <c r="AC253" i="3"/>
  <c r="AA253" i="3"/>
  <c r="AC249" i="3"/>
  <c r="AA249" i="3"/>
  <c r="AC245" i="3"/>
  <c r="AA245" i="3"/>
  <c r="AC241" i="3"/>
  <c r="AA241" i="3"/>
  <c r="AC237" i="3"/>
  <c r="AA237" i="3"/>
  <c r="AC233" i="3"/>
  <c r="AA233" i="3"/>
  <c r="AC229" i="3"/>
  <c r="AA229" i="3"/>
  <c r="AC225" i="3"/>
  <c r="AA225" i="3"/>
  <c r="AC221" i="3"/>
  <c r="AA221" i="3"/>
  <c r="AC217" i="3"/>
  <c r="AA217" i="3"/>
  <c r="AC213" i="3"/>
  <c r="AA213" i="3"/>
  <c r="AC209" i="3"/>
  <c r="AA209" i="3"/>
  <c r="AA896" i="3"/>
  <c r="AA880" i="3"/>
  <c r="AA864" i="3"/>
  <c r="AA848" i="3"/>
  <c r="AA832" i="3"/>
  <c r="AA816" i="3"/>
  <c r="AA800" i="3"/>
  <c r="AA784" i="3"/>
  <c r="AA768" i="3"/>
  <c r="AA752" i="3"/>
  <c r="AA736" i="3"/>
  <c r="AA720" i="3"/>
  <c r="AA704" i="3"/>
  <c r="AA688" i="3"/>
  <c r="AA672" i="3"/>
  <c r="AA656" i="3"/>
  <c r="AA640" i="3"/>
  <c r="AA624" i="3"/>
  <c r="AA608" i="3"/>
  <c r="AA592" i="3"/>
  <c r="AA576" i="3"/>
  <c r="AA560" i="3"/>
  <c r="AA544" i="3"/>
  <c r="AA528" i="3"/>
  <c r="AA512" i="3"/>
  <c r="AA496" i="3"/>
  <c r="AA480" i="3"/>
  <c r="AA464" i="3"/>
  <c r="AA448" i="3"/>
  <c r="AA432" i="3"/>
  <c r="AA416" i="3"/>
  <c r="AA399" i="3"/>
  <c r="AA383" i="3"/>
  <c r="AA365" i="3"/>
  <c r="AA314" i="3"/>
  <c r="AA202" i="3"/>
  <c r="AC839" i="3"/>
  <c r="AC559" i="3"/>
  <c r="AC894" i="3"/>
  <c r="AA894" i="3"/>
  <c r="AC882" i="3"/>
  <c r="AA882" i="3"/>
  <c r="AA870" i="3"/>
  <c r="AC870" i="3"/>
  <c r="AC850" i="3"/>
  <c r="AA850" i="3"/>
  <c r="AC838" i="3"/>
  <c r="AA838" i="3"/>
  <c r="AC822" i="3"/>
  <c r="AA822" i="3"/>
  <c r="AC802" i="3"/>
  <c r="AA802" i="3"/>
  <c r="AC786" i="3"/>
  <c r="AA786" i="3"/>
  <c r="AC770" i="3"/>
  <c r="AA770" i="3"/>
  <c r="AC754" i="3"/>
  <c r="AA754" i="3"/>
  <c r="AC742" i="3"/>
  <c r="AA742" i="3"/>
  <c r="AC722" i="3"/>
  <c r="AA722" i="3"/>
  <c r="AC706" i="3"/>
  <c r="AA706" i="3"/>
  <c r="AC694" i="3"/>
  <c r="AA694" i="3"/>
  <c r="AC678" i="3"/>
  <c r="AA678" i="3"/>
  <c r="AC662" i="3"/>
  <c r="AA662" i="3"/>
  <c r="AC646" i="3"/>
  <c r="AA646" i="3"/>
  <c r="AC630" i="3"/>
  <c r="AA630" i="3"/>
  <c r="AC614" i="3"/>
  <c r="AA614" i="3"/>
  <c r="AC598" i="3"/>
  <c r="AA598" i="3"/>
  <c r="AC578" i="3"/>
  <c r="AA578" i="3"/>
  <c r="AC562" i="3"/>
  <c r="AA562" i="3"/>
  <c r="AC546" i="3"/>
  <c r="AA546" i="3"/>
  <c r="AC534" i="3"/>
  <c r="AA534" i="3"/>
  <c r="AC514" i="3"/>
  <c r="AA514" i="3"/>
  <c r="AC502" i="3"/>
  <c r="AA502" i="3"/>
  <c r="AC486" i="3"/>
  <c r="AA486" i="3"/>
  <c r="AC466" i="3"/>
  <c r="AA466" i="3"/>
  <c r="AC454" i="3"/>
  <c r="AA454" i="3"/>
  <c r="AC434" i="3"/>
  <c r="AA434" i="3"/>
  <c r="AC422" i="3"/>
  <c r="AA422" i="3"/>
  <c r="AC406" i="3"/>
  <c r="AA406" i="3"/>
  <c r="AC390" i="3"/>
  <c r="AA390" i="3"/>
  <c r="AC374" i="3"/>
  <c r="AA374" i="3"/>
  <c r="AC318" i="3"/>
  <c r="AA318" i="3"/>
  <c r="AC396" i="3"/>
  <c r="AA396" i="3"/>
  <c r="AC392" i="3"/>
  <c r="AA392" i="3"/>
  <c r="AC388" i="3"/>
  <c r="AA388" i="3"/>
  <c r="AC384" i="3"/>
  <c r="AA384" i="3"/>
  <c r="AC380" i="3"/>
  <c r="AA380" i="3"/>
  <c r="AC376" i="3"/>
  <c r="AA376" i="3"/>
  <c r="AC372" i="3"/>
  <c r="AA372" i="3"/>
  <c r="AC368" i="3"/>
  <c r="AA368" i="3"/>
  <c r="AC364" i="3"/>
  <c r="AA364" i="3"/>
  <c r="AC360" i="3"/>
  <c r="AA360" i="3"/>
  <c r="AC356" i="3"/>
  <c r="AA356" i="3"/>
  <c r="AC352" i="3"/>
  <c r="AA352" i="3"/>
  <c r="AC348" i="3"/>
  <c r="AA348" i="3"/>
  <c r="AC344" i="3"/>
  <c r="AA344" i="3"/>
  <c r="AC340" i="3"/>
  <c r="AA340" i="3"/>
  <c r="AC336" i="3"/>
  <c r="AA336" i="3"/>
  <c r="AC332" i="3"/>
  <c r="AA332" i="3"/>
  <c r="AC328" i="3"/>
  <c r="AA328" i="3"/>
  <c r="AA324" i="3"/>
  <c r="AC324" i="3"/>
  <c r="AC320" i="3"/>
  <c r="AA320" i="3"/>
  <c r="AC316" i="3"/>
  <c r="AA316" i="3"/>
  <c r="AC312" i="3"/>
  <c r="AA312" i="3"/>
  <c r="AA308" i="3"/>
  <c r="AC308" i="3"/>
  <c r="AC304" i="3"/>
  <c r="AA304" i="3"/>
  <c r="AC300" i="3"/>
  <c r="AA300" i="3"/>
  <c r="AC296" i="3"/>
  <c r="AA296" i="3"/>
  <c r="AA292" i="3"/>
  <c r="AC292" i="3"/>
  <c r="AC288" i="3"/>
  <c r="AA288" i="3"/>
  <c r="AC284" i="3"/>
  <c r="AA284" i="3"/>
  <c r="AC280" i="3"/>
  <c r="AA280" i="3"/>
  <c r="AC276" i="3"/>
  <c r="AA276" i="3"/>
  <c r="AC272" i="3"/>
  <c r="AA272" i="3"/>
  <c r="AC268" i="3"/>
  <c r="AA268" i="3"/>
  <c r="AC264" i="3"/>
  <c r="AA264" i="3"/>
  <c r="AC260" i="3"/>
  <c r="AA260" i="3"/>
  <c r="AC256" i="3"/>
  <c r="AA256" i="3"/>
  <c r="AC252" i="3"/>
  <c r="AA252" i="3"/>
  <c r="AC248" i="3"/>
  <c r="AA248" i="3"/>
  <c r="AC244" i="3"/>
  <c r="AA244" i="3"/>
  <c r="AC240" i="3"/>
  <c r="AA240" i="3"/>
  <c r="AC236" i="3"/>
  <c r="AA236" i="3"/>
  <c r="AC232" i="3"/>
  <c r="AA232" i="3"/>
  <c r="AC228" i="3"/>
  <c r="AA228" i="3"/>
  <c r="AC224" i="3"/>
  <c r="AA224" i="3"/>
  <c r="AC220" i="3"/>
  <c r="AA220" i="3"/>
  <c r="AC216" i="3"/>
  <c r="AA216" i="3"/>
  <c r="AC212" i="3"/>
  <c r="AA212" i="3"/>
  <c r="AC208" i="3"/>
  <c r="AA208" i="3"/>
  <c r="AC204" i="3"/>
  <c r="AA204" i="3"/>
  <c r="AC200" i="3"/>
  <c r="AA200" i="3"/>
  <c r="AC196" i="3"/>
  <c r="AA196" i="3"/>
  <c r="AC192" i="3"/>
  <c r="AA192" i="3"/>
  <c r="AC188" i="3"/>
  <c r="AA188" i="3"/>
  <c r="AC184" i="3"/>
  <c r="AA184" i="3"/>
  <c r="AC180" i="3"/>
  <c r="AA180" i="3"/>
  <c r="AC176" i="3"/>
  <c r="AA176" i="3"/>
  <c r="AC172" i="3"/>
  <c r="AA172" i="3"/>
  <c r="AC168" i="3"/>
  <c r="AA168" i="3"/>
  <c r="AC164" i="3"/>
  <c r="AA164" i="3"/>
  <c r="AC160" i="3"/>
  <c r="AA160" i="3"/>
  <c r="AC156" i="3"/>
  <c r="AA156" i="3"/>
  <c r="AC152" i="3"/>
  <c r="AA152" i="3"/>
  <c r="AC148" i="3"/>
  <c r="AA148" i="3"/>
  <c r="AC144" i="3"/>
  <c r="AA144" i="3"/>
  <c r="AC140" i="3"/>
  <c r="AA140" i="3"/>
  <c r="AC136" i="3"/>
  <c r="AA136" i="3"/>
  <c r="AC132" i="3"/>
  <c r="AA132" i="3"/>
  <c r="AC128" i="3"/>
  <c r="AA128" i="3"/>
  <c r="AC124" i="3"/>
  <c r="AA124" i="3"/>
  <c r="AC120" i="3"/>
  <c r="AA120" i="3"/>
  <c r="AC116" i="3"/>
  <c r="AA116" i="3"/>
  <c r="AC112" i="3"/>
  <c r="AA112" i="3"/>
  <c r="AC108" i="3"/>
  <c r="AA108" i="3"/>
  <c r="AC104" i="3"/>
  <c r="AA104" i="3"/>
  <c r="AC100" i="3"/>
  <c r="AA100" i="3"/>
  <c r="AC96" i="3"/>
  <c r="AA96" i="3"/>
  <c r="AC92" i="3"/>
  <c r="AA92" i="3"/>
  <c r="AC88" i="3"/>
  <c r="AA88" i="3"/>
  <c r="AC84" i="3"/>
  <c r="AA84" i="3"/>
  <c r="AC80" i="3"/>
  <c r="AA80" i="3"/>
  <c r="AC76" i="3"/>
  <c r="AA76" i="3"/>
  <c r="AC72" i="3"/>
  <c r="AA72" i="3"/>
  <c r="AC68" i="3"/>
  <c r="AA68" i="3"/>
  <c r="AC64" i="3"/>
  <c r="AA64" i="3"/>
  <c r="AC60" i="3"/>
  <c r="AA60" i="3"/>
  <c r="AC56" i="3"/>
  <c r="AA56" i="3"/>
  <c r="AC52" i="3"/>
  <c r="AA52" i="3"/>
  <c r="AC48" i="3"/>
  <c r="AA48" i="3"/>
  <c r="AC44" i="3"/>
  <c r="AA44" i="3"/>
  <c r="AC40" i="3"/>
  <c r="AA40" i="3"/>
  <c r="AC36" i="3"/>
  <c r="AA36" i="3"/>
  <c r="AC32" i="3"/>
  <c r="AA32" i="3"/>
  <c r="AC28" i="3"/>
  <c r="AA28" i="3"/>
  <c r="AC24" i="3"/>
  <c r="AA24" i="3"/>
  <c r="AC20" i="3"/>
  <c r="AA20" i="3"/>
  <c r="AC16" i="3"/>
  <c r="AA16" i="3"/>
  <c r="AC12" i="3"/>
  <c r="AA12" i="3"/>
  <c r="AC8" i="3"/>
  <c r="AA8" i="3"/>
  <c r="AC4" i="3"/>
  <c r="AA4" i="3"/>
  <c r="AA892" i="3"/>
  <c r="AA876" i="3"/>
  <c r="AA860" i="3"/>
  <c r="AA844" i="3"/>
  <c r="AA828" i="3"/>
  <c r="AA812" i="3"/>
  <c r="AA796" i="3"/>
  <c r="AA780" i="3"/>
  <c r="AA764" i="3"/>
  <c r="AA748" i="3"/>
  <c r="AA732" i="3"/>
  <c r="AA716" i="3"/>
  <c r="AA700" i="3"/>
  <c r="AA684" i="3"/>
  <c r="AA668" i="3"/>
  <c r="AA652" i="3"/>
  <c r="AA636" i="3"/>
  <c r="AA620" i="3"/>
  <c r="AA604" i="3"/>
  <c r="AA588" i="3"/>
  <c r="AA572" i="3"/>
  <c r="AA556" i="3"/>
  <c r="AA540" i="3"/>
  <c r="AA524" i="3"/>
  <c r="AA508" i="3"/>
  <c r="AA492" i="3"/>
  <c r="AA476" i="3"/>
  <c r="AA460" i="3"/>
  <c r="AA444" i="3"/>
  <c r="AA428" i="3"/>
  <c r="AA412" i="3"/>
  <c r="AA395" i="3"/>
  <c r="AA379" i="3"/>
  <c r="AA357" i="3"/>
  <c r="AA298" i="3"/>
  <c r="AA170" i="3"/>
  <c r="AC775" i="3"/>
  <c r="AC431" i="3"/>
  <c r="AC898" i="3"/>
  <c r="AA898" i="3"/>
  <c r="AC886" i="3"/>
  <c r="AA886" i="3"/>
  <c r="AC866" i="3"/>
  <c r="AA866" i="3"/>
  <c r="AC854" i="3"/>
  <c r="AA854" i="3"/>
  <c r="AC834" i="3"/>
  <c r="AA834" i="3"/>
  <c r="AC818" i="3"/>
  <c r="AA818" i="3"/>
  <c r="AC806" i="3"/>
  <c r="AA806" i="3"/>
  <c r="AC790" i="3"/>
  <c r="AA790" i="3"/>
  <c r="AC774" i="3"/>
  <c r="AA774" i="3"/>
  <c r="AC758" i="3"/>
  <c r="AA758" i="3"/>
  <c r="AC738" i="3"/>
  <c r="AA738" i="3"/>
  <c r="AC726" i="3"/>
  <c r="AA726" i="3"/>
  <c r="AC710" i="3"/>
  <c r="AA710" i="3"/>
  <c r="AC690" i="3"/>
  <c r="AA690" i="3"/>
  <c r="AC674" i="3"/>
  <c r="AA674" i="3"/>
  <c r="AC658" i="3"/>
  <c r="AA658" i="3"/>
  <c r="AC642" i="3"/>
  <c r="AA642" i="3"/>
  <c r="AC626" i="3"/>
  <c r="AA626" i="3"/>
  <c r="AC610" i="3"/>
  <c r="AA610" i="3"/>
  <c r="AC594" i="3"/>
  <c r="AA594" i="3"/>
  <c r="AC582" i="3"/>
  <c r="AA582" i="3"/>
  <c r="AC566" i="3"/>
  <c r="AA566" i="3"/>
  <c r="AC550" i="3"/>
  <c r="AA550" i="3"/>
  <c r="AC530" i="3"/>
  <c r="AA530" i="3"/>
  <c r="AC518" i="3"/>
  <c r="AA518" i="3"/>
  <c r="AC498" i="3"/>
  <c r="AA498" i="3"/>
  <c r="AC482" i="3"/>
  <c r="AA482" i="3"/>
  <c r="AC470" i="3"/>
  <c r="AA470" i="3"/>
  <c r="AC450" i="3"/>
  <c r="AA450" i="3"/>
  <c r="AC438" i="3"/>
  <c r="AA438" i="3"/>
  <c r="AC418" i="3"/>
  <c r="AA418" i="3"/>
  <c r="AC402" i="3"/>
  <c r="AA402" i="3"/>
  <c r="AC386" i="3"/>
  <c r="AA386" i="3"/>
  <c r="AC370" i="3"/>
  <c r="AA370" i="3"/>
  <c r="AC358" i="3"/>
  <c r="AA358" i="3"/>
  <c r="AC342" i="3"/>
  <c r="AA342" i="3"/>
  <c r="AC322" i="3"/>
  <c r="AA322" i="3"/>
  <c r="AC899" i="3"/>
  <c r="AA899" i="3"/>
  <c r="AC895" i="3"/>
  <c r="AA895" i="3"/>
  <c r="AC891" i="3"/>
  <c r="AA891" i="3"/>
  <c r="AC887" i="3"/>
  <c r="AA887" i="3"/>
  <c r="AC883" i="3"/>
  <c r="AA883" i="3"/>
  <c r="AC879" i="3"/>
  <c r="AA879" i="3"/>
  <c r="AC875" i="3"/>
  <c r="AA875" i="3"/>
  <c r="AC871" i="3"/>
  <c r="AA871" i="3"/>
  <c r="AC867" i="3"/>
  <c r="AA867" i="3"/>
  <c r="AC863" i="3"/>
  <c r="AA863" i="3"/>
  <c r="AC859" i="3"/>
  <c r="AA859" i="3"/>
  <c r="AC855" i="3"/>
  <c r="AA855" i="3"/>
  <c r="AC851" i="3"/>
  <c r="AA851" i="3"/>
  <c r="AC847" i="3"/>
  <c r="AA847" i="3"/>
  <c r="AC843" i="3"/>
  <c r="AA843" i="3"/>
  <c r="AC835" i="3"/>
  <c r="AA835" i="3"/>
  <c r="AC831" i="3"/>
  <c r="AA831" i="3"/>
  <c r="AC827" i="3"/>
  <c r="AA827" i="3"/>
  <c r="AC823" i="3"/>
  <c r="AA823" i="3"/>
  <c r="AC819" i="3"/>
  <c r="AA819" i="3"/>
  <c r="AC815" i="3"/>
  <c r="AA815" i="3"/>
  <c r="AC811" i="3"/>
  <c r="AA811" i="3"/>
  <c r="AC807" i="3"/>
  <c r="AA807" i="3"/>
  <c r="AC803" i="3"/>
  <c r="AA803" i="3"/>
  <c r="AC799" i="3"/>
  <c r="AA799" i="3"/>
  <c r="AC795" i="3"/>
  <c r="AA795" i="3"/>
  <c r="AC791" i="3"/>
  <c r="AA791" i="3"/>
  <c r="AC787" i="3"/>
  <c r="AA787" i="3"/>
  <c r="AC783" i="3"/>
  <c r="AA783" i="3"/>
  <c r="AC779" i="3"/>
  <c r="AA779" i="3"/>
  <c r="AC771" i="3"/>
  <c r="AA771" i="3"/>
  <c r="AC767" i="3"/>
  <c r="AA767" i="3"/>
  <c r="AC763" i="3"/>
  <c r="AA763" i="3"/>
  <c r="AC759" i="3"/>
  <c r="AA759" i="3"/>
  <c r="AC755" i="3"/>
  <c r="AA755" i="3"/>
  <c r="AC751" i="3"/>
  <c r="AA751" i="3"/>
  <c r="AC747" i="3"/>
  <c r="AA747" i="3"/>
  <c r="AC743" i="3"/>
  <c r="AA743" i="3"/>
  <c r="AC739" i="3"/>
  <c r="AA739" i="3"/>
  <c r="AC735" i="3"/>
  <c r="AA735" i="3"/>
  <c r="AC731" i="3"/>
  <c r="AA731" i="3"/>
  <c r="AC727" i="3"/>
  <c r="AA727" i="3"/>
  <c r="AC723" i="3"/>
  <c r="AA723" i="3"/>
  <c r="AC719" i="3"/>
  <c r="AA719" i="3"/>
  <c r="AC715" i="3"/>
  <c r="AA715" i="3"/>
  <c r="AC707" i="3"/>
  <c r="AA707" i="3"/>
  <c r="AC703" i="3"/>
  <c r="AA703" i="3"/>
  <c r="AC699" i="3"/>
  <c r="AA699" i="3"/>
  <c r="AC695" i="3"/>
  <c r="AA695" i="3"/>
  <c r="AC691" i="3"/>
  <c r="AA691" i="3"/>
  <c r="AC687" i="3"/>
  <c r="AA687" i="3"/>
  <c r="AC683" i="3"/>
  <c r="AA683" i="3"/>
  <c r="AC679" i="3"/>
  <c r="AA679" i="3"/>
  <c r="AC675" i="3"/>
  <c r="AA675" i="3"/>
  <c r="AC671" i="3"/>
  <c r="AA671" i="3"/>
  <c r="AC667" i="3"/>
  <c r="AA667" i="3"/>
  <c r="AC663" i="3"/>
  <c r="AA663" i="3"/>
  <c r="AC659" i="3"/>
  <c r="AA659" i="3"/>
  <c r="AC655" i="3"/>
  <c r="AA655" i="3"/>
  <c r="AC651" i="3"/>
  <c r="AA651" i="3"/>
  <c r="AC643" i="3"/>
  <c r="AA643" i="3"/>
  <c r="AC639" i="3"/>
  <c r="AA639" i="3"/>
  <c r="AC635" i="3"/>
  <c r="AA635" i="3"/>
  <c r="AC631" i="3"/>
  <c r="AA631" i="3"/>
  <c r="AC627" i="3"/>
  <c r="AA627" i="3"/>
  <c r="AC623" i="3"/>
  <c r="AA623" i="3"/>
  <c r="AC619" i="3"/>
  <c r="AA619" i="3"/>
  <c r="AC615" i="3"/>
  <c r="AA615" i="3"/>
  <c r="AC611" i="3"/>
  <c r="AA611" i="3"/>
  <c r="AC607" i="3"/>
  <c r="AA607" i="3"/>
  <c r="AC603" i="3"/>
  <c r="AA603" i="3"/>
  <c r="AC599" i="3"/>
  <c r="AA599" i="3"/>
  <c r="AC595" i="3"/>
  <c r="AA595" i="3"/>
  <c r="AC591" i="3"/>
  <c r="AA591" i="3"/>
  <c r="AC587" i="3"/>
  <c r="AA587" i="3"/>
  <c r="AC583" i="3"/>
  <c r="AA583" i="3"/>
  <c r="AC579" i="3"/>
  <c r="AA579" i="3"/>
  <c r="AC575" i="3"/>
  <c r="AA575" i="3"/>
  <c r="AC571" i="3"/>
  <c r="AA571" i="3"/>
  <c r="AC567" i="3"/>
  <c r="AA567" i="3"/>
  <c r="AC563" i="3"/>
  <c r="AA563" i="3"/>
  <c r="AC555" i="3"/>
  <c r="AA555" i="3"/>
  <c r="AC551" i="3"/>
  <c r="AA551" i="3"/>
  <c r="AC547" i="3"/>
  <c r="AA547" i="3"/>
  <c r="AC543" i="3"/>
  <c r="AA543" i="3"/>
  <c r="AC539" i="3"/>
  <c r="AA539" i="3"/>
  <c r="AC535" i="3"/>
  <c r="AA535" i="3"/>
  <c r="AC531" i="3"/>
  <c r="AA531" i="3"/>
  <c r="AC527" i="3"/>
  <c r="AA527" i="3"/>
  <c r="AC523" i="3"/>
  <c r="AA523" i="3"/>
  <c r="AC519" i="3"/>
  <c r="AA519" i="3"/>
  <c r="AC515" i="3"/>
  <c r="AA515" i="3"/>
  <c r="AC511" i="3"/>
  <c r="AA511" i="3"/>
  <c r="AC507" i="3"/>
  <c r="AA507" i="3"/>
  <c r="AC503" i="3"/>
  <c r="AA503" i="3"/>
  <c r="AC499" i="3"/>
  <c r="AA499" i="3"/>
  <c r="AC495" i="3"/>
  <c r="AA495" i="3"/>
  <c r="AC491" i="3"/>
  <c r="AA491" i="3"/>
  <c r="AC487" i="3"/>
  <c r="AA487" i="3"/>
  <c r="AC483" i="3"/>
  <c r="AA483" i="3"/>
  <c r="AC479" i="3"/>
  <c r="AA479" i="3"/>
  <c r="AC475" i="3"/>
  <c r="AA475" i="3"/>
  <c r="AC471" i="3"/>
  <c r="AA471" i="3"/>
  <c r="AC467" i="3"/>
  <c r="AA467" i="3"/>
  <c r="AC463" i="3"/>
  <c r="AA463" i="3"/>
  <c r="AC459" i="3"/>
  <c r="AA459" i="3"/>
  <c r="AC455" i="3"/>
  <c r="AA455" i="3"/>
  <c r="AC451" i="3"/>
  <c r="AA451" i="3"/>
  <c r="AC447" i="3"/>
  <c r="AA447" i="3"/>
  <c r="AC443" i="3"/>
  <c r="AA443" i="3"/>
  <c r="AC439" i="3"/>
  <c r="AA439" i="3"/>
  <c r="AC435" i="3"/>
  <c r="AA435" i="3"/>
  <c r="AC427" i="3"/>
  <c r="AA427" i="3"/>
  <c r="AC423" i="3"/>
  <c r="AA423" i="3"/>
  <c r="AC419" i="3"/>
  <c r="AA419" i="3"/>
  <c r="AC415" i="3"/>
  <c r="AA415" i="3"/>
  <c r="AC411" i="3"/>
  <c r="AA411" i="3"/>
  <c r="AC407" i="3"/>
  <c r="AA407" i="3"/>
  <c r="AC403" i="3"/>
  <c r="AA403" i="3"/>
  <c r="AC367" i="3"/>
  <c r="AA367" i="3"/>
  <c r="AC363" i="3"/>
  <c r="AA363" i="3"/>
  <c r="AC359" i="3"/>
  <c r="AA359" i="3"/>
  <c r="AC355" i="3"/>
  <c r="AA355" i="3"/>
  <c r="AC351" i="3"/>
  <c r="AA351" i="3"/>
  <c r="AC347" i="3"/>
  <c r="AA347" i="3"/>
  <c r="AC343" i="3"/>
  <c r="AA343" i="3"/>
  <c r="AC339" i="3"/>
  <c r="AA339" i="3"/>
  <c r="AC335" i="3"/>
  <c r="AA335" i="3"/>
  <c r="AC331" i="3"/>
  <c r="AA331" i="3"/>
  <c r="AC327" i="3"/>
  <c r="AA327" i="3"/>
  <c r="AC323" i="3"/>
  <c r="AA323" i="3"/>
  <c r="AC319" i="3"/>
  <c r="AA319" i="3"/>
  <c r="AC315" i="3"/>
  <c r="AA315" i="3"/>
  <c r="AC311" i="3"/>
  <c r="AA311" i="3"/>
  <c r="AC307" i="3"/>
  <c r="AA307" i="3"/>
  <c r="AC303" i="3"/>
  <c r="AA303" i="3"/>
  <c r="AC299" i="3"/>
  <c r="AA299" i="3"/>
  <c r="AC295" i="3"/>
  <c r="AA295" i="3"/>
  <c r="AC291" i="3"/>
  <c r="AA291" i="3"/>
  <c r="AC287" i="3"/>
  <c r="AA287" i="3"/>
  <c r="AA283" i="3"/>
  <c r="AC283" i="3"/>
  <c r="AC279" i="3"/>
  <c r="AA279" i="3"/>
  <c r="AA275" i="3"/>
  <c r="AC275" i="3"/>
  <c r="AC271" i="3"/>
  <c r="AA271" i="3"/>
  <c r="AA267" i="3"/>
  <c r="AC267" i="3"/>
  <c r="AC263" i="3"/>
  <c r="AA263" i="3"/>
  <c r="AC255" i="3"/>
  <c r="AA255" i="3"/>
  <c r="AA251" i="3"/>
  <c r="AC251" i="3"/>
  <c r="AC247" i="3"/>
  <c r="AA247" i="3"/>
  <c r="AA243" i="3"/>
  <c r="AC243" i="3"/>
  <c r="AC239" i="3"/>
  <c r="AA239" i="3"/>
  <c r="AA235" i="3"/>
  <c r="AC235" i="3"/>
  <c r="AC231" i="3"/>
  <c r="AA231" i="3"/>
  <c r="AA227" i="3"/>
  <c r="AC227" i="3"/>
  <c r="AC223" i="3"/>
  <c r="AA223" i="3"/>
  <c r="AA219" i="3"/>
  <c r="AC219" i="3"/>
  <c r="AC215" i="3"/>
  <c r="AA215" i="3"/>
  <c r="AA211" i="3"/>
  <c r="AC211" i="3"/>
  <c r="AC207" i="3"/>
  <c r="AA207" i="3"/>
  <c r="AA203" i="3"/>
  <c r="AC203" i="3"/>
  <c r="AC199" i="3"/>
  <c r="AA199" i="3"/>
  <c r="AA195" i="3"/>
  <c r="AC195" i="3"/>
  <c r="AC191" i="3"/>
  <c r="AA191" i="3"/>
  <c r="AA187" i="3"/>
  <c r="AC187" i="3"/>
  <c r="AC183" i="3"/>
  <c r="AA183" i="3"/>
  <c r="AA888" i="3"/>
  <c r="AA872" i="3"/>
  <c r="AA856" i="3"/>
  <c r="AA840" i="3"/>
  <c r="AA824" i="3"/>
  <c r="AA808" i="3"/>
  <c r="AA792" i="3"/>
  <c r="AA776" i="3"/>
  <c r="AA760" i="3"/>
  <c r="AA744" i="3"/>
  <c r="AA728" i="3"/>
  <c r="AA712" i="3"/>
  <c r="AA696" i="3"/>
  <c r="AA680" i="3"/>
  <c r="AA664" i="3"/>
  <c r="AA648" i="3"/>
  <c r="AA632" i="3"/>
  <c r="AA616" i="3"/>
  <c r="AA600" i="3"/>
  <c r="AA584" i="3"/>
  <c r="AA568" i="3"/>
  <c r="AA552" i="3"/>
  <c r="AA536" i="3"/>
  <c r="AA520" i="3"/>
  <c r="AA504" i="3"/>
  <c r="AA488" i="3"/>
  <c r="AA472" i="3"/>
  <c r="AA456" i="3"/>
  <c r="AA440" i="3"/>
  <c r="AA424" i="3"/>
  <c r="AA408" i="3"/>
  <c r="AA391" i="3"/>
  <c r="AA375" i="3"/>
  <c r="AA346" i="3"/>
  <c r="AA266" i="3"/>
  <c r="AA138" i="3"/>
  <c r="AC711" i="3"/>
  <c r="AC259" i="3"/>
  <c r="AA902" i="3"/>
  <c r="AC902" i="3"/>
  <c r="AC890" i="3"/>
  <c r="AA890" i="3"/>
  <c r="AC874" i="3"/>
  <c r="AA874" i="3"/>
  <c r="AC862" i="3"/>
  <c r="AA862" i="3"/>
  <c r="AC846" i="3"/>
  <c r="AA846" i="3"/>
  <c r="AC826" i="3"/>
  <c r="AA826" i="3"/>
  <c r="AC810" i="3"/>
  <c r="AA810" i="3"/>
  <c r="AC794" i="3"/>
  <c r="AA794" i="3"/>
  <c r="AC778" i="3"/>
  <c r="AA778" i="3"/>
  <c r="AC766" i="3"/>
  <c r="AA766" i="3"/>
  <c r="AC750" i="3"/>
  <c r="AA750" i="3"/>
  <c r="AC730" i="3"/>
  <c r="AA730" i="3"/>
  <c r="AC714" i="3"/>
  <c r="AA714" i="3"/>
  <c r="AC702" i="3"/>
  <c r="AA702" i="3"/>
  <c r="AC682" i="3"/>
  <c r="AA682" i="3"/>
  <c r="AC666" i="3"/>
  <c r="AA666" i="3"/>
  <c r="AC654" i="3"/>
  <c r="AA654" i="3"/>
  <c r="AC638" i="3"/>
  <c r="AA638" i="3"/>
  <c r="AC622" i="3"/>
  <c r="AA622" i="3"/>
  <c r="AC606" i="3"/>
  <c r="AA606" i="3"/>
  <c r="AC590" i="3"/>
  <c r="AA590" i="3"/>
  <c r="AC570" i="3"/>
  <c r="AA570" i="3"/>
  <c r="AC558" i="3"/>
  <c r="AA558" i="3"/>
  <c r="AC542" i="3"/>
  <c r="AA542" i="3"/>
  <c r="AC526" i="3"/>
  <c r="AA526" i="3"/>
  <c r="AC510" i="3"/>
  <c r="AA510" i="3"/>
  <c r="AC490" i="3"/>
  <c r="AA490" i="3"/>
  <c r="AC474" i="3"/>
  <c r="AA474" i="3"/>
  <c r="AC458" i="3"/>
  <c r="AA458" i="3"/>
  <c r="AC446" i="3"/>
  <c r="AA446" i="3"/>
  <c r="AC430" i="3"/>
  <c r="AA430" i="3"/>
  <c r="AC410" i="3"/>
  <c r="AA410" i="3"/>
  <c r="AC394" i="3"/>
  <c r="AA394" i="3"/>
  <c r="AC378" i="3"/>
  <c r="AA378" i="3"/>
  <c r="AC362" i="3"/>
  <c r="AA362" i="3"/>
  <c r="AC354" i="3"/>
  <c r="AA354" i="3"/>
  <c r="AC338" i="3"/>
  <c r="AA338" i="3"/>
  <c r="AC334" i="3"/>
  <c r="AA334" i="3"/>
  <c r="AC306" i="3"/>
  <c r="AA306" i="3"/>
  <c r="AC302" i="3"/>
  <c r="AA302" i="3"/>
  <c r="AC294" i="3"/>
  <c r="AA294" i="3"/>
  <c r="AC286" i="3"/>
  <c r="AA286" i="3"/>
  <c r="AC278" i="3"/>
  <c r="AA278" i="3"/>
  <c r="AC258" i="3"/>
  <c r="AA258" i="3"/>
  <c r="AC250" i="3"/>
  <c r="AA250" i="3"/>
  <c r="AC242" i="3"/>
  <c r="AA242" i="3"/>
  <c r="AC238" i="3"/>
  <c r="AA238" i="3"/>
  <c r="AC230" i="3"/>
  <c r="AA230" i="3"/>
  <c r="AC222" i="3"/>
  <c r="AA222" i="3"/>
  <c r="AC214" i="3"/>
  <c r="AA214" i="3"/>
  <c r="AC194" i="3"/>
  <c r="AA194" i="3"/>
  <c r="AC186" i="3"/>
  <c r="AA186" i="3"/>
  <c r="AC178" i="3"/>
  <c r="AA178" i="3"/>
  <c r="AC174" i="3"/>
  <c r="AA174" i="3"/>
  <c r="AC166" i="3"/>
  <c r="AA166" i="3"/>
  <c r="AC158" i="3"/>
  <c r="AA158" i="3"/>
  <c r="AC150" i="3"/>
  <c r="AA150" i="3"/>
  <c r="AC146" i="3"/>
  <c r="AA146" i="3"/>
  <c r="AC142" i="3"/>
  <c r="AA142" i="3"/>
  <c r="AC134" i="3"/>
  <c r="AA134" i="3"/>
  <c r="AC130" i="3"/>
  <c r="AA130" i="3"/>
  <c r="AC126" i="3"/>
  <c r="AA126" i="3"/>
  <c r="AC122" i="3"/>
  <c r="AA122" i="3"/>
  <c r="AC118" i="3"/>
  <c r="AA118" i="3"/>
  <c r="AC114" i="3"/>
  <c r="AA114" i="3"/>
  <c r="AA884" i="3"/>
  <c r="AA852" i="3"/>
  <c r="AA820" i="3"/>
  <c r="AA804" i="3"/>
  <c r="AA788" i="3"/>
  <c r="AA772" i="3"/>
  <c r="AA330" i="3"/>
  <c r="AA179" i="3"/>
  <c r="AC179" i="3"/>
  <c r="AC175" i="3"/>
  <c r="AA175" i="3"/>
  <c r="AA171" i="3"/>
  <c r="AC171" i="3"/>
  <c r="AC167" i="3"/>
  <c r="AA167" i="3"/>
  <c r="AA163" i="3"/>
  <c r="AC163" i="3"/>
  <c r="AC159" i="3"/>
  <c r="AA159" i="3"/>
  <c r="AA155" i="3"/>
  <c r="AC155" i="3"/>
  <c r="AC151" i="3"/>
  <c r="AA151" i="3"/>
  <c r="AA147" i="3"/>
  <c r="AC147" i="3"/>
  <c r="AC143" i="3"/>
  <c r="AA143" i="3"/>
  <c r="AA139" i="3"/>
  <c r="AC139" i="3"/>
  <c r="AC135" i="3"/>
  <c r="AA135" i="3"/>
  <c r="AC127" i="3"/>
  <c r="AA127" i="3"/>
  <c r="AA123" i="3"/>
  <c r="AC123" i="3"/>
  <c r="AC119" i="3"/>
  <c r="AA119" i="3"/>
  <c r="AA115" i="3"/>
  <c r="AC115" i="3"/>
  <c r="AC111" i="3"/>
  <c r="AA111" i="3"/>
  <c r="AA107" i="3"/>
  <c r="AC107" i="3"/>
  <c r="AC103" i="3"/>
  <c r="AA103" i="3"/>
  <c r="AA99" i="3"/>
  <c r="AC99" i="3"/>
  <c r="AC95" i="3"/>
  <c r="AA95" i="3"/>
  <c r="AA91" i="3"/>
  <c r="AC91" i="3"/>
  <c r="AC87" i="3"/>
  <c r="AA87" i="3"/>
  <c r="AA83" i="3"/>
  <c r="AC83" i="3"/>
  <c r="AC79" i="3"/>
  <c r="AA79" i="3"/>
  <c r="AA75" i="3"/>
  <c r="AC75" i="3"/>
  <c r="AC71" i="3"/>
  <c r="AA71" i="3"/>
  <c r="AC63" i="3"/>
  <c r="AA63" i="3"/>
  <c r="AA59" i="3"/>
  <c r="AC59" i="3"/>
  <c r="AC55" i="3"/>
  <c r="AA55" i="3"/>
  <c r="AA51" i="3"/>
  <c r="AC51" i="3"/>
  <c r="AC47" i="3"/>
  <c r="AA47" i="3"/>
  <c r="AA43" i="3"/>
  <c r="AC43" i="3"/>
  <c r="AC39" i="3"/>
  <c r="AA39" i="3"/>
  <c r="AA35" i="3"/>
  <c r="AC35" i="3"/>
  <c r="AC31" i="3"/>
  <c r="AA31" i="3"/>
  <c r="AA27" i="3"/>
  <c r="AC27" i="3"/>
  <c r="AC23" i="3"/>
  <c r="AA23" i="3"/>
  <c r="AA19" i="3"/>
  <c r="AC19" i="3"/>
  <c r="AC15" i="3"/>
  <c r="AA15" i="3"/>
  <c r="AA11" i="3"/>
  <c r="AC11" i="3"/>
  <c r="AC7" i="3"/>
  <c r="AA7" i="3"/>
  <c r="AA98" i="3"/>
  <c r="AA66" i="3"/>
  <c r="AA34" i="3"/>
  <c r="AC102" i="3"/>
  <c r="AA102" i="3"/>
  <c r="AC94" i="3"/>
  <c r="AA94" i="3"/>
  <c r="AC86" i="3"/>
  <c r="AA86" i="3"/>
  <c r="AC78" i="3"/>
  <c r="AA78" i="3"/>
  <c r="AC70" i="3"/>
  <c r="AA70" i="3"/>
  <c r="AC62" i="3"/>
  <c r="AA62" i="3"/>
  <c r="AC54" i="3"/>
  <c r="AA54" i="3"/>
  <c r="AC46" i="3"/>
  <c r="AA46" i="3"/>
  <c r="AC38" i="3"/>
  <c r="AA38" i="3"/>
  <c r="AC30" i="3"/>
  <c r="AA30" i="3"/>
  <c r="AC22" i="3"/>
  <c r="AA22" i="3"/>
  <c r="AC14" i="3"/>
  <c r="AA14" i="3"/>
  <c r="AC6" i="3"/>
  <c r="AA6" i="3"/>
  <c r="AA90" i="3"/>
  <c r="AA58" i="3"/>
  <c r="AA26" i="3"/>
  <c r="AC131" i="3"/>
  <c r="AC205" i="3"/>
  <c r="AA205" i="3"/>
  <c r="AC201" i="3"/>
  <c r="AA201" i="3"/>
  <c r="AC197" i="3"/>
  <c r="AA197" i="3"/>
  <c r="AC193" i="3"/>
  <c r="AA193" i="3"/>
  <c r="AC189" i="3"/>
  <c r="AA189" i="3"/>
  <c r="AC185" i="3"/>
  <c r="AA185" i="3"/>
  <c r="AC181" i="3"/>
  <c r="AA181" i="3"/>
  <c r="AC177" i="3"/>
  <c r="AA177" i="3"/>
  <c r="AC173" i="3"/>
  <c r="AA173" i="3"/>
  <c r="AC169" i="3"/>
  <c r="AA169" i="3"/>
  <c r="AC165" i="3"/>
  <c r="AA165" i="3"/>
  <c r="AC161" i="3"/>
  <c r="AA161" i="3"/>
  <c r="AC157" i="3"/>
  <c r="AA157" i="3"/>
  <c r="AC153" i="3"/>
  <c r="AA153" i="3"/>
  <c r="AC149" i="3"/>
  <c r="AA149" i="3"/>
  <c r="AC145" i="3"/>
  <c r="AA145" i="3"/>
  <c r="AC141" i="3"/>
  <c r="AA141" i="3"/>
  <c r="AC137" i="3"/>
  <c r="AA137" i="3"/>
  <c r="AC133" i="3"/>
  <c r="AA133" i="3"/>
  <c r="AC129" i="3"/>
  <c r="AA129" i="3"/>
  <c r="AC125" i="3"/>
  <c r="AA125" i="3"/>
  <c r="AC121" i="3"/>
  <c r="AA121" i="3"/>
  <c r="AC117" i="3"/>
  <c r="AA117" i="3"/>
  <c r="AC113" i="3"/>
  <c r="AA113" i="3"/>
  <c r="AC109" i="3"/>
  <c r="AA109" i="3"/>
  <c r="AC105" i="3"/>
  <c r="AA105" i="3"/>
  <c r="AC101" i="3"/>
  <c r="AA101" i="3"/>
  <c r="AC97" i="3"/>
  <c r="AA97" i="3"/>
  <c r="AC93" i="3"/>
  <c r="AA93" i="3"/>
  <c r="AC89" i="3"/>
  <c r="AA89" i="3"/>
  <c r="AC85" i="3"/>
  <c r="AA85" i="3"/>
  <c r="AC81" i="3"/>
  <c r="AA81" i="3"/>
  <c r="AC77" i="3"/>
  <c r="AA77" i="3"/>
  <c r="AC73" i="3"/>
  <c r="AA73" i="3"/>
  <c r="AC69" i="3"/>
  <c r="AA69" i="3"/>
  <c r="AC65" i="3"/>
  <c r="AA65" i="3"/>
  <c r="AC61" i="3"/>
  <c r="AA61" i="3"/>
  <c r="AC57" i="3"/>
  <c r="AA57" i="3"/>
  <c r="AC53" i="3"/>
  <c r="AA53" i="3"/>
  <c r="AC49" i="3"/>
  <c r="AA49" i="3"/>
  <c r="AC45" i="3"/>
  <c r="AA45" i="3"/>
  <c r="AC41" i="3"/>
  <c r="AA41" i="3"/>
  <c r="AC37" i="3"/>
  <c r="AA37" i="3"/>
  <c r="AC33" i="3"/>
  <c r="AA33" i="3"/>
  <c r="AC29" i="3"/>
  <c r="AA29" i="3"/>
  <c r="AC25" i="3"/>
  <c r="AA25" i="3"/>
  <c r="AC21" i="3"/>
  <c r="AA21" i="3"/>
  <c r="AC17" i="3"/>
  <c r="AA17" i="3"/>
  <c r="AC13" i="3"/>
  <c r="AA13" i="3"/>
  <c r="AC9" i="3"/>
  <c r="AA9" i="3"/>
  <c r="AC5" i="3"/>
  <c r="AA5" i="3"/>
  <c r="AA82" i="3"/>
  <c r="AA50" i="3"/>
  <c r="AA18" i="3"/>
  <c r="AC67" i="3"/>
  <c r="AA400" i="3"/>
  <c r="AA289" i="3"/>
  <c r="BB933" i="19"/>
  <c r="BB456" i="19"/>
  <c r="BB745" i="19"/>
  <c r="BB581" i="19"/>
  <c r="BB455" i="19"/>
  <c r="BB174" i="19"/>
  <c r="BB517" i="19"/>
  <c r="BB381" i="19"/>
  <c r="BB128" i="19"/>
  <c r="BB9" i="19"/>
  <c r="BB358" i="19"/>
  <c r="BB230" i="19"/>
  <c r="BB412" i="19"/>
  <c r="BB632" i="19"/>
  <c r="BB175" i="19"/>
  <c r="BB266" i="19"/>
  <c r="BB176" i="19"/>
  <c r="BB637" i="19"/>
  <c r="BB345" i="19"/>
  <c r="BB459" i="19"/>
  <c r="BB346" i="19"/>
  <c r="BB347" i="19"/>
  <c r="BB580" i="19"/>
  <c r="BB196" i="19"/>
  <c r="BB194" i="19"/>
  <c r="BB260" i="19"/>
  <c r="BB259" i="19"/>
  <c r="BB532" i="19"/>
  <c r="BB20" i="19"/>
  <c r="BB441" i="19"/>
  <c r="BB140" i="19"/>
  <c r="BB914" i="19"/>
  <c r="BB13" i="19"/>
  <c r="BB12" i="19"/>
  <c r="BB11" i="19"/>
  <c r="BB14" i="19"/>
  <c r="BB15" i="19"/>
  <c r="BB736" i="19"/>
  <c r="BB851" i="19"/>
  <c r="BB830" i="19"/>
  <c r="BB278" i="19"/>
  <c r="BB272" i="19"/>
  <c r="BB274" i="19"/>
  <c r="BB276" i="19"/>
  <c r="BB275" i="19"/>
  <c r="BB503" i="19"/>
  <c r="BB492" i="19"/>
  <c r="BB490" i="19"/>
  <c r="BB493" i="19"/>
  <c r="BB132" i="19"/>
  <c r="BB425" i="19"/>
  <c r="BB428" i="19"/>
  <c r="BB338" i="19"/>
  <c r="BB931" i="19"/>
  <c r="BB236" i="19"/>
  <c r="BB389" i="19"/>
  <c r="BB464" i="19"/>
  <c r="BB776" i="19"/>
  <c r="BB778" i="19"/>
  <c r="BB465" i="19"/>
  <c r="BB466" i="19"/>
  <c r="BB357" i="19"/>
  <c r="BB135" i="19"/>
  <c r="BB769" i="19"/>
  <c r="BB772" i="19"/>
  <c r="BB472" i="19"/>
  <c r="BB774" i="19"/>
  <c r="BB473" i="19"/>
  <c r="BB705" i="19"/>
  <c r="BB704" i="19"/>
  <c r="BB703" i="19"/>
  <c r="BB843" i="19"/>
  <c r="BB844" i="19"/>
  <c r="BB76" i="19"/>
  <c r="BB78" i="19"/>
  <c r="BB120" i="19"/>
  <c r="BB122" i="19"/>
  <c r="BB235" i="19"/>
  <c r="BB886" i="19"/>
  <c r="BB323" i="19"/>
  <c r="BB324" i="19"/>
  <c r="BB462" i="19"/>
  <c r="BB602" i="19"/>
  <c r="BB603" i="19"/>
  <c r="BB770" i="19"/>
  <c r="BB771" i="19"/>
  <c r="BB24" i="19"/>
  <c r="BB852" i="19"/>
  <c r="BB866" i="19"/>
  <c r="BB868" i="19"/>
  <c r="BB870" i="19"/>
  <c r="BB871" i="19"/>
  <c r="BB869" i="19"/>
  <c r="BB646" i="19"/>
  <c r="BB610" i="19"/>
  <c r="BB133" i="19"/>
  <c r="BB207" i="19"/>
  <c r="BB520" i="19"/>
  <c r="BB8" i="19"/>
  <c r="BB7" i="19"/>
  <c r="BB676" i="19"/>
  <c r="BB668" i="19"/>
  <c r="BB744" i="19"/>
  <c r="BB351" i="19"/>
  <c r="BB229" i="19"/>
  <c r="BB807" i="19"/>
  <c r="BB390" i="19"/>
  <c r="BB285" i="19"/>
  <c r="BB758" i="19"/>
  <c r="BB336" i="19"/>
  <c r="BB337" i="19"/>
  <c r="BB391" i="19"/>
  <c r="BB765" i="19"/>
  <c r="BB691" i="19"/>
  <c r="BB720" i="19"/>
  <c r="BB645" i="19"/>
  <c r="BB479" i="19"/>
  <c r="BB245" i="19"/>
  <c r="BB239" i="19"/>
  <c r="BB247" i="19"/>
  <c r="BB427" i="19"/>
  <c r="BB359" i="19"/>
  <c r="BB240" i="19"/>
  <c r="BB248" i="19"/>
  <c r="BB249" i="19"/>
  <c r="BB252" i="19"/>
  <c r="BB250" i="19"/>
  <c r="BB251" i="19"/>
  <c r="BB253" i="19"/>
  <c r="BB534" i="19"/>
  <c r="BB794" i="19"/>
  <c r="BB795" i="19"/>
  <c r="BB797" i="19"/>
  <c r="BB798" i="19"/>
  <c r="BB799" i="19"/>
  <c r="BB796" i="19"/>
  <c r="BB800" i="19"/>
  <c r="BB805" i="19"/>
  <c r="BB17" i="19"/>
  <c r="BB215" i="19"/>
  <c r="BB216" i="19"/>
  <c r="BB406" i="19"/>
  <c r="BB421" i="19"/>
  <c r="BB656" i="19"/>
  <c r="BB655" i="19"/>
  <c r="BB416" i="19"/>
  <c r="BB327" i="19"/>
  <c r="BB413" i="19"/>
  <c r="BB411" i="19"/>
  <c r="BB579" i="19"/>
  <c r="BB547" i="19"/>
  <c r="BB549" i="19"/>
  <c r="BB550" i="19"/>
  <c r="BB136" i="19"/>
  <c r="BB130" i="19"/>
  <c r="BB564" i="19"/>
  <c r="BB295" i="19"/>
  <c r="BB463" i="19"/>
  <c r="BB934" i="19"/>
  <c r="BB471" i="19"/>
  <c r="BB470" i="19"/>
  <c r="BB121" i="19"/>
  <c r="BB902" i="19"/>
  <c r="BB671" i="19"/>
  <c r="BB672" i="19"/>
  <c r="BB673" i="19"/>
  <c r="BB674" i="19"/>
  <c r="BB675" i="19"/>
  <c r="BB683" i="19"/>
  <c r="BB72" i="19"/>
  <c r="BB73" i="19"/>
  <c r="BB74" i="19"/>
  <c r="BB64" i="19"/>
  <c r="BB66" i="19"/>
  <c r="BB67" i="19"/>
  <c r="BB68" i="19"/>
  <c r="BB69" i="19"/>
  <c r="BB70" i="19"/>
  <c r="BB71" i="19"/>
  <c r="BB210" i="19"/>
  <c r="BB65" i="19"/>
  <c r="BB476" i="19"/>
  <c r="BB677" i="19"/>
  <c r="BB692" i="19"/>
  <c r="BB693" i="19"/>
  <c r="BB694" i="19"/>
  <c r="BB695" i="19"/>
  <c r="BB696" i="19"/>
  <c r="BB809" i="19"/>
  <c r="BB811" i="19"/>
  <c r="BB519" i="19"/>
  <c r="BB343" i="19"/>
  <c r="BB768" i="19"/>
  <c r="BB256" i="19"/>
  <c r="BB195" i="19"/>
  <c r="BB197" i="19"/>
  <c r="BB757" i="19"/>
  <c r="BB542" i="19"/>
  <c r="BB546" i="19"/>
  <c r="BB544" i="19"/>
  <c r="BB551" i="19"/>
  <c r="BB553" i="19"/>
  <c r="BB554" i="19"/>
  <c r="BB556" i="19"/>
  <c r="BB737" i="19"/>
  <c r="BB192" i="19"/>
  <c r="BB53" i="19"/>
  <c r="BB552" i="19"/>
  <c r="BB555" i="19"/>
  <c r="BB178" i="19"/>
  <c r="BB461" i="19"/>
  <c r="BB670" i="19"/>
  <c r="BB280" i="19"/>
  <c r="BB575" i="19"/>
  <c r="BB702" i="19"/>
  <c r="BB700" i="19"/>
  <c r="BB213" i="19"/>
  <c r="BB137" i="19"/>
  <c r="BB341" i="19"/>
  <c r="BB36" i="19"/>
  <c r="BB847" i="19"/>
  <c r="BB577" i="19"/>
  <c r="BB574" i="19"/>
  <c r="BB578" i="19"/>
  <c r="BB576" i="19"/>
  <c r="BB367" i="19"/>
  <c r="BB404" i="19"/>
  <c r="BB701" i="19"/>
  <c r="BB867" i="19"/>
  <c r="BB863" i="19"/>
  <c r="BB849" i="19"/>
  <c r="BB10" i="19"/>
  <c r="BB16" i="19"/>
  <c r="BB880" i="19"/>
  <c r="BB881" i="19"/>
  <c r="BB879" i="19"/>
  <c r="BB864" i="19"/>
  <c r="BB77" i="19"/>
  <c r="BB356" i="19"/>
  <c r="BB801" i="19"/>
  <c r="BB537" i="19"/>
  <c r="BB539" i="19"/>
  <c r="BB540" i="19"/>
  <c r="BB538" i="19"/>
  <c r="BB535" i="19"/>
  <c r="BB543" i="19"/>
  <c r="BB419" i="19"/>
  <c r="BB509" i="19"/>
  <c r="BB54" i="19"/>
  <c r="BB548" i="19"/>
  <c r="BB545" i="19"/>
  <c r="BB27" i="19"/>
  <c r="BB28" i="19"/>
  <c r="BB29" i="19"/>
  <c r="BB138" i="19"/>
  <c r="BB52" i="19"/>
  <c r="BB699" i="19"/>
  <c r="BB184" i="19"/>
  <c r="BB469" i="19"/>
  <c r="BB468" i="19"/>
  <c r="BB467" i="19"/>
  <c r="BB679" i="19"/>
  <c r="BB729" i="19"/>
  <c r="BB735" i="19"/>
  <c r="BB734" i="19"/>
  <c r="BB591" i="19"/>
  <c r="BB273" i="19"/>
  <c r="BB915" i="19"/>
  <c r="BB420" i="19"/>
  <c r="BB784" i="19"/>
  <c r="BB298" i="19"/>
  <c r="BB491" i="19"/>
  <c r="BB394" i="19"/>
  <c r="BB887" i="19"/>
  <c r="BB862" i="19"/>
  <c r="BB502" i="19"/>
  <c r="BB877" i="19"/>
  <c r="BB223" i="19"/>
  <c r="BB198" i="19"/>
  <c r="BB917" i="19"/>
  <c r="BB612" i="19"/>
  <c r="BB397" i="19"/>
  <c r="BB654" i="19"/>
  <c r="BB511" i="19"/>
  <c r="BB678" i="19"/>
  <c r="BB281" i="19"/>
  <c r="BB943" i="19"/>
  <c r="BB396" i="19"/>
  <c r="BB227" i="19"/>
  <c r="BB478" i="19"/>
  <c r="BB410" i="19"/>
  <c r="BB294" i="19"/>
  <c r="BB139" i="19"/>
  <c r="BB499" i="19"/>
  <c r="BB709" i="19"/>
  <c r="BB373" i="19"/>
  <c r="BB374" i="19"/>
  <c r="BB721" i="19"/>
  <c r="BB438" i="19"/>
  <c r="BB437" i="19"/>
  <c r="BB748" i="19"/>
  <c r="BB888" i="19"/>
  <c r="BB33" i="19"/>
  <c r="BB32" i="19"/>
  <c r="BB436" i="19"/>
  <c r="BB860" i="19"/>
  <c r="BB861" i="19"/>
  <c r="BB267" i="19"/>
  <c r="BB271" i="19"/>
  <c r="BB781" i="19"/>
  <c r="BB44" i="19"/>
  <c r="BB661" i="19"/>
  <c r="BB398" i="19"/>
  <c r="BB399" i="19"/>
  <c r="BB710" i="19"/>
  <c r="BB813" i="19"/>
  <c r="BB733" i="19"/>
  <c r="BB659" i="19"/>
  <c r="BB179" i="19"/>
  <c r="BB775" i="19"/>
  <c r="BB55" i="19"/>
  <c r="BB865" i="19"/>
  <c r="BB495" i="19"/>
  <c r="BB47" i="19"/>
  <c r="BB48" i="19"/>
  <c r="BB873" i="19"/>
  <c r="BB372" i="19"/>
  <c r="BB878" i="19"/>
  <c r="BB335" i="19"/>
  <c r="BB460" i="19"/>
  <c r="BB182" i="19"/>
  <c r="BB779" i="19"/>
  <c r="BB494" i="19"/>
  <c r="BB755" i="19"/>
  <c r="BB527" i="19"/>
  <c r="BB268" i="19"/>
  <c r="BB521" i="19"/>
  <c r="BB583" i="19"/>
  <c r="BB572" i="19"/>
  <c r="BB234" i="19"/>
  <c r="BB40" i="19"/>
  <c r="BB780" i="19"/>
  <c r="BB874" i="19"/>
  <c r="BB664" i="19"/>
  <c r="BB35" i="19"/>
  <c r="BB49" i="19"/>
  <c r="BB50" i="19"/>
  <c r="BB180" i="19"/>
  <c r="BB181" i="19"/>
  <c r="BB209" i="19"/>
  <c r="BB364" i="19"/>
  <c r="BB365" i="19"/>
  <c r="BB370" i="19"/>
  <c r="BB297" i="19"/>
  <c r="BB500" i="19"/>
  <c r="BB501" i="19"/>
  <c r="BB750" i="19"/>
  <c r="BB773" i="19"/>
  <c r="BB777" i="19"/>
  <c r="BB371" i="19"/>
  <c r="BB945" i="19"/>
  <c r="BB366" i="19"/>
  <c r="BB369" i="19"/>
  <c r="BB716" i="19"/>
  <c r="BB922" i="19"/>
  <c r="BB921" i="19"/>
  <c r="BB876" i="19"/>
  <c r="BB283" i="19"/>
  <c r="BB282" i="19"/>
  <c r="BB418" i="19"/>
  <c r="BB56" i="19"/>
  <c r="BB810" i="19"/>
  <c r="BB586" i="19"/>
  <c r="BB177" i="19"/>
  <c r="BB475" i="19"/>
  <c r="BB728" i="19"/>
  <c r="BB635" i="19"/>
  <c r="BB350" i="19"/>
  <c r="BB899" i="19"/>
  <c r="BB897" i="19"/>
  <c r="BB891" i="19"/>
  <c r="BB893" i="19"/>
  <c r="BB508" i="19"/>
  <c r="BB507" i="19"/>
  <c r="BB222" i="19"/>
  <c r="BB221" i="19"/>
  <c r="BB541" i="19"/>
  <c r="BB786" i="19"/>
  <c r="BB214" i="19"/>
  <c r="BB631" i="19"/>
  <c r="BB187" i="19"/>
  <c r="BB186" i="19"/>
  <c r="BB246" i="19"/>
  <c r="BB892" i="19"/>
  <c r="BB898" i="19"/>
  <c r="BB890" i="19"/>
  <c r="BB752" i="19"/>
  <c r="BB636" i="19"/>
  <c r="BB363" i="19"/>
  <c r="BB726" i="19"/>
  <c r="BB57" i="19"/>
  <c r="BB727" i="19"/>
  <c r="BB265" i="19"/>
  <c r="BB760" i="19"/>
  <c r="BB613" i="19"/>
  <c r="BB634" i="19"/>
  <c r="BB395" i="19"/>
  <c r="BB6" i="19"/>
  <c r="BB601" i="19"/>
  <c r="BB605" i="19"/>
  <c r="BB767" i="19"/>
  <c r="BB820" i="19"/>
  <c r="BB821" i="19"/>
  <c r="BB822" i="19"/>
  <c r="BB823" i="19"/>
  <c r="BB190" i="19"/>
  <c r="BB189" i="19"/>
  <c r="BB783" i="19"/>
  <c r="BB51" i="19"/>
  <c r="BB254" i="19"/>
  <c r="BB293" i="19"/>
  <c r="BB882" i="19"/>
  <c r="BB826" i="19"/>
  <c r="BB825" i="19"/>
  <c r="BB530" i="19"/>
  <c r="BB746" i="19"/>
  <c r="BB263" i="19"/>
  <c r="BB261" i="19"/>
  <c r="BB292" i="19"/>
  <c r="BB523" i="19"/>
  <c r="BB594" i="19"/>
  <c r="BB717" i="19"/>
  <c r="BB718" i="19"/>
  <c r="BB719" i="19"/>
  <c r="BB723" i="19"/>
  <c r="BB715" i="19"/>
  <c r="BB894" i="19"/>
  <c r="BB81" i="19"/>
  <c r="BB408" i="19"/>
  <c r="BB409" i="19"/>
  <c r="BB742" i="19"/>
  <c r="BB488" i="19"/>
  <c r="BB487" i="19"/>
  <c r="BB344" i="19"/>
  <c r="BB925" i="19"/>
  <c r="BB939" i="19"/>
  <c r="BB936" i="19"/>
  <c r="BB667" i="19"/>
  <c r="BB368" i="19"/>
  <c r="BB808" i="19"/>
  <c r="BB698" i="19"/>
  <c r="BB697" i="19"/>
  <c r="BB926" i="19"/>
  <c r="BB299" i="19"/>
  <c r="BB300" i="19"/>
  <c r="BB301" i="19"/>
  <c r="BB302" i="19"/>
  <c r="BB303" i="19"/>
  <c r="BB305" i="19"/>
  <c r="BB308" i="19"/>
  <c r="BB309" i="19"/>
  <c r="BB310" i="19"/>
  <c r="BB311" i="19"/>
  <c r="BB304" i="19"/>
  <c r="BB312" i="19"/>
  <c r="BB313" i="19"/>
  <c r="BB306" i="19"/>
  <c r="BB307" i="19"/>
  <c r="BB474" i="19"/>
  <c r="BB753" i="19"/>
  <c r="BB34" i="19"/>
  <c r="BB46" i="19"/>
  <c r="BB21" i="19"/>
  <c r="BB403" i="19"/>
  <c r="BB607" i="19"/>
  <c r="BB608" i="19"/>
  <c r="BB587" i="19"/>
  <c r="BB653" i="19"/>
  <c r="BB740" i="19"/>
  <c r="BB585" i="19"/>
  <c r="BB584" i="19"/>
  <c r="BB393" i="19"/>
  <c r="BB558" i="19"/>
  <c r="BB559" i="19"/>
  <c r="BB560" i="19"/>
  <c r="BB561" i="19"/>
  <c r="BB562" i="19"/>
  <c r="BB563" i="19"/>
  <c r="BB565" i="19"/>
  <c r="BB566" i="19"/>
  <c r="BB567" i="19"/>
  <c r="BB568" i="19"/>
  <c r="BB569" i="19"/>
  <c r="BB431" i="19"/>
  <c r="BB432" i="19"/>
  <c r="BB433" i="19"/>
  <c r="BB435" i="19"/>
  <c r="BB884" i="19"/>
  <c r="BB4" i="19"/>
  <c r="BB5" i="19"/>
  <c r="BB486" i="19"/>
  <c r="BB485" i="19"/>
  <c r="BB387" i="19"/>
  <c r="BB929" i="19"/>
  <c r="BB400" i="19"/>
  <c r="BB627" i="19"/>
  <c r="BB630" i="19"/>
  <c r="BB42" i="19"/>
  <c r="BB43" i="19"/>
  <c r="BB41" i="19"/>
  <c r="BB334" i="19"/>
  <c r="BB75" i="19"/>
  <c r="BB228" i="19"/>
  <c r="BB927" i="19"/>
  <c r="BB756" i="19"/>
  <c r="BB747" i="19"/>
  <c r="BB857" i="19"/>
  <c r="BB858" i="19"/>
  <c r="BB320" i="19"/>
  <c r="BB649" i="19"/>
  <c r="BB854" i="19"/>
  <c r="BB853" i="19"/>
  <c r="BB856" i="19"/>
  <c r="BB855" i="19"/>
  <c r="BB941" i="19"/>
  <c r="BB414" i="19"/>
  <c r="BB330" i="19"/>
  <c r="BB340" i="19"/>
  <c r="BB329" i="19"/>
  <c r="BB402" i="19"/>
  <c r="BB286" i="19"/>
  <c r="BB316" i="19"/>
  <c r="BB315" i="19"/>
  <c r="BB850" i="19"/>
  <c r="BB669" i="19"/>
  <c r="BB287" i="19"/>
  <c r="BB129" i="19"/>
  <c r="BB793" i="19"/>
  <c r="BB928" i="19"/>
  <c r="BB588" i="19"/>
  <c r="BB439" i="19"/>
  <c r="BB883" i="19"/>
  <c r="BB942" i="19"/>
  <c r="BB30" i="19"/>
  <c r="BB143" i="19"/>
  <c r="BB144" i="19"/>
  <c r="BB145" i="19"/>
  <c r="BB146" i="19"/>
  <c r="BB148" i="19"/>
  <c r="BB159" i="19"/>
  <c r="BB161" i="19"/>
  <c r="BB163" i="19"/>
  <c r="BB166" i="19"/>
  <c r="BB533" i="19"/>
  <c r="BB686" i="19"/>
  <c r="BB415" i="19"/>
  <c r="BB149" i="19"/>
  <c r="BB167" i="19"/>
  <c r="BB624" i="19"/>
  <c r="BB243" i="19"/>
  <c r="BB713" i="19"/>
  <c r="BB714" i="19"/>
  <c r="BB712" i="19"/>
  <c r="BB787" i="19"/>
  <c r="BB788" i="19"/>
  <c r="BB238" i="19"/>
  <c r="BB237" i="19"/>
  <c r="BB226" i="19"/>
  <c r="BB225" i="19"/>
  <c r="BB824" i="19"/>
  <c r="BB160" i="19"/>
  <c r="BB162" i="19"/>
  <c r="BB164" i="19"/>
  <c r="BB165" i="19"/>
  <c r="BB150" i="19"/>
  <c r="BB151" i="19"/>
  <c r="BB152" i="19"/>
  <c r="BB153" i="19"/>
  <c r="BB154" i="19"/>
  <c r="BB82" i="19"/>
  <c r="BB711" i="19"/>
  <c r="BB258" i="19"/>
  <c r="BB224" i="19"/>
  <c r="BB749" i="19"/>
  <c r="BB430" i="19"/>
  <c r="BB688" i="19"/>
  <c r="BB932" i="19"/>
  <c r="BB484" i="19"/>
  <c r="BB328" i="19"/>
  <c r="BB940" i="19"/>
  <c r="BB803" i="19"/>
  <c r="BB212" i="19"/>
  <c r="BB289" i="19"/>
  <c r="BB741" i="19"/>
  <c r="BB339" i="19"/>
  <c r="BB314" i="19"/>
  <c r="BB317" i="19"/>
  <c r="BB94" i="19"/>
  <c r="BB791" i="19"/>
  <c r="BB792" i="19"/>
  <c r="BB424" i="19"/>
  <c r="BB426" i="19"/>
  <c r="BB875" i="19"/>
  <c r="BB846" i="19"/>
  <c r="BB762" i="19"/>
  <c r="BB689" i="19"/>
  <c r="BB22" i="19"/>
  <c r="BB833" i="19"/>
  <c r="BB835" i="19"/>
  <c r="BB836" i="19"/>
  <c r="BB834" i="19"/>
  <c r="BB422" i="19"/>
  <c r="BB423" i="19"/>
  <c r="BB658" i="19"/>
  <c r="BB657" i="19"/>
  <c r="BB789" i="19"/>
  <c r="BB440" i="19"/>
  <c r="BB790" i="19"/>
  <c r="BB706" i="19"/>
  <c r="BB131" i="19"/>
  <c r="BB708" i="19"/>
  <c r="BB785" i="19"/>
  <c r="BB284" i="19"/>
  <c r="BB685" i="19"/>
  <c r="BB321" i="19"/>
  <c r="BB322" i="19"/>
  <c r="BB690" i="19"/>
  <c r="BB872" i="19"/>
  <c r="BB895" i="19"/>
  <c r="BB896" i="19"/>
  <c r="BB590" i="19"/>
  <c r="BB96" i="19"/>
  <c r="BB211" i="19"/>
  <c r="BB923" i="19"/>
  <c r="BB376" i="19"/>
  <c r="BB652" i="19"/>
  <c r="BB722" i="19"/>
  <c r="BB219" i="19"/>
  <c r="BB901" i="19"/>
  <c r="BB900" i="19"/>
  <c r="BB183" i="19"/>
  <c r="BB629" i="19"/>
  <c r="BB623" i="19"/>
  <c r="BB918" i="19"/>
  <c r="BB832" i="19"/>
  <c r="BB134" i="19"/>
  <c r="BB731" i="19"/>
  <c r="BB732" i="19"/>
  <c r="BB730" i="19"/>
  <c r="BB761" i="19"/>
  <c r="BB650" i="19"/>
  <c r="BB651" i="19"/>
  <c r="BB946" i="19"/>
  <c r="BB429" i="19"/>
  <c r="BB837" i="19"/>
  <c r="BB806" i="19"/>
  <c r="BB218" i="19"/>
  <c r="BB571" i="19"/>
  <c r="BB217" i="19"/>
  <c r="BB417" i="19"/>
  <c r="BB332" i="19"/>
  <c r="BB859" i="19"/>
  <c r="BB528" i="19"/>
  <c r="BB751" i="19"/>
  <c r="BB290" i="19"/>
  <c r="BB291" i="19"/>
  <c r="BB647" i="19"/>
  <c r="BB626" i="19"/>
  <c r="BB625" i="19"/>
  <c r="BB628" i="19"/>
  <c r="BB643" i="19"/>
  <c r="BB644" i="19"/>
  <c r="BB95" i="19"/>
  <c r="BB98" i="19"/>
  <c r="BB45" i="19"/>
  <c r="BB513" i="19"/>
  <c r="BB536" i="19"/>
  <c r="BB606" i="19"/>
  <c r="BB498" i="19"/>
  <c r="BB609" i="19"/>
  <c r="BB648" i="19"/>
  <c r="BB244" i="19"/>
  <c r="BB938" i="19"/>
  <c r="BB570" i="19"/>
  <c r="BB220" i="19"/>
  <c r="BB592" i="19"/>
  <c r="BB593" i="19"/>
  <c r="BB19" i="19"/>
  <c r="BB621" i="19"/>
  <c r="BB604" i="19"/>
  <c r="BB142" i="19"/>
  <c r="BB141" i="19"/>
  <c r="BB147" i="19"/>
  <c r="BB514" i="19"/>
  <c r="BB208" i="19"/>
  <c r="BB185" i="19"/>
  <c r="BB804" i="19"/>
  <c r="BB754" i="19"/>
  <c r="BB930" i="19"/>
  <c r="BB388" i="19"/>
  <c r="BB764" i="19"/>
  <c r="BB763" i="19"/>
  <c r="BB242" i="19"/>
  <c r="BB241" i="19"/>
  <c r="BB937" i="19"/>
  <c r="BB97" i="19"/>
  <c r="BB319" i="19"/>
  <c r="BB318" i="19"/>
  <c r="BB333" i="19"/>
  <c r="BB231" i="19"/>
  <c r="BB504" i="19"/>
  <c r="BB935" i="19"/>
  <c r="BB386" i="19"/>
  <c r="BB557" i="19"/>
  <c r="BB522" i="19"/>
  <c r="BB434" i="19"/>
  <c r="BB831" i="19"/>
  <c r="BB589" i="19"/>
  <c r="BB529" i="19"/>
  <c r="BB25" i="19"/>
  <c r="BB451" i="19"/>
  <c r="BB452" i="19"/>
  <c r="BB382" i="19"/>
  <c r="BB611" i="19"/>
  <c r="BB642" i="19"/>
  <c r="BB99" i="19"/>
  <c r="BB375" i="19"/>
  <c r="BB380" i="19"/>
  <c r="BB383" i="19"/>
  <c r="BB384" i="19"/>
  <c r="BB407" i="19"/>
  <c r="BB447" i="19"/>
  <c r="BB582" i="19"/>
  <c r="BB378" i="19"/>
  <c r="BB379" i="19"/>
  <c r="BB262" i="19"/>
  <c r="BB349" i="19"/>
  <c r="BB348" i="19"/>
  <c r="BB362" i="19"/>
  <c r="BB885" i="19"/>
  <c r="BB454" i="19"/>
  <c r="BB170" i="19"/>
  <c r="BB171" i="19"/>
  <c r="BB173" i="19"/>
  <c r="BB232" i="19"/>
  <c r="BB515" i="19"/>
  <c r="BB516" i="19"/>
  <c r="BB920" i="19"/>
  <c r="BB919" i="19"/>
  <c r="BB392" i="19"/>
  <c r="BB193" i="19"/>
  <c r="BB531" i="19"/>
  <c r="BB944" i="19"/>
  <c r="BB924" i="19"/>
  <c r="BB743" i="19"/>
  <c r="BB759" i="19"/>
  <c r="BB83" i="19"/>
  <c r="BB331" i="19"/>
  <c r="BB782" i="19"/>
  <c r="BB458" i="19"/>
  <c r="BB457" i="19"/>
  <c r="BB353" i="19"/>
  <c r="BB354" i="19"/>
  <c r="BB848" i="19"/>
  <c r="BB352" i="19"/>
  <c r="BB199" i="19"/>
  <c r="BB200" i="19"/>
  <c r="BB201" i="19"/>
  <c r="BB202" i="19"/>
  <c r="BB203" i="19"/>
  <c r="BB204" i="19"/>
  <c r="BB205" i="19"/>
  <c r="BB206" i="19"/>
  <c r="BB916" i="19"/>
  <c r="BB31" i="19"/>
  <c r="BB622" i="19"/>
  <c r="BB446" i="19"/>
  <c r="BB725" i="19"/>
  <c r="BB616" i="19"/>
  <c r="BB617" i="19"/>
  <c r="BB618" i="19"/>
  <c r="BB619" i="19"/>
  <c r="BB620" i="19"/>
  <c r="BB385" i="19"/>
  <c r="BB662" i="19"/>
  <c r="BB663" i="19"/>
  <c r="BB442" i="19"/>
  <c r="BB595" i="19"/>
  <c r="BB596" i="19"/>
  <c r="BB597" i="19"/>
  <c r="BB598" i="19"/>
  <c r="BB599" i="19"/>
  <c r="BB600" i="19"/>
  <c r="BB80" i="19"/>
  <c r="BB79" i="19"/>
  <c r="BB264" i="19"/>
  <c r="BB660" i="19"/>
  <c r="BB840" i="19"/>
  <c r="BB841" i="19"/>
  <c r="BB155" i="19"/>
  <c r="BB156" i="19"/>
  <c r="BB445" i="19"/>
  <c r="BB448" i="19"/>
  <c r="BB269" i="19"/>
  <c r="BB270" i="19"/>
  <c r="BB279" i="19"/>
  <c r="BB277" i="19"/>
  <c r="BB377" i="19"/>
  <c r="BB525" i="19"/>
  <c r="BB842" i="19"/>
  <c r="BB903" i="19"/>
  <c r="BB524" i="19"/>
  <c r="BB707" i="19"/>
  <c r="BB839" i="19"/>
  <c r="BB838" i="19"/>
  <c r="BB687" i="19"/>
  <c r="BB233" i="19"/>
  <c r="BB325" i="19"/>
  <c r="BB360" i="19"/>
  <c r="BB361" i="19"/>
  <c r="BB326" i="19"/>
  <c r="BB119" i="19"/>
  <c r="BB157" i="19"/>
  <c r="BB158" i="19"/>
  <c r="BB724" i="19"/>
  <c r="BB489" i="19"/>
  <c r="BB911" i="19"/>
  <c r="BB912" i="19"/>
  <c r="BB913" i="19"/>
  <c r="BB59" i="19"/>
  <c r="BB60" i="19"/>
  <c r="BB61" i="19"/>
  <c r="BB62" i="19"/>
  <c r="BB63" i="19"/>
  <c r="BB904" i="19"/>
  <c r="BB905" i="19"/>
  <c r="BB906" i="19"/>
  <c r="BB907" i="19"/>
  <c r="BB908" i="19"/>
  <c r="BB909" i="19"/>
  <c r="BB910" i="19"/>
  <c r="BB510" i="19"/>
  <c r="BB526" i="19"/>
  <c r="BB496" i="19"/>
  <c r="BB497" i="19"/>
  <c r="BB684" i="19"/>
  <c r="BB191" i="19"/>
  <c r="BB518" i="19"/>
  <c r="BB39" i="19"/>
  <c r="BB188" i="19"/>
  <c r="BB505" i="19"/>
  <c r="BB443" i="19"/>
  <c r="BB444" i="19"/>
  <c r="BB477" i="19"/>
  <c r="BB573" i="19"/>
  <c r="BB682" i="19"/>
  <c r="BB681" i="19"/>
  <c r="BB38" i="19"/>
  <c r="BB633" i="19"/>
  <c r="BB512" i="19"/>
  <c r="BB23" i="19"/>
  <c r="BB342" i="19"/>
  <c r="BB739" i="19"/>
  <c r="BB26" i="19"/>
  <c r="BB58" i="19"/>
  <c r="BB123" i="19"/>
  <c r="BB124" i="19"/>
  <c r="BB125" i="19"/>
  <c r="BB127" i="19"/>
  <c r="BB126" i="19"/>
  <c r="BB168" i="19"/>
  <c r="BB169" i="19"/>
  <c r="BB172" i="19"/>
  <c r="BB405" i="19"/>
  <c r="BB449" i="19"/>
  <c r="BB450" i="19"/>
  <c r="BB614" i="19"/>
  <c r="BB802" i="19"/>
  <c r="BB288" i="19"/>
  <c r="BB766" i="19"/>
  <c r="BB680" i="19"/>
  <c r="BB482" i="19"/>
  <c r="BB483" i="19"/>
  <c r="BB481" i="19"/>
  <c r="BB638" i="19"/>
  <c r="BB639" i="19"/>
  <c r="BB640" i="19"/>
  <c r="BB641" i="19"/>
  <c r="BB296" i="19"/>
  <c r="BB615" i="19"/>
  <c r="BB665" i="19"/>
  <c r="BB666" i="19"/>
  <c r="BB84" i="19"/>
  <c r="BB89" i="19"/>
  <c r="BB88" i="19"/>
  <c r="BB90" i="19"/>
  <c r="BB91" i="19"/>
  <c r="BB92" i="19"/>
  <c r="BB93" i="19"/>
  <c r="BB86" i="19"/>
  <c r="BB87" i="19"/>
  <c r="BB85" i="19"/>
  <c r="BB101" i="19"/>
  <c r="BB100" i="19"/>
  <c r="BB102" i="19"/>
  <c r="BB104" i="19"/>
  <c r="BB106" i="19"/>
  <c r="BB107" i="19"/>
  <c r="BB110" i="19"/>
  <c r="BB109" i="19"/>
  <c r="BB108" i="19"/>
  <c r="BB111" i="19"/>
  <c r="BB113" i="19"/>
  <c r="BB114" i="19"/>
  <c r="BB115" i="19"/>
  <c r="BB103" i="19"/>
  <c r="BB118" i="19"/>
  <c r="BB116" i="19"/>
  <c r="BB112" i="19"/>
  <c r="BB117" i="19"/>
  <c r="BB105" i="19"/>
  <c r="BB453" i="19"/>
  <c r="BB18" i="19"/>
  <c r="BB480" i="19"/>
  <c r="BB355" i="19"/>
  <c r="BB401" i="19"/>
  <c r="BB818" i="19"/>
  <c r="BB819" i="19"/>
  <c r="BB817" i="19"/>
  <c r="BB889" i="19"/>
  <c r="BB738" i="19"/>
  <c r="BB845" i="19"/>
  <c r="BB255" i="19"/>
  <c r="BB812" i="19"/>
  <c r="BB829" i="19"/>
  <c r="BB814" i="19"/>
  <c r="BB815" i="19"/>
  <c r="BB816" i="19"/>
  <c r="BB827" i="19"/>
  <c r="BB828" i="19"/>
  <c r="BB257" i="19"/>
  <c r="BB506" i="19"/>
  <c r="BB37" i="19"/>
  <c r="AZ933" i="19"/>
  <c r="AZ456" i="19"/>
  <c r="AZ745" i="19"/>
  <c r="AZ581" i="19"/>
  <c r="AZ455" i="19"/>
  <c r="AZ174" i="19"/>
  <c r="AZ517" i="19"/>
  <c r="AZ381" i="19"/>
  <c r="AZ128" i="19"/>
  <c r="AZ9" i="19"/>
  <c r="AZ358" i="19"/>
  <c r="AZ230" i="19"/>
  <c r="AZ412" i="19"/>
  <c r="AZ632" i="19"/>
  <c r="AZ175" i="19"/>
  <c r="AZ266" i="19"/>
  <c r="AZ176" i="19"/>
  <c r="AZ637" i="19"/>
  <c r="AZ345" i="19"/>
  <c r="AZ459" i="19"/>
  <c r="AZ346" i="19"/>
  <c r="AZ347" i="19"/>
  <c r="AZ580" i="19"/>
  <c r="AZ196" i="19"/>
  <c r="AZ194" i="19"/>
  <c r="AZ260" i="19"/>
  <c r="AZ259" i="19"/>
  <c r="AZ532" i="19"/>
  <c r="AZ20" i="19"/>
  <c r="AZ441" i="19"/>
  <c r="AZ140" i="19"/>
  <c r="AZ914" i="19"/>
  <c r="AZ13" i="19"/>
  <c r="AZ12" i="19"/>
  <c r="AZ11" i="19"/>
  <c r="AZ14" i="19"/>
  <c r="AZ15" i="19"/>
  <c r="AZ736" i="19"/>
  <c r="AZ851" i="19"/>
  <c r="AZ830" i="19"/>
  <c r="AZ278" i="19"/>
  <c r="AZ272" i="19"/>
  <c r="AZ274" i="19"/>
  <c r="AZ276" i="19"/>
  <c r="AZ275" i="19"/>
  <c r="AZ503" i="19"/>
  <c r="AZ492" i="19"/>
  <c r="AZ490" i="19"/>
  <c r="AZ493" i="19"/>
  <c r="AZ132" i="19"/>
  <c r="AZ425" i="19"/>
  <c r="AZ428" i="19"/>
  <c r="AZ338" i="19"/>
  <c r="AZ931" i="19"/>
  <c r="AZ236" i="19"/>
  <c r="AZ389" i="19"/>
  <c r="AZ464" i="19"/>
  <c r="AZ776" i="19"/>
  <c r="AZ778" i="19"/>
  <c r="AZ465" i="19"/>
  <c r="AZ466" i="19"/>
  <c r="AZ357" i="19"/>
  <c r="AZ135" i="19"/>
  <c r="AZ769" i="19"/>
  <c r="AZ772" i="19"/>
  <c r="AZ472" i="19"/>
  <c r="AZ774" i="19"/>
  <c r="AZ473" i="19"/>
  <c r="AZ705" i="19"/>
  <c r="AZ704" i="19"/>
  <c r="AZ703" i="19"/>
  <c r="AZ843" i="19"/>
  <c r="AZ844" i="19"/>
  <c r="AZ76" i="19"/>
  <c r="AZ78" i="19"/>
  <c r="AZ120" i="19"/>
  <c r="AZ122" i="19"/>
  <c r="AZ235" i="19"/>
  <c r="AZ886" i="19"/>
  <c r="AZ323" i="19"/>
  <c r="AZ324" i="19"/>
  <c r="AZ462" i="19"/>
  <c r="AZ602" i="19"/>
  <c r="AZ603" i="19"/>
  <c r="AZ770" i="19"/>
  <c r="AZ771" i="19"/>
  <c r="AZ24" i="19"/>
  <c r="AZ852" i="19"/>
  <c r="AZ866" i="19"/>
  <c r="AZ868" i="19"/>
  <c r="AZ870" i="19"/>
  <c r="AZ871" i="19"/>
  <c r="AZ869" i="19"/>
  <c r="AZ646" i="19"/>
  <c r="AZ610" i="19"/>
  <c r="AZ133" i="19"/>
  <c r="AZ207" i="19"/>
  <c r="AZ520" i="19"/>
  <c r="AZ8" i="19"/>
  <c r="AZ7" i="19"/>
  <c r="AZ676" i="19"/>
  <c r="AZ668" i="19"/>
  <c r="AZ744" i="19"/>
  <c r="AZ351" i="19"/>
  <c r="AZ229" i="19"/>
  <c r="AZ807" i="19"/>
  <c r="AZ390" i="19"/>
  <c r="AZ285" i="19"/>
  <c r="AZ758" i="19"/>
  <c r="AZ336" i="19"/>
  <c r="AZ337" i="19"/>
  <c r="AZ391" i="19"/>
  <c r="AZ765" i="19"/>
  <c r="AZ691" i="19"/>
  <c r="AZ720" i="19"/>
  <c r="AZ645" i="19"/>
  <c r="AZ479" i="19"/>
  <c r="AZ245" i="19"/>
  <c r="AZ239" i="19"/>
  <c r="AZ247" i="19"/>
  <c r="AZ427" i="19"/>
  <c r="AZ359" i="19"/>
  <c r="AZ240" i="19"/>
  <c r="AZ248" i="19"/>
  <c r="AZ249" i="19"/>
  <c r="AZ252" i="19"/>
  <c r="AZ250" i="19"/>
  <c r="AZ251" i="19"/>
  <c r="AZ253" i="19"/>
  <c r="AZ534" i="19"/>
  <c r="AZ794" i="19"/>
  <c r="AZ795" i="19"/>
  <c r="AZ797" i="19"/>
  <c r="AZ798" i="19"/>
  <c r="AZ799" i="19"/>
  <c r="AZ796" i="19"/>
  <c r="AZ800" i="19"/>
  <c r="AZ805" i="19"/>
  <c r="AZ17" i="19"/>
  <c r="AZ215" i="19"/>
  <c r="AZ216" i="19"/>
  <c r="AZ406" i="19"/>
  <c r="AZ421" i="19"/>
  <c r="AZ656" i="19"/>
  <c r="AZ655" i="19"/>
  <c r="AZ416" i="19"/>
  <c r="AZ327" i="19"/>
  <c r="AZ413" i="19"/>
  <c r="AZ411" i="19"/>
  <c r="AZ579" i="19"/>
  <c r="AZ547" i="19"/>
  <c r="AZ549" i="19"/>
  <c r="AZ550" i="19"/>
  <c r="AZ136" i="19"/>
  <c r="AZ130" i="19"/>
  <c r="AZ564" i="19"/>
  <c r="AZ295" i="19"/>
  <c r="AZ463" i="19"/>
  <c r="AZ934" i="19"/>
  <c r="AZ471" i="19"/>
  <c r="AZ470" i="19"/>
  <c r="AZ121" i="19"/>
  <c r="AZ902" i="19"/>
  <c r="AZ671" i="19"/>
  <c r="AZ672" i="19"/>
  <c r="AZ673" i="19"/>
  <c r="AZ674" i="19"/>
  <c r="AZ675" i="19"/>
  <c r="AZ683" i="19"/>
  <c r="AZ72" i="19"/>
  <c r="AZ73" i="19"/>
  <c r="AZ74" i="19"/>
  <c r="AZ64" i="19"/>
  <c r="AZ66" i="19"/>
  <c r="AZ67" i="19"/>
  <c r="AZ68" i="19"/>
  <c r="AZ69" i="19"/>
  <c r="AZ70" i="19"/>
  <c r="AZ71" i="19"/>
  <c r="AZ210" i="19"/>
  <c r="AZ65" i="19"/>
  <c r="AZ476" i="19"/>
  <c r="AZ677" i="19"/>
  <c r="AZ692" i="19"/>
  <c r="AZ693" i="19"/>
  <c r="AZ694" i="19"/>
  <c r="AZ695" i="19"/>
  <c r="AZ696" i="19"/>
  <c r="AZ809" i="19"/>
  <c r="AZ811" i="19"/>
  <c r="AZ519" i="19"/>
  <c r="AZ343" i="19"/>
  <c r="AZ768" i="19"/>
  <c r="AZ256" i="19"/>
  <c r="AZ195" i="19"/>
  <c r="AZ197" i="19"/>
  <c r="AZ757" i="19"/>
  <c r="AZ542" i="19"/>
  <c r="AZ546" i="19"/>
  <c r="AZ544" i="19"/>
  <c r="AZ551" i="19"/>
  <c r="AZ553" i="19"/>
  <c r="AZ554" i="19"/>
  <c r="AZ556" i="19"/>
  <c r="AZ737" i="19"/>
  <c r="AZ192" i="19"/>
  <c r="AZ53" i="19"/>
  <c r="AZ552" i="19"/>
  <c r="AZ555" i="19"/>
  <c r="AZ178" i="19"/>
  <c r="AZ461" i="19"/>
  <c r="AZ670" i="19"/>
  <c r="AZ280" i="19"/>
  <c r="AZ575" i="19"/>
  <c r="AZ702" i="19"/>
  <c r="AZ700" i="19"/>
  <c r="AZ213" i="19"/>
  <c r="AZ137" i="19"/>
  <c r="AZ341" i="19"/>
  <c r="AZ36" i="19"/>
  <c r="AZ847" i="19"/>
  <c r="AZ577" i="19"/>
  <c r="AZ574" i="19"/>
  <c r="AZ578" i="19"/>
  <c r="AZ576" i="19"/>
  <c r="AZ367" i="19"/>
  <c r="AZ404" i="19"/>
  <c r="AZ701" i="19"/>
  <c r="AZ867" i="19"/>
  <c r="AZ863" i="19"/>
  <c r="AZ849" i="19"/>
  <c r="AZ10" i="19"/>
  <c r="AZ16" i="19"/>
  <c r="AZ880" i="19"/>
  <c r="AZ881" i="19"/>
  <c r="AZ879" i="19"/>
  <c r="AZ864" i="19"/>
  <c r="AZ77" i="19"/>
  <c r="AZ356" i="19"/>
  <c r="AZ801" i="19"/>
  <c r="AZ537" i="19"/>
  <c r="AZ539" i="19"/>
  <c r="AZ540" i="19"/>
  <c r="AZ538" i="19"/>
  <c r="AZ535" i="19"/>
  <c r="AZ543" i="19"/>
  <c r="AZ419" i="19"/>
  <c r="AZ509" i="19"/>
  <c r="AZ54" i="19"/>
  <c r="AZ548" i="19"/>
  <c r="AZ545" i="19"/>
  <c r="AZ27" i="19"/>
  <c r="AZ28" i="19"/>
  <c r="AZ29" i="19"/>
  <c r="AZ138" i="19"/>
  <c r="AZ52" i="19"/>
  <c r="AZ699" i="19"/>
  <c r="AZ184" i="19"/>
  <c r="AZ469" i="19"/>
  <c r="AZ468" i="19"/>
  <c r="AZ467" i="19"/>
  <c r="AZ679" i="19"/>
  <c r="AZ729" i="19"/>
  <c r="AZ735" i="19"/>
  <c r="AZ734" i="19"/>
  <c r="AZ591" i="19"/>
  <c r="AZ273" i="19"/>
  <c r="AZ915" i="19"/>
  <c r="AZ420" i="19"/>
  <c r="AZ784" i="19"/>
  <c r="AZ298" i="19"/>
  <c r="AZ491" i="19"/>
  <c r="AZ394" i="19"/>
  <c r="AZ887" i="19"/>
  <c r="AZ862" i="19"/>
  <c r="AZ502" i="19"/>
  <c r="AZ877" i="19"/>
  <c r="AZ223" i="19"/>
  <c r="AZ198" i="19"/>
  <c r="AZ917" i="19"/>
  <c r="AZ612" i="19"/>
  <c r="AZ397" i="19"/>
  <c r="AZ654" i="19"/>
  <c r="AZ511" i="19"/>
  <c r="AZ678" i="19"/>
  <c r="AZ281" i="19"/>
  <c r="AZ943" i="19"/>
  <c r="AZ396" i="19"/>
  <c r="AZ227" i="19"/>
  <c r="AZ478" i="19"/>
  <c r="AZ410" i="19"/>
  <c r="AZ294" i="19"/>
  <c r="AZ139" i="19"/>
  <c r="AZ499" i="19"/>
  <c r="AZ709" i="19"/>
  <c r="AZ373" i="19"/>
  <c r="AZ374" i="19"/>
  <c r="AZ721" i="19"/>
  <c r="AZ438" i="19"/>
  <c r="AZ437" i="19"/>
  <c r="AZ748" i="19"/>
  <c r="AZ888" i="19"/>
  <c r="AZ33" i="19"/>
  <c r="AZ32" i="19"/>
  <c r="AZ436" i="19"/>
  <c r="AZ860" i="19"/>
  <c r="AZ861" i="19"/>
  <c r="AZ267" i="19"/>
  <c r="AZ271" i="19"/>
  <c r="AZ781" i="19"/>
  <c r="AZ44" i="19"/>
  <c r="AZ661" i="19"/>
  <c r="AZ398" i="19"/>
  <c r="AZ399" i="19"/>
  <c r="AZ710" i="19"/>
  <c r="AZ813" i="19"/>
  <c r="AZ733" i="19"/>
  <c r="AZ659" i="19"/>
  <c r="AZ179" i="19"/>
  <c r="AZ775" i="19"/>
  <c r="AZ55" i="19"/>
  <c r="AZ865" i="19"/>
  <c r="AZ495" i="19"/>
  <c r="AZ47" i="19"/>
  <c r="AZ48" i="19"/>
  <c r="AZ873" i="19"/>
  <c r="AZ372" i="19"/>
  <c r="AZ878" i="19"/>
  <c r="AZ335" i="19"/>
  <c r="AZ460" i="19"/>
  <c r="AZ182" i="19"/>
  <c r="AZ779" i="19"/>
  <c r="AZ494" i="19"/>
  <c r="AZ755" i="19"/>
  <c r="AZ527" i="19"/>
  <c r="AZ268" i="19"/>
  <c r="AZ521" i="19"/>
  <c r="AZ583" i="19"/>
  <c r="AZ572" i="19"/>
  <c r="AZ234" i="19"/>
  <c r="AZ40" i="19"/>
  <c r="AZ780" i="19"/>
  <c r="AZ874" i="19"/>
  <c r="AZ664" i="19"/>
  <c r="AZ35" i="19"/>
  <c r="AZ49" i="19"/>
  <c r="AZ50" i="19"/>
  <c r="AZ180" i="19"/>
  <c r="AZ181" i="19"/>
  <c r="AZ209" i="19"/>
  <c r="AZ364" i="19"/>
  <c r="AZ365" i="19"/>
  <c r="AZ370" i="19"/>
  <c r="AZ297" i="19"/>
  <c r="AZ500" i="19"/>
  <c r="AZ501" i="19"/>
  <c r="AZ750" i="19"/>
  <c r="AZ773" i="19"/>
  <c r="AZ777" i="19"/>
  <c r="AZ371" i="19"/>
  <c r="AZ945" i="19"/>
  <c r="AZ366" i="19"/>
  <c r="AZ369" i="19"/>
  <c r="AZ716" i="19"/>
  <c r="AZ922" i="19"/>
  <c r="AZ921" i="19"/>
  <c r="AZ876" i="19"/>
  <c r="AZ283" i="19"/>
  <c r="AZ282" i="19"/>
  <c r="AZ418" i="19"/>
  <c r="AZ56" i="19"/>
  <c r="AZ810" i="19"/>
  <c r="AZ586" i="19"/>
  <c r="AZ177" i="19"/>
  <c r="AZ475" i="19"/>
  <c r="AZ728" i="19"/>
  <c r="AZ635" i="19"/>
  <c r="AZ350" i="19"/>
  <c r="AZ899" i="19"/>
  <c r="AZ897" i="19"/>
  <c r="AZ891" i="19"/>
  <c r="AZ893" i="19"/>
  <c r="AZ508" i="19"/>
  <c r="AZ507" i="19"/>
  <c r="AZ222" i="19"/>
  <c r="AZ221" i="19"/>
  <c r="AZ541" i="19"/>
  <c r="AZ786" i="19"/>
  <c r="AZ214" i="19"/>
  <c r="AZ631" i="19"/>
  <c r="AZ187" i="19"/>
  <c r="AZ186" i="19"/>
  <c r="AZ246" i="19"/>
  <c r="AZ892" i="19"/>
  <c r="AZ898" i="19"/>
  <c r="AZ890" i="19"/>
  <c r="AZ752" i="19"/>
  <c r="AZ636" i="19"/>
  <c r="AZ363" i="19"/>
  <c r="AZ726" i="19"/>
  <c r="AZ57" i="19"/>
  <c r="AZ727" i="19"/>
  <c r="AZ265" i="19"/>
  <c r="AZ760" i="19"/>
  <c r="AZ613" i="19"/>
  <c r="AZ634" i="19"/>
  <c r="AZ395" i="19"/>
  <c r="AZ6" i="19"/>
  <c r="AZ601" i="19"/>
  <c r="AZ605" i="19"/>
  <c r="AZ767" i="19"/>
  <c r="AZ820" i="19"/>
  <c r="AZ821" i="19"/>
  <c r="AZ822" i="19"/>
  <c r="AZ823" i="19"/>
  <c r="AZ190" i="19"/>
  <c r="AZ189" i="19"/>
  <c r="AZ783" i="19"/>
  <c r="AZ51" i="19"/>
  <c r="AZ254" i="19"/>
  <c r="AZ293" i="19"/>
  <c r="AZ882" i="19"/>
  <c r="AZ826" i="19"/>
  <c r="AZ825" i="19"/>
  <c r="AZ530" i="19"/>
  <c r="AZ746" i="19"/>
  <c r="AZ263" i="19"/>
  <c r="AZ261" i="19"/>
  <c r="AZ292" i="19"/>
  <c r="AZ523" i="19"/>
  <c r="AZ594" i="19"/>
  <c r="AZ717" i="19"/>
  <c r="AZ718" i="19"/>
  <c r="AZ719" i="19"/>
  <c r="AZ723" i="19"/>
  <c r="AZ715" i="19"/>
  <c r="AZ894" i="19"/>
  <c r="AZ81" i="19"/>
  <c r="AZ408" i="19"/>
  <c r="AZ409" i="19"/>
  <c r="AZ742" i="19"/>
  <c r="AZ488" i="19"/>
  <c r="AZ487" i="19"/>
  <c r="AZ344" i="19"/>
  <c r="AZ925" i="19"/>
  <c r="AZ939" i="19"/>
  <c r="AZ936" i="19"/>
  <c r="AZ667" i="19"/>
  <c r="AZ368" i="19"/>
  <c r="AZ808" i="19"/>
  <c r="AZ698" i="19"/>
  <c r="AZ697" i="19"/>
  <c r="AZ926" i="19"/>
  <c r="AZ299" i="19"/>
  <c r="AZ300" i="19"/>
  <c r="AZ301" i="19"/>
  <c r="AZ302" i="19"/>
  <c r="AZ303" i="19"/>
  <c r="AZ305" i="19"/>
  <c r="AZ308" i="19"/>
  <c r="AZ309" i="19"/>
  <c r="AZ310" i="19"/>
  <c r="AZ311" i="19"/>
  <c r="AZ304" i="19"/>
  <c r="AZ312" i="19"/>
  <c r="AZ313" i="19"/>
  <c r="AZ306" i="19"/>
  <c r="AZ307" i="19"/>
  <c r="AZ474" i="19"/>
  <c r="AZ753" i="19"/>
  <c r="AZ34" i="19"/>
  <c r="AZ46" i="19"/>
  <c r="AZ21" i="19"/>
  <c r="AZ403" i="19"/>
  <c r="AZ607" i="19"/>
  <c r="AZ608" i="19"/>
  <c r="AZ587" i="19"/>
  <c r="AZ653" i="19"/>
  <c r="AZ740" i="19"/>
  <c r="AZ585" i="19"/>
  <c r="AZ584" i="19"/>
  <c r="AZ393" i="19"/>
  <c r="AZ558" i="19"/>
  <c r="AZ559" i="19"/>
  <c r="AZ560" i="19"/>
  <c r="AZ561" i="19"/>
  <c r="AZ562" i="19"/>
  <c r="AZ563" i="19"/>
  <c r="AZ565" i="19"/>
  <c r="AZ566" i="19"/>
  <c r="AZ567" i="19"/>
  <c r="AZ568" i="19"/>
  <c r="AZ569" i="19"/>
  <c r="AZ431" i="19"/>
  <c r="AZ432" i="19"/>
  <c r="AZ433" i="19"/>
  <c r="AZ435" i="19"/>
  <c r="AZ884" i="19"/>
  <c r="AZ4" i="19"/>
  <c r="AZ5" i="19"/>
  <c r="AZ486" i="19"/>
  <c r="AZ485" i="19"/>
  <c r="AZ387" i="19"/>
  <c r="AZ929" i="19"/>
  <c r="AZ400" i="19"/>
  <c r="AZ627" i="19"/>
  <c r="AZ630" i="19"/>
  <c r="AZ42" i="19"/>
  <c r="AZ43" i="19"/>
  <c r="AZ41" i="19"/>
  <c r="AZ334" i="19"/>
  <c r="AZ75" i="19"/>
  <c r="AZ228" i="19"/>
  <c r="AZ927" i="19"/>
  <c r="AZ756" i="19"/>
  <c r="AZ747" i="19"/>
  <c r="AZ857" i="19"/>
  <c r="AZ858" i="19"/>
  <c r="AZ320" i="19"/>
  <c r="AZ649" i="19"/>
  <c r="AZ854" i="19"/>
  <c r="AZ853" i="19"/>
  <c r="AZ856" i="19"/>
  <c r="AZ855" i="19"/>
  <c r="AZ941" i="19"/>
  <c r="AZ414" i="19"/>
  <c r="AZ330" i="19"/>
  <c r="AZ340" i="19"/>
  <c r="AZ329" i="19"/>
  <c r="AZ402" i="19"/>
  <c r="AZ286" i="19"/>
  <c r="AZ316" i="19"/>
  <c r="AZ315" i="19"/>
  <c r="AZ850" i="19"/>
  <c r="AZ669" i="19"/>
  <c r="AZ287" i="19"/>
  <c r="AZ129" i="19"/>
  <c r="AZ793" i="19"/>
  <c r="AZ928" i="19"/>
  <c r="AZ588" i="19"/>
  <c r="AZ439" i="19"/>
  <c r="AZ883" i="19"/>
  <c r="AZ942" i="19"/>
  <c r="AZ30" i="19"/>
  <c r="AZ143" i="19"/>
  <c r="AZ144" i="19"/>
  <c r="AZ145" i="19"/>
  <c r="AZ146" i="19"/>
  <c r="AZ148" i="19"/>
  <c r="AZ159" i="19"/>
  <c r="AZ161" i="19"/>
  <c r="AZ163" i="19"/>
  <c r="AZ166" i="19"/>
  <c r="AZ533" i="19"/>
  <c r="AZ686" i="19"/>
  <c r="AZ415" i="19"/>
  <c r="AZ149" i="19"/>
  <c r="AZ167" i="19"/>
  <c r="AZ624" i="19"/>
  <c r="AZ243" i="19"/>
  <c r="AZ713" i="19"/>
  <c r="AZ714" i="19"/>
  <c r="AZ712" i="19"/>
  <c r="AZ787" i="19"/>
  <c r="AZ788" i="19"/>
  <c r="AZ238" i="19"/>
  <c r="AZ237" i="19"/>
  <c r="AZ226" i="19"/>
  <c r="AZ225" i="19"/>
  <c r="AZ824" i="19"/>
  <c r="AZ160" i="19"/>
  <c r="AZ162" i="19"/>
  <c r="AZ164" i="19"/>
  <c r="AZ165" i="19"/>
  <c r="AZ150" i="19"/>
  <c r="AZ151" i="19"/>
  <c r="AZ152" i="19"/>
  <c r="AZ153" i="19"/>
  <c r="AZ154" i="19"/>
  <c r="AZ82" i="19"/>
  <c r="AZ711" i="19"/>
  <c r="AZ258" i="19"/>
  <c r="AZ224" i="19"/>
  <c r="AZ749" i="19"/>
  <c r="AZ430" i="19"/>
  <c r="AZ688" i="19"/>
  <c r="AZ932" i="19"/>
  <c r="AZ484" i="19"/>
  <c r="AZ328" i="19"/>
  <c r="AZ940" i="19"/>
  <c r="AZ803" i="19"/>
  <c r="AZ212" i="19"/>
  <c r="AZ289" i="19"/>
  <c r="AZ741" i="19"/>
  <c r="AZ339" i="19"/>
  <c r="AZ314" i="19"/>
  <c r="AZ317" i="19"/>
  <c r="AZ94" i="19"/>
  <c r="AZ791" i="19"/>
  <c r="AZ792" i="19"/>
  <c r="AZ424" i="19"/>
  <c r="AZ426" i="19"/>
  <c r="AZ875" i="19"/>
  <c r="AZ846" i="19"/>
  <c r="AZ762" i="19"/>
  <c r="AZ689" i="19"/>
  <c r="AZ22" i="19"/>
  <c r="AZ833" i="19"/>
  <c r="AZ835" i="19"/>
  <c r="AZ836" i="19"/>
  <c r="AZ834" i="19"/>
  <c r="AZ422" i="19"/>
  <c r="AZ423" i="19"/>
  <c r="AZ658" i="19"/>
  <c r="AZ657" i="19"/>
  <c r="AZ789" i="19"/>
  <c r="AZ440" i="19"/>
  <c r="AZ790" i="19"/>
  <c r="AZ706" i="19"/>
  <c r="AZ131" i="19"/>
  <c r="AZ708" i="19"/>
  <c r="AZ785" i="19"/>
  <c r="AZ284" i="19"/>
  <c r="AZ685" i="19"/>
  <c r="AZ321" i="19"/>
  <c r="AZ322" i="19"/>
  <c r="AZ690" i="19"/>
  <c r="AZ872" i="19"/>
  <c r="AZ895" i="19"/>
  <c r="AZ896" i="19"/>
  <c r="AZ590" i="19"/>
  <c r="AZ96" i="19"/>
  <c r="AZ211" i="19"/>
  <c r="AZ923" i="19"/>
  <c r="AZ376" i="19"/>
  <c r="AZ652" i="19"/>
  <c r="AZ722" i="19"/>
  <c r="AZ219" i="19"/>
  <c r="AZ901" i="19"/>
  <c r="AZ900" i="19"/>
  <c r="AZ183" i="19"/>
  <c r="AZ629" i="19"/>
  <c r="AZ623" i="19"/>
  <c r="AZ918" i="19"/>
  <c r="AZ832" i="19"/>
  <c r="AZ134" i="19"/>
  <c r="AZ731" i="19"/>
  <c r="AZ732" i="19"/>
  <c r="AZ730" i="19"/>
  <c r="AZ761" i="19"/>
  <c r="AZ650" i="19"/>
  <c r="AZ651" i="19"/>
  <c r="AZ946" i="19"/>
  <c r="AZ429" i="19"/>
  <c r="AZ837" i="19"/>
  <c r="AZ806" i="19"/>
  <c r="AZ218" i="19"/>
  <c r="AZ571" i="19"/>
  <c r="AZ217" i="19"/>
  <c r="AZ417" i="19"/>
  <c r="AZ332" i="19"/>
  <c r="AZ859" i="19"/>
  <c r="AZ528" i="19"/>
  <c r="AZ751" i="19"/>
  <c r="AZ290" i="19"/>
  <c r="AZ291" i="19"/>
  <c r="AZ647" i="19"/>
  <c r="AZ626" i="19"/>
  <c r="AZ625" i="19"/>
  <c r="AZ628" i="19"/>
  <c r="AZ643" i="19"/>
  <c r="AZ644" i="19"/>
  <c r="AZ95" i="19"/>
  <c r="AZ98" i="19"/>
  <c r="AZ45" i="19"/>
  <c r="AZ513" i="19"/>
  <c r="AZ536" i="19"/>
  <c r="AZ606" i="19"/>
  <c r="AZ498" i="19"/>
  <c r="AZ609" i="19"/>
  <c r="AZ648" i="19"/>
  <c r="AZ244" i="19"/>
  <c r="AZ938" i="19"/>
  <c r="AZ570" i="19"/>
  <c r="AZ220" i="19"/>
  <c r="AZ592" i="19"/>
  <c r="AZ593" i="19"/>
  <c r="AZ19" i="19"/>
  <c r="AZ621" i="19"/>
  <c r="AZ604" i="19"/>
  <c r="AZ142" i="19"/>
  <c r="AZ141" i="19"/>
  <c r="AZ147" i="19"/>
  <c r="AZ514" i="19"/>
  <c r="AZ208" i="19"/>
  <c r="AZ185" i="19"/>
  <c r="AZ804" i="19"/>
  <c r="AZ754" i="19"/>
  <c r="AZ930" i="19"/>
  <c r="AZ388" i="19"/>
  <c r="AZ764" i="19"/>
  <c r="AZ763" i="19"/>
  <c r="AZ242" i="19"/>
  <c r="AZ241" i="19"/>
  <c r="AZ937" i="19"/>
  <c r="AZ97" i="19"/>
  <c r="AZ319" i="19"/>
  <c r="AZ318" i="19"/>
  <c r="AZ333" i="19"/>
  <c r="AZ231" i="19"/>
  <c r="AZ504" i="19"/>
  <c r="AZ935" i="19"/>
  <c r="AZ386" i="19"/>
  <c r="AZ557" i="19"/>
  <c r="AZ522" i="19"/>
  <c r="AZ434" i="19"/>
  <c r="AZ831" i="19"/>
  <c r="AZ589" i="19"/>
  <c r="AZ529" i="19"/>
  <c r="AZ25" i="19"/>
  <c r="AZ451" i="19"/>
  <c r="AZ452" i="19"/>
  <c r="AZ382" i="19"/>
  <c r="AZ611" i="19"/>
  <c r="AZ642" i="19"/>
  <c r="AZ99" i="19"/>
  <c r="AZ375" i="19"/>
  <c r="AZ380" i="19"/>
  <c r="AZ383" i="19"/>
  <c r="AZ384" i="19"/>
  <c r="AZ407" i="19"/>
  <c r="AZ447" i="19"/>
  <c r="AZ582" i="19"/>
  <c r="AZ378" i="19"/>
  <c r="AZ379" i="19"/>
  <c r="AZ262" i="19"/>
  <c r="AZ349" i="19"/>
  <c r="AZ348" i="19"/>
  <c r="AZ362" i="19"/>
  <c r="AZ885" i="19"/>
  <c r="AZ454" i="19"/>
  <c r="AZ170" i="19"/>
  <c r="AZ171" i="19"/>
  <c r="AZ173" i="19"/>
  <c r="AZ232" i="19"/>
  <c r="AZ515" i="19"/>
  <c r="AZ516" i="19"/>
  <c r="AZ920" i="19"/>
  <c r="AZ919" i="19"/>
  <c r="AZ392" i="19"/>
  <c r="AZ193" i="19"/>
  <c r="AZ531" i="19"/>
  <c r="AZ944" i="19"/>
  <c r="AZ924" i="19"/>
  <c r="AZ743" i="19"/>
  <c r="AZ759" i="19"/>
  <c r="AZ83" i="19"/>
  <c r="AZ331" i="19"/>
  <c r="AZ782" i="19"/>
  <c r="AZ458" i="19"/>
  <c r="AZ457" i="19"/>
  <c r="AZ353" i="19"/>
  <c r="AZ354" i="19"/>
  <c r="AZ848" i="19"/>
  <c r="AZ352" i="19"/>
  <c r="AZ199" i="19"/>
  <c r="AZ200" i="19"/>
  <c r="AZ201" i="19"/>
  <c r="AZ202" i="19"/>
  <c r="AZ203" i="19"/>
  <c r="AZ204" i="19"/>
  <c r="AZ205" i="19"/>
  <c r="AZ206" i="19"/>
  <c r="AZ916" i="19"/>
  <c r="AZ31" i="19"/>
  <c r="AZ622" i="19"/>
  <c r="AZ446" i="19"/>
  <c r="AZ725" i="19"/>
  <c r="AZ616" i="19"/>
  <c r="AZ617" i="19"/>
  <c r="AZ618" i="19"/>
  <c r="AZ619" i="19"/>
  <c r="AZ620" i="19"/>
  <c r="AZ385" i="19"/>
  <c r="AZ662" i="19"/>
  <c r="AZ663" i="19"/>
  <c r="AZ442" i="19"/>
  <c r="AZ595" i="19"/>
  <c r="AZ596" i="19"/>
  <c r="AZ597" i="19"/>
  <c r="AZ598" i="19"/>
  <c r="AZ599" i="19"/>
  <c r="AZ600" i="19"/>
  <c r="AZ80" i="19"/>
  <c r="AZ79" i="19"/>
  <c r="AZ264" i="19"/>
  <c r="AZ660" i="19"/>
  <c r="AZ840" i="19"/>
  <c r="AZ841" i="19"/>
  <c r="AZ155" i="19"/>
  <c r="AZ156" i="19"/>
  <c r="AZ445" i="19"/>
  <c r="AZ448" i="19"/>
  <c r="AZ269" i="19"/>
  <c r="AZ270" i="19"/>
  <c r="AZ279" i="19"/>
  <c r="AZ277" i="19"/>
  <c r="AZ377" i="19"/>
  <c r="AZ525" i="19"/>
  <c r="AZ842" i="19"/>
  <c r="AZ903" i="19"/>
  <c r="AZ524" i="19"/>
  <c r="AZ707" i="19"/>
  <c r="AZ839" i="19"/>
  <c r="AZ838" i="19"/>
  <c r="AZ687" i="19"/>
  <c r="AZ233" i="19"/>
  <c r="AZ325" i="19"/>
  <c r="AZ360" i="19"/>
  <c r="AZ361" i="19"/>
  <c r="AZ326" i="19"/>
  <c r="AZ119" i="19"/>
  <c r="AZ157" i="19"/>
  <c r="AZ158" i="19"/>
  <c r="AZ724" i="19"/>
  <c r="AZ489" i="19"/>
  <c r="AZ911" i="19"/>
  <c r="AZ912" i="19"/>
  <c r="AZ913" i="19"/>
  <c r="AZ59" i="19"/>
  <c r="AZ60" i="19"/>
  <c r="AZ61" i="19"/>
  <c r="AZ62" i="19"/>
  <c r="AZ63" i="19"/>
  <c r="AZ904" i="19"/>
  <c r="AZ905" i="19"/>
  <c r="AZ906" i="19"/>
  <c r="AZ907" i="19"/>
  <c r="AZ908" i="19"/>
  <c r="AZ909" i="19"/>
  <c r="AZ910" i="19"/>
  <c r="AZ510" i="19"/>
  <c r="AZ526" i="19"/>
  <c r="AZ496" i="19"/>
  <c r="AZ497" i="19"/>
  <c r="AZ684" i="19"/>
  <c r="AZ191" i="19"/>
  <c r="AZ518" i="19"/>
  <c r="AZ39" i="19"/>
  <c r="AZ188" i="19"/>
  <c r="AZ505" i="19"/>
  <c r="AZ443" i="19"/>
  <c r="AZ444" i="19"/>
  <c r="AZ477" i="19"/>
  <c r="AZ573" i="19"/>
  <c r="AZ682" i="19"/>
  <c r="AZ681" i="19"/>
  <c r="AZ38" i="19"/>
  <c r="AZ633" i="19"/>
  <c r="AZ512" i="19"/>
  <c r="AZ23" i="19"/>
  <c r="AZ342" i="19"/>
  <c r="AZ739" i="19"/>
  <c r="AZ26" i="19"/>
  <c r="AZ58" i="19"/>
  <c r="AZ123" i="19"/>
  <c r="AZ124" i="19"/>
  <c r="AZ125" i="19"/>
  <c r="AZ127" i="19"/>
  <c r="AZ126" i="19"/>
  <c r="AZ168" i="19"/>
  <c r="AZ169" i="19"/>
  <c r="AZ172" i="19"/>
  <c r="AZ405" i="19"/>
  <c r="AZ449" i="19"/>
  <c r="AZ450" i="19"/>
  <c r="AZ614" i="19"/>
  <c r="AZ802" i="19"/>
  <c r="AZ288" i="19"/>
  <c r="AZ766" i="19"/>
  <c r="AZ680" i="19"/>
  <c r="AZ482" i="19"/>
  <c r="AZ483" i="19"/>
  <c r="AZ481" i="19"/>
  <c r="AZ638" i="19"/>
  <c r="AZ639" i="19"/>
  <c r="AZ640" i="19"/>
  <c r="AZ641" i="19"/>
  <c r="AZ296" i="19"/>
  <c r="AZ615" i="19"/>
  <c r="AZ665" i="19"/>
  <c r="AZ666" i="19"/>
  <c r="AZ84" i="19"/>
  <c r="AZ89" i="19"/>
  <c r="AZ88" i="19"/>
  <c r="AZ90" i="19"/>
  <c r="AZ91" i="19"/>
  <c r="AZ92" i="19"/>
  <c r="AZ93" i="19"/>
  <c r="AZ86" i="19"/>
  <c r="AZ87" i="19"/>
  <c r="AZ85" i="19"/>
  <c r="AZ101" i="19"/>
  <c r="AZ100" i="19"/>
  <c r="AZ102" i="19"/>
  <c r="AZ104" i="19"/>
  <c r="AZ106" i="19"/>
  <c r="AZ107" i="19"/>
  <c r="AZ110" i="19"/>
  <c r="AZ109" i="19"/>
  <c r="AZ108" i="19"/>
  <c r="AZ111" i="19"/>
  <c r="AZ113" i="19"/>
  <c r="AZ114" i="19"/>
  <c r="AZ115" i="19"/>
  <c r="AZ103" i="19"/>
  <c r="AZ118" i="19"/>
  <c r="AZ116" i="19"/>
  <c r="AZ112" i="19"/>
  <c r="AZ117" i="19"/>
  <c r="AZ105" i="19"/>
  <c r="AZ453" i="19"/>
  <c r="AZ18" i="19"/>
  <c r="AZ480" i="19"/>
  <c r="AZ355" i="19"/>
  <c r="AZ401" i="19"/>
  <c r="AZ818" i="19"/>
  <c r="AZ819" i="19"/>
  <c r="AZ817" i="19"/>
  <c r="AZ889" i="19"/>
  <c r="AZ738" i="19"/>
  <c r="AZ845" i="19"/>
  <c r="AZ255" i="19"/>
  <c r="AZ812" i="19"/>
  <c r="AZ829" i="19"/>
  <c r="AZ814" i="19"/>
  <c r="AZ815" i="19"/>
  <c r="AZ816" i="19"/>
  <c r="AZ827" i="19"/>
  <c r="AZ828" i="19"/>
  <c r="AZ257" i="19"/>
  <c r="AZ506" i="19"/>
  <c r="AZ37" i="19"/>
  <c r="AW933" i="19"/>
  <c r="AW456" i="19"/>
  <c r="AW745" i="19"/>
  <c r="AW581" i="19"/>
  <c r="AW455" i="19"/>
  <c r="AW174" i="19"/>
  <c r="AW517" i="19"/>
  <c r="AW381" i="19"/>
  <c r="AW128" i="19"/>
  <c r="AW9" i="19"/>
  <c r="AW358" i="19"/>
  <c r="AW230" i="19"/>
  <c r="AW412" i="19"/>
  <c r="AW632" i="19"/>
  <c r="AW175" i="19"/>
  <c r="AW266" i="19"/>
  <c r="AW176" i="19"/>
  <c r="AW637" i="19"/>
  <c r="AW345" i="19"/>
  <c r="AW459" i="19"/>
  <c r="AW346" i="19"/>
  <c r="AW347" i="19"/>
  <c r="AW580" i="19"/>
  <c r="AW196" i="19"/>
  <c r="AW194" i="19"/>
  <c r="AW260" i="19"/>
  <c r="AW259" i="19"/>
  <c r="AW532" i="19"/>
  <c r="AW20" i="19"/>
  <c r="AW441" i="19"/>
  <c r="AW140" i="19"/>
  <c r="AW914" i="19"/>
  <c r="AW13" i="19"/>
  <c r="AW12" i="19"/>
  <c r="AW11" i="19"/>
  <c r="AW14" i="19"/>
  <c r="AW15" i="19"/>
  <c r="AW736" i="19"/>
  <c r="AW851" i="19"/>
  <c r="AW830" i="19"/>
  <c r="AW278" i="19"/>
  <c r="AW272" i="19"/>
  <c r="AW274" i="19"/>
  <c r="AW276" i="19"/>
  <c r="AW275" i="19"/>
  <c r="AW503" i="19"/>
  <c r="AW492" i="19"/>
  <c r="AW490" i="19"/>
  <c r="AW493" i="19"/>
  <c r="AW132" i="19"/>
  <c r="AW425" i="19"/>
  <c r="AW428" i="19"/>
  <c r="AW338" i="19"/>
  <c r="AW931" i="19"/>
  <c r="AW236" i="19"/>
  <c r="AW389" i="19"/>
  <c r="AW464" i="19"/>
  <c r="AW776" i="19"/>
  <c r="AW778" i="19"/>
  <c r="AW465" i="19"/>
  <c r="AW466" i="19"/>
  <c r="AW357" i="19"/>
  <c r="AW135" i="19"/>
  <c r="AW769" i="19"/>
  <c r="AW772" i="19"/>
  <c r="AW472" i="19"/>
  <c r="AW774" i="19"/>
  <c r="AW473" i="19"/>
  <c r="AW705" i="19"/>
  <c r="AW704" i="19"/>
  <c r="AW703" i="19"/>
  <c r="AW843" i="19"/>
  <c r="AW844" i="19"/>
  <c r="AW76" i="19"/>
  <c r="AW78" i="19"/>
  <c r="AW120" i="19"/>
  <c r="AW122" i="19"/>
  <c r="AW235" i="19"/>
  <c r="AW886" i="19"/>
  <c r="AW323" i="19"/>
  <c r="AW324" i="19"/>
  <c r="AW462" i="19"/>
  <c r="AW602" i="19"/>
  <c r="AW603" i="19"/>
  <c r="AW770" i="19"/>
  <c r="AW771" i="19"/>
  <c r="AW24" i="19"/>
  <c r="AW852" i="19"/>
  <c r="AW866" i="19"/>
  <c r="AW868" i="19"/>
  <c r="AW870" i="19"/>
  <c r="AW871" i="19"/>
  <c r="AW869" i="19"/>
  <c r="AW646" i="19"/>
  <c r="AW610" i="19"/>
  <c r="AW133" i="19"/>
  <c r="AW207" i="19"/>
  <c r="AW520" i="19"/>
  <c r="AW8" i="19"/>
  <c r="AW7" i="19"/>
  <c r="AW676" i="19"/>
  <c r="AW668" i="19"/>
  <c r="AW744" i="19"/>
  <c r="AW351" i="19"/>
  <c r="AW229" i="19"/>
  <c r="AW807" i="19"/>
  <c r="AW390" i="19"/>
  <c r="AW285" i="19"/>
  <c r="AW758" i="19"/>
  <c r="AW336" i="19"/>
  <c r="AW337" i="19"/>
  <c r="AW391" i="19"/>
  <c r="AW765" i="19"/>
  <c r="AW691" i="19"/>
  <c r="AW720" i="19"/>
  <c r="AW645" i="19"/>
  <c r="AW479" i="19"/>
  <c r="AW245" i="19"/>
  <c r="AW239" i="19"/>
  <c r="AW247" i="19"/>
  <c r="AW427" i="19"/>
  <c r="AW359" i="19"/>
  <c r="AW240" i="19"/>
  <c r="AW248" i="19"/>
  <c r="AW249" i="19"/>
  <c r="AW252" i="19"/>
  <c r="AW250" i="19"/>
  <c r="AW251" i="19"/>
  <c r="AW253" i="19"/>
  <c r="AW534" i="19"/>
  <c r="AW794" i="19"/>
  <c r="AW795" i="19"/>
  <c r="AW797" i="19"/>
  <c r="AW798" i="19"/>
  <c r="AW799" i="19"/>
  <c r="AW796" i="19"/>
  <c r="AW800" i="19"/>
  <c r="AW805" i="19"/>
  <c r="AW17" i="19"/>
  <c r="AW215" i="19"/>
  <c r="AW216" i="19"/>
  <c r="AW406" i="19"/>
  <c r="AW421" i="19"/>
  <c r="AW656" i="19"/>
  <c r="AW655" i="19"/>
  <c r="AW416" i="19"/>
  <c r="AW327" i="19"/>
  <c r="AW413" i="19"/>
  <c r="AW411" i="19"/>
  <c r="AW579" i="19"/>
  <c r="AW547" i="19"/>
  <c r="AW549" i="19"/>
  <c r="AW550" i="19"/>
  <c r="AW136" i="19"/>
  <c r="AW130" i="19"/>
  <c r="AW564" i="19"/>
  <c r="AW295" i="19"/>
  <c r="AW463" i="19"/>
  <c r="AW934" i="19"/>
  <c r="AW471" i="19"/>
  <c r="AW470" i="19"/>
  <c r="AW121" i="19"/>
  <c r="AW902" i="19"/>
  <c r="AW671" i="19"/>
  <c r="AW672" i="19"/>
  <c r="AW673" i="19"/>
  <c r="AW674" i="19"/>
  <c r="AW675" i="19"/>
  <c r="AW683" i="19"/>
  <c r="AW72" i="19"/>
  <c r="AW73" i="19"/>
  <c r="AW74" i="19"/>
  <c r="AW64" i="19"/>
  <c r="AW66" i="19"/>
  <c r="AW67" i="19"/>
  <c r="AW68" i="19"/>
  <c r="AW69" i="19"/>
  <c r="AW70" i="19"/>
  <c r="AW71" i="19"/>
  <c r="AW210" i="19"/>
  <c r="AW65" i="19"/>
  <c r="AW476" i="19"/>
  <c r="AW677" i="19"/>
  <c r="AW692" i="19"/>
  <c r="AW693" i="19"/>
  <c r="AW694" i="19"/>
  <c r="AW695" i="19"/>
  <c r="AW696" i="19"/>
  <c r="AW809" i="19"/>
  <c r="AW811" i="19"/>
  <c r="AW519" i="19"/>
  <c r="AW343" i="19"/>
  <c r="AW768" i="19"/>
  <c r="AW256" i="19"/>
  <c r="AW195" i="19"/>
  <c r="AW197" i="19"/>
  <c r="AW757" i="19"/>
  <c r="AW542" i="19"/>
  <c r="AW546" i="19"/>
  <c r="AW544" i="19"/>
  <c r="AW551" i="19"/>
  <c r="AW553" i="19"/>
  <c r="AW554" i="19"/>
  <c r="AW556" i="19"/>
  <c r="AW737" i="19"/>
  <c r="AW192" i="19"/>
  <c r="AW53" i="19"/>
  <c r="AW552" i="19"/>
  <c r="AW555" i="19"/>
  <c r="AW178" i="19"/>
  <c r="AW461" i="19"/>
  <c r="AW670" i="19"/>
  <c r="AW280" i="19"/>
  <c r="AW575" i="19"/>
  <c r="AW702" i="19"/>
  <c r="AW700" i="19"/>
  <c r="AW213" i="19"/>
  <c r="AW137" i="19"/>
  <c r="AW341" i="19"/>
  <c r="AW36" i="19"/>
  <c r="AW847" i="19"/>
  <c r="AW577" i="19"/>
  <c r="AW574" i="19"/>
  <c r="AW578" i="19"/>
  <c r="AW576" i="19"/>
  <c r="AW367" i="19"/>
  <c r="AW404" i="19"/>
  <c r="AW701" i="19"/>
  <c r="AW867" i="19"/>
  <c r="AW863" i="19"/>
  <c r="AW849" i="19"/>
  <c r="AW10" i="19"/>
  <c r="AW16" i="19"/>
  <c r="AW880" i="19"/>
  <c r="AW881" i="19"/>
  <c r="AW879" i="19"/>
  <c r="AW864" i="19"/>
  <c r="AW77" i="19"/>
  <c r="AW356" i="19"/>
  <c r="AW801" i="19"/>
  <c r="AW537" i="19"/>
  <c r="AW539" i="19"/>
  <c r="AW540" i="19"/>
  <c r="AW538" i="19"/>
  <c r="AW535" i="19"/>
  <c r="AW543" i="19"/>
  <c r="AW419" i="19"/>
  <c r="AW509" i="19"/>
  <c r="AW54" i="19"/>
  <c r="AW548" i="19"/>
  <c r="AW545" i="19"/>
  <c r="AW27" i="19"/>
  <c r="AW28" i="19"/>
  <c r="AW29" i="19"/>
  <c r="AW138" i="19"/>
  <c r="AW52" i="19"/>
  <c r="AW699" i="19"/>
  <c r="AW184" i="19"/>
  <c r="AW469" i="19"/>
  <c r="AW468" i="19"/>
  <c r="AW467" i="19"/>
  <c r="AW679" i="19"/>
  <c r="AW729" i="19"/>
  <c r="AW735" i="19"/>
  <c r="AW734" i="19"/>
  <c r="AW591" i="19"/>
  <c r="AW273" i="19"/>
  <c r="AW915" i="19"/>
  <c r="AW420" i="19"/>
  <c r="AW784" i="19"/>
  <c r="AW298" i="19"/>
  <c r="AW491" i="19"/>
  <c r="AW394" i="19"/>
  <c r="AW887" i="19"/>
  <c r="AW862" i="19"/>
  <c r="AW502" i="19"/>
  <c r="AW877" i="19"/>
  <c r="AW223" i="19"/>
  <c r="AW198" i="19"/>
  <c r="AW917" i="19"/>
  <c r="AW612" i="19"/>
  <c r="AW397" i="19"/>
  <c r="AW654" i="19"/>
  <c r="AW511" i="19"/>
  <c r="AW678" i="19"/>
  <c r="AW281" i="19"/>
  <c r="AW943" i="19"/>
  <c r="AW396" i="19"/>
  <c r="AW227" i="19"/>
  <c r="AW478" i="19"/>
  <c r="AW410" i="19"/>
  <c r="AW294" i="19"/>
  <c r="AW139" i="19"/>
  <c r="AW499" i="19"/>
  <c r="AW709" i="19"/>
  <c r="AW373" i="19"/>
  <c r="AW374" i="19"/>
  <c r="AW721" i="19"/>
  <c r="AW438" i="19"/>
  <c r="AW437" i="19"/>
  <c r="AW748" i="19"/>
  <c r="AW888" i="19"/>
  <c r="AW33" i="19"/>
  <c r="AW32" i="19"/>
  <c r="AW436" i="19"/>
  <c r="AW860" i="19"/>
  <c r="AW861" i="19"/>
  <c r="AW267" i="19"/>
  <c r="AW271" i="19"/>
  <c r="AW781" i="19"/>
  <c r="AW44" i="19"/>
  <c r="AW661" i="19"/>
  <c r="AW398" i="19"/>
  <c r="AW399" i="19"/>
  <c r="AW710" i="19"/>
  <c r="AW813" i="19"/>
  <c r="AW733" i="19"/>
  <c r="AW659" i="19"/>
  <c r="AW179" i="19"/>
  <c r="AW775" i="19"/>
  <c r="AW55" i="19"/>
  <c r="AW865" i="19"/>
  <c r="AW495" i="19"/>
  <c r="AW47" i="19"/>
  <c r="AW48" i="19"/>
  <c r="AW873" i="19"/>
  <c r="AW372" i="19"/>
  <c r="AW878" i="19"/>
  <c r="AW335" i="19"/>
  <c r="AW460" i="19"/>
  <c r="AW182" i="19"/>
  <c r="AW779" i="19"/>
  <c r="AW494" i="19"/>
  <c r="AW755" i="19"/>
  <c r="AW527" i="19"/>
  <c r="AW268" i="19"/>
  <c r="AW521" i="19"/>
  <c r="AW583" i="19"/>
  <c r="AW572" i="19"/>
  <c r="AW234" i="19"/>
  <c r="AW40" i="19"/>
  <c r="AW780" i="19"/>
  <c r="AW874" i="19"/>
  <c r="AW664" i="19"/>
  <c r="AW35" i="19"/>
  <c r="AW49" i="19"/>
  <c r="AW50" i="19"/>
  <c r="AW180" i="19"/>
  <c r="AW181" i="19"/>
  <c r="AW209" i="19"/>
  <c r="AW364" i="19"/>
  <c r="AW365" i="19"/>
  <c r="AW370" i="19"/>
  <c r="AW297" i="19"/>
  <c r="AW500" i="19"/>
  <c r="AW501" i="19"/>
  <c r="AW750" i="19"/>
  <c r="AW773" i="19"/>
  <c r="AW777" i="19"/>
  <c r="AW371" i="19"/>
  <c r="AW945" i="19"/>
  <c r="AW366" i="19"/>
  <c r="AW369" i="19"/>
  <c r="AW716" i="19"/>
  <c r="AW922" i="19"/>
  <c r="AW921" i="19"/>
  <c r="AW876" i="19"/>
  <c r="AW283" i="19"/>
  <c r="AW282" i="19"/>
  <c r="AW418" i="19"/>
  <c r="AW56" i="19"/>
  <c r="AW810" i="19"/>
  <c r="AW586" i="19"/>
  <c r="AW177" i="19"/>
  <c r="AW475" i="19"/>
  <c r="AW728" i="19"/>
  <c r="AW635" i="19"/>
  <c r="AW350" i="19"/>
  <c r="AW899" i="19"/>
  <c r="AW897" i="19"/>
  <c r="AW891" i="19"/>
  <c r="AW893" i="19"/>
  <c r="AW508" i="19"/>
  <c r="AW507" i="19"/>
  <c r="AW222" i="19"/>
  <c r="AW221" i="19"/>
  <c r="AW541" i="19"/>
  <c r="AW786" i="19"/>
  <c r="AW214" i="19"/>
  <c r="AW631" i="19"/>
  <c r="AW187" i="19"/>
  <c r="AW186" i="19"/>
  <c r="AW246" i="19"/>
  <c r="AW892" i="19"/>
  <c r="AW898" i="19"/>
  <c r="AW890" i="19"/>
  <c r="AW752" i="19"/>
  <c r="AW636" i="19"/>
  <c r="AW363" i="19"/>
  <c r="AW726" i="19"/>
  <c r="AW57" i="19"/>
  <c r="AW727" i="19"/>
  <c r="AW265" i="19"/>
  <c r="AW760" i="19"/>
  <c r="AW613" i="19"/>
  <c r="AW634" i="19"/>
  <c r="AW395" i="19"/>
  <c r="AW6" i="19"/>
  <c r="AW601" i="19"/>
  <c r="AW605" i="19"/>
  <c r="AW767" i="19"/>
  <c r="AW820" i="19"/>
  <c r="AW821" i="19"/>
  <c r="AW822" i="19"/>
  <c r="AW823" i="19"/>
  <c r="AW190" i="19"/>
  <c r="AW189" i="19"/>
  <c r="AW783" i="19"/>
  <c r="AW51" i="19"/>
  <c r="AW254" i="19"/>
  <c r="AW293" i="19"/>
  <c r="AW882" i="19"/>
  <c r="AW826" i="19"/>
  <c r="AW825" i="19"/>
  <c r="AW530" i="19"/>
  <c r="AW746" i="19"/>
  <c r="AW263" i="19"/>
  <c r="AW261" i="19"/>
  <c r="AW292" i="19"/>
  <c r="AW523" i="19"/>
  <c r="AW594" i="19"/>
  <c r="AW717" i="19"/>
  <c r="AW718" i="19"/>
  <c r="AW719" i="19"/>
  <c r="AW723" i="19"/>
  <c r="AW715" i="19"/>
  <c r="AW894" i="19"/>
  <c r="AW81" i="19"/>
  <c r="AW408" i="19"/>
  <c r="AW409" i="19"/>
  <c r="AW742" i="19"/>
  <c r="AW488" i="19"/>
  <c r="AW487" i="19"/>
  <c r="AW344" i="19"/>
  <c r="AW925" i="19"/>
  <c r="AW939" i="19"/>
  <c r="AW936" i="19"/>
  <c r="AW667" i="19"/>
  <c r="AW368" i="19"/>
  <c r="AW808" i="19"/>
  <c r="AW698" i="19"/>
  <c r="AW697" i="19"/>
  <c r="AW926" i="19"/>
  <c r="AW299" i="19"/>
  <c r="AW300" i="19"/>
  <c r="AW301" i="19"/>
  <c r="AW302" i="19"/>
  <c r="AW303" i="19"/>
  <c r="AW305" i="19"/>
  <c r="AW308" i="19"/>
  <c r="AW309" i="19"/>
  <c r="AW310" i="19"/>
  <c r="AW311" i="19"/>
  <c r="AW304" i="19"/>
  <c r="AW312" i="19"/>
  <c r="AW313" i="19"/>
  <c r="AW306" i="19"/>
  <c r="AW307" i="19"/>
  <c r="AW474" i="19"/>
  <c r="AW753" i="19"/>
  <c r="AW34" i="19"/>
  <c r="AW46" i="19"/>
  <c r="AW21" i="19"/>
  <c r="AW403" i="19"/>
  <c r="AW607" i="19"/>
  <c r="AW608" i="19"/>
  <c r="AW587" i="19"/>
  <c r="AW653" i="19"/>
  <c r="AW740" i="19"/>
  <c r="AW585" i="19"/>
  <c r="AW584" i="19"/>
  <c r="AW393" i="19"/>
  <c r="AW558" i="19"/>
  <c r="AW559" i="19"/>
  <c r="AW560" i="19"/>
  <c r="AW561" i="19"/>
  <c r="AW562" i="19"/>
  <c r="AW563" i="19"/>
  <c r="AW565" i="19"/>
  <c r="AW566" i="19"/>
  <c r="AW567" i="19"/>
  <c r="AW568" i="19"/>
  <c r="AW569" i="19"/>
  <c r="AW431" i="19"/>
  <c r="AW432" i="19"/>
  <c r="AW433" i="19"/>
  <c r="AW435" i="19"/>
  <c r="AW884" i="19"/>
  <c r="AW4" i="19"/>
  <c r="AW5" i="19"/>
  <c r="AW486" i="19"/>
  <c r="AW485" i="19"/>
  <c r="AW387" i="19"/>
  <c r="AW929" i="19"/>
  <c r="AW400" i="19"/>
  <c r="AW627" i="19"/>
  <c r="AW630" i="19"/>
  <c r="AW42" i="19"/>
  <c r="AW43" i="19"/>
  <c r="AW41" i="19"/>
  <c r="AW334" i="19"/>
  <c r="AW75" i="19"/>
  <c r="AW228" i="19"/>
  <c r="AW927" i="19"/>
  <c r="AW756" i="19"/>
  <c r="AW747" i="19"/>
  <c r="AW857" i="19"/>
  <c r="AW858" i="19"/>
  <c r="AW320" i="19"/>
  <c r="AW649" i="19"/>
  <c r="AW854" i="19"/>
  <c r="AW853" i="19"/>
  <c r="AW856" i="19"/>
  <c r="AW855" i="19"/>
  <c r="AW941" i="19"/>
  <c r="AW414" i="19"/>
  <c r="AW330" i="19"/>
  <c r="AW340" i="19"/>
  <c r="AW329" i="19"/>
  <c r="AW402" i="19"/>
  <c r="AW286" i="19"/>
  <c r="AW316" i="19"/>
  <c r="AW315" i="19"/>
  <c r="AW850" i="19"/>
  <c r="AW669" i="19"/>
  <c r="AW287" i="19"/>
  <c r="AW129" i="19"/>
  <c r="AW793" i="19"/>
  <c r="AW928" i="19"/>
  <c r="AW588" i="19"/>
  <c r="AW439" i="19"/>
  <c r="AW883" i="19"/>
  <c r="AW942" i="19"/>
  <c r="AW30" i="19"/>
  <c r="AW143" i="19"/>
  <c r="AW144" i="19"/>
  <c r="AW145" i="19"/>
  <c r="AW146" i="19"/>
  <c r="AW148" i="19"/>
  <c r="AW159" i="19"/>
  <c r="AW161" i="19"/>
  <c r="AW163" i="19"/>
  <c r="AW166" i="19"/>
  <c r="AW533" i="19"/>
  <c r="AW686" i="19"/>
  <c r="AW415" i="19"/>
  <c r="AW149" i="19"/>
  <c r="AW167" i="19"/>
  <c r="AW624" i="19"/>
  <c r="AW243" i="19"/>
  <c r="AW713" i="19"/>
  <c r="AW714" i="19"/>
  <c r="AW712" i="19"/>
  <c r="AW787" i="19"/>
  <c r="AW788" i="19"/>
  <c r="AW238" i="19"/>
  <c r="AW237" i="19"/>
  <c r="AW226" i="19"/>
  <c r="AW225" i="19"/>
  <c r="AW824" i="19"/>
  <c r="AW160" i="19"/>
  <c r="AW162" i="19"/>
  <c r="AW164" i="19"/>
  <c r="AW165" i="19"/>
  <c r="AW150" i="19"/>
  <c r="AW151" i="19"/>
  <c r="AW152" i="19"/>
  <c r="AW153" i="19"/>
  <c r="AW154" i="19"/>
  <c r="AW82" i="19"/>
  <c r="AW711" i="19"/>
  <c r="AW258" i="19"/>
  <c r="AW224" i="19"/>
  <c r="AW749" i="19"/>
  <c r="AW430" i="19"/>
  <c r="AW688" i="19"/>
  <c r="AW932" i="19"/>
  <c r="AW484" i="19"/>
  <c r="AW328" i="19"/>
  <c r="AW940" i="19"/>
  <c r="AW803" i="19"/>
  <c r="AW212" i="19"/>
  <c r="AW289" i="19"/>
  <c r="AW741" i="19"/>
  <c r="AW339" i="19"/>
  <c r="AW314" i="19"/>
  <c r="AW317" i="19"/>
  <c r="AW94" i="19"/>
  <c r="AW791" i="19"/>
  <c r="AW792" i="19"/>
  <c r="AW424" i="19"/>
  <c r="AW426" i="19"/>
  <c r="AW875" i="19"/>
  <c r="AW846" i="19"/>
  <c r="AW762" i="19"/>
  <c r="AW689" i="19"/>
  <c r="AW22" i="19"/>
  <c r="AW833" i="19"/>
  <c r="AW835" i="19"/>
  <c r="AW836" i="19"/>
  <c r="AW834" i="19"/>
  <c r="AW422" i="19"/>
  <c r="AW423" i="19"/>
  <c r="AW658" i="19"/>
  <c r="AW657" i="19"/>
  <c r="AW789" i="19"/>
  <c r="AW440" i="19"/>
  <c r="AW790" i="19"/>
  <c r="AW706" i="19"/>
  <c r="AW131" i="19"/>
  <c r="AW708" i="19"/>
  <c r="AW785" i="19"/>
  <c r="AW284" i="19"/>
  <c r="AW685" i="19"/>
  <c r="AW321" i="19"/>
  <c r="AW322" i="19"/>
  <c r="AW690" i="19"/>
  <c r="AW872" i="19"/>
  <c r="AW895" i="19"/>
  <c r="AW896" i="19"/>
  <c r="AW590" i="19"/>
  <c r="AW96" i="19"/>
  <c r="AW211" i="19"/>
  <c r="AW923" i="19"/>
  <c r="AW376" i="19"/>
  <c r="AW652" i="19"/>
  <c r="AW722" i="19"/>
  <c r="AW219" i="19"/>
  <c r="AW901" i="19"/>
  <c r="AW900" i="19"/>
  <c r="AW183" i="19"/>
  <c r="AW629" i="19"/>
  <c r="AW623" i="19"/>
  <c r="AW918" i="19"/>
  <c r="AW832" i="19"/>
  <c r="AW134" i="19"/>
  <c r="AW731" i="19"/>
  <c r="AW732" i="19"/>
  <c r="AW730" i="19"/>
  <c r="AW761" i="19"/>
  <c r="AW650" i="19"/>
  <c r="AW651" i="19"/>
  <c r="AW946" i="19"/>
  <c r="AW429" i="19"/>
  <c r="AW837" i="19"/>
  <c r="AW806" i="19"/>
  <c r="AW218" i="19"/>
  <c r="AW571" i="19"/>
  <c r="AW217" i="19"/>
  <c r="AW417" i="19"/>
  <c r="AW332" i="19"/>
  <c r="AW859" i="19"/>
  <c r="AW528" i="19"/>
  <c r="AW751" i="19"/>
  <c r="AW290" i="19"/>
  <c r="AW291" i="19"/>
  <c r="AW647" i="19"/>
  <c r="AW626" i="19"/>
  <c r="AW625" i="19"/>
  <c r="AW628" i="19"/>
  <c r="AW643" i="19"/>
  <c r="AW644" i="19"/>
  <c r="AW95" i="19"/>
  <c r="AW98" i="19"/>
  <c r="AW45" i="19"/>
  <c r="AW513" i="19"/>
  <c r="AW536" i="19"/>
  <c r="AW606" i="19"/>
  <c r="AW498" i="19"/>
  <c r="AW609" i="19"/>
  <c r="AW648" i="19"/>
  <c r="AW244" i="19"/>
  <c r="AW938" i="19"/>
  <c r="AW570" i="19"/>
  <c r="AW220" i="19"/>
  <c r="AW592" i="19"/>
  <c r="AW593" i="19"/>
  <c r="AW19" i="19"/>
  <c r="AW621" i="19"/>
  <c r="AW604" i="19"/>
  <c r="AW142" i="19"/>
  <c r="AW141" i="19"/>
  <c r="AW147" i="19"/>
  <c r="AW514" i="19"/>
  <c r="AW208" i="19"/>
  <c r="AW185" i="19"/>
  <c r="AW804" i="19"/>
  <c r="AW754" i="19"/>
  <c r="AW930" i="19"/>
  <c r="AW388" i="19"/>
  <c r="AW764" i="19"/>
  <c r="AW763" i="19"/>
  <c r="AW242" i="19"/>
  <c r="AW241" i="19"/>
  <c r="AW937" i="19"/>
  <c r="AW97" i="19"/>
  <c r="AW319" i="19"/>
  <c r="AW318" i="19"/>
  <c r="AW333" i="19"/>
  <c r="AW231" i="19"/>
  <c r="AW504" i="19"/>
  <c r="AW935" i="19"/>
  <c r="AW386" i="19"/>
  <c r="AW557" i="19"/>
  <c r="AW522" i="19"/>
  <c r="AW434" i="19"/>
  <c r="AW831" i="19"/>
  <c r="AW589" i="19"/>
  <c r="AW529" i="19"/>
  <c r="AW25" i="19"/>
  <c r="AW451" i="19"/>
  <c r="AW452" i="19"/>
  <c r="AW382" i="19"/>
  <c r="AW611" i="19"/>
  <c r="AW642" i="19"/>
  <c r="AW99" i="19"/>
  <c r="AW375" i="19"/>
  <c r="AW380" i="19"/>
  <c r="AW383" i="19"/>
  <c r="AW384" i="19"/>
  <c r="AW407" i="19"/>
  <c r="AW447" i="19"/>
  <c r="AW582" i="19"/>
  <c r="AW378" i="19"/>
  <c r="AW379" i="19"/>
  <c r="AW262" i="19"/>
  <c r="AW349" i="19"/>
  <c r="AW348" i="19"/>
  <c r="AW362" i="19"/>
  <c r="AW885" i="19"/>
  <c r="AW454" i="19"/>
  <c r="AW170" i="19"/>
  <c r="AW171" i="19"/>
  <c r="AW173" i="19"/>
  <c r="AW232" i="19"/>
  <c r="AW515" i="19"/>
  <c r="AW516" i="19"/>
  <c r="AW920" i="19"/>
  <c r="AW919" i="19"/>
  <c r="AW392" i="19"/>
  <c r="AW193" i="19"/>
  <c r="AW531" i="19"/>
  <c r="AW944" i="19"/>
  <c r="AW924" i="19"/>
  <c r="AW743" i="19"/>
  <c r="AW759" i="19"/>
  <c r="AW83" i="19"/>
  <c r="AW331" i="19"/>
  <c r="AW782" i="19"/>
  <c r="AW458" i="19"/>
  <c r="AW457" i="19"/>
  <c r="AW353" i="19"/>
  <c r="AW354" i="19"/>
  <c r="AW848" i="19"/>
  <c r="AW352" i="19"/>
  <c r="AW199" i="19"/>
  <c r="AW200" i="19"/>
  <c r="AW201" i="19"/>
  <c r="AW202" i="19"/>
  <c r="AW203" i="19"/>
  <c r="AW204" i="19"/>
  <c r="AW205" i="19"/>
  <c r="AW206" i="19"/>
  <c r="AW916" i="19"/>
  <c r="AW31" i="19"/>
  <c r="AW622" i="19"/>
  <c r="AW446" i="19"/>
  <c r="AW725" i="19"/>
  <c r="AW616" i="19"/>
  <c r="AW617" i="19"/>
  <c r="AW618" i="19"/>
  <c r="AW619" i="19"/>
  <c r="AW620" i="19"/>
  <c r="AW385" i="19"/>
  <c r="AW662" i="19"/>
  <c r="AW663" i="19"/>
  <c r="AW442" i="19"/>
  <c r="AW595" i="19"/>
  <c r="AW596" i="19"/>
  <c r="AW597" i="19"/>
  <c r="AW598" i="19"/>
  <c r="AW599" i="19"/>
  <c r="AW600" i="19"/>
  <c r="AW80" i="19"/>
  <c r="AW79" i="19"/>
  <c r="AW264" i="19"/>
  <c r="AW660" i="19"/>
  <c r="AW840" i="19"/>
  <c r="AW841" i="19"/>
  <c r="AW155" i="19"/>
  <c r="AW156" i="19"/>
  <c r="AW445" i="19"/>
  <c r="AW448" i="19"/>
  <c r="AW269" i="19"/>
  <c r="AW270" i="19"/>
  <c r="AW279" i="19"/>
  <c r="AW277" i="19"/>
  <c r="AW377" i="19"/>
  <c r="AW525" i="19"/>
  <c r="AW842" i="19"/>
  <c r="AW903" i="19"/>
  <c r="AW524" i="19"/>
  <c r="AW707" i="19"/>
  <c r="AW839" i="19"/>
  <c r="AW838" i="19"/>
  <c r="AW687" i="19"/>
  <c r="AW233" i="19"/>
  <c r="AW325" i="19"/>
  <c r="AW360" i="19"/>
  <c r="AW361" i="19"/>
  <c r="AW326" i="19"/>
  <c r="AW119" i="19"/>
  <c r="AW157" i="19"/>
  <c r="AW158" i="19"/>
  <c r="AW724" i="19"/>
  <c r="AW489" i="19"/>
  <c r="AW911" i="19"/>
  <c r="AW912" i="19"/>
  <c r="AW913" i="19"/>
  <c r="AW59" i="19"/>
  <c r="AW60" i="19"/>
  <c r="AW61" i="19"/>
  <c r="AW62" i="19"/>
  <c r="AW63" i="19"/>
  <c r="AW904" i="19"/>
  <c r="AW905" i="19"/>
  <c r="AW906" i="19"/>
  <c r="AW907" i="19"/>
  <c r="AW908" i="19"/>
  <c r="AW909" i="19"/>
  <c r="AW910" i="19"/>
  <c r="AW510" i="19"/>
  <c r="AW526" i="19"/>
  <c r="AW496" i="19"/>
  <c r="AW497" i="19"/>
  <c r="AW684" i="19"/>
  <c r="AW191" i="19"/>
  <c r="AW518" i="19"/>
  <c r="AW39" i="19"/>
  <c r="AW188" i="19"/>
  <c r="AW505" i="19"/>
  <c r="AW443" i="19"/>
  <c r="AW444" i="19"/>
  <c r="AW477" i="19"/>
  <c r="AW573" i="19"/>
  <c r="AW682" i="19"/>
  <c r="AW681" i="19"/>
  <c r="AW38" i="19"/>
  <c r="AW633" i="19"/>
  <c r="AW512" i="19"/>
  <c r="AW23" i="19"/>
  <c r="AW342" i="19"/>
  <c r="AW739" i="19"/>
  <c r="AW26" i="19"/>
  <c r="AW58" i="19"/>
  <c r="AW123" i="19"/>
  <c r="AW124" i="19"/>
  <c r="AW125" i="19"/>
  <c r="AW127" i="19"/>
  <c r="AW126" i="19"/>
  <c r="AW168" i="19"/>
  <c r="AW169" i="19"/>
  <c r="AW172" i="19"/>
  <c r="AW405" i="19"/>
  <c r="AW449" i="19"/>
  <c r="AW450" i="19"/>
  <c r="AW614" i="19"/>
  <c r="AW802" i="19"/>
  <c r="AW288" i="19"/>
  <c r="AW766" i="19"/>
  <c r="AW680" i="19"/>
  <c r="AW482" i="19"/>
  <c r="AW483" i="19"/>
  <c r="AW481" i="19"/>
  <c r="AW638" i="19"/>
  <c r="AW639" i="19"/>
  <c r="AW640" i="19"/>
  <c r="AW641" i="19"/>
  <c r="AW296" i="19"/>
  <c r="AW615" i="19"/>
  <c r="AW665" i="19"/>
  <c r="AW666" i="19"/>
  <c r="AW84" i="19"/>
  <c r="AW89" i="19"/>
  <c r="AW88" i="19"/>
  <c r="AW90" i="19"/>
  <c r="AW91" i="19"/>
  <c r="AW92" i="19"/>
  <c r="AW93" i="19"/>
  <c r="AW86" i="19"/>
  <c r="AW87" i="19"/>
  <c r="AW85" i="19"/>
  <c r="AW101" i="19"/>
  <c r="AW100" i="19"/>
  <c r="AW102" i="19"/>
  <c r="AW104" i="19"/>
  <c r="AW106" i="19"/>
  <c r="AW107" i="19"/>
  <c r="AW110" i="19"/>
  <c r="AW109" i="19"/>
  <c r="AW108" i="19"/>
  <c r="AW111" i="19"/>
  <c r="AW113" i="19"/>
  <c r="AW114" i="19"/>
  <c r="AW115" i="19"/>
  <c r="AW103" i="19"/>
  <c r="AW118" i="19"/>
  <c r="AW116" i="19"/>
  <c r="AW112" i="19"/>
  <c r="AW117" i="19"/>
  <c r="AW105" i="19"/>
  <c r="AW453" i="19"/>
  <c r="AW18" i="19"/>
  <c r="AW480" i="19"/>
  <c r="AW355" i="19"/>
  <c r="AW401" i="19"/>
  <c r="AW818" i="19"/>
  <c r="AW819" i="19"/>
  <c r="AW817" i="19"/>
  <c r="AW889" i="19"/>
  <c r="AW738" i="19"/>
  <c r="AW845" i="19"/>
  <c r="AW255" i="19"/>
  <c r="AW812" i="19"/>
  <c r="AW829" i="19"/>
  <c r="AW814" i="19"/>
  <c r="AW815" i="19"/>
  <c r="AW816" i="19"/>
  <c r="AW827" i="19"/>
  <c r="AW828" i="19"/>
  <c r="AW257" i="19"/>
  <c r="AW506" i="19"/>
  <c r="AW37" i="19"/>
  <c r="L933" i="19"/>
  <c r="L456" i="19"/>
  <c r="L745" i="19"/>
  <c r="L581" i="19"/>
  <c r="L455" i="19"/>
  <c r="L174" i="19"/>
  <c r="L517" i="19"/>
  <c r="L381" i="19"/>
  <c r="L128" i="19"/>
  <c r="L9" i="19"/>
  <c r="L358" i="19"/>
  <c r="L230" i="19"/>
  <c r="L412" i="19"/>
  <c r="L632" i="19"/>
  <c r="L175" i="19"/>
  <c r="L266" i="19"/>
  <c r="L176" i="19"/>
  <c r="L637" i="19"/>
  <c r="L345" i="19"/>
  <c r="L459" i="19"/>
  <c r="L346" i="19"/>
  <c r="L347" i="19"/>
  <c r="L580" i="19"/>
  <c r="L196" i="19"/>
  <c r="L194" i="19"/>
  <c r="L260" i="19"/>
  <c r="L259" i="19"/>
  <c r="L532" i="19"/>
  <c r="L20" i="19"/>
  <c r="L441" i="19"/>
  <c r="L140" i="19"/>
  <c r="L914" i="19"/>
  <c r="L13" i="19"/>
  <c r="L12" i="19"/>
  <c r="L11" i="19"/>
  <c r="L14" i="19"/>
  <c r="L15" i="19"/>
  <c r="L736" i="19"/>
  <c r="L851" i="19"/>
  <c r="L830" i="19"/>
  <c r="L278" i="19"/>
  <c r="L272" i="19"/>
  <c r="L274" i="19"/>
  <c r="L276" i="19"/>
  <c r="L275" i="19"/>
  <c r="L503" i="19"/>
  <c r="L492" i="19"/>
  <c r="L490" i="19"/>
  <c r="L493" i="19"/>
  <c r="L132" i="19"/>
  <c r="L425" i="19"/>
  <c r="L428" i="19"/>
  <c r="L338" i="19"/>
  <c r="L931" i="19"/>
  <c r="L236" i="19"/>
  <c r="L389" i="19"/>
  <c r="L464" i="19"/>
  <c r="L776" i="19"/>
  <c r="L778" i="19"/>
  <c r="L465" i="19"/>
  <c r="L466" i="19"/>
  <c r="L357" i="19"/>
  <c r="L135" i="19"/>
  <c r="L769" i="19"/>
  <c r="L772" i="19"/>
  <c r="L472" i="19"/>
  <c r="L774" i="19"/>
  <c r="L473" i="19"/>
  <c r="L705" i="19"/>
  <c r="L704" i="19"/>
  <c r="L703" i="19"/>
  <c r="L843" i="19"/>
  <c r="L844" i="19"/>
  <c r="L76" i="19"/>
  <c r="L78" i="19"/>
  <c r="L120" i="19"/>
  <c r="L122" i="19"/>
  <c r="L235" i="19"/>
  <c r="L886" i="19"/>
  <c r="L323" i="19"/>
  <c r="L324" i="19"/>
  <c r="L462" i="19"/>
  <c r="L602" i="19"/>
  <c r="L603" i="19"/>
  <c r="L770" i="19"/>
  <c r="L771" i="19"/>
  <c r="L24" i="19"/>
  <c r="L852" i="19"/>
  <c r="L866" i="19"/>
  <c r="L868" i="19"/>
  <c r="L870" i="19"/>
  <c r="L871" i="19"/>
  <c r="L869" i="19"/>
  <c r="L646" i="19"/>
  <c r="L610" i="19"/>
  <c r="L133" i="19"/>
  <c r="L207" i="19"/>
  <c r="L520" i="19"/>
  <c r="L8" i="19"/>
  <c r="L7" i="19"/>
  <c r="L676" i="19"/>
  <c r="L668" i="19"/>
  <c r="L744" i="19"/>
  <c r="L351" i="19"/>
  <c r="L229" i="19"/>
  <c r="L807" i="19"/>
  <c r="L390" i="19"/>
  <c r="L285" i="19"/>
  <c r="L758" i="19"/>
  <c r="L336" i="19"/>
  <c r="L337" i="19"/>
  <c r="L391" i="19"/>
  <c r="L765" i="19"/>
  <c r="L691" i="19"/>
  <c r="L720" i="19"/>
  <c r="L645" i="19"/>
  <c r="L479" i="19"/>
  <c r="L245" i="19"/>
  <c r="L239" i="19"/>
  <c r="L247" i="19"/>
  <c r="L427" i="19"/>
  <c r="L359" i="19"/>
  <c r="L240" i="19"/>
  <c r="L248" i="19"/>
  <c r="L249" i="19"/>
  <c r="L252" i="19"/>
  <c r="L250" i="19"/>
  <c r="L251" i="19"/>
  <c r="L253" i="19"/>
  <c r="L534" i="19"/>
  <c r="L794" i="19"/>
  <c r="L795" i="19"/>
  <c r="L797" i="19"/>
  <c r="L798" i="19"/>
  <c r="L799" i="19"/>
  <c r="L796" i="19"/>
  <c r="L800" i="19"/>
  <c r="L805" i="19"/>
  <c r="L17" i="19"/>
  <c r="L215" i="19"/>
  <c r="L216" i="19"/>
  <c r="L406" i="19"/>
  <c r="L421" i="19"/>
  <c r="L656" i="19"/>
  <c r="L655" i="19"/>
  <c r="L416" i="19"/>
  <c r="L327" i="19"/>
  <c r="L413" i="19"/>
  <c r="L411" i="19"/>
  <c r="L579" i="19"/>
  <c r="L547" i="19"/>
  <c r="L549" i="19"/>
  <c r="L550" i="19"/>
  <c r="L136" i="19"/>
  <c r="L130" i="19"/>
  <c r="L564" i="19"/>
  <c r="L295" i="19"/>
  <c r="L463" i="19"/>
  <c r="L934" i="19"/>
  <c r="L471" i="19"/>
  <c r="L470" i="19"/>
  <c r="L121" i="19"/>
  <c r="L902" i="19"/>
  <c r="L671" i="19"/>
  <c r="L672" i="19"/>
  <c r="L673" i="19"/>
  <c r="L674" i="19"/>
  <c r="L675" i="19"/>
  <c r="L683" i="19"/>
  <c r="L72" i="19"/>
  <c r="L73" i="19"/>
  <c r="L74" i="19"/>
  <c r="L64" i="19"/>
  <c r="L66" i="19"/>
  <c r="L67" i="19"/>
  <c r="L68" i="19"/>
  <c r="L69" i="19"/>
  <c r="L70" i="19"/>
  <c r="L71" i="19"/>
  <c r="L210" i="19"/>
  <c r="L65" i="19"/>
  <c r="L476" i="19"/>
  <c r="L677" i="19"/>
  <c r="L692" i="19"/>
  <c r="L693" i="19"/>
  <c r="L694" i="19"/>
  <c r="L695" i="19"/>
  <c r="L696" i="19"/>
  <c r="L809" i="19"/>
  <c r="L811" i="19"/>
  <c r="L519" i="19"/>
  <c r="L343" i="19"/>
  <c r="L768" i="19"/>
  <c r="L256" i="19"/>
  <c r="L195" i="19"/>
  <c r="L197" i="19"/>
  <c r="L757" i="19"/>
  <c r="L542" i="19"/>
  <c r="L546" i="19"/>
  <c r="L544" i="19"/>
  <c r="L551" i="19"/>
  <c r="L553" i="19"/>
  <c r="L554" i="19"/>
  <c r="L556" i="19"/>
  <c r="L737" i="19"/>
  <c r="L192" i="19"/>
  <c r="L53" i="19"/>
  <c r="L552" i="19"/>
  <c r="L555" i="19"/>
  <c r="L178" i="19"/>
  <c r="L461" i="19"/>
  <c r="L670" i="19"/>
  <c r="L280" i="19"/>
  <c r="L575" i="19"/>
  <c r="L702" i="19"/>
  <c r="L700" i="19"/>
  <c r="L213" i="19"/>
  <c r="L137" i="19"/>
  <c r="L341" i="19"/>
  <c r="L36" i="19"/>
  <c r="L847" i="19"/>
  <c r="L577" i="19"/>
  <c r="L574" i="19"/>
  <c r="L578" i="19"/>
  <c r="L576" i="19"/>
  <c r="L367" i="19"/>
  <c r="L404" i="19"/>
  <c r="L701" i="19"/>
  <c r="L867" i="19"/>
  <c r="L863" i="19"/>
  <c r="L849" i="19"/>
  <c r="L10" i="19"/>
  <c r="L16" i="19"/>
  <c r="L880" i="19"/>
  <c r="L881" i="19"/>
  <c r="L879" i="19"/>
  <c r="L864" i="19"/>
  <c r="L77" i="19"/>
  <c r="L356" i="19"/>
  <c r="L801" i="19"/>
  <c r="L537" i="19"/>
  <c r="L539" i="19"/>
  <c r="L540" i="19"/>
  <c r="L538" i="19"/>
  <c r="L535" i="19"/>
  <c r="L543" i="19"/>
  <c r="L419" i="19"/>
  <c r="L509" i="19"/>
  <c r="L54" i="19"/>
  <c r="L548" i="19"/>
  <c r="L545" i="19"/>
  <c r="L27" i="19"/>
  <c r="L28" i="19"/>
  <c r="L29" i="19"/>
  <c r="L138" i="19"/>
  <c r="L52" i="19"/>
  <c r="L699" i="19"/>
  <c r="L184" i="19"/>
  <c r="L469" i="19"/>
  <c r="L468" i="19"/>
  <c r="L467" i="19"/>
  <c r="L679" i="19"/>
  <c r="L729" i="19"/>
  <c r="L735" i="19"/>
  <c r="L734" i="19"/>
  <c r="L591" i="19"/>
  <c r="L273" i="19"/>
  <c r="L915" i="19"/>
  <c r="L420" i="19"/>
  <c r="L784" i="19"/>
  <c r="L298" i="19"/>
  <c r="L491" i="19"/>
  <c r="L394" i="19"/>
  <c r="L887" i="19"/>
  <c r="L862" i="19"/>
  <c r="L502" i="19"/>
  <c r="L877" i="19"/>
  <c r="L223" i="19"/>
  <c r="L198" i="19"/>
  <c r="L917" i="19"/>
  <c r="L612" i="19"/>
  <c r="L397" i="19"/>
  <c r="L654" i="19"/>
  <c r="L511" i="19"/>
  <c r="L678" i="19"/>
  <c r="L281" i="19"/>
  <c r="L943" i="19"/>
  <c r="L396" i="19"/>
  <c r="L227" i="19"/>
  <c r="L478" i="19"/>
  <c r="L410" i="19"/>
  <c r="L294" i="19"/>
  <c r="L139" i="19"/>
  <c r="L499" i="19"/>
  <c r="L709" i="19"/>
  <c r="L373" i="19"/>
  <c r="L374" i="19"/>
  <c r="L721" i="19"/>
  <c r="L438" i="19"/>
  <c r="L437" i="19"/>
  <c r="L748" i="19"/>
  <c r="L888" i="19"/>
  <c r="L33" i="19"/>
  <c r="L32" i="19"/>
  <c r="L436" i="19"/>
  <c r="L860" i="19"/>
  <c r="L861" i="19"/>
  <c r="L267" i="19"/>
  <c r="L271" i="19"/>
  <c r="L781" i="19"/>
  <c r="L44" i="19"/>
  <c r="L661" i="19"/>
  <c r="L398" i="19"/>
  <c r="L399" i="19"/>
  <c r="L710" i="19"/>
  <c r="L813" i="19"/>
  <c r="L733" i="19"/>
  <c r="L659" i="19"/>
  <c r="L179" i="19"/>
  <c r="L775" i="19"/>
  <c r="L55" i="19"/>
  <c r="L865" i="19"/>
  <c r="L495" i="19"/>
  <c r="L47" i="19"/>
  <c r="L48" i="19"/>
  <c r="L873" i="19"/>
  <c r="L372" i="19"/>
  <c r="L878" i="19"/>
  <c r="L335" i="19"/>
  <c r="L460" i="19"/>
  <c r="L182" i="19"/>
  <c r="L779" i="19"/>
  <c r="L494" i="19"/>
  <c r="L755" i="19"/>
  <c r="L527" i="19"/>
  <c r="L268" i="19"/>
  <c r="L521" i="19"/>
  <c r="L583" i="19"/>
  <c r="L572" i="19"/>
  <c r="L234" i="19"/>
  <c r="L40" i="19"/>
  <c r="L780" i="19"/>
  <c r="L874" i="19"/>
  <c r="L664" i="19"/>
  <c r="L35" i="19"/>
  <c r="L49" i="19"/>
  <c r="L50" i="19"/>
  <c r="L180" i="19"/>
  <c r="L181" i="19"/>
  <c r="L209" i="19"/>
  <c r="L364" i="19"/>
  <c r="L365" i="19"/>
  <c r="L370" i="19"/>
  <c r="L297" i="19"/>
  <c r="L500" i="19"/>
  <c r="L501" i="19"/>
  <c r="L750" i="19"/>
  <c r="L773" i="19"/>
  <c r="L777" i="19"/>
  <c r="L371" i="19"/>
  <c r="L945" i="19"/>
  <c r="L366" i="19"/>
  <c r="L369" i="19"/>
  <c r="L716" i="19"/>
  <c r="L922" i="19"/>
  <c r="L921" i="19"/>
  <c r="L876" i="19"/>
  <c r="L283" i="19"/>
  <c r="L282" i="19"/>
  <c r="L418" i="19"/>
  <c r="L56" i="19"/>
  <c r="L810" i="19"/>
  <c r="L586" i="19"/>
  <c r="L177" i="19"/>
  <c r="L475" i="19"/>
  <c r="L728" i="19"/>
  <c r="L635" i="19"/>
  <c r="L350" i="19"/>
  <c r="L899" i="19"/>
  <c r="L897" i="19"/>
  <c r="L891" i="19"/>
  <c r="L893" i="19"/>
  <c r="L508" i="19"/>
  <c r="L507" i="19"/>
  <c r="L222" i="19"/>
  <c r="L221" i="19"/>
  <c r="L541" i="19"/>
  <c r="L786" i="19"/>
  <c r="L214" i="19"/>
  <c r="L631" i="19"/>
  <c r="L187" i="19"/>
  <c r="L186" i="19"/>
  <c r="L246" i="19"/>
  <c r="L892" i="19"/>
  <c r="L898" i="19"/>
  <c r="L890" i="19"/>
  <c r="L752" i="19"/>
  <c r="L636" i="19"/>
  <c r="L363" i="19"/>
  <c r="L726" i="19"/>
  <c r="L57" i="19"/>
  <c r="L727" i="19"/>
  <c r="L265" i="19"/>
  <c r="L760" i="19"/>
  <c r="L613" i="19"/>
  <c r="L634" i="19"/>
  <c r="L395" i="19"/>
  <c r="L6" i="19"/>
  <c r="L601" i="19"/>
  <c r="L605" i="19"/>
  <c r="L767" i="19"/>
  <c r="L820" i="19"/>
  <c r="L821" i="19"/>
  <c r="L822" i="19"/>
  <c r="L823" i="19"/>
  <c r="L190" i="19"/>
  <c r="L189" i="19"/>
  <c r="L783" i="19"/>
  <c r="L51" i="19"/>
  <c r="L254" i="19"/>
  <c r="L293" i="19"/>
  <c r="L882" i="19"/>
  <c r="L826" i="19"/>
  <c r="L825" i="19"/>
  <c r="L530" i="19"/>
  <c r="L746" i="19"/>
  <c r="L263" i="19"/>
  <c r="L261" i="19"/>
  <c r="L292" i="19"/>
  <c r="L523" i="19"/>
  <c r="L594" i="19"/>
  <c r="L717" i="19"/>
  <c r="L718" i="19"/>
  <c r="L719" i="19"/>
  <c r="L723" i="19"/>
  <c r="L715" i="19"/>
  <c r="L894" i="19"/>
  <c r="L81" i="19"/>
  <c r="L408" i="19"/>
  <c r="L409" i="19"/>
  <c r="L742" i="19"/>
  <c r="L488" i="19"/>
  <c r="L487" i="19"/>
  <c r="L344" i="19"/>
  <c r="L925" i="19"/>
  <c r="L939" i="19"/>
  <c r="L936" i="19"/>
  <c r="L667" i="19"/>
  <c r="L368" i="19"/>
  <c r="L808" i="19"/>
  <c r="L698" i="19"/>
  <c r="L697" i="19"/>
  <c r="L926" i="19"/>
  <c r="L299" i="19"/>
  <c r="L300" i="19"/>
  <c r="L301" i="19"/>
  <c r="L302" i="19"/>
  <c r="L303" i="19"/>
  <c r="L305" i="19"/>
  <c r="L308" i="19"/>
  <c r="L309" i="19"/>
  <c r="L310" i="19"/>
  <c r="L311" i="19"/>
  <c r="L304" i="19"/>
  <c r="L312" i="19"/>
  <c r="L313" i="19"/>
  <c r="L306" i="19"/>
  <c r="L307" i="19"/>
  <c r="L474" i="19"/>
  <c r="L753" i="19"/>
  <c r="L34" i="19"/>
  <c r="L46" i="19"/>
  <c r="L21" i="19"/>
  <c r="L403" i="19"/>
  <c r="L607" i="19"/>
  <c r="L608" i="19"/>
  <c r="L587" i="19"/>
  <c r="L653" i="19"/>
  <c r="L740" i="19"/>
  <c r="L585" i="19"/>
  <c r="L584" i="19"/>
  <c r="L393" i="19"/>
  <c r="L558" i="19"/>
  <c r="L559" i="19"/>
  <c r="L560" i="19"/>
  <c r="L561" i="19"/>
  <c r="L562" i="19"/>
  <c r="L563" i="19"/>
  <c r="L565" i="19"/>
  <c r="L566" i="19"/>
  <c r="L567" i="19"/>
  <c r="L568" i="19"/>
  <c r="L569" i="19"/>
  <c r="L431" i="19"/>
  <c r="L432" i="19"/>
  <c r="L433" i="19"/>
  <c r="L435" i="19"/>
  <c r="L884" i="19"/>
  <c r="L4" i="19"/>
  <c r="L5" i="19"/>
  <c r="L486" i="19"/>
  <c r="L485" i="19"/>
  <c r="L387" i="19"/>
  <c r="L929" i="19"/>
  <c r="L400" i="19"/>
  <c r="L627" i="19"/>
  <c r="L630" i="19"/>
  <c r="L42" i="19"/>
  <c r="L43" i="19"/>
  <c r="L41" i="19"/>
  <c r="L334" i="19"/>
  <c r="L75" i="19"/>
  <c r="L228" i="19"/>
  <c r="L927" i="19"/>
  <c r="L756" i="19"/>
  <c r="L747" i="19"/>
  <c r="L857" i="19"/>
  <c r="L858" i="19"/>
  <c r="L320" i="19"/>
  <c r="L649" i="19"/>
  <c r="L854" i="19"/>
  <c r="L853" i="19"/>
  <c r="L856" i="19"/>
  <c r="L855" i="19"/>
  <c r="L941" i="19"/>
  <c r="L414" i="19"/>
  <c r="L330" i="19"/>
  <c r="L340" i="19"/>
  <c r="L329" i="19"/>
  <c r="L402" i="19"/>
  <c r="L286" i="19"/>
  <c r="L316" i="19"/>
  <c r="L315" i="19"/>
  <c r="L850" i="19"/>
  <c r="L669" i="19"/>
  <c r="L287" i="19"/>
  <c r="L129" i="19"/>
  <c r="L793" i="19"/>
  <c r="L928" i="19"/>
  <c r="L588" i="19"/>
  <c r="L439" i="19"/>
  <c r="L883" i="19"/>
  <c r="L942" i="19"/>
  <c r="L30" i="19"/>
  <c r="L143" i="19"/>
  <c r="L144" i="19"/>
  <c r="L145" i="19"/>
  <c r="L146" i="19"/>
  <c r="L148" i="19"/>
  <c r="L159" i="19"/>
  <c r="L161" i="19"/>
  <c r="L163" i="19"/>
  <c r="L166" i="19"/>
  <c r="L533" i="19"/>
  <c r="L686" i="19"/>
  <c r="L415" i="19"/>
  <c r="L149" i="19"/>
  <c r="L167" i="19"/>
  <c r="L624" i="19"/>
  <c r="L243" i="19"/>
  <c r="L713" i="19"/>
  <c r="L714" i="19"/>
  <c r="L712" i="19"/>
  <c r="L787" i="19"/>
  <c r="L788" i="19"/>
  <c r="L238" i="19"/>
  <c r="L237" i="19"/>
  <c r="L226" i="19"/>
  <c r="L225" i="19"/>
  <c r="L824" i="19"/>
  <c r="L160" i="19"/>
  <c r="L162" i="19"/>
  <c r="L164" i="19"/>
  <c r="L165" i="19"/>
  <c r="L150" i="19"/>
  <c r="L151" i="19"/>
  <c r="L152" i="19"/>
  <c r="L153" i="19"/>
  <c r="L154" i="19"/>
  <c r="L82" i="19"/>
  <c r="L711" i="19"/>
  <c r="L258" i="19"/>
  <c r="L224" i="19"/>
  <c r="L749" i="19"/>
  <c r="L430" i="19"/>
  <c r="L688" i="19"/>
  <c r="L932" i="19"/>
  <c r="L484" i="19"/>
  <c r="L328" i="19"/>
  <c r="L940" i="19"/>
  <c r="L803" i="19"/>
  <c r="L212" i="19"/>
  <c r="L289" i="19"/>
  <c r="L741" i="19"/>
  <c r="L339" i="19"/>
  <c r="L314" i="19"/>
  <c r="L317" i="19"/>
  <c r="L94" i="19"/>
  <c r="L791" i="19"/>
  <c r="L792" i="19"/>
  <c r="L424" i="19"/>
  <c r="L426" i="19"/>
  <c r="L875" i="19"/>
  <c r="L846" i="19"/>
  <c r="L762" i="19"/>
  <c r="L689" i="19"/>
  <c r="L22" i="19"/>
  <c r="L833" i="19"/>
  <c r="L835" i="19"/>
  <c r="L836" i="19"/>
  <c r="L834" i="19"/>
  <c r="L422" i="19"/>
  <c r="L423" i="19"/>
  <c r="L658" i="19"/>
  <c r="L657" i="19"/>
  <c r="L789" i="19"/>
  <c r="L440" i="19"/>
  <c r="L790" i="19"/>
  <c r="L706" i="19"/>
  <c r="L131" i="19"/>
  <c r="L708" i="19"/>
  <c r="L785" i="19"/>
  <c r="L284" i="19"/>
  <c r="L685" i="19"/>
  <c r="L321" i="19"/>
  <c r="L322" i="19"/>
  <c r="L690" i="19"/>
  <c r="L872" i="19"/>
  <c r="L895" i="19"/>
  <c r="L896" i="19"/>
  <c r="L590" i="19"/>
  <c r="L96" i="19"/>
  <c r="L211" i="19"/>
  <c r="L923" i="19"/>
  <c r="L376" i="19"/>
  <c r="L652" i="19"/>
  <c r="L722" i="19"/>
  <c r="L219" i="19"/>
  <c r="L901" i="19"/>
  <c r="L900" i="19"/>
  <c r="L183" i="19"/>
  <c r="L629" i="19"/>
  <c r="L623" i="19"/>
  <c r="L918" i="19"/>
  <c r="L832" i="19"/>
  <c r="L134" i="19"/>
  <c r="L731" i="19"/>
  <c r="L732" i="19"/>
  <c r="L730" i="19"/>
  <c r="L761" i="19"/>
  <c r="L650" i="19"/>
  <c r="L651" i="19"/>
  <c r="L946" i="19"/>
  <c r="L429" i="19"/>
  <c r="L837" i="19"/>
  <c r="L806" i="19"/>
  <c r="L218" i="19"/>
  <c r="L571" i="19"/>
  <c r="L217" i="19"/>
  <c r="L417" i="19"/>
  <c r="L332" i="19"/>
  <c r="L859" i="19"/>
  <c r="L528" i="19"/>
  <c r="L751" i="19"/>
  <c r="L290" i="19"/>
  <c r="L291" i="19"/>
  <c r="L647" i="19"/>
  <c r="L626" i="19"/>
  <c r="L625" i="19"/>
  <c r="L628" i="19"/>
  <c r="L643" i="19"/>
  <c r="L644" i="19"/>
  <c r="L95" i="19"/>
  <c r="L98" i="19"/>
  <c r="L45" i="19"/>
  <c r="L513" i="19"/>
  <c r="L536" i="19"/>
  <c r="L606" i="19"/>
  <c r="L498" i="19"/>
  <c r="L609" i="19"/>
  <c r="L648" i="19"/>
  <c r="L244" i="19"/>
  <c r="L938" i="19"/>
  <c r="L570" i="19"/>
  <c r="L220" i="19"/>
  <c r="L592" i="19"/>
  <c r="L593" i="19"/>
  <c r="L19" i="19"/>
  <c r="L621" i="19"/>
  <c r="L604" i="19"/>
  <c r="L142" i="19"/>
  <c r="L141" i="19"/>
  <c r="L147" i="19"/>
  <c r="L514" i="19"/>
  <c r="L208" i="19"/>
  <c r="L185" i="19"/>
  <c r="L804" i="19"/>
  <c r="L754" i="19"/>
  <c r="L930" i="19"/>
  <c r="L388" i="19"/>
  <c r="L764" i="19"/>
  <c r="L763" i="19"/>
  <c r="L242" i="19"/>
  <c r="L241" i="19"/>
  <c r="L937" i="19"/>
  <c r="L97" i="19"/>
  <c r="L319" i="19"/>
  <c r="L318" i="19"/>
  <c r="L333" i="19"/>
  <c r="L231" i="19"/>
  <c r="L504" i="19"/>
  <c r="L935" i="19"/>
  <c r="L386" i="19"/>
  <c r="L557" i="19"/>
  <c r="L522" i="19"/>
  <c r="L434" i="19"/>
  <c r="L831" i="19"/>
  <c r="L589" i="19"/>
  <c r="L529" i="19"/>
  <c r="L25" i="19"/>
  <c r="L451" i="19"/>
  <c r="L452" i="19"/>
  <c r="L382" i="19"/>
  <c r="L611" i="19"/>
  <c r="L642" i="19"/>
  <c r="L99" i="19"/>
  <c r="L375" i="19"/>
  <c r="L380" i="19"/>
  <c r="L383" i="19"/>
  <c r="L384" i="19"/>
  <c r="L407" i="19"/>
  <c r="L447" i="19"/>
  <c r="L582" i="19"/>
  <c r="L378" i="19"/>
  <c r="L379" i="19"/>
  <c r="L262" i="19"/>
  <c r="L349" i="19"/>
  <c r="L348" i="19"/>
  <c r="L362" i="19"/>
  <c r="L885" i="19"/>
  <c r="L454" i="19"/>
  <c r="L170" i="19"/>
  <c r="L171" i="19"/>
  <c r="L173" i="19"/>
  <c r="L232" i="19"/>
  <c r="L515" i="19"/>
  <c r="L516" i="19"/>
  <c r="L920" i="19"/>
  <c r="L919" i="19"/>
  <c r="L392" i="19"/>
  <c r="L193" i="19"/>
  <c r="L531" i="19"/>
  <c r="L944" i="19"/>
  <c r="L924" i="19"/>
  <c r="L743" i="19"/>
  <c r="L759" i="19"/>
  <c r="L83" i="19"/>
  <c r="L331" i="19"/>
  <c r="L782" i="19"/>
  <c r="L458" i="19"/>
  <c r="L457" i="19"/>
  <c r="L353" i="19"/>
  <c r="L354" i="19"/>
  <c r="L848" i="19"/>
  <c r="L352" i="19"/>
  <c r="L199" i="19"/>
  <c r="L200" i="19"/>
  <c r="L201" i="19"/>
  <c r="L202" i="19"/>
  <c r="L203" i="19"/>
  <c r="L204" i="19"/>
  <c r="L205" i="19"/>
  <c r="L206" i="19"/>
  <c r="L916" i="19"/>
  <c r="L31" i="19"/>
  <c r="L622" i="19"/>
  <c r="L446" i="19"/>
  <c r="L725" i="19"/>
  <c r="L616" i="19"/>
  <c r="L617" i="19"/>
  <c r="L618" i="19"/>
  <c r="L619" i="19"/>
  <c r="L620" i="19"/>
  <c r="L385" i="19"/>
  <c r="L662" i="19"/>
  <c r="L663" i="19"/>
  <c r="L442" i="19"/>
  <c r="L595" i="19"/>
  <c r="L596" i="19"/>
  <c r="L597" i="19"/>
  <c r="L598" i="19"/>
  <c r="L599" i="19"/>
  <c r="L600" i="19"/>
  <c r="L80" i="19"/>
  <c r="L79" i="19"/>
  <c r="L264" i="19"/>
  <c r="L660" i="19"/>
  <c r="L840" i="19"/>
  <c r="L841" i="19"/>
  <c r="L155" i="19"/>
  <c r="L156" i="19"/>
  <c r="L445" i="19"/>
  <c r="L448" i="19"/>
  <c r="L269" i="19"/>
  <c r="L270" i="19"/>
  <c r="L279" i="19"/>
  <c r="L277" i="19"/>
  <c r="L377" i="19"/>
  <c r="L525" i="19"/>
  <c r="L842" i="19"/>
  <c r="L903" i="19"/>
  <c r="L524" i="19"/>
  <c r="L707" i="19"/>
  <c r="L839" i="19"/>
  <c r="L838" i="19"/>
  <c r="L687" i="19"/>
  <c r="L233" i="19"/>
  <c r="L325" i="19"/>
  <c r="L360" i="19"/>
  <c r="L361" i="19"/>
  <c r="L326" i="19"/>
  <c r="L119" i="19"/>
  <c r="L157" i="19"/>
  <c r="L158" i="19"/>
  <c r="L724" i="19"/>
  <c r="L489" i="19"/>
  <c r="L911" i="19"/>
  <c r="L912" i="19"/>
  <c r="L913" i="19"/>
  <c r="L59" i="19"/>
  <c r="L60" i="19"/>
  <c r="L61" i="19"/>
  <c r="L62" i="19"/>
  <c r="L63" i="19"/>
  <c r="L904" i="19"/>
  <c r="L905" i="19"/>
  <c r="L906" i="19"/>
  <c r="L907" i="19"/>
  <c r="L908" i="19"/>
  <c r="L909" i="19"/>
  <c r="L910" i="19"/>
  <c r="L510" i="19"/>
  <c r="L526" i="19"/>
  <c r="L496" i="19"/>
  <c r="L497" i="19"/>
  <c r="L684" i="19"/>
  <c r="L191" i="19"/>
  <c r="L518" i="19"/>
  <c r="L39" i="19"/>
  <c r="L188" i="19"/>
  <c r="L505" i="19"/>
  <c r="L443" i="19"/>
  <c r="L444" i="19"/>
  <c r="L477" i="19"/>
  <c r="L573" i="19"/>
  <c r="L682" i="19"/>
  <c r="L681" i="19"/>
  <c r="L38" i="19"/>
  <c r="L633" i="19"/>
  <c r="L512" i="19"/>
  <c r="L23" i="19"/>
  <c r="L342" i="19"/>
  <c r="L739" i="19"/>
  <c r="L26" i="19"/>
  <c r="L58" i="19"/>
  <c r="L123" i="19"/>
  <c r="L124" i="19"/>
  <c r="L125" i="19"/>
  <c r="L127" i="19"/>
  <c r="L126" i="19"/>
  <c r="L168" i="19"/>
  <c r="L169" i="19"/>
  <c r="L172" i="19"/>
  <c r="L405" i="19"/>
  <c r="L449" i="19"/>
  <c r="L450" i="19"/>
  <c r="L614" i="19"/>
  <c r="L802" i="19"/>
  <c r="L288" i="19"/>
  <c r="L766" i="19"/>
  <c r="L680" i="19"/>
  <c r="L482" i="19"/>
  <c r="L483" i="19"/>
  <c r="L481" i="19"/>
  <c r="L638" i="19"/>
  <c r="L639" i="19"/>
  <c r="L640" i="19"/>
  <c r="L641" i="19"/>
  <c r="L296" i="19"/>
  <c r="L615" i="19"/>
  <c r="L665" i="19"/>
  <c r="L666" i="19"/>
  <c r="L84" i="19"/>
  <c r="L89" i="19"/>
  <c r="L88" i="19"/>
  <c r="L90" i="19"/>
  <c r="L91" i="19"/>
  <c r="L92" i="19"/>
  <c r="L93" i="19"/>
  <c r="L86" i="19"/>
  <c r="L87" i="19"/>
  <c r="L85" i="19"/>
  <c r="L101" i="19"/>
  <c r="L100" i="19"/>
  <c r="L102" i="19"/>
  <c r="L104" i="19"/>
  <c r="L106" i="19"/>
  <c r="L107" i="19"/>
  <c r="L110" i="19"/>
  <c r="L109" i="19"/>
  <c r="L108" i="19"/>
  <c r="L111" i="19"/>
  <c r="L113" i="19"/>
  <c r="L114" i="19"/>
  <c r="L115" i="19"/>
  <c r="L103" i="19"/>
  <c r="L118" i="19"/>
  <c r="L116" i="19"/>
  <c r="L112" i="19"/>
  <c r="L117" i="19"/>
  <c r="L105" i="19"/>
  <c r="L453" i="19"/>
  <c r="L18" i="19"/>
  <c r="L480" i="19"/>
  <c r="L355" i="19"/>
  <c r="L401" i="19"/>
  <c r="L818" i="19"/>
  <c r="L819" i="19"/>
  <c r="L817" i="19"/>
  <c r="L889" i="19"/>
  <c r="L738" i="19"/>
  <c r="L845" i="19"/>
  <c r="L255" i="19"/>
  <c r="L812" i="19"/>
  <c r="L829" i="19"/>
  <c r="L814" i="19"/>
  <c r="L815" i="19"/>
  <c r="L816" i="19"/>
  <c r="L827" i="19"/>
  <c r="L828" i="19"/>
  <c r="L257" i="19"/>
  <c r="L506" i="19"/>
  <c r="L37" i="19"/>
  <c r="AP37" i="19"/>
  <c r="AP506" i="19"/>
  <c r="AP257" i="19"/>
  <c r="AP828" i="19"/>
  <c r="AP827" i="19"/>
  <c r="AP816" i="19"/>
  <c r="AP815" i="19"/>
  <c r="AP814" i="19"/>
  <c r="AP829" i="19"/>
  <c r="AP812" i="19"/>
  <c r="AP255" i="19"/>
  <c r="AP845" i="19"/>
  <c r="AP738" i="19"/>
  <c r="AP889" i="19"/>
  <c r="AP817" i="19"/>
  <c r="AP819" i="19"/>
  <c r="AP818" i="19"/>
  <c r="AP401" i="19"/>
  <c r="AP355" i="19"/>
  <c r="AP480" i="19"/>
  <c r="AP18" i="19"/>
  <c r="AP453" i="19"/>
  <c r="AP105" i="19"/>
  <c r="AP117" i="19"/>
  <c r="AP112" i="19"/>
  <c r="AP116" i="19"/>
  <c r="AP118" i="19"/>
  <c r="AP103" i="19"/>
  <c r="AP115" i="19"/>
  <c r="AP114" i="19"/>
  <c r="AP113" i="19"/>
  <c r="AP111" i="19"/>
  <c r="AP108" i="19"/>
  <c r="AP109" i="19"/>
  <c r="AP110" i="19"/>
  <c r="AP107" i="19"/>
  <c r="AP106" i="19"/>
  <c r="AP104" i="19"/>
  <c r="AP102" i="19"/>
  <c r="AP100" i="19"/>
  <c r="AP101" i="19"/>
  <c r="AP85" i="19"/>
  <c r="AP87" i="19"/>
  <c r="AP86" i="19"/>
  <c r="AP93" i="19"/>
  <c r="AP92" i="19"/>
  <c r="AP91" i="19"/>
  <c r="AP90" i="19"/>
  <c r="AP88" i="19"/>
  <c r="AP89" i="19"/>
  <c r="AP84" i="19"/>
  <c r="AP666" i="19"/>
  <c r="AP665" i="19"/>
  <c r="AP615" i="19"/>
  <c r="AP296" i="19"/>
  <c r="AP641" i="19"/>
  <c r="AP640" i="19"/>
  <c r="AP639" i="19"/>
  <c r="AP638" i="19"/>
  <c r="AP481" i="19"/>
  <c r="AP483" i="19"/>
  <c r="AP482" i="19"/>
  <c r="AP680" i="19"/>
  <c r="AP766" i="19"/>
  <c r="AP288" i="19"/>
  <c r="AP802" i="19"/>
  <c r="AP614" i="19"/>
  <c r="AP450" i="19"/>
  <c r="AP449" i="19"/>
  <c r="AP405" i="19"/>
  <c r="AP172" i="19"/>
  <c r="AP169" i="19"/>
  <c r="AP168" i="19"/>
  <c r="AP126" i="19"/>
  <c r="AP127" i="19"/>
  <c r="AP125" i="19"/>
  <c r="AP124" i="19"/>
  <c r="AP123" i="19"/>
  <c r="AP58" i="19"/>
  <c r="AP26" i="19"/>
  <c r="AP739" i="19"/>
  <c r="AP342" i="19"/>
  <c r="AP23" i="19"/>
  <c r="AP512" i="19"/>
  <c r="AP633" i="19"/>
  <c r="AP38" i="19"/>
  <c r="AP681" i="19"/>
  <c r="AP682" i="19"/>
  <c r="AP573" i="19"/>
  <c r="AP477" i="19"/>
  <c r="AP444" i="19"/>
  <c r="AP443" i="19"/>
  <c r="AP505" i="19"/>
  <c r="AP188" i="19"/>
  <c r="AP39" i="19"/>
  <c r="AP518" i="19"/>
  <c r="AP191" i="19"/>
  <c r="AP684" i="19"/>
  <c r="AP497" i="19"/>
  <c r="AP496" i="19"/>
  <c r="AP526" i="19"/>
  <c r="AP510" i="19"/>
  <c r="AP910" i="19"/>
  <c r="AP909" i="19"/>
  <c r="AP908" i="19"/>
  <c r="AP907" i="19"/>
  <c r="AP906" i="19"/>
  <c r="AP905" i="19"/>
  <c r="AP904" i="19"/>
  <c r="AP63" i="19"/>
  <c r="AP62" i="19"/>
  <c r="AP61" i="19"/>
  <c r="AP60" i="19"/>
  <c r="AP59" i="19"/>
  <c r="AP913" i="19"/>
  <c r="AP912" i="19"/>
  <c r="AP911" i="19"/>
  <c r="AP489" i="19"/>
  <c r="AP724" i="19"/>
  <c r="AP158" i="19"/>
  <c r="AP157" i="19"/>
  <c r="AP119" i="19"/>
  <c r="AP326" i="19"/>
  <c r="AP361" i="19"/>
  <c r="AP360" i="19"/>
  <c r="AP325" i="19"/>
  <c r="AP233" i="19"/>
  <c r="AP687" i="19"/>
  <c r="AP838" i="19"/>
  <c r="AP839" i="19"/>
  <c r="AP707" i="19"/>
  <c r="AP524" i="19"/>
  <c r="AP903" i="19"/>
  <c r="AP842" i="19"/>
  <c r="AP525" i="19"/>
  <c r="AP377" i="19"/>
  <c r="AP277" i="19"/>
  <c r="AP279" i="19"/>
  <c r="AP270" i="19"/>
  <c r="AP269" i="19"/>
  <c r="AP448" i="19"/>
  <c r="AP445" i="19"/>
  <c r="AP156" i="19"/>
  <c r="AP155" i="19"/>
  <c r="AP841" i="19"/>
  <c r="AP840" i="19"/>
  <c r="AP660" i="19"/>
  <c r="AP264" i="19"/>
  <c r="AP79" i="19"/>
  <c r="AP80" i="19"/>
  <c r="AP600" i="19"/>
  <c r="AP599" i="19"/>
  <c r="AP598" i="19"/>
  <c r="AP597" i="19"/>
  <c r="AP596" i="19"/>
  <c r="AP595" i="19"/>
  <c r="AP442" i="19"/>
  <c r="AP663" i="19"/>
  <c r="AP662" i="19"/>
  <c r="AP385" i="19"/>
  <c r="AP620" i="19"/>
  <c r="AP619" i="19"/>
  <c r="AP618" i="19"/>
  <c r="AP617" i="19"/>
  <c r="AP616" i="19"/>
  <c r="AP725" i="19"/>
  <c r="AP446" i="19"/>
  <c r="AP622" i="19"/>
  <c r="AP31" i="19"/>
  <c r="AP916" i="19"/>
  <c r="AP206" i="19"/>
  <c r="AP205" i="19"/>
  <c r="AP204" i="19"/>
  <c r="AP203" i="19"/>
  <c r="AP202" i="19"/>
  <c r="AP201" i="19"/>
  <c r="AP200" i="19"/>
  <c r="AP199" i="19"/>
  <c r="AP352" i="19"/>
  <c r="AP848" i="19"/>
  <c r="AP354" i="19"/>
  <c r="AP353" i="19"/>
  <c r="AP457" i="19"/>
  <c r="AP458" i="19"/>
  <c r="AP782" i="19"/>
  <c r="AP331" i="19"/>
  <c r="AP83" i="19"/>
  <c r="AP759" i="19"/>
  <c r="AP743" i="19"/>
  <c r="AP924" i="19"/>
  <c r="AP944" i="19"/>
  <c r="AP531" i="19"/>
  <c r="AP193" i="19"/>
  <c r="AP392" i="19"/>
  <c r="AP919" i="19"/>
  <c r="AP920" i="19"/>
  <c r="AP516" i="19"/>
  <c r="AP515" i="19"/>
  <c r="AP232" i="19"/>
  <c r="AP173" i="19"/>
  <c r="AP171" i="19"/>
  <c r="AP170" i="19"/>
  <c r="AP454" i="19"/>
  <c r="AP885" i="19"/>
  <c r="AP362" i="19"/>
  <c r="AP348" i="19"/>
  <c r="AP349" i="19"/>
  <c r="AP262" i="19"/>
  <c r="AP379" i="19"/>
  <c r="AP378" i="19"/>
  <c r="AP582" i="19"/>
  <c r="AP447" i="19"/>
  <c r="AP407" i="19"/>
  <c r="AP384" i="19"/>
  <c r="AP383" i="19"/>
  <c r="AP380" i="19"/>
  <c r="AP375" i="19"/>
  <c r="AP99" i="19"/>
  <c r="AP642" i="19"/>
  <c r="AP611" i="19"/>
  <c r="AP382" i="19"/>
  <c r="AP452" i="19"/>
  <c r="AP451" i="19"/>
  <c r="AP25" i="19"/>
  <c r="AP529" i="19"/>
  <c r="AP589" i="19"/>
  <c r="AP831" i="19"/>
  <c r="BF831" i="19" s="1"/>
  <c r="AP434" i="19"/>
  <c r="AP522" i="19"/>
  <c r="AP557" i="19"/>
  <c r="AP386" i="19"/>
  <c r="AP935" i="19"/>
  <c r="AP504" i="19"/>
  <c r="AP231" i="19"/>
  <c r="AP333" i="19"/>
  <c r="AP318" i="19"/>
  <c r="AP319" i="19"/>
  <c r="AP97" i="19"/>
  <c r="AP937" i="19"/>
  <c r="AP241" i="19"/>
  <c r="AP242" i="19"/>
  <c r="AP763" i="19"/>
  <c r="AP764" i="19"/>
  <c r="AP388" i="19"/>
  <c r="AP930" i="19"/>
  <c r="AP754" i="19"/>
  <c r="AP804" i="19"/>
  <c r="AP185" i="19"/>
  <c r="AP208" i="19"/>
  <c r="AP514" i="19"/>
  <c r="AP147" i="19"/>
  <c r="AP141" i="19"/>
  <c r="AP142" i="19"/>
  <c r="AP604" i="19"/>
  <c r="AP621" i="19"/>
  <c r="AP19" i="19"/>
  <c r="AP593" i="19"/>
  <c r="AP592" i="19"/>
  <c r="AP220" i="19"/>
  <c r="AP570" i="19"/>
  <c r="AP938" i="19"/>
  <c r="AP244" i="19"/>
  <c r="AP648" i="19"/>
  <c r="AP609" i="19"/>
  <c r="AP498" i="19"/>
  <c r="AP606" i="19"/>
  <c r="AP536" i="19"/>
  <c r="AP513" i="19"/>
  <c r="AP45" i="19"/>
  <c r="AP98" i="19"/>
  <c r="AP95" i="19"/>
  <c r="AP644" i="19"/>
  <c r="AP643" i="19"/>
  <c r="AP628" i="19"/>
  <c r="AP625" i="19"/>
  <c r="AP626" i="19"/>
  <c r="AP647" i="19"/>
  <c r="AP291" i="19"/>
  <c r="AP290" i="19"/>
  <c r="AP751" i="19"/>
  <c r="AP528" i="19"/>
  <c r="AP859" i="19"/>
  <c r="AP332" i="19"/>
  <c r="AP417" i="19"/>
  <c r="AP217" i="19"/>
  <c r="AP571" i="19"/>
  <c r="AP218" i="19"/>
  <c r="AP806" i="19"/>
  <c r="AP837" i="19"/>
  <c r="AP429" i="19"/>
  <c r="AP946" i="19"/>
  <c r="AP651" i="19"/>
  <c r="AP650" i="19"/>
  <c r="AP761" i="19"/>
  <c r="AP730" i="19"/>
  <c r="AP732" i="19"/>
  <c r="AP731" i="19"/>
  <c r="AP134" i="19"/>
  <c r="AP832" i="19"/>
  <c r="AP918" i="19"/>
  <c r="AP623" i="19"/>
  <c r="AP629" i="19"/>
  <c r="AP183" i="19"/>
  <c r="AP900" i="19"/>
  <c r="AP901" i="19"/>
  <c r="AP219" i="19"/>
  <c r="AP722" i="19"/>
  <c r="AP652" i="19"/>
  <c r="AP376" i="19"/>
  <c r="AP923" i="19"/>
  <c r="AP211" i="19"/>
  <c r="AP96" i="19"/>
  <c r="AP590" i="19"/>
  <c r="AP896" i="19"/>
  <c r="AP895" i="19"/>
  <c r="AP872" i="19"/>
  <c r="AP690" i="19"/>
  <c r="AP322" i="19"/>
  <c r="AP321" i="19"/>
  <c r="AP685" i="19"/>
  <c r="AP284" i="19"/>
  <c r="AP785" i="19"/>
  <c r="AP708" i="19"/>
  <c r="AP131" i="19"/>
  <c r="AP706" i="19"/>
  <c r="AP790" i="19"/>
  <c r="AP440" i="19"/>
  <c r="AP789" i="19"/>
  <c r="AP657" i="19"/>
  <c r="AP658" i="19"/>
  <c r="AP423" i="19"/>
  <c r="AP422" i="19"/>
  <c r="AP834" i="19"/>
  <c r="AP836" i="19"/>
  <c r="AP835" i="19"/>
  <c r="AP833" i="19"/>
  <c r="AP22" i="19"/>
  <c r="AP689" i="19"/>
  <c r="AP762" i="19"/>
  <c r="AP846" i="19"/>
  <c r="AP875" i="19"/>
  <c r="AP426" i="19"/>
  <c r="AP424" i="19"/>
  <c r="AP792" i="19"/>
  <c r="AP791" i="19"/>
  <c r="AP94" i="19"/>
  <c r="AP317" i="19"/>
  <c r="AP314" i="19"/>
  <c r="AP339" i="19"/>
  <c r="AP741" i="19"/>
  <c r="AP289" i="19"/>
  <c r="AP212" i="19"/>
  <c r="AP803" i="19"/>
  <c r="AP940" i="19"/>
  <c r="AP328" i="19"/>
  <c r="AP484" i="19"/>
  <c r="AP932" i="19"/>
  <c r="AP688" i="19"/>
  <c r="AP430" i="19"/>
  <c r="AP749" i="19"/>
  <c r="AP224" i="19"/>
  <c r="AP258" i="19"/>
  <c r="AP711" i="19"/>
  <c r="AP82" i="19"/>
  <c r="AP154" i="19"/>
  <c r="AP153" i="19"/>
  <c r="AP152" i="19"/>
  <c r="AP151" i="19"/>
  <c r="AP150" i="19"/>
  <c r="AP165" i="19"/>
  <c r="AP164" i="19"/>
  <c r="AP162" i="19"/>
  <c r="AP160" i="19"/>
  <c r="AP824" i="19"/>
  <c r="AP225" i="19"/>
  <c r="AP226" i="19"/>
  <c r="AP237" i="19"/>
  <c r="AP238" i="19"/>
  <c r="AP788" i="19"/>
  <c r="AP787" i="19"/>
  <c r="AP712" i="19"/>
  <c r="AP714" i="19"/>
  <c r="AP713" i="19"/>
  <c r="AP243" i="19"/>
  <c r="AP624" i="19"/>
  <c r="AP167" i="19"/>
  <c r="AP149" i="19"/>
  <c r="AP415" i="19"/>
  <c r="AP686" i="19"/>
  <c r="AP533" i="19"/>
  <c r="AP166" i="19"/>
  <c r="AP163" i="19"/>
  <c r="AP161" i="19"/>
  <c r="AP159" i="19"/>
  <c r="AP148" i="19"/>
  <c r="AP146" i="19"/>
  <c r="AP145" i="19"/>
  <c r="AP144" i="19"/>
  <c r="AP143" i="19"/>
  <c r="AP30" i="19"/>
  <c r="AP942" i="19"/>
  <c r="AP883" i="19"/>
  <c r="AP439" i="19"/>
  <c r="AP588" i="19"/>
  <c r="AP928" i="19"/>
  <c r="AP793" i="19"/>
  <c r="AP129" i="19"/>
  <c r="AP287" i="19"/>
  <c r="AP669" i="19"/>
  <c r="AP850" i="19"/>
  <c r="AP315" i="19"/>
  <c r="AP316" i="19"/>
  <c r="AP286" i="19"/>
  <c r="AP402" i="19"/>
  <c r="AP329" i="19"/>
  <c r="AP340" i="19"/>
  <c r="AP330" i="19"/>
  <c r="AP414" i="19"/>
  <c r="AP941" i="19"/>
  <c r="AP855" i="19"/>
  <c r="AP856" i="19"/>
  <c r="AP853" i="19"/>
  <c r="AP854" i="19"/>
  <c r="AP649" i="19"/>
  <c r="AP320" i="19"/>
  <c r="AP858" i="19"/>
  <c r="AP857" i="19"/>
  <c r="AP747" i="19"/>
  <c r="AP756" i="19"/>
  <c r="AP927" i="19"/>
  <c r="AP228" i="19"/>
  <c r="AP75" i="19"/>
  <c r="AP334" i="19"/>
  <c r="AP41" i="19"/>
  <c r="AP43" i="19"/>
  <c r="AP42" i="19"/>
  <c r="AP630" i="19"/>
  <c r="AP627" i="19"/>
  <c r="AP400" i="19"/>
  <c r="AP929" i="19"/>
  <c r="AP387" i="19"/>
  <c r="AP485" i="19"/>
  <c r="AP486" i="19"/>
  <c r="AP5" i="19"/>
  <c r="AP4" i="19"/>
  <c r="AP884" i="19"/>
  <c r="AP435" i="19"/>
  <c r="AP433" i="19"/>
  <c r="AP432" i="19"/>
  <c r="AP431" i="19"/>
  <c r="AP569" i="19"/>
  <c r="AP568" i="19"/>
  <c r="AP567" i="19"/>
  <c r="AP566" i="19"/>
  <c r="AP565" i="19"/>
  <c r="AP563" i="19"/>
  <c r="AP562" i="19"/>
  <c r="AP561" i="19"/>
  <c r="AP560" i="19"/>
  <c r="AP559" i="19"/>
  <c r="AP558" i="19"/>
  <c r="AP393" i="19"/>
  <c r="AP584" i="19"/>
  <c r="AP585" i="19"/>
  <c r="AP740" i="19"/>
  <c r="AP653" i="19"/>
  <c r="AP587" i="19"/>
  <c r="AP608" i="19"/>
  <c r="AP607" i="19"/>
  <c r="AP403" i="19"/>
  <c r="AP21" i="19"/>
  <c r="AP46" i="19"/>
  <c r="AP34" i="19"/>
  <c r="AP753" i="19"/>
  <c r="AP474" i="19"/>
  <c r="AP307" i="19"/>
  <c r="AP306" i="19"/>
  <c r="AP313" i="19"/>
  <c r="AP312" i="19"/>
  <c r="AP304" i="19"/>
  <c r="AP311" i="19"/>
  <c r="AP310" i="19"/>
  <c r="AP309" i="19"/>
  <c r="AP308" i="19"/>
  <c r="AP305" i="19"/>
  <c r="AP303" i="19"/>
  <c r="AP302" i="19"/>
  <c r="AP301" i="19"/>
  <c r="AP300" i="19"/>
  <c r="AP299" i="19"/>
  <c r="AP926" i="19"/>
  <c r="AP697" i="19"/>
  <c r="AP698" i="19"/>
  <c r="AP808" i="19"/>
  <c r="AP368" i="19"/>
  <c r="AP667" i="19"/>
  <c r="AP936" i="19"/>
  <c r="AP939" i="19"/>
  <c r="AP925" i="19"/>
  <c r="AP344" i="19"/>
  <c r="AP487" i="19"/>
  <c r="AP488" i="19"/>
  <c r="AP742" i="19"/>
  <c r="AP409" i="19"/>
  <c r="AP408" i="19"/>
  <c r="AP81" i="19"/>
  <c r="AP894" i="19"/>
  <c r="AP715" i="19"/>
  <c r="AP723" i="19"/>
  <c r="AP719" i="19"/>
  <c r="AP718" i="19"/>
  <c r="AP717" i="19"/>
  <c r="AP594" i="19"/>
  <c r="AP523" i="19"/>
  <c r="AP292" i="19"/>
  <c r="AP261" i="19"/>
  <c r="AP263" i="19"/>
  <c r="AP746" i="19"/>
  <c r="AP530" i="19"/>
  <c r="AP825" i="19"/>
  <c r="AP826" i="19"/>
  <c r="AP882" i="19"/>
  <c r="AP293" i="19"/>
  <c r="AP254" i="19"/>
  <c r="AP51" i="19"/>
  <c r="AP783" i="19"/>
  <c r="AP189" i="19"/>
  <c r="AP190" i="19"/>
  <c r="AP823" i="19"/>
  <c r="AP822" i="19"/>
  <c r="AP821" i="19"/>
  <c r="AP820" i="19"/>
  <c r="AP767" i="19"/>
  <c r="AP605" i="19"/>
  <c r="AP601" i="19"/>
  <c r="AP6" i="19"/>
  <c r="AP395" i="19"/>
  <c r="AP634" i="19"/>
  <c r="AP613" i="19"/>
  <c r="AP760" i="19"/>
  <c r="AP265" i="19"/>
  <c r="AP727" i="19"/>
  <c r="AP57" i="19"/>
  <c r="AP726" i="19"/>
  <c r="AP363" i="19"/>
  <c r="AP636" i="19"/>
  <c r="AP752" i="19"/>
  <c r="AP890" i="19"/>
  <c r="AP898" i="19"/>
  <c r="AP892" i="19"/>
  <c r="AP246" i="19"/>
  <c r="AP186" i="19"/>
  <c r="AP187" i="19"/>
  <c r="AP631" i="19"/>
  <c r="AP214" i="19"/>
  <c r="AP786" i="19"/>
  <c r="AP541" i="19"/>
  <c r="AP221" i="19"/>
  <c r="AP222" i="19"/>
  <c r="AP507" i="19"/>
  <c r="AP508" i="19"/>
  <c r="AP893" i="19"/>
  <c r="AP891" i="19"/>
  <c r="AP897" i="19"/>
  <c r="AP899" i="19"/>
  <c r="AP350" i="19"/>
  <c r="AP635" i="19"/>
  <c r="AP728" i="19"/>
  <c r="AP475" i="19"/>
  <c r="AP177" i="19"/>
  <c r="AP586" i="19"/>
  <c r="AP810" i="19"/>
  <c r="AP56" i="19"/>
  <c r="AP418" i="19"/>
  <c r="AP282" i="19"/>
  <c r="AP283" i="19"/>
  <c r="AP876" i="19"/>
  <c r="AP921" i="19"/>
  <c r="AP922" i="19"/>
  <c r="AP716" i="19"/>
  <c r="AP369" i="19"/>
  <c r="AP366" i="19"/>
  <c r="AP945" i="19"/>
  <c r="AP371" i="19"/>
  <c r="AP777" i="19"/>
  <c r="AP773" i="19"/>
  <c r="AP750" i="19"/>
  <c r="AP501" i="19"/>
  <c r="AP500" i="19"/>
  <c r="AP297" i="19"/>
  <c r="AP370" i="19"/>
  <c r="AP365" i="19"/>
  <c r="AP364" i="19"/>
  <c r="AP209" i="19"/>
  <c r="AP181" i="19"/>
  <c r="AP180" i="19"/>
  <c r="AP50" i="19"/>
  <c r="AP49" i="19"/>
  <c r="AP35" i="19"/>
  <c r="AP664" i="19"/>
  <c r="AP874" i="19"/>
  <c r="AP780" i="19"/>
  <c r="AP40" i="19"/>
  <c r="AP234" i="19"/>
  <c r="AP572" i="19"/>
  <c r="AP583" i="19"/>
  <c r="AP521" i="19"/>
  <c r="AP268" i="19"/>
  <c r="AP527" i="19"/>
  <c r="AP755" i="19"/>
  <c r="AP494" i="19"/>
  <c r="AP779" i="19"/>
  <c r="AP182" i="19"/>
  <c r="AP460" i="19"/>
  <c r="AP335" i="19"/>
  <c r="AP878" i="19"/>
  <c r="AP372" i="19"/>
  <c r="AP873" i="19"/>
  <c r="AP48" i="19"/>
  <c r="AP47" i="19"/>
  <c r="AP495" i="19"/>
  <c r="AP865" i="19"/>
  <c r="AP55" i="19"/>
  <c r="AP775" i="19"/>
  <c r="AP179" i="19"/>
  <c r="AP659" i="19"/>
  <c r="AP733" i="19"/>
  <c r="AP813" i="19"/>
  <c r="AP710" i="19"/>
  <c r="AP399" i="19"/>
  <c r="AP398" i="19"/>
  <c r="AP661" i="19"/>
  <c r="AP44" i="19"/>
  <c r="AP781" i="19"/>
  <c r="AP271" i="19"/>
  <c r="AP267" i="19"/>
  <c r="AP861" i="19"/>
  <c r="AP860" i="19"/>
  <c r="AP436" i="19"/>
  <c r="AP32" i="19"/>
  <c r="AP33" i="19"/>
  <c r="AP888" i="19"/>
  <c r="AP748" i="19"/>
  <c r="AP437" i="19"/>
  <c r="AP438" i="19"/>
  <c r="AP721" i="19"/>
  <c r="AP374" i="19"/>
  <c r="AP373" i="19"/>
  <c r="AP709" i="19"/>
  <c r="AP499" i="19"/>
  <c r="AP139" i="19"/>
  <c r="AP294" i="19"/>
  <c r="AP410" i="19"/>
  <c r="AP478" i="19"/>
  <c r="AP227" i="19"/>
  <c r="AP396" i="19"/>
  <c r="AP943" i="19"/>
  <c r="AP281" i="19"/>
  <c r="AP678" i="19"/>
  <c r="AP511" i="19"/>
  <c r="AP654" i="19"/>
  <c r="AP397" i="19"/>
  <c r="AP612" i="19"/>
  <c r="AP917" i="19"/>
  <c r="AP198" i="19"/>
  <c r="AP223" i="19"/>
  <c r="AP877" i="19"/>
  <c r="AP502" i="19"/>
  <c r="AP862" i="19"/>
  <c r="AP887" i="19"/>
  <c r="AP394" i="19"/>
  <c r="AP491" i="19"/>
  <c r="AP298" i="19"/>
  <c r="AP784" i="19"/>
  <c r="AP420" i="19"/>
  <c r="AP915" i="19"/>
  <c r="AP273" i="19"/>
  <c r="AP591" i="19"/>
  <c r="AP734" i="19"/>
  <c r="AP735" i="19"/>
  <c r="AP729" i="19"/>
  <c r="AP679" i="19"/>
  <c r="AP467" i="19"/>
  <c r="AP468" i="19"/>
  <c r="AP469" i="19"/>
  <c r="AP184" i="19"/>
  <c r="AP699" i="19"/>
  <c r="AP52" i="19"/>
  <c r="AP138" i="19"/>
  <c r="AP29" i="19"/>
  <c r="AP28" i="19"/>
  <c r="AP27" i="19"/>
  <c r="AP545" i="19"/>
  <c r="AP548" i="19"/>
  <c r="AP54" i="19"/>
  <c r="AP509" i="19"/>
  <c r="AP419" i="19"/>
  <c r="AP543" i="19"/>
  <c r="AP535" i="19"/>
  <c r="AP538" i="19"/>
  <c r="AP540" i="19"/>
  <c r="AP539" i="19"/>
  <c r="AP537" i="19"/>
  <c r="AP801" i="19"/>
  <c r="AP356" i="19"/>
  <c r="AP77" i="19"/>
  <c r="AP864" i="19"/>
  <c r="AP879" i="19"/>
  <c r="AP881" i="19"/>
  <c r="AP880" i="19"/>
  <c r="AP16" i="19"/>
  <c r="AP10" i="19"/>
  <c r="AP849" i="19"/>
  <c r="AP863" i="19"/>
  <c r="AP867" i="19"/>
  <c r="AP701" i="19"/>
  <c r="AP404" i="19"/>
  <c r="AP367" i="19"/>
  <c r="AP576" i="19"/>
  <c r="AP578" i="19"/>
  <c r="AP574" i="19"/>
  <c r="AP577" i="19"/>
  <c r="AP847" i="19"/>
  <c r="AP36" i="19"/>
  <c r="AP341" i="19"/>
  <c r="AP137" i="19"/>
  <c r="AP213" i="19"/>
  <c r="AP700" i="19"/>
  <c r="AP702" i="19"/>
  <c r="AP575" i="19"/>
  <c r="AP280" i="19"/>
  <c r="AP670" i="19"/>
  <c r="AP461" i="19"/>
  <c r="AP178" i="19"/>
  <c r="AP555" i="19"/>
  <c r="AP552" i="19"/>
  <c r="AP53" i="19"/>
  <c r="AP192" i="19"/>
  <c r="AP737" i="19"/>
  <c r="AP556" i="19"/>
  <c r="AP554" i="19"/>
  <c r="AP553" i="19"/>
  <c r="AP551" i="19"/>
  <c r="AP544" i="19"/>
  <c r="AP546" i="19"/>
  <c r="AP542" i="19"/>
  <c r="AP757" i="19"/>
  <c r="AP197" i="19"/>
  <c r="AP195" i="19"/>
  <c r="AP256" i="19"/>
  <c r="AP768" i="19"/>
  <c r="AP343" i="19"/>
  <c r="AP519" i="19"/>
  <c r="AP811" i="19"/>
  <c r="AP809" i="19"/>
  <c r="AP696" i="19"/>
  <c r="AP695" i="19"/>
  <c r="AP694" i="19"/>
  <c r="AP693" i="19"/>
  <c r="AP692" i="19"/>
  <c r="AP677" i="19"/>
  <c r="AP476" i="19"/>
  <c r="AP65" i="19"/>
  <c r="AP210" i="19"/>
  <c r="AP71" i="19"/>
  <c r="AP70" i="19"/>
  <c r="AP69" i="19"/>
  <c r="AP68" i="19"/>
  <c r="AP67" i="19"/>
  <c r="AP66" i="19"/>
  <c r="AP64" i="19"/>
  <c r="AP74" i="19"/>
  <c r="AP73" i="19"/>
  <c r="AP72" i="19"/>
  <c r="AP683" i="19"/>
  <c r="AP675" i="19"/>
  <c r="AP674" i="19"/>
  <c r="AP673" i="19"/>
  <c r="AP672" i="19"/>
  <c r="AP671" i="19"/>
  <c r="AP902" i="19"/>
  <c r="AP121" i="19"/>
  <c r="AP470" i="19"/>
  <c r="AP471" i="19"/>
  <c r="AP934" i="19"/>
  <c r="AP463" i="19"/>
  <c r="AP295" i="19"/>
  <c r="AP564" i="19"/>
  <c r="AP130" i="19"/>
  <c r="AP136" i="19"/>
  <c r="AP550" i="19"/>
  <c r="AP549" i="19"/>
  <c r="AP547" i="19"/>
  <c r="AP579" i="19"/>
  <c r="AP411" i="19"/>
  <c r="AP413" i="19"/>
  <c r="AP327" i="19"/>
  <c r="AP416" i="19"/>
  <c r="AP655" i="19"/>
  <c r="AP656" i="19"/>
  <c r="AP421" i="19"/>
  <c r="AP406" i="19"/>
  <c r="AP216" i="19"/>
  <c r="AP215" i="19"/>
  <c r="AP17" i="19"/>
  <c r="AP805" i="19"/>
  <c r="AP800" i="19"/>
  <c r="AP796" i="19"/>
  <c r="AP799" i="19"/>
  <c r="AP798" i="19"/>
  <c r="AP797" i="19"/>
  <c r="AP795" i="19"/>
  <c r="AP794" i="19"/>
  <c r="AP534" i="19"/>
  <c r="AP253" i="19"/>
  <c r="AP251" i="19"/>
  <c r="AP250" i="19"/>
  <c r="AP252" i="19"/>
  <c r="AP249" i="19"/>
  <c r="AP248" i="19"/>
  <c r="AP240" i="19"/>
  <c r="AP359" i="19"/>
  <c r="AP427" i="19"/>
  <c r="AP247" i="19"/>
  <c r="AP239" i="19"/>
  <c r="AP245" i="19"/>
  <c r="AP479" i="19"/>
  <c r="AP645" i="19"/>
  <c r="AP720" i="19"/>
  <c r="AP691" i="19"/>
  <c r="AP765" i="19"/>
  <c r="AP391" i="19"/>
  <c r="AP337" i="19"/>
  <c r="AP336" i="19"/>
  <c r="AP758" i="19"/>
  <c r="AP285" i="19"/>
  <c r="AP390" i="19"/>
  <c r="AP807" i="19"/>
  <c r="AP229" i="19"/>
  <c r="AP351" i="19"/>
  <c r="AP744" i="19"/>
  <c r="AP668" i="19"/>
  <c r="AP676" i="19"/>
  <c r="AP7" i="19"/>
  <c r="AP8" i="19"/>
  <c r="AP520" i="19"/>
  <c r="AP207" i="19"/>
  <c r="AP133" i="19"/>
  <c r="AP610" i="19"/>
  <c r="AP646" i="19"/>
  <c r="AP869" i="19"/>
  <c r="AP871" i="19"/>
  <c r="AP870" i="19"/>
  <c r="AP868" i="19"/>
  <c r="AP866" i="19"/>
  <c r="AP852" i="19"/>
  <c r="AP24" i="19"/>
  <c r="AP771" i="19"/>
  <c r="AP770" i="19"/>
  <c r="AP603" i="19"/>
  <c r="AP602" i="19"/>
  <c r="AP462" i="19"/>
  <c r="AP324" i="19"/>
  <c r="AP323" i="19"/>
  <c r="AP886" i="19"/>
  <c r="AP235" i="19"/>
  <c r="AP122" i="19"/>
  <c r="AP120" i="19"/>
  <c r="AP78" i="19"/>
  <c r="AP76" i="19"/>
  <c r="AP844" i="19"/>
  <c r="AP843" i="19"/>
  <c r="AP703" i="19"/>
  <c r="AP704" i="19"/>
  <c r="AP705" i="19"/>
  <c r="AP473" i="19"/>
  <c r="AP774" i="19"/>
  <c r="AP472" i="19"/>
  <c r="AP772" i="19"/>
  <c r="AP769" i="19"/>
  <c r="AP135" i="19"/>
  <c r="AP357" i="19"/>
  <c r="AP466" i="19"/>
  <c r="AP465" i="19"/>
  <c r="AP778" i="19"/>
  <c r="AP776" i="19"/>
  <c r="AP464" i="19"/>
  <c r="AP389" i="19"/>
  <c r="AP236" i="19"/>
  <c r="AP931" i="19"/>
  <c r="AP338" i="19"/>
  <c r="AP428" i="19"/>
  <c r="AP425" i="19"/>
  <c r="AP132" i="19"/>
  <c r="AP493" i="19"/>
  <c r="AP490" i="19"/>
  <c r="AP492" i="19"/>
  <c r="AP503" i="19"/>
  <c r="AP275" i="19"/>
  <c r="AP276" i="19"/>
  <c r="AP274" i="19"/>
  <c r="AP272" i="19"/>
  <c r="AP278" i="19"/>
  <c r="AP830" i="19"/>
  <c r="AP851" i="19"/>
  <c r="AP736" i="19"/>
  <c r="AP15" i="19"/>
  <c r="AP14" i="19"/>
  <c r="AP11" i="19"/>
  <c r="AP12" i="19"/>
  <c r="AP13" i="19"/>
  <c r="AP914" i="19"/>
  <c r="AP140" i="19"/>
  <c r="AP441" i="19"/>
  <c r="AP20" i="19"/>
  <c r="AP532" i="19"/>
  <c r="AP259" i="19"/>
  <c r="AP260" i="19"/>
  <c r="AP194" i="19"/>
  <c r="AP196" i="19"/>
  <c r="AP580" i="19"/>
  <c r="AP347" i="19"/>
  <c r="AP346" i="19"/>
  <c r="AP459" i="19"/>
  <c r="AP345" i="19"/>
  <c r="AP637" i="19"/>
  <c r="AP176" i="19"/>
  <c r="AP266" i="19"/>
  <c r="AP175" i="19"/>
  <c r="AP632" i="19"/>
  <c r="AP412" i="19"/>
  <c r="AP230" i="19"/>
  <c r="AP358" i="19"/>
  <c r="AP9" i="19"/>
  <c r="AP128" i="19"/>
  <c r="AP381" i="19"/>
  <c r="AP517" i="19"/>
  <c r="AP174" i="19"/>
  <c r="AP455" i="19"/>
  <c r="AP581" i="19"/>
  <c r="AP745" i="19"/>
  <c r="AP456" i="19"/>
  <c r="AP933" i="19"/>
  <c r="AO37" i="19"/>
  <c r="AO506" i="19"/>
  <c r="AO257" i="19"/>
  <c r="AO828" i="19"/>
  <c r="AO827" i="19"/>
  <c r="AO816" i="19"/>
  <c r="AO815" i="19"/>
  <c r="AO814" i="19"/>
  <c r="AO829" i="19"/>
  <c r="AO812" i="19"/>
  <c r="AO255" i="19"/>
  <c r="AO845" i="19"/>
  <c r="AO738" i="19"/>
  <c r="AO889" i="19"/>
  <c r="AO817" i="19"/>
  <c r="AO819" i="19"/>
  <c r="AO818" i="19"/>
  <c r="AO401" i="19"/>
  <c r="AO355" i="19"/>
  <c r="AO480" i="19"/>
  <c r="AO18" i="19"/>
  <c r="AO453" i="19"/>
  <c r="AO105" i="19"/>
  <c r="AO117" i="19"/>
  <c r="AO112" i="19"/>
  <c r="AO116" i="19"/>
  <c r="AO118" i="19"/>
  <c r="AO103" i="19"/>
  <c r="AO115" i="19"/>
  <c r="AO114" i="19"/>
  <c r="AO113" i="19"/>
  <c r="AO111" i="19"/>
  <c r="AO108" i="19"/>
  <c r="AO109" i="19"/>
  <c r="AO110" i="19"/>
  <c r="AO107" i="19"/>
  <c r="AO106" i="19"/>
  <c r="AO104" i="19"/>
  <c r="AO102" i="19"/>
  <c r="AO100" i="19"/>
  <c r="AO101" i="19"/>
  <c r="AO85" i="19"/>
  <c r="AO87" i="19"/>
  <c r="AO86" i="19"/>
  <c r="AO93" i="19"/>
  <c r="AO92" i="19"/>
  <c r="AO91" i="19"/>
  <c r="AO90" i="19"/>
  <c r="AO88" i="19"/>
  <c r="AO89" i="19"/>
  <c r="AO84" i="19"/>
  <c r="AO666" i="19"/>
  <c r="AO665" i="19"/>
  <c r="AO615" i="19"/>
  <c r="AO296" i="19"/>
  <c r="AO641" i="19"/>
  <c r="AO640" i="19"/>
  <c r="AO639" i="19"/>
  <c r="AO638" i="19"/>
  <c r="AO481" i="19"/>
  <c r="AO483" i="19"/>
  <c r="AO482" i="19"/>
  <c r="AO680" i="19"/>
  <c r="AO766" i="19"/>
  <c r="AO288" i="19"/>
  <c r="AO802" i="19"/>
  <c r="AO614" i="19"/>
  <c r="AO450" i="19"/>
  <c r="AO449" i="19"/>
  <c r="AO405" i="19"/>
  <c r="AO172" i="19"/>
  <c r="AO169" i="19"/>
  <c r="AO168" i="19"/>
  <c r="AO126" i="19"/>
  <c r="AO127" i="19"/>
  <c r="AO125" i="19"/>
  <c r="AO124" i="19"/>
  <c r="AO123" i="19"/>
  <c r="AO58" i="19"/>
  <c r="AO26" i="19"/>
  <c r="AO739" i="19"/>
  <c r="AO342" i="19"/>
  <c r="AO23" i="19"/>
  <c r="AO512" i="19"/>
  <c r="AO633" i="19"/>
  <c r="AO38" i="19"/>
  <c r="AO681" i="19"/>
  <c r="AO682" i="19"/>
  <c r="AO573" i="19"/>
  <c r="AO477" i="19"/>
  <c r="AO444" i="19"/>
  <c r="AO443" i="19"/>
  <c r="AO505" i="19"/>
  <c r="AO188" i="19"/>
  <c r="AO39" i="19"/>
  <c r="AO518" i="19"/>
  <c r="AO191" i="19"/>
  <c r="AO684" i="19"/>
  <c r="AO497" i="19"/>
  <c r="AO496" i="19"/>
  <c r="AO526" i="19"/>
  <c r="AO510" i="19"/>
  <c r="AO910" i="19"/>
  <c r="AO909" i="19"/>
  <c r="AO908" i="19"/>
  <c r="AO907" i="19"/>
  <c r="AO906" i="19"/>
  <c r="AO905" i="19"/>
  <c r="AO904" i="19"/>
  <c r="AO63" i="19"/>
  <c r="AO62" i="19"/>
  <c r="AO61" i="19"/>
  <c r="AO60" i="19"/>
  <c r="AO59" i="19"/>
  <c r="AO913" i="19"/>
  <c r="AO912" i="19"/>
  <c r="AO911" i="19"/>
  <c r="AO489" i="19"/>
  <c r="AO724" i="19"/>
  <c r="AO158" i="19"/>
  <c r="AO157" i="19"/>
  <c r="AO119" i="19"/>
  <c r="AO326" i="19"/>
  <c r="AO361" i="19"/>
  <c r="AO360" i="19"/>
  <c r="AO325" i="19"/>
  <c r="AO233" i="19"/>
  <c r="AO687" i="19"/>
  <c r="AO838" i="19"/>
  <c r="AO839" i="19"/>
  <c r="AO707" i="19"/>
  <c r="AO524" i="19"/>
  <c r="AO903" i="19"/>
  <c r="AO842" i="19"/>
  <c r="AO525" i="19"/>
  <c r="AO377" i="19"/>
  <c r="AO277" i="19"/>
  <c r="AO279" i="19"/>
  <c r="AO270" i="19"/>
  <c r="AO269" i="19"/>
  <c r="AO448" i="19"/>
  <c r="AO445" i="19"/>
  <c r="AO156" i="19"/>
  <c r="AO155" i="19"/>
  <c r="AO841" i="19"/>
  <c r="AO840" i="19"/>
  <c r="AO660" i="19"/>
  <c r="AO264" i="19"/>
  <c r="AO79" i="19"/>
  <c r="AO80" i="19"/>
  <c r="AO600" i="19"/>
  <c r="AO599" i="19"/>
  <c r="AO598" i="19"/>
  <c r="AO597" i="19"/>
  <c r="AO596" i="19"/>
  <c r="AO595" i="19"/>
  <c r="AO442" i="19"/>
  <c r="AO663" i="19"/>
  <c r="AO662" i="19"/>
  <c r="AO385" i="19"/>
  <c r="AO620" i="19"/>
  <c r="AO619" i="19"/>
  <c r="AO618" i="19"/>
  <c r="AO617" i="19"/>
  <c r="AO616" i="19"/>
  <c r="AO725" i="19"/>
  <c r="AO446" i="19"/>
  <c r="AO622" i="19"/>
  <c r="AO31" i="19"/>
  <c r="AO916" i="19"/>
  <c r="AO206" i="19"/>
  <c r="AO205" i="19"/>
  <c r="AO204" i="19"/>
  <c r="AO203" i="19"/>
  <c r="AO202" i="19"/>
  <c r="AO201" i="19"/>
  <c r="AO200" i="19"/>
  <c r="AO199" i="19"/>
  <c r="AO352" i="19"/>
  <c r="AO848" i="19"/>
  <c r="AO354" i="19"/>
  <c r="AO353" i="19"/>
  <c r="AO457" i="19"/>
  <c r="AO458" i="19"/>
  <c r="AO782" i="19"/>
  <c r="AO331" i="19"/>
  <c r="AO83" i="19"/>
  <c r="AO759" i="19"/>
  <c r="AO743" i="19"/>
  <c r="AO924" i="19"/>
  <c r="AO944" i="19"/>
  <c r="AO531" i="19"/>
  <c r="AO193" i="19"/>
  <c r="AO392" i="19"/>
  <c r="AO919" i="19"/>
  <c r="AO920" i="19"/>
  <c r="AO516" i="19"/>
  <c r="AO515" i="19"/>
  <c r="AO232" i="19"/>
  <c r="AO173" i="19"/>
  <c r="AO171" i="19"/>
  <c r="AO170" i="19"/>
  <c r="AO454" i="19"/>
  <c r="AO885" i="19"/>
  <c r="AO362" i="19"/>
  <c r="AO348" i="19"/>
  <c r="AO349" i="19"/>
  <c r="AO262" i="19"/>
  <c r="AO379" i="19"/>
  <c r="AO378" i="19"/>
  <c r="AO582" i="19"/>
  <c r="AO447" i="19"/>
  <c r="AO407" i="19"/>
  <c r="AO384" i="19"/>
  <c r="AO383" i="19"/>
  <c r="AO380" i="19"/>
  <c r="AO375" i="19"/>
  <c r="AO99" i="19"/>
  <c r="AO642" i="19"/>
  <c r="AO611" i="19"/>
  <c r="AO382" i="19"/>
  <c r="AO452" i="19"/>
  <c r="AO451" i="19"/>
  <c r="AO25" i="19"/>
  <c r="AO529" i="19"/>
  <c r="AO589" i="19"/>
  <c r="AO831" i="19"/>
  <c r="AO434" i="19"/>
  <c r="AO522" i="19"/>
  <c r="AO557" i="19"/>
  <c r="AO386" i="19"/>
  <c r="AO935" i="19"/>
  <c r="AO504" i="19"/>
  <c r="AO231" i="19"/>
  <c r="AO333" i="19"/>
  <c r="AO318" i="19"/>
  <c r="AO319" i="19"/>
  <c r="AO97" i="19"/>
  <c r="AO937" i="19"/>
  <c r="AO241" i="19"/>
  <c r="AO242" i="19"/>
  <c r="AO763" i="19"/>
  <c r="AO764" i="19"/>
  <c r="AO388" i="19"/>
  <c r="AO930" i="19"/>
  <c r="AO754" i="19"/>
  <c r="AO804" i="19"/>
  <c r="AO185" i="19"/>
  <c r="AO208" i="19"/>
  <c r="AO514" i="19"/>
  <c r="AO147" i="19"/>
  <c r="AO141" i="19"/>
  <c r="AO142" i="19"/>
  <c r="AO604" i="19"/>
  <c r="AO621" i="19"/>
  <c r="AO19" i="19"/>
  <c r="AO593" i="19"/>
  <c r="AO592" i="19"/>
  <c r="AO220" i="19"/>
  <c r="AO570" i="19"/>
  <c r="AO938" i="19"/>
  <c r="AO244" i="19"/>
  <c r="AO648" i="19"/>
  <c r="AO609" i="19"/>
  <c r="AO498" i="19"/>
  <c r="AO606" i="19"/>
  <c r="AO536" i="19"/>
  <c r="AO513" i="19"/>
  <c r="AO45" i="19"/>
  <c r="AO98" i="19"/>
  <c r="AO95" i="19"/>
  <c r="AO644" i="19"/>
  <c r="AO643" i="19"/>
  <c r="AO628" i="19"/>
  <c r="AO625" i="19"/>
  <c r="AO626" i="19"/>
  <c r="AO647" i="19"/>
  <c r="AO291" i="19"/>
  <c r="AO290" i="19"/>
  <c r="AO751" i="19"/>
  <c r="AO528" i="19"/>
  <c r="AO859" i="19"/>
  <c r="AO332" i="19"/>
  <c r="AO417" i="19"/>
  <c r="AO217" i="19"/>
  <c r="AO571" i="19"/>
  <c r="AO218" i="19"/>
  <c r="AO806" i="19"/>
  <c r="AO837" i="19"/>
  <c r="AO429" i="19"/>
  <c r="AO946" i="19"/>
  <c r="AO651" i="19"/>
  <c r="AO650" i="19"/>
  <c r="AO761" i="19"/>
  <c r="AO730" i="19"/>
  <c r="AO732" i="19"/>
  <c r="AO731" i="19"/>
  <c r="AO134" i="19"/>
  <c r="AO832" i="19"/>
  <c r="AO918" i="19"/>
  <c r="AO623" i="19"/>
  <c r="AO629" i="19"/>
  <c r="AO183" i="19"/>
  <c r="AO900" i="19"/>
  <c r="AO901" i="19"/>
  <c r="AO219" i="19"/>
  <c r="AO722" i="19"/>
  <c r="AO652" i="19"/>
  <c r="AO376" i="19"/>
  <c r="AO923" i="19"/>
  <c r="AO211" i="19"/>
  <c r="AO96" i="19"/>
  <c r="AO590" i="19"/>
  <c r="AO896" i="19"/>
  <c r="AO895" i="19"/>
  <c r="AO872" i="19"/>
  <c r="AO690" i="19"/>
  <c r="AO322" i="19"/>
  <c r="AO321" i="19"/>
  <c r="AO685" i="19"/>
  <c r="AO284" i="19"/>
  <c r="AO785" i="19"/>
  <c r="AO708" i="19"/>
  <c r="AO131" i="19"/>
  <c r="AO706" i="19"/>
  <c r="AO790" i="19"/>
  <c r="AO440" i="19"/>
  <c r="AO789" i="19"/>
  <c r="AO657" i="19"/>
  <c r="AO658" i="19"/>
  <c r="AO423" i="19"/>
  <c r="AO422" i="19"/>
  <c r="AO834" i="19"/>
  <c r="AO836" i="19"/>
  <c r="AO835" i="19"/>
  <c r="AO833" i="19"/>
  <c r="AO22" i="19"/>
  <c r="AO689" i="19"/>
  <c r="AO762" i="19"/>
  <c r="AO846" i="19"/>
  <c r="AO875" i="19"/>
  <c r="AO426" i="19"/>
  <c r="AO424" i="19"/>
  <c r="AO792" i="19"/>
  <c r="AO791" i="19"/>
  <c r="AO94" i="19"/>
  <c r="AO317" i="19"/>
  <c r="AO314" i="19"/>
  <c r="AO339" i="19"/>
  <c r="AO741" i="19"/>
  <c r="AO289" i="19"/>
  <c r="AO212" i="19"/>
  <c r="AO803" i="19"/>
  <c r="AO940" i="19"/>
  <c r="AO328" i="19"/>
  <c r="AO484" i="19"/>
  <c r="AO932" i="19"/>
  <c r="AO688" i="19"/>
  <c r="AO430" i="19"/>
  <c r="AO749" i="19"/>
  <c r="AO224" i="19"/>
  <c r="AO258" i="19"/>
  <c r="AO711" i="19"/>
  <c r="AO82" i="19"/>
  <c r="AO154" i="19"/>
  <c r="AO153" i="19"/>
  <c r="AO152" i="19"/>
  <c r="AO151" i="19"/>
  <c r="AO150" i="19"/>
  <c r="AO165" i="19"/>
  <c r="AO164" i="19"/>
  <c r="AO162" i="19"/>
  <c r="AO160" i="19"/>
  <c r="AO824" i="19"/>
  <c r="AO225" i="19"/>
  <c r="AO226" i="19"/>
  <c r="AO237" i="19"/>
  <c r="AO238" i="19"/>
  <c r="AO788" i="19"/>
  <c r="AO787" i="19"/>
  <c r="AO712" i="19"/>
  <c r="AO714" i="19"/>
  <c r="AO713" i="19"/>
  <c r="AO243" i="19"/>
  <c r="AO624" i="19"/>
  <c r="AO167" i="19"/>
  <c r="AO149" i="19"/>
  <c r="AO415" i="19"/>
  <c r="AO686" i="19"/>
  <c r="AO533" i="19"/>
  <c r="AO166" i="19"/>
  <c r="AO163" i="19"/>
  <c r="AO161" i="19"/>
  <c r="AO159" i="19"/>
  <c r="AO148" i="19"/>
  <c r="AO146" i="19"/>
  <c r="AO145" i="19"/>
  <c r="AO144" i="19"/>
  <c r="AO143" i="19"/>
  <c r="AO30" i="19"/>
  <c r="AO942" i="19"/>
  <c r="AO883" i="19"/>
  <c r="AO439" i="19"/>
  <c r="AO588" i="19"/>
  <c r="AO928" i="19"/>
  <c r="AO793" i="19"/>
  <c r="AO129" i="19"/>
  <c r="AO287" i="19"/>
  <c r="AO669" i="19"/>
  <c r="AO850" i="19"/>
  <c r="AO315" i="19"/>
  <c r="AO316" i="19"/>
  <c r="AO286" i="19"/>
  <c r="AO402" i="19"/>
  <c r="AO329" i="19"/>
  <c r="AO340" i="19"/>
  <c r="AO330" i="19"/>
  <c r="AO414" i="19"/>
  <c r="AO941" i="19"/>
  <c r="AO855" i="19"/>
  <c r="AO856" i="19"/>
  <c r="AO853" i="19"/>
  <c r="AO854" i="19"/>
  <c r="AO649" i="19"/>
  <c r="AO320" i="19"/>
  <c r="AO858" i="19"/>
  <c r="AO857" i="19"/>
  <c r="AO747" i="19"/>
  <c r="AO756" i="19"/>
  <c r="AO927" i="19"/>
  <c r="AO228" i="19"/>
  <c r="AO75" i="19"/>
  <c r="AO334" i="19"/>
  <c r="AO41" i="19"/>
  <c r="AO43" i="19"/>
  <c r="AO42" i="19"/>
  <c r="AO630" i="19"/>
  <c r="AO627" i="19"/>
  <c r="AO400" i="19"/>
  <c r="AO929" i="19"/>
  <c r="AO387" i="19"/>
  <c r="AO485" i="19"/>
  <c r="AO486" i="19"/>
  <c r="AO5" i="19"/>
  <c r="AO4" i="19"/>
  <c r="AO884" i="19"/>
  <c r="AO435" i="19"/>
  <c r="AO433" i="19"/>
  <c r="AO432" i="19"/>
  <c r="AO431" i="19"/>
  <c r="AO569" i="19"/>
  <c r="AO568" i="19"/>
  <c r="AO567" i="19"/>
  <c r="AO566" i="19"/>
  <c r="AO565" i="19"/>
  <c r="AO563" i="19"/>
  <c r="AO562" i="19"/>
  <c r="AO561" i="19"/>
  <c r="AO560" i="19"/>
  <c r="AO559" i="19"/>
  <c r="AO558" i="19"/>
  <c r="AO393" i="19"/>
  <c r="AO584" i="19"/>
  <c r="AO585" i="19"/>
  <c r="AO740" i="19"/>
  <c r="AO653" i="19"/>
  <c r="AO587" i="19"/>
  <c r="AO608" i="19"/>
  <c r="AO607" i="19"/>
  <c r="AO403" i="19"/>
  <c r="AO21" i="19"/>
  <c r="AO46" i="19"/>
  <c r="AO34" i="19"/>
  <c r="AO753" i="19"/>
  <c r="AO474" i="19"/>
  <c r="AO307" i="19"/>
  <c r="AO306" i="19"/>
  <c r="AO313" i="19"/>
  <c r="AO312" i="19"/>
  <c r="AO304" i="19"/>
  <c r="AO311" i="19"/>
  <c r="AO310" i="19"/>
  <c r="AO309" i="19"/>
  <c r="AO308" i="19"/>
  <c r="AO305" i="19"/>
  <c r="AO303" i="19"/>
  <c r="AO302" i="19"/>
  <c r="AO301" i="19"/>
  <c r="AO300" i="19"/>
  <c r="AO299" i="19"/>
  <c r="AO926" i="19"/>
  <c r="AO697" i="19"/>
  <c r="AO698" i="19"/>
  <c r="AO808" i="19"/>
  <c r="AO368" i="19"/>
  <c r="AO667" i="19"/>
  <c r="AO936" i="19"/>
  <c r="AO939" i="19"/>
  <c r="AO925" i="19"/>
  <c r="AO344" i="19"/>
  <c r="AO487" i="19"/>
  <c r="AO488" i="19"/>
  <c r="AO742" i="19"/>
  <c r="AO409" i="19"/>
  <c r="AO408" i="19"/>
  <c r="AO81" i="19"/>
  <c r="AO894" i="19"/>
  <c r="AO715" i="19"/>
  <c r="AO723" i="19"/>
  <c r="AO719" i="19"/>
  <c r="AO718" i="19"/>
  <c r="AO717" i="19"/>
  <c r="AO594" i="19"/>
  <c r="AO523" i="19"/>
  <c r="AO292" i="19"/>
  <c r="AO261" i="19"/>
  <c r="AO263" i="19"/>
  <c r="AO746" i="19"/>
  <c r="AO530" i="19"/>
  <c r="AO825" i="19"/>
  <c r="AO826" i="19"/>
  <c r="AO882" i="19"/>
  <c r="AO293" i="19"/>
  <c r="AO254" i="19"/>
  <c r="AO51" i="19"/>
  <c r="AO783" i="19"/>
  <c r="AO189" i="19"/>
  <c r="AO190" i="19"/>
  <c r="AO823" i="19"/>
  <c r="AO822" i="19"/>
  <c r="AO821" i="19"/>
  <c r="AO820" i="19"/>
  <c r="AO767" i="19"/>
  <c r="AO605" i="19"/>
  <c r="AO601" i="19"/>
  <c r="AO6" i="19"/>
  <c r="AO395" i="19"/>
  <c r="AO634" i="19"/>
  <c r="AO613" i="19"/>
  <c r="AO760" i="19"/>
  <c r="AO265" i="19"/>
  <c r="AO727" i="19"/>
  <c r="AO57" i="19"/>
  <c r="AO726" i="19"/>
  <c r="AO363" i="19"/>
  <c r="AO636" i="19"/>
  <c r="AO752" i="19"/>
  <c r="AO890" i="19"/>
  <c r="AO898" i="19"/>
  <c r="AO892" i="19"/>
  <c r="AO246" i="19"/>
  <c r="AO186" i="19"/>
  <c r="AO187" i="19"/>
  <c r="AO631" i="19"/>
  <c r="AO214" i="19"/>
  <c r="AO786" i="19"/>
  <c r="AO541" i="19"/>
  <c r="AO221" i="19"/>
  <c r="AO222" i="19"/>
  <c r="AO507" i="19"/>
  <c r="AO508" i="19"/>
  <c r="AO893" i="19"/>
  <c r="AO891" i="19"/>
  <c r="AO897" i="19"/>
  <c r="AO899" i="19"/>
  <c r="AO350" i="19"/>
  <c r="AO635" i="19"/>
  <c r="AO728" i="19"/>
  <c r="AO475" i="19"/>
  <c r="AO177" i="19"/>
  <c r="AO586" i="19"/>
  <c r="AO810" i="19"/>
  <c r="AO56" i="19"/>
  <c r="AO418" i="19"/>
  <c r="AO282" i="19"/>
  <c r="AO283" i="19"/>
  <c r="AO876" i="19"/>
  <c r="AO921" i="19"/>
  <c r="AO922" i="19"/>
  <c r="AO716" i="19"/>
  <c r="AO369" i="19"/>
  <c r="AO366" i="19"/>
  <c r="AO945" i="19"/>
  <c r="AO371" i="19"/>
  <c r="AO777" i="19"/>
  <c r="AO773" i="19"/>
  <c r="AO750" i="19"/>
  <c r="AO501" i="19"/>
  <c r="AO500" i="19"/>
  <c r="AO297" i="19"/>
  <c r="AO370" i="19"/>
  <c r="AO365" i="19"/>
  <c r="AO364" i="19"/>
  <c r="AO209" i="19"/>
  <c r="AO181" i="19"/>
  <c r="AO180" i="19"/>
  <c r="AO50" i="19"/>
  <c r="AO49" i="19"/>
  <c r="AO35" i="19"/>
  <c r="AO664" i="19"/>
  <c r="AO874" i="19"/>
  <c r="AO780" i="19"/>
  <c r="AO40" i="19"/>
  <c r="AO234" i="19"/>
  <c r="AO572" i="19"/>
  <c r="AO583" i="19"/>
  <c r="AO521" i="19"/>
  <c r="AO268" i="19"/>
  <c r="AO527" i="19"/>
  <c r="AO755" i="19"/>
  <c r="AO494" i="19"/>
  <c r="AO779" i="19"/>
  <c r="AO182" i="19"/>
  <c r="AO460" i="19"/>
  <c r="AO335" i="19"/>
  <c r="AO878" i="19"/>
  <c r="AO372" i="19"/>
  <c r="AO873" i="19"/>
  <c r="AO48" i="19"/>
  <c r="AO47" i="19"/>
  <c r="AO495" i="19"/>
  <c r="AO865" i="19"/>
  <c r="AO55" i="19"/>
  <c r="AO775" i="19"/>
  <c r="AO179" i="19"/>
  <c r="AO659" i="19"/>
  <c r="AO733" i="19"/>
  <c r="AO813" i="19"/>
  <c r="AO710" i="19"/>
  <c r="AO399" i="19"/>
  <c r="AO398" i="19"/>
  <c r="AO661" i="19"/>
  <c r="AO44" i="19"/>
  <c r="AO781" i="19"/>
  <c r="AO271" i="19"/>
  <c r="AO267" i="19"/>
  <c r="AO861" i="19"/>
  <c r="AO860" i="19"/>
  <c r="AO436" i="19"/>
  <c r="AO32" i="19"/>
  <c r="AO33" i="19"/>
  <c r="AO888" i="19"/>
  <c r="AO748" i="19"/>
  <c r="AO437" i="19"/>
  <c r="AO438" i="19"/>
  <c r="AO721" i="19"/>
  <c r="AO374" i="19"/>
  <c r="AO373" i="19"/>
  <c r="AO709" i="19"/>
  <c r="AO499" i="19"/>
  <c r="AO139" i="19"/>
  <c r="AO294" i="19"/>
  <c r="AO410" i="19"/>
  <c r="AO478" i="19"/>
  <c r="AO227" i="19"/>
  <c r="AO396" i="19"/>
  <c r="AO943" i="19"/>
  <c r="AO281" i="19"/>
  <c r="AO678" i="19"/>
  <c r="AO511" i="19"/>
  <c r="AO654" i="19"/>
  <c r="AO397" i="19"/>
  <c r="AO612" i="19"/>
  <c r="AO917" i="19"/>
  <c r="AO198" i="19"/>
  <c r="AO223" i="19"/>
  <c r="AO877" i="19"/>
  <c r="AO502" i="19"/>
  <c r="AO862" i="19"/>
  <c r="AO887" i="19"/>
  <c r="AO394" i="19"/>
  <c r="AO491" i="19"/>
  <c r="AO298" i="19"/>
  <c r="AO784" i="19"/>
  <c r="AO420" i="19"/>
  <c r="AO915" i="19"/>
  <c r="AO273" i="19"/>
  <c r="AO591" i="19"/>
  <c r="AO734" i="19"/>
  <c r="AO735" i="19"/>
  <c r="AO729" i="19"/>
  <c r="AO679" i="19"/>
  <c r="AO467" i="19"/>
  <c r="AO468" i="19"/>
  <c r="AO469" i="19"/>
  <c r="AO184" i="19"/>
  <c r="AO699" i="19"/>
  <c r="AO52" i="19"/>
  <c r="AO138" i="19"/>
  <c r="AO29" i="19"/>
  <c r="AO28" i="19"/>
  <c r="AO27" i="19"/>
  <c r="AO545" i="19"/>
  <c r="AO548" i="19"/>
  <c r="AO54" i="19"/>
  <c r="AO509" i="19"/>
  <c r="AO419" i="19"/>
  <c r="AO543" i="19"/>
  <c r="AO535" i="19"/>
  <c r="AO538" i="19"/>
  <c r="AO540" i="19"/>
  <c r="AO539" i="19"/>
  <c r="AO537" i="19"/>
  <c r="AO801" i="19"/>
  <c r="AO356" i="19"/>
  <c r="AO77" i="19"/>
  <c r="AO864" i="19"/>
  <c r="AO879" i="19"/>
  <c r="AO881" i="19"/>
  <c r="AO880" i="19"/>
  <c r="AO16" i="19"/>
  <c r="AO10" i="19"/>
  <c r="AO849" i="19"/>
  <c r="AO863" i="19"/>
  <c r="AO867" i="19"/>
  <c r="AO701" i="19"/>
  <c r="AO404" i="19"/>
  <c r="AO367" i="19"/>
  <c r="AO576" i="19"/>
  <c r="AO578" i="19"/>
  <c r="AO574" i="19"/>
  <c r="AO577" i="19"/>
  <c r="AO847" i="19"/>
  <c r="AO36" i="19"/>
  <c r="AO341" i="19"/>
  <c r="AO137" i="19"/>
  <c r="AO213" i="19"/>
  <c r="AO700" i="19"/>
  <c r="AO702" i="19"/>
  <c r="AO575" i="19"/>
  <c r="AO280" i="19"/>
  <c r="AO670" i="19"/>
  <c r="AO461" i="19"/>
  <c r="AO178" i="19"/>
  <c r="AO555" i="19"/>
  <c r="AO552" i="19"/>
  <c r="AO53" i="19"/>
  <c r="AO192" i="19"/>
  <c r="AO737" i="19"/>
  <c r="AO556" i="19"/>
  <c r="AO554" i="19"/>
  <c r="AO553" i="19"/>
  <c r="AO551" i="19"/>
  <c r="AO544" i="19"/>
  <c r="AO546" i="19"/>
  <c r="AO542" i="19"/>
  <c r="AO757" i="19"/>
  <c r="AO197" i="19"/>
  <c r="AO195" i="19"/>
  <c r="AO256" i="19"/>
  <c r="AO768" i="19"/>
  <c r="AO343" i="19"/>
  <c r="AO519" i="19"/>
  <c r="AO811" i="19"/>
  <c r="AO809" i="19"/>
  <c r="AO696" i="19"/>
  <c r="AO695" i="19"/>
  <c r="AO694" i="19"/>
  <c r="AO693" i="19"/>
  <c r="AO692" i="19"/>
  <c r="AO677" i="19"/>
  <c r="AO476" i="19"/>
  <c r="AO65" i="19"/>
  <c r="AO210" i="19"/>
  <c r="AO71" i="19"/>
  <c r="AO70" i="19"/>
  <c r="AO69" i="19"/>
  <c r="AO68" i="19"/>
  <c r="AO67" i="19"/>
  <c r="AO66" i="19"/>
  <c r="AO64" i="19"/>
  <c r="AO74" i="19"/>
  <c r="AO73" i="19"/>
  <c r="AO72" i="19"/>
  <c r="AO683" i="19"/>
  <c r="AO675" i="19"/>
  <c r="AO674" i="19"/>
  <c r="AO673" i="19"/>
  <c r="AO672" i="19"/>
  <c r="AO671" i="19"/>
  <c r="AO902" i="19"/>
  <c r="AO121" i="19"/>
  <c r="AO470" i="19"/>
  <c r="AO471" i="19"/>
  <c r="AO934" i="19"/>
  <c r="AO463" i="19"/>
  <c r="AO295" i="19"/>
  <c r="AO564" i="19"/>
  <c r="AO130" i="19"/>
  <c r="AO136" i="19"/>
  <c r="AO550" i="19"/>
  <c r="AO549" i="19"/>
  <c r="AO547" i="19"/>
  <c r="AO579" i="19"/>
  <c r="AO411" i="19"/>
  <c r="AO413" i="19"/>
  <c r="AO327" i="19"/>
  <c r="AO416" i="19"/>
  <c r="AO655" i="19"/>
  <c r="AO656" i="19"/>
  <c r="AO421" i="19"/>
  <c r="AO406" i="19"/>
  <c r="AO216" i="19"/>
  <c r="AO215" i="19"/>
  <c r="AO17" i="19"/>
  <c r="AO805" i="19"/>
  <c r="AO800" i="19"/>
  <c r="AO796" i="19"/>
  <c r="AO799" i="19"/>
  <c r="AO798" i="19"/>
  <c r="AO797" i="19"/>
  <c r="AO795" i="19"/>
  <c r="AO794" i="19"/>
  <c r="AO534" i="19"/>
  <c r="AO253" i="19"/>
  <c r="AO251" i="19"/>
  <c r="AO250" i="19"/>
  <c r="AO252" i="19"/>
  <c r="AO249" i="19"/>
  <c r="AO248" i="19"/>
  <c r="AO240" i="19"/>
  <c r="AO359" i="19"/>
  <c r="AO427" i="19"/>
  <c r="AO247" i="19"/>
  <c r="AO239" i="19"/>
  <c r="AO245" i="19"/>
  <c r="AO479" i="19"/>
  <c r="AO645" i="19"/>
  <c r="AO720" i="19"/>
  <c r="AO691" i="19"/>
  <c r="AO765" i="19"/>
  <c r="AO391" i="19"/>
  <c r="AO337" i="19"/>
  <c r="AO336" i="19"/>
  <c r="AO758" i="19"/>
  <c r="AO285" i="19"/>
  <c r="AO390" i="19"/>
  <c r="AO807" i="19"/>
  <c r="AO229" i="19"/>
  <c r="AO351" i="19"/>
  <c r="AO744" i="19"/>
  <c r="AO668" i="19"/>
  <c r="AO676" i="19"/>
  <c r="AO7" i="19"/>
  <c r="AO8" i="19"/>
  <c r="AO520" i="19"/>
  <c r="AO207" i="19"/>
  <c r="AO133" i="19"/>
  <c r="AO610" i="19"/>
  <c r="AO646" i="19"/>
  <c r="AO869" i="19"/>
  <c r="AO871" i="19"/>
  <c r="AO870" i="19"/>
  <c r="AO868" i="19"/>
  <c r="AO866" i="19"/>
  <c r="AO852" i="19"/>
  <c r="AO24" i="19"/>
  <c r="AO771" i="19"/>
  <c r="AO770" i="19"/>
  <c r="AO603" i="19"/>
  <c r="AO602" i="19"/>
  <c r="AO462" i="19"/>
  <c r="AO324" i="19"/>
  <c r="AO323" i="19"/>
  <c r="AO886" i="19"/>
  <c r="AO235" i="19"/>
  <c r="AO122" i="19"/>
  <c r="AO120" i="19"/>
  <c r="AO78" i="19"/>
  <c r="AO76" i="19"/>
  <c r="AO844" i="19"/>
  <c r="AO843" i="19"/>
  <c r="AO703" i="19"/>
  <c r="AO704" i="19"/>
  <c r="AO705" i="19"/>
  <c r="AO473" i="19"/>
  <c r="AO774" i="19"/>
  <c r="AO472" i="19"/>
  <c r="AO772" i="19"/>
  <c r="AO769" i="19"/>
  <c r="AO135" i="19"/>
  <c r="AO357" i="19"/>
  <c r="AO466" i="19"/>
  <c r="AO465" i="19"/>
  <c r="AO778" i="19"/>
  <c r="AO776" i="19"/>
  <c r="AO464" i="19"/>
  <c r="AO389" i="19"/>
  <c r="AO236" i="19"/>
  <c r="AO931" i="19"/>
  <c r="AO338" i="19"/>
  <c r="AO428" i="19"/>
  <c r="AO425" i="19"/>
  <c r="AO132" i="19"/>
  <c r="AO493" i="19"/>
  <c r="AO490" i="19"/>
  <c r="AO492" i="19"/>
  <c r="AO503" i="19"/>
  <c r="AO275" i="19"/>
  <c r="AO276" i="19"/>
  <c r="AO274" i="19"/>
  <c r="AO272" i="19"/>
  <c r="AO278" i="19"/>
  <c r="AO830" i="19"/>
  <c r="AO851" i="19"/>
  <c r="AO736" i="19"/>
  <c r="AO15" i="19"/>
  <c r="AO14" i="19"/>
  <c r="AO11" i="19"/>
  <c r="AO12" i="19"/>
  <c r="AO13" i="19"/>
  <c r="AO914" i="19"/>
  <c r="AO140" i="19"/>
  <c r="AO441" i="19"/>
  <c r="AO20" i="19"/>
  <c r="AO532" i="19"/>
  <c r="AO259" i="19"/>
  <c r="AO260" i="19"/>
  <c r="AO194" i="19"/>
  <c r="AO196" i="19"/>
  <c r="AO580" i="19"/>
  <c r="AO347" i="19"/>
  <c r="AO346" i="19"/>
  <c r="AO459" i="19"/>
  <c r="AO345" i="19"/>
  <c r="AO637" i="19"/>
  <c r="AO176" i="19"/>
  <c r="AO266" i="19"/>
  <c r="AO175" i="19"/>
  <c r="AO632" i="19"/>
  <c r="AO412" i="19"/>
  <c r="AO230" i="19"/>
  <c r="AO358" i="19"/>
  <c r="AO9" i="19"/>
  <c r="AO128" i="19"/>
  <c r="AO381" i="19"/>
  <c r="AO517" i="19"/>
  <c r="AO174" i="19"/>
  <c r="AO455" i="19"/>
  <c r="AO581" i="19"/>
  <c r="AO745" i="19"/>
  <c r="AO456" i="19"/>
  <c r="AO933" i="19"/>
  <c r="N37" i="19"/>
  <c r="N506" i="19"/>
  <c r="N257" i="19"/>
  <c r="N828" i="19"/>
  <c r="N827" i="19"/>
  <c r="N816" i="19"/>
  <c r="N815" i="19"/>
  <c r="N814" i="19"/>
  <c r="N829" i="19"/>
  <c r="N812" i="19"/>
  <c r="N255" i="19"/>
  <c r="N845" i="19"/>
  <c r="N738" i="19"/>
  <c r="N889" i="19"/>
  <c r="N817" i="19"/>
  <c r="N819" i="19"/>
  <c r="N818" i="19"/>
  <c r="N401" i="19"/>
  <c r="N355" i="19"/>
  <c r="N480" i="19"/>
  <c r="N18" i="19"/>
  <c r="N453" i="19"/>
  <c r="N105" i="19"/>
  <c r="N117" i="19"/>
  <c r="N112" i="19"/>
  <c r="N116" i="19"/>
  <c r="N118" i="19"/>
  <c r="N103" i="19"/>
  <c r="N115" i="19"/>
  <c r="N114" i="19"/>
  <c r="N113" i="19"/>
  <c r="N111" i="19"/>
  <c r="N108" i="19"/>
  <c r="N109" i="19"/>
  <c r="N110" i="19"/>
  <c r="N107" i="19"/>
  <c r="N106" i="19"/>
  <c r="N104" i="19"/>
  <c r="N102" i="19"/>
  <c r="N100" i="19"/>
  <c r="N101" i="19"/>
  <c r="N85" i="19"/>
  <c r="N87" i="19"/>
  <c r="N86" i="19"/>
  <c r="N93" i="19"/>
  <c r="N92" i="19"/>
  <c r="N91" i="19"/>
  <c r="N90" i="19"/>
  <c r="N88" i="19"/>
  <c r="N89" i="19"/>
  <c r="N84" i="19"/>
  <c r="N666" i="19"/>
  <c r="N665" i="19"/>
  <c r="N615" i="19"/>
  <c r="N296" i="19"/>
  <c r="N641" i="19"/>
  <c r="N640" i="19"/>
  <c r="N639" i="19"/>
  <c r="N638" i="19"/>
  <c r="N481" i="19"/>
  <c r="N483" i="19"/>
  <c r="N482" i="19"/>
  <c r="N680" i="19"/>
  <c r="N766" i="19"/>
  <c r="N288" i="19"/>
  <c r="N802" i="19"/>
  <c r="N614" i="19"/>
  <c r="N450" i="19"/>
  <c r="N449" i="19"/>
  <c r="N405" i="19"/>
  <c r="N172" i="19"/>
  <c r="N169" i="19"/>
  <c r="N168" i="19"/>
  <c r="N126" i="19"/>
  <c r="N127" i="19"/>
  <c r="N125" i="19"/>
  <c r="N124" i="19"/>
  <c r="N123" i="19"/>
  <c r="N58" i="19"/>
  <c r="N26" i="19"/>
  <c r="N739" i="19"/>
  <c r="N342" i="19"/>
  <c r="N23" i="19"/>
  <c r="N512" i="19"/>
  <c r="N633" i="19"/>
  <c r="N38" i="19"/>
  <c r="N681" i="19"/>
  <c r="N682" i="19"/>
  <c r="N573" i="19"/>
  <c r="N477" i="19"/>
  <c r="N444" i="19"/>
  <c r="N443" i="19"/>
  <c r="N505" i="19"/>
  <c r="N188" i="19"/>
  <c r="N39" i="19"/>
  <c r="N518" i="19"/>
  <c r="N191" i="19"/>
  <c r="N684" i="19"/>
  <c r="N497" i="19"/>
  <c r="N496" i="19"/>
  <c r="N526" i="19"/>
  <c r="N510" i="19"/>
  <c r="N910" i="19"/>
  <c r="N909" i="19"/>
  <c r="N908" i="19"/>
  <c r="N907" i="19"/>
  <c r="N906" i="19"/>
  <c r="N905" i="19"/>
  <c r="N904" i="19"/>
  <c r="N63" i="19"/>
  <c r="N62" i="19"/>
  <c r="N61" i="19"/>
  <c r="N60" i="19"/>
  <c r="N59" i="19"/>
  <c r="N913" i="19"/>
  <c r="N912" i="19"/>
  <c r="N911" i="19"/>
  <c r="N489" i="19"/>
  <c r="N724" i="19"/>
  <c r="N158" i="19"/>
  <c r="N157" i="19"/>
  <c r="N119" i="19"/>
  <c r="N326" i="19"/>
  <c r="N361" i="19"/>
  <c r="N360" i="19"/>
  <c r="N325" i="19"/>
  <c r="N233" i="19"/>
  <c r="N687" i="19"/>
  <c r="N838" i="19"/>
  <c r="N839" i="19"/>
  <c r="N707" i="19"/>
  <c r="N524" i="19"/>
  <c r="N903" i="19"/>
  <c r="N842" i="19"/>
  <c r="N525" i="19"/>
  <c r="N377" i="19"/>
  <c r="N277" i="19"/>
  <c r="N279" i="19"/>
  <c r="N270" i="19"/>
  <c r="N269" i="19"/>
  <c r="N448" i="19"/>
  <c r="N445" i="19"/>
  <c r="N156" i="19"/>
  <c r="N155" i="19"/>
  <c r="N841" i="19"/>
  <c r="N840" i="19"/>
  <c r="N660" i="19"/>
  <c r="N264" i="19"/>
  <c r="N79" i="19"/>
  <c r="N80" i="19"/>
  <c r="N600" i="19"/>
  <c r="N599" i="19"/>
  <c r="N598" i="19"/>
  <c r="N597" i="19"/>
  <c r="N596" i="19"/>
  <c r="N595" i="19"/>
  <c r="N442" i="19"/>
  <c r="N663" i="19"/>
  <c r="N662" i="19"/>
  <c r="N385" i="19"/>
  <c r="N620" i="19"/>
  <c r="N619" i="19"/>
  <c r="N618" i="19"/>
  <c r="N617" i="19"/>
  <c r="N616" i="19"/>
  <c r="N725" i="19"/>
  <c r="N446" i="19"/>
  <c r="N622" i="19"/>
  <c r="N31" i="19"/>
  <c r="N916" i="19"/>
  <c r="N206" i="19"/>
  <c r="N205" i="19"/>
  <c r="N204" i="19"/>
  <c r="N203" i="19"/>
  <c r="N202" i="19"/>
  <c r="N201" i="19"/>
  <c r="N200" i="19"/>
  <c r="N199" i="19"/>
  <c r="N352" i="19"/>
  <c r="N848" i="19"/>
  <c r="N354" i="19"/>
  <c r="N353" i="19"/>
  <c r="N457" i="19"/>
  <c r="N458" i="19"/>
  <c r="N782" i="19"/>
  <c r="N331" i="19"/>
  <c r="N83" i="19"/>
  <c r="N759" i="19"/>
  <c r="N743" i="19"/>
  <c r="N924" i="19"/>
  <c r="N944" i="19"/>
  <c r="N531" i="19"/>
  <c r="N193" i="19"/>
  <c r="N392" i="19"/>
  <c r="N919" i="19"/>
  <c r="N920" i="19"/>
  <c r="N516" i="19"/>
  <c r="N515" i="19"/>
  <c r="N232" i="19"/>
  <c r="N173" i="19"/>
  <c r="N171" i="19"/>
  <c r="N170" i="19"/>
  <c r="N454" i="19"/>
  <c r="N885" i="19"/>
  <c r="N362" i="19"/>
  <c r="N348" i="19"/>
  <c r="N349" i="19"/>
  <c r="N262" i="19"/>
  <c r="N379" i="19"/>
  <c r="N378" i="19"/>
  <c r="N582" i="19"/>
  <c r="N447" i="19"/>
  <c r="N407" i="19"/>
  <c r="N384" i="19"/>
  <c r="N383" i="19"/>
  <c r="N380" i="19"/>
  <c r="N375" i="19"/>
  <c r="N99" i="19"/>
  <c r="N642" i="19"/>
  <c r="N611" i="19"/>
  <c r="N382" i="19"/>
  <c r="N452" i="19"/>
  <c r="N451" i="19"/>
  <c r="N25" i="19"/>
  <c r="N529" i="19"/>
  <c r="N589" i="19"/>
  <c r="N831" i="19"/>
  <c r="N434" i="19"/>
  <c r="N522" i="19"/>
  <c r="N557" i="19"/>
  <c r="N386" i="19"/>
  <c r="N935" i="19"/>
  <c r="N504" i="19"/>
  <c r="N231" i="19"/>
  <c r="N333" i="19"/>
  <c r="N318" i="19"/>
  <c r="N319" i="19"/>
  <c r="N97" i="19"/>
  <c r="N937" i="19"/>
  <c r="N241" i="19"/>
  <c r="N242" i="19"/>
  <c r="N763" i="19"/>
  <c r="N764" i="19"/>
  <c r="N388" i="19"/>
  <c r="N930" i="19"/>
  <c r="N754" i="19"/>
  <c r="N804" i="19"/>
  <c r="N185" i="19"/>
  <c r="N208" i="19"/>
  <c r="N514" i="19"/>
  <c r="N147" i="19"/>
  <c r="N141" i="19"/>
  <c r="N142" i="19"/>
  <c r="N604" i="19"/>
  <c r="N621" i="19"/>
  <c r="N19" i="19"/>
  <c r="N593" i="19"/>
  <c r="N592" i="19"/>
  <c r="N220" i="19"/>
  <c r="N570" i="19"/>
  <c r="N938" i="19"/>
  <c r="N244" i="19"/>
  <c r="N648" i="19"/>
  <c r="N609" i="19"/>
  <c r="N498" i="19"/>
  <c r="N606" i="19"/>
  <c r="N536" i="19"/>
  <c r="N513" i="19"/>
  <c r="N45" i="19"/>
  <c r="N98" i="19"/>
  <c r="N95" i="19"/>
  <c r="N644" i="19"/>
  <c r="N643" i="19"/>
  <c r="N628" i="19"/>
  <c r="N625" i="19"/>
  <c r="N626" i="19"/>
  <c r="N647" i="19"/>
  <c r="N291" i="19"/>
  <c r="N290" i="19"/>
  <c r="N751" i="19"/>
  <c r="N528" i="19"/>
  <c r="N859" i="19"/>
  <c r="N332" i="19"/>
  <c r="N417" i="19"/>
  <c r="N217" i="19"/>
  <c r="N571" i="19"/>
  <c r="N218" i="19"/>
  <c r="N806" i="19"/>
  <c r="N837" i="19"/>
  <c r="N429" i="19"/>
  <c r="N946" i="19"/>
  <c r="N651" i="19"/>
  <c r="N650" i="19"/>
  <c r="N761" i="19"/>
  <c r="N730" i="19"/>
  <c r="N732" i="19"/>
  <c r="N731" i="19"/>
  <c r="N134" i="19"/>
  <c r="N832" i="19"/>
  <c r="N918" i="19"/>
  <c r="N623" i="19"/>
  <c r="N629" i="19"/>
  <c r="N183" i="19"/>
  <c r="N900" i="19"/>
  <c r="N901" i="19"/>
  <c r="N219" i="19"/>
  <c r="N722" i="19"/>
  <c r="N652" i="19"/>
  <c r="N376" i="19"/>
  <c r="N923" i="19"/>
  <c r="N211" i="19"/>
  <c r="N96" i="19"/>
  <c r="N590" i="19"/>
  <c r="N896" i="19"/>
  <c r="N895" i="19"/>
  <c r="N872" i="19"/>
  <c r="N690" i="19"/>
  <c r="N322" i="19"/>
  <c r="N321" i="19"/>
  <c r="N685" i="19"/>
  <c r="N284" i="19"/>
  <c r="N785" i="19"/>
  <c r="N708" i="19"/>
  <c r="N131" i="19"/>
  <c r="N706" i="19"/>
  <c r="N790" i="19"/>
  <c r="N440" i="19"/>
  <c r="N789" i="19"/>
  <c r="N657" i="19"/>
  <c r="N658" i="19"/>
  <c r="N423" i="19"/>
  <c r="N422" i="19"/>
  <c r="N834" i="19"/>
  <c r="N836" i="19"/>
  <c r="N835" i="19"/>
  <c r="N833" i="19"/>
  <c r="N22" i="19"/>
  <c r="N689" i="19"/>
  <c r="N762" i="19"/>
  <c r="N846" i="19"/>
  <c r="N875" i="19"/>
  <c r="N426" i="19"/>
  <c r="N424" i="19"/>
  <c r="N792" i="19"/>
  <c r="N791" i="19"/>
  <c r="N94" i="19"/>
  <c r="N317" i="19"/>
  <c r="N314" i="19"/>
  <c r="N339" i="19"/>
  <c r="N741" i="19"/>
  <c r="N289" i="19"/>
  <c r="N212" i="19"/>
  <c r="N803" i="19"/>
  <c r="N940" i="19"/>
  <c r="N328" i="19"/>
  <c r="N484" i="19"/>
  <c r="N932" i="19"/>
  <c r="N688" i="19"/>
  <c r="N430" i="19"/>
  <c r="N749" i="19"/>
  <c r="N224" i="19"/>
  <c r="N258" i="19"/>
  <c r="N711" i="19"/>
  <c r="N82" i="19"/>
  <c r="N154" i="19"/>
  <c r="N153" i="19"/>
  <c r="N152" i="19"/>
  <c r="N151" i="19"/>
  <c r="N150" i="19"/>
  <c r="N165" i="19"/>
  <c r="N164" i="19"/>
  <c r="N162" i="19"/>
  <c r="N160" i="19"/>
  <c r="N824" i="19"/>
  <c r="N225" i="19"/>
  <c r="N226" i="19"/>
  <c r="N237" i="19"/>
  <c r="N238" i="19"/>
  <c r="N788" i="19"/>
  <c r="N787" i="19"/>
  <c r="N712" i="19"/>
  <c r="N714" i="19"/>
  <c r="N713" i="19"/>
  <c r="N243" i="19"/>
  <c r="N624" i="19"/>
  <c r="N167" i="19"/>
  <c r="N149" i="19"/>
  <c r="N415" i="19"/>
  <c r="N686" i="19"/>
  <c r="N533" i="19"/>
  <c r="N166" i="19"/>
  <c r="N163" i="19"/>
  <c r="N161" i="19"/>
  <c r="N159" i="19"/>
  <c r="N148" i="19"/>
  <c r="N146" i="19"/>
  <c r="N145" i="19"/>
  <c r="N144" i="19"/>
  <c r="N143" i="19"/>
  <c r="N30" i="19"/>
  <c r="N942" i="19"/>
  <c r="N883" i="19"/>
  <c r="N439" i="19"/>
  <c r="N588" i="19"/>
  <c r="N928" i="19"/>
  <c r="N793" i="19"/>
  <c r="N129" i="19"/>
  <c r="N287" i="19"/>
  <c r="N669" i="19"/>
  <c r="N850" i="19"/>
  <c r="N315" i="19"/>
  <c r="N316" i="19"/>
  <c r="N286" i="19"/>
  <c r="N402" i="19"/>
  <c r="N329" i="19"/>
  <c r="N340" i="19"/>
  <c r="N330" i="19"/>
  <c r="N414" i="19"/>
  <c r="N941" i="19"/>
  <c r="N855" i="19"/>
  <c r="N856" i="19"/>
  <c r="N853" i="19"/>
  <c r="N854" i="19"/>
  <c r="N649" i="19"/>
  <c r="N320" i="19"/>
  <c r="N858" i="19"/>
  <c r="N857" i="19"/>
  <c r="N747" i="19"/>
  <c r="N756" i="19"/>
  <c r="N927" i="19"/>
  <c r="N228" i="19"/>
  <c r="N75" i="19"/>
  <c r="N334" i="19"/>
  <c r="N41" i="19"/>
  <c r="N43" i="19"/>
  <c r="N42" i="19"/>
  <c r="N630" i="19"/>
  <c r="N627" i="19"/>
  <c r="N400" i="19"/>
  <c r="N929" i="19"/>
  <c r="N387" i="19"/>
  <c r="N485" i="19"/>
  <c r="N486" i="19"/>
  <c r="N5" i="19"/>
  <c r="N4" i="19"/>
  <c r="N884" i="19"/>
  <c r="N435" i="19"/>
  <c r="N433" i="19"/>
  <c r="N432" i="19"/>
  <c r="N431" i="19"/>
  <c r="N569" i="19"/>
  <c r="N568" i="19"/>
  <c r="N567" i="19"/>
  <c r="N566" i="19"/>
  <c r="N565" i="19"/>
  <c r="N563" i="19"/>
  <c r="N562" i="19"/>
  <c r="N561" i="19"/>
  <c r="N560" i="19"/>
  <c r="N559" i="19"/>
  <c r="N558" i="19"/>
  <c r="N393" i="19"/>
  <c r="N584" i="19"/>
  <c r="N585" i="19"/>
  <c r="N740" i="19"/>
  <c r="N653" i="19"/>
  <c r="N587" i="19"/>
  <c r="N608" i="19"/>
  <c r="N607" i="19"/>
  <c r="N403" i="19"/>
  <c r="N21" i="19"/>
  <c r="N46" i="19"/>
  <c r="N34" i="19"/>
  <c r="N753" i="19"/>
  <c r="N474" i="19"/>
  <c r="N307" i="19"/>
  <c r="N306" i="19"/>
  <c r="N313" i="19"/>
  <c r="N312" i="19"/>
  <c r="N304" i="19"/>
  <c r="N311" i="19"/>
  <c r="N310" i="19"/>
  <c r="N309" i="19"/>
  <c r="N308" i="19"/>
  <c r="N305" i="19"/>
  <c r="N303" i="19"/>
  <c r="N302" i="19"/>
  <c r="N301" i="19"/>
  <c r="N300" i="19"/>
  <c r="N299" i="19"/>
  <c r="N926" i="19"/>
  <c r="N697" i="19"/>
  <c r="N698" i="19"/>
  <c r="N808" i="19"/>
  <c r="N368" i="19"/>
  <c r="N667" i="19"/>
  <c r="N936" i="19"/>
  <c r="N939" i="19"/>
  <c r="N925" i="19"/>
  <c r="N344" i="19"/>
  <c r="N487" i="19"/>
  <c r="N488" i="19"/>
  <c r="N742" i="19"/>
  <c r="N409" i="19"/>
  <c r="N408" i="19"/>
  <c r="N81" i="19"/>
  <c r="N894" i="19"/>
  <c r="N715" i="19"/>
  <c r="N723" i="19"/>
  <c r="N719" i="19"/>
  <c r="N718" i="19"/>
  <c r="N717" i="19"/>
  <c r="N594" i="19"/>
  <c r="N523" i="19"/>
  <c r="N292" i="19"/>
  <c r="N261" i="19"/>
  <c r="N263" i="19"/>
  <c r="N746" i="19"/>
  <c r="N530" i="19"/>
  <c r="N825" i="19"/>
  <c r="N826" i="19"/>
  <c r="N882" i="19"/>
  <c r="N293" i="19"/>
  <c r="N254" i="19"/>
  <c r="N51" i="19"/>
  <c r="N783" i="19"/>
  <c r="N189" i="19"/>
  <c r="N190" i="19"/>
  <c r="N823" i="19"/>
  <c r="N822" i="19"/>
  <c r="N821" i="19"/>
  <c r="N820" i="19"/>
  <c r="N767" i="19"/>
  <c r="N605" i="19"/>
  <c r="N601" i="19"/>
  <c r="N6" i="19"/>
  <c r="N395" i="19"/>
  <c r="N634" i="19"/>
  <c r="N613" i="19"/>
  <c r="N760" i="19"/>
  <c r="N265" i="19"/>
  <c r="N727" i="19"/>
  <c r="N57" i="19"/>
  <c r="N726" i="19"/>
  <c r="N363" i="19"/>
  <c r="N636" i="19"/>
  <c r="N752" i="19"/>
  <c r="N890" i="19"/>
  <c r="N898" i="19"/>
  <c r="N892" i="19"/>
  <c r="N246" i="19"/>
  <c r="N186" i="19"/>
  <c r="N187" i="19"/>
  <c r="N631" i="19"/>
  <c r="N214" i="19"/>
  <c r="N786" i="19"/>
  <c r="N541" i="19"/>
  <c r="N221" i="19"/>
  <c r="N222" i="19"/>
  <c r="N507" i="19"/>
  <c r="N508" i="19"/>
  <c r="N893" i="19"/>
  <c r="N891" i="19"/>
  <c r="N897" i="19"/>
  <c r="N899" i="19"/>
  <c r="N350" i="19"/>
  <c r="N635" i="19"/>
  <c r="N728" i="19"/>
  <c r="N475" i="19"/>
  <c r="N177" i="19"/>
  <c r="N586" i="19"/>
  <c r="N810" i="19"/>
  <c r="N56" i="19"/>
  <c r="N418" i="19"/>
  <c r="N282" i="19"/>
  <c r="N283" i="19"/>
  <c r="N876" i="19"/>
  <c r="N921" i="19"/>
  <c r="N922" i="19"/>
  <c r="N716" i="19"/>
  <c r="N369" i="19"/>
  <c r="N366" i="19"/>
  <c r="N945" i="19"/>
  <c r="N371" i="19"/>
  <c r="N777" i="19"/>
  <c r="N773" i="19"/>
  <c r="N750" i="19"/>
  <c r="N501" i="19"/>
  <c r="N500" i="19"/>
  <c r="N297" i="19"/>
  <c r="N370" i="19"/>
  <c r="N365" i="19"/>
  <c r="N364" i="19"/>
  <c r="N209" i="19"/>
  <c r="N181" i="19"/>
  <c r="N180" i="19"/>
  <c r="N50" i="19"/>
  <c r="N49" i="19"/>
  <c r="N35" i="19"/>
  <c r="N664" i="19"/>
  <c r="N874" i="19"/>
  <c r="N780" i="19"/>
  <c r="N40" i="19"/>
  <c r="N234" i="19"/>
  <c r="N572" i="19"/>
  <c r="N583" i="19"/>
  <c r="N521" i="19"/>
  <c r="N268" i="19"/>
  <c r="N527" i="19"/>
  <c r="N755" i="19"/>
  <c r="N494" i="19"/>
  <c r="N779" i="19"/>
  <c r="N182" i="19"/>
  <c r="N460" i="19"/>
  <c r="N335" i="19"/>
  <c r="N878" i="19"/>
  <c r="N372" i="19"/>
  <c r="N873" i="19"/>
  <c r="N48" i="19"/>
  <c r="N47" i="19"/>
  <c r="N495" i="19"/>
  <c r="N865" i="19"/>
  <c r="N55" i="19"/>
  <c r="N775" i="19"/>
  <c r="N179" i="19"/>
  <c r="N659" i="19"/>
  <c r="N733" i="19"/>
  <c r="N813" i="19"/>
  <c r="N710" i="19"/>
  <c r="N399" i="19"/>
  <c r="N398" i="19"/>
  <c r="N661" i="19"/>
  <c r="N44" i="19"/>
  <c r="N781" i="19"/>
  <c r="N271" i="19"/>
  <c r="N267" i="19"/>
  <c r="N861" i="19"/>
  <c r="N860" i="19"/>
  <c r="N436" i="19"/>
  <c r="N32" i="19"/>
  <c r="N33" i="19"/>
  <c r="N888" i="19"/>
  <c r="N748" i="19"/>
  <c r="N437" i="19"/>
  <c r="N438" i="19"/>
  <c r="N721" i="19"/>
  <c r="N374" i="19"/>
  <c r="N373" i="19"/>
  <c r="N709" i="19"/>
  <c r="N499" i="19"/>
  <c r="N139" i="19"/>
  <c r="N294" i="19"/>
  <c r="N410" i="19"/>
  <c r="N478" i="19"/>
  <c r="N227" i="19"/>
  <c r="N396" i="19"/>
  <c r="N943" i="19"/>
  <c r="N281" i="19"/>
  <c r="N678" i="19"/>
  <c r="N511" i="19"/>
  <c r="N654" i="19"/>
  <c r="N397" i="19"/>
  <c r="N612" i="19"/>
  <c r="N917" i="19"/>
  <c r="N198" i="19"/>
  <c r="N223" i="19"/>
  <c r="N877" i="19"/>
  <c r="N502" i="19"/>
  <c r="N862" i="19"/>
  <c r="N887" i="19"/>
  <c r="N394" i="19"/>
  <c r="N491" i="19"/>
  <c r="N298" i="19"/>
  <c r="N784" i="19"/>
  <c r="N420" i="19"/>
  <c r="N915" i="19"/>
  <c r="N273" i="19"/>
  <c r="N591" i="19"/>
  <c r="N734" i="19"/>
  <c r="N735" i="19"/>
  <c r="N729" i="19"/>
  <c r="N679" i="19"/>
  <c r="N467" i="19"/>
  <c r="N468" i="19"/>
  <c r="N469" i="19"/>
  <c r="N184" i="19"/>
  <c r="N699" i="19"/>
  <c r="N52" i="19"/>
  <c r="N138" i="19"/>
  <c r="N29" i="19"/>
  <c r="N28" i="19"/>
  <c r="N27" i="19"/>
  <c r="N545" i="19"/>
  <c r="N548" i="19"/>
  <c r="N54" i="19"/>
  <c r="N509" i="19"/>
  <c r="N419" i="19"/>
  <c r="N543" i="19"/>
  <c r="N535" i="19"/>
  <c r="N538" i="19"/>
  <c r="N540" i="19"/>
  <c r="N539" i="19"/>
  <c r="N537" i="19"/>
  <c r="N801" i="19"/>
  <c r="N356" i="19"/>
  <c r="N77" i="19"/>
  <c r="N864" i="19"/>
  <c r="N879" i="19"/>
  <c r="N881" i="19"/>
  <c r="N880" i="19"/>
  <c r="N16" i="19"/>
  <c r="N10" i="19"/>
  <c r="N849" i="19"/>
  <c r="N863" i="19"/>
  <c r="N867" i="19"/>
  <c r="N701" i="19"/>
  <c r="N404" i="19"/>
  <c r="N367" i="19"/>
  <c r="N576" i="19"/>
  <c r="N578" i="19"/>
  <c r="N574" i="19"/>
  <c r="N577" i="19"/>
  <c r="N847" i="19"/>
  <c r="N36" i="19"/>
  <c r="N341" i="19"/>
  <c r="N137" i="19"/>
  <c r="N213" i="19"/>
  <c r="N700" i="19"/>
  <c r="N702" i="19"/>
  <c r="N575" i="19"/>
  <c r="N280" i="19"/>
  <c r="N670" i="19"/>
  <c r="N461" i="19"/>
  <c r="N178" i="19"/>
  <c r="N555" i="19"/>
  <c r="N552" i="19"/>
  <c r="N53" i="19"/>
  <c r="N192" i="19"/>
  <c r="N737" i="19"/>
  <c r="N556" i="19"/>
  <c r="N554" i="19"/>
  <c r="N553" i="19"/>
  <c r="N551" i="19"/>
  <c r="N544" i="19"/>
  <c r="N546" i="19"/>
  <c r="N542" i="19"/>
  <c r="N757" i="19"/>
  <c r="N197" i="19"/>
  <c r="N195" i="19"/>
  <c r="N256" i="19"/>
  <c r="N768" i="19"/>
  <c r="N343" i="19"/>
  <c r="N519" i="19"/>
  <c r="N811" i="19"/>
  <c r="N809" i="19"/>
  <c r="N696" i="19"/>
  <c r="N695" i="19"/>
  <c r="N694" i="19"/>
  <c r="N693" i="19"/>
  <c r="N692" i="19"/>
  <c r="N677" i="19"/>
  <c r="N476" i="19"/>
  <c r="N65" i="19"/>
  <c r="N210" i="19"/>
  <c r="N71" i="19"/>
  <c r="N70" i="19"/>
  <c r="N69" i="19"/>
  <c r="N68" i="19"/>
  <c r="N67" i="19"/>
  <c r="N66" i="19"/>
  <c r="N64" i="19"/>
  <c r="N74" i="19"/>
  <c r="N73" i="19"/>
  <c r="N72" i="19"/>
  <c r="N683" i="19"/>
  <c r="N675" i="19"/>
  <c r="N674" i="19"/>
  <c r="N673" i="19"/>
  <c r="N672" i="19"/>
  <c r="N671" i="19"/>
  <c r="N902" i="19"/>
  <c r="N121" i="19"/>
  <c r="N470" i="19"/>
  <c r="N471" i="19"/>
  <c r="N934" i="19"/>
  <c r="N463" i="19"/>
  <c r="N295" i="19"/>
  <c r="N564" i="19"/>
  <c r="N130" i="19"/>
  <c r="N136" i="19"/>
  <c r="N550" i="19"/>
  <c r="N549" i="19"/>
  <c r="N547" i="19"/>
  <c r="N579" i="19"/>
  <c r="N411" i="19"/>
  <c r="N413" i="19"/>
  <c r="N327" i="19"/>
  <c r="N416" i="19"/>
  <c r="N655" i="19"/>
  <c r="N656" i="19"/>
  <c r="N421" i="19"/>
  <c r="N406" i="19"/>
  <c r="N216" i="19"/>
  <c r="N215" i="19"/>
  <c r="N17" i="19"/>
  <c r="N805" i="19"/>
  <c r="N800" i="19"/>
  <c r="N796" i="19"/>
  <c r="N799" i="19"/>
  <c r="N798" i="19"/>
  <c r="N797" i="19"/>
  <c r="N795" i="19"/>
  <c r="N794" i="19"/>
  <c r="N534" i="19"/>
  <c r="N253" i="19"/>
  <c r="N251" i="19"/>
  <c r="N250" i="19"/>
  <c r="N252" i="19"/>
  <c r="N249" i="19"/>
  <c r="N248" i="19"/>
  <c r="N240" i="19"/>
  <c r="N359" i="19"/>
  <c r="N427" i="19"/>
  <c r="N247" i="19"/>
  <c r="N239" i="19"/>
  <c r="N245" i="19"/>
  <c r="N479" i="19"/>
  <c r="N645" i="19"/>
  <c r="N720" i="19"/>
  <c r="N691" i="19"/>
  <c r="N765" i="19"/>
  <c r="N391" i="19"/>
  <c r="N337" i="19"/>
  <c r="N336" i="19"/>
  <c r="N758" i="19"/>
  <c r="N285" i="19"/>
  <c r="N390" i="19"/>
  <c r="N807" i="19"/>
  <c r="N229" i="19"/>
  <c r="N351" i="19"/>
  <c r="N744" i="19"/>
  <c r="N668" i="19"/>
  <c r="N676" i="19"/>
  <c r="N7" i="19"/>
  <c r="N8" i="19"/>
  <c r="N520" i="19"/>
  <c r="N207" i="19"/>
  <c r="N133" i="19"/>
  <c r="N610" i="19"/>
  <c r="N646" i="19"/>
  <c r="N869" i="19"/>
  <c r="N871" i="19"/>
  <c r="N870" i="19"/>
  <c r="N868" i="19"/>
  <c r="N866" i="19"/>
  <c r="N852" i="19"/>
  <c r="N24" i="19"/>
  <c r="N771" i="19"/>
  <c r="N770" i="19"/>
  <c r="N603" i="19"/>
  <c r="N602" i="19"/>
  <c r="N462" i="19"/>
  <c r="N324" i="19"/>
  <c r="N323" i="19"/>
  <c r="N886" i="19"/>
  <c r="N235" i="19"/>
  <c r="N122" i="19"/>
  <c r="N120" i="19"/>
  <c r="N78" i="19"/>
  <c r="N76" i="19"/>
  <c r="N844" i="19"/>
  <c r="N843" i="19"/>
  <c r="N703" i="19"/>
  <c r="N704" i="19"/>
  <c r="N705" i="19"/>
  <c r="N473" i="19"/>
  <c r="N774" i="19"/>
  <c r="N472" i="19"/>
  <c r="N772" i="19"/>
  <c r="N769" i="19"/>
  <c r="N135" i="19"/>
  <c r="N357" i="19"/>
  <c r="N466" i="19"/>
  <c r="N465" i="19"/>
  <c r="N778" i="19"/>
  <c r="N776" i="19"/>
  <c r="N464" i="19"/>
  <c r="N389" i="19"/>
  <c r="N236" i="19"/>
  <c r="N931" i="19"/>
  <c r="N338" i="19"/>
  <c r="N428" i="19"/>
  <c r="N425" i="19"/>
  <c r="N132" i="19"/>
  <c r="N493" i="19"/>
  <c r="N490" i="19"/>
  <c r="N492" i="19"/>
  <c r="N503" i="19"/>
  <c r="N275" i="19"/>
  <c r="N276" i="19"/>
  <c r="N274" i="19"/>
  <c r="N272" i="19"/>
  <c r="N278" i="19"/>
  <c r="N830" i="19"/>
  <c r="N851" i="19"/>
  <c r="N736" i="19"/>
  <c r="N15" i="19"/>
  <c r="N14" i="19"/>
  <c r="N11" i="19"/>
  <c r="N12" i="19"/>
  <c r="N13" i="19"/>
  <c r="N914" i="19"/>
  <c r="N140" i="19"/>
  <c r="N441" i="19"/>
  <c r="N20" i="19"/>
  <c r="N532" i="19"/>
  <c r="N259" i="19"/>
  <c r="N260" i="19"/>
  <c r="N194" i="19"/>
  <c r="N196" i="19"/>
  <c r="N580" i="19"/>
  <c r="N347" i="19"/>
  <c r="N346" i="19"/>
  <c r="N459" i="19"/>
  <c r="N345" i="19"/>
  <c r="N637" i="19"/>
  <c r="N176" i="19"/>
  <c r="N266" i="19"/>
  <c r="N175" i="19"/>
  <c r="N632" i="19"/>
  <c r="N412" i="19"/>
  <c r="N230" i="19"/>
  <c r="N358" i="19"/>
  <c r="N9" i="19"/>
  <c r="N128" i="19"/>
  <c r="N381" i="19"/>
  <c r="N517" i="19"/>
  <c r="N174" i="19"/>
  <c r="N455" i="19"/>
  <c r="N581" i="19"/>
  <c r="N745" i="19"/>
  <c r="N456" i="19"/>
  <c r="N933" i="19"/>
  <c r="N2" i="16"/>
  <c r="BA257" i="19" l="1"/>
  <c r="BE257" i="19" s="1"/>
  <c r="BF257" i="19" s="1"/>
  <c r="BA815" i="19"/>
  <c r="BE815" i="19" s="1"/>
  <c r="BF815" i="19" s="1"/>
  <c r="BA255" i="19"/>
  <c r="BE255" i="19" s="1"/>
  <c r="BF255" i="19" s="1"/>
  <c r="BA817" i="19"/>
  <c r="BE817" i="19" s="1"/>
  <c r="BF817" i="19" s="1"/>
  <c r="BA355" i="19"/>
  <c r="BE355" i="19" s="1"/>
  <c r="BF355" i="19" s="1"/>
  <c r="BA105" i="19"/>
  <c r="BE105" i="19" s="1"/>
  <c r="BA118" i="19"/>
  <c r="BE118" i="19" s="1"/>
  <c r="BA113" i="19"/>
  <c r="BE113" i="19" s="1"/>
  <c r="BA110" i="19"/>
  <c r="BE110" i="19" s="1"/>
  <c r="BA102" i="19"/>
  <c r="BE102" i="19" s="1"/>
  <c r="BA87" i="19"/>
  <c r="BE87" i="19" s="1"/>
  <c r="BA91" i="19"/>
  <c r="BE91" i="19" s="1"/>
  <c r="BA84" i="19"/>
  <c r="BE84" i="19" s="1"/>
  <c r="BA296" i="19"/>
  <c r="BE296" i="19" s="1"/>
  <c r="BF296" i="19" s="1"/>
  <c r="BA638" i="19"/>
  <c r="BE638" i="19" s="1"/>
  <c r="BF638" i="19" s="1"/>
  <c r="BA680" i="19"/>
  <c r="BE680" i="19" s="1"/>
  <c r="BA614" i="19"/>
  <c r="BE614" i="19" s="1"/>
  <c r="BA172" i="19"/>
  <c r="BE172" i="19" s="1"/>
  <c r="BF172" i="19" s="1"/>
  <c r="BA127" i="19"/>
  <c r="BE127" i="19" s="1"/>
  <c r="BF127" i="19" s="1"/>
  <c r="BA58" i="19"/>
  <c r="BE58" i="19" s="1"/>
  <c r="BF58" i="19" s="1"/>
  <c r="BA681" i="19"/>
  <c r="BE681" i="19" s="1"/>
  <c r="BF681" i="19" s="1"/>
  <c r="BA444" i="19"/>
  <c r="BE444" i="19" s="1"/>
  <c r="BA39" i="19"/>
  <c r="BE39" i="19" s="1"/>
  <c r="BF39" i="19" s="1"/>
  <c r="BA497" i="19"/>
  <c r="BE497" i="19" s="1"/>
  <c r="BF497" i="19" s="1"/>
  <c r="BA910" i="19"/>
  <c r="BE910" i="19" s="1"/>
  <c r="BF910" i="19" s="1"/>
  <c r="BA906" i="19"/>
  <c r="BE906" i="19" s="1"/>
  <c r="BF906" i="19" s="1"/>
  <c r="BA62" i="19"/>
  <c r="BE62" i="19" s="1"/>
  <c r="BF62" i="19" s="1"/>
  <c r="BA913" i="19"/>
  <c r="BE913" i="19" s="1"/>
  <c r="BF913" i="19" s="1"/>
  <c r="BA724" i="19"/>
  <c r="BE724" i="19" s="1"/>
  <c r="BF724" i="19" s="1"/>
  <c r="BA326" i="19"/>
  <c r="BE326" i="19" s="1"/>
  <c r="BA233" i="19"/>
  <c r="BE233" i="19" s="1"/>
  <c r="BF233" i="19" s="1"/>
  <c r="BA707" i="19"/>
  <c r="BE707" i="19" s="1"/>
  <c r="BA525" i="19"/>
  <c r="BE525" i="19" s="1"/>
  <c r="BA270" i="19"/>
  <c r="BE270" i="19" s="1"/>
  <c r="BA156" i="19"/>
  <c r="BE156" i="19" s="1"/>
  <c r="BA660" i="19"/>
  <c r="BE660" i="19" s="1"/>
  <c r="BF660" i="19" s="1"/>
  <c r="BA600" i="19"/>
  <c r="BE600" i="19" s="1"/>
  <c r="BF600" i="19" s="1"/>
  <c r="BA596" i="19"/>
  <c r="BE596" i="19" s="1"/>
  <c r="BF596" i="19" s="1"/>
  <c r="BA662" i="19"/>
  <c r="BE662" i="19" s="1"/>
  <c r="BF662" i="19" s="1"/>
  <c r="BA618" i="19"/>
  <c r="BE618" i="19" s="1"/>
  <c r="BA446" i="19"/>
  <c r="BE446" i="19" s="1"/>
  <c r="BA206" i="19"/>
  <c r="BE206" i="19" s="1"/>
  <c r="BA202" i="19"/>
  <c r="BE202" i="19" s="1"/>
  <c r="BA352" i="19"/>
  <c r="BE352" i="19" s="1"/>
  <c r="BA457" i="19"/>
  <c r="BE457" i="19" s="1"/>
  <c r="BA83" i="19"/>
  <c r="BE83" i="19" s="1"/>
  <c r="BF83" i="19" s="1"/>
  <c r="BA944" i="19"/>
  <c r="BE944" i="19" s="1"/>
  <c r="BF944" i="19" s="1"/>
  <c r="BA919" i="19"/>
  <c r="BE919" i="19" s="1"/>
  <c r="BA232" i="19"/>
  <c r="BE232" i="19" s="1"/>
  <c r="BF232" i="19" s="1"/>
  <c r="BA454" i="19"/>
  <c r="BE454" i="19" s="1"/>
  <c r="BA349" i="19"/>
  <c r="BE349" i="19" s="1"/>
  <c r="BF349" i="19" s="1"/>
  <c r="BA582" i="19"/>
  <c r="BE582" i="19" s="1"/>
  <c r="BA383" i="19"/>
  <c r="BE383" i="19" s="1"/>
  <c r="BA642" i="19"/>
  <c r="BE642" i="19" s="1"/>
  <c r="BF642" i="19" s="1"/>
  <c r="BA451" i="19"/>
  <c r="BE451" i="19" s="1"/>
  <c r="BF451" i="19" s="1"/>
  <c r="BA831" i="19"/>
  <c r="BE831" i="19" s="1"/>
  <c r="BA386" i="19"/>
  <c r="BE386" i="19" s="1"/>
  <c r="BF386" i="19" s="1"/>
  <c r="BA333" i="19"/>
  <c r="BE333" i="19" s="1"/>
  <c r="BA937" i="19"/>
  <c r="BE937" i="19" s="1"/>
  <c r="BF937" i="19" s="1"/>
  <c r="BA764" i="19"/>
  <c r="BE764" i="19" s="1"/>
  <c r="BA804" i="19"/>
  <c r="BE804" i="19" s="1"/>
  <c r="BA147" i="19"/>
  <c r="BE147" i="19" s="1"/>
  <c r="BF147" i="19" s="1"/>
  <c r="BA621" i="19"/>
  <c r="BE621" i="19" s="1"/>
  <c r="BF621" i="19" s="1"/>
  <c r="BA220" i="19"/>
  <c r="BE220" i="19" s="1"/>
  <c r="BA648" i="19"/>
  <c r="BE648" i="19" s="1"/>
  <c r="BA536" i="19"/>
  <c r="BE536" i="19" s="1"/>
  <c r="BA95" i="19"/>
  <c r="BE95" i="19" s="1"/>
  <c r="BF95" i="19" s="1"/>
  <c r="BA625" i="19"/>
  <c r="BE625" i="19" s="1"/>
  <c r="BA290" i="19"/>
  <c r="BE290" i="19" s="1"/>
  <c r="BA332" i="19"/>
  <c r="BE332" i="19" s="1"/>
  <c r="BA218" i="19"/>
  <c r="BE218" i="19" s="1"/>
  <c r="BA946" i="19"/>
  <c r="BE946" i="19" s="1"/>
  <c r="BF946" i="19" s="1"/>
  <c r="BA730" i="19"/>
  <c r="BE730" i="19" s="1"/>
  <c r="BF730" i="19" s="1"/>
  <c r="BA832" i="19"/>
  <c r="BE832" i="19" s="1"/>
  <c r="BA183" i="19"/>
  <c r="BE183" i="19" s="1"/>
  <c r="BA722" i="19"/>
  <c r="BE722" i="19" s="1"/>
  <c r="BA211" i="19"/>
  <c r="BE211" i="19" s="1"/>
  <c r="BA895" i="19"/>
  <c r="BE895" i="19" s="1"/>
  <c r="BA321" i="19"/>
  <c r="BE321" i="19" s="1"/>
  <c r="BF321" i="19" s="1"/>
  <c r="BA708" i="19"/>
  <c r="BE708" i="19" s="1"/>
  <c r="BA440" i="19"/>
  <c r="BE440" i="19" s="1"/>
  <c r="BF440" i="19" s="1"/>
  <c r="BA423" i="19"/>
  <c r="BE423" i="19" s="1"/>
  <c r="BA835" i="19"/>
  <c r="BE835" i="19" s="1"/>
  <c r="BA762" i="19"/>
  <c r="BE762" i="19" s="1"/>
  <c r="BA424" i="19"/>
  <c r="BE424" i="19" s="1"/>
  <c r="BA430" i="19"/>
  <c r="BE430" i="19" s="1"/>
  <c r="BF105" i="19"/>
  <c r="BF118" i="19"/>
  <c r="BF113" i="19"/>
  <c r="BF110" i="19"/>
  <c r="BF102" i="19"/>
  <c r="BF87" i="19"/>
  <c r="BF91" i="19"/>
  <c r="BF84" i="19"/>
  <c r="BF680" i="19"/>
  <c r="BF614" i="19"/>
  <c r="BF444" i="19"/>
  <c r="BA23" i="19"/>
  <c r="BE23" i="19" s="1"/>
  <c r="BF23" i="19" s="1"/>
  <c r="BF326" i="19"/>
  <c r="BF707" i="19"/>
  <c r="BF525" i="19"/>
  <c r="BF270" i="19"/>
  <c r="BF156" i="19"/>
  <c r="BF618" i="19"/>
  <c r="BF446" i="19"/>
  <c r="BF206" i="19"/>
  <c r="BF202" i="19"/>
  <c r="BF352" i="19"/>
  <c r="BF457" i="19"/>
  <c r="BF919" i="19"/>
  <c r="BF454" i="19"/>
  <c r="BF582" i="19"/>
  <c r="BF383" i="19"/>
  <c r="BF333" i="19"/>
  <c r="BF764" i="19"/>
  <c r="BF804" i="19"/>
  <c r="BF220" i="19"/>
  <c r="BF648" i="19"/>
  <c r="BF536" i="19"/>
  <c r="BF625" i="19"/>
  <c r="BF290" i="19"/>
  <c r="BF332" i="19"/>
  <c r="BF218" i="19"/>
  <c r="BF832" i="19"/>
  <c r="BF183" i="19"/>
  <c r="BF722" i="19"/>
  <c r="BF211" i="19"/>
  <c r="BF895" i="19"/>
  <c r="BF708" i="19"/>
  <c r="BF423" i="19"/>
  <c r="BF835" i="19"/>
  <c r="BF762" i="19"/>
  <c r="BF424" i="19"/>
  <c r="BA317" i="19"/>
  <c r="BE317" i="19" s="1"/>
  <c r="BF317" i="19" s="1"/>
  <c r="BA289" i="19"/>
  <c r="BE289" i="19" s="1"/>
  <c r="BF289" i="19" s="1"/>
  <c r="BA328" i="19"/>
  <c r="BE328" i="19" s="1"/>
  <c r="BF328" i="19"/>
  <c r="BF430" i="19"/>
  <c r="BA828" i="19"/>
  <c r="BE828" i="19" s="1"/>
  <c r="BF828" i="19" s="1"/>
  <c r="BA814" i="19"/>
  <c r="BE814" i="19" s="1"/>
  <c r="BF814" i="19" s="1"/>
  <c r="BA845" i="19"/>
  <c r="BE845" i="19" s="1"/>
  <c r="BF845" i="19" s="1"/>
  <c r="BA819" i="19"/>
  <c r="BE819" i="19" s="1"/>
  <c r="BF819" i="19" s="1"/>
  <c r="BA480" i="19"/>
  <c r="BE480" i="19" s="1"/>
  <c r="BF480" i="19" s="1"/>
  <c r="BA117" i="19"/>
  <c r="BE117" i="19" s="1"/>
  <c r="BF117" i="19" s="1"/>
  <c r="BA103" i="19"/>
  <c r="BE103" i="19" s="1"/>
  <c r="BF103" i="19" s="1"/>
  <c r="BA111" i="19"/>
  <c r="BE111" i="19" s="1"/>
  <c r="BF111" i="19" s="1"/>
  <c r="BA107" i="19"/>
  <c r="BE107" i="19" s="1"/>
  <c r="BF107" i="19" s="1"/>
  <c r="BA100" i="19"/>
  <c r="BE100" i="19" s="1"/>
  <c r="BF100" i="19" s="1"/>
  <c r="BA86" i="19"/>
  <c r="BE86" i="19" s="1"/>
  <c r="BF86" i="19" s="1"/>
  <c r="BA90" i="19"/>
  <c r="BE90" i="19" s="1"/>
  <c r="BF90" i="19" s="1"/>
  <c r="BA666" i="19"/>
  <c r="BE666" i="19" s="1"/>
  <c r="BF666" i="19" s="1"/>
  <c r="BA641" i="19"/>
  <c r="BE641" i="19" s="1"/>
  <c r="BF641" i="19" s="1"/>
  <c r="BA481" i="19"/>
  <c r="BE481" i="19" s="1"/>
  <c r="BF481" i="19" s="1"/>
  <c r="BA766" i="19"/>
  <c r="BE766" i="19" s="1"/>
  <c r="BF766" i="19" s="1"/>
  <c r="BA450" i="19"/>
  <c r="BE450" i="19" s="1"/>
  <c r="BF450" i="19" s="1"/>
  <c r="BA169" i="19"/>
  <c r="BE169" i="19" s="1"/>
  <c r="BF169" i="19" s="1"/>
  <c r="BA125" i="19"/>
  <c r="BE125" i="19" s="1"/>
  <c r="BF125" i="19" s="1"/>
  <c r="BA26" i="19"/>
  <c r="BE26" i="19" s="1"/>
  <c r="BF26" i="19" s="1"/>
  <c r="BA512" i="19"/>
  <c r="BE512" i="19" s="1"/>
  <c r="BF512" i="19" s="1"/>
  <c r="BA682" i="19"/>
  <c r="BE682" i="19" s="1"/>
  <c r="BF682" i="19" s="1"/>
  <c r="BA443" i="19"/>
  <c r="BE443" i="19" s="1"/>
  <c r="BF443" i="19" s="1"/>
  <c r="BA518" i="19"/>
  <c r="BE518" i="19" s="1"/>
  <c r="BF518" i="19" s="1"/>
  <c r="BA496" i="19"/>
  <c r="BE496" i="19" s="1"/>
  <c r="BF496" i="19" s="1"/>
  <c r="BA909" i="19"/>
  <c r="BE909" i="19" s="1"/>
  <c r="BF909" i="19" s="1"/>
  <c r="BA905" i="19"/>
  <c r="BE905" i="19" s="1"/>
  <c r="BF905" i="19" s="1"/>
  <c r="BA61" i="19"/>
  <c r="BE61" i="19" s="1"/>
  <c r="BF61" i="19" s="1"/>
  <c r="BA912" i="19"/>
  <c r="BE912" i="19" s="1"/>
  <c r="BF912" i="19" s="1"/>
  <c r="BA158" i="19"/>
  <c r="BE158" i="19" s="1"/>
  <c r="BF158" i="19" s="1"/>
  <c r="BA361" i="19"/>
  <c r="BE361" i="19" s="1"/>
  <c r="BF361" i="19" s="1"/>
  <c r="BA506" i="19"/>
  <c r="BE506" i="19" s="1"/>
  <c r="BF506" i="19" s="1"/>
  <c r="BA816" i="19"/>
  <c r="BE816" i="19" s="1"/>
  <c r="BF816" i="19" s="1"/>
  <c r="BA812" i="19"/>
  <c r="BE812" i="19" s="1"/>
  <c r="BF812" i="19" s="1"/>
  <c r="BA889" i="19"/>
  <c r="BE889" i="19" s="1"/>
  <c r="BF889" i="19" s="1"/>
  <c r="BA687" i="19"/>
  <c r="BE687" i="19" s="1"/>
  <c r="BF687" i="19" s="1"/>
  <c r="BA524" i="19"/>
  <c r="BE524" i="19" s="1"/>
  <c r="BF524" i="19" s="1"/>
  <c r="BA377" i="19"/>
  <c r="BE377" i="19" s="1"/>
  <c r="BF377" i="19" s="1"/>
  <c r="BA269" i="19"/>
  <c r="BE269" i="19" s="1"/>
  <c r="BF269" i="19" s="1"/>
  <c r="BA155" i="19"/>
  <c r="BE155" i="19" s="1"/>
  <c r="BF155" i="19" s="1"/>
  <c r="BA264" i="19"/>
  <c r="BE264" i="19" s="1"/>
  <c r="BF264" i="19" s="1"/>
  <c r="BA599" i="19"/>
  <c r="BE599" i="19" s="1"/>
  <c r="BF599" i="19" s="1"/>
  <c r="BA595" i="19"/>
  <c r="BE595" i="19" s="1"/>
  <c r="BF595" i="19" s="1"/>
  <c r="BA385" i="19"/>
  <c r="BE385" i="19" s="1"/>
  <c r="BA617" i="19"/>
  <c r="BE617" i="19" s="1"/>
  <c r="BF617" i="19" s="1"/>
  <c r="BA622" i="19"/>
  <c r="BE622" i="19" s="1"/>
  <c r="BF622" i="19" s="1"/>
  <c r="BA205" i="19"/>
  <c r="BE205" i="19" s="1"/>
  <c r="BF205" i="19" s="1"/>
  <c r="BA201" i="19"/>
  <c r="BE201" i="19" s="1"/>
  <c r="BF201" i="19" s="1"/>
  <c r="BA848" i="19"/>
  <c r="BE848" i="19" s="1"/>
  <c r="BF848" i="19" s="1"/>
  <c r="BA458" i="19"/>
  <c r="BE458" i="19" s="1"/>
  <c r="BF458" i="19" s="1"/>
  <c r="BA759" i="19"/>
  <c r="BE759" i="19" s="1"/>
  <c r="BF759" i="19" s="1"/>
  <c r="BA531" i="19"/>
  <c r="BE531" i="19" s="1"/>
  <c r="BA920" i="19"/>
  <c r="BE920" i="19" s="1"/>
  <c r="BF920" i="19" s="1"/>
  <c r="BA173" i="19"/>
  <c r="BE173" i="19" s="1"/>
  <c r="BF173" i="19" s="1"/>
  <c r="BA885" i="19"/>
  <c r="BE885" i="19" s="1"/>
  <c r="BF885" i="19" s="1"/>
  <c r="BA262" i="19"/>
  <c r="BE262" i="19" s="1"/>
  <c r="BF262" i="19" s="1"/>
  <c r="BA447" i="19"/>
  <c r="BE447" i="19" s="1"/>
  <c r="BF447" i="19" s="1"/>
  <c r="BA380" i="19"/>
  <c r="BE380" i="19" s="1"/>
  <c r="BF380" i="19" s="1"/>
  <c r="BA611" i="19"/>
  <c r="BE611" i="19" s="1"/>
  <c r="BF611" i="19" s="1"/>
  <c r="BA25" i="19"/>
  <c r="BE25" i="19" s="1"/>
  <c r="BF25" i="19" s="1"/>
  <c r="BA434" i="19"/>
  <c r="BE434" i="19" s="1"/>
  <c r="BF434" i="19" s="1"/>
  <c r="BA935" i="19"/>
  <c r="BE935" i="19" s="1"/>
  <c r="BF935" i="19" s="1"/>
  <c r="BA318" i="19"/>
  <c r="BE318" i="19" s="1"/>
  <c r="BF318" i="19" s="1"/>
  <c r="BA241" i="19"/>
  <c r="BE241" i="19" s="1"/>
  <c r="BF241" i="19" s="1"/>
  <c r="BA388" i="19"/>
  <c r="BE388" i="19" s="1"/>
  <c r="BF388" i="19" s="1"/>
  <c r="BA185" i="19"/>
  <c r="BE185" i="19" s="1"/>
  <c r="BF185" i="19" s="1"/>
  <c r="BA141" i="19"/>
  <c r="BE141" i="19" s="1"/>
  <c r="BF141" i="19" s="1"/>
  <c r="BA19" i="19"/>
  <c r="BE19" i="19" s="1"/>
  <c r="BF19" i="19" s="1"/>
  <c r="BA570" i="19"/>
  <c r="BE570" i="19" s="1"/>
  <c r="BF570" i="19" s="1"/>
  <c r="BA609" i="19"/>
  <c r="BE609" i="19" s="1"/>
  <c r="BF609" i="19" s="1"/>
  <c r="BA513" i="19"/>
  <c r="BE513" i="19" s="1"/>
  <c r="BF513" i="19" s="1"/>
  <c r="BA644" i="19"/>
  <c r="BE644" i="19" s="1"/>
  <c r="BF644" i="19" s="1"/>
  <c r="BA626" i="19"/>
  <c r="BE626" i="19" s="1"/>
  <c r="BF626" i="19" s="1"/>
  <c r="BA751" i="19"/>
  <c r="BE751" i="19" s="1"/>
  <c r="BF751" i="19" s="1"/>
  <c r="BA417" i="19"/>
  <c r="BE417" i="19" s="1"/>
  <c r="BF417" i="19" s="1"/>
  <c r="BA806" i="19"/>
  <c r="BE806" i="19" s="1"/>
  <c r="BF806" i="19" s="1"/>
  <c r="BA651" i="19"/>
  <c r="BE651" i="19" s="1"/>
  <c r="BF651" i="19" s="1"/>
  <c r="BA732" i="19"/>
  <c r="BE732" i="19" s="1"/>
  <c r="BF732" i="19" s="1"/>
  <c r="BA918" i="19"/>
  <c r="BE918" i="19" s="1"/>
  <c r="BF918" i="19" s="1"/>
  <c r="BA900" i="19"/>
  <c r="BE900" i="19" s="1"/>
  <c r="BF900" i="19" s="1"/>
  <c r="BA652" i="19"/>
  <c r="BE652" i="19" s="1"/>
  <c r="BF652" i="19" s="1"/>
  <c r="BA96" i="19"/>
  <c r="BE96" i="19" s="1"/>
  <c r="BF96" i="19" s="1"/>
  <c r="BA872" i="19"/>
  <c r="BE872" i="19" s="1"/>
  <c r="BF872" i="19" s="1"/>
  <c r="BA685" i="19"/>
  <c r="BE685" i="19" s="1"/>
  <c r="BF685" i="19" s="1"/>
  <c r="BA131" i="19"/>
  <c r="BE131" i="19" s="1"/>
  <c r="BF131" i="19" s="1"/>
  <c r="BA789" i="19"/>
  <c r="BE789" i="19" s="1"/>
  <c r="BF789" i="19" s="1"/>
  <c r="BA422" i="19"/>
  <c r="BE422" i="19" s="1"/>
  <c r="BF422" i="19" s="1"/>
  <c r="BA833" i="19"/>
  <c r="BE833" i="19" s="1"/>
  <c r="BF833" i="19" s="1"/>
  <c r="BA846" i="19"/>
  <c r="BE846" i="19" s="1"/>
  <c r="BF846" i="19" s="1"/>
  <c r="BA792" i="19"/>
  <c r="BE792" i="19" s="1"/>
  <c r="BF792" i="19" s="1"/>
  <c r="BA314" i="19"/>
  <c r="BE314" i="19" s="1"/>
  <c r="BF314" i="19" s="1"/>
  <c r="BA212" i="19"/>
  <c r="BE212" i="19" s="1"/>
  <c r="BF212" i="19" s="1"/>
  <c r="BA484" i="19"/>
  <c r="BE484" i="19" s="1"/>
  <c r="BF484" i="19" s="1"/>
  <c r="BA749" i="19"/>
  <c r="BE749" i="19" s="1"/>
  <c r="BF749" i="19" s="1"/>
  <c r="BA82" i="19"/>
  <c r="BE82" i="19" s="1"/>
  <c r="BF82" i="19" s="1"/>
  <c r="BA151" i="19"/>
  <c r="BE151" i="19" s="1"/>
  <c r="BF151" i="19" s="1"/>
  <c r="BA162" i="19"/>
  <c r="BE162" i="19" s="1"/>
  <c r="BF162" i="19" s="1"/>
  <c r="BA226" i="19"/>
  <c r="BE226" i="19" s="1"/>
  <c r="BF226" i="19" s="1"/>
  <c r="BA787" i="19"/>
  <c r="BE787" i="19" s="1"/>
  <c r="BF787" i="19" s="1"/>
  <c r="BA243" i="19"/>
  <c r="BE243" i="19" s="1"/>
  <c r="BF243" i="19" s="1"/>
  <c r="BA415" i="19"/>
  <c r="BE415" i="19" s="1"/>
  <c r="BF415" i="19" s="1"/>
  <c r="BA163" i="19"/>
  <c r="BE163" i="19" s="1"/>
  <c r="BF163" i="19" s="1"/>
  <c r="BA146" i="19"/>
  <c r="BE146" i="19" s="1"/>
  <c r="BF146" i="19" s="1"/>
  <c r="BA30" i="19"/>
  <c r="BE30" i="19" s="1"/>
  <c r="BF30" i="19" s="1"/>
  <c r="BA588" i="19"/>
  <c r="BE588" i="19" s="1"/>
  <c r="BF588" i="19" s="1"/>
  <c r="BA287" i="19"/>
  <c r="BE287" i="19" s="1"/>
  <c r="BA316" i="19"/>
  <c r="BE316" i="19" s="1"/>
  <c r="BF316" i="19" s="1"/>
  <c r="BA340" i="19"/>
  <c r="BE340" i="19" s="1"/>
  <c r="BF340" i="19" s="1"/>
  <c r="BA855" i="19"/>
  <c r="BE855" i="19" s="1"/>
  <c r="BF855" i="19" s="1"/>
  <c r="BA649" i="19"/>
  <c r="BE649" i="19" s="1"/>
  <c r="BF649" i="19" s="1"/>
  <c r="BA747" i="19"/>
  <c r="BE747" i="19" s="1"/>
  <c r="BF747" i="19" s="1"/>
  <c r="BA75" i="19"/>
  <c r="BE75" i="19" s="1"/>
  <c r="BF75" i="19" s="1"/>
  <c r="BA42" i="19"/>
  <c r="BE42" i="19" s="1"/>
  <c r="BF42" i="19" s="1"/>
  <c r="BA929" i="19"/>
  <c r="BE929" i="19" s="1"/>
  <c r="BF929" i="19" s="1"/>
  <c r="BA5" i="19"/>
  <c r="BE5" i="19" s="1"/>
  <c r="BF5" i="19" s="1"/>
  <c r="BA433" i="19"/>
  <c r="BE433" i="19" s="1"/>
  <c r="BF433" i="19" s="1"/>
  <c r="BA568" i="19"/>
  <c r="BE568" i="19" s="1"/>
  <c r="BF568" i="19" s="1"/>
  <c r="BA563" i="19"/>
  <c r="BE563" i="19" s="1"/>
  <c r="BF563" i="19" s="1"/>
  <c r="BA559" i="19"/>
  <c r="BE559" i="19" s="1"/>
  <c r="BF559" i="19" s="1"/>
  <c r="BA585" i="19"/>
  <c r="BE585" i="19" s="1"/>
  <c r="BF585" i="19" s="1"/>
  <c r="BA401" i="19"/>
  <c r="BE401" i="19" s="1"/>
  <c r="BF401" i="19" s="1"/>
  <c r="BA453" i="19"/>
  <c r="BE453" i="19" s="1"/>
  <c r="BF453" i="19" s="1"/>
  <c r="BA116" i="19"/>
  <c r="BE116" i="19" s="1"/>
  <c r="BF116" i="19" s="1"/>
  <c r="BA114" i="19"/>
  <c r="BE114" i="19" s="1"/>
  <c r="BF114" i="19" s="1"/>
  <c r="BA109" i="19"/>
  <c r="BE109" i="19" s="1"/>
  <c r="BF109" i="19" s="1"/>
  <c r="BA104" i="19"/>
  <c r="BE104" i="19" s="1"/>
  <c r="BF104" i="19" s="1"/>
  <c r="BA85" i="19"/>
  <c r="BE85" i="19" s="1"/>
  <c r="BF85" i="19" s="1"/>
  <c r="BA92" i="19"/>
  <c r="BE92" i="19" s="1"/>
  <c r="BF92" i="19" s="1"/>
  <c r="BA89" i="19"/>
  <c r="BE89" i="19" s="1"/>
  <c r="BF89" i="19" s="1"/>
  <c r="BA615" i="19"/>
  <c r="BE615" i="19" s="1"/>
  <c r="BF615" i="19" s="1"/>
  <c r="BA639" i="19"/>
  <c r="BE639" i="19" s="1"/>
  <c r="BF639" i="19" s="1"/>
  <c r="BA482" i="19"/>
  <c r="BE482" i="19" s="1"/>
  <c r="BF482" i="19" s="1"/>
  <c r="BA802" i="19"/>
  <c r="BE802" i="19" s="1"/>
  <c r="BF802" i="19" s="1"/>
  <c r="BA405" i="19"/>
  <c r="BE405" i="19" s="1"/>
  <c r="BF405" i="19" s="1"/>
  <c r="BA126" i="19"/>
  <c r="BE126" i="19" s="1"/>
  <c r="BF126" i="19" s="1"/>
  <c r="BA123" i="19"/>
  <c r="BE123" i="19" s="1"/>
  <c r="BF123" i="19" s="1"/>
  <c r="BA342" i="19"/>
  <c r="BE342" i="19" s="1"/>
  <c r="BF342" i="19" s="1"/>
  <c r="BA38" i="19"/>
  <c r="BE38" i="19" s="1"/>
  <c r="BF38" i="19" s="1"/>
  <c r="BA477" i="19"/>
  <c r="BE477" i="19" s="1"/>
  <c r="BF477" i="19" s="1"/>
  <c r="BA188" i="19"/>
  <c r="BE188" i="19" s="1"/>
  <c r="BF188" i="19" s="1"/>
  <c r="BA684" i="19"/>
  <c r="BE684" i="19" s="1"/>
  <c r="BF684" i="19" s="1"/>
  <c r="BA510" i="19"/>
  <c r="BE510" i="19" s="1"/>
  <c r="BF510" i="19" s="1"/>
  <c r="BA907" i="19"/>
  <c r="BE907" i="19" s="1"/>
  <c r="BF907" i="19" s="1"/>
  <c r="BA63" i="19"/>
  <c r="BE63" i="19" s="1"/>
  <c r="BF63" i="19" s="1"/>
  <c r="BA59" i="19"/>
  <c r="BE59" i="19" s="1"/>
  <c r="BF59" i="19" s="1"/>
  <c r="BA489" i="19"/>
  <c r="BE489" i="19" s="1"/>
  <c r="BF489" i="19" s="1"/>
  <c r="BA119" i="19"/>
  <c r="BE119" i="19" s="1"/>
  <c r="BF119" i="19" s="1"/>
  <c r="BA325" i="19"/>
  <c r="BE325" i="19" s="1"/>
  <c r="BF325" i="19" s="1"/>
  <c r="BA839" i="19"/>
  <c r="BE839" i="19" s="1"/>
  <c r="BF839" i="19" s="1"/>
  <c r="BA842" i="19"/>
  <c r="BE842" i="19" s="1"/>
  <c r="BF842" i="19" s="1"/>
  <c r="BA279" i="19"/>
  <c r="BE279" i="19" s="1"/>
  <c r="BF279" i="19" s="1"/>
  <c r="BA445" i="19"/>
  <c r="BE445" i="19" s="1"/>
  <c r="BF445" i="19" s="1"/>
  <c r="BA840" i="19"/>
  <c r="BE840" i="19" s="1"/>
  <c r="BF840" i="19" s="1"/>
  <c r="BA80" i="19"/>
  <c r="BE80" i="19" s="1"/>
  <c r="BF80" i="19" s="1"/>
  <c r="BA597" i="19"/>
  <c r="BE597" i="19" s="1"/>
  <c r="BF597" i="19" s="1"/>
  <c r="BA663" i="19"/>
  <c r="BE663" i="19" s="1"/>
  <c r="BF663" i="19" s="1"/>
  <c r="BA619" i="19"/>
  <c r="BE619" i="19" s="1"/>
  <c r="BF619" i="19" s="1"/>
  <c r="BA725" i="19"/>
  <c r="BE725" i="19" s="1"/>
  <c r="BF725" i="19" s="1"/>
  <c r="BA916" i="19"/>
  <c r="BE916" i="19" s="1"/>
  <c r="BF916" i="19" s="1"/>
  <c r="BA203" i="19"/>
  <c r="BE203" i="19" s="1"/>
  <c r="BF203" i="19" s="1"/>
  <c r="BA199" i="19"/>
  <c r="BE199" i="19" s="1"/>
  <c r="BF199" i="19" s="1"/>
  <c r="BA353" i="19"/>
  <c r="BE353" i="19" s="1"/>
  <c r="BF353" i="19" s="1"/>
  <c r="BA331" i="19"/>
  <c r="BE331" i="19" s="1"/>
  <c r="BF331" i="19" s="1"/>
  <c r="BA924" i="19"/>
  <c r="BE924" i="19" s="1"/>
  <c r="BF924" i="19" s="1"/>
  <c r="BA392" i="19"/>
  <c r="BE392" i="19" s="1"/>
  <c r="BF392" i="19" s="1"/>
  <c r="BA515" i="19"/>
  <c r="BE515" i="19" s="1"/>
  <c r="BF515" i="19" s="1"/>
  <c r="BA170" i="19"/>
  <c r="BE170" i="19" s="1"/>
  <c r="BF170" i="19" s="1"/>
  <c r="BA348" i="19"/>
  <c r="BE348" i="19" s="1"/>
  <c r="BF348" i="19" s="1"/>
  <c r="BA378" i="19"/>
  <c r="BE378" i="19" s="1"/>
  <c r="BF378" i="19" s="1"/>
  <c r="BA384" i="19"/>
  <c r="BE384" i="19" s="1"/>
  <c r="BF384" i="19" s="1"/>
  <c r="BA99" i="19"/>
  <c r="BE99" i="19" s="1"/>
  <c r="BF99" i="19" s="1"/>
  <c r="BA452" i="19"/>
  <c r="BE452" i="19" s="1"/>
  <c r="BF452" i="19" s="1"/>
  <c r="BA589" i="19"/>
  <c r="BE589" i="19" s="1"/>
  <c r="BF589" i="19" s="1"/>
  <c r="BA557" i="19"/>
  <c r="BE557" i="19" s="1"/>
  <c r="BF557" i="19" s="1"/>
  <c r="BA231" i="19"/>
  <c r="BE231" i="19" s="1"/>
  <c r="BF231" i="19" s="1"/>
  <c r="BA97" i="19"/>
  <c r="BE97" i="19" s="1"/>
  <c r="BF97" i="19" s="1"/>
  <c r="BA763" i="19"/>
  <c r="BE763" i="19" s="1"/>
  <c r="BF763" i="19" s="1"/>
  <c r="BA754" i="19"/>
  <c r="BE754" i="19" s="1"/>
  <c r="BF754" i="19" s="1"/>
  <c r="BA514" i="19"/>
  <c r="BE514" i="19" s="1"/>
  <c r="BF514" i="19" s="1"/>
  <c r="BA604" i="19"/>
  <c r="BE604" i="19" s="1"/>
  <c r="BF604" i="19" s="1"/>
  <c r="BA592" i="19"/>
  <c r="BE592" i="19" s="1"/>
  <c r="BF592" i="19" s="1"/>
  <c r="BA244" i="19"/>
  <c r="BE244" i="19" s="1"/>
  <c r="BF244" i="19" s="1"/>
  <c r="BA606" i="19"/>
  <c r="BE606" i="19" s="1"/>
  <c r="BF606" i="19" s="1"/>
  <c r="BA98" i="19"/>
  <c r="BE98" i="19" s="1"/>
  <c r="BF98" i="19" s="1"/>
  <c r="BA628" i="19"/>
  <c r="BE628" i="19" s="1"/>
  <c r="BF628" i="19" s="1"/>
  <c r="BA291" i="19"/>
  <c r="BE291" i="19" s="1"/>
  <c r="BF291" i="19" s="1"/>
  <c r="BA859" i="19"/>
  <c r="BE859" i="19" s="1"/>
  <c r="BF859" i="19" s="1"/>
  <c r="BA571" i="19"/>
  <c r="BE571" i="19" s="1"/>
  <c r="BF571" i="19" s="1"/>
  <c r="BA429" i="19"/>
  <c r="BE429" i="19" s="1"/>
  <c r="BF429" i="19" s="1"/>
  <c r="BA761" i="19"/>
  <c r="BE761" i="19" s="1"/>
  <c r="BF761" i="19" s="1"/>
  <c r="BA134" i="19"/>
  <c r="BE134" i="19" s="1"/>
  <c r="BF134" i="19" s="1"/>
  <c r="BA629" i="19"/>
  <c r="BE629" i="19" s="1"/>
  <c r="BF629" i="19" s="1"/>
  <c r="BA219" i="19"/>
  <c r="BE219" i="19" s="1"/>
  <c r="BF219" i="19" s="1"/>
  <c r="BA923" i="19"/>
  <c r="BE923" i="19" s="1"/>
  <c r="BF923" i="19" s="1"/>
  <c r="BA896" i="19"/>
  <c r="BE896" i="19" s="1"/>
  <c r="BF896" i="19" s="1"/>
  <c r="BA322" i="19"/>
  <c r="BE322" i="19" s="1"/>
  <c r="BF322" i="19" s="1"/>
  <c r="BA785" i="19"/>
  <c r="BE785" i="19" s="1"/>
  <c r="BF785" i="19" s="1"/>
  <c r="BA790" i="19"/>
  <c r="BE790" i="19" s="1"/>
  <c r="BF790" i="19" s="1"/>
  <c r="BA658" i="19"/>
  <c r="BE658" i="19" s="1"/>
  <c r="BF658" i="19" s="1"/>
  <c r="BA836" i="19"/>
  <c r="BE836" i="19" s="1"/>
  <c r="BF836" i="19" s="1"/>
  <c r="BA689" i="19"/>
  <c r="BE689" i="19" s="1"/>
  <c r="BF689" i="19" s="1"/>
  <c r="BA426" i="19"/>
  <c r="BE426" i="19" s="1"/>
  <c r="BF426" i="19" s="1"/>
  <c r="BA94" i="19"/>
  <c r="BE94" i="19" s="1"/>
  <c r="BF94" i="19" s="1"/>
  <c r="BA741" i="19"/>
  <c r="BE741" i="19" s="1"/>
  <c r="BF741" i="19" s="1"/>
  <c r="BA940" i="19"/>
  <c r="BE940" i="19" s="1"/>
  <c r="BA711" i="19"/>
  <c r="BE711" i="19" s="1"/>
  <c r="BF711" i="19" s="1"/>
  <c r="BA152" i="19"/>
  <c r="BE152" i="19" s="1"/>
  <c r="BF152" i="19" s="1"/>
  <c r="BA164" i="19"/>
  <c r="BE164" i="19" s="1"/>
  <c r="BF164" i="19" s="1"/>
  <c r="BA225" i="19"/>
  <c r="BE225" i="19" s="1"/>
  <c r="BF225" i="19" s="1"/>
  <c r="BA788" i="19"/>
  <c r="BE788" i="19" s="1"/>
  <c r="BF788" i="19" s="1"/>
  <c r="BA713" i="19"/>
  <c r="BE713" i="19" s="1"/>
  <c r="BF713" i="19" s="1"/>
  <c r="BA149" i="19"/>
  <c r="BE149" i="19" s="1"/>
  <c r="BF149" i="19" s="1"/>
  <c r="BA166" i="19"/>
  <c r="BE166" i="19" s="1"/>
  <c r="BF166" i="19" s="1"/>
  <c r="BA148" i="19"/>
  <c r="BE148" i="19" s="1"/>
  <c r="BF148" i="19" s="1"/>
  <c r="BA143" i="19"/>
  <c r="BE143" i="19" s="1"/>
  <c r="BF143" i="19" s="1"/>
  <c r="BA439" i="19"/>
  <c r="BE439" i="19" s="1"/>
  <c r="BF439" i="19" s="1"/>
  <c r="BA129" i="19"/>
  <c r="BE129" i="19" s="1"/>
  <c r="BF129" i="19" s="1"/>
  <c r="BA315" i="19"/>
  <c r="BE315" i="19" s="1"/>
  <c r="BF315" i="19" s="1"/>
  <c r="BA329" i="19"/>
  <c r="BE329" i="19" s="1"/>
  <c r="BF329" i="19" s="1"/>
  <c r="BA941" i="19"/>
  <c r="BE941" i="19" s="1"/>
  <c r="BF941" i="19" s="1"/>
  <c r="BA854" i="19"/>
  <c r="BE854" i="19" s="1"/>
  <c r="BF854" i="19" s="1"/>
  <c r="BA857" i="19"/>
  <c r="BE857" i="19" s="1"/>
  <c r="BF857" i="19" s="1"/>
  <c r="BA228" i="19"/>
  <c r="BE228" i="19" s="1"/>
  <c r="BF228" i="19" s="1"/>
  <c r="BA43" i="19"/>
  <c r="BE43" i="19" s="1"/>
  <c r="BF43" i="19" s="1"/>
  <c r="BA400" i="19"/>
  <c r="BE400" i="19" s="1"/>
  <c r="BF400" i="19" s="1"/>
  <c r="BA486" i="19"/>
  <c r="BE486" i="19" s="1"/>
  <c r="BF486" i="19" s="1"/>
  <c r="BA435" i="19"/>
  <c r="BE435" i="19" s="1"/>
  <c r="BF435" i="19" s="1"/>
  <c r="BA569" i="19"/>
  <c r="BE569" i="19" s="1"/>
  <c r="BF569" i="19" s="1"/>
  <c r="BA565" i="19"/>
  <c r="BE565" i="19" s="1"/>
  <c r="BF565" i="19" s="1"/>
  <c r="BA560" i="19"/>
  <c r="BE560" i="19" s="1"/>
  <c r="BF560" i="19" s="1"/>
  <c r="BA584" i="19"/>
  <c r="BE584" i="19" s="1"/>
  <c r="BF584" i="19" s="1"/>
  <c r="BA587" i="19"/>
  <c r="BE587" i="19" s="1"/>
  <c r="BF587" i="19" s="1"/>
  <c r="BA21" i="19"/>
  <c r="BE21" i="19" s="1"/>
  <c r="BF21" i="19" s="1"/>
  <c r="BA474" i="19"/>
  <c r="BE474" i="19" s="1"/>
  <c r="BF474" i="19" s="1"/>
  <c r="BA312" i="19"/>
  <c r="BE312" i="19" s="1"/>
  <c r="BF312" i="19" s="1"/>
  <c r="BA309" i="19"/>
  <c r="BE309" i="19" s="1"/>
  <c r="BF309" i="19" s="1"/>
  <c r="BA302" i="19"/>
  <c r="BE302" i="19" s="1"/>
  <c r="BF302" i="19" s="1"/>
  <c r="BA926" i="19"/>
  <c r="BE926" i="19" s="1"/>
  <c r="BF926" i="19" s="1"/>
  <c r="BA368" i="19"/>
  <c r="BE368" i="19" s="1"/>
  <c r="BF368" i="19" s="1"/>
  <c r="BA925" i="19"/>
  <c r="BE925" i="19" s="1"/>
  <c r="BF925" i="19" s="1"/>
  <c r="BA742" i="19"/>
  <c r="BE742" i="19" s="1"/>
  <c r="BF742" i="19" s="1"/>
  <c r="BA894" i="19"/>
  <c r="BE894" i="19" s="1"/>
  <c r="BF894" i="19" s="1"/>
  <c r="BA718" i="19"/>
  <c r="BE718" i="19" s="1"/>
  <c r="BF718" i="19" s="1"/>
  <c r="BA292" i="19"/>
  <c r="BE292" i="19" s="1"/>
  <c r="BF292" i="19" s="1"/>
  <c r="BA530" i="19"/>
  <c r="BE530" i="19" s="1"/>
  <c r="BF530" i="19" s="1"/>
  <c r="BA293" i="19"/>
  <c r="BE293" i="19" s="1"/>
  <c r="BF293" i="19" s="1"/>
  <c r="BA189" i="19"/>
  <c r="BE189" i="19" s="1"/>
  <c r="BF189" i="19" s="1"/>
  <c r="BA821" i="19"/>
  <c r="BE821" i="19" s="1"/>
  <c r="BF821" i="19" s="1"/>
  <c r="BA601" i="19"/>
  <c r="BE601" i="19" s="1"/>
  <c r="BF601" i="19" s="1"/>
  <c r="BA613" i="19"/>
  <c r="BE613" i="19" s="1"/>
  <c r="BF613" i="19" s="1"/>
  <c r="BA57" i="19"/>
  <c r="BE57" i="19" s="1"/>
  <c r="BF57" i="19" s="1"/>
  <c r="BA752" i="19"/>
  <c r="BE752" i="19" s="1"/>
  <c r="BF752" i="19" s="1"/>
  <c r="BA246" i="19"/>
  <c r="BE246" i="19" s="1"/>
  <c r="BF246" i="19" s="1"/>
  <c r="BA214" i="19"/>
  <c r="BE214" i="19" s="1"/>
  <c r="BF214" i="19" s="1"/>
  <c r="BA222" i="19"/>
  <c r="BE222" i="19" s="1"/>
  <c r="BF222" i="19" s="1"/>
  <c r="BA891" i="19"/>
  <c r="BE891" i="19" s="1"/>
  <c r="BF891" i="19" s="1"/>
  <c r="BA635" i="19"/>
  <c r="BE635" i="19" s="1"/>
  <c r="BF635" i="19" s="1"/>
  <c r="BA586" i="19"/>
  <c r="BE586" i="19" s="1"/>
  <c r="BF586" i="19" s="1"/>
  <c r="BA282" i="19"/>
  <c r="BE282" i="19" s="1"/>
  <c r="BF282" i="19" s="1"/>
  <c r="BA922" i="19"/>
  <c r="BE922" i="19" s="1"/>
  <c r="BF922" i="19" s="1"/>
  <c r="BA945" i="19"/>
  <c r="BE945" i="19" s="1"/>
  <c r="BF945" i="19" s="1"/>
  <c r="BA750" i="19"/>
  <c r="BE750" i="19" s="1"/>
  <c r="BF750" i="19" s="1"/>
  <c r="BA370" i="19"/>
  <c r="BE370" i="19" s="1"/>
  <c r="BF370" i="19" s="1"/>
  <c r="BA181" i="19"/>
  <c r="BE181" i="19" s="1"/>
  <c r="BF181" i="19" s="1"/>
  <c r="BA35" i="19"/>
  <c r="BE35" i="19" s="1"/>
  <c r="BF35" i="19" s="1"/>
  <c r="BA40" i="19"/>
  <c r="BE40" i="19" s="1"/>
  <c r="BF40" i="19" s="1"/>
  <c r="BA521" i="19"/>
  <c r="BE521" i="19" s="1"/>
  <c r="BF521" i="19" s="1"/>
  <c r="BA494" i="19"/>
  <c r="BE494" i="19" s="1"/>
  <c r="BF494" i="19" s="1"/>
  <c r="BA335" i="19"/>
  <c r="BE335" i="19" s="1"/>
  <c r="BF335" i="19" s="1"/>
  <c r="BA48" i="19"/>
  <c r="BE48" i="19" s="1"/>
  <c r="BF48" i="19" s="1"/>
  <c r="BA55" i="19"/>
  <c r="BE55" i="19" s="1"/>
  <c r="BF55" i="19" s="1"/>
  <c r="BA733" i="19"/>
  <c r="BE733" i="19" s="1"/>
  <c r="BF733" i="19" s="1"/>
  <c r="BA398" i="19"/>
  <c r="BE398" i="19" s="1"/>
  <c r="BA271" i="19"/>
  <c r="BE271" i="19" s="1"/>
  <c r="BF271" i="19" s="1"/>
  <c r="BA436" i="19"/>
  <c r="BE436" i="19" s="1"/>
  <c r="BF436" i="19" s="1"/>
  <c r="BA748" i="19"/>
  <c r="BE748" i="19" s="1"/>
  <c r="BF748" i="19" s="1"/>
  <c r="BA374" i="19"/>
  <c r="BE374" i="19" s="1"/>
  <c r="BF374" i="19" s="1"/>
  <c r="BA139" i="19"/>
  <c r="BE139" i="19" s="1"/>
  <c r="BF139" i="19" s="1"/>
  <c r="BA227" i="19"/>
  <c r="BE227" i="19" s="1"/>
  <c r="BF227" i="19" s="1"/>
  <c r="BA678" i="19"/>
  <c r="BE678" i="19" s="1"/>
  <c r="BF678" i="19" s="1"/>
  <c r="BA612" i="19"/>
  <c r="BE612" i="19" s="1"/>
  <c r="BF612" i="19" s="1"/>
  <c r="BA877" i="19"/>
  <c r="BE877" i="19" s="1"/>
  <c r="BF877" i="19" s="1"/>
  <c r="BA394" i="19"/>
  <c r="BE394" i="19" s="1"/>
  <c r="BA420" i="19"/>
  <c r="BE420" i="19" s="1"/>
  <c r="BF420" i="19" s="1"/>
  <c r="BA734" i="19"/>
  <c r="BE734" i="19" s="1"/>
  <c r="BF734" i="19" s="1"/>
  <c r="BA467" i="19"/>
  <c r="BE467" i="19" s="1"/>
  <c r="BF467" i="19" s="1"/>
  <c r="BA699" i="19"/>
  <c r="BE699" i="19" s="1"/>
  <c r="BF699" i="19" s="1"/>
  <c r="BA28" i="19"/>
  <c r="BE28" i="19" s="1"/>
  <c r="BF28" i="19" s="1"/>
  <c r="BA54" i="19"/>
  <c r="BE54" i="19" s="1"/>
  <c r="BA535" i="19"/>
  <c r="BE535" i="19" s="1"/>
  <c r="BF535" i="19" s="1"/>
  <c r="BA608" i="19"/>
  <c r="BE608" i="19" s="1"/>
  <c r="BF608" i="19" s="1"/>
  <c r="BA46" i="19"/>
  <c r="BE46" i="19" s="1"/>
  <c r="BF46" i="19" s="1"/>
  <c r="BA307" i="19"/>
  <c r="BE307" i="19" s="1"/>
  <c r="BF307" i="19" s="1"/>
  <c r="BA304" i="19"/>
  <c r="BE304" i="19" s="1"/>
  <c r="BF304" i="19" s="1"/>
  <c r="BA308" i="19"/>
  <c r="BE308" i="19" s="1"/>
  <c r="BF308" i="19" s="1"/>
  <c r="BA301" i="19"/>
  <c r="BE301" i="19" s="1"/>
  <c r="BF301" i="19" s="1"/>
  <c r="BA697" i="19"/>
  <c r="BE697" i="19" s="1"/>
  <c r="BA667" i="19"/>
  <c r="BE667" i="19" s="1"/>
  <c r="BF667" i="19" s="1"/>
  <c r="BA344" i="19"/>
  <c r="BE344" i="19" s="1"/>
  <c r="BF344" i="19" s="1"/>
  <c r="BA409" i="19"/>
  <c r="BE409" i="19" s="1"/>
  <c r="BF409" i="19" s="1"/>
  <c r="BA715" i="19"/>
  <c r="BE715" i="19" s="1"/>
  <c r="BF715" i="19" s="1"/>
  <c r="BA717" i="19"/>
  <c r="BE717" i="19" s="1"/>
  <c r="BF717" i="19" s="1"/>
  <c r="BA261" i="19"/>
  <c r="BE261" i="19" s="1"/>
  <c r="BF261" i="19" s="1"/>
  <c r="BA825" i="19"/>
  <c r="BE825" i="19" s="1"/>
  <c r="BF825" i="19" s="1"/>
  <c r="BA254" i="19"/>
  <c r="BE254" i="19" s="1"/>
  <c r="BF254" i="19" s="1"/>
  <c r="BA190" i="19"/>
  <c r="BE190" i="19" s="1"/>
  <c r="BF190" i="19" s="1"/>
  <c r="BA820" i="19"/>
  <c r="BE820" i="19" s="1"/>
  <c r="BF820" i="19" s="1"/>
  <c r="BA6" i="19"/>
  <c r="BE6" i="19" s="1"/>
  <c r="BF6" i="19" s="1"/>
  <c r="BA760" i="19"/>
  <c r="BE760" i="19" s="1"/>
  <c r="BF760" i="19" s="1"/>
  <c r="BA726" i="19"/>
  <c r="BE726" i="19" s="1"/>
  <c r="BF726" i="19" s="1"/>
  <c r="BA890" i="19"/>
  <c r="BE890" i="19" s="1"/>
  <c r="BF890" i="19" s="1"/>
  <c r="BA186" i="19"/>
  <c r="BE186" i="19" s="1"/>
  <c r="BF186" i="19" s="1"/>
  <c r="BA786" i="19"/>
  <c r="BE786" i="19" s="1"/>
  <c r="BF786" i="19" s="1"/>
  <c r="BA507" i="19"/>
  <c r="BE507" i="19" s="1"/>
  <c r="BF507" i="19" s="1"/>
  <c r="BA897" i="19"/>
  <c r="BE897" i="19" s="1"/>
  <c r="BF897" i="19" s="1"/>
  <c r="BA728" i="19"/>
  <c r="BE728" i="19" s="1"/>
  <c r="BF728" i="19" s="1"/>
  <c r="BA810" i="19"/>
  <c r="BE810" i="19" s="1"/>
  <c r="BF810" i="19" s="1"/>
  <c r="BA283" i="19"/>
  <c r="BE283" i="19" s="1"/>
  <c r="BF283" i="19" s="1"/>
  <c r="BA716" i="19"/>
  <c r="BE716" i="19" s="1"/>
  <c r="BF716" i="19" s="1"/>
  <c r="BA371" i="19"/>
  <c r="BE371" i="19" s="1"/>
  <c r="BF371" i="19" s="1"/>
  <c r="BA501" i="19"/>
  <c r="BE501" i="19" s="1"/>
  <c r="BF501" i="19" s="1"/>
  <c r="BA365" i="19"/>
  <c r="BE365" i="19" s="1"/>
  <c r="BF365" i="19" s="1"/>
  <c r="BA180" i="19"/>
  <c r="BE180" i="19" s="1"/>
  <c r="BF180" i="19" s="1"/>
  <c r="BA664" i="19"/>
  <c r="BE664" i="19" s="1"/>
  <c r="BF664" i="19" s="1"/>
  <c r="BA234" i="19"/>
  <c r="BE234" i="19" s="1"/>
  <c r="BF234" i="19" s="1"/>
  <c r="BA268" i="19"/>
  <c r="BE268" i="19" s="1"/>
  <c r="BF268" i="19" s="1"/>
  <c r="BA779" i="19"/>
  <c r="BE779" i="19" s="1"/>
  <c r="BF779" i="19" s="1"/>
  <c r="BA878" i="19"/>
  <c r="BE878" i="19" s="1"/>
  <c r="BF878" i="19" s="1"/>
  <c r="BA47" i="19"/>
  <c r="BE47" i="19" s="1"/>
  <c r="BF47" i="19" s="1"/>
  <c r="BA775" i="19"/>
  <c r="BE775" i="19" s="1"/>
  <c r="BF775" i="19" s="1"/>
  <c r="BA813" i="19"/>
  <c r="BE813" i="19" s="1"/>
  <c r="BF813" i="19" s="1"/>
  <c r="BA661" i="19"/>
  <c r="BE661" i="19" s="1"/>
  <c r="BF661" i="19" s="1"/>
  <c r="BA267" i="19"/>
  <c r="BE267" i="19" s="1"/>
  <c r="BF267" i="19" s="1"/>
  <c r="BA32" i="19"/>
  <c r="BE32" i="19" s="1"/>
  <c r="BF32" i="19" s="1"/>
  <c r="BA437" i="19"/>
  <c r="BE437" i="19" s="1"/>
  <c r="BF437" i="19" s="1"/>
  <c r="BA373" i="19"/>
  <c r="BE373" i="19" s="1"/>
  <c r="BF373" i="19" s="1"/>
  <c r="BA294" i="19"/>
  <c r="BE294" i="19" s="1"/>
  <c r="BF294" i="19" s="1"/>
  <c r="BA396" i="19"/>
  <c r="BE396" i="19" s="1"/>
  <c r="BA511" i="19"/>
  <c r="BE511" i="19" s="1"/>
  <c r="BF511" i="19" s="1"/>
  <c r="BA917" i="19"/>
  <c r="BE917" i="19" s="1"/>
  <c r="BF917" i="19" s="1"/>
  <c r="BA502" i="19"/>
  <c r="BE502" i="19" s="1"/>
  <c r="BF502" i="19" s="1"/>
  <c r="BA491" i="19"/>
  <c r="BE491" i="19" s="1"/>
  <c r="BF491" i="19" s="1"/>
  <c r="BA915" i="19"/>
  <c r="BE915" i="19" s="1"/>
  <c r="BF915" i="19" s="1"/>
  <c r="BA735" i="19"/>
  <c r="BE735" i="19" s="1"/>
  <c r="BF735" i="19" s="1"/>
  <c r="BA468" i="19"/>
  <c r="BE468" i="19" s="1"/>
  <c r="BF468" i="19" s="1"/>
  <c r="BA52" i="19"/>
  <c r="BE52" i="19" s="1"/>
  <c r="BF52" i="19" s="1"/>
  <c r="BA27" i="19"/>
  <c r="BE27" i="19" s="1"/>
  <c r="BF27" i="19" s="1"/>
  <c r="BA509" i="19"/>
  <c r="BE509" i="19" s="1"/>
  <c r="BF509" i="19" s="1"/>
  <c r="BA538" i="19"/>
  <c r="BE538" i="19" s="1"/>
  <c r="BF538" i="19" s="1"/>
  <c r="BA879" i="19"/>
  <c r="BE879" i="19" s="1"/>
  <c r="BF879" i="19" s="1"/>
  <c r="BA701" i="19"/>
  <c r="BE701" i="19" s="1"/>
  <c r="BF701" i="19" s="1"/>
  <c r="BA688" i="19"/>
  <c r="BE688" i="19" s="1"/>
  <c r="BF688" i="19" s="1"/>
  <c r="BA258" i="19"/>
  <c r="BE258" i="19" s="1"/>
  <c r="BF258" i="19" s="1"/>
  <c r="BA153" i="19"/>
  <c r="BE153" i="19" s="1"/>
  <c r="BF153" i="19" s="1"/>
  <c r="BA165" i="19"/>
  <c r="BE165" i="19" s="1"/>
  <c r="BF165" i="19" s="1"/>
  <c r="BA824" i="19"/>
  <c r="BE824" i="19" s="1"/>
  <c r="BF824" i="19" s="1"/>
  <c r="BA238" i="19"/>
  <c r="BE238" i="19" s="1"/>
  <c r="BF238" i="19" s="1"/>
  <c r="BA714" i="19"/>
  <c r="BE714" i="19" s="1"/>
  <c r="BF714" i="19" s="1"/>
  <c r="BA167" i="19"/>
  <c r="BE167" i="19" s="1"/>
  <c r="BF167" i="19" s="1"/>
  <c r="BA533" i="19"/>
  <c r="BE533" i="19" s="1"/>
  <c r="BF533" i="19" s="1"/>
  <c r="BA159" i="19"/>
  <c r="BE159" i="19" s="1"/>
  <c r="BF159" i="19" s="1"/>
  <c r="BA144" i="19"/>
  <c r="BE144" i="19" s="1"/>
  <c r="BF144" i="19" s="1"/>
  <c r="BA883" i="19"/>
  <c r="BE883" i="19" s="1"/>
  <c r="BF883" i="19" s="1"/>
  <c r="BA793" i="19"/>
  <c r="BE793" i="19" s="1"/>
  <c r="BF793" i="19" s="1"/>
  <c r="BA850" i="19"/>
  <c r="BE850" i="19" s="1"/>
  <c r="BF850" i="19" s="1"/>
  <c r="BA402" i="19"/>
  <c r="BE402" i="19" s="1"/>
  <c r="BF402" i="19" s="1"/>
  <c r="BA414" i="19"/>
  <c r="BE414" i="19" s="1"/>
  <c r="BF414" i="19" s="1"/>
  <c r="BA853" i="19"/>
  <c r="BE853" i="19" s="1"/>
  <c r="BF853" i="19" s="1"/>
  <c r="BA858" i="19"/>
  <c r="BE858" i="19" s="1"/>
  <c r="BF858" i="19" s="1"/>
  <c r="BA927" i="19"/>
  <c r="BE927" i="19" s="1"/>
  <c r="BF927" i="19" s="1"/>
  <c r="BA41" i="19"/>
  <c r="BE41" i="19" s="1"/>
  <c r="BF41" i="19" s="1"/>
  <c r="BA627" i="19"/>
  <c r="BE627" i="19" s="1"/>
  <c r="BF627" i="19" s="1"/>
  <c r="BA485" i="19"/>
  <c r="BE485" i="19" s="1"/>
  <c r="BA884" i="19"/>
  <c r="BE884" i="19" s="1"/>
  <c r="BF884" i="19" s="1"/>
  <c r="BA431" i="19"/>
  <c r="BE431" i="19" s="1"/>
  <c r="BF431" i="19" s="1"/>
  <c r="BA566" i="19"/>
  <c r="BE566" i="19" s="1"/>
  <c r="BF566" i="19" s="1"/>
  <c r="BA561" i="19"/>
  <c r="BE561" i="19" s="1"/>
  <c r="BF561" i="19" s="1"/>
  <c r="BA393" i="19"/>
  <c r="BE393" i="19" s="1"/>
  <c r="BF393" i="19" s="1"/>
  <c r="BA653" i="19"/>
  <c r="BE653" i="19" s="1"/>
  <c r="BF653" i="19" s="1"/>
  <c r="BA403" i="19"/>
  <c r="BE403" i="19" s="1"/>
  <c r="BF403" i="19" s="1"/>
  <c r="BA753" i="19"/>
  <c r="BE753" i="19" s="1"/>
  <c r="BF753" i="19" s="1"/>
  <c r="BA313" i="19"/>
  <c r="BE313" i="19" s="1"/>
  <c r="BF313" i="19" s="1"/>
  <c r="BA310" i="19"/>
  <c r="BE310" i="19" s="1"/>
  <c r="BF310" i="19" s="1"/>
  <c r="BA303" i="19"/>
  <c r="BE303" i="19" s="1"/>
  <c r="BF303" i="19" s="1"/>
  <c r="BA299" i="19"/>
  <c r="BE299" i="19" s="1"/>
  <c r="BF299" i="19" s="1"/>
  <c r="BA808" i="19"/>
  <c r="BE808" i="19" s="1"/>
  <c r="BF808" i="19" s="1"/>
  <c r="BA939" i="19"/>
  <c r="BE939" i="19" s="1"/>
  <c r="BF939" i="19" s="1"/>
  <c r="BA488" i="19"/>
  <c r="BE488" i="19" s="1"/>
  <c r="BF488" i="19" s="1"/>
  <c r="BA81" i="19"/>
  <c r="BE81" i="19" s="1"/>
  <c r="BF81" i="19" s="1"/>
  <c r="BA719" i="19"/>
  <c r="BE719" i="19" s="1"/>
  <c r="BF719" i="19" s="1"/>
  <c r="BA523" i="19"/>
  <c r="BE523" i="19" s="1"/>
  <c r="BF523" i="19" s="1"/>
  <c r="BA746" i="19"/>
  <c r="BE746" i="19" s="1"/>
  <c r="BF746" i="19" s="1"/>
  <c r="BA882" i="19"/>
  <c r="BE882" i="19" s="1"/>
  <c r="BF882" i="19" s="1"/>
  <c r="BA783" i="19"/>
  <c r="BE783" i="19" s="1"/>
  <c r="BF783" i="19" s="1"/>
  <c r="BA822" i="19"/>
  <c r="BE822" i="19" s="1"/>
  <c r="BF822" i="19" s="1"/>
  <c r="BA605" i="19"/>
  <c r="BE605" i="19" s="1"/>
  <c r="BF605" i="19" s="1"/>
  <c r="BA634" i="19"/>
  <c r="BE634" i="19" s="1"/>
  <c r="BF634" i="19" s="1"/>
  <c r="BA727" i="19"/>
  <c r="BE727" i="19" s="1"/>
  <c r="BF727" i="19" s="1"/>
  <c r="BA636" i="19"/>
  <c r="BE636" i="19" s="1"/>
  <c r="BF636" i="19" s="1"/>
  <c r="BA892" i="19"/>
  <c r="BE892" i="19" s="1"/>
  <c r="BF892" i="19" s="1"/>
  <c r="BA631" i="19"/>
  <c r="BE631" i="19" s="1"/>
  <c r="BF631" i="19" s="1"/>
  <c r="BA221" i="19"/>
  <c r="BE221" i="19" s="1"/>
  <c r="BA893" i="19"/>
  <c r="BE893" i="19" s="1"/>
  <c r="BF893" i="19" s="1"/>
  <c r="BA350" i="19"/>
  <c r="BE350" i="19" s="1"/>
  <c r="BF350" i="19" s="1"/>
  <c r="BA177" i="19"/>
  <c r="BE177" i="19" s="1"/>
  <c r="BF177" i="19" s="1"/>
  <c r="BA418" i="19"/>
  <c r="BE418" i="19" s="1"/>
  <c r="BF418" i="19" s="1"/>
  <c r="BA921" i="19"/>
  <c r="BE921" i="19" s="1"/>
  <c r="BF921" i="19" s="1"/>
  <c r="BA366" i="19"/>
  <c r="BE366" i="19" s="1"/>
  <c r="BF366" i="19" s="1"/>
  <c r="BA773" i="19"/>
  <c r="BE773" i="19" s="1"/>
  <c r="BF773" i="19" s="1"/>
  <c r="BA297" i="19"/>
  <c r="BE297" i="19" s="1"/>
  <c r="BF297" i="19" s="1"/>
  <c r="BA209" i="19"/>
  <c r="BE209" i="19" s="1"/>
  <c r="BF209" i="19" s="1"/>
  <c r="BA49" i="19"/>
  <c r="BE49" i="19" s="1"/>
  <c r="BF49" i="19" s="1"/>
  <c r="BA780" i="19"/>
  <c r="BE780" i="19" s="1"/>
  <c r="BA583" i="19"/>
  <c r="BE583" i="19" s="1"/>
  <c r="BF583" i="19" s="1"/>
  <c r="BA755" i="19"/>
  <c r="BE755" i="19" s="1"/>
  <c r="BF755" i="19" s="1"/>
  <c r="BA460" i="19"/>
  <c r="BE460" i="19" s="1"/>
  <c r="BF460" i="19" s="1"/>
  <c r="BA873" i="19"/>
  <c r="BE873" i="19" s="1"/>
  <c r="BF873" i="19" s="1"/>
  <c r="BA865" i="19"/>
  <c r="BE865" i="19" s="1"/>
  <c r="BF865" i="19" s="1"/>
  <c r="BA659" i="19"/>
  <c r="BE659" i="19" s="1"/>
  <c r="BF659" i="19" s="1"/>
  <c r="BA399" i="19"/>
  <c r="BE399" i="19" s="1"/>
  <c r="BF399" i="19" s="1"/>
  <c r="BA781" i="19"/>
  <c r="BE781" i="19" s="1"/>
  <c r="BA860" i="19"/>
  <c r="BE860" i="19" s="1"/>
  <c r="BF860" i="19" s="1"/>
  <c r="BA888" i="19"/>
  <c r="BE888" i="19" s="1"/>
  <c r="BF888" i="19" s="1"/>
  <c r="BA721" i="19"/>
  <c r="BE721" i="19" s="1"/>
  <c r="BF721" i="19" s="1"/>
  <c r="BA499" i="19"/>
  <c r="BE499" i="19" s="1"/>
  <c r="BF499" i="19" s="1"/>
  <c r="BA478" i="19"/>
  <c r="BE478" i="19" s="1"/>
  <c r="BF478" i="19" s="1"/>
  <c r="BA281" i="19"/>
  <c r="BE281" i="19" s="1"/>
  <c r="BF281" i="19" s="1"/>
  <c r="BA397" i="19"/>
  <c r="BE397" i="19" s="1"/>
  <c r="BF397" i="19" s="1"/>
  <c r="BA223" i="19"/>
  <c r="BE223" i="19" s="1"/>
  <c r="BF223" i="19" s="1"/>
  <c r="BA887" i="19"/>
  <c r="BE887" i="19" s="1"/>
  <c r="BF887" i="19" s="1"/>
  <c r="BA784" i="19"/>
  <c r="BE784" i="19" s="1"/>
  <c r="BF784" i="19" s="1"/>
  <c r="BA591" i="19"/>
  <c r="BE591" i="19" s="1"/>
  <c r="BF591" i="19" s="1"/>
  <c r="BA679" i="19"/>
  <c r="BE679" i="19" s="1"/>
  <c r="BF679" i="19" s="1"/>
  <c r="BA184" i="19"/>
  <c r="BE184" i="19" s="1"/>
  <c r="BF184" i="19" s="1"/>
  <c r="BA29" i="19"/>
  <c r="BE29" i="19" s="1"/>
  <c r="BF29" i="19" s="1"/>
  <c r="BA548" i="19"/>
  <c r="BE548" i="19" s="1"/>
  <c r="BF548" i="19" s="1"/>
  <c r="BF54" i="19"/>
  <c r="BF394" i="19"/>
  <c r="BF398" i="19"/>
  <c r="BC37" i="19"/>
  <c r="BD37" i="19"/>
  <c r="BC827" i="19"/>
  <c r="BD827" i="19" s="1"/>
  <c r="BC829" i="19"/>
  <c r="BD829" i="19" s="1"/>
  <c r="BC738" i="19"/>
  <c r="BD738" i="19" s="1"/>
  <c r="BC818" i="19"/>
  <c r="BD818" i="19" s="1"/>
  <c r="BC18" i="19"/>
  <c r="BD18" i="19"/>
  <c r="BC112" i="19"/>
  <c r="BD112" i="19"/>
  <c r="BC115" i="19"/>
  <c r="BD115" i="19"/>
  <c r="BC108" i="19"/>
  <c r="BD108" i="19"/>
  <c r="BC106" i="19"/>
  <c r="BD106" i="19"/>
  <c r="BC101" i="19"/>
  <c r="BD101" i="19"/>
  <c r="BC93" i="19"/>
  <c r="BD93" i="19"/>
  <c r="BC88" i="19"/>
  <c r="BD88" i="19"/>
  <c r="BC665" i="19"/>
  <c r="BD665" i="19"/>
  <c r="BC640" i="19"/>
  <c r="BD640" i="19" s="1"/>
  <c r="BC483" i="19"/>
  <c r="BD483" i="19"/>
  <c r="BC288" i="19"/>
  <c r="BD288" i="19"/>
  <c r="BC449" i="19"/>
  <c r="BD449" i="19"/>
  <c r="BC168" i="19"/>
  <c r="BD168" i="19"/>
  <c r="BC124" i="19"/>
  <c r="BD124" i="19" s="1"/>
  <c r="BC739" i="19"/>
  <c r="BD739" i="19" s="1"/>
  <c r="BC633" i="19"/>
  <c r="BD633" i="19"/>
  <c r="BC573" i="19"/>
  <c r="BD573" i="19"/>
  <c r="BC505" i="19"/>
  <c r="BD505" i="19"/>
  <c r="BC191" i="19"/>
  <c r="BD191" i="19"/>
  <c r="BC526" i="19"/>
  <c r="BD526" i="19"/>
  <c r="BC908" i="19"/>
  <c r="BD908" i="19"/>
  <c r="BC904" i="19"/>
  <c r="BD904" i="19"/>
  <c r="BC60" i="19"/>
  <c r="BD60" i="19"/>
  <c r="BC911" i="19"/>
  <c r="BD911" i="19"/>
  <c r="BC157" i="19"/>
  <c r="BD157" i="19"/>
  <c r="BC360" i="19"/>
  <c r="BD360" i="19"/>
  <c r="BC838" i="19"/>
  <c r="BD838" i="19"/>
  <c r="BC903" i="19"/>
  <c r="BD903" i="19"/>
  <c r="BC277" i="19"/>
  <c r="BD277" i="19"/>
  <c r="BC448" i="19"/>
  <c r="BD448" i="19" s="1"/>
  <c r="BC841" i="19"/>
  <c r="BD841" i="19"/>
  <c r="BC79" i="19"/>
  <c r="BD79" i="19"/>
  <c r="BC598" i="19"/>
  <c r="BD598" i="19"/>
  <c r="BC442" i="19"/>
  <c r="BD442" i="19"/>
  <c r="BC620" i="19"/>
  <c r="BD620" i="19"/>
  <c r="BC616" i="19"/>
  <c r="BD616" i="19"/>
  <c r="BC31" i="19"/>
  <c r="BD31" i="19" s="1"/>
  <c r="BC204" i="19"/>
  <c r="BD204" i="19" s="1"/>
  <c r="BC200" i="19"/>
  <c r="BD200" i="19" s="1"/>
  <c r="BD354" i="19"/>
  <c r="BC354" i="19"/>
  <c r="BD782" i="19"/>
  <c r="BC782" i="19"/>
  <c r="BD743" i="19"/>
  <c r="BC743" i="19"/>
  <c r="BD193" i="19"/>
  <c r="BC193" i="19"/>
  <c r="BC516" i="19"/>
  <c r="BD516" i="19" s="1"/>
  <c r="BC171" i="19"/>
  <c r="BD171" i="19" s="1"/>
  <c r="BC362" i="19"/>
  <c r="BD362" i="19" s="1"/>
  <c r="BD379" i="19"/>
  <c r="BC379" i="19"/>
  <c r="BD407" i="19"/>
  <c r="BC407" i="19"/>
  <c r="BD375" i="19"/>
  <c r="BC375" i="19"/>
  <c r="BD382" i="19"/>
  <c r="BC382" i="19"/>
  <c r="BD529" i="19"/>
  <c r="BC529" i="19"/>
  <c r="BD522" i="19"/>
  <c r="BC522" i="19"/>
  <c r="BD504" i="19"/>
  <c r="BC504" i="19"/>
  <c r="BC319" i="19"/>
  <c r="BD319" i="19" s="1"/>
  <c r="BD242" i="19"/>
  <c r="BC242" i="19"/>
  <c r="BD930" i="19"/>
  <c r="BC930" i="19"/>
  <c r="BD208" i="19"/>
  <c r="BC208" i="19"/>
  <c r="BD142" i="19"/>
  <c r="BC142" i="19"/>
  <c r="BD593" i="19"/>
  <c r="BC593" i="19"/>
  <c r="BD938" i="19"/>
  <c r="BC938" i="19"/>
  <c r="BD498" i="19"/>
  <c r="BC498" i="19"/>
  <c r="BD45" i="19"/>
  <c r="BC45" i="19"/>
  <c r="BD643" i="19"/>
  <c r="BC643" i="19"/>
  <c r="BD647" i="19"/>
  <c r="BC647" i="19"/>
  <c r="BD528" i="19"/>
  <c r="BC528" i="19"/>
  <c r="BC217" i="19"/>
  <c r="BD217" i="19" s="1"/>
  <c r="BD837" i="19"/>
  <c r="BC837" i="19"/>
  <c r="BD650" i="19"/>
  <c r="BC650" i="19"/>
  <c r="BD731" i="19"/>
  <c r="BC731" i="19"/>
  <c r="BD623" i="19"/>
  <c r="BC623" i="19"/>
  <c r="BD901" i="19"/>
  <c r="BC901" i="19"/>
  <c r="BD376" i="19"/>
  <c r="BC376" i="19"/>
  <c r="BD590" i="19"/>
  <c r="BC590" i="19"/>
  <c r="BD690" i="19"/>
  <c r="BC690" i="19"/>
  <c r="BD284" i="19"/>
  <c r="BC284" i="19"/>
  <c r="BD706" i="19"/>
  <c r="BC706" i="19"/>
  <c r="BD657" i="19"/>
  <c r="BC657" i="19"/>
  <c r="BD834" i="19"/>
  <c r="BC834" i="19"/>
  <c r="BD22" i="19"/>
  <c r="BC22" i="19"/>
  <c r="BD875" i="19"/>
  <c r="BC875" i="19"/>
  <c r="BD791" i="19"/>
  <c r="BC791" i="19"/>
  <c r="BD339" i="19"/>
  <c r="BC339" i="19"/>
  <c r="BC803" i="19"/>
  <c r="BD803" i="19" s="1"/>
  <c r="BC932" i="19"/>
  <c r="BD932" i="19" s="1"/>
  <c r="BD224" i="19"/>
  <c r="BC224" i="19"/>
  <c r="BD154" i="19"/>
  <c r="BC154" i="19"/>
  <c r="BD150" i="19"/>
  <c r="BC150" i="19"/>
  <c r="BD160" i="19"/>
  <c r="BC160" i="19"/>
  <c r="BD237" i="19"/>
  <c r="BC237" i="19"/>
  <c r="BD712" i="19"/>
  <c r="BC712" i="19"/>
  <c r="BD624" i="19"/>
  <c r="BC624" i="19"/>
  <c r="BD686" i="19"/>
  <c r="BC686" i="19"/>
  <c r="BD161" i="19"/>
  <c r="BC161" i="19"/>
  <c r="BD145" i="19"/>
  <c r="BC145" i="19"/>
  <c r="BC942" i="19"/>
  <c r="BD942" i="19" s="1"/>
  <c r="BC928" i="19"/>
  <c r="BD928" i="19" s="1"/>
  <c r="BD669" i="19"/>
  <c r="BC669" i="19"/>
  <c r="BD286" i="19"/>
  <c r="BC286" i="19"/>
  <c r="BD330" i="19"/>
  <c r="BC330" i="19"/>
  <c r="BD856" i="19"/>
  <c r="BC856" i="19"/>
  <c r="BD320" i="19"/>
  <c r="BC320" i="19"/>
  <c r="BD756" i="19"/>
  <c r="BC756" i="19"/>
  <c r="BD334" i="19"/>
  <c r="BC334" i="19"/>
  <c r="BD630" i="19"/>
  <c r="BC630" i="19"/>
  <c r="BD387" i="19"/>
  <c r="BC387" i="19"/>
  <c r="BD4" i="19"/>
  <c r="BC4" i="19"/>
  <c r="BD432" i="19"/>
  <c r="BC432" i="19"/>
  <c r="BC567" i="19"/>
  <c r="BD567" i="19" s="1"/>
  <c r="BC562" i="19"/>
  <c r="BD562" i="19" s="1"/>
  <c r="BC558" i="19"/>
  <c r="BD558" i="19" s="1"/>
  <c r="BC740" i="19"/>
  <c r="BD740" i="19" s="1"/>
  <c r="BD607" i="19"/>
  <c r="BC607" i="19"/>
  <c r="BD34" i="19"/>
  <c r="BC34" i="19"/>
  <c r="BD306" i="19"/>
  <c r="BC306" i="19"/>
  <c r="BD311" i="19"/>
  <c r="BC311" i="19"/>
  <c r="BD305" i="19"/>
  <c r="BC305" i="19"/>
  <c r="BD300" i="19"/>
  <c r="BC300" i="19"/>
  <c r="BC698" i="19"/>
  <c r="BD698" i="19" s="1"/>
  <c r="BD936" i="19"/>
  <c r="BC936" i="19"/>
  <c r="BC487" i="19"/>
  <c r="BD487" i="19" s="1"/>
  <c r="BD408" i="19"/>
  <c r="BC408" i="19"/>
  <c r="BD723" i="19"/>
  <c r="BC723" i="19"/>
  <c r="BD594" i="19"/>
  <c r="BC594" i="19"/>
  <c r="BD263" i="19"/>
  <c r="BC263" i="19"/>
  <c r="BD826" i="19"/>
  <c r="BC826" i="19"/>
  <c r="BD51" i="19"/>
  <c r="BC51" i="19"/>
  <c r="BC823" i="19"/>
  <c r="BD823" i="19" s="1"/>
  <c r="BD767" i="19"/>
  <c r="BC767" i="19"/>
  <c r="BD395" i="19"/>
  <c r="BC395" i="19"/>
  <c r="BD265" i="19"/>
  <c r="BC265" i="19"/>
  <c r="BD363" i="19"/>
  <c r="BC363" i="19"/>
  <c r="BD898" i="19"/>
  <c r="BC898" i="19"/>
  <c r="BD187" i="19"/>
  <c r="BC187" i="19"/>
  <c r="BC541" i="19"/>
  <c r="BD541" i="19" s="1"/>
  <c r="BD508" i="19"/>
  <c r="BC508" i="19"/>
  <c r="BD899" i="19"/>
  <c r="BC899" i="19"/>
  <c r="BD475" i="19"/>
  <c r="BC475" i="19"/>
  <c r="BD56" i="19"/>
  <c r="BC56" i="19"/>
  <c r="BD876" i="19"/>
  <c r="BC876" i="19"/>
  <c r="BD369" i="19"/>
  <c r="BC369" i="19"/>
  <c r="BD777" i="19"/>
  <c r="BC777" i="19"/>
  <c r="BD500" i="19"/>
  <c r="BC500" i="19"/>
  <c r="BD364" i="19"/>
  <c r="BC364" i="19"/>
  <c r="BD50" i="19"/>
  <c r="BC50" i="19"/>
  <c r="BD874" i="19"/>
  <c r="BC874" i="19"/>
  <c r="BC572" i="19"/>
  <c r="BD572" i="19" s="1"/>
  <c r="BD527" i="19"/>
  <c r="BC527" i="19"/>
  <c r="BD182" i="19"/>
  <c r="BC182" i="19"/>
  <c r="BD372" i="19"/>
  <c r="BC372" i="19"/>
  <c r="BD495" i="19"/>
  <c r="BC495" i="19"/>
  <c r="BD179" i="19"/>
  <c r="BC179" i="19"/>
  <c r="BD710" i="19"/>
  <c r="BC710" i="19"/>
  <c r="BD44" i="19"/>
  <c r="BC44" i="19"/>
  <c r="BD861" i="19"/>
  <c r="BC861" i="19"/>
  <c r="BD33" i="19"/>
  <c r="BC33" i="19"/>
  <c r="BD438" i="19"/>
  <c r="BC438" i="19"/>
  <c r="BD709" i="19"/>
  <c r="BC709" i="19"/>
  <c r="BD410" i="19"/>
  <c r="BC410" i="19"/>
  <c r="BD943" i="19"/>
  <c r="BC943" i="19"/>
  <c r="BD654" i="19"/>
  <c r="BC654" i="19"/>
  <c r="BD198" i="19"/>
  <c r="BC198" i="19"/>
  <c r="BD862" i="19"/>
  <c r="BC862" i="19"/>
  <c r="BC298" i="19"/>
  <c r="BD298" i="19" s="1"/>
  <c r="BD273" i="19"/>
  <c r="BC273" i="19"/>
  <c r="BD729" i="19"/>
  <c r="BC729" i="19"/>
  <c r="BC469" i="19"/>
  <c r="BD469" i="19" s="1"/>
  <c r="BD138" i="19"/>
  <c r="BC138" i="19"/>
  <c r="BC545" i="19"/>
  <c r="BD545" i="19" s="1"/>
  <c r="BD419" i="19"/>
  <c r="BC419" i="19"/>
  <c r="BC540" i="19"/>
  <c r="BD540" i="19" s="1"/>
  <c r="BD356" i="19"/>
  <c r="BC356" i="19"/>
  <c r="BD881" i="19"/>
  <c r="BC881" i="19"/>
  <c r="BD849" i="19"/>
  <c r="BC849" i="19"/>
  <c r="BD404" i="19"/>
  <c r="BC404" i="19"/>
  <c r="BD574" i="19"/>
  <c r="BC574" i="19"/>
  <c r="BD341" i="19"/>
  <c r="BC341" i="19"/>
  <c r="BA341" i="19"/>
  <c r="BE341" i="19" s="1"/>
  <c r="BF341" i="19" s="1"/>
  <c r="BD702" i="19"/>
  <c r="BC702" i="19"/>
  <c r="BA702" i="19"/>
  <c r="BE702" i="19" s="1"/>
  <c r="BF702" i="19" s="1"/>
  <c r="BD461" i="19"/>
  <c r="BC461" i="19"/>
  <c r="BA461" i="19"/>
  <c r="BE461" i="19" s="1"/>
  <c r="BF461" i="19" s="1"/>
  <c r="BD53" i="19"/>
  <c r="BC53" i="19"/>
  <c r="BA53" i="19"/>
  <c r="BE53" i="19" s="1"/>
  <c r="BC554" i="19"/>
  <c r="BD554" i="19" s="1"/>
  <c r="BA554" i="19"/>
  <c r="BE554" i="19" s="1"/>
  <c r="BF554" i="19" s="1"/>
  <c r="BC546" i="19"/>
  <c r="BD546" i="19" s="1"/>
  <c r="BA546" i="19"/>
  <c r="BE546" i="19" s="1"/>
  <c r="BF546" i="19" s="1"/>
  <c r="BD195" i="19"/>
  <c r="BC195" i="19"/>
  <c r="BA195" i="19"/>
  <c r="BE195" i="19" s="1"/>
  <c r="BF195" i="19" s="1"/>
  <c r="BD519" i="19"/>
  <c r="BC519" i="19"/>
  <c r="BA519" i="19"/>
  <c r="BE519" i="19" s="1"/>
  <c r="BF519" i="19" s="1"/>
  <c r="BD695" i="19"/>
  <c r="BC695" i="19"/>
  <c r="BA695" i="19"/>
  <c r="BE695" i="19" s="1"/>
  <c r="BF695" i="19" s="1"/>
  <c r="BD677" i="19"/>
  <c r="BC677" i="19"/>
  <c r="BA677" i="19"/>
  <c r="BE677" i="19" s="1"/>
  <c r="BF677" i="19" s="1"/>
  <c r="BD71" i="19"/>
  <c r="BC71" i="19"/>
  <c r="BA71" i="19"/>
  <c r="BE71" i="19" s="1"/>
  <c r="BF71" i="19" s="1"/>
  <c r="BD67" i="19"/>
  <c r="BC67" i="19"/>
  <c r="BA67" i="19"/>
  <c r="BE67" i="19" s="1"/>
  <c r="BF67" i="19" s="1"/>
  <c r="BD73" i="19"/>
  <c r="BC73" i="19"/>
  <c r="BA73" i="19"/>
  <c r="BE73" i="19" s="1"/>
  <c r="BF73" i="19" s="1"/>
  <c r="BD674" i="19"/>
  <c r="BC674" i="19"/>
  <c r="BA674" i="19"/>
  <c r="BE674" i="19" s="1"/>
  <c r="BF674" i="19" s="1"/>
  <c r="BD902" i="19"/>
  <c r="BC902" i="19"/>
  <c r="BA902" i="19"/>
  <c r="BE902" i="19" s="1"/>
  <c r="BF902" i="19" s="1"/>
  <c r="BD934" i="19"/>
  <c r="BC934" i="19"/>
  <c r="BA934" i="19"/>
  <c r="BE934" i="19" s="1"/>
  <c r="BF934" i="19" s="1"/>
  <c r="BD130" i="19"/>
  <c r="BC130" i="19"/>
  <c r="BA130" i="19"/>
  <c r="BE130" i="19" s="1"/>
  <c r="BF130" i="19" s="1"/>
  <c r="BC547" i="19"/>
  <c r="BD547" i="19" s="1"/>
  <c r="BA547" i="19"/>
  <c r="BE547" i="19" s="1"/>
  <c r="BF547" i="19" s="1"/>
  <c r="BD327" i="19"/>
  <c r="BC327" i="19"/>
  <c r="BA327" i="19"/>
  <c r="BE327" i="19" s="1"/>
  <c r="BF327" i="19" s="1"/>
  <c r="BD421" i="19"/>
  <c r="BC421" i="19"/>
  <c r="BA421" i="19"/>
  <c r="BE421" i="19" s="1"/>
  <c r="BF421" i="19" s="1"/>
  <c r="BC17" i="19"/>
  <c r="BD17" i="19" s="1"/>
  <c r="BA17" i="19"/>
  <c r="BE17" i="19" s="1"/>
  <c r="BF17" i="19" s="1"/>
  <c r="BD799" i="19"/>
  <c r="BC799" i="19"/>
  <c r="BA799" i="19"/>
  <c r="BE799" i="19" s="1"/>
  <c r="BF799" i="19" s="1"/>
  <c r="BD794" i="19"/>
  <c r="BC794" i="19"/>
  <c r="BA794" i="19"/>
  <c r="BE794" i="19" s="1"/>
  <c r="BF794" i="19" s="1"/>
  <c r="BD250" i="19"/>
  <c r="BC250" i="19"/>
  <c r="BA250" i="19"/>
  <c r="BE250" i="19" s="1"/>
  <c r="BF250" i="19" s="1"/>
  <c r="BD240" i="19"/>
  <c r="BC240" i="19"/>
  <c r="BA240" i="19"/>
  <c r="BE240" i="19" s="1"/>
  <c r="BF240" i="19" s="1"/>
  <c r="BD239" i="19"/>
  <c r="BC239" i="19"/>
  <c r="BA239" i="19"/>
  <c r="BE239" i="19" s="1"/>
  <c r="BF239" i="19" s="1"/>
  <c r="BD720" i="19"/>
  <c r="BC720" i="19"/>
  <c r="BA720" i="19"/>
  <c r="BE720" i="19" s="1"/>
  <c r="BF720" i="19" s="1"/>
  <c r="BD337" i="19"/>
  <c r="BC337" i="19"/>
  <c r="BA337" i="19"/>
  <c r="BE337" i="19" s="1"/>
  <c r="BF337" i="19" s="1"/>
  <c r="BD390" i="19"/>
  <c r="BC390" i="19"/>
  <c r="BA390" i="19"/>
  <c r="BE390" i="19" s="1"/>
  <c r="BF390" i="19" s="1"/>
  <c r="BD744" i="19"/>
  <c r="BC744" i="19"/>
  <c r="BA744" i="19"/>
  <c r="BE744" i="19" s="1"/>
  <c r="BF744" i="19" s="1"/>
  <c r="BD8" i="19"/>
  <c r="BC8" i="19"/>
  <c r="BA8" i="19"/>
  <c r="BE8" i="19" s="1"/>
  <c r="BF8" i="19" s="1"/>
  <c r="BD610" i="19"/>
  <c r="BC610" i="19"/>
  <c r="BA610" i="19"/>
  <c r="BE610" i="19" s="1"/>
  <c r="BF610" i="19" s="1"/>
  <c r="BD870" i="19"/>
  <c r="BC870" i="19"/>
  <c r="BA870" i="19"/>
  <c r="BE870" i="19" s="1"/>
  <c r="BF870" i="19" s="1"/>
  <c r="BC24" i="19"/>
  <c r="BD24" i="19" s="1"/>
  <c r="BA24" i="19"/>
  <c r="BE24" i="19" s="1"/>
  <c r="BF24" i="19" s="1"/>
  <c r="BD602" i="19"/>
  <c r="BC602" i="19"/>
  <c r="BA602" i="19"/>
  <c r="BE602" i="19" s="1"/>
  <c r="BF602" i="19" s="1"/>
  <c r="BD886" i="19"/>
  <c r="BC886" i="19"/>
  <c r="BA886" i="19"/>
  <c r="BE886" i="19" s="1"/>
  <c r="BF886" i="19" s="1"/>
  <c r="BD78" i="19"/>
  <c r="BC78" i="19"/>
  <c r="BA78" i="19"/>
  <c r="BE78" i="19" s="1"/>
  <c r="BF78" i="19" s="1"/>
  <c r="BD703" i="19"/>
  <c r="BC703" i="19"/>
  <c r="BA703" i="19"/>
  <c r="BE703" i="19" s="1"/>
  <c r="BF703" i="19" s="1"/>
  <c r="BD774" i="19"/>
  <c r="BC774" i="19"/>
  <c r="BA774" i="19"/>
  <c r="BE774" i="19" s="1"/>
  <c r="BF774" i="19" s="1"/>
  <c r="BD135" i="19"/>
  <c r="BC135" i="19"/>
  <c r="BA135" i="19"/>
  <c r="BE135" i="19" s="1"/>
  <c r="BF135" i="19" s="1"/>
  <c r="BD778" i="19"/>
  <c r="BC778" i="19"/>
  <c r="BA778" i="19"/>
  <c r="BE778" i="19" s="1"/>
  <c r="BF778" i="19" s="1"/>
  <c r="BD236" i="19"/>
  <c r="BC236" i="19"/>
  <c r="BA236" i="19"/>
  <c r="BE236" i="19" s="1"/>
  <c r="BF236" i="19" s="1"/>
  <c r="BD425" i="19"/>
  <c r="BC425" i="19"/>
  <c r="BA425" i="19"/>
  <c r="BE425" i="19" s="1"/>
  <c r="BF425" i="19" s="1"/>
  <c r="BD492" i="19"/>
  <c r="BC492" i="19"/>
  <c r="BA492" i="19"/>
  <c r="BE492" i="19" s="1"/>
  <c r="BF492" i="19" s="1"/>
  <c r="BD274" i="19"/>
  <c r="BC274" i="19"/>
  <c r="BA274" i="19"/>
  <c r="BE274" i="19" s="1"/>
  <c r="BF274" i="19" s="1"/>
  <c r="BD851" i="19"/>
  <c r="BC851" i="19"/>
  <c r="BA851" i="19"/>
  <c r="BE851" i="19" s="1"/>
  <c r="BF851" i="19" s="1"/>
  <c r="BD11" i="19"/>
  <c r="BC11" i="19"/>
  <c r="BA11" i="19"/>
  <c r="BE11" i="19" s="1"/>
  <c r="BF11" i="19" s="1"/>
  <c r="BD140" i="19"/>
  <c r="BC140" i="19"/>
  <c r="BA140" i="19"/>
  <c r="BE140" i="19" s="1"/>
  <c r="BF140" i="19" s="1"/>
  <c r="BD259" i="19"/>
  <c r="BC259" i="19"/>
  <c r="BA259" i="19"/>
  <c r="BE259" i="19" s="1"/>
  <c r="BF259" i="19" s="1"/>
  <c r="BD580" i="19"/>
  <c r="BC580" i="19"/>
  <c r="BA580" i="19"/>
  <c r="BE580" i="19" s="1"/>
  <c r="BF580" i="19" s="1"/>
  <c r="BD345" i="19"/>
  <c r="BC345" i="19"/>
  <c r="BA345" i="19"/>
  <c r="BE345" i="19" s="1"/>
  <c r="BF345" i="19" s="1"/>
  <c r="BD175" i="19"/>
  <c r="BC175" i="19"/>
  <c r="BA175" i="19"/>
  <c r="BE175" i="19" s="1"/>
  <c r="BF175" i="19" s="1"/>
  <c r="BD358" i="19"/>
  <c r="BC358" i="19"/>
  <c r="BA358" i="19"/>
  <c r="BE358" i="19" s="1"/>
  <c r="BF358" i="19" s="1"/>
  <c r="BC517" i="19"/>
  <c r="BD517" i="19" s="1"/>
  <c r="BA517" i="19"/>
  <c r="BE517" i="19" s="1"/>
  <c r="BD745" i="19"/>
  <c r="BC745" i="19"/>
  <c r="BA745" i="19"/>
  <c r="BE745" i="19" s="1"/>
  <c r="BF745" i="19" s="1"/>
  <c r="BA356" i="19"/>
  <c r="BE356" i="19" s="1"/>
  <c r="BF356" i="19" s="1"/>
  <c r="BA849" i="19"/>
  <c r="BE849" i="19" s="1"/>
  <c r="BF849" i="19" s="1"/>
  <c r="BA574" i="19"/>
  <c r="BE574" i="19" s="1"/>
  <c r="BF574" i="19" s="1"/>
  <c r="BF781" i="19"/>
  <c r="BF780" i="19"/>
  <c r="BF221" i="19"/>
  <c r="BF485" i="19"/>
  <c r="BF940" i="19"/>
  <c r="BD506" i="19"/>
  <c r="BC506" i="19"/>
  <c r="BC816" i="19"/>
  <c r="BD816" i="19" s="1"/>
  <c r="BC812" i="19"/>
  <c r="BD812" i="19" s="1"/>
  <c r="BD889" i="19"/>
  <c r="BC889" i="19"/>
  <c r="BD401" i="19"/>
  <c r="BC401" i="19"/>
  <c r="BC453" i="19"/>
  <c r="BD453" i="19" s="1"/>
  <c r="BD116" i="19"/>
  <c r="BC116" i="19"/>
  <c r="BD114" i="19"/>
  <c r="BC114" i="19"/>
  <c r="BD109" i="19"/>
  <c r="BC109" i="19"/>
  <c r="BD104" i="19"/>
  <c r="BC104" i="19"/>
  <c r="BD85" i="19"/>
  <c r="BC85" i="19"/>
  <c r="BD92" i="19"/>
  <c r="BC92" i="19"/>
  <c r="BD89" i="19"/>
  <c r="BC89" i="19"/>
  <c r="BD615" i="19"/>
  <c r="BC615" i="19"/>
  <c r="BC639" i="19"/>
  <c r="BD639" i="19" s="1"/>
  <c r="BD482" i="19"/>
  <c r="BC482" i="19"/>
  <c r="BD802" i="19"/>
  <c r="BC802" i="19"/>
  <c r="BD405" i="19"/>
  <c r="BC405" i="19"/>
  <c r="BD126" i="19"/>
  <c r="BC126" i="19"/>
  <c r="BD123" i="19"/>
  <c r="BC123" i="19"/>
  <c r="BD342" i="19"/>
  <c r="BC342" i="19"/>
  <c r="BD38" i="19"/>
  <c r="BC38" i="19"/>
  <c r="BD477" i="19"/>
  <c r="BC477" i="19"/>
  <c r="BD188" i="19"/>
  <c r="BC188" i="19"/>
  <c r="BD684" i="19"/>
  <c r="BC684" i="19"/>
  <c r="BD510" i="19"/>
  <c r="BC510" i="19"/>
  <c r="BD907" i="19"/>
  <c r="BC907" i="19"/>
  <c r="BD63" i="19"/>
  <c r="BC63" i="19"/>
  <c r="BD59" i="19"/>
  <c r="BC59" i="19"/>
  <c r="BD489" i="19"/>
  <c r="BC489" i="19"/>
  <c r="BD119" i="19"/>
  <c r="BC119" i="19"/>
  <c r="BD325" i="19"/>
  <c r="BC325" i="19"/>
  <c r="BD839" i="19"/>
  <c r="BC839" i="19"/>
  <c r="BD842" i="19"/>
  <c r="BC842" i="19"/>
  <c r="BD279" i="19"/>
  <c r="BC279" i="19"/>
  <c r="BD445" i="19"/>
  <c r="BC445" i="19"/>
  <c r="BC840" i="19"/>
  <c r="BD840" i="19" s="1"/>
  <c r="BD80" i="19"/>
  <c r="BC80" i="19"/>
  <c r="BD597" i="19"/>
  <c r="BC597" i="19"/>
  <c r="BD663" i="19"/>
  <c r="BC663" i="19"/>
  <c r="BD619" i="19"/>
  <c r="BC619" i="19"/>
  <c r="BD725" i="19"/>
  <c r="BC725" i="19"/>
  <c r="BD916" i="19"/>
  <c r="BC916" i="19"/>
  <c r="BC203" i="19"/>
  <c r="BD203" i="19" s="1"/>
  <c r="BC199" i="19"/>
  <c r="BD199" i="19" s="1"/>
  <c r="BD353" i="19"/>
  <c r="BC353" i="19"/>
  <c r="BD331" i="19"/>
  <c r="BC331" i="19"/>
  <c r="BD924" i="19"/>
  <c r="BC924" i="19"/>
  <c r="BD392" i="19"/>
  <c r="BC392" i="19"/>
  <c r="BC515" i="19"/>
  <c r="BD515" i="19" s="1"/>
  <c r="BD170" i="19"/>
  <c r="BC170" i="19"/>
  <c r="BD348" i="19"/>
  <c r="BC348" i="19"/>
  <c r="BD378" i="19"/>
  <c r="BC378" i="19"/>
  <c r="BC384" i="19"/>
  <c r="BD384" i="19" s="1"/>
  <c r="BD99" i="19"/>
  <c r="BC99" i="19"/>
  <c r="BD452" i="19"/>
  <c r="BC452" i="19"/>
  <c r="BD589" i="19"/>
  <c r="BC589" i="19"/>
  <c r="BC557" i="19"/>
  <c r="BD557" i="19" s="1"/>
  <c r="BC231" i="19"/>
  <c r="BD231" i="19" s="1"/>
  <c r="BD97" i="19"/>
  <c r="BC97" i="19"/>
  <c r="BD763" i="19"/>
  <c r="BC763" i="19"/>
  <c r="BD754" i="19"/>
  <c r="BC754" i="19"/>
  <c r="BD514" i="19"/>
  <c r="BC514" i="19"/>
  <c r="BD604" i="19"/>
  <c r="BC604" i="19"/>
  <c r="BD592" i="19"/>
  <c r="BC592" i="19"/>
  <c r="BD244" i="19"/>
  <c r="BC244" i="19"/>
  <c r="BD606" i="19"/>
  <c r="BC606" i="19"/>
  <c r="BD98" i="19"/>
  <c r="BC98" i="19"/>
  <c r="BD628" i="19"/>
  <c r="BC628" i="19"/>
  <c r="BD291" i="19"/>
  <c r="BC291" i="19"/>
  <c r="BD859" i="19"/>
  <c r="BC859" i="19"/>
  <c r="BD571" i="19"/>
  <c r="BC571" i="19"/>
  <c r="BD429" i="19"/>
  <c r="BC429" i="19"/>
  <c r="BD761" i="19"/>
  <c r="BC761" i="19"/>
  <c r="BD134" i="19"/>
  <c r="BC134" i="19"/>
  <c r="BD629" i="19"/>
  <c r="BC629" i="19"/>
  <c r="BD219" i="19"/>
  <c r="BC219" i="19"/>
  <c r="BD923" i="19"/>
  <c r="BC923" i="19"/>
  <c r="BD896" i="19"/>
  <c r="BC896" i="19"/>
  <c r="BD322" i="19"/>
  <c r="BC322" i="19"/>
  <c r="BD785" i="19"/>
  <c r="BC785" i="19"/>
  <c r="BD790" i="19"/>
  <c r="BC790" i="19"/>
  <c r="BD658" i="19"/>
  <c r="BC658" i="19"/>
  <c r="BD836" i="19"/>
  <c r="BC836" i="19"/>
  <c r="BD689" i="19"/>
  <c r="BC689" i="19"/>
  <c r="BD426" i="19"/>
  <c r="BC426" i="19"/>
  <c r="BD94" i="19"/>
  <c r="BC94" i="19"/>
  <c r="BD741" i="19"/>
  <c r="BC741" i="19"/>
  <c r="BD940" i="19"/>
  <c r="BC940" i="19"/>
  <c r="BD688" i="19"/>
  <c r="BC688" i="19"/>
  <c r="BD258" i="19"/>
  <c r="BC258" i="19"/>
  <c r="BD153" i="19"/>
  <c r="BC153" i="19"/>
  <c r="BD165" i="19"/>
  <c r="BC165" i="19"/>
  <c r="BC824" i="19"/>
  <c r="BD824" i="19" s="1"/>
  <c r="BD238" i="19"/>
  <c r="BC238" i="19"/>
  <c r="BD714" i="19"/>
  <c r="BC714" i="19"/>
  <c r="BD167" i="19"/>
  <c r="BC167" i="19"/>
  <c r="BD533" i="19"/>
  <c r="BC533" i="19"/>
  <c r="BD159" i="19"/>
  <c r="BC159" i="19"/>
  <c r="BD144" i="19"/>
  <c r="BC144" i="19"/>
  <c r="BD883" i="19"/>
  <c r="BC883" i="19"/>
  <c r="BD793" i="19"/>
  <c r="BC793" i="19"/>
  <c r="BD850" i="19"/>
  <c r="BC850" i="19"/>
  <c r="BD402" i="19"/>
  <c r="BC402" i="19"/>
  <c r="BD414" i="19"/>
  <c r="BC414" i="19"/>
  <c r="BD853" i="19"/>
  <c r="BC853" i="19"/>
  <c r="BD858" i="19"/>
  <c r="BC858" i="19"/>
  <c r="BD927" i="19"/>
  <c r="BC927" i="19"/>
  <c r="BD41" i="19"/>
  <c r="BC41" i="19"/>
  <c r="BD627" i="19"/>
  <c r="BC627" i="19"/>
  <c r="BD485" i="19"/>
  <c r="BC485" i="19"/>
  <c r="BC884" i="19"/>
  <c r="BD884" i="19" s="1"/>
  <c r="BD431" i="19"/>
  <c r="BC431" i="19"/>
  <c r="BD566" i="19"/>
  <c r="BC566" i="19"/>
  <c r="BC561" i="19"/>
  <c r="BD561" i="19" s="1"/>
  <c r="BD393" i="19"/>
  <c r="BC393" i="19"/>
  <c r="BD653" i="19"/>
  <c r="BC653" i="19"/>
  <c r="BD403" i="19"/>
  <c r="BC403" i="19"/>
  <c r="BD753" i="19"/>
  <c r="BC753" i="19"/>
  <c r="BD313" i="19"/>
  <c r="BC313" i="19"/>
  <c r="BD310" i="19"/>
  <c r="BC310" i="19"/>
  <c r="BD303" i="19"/>
  <c r="BC303" i="19"/>
  <c r="BD299" i="19"/>
  <c r="BC299" i="19"/>
  <c r="BD808" i="19"/>
  <c r="BC808" i="19"/>
  <c r="BD939" i="19"/>
  <c r="BC939" i="19"/>
  <c r="BC488" i="19"/>
  <c r="BD488" i="19" s="1"/>
  <c r="BC81" i="19"/>
  <c r="BD81" i="19" s="1"/>
  <c r="BD719" i="19"/>
  <c r="BC719" i="19"/>
  <c r="BD523" i="19"/>
  <c r="BC523" i="19"/>
  <c r="BD746" i="19"/>
  <c r="BC746" i="19"/>
  <c r="BD882" i="19"/>
  <c r="BC882" i="19"/>
  <c r="BD783" i="19"/>
  <c r="BC783" i="19"/>
  <c r="BC822" i="19"/>
  <c r="BD822" i="19" s="1"/>
  <c r="BD605" i="19"/>
  <c r="BC605" i="19"/>
  <c r="BD634" i="19"/>
  <c r="BC634" i="19"/>
  <c r="BD727" i="19"/>
  <c r="BC727" i="19"/>
  <c r="BD636" i="19"/>
  <c r="BC636" i="19"/>
  <c r="BC892" i="19"/>
  <c r="BD892" i="19" s="1"/>
  <c r="BD631" i="19"/>
  <c r="BC631" i="19"/>
  <c r="BD221" i="19"/>
  <c r="BC221" i="19"/>
  <c r="BD893" i="19"/>
  <c r="BC893" i="19"/>
  <c r="BD350" i="19"/>
  <c r="BC350" i="19"/>
  <c r="BC177" i="19"/>
  <c r="BD177" i="19" s="1"/>
  <c r="BD418" i="19"/>
  <c r="BC418" i="19"/>
  <c r="BD921" i="19"/>
  <c r="BC921" i="19"/>
  <c r="BD366" i="19"/>
  <c r="BC366" i="19"/>
  <c r="BD773" i="19"/>
  <c r="BC773" i="19"/>
  <c r="BD297" i="19"/>
  <c r="BC297" i="19"/>
  <c r="BD209" i="19"/>
  <c r="BC209" i="19"/>
  <c r="BD49" i="19"/>
  <c r="BC49" i="19"/>
  <c r="BD780" i="19"/>
  <c r="BC780" i="19"/>
  <c r="BD583" i="19"/>
  <c r="BC583" i="19"/>
  <c r="BD755" i="19"/>
  <c r="BC755" i="19"/>
  <c r="BD460" i="19"/>
  <c r="BC460" i="19"/>
  <c r="BD873" i="19"/>
  <c r="BC873" i="19"/>
  <c r="BD865" i="19"/>
  <c r="BC865" i="19"/>
  <c r="BD659" i="19"/>
  <c r="BC659" i="19"/>
  <c r="BC399" i="19"/>
  <c r="BD399" i="19" s="1"/>
  <c r="BC781" i="19"/>
  <c r="BD781" i="19" s="1"/>
  <c r="BD860" i="19"/>
  <c r="BC860" i="19"/>
  <c r="BD888" i="19"/>
  <c r="BC888" i="19"/>
  <c r="BD721" i="19"/>
  <c r="BC721" i="19"/>
  <c r="BD499" i="19"/>
  <c r="BC499" i="19"/>
  <c r="BD478" i="19"/>
  <c r="BC478" i="19"/>
  <c r="BD281" i="19"/>
  <c r="BC281" i="19"/>
  <c r="BD397" i="19"/>
  <c r="BC397" i="19"/>
  <c r="BD223" i="19"/>
  <c r="BC223" i="19"/>
  <c r="BD887" i="19"/>
  <c r="BC887" i="19"/>
  <c r="BD784" i="19"/>
  <c r="BC784" i="19"/>
  <c r="BD591" i="19"/>
  <c r="BC591" i="19"/>
  <c r="BD679" i="19"/>
  <c r="BC679" i="19"/>
  <c r="BD184" i="19"/>
  <c r="BC184" i="19"/>
  <c r="BD29" i="19"/>
  <c r="BC29" i="19"/>
  <c r="BC548" i="19"/>
  <c r="BD548" i="19" s="1"/>
  <c r="BA543" i="19"/>
  <c r="BE543" i="19" s="1"/>
  <c r="BF543" i="19" s="1"/>
  <c r="BC543" i="19"/>
  <c r="BD543" i="19" s="1"/>
  <c r="BA539" i="19"/>
  <c r="BE539" i="19" s="1"/>
  <c r="BF539" i="19" s="1"/>
  <c r="BC539" i="19"/>
  <c r="BD539" i="19" s="1"/>
  <c r="BD77" i="19"/>
  <c r="BA77" i="19"/>
  <c r="BE77" i="19" s="1"/>
  <c r="BF77" i="19" s="1"/>
  <c r="BC77" i="19"/>
  <c r="BD880" i="19"/>
  <c r="BA880" i="19"/>
  <c r="BE880" i="19" s="1"/>
  <c r="BF880" i="19" s="1"/>
  <c r="BC880" i="19"/>
  <c r="BD863" i="19"/>
  <c r="BA863" i="19"/>
  <c r="BE863" i="19" s="1"/>
  <c r="BF863" i="19" s="1"/>
  <c r="BC863" i="19"/>
  <c r="BD367" i="19"/>
  <c r="BA367" i="19"/>
  <c r="BE367" i="19" s="1"/>
  <c r="BF367" i="19" s="1"/>
  <c r="BC367" i="19"/>
  <c r="BD577" i="19"/>
  <c r="BA577" i="19"/>
  <c r="BE577" i="19" s="1"/>
  <c r="BF577" i="19" s="1"/>
  <c r="BC577" i="19"/>
  <c r="BD137" i="19"/>
  <c r="BA137" i="19"/>
  <c r="BE137" i="19" s="1"/>
  <c r="BF137" i="19" s="1"/>
  <c r="BC137" i="19"/>
  <c r="BD575" i="19"/>
  <c r="BA575" i="19"/>
  <c r="BE575" i="19" s="1"/>
  <c r="BF575" i="19" s="1"/>
  <c r="BC575" i="19"/>
  <c r="BD178" i="19"/>
  <c r="BA178" i="19"/>
  <c r="BE178" i="19" s="1"/>
  <c r="BF178" i="19" s="1"/>
  <c r="BC178" i="19"/>
  <c r="BD192" i="19"/>
  <c r="BA192" i="19"/>
  <c r="BE192" i="19" s="1"/>
  <c r="BF192" i="19" s="1"/>
  <c r="BC192" i="19"/>
  <c r="BA553" i="19"/>
  <c r="BE553" i="19" s="1"/>
  <c r="BF553" i="19" s="1"/>
  <c r="BC553" i="19"/>
  <c r="BD553" i="19" s="1"/>
  <c r="BA542" i="19"/>
  <c r="BE542" i="19" s="1"/>
  <c r="BF542" i="19" s="1"/>
  <c r="BC542" i="19"/>
  <c r="BD542" i="19" s="1"/>
  <c r="BD256" i="19"/>
  <c r="BA256" i="19"/>
  <c r="BE256" i="19" s="1"/>
  <c r="BF256" i="19" s="1"/>
  <c r="BC256" i="19"/>
  <c r="BD811" i="19"/>
  <c r="BA811" i="19"/>
  <c r="BE811" i="19" s="1"/>
  <c r="BF811" i="19" s="1"/>
  <c r="BC811" i="19"/>
  <c r="BD694" i="19"/>
  <c r="BA694" i="19"/>
  <c r="BE694" i="19" s="1"/>
  <c r="BF694" i="19" s="1"/>
  <c r="BC694" i="19"/>
  <c r="BD476" i="19"/>
  <c r="BA476" i="19"/>
  <c r="BE476" i="19" s="1"/>
  <c r="BF476" i="19" s="1"/>
  <c r="BC476" i="19"/>
  <c r="BD70" i="19"/>
  <c r="BA70" i="19"/>
  <c r="BE70" i="19" s="1"/>
  <c r="BF70" i="19" s="1"/>
  <c r="BC70" i="19"/>
  <c r="BD66" i="19"/>
  <c r="BA66" i="19"/>
  <c r="BE66" i="19" s="1"/>
  <c r="BF66" i="19" s="1"/>
  <c r="BC66" i="19"/>
  <c r="BD72" i="19"/>
  <c r="BA72" i="19"/>
  <c r="BE72" i="19" s="1"/>
  <c r="BF72" i="19" s="1"/>
  <c r="BC72" i="19"/>
  <c r="BD673" i="19"/>
  <c r="BA673" i="19"/>
  <c r="BE673" i="19" s="1"/>
  <c r="BF673" i="19" s="1"/>
  <c r="BC673" i="19"/>
  <c r="BD121" i="19"/>
  <c r="BA121" i="19"/>
  <c r="BE121" i="19" s="1"/>
  <c r="BF121" i="19" s="1"/>
  <c r="BC121" i="19"/>
  <c r="BD463" i="19"/>
  <c r="BA463" i="19"/>
  <c r="BE463" i="19" s="1"/>
  <c r="BF463" i="19" s="1"/>
  <c r="BC463" i="19"/>
  <c r="BD136" i="19"/>
  <c r="BA136" i="19"/>
  <c r="BE136" i="19" s="1"/>
  <c r="BF136" i="19" s="1"/>
  <c r="BC136" i="19"/>
  <c r="BD579" i="19"/>
  <c r="BA579" i="19"/>
  <c r="BE579" i="19" s="1"/>
  <c r="BF579" i="19" s="1"/>
  <c r="BC579" i="19"/>
  <c r="BD416" i="19"/>
  <c r="BA416" i="19"/>
  <c r="BE416" i="19" s="1"/>
  <c r="BF416" i="19" s="1"/>
  <c r="BC416" i="19"/>
  <c r="BD406" i="19"/>
  <c r="BA406" i="19"/>
  <c r="BE406" i="19" s="1"/>
  <c r="BF406" i="19" s="1"/>
  <c r="BC406" i="19"/>
  <c r="BD805" i="19"/>
  <c r="BA805" i="19"/>
  <c r="BE805" i="19" s="1"/>
  <c r="BF805" i="19" s="1"/>
  <c r="BC805" i="19"/>
  <c r="BD798" i="19"/>
  <c r="BA798" i="19"/>
  <c r="BE798" i="19" s="1"/>
  <c r="BF798" i="19" s="1"/>
  <c r="BC798" i="19"/>
  <c r="BD534" i="19"/>
  <c r="BA534" i="19"/>
  <c r="BE534" i="19" s="1"/>
  <c r="BF534" i="19" s="1"/>
  <c r="BC534" i="19"/>
  <c r="BA252" i="19"/>
  <c r="BE252" i="19" s="1"/>
  <c r="BF252" i="19" s="1"/>
  <c r="BC252" i="19"/>
  <c r="BD252" i="19" s="1"/>
  <c r="BD359" i="19"/>
  <c r="BA359" i="19"/>
  <c r="BE359" i="19" s="1"/>
  <c r="BF359" i="19" s="1"/>
  <c r="BC359" i="19"/>
  <c r="BA245" i="19"/>
  <c r="BE245" i="19" s="1"/>
  <c r="BF245" i="19" s="1"/>
  <c r="BC245" i="19"/>
  <c r="BD245" i="19" s="1"/>
  <c r="BD691" i="19"/>
  <c r="BA691" i="19"/>
  <c r="BE691" i="19" s="1"/>
  <c r="BF691" i="19" s="1"/>
  <c r="BC691" i="19"/>
  <c r="BD336" i="19"/>
  <c r="BA336" i="19"/>
  <c r="BE336" i="19" s="1"/>
  <c r="BF336" i="19" s="1"/>
  <c r="BC336" i="19"/>
  <c r="BD807" i="19"/>
  <c r="BA807" i="19"/>
  <c r="BE807" i="19" s="1"/>
  <c r="BF807" i="19" s="1"/>
  <c r="BC807" i="19"/>
  <c r="BD668" i="19"/>
  <c r="BA668" i="19"/>
  <c r="BE668" i="19" s="1"/>
  <c r="BF668" i="19" s="1"/>
  <c r="BC668" i="19"/>
  <c r="BD520" i="19"/>
  <c r="BA520" i="19"/>
  <c r="BE520" i="19" s="1"/>
  <c r="BF520" i="19" s="1"/>
  <c r="BC520" i="19"/>
  <c r="BD646" i="19"/>
  <c r="BA646" i="19"/>
  <c r="BE646" i="19" s="1"/>
  <c r="BF646" i="19" s="1"/>
  <c r="BC646" i="19"/>
  <c r="BD868" i="19"/>
  <c r="BA868" i="19"/>
  <c r="BE868" i="19" s="1"/>
  <c r="BF868" i="19" s="1"/>
  <c r="BC868" i="19"/>
  <c r="BD771" i="19"/>
  <c r="BA771" i="19"/>
  <c r="BE771" i="19" s="1"/>
  <c r="BF771" i="19" s="1"/>
  <c r="BC771" i="19"/>
  <c r="BD462" i="19"/>
  <c r="BA462" i="19"/>
  <c r="BE462" i="19" s="1"/>
  <c r="BF462" i="19" s="1"/>
  <c r="BC462" i="19"/>
  <c r="BD235" i="19"/>
  <c r="BA235" i="19"/>
  <c r="BE235" i="19" s="1"/>
  <c r="BF235" i="19" s="1"/>
  <c r="BC235" i="19"/>
  <c r="BA76" i="19"/>
  <c r="BE76" i="19" s="1"/>
  <c r="BF76" i="19" s="1"/>
  <c r="BC76" i="19"/>
  <c r="BD76" i="19" s="1"/>
  <c r="BD704" i="19"/>
  <c r="BA704" i="19"/>
  <c r="BE704" i="19" s="1"/>
  <c r="BF704" i="19" s="1"/>
  <c r="BC704" i="19"/>
  <c r="BD472" i="19"/>
  <c r="BA472" i="19"/>
  <c r="BE472" i="19" s="1"/>
  <c r="BF472" i="19" s="1"/>
  <c r="BC472" i="19"/>
  <c r="BD357" i="19"/>
  <c r="BA357" i="19"/>
  <c r="BE357" i="19" s="1"/>
  <c r="BF357" i="19" s="1"/>
  <c r="BC357" i="19"/>
  <c r="BD776" i="19"/>
  <c r="BA776" i="19"/>
  <c r="BE776" i="19" s="1"/>
  <c r="BF776" i="19" s="1"/>
  <c r="BC776" i="19"/>
  <c r="BD931" i="19"/>
  <c r="BA931" i="19"/>
  <c r="BE931" i="19" s="1"/>
  <c r="BF931" i="19" s="1"/>
  <c r="BC931" i="19"/>
  <c r="BD132" i="19"/>
  <c r="BA132" i="19"/>
  <c r="BE132" i="19" s="1"/>
  <c r="BF132" i="19" s="1"/>
  <c r="BC132" i="19"/>
  <c r="BD503" i="19"/>
  <c r="BA503" i="19"/>
  <c r="BE503" i="19" s="1"/>
  <c r="BF503" i="19" s="1"/>
  <c r="BC503" i="19"/>
  <c r="BA272" i="19"/>
  <c r="BE272" i="19" s="1"/>
  <c r="BF272" i="19" s="1"/>
  <c r="BC272" i="19"/>
  <c r="BD272" i="19" s="1"/>
  <c r="BD736" i="19"/>
  <c r="BA736" i="19"/>
  <c r="BE736" i="19" s="1"/>
  <c r="BF736" i="19" s="1"/>
  <c r="BC736" i="19"/>
  <c r="BD12" i="19"/>
  <c r="BA12" i="19"/>
  <c r="BE12" i="19" s="1"/>
  <c r="BF12" i="19" s="1"/>
  <c r="BC12" i="19"/>
  <c r="BD441" i="19"/>
  <c r="BA441" i="19"/>
  <c r="BE441" i="19" s="1"/>
  <c r="BF441" i="19" s="1"/>
  <c r="BC441" i="19"/>
  <c r="BA260" i="19"/>
  <c r="BE260" i="19" s="1"/>
  <c r="BF260" i="19" s="1"/>
  <c r="BC260" i="19"/>
  <c r="BD260" i="19" s="1"/>
  <c r="BA347" i="19"/>
  <c r="BE347" i="19" s="1"/>
  <c r="BF347" i="19" s="1"/>
  <c r="BC347" i="19"/>
  <c r="BD347" i="19" s="1"/>
  <c r="BD637" i="19"/>
  <c r="BA637" i="19"/>
  <c r="BE637" i="19" s="1"/>
  <c r="BF637" i="19" s="1"/>
  <c r="BC637" i="19"/>
  <c r="BD632" i="19"/>
  <c r="BA632" i="19"/>
  <c r="BE632" i="19" s="1"/>
  <c r="BF632" i="19" s="1"/>
  <c r="BC632" i="19"/>
  <c r="BD9" i="19"/>
  <c r="BA9" i="19"/>
  <c r="BE9" i="19" s="1"/>
  <c r="BF9" i="19" s="1"/>
  <c r="BC9" i="19"/>
  <c r="BD174" i="19"/>
  <c r="BA174" i="19"/>
  <c r="BE174" i="19" s="1"/>
  <c r="BF174" i="19" s="1"/>
  <c r="BC174" i="19"/>
  <c r="BD456" i="19"/>
  <c r="BA456" i="19"/>
  <c r="BE456" i="19" s="1"/>
  <c r="BF456" i="19" s="1"/>
  <c r="BC456" i="19"/>
  <c r="BF517" i="19"/>
  <c r="BF53" i="19"/>
  <c r="BC257" i="19"/>
  <c r="BD257" i="19"/>
  <c r="BC815" i="19"/>
  <c r="BD815" i="19" s="1"/>
  <c r="BC255" i="19"/>
  <c r="BD255" i="19" s="1"/>
  <c r="BC817" i="19"/>
  <c r="BD817" i="19" s="1"/>
  <c r="BC355" i="19"/>
  <c r="BD355" i="19"/>
  <c r="BC105" i="19"/>
  <c r="BD105" i="19"/>
  <c r="BC118" i="19"/>
  <c r="BD118" i="19"/>
  <c r="BC113" i="19"/>
  <c r="BD113" i="19"/>
  <c r="BC110" i="19"/>
  <c r="BD110" i="19"/>
  <c r="BC102" i="19"/>
  <c r="BD102" i="19"/>
  <c r="BC87" i="19"/>
  <c r="BD87" i="19"/>
  <c r="BC91" i="19"/>
  <c r="BD91" i="19" s="1"/>
  <c r="BC84" i="19"/>
  <c r="BD84" i="19" s="1"/>
  <c r="BC296" i="19"/>
  <c r="BD296" i="19"/>
  <c r="BC638" i="19"/>
  <c r="BD638" i="19" s="1"/>
  <c r="BC680" i="19"/>
  <c r="BD680" i="19"/>
  <c r="BC614" i="19"/>
  <c r="BD614" i="19"/>
  <c r="BC172" i="19"/>
  <c r="BD172" i="19" s="1"/>
  <c r="BC127" i="19"/>
  <c r="BD127" i="19"/>
  <c r="BC58" i="19"/>
  <c r="BD58" i="19"/>
  <c r="BC23" i="19"/>
  <c r="BD23" i="19"/>
  <c r="BC681" i="19"/>
  <c r="BD681" i="19"/>
  <c r="BC444" i="19"/>
  <c r="BD444" i="19"/>
  <c r="BC39" i="19"/>
  <c r="BD39" i="19"/>
  <c r="BC497" i="19"/>
  <c r="BD497" i="19"/>
  <c r="BC910" i="19"/>
  <c r="BD910" i="19"/>
  <c r="BC906" i="19"/>
  <c r="BD906" i="19"/>
  <c r="BC62" i="19"/>
  <c r="BD62" i="19"/>
  <c r="BC913" i="19"/>
  <c r="BD913" i="19"/>
  <c r="BC724" i="19"/>
  <c r="BD724" i="19"/>
  <c r="BC326" i="19"/>
  <c r="BD326" i="19"/>
  <c r="BC233" i="19"/>
  <c r="BD233" i="19" s="1"/>
  <c r="BC707" i="19"/>
  <c r="BD707" i="19"/>
  <c r="BC525" i="19"/>
  <c r="BD525" i="19"/>
  <c r="BC270" i="19"/>
  <c r="BD270" i="19"/>
  <c r="BC156" i="19"/>
  <c r="BD156" i="19"/>
  <c r="BC660" i="19"/>
  <c r="BD660" i="19"/>
  <c r="BC600" i="19"/>
  <c r="BD600" i="19"/>
  <c r="BC596" i="19"/>
  <c r="BD596" i="19"/>
  <c r="BC662" i="19"/>
  <c r="BD662" i="19"/>
  <c r="BC618" i="19"/>
  <c r="BD618" i="19"/>
  <c r="BC446" i="19"/>
  <c r="BD446" i="19" s="1"/>
  <c r="BC206" i="19"/>
  <c r="BD206" i="19" s="1"/>
  <c r="BC202" i="19"/>
  <c r="BD202" i="19" s="1"/>
  <c r="BC352" i="19"/>
  <c r="BD352" i="19" s="1"/>
  <c r="BD457" i="19"/>
  <c r="BC457" i="19"/>
  <c r="BD83" i="19"/>
  <c r="BC83" i="19"/>
  <c r="BD944" i="19"/>
  <c r="BC944" i="19"/>
  <c r="BD919" i="19"/>
  <c r="BC919" i="19"/>
  <c r="BC232" i="19"/>
  <c r="BD232" i="19" s="1"/>
  <c r="BD454" i="19"/>
  <c r="BC454" i="19"/>
  <c r="BD349" i="19"/>
  <c r="BC349" i="19"/>
  <c r="BC582" i="19"/>
  <c r="BD582" i="19" s="1"/>
  <c r="BD383" i="19"/>
  <c r="BC383" i="19"/>
  <c r="BD642" i="19"/>
  <c r="BC642" i="19"/>
  <c r="BD451" i="19"/>
  <c r="BC451" i="19"/>
  <c r="BD831" i="19"/>
  <c r="BC831" i="19"/>
  <c r="BD386" i="19"/>
  <c r="BC386" i="19"/>
  <c r="BD333" i="19"/>
  <c r="BC333" i="19"/>
  <c r="BD937" i="19"/>
  <c r="BC937" i="19"/>
  <c r="BD764" i="19"/>
  <c r="BC764" i="19"/>
  <c r="BD804" i="19"/>
  <c r="BC804" i="19"/>
  <c r="BD147" i="19"/>
  <c r="BC147" i="19"/>
  <c r="BD621" i="19"/>
  <c r="BC621" i="19"/>
  <c r="BD220" i="19"/>
  <c r="BC220" i="19"/>
  <c r="BD648" i="19"/>
  <c r="BC648" i="19"/>
  <c r="BC536" i="19"/>
  <c r="BD536" i="19" s="1"/>
  <c r="BD95" i="19"/>
  <c r="BC95" i="19"/>
  <c r="BD625" i="19"/>
  <c r="BC625" i="19"/>
  <c r="BD290" i="19"/>
  <c r="BC290" i="19"/>
  <c r="BD332" i="19"/>
  <c r="BC332" i="19"/>
  <c r="BD218" i="19"/>
  <c r="BC218" i="19"/>
  <c r="BD946" i="19"/>
  <c r="BC946" i="19"/>
  <c r="BD730" i="19"/>
  <c r="BC730" i="19"/>
  <c r="BD832" i="19"/>
  <c r="BC832" i="19"/>
  <c r="BC183" i="19"/>
  <c r="BD183" i="19" s="1"/>
  <c r="BD722" i="19"/>
  <c r="BC722" i="19"/>
  <c r="BD211" i="19"/>
  <c r="BC211" i="19"/>
  <c r="BD895" i="19"/>
  <c r="BC895" i="19"/>
  <c r="BD321" i="19"/>
  <c r="BC321" i="19"/>
  <c r="BD708" i="19"/>
  <c r="BC708" i="19"/>
  <c r="BD440" i="19"/>
  <c r="BC440" i="19"/>
  <c r="BD423" i="19"/>
  <c r="BC423" i="19"/>
  <c r="BD835" i="19"/>
  <c r="BC835" i="19"/>
  <c r="BD762" i="19"/>
  <c r="BC762" i="19"/>
  <c r="BD424" i="19"/>
  <c r="BC424" i="19"/>
  <c r="BC317" i="19"/>
  <c r="BD317" i="19" s="1"/>
  <c r="BD289" i="19"/>
  <c r="BC289" i="19"/>
  <c r="BD328" i="19"/>
  <c r="BC328" i="19"/>
  <c r="BD430" i="19"/>
  <c r="BC430" i="19"/>
  <c r="BD711" i="19"/>
  <c r="BC711" i="19"/>
  <c r="BD152" i="19"/>
  <c r="BC152" i="19"/>
  <c r="BD164" i="19"/>
  <c r="BC164" i="19"/>
  <c r="BD225" i="19"/>
  <c r="BC225" i="19"/>
  <c r="BC788" i="19"/>
  <c r="BD788" i="19" s="1"/>
  <c r="BD713" i="19"/>
  <c r="BC713" i="19"/>
  <c r="BD149" i="19"/>
  <c r="BC149" i="19"/>
  <c r="BD166" i="19"/>
  <c r="BC166" i="19"/>
  <c r="BD148" i="19"/>
  <c r="BC148" i="19"/>
  <c r="BD143" i="19"/>
  <c r="BC143" i="19"/>
  <c r="BD439" i="19"/>
  <c r="BC439" i="19"/>
  <c r="BD129" i="19"/>
  <c r="BC129" i="19"/>
  <c r="BD315" i="19"/>
  <c r="BC315" i="19"/>
  <c r="BD329" i="19"/>
  <c r="BC329" i="19"/>
  <c r="BD941" i="19"/>
  <c r="BC941" i="19"/>
  <c r="BD854" i="19"/>
  <c r="BC854" i="19"/>
  <c r="BC857" i="19"/>
  <c r="BD857" i="19" s="1"/>
  <c r="BD228" i="19"/>
  <c r="BC228" i="19"/>
  <c r="BD43" i="19"/>
  <c r="BC43" i="19"/>
  <c r="BD400" i="19"/>
  <c r="BC400" i="19"/>
  <c r="BD486" i="19"/>
  <c r="BC486" i="19"/>
  <c r="BD435" i="19"/>
  <c r="BC435" i="19"/>
  <c r="BC569" i="19"/>
  <c r="BD569" i="19" s="1"/>
  <c r="BC565" i="19"/>
  <c r="BD565" i="19" s="1"/>
  <c r="BC560" i="19"/>
  <c r="BD560" i="19" s="1"/>
  <c r="BD584" i="19"/>
  <c r="BC584" i="19"/>
  <c r="BD587" i="19"/>
  <c r="BC587" i="19"/>
  <c r="BD21" i="19"/>
  <c r="BC21" i="19"/>
  <c r="BD474" i="19"/>
  <c r="BC474" i="19"/>
  <c r="BD312" i="19"/>
  <c r="BC312" i="19"/>
  <c r="BC309" i="19"/>
  <c r="BD309" i="19" s="1"/>
  <c r="BC302" i="19"/>
  <c r="BD302" i="19" s="1"/>
  <c r="BD926" i="19"/>
  <c r="BC926" i="19"/>
  <c r="BD368" i="19"/>
  <c r="BC368" i="19"/>
  <c r="BD925" i="19"/>
  <c r="BC925" i="19"/>
  <c r="BD742" i="19"/>
  <c r="BC742" i="19"/>
  <c r="BD894" i="19"/>
  <c r="BC894" i="19"/>
  <c r="BD718" i="19"/>
  <c r="BC718" i="19"/>
  <c r="BC292" i="19"/>
  <c r="BD292" i="19" s="1"/>
  <c r="BD530" i="19"/>
  <c r="BC530" i="19"/>
  <c r="BD293" i="19"/>
  <c r="BC293" i="19"/>
  <c r="BD189" i="19"/>
  <c r="BC189" i="19"/>
  <c r="BC821" i="19"/>
  <c r="BD821" i="19" s="1"/>
  <c r="BD601" i="19"/>
  <c r="BC601" i="19"/>
  <c r="BD613" i="19"/>
  <c r="BC613" i="19"/>
  <c r="BD57" i="19"/>
  <c r="BC57" i="19"/>
  <c r="BD752" i="19"/>
  <c r="BC752" i="19"/>
  <c r="BD246" i="19"/>
  <c r="BC246" i="19"/>
  <c r="BD214" i="19"/>
  <c r="BC214" i="19"/>
  <c r="BD222" i="19"/>
  <c r="BC222" i="19"/>
  <c r="BD891" i="19"/>
  <c r="BC891" i="19"/>
  <c r="BD635" i="19"/>
  <c r="BC635" i="19"/>
  <c r="BD586" i="19"/>
  <c r="BC586" i="19"/>
  <c r="BD282" i="19"/>
  <c r="BC282" i="19"/>
  <c r="BD922" i="19"/>
  <c r="BC922" i="19"/>
  <c r="BD945" i="19"/>
  <c r="BC945" i="19"/>
  <c r="BD750" i="19"/>
  <c r="BC750" i="19"/>
  <c r="BD370" i="19"/>
  <c r="BC370" i="19"/>
  <c r="BD181" i="19"/>
  <c r="BC181" i="19"/>
  <c r="BD35" i="19"/>
  <c r="BC35" i="19"/>
  <c r="BD40" i="19"/>
  <c r="BC40" i="19"/>
  <c r="BD521" i="19"/>
  <c r="BC521" i="19"/>
  <c r="BD494" i="19"/>
  <c r="BC494" i="19"/>
  <c r="BD335" i="19"/>
  <c r="BC335" i="19"/>
  <c r="BD48" i="19"/>
  <c r="BC48" i="19"/>
  <c r="BD55" i="19"/>
  <c r="BC55" i="19"/>
  <c r="BD733" i="19"/>
  <c r="BC733" i="19"/>
  <c r="BD398" i="19"/>
  <c r="BC398" i="19"/>
  <c r="BD271" i="19"/>
  <c r="BC271" i="19"/>
  <c r="BD436" i="19"/>
  <c r="BC436" i="19"/>
  <c r="BD748" i="19"/>
  <c r="BC748" i="19"/>
  <c r="BD374" i="19"/>
  <c r="BC374" i="19"/>
  <c r="BD139" i="19"/>
  <c r="BC139" i="19"/>
  <c r="BD227" i="19"/>
  <c r="BC227" i="19"/>
  <c r="BD678" i="19"/>
  <c r="BC678" i="19"/>
  <c r="BD612" i="19"/>
  <c r="BC612" i="19"/>
  <c r="BD877" i="19"/>
  <c r="BC877" i="19"/>
  <c r="BD394" i="19"/>
  <c r="BC394" i="19"/>
  <c r="BD420" i="19"/>
  <c r="BC420" i="19"/>
  <c r="BD734" i="19"/>
  <c r="BC734" i="19"/>
  <c r="BC467" i="19"/>
  <c r="BD467" i="19" s="1"/>
  <c r="BD699" i="19"/>
  <c r="BC699" i="19"/>
  <c r="BD28" i="19"/>
  <c r="BC28" i="19"/>
  <c r="BD54" i="19"/>
  <c r="BC54" i="19"/>
  <c r="BC535" i="19"/>
  <c r="BD535" i="19" s="1"/>
  <c r="BA537" i="19"/>
  <c r="BE537" i="19" s="1"/>
  <c r="BF537" i="19" s="1"/>
  <c r="BC537" i="19"/>
  <c r="BD537" i="19" s="1"/>
  <c r="BD864" i="19"/>
  <c r="BA864" i="19"/>
  <c r="BE864" i="19" s="1"/>
  <c r="BF864" i="19" s="1"/>
  <c r="BC864" i="19"/>
  <c r="BD16" i="19"/>
  <c r="BA16" i="19"/>
  <c r="BE16" i="19" s="1"/>
  <c r="BF16" i="19" s="1"/>
  <c r="BC16" i="19"/>
  <c r="BD867" i="19"/>
  <c r="BA867" i="19"/>
  <c r="BE867" i="19" s="1"/>
  <c r="BF867" i="19" s="1"/>
  <c r="BC867" i="19"/>
  <c r="BD576" i="19"/>
  <c r="BA576" i="19"/>
  <c r="BE576" i="19" s="1"/>
  <c r="BF576" i="19" s="1"/>
  <c r="BC576" i="19"/>
  <c r="BD847" i="19"/>
  <c r="BA847" i="19"/>
  <c r="BE847" i="19" s="1"/>
  <c r="BF847" i="19" s="1"/>
  <c r="BC847" i="19"/>
  <c r="BD213" i="19"/>
  <c r="BA213" i="19"/>
  <c r="BE213" i="19" s="1"/>
  <c r="BF213" i="19" s="1"/>
  <c r="BC213" i="19"/>
  <c r="BD280" i="19"/>
  <c r="BA280" i="19"/>
  <c r="BE280" i="19" s="1"/>
  <c r="BF280" i="19" s="1"/>
  <c r="BC280" i="19"/>
  <c r="BA555" i="19"/>
  <c r="BE555" i="19" s="1"/>
  <c r="BF555" i="19" s="1"/>
  <c r="BC555" i="19"/>
  <c r="BD555" i="19" s="1"/>
  <c r="BD737" i="19"/>
  <c r="BA737" i="19"/>
  <c r="BE737" i="19" s="1"/>
  <c r="BF737" i="19" s="1"/>
  <c r="BC737" i="19"/>
  <c r="BA551" i="19"/>
  <c r="BE551" i="19" s="1"/>
  <c r="BF551" i="19" s="1"/>
  <c r="BC551" i="19"/>
  <c r="BD551" i="19" s="1"/>
  <c r="BD757" i="19"/>
  <c r="BA757" i="19"/>
  <c r="BE757" i="19" s="1"/>
  <c r="BF757" i="19" s="1"/>
  <c r="BC757" i="19"/>
  <c r="BD768" i="19"/>
  <c r="BA768" i="19"/>
  <c r="BE768" i="19" s="1"/>
  <c r="BF768" i="19" s="1"/>
  <c r="BC768" i="19"/>
  <c r="BD809" i="19"/>
  <c r="BA809" i="19"/>
  <c r="BE809" i="19" s="1"/>
  <c r="BF809" i="19" s="1"/>
  <c r="BC809" i="19"/>
  <c r="BD693" i="19"/>
  <c r="BA693" i="19"/>
  <c r="BE693" i="19" s="1"/>
  <c r="BF693" i="19" s="1"/>
  <c r="BC693" i="19"/>
  <c r="BA65" i="19"/>
  <c r="BE65" i="19" s="1"/>
  <c r="BF65" i="19" s="1"/>
  <c r="BC65" i="19"/>
  <c r="BD65" i="19" s="1"/>
  <c r="BD69" i="19"/>
  <c r="BA69" i="19"/>
  <c r="BE69" i="19" s="1"/>
  <c r="BF69" i="19" s="1"/>
  <c r="BC69" i="19"/>
  <c r="BD64" i="19"/>
  <c r="BA64" i="19"/>
  <c r="BE64" i="19" s="1"/>
  <c r="BF64" i="19" s="1"/>
  <c r="BC64" i="19"/>
  <c r="BD683" i="19"/>
  <c r="BA683" i="19"/>
  <c r="BE683" i="19" s="1"/>
  <c r="BF683" i="19" s="1"/>
  <c r="BC683" i="19"/>
  <c r="BD672" i="19"/>
  <c r="BA672" i="19"/>
  <c r="BE672" i="19" s="1"/>
  <c r="BF672" i="19" s="1"/>
  <c r="BC672" i="19"/>
  <c r="BD470" i="19"/>
  <c r="BA470" i="19"/>
  <c r="BE470" i="19" s="1"/>
  <c r="BF470" i="19" s="1"/>
  <c r="BC470" i="19"/>
  <c r="BD295" i="19"/>
  <c r="BA295" i="19"/>
  <c r="BE295" i="19" s="1"/>
  <c r="BF295" i="19" s="1"/>
  <c r="BC295" i="19"/>
  <c r="BA550" i="19"/>
  <c r="BE550" i="19" s="1"/>
  <c r="BF550" i="19" s="1"/>
  <c r="BC550" i="19"/>
  <c r="BD550" i="19" s="1"/>
  <c r="BD411" i="19"/>
  <c r="BA411" i="19"/>
  <c r="BE411" i="19" s="1"/>
  <c r="BF411" i="19" s="1"/>
  <c r="BC411" i="19"/>
  <c r="BD655" i="19"/>
  <c r="BA655" i="19"/>
  <c r="BE655" i="19" s="1"/>
  <c r="BF655" i="19" s="1"/>
  <c r="BC655" i="19"/>
  <c r="BD216" i="19"/>
  <c r="BA216" i="19"/>
  <c r="BE216" i="19" s="1"/>
  <c r="BF216" i="19" s="1"/>
  <c r="BC216" i="19"/>
  <c r="BD800" i="19"/>
  <c r="BA800" i="19"/>
  <c r="BE800" i="19" s="1"/>
  <c r="BF800" i="19" s="1"/>
  <c r="BC800" i="19"/>
  <c r="BD797" i="19"/>
  <c r="BA797" i="19"/>
  <c r="BE797" i="19" s="1"/>
  <c r="BF797" i="19" s="1"/>
  <c r="BC797" i="19"/>
  <c r="BD253" i="19"/>
  <c r="BA253" i="19"/>
  <c r="BE253" i="19" s="1"/>
  <c r="BF253" i="19" s="1"/>
  <c r="BC253" i="19"/>
  <c r="BD249" i="19"/>
  <c r="BA249" i="19"/>
  <c r="BE249" i="19" s="1"/>
  <c r="BF249" i="19" s="1"/>
  <c r="BC249" i="19"/>
  <c r="BA427" i="19"/>
  <c r="BE427" i="19" s="1"/>
  <c r="BF427" i="19" s="1"/>
  <c r="BC427" i="19"/>
  <c r="BD427" i="19" s="1"/>
  <c r="BD479" i="19"/>
  <c r="BA479" i="19"/>
  <c r="BE479" i="19" s="1"/>
  <c r="BF479" i="19" s="1"/>
  <c r="BC479" i="19"/>
  <c r="BD765" i="19"/>
  <c r="BA765" i="19"/>
  <c r="BE765" i="19" s="1"/>
  <c r="BF765" i="19" s="1"/>
  <c r="BC765" i="19"/>
  <c r="BD758" i="19"/>
  <c r="BA758" i="19"/>
  <c r="BE758" i="19" s="1"/>
  <c r="BF758" i="19" s="1"/>
  <c r="BC758" i="19"/>
  <c r="BD229" i="19"/>
  <c r="BA229" i="19"/>
  <c r="BE229" i="19" s="1"/>
  <c r="BF229" i="19" s="1"/>
  <c r="BC229" i="19"/>
  <c r="BD676" i="19"/>
  <c r="BA676" i="19"/>
  <c r="BE676" i="19" s="1"/>
  <c r="BF676" i="19" s="1"/>
  <c r="BC676" i="19"/>
  <c r="BD207" i="19"/>
  <c r="BA207" i="19"/>
  <c r="BE207" i="19" s="1"/>
  <c r="BF207" i="19" s="1"/>
  <c r="BC207" i="19"/>
  <c r="BD869" i="19"/>
  <c r="BA869" i="19"/>
  <c r="BE869" i="19" s="1"/>
  <c r="BF869" i="19" s="1"/>
  <c r="BC869" i="19"/>
  <c r="BD866" i="19"/>
  <c r="BA866" i="19"/>
  <c r="BE866" i="19" s="1"/>
  <c r="BF866" i="19" s="1"/>
  <c r="BC866" i="19"/>
  <c r="BD770" i="19"/>
  <c r="BA770" i="19"/>
  <c r="BE770" i="19" s="1"/>
  <c r="BF770" i="19" s="1"/>
  <c r="BC770" i="19"/>
  <c r="BA324" i="19"/>
  <c r="BE324" i="19" s="1"/>
  <c r="BF324" i="19" s="1"/>
  <c r="BC324" i="19"/>
  <c r="BD324" i="19" s="1"/>
  <c r="BD122" i="19"/>
  <c r="BA122" i="19"/>
  <c r="BE122" i="19" s="1"/>
  <c r="BF122" i="19" s="1"/>
  <c r="BC122" i="19"/>
  <c r="BD844" i="19"/>
  <c r="BA844" i="19"/>
  <c r="BE844" i="19" s="1"/>
  <c r="BF844" i="19" s="1"/>
  <c r="BC844" i="19"/>
  <c r="BD705" i="19"/>
  <c r="BA705" i="19"/>
  <c r="BE705" i="19" s="1"/>
  <c r="BF705" i="19" s="1"/>
  <c r="BC705" i="19"/>
  <c r="BD772" i="19"/>
  <c r="BA772" i="19"/>
  <c r="BE772" i="19" s="1"/>
  <c r="BF772" i="19" s="1"/>
  <c r="BC772" i="19"/>
  <c r="BA466" i="19"/>
  <c r="BE466" i="19" s="1"/>
  <c r="BF466" i="19" s="1"/>
  <c r="BC466" i="19"/>
  <c r="BD466" i="19" s="1"/>
  <c r="BD464" i="19"/>
  <c r="BA464" i="19"/>
  <c r="BE464" i="19" s="1"/>
  <c r="BF464" i="19" s="1"/>
  <c r="BC464" i="19"/>
  <c r="BD338" i="19"/>
  <c r="BA338" i="19"/>
  <c r="BE338" i="19" s="1"/>
  <c r="BF338" i="19" s="1"/>
  <c r="BC338" i="19"/>
  <c r="BD493" i="19"/>
  <c r="BA493" i="19"/>
  <c r="BE493" i="19" s="1"/>
  <c r="BF493" i="19" s="1"/>
  <c r="BC493" i="19"/>
  <c r="BD275" i="19"/>
  <c r="BA275" i="19"/>
  <c r="BE275" i="19" s="1"/>
  <c r="BF275" i="19" s="1"/>
  <c r="BC275" i="19"/>
  <c r="BD278" i="19"/>
  <c r="BA278" i="19"/>
  <c r="BE278" i="19" s="1"/>
  <c r="BF278" i="19" s="1"/>
  <c r="BC278" i="19"/>
  <c r="BD15" i="19"/>
  <c r="BA15" i="19"/>
  <c r="BE15" i="19" s="1"/>
  <c r="BF15" i="19" s="1"/>
  <c r="BC15" i="19"/>
  <c r="BD13" i="19"/>
  <c r="BA13" i="19"/>
  <c r="BE13" i="19" s="1"/>
  <c r="BF13" i="19" s="1"/>
  <c r="BC13" i="19"/>
  <c r="BA20" i="19"/>
  <c r="BE20" i="19" s="1"/>
  <c r="BF20" i="19" s="1"/>
  <c r="BC20" i="19"/>
  <c r="BD20" i="19" s="1"/>
  <c r="BA194" i="19"/>
  <c r="BE194" i="19" s="1"/>
  <c r="BF194" i="19" s="1"/>
  <c r="BC194" i="19"/>
  <c r="BD194" i="19" s="1"/>
  <c r="BD346" i="19"/>
  <c r="BA346" i="19"/>
  <c r="BE346" i="19" s="1"/>
  <c r="BF346" i="19" s="1"/>
  <c r="BC346" i="19"/>
  <c r="BD176" i="19"/>
  <c r="BA176" i="19"/>
  <c r="BE176" i="19" s="1"/>
  <c r="BF176" i="19" s="1"/>
  <c r="BC176" i="19"/>
  <c r="BD412" i="19"/>
  <c r="BA412" i="19"/>
  <c r="BE412" i="19" s="1"/>
  <c r="BF412" i="19" s="1"/>
  <c r="BC412" i="19"/>
  <c r="BA128" i="19"/>
  <c r="BE128" i="19" s="1"/>
  <c r="BF128" i="19" s="1"/>
  <c r="BC128" i="19"/>
  <c r="BD128" i="19" s="1"/>
  <c r="BA455" i="19"/>
  <c r="BE455" i="19" s="1"/>
  <c r="BF455" i="19" s="1"/>
  <c r="BC455" i="19"/>
  <c r="BD455" i="19" s="1"/>
  <c r="BD933" i="19"/>
  <c r="BA933" i="19"/>
  <c r="BE933" i="19" s="1"/>
  <c r="BF933" i="19" s="1"/>
  <c r="BC933" i="19"/>
  <c r="BA540" i="19"/>
  <c r="BE540" i="19" s="1"/>
  <c r="BF540" i="19" s="1"/>
  <c r="BA881" i="19"/>
  <c r="BE881" i="19" s="1"/>
  <c r="BF881" i="19" s="1"/>
  <c r="BA404" i="19"/>
  <c r="BE404" i="19" s="1"/>
  <c r="BF404" i="19" s="1"/>
  <c r="AO2" i="19"/>
  <c r="BF396" i="19"/>
  <c r="BF697" i="19"/>
  <c r="BF287" i="19"/>
  <c r="BF531" i="19"/>
  <c r="BF385" i="19"/>
  <c r="BC828" i="19"/>
  <c r="BD828" i="19" s="1"/>
  <c r="BC814" i="19"/>
  <c r="BD814" i="19" s="1"/>
  <c r="BC845" i="19"/>
  <c r="BD845" i="19" s="1"/>
  <c r="BC819" i="19"/>
  <c r="BD819" i="19" s="1"/>
  <c r="BC480" i="19"/>
  <c r="BD480" i="19" s="1"/>
  <c r="BC117" i="19"/>
  <c r="BD117" i="19"/>
  <c r="BC103" i="19"/>
  <c r="BD103" i="19"/>
  <c r="BC111" i="19"/>
  <c r="BD111" i="19"/>
  <c r="BC107" i="19"/>
  <c r="BD107" i="19"/>
  <c r="BC100" i="19"/>
  <c r="BD100" i="19"/>
  <c r="BC86" i="19"/>
  <c r="BD86" i="19"/>
  <c r="BC90" i="19"/>
  <c r="BD90" i="19"/>
  <c r="BC666" i="19"/>
  <c r="BD666" i="19"/>
  <c r="BC641" i="19"/>
  <c r="BD641" i="19"/>
  <c r="BC481" i="19"/>
  <c r="BD481" i="19"/>
  <c r="BC766" i="19"/>
  <c r="BD766" i="19"/>
  <c r="BC450" i="19"/>
  <c r="BD450" i="19"/>
  <c r="BC169" i="19"/>
  <c r="BD169" i="19" s="1"/>
  <c r="BC125" i="19"/>
  <c r="BD125" i="19" s="1"/>
  <c r="BC26" i="19"/>
  <c r="BD26" i="19"/>
  <c r="BC512" i="19"/>
  <c r="BD512" i="19"/>
  <c r="BC682" i="19"/>
  <c r="BD682" i="19"/>
  <c r="BC443" i="19"/>
  <c r="BD443" i="19"/>
  <c r="BC518" i="19"/>
  <c r="BD518" i="19"/>
  <c r="BC496" i="19"/>
  <c r="BD496" i="19"/>
  <c r="BC909" i="19"/>
  <c r="BD909" i="19"/>
  <c r="BC905" i="19"/>
  <c r="BD905" i="19"/>
  <c r="BC61" i="19"/>
  <c r="BD61" i="19"/>
  <c r="BC912" i="19"/>
  <c r="BD912" i="19"/>
  <c r="BC158" i="19"/>
  <c r="BD158" i="19"/>
  <c r="BC361" i="19"/>
  <c r="BD361" i="19"/>
  <c r="BC687" i="19"/>
  <c r="BD687" i="19"/>
  <c r="BC524" i="19"/>
  <c r="BD524" i="19"/>
  <c r="BC377" i="19"/>
  <c r="BD377" i="19"/>
  <c r="BC269" i="19"/>
  <c r="BD269" i="19"/>
  <c r="BC155" i="19"/>
  <c r="BD155" i="19"/>
  <c r="BC264" i="19"/>
  <c r="BD264" i="19"/>
  <c r="BC599" i="19"/>
  <c r="BD599" i="19"/>
  <c r="BC595" i="19"/>
  <c r="BD595" i="19"/>
  <c r="BC385" i="19"/>
  <c r="BD385" i="19"/>
  <c r="BC617" i="19"/>
  <c r="BD617" i="19"/>
  <c r="BC622" i="19"/>
  <c r="BD622" i="19"/>
  <c r="BC205" i="19"/>
  <c r="BD205" i="19" s="1"/>
  <c r="BC201" i="19"/>
  <c r="BD201" i="19" s="1"/>
  <c r="BD848" i="19"/>
  <c r="BC848" i="19"/>
  <c r="BD458" i="19"/>
  <c r="BC458" i="19"/>
  <c r="BD759" i="19"/>
  <c r="BC759" i="19"/>
  <c r="BD531" i="19"/>
  <c r="BC531" i="19"/>
  <c r="BD920" i="19"/>
  <c r="BC920" i="19"/>
  <c r="BD173" i="19"/>
  <c r="BC173" i="19"/>
  <c r="BD885" i="19"/>
  <c r="BC885" i="19"/>
  <c r="BD262" i="19"/>
  <c r="BC262" i="19"/>
  <c r="BD447" i="19"/>
  <c r="BC447" i="19"/>
  <c r="BD380" i="19"/>
  <c r="BC380" i="19"/>
  <c r="BC611" i="19"/>
  <c r="BD611" i="19" s="1"/>
  <c r="BD25" i="19"/>
  <c r="BC25" i="19"/>
  <c r="BD434" i="19"/>
  <c r="BC434" i="19"/>
  <c r="BD935" i="19"/>
  <c r="BC935" i="19"/>
  <c r="BD318" i="19"/>
  <c r="BC318" i="19"/>
  <c r="BD241" i="19"/>
  <c r="BC241" i="19"/>
  <c r="BD388" i="19"/>
  <c r="BC388" i="19"/>
  <c r="BD185" i="19"/>
  <c r="BC185" i="19"/>
  <c r="BD141" i="19"/>
  <c r="BC141" i="19"/>
  <c r="BD19" i="19"/>
  <c r="BC19" i="19"/>
  <c r="BD570" i="19"/>
  <c r="BC570" i="19"/>
  <c r="BD609" i="19"/>
  <c r="BC609" i="19"/>
  <c r="BD513" i="19"/>
  <c r="BC513" i="19"/>
  <c r="BD644" i="19"/>
  <c r="BC644" i="19"/>
  <c r="BD626" i="19"/>
  <c r="BC626" i="19"/>
  <c r="BD751" i="19"/>
  <c r="BC751" i="19"/>
  <c r="BD417" i="19"/>
  <c r="BC417" i="19"/>
  <c r="BD806" i="19"/>
  <c r="BC806" i="19"/>
  <c r="BD651" i="19"/>
  <c r="BC651" i="19"/>
  <c r="BD732" i="19"/>
  <c r="BC732" i="19"/>
  <c r="BD918" i="19"/>
  <c r="BC918" i="19"/>
  <c r="BD900" i="19"/>
  <c r="BC900" i="19"/>
  <c r="BD652" i="19"/>
  <c r="BC652" i="19"/>
  <c r="BD96" i="19"/>
  <c r="BC96" i="19"/>
  <c r="BD872" i="19"/>
  <c r="BC872" i="19"/>
  <c r="BD685" i="19"/>
  <c r="BC685" i="19"/>
  <c r="BD131" i="19"/>
  <c r="BC131" i="19"/>
  <c r="BD789" i="19"/>
  <c r="BC789" i="19"/>
  <c r="BD422" i="19"/>
  <c r="BC422" i="19"/>
  <c r="BD833" i="19"/>
  <c r="BC833" i="19"/>
  <c r="BD846" i="19"/>
  <c r="BC846" i="19"/>
  <c r="BD792" i="19"/>
  <c r="BC792" i="19"/>
  <c r="BD314" i="19"/>
  <c r="BC314" i="19"/>
  <c r="BC212" i="19"/>
  <c r="BD212" i="19" s="1"/>
  <c r="BD484" i="19"/>
  <c r="BC484" i="19"/>
  <c r="BD749" i="19"/>
  <c r="BC749" i="19"/>
  <c r="BD82" i="19"/>
  <c r="BC82" i="19"/>
  <c r="BD151" i="19"/>
  <c r="BC151" i="19"/>
  <c r="BD162" i="19"/>
  <c r="BC162" i="19"/>
  <c r="BD226" i="19"/>
  <c r="BC226" i="19"/>
  <c r="BD787" i="19"/>
  <c r="BC787" i="19"/>
  <c r="BD243" i="19"/>
  <c r="BC243" i="19"/>
  <c r="BD415" i="19"/>
  <c r="BC415" i="19"/>
  <c r="BD163" i="19"/>
  <c r="BC163" i="19"/>
  <c r="BD146" i="19"/>
  <c r="BC146" i="19"/>
  <c r="BD30" i="19"/>
  <c r="BC30" i="19"/>
  <c r="BD588" i="19"/>
  <c r="BC588" i="19"/>
  <c r="BC287" i="19"/>
  <c r="BD287" i="19" s="1"/>
  <c r="BD316" i="19"/>
  <c r="BC316" i="19"/>
  <c r="BD340" i="19"/>
  <c r="BC340" i="19"/>
  <c r="BD855" i="19"/>
  <c r="BC855" i="19"/>
  <c r="BD649" i="19"/>
  <c r="BC649" i="19"/>
  <c r="BD747" i="19"/>
  <c r="BC747" i="19"/>
  <c r="BD75" i="19"/>
  <c r="BC75" i="19"/>
  <c r="BD42" i="19"/>
  <c r="BC42" i="19"/>
  <c r="BD929" i="19"/>
  <c r="BC929" i="19"/>
  <c r="BD5" i="19"/>
  <c r="BC5" i="19"/>
  <c r="BD433" i="19"/>
  <c r="BC433" i="19"/>
  <c r="BC568" i="19"/>
  <c r="BD568" i="19" s="1"/>
  <c r="BC563" i="19"/>
  <c r="BD563" i="19" s="1"/>
  <c r="BC559" i="19"/>
  <c r="BD559" i="19" s="1"/>
  <c r="BD585" i="19"/>
  <c r="BC585" i="19"/>
  <c r="BD608" i="19"/>
  <c r="BC608" i="19"/>
  <c r="BD46" i="19"/>
  <c r="BC46" i="19"/>
  <c r="BD307" i="19"/>
  <c r="BC307" i="19"/>
  <c r="BD304" i="19"/>
  <c r="BC304" i="19"/>
  <c r="BC308" i="19"/>
  <c r="BD308" i="19" s="1"/>
  <c r="BD301" i="19"/>
  <c r="BC301" i="19"/>
  <c r="BD697" i="19"/>
  <c r="BC697" i="19"/>
  <c r="BD667" i="19"/>
  <c r="BC667" i="19"/>
  <c r="BD344" i="19"/>
  <c r="BC344" i="19"/>
  <c r="BD409" i="19"/>
  <c r="BC409" i="19"/>
  <c r="BD715" i="19"/>
  <c r="BC715" i="19"/>
  <c r="BD717" i="19"/>
  <c r="BC717" i="19"/>
  <c r="BD261" i="19"/>
  <c r="BC261" i="19"/>
  <c r="BC825" i="19"/>
  <c r="BD825" i="19" s="1"/>
  <c r="BD254" i="19"/>
  <c r="BC254" i="19"/>
  <c r="BD190" i="19"/>
  <c r="BC190" i="19"/>
  <c r="BC820" i="19"/>
  <c r="BD820" i="19" s="1"/>
  <c r="BD6" i="19"/>
  <c r="BC6" i="19"/>
  <c r="BD760" i="19"/>
  <c r="BC760" i="19"/>
  <c r="BD726" i="19"/>
  <c r="BC726" i="19"/>
  <c r="BD890" i="19"/>
  <c r="BC890" i="19"/>
  <c r="BD186" i="19"/>
  <c r="BC186" i="19"/>
  <c r="BD786" i="19"/>
  <c r="BC786" i="19"/>
  <c r="BD507" i="19"/>
  <c r="BC507" i="19"/>
  <c r="BD897" i="19"/>
  <c r="BC897" i="19"/>
  <c r="BD728" i="19"/>
  <c r="BC728" i="19"/>
  <c r="BD810" i="19"/>
  <c r="BC810" i="19"/>
  <c r="BD283" i="19"/>
  <c r="BC283" i="19"/>
  <c r="BD716" i="19"/>
  <c r="BC716" i="19"/>
  <c r="BD371" i="19"/>
  <c r="BC371" i="19"/>
  <c r="BD501" i="19"/>
  <c r="BC501" i="19"/>
  <c r="BD365" i="19"/>
  <c r="BC365" i="19"/>
  <c r="BD180" i="19"/>
  <c r="BC180" i="19"/>
  <c r="BD664" i="19"/>
  <c r="BC664" i="19"/>
  <c r="BD234" i="19"/>
  <c r="BC234" i="19"/>
  <c r="BD268" i="19"/>
  <c r="BC268" i="19"/>
  <c r="BD779" i="19"/>
  <c r="BC779" i="19"/>
  <c r="BD878" i="19"/>
  <c r="BC878" i="19"/>
  <c r="BD47" i="19"/>
  <c r="BC47" i="19"/>
  <c r="BD775" i="19"/>
  <c r="BC775" i="19"/>
  <c r="BD813" i="19"/>
  <c r="BC813" i="19"/>
  <c r="BD661" i="19"/>
  <c r="BC661" i="19"/>
  <c r="BC267" i="19"/>
  <c r="BD267" i="19" s="1"/>
  <c r="BD32" i="19"/>
  <c r="BC32" i="19"/>
  <c r="BD437" i="19"/>
  <c r="BC437" i="19"/>
  <c r="BD373" i="19"/>
  <c r="BC373" i="19"/>
  <c r="BD294" i="19"/>
  <c r="BC294" i="19"/>
  <c r="BD396" i="19"/>
  <c r="BC396" i="19"/>
  <c r="BC511" i="19"/>
  <c r="BD511" i="19" s="1"/>
  <c r="BD917" i="19"/>
  <c r="BC917" i="19"/>
  <c r="BD502" i="19"/>
  <c r="BC502" i="19"/>
  <c r="BD491" i="19"/>
  <c r="BC491" i="19"/>
  <c r="BD915" i="19"/>
  <c r="BC915" i="19"/>
  <c r="BD735" i="19"/>
  <c r="BC735" i="19"/>
  <c r="BC468" i="19"/>
  <c r="BD468" i="19" s="1"/>
  <c r="BD52" i="19"/>
  <c r="BC52" i="19"/>
  <c r="BD27" i="19"/>
  <c r="BC27" i="19"/>
  <c r="BD509" i="19"/>
  <c r="BC509" i="19"/>
  <c r="BC538" i="19"/>
  <c r="BD538" i="19" s="1"/>
  <c r="BC801" i="19"/>
  <c r="BD801" i="19" s="1"/>
  <c r="BD879" i="19"/>
  <c r="BC879" i="19"/>
  <c r="BC10" i="19"/>
  <c r="BD10" i="19" s="1"/>
  <c r="BD701" i="19"/>
  <c r="BC701" i="19"/>
  <c r="BD578" i="19"/>
  <c r="BC578" i="19"/>
  <c r="BD36" i="19"/>
  <c r="BC36" i="19"/>
  <c r="BA36" i="19"/>
  <c r="BE36" i="19" s="1"/>
  <c r="BF36" i="19" s="1"/>
  <c r="BD700" i="19"/>
  <c r="BC700" i="19"/>
  <c r="BA700" i="19"/>
  <c r="BE700" i="19" s="1"/>
  <c r="BF700" i="19" s="1"/>
  <c r="BD670" i="19"/>
  <c r="BC670" i="19"/>
  <c r="BA670" i="19"/>
  <c r="BE670" i="19" s="1"/>
  <c r="BF670" i="19" s="1"/>
  <c r="BC552" i="19"/>
  <c r="BD552" i="19" s="1"/>
  <c r="BA552" i="19"/>
  <c r="BE552" i="19" s="1"/>
  <c r="BF552" i="19" s="1"/>
  <c r="BC556" i="19"/>
  <c r="BD556" i="19" s="1"/>
  <c r="BA556" i="19"/>
  <c r="BE556" i="19" s="1"/>
  <c r="BF556" i="19" s="1"/>
  <c r="BC544" i="19"/>
  <c r="BD544" i="19" s="1"/>
  <c r="BA544" i="19"/>
  <c r="BE544" i="19" s="1"/>
  <c r="BF544" i="19" s="1"/>
  <c r="BD197" i="19"/>
  <c r="BC197" i="19"/>
  <c r="BA197" i="19"/>
  <c r="BE197" i="19" s="1"/>
  <c r="BF197" i="19" s="1"/>
  <c r="BD343" i="19"/>
  <c r="BC343" i="19"/>
  <c r="BA343" i="19"/>
  <c r="BE343" i="19" s="1"/>
  <c r="BF343" i="19" s="1"/>
  <c r="BD696" i="19"/>
  <c r="BC696" i="19"/>
  <c r="BA696" i="19"/>
  <c r="BE696" i="19" s="1"/>
  <c r="BF696" i="19" s="1"/>
  <c r="BD692" i="19"/>
  <c r="BC692" i="19"/>
  <c r="BA692" i="19"/>
  <c r="BE692" i="19" s="1"/>
  <c r="BF692" i="19" s="1"/>
  <c r="BC210" i="19"/>
  <c r="BD210" i="19" s="1"/>
  <c r="BA210" i="19"/>
  <c r="BE210" i="19" s="1"/>
  <c r="BF210" i="19" s="1"/>
  <c r="BD68" i="19"/>
  <c r="BC68" i="19"/>
  <c r="BA68" i="19"/>
  <c r="BE68" i="19" s="1"/>
  <c r="BF68" i="19" s="1"/>
  <c r="BD74" i="19"/>
  <c r="BC74" i="19"/>
  <c r="BA74" i="19"/>
  <c r="BE74" i="19" s="1"/>
  <c r="BF74" i="19" s="1"/>
  <c r="BD675" i="19"/>
  <c r="BC675" i="19"/>
  <c r="BA675" i="19"/>
  <c r="BE675" i="19" s="1"/>
  <c r="BF675" i="19" s="1"/>
  <c r="BD671" i="19"/>
  <c r="BC671" i="19"/>
  <c r="BA671" i="19"/>
  <c r="BE671" i="19" s="1"/>
  <c r="BF671" i="19" s="1"/>
  <c r="BD471" i="19"/>
  <c r="BC471" i="19"/>
  <c r="BA471" i="19"/>
  <c r="BE471" i="19" s="1"/>
  <c r="BF471" i="19" s="1"/>
  <c r="BC564" i="19"/>
  <c r="BD564" i="19" s="1"/>
  <c r="BA564" i="19"/>
  <c r="BE564" i="19" s="1"/>
  <c r="BF564" i="19" s="1"/>
  <c r="BC549" i="19"/>
  <c r="BD549" i="19" s="1"/>
  <c r="BA549" i="19"/>
  <c r="BE549" i="19" s="1"/>
  <c r="BF549" i="19" s="1"/>
  <c r="BC413" i="19"/>
  <c r="BD413" i="19" s="1"/>
  <c r="BA413" i="19"/>
  <c r="BE413" i="19" s="1"/>
  <c r="BF413" i="19" s="1"/>
  <c r="BD656" i="19"/>
  <c r="BC656" i="19"/>
  <c r="BA656" i="19"/>
  <c r="BE656" i="19" s="1"/>
  <c r="BF656" i="19" s="1"/>
  <c r="BD215" i="19"/>
  <c r="BC215" i="19"/>
  <c r="BA215" i="19"/>
  <c r="BE215" i="19" s="1"/>
  <c r="BF215" i="19" s="1"/>
  <c r="BD796" i="19"/>
  <c r="BC796" i="19"/>
  <c r="BA796" i="19"/>
  <c r="BE796" i="19" s="1"/>
  <c r="BF796" i="19" s="1"/>
  <c r="BD795" i="19"/>
  <c r="BC795" i="19"/>
  <c r="BA795" i="19"/>
  <c r="BE795" i="19" s="1"/>
  <c r="BF795" i="19" s="1"/>
  <c r="BD251" i="19"/>
  <c r="BC251" i="19"/>
  <c r="BA251" i="19"/>
  <c r="BE251" i="19" s="1"/>
  <c r="BF251" i="19" s="1"/>
  <c r="BD248" i="19"/>
  <c r="BC248" i="19"/>
  <c r="BA248" i="19"/>
  <c r="BE248" i="19" s="1"/>
  <c r="BF248" i="19" s="1"/>
  <c r="BD247" i="19"/>
  <c r="BC247" i="19"/>
  <c r="BA247" i="19"/>
  <c r="BE247" i="19" s="1"/>
  <c r="BF247" i="19" s="1"/>
  <c r="BD645" i="19"/>
  <c r="BC645" i="19"/>
  <c r="BA645" i="19"/>
  <c r="BE645" i="19" s="1"/>
  <c r="BF645" i="19" s="1"/>
  <c r="BD391" i="19"/>
  <c r="BC391" i="19"/>
  <c r="BA391" i="19"/>
  <c r="BE391" i="19" s="1"/>
  <c r="BF391" i="19" s="1"/>
  <c r="BD285" i="19"/>
  <c r="BC285" i="19"/>
  <c r="BA285" i="19"/>
  <c r="BE285" i="19" s="1"/>
  <c r="BF285" i="19" s="1"/>
  <c r="BD351" i="19"/>
  <c r="BC351" i="19"/>
  <c r="BA351" i="19"/>
  <c r="BE351" i="19" s="1"/>
  <c r="BF351" i="19" s="1"/>
  <c r="BD7" i="19"/>
  <c r="BC7" i="19"/>
  <c r="BA7" i="19"/>
  <c r="BE7" i="19" s="1"/>
  <c r="BF7" i="19" s="1"/>
  <c r="BC133" i="19"/>
  <c r="BD133" i="19" s="1"/>
  <c r="BA133" i="19"/>
  <c r="BE133" i="19" s="1"/>
  <c r="BF133" i="19" s="1"/>
  <c r="BD871" i="19"/>
  <c r="BC871" i="19"/>
  <c r="BA871" i="19"/>
  <c r="BE871" i="19" s="1"/>
  <c r="BF871" i="19" s="1"/>
  <c r="BD852" i="19"/>
  <c r="BC852" i="19"/>
  <c r="BA852" i="19"/>
  <c r="BE852" i="19" s="1"/>
  <c r="BF852" i="19" s="1"/>
  <c r="BD603" i="19"/>
  <c r="BC603" i="19"/>
  <c r="BA603" i="19"/>
  <c r="BE603" i="19" s="1"/>
  <c r="BF603" i="19" s="1"/>
  <c r="BD323" i="19"/>
  <c r="BC323" i="19"/>
  <c r="BA323" i="19"/>
  <c r="BE323" i="19" s="1"/>
  <c r="BF323" i="19" s="1"/>
  <c r="BD120" i="19"/>
  <c r="BC120" i="19"/>
  <c r="BA120" i="19"/>
  <c r="BE120" i="19" s="1"/>
  <c r="BF120" i="19" s="1"/>
  <c r="BD843" i="19"/>
  <c r="BC843" i="19"/>
  <c r="BA843" i="19"/>
  <c r="BE843" i="19" s="1"/>
  <c r="BF843" i="19" s="1"/>
  <c r="BD473" i="19"/>
  <c r="BC473" i="19"/>
  <c r="BA473" i="19"/>
  <c r="BE473" i="19" s="1"/>
  <c r="BF473" i="19" s="1"/>
  <c r="BC769" i="19"/>
  <c r="BD769" i="19" s="1"/>
  <c r="BA769" i="19"/>
  <c r="BE769" i="19" s="1"/>
  <c r="BF769" i="19" s="1"/>
  <c r="BD465" i="19"/>
  <c r="BC465" i="19"/>
  <c r="BA465" i="19"/>
  <c r="BE465" i="19" s="1"/>
  <c r="BF465" i="19" s="1"/>
  <c r="BD389" i="19"/>
  <c r="BC389" i="19"/>
  <c r="BA389" i="19"/>
  <c r="BE389" i="19" s="1"/>
  <c r="BF389" i="19" s="1"/>
  <c r="BC428" i="19"/>
  <c r="BD428" i="19" s="1"/>
  <c r="BA428" i="19"/>
  <c r="BE428" i="19" s="1"/>
  <c r="BF428" i="19" s="1"/>
  <c r="BD490" i="19"/>
  <c r="BC490" i="19"/>
  <c r="BA490" i="19"/>
  <c r="BE490" i="19" s="1"/>
  <c r="BF490" i="19" s="1"/>
  <c r="BD276" i="19"/>
  <c r="BC276" i="19"/>
  <c r="BA276" i="19"/>
  <c r="BE276" i="19" s="1"/>
  <c r="BF276" i="19" s="1"/>
  <c r="BD830" i="19"/>
  <c r="BC830" i="19"/>
  <c r="BA830" i="19"/>
  <c r="BE830" i="19" s="1"/>
  <c r="BF830" i="19" s="1"/>
  <c r="BD14" i="19"/>
  <c r="BC14" i="19"/>
  <c r="BA14" i="19"/>
  <c r="BE14" i="19" s="1"/>
  <c r="BF14" i="19" s="1"/>
  <c r="BD914" i="19"/>
  <c r="BC914" i="19"/>
  <c r="BA914" i="19"/>
  <c r="BE914" i="19" s="1"/>
  <c r="BF914" i="19" s="1"/>
  <c r="BC532" i="19"/>
  <c r="BD532" i="19" s="1"/>
  <c r="BA532" i="19"/>
  <c r="BE532" i="19" s="1"/>
  <c r="BF532" i="19" s="1"/>
  <c r="BD196" i="19"/>
  <c r="BC196" i="19"/>
  <c r="BA196" i="19"/>
  <c r="BE196" i="19" s="1"/>
  <c r="BF196" i="19" s="1"/>
  <c r="BD459" i="19"/>
  <c r="BC459" i="19"/>
  <c r="BA459" i="19"/>
  <c r="BE459" i="19" s="1"/>
  <c r="BF459" i="19" s="1"/>
  <c r="BD266" i="19"/>
  <c r="BC266" i="19"/>
  <c r="BA266" i="19"/>
  <c r="BE266" i="19" s="1"/>
  <c r="BF266" i="19" s="1"/>
  <c r="BC230" i="19"/>
  <c r="BD230" i="19" s="1"/>
  <c r="BA230" i="19"/>
  <c r="BE230" i="19" s="1"/>
  <c r="BF230" i="19" s="1"/>
  <c r="BD381" i="19"/>
  <c r="BC381" i="19"/>
  <c r="BA381" i="19"/>
  <c r="BE381" i="19" s="1"/>
  <c r="BF381" i="19" s="1"/>
  <c r="BD581" i="19"/>
  <c r="BC581" i="19"/>
  <c r="BA581" i="19"/>
  <c r="BE581" i="19" s="1"/>
  <c r="BF581" i="19" s="1"/>
  <c r="BA37" i="19"/>
  <c r="BE37" i="19" s="1"/>
  <c r="BF37" i="19" s="1"/>
  <c r="BA827" i="19"/>
  <c r="BE827" i="19" s="1"/>
  <c r="BF827" i="19" s="1"/>
  <c r="BA829" i="19"/>
  <c r="BE829" i="19" s="1"/>
  <c r="BF829" i="19" s="1"/>
  <c r="BA738" i="19"/>
  <c r="BE738" i="19" s="1"/>
  <c r="BF738" i="19" s="1"/>
  <c r="BA818" i="19"/>
  <c r="BE818" i="19" s="1"/>
  <c r="BF818" i="19" s="1"/>
  <c r="BA18" i="19"/>
  <c r="BE18" i="19" s="1"/>
  <c r="BF18" i="19" s="1"/>
  <c r="BA112" i="19"/>
  <c r="BE112" i="19" s="1"/>
  <c r="BF112" i="19" s="1"/>
  <c r="BA115" i="19"/>
  <c r="BE115" i="19" s="1"/>
  <c r="BF115" i="19" s="1"/>
  <c r="BA108" i="19"/>
  <c r="BE108" i="19" s="1"/>
  <c r="BF108" i="19" s="1"/>
  <c r="BA106" i="19"/>
  <c r="BE106" i="19" s="1"/>
  <c r="BF106" i="19" s="1"/>
  <c r="BA101" i="19"/>
  <c r="BE101" i="19" s="1"/>
  <c r="BF101" i="19" s="1"/>
  <c r="BA93" i="19"/>
  <c r="BE93" i="19" s="1"/>
  <c r="BF93" i="19" s="1"/>
  <c r="BA88" i="19"/>
  <c r="BE88" i="19" s="1"/>
  <c r="BF88" i="19" s="1"/>
  <c r="BA665" i="19"/>
  <c r="BE665" i="19" s="1"/>
  <c r="BF665" i="19" s="1"/>
  <c r="BA640" i="19"/>
  <c r="BE640" i="19" s="1"/>
  <c r="BF640" i="19" s="1"/>
  <c r="BA483" i="19"/>
  <c r="BE483" i="19" s="1"/>
  <c r="BF483" i="19" s="1"/>
  <c r="BA288" i="19"/>
  <c r="BE288" i="19" s="1"/>
  <c r="BF288" i="19" s="1"/>
  <c r="BA449" i="19"/>
  <c r="BE449" i="19" s="1"/>
  <c r="BF449" i="19" s="1"/>
  <c r="BA168" i="19"/>
  <c r="BE168" i="19" s="1"/>
  <c r="BF168" i="19" s="1"/>
  <c r="BA124" i="19"/>
  <c r="BE124" i="19" s="1"/>
  <c r="BF124" i="19" s="1"/>
  <c r="BA739" i="19"/>
  <c r="BE739" i="19" s="1"/>
  <c r="BF739" i="19" s="1"/>
  <c r="BA633" i="19"/>
  <c r="BE633" i="19" s="1"/>
  <c r="BF633" i="19" s="1"/>
  <c r="BA573" i="19"/>
  <c r="BE573" i="19" s="1"/>
  <c r="BF573" i="19" s="1"/>
  <c r="BA505" i="19"/>
  <c r="BE505" i="19" s="1"/>
  <c r="BF505" i="19" s="1"/>
  <c r="BA191" i="19"/>
  <c r="BE191" i="19" s="1"/>
  <c r="BF191" i="19" s="1"/>
  <c r="BA526" i="19"/>
  <c r="BE526" i="19" s="1"/>
  <c r="BF526" i="19" s="1"/>
  <c r="BA908" i="19"/>
  <c r="BE908" i="19" s="1"/>
  <c r="BF908" i="19" s="1"/>
  <c r="BA904" i="19"/>
  <c r="BE904" i="19" s="1"/>
  <c r="BF904" i="19" s="1"/>
  <c r="BA60" i="19"/>
  <c r="BE60" i="19" s="1"/>
  <c r="BF60" i="19" s="1"/>
  <c r="BA911" i="19"/>
  <c r="BE911" i="19" s="1"/>
  <c r="BF911" i="19" s="1"/>
  <c r="BA157" i="19"/>
  <c r="BE157" i="19" s="1"/>
  <c r="BF157" i="19" s="1"/>
  <c r="BA360" i="19"/>
  <c r="BE360" i="19" s="1"/>
  <c r="BF360" i="19" s="1"/>
  <c r="BA838" i="19"/>
  <c r="BE838" i="19" s="1"/>
  <c r="BF838" i="19" s="1"/>
  <c r="BA903" i="19"/>
  <c r="BE903" i="19" s="1"/>
  <c r="BF903" i="19" s="1"/>
  <c r="BA277" i="19"/>
  <c r="BE277" i="19" s="1"/>
  <c r="BF277" i="19" s="1"/>
  <c r="BA448" i="19"/>
  <c r="BE448" i="19" s="1"/>
  <c r="BF448" i="19" s="1"/>
  <c r="BA841" i="19"/>
  <c r="BE841" i="19" s="1"/>
  <c r="BF841" i="19" s="1"/>
  <c r="BA79" i="19"/>
  <c r="BE79" i="19" s="1"/>
  <c r="BF79" i="19" s="1"/>
  <c r="BA598" i="19"/>
  <c r="BE598" i="19" s="1"/>
  <c r="BF598" i="19" s="1"/>
  <c r="BA442" i="19"/>
  <c r="BE442" i="19" s="1"/>
  <c r="BF442" i="19" s="1"/>
  <c r="BA620" i="19"/>
  <c r="BE620" i="19" s="1"/>
  <c r="BF620" i="19" s="1"/>
  <c r="BA616" i="19"/>
  <c r="BE616" i="19" s="1"/>
  <c r="BF616" i="19" s="1"/>
  <c r="BA31" i="19"/>
  <c r="BE31" i="19" s="1"/>
  <c r="BF31" i="19" s="1"/>
  <c r="BA204" i="19"/>
  <c r="BE204" i="19" s="1"/>
  <c r="BF204" i="19" s="1"/>
  <c r="BA200" i="19"/>
  <c r="BE200" i="19" s="1"/>
  <c r="BF200" i="19" s="1"/>
  <c r="BA354" i="19"/>
  <c r="BE354" i="19" s="1"/>
  <c r="BF354" i="19" s="1"/>
  <c r="BA782" i="19"/>
  <c r="BE782" i="19" s="1"/>
  <c r="BF782" i="19" s="1"/>
  <c r="BA743" i="19"/>
  <c r="BE743" i="19" s="1"/>
  <c r="BF743" i="19" s="1"/>
  <c r="BA193" i="19"/>
  <c r="BE193" i="19" s="1"/>
  <c r="BF193" i="19" s="1"/>
  <c r="BA516" i="19"/>
  <c r="BE516" i="19" s="1"/>
  <c r="BF516" i="19" s="1"/>
  <c r="BA171" i="19"/>
  <c r="BE171" i="19" s="1"/>
  <c r="BF171" i="19" s="1"/>
  <c r="BA362" i="19"/>
  <c r="BE362" i="19" s="1"/>
  <c r="BF362" i="19" s="1"/>
  <c r="BA379" i="19"/>
  <c r="BE379" i="19" s="1"/>
  <c r="BF379" i="19" s="1"/>
  <c r="BA407" i="19"/>
  <c r="BE407" i="19" s="1"/>
  <c r="BF407" i="19" s="1"/>
  <c r="BA375" i="19"/>
  <c r="BE375" i="19" s="1"/>
  <c r="BF375" i="19" s="1"/>
  <c r="BA382" i="19"/>
  <c r="BE382" i="19" s="1"/>
  <c r="BF382" i="19" s="1"/>
  <c r="BA529" i="19"/>
  <c r="BE529" i="19" s="1"/>
  <c r="BF529" i="19" s="1"/>
  <c r="BA522" i="19"/>
  <c r="BE522" i="19" s="1"/>
  <c r="BF522" i="19" s="1"/>
  <c r="BA504" i="19"/>
  <c r="BE504" i="19" s="1"/>
  <c r="BF504" i="19" s="1"/>
  <c r="BA319" i="19"/>
  <c r="BE319" i="19" s="1"/>
  <c r="BF319" i="19" s="1"/>
  <c r="BA242" i="19"/>
  <c r="BE242" i="19" s="1"/>
  <c r="BF242" i="19" s="1"/>
  <c r="BA930" i="19"/>
  <c r="BE930" i="19" s="1"/>
  <c r="BF930" i="19" s="1"/>
  <c r="BA208" i="19"/>
  <c r="BE208" i="19" s="1"/>
  <c r="BF208" i="19" s="1"/>
  <c r="BA142" i="19"/>
  <c r="BE142" i="19" s="1"/>
  <c r="BF142" i="19" s="1"/>
  <c r="BA593" i="19"/>
  <c r="BE593" i="19" s="1"/>
  <c r="BF593" i="19" s="1"/>
  <c r="BA938" i="19"/>
  <c r="BE938" i="19" s="1"/>
  <c r="BF938" i="19" s="1"/>
  <c r="BA498" i="19"/>
  <c r="BE498" i="19" s="1"/>
  <c r="BF498" i="19" s="1"/>
  <c r="BA45" i="19"/>
  <c r="BE45" i="19" s="1"/>
  <c r="BF45" i="19" s="1"/>
  <c r="BA643" i="19"/>
  <c r="BE643" i="19" s="1"/>
  <c r="BF643" i="19" s="1"/>
  <c r="BA647" i="19"/>
  <c r="BE647" i="19" s="1"/>
  <c r="BF647" i="19" s="1"/>
  <c r="BA528" i="19"/>
  <c r="BE528" i="19" s="1"/>
  <c r="BF528" i="19" s="1"/>
  <c r="BA217" i="19"/>
  <c r="BE217" i="19" s="1"/>
  <c r="BF217" i="19" s="1"/>
  <c r="BA837" i="19"/>
  <c r="BE837" i="19" s="1"/>
  <c r="BF837" i="19" s="1"/>
  <c r="BA650" i="19"/>
  <c r="BE650" i="19" s="1"/>
  <c r="BF650" i="19" s="1"/>
  <c r="BA731" i="19"/>
  <c r="BE731" i="19" s="1"/>
  <c r="BF731" i="19" s="1"/>
  <c r="BA623" i="19"/>
  <c r="BE623" i="19" s="1"/>
  <c r="BF623" i="19" s="1"/>
  <c r="BA901" i="19"/>
  <c r="BE901" i="19" s="1"/>
  <c r="BF901" i="19" s="1"/>
  <c r="BA376" i="19"/>
  <c r="BE376" i="19" s="1"/>
  <c r="BF376" i="19" s="1"/>
  <c r="BA590" i="19"/>
  <c r="BE590" i="19" s="1"/>
  <c r="BF590" i="19" s="1"/>
  <c r="BA690" i="19"/>
  <c r="BE690" i="19" s="1"/>
  <c r="BF690" i="19" s="1"/>
  <c r="BA284" i="19"/>
  <c r="BE284" i="19" s="1"/>
  <c r="BF284" i="19" s="1"/>
  <c r="BA706" i="19"/>
  <c r="BE706" i="19" s="1"/>
  <c r="BF706" i="19" s="1"/>
  <c r="BA657" i="19"/>
  <c r="BE657" i="19" s="1"/>
  <c r="BF657" i="19" s="1"/>
  <c r="BA834" i="19"/>
  <c r="BE834" i="19" s="1"/>
  <c r="BF834" i="19" s="1"/>
  <c r="BA22" i="19"/>
  <c r="BE22" i="19" s="1"/>
  <c r="BF22" i="19" s="1"/>
  <c r="BA875" i="19"/>
  <c r="BE875" i="19" s="1"/>
  <c r="BF875" i="19" s="1"/>
  <c r="BA791" i="19"/>
  <c r="BE791" i="19" s="1"/>
  <c r="BF791" i="19" s="1"/>
  <c r="BA339" i="19"/>
  <c r="BE339" i="19" s="1"/>
  <c r="BF339" i="19" s="1"/>
  <c r="BA803" i="19"/>
  <c r="BE803" i="19" s="1"/>
  <c r="BF803" i="19" s="1"/>
  <c r="BA932" i="19"/>
  <c r="BE932" i="19" s="1"/>
  <c r="BF932" i="19" s="1"/>
  <c r="BA224" i="19"/>
  <c r="BE224" i="19" s="1"/>
  <c r="BF224" i="19" s="1"/>
  <c r="BA154" i="19"/>
  <c r="BE154" i="19" s="1"/>
  <c r="BF154" i="19" s="1"/>
  <c r="BA150" i="19"/>
  <c r="BE150" i="19" s="1"/>
  <c r="BF150" i="19" s="1"/>
  <c r="BA160" i="19"/>
  <c r="BE160" i="19" s="1"/>
  <c r="BF160" i="19" s="1"/>
  <c r="BA237" i="19"/>
  <c r="BE237" i="19" s="1"/>
  <c r="BF237" i="19" s="1"/>
  <c r="BA712" i="19"/>
  <c r="BE712" i="19" s="1"/>
  <c r="BF712" i="19" s="1"/>
  <c r="BA624" i="19"/>
  <c r="BE624" i="19" s="1"/>
  <c r="BF624" i="19" s="1"/>
  <c r="BA686" i="19"/>
  <c r="BE686" i="19" s="1"/>
  <c r="BF686" i="19" s="1"/>
  <c r="BA161" i="19"/>
  <c r="BE161" i="19" s="1"/>
  <c r="BF161" i="19" s="1"/>
  <c r="BA145" i="19"/>
  <c r="BE145" i="19" s="1"/>
  <c r="BF145" i="19" s="1"/>
  <c r="BA942" i="19"/>
  <c r="BE942" i="19" s="1"/>
  <c r="BF942" i="19" s="1"/>
  <c r="BA928" i="19"/>
  <c r="BE928" i="19" s="1"/>
  <c r="BF928" i="19" s="1"/>
  <c r="BA669" i="19"/>
  <c r="BE669" i="19" s="1"/>
  <c r="BF669" i="19" s="1"/>
  <c r="BA286" i="19"/>
  <c r="BE286" i="19" s="1"/>
  <c r="BF286" i="19" s="1"/>
  <c r="BA330" i="19"/>
  <c r="BE330" i="19" s="1"/>
  <c r="BF330" i="19" s="1"/>
  <c r="BA856" i="19"/>
  <c r="BE856" i="19" s="1"/>
  <c r="BF856" i="19" s="1"/>
  <c r="BA320" i="19"/>
  <c r="BE320" i="19" s="1"/>
  <c r="BF320" i="19" s="1"/>
  <c r="BA756" i="19"/>
  <c r="BE756" i="19" s="1"/>
  <c r="BF756" i="19" s="1"/>
  <c r="BA334" i="19"/>
  <c r="BE334" i="19" s="1"/>
  <c r="BF334" i="19" s="1"/>
  <c r="BA630" i="19"/>
  <c r="BE630" i="19" s="1"/>
  <c r="BF630" i="19" s="1"/>
  <c r="BA387" i="19"/>
  <c r="BE387" i="19" s="1"/>
  <c r="BF387" i="19" s="1"/>
  <c r="BA4" i="19"/>
  <c r="BE4" i="19" s="1"/>
  <c r="BF4" i="19" s="1"/>
  <c r="BA432" i="19"/>
  <c r="BE432" i="19" s="1"/>
  <c r="BF432" i="19" s="1"/>
  <c r="BA567" i="19"/>
  <c r="BE567" i="19" s="1"/>
  <c r="BF567" i="19" s="1"/>
  <c r="BA562" i="19"/>
  <c r="BE562" i="19" s="1"/>
  <c r="BF562" i="19" s="1"/>
  <c r="BA558" i="19"/>
  <c r="BE558" i="19" s="1"/>
  <c r="BF558" i="19" s="1"/>
  <c r="BA740" i="19"/>
  <c r="BE740" i="19" s="1"/>
  <c r="BF740" i="19" s="1"/>
  <c r="BA607" i="19"/>
  <c r="BE607" i="19" s="1"/>
  <c r="BF607" i="19" s="1"/>
  <c r="BA34" i="19"/>
  <c r="BE34" i="19" s="1"/>
  <c r="BF34" i="19" s="1"/>
  <c r="BA306" i="19"/>
  <c r="BE306" i="19" s="1"/>
  <c r="BF306" i="19" s="1"/>
  <c r="BA311" i="19"/>
  <c r="BE311" i="19" s="1"/>
  <c r="BF311" i="19" s="1"/>
  <c r="BA305" i="19"/>
  <c r="BE305" i="19" s="1"/>
  <c r="BF305" i="19" s="1"/>
  <c r="BA300" i="19"/>
  <c r="BE300" i="19" s="1"/>
  <c r="BF300" i="19" s="1"/>
  <c r="BA698" i="19"/>
  <c r="BE698" i="19" s="1"/>
  <c r="BF698" i="19" s="1"/>
  <c r="BA936" i="19"/>
  <c r="BE936" i="19" s="1"/>
  <c r="BF936" i="19" s="1"/>
  <c r="BA487" i="19"/>
  <c r="BE487" i="19" s="1"/>
  <c r="BF487" i="19" s="1"/>
  <c r="BA408" i="19"/>
  <c r="BE408" i="19" s="1"/>
  <c r="BF408" i="19" s="1"/>
  <c r="BA723" i="19"/>
  <c r="BE723" i="19" s="1"/>
  <c r="BF723" i="19" s="1"/>
  <c r="BA594" i="19"/>
  <c r="BE594" i="19" s="1"/>
  <c r="BF594" i="19" s="1"/>
  <c r="BA263" i="19"/>
  <c r="BE263" i="19" s="1"/>
  <c r="BF263" i="19" s="1"/>
  <c r="BA826" i="19"/>
  <c r="BE826" i="19" s="1"/>
  <c r="BF826" i="19" s="1"/>
  <c r="BA51" i="19"/>
  <c r="BE51" i="19" s="1"/>
  <c r="BF51" i="19" s="1"/>
  <c r="BA823" i="19"/>
  <c r="BE823" i="19" s="1"/>
  <c r="BF823" i="19" s="1"/>
  <c r="BA767" i="19"/>
  <c r="BE767" i="19" s="1"/>
  <c r="BF767" i="19" s="1"/>
  <c r="BA395" i="19"/>
  <c r="BE395" i="19" s="1"/>
  <c r="BF395" i="19" s="1"/>
  <c r="BA265" i="19"/>
  <c r="BE265" i="19" s="1"/>
  <c r="BF265" i="19" s="1"/>
  <c r="BA363" i="19"/>
  <c r="BE363" i="19" s="1"/>
  <c r="BF363" i="19" s="1"/>
  <c r="BA898" i="19"/>
  <c r="BE898" i="19" s="1"/>
  <c r="BF898" i="19" s="1"/>
  <c r="BA187" i="19"/>
  <c r="BE187" i="19" s="1"/>
  <c r="BF187" i="19" s="1"/>
  <c r="BA541" i="19"/>
  <c r="BE541" i="19" s="1"/>
  <c r="BF541" i="19" s="1"/>
  <c r="BA508" i="19"/>
  <c r="BE508" i="19" s="1"/>
  <c r="BF508" i="19" s="1"/>
  <c r="BA899" i="19"/>
  <c r="BE899" i="19" s="1"/>
  <c r="BF899" i="19" s="1"/>
  <c r="BA475" i="19"/>
  <c r="BE475" i="19" s="1"/>
  <c r="BF475" i="19" s="1"/>
  <c r="BA56" i="19"/>
  <c r="BE56" i="19" s="1"/>
  <c r="BF56" i="19" s="1"/>
  <c r="BA876" i="19"/>
  <c r="BE876" i="19" s="1"/>
  <c r="BF876" i="19" s="1"/>
  <c r="BA369" i="19"/>
  <c r="BE369" i="19" s="1"/>
  <c r="BF369" i="19" s="1"/>
  <c r="BA777" i="19"/>
  <c r="BE777" i="19" s="1"/>
  <c r="BF777" i="19" s="1"/>
  <c r="BA500" i="19"/>
  <c r="BE500" i="19" s="1"/>
  <c r="BF500" i="19" s="1"/>
  <c r="BA364" i="19"/>
  <c r="BE364" i="19" s="1"/>
  <c r="BF364" i="19" s="1"/>
  <c r="BA50" i="19"/>
  <c r="BE50" i="19" s="1"/>
  <c r="BF50" i="19" s="1"/>
  <c r="BA874" i="19"/>
  <c r="BE874" i="19" s="1"/>
  <c r="BF874" i="19" s="1"/>
  <c r="BA572" i="19"/>
  <c r="BE572" i="19" s="1"/>
  <c r="BF572" i="19" s="1"/>
  <c r="BA527" i="19"/>
  <c r="BE527" i="19" s="1"/>
  <c r="BF527" i="19" s="1"/>
  <c r="BA182" i="19"/>
  <c r="BE182" i="19" s="1"/>
  <c r="BF182" i="19" s="1"/>
  <c r="BA372" i="19"/>
  <c r="BE372" i="19" s="1"/>
  <c r="BF372" i="19" s="1"/>
  <c r="BA495" i="19"/>
  <c r="BE495" i="19" s="1"/>
  <c r="BF495" i="19" s="1"/>
  <c r="BA179" i="19"/>
  <c r="BE179" i="19" s="1"/>
  <c r="BF179" i="19" s="1"/>
  <c r="BA710" i="19"/>
  <c r="BE710" i="19" s="1"/>
  <c r="BF710" i="19" s="1"/>
  <c r="BA44" i="19"/>
  <c r="BE44" i="19" s="1"/>
  <c r="BF44" i="19" s="1"/>
  <c r="BA861" i="19"/>
  <c r="BE861" i="19" s="1"/>
  <c r="BF861" i="19" s="1"/>
  <c r="BA33" i="19"/>
  <c r="BE33" i="19" s="1"/>
  <c r="BF33" i="19" s="1"/>
  <c r="BA438" i="19"/>
  <c r="BE438" i="19" s="1"/>
  <c r="BF438" i="19" s="1"/>
  <c r="BA709" i="19"/>
  <c r="BE709" i="19" s="1"/>
  <c r="BF709" i="19" s="1"/>
  <c r="BA410" i="19"/>
  <c r="BE410" i="19" s="1"/>
  <c r="BF410" i="19" s="1"/>
  <c r="BA943" i="19"/>
  <c r="BE943" i="19" s="1"/>
  <c r="BF943" i="19" s="1"/>
  <c r="BA654" i="19"/>
  <c r="BE654" i="19" s="1"/>
  <c r="BF654" i="19" s="1"/>
  <c r="BA198" i="19"/>
  <c r="BE198" i="19" s="1"/>
  <c r="BF198" i="19" s="1"/>
  <c r="BA862" i="19"/>
  <c r="BE862" i="19" s="1"/>
  <c r="BF862" i="19" s="1"/>
  <c r="BA298" i="19"/>
  <c r="BE298" i="19" s="1"/>
  <c r="BF298" i="19" s="1"/>
  <c r="BA273" i="19"/>
  <c r="BE273" i="19" s="1"/>
  <c r="BF273" i="19" s="1"/>
  <c r="BA729" i="19"/>
  <c r="BE729" i="19" s="1"/>
  <c r="BF729" i="19" s="1"/>
  <c r="BA469" i="19"/>
  <c r="BE469" i="19" s="1"/>
  <c r="BF469" i="19" s="1"/>
  <c r="BA138" i="19"/>
  <c r="BE138" i="19" s="1"/>
  <c r="BF138" i="19" s="1"/>
  <c r="BA545" i="19"/>
  <c r="BE545" i="19" s="1"/>
  <c r="BF545" i="19" s="1"/>
  <c r="BA419" i="19"/>
  <c r="BE419" i="19" s="1"/>
  <c r="BF419" i="19" s="1"/>
  <c r="BA801" i="19"/>
  <c r="BE801" i="19" s="1"/>
  <c r="BF801" i="19" s="1"/>
  <c r="BA10" i="19"/>
  <c r="BE10" i="19" s="1"/>
  <c r="BF10" i="19" s="1"/>
  <c r="BA578" i="19"/>
  <c r="BE578" i="19" s="1"/>
  <c r="BF578" i="19" s="1"/>
  <c r="D2" i="29"/>
  <c r="C2" i="29"/>
  <c r="I11" i="31"/>
  <c r="R11" i="31" l="1"/>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5065D12D-9555-4F7D-9AE6-0D2245896097}">
      <text>
        <r>
          <rPr>
            <sz val="10"/>
            <color indexed="81"/>
            <rFont val="Lucida Console"/>
            <family val="3"/>
          </rPr>
          <t>Data e hora do arquivo de RC´s que foi importado_x000D_
14/10/2023 21:13:08</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BB21B517-DAD4-4F42-8332-5A8C2FF429C9}">
      <text>
        <r>
          <rPr>
            <sz val="10"/>
            <color indexed="81"/>
            <rFont val="Lucida Console"/>
            <family val="3"/>
          </rPr>
          <t xml:space="preserve">Ordenado por: Excluir?, DESCRIÇÃO, CÓDIGO_x000D_
_x000D_
          1ª Coluna  ==  Excluir?_x000D_
          2ª Coluna  ==  DESCRIÇÃO_x000D_
          3ª Coluna  ==  CÓDIGO_x000D_
</t>
        </r>
      </text>
    </comment>
    <comment ref="B3" authorId="0" shapeId="0" xr:uid="{343E6650-14C1-45B5-BCCE-D4479B7696A3}">
      <text>
        <r>
          <rPr>
            <sz val="10"/>
            <color indexed="81"/>
            <rFont val="Lucida Console"/>
            <family val="3"/>
          </rPr>
          <t xml:space="preserve">     DESCRIÇÃO</t>
        </r>
      </text>
    </comment>
    <comment ref="C3" authorId="0" shapeId="0" xr:uid="{362094E4-87D7-44E0-813F-7D6D89F1EDC9}">
      <text>
        <r>
          <rPr>
            <sz val="10"/>
            <color indexed="81"/>
            <rFont val="Lucida Console"/>
            <family val="3"/>
          </rPr>
          <t xml:space="preserve">     UNIDADE</t>
        </r>
      </text>
    </comment>
    <comment ref="D3" authorId="0" shapeId="0" xr:uid="{7CDEEC1B-2C78-409A-B894-495C4721088A}">
      <text>
        <r>
          <rPr>
            <sz val="10"/>
            <color indexed="81"/>
            <rFont val="Lucida Console"/>
            <family val="3"/>
          </rPr>
          <t xml:space="preserve">     VALOR UNIT.</t>
        </r>
      </text>
    </comment>
    <comment ref="E3" authorId="0" shapeId="0" xr:uid="{FEA73C18-BBDA-4238-AFF0-A3100595E4AB}">
      <text>
        <r>
          <rPr>
            <sz val="10"/>
            <color indexed="81"/>
            <rFont val="Lucida Console"/>
            <family val="3"/>
          </rPr>
          <t xml:space="preserve">     MARCA</t>
        </r>
      </text>
    </comment>
    <comment ref="F3" authorId="0" shapeId="0" xr:uid="{2217DBFB-C994-49EE-A4D5-5DA1B0EFA00C}">
      <text>
        <r>
          <rPr>
            <sz val="10"/>
            <color indexed="81"/>
            <rFont val="Lucida Console"/>
            <family val="3"/>
          </rPr>
          <t xml:space="preserve">     FORNECEDOR</t>
        </r>
      </text>
    </comment>
    <comment ref="G3" authorId="0" shapeId="0" xr:uid="{AC5DEBD3-4685-49FA-8020-B208EFF8384D}">
      <text>
        <r>
          <rPr>
            <sz val="10"/>
            <color indexed="81"/>
            <rFont val="Lucida Console"/>
            <family val="3"/>
          </rPr>
          <t xml:space="preserve">     LICITACAO</t>
        </r>
      </text>
    </comment>
    <comment ref="H3" authorId="0" shapeId="0" xr:uid="{71434CBD-0013-45FF-A61D-294DA866F4F1}">
      <text>
        <r>
          <rPr>
            <sz val="10"/>
            <color indexed="81"/>
            <rFont val="Lucida Console"/>
            <family val="3"/>
          </rPr>
          <t xml:space="preserve">     QTDE ATUAL</t>
        </r>
      </text>
    </comment>
    <comment ref="I3" authorId="0" shapeId="0" xr:uid="{E334A558-AEE2-461E-9DB6-C360B61E1B9D}">
      <text>
        <r>
          <rPr>
            <sz val="10"/>
            <color indexed="81"/>
            <rFont val="Lucida Console"/>
            <family val="3"/>
          </rPr>
          <t xml:space="preserve">     COD. ALMOX</t>
        </r>
      </text>
    </comment>
    <comment ref="J3" authorId="0" shapeId="0" xr:uid="{4779136A-AC64-469D-8FC6-0D7B4A0EADF2}">
      <text>
        <r>
          <rPr>
            <sz val="10"/>
            <color indexed="81"/>
            <rFont val="Lucida Console"/>
            <family val="3"/>
          </rPr>
          <t xml:space="preserve">     PREÇO MÉDIO</t>
        </r>
      </text>
    </comment>
    <comment ref="K3" authorId="0" shapeId="0" xr:uid="{45FFE0A6-5833-4004-AF4F-1AC71B3B6F99}">
      <text>
        <r>
          <rPr>
            <sz val="10"/>
            <color indexed="81"/>
            <rFont val="Lucida Console"/>
            <family val="3"/>
          </rPr>
          <t xml:space="preserve">     L.C. 6 MESES</t>
        </r>
      </text>
    </comment>
    <comment ref="L3" authorId="0" shapeId="0" xr:uid="{FB37C668-6CCF-4C73-91C2-AA127B1EFE73}">
      <text>
        <r>
          <rPr>
            <sz val="10"/>
            <color indexed="81"/>
            <rFont val="Lucida Console"/>
            <family val="3"/>
          </rPr>
          <t xml:space="preserve">     TEMPO ESTOQUE</t>
        </r>
      </text>
    </comment>
    <comment ref="M3" authorId="0" shapeId="0" xr:uid="{C7933BF3-585B-48CD-838D-B099C5DE71F2}">
      <text>
        <r>
          <rPr>
            <sz val="10"/>
            <color indexed="81"/>
            <rFont val="Lucida Console"/>
            <family val="3"/>
          </rPr>
          <t xml:space="preserve">     LC</t>
        </r>
      </text>
    </comment>
    <comment ref="N3" authorId="0" shapeId="0" xr:uid="{2D4183C6-F6AC-4590-BF88-BFED92FA1FCA}">
      <text>
        <r>
          <rPr>
            <sz val="10"/>
            <color indexed="81"/>
            <rFont val="Lucida Console"/>
            <family val="3"/>
          </rPr>
          <t xml:space="preserve">     TOTAL</t>
        </r>
      </text>
    </comment>
    <comment ref="O3" authorId="0" shapeId="0" xr:uid="{BFC01157-5B9D-4144-98A1-0E68815EC286}">
      <text>
        <r>
          <rPr>
            <sz val="10"/>
            <color indexed="81"/>
            <rFont val="Lucida Console"/>
            <family val="3"/>
          </rPr>
          <t xml:space="preserve">     ATA Nº/ANO</t>
        </r>
      </text>
    </comment>
    <comment ref="P3" authorId="0" shapeId="0" xr:uid="{EE88A603-A8C7-44FC-AF43-D6F97AE26A72}">
      <text>
        <r>
          <rPr>
            <sz val="10"/>
            <color indexed="81"/>
            <rFont val="Lucida Console"/>
            <family val="3"/>
          </rPr>
          <t xml:space="preserve">     ATA SALDO</t>
        </r>
      </text>
    </comment>
    <comment ref="Q3" authorId="0" shapeId="0" xr:uid="{EF9549C6-5FAB-44BA-A8D8-BDB14C11BE68}">
      <text>
        <r>
          <rPr>
            <sz val="10"/>
            <color indexed="81"/>
            <rFont val="Lucida Console"/>
            <family val="3"/>
          </rPr>
          <t xml:space="preserve">     ATA QTDE</t>
        </r>
      </text>
    </comment>
    <comment ref="R3" authorId="0" shapeId="0" xr:uid="{D00B6291-6278-4F76-95BE-81A01712D919}">
      <text>
        <r>
          <rPr>
            <sz val="10"/>
            <color indexed="81"/>
            <rFont val="Lucida Console"/>
            <family val="3"/>
          </rPr>
          <t xml:space="preserve">     ATA VALOR</t>
        </r>
      </text>
    </comment>
    <comment ref="S3" authorId="0" shapeId="0" xr:uid="{4988B6C8-DFF9-46A7-BAE2-C1A57E5885DD}">
      <text>
        <r>
          <rPr>
            <sz val="10"/>
            <color indexed="81"/>
            <rFont val="Lucida Console"/>
            <family val="3"/>
          </rPr>
          <t xml:space="preserve">     ATA DT.VALID.</t>
        </r>
      </text>
    </comment>
    <comment ref="T3" authorId="0" shapeId="0" xr:uid="{1188A852-62B9-4174-AB0D-4C89476954FA}">
      <text>
        <r>
          <rPr>
            <sz val="10"/>
            <color indexed="81"/>
            <rFont val="Lucida Console"/>
            <family val="3"/>
          </rPr>
          <t xml:space="preserve">     ATA MESES</t>
        </r>
      </text>
    </comment>
    <comment ref="U3" authorId="0" shapeId="0" xr:uid="{2637B394-F8AD-45D0-ACC3-83803B298B90}">
      <text>
        <r>
          <rPr>
            <sz val="10"/>
            <color indexed="81"/>
            <rFont val="Lucida Console"/>
            <family val="3"/>
          </rPr>
          <t xml:space="preserve">     DESCRIÇÃO DA ESTRUTURA</t>
        </r>
      </text>
    </comment>
    <comment ref="V3" authorId="0" shapeId="0" xr:uid="{EBD5CF83-E61A-4D3C-B4E6-34BE12727374}">
      <text>
        <r>
          <rPr>
            <sz val="10"/>
            <color indexed="81"/>
            <rFont val="Lucida Console"/>
            <family val="3"/>
          </rPr>
          <t xml:space="preserve">     ESTRUTURA</t>
        </r>
      </text>
    </comment>
    <comment ref="W3" authorId="0" shapeId="0" xr:uid="{600F6F5E-ADDF-4D02-84CA-8D8F04FD139E}">
      <text>
        <r>
          <rPr>
            <sz val="10"/>
            <color indexed="81"/>
            <rFont val="Lucida Console"/>
            <family val="3"/>
          </rPr>
          <t xml:space="preserve">     SETOR</t>
        </r>
      </text>
    </comment>
    <comment ref="X3" authorId="0" shapeId="0" xr:uid="{9EC136CA-3BFD-4A5C-AA0F-06A35344A3C3}">
      <text>
        <r>
          <rPr>
            <sz val="10"/>
            <color indexed="81"/>
            <rFont val="Lucida Console"/>
            <family val="3"/>
          </rPr>
          <t xml:space="preserve">     GRUPO</t>
        </r>
      </text>
    </comment>
    <comment ref="Y3" authorId="0" shapeId="0" xr:uid="{743AE636-546E-4A71-AABE-99A09EDD0BC9}">
      <text>
        <r>
          <rPr>
            <sz val="10"/>
            <color indexed="81"/>
            <rFont val="Lucida Console"/>
            <family val="3"/>
          </rPr>
          <t xml:space="preserve">     SUBGRUPO</t>
        </r>
      </text>
    </comment>
    <comment ref="Z3" authorId="0" shapeId="0" xr:uid="{968B62E8-3083-4A94-85A2-45EB5F2F10CF}">
      <text>
        <r>
          <rPr>
            <sz val="10"/>
            <color indexed="81"/>
            <rFont val="Lucida Console"/>
            <family val="3"/>
          </rPr>
          <t xml:space="preserve">     RC Nº</t>
        </r>
      </text>
    </comment>
    <comment ref="AA3" authorId="0" shapeId="0" xr:uid="{37AFADEF-506F-4C92-BA69-9430650F6334}">
      <text>
        <r>
          <rPr>
            <sz val="10"/>
            <color indexed="81"/>
            <rFont val="Lucida Console"/>
            <family val="3"/>
          </rPr>
          <t xml:space="preserve">     RC ANO</t>
        </r>
      </text>
    </comment>
    <comment ref="AB3" authorId="0" shapeId="0" xr:uid="{5B890C9F-3DE7-4904-9BF3-E0D0930B4C47}">
      <text>
        <r>
          <rPr>
            <sz val="10"/>
            <color indexed="81"/>
            <rFont val="Lucida Console"/>
            <family val="3"/>
          </rPr>
          <t xml:space="preserve">     RC QTDE</t>
        </r>
      </text>
    </comment>
    <comment ref="AC3" authorId="0" shapeId="0" xr:uid="{78DE5BCF-2331-4248-92E4-0BC4602E683D}">
      <text>
        <r>
          <rPr>
            <sz val="10"/>
            <color indexed="81"/>
            <rFont val="Lucida Console"/>
            <family val="3"/>
          </rPr>
          <t xml:space="preserve">     AF Nº</t>
        </r>
      </text>
    </comment>
    <comment ref="AD3" authorId="0" shapeId="0" xr:uid="{2F046DAC-E86E-4F7B-ACE1-E951DB7359DF}">
      <text>
        <r>
          <rPr>
            <sz val="10"/>
            <color indexed="81"/>
            <rFont val="Lucida Console"/>
            <family val="3"/>
          </rPr>
          <t xml:space="preserve">     AF ANO</t>
        </r>
      </text>
    </comment>
    <comment ref="AE3" authorId="0" shapeId="0" xr:uid="{A2DD680A-D3F9-4F57-A07A-7E3628F065D5}">
      <text>
        <r>
          <rPr>
            <sz val="10"/>
            <color indexed="81"/>
            <rFont val="Lucida Console"/>
            <family val="3"/>
          </rPr>
          <t xml:space="preserve">     AF SALDO</t>
        </r>
      </text>
    </comment>
    <comment ref="AF3" authorId="0" shapeId="0" xr:uid="{76A1C8D0-1467-4008-BFFE-11C377365A54}">
      <text>
        <r>
          <rPr>
            <sz val="10"/>
            <color indexed="81"/>
            <rFont val="Lucida Console"/>
            <family val="3"/>
          </rPr>
          <t xml:space="preserve">     AF QTDE</t>
        </r>
      </text>
    </comment>
    <comment ref="AG3" authorId="0" shapeId="0" xr:uid="{B7E71F9F-203D-46E9-B3C4-D5228D82AA2A}">
      <text>
        <r>
          <rPr>
            <sz val="10"/>
            <color indexed="81"/>
            <rFont val="Lucida Console"/>
            <family val="3"/>
          </rPr>
          <t xml:space="preserve">     AF FORN</t>
        </r>
      </text>
    </comment>
    <comment ref="AH3" authorId="0" shapeId="0" xr:uid="{E8593469-1E28-482C-A67A-04DF4E3E7116}">
      <text>
        <r>
          <rPr>
            <sz val="10"/>
            <color indexed="81"/>
            <rFont val="Lucida Console"/>
            <family val="3"/>
          </rPr>
          <t xml:space="preserve">     AF VENC</t>
        </r>
      </text>
    </comment>
    <comment ref="AI3" authorId="0" shapeId="0" xr:uid="{54F88EBA-957E-40EA-A63D-6D2A86EF72FA}">
      <text>
        <r>
          <rPr>
            <sz val="10"/>
            <color indexed="81"/>
            <rFont val="Lucida Console"/>
            <family val="3"/>
          </rPr>
          <t xml:space="preserve">     PONTO PEDIDO</t>
        </r>
      </text>
    </comment>
    <comment ref="AJ3" authorId="0" shapeId="0" xr:uid="{A5787C5C-59BB-43AF-B933-3157085C1BD6}">
      <text>
        <r>
          <rPr>
            <sz val="10"/>
            <color indexed="81"/>
            <rFont val="Lucida Console"/>
            <family val="3"/>
          </rPr>
          <t xml:space="preserve">     DATA ENTREGA</t>
        </r>
      </text>
    </comment>
    <comment ref="AK3" authorId="0" shapeId="0" xr:uid="{D9A59DCD-856C-4395-975B-DB5C56CC3ADD}">
      <text>
        <r>
          <rPr>
            <sz val="10"/>
            <color indexed="81"/>
            <rFont val="Lucida Console"/>
            <family val="3"/>
          </rPr>
          <t xml:space="preserve">     DATA INCLUSÃO</t>
        </r>
      </text>
    </comment>
    <comment ref="AL3" authorId="0" shapeId="0" xr:uid="{91D39E15-3D94-449B-82FA-4E76623A4F6D}">
      <text>
        <r>
          <rPr>
            <sz val="10"/>
            <color indexed="81"/>
            <rFont val="Lucida Console"/>
            <family val="3"/>
          </rPr>
          <t xml:space="preserve">     DATA ALTERAÇÃO</t>
        </r>
      </text>
    </comment>
    <comment ref="AM3" authorId="0" shapeId="0" xr:uid="{F8833BC9-0879-46AD-A3D6-16CB1C344D75}">
      <text>
        <r>
          <rPr>
            <sz val="10"/>
            <color indexed="81"/>
            <rFont val="Lucida Console"/>
            <family val="3"/>
          </rPr>
          <t xml:space="preserve">     DATA DESATIVAÇÃO</t>
        </r>
      </text>
    </comment>
    <comment ref="AN3" authorId="0" shapeId="0" xr:uid="{74BEBE41-E3D6-4D14-BF32-562ED19BD1F6}">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28C82117-E71F-4FB1-8CDA-F9380B424A59}">
      <text>
        <r>
          <rPr>
            <sz val="10"/>
            <color indexed="81"/>
            <rFont val="Lucida Console"/>
            <family val="3"/>
          </rPr>
          <t>_x000D_
95228</t>
        </r>
      </text>
    </comment>
    <comment ref="B4" authorId="0" shapeId="0" xr:uid="{98A2ADFA-40B8-4A9F-9818-8B0EB3DE7F3A}">
      <text>
        <r>
          <rPr>
            <sz val="10"/>
            <color indexed="81"/>
            <rFont val="Lucida Console"/>
            <family val="3"/>
          </rPr>
          <t xml:space="preserve">DESCRIÇÃO DETALHADA_x000D_
ABRACADEIRA DE NYLON COMPRIMENTO 200 MM </t>
        </r>
      </text>
    </comment>
    <comment ref="W4" authorId="0" shapeId="0" xr:uid="{C769DE3A-6354-47A8-BFC6-75ED95818B62}">
      <text>
        <r>
          <rPr>
            <sz val="10"/>
            <color indexed="81"/>
            <rFont val="Lucida Console"/>
            <family val="3"/>
          </rPr>
          <t>_x000D_
DM-Elétrica</t>
        </r>
      </text>
    </comment>
    <comment ref="X4" authorId="0" shapeId="0" xr:uid="{2A5CD8A4-FE61-45AF-A768-A7AFAA2EE2E8}">
      <text>
        <r>
          <rPr>
            <sz val="10"/>
            <color indexed="81"/>
            <rFont val="Lucida Console"/>
            <family val="3"/>
          </rPr>
          <t>_x000D_
EQUIP. MAT. P/ GERACAO, TRANSM. DISTR. RETIF...</t>
        </r>
      </text>
    </comment>
    <comment ref="Y4" authorId="0" shapeId="0" xr:uid="{621B239F-B428-488D-9EE0-8AEA7F26BEBD}">
      <text>
        <r>
          <rPr>
            <sz val="10"/>
            <color indexed="81"/>
            <rFont val="Lucida Console"/>
            <family val="3"/>
          </rPr>
          <t>_x000D_
BRACADEIRAS E CINTAS</t>
        </r>
      </text>
    </comment>
    <comment ref="AW4" authorId="0" shapeId="0" xr:uid="{FC01B13D-2A59-4ECF-B749-481AD0E8BE49}">
      <text>
        <r>
          <rPr>
            <sz val="10"/>
            <color indexed="81"/>
            <rFont val="Lucida Console"/>
            <family val="3"/>
          </rPr>
          <t>Tempo de Estoque (Meses)_x000D_
_x000D_
1.000,0</t>
        </r>
      </text>
    </comment>
    <comment ref="A5" authorId="0" shapeId="0" xr:uid="{B9ED6BDE-5726-4976-A9BC-E01C36FCECB6}">
      <text>
        <r>
          <rPr>
            <sz val="10"/>
            <color indexed="81"/>
            <rFont val="Lucida Console"/>
            <family val="3"/>
          </rPr>
          <t>_x000D_
95229</t>
        </r>
      </text>
    </comment>
    <comment ref="B5" authorId="0" shapeId="0" xr:uid="{60425DBF-86CB-48AD-8A67-EEB127BDA783}">
      <text>
        <r>
          <rPr>
            <sz val="10"/>
            <color indexed="81"/>
            <rFont val="Lucida Console"/>
            <family val="3"/>
          </rPr>
          <t>DESCRIÇÃO DETALHADA_x000D_
ABRACADEIRA DE NYLON COMPRIMENTO 300 MM</t>
        </r>
      </text>
    </comment>
    <comment ref="G5" authorId="0" shapeId="0" xr:uid="{C285D950-0C84-4729-B75E-7C092FF5D84E}">
      <text>
        <r>
          <rPr>
            <sz val="10"/>
            <color indexed="81"/>
            <rFont val="Lucida Console"/>
            <family val="3"/>
          </rPr>
          <t>_x000D_
Últ estimativa : 0_x000D_
Enviada em     : 23.09.2021_x000D_
Ata - Venc     : 9/20 - 14.01.2021</t>
        </r>
      </text>
    </comment>
    <comment ref="O5" authorId="0" shapeId="0" xr:uid="{93A94BB6-2127-4313-8A39-C9870B951FBB}">
      <text>
        <r>
          <rPr>
            <sz val="10"/>
            <color indexed="81"/>
            <rFont val="Lucida Console"/>
            <family val="3"/>
          </rPr>
          <t xml:space="preserve">_x000D_
Pertencia a ATA nº 9/20_x000D_
Estimativa de Renovação enviada em 23.09.2021 - Qtd _x000D_
</t>
        </r>
      </text>
    </comment>
    <comment ref="W5" authorId="0" shapeId="0" xr:uid="{E76102AD-AB93-4DF2-983A-2C54BB37F557}">
      <text>
        <r>
          <rPr>
            <sz val="10"/>
            <color indexed="81"/>
            <rFont val="Lucida Console"/>
            <family val="3"/>
          </rPr>
          <t>_x000D_
DM-Elétrica</t>
        </r>
      </text>
    </comment>
    <comment ref="X5" authorId="0" shapeId="0" xr:uid="{004EAB44-993F-4ACA-9138-A1DD3BBA2645}">
      <text>
        <r>
          <rPr>
            <sz val="10"/>
            <color indexed="81"/>
            <rFont val="Lucida Console"/>
            <family val="3"/>
          </rPr>
          <t>_x000D_
EQUIP. MAT. P/ GERACAO, TRANSM. DISTR. RETIF...</t>
        </r>
      </text>
    </comment>
    <comment ref="Y5" authorId="0" shapeId="0" xr:uid="{6817977D-C5E4-450C-9BE9-A8730F518E0F}">
      <text>
        <r>
          <rPr>
            <sz val="10"/>
            <color indexed="81"/>
            <rFont val="Lucida Console"/>
            <family val="3"/>
          </rPr>
          <t>_x000D_
BRACADEIRAS E CINTAS</t>
        </r>
      </text>
    </comment>
    <comment ref="AW5" authorId="0" shapeId="0" xr:uid="{8A3FC3C2-783C-4310-A791-1A71BAEF1DC6}">
      <text>
        <r>
          <rPr>
            <sz val="10"/>
            <color indexed="81"/>
            <rFont val="Lucida Console"/>
            <family val="3"/>
          </rPr>
          <t>Tempo de Estoque (Meses)_x000D_
_x000D_
2.000,0</t>
        </r>
      </text>
    </comment>
    <comment ref="A6" authorId="0" shapeId="0" xr:uid="{FC4E17BC-AB96-41D9-86FB-AFCEECBE93B6}">
      <text>
        <r>
          <rPr>
            <sz val="10"/>
            <color indexed="81"/>
            <rFont val="Lucida Console"/>
            <family val="3"/>
          </rPr>
          <t>_x000D_
78399</t>
        </r>
      </text>
    </comment>
    <comment ref="B6" authorId="0" shapeId="0" xr:uid="{4782A04A-E613-428D-986C-0C51A5E8FC41}">
      <text>
        <r>
          <rPr>
            <sz val="10"/>
            <color indexed="81"/>
            <rFont val="Lucida Console"/>
            <family val="3"/>
          </rPr>
          <t>DESCRIÇÃO DETALHADA_x000D_
ABRACADEIRA GALVANIZADA TIPO D  - 1.1/2"</t>
        </r>
      </text>
    </comment>
    <comment ref="G6" authorId="0" shapeId="0" xr:uid="{1CDBD891-88E6-4D8D-B6E8-9E7C64405424}">
      <text>
        <r>
          <rPr>
            <sz val="10"/>
            <color indexed="81"/>
            <rFont val="Lucida Console"/>
            <family val="3"/>
          </rPr>
          <t>_x000D_
Últ estimativa : 100_x000D_
Enviada em     : 17.01.2020_x000D_
Ata - Venc     : 126/19 - 06.05.2020</t>
        </r>
      </text>
    </comment>
    <comment ref="O6" authorId="0" shapeId="0" xr:uid="{1E3EF137-C332-41D4-BD8F-C800B4D6F504}">
      <text>
        <r>
          <rPr>
            <sz val="10"/>
            <color indexed="81"/>
            <rFont val="Lucida Console"/>
            <family val="3"/>
          </rPr>
          <t>_x000D_
Pertencia a ATA nº 126/19_x000D_
Estimativa de Renovação enviada em 17.01.2020 - Qtd 100_x000D_
PE 153/20 lote _x000D_
16.09.20 = Finalizado</t>
        </r>
      </text>
    </comment>
    <comment ref="W6" authorId="0" shapeId="0" xr:uid="{18317978-6722-428D-8752-A23E4B059F1F}">
      <text>
        <r>
          <rPr>
            <sz val="10"/>
            <color indexed="81"/>
            <rFont val="Lucida Console"/>
            <family val="3"/>
          </rPr>
          <t>_x000D_
DM-Elétrica</t>
        </r>
      </text>
    </comment>
    <comment ref="X6" authorId="0" shapeId="0" xr:uid="{BDD29A57-7366-4226-A570-39186EFA7A6F}">
      <text>
        <r>
          <rPr>
            <sz val="10"/>
            <color indexed="81"/>
            <rFont val="Lucida Console"/>
            <family val="3"/>
          </rPr>
          <t>_x000D_
EQUIP. MAT. P/ GERACAO, TRANSM. DISTR. RETIF...</t>
        </r>
      </text>
    </comment>
    <comment ref="Y6" authorId="0" shapeId="0" xr:uid="{89A7C7E9-80D1-4D44-82EF-B1F101463FA2}">
      <text>
        <r>
          <rPr>
            <sz val="10"/>
            <color indexed="81"/>
            <rFont val="Lucida Console"/>
            <family val="3"/>
          </rPr>
          <t>_x000D_
BRACADEIRAS E CINTAS</t>
        </r>
      </text>
    </comment>
    <comment ref="AW6" authorId="0" shapeId="0" xr:uid="{BBC5587A-181A-466A-A469-B8FBCD47ECE5}">
      <text>
        <r>
          <rPr>
            <sz val="10"/>
            <color indexed="81"/>
            <rFont val="Lucida Console"/>
            <family val="3"/>
          </rPr>
          <t>Tempo de Estoque (Meses)_x000D_
_x000D_
325,0</t>
        </r>
      </text>
    </comment>
    <comment ref="A7" authorId="0" shapeId="0" xr:uid="{E5C41331-681B-439E-99B2-508247A61C44}">
      <text>
        <r>
          <rPr>
            <sz val="10"/>
            <color indexed="81"/>
            <rFont val="Lucida Console"/>
            <family val="3"/>
          </rPr>
          <t>_x000D_
14013</t>
        </r>
      </text>
    </comment>
    <comment ref="B7" authorId="0" shapeId="0" xr:uid="{B3F05E0E-F06F-4791-B86E-5F2BEA584A9A}">
      <text>
        <r>
          <rPr>
            <sz val="10"/>
            <color indexed="81"/>
            <rFont val="Lucida Console"/>
            <family val="3"/>
          </rPr>
          <t>DESCRIÇÃO DETALHADA_x000D_
ABRACADEIRA GALVANIZADA TIPO D DE 3/4", COM PARAFUSO E PORCA</t>
        </r>
      </text>
    </comment>
    <comment ref="G7" authorId="0" shapeId="0" xr:uid="{861AF913-CA81-4F3C-9A1A-C093C8A5907D}">
      <text>
        <r>
          <rPr>
            <sz val="10"/>
            <color indexed="81"/>
            <rFont val="Lucida Console"/>
            <family val="3"/>
          </rPr>
          <t>_x000D_
Últ estimativa : 1.000_x000D_
Enviada em     : 17.01.2020_x000D_
Ata - Venc     : 126/19 - 06.05.2020</t>
        </r>
      </text>
    </comment>
    <comment ref="O7" authorId="0" shapeId="0" xr:uid="{4FE7A2A8-3EBF-477F-9DCE-139DDE06D77D}">
      <text>
        <r>
          <rPr>
            <sz val="10"/>
            <color indexed="81"/>
            <rFont val="Lucida Console"/>
            <family val="3"/>
          </rPr>
          <t>_x000D_
Pertencia a ATA nº 126/19_x000D_
Estimativa de Renovação enviada em 17.01.2020 - Qtd 1.000_x000D_
PE 153/20 lote 5 (Impróspero)_x000D_
16.09.20 = Finalizado</t>
        </r>
      </text>
    </comment>
    <comment ref="W7" authorId="0" shapeId="0" xr:uid="{37DCFB82-D7AE-4246-80A7-1CA1D6FD1FA3}">
      <text>
        <r>
          <rPr>
            <sz val="10"/>
            <color indexed="81"/>
            <rFont val="Lucida Console"/>
            <family val="3"/>
          </rPr>
          <t>_x000D_
DM-Elétrica</t>
        </r>
      </text>
    </comment>
    <comment ref="X7" authorId="0" shapeId="0" xr:uid="{FF5B98A3-D732-4294-BF68-9E0AA343C08B}">
      <text>
        <r>
          <rPr>
            <sz val="10"/>
            <color indexed="81"/>
            <rFont val="Lucida Console"/>
            <family val="3"/>
          </rPr>
          <t>_x000D_
EQUIP. MAT. P/ GERACAO, TRANSM. DISTR. RETIF...</t>
        </r>
      </text>
    </comment>
    <comment ref="Y7" authorId="0" shapeId="0" xr:uid="{A01E73F8-5CD9-4D5F-AEBE-52E2475B514D}">
      <text>
        <r>
          <rPr>
            <sz val="10"/>
            <color indexed="81"/>
            <rFont val="Lucida Console"/>
            <family val="3"/>
          </rPr>
          <t>_x000D_
BRACADEIRAS E CINTAS</t>
        </r>
      </text>
    </comment>
    <comment ref="AW7" authorId="0" shapeId="0" xr:uid="{3E2164E7-D0A3-4808-8855-A1EDB3708152}">
      <text>
        <r>
          <rPr>
            <sz val="10"/>
            <color indexed="81"/>
            <rFont val="Lucida Console"/>
            <family val="3"/>
          </rPr>
          <t>Tempo de Estoque (Meses)_x000D_
_x000D_
1.390,0</t>
        </r>
      </text>
    </comment>
    <comment ref="A8" authorId="0" shapeId="0" xr:uid="{B5901D7B-1F3A-4534-A864-B2A1A0D1ADA0}">
      <text>
        <r>
          <rPr>
            <sz val="10"/>
            <color indexed="81"/>
            <rFont val="Lucida Console"/>
            <family val="3"/>
          </rPr>
          <t>_x000D_
14012</t>
        </r>
      </text>
    </comment>
    <comment ref="B8" authorId="0" shapeId="0" xr:uid="{8271B311-F51B-4642-B4F3-219E6BCB0654}">
      <text>
        <r>
          <rPr>
            <sz val="10"/>
            <color indexed="81"/>
            <rFont val="Lucida Console"/>
            <family val="3"/>
          </rPr>
          <t>DESCRIÇÃO DETALHADA_x000D_
ABRACADEIRA GALVANIZADA TIPO U DE 3/4"</t>
        </r>
      </text>
    </comment>
    <comment ref="W8" authorId="0" shapeId="0" xr:uid="{3CE432C6-E3CB-4255-AA44-EB2588F7D941}">
      <text>
        <r>
          <rPr>
            <sz val="10"/>
            <color indexed="81"/>
            <rFont val="Lucida Console"/>
            <family val="3"/>
          </rPr>
          <t>_x000D_
DM-Elétrica</t>
        </r>
      </text>
    </comment>
    <comment ref="X8" authorId="0" shapeId="0" xr:uid="{165D61D0-1AF3-4DB0-A2F7-1168A64E3D41}">
      <text>
        <r>
          <rPr>
            <sz val="10"/>
            <color indexed="81"/>
            <rFont val="Lucida Console"/>
            <family val="3"/>
          </rPr>
          <t>_x000D_
EQUIP. MAT. P/ GERACAO, TRANSM. DISTR. RETIF...</t>
        </r>
      </text>
    </comment>
    <comment ref="Y8" authorId="0" shapeId="0" xr:uid="{F9A8B391-9902-4F1A-ACAA-30E4D0455739}">
      <text>
        <r>
          <rPr>
            <sz val="10"/>
            <color indexed="81"/>
            <rFont val="Lucida Console"/>
            <family val="3"/>
          </rPr>
          <t>_x000D_
BRACADEIRAS E CINTAS</t>
        </r>
      </text>
    </comment>
    <comment ref="AW8" authorId="0" shapeId="0" xr:uid="{78804E7E-895E-484D-ABCE-2221C0F58C89}">
      <text>
        <r>
          <rPr>
            <sz val="10"/>
            <color indexed="81"/>
            <rFont val="Lucida Console"/>
            <family val="3"/>
          </rPr>
          <t>Tempo de Estoque (Meses)_x000D_
_x000D_
3.516,0</t>
        </r>
      </text>
    </comment>
    <comment ref="A9" authorId="0" shapeId="0" xr:uid="{45F53DDC-814B-4792-BB60-22C52D2B2925}">
      <text>
        <r>
          <rPr>
            <sz val="10"/>
            <color indexed="81"/>
            <rFont val="Lucida Console"/>
            <family val="3"/>
          </rPr>
          <t>_x000D_
10867</t>
        </r>
      </text>
    </comment>
    <comment ref="B9" authorId="0" shapeId="0" xr:uid="{BE7CC18A-254D-4D1F-8B69-8A3980DA3F66}">
      <text>
        <r>
          <rPr>
            <sz val="10"/>
            <color indexed="81"/>
            <rFont val="Lucida Console"/>
            <family val="3"/>
          </rPr>
          <t>DESCRIÇÃO DETALHADA_x000D_
ACUCAR REFINADO AMORFO/MICROCRISTALINO PT C/ 1KG</t>
        </r>
      </text>
    </comment>
    <comment ref="G9" authorId="0" shapeId="0" xr:uid="{05FABAAA-A5B2-4157-AAEF-09CE677B8A67}">
      <text>
        <r>
          <rPr>
            <sz val="10"/>
            <color indexed="81"/>
            <rFont val="Lucida Console"/>
            <family val="3"/>
          </rPr>
          <t>_x000D_
Últ estimativa : 35.000_x000D_
Enviada em     : 11.11.2020_x000D_
Ata - Venc     : 16/21 - 19.01.2022</t>
        </r>
      </text>
    </comment>
    <comment ref="W9" authorId="0" shapeId="0" xr:uid="{F3CD7254-30E5-4EB8-BEC3-CDEA8FE59BDA}">
      <text>
        <r>
          <rPr>
            <sz val="10"/>
            <color indexed="81"/>
            <rFont val="Lucida Console"/>
            <family val="3"/>
          </rPr>
          <t>_x000D_
Administrativo</t>
        </r>
      </text>
    </comment>
    <comment ref="X9" authorId="0" shapeId="0" xr:uid="{77C8E559-B793-47F6-BFFF-3DDE94BFC25A}">
      <text>
        <r>
          <rPr>
            <sz val="10"/>
            <color indexed="81"/>
            <rFont val="Lucida Console"/>
            <family val="3"/>
          </rPr>
          <t>_x000D_
GENEROS ALIMENTICIOS E BEBIDAS</t>
        </r>
      </text>
    </comment>
    <comment ref="Y9" authorId="0" shapeId="0" xr:uid="{AF4297E3-D7F1-43FE-B85A-0D6CCCF39149}">
      <text>
        <r>
          <rPr>
            <sz val="10"/>
            <color indexed="81"/>
            <rFont val="Lucida Console"/>
            <family val="3"/>
          </rPr>
          <t>_x000D_
ACUCARES</t>
        </r>
      </text>
    </comment>
    <comment ref="AW9" authorId="0" shapeId="0" xr:uid="{5E401677-AEDA-432E-AE6E-44F4A0B410FF}">
      <text>
        <r>
          <rPr>
            <sz val="10"/>
            <color indexed="81"/>
            <rFont val="Lucida Console"/>
            <family val="3"/>
          </rPr>
          <t>Tempo de Estoque (Meses)_x000D_
_x000D_
16.659,0</t>
        </r>
      </text>
    </comment>
    <comment ref="A10" authorId="0" shapeId="0" xr:uid="{959F6BFF-83C7-4783-AEAF-C2DEECB9DD8B}">
      <text>
        <r>
          <rPr>
            <sz val="10"/>
            <color indexed="81"/>
            <rFont val="Lucida Console"/>
            <family val="3"/>
          </rPr>
          <t>_x000D_
28181</t>
        </r>
      </text>
    </comment>
    <comment ref="B10" authorId="0" shapeId="0" xr:uid="{C7D0B724-9085-46F8-B2DC-3B0BCA0F6D2B}">
      <text>
        <r>
          <rPr>
            <sz val="10"/>
            <color indexed="81"/>
            <rFont val="Lucida Console"/>
            <family val="3"/>
          </rPr>
          <t>DESCRIÇÃO DETALHADA_x000D_
ADAPTADOR DE PVC RIGIDO MARROM DE 2" SOLDAVEL. A MARCA DEVERA VIR LITOGRAFADA NA PECA.</t>
        </r>
      </text>
    </comment>
    <comment ref="G10" authorId="0" shapeId="0" xr:uid="{00D39EB3-7832-485F-B78C-53012172F417}">
      <text>
        <r>
          <rPr>
            <sz val="10"/>
            <color indexed="81"/>
            <rFont val="Lucida Console"/>
            <family val="3"/>
          </rPr>
          <t>_x000D_
Últ estimativa : 20_x000D_
Enviada em     : 24.10.2019_x000D_
Ata - Venc     : 293/20 - 30.11.2021</t>
        </r>
      </text>
    </comment>
    <comment ref="O10" authorId="0" shapeId="0" xr:uid="{26EA7861-D265-40E4-A775-031805AE3DA1}">
      <text>
        <r>
          <rPr>
            <sz val="10"/>
            <color indexed="81"/>
            <rFont val="Lucida Console"/>
            <family val="3"/>
          </rPr>
          <t>_x000D_
Pertencia a ATA nº 293/20_x000D_
Estimativa de Renovação enviada em 24.10.2019 - Qtd 20_x000D_
PE  16/20 lote 31_x000D_
18.05.20 = Processo conferido, finalizado.</t>
        </r>
      </text>
    </comment>
    <comment ref="W10" authorId="0" shapeId="0" xr:uid="{8F9C8055-FD2A-4812-B46A-399C286FC591}">
      <text>
        <r>
          <rPr>
            <sz val="10"/>
            <color indexed="81"/>
            <rFont val="Lucida Console"/>
            <family val="3"/>
          </rPr>
          <t>_x000D_
DM-Hidráulica</t>
        </r>
      </text>
    </comment>
    <comment ref="X10" authorId="0" shapeId="0" xr:uid="{86AC8314-A079-46BB-BEDD-C4549B75E1A3}">
      <text>
        <r>
          <rPr>
            <sz val="10"/>
            <color indexed="81"/>
            <rFont val="Lucida Console"/>
            <family val="3"/>
          </rPr>
          <t>_x000D_
MATERIAL HIDRAULICO, CANOS, TUBOS, MANGUEIRAS, CONEXOES E ACESS.</t>
        </r>
      </text>
    </comment>
    <comment ref="Y10" authorId="0" shapeId="0" xr:uid="{9D8AE15C-4519-4E4B-ADDA-2AC799E2EBE3}">
      <text>
        <r>
          <rPr>
            <sz val="10"/>
            <color indexed="81"/>
            <rFont val="Lucida Console"/>
            <family val="3"/>
          </rPr>
          <t>_x000D_
ADAP. LUVAS.TES CURVAS COTOVELOS PLUGS FLANGES.....</t>
        </r>
      </text>
    </comment>
    <comment ref="AW10" authorId="0" shapeId="0" xr:uid="{7037FE47-A5C6-483C-9A71-071CE7652110}">
      <text>
        <r>
          <rPr>
            <sz val="10"/>
            <color indexed="81"/>
            <rFont val="Lucida Console"/>
            <family val="3"/>
          </rPr>
          <t>Tempo de Estoque (Meses)_x000D_
_x000D_
12,0</t>
        </r>
      </text>
    </comment>
    <comment ref="A11" authorId="0" shapeId="0" xr:uid="{434B0971-0004-49CD-8667-5AB99A2C939B}">
      <text>
        <r>
          <rPr>
            <sz val="10"/>
            <color indexed="81"/>
            <rFont val="Lucida Console"/>
            <family val="3"/>
          </rPr>
          <t>_x000D_
12824</t>
        </r>
      </text>
    </comment>
    <comment ref="B11" authorId="0" shapeId="0" xr:uid="{89AEAF45-8710-46D1-B6CF-F8F4970F2BB6}">
      <text>
        <r>
          <rPr>
            <sz val="10"/>
            <color indexed="81"/>
            <rFont val="Lucida Console"/>
            <family val="3"/>
          </rPr>
          <t xml:space="preserve">DESCRIÇÃO DETALHADA_x000D_
ADAPTADOR DE PVC RIGIDO SOLDAVEL C/ FLANGE SEXTAVADA FIXO - 25 MM X 3/4", DE ACORDO COM A NORMA NBR 5648 E A MARCA DEVERA VIR LITOGRAFADA NA PECA </t>
        </r>
      </text>
    </comment>
    <comment ref="G11" authorId="0" shapeId="0" xr:uid="{8EC734B1-BD87-4DBE-B0C7-41E7C3D5B751}">
      <text>
        <r>
          <rPr>
            <sz val="10"/>
            <color indexed="81"/>
            <rFont val="Lucida Console"/>
            <family val="3"/>
          </rPr>
          <t>_x000D_
Últ estimativa : 150_x000D_
Enviada em     : 24.11.2020_x000D_
Ata - Venc     : 87/20 - 31.03.2021</t>
        </r>
      </text>
    </comment>
    <comment ref="O11" authorId="0" shapeId="0" xr:uid="{C150004A-3919-4FA4-8F74-9AE7CAF4948A}">
      <text>
        <r>
          <rPr>
            <sz val="10"/>
            <color indexed="81"/>
            <rFont val="Lucida Console"/>
            <family val="3"/>
          </rPr>
          <t>_x000D_
Pertencia a ATA nº 87/20_x000D_
Estimativa de Renovação enviada em 24.11.2020 - Qtd 150_x000D_
PE  10/20 lote 3_x000D_
30.04.20 = Processo conferido, finalizado.</t>
        </r>
      </text>
    </comment>
    <comment ref="W11" authorId="0" shapeId="0" xr:uid="{48D59E30-7660-4C38-81B4-104650F0E369}">
      <text>
        <r>
          <rPr>
            <sz val="10"/>
            <color indexed="81"/>
            <rFont val="Lucida Console"/>
            <family val="3"/>
          </rPr>
          <t>_x000D_
DM-Hidráulica</t>
        </r>
      </text>
    </comment>
    <comment ref="X11" authorId="0" shapeId="0" xr:uid="{7F176D1D-DFB4-4CE2-B981-A148BD0751D9}">
      <text>
        <r>
          <rPr>
            <sz val="10"/>
            <color indexed="81"/>
            <rFont val="Lucida Console"/>
            <family val="3"/>
          </rPr>
          <t>_x000D_
MATERIAL HIDRAULICO, CANOS, TUBOS, MANGUEIRAS, CONEXOES E ACESS.</t>
        </r>
      </text>
    </comment>
    <comment ref="Y11" authorId="0" shapeId="0" xr:uid="{2412E6FD-4BEA-4F8F-A3BE-C03685587F91}">
      <text>
        <r>
          <rPr>
            <sz val="10"/>
            <color indexed="81"/>
            <rFont val="Lucida Console"/>
            <family val="3"/>
          </rPr>
          <t>_x000D_
ADAP. LUVAS.TES CURVAS COTOVELOS PLUGS FLANGES.....</t>
        </r>
      </text>
    </comment>
    <comment ref="AW11" authorId="0" shapeId="0" xr:uid="{38E86F4A-6E1F-469A-993C-20BA441E22B7}">
      <text>
        <r>
          <rPr>
            <sz val="10"/>
            <color indexed="81"/>
            <rFont val="Lucida Console"/>
            <family val="3"/>
          </rPr>
          <t>Tempo de Estoque (Meses)_x000D_
_x000D_
92,0</t>
        </r>
      </text>
    </comment>
    <comment ref="A12" authorId="0" shapeId="0" xr:uid="{64F5DCF8-CD42-4D65-AD1C-35C86202FBC8}">
      <text>
        <r>
          <rPr>
            <sz val="10"/>
            <color indexed="81"/>
            <rFont val="Lucida Console"/>
            <family val="3"/>
          </rPr>
          <t>_x000D_
12821</t>
        </r>
      </text>
    </comment>
    <comment ref="B12" authorId="0" shapeId="0" xr:uid="{C472F9BC-E3B7-4FB6-A29B-7B8527DF179A}">
      <text>
        <r>
          <rPr>
            <sz val="10"/>
            <color indexed="81"/>
            <rFont val="Lucida Console"/>
            <family val="3"/>
          </rPr>
          <t xml:space="preserve">DESCRIÇÃO DETALHADA_x000D_
ADAPTADOR DE PVC RIGIDO SOLDAVEL C/ FLANGE SEXTAVADA FIXO - 50 MM X 1 1/2", DE ACORDO COM A NORMA NBR 5648 E A MARCA DEVERA VIR LITOGRAFADA NA PECA   </t>
        </r>
      </text>
    </comment>
    <comment ref="G12" authorId="0" shapeId="0" xr:uid="{6CA2467E-9D74-4838-9ECB-F173E4F04E21}">
      <text>
        <r>
          <rPr>
            <sz val="10"/>
            <color indexed="81"/>
            <rFont val="Lucida Console"/>
            <family val="3"/>
          </rPr>
          <t>_x000D_
Últ estimativa : 100_x000D_
Enviada em     : 24.11.2020_x000D_
Ata - Venc     : 87/20 - 31.03.2021</t>
        </r>
      </text>
    </comment>
    <comment ref="O12" authorId="0" shapeId="0" xr:uid="{4E0FCFCD-5F9D-426E-89D8-6B9DC10F5B6B}">
      <text>
        <r>
          <rPr>
            <sz val="10"/>
            <color indexed="81"/>
            <rFont val="Lucida Console"/>
            <family val="3"/>
          </rPr>
          <t>_x000D_
Pertencia a ATA nº 87/20_x000D_
Estimativa de Renovação enviada em 24.11.2020 - Qtd 100_x000D_
PE  10/20 lote 2_x000D_
30.04.20 = Processo conferido, finalizado.</t>
        </r>
      </text>
    </comment>
    <comment ref="W12" authorId="0" shapeId="0" xr:uid="{4BA76476-3975-4F2F-9283-ECCAFDD38C60}">
      <text>
        <r>
          <rPr>
            <sz val="10"/>
            <color indexed="81"/>
            <rFont val="Lucida Console"/>
            <family val="3"/>
          </rPr>
          <t>_x000D_
DM-Hidráulica</t>
        </r>
      </text>
    </comment>
    <comment ref="X12" authorId="0" shapeId="0" xr:uid="{2317C8C3-F5D5-4746-BB64-62724E3D00AC}">
      <text>
        <r>
          <rPr>
            <sz val="10"/>
            <color indexed="81"/>
            <rFont val="Lucida Console"/>
            <family val="3"/>
          </rPr>
          <t>_x000D_
MATERIAL HIDRAULICO, CANOS, TUBOS, MANGUEIRAS, CONEXOES E ACESS.</t>
        </r>
      </text>
    </comment>
    <comment ref="Y12" authorId="0" shapeId="0" xr:uid="{0A962448-52FC-4115-B1C9-2FB855B1BE4D}">
      <text>
        <r>
          <rPr>
            <sz val="10"/>
            <color indexed="81"/>
            <rFont val="Lucida Console"/>
            <family val="3"/>
          </rPr>
          <t>_x000D_
ADAP. LUVAS.TES CURVAS COTOVELOS PLUGS FLANGES.....</t>
        </r>
      </text>
    </comment>
    <comment ref="AW12" authorId="0" shapeId="0" xr:uid="{FB533888-9557-4166-BFB5-705D567FA950}">
      <text>
        <r>
          <rPr>
            <sz val="10"/>
            <color indexed="81"/>
            <rFont val="Lucida Console"/>
            <family val="3"/>
          </rPr>
          <t>Tempo de Estoque (Meses)_x000D_
_x000D_
137,0</t>
        </r>
      </text>
    </comment>
    <comment ref="A13" authorId="0" shapeId="0" xr:uid="{7001C2E9-9B15-46CD-9BAF-89CC9BF15FCB}">
      <text>
        <r>
          <rPr>
            <sz val="10"/>
            <color indexed="81"/>
            <rFont val="Lucida Console"/>
            <family val="3"/>
          </rPr>
          <t>_x000D_
12813</t>
        </r>
      </text>
    </comment>
    <comment ref="B13" authorId="0" shapeId="0" xr:uid="{564674DD-574A-4677-BBC1-27058D558617}">
      <text>
        <r>
          <rPr>
            <sz val="10"/>
            <color indexed="81"/>
            <rFont val="Lucida Console"/>
            <family val="3"/>
          </rPr>
          <t xml:space="preserve">DESCRIÇÃO DETALHADA_x000D_
ADAPTADOR DE PVC RIGIDO SOLDAVEL C/ FLANGE SEXTAVADA FIXO P/ CAIXA D´AGUA - 32 MM X 1", DE ACORDO COM A NORMA NBR 5648 E A MARCA DEVERA VIR LITOGRAFADA NA PECA   </t>
        </r>
      </text>
    </comment>
    <comment ref="G13" authorId="0" shapeId="0" xr:uid="{E0209B93-DF03-45C5-BD95-1B6181333D57}">
      <text>
        <r>
          <rPr>
            <sz val="10"/>
            <color indexed="81"/>
            <rFont val="Lucida Console"/>
            <family val="3"/>
          </rPr>
          <t>_x000D_
Últ estimativa : 60_x000D_
Enviada em     : 24.11.2020_x000D_
Ata - Venc     : 87/20 - 31.03.2021</t>
        </r>
      </text>
    </comment>
    <comment ref="O13" authorId="0" shapeId="0" xr:uid="{E39AEF4D-07B8-4C85-8593-2A9164743DFB}">
      <text>
        <r>
          <rPr>
            <sz val="10"/>
            <color indexed="81"/>
            <rFont val="Lucida Console"/>
            <family val="3"/>
          </rPr>
          <t>_x000D_
Pertencia a ATA nº 87/20_x000D_
Estimativa de Renovação enviada em 24.11.2020 - Qtd 60_x000D_
PE  10/20 lote 1_x000D_
30.04.20 = Processo conferido, finalizado.</t>
        </r>
      </text>
    </comment>
    <comment ref="W13" authorId="0" shapeId="0" xr:uid="{1E084D70-B38D-41C1-A3D2-46A29B4C45A0}">
      <text>
        <r>
          <rPr>
            <sz val="10"/>
            <color indexed="81"/>
            <rFont val="Lucida Console"/>
            <family val="3"/>
          </rPr>
          <t>_x000D_
DM-Hidráulica</t>
        </r>
      </text>
    </comment>
    <comment ref="X13" authorId="0" shapeId="0" xr:uid="{5A610F01-0C65-415E-B444-E3C11B4FB5E0}">
      <text>
        <r>
          <rPr>
            <sz val="10"/>
            <color indexed="81"/>
            <rFont val="Lucida Console"/>
            <family val="3"/>
          </rPr>
          <t>_x000D_
MATERIAL HIDRAULICO, CANOS, TUBOS, MANGUEIRAS, CONEXOES E ACESS.</t>
        </r>
      </text>
    </comment>
    <comment ref="Y13" authorId="0" shapeId="0" xr:uid="{0F4C79B5-0DEF-440C-B66D-8EBCB08B7323}">
      <text>
        <r>
          <rPr>
            <sz val="10"/>
            <color indexed="81"/>
            <rFont val="Lucida Console"/>
            <family val="3"/>
          </rPr>
          <t>_x000D_
ADAP. LUVAS.TES CURVAS COTOVELOS PLUGS FLANGES.....</t>
        </r>
      </text>
    </comment>
    <comment ref="AW13" authorId="0" shapeId="0" xr:uid="{F991BFCD-2FA8-488F-BF9D-ADBCC51276C7}">
      <text>
        <r>
          <rPr>
            <sz val="10"/>
            <color indexed="81"/>
            <rFont val="Lucida Console"/>
            <family val="3"/>
          </rPr>
          <t>Tempo de Estoque (Meses)_x000D_
_x000D_
61,0</t>
        </r>
      </text>
    </comment>
    <comment ref="A14" authorId="0" shapeId="0" xr:uid="{E10D7779-949E-41CD-B655-397D1B325071}">
      <text>
        <r>
          <rPr>
            <sz val="10"/>
            <color indexed="81"/>
            <rFont val="Lucida Console"/>
            <family val="3"/>
          </rPr>
          <t>_x000D_
12830</t>
        </r>
      </text>
    </comment>
    <comment ref="B14" authorId="0" shapeId="0" xr:uid="{687664CB-2AAE-4BCF-BFE9-EC2A55F2BD67}">
      <text>
        <r>
          <rPr>
            <sz val="10"/>
            <color indexed="81"/>
            <rFont val="Lucida Console"/>
            <family val="3"/>
          </rPr>
          <t>DESCRIÇÃO DETALHADA_x000D_
ADAPTADOR DE PVC SOLDAVEL MARROM 1.1/2". A MARCA DEVERA VIR LITOGRAFADA NA PECA.</t>
        </r>
      </text>
    </comment>
    <comment ref="G14" authorId="0" shapeId="0" xr:uid="{DF90B6AB-976C-4673-8371-C2106031690B}">
      <text>
        <r>
          <rPr>
            <sz val="10"/>
            <color indexed="81"/>
            <rFont val="Lucida Console"/>
            <family val="3"/>
          </rPr>
          <t>_x000D_
Últ estimativa : 600_x000D_
Enviada em     : 24.11.2020_x000D_
Ata - Venc     : 76/19 - 09.03.2020</t>
        </r>
      </text>
    </comment>
    <comment ref="O14" authorId="0" shapeId="0" xr:uid="{55D3FDFC-F5FA-4619-A2B5-F309B5ABBBC3}">
      <text>
        <r>
          <rPr>
            <sz val="10"/>
            <color indexed="81"/>
            <rFont val="Lucida Console"/>
            <family val="3"/>
          </rPr>
          <t>_x000D_
Pertencia a ATA nº 76/19_x000D_
Estimativa de Renovação enviada em 24.11.2020 - Qtd 600_x000D_
PE  16/20 lote 1 (Impróspero)_x000D_
18.05.20 = Processo conferido, finalizado.</t>
        </r>
      </text>
    </comment>
    <comment ref="W14" authorId="0" shapeId="0" xr:uid="{B0FBD605-1757-45BC-BB5B-9337C3289985}">
      <text>
        <r>
          <rPr>
            <sz val="10"/>
            <color indexed="81"/>
            <rFont val="Lucida Console"/>
            <family val="3"/>
          </rPr>
          <t>_x000D_
DM-Hidráulica</t>
        </r>
      </text>
    </comment>
    <comment ref="X14" authorId="0" shapeId="0" xr:uid="{E5EC7290-8A0E-4485-90B7-FCC678A9C375}">
      <text>
        <r>
          <rPr>
            <sz val="10"/>
            <color indexed="81"/>
            <rFont val="Lucida Console"/>
            <family val="3"/>
          </rPr>
          <t>_x000D_
MATERIAL HIDRAULICO, CANOS, TUBOS, MANGUEIRAS, CONEXOES E ACESS.</t>
        </r>
      </text>
    </comment>
    <comment ref="Y14" authorId="0" shapeId="0" xr:uid="{B19D1AEE-F989-4C7F-BCCE-E2A3718C8675}">
      <text>
        <r>
          <rPr>
            <sz val="10"/>
            <color indexed="81"/>
            <rFont val="Lucida Console"/>
            <family val="3"/>
          </rPr>
          <t>_x000D_
ADAP. LUVAS.TES CURVAS COTOVELOS PLUGS FLANGES.....</t>
        </r>
      </text>
    </comment>
    <comment ref="AW14" authorId="0" shapeId="0" xr:uid="{006B6BF8-A54A-4454-A628-2183958DB20E}">
      <text>
        <r>
          <rPr>
            <sz val="10"/>
            <color indexed="81"/>
            <rFont val="Lucida Console"/>
            <family val="3"/>
          </rPr>
          <t>Tempo de Estoque (Meses)_x000D_
_x000D_
1.412,0</t>
        </r>
      </text>
    </comment>
    <comment ref="A15" authorId="0" shapeId="0" xr:uid="{BA34ABA1-8A6E-4345-913C-B705E979D0FC}">
      <text>
        <r>
          <rPr>
            <sz val="10"/>
            <color indexed="81"/>
            <rFont val="Lucida Console"/>
            <family val="3"/>
          </rPr>
          <t>_x000D_
12835</t>
        </r>
      </text>
    </comment>
    <comment ref="B15" authorId="0" shapeId="0" xr:uid="{8B75BFF3-F018-4DAF-B1D9-9B4259D3BEC7}">
      <text>
        <r>
          <rPr>
            <sz val="10"/>
            <color indexed="81"/>
            <rFont val="Lucida Console"/>
            <family val="3"/>
          </rPr>
          <t>DESCRIÇÃO DETALHADA_x000D_
ADAPTADOR DE PVC SOLDAVEL MARROM 3/4". A MARCA DEVERA VIR LITOGRAFADA NA PECA.</t>
        </r>
      </text>
    </comment>
    <comment ref="G15" authorId="0" shapeId="0" xr:uid="{848C7E16-8404-4114-9923-095491DD996B}">
      <text>
        <r>
          <rPr>
            <sz val="10"/>
            <color indexed="81"/>
            <rFont val="Lucida Console"/>
            <family val="3"/>
          </rPr>
          <t>_x000D_
Últ estimativa : 600_x000D_
Enviada em     : 24.11.2020_x000D_
Ata - Venc     : 293/20 - 30.11.2021</t>
        </r>
      </text>
    </comment>
    <comment ref="O15" authorId="0" shapeId="0" xr:uid="{83FD7CB2-6EA7-4B39-A597-EC0B183FA53B}">
      <text>
        <r>
          <rPr>
            <sz val="10"/>
            <color indexed="81"/>
            <rFont val="Lucida Console"/>
            <family val="3"/>
          </rPr>
          <t>_x000D_
Pertencia a ATA nº 293/20_x000D_
Estimativa de Renovação enviada em 24.11.2020 - Qtd 600_x000D_
PE  16/20 lote 2 (Impróspero)_x000D_
18.05.20 = Processo conferido, finalizado.</t>
        </r>
      </text>
    </comment>
    <comment ref="W15" authorId="0" shapeId="0" xr:uid="{83DB2269-5A96-4AA4-9926-17CDEAF0234C}">
      <text>
        <r>
          <rPr>
            <sz val="10"/>
            <color indexed="81"/>
            <rFont val="Lucida Console"/>
            <family val="3"/>
          </rPr>
          <t>_x000D_
DM-Hidráulica</t>
        </r>
      </text>
    </comment>
    <comment ref="X15" authorId="0" shapeId="0" xr:uid="{DEE8B8DE-F4C3-4310-A82E-DD4CA15463F4}">
      <text>
        <r>
          <rPr>
            <sz val="10"/>
            <color indexed="81"/>
            <rFont val="Lucida Console"/>
            <family val="3"/>
          </rPr>
          <t>_x000D_
MATERIAL HIDRAULICO, CANOS, TUBOS, MANGUEIRAS, CONEXOES E ACESS.</t>
        </r>
      </text>
    </comment>
    <comment ref="Y15" authorId="0" shapeId="0" xr:uid="{1C575E36-B8B7-4BF1-9D2B-F7F4CAB08C0F}">
      <text>
        <r>
          <rPr>
            <sz val="10"/>
            <color indexed="81"/>
            <rFont val="Lucida Console"/>
            <family val="3"/>
          </rPr>
          <t>_x000D_
ADAP. LUVAS.TES CURVAS COTOVELOS PLUGS FLANGES.....</t>
        </r>
      </text>
    </comment>
    <comment ref="AW15" authorId="0" shapeId="0" xr:uid="{EA29FB8A-C864-4DB9-B82F-68E261A1584A}">
      <text>
        <r>
          <rPr>
            <sz val="10"/>
            <color indexed="81"/>
            <rFont val="Lucida Console"/>
            <family val="3"/>
          </rPr>
          <t>Tempo de Estoque (Meses)_x000D_
_x000D_
509,0</t>
        </r>
      </text>
    </comment>
    <comment ref="A16" authorId="0" shapeId="0" xr:uid="{386F0E8E-A2D6-44F7-82A1-076AE7F196CB}">
      <text>
        <r>
          <rPr>
            <sz val="10"/>
            <color indexed="81"/>
            <rFont val="Lucida Console"/>
            <family val="3"/>
          </rPr>
          <t>_x000D_
28184</t>
        </r>
      </text>
    </comment>
    <comment ref="B16" authorId="0" shapeId="0" xr:uid="{589A09D5-DAB6-477F-A8A6-2858C6466E90}">
      <text>
        <r>
          <rPr>
            <sz val="10"/>
            <color indexed="81"/>
            <rFont val="Lucida Console"/>
            <family val="3"/>
          </rPr>
          <t>DESCRIÇÃO DETALHADA_x000D_
ADAPTADOR EM PVC RIGIDO SOLDAVEL MARROM DE 1". A MARCA DEVERA VIR LITOGRAFADA NA PECA.</t>
        </r>
      </text>
    </comment>
    <comment ref="G16" authorId="0" shapeId="0" xr:uid="{503AA7B4-D8DB-428F-8554-9C4016AB4357}">
      <text>
        <r>
          <rPr>
            <sz val="10"/>
            <color indexed="81"/>
            <rFont val="Lucida Console"/>
            <family val="3"/>
          </rPr>
          <t>_x000D_
Últ estimativa : 150_x000D_
Enviada em     : 24.11.2020_x000D_
Ata - Venc     : 87/20 - 31.03.2021</t>
        </r>
      </text>
    </comment>
    <comment ref="O16" authorId="0" shapeId="0" xr:uid="{A6A4042A-CA54-4795-A54B-819EA3855284}">
      <text>
        <r>
          <rPr>
            <sz val="10"/>
            <color indexed="81"/>
            <rFont val="Lucida Console"/>
            <family val="3"/>
          </rPr>
          <t>_x000D_
Pertencia a ATA nº 87/20_x000D_
Estimativa de Renovação enviada em 24.11.2020 - Qtd 150_x000D_
PE  10/20 lote 8_x000D_
30.04.20 = Processo conferido, finalizado.</t>
        </r>
      </text>
    </comment>
    <comment ref="W16" authorId="0" shapeId="0" xr:uid="{36948283-3503-4ADD-B6A7-436F8A45C59B}">
      <text>
        <r>
          <rPr>
            <sz val="10"/>
            <color indexed="81"/>
            <rFont val="Lucida Console"/>
            <family val="3"/>
          </rPr>
          <t>_x000D_
DM-Hidráulica</t>
        </r>
      </text>
    </comment>
    <comment ref="X16" authorId="0" shapeId="0" xr:uid="{C42EF665-351C-4B36-B6C6-38FE24E787A6}">
      <text>
        <r>
          <rPr>
            <sz val="10"/>
            <color indexed="81"/>
            <rFont val="Lucida Console"/>
            <family val="3"/>
          </rPr>
          <t>_x000D_
MATERIAL HIDRAULICO, CANOS, TUBOS, MANGUEIRAS, CONEXOES E ACESS.</t>
        </r>
      </text>
    </comment>
    <comment ref="Y16" authorId="0" shapeId="0" xr:uid="{CFE613E6-79E4-45E4-B650-599BF341A16B}">
      <text>
        <r>
          <rPr>
            <sz val="10"/>
            <color indexed="81"/>
            <rFont val="Lucida Console"/>
            <family val="3"/>
          </rPr>
          <t>_x000D_
ADAP. LUVAS.TES CURVAS COTOVELOS PLUGS FLANGES.....</t>
        </r>
      </text>
    </comment>
    <comment ref="AW16" authorId="0" shapeId="0" xr:uid="{D984D42F-10FD-4B26-892F-6931A99ACDFA}">
      <text>
        <r>
          <rPr>
            <sz val="10"/>
            <color indexed="81"/>
            <rFont val="Lucida Console"/>
            <family val="3"/>
          </rPr>
          <t>Tempo de Estoque (Meses)_x000D_
_x000D_
410,0</t>
        </r>
      </text>
    </comment>
    <comment ref="A17" authorId="0" shapeId="0" xr:uid="{74D6892B-B41A-484D-837C-D256A2A6DE3E}">
      <text>
        <r>
          <rPr>
            <sz val="10"/>
            <color indexed="81"/>
            <rFont val="Lucida Console"/>
            <family val="3"/>
          </rPr>
          <t>_x000D_
16053</t>
        </r>
      </text>
    </comment>
    <comment ref="B17" authorId="0" shapeId="0" xr:uid="{D3DDB6C0-350B-4EE3-8F6D-BC2C20F97019}">
      <text>
        <r>
          <rPr>
            <sz val="10"/>
            <color indexed="81"/>
            <rFont val="Lucida Console"/>
            <family val="3"/>
          </rPr>
          <t>DESCRIÇÃO DETALHADA_x000D_
ADESIVO P/ CHAPISCO, CONCRETO E ARGAMASSA - BALDE C/18 LITROS</t>
        </r>
      </text>
    </comment>
    <comment ref="G17" authorId="0" shapeId="0" xr:uid="{B120E21F-D561-4451-AA57-5C98D5785701}">
      <text>
        <r>
          <rPr>
            <sz val="10"/>
            <color indexed="81"/>
            <rFont val="Lucida Console"/>
            <family val="3"/>
          </rPr>
          <t>_x000D_
Últ estimativa : 300_x000D_
Enviada em     : 22.04.2021_x000D_
Ata - Venc     : 174/20 - 16.08.2021</t>
        </r>
      </text>
    </comment>
    <comment ref="O17" authorId="0" shapeId="0" xr:uid="{58BC8639-DEE3-48C7-8311-432E06ABF5E9}">
      <text>
        <r>
          <rPr>
            <sz val="10"/>
            <color indexed="81"/>
            <rFont val="Lucida Console"/>
            <family val="3"/>
          </rPr>
          <t>_x000D_
Pertencia a ATA nº 174/20_x000D_
Estimativa de Renovação enviada em 22.04.2021 - Qtd 300_x000D_
PE  99/20 lote 2_x000D_
03.08.20 = Finalizado</t>
        </r>
      </text>
    </comment>
    <comment ref="W17" authorId="0" shapeId="0" xr:uid="{5B156415-E35A-4FEC-B520-3D3283027A4E}">
      <text>
        <r>
          <rPr>
            <sz val="10"/>
            <color indexed="81"/>
            <rFont val="Lucida Console"/>
            <family val="3"/>
          </rPr>
          <t>_x000D_
DM-Construção</t>
        </r>
      </text>
    </comment>
    <comment ref="X17" authorId="0" shapeId="0" xr:uid="{C23E8A5F-5090-4858-BE53-5BAE0C2EED8A}">
      <text>
        <r>
          <rPr>
            <sz val="10"/>
            <color indexed="81"/>
            <rFont val="Lucida Console"/>
            <family val="3"/>
          </rPr>
          <t>_x000D_
MAT.E EQUIP. P/ CONSTR.CIVIL E CONSERV. DE VIAS PUBL.</t>
        </r>
      </text>
    </comment>
    <comment ref="Y17" authorId="0" shapeId="0" xr:uid="{034BD8C3-2BA6-4109-B5A0-5460847FBE6D}">
      <text>
        <r>
          <rPr>
            <sz val="10"/>
            <color indexed="81"/>
            <rFont val="Lucida Console"/>
            <family val="3"/>
          </rPr>
          <t>_x000D_
IMPERMEABILIZANTES, ADITIVOS E ADESIVOS</t>
        </r>
      </text>
    </comment>
    <comment ref="AC17" authorId="0" shapeId="0" xr:uid="{1E781BE3-7DF7-449C-9799-859DBF91FBAB}">
      <text>
        <r>
          <rPr>
            <sz val="10"/>
            <color indexed="81"/>
            <rFont val="Lucida Console"/>
            <family val="3"/>
          </rPr>
          <t>_x000D_
AF 10.442/23 | Vc 28.09.2023 | Saldo     30 | RELLEK TEK COMERCIAL LTDA ( 162825 )</t>
        </r>
      </text>
    </comment>
    <comment ref="AG17" authorId="0" shapeId="0" xr:uid="{07ECBFD3-6D4C-4377-98EE-9EEE537BD44C}">
      <text>
        <r>
          <rPr>
            <sz val="10"/>
            <color indexed="81"/>
            <rFont val="Lucida Console"/>
            <family val="3"/>
          </rPr>
          <t>_x000D_
AF 10.442/23 | Vc 28.09.2023 | Saldo     30 | RELLEK TEK COMERCIAL LTDA ( 162825 )</t>
        </r>
      </text>
    </comment>
    <comment ref="AW17" authorId="0" shapeId="0" xr:uid="{383D1BD7-6CCB-4C7D-AEF7-D188FBAA19E8}">
      <text>
        <r>
          <rPr>
            <sz val="10"/>
            <color indexed="81"/>
            <rFont val="Lucida Console"/>
            <family val="3"/>
          </rPr>
          <t>Tempo de Estoque (Meses)_x000D_
_x000D_
30,0</t>
        </r>
      </text>
    </comment>
    <comment ref="A18" authorId="0" shapeId="0" xr:uid="{E8040225-1E1C-4F07-9FAD-817BB52C4954}">
      <text>
        <r>
          <rPr>
            <sz val="10"/>
            <color indexed="81"/>
            <rFont val="Lucida Console"/>
            <family val="3"/>
          </rPr>
          <t>_x000D_
140326</t>
        </r>
      </text>
    </comment>
    <comment ref="B18" authorId="0" shapeId="0" xr:uid="{553E5CB7-AFB3-4432-9C76-0ABA11B860B8}">
      <text>
        <r>
          <rPr>
            <sz val="10"/>
            <color indexed="81"/>
            <rFont val="Lucida Console"/>
            <family val="3"/>
          </rPr>
          <t xml:space="preserve">DESCRIÇÃO DETALHADA_x000D_
ADESIVO SELANTE A BASE DE POLIURETANO, PARA A CONSTRUCAO CIVIL. ADERENCIA A MADEIRA, CONCRETO, ALVENARIA, GESSO, PVC, FERRO E ALUMINIO, ENTRE OUTRAS - TUBO COM, NO MINIMO, 350 GRAMAS. </t>
        </r>
      </text>
    </comment>
    <comment ref="G18" authorId="0" shapeId="0" xr:uid="{9AE6590C-9E55-4444-A7BF-411E94A8CA1E}">
      <text>
        <r>
          <rPr>
            <sz val="10"/>
            <color indexed="81"/>
            <rFont val="Lucida Console"/>
            <family val="3"/>
          </rPr>
          <t xml:space="preserve">_x000D_
Últ estimativa : 500_x000D_
Enviada em     : 17.12.2020_x000D_
Ata - Venc     : /-2000 - </t>
        </r>
      </text>
    </comment>
    <comment ref="O18" authorId="0" shapeId="0" xr:uid="{9BA09113-1466-4D44-8018-B3E5376CE7F6}">
      <text>
        <r>
          <rPr>
            <sz val="10"/>
            <color indexed="81"/>
            <rFont val="Lucida Console"/>
            <family val="3"/>
          </rPr>
          <t>_x000D_
Ata anterior não identificada.</t>
        </r>
      </text>
    </comment>
    <comment ref="W18" authorId="0" shapeId="0" xr:uid="{A0EFD285-D78C-4859-917E-9719EB1D34C5}">
      <text>
        <r>
          <rPr>
            <sz val="10"/>
            <color indexed="81"/>
            <rFont val="Lucida Console"/>
            <family val="3"/>
          </rPr>
          <t>_x000D_
DM-Construção</t>
        </r>
      </text>
    </comment>
    <comment ref="X18" authorId="0" shapeId="0" xr:uid="{28ADE69B-72EC-4D51-9394-871C0F1A7B1D}">
      <text>
        <r>
          <rPr>
            <sz val="10"/>
            <color indexed="81"/>
            <rFont val="Lucida Console"/>
            <family val="3"/>
          </rPr>
          <t>_x000D_
MAT.E EQUIP. P/ CONSTR.CIVIL E CONSERV. DE VIAS PUBL.</t>
        </r>
      </text>
    </comment>
    <comment ref="Y18" authorId="0" shapeId="0" xr:uid="{CF342620-601D-4CCD-9998-73A97CACAE0F}">
      <text>
        <r>
          <rPr>
            <sz val="10"/>
            <color indexed="81"/>
            <rFont val="Lucida Console"/>
            <family val="3"/>
          </rPr>
          <t>_x000D_
IMPERMEABILIZANTES, ADITIVOS E ADESIVOS</t>
        </r>
      </text>
    </comment>
    <comment ref="AW18" authorId="0" shapeId="0" xr:uid="{D29FA9D0-9E59-49BF-84E7-7E5EAF3279B8}">
      <text>
        <r>
          <rPr>
            <sz val="10"/>
            <color indexed="81"/>
            <rFont val="Lucida Console"/>
            <family val="3"/>
          </rPr>
          <t>Tempo de Estoque (Meses)_x000D_
_x000D_
1.200,0</t>
        </r>
      </text>
    </comment>
    <comment ref="A19" authorId="0" shapeId="0" xr:uid="{9E4F1AFE-E6B5-49D5-AD1A-4FE7492785A3}">
      <text>
        <r>
          <rPr>
            <sz val="10"/>
            <color indexed="81"/>
            <rFont val="Lucida Console"/>
            <family val="3"/>
          </rPr>
          <t>_x000D_
126345</t>
        </r>
      </text>
    </comment>
    <comment ref="B19" authorId="0" shapeId="0" xr:uid="{8636423B-9C93-427C-95A2-9DABC2D037E2}">
      <text>
        <r>
          <rPr>
            <sz val="10"/>
            <color indexed="81"/>
            <rFont val="Lucida Console"/>
            <family val="3"/>
          </rPr>
          <t>DESCRIÇÃO DETALHADA_x000D_
AGUA DESTILADA PARA BATERIA - FRASCO C/ 1 LITRO</t>
        </r>
      </text>
    </comment>
    <comment ref="W19" authorId="0" shapeId="0" xr:uid="{93F4B9C2-9446-48DB-B87C-08E3BB18C8F3}">
      <text>
        <r>
          <rPr>
            <sz val="10"/>
            <color indexed="81"/>
            <rFont val="Lucida Console"/>
            <family val="3"/>
          </rPr>
          <t>_x000D_
DM-Geral</t>
        </r>
      </text>
    </comment>
    <comment ref="X19" authorId="0" shapeId="0" xr:uid="{91019BEC-87D4-4CB6-A431-DD5592622A70}">
      <text>
        <r>
          <rPr>
            <sz val="10"/>
            <color indexed="81"/>
            <rFont val="Lucida Console"/>
            <family val="3"/>
          </rPr>
          <t>_x000D_
PEC.P/ VEICULO DE USO ESPECIAL E BATERIASROLAMENTO</t>
        </r>
      </text>
    </comment>
    <comment ref="Y19" authorId="0" shapeId="0" xr:uid="{1F502E50-4FC2-4C2F-BCC9-9BA86FD3DCCD}">
      <text>
        <r>
          <rPr>
            <sz val="10"/>
            <color indexed="81"/>
            <rFont val="Lucida Console"/>
            <family val="3"/>
          </rPr>
          <t>_x000D_
BATERIAS, COMPONENTES E ACESSORIOS - VEICULO LEVE</t>
        </r>
      </text>
    </comment>
    <comment ref="AW19" authorId="0" shapeId="0" xr:uid="{ECBB3C50-2E6D-44AD-813C-6CB8EAFA41D8}">
      <text>
        <r>
          <rPr>
            <sz val="10"/>
            <color indexed="81"/>
            <rFont val="Lucida Console"/>
            <family val="3"/>
          </rPr>
          <t>Tempo de Estoque (Meses)_x000D_
_x000D_
330,0</t>
        </r>
      </text>
    </comment>
    <comment ref="A20" authorId="0" shapeId="0" xr:uid="{729D40A1-195D-4DBD-B7DA-9D70A70506B0}">
      <text>
        <r>
          <rPr>
            <sz val="10"/>
            <color indexed="81"/>
            <rFont val="Lucida Console"/>
            <family val="3"/>
          </rPr>
          <t>_x000D_
12685</t>
        </r>
      </text>
    </comment>
    <comment ref="B20" authorId="0" shapeId="0" xr:uid="{3875BC1A-0FDD-475C-B30B-1997B9948BE7}">
      <text>
        <r>
          <rPr>
            <sz val="10"/>
            <color indexed="81"/>
            <rFont val="Lucida Console"/>
            <family val="3"/>
          </rPr>
          <t>DESCRIÇÃO DETALHADA_x000D_
AGUA SANITARIA - FRASCO C/ 1 L.</t>
        </r>
      </text>
    </comment>
    <comment ref="G20" authorId="0" shapeId="0" xr:uid="{EDD929B2-26D0-4524-B986-0DC4262C091A}">
      <text>
        <r>
          <rPr>
            <sz val="10"/>
            <color indexed="81"/>
            <rFont val="Lucida Console"/>
            <family val="3"/>
          </rPr>
          <t>_x000D_
Últ estimativa : 200_x000D_
Enviada em     : 10.09.2021_x000D_
Ata - Venc     : 308/20 - 28.12.2021</t>
        </r>
      </text>
    </comment>
    <comment ref="W20" authorId="0" shapeId="0" xr:uid="{DE235984-7FBB-44BF-B5BE-808E3A50912E}">
      <text>
        <r>
          <rPr>
            <sz val="10"/>
            <color indexed="81"/>
            <rFont val="Lucida Console"/>
            <family val="3"/>
          </rPr>
          <t>_x000D_
Administrativo</t>
        </r>
      </text>
    </comment>
    <comment ref="X20" authorId="0" shapeId="0" xr:uid="{4B83AFF2-0A6F-449C-B632-921B98DD397A}">
      <text>
        <r>
          <rPr>
            <sz val="10"/>
            <color indexed="81"/>
            <rFont val="Lucida Console"/>
            <family val="3"/>
          </rPr>
          <t>_x000D_
MAQ.EQUIP.E MATERIAIS P/ HIGIEN.LIMP.POLIM.E LUBR.</t>
        </r>
      </text>
    </comment>
    <comment ref="Y20" authorId="0" shapeId="0" xr:uid="{8C171BF8-F2AB-4802-985E-013BC69F333C}">
      <text>
        <r>
          <rPr>
            <sz val="10"/>
            <color indexed="81"/>
            <rFont val="Lucida Console"/>
            <family val="3"/>
          </rPr>
          <t>_x000D_
DETERGENTES,DESINF.,GERMICIDAS,REMOVEDORES E AFINS</t>
        </r>
      </text>
    </comment>
    <comment ref="AW20" authorId="0" shapeId="0" xr:uid="{FBA67A0F-2D0A-4A6A-B7C8-65AB67D77B3F}">
      <text>
        <r>
          <rPr>
            <sz val="10"/>
            <color indexed="81"/>
            <rFont val="Lucida Console"/>
            <family val="3"/>
          </rPr>
          <t>Tempo de Estoque (Meses)_x000D_
_x000D_
79,0</t>
        </r>
      </text>
    </comment>
    <comment ref="A21" authorId="0" shapeId="0" xr:uid="{C734E4B4-A355-4373-A96B-6BAB70B72FE8}">
      <text>
        <r>
          <rPr>
            <sz val="10"/>
            <color indexed="81"/>
            <rFont val="Lucida Console"/>
            <family val="3"/>
          </rPr>
          <t>_x000D_
88876</t>
        </r>
      </text>
    </comment>
    <comment ref="B21" authorId="0" shapeId="0" xr:uid="{54AA5436-5C7A-431B-877D-D99E60429F8F}">
      <text>
        <r>
          <rPr>
            <sz val="10"/>
            <color indexed="81"/>
            <rFont val="Lucida Console"/>
            <family val="3"/>
          </rPr>
          <t>DESCRIÇÃO DETALHADA_x000D_
ALAVANCA EM FERRO  PARA VITRO, TAMANHO PADRAO</t>
        </r>
      </text>
    </comment>
    <comment ref="W21" authorId="0" shapeId="0" xr:uid="{57427235-859C-4CF0-8C42-9C58D57A23CE}">
      <text>
        <r>
          <rPr>
            <sz val="10"/>
            <color indexed="81"/>
            <rFont val="Lucida Console"/>
            <family val="3"/>
          </rPr>
          <t>_x000D_
DM-Construção</t>
        </r>
      </text>
    </comment>
    <comment ref="X21" authorId="0" shapeId="0" xr:uid="{61D36930-E48F-480F-A245-4D6D146FDB23}">
      <text>
        <r>
          <rPr>
            <sz val="10"/>
            <color indexed="81"/>
            <rFont val="Lucida Console"/>
            <family val="3"/>
          </rPr>
          <t>_x000D_
MAT.E EQUIP. P/ CONSTR.CIVIL E CONSERV. DE VIAS PUBL.</t>
        </r>
      </text>
    </comment>
    <comment ref="Y21" authorId="0" shapeId="0" xr:uid="{680040F5-3F64-45FA-BDC5-9A99197B9F1A}">
      <text>
        <r>
          <rPr>
            <sz val="10"/>
            <color indexed="81"/>
            <rFont val="Lucida Console"/>
            <family val="3"/>
          </rPr>
          <t>_x000D_
CAIXILHOS, JANELAS E VITROS</t>
        </r>
      </text>
    </comment>
    <comment ref="AW21" authorId="0" shapeId="0" xr:uid="{00CA4B8F-9F25-4AD1-9025-F7E82E7F236B}">
      <text>
        <r>
          <rPr>
            <sz val="10"/>
            <color indexed="81"/>
            <rFont val="Lucida Console"/>
            <family val="3"/>
          </rPr>
          <t>Tempo de Estoque (Meses)_x000D_
_x000D_
692,0</t>
        </r>
      </text>
    </comment>
    <comment ref="A22" authorId="0" shapeId="0" xr:uid="{A51FC087-1228-4755-B962-A6F1ACF68CDA}">
      <text>
        <r>
          <rPr>
            <sz val="10"/>
            <color indexed="81"/>
            <rFont val="Lucida Console"/>
            <family val="3"/>
          </rPr>
          <t>_x000D_
112109</t>
        </r>
      </text>
    </comment>
    <comment ref="B22" authorId="0" shapeId="0" xr:uid="{DF04FB15-1B58-4938-B3EF-0E7A06D658EB}">
      <text>
        <r>
          <rPr>
            <sz val="10"/>
            <color indexed="81"/>
            <rFont val="Lucida Console"/>
            <family val="3"/>
          </rPr>
          <t>DESCRIÇÃO DETALHADA_x000D_
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t>
        </r>
      </text>
    </comment>
    <comment ref="G22" authorId="0" shapeId="0" xr:uid="{3CCB60EF-183E-4419-A52E-DDAF2AC32349}">
      <text>
        <r>
          <rPr>
            <sz val="10"/>
            <color indexed="81"/>
            <rFont val="Lucida Console"/>
            <family val="3"/>
          </rPr>
          <t>_x000D_
Últ estimativa : 18.000_x000D_
Enviada em     : 16.04.2020_x000D_
Ata - Venc     : 2/21 - 29.06.2021</t>
        </r>
      </text>
    </comment>
    <comment ref="O22" authorId="0" shapeId="0" xr:uid="{44C06ACC-C119-4B96-8280-DD3336F0995D}">
      <text>
        <r>
          <rPr>
            <sz val="10"/>
            <color indexed="81"/>
            <rFont val="Lucida Console"/>
            <family val="3"/>
          </rPr>
          <t>_x000D_
Pertencia a ATA nº 2/21_x000D_
Estimativa de Renovação enviada em 16.04.2020 - Qtd 18.000_x000D_
PE  62/20 lote 1_x000D_
13.07.20 = Empresas convocadas para assinar contrato até esta data.</t>
        </r>
      </text>
    </comment>
    <comment ref="W22" authorId="0" shapeId="0" xr:uid="{591AD4FC-002D-4E30-8B24-59DB5F47A6B8}">
      <text>
        <r>
          <rPr>
            <sz val="10"/>
            <color indexed="81"/>
            <rFont val="Lucida Console"/>
            <family val="3"/>
          </rPr>
          <t>_x000D_
Administrativo</t>
        </r>
      </text>
    </comment>
    <comment ref="X22" authorId="0" shapeId="0" xr:uid="{310E53CC-6CB6-4166-A1F1-18F0BF24A685}">
      <text>
        <r>
          <rPr>
            <sz val="10"/>
            <color indexed="81"/>
            <rFont val="Lucida Console"/>
            <family val="3"/>
          </rPr>
          <t>_x000D_
MAQ.EQUIP.E MATERIAIS P/ HIGIEN.LIMP.POLIM.E LUBR.</t>
        </r>
      </text>
    </comment>
    <comment ref="Y22" authorId="0" shapeId="0" xr:uid="{C4F43C28-6040-4E9A-A1D6-8B3A36235044}">
      <text>
        <r>
          <rPr>
            <sz val="10"/>
            <color indexed="81"/>
            <rFont val="Lucida Console"/>
            <family val="3"/>
          </rPr>
          <t>_x000D_
PRODUTOS DE LIMPEZA</t>
        </r>
      </text>
    </comment>
    <comment ref="AW22" authorId="0" shapeId="0" xr:uid="{12A99E63-B5E0-4252-8EC8-B648F9D23C39}">
      <text>
        <r>
          <rPr>
            <sz val="10"/>
            <color indexed="81"/>
            <rFont val="Lucida Console"/>
            <family val="3"/>
          </rPr>
          <t>Tempo de Estoque (Meses)_x000D_
_x000D_
20.107,0</t>
        </r>
      </text>
    </comment>
    <comment ref="A23" authorId="0" shapeId="0" xr:uid="{98856755-7F3B-4CEC-9629-D5D60ED682E3}">
      <text>
        <r>
          <rPr>
            <sz val="10"/>
            <color indexed="81"/>
            <rFont val="Lucida Console"/>
            <family val="3"/>
          </rPr>
          <t>_x000D_
138054</t>
        </r>
      </text>
    </comment>
    <comment ref="B23" authorId="0" shapeId="0" xr:uid="{C69F4F51-42DC-411A-8795-C44DE4DE4EC0}">
      <text>
        <r>
          <rPr>
            <sz val="10"/>
            <color indexed="81"/>
            <rFont val="Lucida Console"/>
            <family val="3"/>
          </rPr>
          <t>DESCRIÇÃO DETALHADA_x000D_
ANEL DE VEDACAO PARA BACIA SANITARIA, CONFECCIONADO EM BORRACHA BUTILICA, MEDIDAS MINIMAS: 85 MM (DIAMETRO INTERNO), 110 MM (DIAMETRO EXTERNO) E 20 MM (LARGURA).</t>
        </r>
      </text>
    </comment>
    <comment ref="G23" authorId="0" shapeId="0" xr:uid="{C6B84AD6-8712-4B1A-97C2-AE4FB552A867}">
      <text>
        <r>
          <rPr>
            <sz val="10"/>
            <color indexed="81"/>
            <rFont val="Lucida Console"/>
            <family val="3"/>
          </rPr>
          <t>_x000D_
Últ estimativa : 150_x000D_
Enviada em     : 31.07.2019_x000D_
Ata - Venc     : 191/20 - 07.09.2021</t>
        </r>
      </text>
    </comment>
    <comment ref="O23" authorId="0" shapeId="0" xr:uid="{ADB1CAEF-3C74-4C64-A9F4-5C9CD65ABAE3}">
      <text>
        <r>
          <rPr>
            <sz val="10"/>
            <color indexed="81"/>
            <rFont val="Lucida Console"/>
            <family val="3"/>
          </rPr>
          <t>_x000D_
Pertencia a ATA nº 191/20_x000D_
Estimativa de Renovação enviada em 31.07.2019 - Qtd 150_x000D_
PE  10/20 lote 82 (Impróspero)_x000D_
30.04.20 = Processo conferido, finalizado.</t>
        </r>
      </text>
    </comment>
    <comment ref="W23" authorId="0" shapeId="0" xr:uid="{F5B393B3-D129-4B7E-8E04-CE86A8BF382E}">
      <text>
        <r>
          <rPr>
            <sz val="10"/>
            <color indexed="81"/>
            <rFont val="Lucida Console"/>
            <family val="3"/>
          </rPr>
          <t>_x000D_
DM-Hidráulica</t>
        </r>
      </text>
    </comment>
    <comment ref="X23" authorId="0" shapeId="0" xr:uid="{5ABA45B0-F1FF-4D24-90CC-5F125CAC839A}">
      <text>
        <r>
          <rPr>
            <sz val="10"/>
            <color indexed="81"/>
            <rFont val="Lucida Console"/>
            <family val="3"/>
          </rPr>
          <t>_x000D_
MATERIAL HIDRAULICO, CANOS, TUBOS, MANGUEIRAS, CONEXOES E ACESS.</t>
        </r>
      </text>
    </comment>
    <comment ref="Y23" authorId="0" shapeId="0" xr:uid="{7CC97AB4-4EBE-41D5-BD4C-ED5475C6F98A}">
      <text>
        <r>
          <rPr>
            <sz val="10"/>
            <color indexed="81"/>
            <rFont val="Lucida Console"/>
            <family val="3"/>
          </rPr>
          <t>_x000D_
ARTEF. COMPLEM. P/ PIAS, BIDES, MICTORIOS, BOXES, BEBED.</t>
        </r>
      </text>
    </comment>
    <comment ref="AW23" authorId="0" shapeId="0" xr:uid="{205F2B4B-1DA7-4FD3-8BA1-E08D58902B31}">
      <text>
        <r>
          <rPr>
            <sz val="10"/>
            <color indexed="81"/>
            <rFont val="Lucida Console"/>
            <family val="3"/>
          </rPr>
          <t>Tempo de Estoque (Meses)_x000D_
_x000D_
119,0</t>
        </r>
      </text>
    </comment>
    <comment ref="A24" authorId="0" shapeId="0" xr:uid="{ADF36DA7-72E7-442E-9818-30CC4DE5DBEF}">
      <text>
        <r>
          <rPr>
            <sz val="10"/>
            <color indexed="81"/>
            <rFont val="Lucida Console"/>
            <family val="3"/>
          </rPr>
          <t>_x000D_
13539</t>
        </r>
      </text>
    </comment>
    <comment ref="B24" authorId="0" shapeId="0" xr:uid="{C231A582-8E4B-4504-8DC4-65E19A46C8A9}">
      <text>
        <r>
          <rPr>
            <sz val="10"/>
            <color indexed="81"/>
            <rFont val="Lucida Console"/>
            <family val="3"/>
          </rPr>
          <t>DESCRIÇÃO DETALHADA_x000D_
APAGADOR PARA QUADRO BRANCO - NAO MAGNETICO</t>
        </r>
      </text>
    </comment>
    <comment ref="W24" authorId="0" shapeId="0" xr:uid="{CAEA03EA-F00A-4C4A-8EB0-EF188198B011}">
      <text>
        <r>
          <rPr>
            <sz val="10"/>
            <color indexed="81"/>
            <rFont val="Lucida Console"/>
            <family val="3"/>
          </rPr>
          <t>_x000D_
Pedagógico</t>
        </r>
      </text>
    </comment>
    <comment ref="X24" authorId="0" shapeId="0" xr:uid="{395CD238-4A6B-4316-A400-6144C4025DC1}">
      <text>
        <r>
          <rPr>
            <sz val="10"/>
            <color indexed="81"/>
            <rFont val="Lucida Console"/>
            <family val="3"/>
          </rPr>
          <t>_x000D_
MAQ., EQUIP., COMP., ACES., MAT. PARA ESCRIT.E ESCOLAR</t>
        </r>
      </text>
    </comment>
    <comment ref="Y24" authorId="0" shapeId="0" xr:uid="{3F6E3FB6-3DED-452D-ACE9-C1A4ABF4AF2C}">
      <text>
        <r>
          <rPr>
            <sz val="10"/>
            <color indexed="81"/>
            <rFont val="Lucida Console"/>
            <family val="3"/>
          </rPr>
          <t>_x000D_
MATERIAIS ESCOLARES E DIDATICOS</t>
        </r>
      </text>
    </comment>
    <comment ref="AW24" authorId="0" shapeId="0" xr:uid="{852283F5-26D6-4CCA-8014-8FD1CBE5F2CA}">
      <text>
        <r>
          <rPr>
            <sz val="10"/>
            <color indexed="81"/>
            <rFont val="Lucida Console"/>
            <family val="3"/>
          </rPr>
          <t>Tempo de Estoque (Meses)_x000D_
_x000D_
756,0</t>
        </r>
      </text>
    </comment>
    <comment ref="A25" authorId="0" shapeId="0" xr:uid="{93F9FCF9-211F-4479-A50D-694F0F02489E}">
      <text>
        <r>
          <rPr>
            <sz val="10"/>
            <color indexed="81"/>
            <rFont val="Lucida Console"/>
            <family val="3"/>
          </rPr>
          <t>_x000D_
131917</t>
        </r>
      </text>
    </comment>
    <comment ref="B25" authorId="0" shapeId="0" xr:uid="{C0DC4DB2-CFA9-4138-A7AC-2EF3CF7FBDA4}">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25" authorId="0" shapeId="0" xr:uid="{259BD688-C910-4A24-BB8B-C3B1DF4BE32E}">
      <text>
        <r>
          <rPr>
            <sz val="10"/>
            <color indexed="81"/>
            <rFont val="Lucida Console"/>
            <family val="3"/>
          </rPr>
          <t>_x000D_
Pedagógico</t>
        </r>
      </text>
    </comment>
    <comment ref="X25" authorId="0" shapeId="0" xr:uid="{E65A003A-9025-4CFB-AF16-8375BBFD377F}">
      <text>
        <r>
          <rPr>
            <sz val="10"/>
            <color indexed="81"/>
            <rFont val="Lucida Console"/>
            <family val="3"/>
          </rPr>
          <t>_x000D_
MAQ., EQUIP., COMP., ACES., MAT. PARA ESCRIT.E ESCOLAR</t>
        </r>
      </text>
    </comment>
    <comment ref="Y25" authorId="0" shapeId="0" xr:uid="{21858F17-FCB2-40CC-BB9F-6A02BB2B290C}">
      <text>
        <r>
          <rPr>
            <sz val="10"/>
            <color indexed="81"/>
            <rFont val="Lucida Console"/>
            <family val="3"/>
          </rPr>
          <t>_x000D_
LAPIS, BORRACHA, APONTADORES, REGUAS E CORRETIVOS P/ ESCRIT.</t>
        </r>
      </text>
    </comment>
    <comment ref="AW25" authorId="0" shapeId="0" xr:uid="{6632CAD6-10F5-4E05-A8BB-269BF3DAE5FA}">
      <text>
        <r>
          <rPr>
            <sz val="10"/>
            <color indexed="81"/>
            <rFont val="Lucida Console"/>
            <family val="3"/>
          </rPr>
          <t>Tempo de Estoque (Meses)_x000D_
_x000D_
3.749,0</t>
        </r>
      </text>
    </comment>
    <comment ref="A26" authorId="0" shapeId="0" xr:uid="{99D9BF43-5E28-46B2-AEE6-384E315B40E4}">
      <text>
        <r>
          <rPr>
            <sz val="10"/>
            <color indexed="81"/>
            <rFont val="Lucida Console"/>
            <family val="3"/>
          </rPr>
          <t>_x000D_
138450</t>
        </r>
      </text>
    </comment>
    <comment ref="B26" authorId="0" shapeId="0" xr:uid="{98827489-0B33-4828-8210-E4E9DED10E3E}">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r>
      </text>
    </comment>
    <comment ref="W26" authorId="0" shapeId="0" xr:uid="{E99F4B8C-6F77-44F5-8D36-947B3D4D3B1D}">
      <text>
        <r>
          <rPr>
            <sz val="10"/>
            <color indexed="81"/>
            <rFont val="Lucida Console"/>
            <family val="3"/>
          </rPr>
          <t>_x000D_
Pedagógico</t>
        </r>
      </text>
    </comment>
    <comment ref="X26" authorId="0" shapeId="0" xr:uid="{D5D72C47-7C7C-46F8-8A01-F52B74C5F6C2}">
      <text>
        <r>
          <rPr>
            <sz val="10"/>
            <color indexed="81"/>
            <rFont val="Lucida Console"/>
            <family val="3"/>
          </rPr>
          <t>_x000D_
MAQ., EQUIP., COMP., ACES., MAT. PARA ESCRIT.E ESCOLAR</t>
        </r>
      </text>
    </comment>
    <comment ref="Y26" authorId="0" shapeId="0" xr:uid="{4648AEF6-B036-4AFC-ACDB-D225CDCC753C}">
      <text>
        <r>
          <rPr>
            <sz val="10"/>
            <color indexed="81"/>
            <rFont val="Lucida Console"/>
            <family val="3"/>
          </rPr>
          <t>_x000D_
LAPIS, BORRACHA, APONTADORES, REGUAS E CORRETIVOS P/ ESCRIT.</t>
        </r>
      </text>
    </comment>
    <comment ref="AW26" authorId="0" shapeId="0" xr:uid="{D5D5DFC8-3BD8-4DB2-87DD-E73A10A59B72}">
      <text>
        <r>
          <rPr>
            <sz val="10"/>
            <color indexed="81"/>
            <rFont val="Lucida Console"/>
            <family val="3"/>
          </rPr>
          <t>Tempo de Estoque (Meses)_x000D_
_x000D_
19.146,0</t>
        </r>
      </text>
    </comment>
    <comment ref="A27" authorId="0" shapeId="0" xr:uid="{FB0C6C69-8470-467B-9B4B-E91D146237AF}">
      <text>
        <r>
          <rPr>
            <sz val="10"/>
            <color indexed="81"/>
            <rFont val="Lucida Console"/>
            <family val="3"/>
          </rPr>
          <t>_x000D_
33609</t>
        </r>
      </text>
    </comment>
    <comment ref="B27" authorId="0" shapeId="0" xr:uid="{69B96190-280D-4132-9181-52196453FD59}">
      <text>
        <r>
          <rPr>
            <sz val="10"/>
            <color indexed="81"/>
            <rFont val="Lucida Console"/>
            <family val="3"/>
          </rPr>
          <t>DESCRIÇÃO DETALHADA_x000D_
ARAME DE ACO CARBONO GALVANIZADO - BWG N° 10 (3,40 MM), ROLO COM 50 KG</t>
        </r>
      </text>
    </comment>
    <comment ref="W27" authorId="0" shapeId="0" xr:uid="{569614F2-A877-4D9E-9FF9-FBE11F1F780D}">
      <text>
        <r>
          <rPr>
            <sz val="10"/>
            <color indexed="81"/>
            <rFont val="Lucida Console"/>
            <family val="3"/>
          </rPr>
          <t>_x000D_
DM-Construção</t>
        </r>
      </text>
    </comment>
    <comment ref="X27" authorId="0" shapeId="0" xr:uid="{C67831E1-2E52-4636-89F8-B058E45BEEDA}">
      <text>
        <r>
          <rPr>
            <sz val="10"/>
            <color indexed="81"/>
            <rFont val="Lucida Console"/>
            <family val="3"/>
          </rPr>
          <t>_x000D_
PARAFUSOS ELEM. VEDACAO UNIAO CONEX . FIXACAO</t>
        </r>
      </text>
    </comment>
    <comment ref="Y27" authorId="0" shapeId="0" xr:uid="{EF2B68AA-A5A2-4A7D-ABFC-34A2DF4CEB95}">
      <text>
        <r>
          <rPr>
            <sz val="10"/>
            <color indexed="81"/>
            <rFont val="Lucida Console"/>
            <family val="3"/>
          </rPr>
          <t>_x000D_
ARAMES E ACESSORIOS P/ CERCA...</t>
        </r>
      </text>
    </comment>
    <comment ref="AW27" authorId="0" shapeId="0" xr:uid="{2A048804-8AB6-4B82-87E5-DC08B9BB7EBD}">
      <text>
        <r>
          <rPr>
            <sz val="10"/>
            <color indexed="81"/>
            <rFont val="Lucida Console"/>
            <family val="3"/>
          </rPr>
          <t>Tempo de Estoque (Meses)_x000D_
_x000D_
145,0</t>
        </r>
      </text>
    </comment>
    <comment ref="A28" authorId="0" shapeId="0" xr:uid="{10B4DDA7-CA8B-408B-B282-A47E951E15CB}">
      <text>
        <r>
          <rPr>
            <sz val="10"/>
            <color indexed="81"/>
            <rFont val="Lucida Console"/>
            <family val="3"/>
          </rPr>
          <t>_x000D_
33612</t>
        </r>
      </text>
    </comment>
    <comment ref="B28" authorId="0" shapeId="0" xr:uid="{EF616979-ACF4-4B33-87AD-4133E9C61251}">
      <text>
        <r>
          <rPr>
            <sz val="10"/>
            <color indexed="81"/>
            <rFont val="Lucida Console"/>
            <family val="3"/>
          </rPr>
          <t>DESCRIÇÃO DETALHADA_x000D_
ARAME DE ACO CARBONO GALVANIZADO - BWG N° 16 (1,65 MM) - ROLO C/ 01 KG</t>
        </r>
      </text>
    </comment>
    <comment ref="W28" authorId="0" shapeId="0" xr:uid="{008801F9-0219-4C59-B336-FA8929CAE35E}">
      <text>
        <r>
          <rPr>
            <sz val="10"/>
            <color indexed="81"/>
            <rFont val="Lucida Console"/>
            <family val="3"/>
          </rPr>
          <t>_x000D_
DM-Construção</t>
        </r>
      </text>
    </comment>
    <comment ref="X28" authorId="0" shapeId="0" xr:uid="{303930FE-AFDA-4C53-9616-A7B87AC655B5}">
      <text>
        <r>
          <rPr>
            <sz val="10"/>
            <color indexed="81"/>
            <rFont val="Lucida Console"/>
            <family val="3"/>
          </rPr>
          <t>_x000D_
PARAFUSOS ELEM. VEDACAO UNIAO CONEX . FIXACAO</t>
        </r>
      </text>
    </comment>
    <comment ref="Y28" authorId="0" shapeId="0" xr:uid="{532E26E0-74D8-426F-8666-9D8F066FB70D}">
      <text>
        <r>
          <rPr>
            <sz val="10"/>
            <color indexed="81"/>
            <rFont val="Lucida Console"/>
            <family val="3"/>
          </rPr>
          <t>_x000D_
ARAMES E ACESSORIOS P/ CERCA...</t>
        </r>
      </text>
    </comment>
    <comment ref="AW28" authorId="0" shapeId="0" xr:uid="{914FFF3F-A86A-40D8-84AC-507A8CE4BF26}">
      <text>
        <r>
          <rPr>
            <sz val="10"/>
            <color indexed="81"/>
            <rFont val="Lucida Console"/>
            <family val="3"/>
          </rPr>
          <t>Tempo de Estoque (Meses)_x000D_
_x000D_
330,0</t>
        </r>
      </text>
    </comment>
    <comment ref="A29" authorId="0" shapeId="0" xr:uid="{54810660-1C66-44E7-8399-F61D49B80E21}">
      <text>
        <r>
          <rPr>
            <sz val="10"/>
            <color indexed="81"/>
            <rFont val="Lucida Console"/>
            <family val="3"/>
          </rPr>
          <t>_x000D_
33623</t>
        </r>
      </text>
    </comment>
    <comment ref="B29" authorId="0" shapeId="0" xr:uid="{E22469BC-482E-4982-AA0E-39C67C61077C}">
      <text>
        <r>
          <rPr>
            <sz val="10"/>
            <color indexed="81"/>
            <rFont val="Lucida Console"/>
            <family val="3"/>
          </rPr>
          <t>DESCRIÇÃO DETALHADA_x000D_
ARAME DE ACO CARBONO RECOZIDO (LISO) - BWG N° 18 (1,24 MM) - ROLO COM 1 KG</t>
        </r>
      </text>
    </comment>
    <comment ref="W29" authorId="0" shapeId="0" xr:uid="{8DD13147-5EC1-43A9-B273-C3542983FFC9}">
      <text>
        <r>
          <rPr>
            <sz val="10"/>
            <color indexed="81"/>
            <rFont val="Lucida Console"/>
            <family val="3"/>
          </rPr>
          <t>_x000D_
DM-Construção</t>
        </r>
      </text>
    </comment>
    <comment ref="X29" authorId="0" shapeId="0" xr:uid="{BD7271F7-2B23-4BD1-AEBB-2DB1AEC9CC8E}">
      <text>
        <r>
          <rPr>
            <sz val="10"/>
            <color indexed="81"/>
            <rFont val="Lucida Console"/>
            <family val="3"/>
          </rPr>
          <t>_x000D_
PARAFUSOS ELEM. VEDACAO UNIAO CONEX . FIXACAO</t>
        </r>
      </text>
    </comment>
    <comment ref="Y29" authorId="0" shapeId="0" xr:uid="{8A91F72F-0855-49D8-BCF4-666571ED3891}">
      <text>
        <r>
          <rPr>
            <sz val="10"/>
            <color indexed="81"/>
            <rFont val="Lucida Console"/>
            <family val="3"/>
          </rPr>
          <t>_x000D_
ARAMES E ACESSORIOS P/ CERCA...</t>
        </r>
      </text>
    </comment>
    <comment ref="AW29" authorId="0" shapeId="0" xr:uid="{0F1C0B18-A022-42EE-BBF8-45E0B25C65E5}">
      <text>
        <r>
          <rPr>
            <sz val="10"/>
            <color indexed="81"/>
            <rFont val="Lucida Console"/>
            <family val="3"/>
          </rPr>
          <t>Tempo de Estoque (Meses)_x000D_
_x000D_
408,0</t>
        </r>
      </text>
    </comment>
    <comment ref="A30" authorId="0" shapeId="0" xr:uid="{DA4B17A9-857B-4B07-9BAB-45868B2F1C95}">
      <text>
        <r>
          <rPr>
            <sz val="10"/>
            <color indexed="81"/>
            <rFont val="Lucida Console"/>
            <family val="3"/>
          </rPr>
          <t>_x000D_
104911</t>
        </r>
      </text>
    </comment>
    <comment ref="B30" authorId="0" shapeId="0" xr:uid="{2AB2599B-9BD2-41DF-BE2C-8E8690929401}">
      <text>
        <r>
          <rPr>
            <sz val="10"/>
            <color indexed="81"/>
            <rFont val="Lucida Console"/>
            <family val="3"/>
          </rPr>
          <t>DESCRIÇÃO DETALHADA_x000D_
ARAME PARA SOLDA MIG/MAG COM DIAMETRO DE 0,8 MM, CONTENDO 15 KG. - ACOMPANHA CARRETEL PLASTICO.</t>
        </r>
      </text>
    </comment>
    <comment ref="W30" authorId="0" shapeId="0" xr:uid="{16E8CB3A-62BA-4AD9-8DE7-84872F8DB369}">
      <text>
        <r>
          <rPr>
            <sz val="10"/>
            <color indexed="81"/>
            <rFont val="Lucida Console"/>
            <family val="3"/>
          </rPr>
          <t>_x000D_
DM-Serralheria</t>
        </r>
      </text>
    </comment>
    <comment ref="X30" authorId="0" shapeId="0" xr:uid="{EE56086C-A7C7-4CAD-ACB3-A6759AC66DEB}">
      <text>
        <r>
          <rPr>
            <sz val="10"/>
            <color indexed="81"/>
            <rFont val="Lucida Console"/>
            <family val="3"/>
          </rPr>
          <t>_x000D_
FERRAMENTAS MAQ.FERRAMENTAS,ELETR.PECAS E ACESSORI</t>
        </r>
      </text>
    </comment>
    <comment ref="Y30" authorId="0" shapeId="0" xr:uid="{00132D0A-879B-4842-919C-4D21CDA79824}">
      <text>
        <r>
          <rPr>
            <sz val="10"/>
            <color indexed="81"/>
            <rFont val="Lucida Console"/>
            <family val="3"/>
          </rPr>
          <t>_x000D_
MATERIAIS DIVERSOS P/ SOLDA</t>
        </r>
      </text>
    </comment>
    <comment ref="AW30" authorId="0" shapeId="0" xr:uid="{983D8A2C-CAA4-459F-86D4-08E51A5E09BB}">
      <text>
        <r>
          <rPr>
            <sz val="10"/>
            <color indexed="81"/>
            <rFont val="Lucida Console"/>
            <family val="3"/>
          </rPr>
          <t>Tempo de Estoque (Meses)_x000D_
_x000D_
95,0</t>
        </r>
      </text>
    </comment>
    <comment ref="A31" authorId="0" shapeId="0" xr:uid="{A8D503FD-CCEF-452B-B909-CD03346822C3}">
      <text>
        <r>
          <rPr>
            <sz val="10"/>
            <color indexed="81"/>
            <rFont val="Lucida Console"/>
            <family val="3"/>
          </rPr>
          <t>_x000D_
134246</t>
        </r>
      </text>
    </comment>
    <comment ref="B31" authorId="0" shapeId="0" xr:uid="{E659DAF3-C071-41FD-8023-80F6DEAE42D4}">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31" authorId="0" shapeId="0" xr:uid="{6D5C363C-7718-422F-908D-7623C0AF61FE}">
      <text>
        <r>
          <rPr>
            <sz val="10"/>
            <color indexed="81"/>
            <rFont val="Lucida Console"/>
            <family val="3"/>
          </rPr>
          <t>_x000D_
Últ estimativa : 1.100_x000D_
Enviada em     : 19.11.2021_x000D_
Ata - Venc     : 78/21 - 16.03.2022</t>
        </r>
      </text>
    </comment>
    <comment ref="O31" authorId="0" shapeId="0" xr:uid="{DD5792BB-6382-467C-ACEE-027183C64C05}">
      <text>
        <r>
          <rPr>
            <sz val="10"/>
            <color indexed="81"/>
            <rFont val="Lucida Console"/>
            <family val="3"/>
          </rPr>
          <t>_x000D_
Pertencia a ATA nº 78/21_x000D_
Estimativa de Renovação enviada em 19.11.2021 - Qtd 1.100_x000D_
PE 253/20 lote _x000D_
21.01.21 = Finalizado</t>
        </r>
      </text>
    </comment>
    <comment ref="W31" authorId="0" shapeId="0" xr:uid="{AD762BAD-7B2B-45E5-ABDB-B8A192B75B3C}">
      <text>
        <r>
          <rPr>
            <sz val="10"/>
            <color indexed="81"/>
            <rFont val="Lucida Console"/>
            <family val="3"/>
          </rPr>
          <t>_x000D_
DM-Construção</t>
        </r>
      </text>
    </comment>
    <comment ref="X31" authorId="0" shapeId="0" xr:uid="{255EA532-0537-444D-9A3C-9C971344D432}">
      <text>
        <r>
          <rPr>
            <sz val="10"/>
            <color indexed="81"/>
            <rFont val="Lucida Console"/>
            <family val="3"/>
          </rPr>
          <t>_x000D_
MAT.E EQUIP. P/ CONSTR.CIVIL E CONSERV. DE VIAS PUBL.</t>
        </r>
      </text>
    </comment>
    <comment ref="Y31" authorId="0" shapeId="0" xr:uid="{840DC31A-BC24-4DCB-AD6D-F60C835CAEDA}">
      <text>
        <r>
          <rPr>
            <sz val="10"/>
            <color indexed="81"/>
            <rFont val="Lucida Console"/>
            <family val="3"/>
          </rPr>
          <t>_x000D_
PEDRA,PEDRISCO E AREIA</t>
        </r>
      </text>
    </comment>
    <comment ref="AW31" authorId="0" shapeId="0" xr:uid="{28494A90-E5EF-4AA3-9F26-DB44E4DE6E54}">
      <text>
        <r>
          <rPr>
            <sz val="10"/>
            <color indexed="81"/>
            <rFont val="Lucida Console"/>
            <family val="3"/>
          </rPr>
          <t>Tempo de Estoque (Meses)_x000D_
_x000D_
77,5</t>
        </r>
      </text>
    </comment>
    <comment ref="A32" authorId="0" shapeId="0" xr:uid="{591101E4-48AA-4FF9-B817-B894B43CC4B3}">
      <text>
        <r>
          <rPr>
            <sz val="10"/>
            <color indexed="81"/>
            <rFont val="Lucida Console"/>
            <family val="3"/>
          </rPr>
          <t>_x000D_
54032</t>
        </r>
      </text>
    </comment>
    <comment ref="B32" authorId="0" shapeId="0" xr:uid="{5B0334C8-2AC6-4ED4-A68F-71344B15151F}">
      <text>
        <r>
          <rPr>
            <sz val="10"/>
            <color indexed="81"/>
            <rFont val="Lucida Console"/>
            <family val="3"/>
          </rPr>
          <t>DESCRIÇÃO DETALHADA_x000D_
ARRUELA LISA 1/4"</t>
        </r>
      </text>
    </comment>
    <comment ref="W32" authorId="0" shapeId="0" xr:uid="{ABF98005-C254-458B-92CE-65D978DE69EE}">
      <text>
        <r>
          <rPr>
            <sz val="10"/>
            <color indexed="81"/>
            <rFont val="Lucida Console"/>
            <family val="3"/>
          </rPr>
          <t>_x000D_
DM-Serralheria</t>
        </r>
      </text>
    </comment>
    <comment ref="X32" authorId="0" shapeId="0" xr:uid="{83E8C305-74A2-4C91-B6B3-C2969F5F8C17}">
      <text>
        <r>
          <rPr>
            <sz val="10"/>
            <color indexed="81"/>
            <rFont val="Lucida Console"/>
            <family val="3"/>
          </rPr>
          <t>_x000D_
PARAFUSOS ELEM. VEDACAO UNIAO CONEX . FIXACAO</t>
        </r>
      </text>
    </comment>
    <comment ref="Y32" authorId="0" shapeId="0" xr:uid="{1FBEBF57-C82B-48C4-9672-AE06D8B2F305}">
      <text>
        <r>
          <rPr>
            <sz val="10"/>
            <color indexed="81"/>
            <rFont val="Lucida Console"/>
            <family val="3"/>
          </rPr>
          <t>_x000D_
ARRUELAS</t>
        </r>
      </text>
    </comment>
    <comment ref="AW32" authorId="0" shapeId="0" xr:uid="{E2615B5D-3168-4F21-B080-54E1FE1747A7}">
      <text>
        <r>
          <rPr>
            <sz val="10"/>
            <color indexed="81"/>
            <rFont val="Lucida Console"/>
            <family val="3"/>
          </rPr>
          <t>Tempo de Estoque (Meses)_x000D_
_x000D_
22.466,0</t>
        </r>
      </text>
    </comment>
    <comment ref="A33" authorId="0" shapeId="0" xr:uid="{070DE0E1-A636-41FF-A7FE-0FA56810D08E}">
      <text>
        <r>
          <rPr>
            <sz val="10"/>
            <color indexed="81"/>
            <rFont val="Lucida Console"/>
            <family val="3"/>
          </rPr>
          <t>_x000D_
54029</t>
        </r>
      </text>
    </comment>
    <comment ref="B33" authorId="0" shapeId="0" xr:uid="{D27D04AD-137C-43E4-A67C-1C538DA41EAD}">
      <text>
        <r>
          <rPr>
            <sz val="10"/>
            <color indexed="81"/>
            <rFont val="Lucida Console"/>
            <family val="3"/>
          </rPr>
          <t>DESCRIÇÃO DETALHADA_x000D_
ARRUELA LISA 5/16</t>
        </r>
      </text>
    </comment>
    <comment ref="W33" authorId="0" shapeId="0" xr:uid="{8C911A33-D816-41D8-8120-C48D0FC3FA69}">
      <text>
        <r>
          <rPr>
            <sz val="10"/>
            <color indexed="81"/>
            <rFont val="Lucida Console"/>
            <family val="3"/>
          </rPr>
          <t>_x000D_
DM-Serralheria</t>
        </r>
      </text>
    </comment>
    <comment ref="X33" authorId="0" shapeId="0" xr:uid="{5009F354-4093-485D-B42D-28093A9CABED}">
      <text>
        <r>
          <rPr>
            <sz val="10"/>
            <color indexed="81"/>
            <rFont val="Lucida Console"/>
            <family val="3"/>
          </rPr>
          <t>_x000D_
PARAFUSOS ELEM. VEDACAO UNIAO CONEX . FIXACAO</t>
        </r>
      </text>
    </comment>
    <comment ref="Y33" authorId="0" shapeId="0" xr:uid="{6CC71914-FB2B-49EA-9403-70431ED6528D}">
      <text>
        <r>
          <rPr>
            <sz val="10"/>
            <color indexed="81"/>
            <rFont val="Lucida Console"/>
            <family val="3"/>
          </rPr>
          <t>_x000D_
ARRUELAS</t>
        </r>
      </text>
    </comment>
    <comment ref="AW33" authorId="0" shapeId="0" xr:uid="{862E3026-01A4-4798-BF0B-F52B59D29C5B}">
      <text>
        <r>
          <rPr>
            <sz val="10"/>
            <color indexed="81"/>
            <rFont val="Lucida Console"/>
            <family val="3"/>
          </rPr>
          <t>Tempo de Estoque (Meses)_x000D_
_x000D_
2.115,0</t>
        </r>
      </text>
    </comment>
    <comment ref="A34" authorId="0" shapeId="0" xr:uid="{CD330718-16C3-4393-84DA-766E2F17C7C0}">
      <text>
        <r>
          <rPr>
            <sz val="10"/>
            <color indexed="81"/>
            <rFont val="Lucida Console"/>
            <family val="3"/>
          </rPr>
          <t>_x000D_
88849</t>
        </r>
      </text>
    </comment>
    <comment ref="B34" authorId="0" shapeId="0" xr:uid="{C0B6E30B-FBBD-4034-A397-756328378FBF}">
      <text>
        <r>
          <rPr>
            <sz val="10"/>
            <color indexed="81"/>
            <rFont val="Lucida Console"/>
            <family val="3"/>
          </rPr>
          <t>DESCRIÇÃO DETALHADA_x000D_
ARRUELA LISA DE ACO DE 3/16"</t>
        </r>
      </text>
    </comment>
    <comment ref="W34" authorId="0" shapeId="0" xr:uid="{02F02DB5-DE34-4BD9-BE89-DB9E773D7EF0}">
      <text>
        <r>
          <rPr>
            <sz val="10"/>
            <color indexed="81"/>
            <rFont val="Lucida Console"/>
            <family val="3"/>
          </rPr>
          <t>_x000D_
DM-Serralheria</t>
        </r>
      </text>
    </comment>
    <comment ref="X34" authorId="0" shapeId="0" xr:uid="{5E01CBC1-E1DD-435B-99FE-F9D73A895519}">
      <text>
        <r>
          <rPr>
            <sz val="10"/>
            <color indexed="81"/>
            <rFont val="Lucida Console"/>
            <family val="3"/>
          </rPr>
          <t>_x000D_
PARAFUSOS ELEM. VEDACAO UNIAO CONEX . FIXACAO</t>
        </r>
      </text>
    </comment>
    <comment ref="Y34" authorId="0" shapeId="0" xr:uid="{6FCBB7E6-C0F1-4F35-ABC2-AB894A0D6FB5}">
      <text>
        <r>
          <rPr>
            <sz val="10"/>
            <color indexed="81"/>
            <rFont val="Lucida Console"/>
            <family val="3"/>
          </rPr>
          <t>_x000D_
ARRUELAS</t>
        </r>
      </text>
    </comment>
    <comment ref="AW34" authorId="0" shapeId="0" xr:uid="{9E045951-0745-4AE1-AB5C-AA904F01E713}">
      <text>
        <r>
          <rPr>
            <sz val="10"/>
            <color indexed="81"/>
            <rFont val="Lucida Console"/>
            <family val="3"/>
          </rPr>
          <t>Tempo de Estoque (Meses)_x000D_
_x000D_
1.563,0</t>
        </r>
      </text>
    </comment>
    <comment ref="A35" authorId="0" shapeId="0" xr:uid="{1C714AE8-651D-42D4-BF4F-99187466F5DB}">
      <text>
        <r>
          <rPr>
            <sz val="10"/>
            <color indexed="81"/>
            <rFont val="Lucida Console"/>
            <family val="3"/>
          </rPr>
          <t>_x000D_
64466</t>
        </r>
      </text>
    </comment>
    <comment ref="B35" authorId="0" shapeId="0" xr:uid="{2A420D2B-3ACC-44EE-AA51-9DB81689EA07}">
      <text>
        <r>
          <rPr>
            <sz val="10"/>
            <color indexed="81"/>
            <rFont val="Lucida Console"/>
            <family val="3"/>
          </rPr>
          <t>DESCRIÇÃO DETALHADA_x000D_
ARRUELA LISA DE ACO DE 3/8"</t>
        </r>
      </text>
    </comment>
    <comment ref="W35" authorId="0" shapeId="0" xr:uid="{FC53DD3B-5469-4A7E-9943-EFDEFEBB199F}">
      <text>
        <r>
          <rPr>
            <sz val="10"/>
            <color indexed="81"/>
            <rFont val="Lucida Console"/>
            <family val="3"/>
          </rPr>
          <t>_x000D_
DM-Serralheria</t>
        </r>
      </text>
    </comment>
    <comment ref="X35" authorId="0" shapeId="0" xr:uid="{8CDFD354-4296-4F73-A35F-AC45AA8FA5BE}">
      <text>
        <r>
          <rPr>
            <sz val="10"/>
            <color indexed="81"/>
            <rFont val="Lucida Console"/>
            <family val="3"/>
          </rPr>
          <t>_x000D_
PARAFUSOS ELEM. VEDACAO UNIAO CONEX . FIXACAO</t>
        </r>
      </text>
    </comment>
    <comment ref="Y35" authorId="0" shapeId="0" xr:uid="{D055EAE0-B830-4B14-A4DB-A4110399E73B}">
      <text>
        <r>
          <rPr>
            <sz val="10"/>
            <color indexed="81"/>
            <rFont val="Lucida Console"/>
            <family val="3"/>
          </rPr>
          <t>_x000D_
ARRUELAS</t>
        </r>
      </text>
    </comment>
    <comment ref="AW35" authorId="0" shapeId="0" xr:uid="{804D3A16-3BB2-4CB6-94C6-8B43BAFCDC5C}">
      <text>
        <r>
          <rPr>
            <sz val="10"/>
            <color indexed="81"/>
            <rFont val="Lucida Console"/>
            <family val="3"/>
          </rPr>
          <t>Tempo de Estoque (Meses)_x000D_
_x000D_
5.067,0</t>
        </r>
      </text>
    </comment>
    <comment ref="A36" authorId="0" shapeId="0" xr:uid="{E8C268AD-FED1-4183-B0CE-D5D2C726BAAB}">
      <text>
        <r>
          <rPr>
            <sz val="10"/>
            <color indexed="81"/>
            <rFont val="Lucida Console"/>
            <family val="3"/>
          </rPr>
          <t>_x000D_
26506</t>
        </r>
      </text>
    </comment>
    <comment ref="B36" authorId="0" shapeId="0" xr:uid="{0B070EAA-FA1F-4BBA-A507-5C0010BF0AA1}">
      <text>
        <r>
          <rPr>
            <sz val="10"/>
            <color indexed="81"/>
            <rFont val="Lucida Console"/>
            <family val="3"/>
          </rPr>
          <t>DESCRIÇÃO DETALHADA_x000D_
ASSENTO EM MADEIRA  REVESTIDO C/ LAMINADO MELAMINICO 10 MM LISO 29,5 X 29,5 CM - VERDE CLARO</t>
        </r>
      </text>
    </comment>
    <comment ref="G36" authorId="0" shapeId="0" xr:uid="{3127C304-9F5D-4FDE-A384-498F8A38E883}">
      <text>
        <r>
          <rPr>
            <sz val="10"/>
            <color indexed="81"/>
            <rFont val="Lucida Console"/>
            <family val="3"/>
          </rPr>
          <t>_x000D_
Últ estimativa : 2.500_x000D_
Enviada em     : 19.05.2020_x000D_
Ata - Venc     : 181/20 - 24.08.2021</t>
        </r>
      </text>
    </comment>
    <comment ref="O36" authorId="0" shapeId="0" xr:uid="{2AF88223-D6F8-4878-8ECC-024405E15E28}">
      <text>
        <r>
          <rPr>
            <sz val="10"/>
            <color indexed="81"/>
            <rFont val="Lucida Console"/>
            <family val="3"/>
          </rPr>
          <t>_x000D_
Pertencia a ATA nº 181/20_x000D_
Estimativa de Renovação enviada em 19.05.2020 - Qtd 2.500_x000D_
PE  71/19 lote _x000D_
01.10.19 = Finalizar, contrato assinado.</t>
        </r>
      </text>
    </comment>
    <comment ref="W36" authorId="0" shapeId="0" xr:uid="{4D6E68B2-2839-45E6-B3A5-AA8E22491A5E}">
      <text>
        <r>
          <rPr>
            <sz val="10"/>
            <color indexed="81"/>
            <rFont val="Lucida Console"/>
            <family val="3"/>
          </rPr>
          <t>_x000D_
Pedagógico</t>
        </r>
      </text>
    </comment>
    <comment ref="X36" authorId="0" shapeId="0" xr:uid="{BBBD671E-383E-45B1-A070-203F232208E6}">
      <text>
        <r>
          <rPr>
            <sz val="10"/>
            <color indexed="81"/>
            <rFont val="Lucida Console"/>
            <family val="3"/>
          </rPr>
          <t>_x000D_
MOBILIARIO E COFRE</t>
        </r>
      </text>
    </comment>
    <comment ref="Y36" authorId="0" shapeId="0" xr:uid="{5868D7C9-ED8F-4B3C-84FD-36FA6C7B07B1}">
      <text>
        <r>
          <rPr>
            <sz val="10"/>
            <color indexed="81"/>
            <rFont val="Lucida Console"/>
            <family val="3"/>
          </rPr>
          <t>_x000D_
MOBILIARIO ESCOLAR</t>
        </r>
      </text>
    </comment>
    <comment ref="AW36" authorId="0" shapeId="0" xr:uid="{D5218774-17D8-44C6-BEBA-3CE9E9229B73}">
      <text>
        <r>
          <rPr>
            <sz val="10"/>
            <color indexed="81"/>
            <rFont val="Lucida Console"/>
            <family val="3"/>
          </rPr>
          <t>Tempo de Estoque (Meses)_x000D_
_x000D_
750,0</t>
        </r>
      </text>
    </comment>
    <comment ref="A37" authorId="0" shapeId="0" xr:uid="{BF8A7021-1C9D-4375-A5C5-439CB822DB2D}">
      <text>
        <r>
          <rPr>
            <sz val="10"/>
            <color indexed="81"/>
            <rFont val="Lucida Console"/>
            <family val="3"/>
          </rPr>
          <t>_x000D_
144153</t>
        </r>
      </text>
    </comment>
    <comment ref="B37" authorId="0" shapeId="0" xr:uid="{A21E3EF4-3A0C-4D6D-A716-36E3D3396101}">
      <text>
        <r>
          <rPr>
            <sz val="10"/>
            <color indexed="81"/>
            <rFont val="Lucida Console"/>
            <family val="3"/>
          </rPr>
          <t>DESCRIÇÃO DETALHADA_x000D_
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r>
      </text>
    </comment>
    <comment ref="W37" authorId="0" shapeId="0" xr:uid="{3EE1F053-A688-4400-9A74-F84F42C8021C}">
      <text>
        <r>
          <rPr>
            <sz val="10"/>
            <color indexed="81"/>
            <rFont val="Lucida Console"/>
            <family val="3"/>
          </rPr>
          <t>_x000D_
DM-Construção</t>
        </r>
      </text>
    </comment>
    <comment ref="X37" authorId="0" shapeId="0" xr:uid="{6FBAE264-B57B-40BA-B5D5-357B35533998}">
      <text>
        <r>
          <rPr>
            <sz val="10"/>
            <color indexed="81"/>
            <rFont val="Lucida Console"/>
            <family val="3"/>
          </rPr>
          <t>_x000D_
MAT.E EQUIP. P/ CONSTR.CIVIL E CONSERV. DE VIAS PUBL.</t>
        </r>
      </text>
    </comment>
    <comment ref="Y37" authorId="0" shapeId="0" xr:uid="{F403B12B-C161-4078-876E-A0769CAD3CA0}">
      <text>
        <r>
          <rPr>
            <sz val="10"/>
            <color indexed="81"/>
            <rFont val="Lucida Console"/>
            <family val="3"/>
          </rPr>
          <t>_x000D_
TANQUES, LAVATORIOS E PIAS</t>
        </r>
      </text>
    </comment>
    <comment ref="AW37" authorId="0" shapeId="0" xr:uid="{D6C93EEB-B6FA-4920-8B67-78F06461C5AA}">
      <text>
        <r>
          <rPr>
            <sz val="10"/>
            <color indexed="81"/>
            <rFont val="Lucida Console"/>
            <family val="3"/>
          </rPr>
          <t>Tempo de Estoque (Meses)_x000D_
_x000D_
429,0</t>
        </r>
      </text>
    </comment>
    <comment ref="A38" authorId="0" shapeId="0" xr:uid="{2B4462ED-CD44-4885-BBA8-A593AD252B35}">
      <text>
        <r>
          <rPr>
            <sz val="10"/>
            <color indexed="81"/>
            <rFont val="Lucida Console"/>
            <family val="3"/>
          </rPr>
          <t>_x000D_
137798</t>
        </r>
      </text>
    </comment>
    <comment ref="B38" authorId="0" shapeId="0" xr:uid="{F0FFADE9-1DD0-477A-848A-889191F26840}">
      <text>
        <r>
          <rPr>
            <sz val="10"/>
            <color indexed="81"/>
            <rFont val="Lucida Console"/>
            <family val="3"/>
          </rPr>
          <t xml:space="preserve">DESCRIÇÃO DETALHADA_x000D_
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r>
      </text>
    </comment>
    <comment ref="W38" authorId="0" shapeId="0" xr:uid="{92B2417F-E8E5-42BF-AB45-7437C942A3DD}">
      <text>
        <r>
          <rPr>
            <sz val="10"/>
            <color indexed="81"/>
            <rFont val="Lucida Console"/>
            <family val="3"/>
          </rPr>
          <t>_x000D_
SegMedTra</t>
        </r>
      </text>
    </comment>
    <comment ref="X38" authorId="0" shapeId="0" xr:uid="{C7984B31-60C1-4015-915B-0E43FC03C846}">
      <text>
        <r>
          <rPr>
            <sz val="10"/>
            <color indexed="81"/>
            <rFont val="Lucida Console"/>
            <family val="3"/>
          </rPr>
          <t>_x000D_
EQUIP PROT IND, INST MAT P/ SINAL, CONTR, COMB ...</t>
        </r>
      </text>
    </comment>
    <comment ref="Y38" authorId="0" shapeId="0" xr:uid="{B13FEFB8-90DE-49C9-8306-1DC3467445CD}">
      <text>
        <r>
          <rPr>
            <sz val="10"/>
            <color indexed="81"/>
            <rFont val="Lucida Console"/>
            <family val="3"/>
          </rPr>
          <t>_x000D_
CALCADOS, LUVAS, OCULOS, MASCARAS, CAPACETES, CASSETETE</t>
        </r>
      </text>
    </comment>
    <comment ref="AW38" authorId="0" shapeId="0" xr:uid="{766B34FA-EFE7-4D22-B63D-E747888EC3E7}">
      <text>
        <r>
          <rPr>
            <sz val="10"/>
            <color indexed="81"/>
            <rFont val="Lucida Console"/>
            <family val="3"/>
          </rPr>
          <t>Tempo de Estoque (Meses)_x000D_
_x000D_
18,0</t>
        </r>
      </text>
    </comment>
    <comment ref="A39" authorId="0" shapeId="0" xr:uid="{6F6686A9-B7E7-4B0D-9638-D0FBE64779E3}">
      <text>
        <r>
          <rPr>
            <sz val="10"/>
            <color indexed="81"/>
            <rFont val="Lucida Console"/>
            <family val="3"/>
          </rPr>
          <t>_x000D_
136877</t>
        </r>
      </text>
    </comment>
    <comment ref="B39" authorId="0" shapeId="0" xr:uid="{C8BF8F84-4C73-4104-A151-846318C9A948}">
      <text>
        <r>
          <rPr>
            <sz val="10"/>
            <color indexed="81"/>
            <rFont val="Lucida Console"/>
            <family val="3"/>
          </rPr>
          <t>DESCRIÇÃO DETALHADA_x000D_
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r>
      </text>
    </comment>
    <comment ref="W39" authorId="0" shapeId="0" xr:uid="{2D27F9D7-C94E-4413-B04A-DF8BF386C38B}">
      <text>
        <r>
          <rPr>
            <sz val="10"/>
            <color indexed="81"/>
            <rFont val="Lucida Console"/>
            <family val="3"/>
          </rPr>
          <t>_x000D_
SegMedTra</t>
        </r>
      </text>
    </comment>
    <comment ref="X39" authorId="0" shapeId="0" xr:uid="{32BD8362-D3A1-473B-A952-D6B108938CDE}">
      <text>
        <r>
          <rPr>
            <sz val="10"/>
            <color indexed="81"/>
            <rFont val="Lucida Console"/>
            <family val="3"/>
          </rPr>
          <t>_x000D_
EQUIP PROT IND, INST MAT P/ SINAL, CONTR, COMB ...</t>
        </r>
      </text>
    </comment>
    <comment ref="Y39" authorId="0" shapeId="0" xr:uid="{853B5BE5-5BDC-46C2-B086-48A595B9F3BE}">
      <text>
        <r>
          <rPr>
            <sz val="10"/>
            <color indexed="81"/>
            <rFont val="Lucida Console"/>
            <family val="3"/>
          </rPr>
          <t>_x000D_
CALCADOS, LUVAS, OCULOS, MASCARAS, CAPACETES, CASSETETE</t>
        </r>
      </text>
    </comment>
    <comment ref="AW39" authorId="0" shapeId="0" xr:uid="{E8C3F88B-6FA6-414D-9D82-9D9523E0BB3B}">
      <text>
        <r>
          <rPr>
            <sz val="10"/>
            <color indexed="81"/>
            <rFont val="Lucida Console"/>
            <family val="3"/>
          </rPr>
          <t>Tempo de Estoque (Meses)_x000D_
_x000D_
13,0</t>
        </r>
      </text>
    </comment>
    <comment ref="A40" authorId="0" shapeId="0" xr:uid="{2A82134C-69C2-4F0A-8C09-C0692C0A856A}">
      <text>
        <r>
          <rPr>
            <sz val="10"/>
            <color indexed="81"/>
            <rFont val="Lucida Console"/>
            <family val="3"/>
          </rPr>
          <t>_x000D_
63991</t>
        </r>
      </text>
    </comment>
    <comment ref="B40" authorId="0" shapeId="0" xr:uid="{7E6D6BFD-38C4-4DA3-97AD-26F8DEE8DFEE}">
      <text>
        <r>
          <rPr>
            <sz val="10"/>
            <color indexed="81"/>
            <rFont val="Lucida Console"/>
            <family val="3"/>
          </rPr>
          <t>DESCRIÇÃO DETALHADA_x000D_
BALDINHO DE PRAIA EM PLASTICO - COLORIDO, ATOXICO, COM ACESSORIOS (PAZINHA, RASTELO, ETC)</t>
        </r>
      </text>
    </comment>
    <comment ref="W40" authorId="0" shapeId="0" xr:uid="{F47460BF-354F-4F7C-B69D-88D0E87AC74E}">
      <text>
        <r>
          <rPr>
            <sz val="10"/>
            <color indexed="81"/>
            <rFont val="Lucida Console"/>
            <family val="3"/>
          </rPr>
          <t>_x000D_
Pedagógico</t>
        </r>
      </text>
    </comment>
    <comment ref="X40" authorId="0" shapeId="0" xr:uid="{8EFA1313-41C1-4963-BB35-6A65DBBDD736}">
      <text>
        <r>
          <rPr>
            <sz val="10"/>
            <color indexed="81"/>
            <rFont val="Lucida Console"/>
            <family val="3"/>
          </rPr>
          <t>_x000D_
EQUIP. E MAT. P/ RECREACAO, ATLETISMO, DESPORTO...</t>
        </r>
      </text>
    </comment>
    <comment ref="Y40" authorId="0" shapeId="0" xr:uid="{F9614353-0B7A-4FFD-815C-344B9B554F54}">
      <text>
        <r>
          <rPr>
            <sz val="10"/>
            <color indexed="81"/>
            <rFont val="Lucida Console"/>
            <family val="3"/>
          </rPr>
          <t>_x000D_
BRINQUEDOS, JOGOS E ARTIGOS P/ BEBE</t>
        </r>
      </text>
    </comment>
    <comment ref="AW40" authorId="0" shapeId="0" xr:uid="{E60281D9-DCD1-44C0-BCA4-8316F3F4817A}">
      <text>
        <r>
          <rPr>
            <sz val="10"/>
            <color indexed="81"/>
            <rFont val="Lucida Console"/>
            <family val="3"/>
          </rPr>
          <t>Tempo de Estoque (Meses)_x000D_
_x000D_
3.995,0</t>
        </r>
      </text>
    </comment>
    <comment ref="A41" authorId="0" shapeId="0" xr:uid="{65556173-9B2B-4E54-9F40-2E2C192F8463}">
      <text>
        <r>
          <rPr>
            <sz val="10"/>
            <color indexed="81"/>
            <rFont val="Lucida Console"/>
            <family val="3"/>
          </rPr>
          <t>_x000D_
98734</t>
        </r>
      </text>
    </comment>
    <comment ref="B41" authorId="0" shapeId="0" xr:uid="{63EABA5D-F009-4180-B78B-0F507224CB2C}">
      <text>
        <r>
          <rPr>
            <sz val="10"/>
            <color indexed="81"/>
            <rFont val="Lucida Console"/>
            <family val="3"/>
          </rPr>
          <t>DESCRIÇÃO DETALHADA_x000D_
BANDEIRA DE SAO JOSE DOS CAMPOS - 1,12 X 1,60 M, , MODELO BORDADO, CONFECCIONADA EM TECIDO 100% POLIESTER, C/FIO DE ALTA RESISTENCIA P/USO INTERNO/EXTERNO, COSTURADA C/BARRA DUPLA DE 1ª QUALIDADE, GLOBO DUPLA-FACE C/ESTRELAS E LETRAS BORDADAS EM PONTO CHEIO, TARJA BRANCA, C/2 ILHOSES EM CADA PONTA</t>
        </r>
      </text>
    </comment>
    <comment ref="W41" authorId="0" shapeId="0" xr:uid="{8659A4D7-6986-4242-88B9-C9D55FDD56DD}">
      <text>
        <r>
          <rPr>
            <sz val="10"/>
            <color indexed="81"/>
            <rFont val="Lucida Console"/>
            <family val="3"/>
          </rPr>
          <t>_x000D_
Eventos</t>
        </r>
      </text>
    </comment>
    <comment ref="X41" authorId="0" shapeId="0" xr:uid="{1D62C1A5-8DED-4482-B245-69AC487792E1}">
      <text>
        <r>
          <rPr>
            <sz val="10"/>
            <color indexed="81"/>
            <rFont val="Lucida Console"/>
            <family val="3"/>
          </rPr>
          <t>_x000D_
EQUIP. E MAT. P/ RECREACAO, ATLETISMO, DESPORTO...</t>
        </r>
      </text>
    </comment>
    <comment ref="Y41" authorId="0" shapeId="0" xr:uid="{240BBAFF-695E-42A1-A80E-2F8A0D4F70FF}">
      <text>
        <r>
          <rPr>
            <sz val="10"/>
            <color indexed="81"/>
            <rFont val="Lucida Console"/>
            <family val="3"/>
          </rPr>
          <t>_x000D_
BANDEIRAS, STANDARTES, FAIXAS, FLAMULAS E BALOES INFLAVEIS PROMOCIONAIS</t>
        </r>
      </text>
    </comment>
    <comment ref="AW41" authorId="0" shapeId="0" xr:uid="{45574755-6458-43B9-9D7C-37F9BAD75CE9}">
      <text>
        <r>
          <rPr>
            <sz val="10"/>
            <color indexed="81"/>
            <rFont val="Lucida Console"/>
            <family val="3"/>
          </rPr>
          <t>Tempo de Estoque (Meses)_x000D_
_x000D_
36,0</t>
        </r>
      </text>
    </comment>
    <comment ref="A42" authorId="0" shapeId="0" xr:uid="{A954ACC9-12D0-451B-B2D3-6468CF6A28BE}">
      <text>
        <r>
          <rPr>
            <sz val="10"/>
            <color indexed="81"/>
            <rFont val="Lucida Console"/>
            <family val="3"/>
          </rPr>
          <t>_x000D_
98732</t>
        </r>
      </text>
    </comment>
    <comment ref="B42" authorId="0" shapeId="0" xr:uid="{78FA05D5-9923-421D-8EEA-F3AE86E75A52}">
      <text>
        <r>
          <rPr>
            <sz val="10"/>
            <color indexed="81"/>
            <rFont val="Lucida Console"/>
            <family val="3"/>
          </rPr>
          <t>DESCRIÇÃO DETALHADA_x000D_
BANDEIRA DO BRASIL - 1,12 X 1,60 M, MODELO BORDADO, CONFECCIONADA EM TECIDO 100% POLIESTER, C/FIO DE ALTA RESISTENCIA P/USO INTERNO/EXTERNO, COSTURADA C/BARRA DUPLA DE 1ª QUALIDADE, GLOBO DUPLA-FACE C/ESTRELAS E LETRAS BORDADAS EM PONTO CHEIO, TARJA BRANCA, C/2 ILHOSES EM CADA PONTA</t>
        </r>
      </text>
    </comment>
    <comment ref="W42" authorId="0" shapeId="0" xr:uid="{D947C4B0-3743-43AC-8938-8D65B47EC487}">
      <text>
        <r>
          <rPr>
            <sz val="10"/>
            <color indexed="81"/>
            <rFont val="Lucida Console"/>
            <family val="3"/>
          </rPr>
          <t>_x000D_
Eventos</t>
        </r>
      </text>
    </comment>
    <comment ref="X42" authorId="0" shapeId="0" xr:uid="{AA3A96C5-D13C-4CFF-9901-6292EE7BEB0A}">
      <text>
        <r>
          <rPr>
            <sz val="10"/>
            <color indexed="81"/>
            <rFont val="Lucida Console"/>
            <family val="3"/>
          </rPr>
          <t>_x000D_
EQUIP. E MAT. P/ RECREACAO, ATLETISMO, DESPORTO...</t>
        </r>
      </text>
    </comment>
    <comment ref="Y42" authorId="0" shapeId="0" xr:uid="{EDBDE891-B2EA-4E38-A950-889F35517F20}">
      <text>
        <r>
          <rPr>
            <sz val="10"/>
            <color indexed="81"/>
            <rFont val="Lucida Console"/>
            <family val="3"/>
          </rPr>
          <t>_x000D_
BANDEIRAS, STANDARTES, FAIXAS, FLAMULAS E BALOES INFLAVEIS PROMOCIONAIS</t>
        </r>
      </text>
    </comment>
    <comment ref="AW42" authorId="0" shapeId="0" xr:uid="{506F0EE2-BE84-41E0-8CEE-E1916996E499}">
      <text>
        <r>
          <rPr>
            <sz val="10"/>
            <color indexed="81"/>
            <rFont val="Lucida Console"/>
            <family val="3"/>
          </rPr>
          <t>Tempo de Estoque (Meses)_x000D_
_x000D_
55,0</t>
        </r>
      </text>
    </comment>
    <comment ref="A43" authorId="0" shapeId="0" xr:uid="{43A467E2-FDBA-46B0-A528-EF5926E7162C}">
      <text>
        <r>
          <rPr>
            <sz val="10"/>
            <color indexed="81"/>
            <rFont val="Lucida Console"/>
            <family val="3"/>
          </rPr>
          <t>_x000D_
98733</t>
        </r>
      </text>
    </comment>
    <comment ref="B43" authorId="0" shapeId="0" xr:uid="{5D33017B-1F09-4C70-8CE2-CD14EDC939A9}">
      <text>
        <r>
          <rPr>
            <sz val="10"/>
            <color indexed="81"/>
            <rFont val="Lucida Console"/>
            <family val="3"/>
          </rPr>
          <t>DESCRIÇÃO DETALHADA_x000D_
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r>
      </text>
    </comment>
    <comment ref="W43" authorId="0" shapeId="0" xr:uid="{82775587-9882-4896-8104-9C387065F734}">
      <text>
        <r>
          <rPr>
            <sz val="10"/>
            <color indexed="81"/>
            <rFont val="Lucida Console"/>
            <family val="3"/>
          </rPr>
          <t>_x000D_
Eventos</t>
        </r>
      </text>
    </comment>
    <comment ref="X43" authorId="0" shapeId="0" xr:uid="{669CCD1A-ABA9-47A3-B6A1-8D10B8FF3322}">
      <text>
        <r>
          <rPr>
            <sz val="10"/>
            <color indexed="81"/>
            <rFont val="Lucida Console"/>
            <family val="3"/>
          </rPr>
          <t>_x000D_
EQUIP. E MAT. P/ RECREACAO, ATLETISMO, DESPORTO...</t>
        </r>
      </text>
    </comment>
    <comment ref="Y43" authorId="0" shapeId="0" xr:uid="{6396E380-BF09-4BAE-B3C9-AA7EC1E1C361}">
      <text>
        <r>
          <rPr>
            <sz val="10"/>
            <color indexed="81"/>
            <rFont val="Lucida Console"/>
            <family val="3"/>
          </rPr>
          <t>_x000D_
BANDEIRAS, STANDARTES, FAIXAS, FLAMULAS E BALOES INFLAVEIS PROMOCIONAIS</t>
        </r>
      </text>
    </comment>
    <comment ref="AW43" authorId="0" shapeId="0" xr:uid="{6BDDA235-7876-470E-8911-9B823D1DCB77}">
      <text>
        <r>
          <rPr>
            <sz val="10"/>
            <color indexed="81"/>
            <rFont val="Lucida Console"/>
            <family val="3"/>
          </rPr>
          <t>Tempo de Estoque (Meses)_x000D_
_x000D_
41,0</t>
        </r>
      </text>
    </comment>
    <comment ref="A44" authorId="0" shapeId="0" xr:uid="{5A2F1966-5E1D-43A7-89A8-97898A40B5B7}">
      <text>
        <r>
          <rPr>
            <sz val="10"/>
            <color indexed="81"/>
            <rFont val="Lucida Console"/>
            <family val="3"/>
          </rPr>
          <t>_x000D_
54682</t>
        </r>
      </text>
    </comment>
    <comment ref="B44" authorId="0" shapeId="0" xr:uid="{839782CB-5EF8-4176-A9B2-86D40C27A1BC}">
      <text>
        <r>
          <rPr>
            <sz val="10"/>
            <color indexed="81"/>
            <rFont val="Lucida Console"/>
            <family val="3"/>
          </rPr>
          <t>DESCRIÇÃO DETALHADA_x000D_
BARBANTE DE ALGODAO 4 FIOS - ROLO COM 250 GR</t>
        </r>
      </text>
    </comment>
    <comment ref="W44" authorId="0" shapeId="0" xr:uid="{A1F4A95F-381C-44B9-B2F7-1846F477FA02}">
      <text>
        <r>
          <rPr>
            <sz val="10"/>
            <color indexed="81"/>
            <rFont val="Lucida Console"/>
            <family val="3"/>
          </rPr>
          <t>_x000D_
Administrativo</t>
        </r>
      </text>
    </comment>
    <comment ref="X44" authorId="0" shapeId="0" xr:uid="{E1694574-97D2-4184-A17D-A927A9D84000}">
      <text>
        <r>
          <rPr>
            <sz val="10"/>
            <color indexed="81"/>
            <rFont val="Lucida Console"/>
            <family val="3"/>
          </rPr>
          <t>_x000D_
MAQ., EQUIP., COMP., ACES., MAT. PARA ESCRIT.E ESCOLAR</t>
        </r>
      </text>
    </comment>
    <comment ref="Y44" authorId="0" shapeId="0" xr:uid="{BBBF5E76-5E81-4D0B-92B6-7E6E040CB182}">
      <text>
        <r>
          <rPr>
            <sz val="10"/>
            <color indexed="81"/>
            <rFont val="Lucida Console"/>
            <family val="3"/>
          </rPr>
          <t>_x000D_
FURAD.GRAMP.COLCHETE,GRAMPOS,CLIPS,ELAST.BARB.FIT.</t>
        </r>
      </text>
    </comment>
    <comment ref="AW44" authorId="0" shapeId="0" xr:uid="{7F14FEBD-3556-4761-AD12-6A4FC10633EA}">
      <text>
        <r>
          <rPr>
            <sz val="10"/>
            <color indexed="81"/>
            <rFont val="Lucida Console"/>
            <family val="3"/>
          </rPr>
          <t>Tempo de Estoque (Meses)_x000D_
_x000D_
1.836,0</t>
        </r>
      </text>
    </comment>
    <comment ref="A45" authorId="0" shapeId="0" xr:uid="{69752253-B6B1-4552-9598-12282F4C2496}">
      <text>
        <r>
          <rPr>
            <sz val="10"/>
            <color indexed="81"/>
            <rFont val="Lucida Console"/>
            <family val="3"/>
          </rPr>
          <t>_x000D_
123618</t>
        </r>
      </text>
    </comment>
    <comment ref="B45" authorId="0" shapeId="0" xr:uid="{6B95710A-98FA-4E63-BA9C-002FE8813910}">
      <text>
        <r>
          <rPr>
            <sz val="10"/>
            <color indexed="81"/>
            <rFont val="Lucida Console"/>
            <family val="3"/>
          </rPr>
          <t>DESCRIÇÃO DETALHADA_x000D_
BARRA CHATA DE ALUMINIO 3/4" X 1/8" - BARRA COM 06 METROS</t>
        </r>
      </text>
    </comment>
    <comment ref="G45" authorId="0" shapeId="0" xr:uid="{8C0FCDFA-AE4F-4F6C-8EC0-85F507BD5AA8}">
      <text>
        <r>
          <rPr>
            <sz val="10"/>
            <color indexed="81"/>
            <rFont val="Lucida Console"/>
            <family val="3"/>
          </rPr>
          <t xml:space="preserve">_x000D_
Últ estimativa : 0_x000D_
Enviada em     : 25.09.2019_x000D_
Ata - Venc     : /-2000 - </t>
        </r>
      </text>
    </comment>
    <comment ref="O45" authorId="0" shapeId="0" xr:uid="{8728499D-145C-45CE-814A-EE84174BBCD3}">
      <text>
        <r>
          <rPr>
            <sz val="10"/>
            <color indexed="81"/>
            <rFont val="Lucida Console"/>
            <family val="3"/>
          </rPr>
          <t>_x000D_
Ata anterior não identificada.</t>
        </r>
      </text>
    </comment>
    <comment ref="W45" authorId="0" shapeId="0" xr:uid="{5F10AB54-FAC1-40D7-839B-8E9205CB3387}">
      <text>
        <r>
          <rPr>
            <sz val="10"/>
            <color indexed="81"/>
            <rFont val="Lucida Console"/>
            <family val="3"/>
          </rPr>
          <t>_x000D_
DM-Serralheria</t>
        </r>
      </text>
    </comment>
    <comment ref="X45" authorId="0" shapeId="0" xr:uid="{18537467-74E1-4A2A-85BF-34176528CDBF}">
      <text>
        <r>
          <rPr>
            <sz val="10"/>
            <color indexed="81"/>
            <rFont val="Lucida Console"/>
            <family val="3"/>
          </rPr>
          <t>_x000D_
METAIS,LAMINAD.,PERFILADOS E ARTEFATOS METALICOS</t>
        </r>
      </text>
    </comment>
    <comment ref="Y45" authorId="0" shapeId="0" xr:uid="{E5C292E3-75B9-4767-BBE5-B53EC63CA3C9}">
      <text>
        <r>
          <rPr>
            <sz val="10"/>
            <color indexed="81"/>
            <rFont val="Lucida Console"/>
            <family val="3"/>
          </rPr>
          <t>_x000D_
PERFIS E BARRA</t>
        </r>
      </text>
    </comment>
    <comment ref="AW45" authorId="0" shapeId="0" xr:uid="{5CDAB0A9-7DDC-4575-8AE0-FB4E708E893E}">
      <text>
        <r>
          <rPr>
            <sz val="10"/>
            <color indexed="81"/>
            <rFont val="Lucida Console"/>
            <family val="3"/>
          </rPr>
          <t>Tempo de Estoque (Meses)_x000D_
_x000D_
999,0</t>
        </r>
      </text>
    </comment>
    <comment ref="A46" authorId="0" shapeId="0" xr:uid="{FAA665D5-007F-4C3B-BE2B-371B1B19E041}">
      <text>
        <r>
          <rPr>
            <sz val="10"/>
            <color indexed="81"/>
            <rFont val="Lucida Console"/>
            <family val="3"/>
          </rPr>
          <t>_x000D_
88856</t>
        </r>
      </text>
    </comment>
    <comment ref="B46" authorId="0" shapeId="0" xr:uid="{ABA8E6F2-AE73-4963-A2C3-2E7A5FC57ED6}">
      <text>
        <r>
          <rPr>
            <sz val="10"/>
            <color indexed="81"/>
            <rFont val="Lucida Console"/>
            <family val="3"/>
          </rPr>
          <t>DESCRIÇÃO DETALHADA_x000D_
BARRA DE FERRO TEE 1 X 1/8 - BARRA COM 06 METROS</t>
        </r>
      </text>
    </comment>
    <comment ref="G46" authorId="0" shapeId="0" xr:uid="{51505177-8BDE-4A0C-A8FE-5566C21BEB7F}">
      <text>
        <r>
          <rPr>
            <sz val="10"/>
            <color indexed="81"/>
            <rFont val="Lucida Console"/>
            <family val="3"/>
          </rPr>
          <t>_x000D_
Últ estimativa : 400_x000D_
Enviada em     : 19.05.2021_x000D_
Ata - Venc     : 104/20 - 03.05.2021</t>
        </r>
      </text>
    </comment>
    <comment ref="O46" authorId="0" shapeId="0" xr:uid="{7E87C2C4-CC8B-4811-8349-6D3523562058}">
      <text>
        <r>
          <rPr>
            <sz val="10"/>
            <color indexed="81"/>
            <rFont val="Lucida Console"/>
            <family val="3"/>
          </rPr>
          <t>_x000D_
Pertencia a ATA nº 104/20_x000D_
Estimativa de Renovação enviada em 19.05.2021 - Qtd 400_x000D_
PE  17/20 lote _x000D_
19.05.20 = Finalizar, contrato assinado.</t>
        </r>
      </text>
    </comment>
    <comment ref="W46" authorId="0" shapeId="0" xr:uid="{1701C60F-69D4-4E67-B7B0-88D1BFDD4BF2}">
      <text>
        <r>
          <rPr>
            <sz val="10"/>
            <color indexed="81"/>
            <rFont val="Lucida Console"/>
            <family val="3"/>
          </rPr>
          <t>_x000D_
DM-Serralheria</t>
        </r>
      </text>
    </comment>
    <comment ref="X46" authorId="0" shapeId="0" xr:uid="{28C41DC0-00EC-4981-92CD-1CCB476F4AE8}">
      <text>
        <r>
          <rPr>
            <sz val="10"/>
            <color indexed="81"/>
            <rFont val="Lucida Console"/>
            <family val="3"/>
          </rPr>
          <t>_x000D_
METAIS,LAMINAD.,PERFILADOS E ARTEFATOS METALICOS</t>
        </r>
      </text>
    </comment>
    <comment ref="Y46" authorId="0" shapeId="0" xr:uid="{F392E15E-57F4-404E-AA29-1651CBAC5477}">
      <text>
        <r>
          <rPr>
            <sz val="10"/>
            <color indexed="81"/>
            <rFont val="Lucida Console"/>
            <family val="3"/>
          </rPr>
          <t>_x000D_
PERFIS E BARRA</t>
        </r>
      </text>
    </comment>
    <comment ref="AW46" authorId="0" shapeId="0" xr:uid="{C8B764C4-C252-48CC-B0C9-B512D988CE96}">
      <text>
        <r>
          <rPr>
            <sz val="10"/>
            <color indexed="81"/>
            <rFont val="Lucida Console"/>
            <family val="3"/>
          </rPr>
          <t>Tempo de Estoque (Meses)_x000D_
_x000D_
450,0</t>
        </r>
      </text>
    </comment>
    <comment ref="A47" authorId="0" shapeId="0" xr:uid="{0FD2E5CD-4412-4AF5-8EDB-71E8E6A84112}">
      <text>
        <r>
          <rPr>
            <sz val="10"/>
            <color indexed="81"/>
            <rFont val="Lucida Console"/>
            <family val="3"/>
          </rPr>
          <t>_x000D_
59882</t>
        </r>
      </text>
    </comment>
    <comment ref="B47" authorId="0" shapeId="0" xr:uid="{6282E4D6-06C0-41EC-88BA-768C6D2E882C}">
      <text>
        <r>
          <rPr>
            <sz val="10"/>
            <color indexed="81"/>
            <rFont val="Lucida Console"/>
            <family val="3"/>
          </rPr>
          <t>DESCRIÇÃO DETALHADA_x000D_
BARRA/FIO REDONDO DE ACO CA 50 P/CONSTRUCAO NBR 7480 - 3/8"BARRA C/ 12 METROS</t>
        </r>
      </text>
    </comment>
    <comment ref="G47" authorId="0" shapeId="0" xr:uid="{F7C01EA3-5AE3-4D2D-8B66-4F8C1D51C9B3}">
      <text>
        <r>
          <rPr>
            <sz val="10"/>
            <color indexed="81"/>
            <rFont val="Lucida Console"/>
            <family val="3"/>
          </rPr>
          <t>_x000D_
Últ estimativa : 3.000_x000D_
Enviada em     : 19.05.2021_x000D_
Ata - Venc     : 233/19 - 21.09.2020</t>
        </r>
      </text>
    </comment>
    <comment ref="O47" authorId="0" shapeId="0" xr:uid="{028282C4-99A7-49A3-A22D-7D011EBC8FB8}">
      <text>
        <r>
          <rPr>
            <sz val="10"/>
            <color indexed="81"/>
            <rFont val="Lucida Console"/>
            <family val="3"/>
          </rPr>
          <t>_x000D_
Pertencia a ATA nº 233/19_x000D_
Estimativa de Renovação enviada em 19.05.2021 - Qtd 3.000_x000D_
PP 125/19 lote 10_x000D_
24.09.19 = Finalizar - contrato assinado</t>
        </r>
      </text>
    </comment>
    <comment ref="W47" authorId="0" shapeId="0" xr:uid="{5D27E258-AE5C-40EE-8103-85379F4A5708}">
      <text>
        <r>
          <rPr>
            <sz val="10"/>
            <color indexed="81"/>
            <rFont val="Lucida Console"/>
            <family val="3"/>
          </rPr>
          <t>_x000D_
DM-Construção</t>
        </r>
      </text>
    </comment>
    <comment ref="X47" authorId="0" shapeId="0" xr:uid="{6F8A2595-3906-4944-A424-D30E971D0825}">
      <text>
        <r>
          <rPr>
            <sz val="10"/>
            <color indexed="81"/>
            <rFont val="Lucida Console"/>
            <family val="3"/>
          </rPr>
          <t>_x000D_
METAIS,LAMINAD.,PERFILADOS E ARTEFATOS METALICOS</t>
        </r>
      </text>
    </comment>
    <comment ref="Y47" authorId="0" shapeId="0" xr:uid="{005DB7F3-924E-4292-ABD1-38B49BEBF319}">
      <text>
        <r>
          <rPr>
            <sz val="10"/>
            <color indexed="81"/>
            <rFont val="Lucida Console"/>
            <family val="3"/>
          </rPr>
          <t>_x000D_
FERROS E ACOS AVULSOS</t>
        </r>
      </text>
    </comment>
    <comment ref="AW47" authorId="0" shapeId="0" xr:uid="{900799F0-F87C-43CB-B31F-CCF986082D20}">
      <text>
        <r>
          <rPr>
            <sz val="10"/>
            <color indexed="81"/>
            <rFont val="Lucida Console"/>
            <family val="3"/>
          </rPr>
          <t>Tempo de Estoque (Meses)_x000D_
_x000D_
1.988,0</t>
        </r>
      </text>
    </comment>
    <comment ref="A48" authorId="0" shapeId="0" xr:uid="{E965321C-82B9-465B-B5B7-17BC5750E256}">
      <text>
        <r>
          <rPr>
            <sz val="10"/>
            <color indexed="81"/>
            <rFont val="Lucida Console"/>
            <family val="3"/>
          </rPr>
          <t>_x000D_
59942</t>
        </r>
      </text>
    </comment>
    <comment ref="B48" authorId="0" shapeId="0" xr:uid="{347511C8-5CA4-42C4-BC25-614E88F2D1E9}">
      <text>
        <r>
          <rPr>
            <sz val="10"/>
            <color indexed="81"/>
            <rFont val="Lucida Console"/>
            <family val="3"/>
          </rPr>
          <t>DESCRIÇÃO DETALHADA_x000D_
BARRA/FIO REDONDO DE ACO CA 50 P/CONSTRUCAO NBR 7480 - 5/16" - BARRA C/ 12 METROS</t>
        </r>
      </text>
    </comment>
    <comment ref="G48" authorId="0" shapeId="0" xr:uid="{E6D70DF6-6FEF-49F3-8083-C26CBEBE0821}">
      <text>
        <r>
          <rPr>
            <sz val="10"/>
            <color indexed="81"/>
            <rFont val="Lucida Console"/>
            <family val="3"/>
          </rPr>
          <t>_x000D_
Últ estimativa : 1.200_x000D_
Enviada em     : 19.05.2021_x000D_
Ata - Venc     : 233/19 - 21.09.2020</t>
        </r>
      </text>
    </comment>
    <comment ref="O48" authorId="0" shapeId="0" xr:uid="{DFF6445E-9627-4C03-BDC1-5947CD2FDAE0}">
      <text>
        <r>
          <rPr>
            <sz val="10"/>
            <color indexed="81"/>
            <rFont val="Lucida Console"/>
            <family val="3"/>
          </rPr>
          <t>_x000D_
Pertencia a ATA nº 233/19_x000D_
Estimativa de Renovação enviada em 19.05.2021 - Qtd 1.200_x000D_
PP 125/19 lote 10_x000D_
24.09.19 = Finalizar - contrato assinado</t>
        </r>
      </text>
    </comment>
    <comment ref="W48" authorId="0" shapeId="0" xr:uid="{FB79118B-DF21-47D8-A79F-B753F6013156}">
      <text>
        <r>
          <rPr>
            <sz val="10"/>
            <color indexed="81"/>
            <rFont val="Lucida Console"/>
            <family val="3"/>
          </rPr>
          <t>_x000D_
DM-Construção</t>
        </r>
      </text>
    </comment>
    <comment ref="X48" authorId="0" shapeId="0" xr:uid="{48221581-2BC0-4156-BD10-94D4BBC24537}">
      <text>
        <r>
          <rPr>
            <sz val="10"/>
            <color indexed="81"/>
            <rFont val="Lucida Console"/>
            <family val="3"/>
          </rPr>
          <t>_x000D_
METAIS,LAMINAD.,PERFILADOS E ARTEFATOS METALICOS</t>
        </r>
      </text>
    </comment>
    <comment ref="Y48" authorId="0" shapeId="0" xr:uid="{B3D94744-B6A9-4D38-8618-AE094F5E940A}">
      <text>
        <r>
          <rPr>
            <sz val="10"/>
            <color indexed="81"/>
            <rFont val="Lucida Console"/>
            <family val="3"/>
          </rPr>
          <t>_x000D_
FERROS E ACOS AVULSOS</t>
        </r>
      </text>
    </comment>
    <comment ref="AW48" authorId="0" shapeId="0" xr:uid="{4EB85986-AB99-492C-AE26-A434B1F2BF24}">
      <text>
        <r>
          <rPr>
            <sz val="10"/>
            <color indexed="81"/>
            <rFont val="Lucida Console"/>
            <family val="3"/>
          </rPr>
          <t>Tempo de Estoque (Meses)_x000D_
_x000D_
508,0</t>
        </r>
      </text>
    </comment>
    <comment ref="A49" authorId="0" shapeId="0" xr:uid="{932992C2-5B08-4116-A5E7-302EF89B4A63}">
      <text>
        <r>
          <rPr>
            <sz val="10"/>
            <color indexed="81"/>
            <rFont val="Lucida Console"/>
            <family val="3"/>
          </rPr>
          <t>_x000D_
64604</t>
        </r>
      </text>
    </comment>
    <comment ref="B49" authorId="0" shapeId="0" xr:uid="{AC1303DE-950C-4815-BADF-7F1BEF3B59BC}">
      <text>
        <r>
          <rPr>
            <sz val="10"/>
            <color indexed="81"/>
            <rFont val="Lucida Console"/>
            <family val="3"/>
          </rPr>
          <t>DESCRIÇÃO DETALHADA_x000D_
BARRA/FIO REDONDO PARA CONSTRUCAO, DE ACO CA50 - NBR 7480 - 1/4"BARRA C/ 12 METROS</t>
        </r>
      </text>
    </comment>
    <comment ref="G49" authorId="0" shapeId="0" xr:uid="{6142E376-5DD3-4FBB-88C1-B78ED57DE8B0}">
      <text>
        <r>
          <rPr>
            <sz val="10"/>
            <color indexed="81"/>
            <rFont val="Lucida Console"/>
            <family val="3"/>
          </rPr>
          <t>_x000D_
Últ estimativa : 1.200_x000D_
Enviada em     : 19.05.2021_x000D_
Ata - Venc     : 233/19 - 21.09.2020</t>
        </r>
      </text>
    </comment>
    <comment ref="O49" authorId="0" shapeId="0" xr:uid="{A6F903E5-D6F6-40E0-9F34-E35035A98A38}">
      <text>
        <r>
          <rPr>
            <sz val="10"/>
            <color indexed="81"/>
            <rFont val="Lucida Console"/>
            <family val="3"/>
          </rPr>
          <t>_x000D_
Pertencia a ATA nº 233/19_x000D_
Estimativa de Renovação enviada em 19.05.2021 - Qtd 1.200_x000D_
PP 125/19 lote 14_x000D_
24.09.19 = Finalizar - contrato assinado</t>
        </r>
      </text>
    </comment>
    <comment ref="W49" authorId="0" shapeId="0" xr:uid="{C8C0FB68-ED96-43FB-9830-09899F99A9AB}">
      <text>
        <r>
          <rPr>
            <sz val="10"/>
            <color indexed="81"/>
            <rFont val="Lucida Console"/>
            <family val="3"/>
          </rPr>
          <t>_x000D_
DM-Construção</t>
        </r>
      </text>
    </comment>
    <comment ref="X49" authorId="0" shapeId="0" xr:uid="{09CD2BAF-091F-4388-9DD7-5EA6D2B713E5}">
      <text>
        <r>
          <rPr>
            <sz val="10"/>
            <color indexed="81"/>
            <rFont val="Lucida Console"/>
            <family val="3"/>
          </rPr>
          <t>_x000D_
METAIS,LAMINAD.,PERFILADOS E ARTEFATOS METALICOS</t>
        </r>
      </text>
    </comment>
    <comment ref="Y49" authorId="0" shapeId="0" xr:uid="{7D0FFE94-C9B7-4791-90BE-51B4B66FC863}">
      <text>
        <r>
          <rPr>
            <sz val="10"/>
            <color indexed="81"/>
            <rFont val="Lucida Console"/>
            <family val="3"/>
          </rPr>
          <t>_x000D_
FERROS E ACOS AVULSOS</t>
        </r>
      </text>
    </comment>
    <comment ref="AW49" authorId="0" shapeId="0" xr:uid="{4CB68EC8-6A34-4609-A148-D0F6AAFFB796}">
      <text>
        <r>
          <rPr>
            <sz val="10"/>
            <color indexed="81"/>
            <rFont val="Lucida Console"/>
            <family val="3"/>
          </rPr>
          <t>Tempo de Estoque (Meses)_x000D_
_x000D_
1.361,0</t>
        </r>
      </text>
    </comment>
    <comment ref="A50" authorId="0" shapeId="0" xr:uid="{6E74771E-0B73-4B31-A13E-91E59FC9F457}">
      <text>
        <r>
          <rPr>
            <sz val="10"/>
            <color indexed="81"/>
            <rFont val="Lucida Console"/>
            <family val="3"/>
          </rPr>
          <t>_x000D_
64605</t>
        </r>
      </text>
    </comment>
    <comment ref="B50" authorId="0" shapeId="0" xr:uid="{B5E23DA4-C9E6-4E55-BAA2-9FBCBF8D79C4}">
      <text>
        <r>
          <rPr>
            <sz val="10"/>
            <color indexed="81"/>
            <rFont val="Lucida Console"/>
            <family val="3"/>
          </rPr>
          <t>DESCRIÇÃO DETALHADA_x000D_
BARRA/FIO REDONDO PARA CONSTRUCAO, DE ACO CA50 - NBR 7480 - 3/16" - BARRA COM 12 METROS</t>
        </r>
      </text>
    </comment>
    <comment ref="G50" authorId="0" shapeId="0" xr:uid="{4F4EDAE5-17CC-4DD8-BBD8-4CE4FF80B31E}">
      <text>
        <r>
          <rPr>
            <sz val="10"/>
            <color indexed="81"/>
            <rFont val="Lucida Console"/>
            <family val="3"/>
          </rPr>
          <t>_x000D_
Últ estimativa : 800_x000D_
Enviada em     : 19.05.2021_x000D_
Ata - Venc     : 233/19 - 21.09.2020</t>
        </r>
      </text>
    </comment>
    <comment ref="O50" authorId="0" shapeId="0" xr:uid="{04E3F980-D3CA-42AE-9815-6533DA648543}">
      <text>
        <r>
          <rPr>
            <sz val="10"/>
            <color indexed="81"/>
            <rFont val="Lucida Console"/>
            <family val="3"/>
          </rPr>
          <t>_x000D_
Pertencia a ATA nº 233/19_x000D_
Estimativa de Renovação enviada em 19.05.2021 - Qtd 800_x000D_
PP 125/19 lote 15_x000D_
24.09.19 = Finalizar - contrato assinado</t>
        </r>
      </text>
    </comment>
    <comment ref="W50" authorId="0" shapeId="0" xr:uid="{337F0E35-5504-4FBE-B675-58DABA81E9D7}">
      <text>
        <r>
          <rPr>
            <sz val="10"/>
            <color indexed="81"/>
            <rFont val="Lucida Console"/>
            <family val="3"/>
          </rPr>
          <t>_x000D_
DM-Construção</t>
        </r>
      </text>
    </comment>
    <comment ref="X50" authorId="0" shapeId="0" xr:uid="{F83BE0FA-A954-491B-862A-48500619E6FD}">
      <text>
        <r>
          <rPr>
            <sz val="10"/>
            <color indexed="81"/>
            <rFont val="Lucida Console"/>
            <family val="3"/>
          </rPr>
          <t>_x000D_
METAIS,LAMINAD.,PERFILADOS E ARTEFATOS METALICOS</t>
        </r>
      </text>
    </comment>
    <comment ref="Y50" authorId="0" shapeId="0" xr:uid="{C2E4E118-E025-4CB1-9C51-66CC1690AA4C}">
      <text>
        <r>
          <rPr>
            <sz val="10"/>
            <color indexed="81"/>
            <rFont val="Lucida Console"/>
            <family val="3"/>
          </rPr>
          <t>_x000D_
FERROS E ACOS AVULSOS</t>
        </r>
      </text>
    </comment>
    <comment ref="AW50" authorId="0" shapeId="0" xr:uid="{CBB28E23-3947-4638-B150-5DFB353C74E7}">
      <text>
        <r>
          <rPr>
            <sz val="10"/>
            <color indexed="81"/>
            <rFont val="Lucida Console"/>
            <family val="3"/>
          </rPr>
          <t>Tempo de Estoque (Meses)_x000D_
_x000D_
1.022,0</t>
        </r>
      </text>
    </comment>
    <comment ref="A51" authorId="0" shapeId="0" xr:uid="{40DCF7EA-D919-40EF-BB5D-BD852E35B951}">
      <text>
        <r>
          <rPr>
            <sz val="10"/>
            <color indexed="81"/>
            <rFont val="Lucida Console"/>
            <family val="3"/>
          </rPr>
          <t>_x000D_
80300</t>
        </r>
      </text>
    </comment>
    <comment ref="B51" authorId="0" shapeId="0" xr:uid="{D19315CC-76F9-4C08-8671-6AFFC664995E}">
      <text>
        <r>
          <rPr>
            <sz val="10"/>
            <color indexed="81"/>
            <rFont val="Lucida Console"/>
            <family val="3"/>
          </rPr>
          <t>DESCRIÇÃO DETALHADA_x000D_
BATENTE DE GARAPEIRA 0,92 X 2,10 M</t>
        </r>
      </text>
    </comment>
    <comment ref="G51" authorId="0" shapeId="0" xr:uid="{2919C82E-673E-4CD6-BBC3-A84F453CE44C}">
      <text>
        <r>
          <rPr>
            <sz val="10"/>
            <color indexed="81"/>
            <rFont val="Lucida Console"/>
            <family val="3"/>
          </rPr>
          <t>_x000D_
Últ estimativa : 100_x000D_
Enviada em     : 19.05.2021_x000D_
Ata - Venc     : 194/20 - 07.09.2021</t>
        </r>
      </text>
    </comment>
    <comment ref="O51" authorId="0" shapeId="0" xr:uid="{8475934A-195F-4D34-8EFE-381A136014DD}">
      <text>
        <r>
          <rPr>
            <sz val="10"/>
            <color indexed="81"/>
            <rFont val="Lucida Console"/>
            <family val="3"/>
          </rPr>
          <t>_x000D_
Pertencia a ATA nº 194/20_x000D_
Estimativa de Renovação enviada em 19.05.2021 - Qtd 100_x000D_
PP 111/19 lote _x000D_
18.09.19 = Área técnica respondeu recurso</t>
        </r>
      </text>
    </comment>
    <comment ref="W51" authorId="0" shapeId="0" xr:uid="{0B64DA78-C938-4678-A54A-A4E0CB95F707}">
      <text>
        <r>
          <rPr>
            <sz val="10"/>
            <color indexed="81"/>
            <rFont val="Lucida Console"/>
            <family val="3"/>
          </rPr>
          <t>_x000D_
DM-Construção</t>
        </r>
      </text>
    </comment>
    <comment ref="X51" authorId="0" shapeId="0" xr:uid="{4DD0CA93-81DB-4982-AC84-B71163A5E0F5}">
      <text>
        <r>
          <rPr>
            <sz val="10"/>
            <color indexed="81"/>
            <rFont val="Lucida Console"/>
            <family val="3"/>
          </rPr>
          <t>_x000D_
MADEIRAS,LAMINADOS,COMPENSADOS E AGLOMERADOS</t>
        </r>
      </text>
    </comment>
    <comment ref="Y51" authorId="0" shapeId="0" xr:uid="{DC580781-6D68-4521-818B-2BA6A8358B79}">
      <text>
        <r>
          <rPr>
            <sz val="10"/>
            <color indexed="81"/>
            <rFont val="Lucida Console"/>
            <family val="3"/>
          </rPr>
          <t>_x000D_
BATENTES E MOLDURAS</t>
        </r>
      </text>
    </comment>
    <comment ref="AW51" authorId="0" shapeId="0" xr:uid="{EAE27866-EBDC-4DFA-A728-0E21DAEAA470}">
      <text>
        <r>
          <rPr>
            <sz val="10"/>
            <color indexed="81"/>
            <rFont val="Lucida Console"/>
            <family val="3"/>
          </rPr>
          <t>Tempo de Estoque (Meses)_x000D_
_x000D_
204,0</t>
        </r>
      </text>
    </comment>
    <comment ref="A52" authorId="0" shapeId="0" xr:uid="{E7B626AC-C76D-404A-A07C-E2A03D8FB4C7}">
      <text>
        <r>
          <rPr>
            <sz val="10"/>
            <color indexed="81"/>
            <rFont val="Lucida Console"/>
            <family val="3"/>
          </rPr>
          <t>_x000D_
34801</t>
        </r>
      </text>
    </comment>
    <comment ref="B52" authorId="0" shapeId="0" xr:uid="{5C5C1901-2A99-44DD-9875-2F536AD79C9E}">
      <text>
        <r>
          <rPr>
            <sz val="10"/>
            <color indexed="81"/>
            <rFont val="Lucida Console"/>
            <family val="3"/>
          </rPr>
          <t>DESCRIÇÃO DETALHADA_x000D_
BLOCO DE CONCRETO - 10 X 20 X 40 CM</t>
        </r>
      </text>
    </comment>
    <comment ref="G52" authorId="0" shapeId="0" xr:uid="{6A0BDA83-83CE-4678-8C99-254C787A75A1}">
      <text>
        <r>
          <rPr>
            <sz val="10"/>
            <color indexed="81"/>
            <rFont val="Lucida Console"/>
            <family val="3"/>
          </rPr>
          <t>_x000D_
Últ estimativa : 7.000_x000D_
Enviada em     : 17.06.2021_x000D_
Ata - Venc     : 224/20 - 01.10.2021</t>
        </r>
      </text>
    </comment>
    <comment ref="W52" authorId="0" shapeId="0" xr:uid="{CDE50B62-9325-48B5-9893-2AE5CC487756}">
      <text>
        <r>
          <rPr>
            <sz val="10"/>
            <color indexed="81"/>
            <rFont val="Lucida Console"/>
            <family val="3"/>
          </rPr>
          <t>_x000D_
DM-Construção</t>
        </r>
      </text>
    </comment>
    <comment ref="X52" authorId="0" shapeId="0" xr:uid="{9F7F61AD-BD98-4448-B969-026B7D0F5B3E}">
      <text>
        <r>
          <rPr>
            <sz val="10"/>
            <color indexed="81"/>
            <rFont val="Lucida Console"/>
            <family val="3"/>
          </rPr>
          <t>_x000D_
MAT.E EQUIP. P/ CONSTR.CIVIL E CONSERV. DE VIAS PUBL.</t>
        </r>
      </text>
    </comment>
    <comment ref="Y52" authorId="0" shapeId="0" xr:uid="{0F87F1D8-1A1C-438A-B946-E4DA094E1FE3}">
      <text>
        <r>
          <rPr>
            <sz val="10"/>
            <color indexed="81"/>
            <rFont val="Lucida Console"/>
            <family val="3"/>
          </rPr>
          <t>_x000D_
BLOCOS, CANALETAS E ELEMENTOS VAZADOS EM CONCRETO</t>
        </r>
      </text>
    </comment>
    <comment ref="AW52" authorId="0" shapeId="0" xr:uid="{4D685CB1-DDFC-4F9F-B415-18DF18BF02BD}">
      <text>
        <r>
          <rPr>
            <sz val="10"/>
            <color indexed="81"/>
            <rFont val="Lucida Console"/>
            <family val="3"/>
          </rPr>
          <t>Tempo de Estoque (Meses)_x000D_
_x000D_
2.439,0</t>
        </r>
      </text>
    </comment>
    <comment ref="A53" authorId="0" shapeId="0" xr:uid="{182A45F2-165A-4769-B8D8-C57D89AF4DFF}">
      <text>
        <r>
          <rPr>
            <sz val="10"/>
            <color indexed="81"/>
            <rFont val="Lucida Console"/>
            <family val="3"/>
          </rPr>
          <t>_x000D_
24371</t>
        </r>
      </text>
    </comment>
    <comment ref="B53" authorId="0" shapeId="0" xr:uid="{6F734E28-F0DA-42CA-9CE4-BF7ADCC0DC5D}">
      <text>
        <r>
          <rPr>
            <sz val="10"/>
            <color indexed="81"/>
            <rFont val="Lucida Console"/>
            <family val="3"/>
          </rPr>
          <t>DESCRIÇÃO DETALHADA_x000D_
BLOCO DE CONCRETO - 15 X 20 X 40 CM</t>
        </r>
      </text>
    </comment>
    <comment ref="G53" authorId="0" shapeId="0" xr:uid="{6B629DC0-A473-4DC1-994C-D4A45CEF8DF2}">
      <text>
        <r>
          <rPr>
            <sz val="10"/>
            <color indexed="81"/>
            <rFont val="Lucida Console"/>
            <family val="3"/>
          </rPr>
          <t>_x000D_
Últ estimativa : 35.000_x000D_
Enviada em     : 17.06.2021_x000D_
Ata - Venc     : 224/20 - 01.10.2021</t>
        </r>
      </text>
    </comment>
    <comment ref="W53" authorId="0" shapeId="0" xr:uid="{A52FE198-9C40-4B2D-B351-D62812DE42D7}">
      <text>
        <r>
          <rPr>
            <sz val="10"/>
            <color indexed="81"/>
            <rFont val="Lucida Console"/>
            <family val="3"/>
          </rPr>
          <t>_x000D_
DM-Construção</t>
        </r>
      </text>
    </comment>
    <comment ref="X53" authorId="0" shapeId="0" xr:uid="{892F48B4-F832-4061-BF95-32ED5DFDB366}">
      <text>
        <r>
          <rPr>
            <sz val="10"/>
            <color indexed="81"/>
            <rFont val="Lucida Console"/>
            <family val="3"/>
          </rPr>
          <t>_x000D_
MAT.E EQUIP. P/ CONSTR.CIVIL E CONSERV. DE VIAS PUBL.</t>
        </r>
      </text>
    </comment>
    <comment ref="Y53" authorId="0" shapeId="0" xr:uid="{6DE261B0-F3AA-421E-AE99-531FA2026930}">
      <text>
        <r>
          <rPr>
            <sz val="10"/>
            <color indexed="81"/>
            <rFont val="Lucida Console"/>
            <family val="3"/>
          </rPr>
          <t>_x000D_
BLOCOS, CANALETAS E ELEMENTOS VAZADOS EM CONCRETO</t>
        </r>
      </text>
    </comment>
    <comment ref="AW53" authorId="0" shapeId="0" xr:uid="{2376E919-5F8E-448B-A45D-E2D8C3C3775E}">
      <text>
        <r>
          <rPr>
            <sz val="10"/>
            <color indexed="81"/>
            <rFont val="Lucida Console"/>
            <family val="3"/>
          </rPr>
          <t>Tempo de Estoque (Meses)_x000D_
_x000D_
19.850,0</t>
        </r>
      </text>
    </comment>
    <comment ref="A54" authorId="0" shapeId="0" xr:uid="{AB147DB0-8E95-4B96-B4FB-215C5D10081B}">
      <text>
        <r>
          <rPr>
            <sz val="10"/>
            <color indexed="81"/>
            <rFont val="Lucida Console"/>
            <family val="3"/>
          </rPr>
          <t>_x000D_
32534</t>
        </r>
      </text>
    </comment>
    <comment ref="B54" authorId="0" shapeId="0" xr:uid="{370E0B38-9B4B-4652-82D3-C0F18C5B94F7}">
      <text>
        <r>
          <rPr>
            <sz val="10"/>
            <color indexed="81"/>
            <rFont val="Lucida Console"/>
            <family val="3"/>
          </rPr>
          <t>DESCRIÇÃO DETALHADA_x000D_
BLOCO DE CONCRETO - 20 X 20 X 40 CM</t>
        </r>
      </text>
    </comment>
    <comment ref="G54" authorId="0" shapeId="0" xr:uid="{5265C246-0FA8-4E97-AC39-D6A1714D72E0}">
      <text>
        <r>
          <rPr>
            <sz val="10"/>
            <color indexed="81"/>
            <rFont val="Lucida Console"/>
            <family val="3"/>
          </rPr>
          <t>_x000D_
Últ estimativa : 5.000_x000D_
Enviada em     : 17.06.2021_x000D_
Ata - Venc     : 224/20 - 01.10.2021</t>
        </r>
      </text>
    </comment>
    <comment ref="W54" authorId="0" shapeId="0" xr:uid="{D5BE0DF3-AF4F-4D63-9D18-68A826D30BB0}">
      <text>
        <r>
          <rPr>
            <sz val="10"/>
            <color indexed="81"/>
            <rFont val="Lucida Console"/>
            <family val="3"/>
          </rPr>
          <t>_x000D_
DM-Construção</t>
        </r>
      </text>
    </comment>
    <comment ref="X54" authorId="0" shapeId="0" xr:uid="{BF9F7882-4EED-4A56-AF66-5536F091F0DB}">
      <text>
        <r>
          <rPr>
            <sz val="10"/>
            <color indexed="81"/>
            <rFont val="Lucida Console"/>
            <family val="3"/>
          </rPr>
          <t>_x000D_
MAT.E EQUIP. P/ CONSTR.CIVIL E CONSERV. DE VIAS PUBL.</t>
        </r>
      </text>
    </comment>
    <comment ref="Y54" authorId="0" shapeId="0" xr:uid="{515F14A6-62F3-4EC8-B373-FAED3853D355}">
      <text>
        <r>
          <rPr>
            <sz val="10"/>
            <color indexed="81"/>
            <rFont val="Lucida Console"/>
            <family val="3"/>
          </rPr>
          <t>_x000D_
BLOCOS, CANALETAS E ELEMENTOS VAZADOS EM CONCRETO</t>
        </r>
      </text>
    </comment>
    <comment ref="AW54" authorId="0" shapeId="0" xr:uid="{2211867E-8ED6-4922-B6E2-E407B76CCADA}">
      <text>
        <r>
          <rPr>
            <sz val="10"/>
            <color indexed="81"/>
            <rFont val="Lucida Console"/>
            <family val="3"/>
          </rPr>
          <t>Tempo de Estoque (Meses)_x000D_
_x000D_
4.399,0</t>
        </r>
      </text>
    </comment>
    <comment ref="A55" authorId="0" shapeId="0" xr:uid="{C9520B61-0D29-4D70-8526-72CBD9D3E8DC}">
      <text>
        <r>
          <rPr>
            <sz val="10"/>
            <color indexed="81"/>
            <rFont val="Lucida Console"/>
            <family val="3"/>
          </rPr>
          <t>_x000D_
59074</t>
        </r>
      </text>
    </comment>
    <comment ref="B55" authorId="0" shapeId="0" xr:uid="{3EC04836-ADA0-43CA-A2D9-B5886A4CC21A}">
      <text>
        <r>
          <rPr>
            <sz val="10"/>
            <color indexed="81"/>
            <rFont val="Lucida Console"/>
            <family val="3"/>
          </rPr>
          <t>DESCRIÇÃO DETALHADA_x000D_
BLOCO P/ RECADOS AUTO COLANTE - MED 76 X 102 MM - BLOCO COM 100 UNIDADES</t>
        </r>
      </text>
    </comment>
    <comment ref="W55" authorId="0" shapeId="0" xr:uid="{533615DE-3E26-47BE-884E-2A785226CE8F}">
      <text>
        <r>
          <rPr>
            <sz val="10"/>
            <color indexed="81"/>
            <rFont val="Lucida Console"/>
            <family val="3"/>
          </rPr>
          <t>_x000D_
Pedagógico</t>
        </r>
      </text>
    </comment>
    <comment ref="X55" authorId="0" shapeId="0" xr:uid="{9F8B4A22-E79E-4544-9563-224CF6D61392}">
      <text>
        <r>
          <rPr>
            <sz val="10"/>
            <color indexed="81"/>
            <rFont val="Lucida Console"/>
            <family val="3"/>
          </rPr>
          <t>_x000D_
MAQ., EQUIP., COMP., ACES., MAT. PARA ESCRIT.E ESCOLAR</t>
        </r>
      </text>
    </comment>
    <comment ref="Y55" authorId="0" shapeId="0" xr:uid="{9EBB4437-65EE-43FE-A919-DA484417B641}">
      <text>
        <r>
          <rPr>
            <sz val="10"/>
            <color indexed="81"/>
            <rFont val="Lucida Console"/>
            <family val="3"/>
          </rPr>
          <t>_x000D_
CAPAS, CLASSIF., PRANCHETAS, CADERNOS, ENVELOPES, PASTAS, FICHAS, LIVROS</t>
        </r>
      </text>
    </comment>
    <comment ref="AW55" authorId="0" shapeId="0" xr:uid="{2022E659-F619-4393-84D4-948BA506309C}">
      <text>
        <r>
          <rPr>
            <sz val="10"/>
            <color indexed="81"/>
            <rFont val="Lucida Console"/>
            <family val="3"/>
          </rPr>
          <t>Tempo de Estoque (Meses)_x000D_
_x000D_
1.000,0</t>
        </r>
      </text>
    </comment>
    <comment ref="A56" authorId="0" shapeId="0" xr:uid="{6B3A750F-D526-42BF-B7B9-2712FAF4B937}">
      <text>
        <r>
          <rPr>
            <sz val="10"/>
            <color indexed="81"/>
            <rFont val="Lucida Console"/>
            <family val="3"/>
          </rPr>
          <t>_x000D_
69222</t>
        </r>
      </text>
    </comment>
    <comment ref="B56" authorId="0" shapeId="0" xr:uid="{18F267C2-249B-4FD0-B4C7-E2F22FE0DA3F}">
      <text>
        <r>
          <rPr>
            <sz val="10"/>
            <color indexed="81"/>
            <rFont val="Lucida Console"/>
            <family val="3"/>
          </rPr>
          <t>DESCRIÇÃO DETALHADA_x000D_
BLOCO P/ RECADOS AUTO COLANTE - MED. 38 X 51 MM - BLOCO COM 100 UNIDADES</t>
        </r>
      </text>
    </comment>
    <comment ref="W56" authorId="0" shapeId="0" xr:uid="{A840FFA8-2378-45DF-A2B0-AB67E1A61749}">
      <text>
        <r>
          <rPr>
            <sz val="10"/>
            <color indexed="81"/>
            <rFont val="Lucida Console"/>
            <family val="3"/>
          </rPr>
          <t>_x000D_
Pedagógico</t>
        </r>
      </text>
    </comment>
    <comment ref="X56" authorId="0" shapeId="0" xr:uid="{3BF8809E-A252-46A5-83ED-0F42EB7B0306}">
      <text>
        <r>
          <rPr>
            <sz val="10"/>
            <color indexed="81"/>
            <rFont val="Lucida Console"/>
            <family val="3"/>
          </rPr>
          <t>_x000D_
MAQ., EQUIP., COMP., ACES., MAT. PARA ESCRIT.E ESCOLAR</t>
        </r>
      </text>
    </comment>
    <comment ref="Y56" authorId="0" shapeId="0" xr:uid="{8BAA822B-590C-4DC8-A4AA-D7754B7D5EC6}">
      <text>
        <r>
          <rPr>
            <sz val="10"/>
            <color indexed="81"/>
            <rFont val="Lucida Console"/>
            <family val="3"/>
          </rPr>
          <t>_x000D_
CAPAS, CLASSIF., PRANCHETAS, CADERNOS, ENVELOPES, PASTAS, FICHAS, LIVROS</t>
        </r>
      </text>
    </comment>
    <comment ref="AW56" authorId="0" shapeId="0" xr:uid="{41F379F8-A5C5-45FA-BB8C-51305032F0AA}">
      <text>
        <r>
          <rPr>
            <sz val="10"/>
            <color indexed="81"/>
            <rFont val="Lucida Console"/>
            <family val="3"/>
          </rPr>
          <t>Tempo de Estoque (Meses)_x000D_
_x000D_
1.500,0</t>
        </r>
      </text>
    </comment>
    <comment ref="A57" authorId="0" shapeId="0" xr:uid="{32C2B14C-D5DE-4BCC-9B33-4E095E006B4C}">
      <text>
        <r>
          <rPr>
            <sz val="10"/>
            <color indexed="81"/>
            <rFont val="Lucida Console"/>
            <family val="3"/>
          </rPr>
          <t>_x000D_
77819</t>
        </r>
      </text>
    </comment>
    <comment ref="B57" authorId="0" shapeId="0" xr:uid="{9295C41C-6927-4068-82BF-19174A5F5D78}">
      <text>
        <r>
          <rPr>
            <sz val="10"/>
            <color indexed="81"/>
            <rFont val="Lucida Console"/>
            <family val="3"/>
          </rPr>
          <t>DESCRIÇÃO DETALHADA_x000D_
BOBINA DE SACO PLASTICO PICOTADO PARA EMBALAGEM - MED. 35 X 45 CM</t>
        </r>
      </text>
    </comment>
    <comment ref="G57" authorId="0" shapeId="0" xr:uid="{CE703B22-F0A7-4B6C-A74D-BB81A55A137B}">
      <text>
        <r>
          <rPr>
            <sz val="10"/>
            <color indexed="81"/>
            <rFont val="Lucida Console"/>
            <family val="3"/>
          </rPr>
          <t>_x000D_
Últ estimativa : 2.500_x000D_
Enviada em     : 24.11.2020_x000D_
Ata - Venc     : 64/20 - 17.03.2021</t>
        </r>
      </text>
    </comment>
    <comment ref="O57" authorId="0" shapeId="0" xr:uid="{5CFC2B5E-9381-46C7-96DF-EE0C94E3ADB5}">
      <text>
        <r>
          <rPr>
            <sz val="10"/>
            <color indexed="81"/>
            <rFont val="Lucida Console"/>
            <family val="3"/>
          </rPr>
          <t>_x000D_
Pertencia a ATA nº 64/20_x000D_
Estimativa de Renovação enviada em 24.11.2020 - Qtd 2.500_x000D_
PP   5/20 lote 1_x000D_
24.03.20 = Empresas convocadas para assinar contrato até esta data.</t>
        </r>
      </text>
    </comment>
    <comment ref="W57" authorId="0" shapeId="0" xr:uid="{278CEE9E-7479-4AFE-B665-E389812B4678}">
      <text>
        <r>
          <rPr>
            <sz val="10"/>
            <color indexed="81"/>
            <rFont val="Lucida Console"/>
            <family val="3"/>
          </rPr>
          <t>_x000D_
Administrativo</t>
        </r>
      </text>
    </comment>
    <comment ref="X57" authorId="0" shapeId="0" xr:uid="{7DF1BCC6-F651-4E70-9EED-F87D306B26DA}">
      <text>
        <r>
          <rPr>
            <sz val="10"/>
            <color indexed="81"/>
            <rFont val="Lucida Console"/>
            <family val="3"/>
          </rPr>
          <t>_x000D_
EQUIP.E MAT. P/REFEITORIO, COPA E COZINHA</t>
        </r>
      </text>
    </comment>
    <comment ref="Y57" authorId="0" shapeId="0" xr:uid="{559C7BB7-518C-475C-8679-8917A1365C0A}">
      <text>
        <r>
          <rPr>
            <sz val="10"/>
            <color indexed="81"/>
            <rFont val="Lucida Console"/>
            <family val="3"/>
          </rPr>
          <t>_x000D_
EMBALAGENS DIVERSAS</t>
        </r>
      </text>
    </comment>
    <comment ref="AW57" authorId="0" shapeId="0" xr:uid="{DEE68B19-F1AF-47D7-A352-1259EE4E9A1A}">
      <text>
        <r>
          <rPr>
            <sz val="10"/>
            <color indexed="81"/>
            <rFont val="Lucida Console"/>
            <family val="3"/>
          </rPr>
          <t>Tempo de Estoque (Meses)_x000D_
_x000D_
3.815,0</t>
        </r>
      </text>
    </comment>
    <comment ref="A58" authorId="0" shapeId="0" xr:uid="{558FD229-E5C1-4006-88AE-45E937C15636}">
      <text>
        <r>
          <rPr>
            <sz val="10"/>
            <color indexed="81"/>
            <rFont val="Lucida Console"/>
            <family val="3"/>
          </rPr>
          <t>_x000D_
138451</t>
        </r>
      </text>
    </comment>
    <comment ref="B58" authorId="0" shapeId="0" xr:uid="{F5EDEB5F-B091-461C-A008-012D3414930B}">
      <text>
        <r>
          <rPr>
            <sz val="10"/>
            <color indexed="81"/>
            <rFont val="Lucida Console"/>
            <family val="3"/>
          </rPr>
          <t>DESCRIÇÃO DETALHADA_x000D_
BORRACHA BRANCA COMUM NUMERO 20 (SEM CINTA), CONFECCIONADA EM MATERIAL NATURAL E MACIO, ATOXICA. APLICAVEL PARA QUALQUER SUPERFICIE E GRADUACAO DE GRAFITE. MEDIDA: 40MM X 30MM X 10MM (VARIACAO +/- 2MM). PRODUTO CERTIFICADO PELO INMETRO.</t>
        </r>
      </text>
    </comment>
    <comment ref="W58" authorId="0" shapeId="0" xr:uid="{754BFCBD-A691-44A1-AA4B-477A63406136}">
      <text>
        <r>
          <rPr>
            <sz val="10"/>
            <color indexed="81"/>
            <rFont val="Lucida Console"/>
            <family val="3"/>
          </rPr>
          <t>_x000D_
Pedagógico</t>
        </r>
      </text>
    </comment>
    <comment ref="X58" authorId="0" shapeId="0" xr:uid="{F0D65C67-BE8D-48CB-826A-D2DE19D1C8B3}">
      <text>
        <r>
          <rPr>
            <sz val="10"/>
            <color indexed="81"/>
            <rFont val="Lucida Console"/>
            <family val="3"/>
          </rPr>
          <t>_x000D_
MAQ., EQUIP., COMP., ACES., MAT. PARA ESCRIT.E ESCOLAR</t>
        </r>
      </text>
    </comment>
    <comment ref="Y58" authorId="0" shapeId="0" xr:uid="{BB033CE1-8A41-4FE6-9FC5-21ABFEF2FAE1}">
      <text>
        <r>
          <rPr>
            <sz val="10"/>
            <color indexed="81"/>
            <rFont val="Lucida Console"/>
            <family val="3"/>
          </rPr>
          <t>_x000D_
LAPIS, BORRACHA, APONTADORES, REGUAS E CORRETIVOS P/ ESCRIT.</t>
        </r>
      </text>
    </comment>
    <comment ref="AW58" authorId="0" shapeId="0" xr:uid="{92D1B5DA-DA81-4E11-88A5-9F6C9CEECAA6}">
      <text>
        <r>
          <rPr>
            <sz val="10"/>
            <color indexed="81"/>
            <rFont val="Lucida Console"/>
            <family val="3"/>
          </rPr>
          <t>Tempo de Estoque (Meses)_x000D_
_x000D_
60.510,0</t>
        </r>
      </text>
    </comment>
    <comment ref="A59" authorId="0" shapeId="0" xr:uid="{F9C2FC33-5B8D-4222-BDB6-4F3CF39BDED9}">
      <text>
        <r>
          <rPr>
            <sz val="10"/>
            <color indexed="81"/>
            <rFont val="Lucida Console"/>
            <family val="3"/>
          </rPr>
          <t>_x000D_
136823</t>
        </r>
      </text>
    </comment>
    <comment ref="B59" authorId="0" shapeId="0" xr:uid="{77BF8876-7A11-4456-ADEC-359C8EBB7E10}">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r>
      </text>
    </comment>
    <comment ref="W59" authorId="0" shapeId="0" xr:uid="{6ACB4420-26EF-431D-9129-EC5F93B6DA72}">
      <text>
        <r>
          <rPr>
            <sz val="10"/>
            <color indexed="81"/>
            <rFont val="Lucida Console"/>
            <family val="3"/>
          </rPr>
          <t>_x000D_
SegMedTra</t>
        </r>
      </text>
    </comment>
    <comment ref="X59" authorId="0" shapeId="0" xr:uid="{999D9664-6D6B-4ABA-88B1-6C171A404025}">
      <text>
        <r>
          <rPr>
            <sz val="10"/>
            <color indexed="81"/>
            <rFont val="Lucida Console"/>
            <family val="3"/>
          </rPr>
          <t>_x000D_
EQUIP PROT IND, INST MAT P/ SINAL, CONTR, COMB ...</t>
        </r>
      </text>
    </comment>
    <comment ref="Y59" authorId="0" shapeId="0" xr:uid="{D96D7799-FB7C-45A6-B270-EF0EC5EA0416}">
      <text>
        <r>
          <rPr>
            <sz val="10"/>
            <color indexed="81"/>
            <rFont val="Lucida Console"/>
            <family val="3"/>
          </rPr>
          <t>_x000D_
CALCADOS, LUVAS, OCULOS, MASCARAS, CAPACETES, CASSETETE</t>
        </r>
      </text>
    </comment>
    <comment ref="AW59" authorId="0" shapeId="0" xr:uid="{3C0D1DCA-E140-4259-86B5-46473F25908A}">
      <text>
        <r>
          <rPr>
            <sz val="10"/>
            <color indexed="81"/>
            <rFont val="Lucida Console"/>
            <family val="3"/>
          </rPr>
          <t>Tempo de Estoque (Meses)_x000D_
_x000D_
51,0</t>
        </r>
      </text>
    </comment>
    <comment ref="A60" authorId="0" shapeId="0" xr:uid="{73AC69E4-70BF-4F83-A4F7-7C3119308FE0}">
      <text>
        <r>
          <rPr>
            <sz val="10"/>
            <color indexed="81"/>
            <rFont val="Lucida Console"/>
            <family val="3"/>
          </rPr>
          <t>_x000D_
136824</t>
        </r>
      </text>
    </comment>
    <comment ref="B60" authorId="0" shapeId="0" xr:uid="{504789BA-5A45-47A8-BE71-A17E110D3D9B}">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r>
      </text>
    </comment>
    <comment ref="W60" authorId="0" shapeId="0" xr:uid="{CB706C41-49A3-4865-8527-8D81611649B5}">
      <text>
        <r>
          <rPr>
            <sz val="10"/>
            <color indexed="81"/>
            <rFont val="Lucida Console"/>
            <family val="3"/>
          </rPr>
          <t>_x000D_
SegMedTra</t>
        </r>
      </text>
    </comment>
    <comment ref="X60" authorId="0" shapeId="0" xr:uid="{35509317-346F-4CE2-85DB-068460FD5E86}">
      <text>
        <r>
          <rPr>
            <sz val="10"/>
            <color indexed="81"/>
            <rFont val="Lucida Console"/>
            <family val="3"/>
          </rPr>
          <t>_x000D_
EQUIP PROT IND, INST MAT P/ SINAL, CONTR, COMB ...</t>
        </r>
      </text>
    </comment>
    <comment ref="Y60" authorId="0" shapeId="0" xr:uid="{5563FCD8-28D1-4C59-AABE-51AC4CC7795A}">
      <text>
        <r>
          <rPr>
            <sz val="10"/>
            <color indexed="81"/>
            <rFont val="Lucida Console"/>
            <family val="3"/>
          </rPr>
          <t>_x000D_
CALCADOS, LUVAS, OCULOS, MASCARAS, CAPACETES, CASSETETE</t>
        </r>
      </text>
    </comment>
    <comment ref="AW60" authorId="0" shapeId="0" xr:uid="{3B34DFB1-07ED-459D-9F79-4CE1ABFB809D}">
      <text>
        <r>
          <rPr>
            <sz val="10"/>
            <color indexed="81"/>
            <rFont val="Lucida Console"/>
            <family val="3"/>
          </rPr>
          <t>Tempo de Estoque (Meses)_x000D_
_x000D_
11,0</t>
        </r>
      </text>
    </comment>
    <comment ref="A61" authorId="0" shapeId="0" xr:uid="{9342F465-1972-4807-883A-177DABA83DD4}">
      <text>
        <r>
          <rPr>
            <sz val="10"/>
            <color indexed="81"/>
            <rFont val="Lucida Console"/>
            <family val="3"/>
          </rPr>
          <t>_x000D_
136825</t>
        </r>
      </text>
    </comment>
    <comment ref="B61" authorId="0" shapeId="0" xr:uid="{BAD44E71-DC81-4A56-B431-CC6BEE4FBBE2}">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r>
      </text>
    </comment>
    <comment ref="W61" authorId="0" shapeId="0" xr:uid="{7719ED88-A5E5-4988-ACFF-280F94574AB3}">
      <text>
        <r>
          <rPr>
            <sz val="10"/>
            <color indexed="81"/>
            <rFont val="Lucida Console"/>
            <family val="3"/>
          </rPr>
          <t>_x000D_
SegMedTra</t>
        </r>
      </text>
    </comment>
    <comment ref="X61" authorId="0" shapeId="0" xr:uid="{DA563BA9-EEEA-4486-A3FE-C766F148CD84}">
      <text>
        <r>
          <rPr>
            <sz val="10"/>
            <color indexed="81"/>
            <rFont val="Lucida Console"/>
            <family val="3"/>
          </rPr>
          <t>_x000D_
EQUIP PROT IND, INST MAT P/ SINAL, CONTR, COMB ...</t>
        </r>
      </text>
    </comment>
    <comment ref="Y61" authorId="0" shapeId="0" xr:uid="{D93507DE-698C-42C2-906D-71A8651C8930}">
      <text>
        <r>
          <rPr>
            <sz val="10"/>
            <color indexed="81"/>
            <rFont val="Lucida Console"/>
            <family val="3"/>
          </rPr>
          <t>_x000D_
CALCADOS, LUVAS, OCULOS, MASCARAS, CAPACETES, CASSETETE</t>
        </r>
      </text>
    </comment>
    <comment ref="AW61" authorId="0" shapeId="0" xr:uid="{0BB8D781-CFA6-4FD7-AA51-19C210F93FB4}">
      <text>
        <r>
          <rPr>
            <sz val="10"/>
            <color indexed="81"/>
            <rFont val="Lucida Console"/>
            <family val="3"/>
          </rPr>
          <t>Tempo de Estoque (Meses)_x000D_
_x000D_
2,0</t>
        </r>
      </text>
    </comment>
    <comment ref="A62" authorId="0" shapeId="0" xr:uid="{C50B909B-AAFD-4734-AA04-21847B6FA14F}">
      <text>
        <r>
          <rPr>
            <sz val="10"/>
            <color indexed="81"/>
            <rFont val="Lucida Console"/>
            <family val="3"/>
          </rPr>
          <t>_x000D_
136826</t>
        </r>
      </text>
    </comment>
    <comment ref="B62" authorId="0" shapeId="0" xr:uid="{C6005D03-BEB5-42BA-85E7-13606F055727}">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r>
      </text>
    </comment>
    <comment ref="W62" authorId="0" shapeId="0" xr:uid="{84B84FDA-3CC1-41E4-B694-D6C2884C36A4}">
      <text>
        <r>
          <rPr>
            <sz val="10"/>
            <color indexed="81"/>
            <rFont val="Lucida Console"/>
            <family val="3"/>
          </rPr>
          <t>_x000D_
SegMedTra</t>
        </r>
      </text>
    </comment>
    <comment ref="X62" authorId="0" shapeId="0" xr:uid="{831097C3-DE66-49B5-B7F3-A15A7785AF91}">
      <text>
        <r>
          <rPr>
            <sz val="10"/>
            <color indexed="81"/>
            <rFont val="Lucida Console"/>
            <family val="3"/>
          </rPr>
          <t>_x000D_
EQUIP PROT IND, INST MAT P/ SINAL, CONTR, COMB ...</t>
        </r>
      </text>
    </comment>
    <comment ref="Y62" authorId="0" shapeId="0" xr:uid="{5055F373-F7DC-4334-A65C-56ECC115C7DE}">
      <text>
        <r>
          <rPr>
            <sz val="10"/>
            <color indexed="81"/>
            <rFont val="Lucida Console"/>
            <family val="3"/>
          </rPr>
          <t>_x000D_
CALCADOS, LUVAS, OCULOS, MASCARAS, CAPACETES, CASSETETE</t>
        </r>
      </text>
    </comment>
    <comment ref="AW62" authorId="0" shapeId="0" xr:uid="{B0FCAE69-5FDA-49B9-BFA6-329EBC350A95}">
      <text>
        <r>
          <rPr>
            <sz val="10"/>
            <color indexed="81"/>
            <rFont val="Lucida Console"/>
            <family val="3"/>
          </rPr>
          <t>Tempo de Estoque (Meses)_x000D_
_x000D_
17,0</t>
        </r>
      </text>
    </comment>
    <comment ref="A63" authorId="0" shapeId="0" xr:uid="{F628E2C3-1C75-4F25-BD47-142DCD3C94E9}">
      <text>
        <r>
          <rPr>
            <sz val="10"/>
            <color indexed="81"/>
            <rFont val="Lucida Console"/>
            <family val="3"/>
          </rPr>
          <t>_x000D_
136829</t>
        </r>
      </text>
    </comment>
    <comment ref="B63" authorId="0" shapeId="0" xr:uid="{8F14353C-2A47-4BD0-B44B-4647E8E2448D}">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r>
      </text>
    </comment>
    <comment ref="W63" authorId="0" shapeId="0" xr:uid="{3E4F34B4-A6B5-4E46-8F24-6791F35E8F08}">
      <text>
        <r>
          <rPr>
            <sz val="10"/>
            <color indexed="81"/>
            <rFont val="Lucida Console"/>
            <family val="3"/>
          </rPr>
          <t>_x000D_
SegMedTra</t>
        </r>
      </text>
    </comment>
    <comment ref="X63" authorId="0" shapeId="0" xr:uid="{DA9D5A61-8E63-4ED8-AC4C-23F07715FBEC}">
      <text>
        <r>
          <rPr>
            <sz val="10"/>
            <color indexed="81"/>
            <rFont val="Lucida Console"/>
            <family val="3"/>
          </rPr>
          <t>_x000D_
EQUIP PROT IND, INST MAT P/ SINAL, CONTR, COMB ...</t>
        </r>
      </text>
    </comment>
    <comment ref="Y63" authorId="0" shapeId="0" xr:uid="{2FE07C1E-0D87-4B9E-9F7C-1C976CC3FDBD}">
      <text>
        <r>
          <rPr>
            <sz val="10"/>
            <color indexed="81"/>
            <rFont val="Lucida Console"/>
            <family val="3"/>
          </rPr>
          <t>_x000D_
CALCADOS, LUVAS, OCULOS, MASCARAS, CAPACETES, CASSETETE</t>
        </r>
      </text>
    </comment>
    <comment ref="AW63" authorId="0" shapeId="0" xr:uid="{5CA92C56-7D6D-413D-B631-6B0BDD4AFD97}">
      <text>
        <r>
          <rPr>
            <sz val="10"/>
            <color indexed="81"/>
            <rFont val="Lucida Console"/>
            <family val="3"/>
          </rPr>
          <t>Tempo de Estoque (Meses)_x000D_
_x000D_
5,0</t>
        </r>
      </text>
    </comment>
    <comment ref="A64" authorId="0" shapeId="0" xr:uid="{93BED9BA-2C1B-414D-9D70-225A03DEA7B8}">
      <text>
        <r>
          <rPr>
            <sz val="10"/>
            <color indexed="81"/>
            <rFont val="Lucida Console"/>
            <family val="3"/>
          </rPr>
          <t>_x000D_
19998</t>
        </r>
      </text>
    </comment>
    <comment ref="B64" authorId="0" shapeId="0" xr:uid="{788B07C8-5783-4D5B-A98C-4F996B115F16}">
      <text>
        <r>
          <rPr>
            <sz val="10"/>
            <color indexed="81"/>
            <rFont val="Lucida Console"/>
            <family val="3"/>
          </rPr>
          <t>DESCRIÇÃO DETALHADA_x000D_
BROCA DE ACO RAPIDO HELICOIDAL DE 1/2" COM HASTE CILINDRICA</t>
        </r>
      </text>
    </comment>
    <comment ref="G64" authorId="0" shapeId="0" xr:uid="{004D4C28-AB13-4D79-AC24-69AD75A1F9DA}">
      <text>
        <r>
          <rPr>
            <sz val="10"/>
            <color indexed="81"/>
            <rFont val="Lucida Console"/>
            <family val="3"/>
          </rPr>
          <t>_x000D_
Últ estimativa : 100_x000D_
Enviada em     : 24.10.2019_x000D_
Ata - Venc     : 70/19 - 28.02.2020</t>
        </r>
      </text>
    </comment>
    <comment ref="O64" authorId="0" shapeId="0" xr:uid="{64FDB3E0-5B54-4AB0-8E34-3AA5C88BC086}">
      <text>
        <r>
          <rPr>
            <sz val="10"/>
            <color indexed="81"/>
            <rFont val="Lucida Console"/>
            <family val="3"/>
          </rPr>
          <t>_x000D_
Pertencia a ATA nº 70/19_x000D_
Estimativa de Renovação enviada em 24.10.2019 - Qtd 100_x000D_
PE   2/20 lote 3 (Impróspero)_x000D_
23.04.20 = Processo conferido, finalizado.</t>
        </r>
      </text>
    </comment>
    <comment ref="W64" authorId="0" shapeId="0" xr:uid="{E92AB0B8-7CC6-4D18-99E1-627D72D58C69}">
      <text>
        <r>
          <rPr>
            <sz val="10"/>
            <color indexed="81"/>
            <rFont val="Lucida Console"/>
            <family val="3"/>
          </rPr>
          <t>_x000D_
DM-Serralheria</t>
        </r>
      </text>
    </comment>
    <comment ref="X64" authorId="0" shapeId="0" xr:uid="{E6F0790C-EAD6-458D-8432-9465EC7BC087}">
      <text>
        <r>
          <rPr>
            <sz val="10"/>
            <color indexed="81"/>
            <rFont val="Lucida Console"/>
            <family val="3"/>
          </rPr>
          <t>_x000D_
FERRAMENTAS MAQ.FERRAMENTAS,ELETR.PECAS E ACESSORI</t>
        </r>
      </text>
    </comment>
    <comment ref="Y64" authorId="0" shapeId="0" xr:uid="{B4A9234C-DB86-47A4-975F-0D202060930E}">
      <text>
        <r>
          <rPr>
            <sz val="10"/>
            <color indexed="81"/>
            <rFont val="Lucida Console"/>
            <family val="3"/>
          </rPr>
          <t>_x000D_
BROCAS</t>
        </r>
      </text>
    </comment>
    <comment ref="AW64" authorId="0" shapeId="0" xr:uid="{085974C0-39DD-434D-99D1-230D1D6F3A60}">
      <text>
        <r>
          <rPr>
            <sz val="10"/>
            <color indexed="81"/>
            <rFont val="Lucida Console"/>
            <family val="3"/>
          </rPr>
          <t>Tempo de Estoque (Meses)_x000D_
_x000D_
150,0</t>
        </r>
      </text>
    </comment>
    <comment ref="A65" authorId="0" shapeId="0" xr:uid="{D31B645F-A280-42B6-A33C-9666D9A7083F}">
      <text>
        <r>
          <rPr>
            <sz val="10"/>
            <color indexed="81"/>
            <rFont val="Lucida Console"/>
            <family val="3"/>
          </rPr>
          <t>_x000D_
20144</t>
        </r>
      </text>
    </comment>
    <comment ref="B65" authorId="0" shapeId="0" xr:uid="{17B14E28-7D5F-4EE1-9982-2BD1D91FBF1C}">
      <text>
        <r>
          <rPr>
            <sz val="10"/>
            <color indexed="81"/>
            <rFont val="Lucida Console"/>
            <family val="3"/>
          </rPr>
          <t>DESCRIÇÃO DETALHADA_x000D_
BROCA DE ACO RAPIDO HELICOIDAL DE 1/4" C/ HASTE CILINDRICA</t>
        </r>
      </text>
    </comment>
    <comment ref="G65" authorId="0" shapeId="0" xr:uid="{FCCB792B-F67C-471F-AD34-6E5A01EFC16C}">
      <text>
        <r>
          <rPr>
            <sz val="10"/>
            <color indexed="81"/>
            <rFont val="Lucida Console"/>
            <family val="3"/>
          </rPr>
          <t>_x000D_
Últ estimativa : 1.500_x000D_
Enviada em     : 24.11.2020_x000D_
Ata - Venc     : 55/20 - 12.03.2021</t>
        </r>
      </text>
    </comment>
    <comment ref="O65" authorId="0" shapeId="0" xr:uid="{89BC84BA-DF68-4FDF-821E-8CBDF0E3D110}">
      <text>
        <r>
          <rPr>
            <sz val="10"/>
            <color indexed="81"/>
            <rFont val="Lucida Console"/>
            <family val="3"/>
          </rPr>
          <t>_x000D_
Pertencia a ATA nº 55/20_x000D_
Estimativa de Renovação enviada em 24.11.2020 - Qtd 1.500_x000D_
PE   2/20 lote _x000D_
23.04.20 = Processo conferido, finalizado.</t>
        </r>
      </text>
    </comment>
    <comment ref="W65" authorId="0" shapeId="0" xr:uid="{04135786-8F22-40DD-99DF-82AC5B0C396C}">
      <text>
        <r>
          <rPr>
            <sz val="10"/>
            <color indexed="81"/>
            <rFont val="Lucida Console"/>
            <family val="3"/>
          </rPr>
          <t>_x000D_
DM-Serralheria</t>
        </r>
      </text>
    </comment>
    <comment ref="X65" authorId="0" shapeId="0" xr:uid="{F40022CC-9A44-4A19-B7CF-6232C888CD4B}">
      <text>
        <r>
          <rPr>
            <sz val="10"/>
            <color indexed="81"/>
            <rFont val="Lucida Console"/>
            <family val="3"/>
          </rPr>
          <t>_x000D_
FERRAMENTAS MAQ.FERRAMENTAS,ELETR.PECAS E ACESSORI</t>
        </r>
      </text>
    </comment>
    <comment ref="Y65" authorId="0" shapeId="0" xr:uid="{E75AB935-911B-4521-B3A5-DF4D45299F23}">
      <text>
        <r>
          <rPr>
            <sz val="10"/>
            <color indexed="81"/>
            <rFont val="Lucida Console"/>
            <family val="3"/>
          </rPr>
          <t>_x000D_
BROCAS</t>
        </r>
      </text>
    </comment>
    <comment ref="AW65" authorId="0" shapeId="0" xr:uid="{EF17AFC3-8229-4F16-8A7E-C24D2BD633A9}">
      <text>
        <r>
          <rPr>
            <sz val="10"/>
            <color indexed="81"/>
            <rFont val="Lucida Console"/>
            <family val="3"/>
          </rPr>
          <t>Tempo de Estoque (Meses)_x000D_
_x000D_
197,0</t>
        </r>
      </text>
    </comment>
    <comment ref="A66" authorId="0" shapeId="0" xr:uid="{0B01CB71-6810-4E68-B3B0-7380D92A8194}">
      <text>
        <r>
          <rPr>
            <sz val="10"/>
            <color indexed="81"/>
            <rFont val="Lucida Console"/>
            <family val="3"/>
          </rPr>
          <t>_x000D_
20001</t>
        </r>
      </text>
    </comment>
    <comment ref="B66" authorId="0" shapeId="0" xr:uid="{2A3936C8-4E86-485C-BCB7-04EFB9102B12}">
      <text>
        <r>
          <rPr>
            <sz val="10"/>
            <color indexed="81"/>
            <rFont val="Lucida Console"/>
            <family val="3"/>
          </rPr>
          <t>DESCRIÇÃO DETALHADA_x000D_
BROCA DE ACO RAPIDO HELICOIDAL DE 1/8" COM HASTE CILINDRICA</t>
        </r>
      </text>
    </comment>
    <comment ref="G66" authorId="0" shapeId="0" xr:uid="{00054B3C-9463-4715-AC37-E460787D0B91}">
      <text>
        <r>
          <rPr>
            <sz val="10"/>
            <color indexed="81"/>
            <rFont val="Lucida Console"/>
            <family val="3"/>
          </rPr>
          <t>_x000D_
Últ estimativa : 800_x000D_
Enviada em     : 24.10.2019_x000D_
Ata - Venc     : 70/19 - 28.02.2020</t>
        </r>
      </text>
    </comment>
    <comment ref="O66" authorId="0" shapeId="0" xr:uid="{010DC285-6029-426F-B72D-606125BB91B9}">
      <text>
        <r>
          <rPr>
            <sz val="10"/>
            <color indexed="81"/>
            <rFont val="Lucida Console"/>
            <family val="3"/>
          </rPr>
          <t>_x000D_
Pertencia a ATA nº 70/19_x000D_
Estimativa de Renovação enviada em 24.10.2019 - Qtd 800_x000D_
PE   2/20 lote 3 (Impróspero)_x000D_
23.04.20 = Processo conferido, finalizado.</t>
        </r>
      </text>
    </comment>
    <comment ref="W66" authorId="0" shapeId="0" xr:uid="{603A8D16-7033-4530-8CE1-310F9A8AFB31}">
      <text>
        <r>
          <rPr>
            <sz val="10"/>
            <color indexed="81"/>
            <rFont val="Lucida Console"/>
            <family val="3"/>
          </rPr>
          <t>_x000D_
DM-Serralheria</t>
        </r>
      </text>
    </comment>
    <comment ref="X66" authorId="0" shapeId="0" xr:uid="{902D5ED6-95C2-4226-B7A8-BBE4C8484BEF}">
      <text>
        <r>
          <rPr>
            <sz val="10"/>
            <color indexed="81"/>
            <rFont val="Lucida Console"/>
            <family val="3"/>
          </rPr>
          <t>_x000D_
FERRAMENTAS MAQ.FERRAMENTAS,ELETR.PECAS E ACESSORI</t>
        </r>
      </text>
    </comment>
    <comment ref="Y66" authorId="0" shapeId="0" xr:uid="{03E3F2CC-1B55-416E-9C70-A6699FC39A1D}">
      <text>
        <r>
          <rPr>
            <sz val="10"/>
            <color indexed="81"/>
            <rFont val="Lucida Console"/>
            <family val="3"/>
          </rPr>
          <t>_x000D_
BROCAS</t>
        </r>
      </text>
    </comment>
    <comment ref="AW66" authorId="0" shapeId="0" xr:uid="{7312FB0E-FC21-4250-AB7D-53BB471E54BC}">
      <text>
        <r>
          <rPr>
            <sz val="10"/>
            <color indexed="81"/>
            <rFont val="Lucida Console"/>
            <family val="3"/>
          </rPr>
          <t>Tempo de Estoque (Meses)_x000D_
_x000D_
700,0</t>
        </r>
      </text>
    </comment>
    <comment ref="A67" authorId="0" shapeId="0" xr:uid="{FD6DDCF5-DFA5-4495-B0F9-64B6ED22B2BF}">
      <text>
        <r>
          <rPr>
            <sz val="10"/>
            <color indexed="81"/>
            <rFont val="Lucida Console"/>
            <family val="3"/>
          </rPr>
          <t>_x000D_
20034</t>
        </r>
      </text>
    </comment>
    <comment ref="B67" authorId="0" shapeId="0" xr:uid="{0930B511-B751-49A5-B0A5-BC4A9316D585}">
      <text>
        <r>
          <rPr>
            <sz val="10"/>
            <color indexed="81"/>
            <rFont val="Lucida Console"/>
            <family val="3"/>
          </rPr>
          <t>DESCRIÇÃO DETALHADA_x000D_
BROCA DE ACO RAPIDO HELICOIDAL DE 3/16" COM HASTE CILINDRICA</t>
        </r>
      </text>
    </comment>
    <comment ref="G67" authorId="0" shapeId="0" xr:uid="{3AA690CD-8913-41C7-B389-35FFB715446C}">
      <text>
        <r>
          <rPr>
            <sz val="10"/>
            <color indexed="81"/>
            <rFont val="Lucida Console"/>
            <family val="3"/>
          </rPr>
          <t>_x000D_
Últ estimativa : 1.500_x000D_
Enviada em     : 24.10.2019_x000D_
Ata - Venc     : 70/19 - 28.02.2020</t>
        </r>
      </text>
    </comment>
    <comment ref="O67" authorId="0" shapeId="0" xr:uid="{9FCBDF0C-D896-4804-A024-69D75D493177}">
      <text>
        <r>
          <rPr>
            <sz val="10"/>
            <color indexed="81"/>
            <rFont val="Lucida Console"/>
            <family val="3"/>
          </rPr>
          <t>_x000D_
Pertencia a ATA nº 70/19_x000D_
Estimativa de Renovação enviada em 24.10.2019 - Qtd 1.500_x000D_
PE   2/20 lote 10 (Impróspero)_x000D_
23.04.20 = Processo conferido, finalizado.</t>
        </r>
      </text>
    </comment>
    <comment ref="W67" authorId="0" shapeId="0" xr:uid="{C95BF756-8C4A-4B4C-8B71-2FB29FABBA68}">
      <text>
        <r>
          <rPr>
            <sz val="10"/>
            <color indexed="81"/>
            <rFont val="Lucida Console"/>
            <family val="3"/>
          </rPr>
          <t>_x000D_
DM-Serralheria</t>
        </r>
      </text>
    </comment>
    <comment ref="X67" authorId="0" shapeId="0" xr:uid="{D6C9345D-8D8D-434E-9FB4-5F02E33C0433}">
      <text>
        <r>
          <rPr>
            <sz val="10"/>
            <color indexed="81"/>
            <rFont val="Lucida Console"/>
            <family val="3"/>
          </rPr>
          <t>_x000D_
FERRAMENTAS MAQ.FERRAMENTAS,ELETR.PECAS E ACESSORI</t>
        </r>
      </text>
    </comment>
    <comment ref="Y67" authorId="0" shapeId="0" xr:uid="{21F4FDF4-3834-465D-A25E-1779E1E179EA}">
      <text>
        <r>
          <rPr>
            <sz val="10"/>
            <color indexed="81"/>
            <rFont val="Lucida Console"/>
            <family val="3"/>
          </rPr>
          <t>_x000D_
BROCAS</t>
        </r>
      </text>
    </comment>
    <comment ref="AW67" authorId="0" shapeId="0" xr:uid="{3B57266E-C966-46F6-8DFC-69FDC982A660}">
      <text>
        <r>
          <rPr>
            <sz val="10"/>
            <color indexed="81"/>
            <rFont val="Lucida Console"/>
            <family val="3"/>
          </rPr>
          <t>Tempo de Estoque (Meses)_x000D_
_x000D_
742,0</t>
        </r>
      </text>
    </comment>
    <comment ref="A68" authorId="0" shapeId="0" xr:uid="{F2DEA2CD-B5E4-45E5-8B63-3DD30A75B6AA}">
      <text>
        <r>
          <rPr>
            <sz val="10"/>
            <color indexed="81"/>
            <rFont val="Lucida Console"/>
            <family val="3"/>
          </rPr>
          <t>_x000D_
20035</t>
        </r>
      </text>
    </comment>
    <comment ref="B68" authorId="0" shapeId="0" xr:uid="{F6CFD595-57F0-453F-993E-0C6F1BF10381}">
      <text>
        <r>
          <rPr>
            <sz val="10"/>
            <color indexed="81"/>
            <rFont val="Lucida Console"/>
            <family val="3"/>
          </rPr>
          <t>DESCRIÇÃO DETALHADA_x000D_
BROCA DE ACO RAPIDO HELICOIDAL DE 3/32" COM HASTE CILINDRICA</t>
        </r>
      </text>
    </comment>
    <comment ref="G68" authorId="0" shapeId="0" xr:uid="{258BCC63-87AC-417F-A9AB-45FA99F1715A}">
      <text>
        <r>
          <rPr>
            <sz val="10"/>
            <color indexed="81"/>
            <rFont val="Lucida Console"/>
            <family val="3"/>
          </rPr>
          <t>_x000D_
Últ estimativa : 230_x000D_
Enviada em     : 24.10.2019_x000D_
Ata - Venc     : 70/19 - 28.02.2020</t>
        </r>
      </text>
    </comment>
    <comment ref="O68" authorId="0" shapeId="0" xr:uid="{8AC951AB-EA97-4D04-A465-0683A965A417}">
      <text>
        <r>
          <rPr>
            <sz val="10"/>
            <color indexed="81"/>
            <rFont val="Lucida Console"/>
            <family val="3"/>
          </rPr>
          <t>_x000D_
Pertencia a ATA nº 70/19_x000D_
Estimativa de Renovação enviada em 24.10.2019 - Qtd 230_x000D_
PE   2/20 lote 3 (Impróspero)_x000D_
23.04.20 = Processo conferido, finalizado.</t>
        </r>
      </text>
    </comment>
    <comment ref="W68" authorId="0" shapeId="0" xr:uid="{6C642EF1-1C39-4FC2-994F-2136A7397475}">
      <text>
        <r>
          <rPr>
            <sz val="10"/>
            <color indexed="81"/>
            <rFont val="Lucida Console"/>
            <family val="3"/>
          </rPr>
          <t>_x000D_
DM-Serralheria</t>
        </r>
      </text>
    </comment>
    <comment ref="X68" authorId="0" shapeId="0" xr:uid="{89144414-B23B-493A-94E0-33FEE9A02D77}">
      <text>
        <r>
          <rPr>
            <sz val="10"/>
            <color indexed="81"/>
            <rFont val="Lucida Console"/>
            <family val="3"/>
          </rPr>
          <t>_x000D_
FERRAMENTAS MAQ.FERRAMENTAS,ELETR.PECAS E ACESSORI</t>
        </r>
      </text>
    </comment>
    <comment ref="Y68" authorId="0" shapeId="0" xr:uid="{3862B308-A75E-40AF-B115-F1A88C298277}">
      <text>
        <r>
          <rPr>
            <sz val="10"/>
            <color indexed="81"/>
            <rFont val="Lucida Console"/>
            <family val="3"/>
          </rPr>
          <t>_x000D_
BROCAS</t>
        </r>
      </text>
    </comment>
    <comment ref="AW68" authorId="0" shapeId="0" xr:uid="{BDBA82F7-1334-4DEE-A075-E1FB0D2CDC61}">
      <text>
        <r>
          <rPr>
            <sz val="10"/>
            <color indexed="81"/>
            <rFont val="Lucida Console"/>
            <family val="3"/>
          </rPr>
          <t>Tempo de Estoque (Meses)_x000D_
_x000D_
899,0</t>
        </r>
      </text>
    </comment>
    <comment ref="A69" authorId="0" shapeId="0" xr:uid="{40A6EA18-F02E-4F73-B792-A29B9D38FEA7}">
      <text>
        <r>
          <rPr>
            <sz val="10"/>
            <color indexed="81"/>
            <rFont val="Lucida Console"/>
            <family val="3"/>
          </rPr>
          <t>_x000D_
20037</t>
        </r>
      </text>
    </comment>
    <comment ref="B69" authorId="0" shapeId="0" xr:uid="{A733BDBD-566A-4730-91E6-C0B01269723F}">
      <text>
        <r>
          <rPr>
            <sz val="10"/>
            <color indexed="81"/>
            <rFont val="Lucida Console"/>
            <family val="3"/>
          </rPr>
          <t>DESCRIÇÃO DETALHADA_x000D_
BROCA DE ACO RAPIDO HELICOIDAL DE 3/8" COM HASTE CILINDRICA</t>
        </r>
      </text>
    </comment>
    <comment ref="G69" authorId="0" shapeId="0" xr:uid="{897D917F-DA58-40BA-8650-ACB4BE52ABFA}">
      <text>
        <r>
          <rPr>
            <sz val="10"/>
            <color indexed="81"/>
            <rFont val="Lucida Console"/>
            <family val="3"/>
          </rPr>
          <t>_x000D_
Últ estimativa : 50_x000D_
Enviada em     : 14.02.2020_x000D_
Ata - Venc     : 155/19 - 26.06.2020</t>
        </r>
      </text>
    </comment>
    <comment ref="O69" authorId="0" shapeId="0" xr:uid="{91914316-B4BD-4AB5-98D0-AE96C3661924}">
      <text>
        <r>
          <rPr>
            <sz val="10"/>
            <color indexed="81"/>
            <rFont val="Lucida Console"/>
            <family val="3"/>
          </rPr>
          <t>_x000D_
Pertencia a ATA nº 155/19_x000D_
Estimativa de Renovação enviada em 14.02.2020 - Qtd 50_x000D_
PE  28/19 lote _x000D_
24.07.19 = Processo conferido, finalizado.</t>
        </r>
      </text>
    </comment>
    <comment ref="W69" authorId="0" shapeId="0" xr:uid="{08E9609E-4F6E-4A3B-BA34-998C63C3F2E2}">
      <text>
        <r>
          <rPr>
            <sz val="10"/>
            <color indexed="81"/>
            <rFont val="Lucida Console"/>
            <family val="3"/>
          </rPr>
          <t>_x000D_
DM-Serralheria</t>
        </r>
      </text>
    </comment>
    <comment ref="X69" authorId="0" shapeId="0" xr:uid="{BADB67A2-FBAE-498A-8DE1-49058F4C3B47}">
      <text>
        <r>
          <rPr>
            <sz val="10"/>
            <color indexed="81"/>
            <rFont val="Lucida Console"/>
            <family val="3"/>
          </rPr>
          <t>_x000D_
FERRAMENTAS MAQ.FERRAMENTAS,ELETR.PECAS E ACESSORI</t>
        </r>
      </text>
    </comment>
    <comment ref="Y69" authorId="0" shapeId="0" xr:uid="{CFAE85EE-8BB2-44CC-B9E7-358C72977AB6}">
      <text>
        <r>
          <rPr>
            <sz val="10"/>
            <color indexed="81"/>
            <rFont val="Lucida Console"/>
            <family val="3"/>
          </rPr>
          <t>_x000D_
BROCAS</t>
        </r>
      </text>
    </comment>
    <comment ref="AW69" authorId="0" shapeId="0" xr:uid="{72375DFD-91BF-405A-B93C-EB9244105C53}">
      <text>
        <r>
          <rPr>
            <sz val="10"/>
            <color indexed="81"/>
            <rFont val="Lucida Console"/>
            <family val="3"/>
          </rPr>
          <t>Tempo de Estoque (Meses)_x000D_
_x000D_
148,0</t>
        </r>
      </text>
    </comment>
    <comment ref="A70" authorId="0" shapeId="0" xr:uid="{85128911-9D7E-4968-AFA3-7DDDEF08C855}">
      <text>
        <r>
          <rPr>
            <sz val="10"/>
            <color indexed="81"/>
            <rFont val="Lucida Console"/>
            <family val="3"/>
          </rPr>
          <t>_x000D_
20104</t>
        </r>
      </text>
    </comment>
    <comment ref="B70" authorId="0" shapeId="0" xr:uid="{86426F44-165E-4953-BA8C-5247F3B80030}">
      <text>
        <r>
          <rPr>
            <sz val="10"/>
            <color indexed="81"/>
            <rFont val="Lucida Console"/>
            <family val="3"/>
          </rPr>
          <t>DESCRIÇÃO DETALHADA_x000D_
BROCA DE ACO RAPIDO HELICOIDAL DE 5/16" COM HASTE CILINDRICA</t>
        </r>
      </text>
    </comment>
    <comment ref="G70" authorId="0" shapeId="0" xr:uid="{4953BEA9-7491-4257-8A1F-DAAFAF6B9C3A}">
      <text>
        <r>
          <rPr>
            <sz val="10"/>
            <color indexed="81"/>
            <rFont val="Lucida Console"/>
            <family val="3"/>
          </rPr>
          <t>_x000D_
Últ estimativa : 250_x000D_
Enviada em     : 24.10.2019_x000D_
Ata - Venc     : 70/19 - 28.02.2020</t>
        </r>
      </text>
    </comment>
    <comment ref="O70" authorId="0" shapeId="0" xr:uid="{FD879F51-0C59-4ACF-AECC-FF883B8E228B}">
      <text>
        <r>
          <rPr>
            <sz val="10"/>
            <color indexed="81"/>
            <rFont val="Lucida Console"/>
            <family val="3"/>
          </rPr>
          <t>_x000D_
Pertencia a ATA nº 70/19_x000D_
Estimativa de Renovação enviada em 24.10.2019 - Qtd 250_x000D_
PE   2/20 lote 5 (Impróspero)_x000D_
23.04.20 = Processo conferido, finalizado.</t>
        </r>
      </text>
    </comment>
    <comment ref="W70" authorId="0" shapeId="0" xr:uid="{A536B7BE-7805-42D9-968B-1C20AFDBDAA0}">
      <text>
        <r>
          <rPr>
            <sz val="10"/>
            <color indexed="81"/>
            <rFont val="Lucida Console"/>
            <family val="3"/>
          </rPr>
          <t>_x000D_
DM-Serralheria</t>
        </r>
      </text>
    </comment>
    <comment ref="X70" authorId="0" shapeId="0" xr:uid="{26F7A29F-F237-4378-AD8A-381537535338}">
      <text>
        <r>
          <rPr>
            <sz val="10"/>
            <color indexed="81"/>
            <rFont val="Lucida Console"/>
            <family val="3"/>
          </rPr>
          <t>_x000D_
FERRAMENTAS MAQ.FERRAMENTAS,ELETR.PECAS E ACESSORI</t>
        </r>
      </text>
    </comment>
    <comment ref="Y70" authorId="0" shapeId="0" xr:uid="{689BA149-0B9D-4B40-819F-045A47BFDCA2}">
      <text>
        <r>
          <rPr>
            <sz val="10"/>
            <color indexed="81"/>
            <rFont val="Lucida Console"/>
            <family val="3"/>
          </rPr>
          <t>_x000D_
BROCAS</t>
        </r>
      </text>
    </comment>
    <comment ref="AW70" authorId="0" shapeId="0" xr:uid="{6005C660-D844-4499-8536-04DF69BF33A0}">
      <text>
        <r>
          <rPr>
            <sz val="10"/>
            <color indexed="81"/>
            <rFont val="Lucida Console"/>
            <family val="3"/>
          </rPr>
          <t>Tempo de Estoque (Meses)_x000D_
_x000D_
384,0</t>
        </r>
      </text>
    </comment>
    <comment ref="A71" authorId="0" shapeId="0" xr:uid="{C7E53307-E93D-4165-AF0C-2A33FDFE5AC6}">
      <text>
        <r>
          <rPr>
            <sz val="10"/>
            <color indexed="81"/>
            <rFont val="Lucida Console"/>
            <family val="3"/>
          </rPr>
          <t>_x000D_
20106</t>
        </r>
      </text>
    </comment>
    <comment ref="B71" authorId="0" shapeId="0" xr:uid="{9084E46C-CFA2-4BCD-8CE3-53C9795C9C3E}">
      <text>
        <r>
          <rPr>
            <sz val="10"/>
            <color indexed="81"/>
            <rFont val="Lucida Console"/>
            <family val="3"/>
          </rPr>
          <t>DESCRIÇÃO DETALHADA_x000D_
BROCA DE ACO RAPIDO HELICOIDAL DE 5/32" COM HASTE CILINDRICA</t>
        </r>
      </text>
    </comment>
    <comment ref="G71" authorId="0" shapeId="0" xr:uid="{53753006-63FE-4685-A357-CA3215CE9252}">
      <text>
        <r>
          <rPr>
            <sz val="10"/>
            <color indexed="81"/>
            <rFont val="Lucida Console"/>
            <family val="3"/>
          </rPr>
          <t>_x000D_
Últ estimativa : 300_x000D_
Enviada em     : 24.10.2019_x000D_
Ata - Venc     : 70/19 - 28.02.2020</t>
        </r>
      </text>
    </comment>
    <comment ref="O71" authorId="0" shapeId="0" xr:uid="{DA00E3D2-5208-4C8E-BE69-A725BCE503C1}">
      <text>
        <r>
          <rPr>
            <sz val="10"/>
            <color indexed="81"/>
            <rFont val="Lucida Console"/>
            <family val="3"/>
          </rPr>
          <t>_x000D_
Pertencia a ATA nº 70/19_x000D_
Estimativa de Renovação enviada em 24.10.2019 - Qtd 300_x000D_
PE   2/20 lote 3 (Impróspero)_x000D_
23.04.20 = Processo conferido, finalizado.</t>
        </r>
      </text>
    </comment>
    <comment ref="W71" authorId="0" shapeId="0" xr:uid="{BC2EA1D4-5609-4B87-9B33-64FF7602EFBE}">
      <text>
        <r>
          <rPr>
            <sz val="10"/>
            <color indexed="81"/>
            <rFont val="Lucida Console"/>
            <family val="3"/>
          </rPr>
          <t>_x000D_
DM-Serralheria</t>
        </r>
      </text>
    </comment>
    <comment ref="X71" authorId="0" shapeId="0" xr:uid="{FDCA8552-7E7C-4E84-85B7-053D4D0739A3}">
      <text>
        <r>
          <rPr>
            <sz val="10"/>
            <color indexed="81"/>
            <rFont val="Lucida Console"/>
            <family val="3"/>
          </rPr>
          <t>_x000D_
FERRAMENTAS MAQ.FERRAMENTAS,ELETR.PECAS E ACESSORI</t>
        </r>
      </text>
    </comment>
    <comment ref="Y71" authorId="0" shapeId="0" xr:uid="{2CAF2395-2CDB-42E8-8EA0-049B5E86D0B1}">
      <text>
        <r>
          <rPr>
            <sz val="10"/>
            <color indexed="81"/>
            <rFont val="Lucida Console"/>
            <family val="3"/>
          </rPr>
          <t>_x000D_
BROCAS</t>
        </r>
      </text>
    </comment>
    <comment ref="AW71" authorId="0" shapeId="0" xr:uid="{39746033-0841-4EEA-8720-27D5330101CC}">
      <text>
        <r>
          <rPr>
            <sz val="10"/>
            <color indexed="81"/>
            <rFont val="Lucida Console"/>
            <family val="3"/>
          </rPr>
          <t>Tempo de Estoque (Meses)_x000D_
_x000D_
819,0</t>
        </r>
      </text>
    </comment>
    <comment ref="A72" authorId="0" shapeId="0" xr:uid="{B6B912C7-59CD-4A81-8BE5-C54BBCEAE689}">
      <text>
        <r>
          <rPr>
            <sz val="10"/>
            <color indexed="81"/>
            <rFont val="Lucida Console"/>
            <family val="3"/>
          </rPr>
          <t>_x000D_
19871</t>
        </r>
      </text>
    </comment>
    <comment ref="B72" authorId="0" shapeId="0" xr:uid="{2C6F9F02-C178-43E0-8115-A383CF67237A}">
      <text>
        <r>
          <rPr>
            <sz val="10"/>
            <color indexed="81"/>
            <rFont val="Lucida Console"/>
            <family val="3"/>
          </rPr>
          <t>DESCRIÇÃO DETALHADA_x000D_
BROCA DE WIDIA 1/4"</t>
        </r>
      </text>
    </comment>
    <comment ref="G72" authorId="0" shapeId="0" xr:uid="{C13CDFBB-1252-4DDB-B176-D3ED03C7C96F}">
      <text>
        <r>
          <rPr>
            <sz val="10"/>
            <color indexed="81"/>
            <rFont val="Lucida Console"/>
            <family val="3"/>
          </rPr>
          <t>_x000D_
Últ estimativa : 150_x000D_
Enviada em     : 24.10.2019_x000D_
Ata - Venc     : 70/19 - 28.02.2020</t>
        </r>
      </text>
    </comment>
    <comment ref="O72" authorId="0" shapeId="0" xr:uid="{F325FE99-4A22-4D43-A702-1494CC77B129}">
      <text>
        <r>
          <rPr>
            <sz val="10"/>
            <color indexed="81"/>
            <rFont val="Lucida Console"/>
            <family val="3"/>
          </rPr>
          <t>_x000D_
Pertencia a ATA nº 70/19_x000D_
Estimativa de Renovação enviada em 24.10.2019 - Qtd 150_x000D_
PE   2/20 lote 3 (Impróspero)_x000D_
23.04.20 = Processo conferido, finalizado.</t>
        </r>
      </text>
    </comment>
    <comment ref="W72" authorId="0" shapeId="0" xr:uid="{EEDC2FD7-46B4-4A57-9904-4F6C77C1E62F}">
      <text>
        <r>
          <rPr>
            <sz val="10"/>
            <color indexed="81"/>
            <rFont val="Lucida Console"/>
            <family val="3"/>
          </rPr>
          <t>_x000D_
DM-Serralheria</t>
        </r>
      </text>
    </comment>
    <comment ref="X72" authorId="0" shapeId="0" xr:uid="{8F658D87-7263-4FE8-84F3-0DDA0172286E}">
      <text>
        <r>
          <rPr>
            <sz val="10"/>
            <color indexed="81"/>
            <rFont val="Lucida Console"/>
            <family val="3"/>
          </rPr>
          <t>_x000D_
FERRAMENTAS MAQ.FERRAMENTAS,ELETR.PECAS E ACESSORI</t>
        </r>
      </text>
    </comment>
    <comment ref="Y72" authorId="0" shapeId="0" xr:uid="{D34AE0DB-CB93-458C-B060-05BE4AF12E4B}">
      <text>
        <r>
          <rPr>
            <sz val="10"/>
            <color indexed="81"/>
            <rFont val="Lucida Console"/>
            <family val="3"/>
          </rPr>
          <t>_x000D_
BROCAS</t>
        </r>
      </text>
    </comment>
    <comment ref="AW72" authorId="0" shapeId="0" xr:uid="{A7E7802B-6A0C-4DEB-AECF-87447A8176EB}">
      <text>
        <r>
          <rPr>
            <sz val="10"/>
            <color indexed="81"/>
            <rFont val="Lucida Console"/>
            <family val="3"/>
          </rPr>
          <t>Tempo de Estoque (Meses)_x000D_
_x000D_
96,0</t>
        </r>
      </text>
    </comment>
    <comment ref="A73" authorId="0" shapeId="0" xr:uid="{7B55FA5B-6D4B-4809-BBBF-21770D5112B2}">
      <text>
        <r>
          <rPr>
            <sz val="10"/>
            <color indexed="81"/>
            <rFont val="Lucida Console"/>
            <family val="3"/>
          </rPr>
          <t>_x000D_
19882</t>
        </r>
      </text>
    </comment>
    <comment ref="B73" authorId="0" shapeId="0" xr:uid="{44494FF9-0988-4A62-9562-0187B56B6889}">
      <text>
        <r>
          <rPr>
            <sz val="10"/>
            <color indexed="81"/>
            <rFont val="Lucida Console"/>
            <family val="3"/>
          </rPr>
          <t>DESCRIÇÃO DETALHADA_x000D_
BROCA DE WIDIA 3/8"</t>
        </r>
      </text>
    </comment>
    <comment ref="W73" authorId="0" shapeId="0" xr:uid="{285850DA-A17B-4809-8426-391487AE9782}">
      <text>
        <r>
          <rPr>
            <sz val="10"/>
            <color indexed="81"/>
            <rFont val="Lucida Console"/>
            <family val="3"/>
          </rPr>
          <t>_x000D_
DM-Serralheria</t>
        </r>
      </text>
    </comment>
    <comment ref="X73" authorId="0" shapeId="0" xr:uid="{8A6A616D-EEB5-42EC-B0AC-7ED7C631EAC2}">
      <text>
        <r>
          <rPr>
            <sz val="10"/>
            <color indexed="81"/>
            <rFont val="Lucida Console"/>
            <family val="3"/>
          </rPr>
          <t>_x000D_
FERRAMENTAS MAQ.FERRAMENTAS,ELETR.PECAS E ACESSORI</t>
        </r>
      </text>
    </comment>
    <comment ref="Y73" authorId="0" shapeId="0" xr:uid="{0AE9CA04-C3D7-4F2E-AAC1-7875CD7F85C5}">
      <text>
        <r>
          <rPr>
            <sz val="10"/>
            <color indexed="81"/>
            <rFont val="Lucida Console"/>
            <family val="3"/>
          </rPr>
          <t>_x000D_
BROCAS</t>
        </r>
      </text>
    </comment>
    <comment ref="AW73" authorId="0" shapeId="0" xr:uid="{1AE7B82F-FD06-4959-BB7D-8FBA33D136EE}">
      <text>
        <r>
          <rPr>
            <sz val="10"/>
            <color indexed="81"/>
            <rFont val="Lucida Console"/>
            <family val="3"/>
          </rPr>
          <t>Tempo de Estoque (Meses)_x000D_
_x000D_
224,0</t>
        </r>
      </text>
    </comment>
    <comment ref="A74" authorId="0" shapeId="0" xr:uid="{E8AB0E6D-25D6-42F8-A952-B3CDDAACAAFD}">
      <text>
        <r>
          <rPr>
            <sz val="10"/>
            <color indexed="81"/>
            <rFont val="Lucida Console"/>
            <family val="3"/>
          </rPr>
          <t>_x000D_
19883</t>
        </r>
      </text>
    </comment>
    <comment ref="B74" authorId="0" shapeId="0" xr:uid="{C30E80D6-6E6D-48D8-8711-BC948799C548}">
      <text>
        <r>
          <rPr>
            <sz val="10"/>
            <color indexed="81"/>
            <rFont val="Lucida Console"/>
            <family val="3"/>
          </rPr>
          <t>DESCRIÇÃO DETALHADA_x000D_
BROCA DE WIDIA 5/16"</t>
        </r>
      </text>
    </comment>
    <comment ref="W74" authorId="0" shapeId="0" xr:uid="{329C88F6-2EE4-4DB3-B753-4F555DC17BA3}">
      <text>
        <r>
          <rPr>
            <sz val="10"/>
            <color indexed="81"/>
            <rFont val="Lucida Console"/>
            <family val="3"/>
          </rPr>
          <t>_x000D_
DM-Serralheria</t>
        </r>
      </text>
    </comment>
    <comment ref="X74" authorId="0" shapeId="0" xr:uid="{51B2C29D-115D-4362-BA56-624CD63DD315}">
      <text>
        <r>
          <rPr>
            <sz val="10"/>
            <color indexed="81"/>
            <rFont val="Lucida Console"/>
            <family val="3"/>
          </rPr>
          <t>_x000D_
FERRAMENTAS MAQ.FERRAMENTAS,ELETR.PECAS E ACESSORI</t>
        </r>
      </text>
    </comment>
    <comment ref="Y74" authorId="0" shapeId="0" xr:uid="{E6A05161-F68C-4D8B-8B49-6A164E9D99CF}">
      <text>
        <r>
          <rPr>
            <sz val="10"/>
            <color indexed="81"/>
            <rFont val="Lucida Console"/>
            <family val="3"/>
          </rPr>
          <t>_x000D_
BROCAS</t>
        </r>
      </text>
    </comment>
    <comment ref="AW74" authorId="0" shapeId="0" xr:uid="{3A94D72E-CFB2-44C2-997C-2CFB9984EF3F}">
      <text>
        <r>
          <rPr>
            <sz val="10"/>
            <color indexed="81"/>
            <rFont val="Lucida Console"/>
            <family val="3"/>
          </rPr>
          <t>Tempo de Estoque (Meses)_x000D_
_x000D_
547,0</t>
        </r>
      </text>
    </comment>
    <comment ref="A75" authorId="0" shapeId="0" xr:uid="{44EA6E87-87F2-45C3-8094-C3F911E8187D}">
      <text>
        <r>
          <rPr>
            <sz val="10"/>
            <color indexed="81"/>
            <rFont val="Lucida Console"/>
            <family val="3"/>
          </rPr>
          <t>_x000D_
99788</t>
        </r>
      </text>
    </comment>
    <comment ref="B75" authorId="0" shapeId="0" xr:uid="{2A5BD0C8-6CB8-437A-BA1B-3ACB9A8C5B7C}">
      <text>
        <r>
          <rPr>
            <sz val="10"/>
            <color indexed="81"/>
            <rFont val="Lucida Console"/>
            <family val="3"/>
          </rPr>
          <t>DESCRIÇÃO DETALHADA_x000D_
BUCHA C/ARRUELA EM ZAMAK P/ELETRODUTO - DIAMETRO 1 1/2"</t>
        </r>
      </text>
    </comment>
    <comment ref="W75" authorId="0" shapeId="0" xr:uid="{2DA366CD-18AF-4DD7-9B55-6A922D37179B}">
      <text>
        <r>
          <rPr>
            <sz val="10"/>
            <color indexed="81"/>
            <rFont val="Lucida Console"/>
            <family val="3"/>
          </rPr>
          <t>_x000D_
DM-Elétrica</t>
        </r>
      </text>
    </comment>
    <comment ref="X75" authorId="0" shapeId="0" xr:uid="{A8F0F7F0-2314-46B2-88C8-26A3A82F2250}">
      <text>
        <r>
          <rPr>
            <sz val="10"/>
            <color indexed="81"/>
            <rFont val="Lucida Console"/>
            <family val="3"/>
          </rPr>
          <t>_x000D_
EQUIP. MAT. P/ GERACAO, TRANSM. DISTR. RETIF...</t>
        </r>
      </text>
    </comment>
    <comment ref="Y75" authorId="0" shapeId="0" xr:uid="{69466E12-6DA4-476E-92E2-1B240203C736}">
      <text>
        <r>
          <rPr>
            <sz val="10"/>
            <color indexed="81"/>
            <rFont val="Lucida Console"/>
            <family val="3"/>
          </rPr>
          <t>_x000D_
ELETRODUTOS E ACESSORIOS</t>
        </r>
      </text>
    </comment>
    <comment ref="AW75" authorId="0" shapeId="0" xr:uid="{65B4163F-D5D3-4C7A-BF48-5BDCC3950DAF}">
      <text>
        <r>
          <rPr>
            <sz val="10"/>
            <color indexed="81"/>
            <rFont val="Lucida Console"/>
            <family val="3"/>
          </rPr>
          <t>Tempo de Estoque (Meses)_x000D_
_x000D_
150,0</t>
        </r>
      </text>
    </comment>
    <comment ref="A76" authorId="0" shapeId="0" xr:uid="{E4379B99-EC64-4A7E-8C72-0E65B9A98E43}">
      <text>
        <r>
          <rPr>
            <sz val="10"/>
            <color indexed="81"/>
            <rFont val="Lucida Console"/>
            <family val="3"/>
          </rPr>
          <t>_x000D_
13178</t>
        </r>
      </text>
    </comment>
    <comment ref="B76" authorId="0" shapeId="0" xr:uid="{215FFD42-361B-42B8-9829-A7C0C7FCB251}">
      <text>
        <r>
          <rPr>
            <sz val="10"/>
            <color indexed="81"/>
            <rFont val="Lucida Console"/>
            <family val="3"/>
          </rPr>
          <t>DESCRIÇÃO DETALHADA_x000D_
BUCHA DE FIXACAO - N° 06 DE PLASTICO</t>
        </r>
      </text>
    </comment>
    <comment ref="G76" authorId="0" shapeId="0" xr:uid="{61BFC2E0-2E1D-48B9-A783-F1C81FAEBA4C}">
      <text>
        <r>
          <rPr>
            <sz val="10"/>
            <color indexed="81"/>
            <rFont val="Lucida Console"/>
            <family val="3"/>
          </rPr>
          <t>_x000D_
Últ estimativa : 0_x000D_
Enviada em     : 23.09.2020_x000D_
Ata - Venc     : 9/20 - 14.01.2021</t>
        </r>
      </text>
    </comment>
    <comment ref="O76" authorId="0" shapeId="0" xr:uid="{BD34F6B6-E146-4743-BA4C-09E8E301E000}">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6" authorId="0" shapeId="0" xr:uid="{D36C12B3-8351-4457-B86D-59E02F50E7A6}">
      <text>
        <r>
          <rPr>
            <sz val="10"/>
            <color indexed="81"/>
            <rFont val="Lucida Console"/>
            <family val="3"/>
          </rPr>
          <t>_x000D_
DM-Construção</t>
        </r>
      </text>
    </comment>
    <comment ref="X76" authorId="0" shapeId="0" xr:uid="{D9B07A37-BF84-4A81-B314-595058FB047B}">
      <text>
        <r>
          <rPr>
            <sz val="10"/>
            <color indexed="81"/>
            <rFont val="Lucida Console"/>
            <family val="3"/>
          </rPr>
          <t>_x000D_
PARAFUSOS ELEM. VEDACAO UNIAO CONEX . FIXACAO</t>
        </r>
      </text>
    </comment>
    <comment ref="Y76" authorId="0" shapeId="0" xr:uid="{97270592-4CB6-4815-AB84-97B33B20C7C8}">
      <text>
        <r>
          <rPr>
            <sz val="10"/>
            <color indexed="81"/>
            <rFont val="Lucida Console"/>
            <family val="3"/>
          </rPr>
          <t>_x000D_
BUCHAS CHUMBADORES E GANCHOS</t>
        </r>
      </text>
    </comment>
    <comment ref="AW76" authorId="0" shapeId="0" xr:uid="{2912ABBF-E218-4A29-83C9-0828288EC852}">
      <text>
        <r>
          <rPr>
            <sz val="10"/>
            <color indexed="81"/>
            <rFont val="Lucida Console"/>
            <family val="3"/>
          </rPr>
          <t>Tempo de Estoque (Meses)_x000D_
_x000D_
2.000,0</t>
        </r>
      </text>
    </comment>
    <comment ref="A77" authorId="0" shapeId="0" xr:uid="{F40E3122-2AFA-4D4F-BF9A-EBC27074B3FA}">
      <text>
        <r>
          <rPr>
            <sz val="10"/>
            <color indexed="81"/>
            <rFont val="Lucida Console"/>
            <family val="3"/>
          </rPr>
          <t>_x000D_
29293</t>
        </r>
      </text>
    </comment>
    <comment ref="B77" authorId="0" shapeId="0" xr:uid="{FA653B1D-B51C-4E5B-AB8D-9F676C5E1B18}">
      <text>
        <r>
          <rPr>
            <sz val="10"/>
            <color indexed="81"/>
            <rFont val="Lucida Console"/>
            <family val="3"/>
          </rPr>
          <t>DESCRIÇÃO DETALHADA_x000D_
BUCHA DE FIXACAO N° 10 - DE NYLON</t>
        </r>
      </text>
    </comment>
    <comment ref="G77" authorId="0" shapeId="0" xr:uid="{5B88A3E2-45B0-4B65-8396-20049931C0C0}">
      <text>
        <r>
          <rPr>
            <sz val="10"/>
            <color indexed="81"/>
            <rFont val="Lucida Console"/>
            <family val="3"/>
          </rPr>
          <t>_x000D_
Últ estimativa : 0_x000D_
Enviada em     : 23.09.2020_x000D_
Ata - Venc     : 9/20 - 14.01.2021</t>
        </r>
      </text>
    </comment>
    <comment ref="O77" authorId="0" shapeId="0" xr:uid="{22711723-84A7-4EB1-B57D-EBAFF2732C40}">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7" authorId="0" shapeId="0" xr:uid="{D286931E-9E3D-42E4-BBD2-E447FDBFB521}">
      <text>
        <r>
          <rPr>
            <sz val="10"/>
            <color indexed="81"/>
            <rFont val="Lucida Console"/>
            <family val="3"/>
          </rPr>
          <t>_x000D_
DM-Construção</t>
        </r>
      </text>
    </comment>
    <comment ref="X77" authorId="0" shapeId="0" xr:uid="{5DDB8F2A-1952-426E-917C-CE56A16418FD}">
      <text>
        <r>
          <rPr>
            <sz val="10"/>
            <color indexed="81"/>
            <rFont val="Lucida Console"/>
            <family val="3"/>
          </rPr>
          <t>_x000D_
PARAFUSOS ELEM. VEDACAO UNIAO CONEX . FIXACAO</t>
        </r>
      </text>
    </comment>
    <comment ref="Y77" authorId="0" shapeId="0" xr:uid="{891756AC-72AE-4241-AF98-679960AB5A76}">
      <text>
        <r>
          <rPr>
            <sz val="10"/>
            <color indexed="81"/>
            <rFont val="Lucida Console"/>
            <family val="3"/>
          </rPr>
          <t>_x000D_
BUCHAS CHUMBADORES E GANCHOS</t>
        </r>
      </text>
    </comment>
    <comment ref="AW77" authorId="0" shapeId="0" xr:uid="{D6EED239-9E09-4254-A4CD-08BFC568C801}">
      <text>
        <r>
          <rPr>
            <sz val="10"/>
            <color indexed="81"/>
            <rFont val="Lucida Console"/>
            <family val="3"/>
          </rPr>
          <t>Tempo de Estoque (Meses)_x000D_
_x000D_
5.000,0</t>
        </r>
      </text>
    </comment>
    <comment ref="A78" authorId="0" shapeId="0" xr:uid="{445BA8F7-39B4-43ED-8B6B-B9E3FC4677D3}">
      <text>
        <r>
          <rPr>
            <sz val="10"/>
            <color indexed="81"/>
            <rFont val="Lucida Console"/>
            <family val="3"/>
          </rPr>
          <t>_x000D_
13179</t>
        </r>
      </text>
    </comment>
    <comment ref="B78" authorId="0" shapeId="0" xr:uid="{31202EF1-EF39-4233-9B22-9E34A4A8E1EF}">
      <text>
        <r>
          <rPr>
            <sz val="10"/>
            <color indexed="81"/>
            <rFont val="Lucida Console"/>
            <family val="3"/>
          </rPr>
          <t>DESCRIÇÃO DETALHADA_x000D_
BUCHA DE FIXACAO N° 8 DE PLASTICO</t>
        </r>
      </text>
    </comment>
    <comment ref="G78" authorId="0" shapeId="0" xr:uid="{5EBE9537-1194-4ECC-A695-FD351E2A0706}">
      <text>
        <r>
          <rPr>
            <sz val="10"/>
            <color indexed="81"/>
            <rFont val="Lucida Console"/>
            <family val="3"/>
          </rPr>
          <t>_x000D_
Últ estimativa : 0_x000D_
Enviada em     : 23.09.2020_x000D_
Ata - Venc     : 9/20 - 14.01.2021</t>
        </r>
      </text>
    </comment>
    <comment ref="O78" authorId="0" shapeId="0" xr:uid="{3762EA69-F94D-40B3-9D3D-2531E61137E9}">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8" authorId="0" shapeId="0" xr:uid="{AAA34C9A-C492-4D92-BF2F-D42C75B2C3CE}">
      <text>
        <r>
          <rPr>
            <sz val="10"/>
            <color indexed="81"/>
            <rFont val="Lucida Console"/>
            <family val="3"/>
          </rPr>
          <t>_x000D_
DM-Construção</t>
        </r>
      </text>
    </comment>
    <comment ref="X78" authorId="0" shapeId="0" xr:uid="{82B2DEB1-12EF-42EC-9EF0-9D442F8AFB84}">
      <text>
        <r>
          <rPr>
            <sz val="10"/>
            <color indexed="81"/>
            <rFont val="Lucida Console"/>
            <family val="3"/>
          </rPr>
          <t>_x000D_
PARAFUSOS ELEM. VEDACAO UNIAO CONEX . FIXACAO</t>
        </r>
      </text>
    </comment>
    <comment ref="Y78" authorId="0" shapeId="0" xr:uid="{A241D797-8655-49E0-9A20-1B89344A1AB0}">
      <text>
        <r>
          <rPr>
            <sz val="10"/>
            <color indexed="81"/>
            <rFont val="Lucida Console"/>
            <family val="3"/>
          </rPr>
          <t>_x000D_
BUCHAS CHUMBADORES E GANCHOS</t>
        </r>
      </text>
    </comment>
    <comment ref="AW78" authorId="0" shapeId="0" xr:uid="{A6351430-AE35-4E0E-A0EC-11A4660D410C}">
      <text>
        <r>
          <rPr>
            <sz val="10"/>
            <color indexed="81"/>
            <rFont val="Lucida Console"/>
            <family val="3"/>
          </rPr>
          <t>Tempo de Estoque (Meses)_x000D_
_x000D_
10.611,0</t>
        </r>
      </text>
    </comment>
    <comment ref="A79" authorId="0" shapeId="0" xr:uid="{CBDA79E4-4450-4A05-903E-D5CAA128F65B}">
      <text>
        <r>
          <rPr>
            <sz val="10"/>
            <color indexed="81"/>
            <rFont val="Lucida Console"/>
            <family val="3"/>
          </rPr>
          <t>_x000D_
134568</t>
        </r>
      </text>
    </comment>
    <comment ref="B79" authorId="0" shapeId="0" xr:uid="{AB00B9A9-172A-4F53-B090-B55AD17EB2CE}">
      <text>
        <r>
          <rPr>
            <sz val="10"/>
            <color indexed="81"/>
            <rFont val="Lucida Console"/>
            <family val="3"/>
          </rPr>
          <t xml:space="preserve">DESCRIÇÃO DETALHADA_x000D_
BUCHA DE FIXACAO UNIVERSAL Nº 10 DE NYLON PARA BASES OCAS E MACICAS </t>
        </r>
      </text>
    </comment>
    <comment ref="G79" authorId="0" shapeId="0" xr:uid="{067B446C-8D00-41BF-B69F-26C2C613A15E}">
      <text>
        <r>
          <rPr>
            <sz val="10"/>
            <color indexed="81"/>
            <rFont val="Lucida Console"/>
            <family val="3"/>
          </rPr>
          <t>_x000D_
Últ estimativa : 0_x000D_
Enviada em     : 23.09.2020_x000D_
Ata - Venc     : 9/20 - 14.01.2021</t>
        </r>
      </text>
    </comment>
    <comment ref="O79" authorId="0" shapeId="0" xr:uid="{298C614F-0270-454E-AC35-458E98397CF4}">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9" authorId="0" shapeId="0" xr:uid="{F12980CD-86BA-425D-B749-F75EB88E0C74}">
      <text>
        <r>
          <rPr>
            <sz val="10"/>
            <color indexed="81"/>
            <rFont val="Lucida Console"/>
            <family val="3"/>
          </rPr>
          <t>_x000D_
DM-Construção</t>
        </r>
      </text>
    </comment>
    <comment ref="X79" authorId="0" shapeId="0" xr:uid="{433FC668-5BB7-4CE1-B10B-32379696A85F}">
      <text>
        <r>
          <rPr>
            <sz val="10"/>
            <color indexed="81"/>
            <rFont val="Lucida Console"/>
            <family val="3"/>
          </rPr>
          <t>_x000D_
PARAFUSOS ELEM. VEDACAO UNIAO CONEX . FIXACAO</t>
        </r>
      </text>
    </comment>
    <comment ref="Y79" authorId="0" shapeId="0" xr:uid="{C2224F80-870D-4A50-B4F2-3A35A537136A}">
      <text>
        <r>
          <rPr>
            <sz val="10"/>
            <color indexed="81"/>
            <rFont val="Lucida Console"/>
            <family val="3"/>
          </rPr>
          <t>_x000D_
BUCHAS CHUMBADORES E GANCHOS</t>
        </r>
      </text>
    </comment>
    <comment ref="AW79" authorId="0" shapeId="0" xr:uid="{7768D3F7-5118-4395-83E9-B20BA0ECCA7B}">
      <text>
        <r>
          <rPr>
            <sz val="10"/>
            <color indexed="81"/>
            <rFont val="Lucida Console"/>
            <family val="3"/>
          </rPr>
          <t>Tempo de Estoque (Meses)_x000D_
_x000D_
6.706,0</t>
        </r>
      </text>
    </comment>
    <comment ref="A80" authorId="0" shapeId="0" xr:uid="{4E104E97-0797-49CD-B39D-88FD8775970E}">
      <text>
        <r>
          <rPr>
            <sz val="10"/>
            <color indexed="81"/>
            <rFont val="Lucida Console"/>
            <family val="3"/>
          </rPr>
          <t>_x000D_
134567</t>
        </r>
      </text>
    </comment>
    <comment ref="B80" authorId="0" shapeId="0" xr:uid="{7CA34E47-08DD-4897-96BC-B206578D4B51}">
      <text>
        <r>
          <rPr>
            <sz val="10"/>
            <color indexed="81"/>
            <rFont val="Lucida Console"/>
            <family val="3"/>
          </rPr>
          <t xml:space="preserve">DESCRIÇÃO DETALHADA_x000D_
BUCHA DE FIXACAO UNIVERSAL Nº 8 DE NYLON PARA BASES OCAS E MACICAS </t>
        </r>
      </text>
    </comment>
    <comment ref="G80" authorId="0" shapeId="0" xr:uid="{2CD16686-C850-4C8C-B6F2-D7CA67C291F2}">
      <text>
        <r>
          <rPr>
            <sz val="10"/>
            <color indexed="81"/>
            <rFont val="Lucida Console"/>
            <family val="3"/>
          </rPr>
          <t>_x000D_
Últ estimativa : 0_x000D_
Enviada em     : 23.09.2020_x000D_
Ata - Venc     : 9/20 - 14.01.2021</t>
        </r>
      </text>
    </comment>
    <comment ref="O80" authorId="0" shapeId="0" xr:uid="{EB312D3D-1228-4EC5-A955-818DED345E93}">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80" authorId="0" shapeId="0" xr:uid="{39EC9104-FE46-4626-ACF7-8A0540C36E6A}">
      <text>
        <r>
          <rPr>
            <sz val="10"/>
            <color indexed="81"/>
            <rFont val="Lucida Console"/>
            <family val="3"/>
          </rPr>
          <t>_x000D_
DM-Construção</t>
        </r>
      </text>
    </comment>
    <comment ref="X80" authorId="0" shapeId="0" xr:uid="{2FEFB551-813F-4263-B60B-E3983D5ED081}">
      <text>
        <r>
          <rPr>
            <sz val="10"/>
            <color indexed="81"/>
            <rFont val="Lucida Console"/>
            <family val="3"/>
          </rPr>
          <t>_x000D_
PARAFUSOS ELEM. VEDACAO UNIAO CONEX . FIXACAO</t>
        </r>
      </text>
    </comment>
    <comment ref="Y80" authorId="0" shapeId="0" xr:uid="{BD73D06B-C38E-4A93-BC5D-C105E6867EAF}">
      <text>
        <r>
          <rPr>
            <sz val="10"/>
            <color indexed="81"/>
            <rFont val="Lucida Console"/>
            <family val="3"/>
          </rPr>
          <t>_x000D_
BUCHAS CHUMBADORES E GANCHOS</t>
        </r>
      </text>
    </comment>
    <comment ref="AW80" authorId="0" shapeId="0" xr:uid="{C860E59F-4DE1-462C-9807-A7F35D6EF17D}">
      <text>
        <r>
          <rPr>
            <sz val="10"/>
            <color indexed="81"/>
            <rFont val="Lucida Console"/>
            <family val="3"/>
          </rPr>
          <t>Tempo de Estoque (Meses)_x000D_
_x000D_
14.107,0</t>
        </r>
      </text>
    </comment>
    <comment ref="A81" authorId="0" shapeId="0" xr:uid="{628226E3-92FE-4B30-B5F1-42B1B0B2D850}">
      <text>
        <r>
          <rPr>
            <sz val="10"/>
            <color indexed="81"/>
            <rFont val="Lucida Console"/>
            <family val="3"/>
          </rPr>
          <t>_x000D_
82452</t>
        </r>
      </text>
    </comment>
    <comment ref="B81" authorId="0" shapeId="0" xr:uid="{316531A5-2076-4388-9270-FE726FFFE805}">
      <text>
        <r>
          <rPr>
            <sz val="10"/>
            <color indexed="81"/>
            <rFont val="Lucida Console"/>
            <family val="3"/>
          </rPr>
          <t>DESCRIÇÃO DETALHADA_x000D_
BUCHA DE REDUCAO EM LATAO 3/4 X 1/2</t>
        </r>
      </text>
    </comment>
    <comment ref="G81" authorId="0" shapeId="0" xr:uid="{F2D51FCF-58ED-4F56-9E4E-5C711AB6C286}">
      <text>
        <r>
          <rPr>
            <sz val="10"/>
            <color indexed="81"/>
            <rFont val="Lucida Console"/>
            <family val="3"/>
          </rPr>
          <t>_x000D_
Últ estimativa : 50_x000D_
Enviada em     : 17.12.2020_x000D_
Ata - Venc     : 101/20 - 27.04.2021</t>
        </r>
      </text>
    </comment>
    <comment ref="O81" authorId="0" shapeId="0" xr:uid="{86B716EB-86A6-4E84-938E-32C7AE3EC417}">
      <text>
        <r>
          <rPr>
            <sz val="10"/>
            <color indexed="81"/>
            <rFont val="Lucida Console"/>
            <family val="3"/>
          </rPr>
          <t>_x000D_
Pertencia a ATA nº 101/20_x000D_
Estimativa de Renovação enviada em 17.12.2020 - Qtd 50_x000D_
PE  16/20 lote 76_x000D_
18.05.20 = Processo conferido, finalizado.</t>
        </r>
      </text>
    </comment>
    <comment ref="W81" authorId="0" shapeId="0" xr:uid="{B7CDB502-F418-4B1B-AEA2-F357B063DB66}">
      <text>
        <r>
          <rPr>
            <sz val="10"/>
            <color indexed="81"/>
            <rFont val="Lucida Console"/>
            <family val="3"/>
          </rPr>
          <t>_x000D_
DM-Hidráulica</t>
        </r>
      </text>
    </comment>
    <comment ref="X81" authorId="0" shapeId="0" xr:uid="{D1678F94-D44F-4670-8503-1AB4BEC25B6C}">
      <text>
        <r>
          <rPr>
            <sz val="10"/>
            <color indexed="81"/>
            <rFont val="Lucida Console"/>
            <family val="3"/>
          </rPr>
          <t>_x000D_
MATERIAL HIDRAULICO, CANOS, TUBOS, MANGUEIRAS, CONEXOES E ACESS.</t>
        </r>
      </text>
    </comment>
    <comment ref="Y81" authorId="0" shapeId="0" xr:uid="{EC48A7EA-5E6D-4B4C-AF0B-34115E467BA6}">
      <text>
        <r>
          <rPr>
            <sz val="10"/>
            <color indexed="81"/>
            <rFont val="Lucida Console"/>
            <family val="3"/>
          </rPr>
          <t>_x000D_
ADAP. LUVAS.TES CURVAS COTOVELOS PLUGS FLANGES.....</t>
        </r>
      </text>
    </comment>
    <comment ref="AW81" authorId="0" shapeId="0" xr:uid="{323788AB-7682-4429-B301-94362B023CED}">
      <text>
        <r>
          <rPr>
            <sz val="10"/>
            <color indexed="81"/>
            <rFont val="Lucida Console"/>
            <family val="3"/>
          </rPr>
          <t>Tempo de Estoque (Meses)_x000D_
_x000D_
50,0</t>
        </r>
      </text>
    </comment>
    <comment ref="A82" authorId="0" shapeId="0" xr:uid="{FA055CAF-1B5E-4C6D-AA95-0AB10C185FD5}">
      <text>
        <r>
          <rPr>
            <sz val="10"/>
            <color indexed="81"/>
            <rFont val="Lucida Console"/>
            <family val="3"/>
          </rPr>
          <t>_x000D_
107401</t>
        </r>
      </text>
    </comment>
    <comment ref="B82" authorId="0" shapeId="0" xr:uid="{7F2990DE-771B-4EBC-BC48-EA11878AF048}">
      <text>
        <r>
          <rPr>
            <sz val="10"/>
            <color indexed="81"/>
            <rFont val="Lucida Console"/>
            <family val="3"/>
          </rPr>
          <t>DESCRIÇÃO DETALHADA_x000D_
BUCHA DE REDUCAO EM PVC RIGIDO SOLDAVEL DE 4" X 2" - ESGOTO".</t>
        </r>
      </text>
    </comment>
    <comment ref="G82" authorId="0" shapeId="0" xr:uid="{7001EECF-0114-47E4-8680-E4648EDA4208}">
      <text>
        <r>
          <rPr>
            <sz val="10"/>
            <color indexed="81"/>
            <rFont val="Lucida Console"/>
            <family val="3"/>
          </rPr>
          <t>_x000D_
Últ estimativa : 80_x000D_
Enviada em     : 31.07.2019_x000D_
Ata - Venc     : 191/20 - 07.09.2021</t>
        </r>
      </text>
    </comment>
    <comment ref="O82" authorId="0" shapeId="0" xr:uid="{02799E08-1FA5-4A8D-B789-55E8FB669046}">
      <text>
        <r>
          <rPr>
            <sz val="10"/>
            <color indexed="81"/>
            <rFont val="Lucida Console"/>
            <family val="3"/>
          </rPr>
          <t>_x000D_
Pertencia a ATA nº 191/20_x000D_
Estimativa de Renovação enviada em 31.07.2019 - Qtd 80_x000D_
PE  10/20 lote 58 (Impróspero)_x000D_
30.04.20 = Processo conferido, finalizado.</t>
        </r>
      </text>
    </comment>
    <comment ref="W82" authorId="0" shapeId="0" xr:uid="{11ECB64C-2B7C-4955-9F26-46A7041650C0}">
      <text>
        <r>
          <rPr>
            <sz val="10"/>
            <color indexed="81"/>
            <rFont val="Lucida Console"/>
            <family val="3"/>
          </rPr>
          <t>_x000D_
DM-Hidráulica</t>
        </r>
      </text>
    </comment>
    <comment ref="X82" authorId="0" shapeId="0" xr:uid="{B4F34772-DEF4-4A60-AA85-E10A9451EE1C}">
      <text>
        <r>
          <rPr>
            <sz val="10"/>
            <color indexed="81"/>
            <rFont val="Lucida Console"/>
            <family val="3"/>
          </rPr>
          <t>_x000D_
MATERIAL HIDRAULICO, CANOS, TUBOS, MANGUEIRAS, CONEXOES E ACESS.</t>
        </r>
      </text>
    </comment>
    <comment ref="Y82" authorId="0" shapeId="0" xr:uid="{6C0EB275-5FF3-4622-9CDC-57DB34D9051C}">
      <text>
        <r>
          <rPr>
            <sz val="10"/>
            <color indexed="81"/>
            <rFont val="Lucida Console"/>
            <family val="3"/>
          </rPr>
          <t>_x000D_
ADAP. LUVAS.TES CURVAS COTOVELOS PLUGS FLANGES.....</t>
        </r>
      </text>
    </comment>
    <comment ref="AW82" authorId="0" shapeId="0" xr:uid="{FFAC9E0D-D00E-4627-A9D5-65F1B5594D8F}">
      <text>
        <r>
          <rPr>
            <sz val="10"/>
            <color indexed="81"/>
            <rFont val="Lucida Console"/>
            <family val="3"/>
          </rPr>
          <t>Tempo de Estoque (Meses)_x000D_
_x000D_
201,0</t>
        </r>
      </text>
    </comment>
    <comment ref="A83" authorId="0" shapeId="0" xr:uid="{2040D8D5-A71B-4E5A-B6C3-9A86A457D0C9}">
      <text>
        <r>
          <rPr>
            <sz val="10"/>
            <color indexed="81"/>
            <rFont val="Lucida Console"/>
            <family val="3"/>
          </rPr>
          <t>_x000D_
133366</t>
        </r>
      </text>
    </comment>
    <comment ref="B83" authorId="0" shapeId="0" xr:uid="{634C57EE-4262-44B2-B5D0-1A7C98FEB8AF}">
      <text>
        <r>
          <rPr>
            <sz val="10"/>
            <color indexed="81"/>
            <rFont val="Lucida Console"/>
            <family val="3"/>
          </rPr>
          <t>DESCRIÇÃO DETALHADA_x000D_
BUCHA PARA GESSO ACARTONADO (DRYWALL), ESPESSURA DE 15 MM A 23 MM</t>
        </r>
      </text>
    </comment>
    <comment ref="W83" authorId="0" shapeId="0" xr:uid="{6DA492F9-101F-4504-AEA6-2F1855739E3C}">
      <text>
        <r>
          <rPr>
            <sz val="10"/>
            <color indexed="81"/>
            <rFont val="Lucida Console"/>
            <family val="3"/>
          </rPr>
          <t>_x000D_
DM-Construção</t>
        </r>
      </text>
    </comment>
    <comment ref="X83" authorId="0" shapeId="0" xr:uid="{7760A1D6-50B5-4439-8683-CE658D6EFB79}">
      <text>
        <r>
          <rPr>
            <sz val="10"/>
            <color indexed="81"/>
            <rFont val="Lucida Console"/>
            <family val="3"/>
          </rPr>
          <t>_x000D_
PARAFUSOS ELEM. VEDACAO UNIAO CONEX . FIXACAO</t>
        </r>
      </text>
    </comment>
    <comment ref="Y83" authorId="0" shapeId="0" xr:uid="{47F04810-07D6-4312-9A81-B0E90325B2E0}">
      <text>
        <r>
          <rPr>
            <sz val="10"/>
            <color indexed="81"/>
            <rFont val="Lucida Console"/>
            <family val="3"/>
          </rPr>
          <t>_x000D_
BUCHAS CHUMBADORES E GANCHOS</t>
        </r>
      </text>
    </comment>
    <comment ref="AW83" authorId="0" shapeId="0" xr:uid="{6B42C834-CCF9-423F-88B2-D6A1C016277A}">
      <text>
        <r>
          <rPr>
            <sz val="10"/>
            <color indexed="81"/>
            <rFont val="Lucida Console"/>
            <family val="3"/>
          </rPr>
          <t>Tempo de Estoque (Meses)_x000D_
_x000D_
28.282,0</t>
        </r>
      </text>
    </comment>
    <comment ref="A84" authorId="0" shapeId="0" xr:uid="{C883E492-F665-416E-B8EB-51B1D31EEDCC}">
      <text>
        <r>
          <rPr>
            <sz val="10"/>
            <color indexed="81"/>
            <rFont val="Lucida Console"/>
            <family val="3"/>
          </rPr>
          <t>_x000D_
140028</t>
        </r>
      </text>
    </comment>
    <comment ref="B84" authorId="0" shapeId="0" xr:uid="{EB668224-D757-4814-B099-FA8D7E06FAFE}">
      <text>
        <r>
          <rPr>
            <sz val="10"/>
            <color indexed="81"/>
            <rFont val="Lucida Console"/>
            <family val="3"/>
          </rPr>
          <t>DESCRIÇÃO DETALHADA_x000D_
CABO (FLEXIVEL), ENCORDOAMENTO CLASSE 5, SECAO 1,5 MM²  COR PRETA, ISOLACAO NAO HALOGENADO 70ºC, 450/750 V  ANTI-CHAMA, CONFORME NBR VIGENTE E CERTIFICACAO COMPULSORIA INMETRO. ROLO COM 100 METROS.CARACTERISTICAS E NORMA TECNICA LITOGRAFADAS NO MATERIAL.</t>
        </r>
      </text>
    </comment>
    <comment ref="G84" authorId="0" shapeId="0" xr:uid="{E728C194-D52B-4FCD-95C4-A6347F11EC31}">
      <text>
        <r>
          <rPr>
            <sz val="10"/>
            <color indexed="81"/>
            <rFont val="Lucida Console"/>
            <family val="3"/>
          </rPr>
          <t>_x000D_
Últ estimativa : 0_x000D_
Enviada em     : 12.11.2020_x000D_
Ata - Venc     : 61/21 - 04.03.2022</t>
        </r>
      </text>
    </comment>
    <comment ref="O84" authorId="0" shapeId="0" xr:uid="{2CA69D74-2D94-4A87-9C31-377213E7646E}">
      <text>
        <r>
          <rPr>
            <sz val="10"/>
            <color indexed="81"/>
            <rFont val="Lucida Console"/>
            <family val="3"/>
          </rPr>
          <t>_x000D_
Pertencia a ATA nº 61/21_x000D_
Estimativa de Renovação enviada em 12.11.2020 - Qtd _x000D_
PE  11/21 lote _x000D_
19.02.21 = Finalizado</t>
        </r>
      </text>
    </comment>
    <comment ref="W84" authorId="0" shapeId="0" xr:uid="{CB0B7EB3-53FF-4D66-86F7-FC8DC937372C}">
      <text>
        <r>
          <rPr>
            <sz val="10"/>
            <color indexed="81"/>
            <rFont val="Lucida Console"/>
            <family val="3"/>
          </rPr>
          <t>_x000D_
DM-Elétrica</t>
        </r>
      </text>
    </comment>
    <comment ref="X84" authorId="0" shapeId="0" xr:uid="{0F2F413E-AB4F-4A3E-B84A-FDFA5F7A4EC5}">
      <text>
        <r>
          <rPr>
            <sz val="10"/>
            <color indexed="81"/>
            <rFont val="Lucida Console"/>
            <family val="3"/>
          </rPr>
          <t>_x000D_
EQUIP. MAT. P/ GERACAO, TRANSM. DISTR. RETIF...</t>
        </r>
      </text>
    </comment>
    <comment ref="Y84" authorId="0" shapeId="0" xr:uid="{B6FE3E6B-DFD9-44E2-8A7F-59E99E2C5D2A}">
      <text>
        <r>
          <rPr>
            <sz val="10"/>
            <color indexed="81"/>
            <rFont val="Lucida Console"/>
            <family val="3"/>
          </rPr>
          <t>_x000D_
FIOS E CABOS ELETRICOS</t>
        </r>
      </text>
    </comment>
    <comment ref="AW84" authorId="0" shapeId="0" xr:uid="{1C1B26B5-1077-46A5-866D-8E7D812D3186}">
      <text>
        <r>
          <rPr>
            <sz val="10"/>
            <color indexed="81"/>
            <rFont val="Lucida Console"/>
            <family val="3"/>
          </rPr>
          <t>Tempo de Estoque (Meses)_x000D_
_x000D_
843,0</t>
        </r>
      </text>
    </comment>
    <comment ref="A85" authorId="0" shapeId="0" xr:uid="{DCD6F8B7-6708-45CA-9DE2-BDD6E9A4B90B}">
      <text>
        <r>
          <rPr>
            <sz val="10"/>
            <color indexed="81"/>
            <rFont val="Lucida Console"/>
            <family val="3"/>
          </rPr>
          <t>_x000D_
140047</t>
        </r>
      </text>
    </comment>
    <comment ref="B85" authorId="0" shapeId="0" xr:uid="{635EC09D-A4B1-4007-8783-E00473D6482B}">
      <text>
        <r>
          <rPr>
            <sz val="10"/>
            <color indexed="81"/>
            <rFont val="Lucida Console"/>
            <family val="3"/>
          </rPr>
          <t>DESCRIÇÃO DETALHADA_x000D_
CABO (FLEXIVEL), ENCORDOAMENTO CLASSE 5, SECAO 120,0 MM²  COR VERDE, ISOLACAO NAO HALOGENADO 70ºC, 450/750 V  ANTI-CHAMA, CONFORME NBR VIGENTE E CERTIFICACAO COMPULSORIA INMETRO. ROLO COM 100 METROS.CARACTERISTICAS E NORMA TECNICA LITOGRAFADAS NO MATERIAL.</t>
        </r>
      </text>
    </comment>
    <comment ref="G85" authorId="0" shapeId="0" xr:uid="{E4CDC2B7-5ABF-4B5F-BB12-2E2C9821A19C}">
      <text>
        <r>
          <rPr>
            <sz val="10"/>
            <color indexed="81"/>
            <rFont val="Lucida Console"/>
            <family val="3"/>
          </rPr>
          <t>_x000D_
Últ estimativa : 0_x000D_
Enviada em     : 12.11.2020_x000D_
Ata - Venc     : 61/21 - 04.03.2022</t>
        </r>
      </text>
    </comment>
    <comment ref="O85" authorId="0" shapeId="0" xr:uid="{B25B0F7F-A13C-477D-9291-14C07B287EE4}">
      <text>
        <r>
          <rPr>
            <sz val="10"/>
            <color indexed="81"/>
            <rFont val="Lucida Console"/>
            <family val="3"/>
          </rPr>
          <t>_x000D_
Pertencia a ATA nº 61/21_x000D_
Estimativa de Renovação enviada em 12.11.2020 - Qtd _x000D_
PE  11/21 lote _x000D_
19.02.21 = Finalizado</t>
        </r>
      </text>
    </comment>
    <comment ref="W85" authorId="0" shapeId="0" xr:uid="{041FE34D-E54F-4AE8-B989-7747929A2785}">
      <text>
        <r>
          <rPr>
            <sz val="10"/>
            <color indexed="81"/>
            <rFont val="Lucida Console"/>
            <family val="3"/>
          </rPr>
          <t>_x000D_
DM-Elétrica</t>
        </r>
      </text>
    </comment>
    <comment ref="X85" authorId="0" shapeId="0" xr:uid="{D1CA9585-BEA7-40A7-BF52-F5CA1B5C915B}">
      <text>
        <r>
          <rPr>
            <sz val="10"/>
            <color indexed="81"/>
            <rFont val="Lucida Console"/>
            <family val="3"/>
          </rPr>
          <t>_x000D_
EQUIP. MAT. P/ GERACAO, TRANSM. DISTR. RETIF...</t>
        </r>
      </text>
    </comment>
    <comment ref="Y85" authorId="0" shapeId="0" xr:uid="{C0311758-46EF-4278-BF99-DC12431FCBF5}">
      <text>
        <r>
          <rPr>
            <sz val="10"/>
            <color indexed="81"/>
            <rFont val="Lucida Console"/>
            <family val="3"/>
          </rPr>
          <t>_x000D_
FIOS E CABOS ELETRICOS</t>
        </r>
      </text>
    </comment>
    <comment ref="AW85" authorId="0" shapeId="0" xr:uid="{FCFBC4D4-63AB-427E-941E-7C8F1932786E}">
      <text>
        <r>
          <rPr>
            <sz val="10"/>
            <color indexed="81"/>
            <rFont val="Lucida Console"/>
            <family val="3"/>
          </rPr>
          <t>Tempo de Estoque (Meses)_x000D_
_x000D_
129,0</t>
        </r>
      </text>
    </comment>
    <comment ref="A86" authorId="0" shapeId="0" xr:uid="{0A2D408D-C0B0-4226-9659-69776DA4D856}">
      <text>
        <r>
          <rPr>
            <sz val="10"/>
            <color indexed="81"/>
            <rFont val="Lucida Console"/>
            <family val="3"/>
          </rPr>
          <t>_x000D_
140042</t>
        </r>
      </text>
    </comment>
    <comment ref="B86" authorId="0" shapeId="0" xr:uid="{1D580CBA-274A-4E16-8968-8CA3E7112597}">
      <text>
        <r>
          <rPr>
            <sz val="10"/>
            <color indexed="81"/>
            <rFont val="Lucida Console"/>
            <family val="3"/>
          </rPr>
          <t>DESCRIÇÃO DETALHADA_x000D_
CABO (FLEXIVEL), ENCORDOAMENTO CLASSE 5, SECAO 16,0 MM²  COR PRETA, ISOLACAO NAO HALOGENADO 70ºC, 450/750 V  ANTI-CHAMA, CONFORME NBR VIGENTE E CERTIFICACAO COMPULSORIA INMETRO. CARACTERISTICAS E NORMA TECNICA LITOGRAFADAS NO MATERIAL.</t>
        </r>
      </text>
    </comment>
    <comment ref="G86" authorId="0" shapeId="0" xr:uid="{B03FFA30-A2E4-4CB8-84A8-8B292964D515}">
      <text>
        <r>
          <rPr>
            <sz val="10"/>
            <color indexed="81"/>
            <rFont val="Lucida Console"/>
            <family val="3"/>
          </rPr>
          <t>_x000D_
Últ estimativa : 10.000_x000D_
Enviada em     : 12.11.2020_x000D_
Ata - Venc     : 61/21 - 04.03.2022</t>
        </r>
      </text>
    </comment>
    <comment ref="O86" authorId="0" shapeId="0" xr:uid="{89DC4022-FDA6-46B2-8D44-5A75CF2F9639}">
      <text>
        <r>
          <rPr>
            <sz val="10"/>
            <color indexed="81"/>
            <rFont val="Lucida Console"/>
            <family val="3"/>
          </rPr>
          <t>_x000D_
Pertencia a ATA nº 61/21_x000D_
Estimativa de Renovação enviada em 12.11.2020 - Qtd 10.000_x000D_
PE  11/21 lote _x000D_
19.02.21 = Finalizado</t>
        </r>
      </text>
    </comment>
    <comment ref="W86" authorId="0" shapeId="0" xr:uid="{047DEB59-8002-4AF4-9294-90DCDFFB6725}">
      <text>
        <r>
          <rPr>
            <sz val="10"/>
            <color indexed="81"/>
            <rFont val="Lucida Console"/>
            <family val="3"/>
          </rPr>
          <t>_x000D_
DM-Elétrica</t>
        </r>
      </text>
    </comment>
    <comment ref="X86" authorId="0" shapeId="0" xr:uid="{AF5716F9-D900-49A9-A229-C79E906A15B3}">
      <text>
        <r>
          <rPr>
            <sz val="10"/>
            <color indexed="81"/>
            <rFont val="Lucida Console"/>
            <family val="3"/>
          </rPr>
          <t>_x000D_
EQUIP. MAT. P/ GERACAO, TRANSM. DISTR. RETIF...</t>
        </r>
      </text>
    </comment>
    <comment ref="Y86" authorId="0" shapeId="0" xr:uid="{0E7007ED-FF80-490B-8D23-2E2283F61ACA}">
      <text>
        <r>
          <rPr>
            <sz val="10"/>
            <color indexed="81"/>
            <rFont val="Lucida Console"/>
            <family val="3"/>
          </rPr>
          <t>_x000D_
FIOS E CABOS ELETRICOS</t>
        </r>
      </text>
    </comment>
    <comment ref="AW86" authorId="0" shapeId="0" xr:uid="{9C86372A-8DF6-43D1-B569-5D76A5BB0D82}">
      <text>
        <r>
          <rPr>
            <sz val="10"/>
            <color indexed="81"/>
            <rFont val="Lucida Console"/>
            <family val="3"/>
          </rPr>
          <t>Tempo de Estoque (Meses)_x000D_
_x000D_
3.000,0</t>
        </r>
      </text>
    </comment>
    <comment ref="A87" authorId="0" shapeId="0" xr:uid="{FDEC2D10-1CF7-4862-B2AA-66F844576EE7}">
      <text>
        <r>
          <rPr>
            <sz val="10"/>
            <color indexed="81"/>
            <rFont val="Lucida Console"/>
            <family val="3"/>
          </rPr>
          <t>_x000D_
140043</t>
        </r>
      </text>
    </comment>
    <comment ref="B87" authorId="0" shapeId="0" xr:uid="{387F495A-EAF1-49E1-A7AA-554ACC7CDB6F}">
      <text>
        <r>
          <rPr>
            <sz val="10"/>
            <color indexed="81"/>
            <rFont val="Lucida Console"/>
            <family val="3"/>
          </rPr>
          <t>DESCRIÇÃO DETALHADA_x000D_
CABO (FLEXIVEL), ENCORDOAMENTO CLASSE 5, SECAO 16,0 MM²  COR VERDE, ISOLACAO NAO HALOGENADO 70ºC, 450/750 V  ANTI-CHAMA, CONFORME NBR VIGENTE E CERTIFICACAO COMPULSORIA INMETRO. CARACTERISTICAS E NORMA TECNICA LITOGRAFADAS NO MATERIAL.</t>
        </r>
      </text>
    </comment>
    <comment ref="G87" authorId="0" shapeId="0" xr:uid="{09B80F1D-BC87-4ECB-A75E-7380363A5EE6}">
      <text>
        <r>
          <rPr>
            <sz val="10"/>
            <color indexed="81"/>
            <rFont val="Lucida Console"/>
            <family val="3"/>
          </rPr>
          <t>_x000D_
Últ estimativa : 4.000_x000D_
Enviada em     : 12.11.2020_x000D_
Ata - Venc     : 61/21 - 04.03.2022</t>
        </r>
      </text>
    </comment>
    <comment ref="O87" authorId="0" shapeId="0" xr:uid="{76920584-1DCD-415E-BF51-08DFE02590E6}">
      <text>
        <r>
          <rPr>
            <sz val="10"/>
            <color indexed="81"/>
            <rFont val="Lucida Console"/>
            <family val="3"/>
          </rPr>
          <t>_x000D_
Pertencia a ATA nº 61/21_x000D_
Estimativa de Renovação enviada em 12.11.2020 - Qtd 4.000_x000D_
PE  11/21 lote _x000D_
19.02.21 = Finalizado</t>
        </r>
      </text>
    </comment>
    <comment ref="W87" authorId="0" shapeId="0" xr:uid="{2E973EFB-BB6E-4BDA-AB4D-EB90D516FC9F}">
      <text>
        <r>
          <rPr>
            <sz val="10"/>
            <color indexed="81"/>
            <rFont val="Lucida Console"/>
            <family val="3"/>
          </rPr>
          <t>_x000D_
DM-Elétrica</t>
        </r>
      </text>
    </comment>
    <comment ref="X87" authorId="0" shapeId="0" xr:uid="{8A04573B-B714-4D19-BE57-53829ECBB809}">
      <text>
        <r>
          <rPr>
            <sz val="10"/>
            <color indexed="81"/>
            <rFont val="Lucida Console"/>
            <family val="3"/>
          </rPr>
          <t>_x000D_
EQUIP. MAT. P/ GERACAO, TRANSM. DISTR. RETIF...</t>
        </r>
      </text>
    </comment>
    <comment ref="Y87" authorId="0" shapeId="0" xr:uid="{F58E21CE-73B2-4E49-895C-D7481B9E952C}">
      <text>
        <r>
          <rPr>
            <sz val="10"/>
            <color indexed="81"/>
            <rFont val="Lucida Console"/>
            <family val="3"/>
          </rPr>
          <t>_x000D_
FIOS E CABOS ELETRICOS</t>
        </r>
      </text>
    </comment>
    <comment ref="Z87" authorId="0" shapeId="0" xr:uid="{E5D060CA-38AA-4113-8680-150C146E40E7}">
      <text>
        <r>
          <rPr>
            <sz val="10"/>
            <color indexed="81"/>
            <rFont val="Lucida Console"/>
            <family val="3"/>
          </rPr>
          <t>_x000D_
RC  1.929 / 23  Qtde: 800_x000D_
RC  2.697 / 23  Qtde: 1.000</t>
        </r>
      </text>
    </comment>
    <comment ref="AW87" authorId="0" shapeId="0" xr:uid="{3CC8F57D-8912-4AA4-9A57-4FB6642D604D}">
      <text>
        <r>
          <rPr>
            <sz val="10"/>
            <color indexed="81"/>
            <rFont val="Lucida Console"/>
            <family val="3"/>
          </rPr>
          <t>Tempo de Estoque (Meses)_x000D_
_x000D_
1.800,0</t>
        </r>
      </text>
    </comment>
    <comment ref="A88" authorId="0" shapeId="0" xr:uid="{A698C3D1-F183-4E82-A841-32C51B03A648}">
      <text>
        <r>
          <rPr>
            <sz val="10"/>
            <color indexed="81"/>
            <rFont val="Lucida Console"/>
            <family val="3"/>
          </rPr>
          <t>_x000D_
140032</t>
        </r>
      </text>
    </comment>
    <comment ref="B88" authorId="0" shapeId="0" xr:uid="{583617FF-1B0E-43F4-B93F-66CA8ECE542D}">
      <text>
        <r>
          <rPr>
            <sz val="10"/>
            <color indexed="81"/>
            <rFont val="Lucida Console"/>
            <family val="3"/>
          </rPr>
          <t>DESCRIÇÃO DETALHADA_x000D_
CABO (FLEXIVEL), ENCORDOAMENTO CLASSE 5, SECAO 2,5 MM²  COR  PRETO, ISOLACAO NAO HALOGENADO 70ºC, 450/750 V  ANTI-CHAMA, CONFORME NBR VIGENTE E CERTIFICACAO COMPULSORIA INMETRO. ROLO COM 100 METROS.CARACTERISTICAS E NORMA TECNICA LITOGRAFADAS NO MATERIAL.</t>
        </r>
      </text>
    </comment>
    <comment ref="G88" authorId="0" shapeId="0" xr:uid="{75D82F88-2F38-4CE5-B64C-23B5E6E3FE1E}">
      <text>
        <r>
          <rPr>
            <sz val="10"/>
            <color indexed="81"/>
            <rFont val="Lucida Console"/>
            <family val="3"/>
          </rPr>
          <t>_x000D_
Últ estimativa : 600_x000D_
Enviada em     : 12.11.2020_x000D_
Ata - Venc     : 61/21 - 04.03.2022</t>
        </r>
      </text>
    </comment>
    <comment ref="O88" authorId="0" shapeId="0" xr:uid="{C10FD1EC-701A-47F6-A31D-6647F2D0832B}">
      <text>
        <r>
          <rPr>
            <sz val="10"/>
            <color indexed="81"/>
            <rFont val="Lucida Console"/>
            <family val="3"/>
          </rPr>
          <t>_x000D_
Pertencia a ATA nº 61/21_x000D_
Estimativa de Renovação enviada em 12.11.2020 - Qtd 600_x000D_
PE  11/21 lote _x000D_
19.02.21 = Finalizado</t>
        </r>
      </text>
    </comment>
    <comment ref="W88" authorId="0" shapeId="0" xr:uid="{7217E8D5-F9A1-4FCC-8C5A-5C8A82DFCF03}">
      <text>
        <r>
          <rPr>
            <sz val="10"/>
            <color indexed="81"/>
            <rFont val="Lucida Console"/>
            <family val="3"/>
          </rPr>
          <t>_x000D_
DM-Elétrica</t>
        </r>
      </text>
    </comment>
    <comment ref="X88" authorId="0" shapeId="0" xr:uid="{E2CD3E71-DD3F-4165-889F-15840B4C76CE}">
      <text>
        <r>
          <rPr>
            <sz val="10"/>
            <color indexed="81"/>
            <rFont val="Lucida Console"/>
            <family val="3"/>
          </rPr>
          <t>_x000D_
EQUIP. MAT. P/ GERACAO, TRANSM. DISTR. RETIF...</t>
        </r>
      </text>
    </comment>
    <comment ref="Y88" authorId="0" shapeId="0" xr:uid="{0EB619A3-5D2F-4393-9AF4-DE55C5121F69}">
      <text>
        <r>
          <rPr>
            <sz val="10"/>
            <color indexed="81"/>
            <rFont val="Lucida Console"/>
            <family val="3"/>
          </rPr>
          <t>_x000D_
FIOS E CABOS ELETRICOS</t>
        </r>
      </text>
    </comment>
    <comment ref="AW88" authorId="0" shapeId="0" xr:uid="{8E5FAA67-FE6F-4796-83B2-CC275E1BEF8E}">
      <text>
        <r>
          <rPr>
            <sz val="10"/>
            <color indexed="81"/>
            <rFont val="Lucida Console"/>
            <family val="3"/>
          </rPr>
          <t>Tempo de Estoque (Meses)_x000D_
_x000D_
464,0</t>
        </r>
      </text>
    </comment>
    <comment ref="A89" authorId="0" shapeId="0" xr:uid="{34523FB2-BC7D-4513-9670-AA826AB8C6B9}">
      <text>
        <r>
          <rPr>
            <sz val="10"/>
            <color indexed="81"/>
            <rFont val="Lucida Console"/>
            <family val="3"/>
          </rPr>
          <t>_x000D_
140030</t>
        </r>
      </text>
    </comment>
    <comment ref="B89" authorId="0" shapeId="0" xr:uid="{DAF11A7E-09B9-43F9-8FAA-356F5AA74B68}">
      <text>
        <r>
          <rPr>
            <sz val="10"/>
            <color indexed="81"/>
            <rFont val="Lucida Console"/>
            <family val="3"/>
          </rPr>
          <t>DESCRIÇÃO DETALHADA_x000D_
CABO (FLEXIVEL), ENCORDOAMENTO CLASSE 5, SECAO 2,5 MM²  COR VERDE, ISOLACAO NAO HALOGENADO 70ºC, 450/750 V  ANTI-CHAMA, CONFORME NBR VIGENTE E CERTIFICACAO COMPULSORIA INMETRO. ROLO COM 100 METROS.CARACTERISTICAS E NORMA TECNICA LITOGRAFADAS NO MATERIAL.</t>
        </r>
      </text>
    </comment>
    <comment ref="G89" authorId="0" shapeId="0" xr:uid="{ACFAC621-0B43-4CB9-885D-362965204F56}">
      <text>
        <r>
          <rPr>
            <sz val="10"/>
            <color indexed="81"/>
            <rFont val="Lucida Console"/>
            <family val="3"/>
          </rPr>
          <t>_x000D_
Últ estimativa : 200_x000D_
Enviada em     : 12.11.2020_x000D_
Ata - Venc     : 61/21 - 04.03.2022</t>
        </r>
      </text>
    </comment>
    <comment ref="O89" authorId="0" shapeId="0" xr:uid="{C16DEEDD-A232-44CC-80A1-56CFBD54B00C}">
      <text>
        <r>
          <rPr>
            <sz val="10"/>
            <color indexed="81"/>
            <rFont val="Lucida Console"/>
            <family val="3"/>
          </rPr>
          <t>_x000D_
Pertencia a ATA nº 61/21_x000D_
Estimativa de Renovação enviada em 12.11.2020 - Qtd 200_x000D_
PE  11/21 lote _x000D_
19.02.21 = Finalizado</t>
        </r>
      </text>
    </comment>
    <comment ref="W89" authorId="0" shapeId="0" xr:uid="{9B23A5ED-72F2-49F6-B221-CF710AE5D52F}">
      <text>
        <r>
          <rPr>
            <sz val="10"/>
            <color indexed="81"/>
            <rFont val="Lucida Console"/>
            <family val="3"/>
          </rPr>
          <t>_x000D_
DM-Elétrica</t>
        </r>
      </text>
    </comment>
    <comment ref="X89" authorId="0" shapeId="0" xr:uid="{3BD980BB-60B8-4D72-ADD7-82AA1A7F22CA}">
      <text>
        <r>
          <rPr>
            <sz val="10"/>
            <color indexed="81"/>
            <rFont val="Lucida Console"/>
            <family val="3"/>
          </rPr>
          <t>_x000D_
EQUIP. MAT. P/ GERACAO, TRANSM. DISTR. RETIF...</t>
        </r>
      </text>
    </comment>
    <comment ref="Y89" authorId="0" shapeId="0" xr:uid="{520810D0-2B39-45C1-B632-725A78A883D8}">
      <text>
        <r>
          <rPr>
            <sz val="10"/>
            <color indexed="81"/>
            <rFont val="Lucida Console"/>
            <family val="3"/>
          </rPr>
          <t>_x000D_
FIOS E CABOS ELETRICOS</t>
        </r>
      </text>
    </comment>
    <comment ref="AW89" authorId="0" shapeId="0" xr:uid="{EEDABBB1-A3AF-4108-AF4B-BF9F4FE81D59}">
      <text>
        <r>
          <rPr>
            <sz val="10"/>
            <color indexed="81"/>
            <rFont val="Lucida Console"/>
            <family val="3"/>
          </rPr>
          <t>Tempo de Estoque (Meses)_x000D_
_x000D_
80,0</t>
        </r>
      </text>
    </comment>
    <comment ref="A90" authorId="0" shapeId="0" xr:uid="{F2D8C9C5-2823-4506-85AA-FA783024D359}">
      <text>
        <r>
          <rPr>
            <sz val="10"/>
            <color indexed="81"/>
            <rFont val="Lucida Console"/>
            <family val="3"/>
          </rPr>
          <t>_x000D_
140033</t>
        </r>
      </text>
    </comment>
    <comment ref="B90" authorId="0" shapeId="0" xr:uid="{05872C0F-B5A7-417B-8249-8711E2198A58}">
      <text>
        <r>
          <rPr>
            <sz val="10"/>
            <color indexed="81"/>
            <rFont val="Lucida Console"/>
            <family val="3"/>
          </rPr>
          <t>DESCRIÇÃO DETALHADA_x000D_
CABO (FLEXIVEL), ENCORDOAMENTO CLASSE 5, SECAO 4,00 MM²  COR PRETA, ISOLACAO NAO HALOGENADO 70ºC, 450/750 V  ANTI-CHAMA, CONFORME NBR VIGENTE E CERTIFICACAO COMPULSORIA INMETRO. ROLO COM 100 METROS.CARACTERISTICAS E NORMA TECNICA LITOGRAFADAS NO MATERIAL.</t>
        </r>
      </text>
    </comment>
    <comment ref="G90" authorId="0" shapeId="0" xr:uid="{49CB9AF0-F4BA-44A5-B1E8-298598550AB3}">
      <text>
        <r>
          <rPr>
            <sz val="10"/>
            <color indexed="81"/>
            <rFont val="Lucida Console"/>
            <family val="3"/>
          </rPr>
          <t>_x000D_
Últ estimativa : 400_x000D_
Enviada em     : 12.11.2020_x000D_
Ata - Venc     : 61/21 - 04.03.2022</t>
        </r>
      </text>
    </comment>
    <comment ref="O90" authorId="0" shapeId="0" xr:uid="{B1C57C98-2644-476E-9F52-B2D718B4459D}">
      <text>
        <r>
          <rPr>
            <sz val="10"/>
            <color indexed="81"/>
            <rFont val="Lucida Console"/>
            <family val="3"/>
          </rPr>
          <t>_x000D_
Pertencia a ATA nº 61/21_x000D_
Estimativa de Renovação enviada em 12.11.2020 - Qtd 400_x000D_
PE  11/21 lote _x000D_
19.02.21 = Finalizado</t>
        </r>
      </text>
    </comment>
    <comment ref="W90" authorId="0" shapeId="0" xr:uid="{C9AF99B5-B164-4525-AE21-B2261E24CFBE}">
      <text>
        <r>
          <rPr>
            <sz val="10"/>
            <color indexed="81"/>
            <rFont val="Lucida Console"/>
            <family val="3"/>
          </rPr>
          <t>_x000D_
DM-Elétrica</t>
        </r>
      </text>
    </comment>
    <comment ref="X90" authorId="0" shapeId="0" xr:uid="{660AB81D-F7C6-4B83-B9FB-3A0556E2041C}">
      <text>
        <r>
          <rPr>
            <sz val="10"/>
            <color indexed="81"/>
            <rFont val="Lucida Console"/>
            <family val="3"/>
          </rPr>
          <t>_x000D_
EQUIP. MAT. P/ GERACAO, TRANSM. DISTR. RETIF...</t>
        </r>
      </text>
    </comment>
    <comment ref="Y90" authorId="0" shapeId="0" xr:uid="{3B4CE13F-07D1-427F-8907-D36B91A8F80B}">
      <text>
        <r>
          <rPr>
            <sz val="10"/>
            <color indexed="81"/>
            <rFont val="Lucida Console"/>
            <family val="3"/>
          </rPr>
          <t>_x000D_
FIOS E CABOS ELETRICOS</t>
        </r>
      </text>
    </comment>
    <comment ref="AW90" authorId="0" shapeId="0" xr:uid="{5EF580F2-E11B-43AD-9C7A-95A9A36FC873}">
      <text>
        <r>
          <rPr>
            <sz val="10"/>
            <color indexed="81"/>
            <rFont val="Lucida Console"/>
            <family val="3"/>
          </rPr>
          <t>Tempo de Estoque (Meses)_x000D_
_x000D_
250,0</t>
        </r>
      </text>
    </comment>
    <comment ref="A91" authorId="0" shapeId="0" xr:uid="{84693616-44A7-483A-B9F9-E3DFA45AEBE0}">
      <text>
        <r>
          <rPr>
            <sz val="10"/>
            <color indexed="81"/>
            <rFont val="Lucida Console"/>
            <family val="3"/>
          </rPr>
          <t>_x000D_
140035</t>
        </r>
      </text>
    </comment>
    <comment ref="B91" authorId="0" shapeId="0" xr:uid="{FFFA28FB-F5BB-4FEB-9B49-9C57DADA7301}">
      <text>
        <r>
          <rPr>
            <sz val="10"/>
            <color indexed="81"/>
            <rFont val="Lucida Console"/>
            <family val="3"/>
          </rPr>
          <t>DESCRIÇÃO DETALHADA_x000D_
CABO (FLEXIVEL), ENCORDOAMENTO CLASSE 5, SECAO 4,00 MM²  COR VERDE, ISOLACAO NAO HALOGENADO 70ºC, 450/750 V  ANTI-CHAMA, CONFORME NBR VIGENTE E CERTIFICACAO COMPULSORIA INMETRO. ROLO COM 100 METROS.CARACTERISTICAS E NORMA TECNICA LITOGRAFADAS NO MATERIAL.</t>
        </r>
      </text>
    </comment>
    <comment ref="G91" authorId="0" shapeId="0" xr:uid="{0C92D581-7078-42E5-8E63-C1409DE52DD5}">
      <text>
        <r>
          <rPr>
            <sz val="10"/>
            <color indexed="81"/>
            <rFont val="Lucida Console"/>
            <family val="3"/>
          </rPr>
          <t>_x000D_
Últ estimativa : 101_x000D_
Enviada em     : 12.11.2020_x000D_
Ata - Venc     : 61/21 - 04.03.2022</t>
        </r>
      </text>
    </comment>
    <comment ref="O91" authorId="0" shapeId="0" xr:uid="{D3B7FDAC-6869-4FA4-B51A-7DCCD2123613}">
      <text>
        <r>
          <rPr>
            <sz val="10"/>
            <color indexed="81"/>
            <rFont val="Lucida Console"/>
            <family val="3"/>
          </rPr>
          <t>_x000D_
Pertencia a ATA nº 61/21_x000D_
Estimativa de Renovação enviada em 12.11.2020 - Qtd 101_x000D_
PE  11/21 lote _x000D_
19.02.21 = Finalizado</t>
        </r>
      </text>
    </comment>
    <comment ref="W91" authorId="0" shapeId="0" xr:uid="{F5B57448-FEF5-40E3-8DCF-9B7BF74F48EF}">
      <text>
        <r>
          <rPr>
            <sz val="10"/>
            <color indexed="81"/>
            <rFont val="Lucida Console"/>
            <family val="3"/>
          </rPr>
          <t>_x000D_
DM-Elétrica</t>
        </r>
      </text>
    </comment>
    <comment ref="X91" authorId="0" shapeId="0" xr:uid="{E3BA9394-D4C9-4E07-BCF7-DA8E86FCE0B4}">
      <text>
        <r>
          <rPr>
            <sz val="10"/>
            <color indexed="81"/>
            <rFont val="Lucida Console"/>
            <family val="3"/>
          </rPr>
          <t>_x000D_
EQUIP. MAT. P/ GERACAO, TRANSM. DISTR. RETIF...</t>
        </r>
      </text>
    </comment>
    <comment ref="Y91" authorId="0" shapeId="0" xr:uid="{A61D7108-B2B9-4D9C-9B95-44A40920D5EC}">
      <text>
        <r>
          <rPr>
            <sz val="10"/>
            <color indexed="81"/>
            <rFont val="Lucida Console"/>
            <family val="3"/>
          </rPr>
          <t>_x000D_
FIOS E CABOS ELETRICOS</t>
        </r>
      </text>
    </comment>
    <comment ref="AW91" authorId="0" shapeId="0" xr:uid="{45F2C10B-6672-40C5-9BB7-D75278F12716}">
      <text>
        <r>
          <rPr>
            <sz val="10"/>
            <color indexed="81"/>
            <rFont val="Lucida Console"/>
            <family val="3"/>
          </rPr>
          <t>Tempo de Estoque (Meses)_x000D_
_x000D_
26,0</t>
        </r>
      </text>
    </comment>
    <comment ref="A92" authorId="0" shapeId="0" xr:uid="{1104EA9D-913E-4A99-B87D-9717E6D55622}">
      <text>
        <r>
          <rPr>
            <sz val="10"/>
            <color indexed="81"/>
            <rFont val="Lucida Console"/>
            <family val="3"/>
          </rPr>
          <t>_x000D_
140036</t>
        </r>
      </text>
    </comment>
    <comment ref="B92" authorId="0" shapeId="0" xr:uid="{9060C42D-7784-4A67-B6A8-4581DC6A55BD}">
      <text>
        <r>
          <rPr>
            <sz val="10"/>
            <color indexed="81"/>
            <rFont val="Lucida Console"/>
            <family val="3"/>
          </rPr>
          <t>DESCRIÇÃO DETALHADA_x000D_
CABO (FLEXIVEL), ENCORDOAMENTO CLASSE 5, SECAO 6,00 MM²  COR PRETA, ISOLACAO NAO HALOGENADO 70ºC, 450/750 V  ANTI-CHAMA, CONFORME NBR VIGENTE E CERTIFICACAO COMPULSORIA INMETRO. ROLO COM 100 METROS.CARACTERISTICAS E NORMA TECNICA LITOGRAFADAS NO MATERIAL.</t>
        </r>
      </text>
    </comment>
    <comment ref="G92" authorId="0" shapeId="0" xr:uid="{2DB260D2-B989-4799-894C-471E198A119A}">
      <text>
        <r>
          <rPr>
            <sz val="10"/>
            <color indexed="81"/>
            <rFont val="Lucida Console"/>
            <family val="3"/>
          </rPr>
          <t>_x000D_
Últ estimativa : 360_x000D_
Enviada em     : 12.11.2020_x000D_
Ata - Venc     : 61/21 - 04.03.2022</t>
        </r>
      </text>
    </comment>
    <comment ref="O92" authorId="0" shapeId="0" xr:uid="{EA5E124D-3ECA-4AEE-85F5-433AAECFB3D0}">
      <text>
        <r>
          <rPr>
            <sz val="10"/>
            <color indexed="81"/>
            <rFont val="Lucida Console"/>
            <family val="3"/>
          </rPr>
          <t xml:space="preserve">_x000D_
Pertencia a ATA nº 61/21_x000D_
Estimativa de Renovação enviada em 12.11.2020 - Qtd 360_x000D_
PE  31/22 lote _x000D_
 = </t>
        </r>
      </text>
    </comment>
    <comment ref="W92" authorId="0" shapeId="0" xr:uid="{36D955DA-5293-45B0-8684-9164016EB7B3}">
      <text>
        <r>
          <rPr>
            <sz val="10"/>
            <color indexed="81"/>
            <rFont val="Lucida Console"/>
            <family val="3"/>
          </rPr>
          <t>_x000D_
DM-Elétrica</t>
        </r>
      </text>
    </comment>
    <comment ref="X92" authorId="0" shapeId="0" xr:uid="{A7874A55-F301-41F7-8444-254C7FCFFBCA}">
      <text>
        <r>
          <rPr>
            <sz val="10"/>
            <color indexed="81"/>
            <rFont val="Lucida Console"/>
            <family val="3"/>
          </rPr>
          <t>_x000D_
EQUIP. MAT. P/ GERACAO, TRANSM. DISTR. RETIF...</t>
        </r>
      </text>
    </comment>
    <comment ref="Y92" authorId="0" shapeId="0" xr:uid="{8DAC6139-665D-4A60-9A29-B720AB9A67FB}">
      <text>
        <r>
          <rPr>
            <sz val="10"/>
            <color indexed="81"/>
            <rFont val="Lucida Console"/>
            <family val="3"/>
          </rPr>
          <t>_x000D_
FIOS E CABOS ELETRICOS</t>
        </r>
      </text>
    </comment>
    <comment ref="Z92" authorId="0" shapeId="0" xr:uid="{9F21E635-163E-432E-9416-D56BBAB9D866}">
      <text>
        <r>
          <rPr>
            <sz val="10"/>
            <color indexed="81"/>
            <rFont val="Lucida Console"/>
            <family val="3"/>
          </rPr>
          <t>_x000D_
RC  1.376 / 23  Qtde: 19_x000D_
RC  2.375 / 23  Qtde: 150</t>
        </r>
      </text>
    </comment>
    <comment ref="AW92" authorId="0" shapeId="0" xr:uid="{A832313C-1342-4225-858A-4020EAEF6FB6}">
      <text>
        <r>
          <rPr>
            <sz val="10"/>
            <color indexed="81"/>
            <rFont val="Lucida Console"/>
            <family val="3"/>
          </rPr>
          <t>Tempo de Estoque (Meses)_x000D_
_x000D_
169,0</t>
        </r>
      </text>
    </comment>
    <comment ref="A93" authorId="0" shapeId="0" xr:uid="{86E2D535-29E2-4C82-8326-B2EA6914CFC8}">
      <text>
        <r>
          <rPr>
            <sz val="10"/>
            <color indexed="81"/>
            <rFont val="Lucida Console"/>
            <family val="3"/>
          </rPr>
          <t>_x000D_
140038</t>
        </r>
      </text>
    </comment>
    <comment ref="B93" authorId="0" shapeId="0" xr:uid="{EE282B7C-44BA-488C-BA20-5065C09572F4}">
      <text>
        <r>
          <rPr>
            <sz val="10"/>
            <color indexed="81"/>
            <rFont val="Lucida Console"/>
            <family val="3"/>
          </rPr>
          <t>DESCRIÇÃO DETALHADA_x000D_
CABO (FLEXIVEL), ENCORDOAMENTO CLASSE 5, SECAO 6,00 MM²  COR VERDE, ISOLACAO NAO HALOGENADO 70ºC, 450/750 V  ANTI-CHAMA, CONFORME NBR VIGENTE E CERTIFICACAO COMPULSORIA INMETRO. ROLO COM 100 METROS.CARACTERISTICAS E NORMA TECNICA LITOGRAFADAS NO MATERIAL.</t>
        </r>
      </text>
    </comment>
    <comment ref="G93" authorId="0" shapeId="0" xr:uid="{9560B5F5-2A93-4FDB-860C-0A6D3A285275}">
      <text>
        <r>
          <rPr>
            <sz val="10"/>
            <color indexed="81"/>
            <rFont val="Lucida Console"/>
            <family val="3"/>
          </rPr>
          <t>_x000D_
Últ estimativa : 200_x000D_
Enviada em     : 12.11.2020_x000D_
Ata - Venc     : 61/21 - 04.03.2022</t>
        </r>
      </text>
    </comment>
    <comment ref="O93" authorId="0" shapeId="0" xr:uid="{53F33D5A-29B2-4441-BBD9-6D0BDBEC50FD}">
      <text>
        <r>
          <rPr>
            <sz val="10"/>
            <color indexed="81"/>
            <rFont val="Lucida Console"/>
            <family val="3"/>
          </rPr>
          <t>_x000D_
Pertencia a ATA nº 61/21_x000D_
Estimativa de Renovação enviada em 12.11.2020 - Qtd 200_x000D_
PE  11/21 lote _x000D_
19.02.21 = Finalizado</t>
        </r>
      </text>
    </comment>
    <comment ref="W93" authorId="0" shapeId="0" xr:uid="{28FDED13-51B7-417B-8A91-B5D6033F608C}">
      <text>
        <r>
          <rPr>
            <sz val="10"/>
            <color indexed="81"/>
            <rFont val="Lucida Console"/>
            <family val="3"/>
          </rPr>
          <t>_x000D_
DM-Elétrica</t>
        </r>
      </text>
    </comment>
    <comment ref="X93" authorId="0" shapeId="0" xr:uid="{2F9431B9-E6FE-42C7-82B6-40280066C74E}">
      <text>
        <r>
          <rPr>
            <sz val="10"/>
            <color indexed="81"/>
            <rFont val="Lucida Console"/>
            <family val="3"/>
          </rPr>
          <t>_x000D_
EQUIP. MAT. P/ GERACAO, TRANSM. DISTR. RETIF...</t>
        </r>
      </text>
    </comment>
    <comment ref="Y93" authorId="0" shapeId="0" xr:uid="{6507C7BA-874D-47B3-BD6F-F8CBBF5893EA}">
      <text>
        <r>
          <rPr>
            <sz val="10"/>
            <color indexed="81"/>
            <rFont val="Lucida Console"/>
            <family val="3"/>
          </rPr>
          <t>_x000D_
FIOS E CABOS ELETRICOS</t>
        </r>
      </text>
    </comment>
    <comment ref="Z93" authorId="0" shapeId="0" xr:uid="{8C7D59E3-9BCB-4D04-A925-94393E3E4085}">
      <text>
        <r>
          <rPr>
            <sz val="10"/>
            <color indexed="81"/>
            <rFont val="Lucida Console"/>
            <family val="3"/>
          </rPr>
          <t>_x000D_
RC  1.376 / 23  Qtde: 29_x000D_
RC  2.383 / 23  Qtde: 50</t>
        </r>
      </text>
    </comment>
    <comment ref="AW93" authorId="0" shapeId="0" xr:uid="{0237E10B-F3A8-498E-A7A8-399838D8712D}">
      <text>
        <r>
          <rPr>
            <sz val="10"/>
            <color indexed="81"/>
            <rFont val="Lucida Console"/>
            <family val="3"/>
          </rPr>
          <t>Tempo de Estoque (Meses)_x000D_
_x000D_
79,0</t>
        </r>
      </text>
    </comment>
    <comment ref="A94" authorId="0" shapeId="0" xr:uid="{371107E8-32D7-4F26-9193-DAB2430C7CD4}">
      <text>
        <r>
          <rPr>
            <sz val="10"/>
            <color indexed="81"/>
            <rFont val="Lucida Console"/>
            <family val="3"/>
          </rPr>
          <t>_x000D_
110889</t>
        </r>
      </text>
    </comment>
    <comment ref="B94" authorId="0" shapeId="0" xr:uid="{DF0CC931-A7E8-4609-8EA6-19BBEBC24AAC}">
      <text>
        <r>
          <rPr>
            <sz val="10"/>
            <color indexed="81"/>
            <rFont val="Lucida Console"/>
            <family val="3"/>
          </rPr>
          <t>DESCRIÇÃO DETALHADA_x000D_
CABO DE COBRE FLEXIVEL BITOLA 150 MM²,  0,6/1 KV ISOLACAO DE PVC 70° C, COR PRETA - ANTI-CHAMA</t>
        </r>
      </text>
    </comment>
    <comment ref="W94" authorId="0" shapeId="0" xr:uid="{161DB5B8-EF8A-4994-8AC2-7482A63ED33E}">
      <text>
        <r>
          <rPr>
            <sz val="10"/>
            <color indexed="81"/>
            <rFont val="Lucida Console"/>
            <family val="3"/>
          </rPr>
          <t>_x000D_
DM-Elétrica</t>
        </r>
      </text>
    </comment>
    <comment ref="X94" authorId="0" shapeId="0" xr:uid="{9AA3AB6D-14F8-4CA2-A399-15A075498D7C}">
      <text>
        <r>
          <rPr>
            <sz val="10"/>
            <color indexed="81"/>
            <rFont val="Lucida Console"/>
            <family val="3"/>
          </rPr>
          <t>_x000D_
EQUIP. MAT. P/ GERACAO, TRANSM. DISTR. RETIF...</t>
        </r>
      </text>
    </comment>
    <comment ref="Y94" authorId="0" shapeId="0" xr:uid="{49CEC9CC-2807-4FCD-A229-3C6BD42EF03F}">
      <text>
        <r>
          <rPr>
            <sz val="10"/>
            <color indexed="81"/>
            <rFont val="Lucida Console"/>
            <family val="3"/>
          </rPr>
          <t>_x000D_
FIOS E CABOS ELETRICOS</t>
        </r>
      </text>
    </comment>
    <comment ref="Z94" authorId="0" shapeId="0" xr:uid="{3E4C362A-83B6-48A5-AB86-DC3F5707E4E0}">
      <text>
        <r>
          <rPr>
            <sz val="10"/>
            <color indexed="81"/>
            <rFont val="Lucida Console"/>
            <family val="3"/>
          </rPr>
          <t>_x000D_
RC  1.929 / 23  Qtde: 200_x000D_
RC  2.956 / 23  Qtde: 100</t>
        </r>
      </text>
    </comment>
    <comment ref="AW94" authorId="0" shapeId="0" xr:uid="{8C0D9FD3-2B97-416E-82DB-80FFBE6AE028}">
      <text>
        <r>
          <rPr>
            <sz val="10"/>
            <color indexed="81"/>
            <rFont val="Lucida Console"/>
            <family val="3"/>
          </rPr>
          <t>Tempo de Estoque (Meses)_x000D_
_x000D_
380,0</t>
        </r>
      </text>
    </comment>
    <comment ref="A95" authorId="0" shapeId="0" xr:uid="{3ACA4946-0728-44C7-AC5B-325272AA5CC2}">
      <text>
        <r>
          <rPr>
            <sz val="10"/>
            <color indexed="81"/>
            <rFont val="Lucida Console"/>
            <family val="3"/>
          </rPr>
          <t>_x000D_
123370</t>
        </r>
      </text>
    </comment>
    <comment ref="B95" authorId="0" shapeId="0" xr:uid="{79380B39-0A51-4A5C-B7F0-6EBD2BACA648}">
      <text>
        <r>
          <rPr>
            <sz val="10"/>
            <color indexed="81"/>
            <rFont val="Lucida Console"/>
            <family val="3"/>
          </rPr>
          <t xml:space="preserve">DESCRIÇÃO DETALHADA_x000D_
CABO DE COBRE FLEXIVEL BITOLA 185 MM2 , ISOLACAO 0,6/1 KV, COR PRETA - ANTICHAMA </t>
        </r>
      </text>
    </comment>
    <comment ref="W95" authorId="0" shapeId="0" xr:uid="{94530D5D-F0F9-4F75-A780-C6F82196FAB0}">
      <text>
        <r>
          <rPr>
            <sz val="10"/>
            <color indexed="81"/>
            <rFont val="Lucida Console"/>
            <family val="3"/>
          </rPr>
          <t>_x000D_
DM-Elétrica</t>
        </r>
      </text>
    </comment>
    <comment ref="X95" authorId="0" shapeId="0" xr:uid="{F257AE8D-15E6-4775-9FB0-519904737EB2}">
      <text>
        <r>
          <rPr>
            <sz val="10"/>
            <color indexed="81"/>
            <rFont val="Lucida Console"/>
            <family val="3"/>
          </rPr>
          <t>_x000D_
EQUIP. MAT. P/ GERACAO, TRANSM. DISTR. RETIF...</t>
        </r>
      </text>
    </comment>
    <comment ref="Y95" authorId="0" shapeId="0" xr:uid="{251DB8A4-6261-44D5-82EA-131D0E6040D7}">
      <text>
        <r>
          <rPr>
            <sz val="10"/>
            <color indexed="81"/>
            <rFont val="Lucida Console"/>
            <family val="3"/>
          </rPr>
          <t>_x000D_
FIOS E CABOS ELETRICOS</t>
        </r>
      </text>
    </comment>
    <comment ref="AW95" authorId="0" shapeId="0" xr:uid="{F9939609-9A99-43E4-8C13-EBD3BF0221AC}">
      <text>
        <r>
          <rPr>
            <sz val="10"/>
            <color indexed="81"/>
            <rFont val="Lucida Console"/>
            <family val="3"/>
          </rPr>
          <t>Tempo de Estoque (Meses)_x000D_
_x000D_
49,0</t>
        </r>
      </text>
    </comment>
    <comment ref="A96" authorId="0" shapeId="0" xr:uid="{B3316C3C-781E-4D7E-9072-1CB6EBF3BFE4}">
      <text>
        <r>
          <rPr>
            <sz val="10"/>
            <color indexed="81"/>
            <rFont val="Lucida Console"/>
            <family val="3"/>
          </rPr>
          <t>_x000D_
114976</t>
        </r>
      </text>
    </comment>
    <comment ref="B96" authorId="0" shapeId="0" xr:uid="{7EB2D302-1CA1-46FB-8311-C904FA3DA189}">
      <text>
        <r>
          <rPr>
            <sz val="10"/>
            <color indexed="81"/>
            <rFont val="Lucida Console"/>
            <family val="3"/>
          </rPr>
          <t>DESCRIÇÃO DETALHADA_x000D_
CABO DE COBRE FLEXIVEL BITOLA 240 MM2 ISOLACAO 0,6/1KV , TEMPERATURA 70° C, COR PRETA - ANTICHAMA</t>
        </r>
      </text>
    </comment>
    <comment ref="G96" authorId="0" shapeId="0" xr:uid="{E6EC8236-1C35-4D52-A520-7873A5D5B5CD}">
      <text>
        <r>
          <rPr>
            <sz val="10"/>
            <color indexed="81"/>
            <rFont val="Lucida Console"/>
            <family val="3"/>
          </rPr>
          <t>_x000D_
Últ estimativa : 0_x000D_
Enviada em     : 20.12.2018_x000D_
Ata - Venc     : 78/18 - 25.03.2019</t>
        </r>
      </text>
    </comment>
    <comment ref="O96" authorId="0" shapeId="0" xr:uid="{B1703D89-6831-4820-88E9-1C612DF22450}">
      <text>
        <r>
          <rPr>
            <sz val="10"/>
            <color indexed="81"/>
            <rFont val="Lucida Console"/>
            <family val="3"/>
          </rPr>
          <t>_x000D_
Pertencia a ATA nº 78/18_x000D_
Estimativa de Renovação enviada em 20.12.2018 - Qtd _x000D_
PP  11/18 lote _x000D_
09.04.18 = Processo finalizado. Ata 78/18.</t>
        </r>
      </text>
    </comment>
    <comment ref="W96" authorId="0" shapeId="0" xr:uid="{89510075-1858-47B3-9DDF-D5DB2F875A74}">
      <text>
        <r>
          <rPr>
            <sz val="10"/>
            <color indexed="81"/>
            <rFont val="Lucida Console"/>
            <family val="3"/>
          </rPr>
          <t>_x000D_
DM-Elétrica</t>
        </r>
      </text>
    </comment>
    <comment ref="X96" authorId="0" shapeId="0" xr:uid="{42184319-C4B9-40D9-AD58-27EF6545B821}">
      <text>
        <r>
          <rPr>
            <sz val="10"/>
            <color indexed="81"/>
            <rFont val="Lucida Console"/>
            <family val="3"/>
          </rPr>
          <t>_x000D_
EQUIP. MAT. P/ GERACAO, TRANSM. DISTR. RETIF...</t>
        </r>
      </text>
    </comment>
    <comment ref="Y96" authorId="0" shapeId="0" xr:uid="{A651A296-3FCE-409C-9182-B0C5D4054784}">
      <text>
        <r>
          <rPr>
            <sz val="10"/>
            <color indexed="81"/>
            <rFont val="Lucida Console"/>
            <family val="3"/>
          </rPr>
          <t>_x000D_
FIOS E CABOS ELETRICOS</t>
        </r>
      </text>
    </comment>
    <comment ref="AW96" authorId="0" shapeId="0" xr:uid="{8E0C1812-9532-44C6-AAE8-5CD1B0E414EA}">
      <text>
        <r>
          <rPr>
            <sz val="10"/>
            <color indexed="81"/>
            <rFont val="Lucida Console"/>
            <family val="3"/>
          </rPr>
          <t>Tempo de Estoque (Meses)_x000D_
_x000D_
634,0</t>
        </r>
      </text>
    </comment>
    <comment ref="A97" authorId="0" shapeId="0" xr:uid="{8F59E689-450F-4173-9D83-1B01D5312C6E}">
      <text>
        <r>
          <rPr>
            <sz val="10"/>
            <color indexed="81"/>
            <rFont val="Lucida Console"/>
            <family val="3"/>
          </rPr>
          <t>_x000D_
129960</t>
        </r>
      </text>
    </comment>
    <comment ref="B97" authorId="0" shapeId="0" xr:uid="{83BBA614-42DF-493F-8354-70CCBC805CB8}">
      <text>
        <r>
          <rPr>
            <sz val="10"/>
            <color indexed="81"/>
            <rFont val="Lucida Console"/>
            <family val="3"/>
          </rPr>
          <t>DESCRIÇÃO DETALHADA_x000D_
CABO DE COBRE FLEXIVEL BITOLA 240MM², 750 V, ISOLACAO DE PVC - 70°C - COR AZUL-CLARO</t>
        </r>
      </text>
    </comment>
    <comment ref="G97" authorId="0" shapeId="0" xr:uid="{0EE143DC-A24F-43C8-9FCD-ACAA2EC469DE}">
      <text>
        <r>
          <rPr>
            <sz val="10"/>
            <color indexed="81"/>
            <rFont val="Lucida Console"/>
            <family val="3"/>
          </rPr>
          <t>_x000D_
Últ estimativa : 0_x000D_
Enviada em     : 20.12.2018_x000D_
Ata - Venc     : 78/18 - 25.03.2019</t>
        </r>
      </text>
    </comment>
    <comment ref="O97" authorId="0" shapeId="0" xr:uid="{4FEB9A71-13C4-4E26-A0FB-537B1A8BE385}">
      <text>
        <r>
          <rPr>
            <sz val="10"/>
            <color indexed="81"/>
            <rFont val="Lucida Console"/>
            <family val="3"/>
          </rPr>
          <t>_x000D_
Pertencia a ATA nº 78/18_x000D_
Estimativa de Renovação enviada em 20.12.2018 - Qtd _x000D_
PP  11/18 lote _x000D_
09.04.18 = Processo finalizado. Ata 78/18.</t>
        </r>
      </text>
    </comment>
    <comment ref="W97" authorId="0" shapeId="0" xr:uid="{E113942A-18D3-42AE-BC36-0888E7CC8488}">
      <text>
        <r>
          <rPr>
            <sz val="10"/>
            <color indexed="81"/>
            <rFont val="Lucida Console"/>
            <family val="3"/>
          </rPr>
          <t>_x000D_
DM-Elétrica</t>
        </r>
      </text>
    </comment>
    <comment ref="X97" authorId="0" shapeId="0" xr:uid="{2F810560-AD94-4959-ABC5-5F8049B94C64}">
      <text>
        <r>
          <rPr>
            <sz val="10"/>
            <color indexed="81"/>
            <rFont val="Lucida Console"/>
            <family val="3"/>
          </rPr>
          <t>_x000D_
EQUIP. MAT. P/ GERACAO, TRANSM. DISTR. RETIF...</t>
        </r>
      </text>
    </comment>
    <comment ref="Y97" authorId="0" shapeId="0" xr:uid="{78C5DC91-C98A-423D-B30E-422B7C7C7864}">
      <text>
        <r>
          <rPr>
            <sz val="10"/>
            <color indexed="81"/>
            <rFont val="Lucida Console"/>
            <family val="3"/>
          </rPr>
          <t>_x000D_
FIOS E CABOS ELETRICOS</t>
        </r>
      </text>
    </comment>
    <comment ref="AW97" authorId="0" shapeId="0" xr:uid="{A966EFB6-C3D9-4508-8572-30453AFB2974}">
      <text>
        <r>
          <rPr>
            <sz val="10"/>
            <color indexed="81"/>
            <rFont val="Lucida Console"/>
            <family val="3"/>
          </rPr>
          <t>Tempo de Estoque (Meses)_x000D_
_x000D_
240,0</t>
        </r>
      </text>
    </comment>
    <comment ref="A98" authorId="0" shapeId="0" xr:uid="{5AE4301C-3A5A-4219-8BC1-AAC2059D785F}">
      <text>
        <r>
          <rPr>
            <sz val="10"/>
            <color indexed="81"/>
            <rFont val="Lucida Console"/>
            <family val="3"/>
          </rPr>
          <t>_x000D_
123372</t>
        </r>
      </text>
    </comment>
    <comment ref="B98" authorId="0" shapeId="0" xr:uid="{3121FA81-22F0-47D4-B603-65F34DFC8CAD}">
      <text>
        <r>
          <rPr>
            <sz val="10"/>
            <color indexed="81"/>
            <rFont val="Lucida Console"/>
            <family val="3"/>
          </rPr>
          <t>DESCRIÇÃO DETALHADA_x000D_
CABO DE COBRE FLEXIVEL BITOLA 95 MM2 , ISOLACAO 0,6/1 KV, COR AZUL - ANTICHAMA</t>
        </r>
      </text>
    </comment>
    <comment ref="G98" authorId="0" shapeId="0" xr:uid="{4B4E80D6-7F11-4621-8975-8FE00DA6456A}">
      <text>
        <r>
          <rPr>
            <sz val="10"/>
            <color indexed="81"/>
            <rFont val="Lucida Console"/>
            <family val="3"/>
          </rPr>
          <t>_x000D_
Últ estimativa : 0_x000D_
Enviada em     : 20.12.2018_x000D_
Ata - Venc     : 78/18 - 25.03.2019</t>
        </r>
      </text>
    </comment>
    <comment ref="O98" authorId="0" shapeId="0" xr:uid="{BD2C963B-E71A-4297-8C0D-E34DC3AE36B9}">
      <text>
        <r>
          <rPr>
            <sz val="10"/>
            <color indexed="81"/>
            <rFont val="Lucida Console"/>
            <family val="3"/>
          </rPr>
          <t>_x000D_
Pertencia a ATA nº 78/18_x000D_
Estimativa de Renovação enviada em 20.12.2018 - Qtd _x000D_
PP  11/18 lote _x000D_
09.04.18 = Processo finalizado. Ata 78/18.</t>
        </r>
      </text>
    </comment>
    <comment ref="W98" authorId="0" shapeId="0" xr:uid="{0F3396FF-C508-4344-8009-DBB543269B78}">
      <text>
        <r>
          <rPr>
            <sz val="10"/>
            <color indexed="81"/>
            <rFont val="Lucida Console"/>
            <family val="3"/>
          </rPr>
          <t>_x000D_
DM-Elétrica</t>
        </r>
      </text>
    </comment>
    <comment ref="X98" authorId="0" shapeId="0" xr:uid="{8A4C4BAD-E6CE-470B-8C48-F3562A86B3CF}">
      <text>
        <r>
          <rPr>
            <sz val="10"/>
            <color indexed="81"/>
            <rFont val="Lucida Console"/>
            <family val="3"/>
          </rPr>
          <t>_x000D_
EQUIP. MAT. P/ GERACAO, TRANSM. DISTR. RETIF...</t>
        </r>
      </text>
    </comment>
    <comment ref="Y98" authorId="0" shapeId="0" xr:uid="{D60FCA44-DD98-4FDB-A497-369F198D00CA}">
      <text>
        <r>
          <rPr>
            <sz val="10"/>
            <color indexed="81"/>
            <rFont val="Lucida Console"/>
            <family val="3"/>
          </rPr>
          <t>_x000D_
FIOS E CABOS ELETRICOS</t>
        </r>
      </text>
    </comment>
    <comment ref="AW98" authorId="0" shapeId="0" xr:uid="{386805E6-D764-45F9-B395-F3D6C6318A4F}">
      <text>
        <r>
          <rPr>
            <sz val="10"/>
            <color indexed="81"/>
            <rFont val="Lucida Console"/>
            <family val="3"/>
          </rPr>
          <t>Tempo de Estoque (Meses)_x000D_
_x000D_
651,0</t>
        </r>
      </text>
    </comment>
    <comment ref="A99" authorId="0" shapeId="0" xr:uid="{381E3AB1-2497-4F28-AEAD-489569485356}">
      <text>
        <r>
          <rPr>
            <sz val="10"/>
            <color indexed="81"/>
            <rFont val="Lucida Console"/>
            <family val="3"/>
          </rPr>
          <t>_x000D_
132229</t>
        </r>
      </text>
    </comment>
    <comment ref="B99" authorId="0" shapeId="0" xr:uid="{006B1C18-7BF7-42AD-B4A9-3E315AA2F119}">
      <text>
        <r>
          <rPr>
            <sz val="10"/>
            <color indexed="81"/>
            <rFont val="Lucida Console"/>
            <family val="3"/>
          </rPr>
          <t>DESCRIÇÃO DETALHADA_x000D_
CABO DE COBRE FLEXIVEL, BITOLA 50MM2, 0,6/1 KV, ISOLACAO DE PVC 70° C, COR AZUL CLARO - ANTI-CHAMA</t>
        </r>
      </text>
    </comment>
    <comment ref="W99" authorId="0" shapeId="0" xr:uid="{2FD7E99E-A89F-4555-AE18-0E1A372235CE}">
      <text>
        <r>
          <rPr>
            <sz val="10"/>
            <color indexed="81"/>
            <rFont val="Lucida Console"/>
            <family val="3"/>
          </rPr>
          <t>_x000D_
DM-Elétrica</t>
        </r>
      </text>
    </comment>
    <comment ref="X99" authorId="0" shapeId="0" xr:uid="{9EA99F16-0DC1-4D57-A98B-B5C6CCDD195B}">
      <text>
        <r>
          <rPr>
            <sz val="10"/>
            <color indexed="81"/>
            <rFont val="Lucida Console"/>
            <family val="3"/>
          </rPr>
          <t>_x000D_
EQUIP. MAT. P/ GERACAO, TRANSM. DISTR. RETIF...</t>
        </r>
      </text>
    </comment>
    <comment ref="Y99" authorId="0" shapeId="0" xr:uid="{CEE108C8-1ABD-48DD-9BEC-5B0B86466ACF}">
      <text>
        <r>
          <rPr>
            <sz val="10"/>
            <color indexed="81"/>
            <rFont val="Lucida Console"/>
            <family val="3"/>
          </rPr>
          <t>_x000D_
FIOS E CABOS ELETRICOS</t>
        </r>
      </text>
    </comment>
    <comment ref="AW99" authorId="0" shapeId="0" xr:uid="{0FA50756-103E-43F7-86B3-00F06499F614}">
      <text>
        <r>
          <rPr>
            <sz val="10"/>
            <color indexed="81"/>
            <rFont val="Lucida Console"/>
            <family val="3"/>
          </rPr>
          <t>Tempo de Estoque (Meses)_x000D_
_x000D_
960,5</t>
        </r>
      </text>
    </comment>
    <comment ref="A100" authorId="0" shapeId="0" xr:uid="{C679AE4C-B9D4-48BD-BE9E-3135A9994EF9}">
      <text>
        <r>
          <rPr>
            <sz val="10"/>
            <color indexed="81"/>
            <rFont val="Lucida Console"/>
            <family val="3"/>
          </rPr>
          <t>_x000D_
140049</t>
        </r>
      </text>
    </comment>
    <comment ref="B100" authorId="0" shapeId="0" xr:uid="{A35475A7-C332-4634-A8B3-CFAF34886646}">
      <text>
        <r>
          <rPr>
            <sz val="10"/>
            <color indexed="81"/>
            <rFont val="Lucida Console"/>
            <family val="3"/>
          </rPr>
          <t>DESCRIÇÃO DETALHADA_x000D_
CABO FLEXIVEL, ENCORDOAMENTO CLASSE 5, SECAO 10,00 MM²  COR AZUL CLARO, ISOLACAO HEPR 90ºC, 0,6/1KV E COBERTURA NAO HALOGENADA,  ANTI-CHAMA CONFORME NBR VIGENTE E CERTIFICACAO COMPULSORIA INMETRO.CARACTERISTICAS E NORMA TECNICA LITOGRAFADAS NO MATERIAL.</t>
        </r>
      </text>
    </comment>
    <comment ref="G100" authorId="0" shapeId="0" xr:uid="{1523E35E-E6A6-44D8-9E06-EF304A7415EA}">
      <text>
        <r>
          <rPr>
            <sz val="10"/>
            <color indexed="81"/>
            <rFont val="Lucida Console"/>
            <family val="3"/>
          </rPr>
          <t>_x000D_
Últ estimativa : 1.200_x000D_
Enviada em     : 12.11.2020_x000D_
Ata - Venc     : 61/21 - 04.03.2022</t>
        </r>
      </text>
    </comment>
    <comment ref="O100" authorId="0" shapeId="0" xr:uid="{29068895-14BD-488A-9CFF-807B92BBF9DB}">
      <text>
        <r>
          <rPr>
            <sz val="10"/>
            <color indexed="81"/>
            <rFont val="Lucida Console"/>
            <family val="3"/>
          </rPr>
          <t>_x000D_
Pertencia a ATA nº 61/21_x000D_
Estimativa de Renovação enviada em 12.11.2020 - Qtd 1.200_x000D_
PE  11/21 lote _x000D_
19.02.21 = Finalizado</t>
        </r>
      </text>
    </comment>
    <comment ref="W100" authorId="0" shapeId="0" xr:uid="{011B9FC6-1BB6-4A2C-828D-8CDE8A2116E3}">
      <text>
        <r>
          <rPr>
            <sz val="10"/>
            <color indexed="81"/>
            <rFont val="Lucida Console"/>
            <family val="3"/>
          </rPr>
          <t>_x000D_
DM-Elétrica</t>
        </r>
      </text>
    </comment>
    <comment ref="X100" authorId="0" shapeId="0" xr:uid="{385394B7-18C7-48B1-87D8-B772732D2F14}">
      <text>
        <r>
          <rPr>
            <sz val="10"/>
            <color indexed="81"/>
            <rFont val="Lucida Console"/>
            <family val="3"/>
          </rPr>
          <t>_x000D_
EQUIP. MAT. P/ GERACAO, TRANSM. DISTR. RETIF...</t>
        </r>
      </text>
    </comment>
    <comment ref="Y100" authorId="0" shapeId="0" xr:uid="{4977D19B-B48A-4F44-B77D-29E820FFDCA9}">
      <text>
        <r>
          <rPr>
            <sz val="10"/>
            <color indexed="81"/>
            <rFont val="Lucida Console"/>
            <family val="3"/>
          </rPr>
          <t>_x000D_
FIOS E CABOS ELETRICOS</t>
        </r>
      </text>
    </comment>
    <comment ref="AW100" authorId="0" shapeId="0" xr:uid="{305F4D18-F11B-4049-B6AD-184EC693D20C}">
      <text>
        <r>
          <rPr>
            <sz val="10"/>
            <color indexed="81"/>
            <rFont val="Lucida Console"/>
            <family val="3"/>
          </rPr>
          <t>Tempo de Estoque (Meses)_x000D_
_x000D_
496,0</t>
        </r>
      </text>
    </comment>
    <comment ref="A101" authorId="0" shapeId="0" xr:uid="{7CA09861-F018-4FE2-9622-4385B897A28D}">
      <text>
        <r>
          <rPr>
            <sz val="10"/>
            <color indexed="81"/>
            <rFont val="Lucida Console"/>
            <family val="3"/>
          </rPr>
          <t>_x000D_
140048</t>
        </r>
      </text>
    </comment>
    <comment ref="B101" authorId="0" shapeId="0" xr:uid="{2FC35267-F116-45D3-80B1-F61EE2A21415}">
      <text>
        <r>
          <rPr>
            <sz val="10"/>
            <color indexed="81"/>
            <rFont val="Lucida Console"/>
            <family val="3"/>
          </rPr>
          <t>DESCRIÇÃO DETALHADA_x000D_
CABO FLEXIVEL, ENCORDOAMENTO CLASSE 5, SECAO 10,00 MM²  COR PRETA, ISOLACAO HEPR 90ºC, 0,6/1KV E COBERTURA NAO HALOGENADA,  ANTI-CHAMA CONFORME NBR VIGENTE E CERTIFICACAO COMPULSORIA INMETRO.CARACTERISTICAS E NORMA TECNICA LITOGRAFADAS NO MATERIAL.</t>
        </r>
      </text>
    </comment>
    <comment ref="G101" authorId="0" shapeId="0" xr:uid="{10A64749-6946-4DBF-8DD0-BFABB567F107}">
      <text>
        <r>
          <rPr>
            <sz val="10"/>
            <color indexed="81"/>
            <rFont val="Lucida Console"/>
            <family val="3"/>
          </rPr>
          <t>_x000D_
Últ estimativa : 6.000_x000D_
Enviada em     : 12.11.2020_x000D_
Ata - Venc     : 61/21 - 04.03.2022</t>
        </r>
      </text>
    </comment>
    <comment ref="O101" authorId="0" shapeId="0" xr:uid="{E8E9A66D-EBE7-4FF0-AFDB-6240B321284B}">
      <text>
        <r>
          <rPr>
            <sz val="10"/>
            <color indexed="81"/>
            <rFont val="Lucida Console"/>
            <family val="3"/>
          </rPr>
          <t>_x000D_
Pertencia a ATA nº 61/21_x000D_
Estimativa de Renovação enviada em 12.11.2020 - Qtd 6.000_x000D_
PE  11/21 lote _x000D_
19.02.21 = Finalizado</t>
        </r>
      </text>
    </comment>
    <comment ref="W101" authorId="0" shapeId="0" xr:uid="{0426BB0F-057E-4423-9F2F-DEEAB14E837B}">
      <text>
        <r>
          <rPr>
            <sz val="10"/>
            <color indexed="81"/>
            <rFont val="Lucida Console"/>
            <family val="3"/>
          </rPr>
          <t>_x000D_
DM-Elétrica</t>
        </r>
      </text>
    </comment>
    <comment ref="X101" authorId="0" shapeId="0" xr:uid="{47A6520B-793F-44CC-99BB-6AC939745395}">
      <text>
        <r>
          <rPr>
            <sz val="10"/>
            <color indexed="81"/>
            <rFont val="Lucida Console"/>
            <family val="3"/>
          </rPr>
          <t>_x000D_
EQUIP. MAT. P/ GERACAO, TRANSM. DISTR. RETIF...</t>
        </r>
      </text>
    </comment>
    <comment ref="Y101" authorId="0" shapeId="0" xr:uid="{A57EF79B-2A50-4FD7-A24B-8A200147E89E}">
      <text>
        <r>
          <rPr>
            <sz val="10"/>
            <color indexed="81"/>
            <rFont val="Lucida Console"/>
            <family val="3"/>
          </rPr>
          <t>_x000D_
FIOS E CABOS ELETRICOS</t>
        </r>
      </text>
    </comment>
    <comment ref="AW101" authorId="0" shapeId="0" xr:uid="{63754FF5-7446-4AB9-BC73-F4F8297DCB4F}">
      <text>
        <r>
          <rPr>
            <sz val="10"/>
            <color indexed="81"/>
            <rFont val="Lucida Console"/>
            <family val="3"/>
          </rPr>
          <t>Tempo de Estoque (Meses)_x000D_
_x000D_
2.000,0</t>
        </r>
      </text>
    </comment>
    <comment ref="A102" authorId="0" shapeId="0" xr:uid="{32077C39-9673-4F81-AB26-383D4EAE0460}">
      <text>
        <r>
          <rPr>
            <sz val="10"/>
            <color indexed="81"/>
            <rFont val="Lucida Console"/>
            <family val="3"/>
          </rPr>
          <t>_x000D_
140050</t>
        </r>
      </text>
    </comment>
    <comment ref="B102" authorId="0" shapeId="0" xr:uid="{D41A5237-B645-4823-8CE4-F75A408C818A}">
      <text>
        <r>
          <rPr>
            <sz val="10"/>
            <color indexed="81"/>
            <rFont val="Lucida Console"/>
            <family val="3"/>
          </rPr>
          <t>DESCRIÇÃO DETALHADA_x000D_
CABO FLEXIVEL, ENCORDOAMENTO CLASSE 5, SECAO 10,00 MM²  COR VERDE, ISOLACAO HEPR 90ºC, 0,6/1KV E COBERTURA NAO HALOGENADA,  ANTI-CHAMA CONFORME NBR VIGENTE E CERTIFICACAO COMPULSORIA INMETRO.CARACTERISTICAS E NORMA TECNICA LITOGRAFADAS NO MATERIAL.</t>
        </r>
      </text>
    </comment>
    <comment ref="G102" authorId="0" shapeId="0" xr:uid="{A4090AA4-E112-49DC-B5D7-53E12F0A86E4}">
      <text>
        <r>
          <rPr>
            <sz val="10"/>
            <color indexed="81"/>
            <rFont val="Lucida Console"/>
            <family val="3"/>
          </rPr>
          <t>_x000D_
Últ estimativa : 1.200_x000D_
Enviada em     : 12.11.2020_x000D_
Ata - Venc     : 61/21 - 04.03.2022</t>
        </r>
      </text>
    </comment>
    <comment ref="O102" authorId="0" shapeId="0" xr:uid="{9AA2A2ED-8E6E-42AD-BC91-42F8B567FCE9}">
      <text>
        <r>
          <rPr>
            <sz val="10"/>
            <color indexed="81"/>
            <rFont val="Lucida Console"/>
            <family val="3"/>
          </rPr>
          <t>_x000D_
Pertencia a ATA nº 61/21_x000D_
Estimativa de Renovação enviada em 12.11.2020 - Qtd 1.200_x000D_
PE  11/21 lote _x000D_
19.02.21 = Finalizado</t>
        </r>
      </text>
    </comment>
    <comment ref="W102" authorId="0" shapeId="0" xr:uid="{DD81F8C3-40B2-478A-AF25-FB55FEB9EB21}">
      <text>
        <r>
          <rPr>
            <sz val="10"/>
            <color indexed="81"/>
            <rFont val="Lucida Console"/>
            <family val="3"/>
          </rPr>
          <t>_x000D_
DM-Elétrica</t>
        </r>
      </text>
    </comment>
    <comment ref="X102" authorId="0" shapeId="0" xr:uid="{442FDBD1-26C6-483B-811A-35C055A4EA45}">
      <text>
        <r>
          <rPr>
            <sz val="10"/>
            <color indexed="81"/>
            <rFont val="Lucida Console"/>
            <family val="3"/>
          </rPr>
          <t>_x000D_
EQUIP. MAT. P/ GERACAO, TRANSM. DISTR. RETIF...</t>
        </r>
      </text>
    </comment>
    <comment ref="Y102" authorId="0" shapeId="0" xr:uid="{FF16330B-B68F-45D9-9BA9-0CD00E07B0BE}">
      <text>
        <r>
          <rPr>
            <sz val="10"/>
            <color indexed="81"/>
            <rFont val="Lucida Console"/>
            <family val="3"/>
          </rPr>
          <t>_x000D_
FIOS E CABOS ELETRICOS</t>
        </r>
      </text>
    </comment>
    <comment ref="AW102" authorId="0" shapeId="0" xr:uid="{9E150454-38E8-4897-A9C5-96BECC20A8CD}">
      <text>
        <r>
          <rPr>
            <sz val="10"/>
            <color indexed="81"/>
            <rFont val="Lucida Console"/>
            <family val="3"/>
          </rPr>
          <t>Tempo de Estoque (Meses)_x000D_
_x000D_
1.501,0</t>
        </r>
      </text>
    </comment>
    <comment ref="A103" authorId="0" shapeId="0" xr:uid="{31E4DEF7-AD36-40B2-9CE0-CD88AF5C1E9B}">
      <text>
        <r>
          <rPr>
            <sz val="10"/>
            <color indexed="81"/>
            <rFont val="Lucida Console"/>
            <family val="3"/>
          </rPr>
          <t>_x000D_
140061</t>
        </r>
      </text>
    </comment>
    <comment ref="B103" authorId="0" shapeId="0" xr:uid="{961885BF-F5AB-4F85-80CD-9F9C33BED4F2}">
      <text>
        <r>
          <rPr>
            <sz val="10"/>
            <color indexed="81"/>
            <rFont val="Lucida Console"/>
            <family val="3"/>
          </rPr>
          <t>DESCRIÇÃO DETALHADA_x000D_
CABO FLEXIVEL, ENCORDOAMENTO CLASSE 5, SECAO 120,00 MM²  COR PRETA, ISOLACAO HEPR 90ºC, 0,6/1KV E COBERTURA NAO HALOGENADA,  ANTI-CHAMA CONFORME NBR VIGENTE E CERTIFICACAO COMPULSORIA INMETRO.CARACTERISTICAS E NORMA TECNICA LITOGRAFADAS NO MATERIAL.</t>
        </r>
      </text>
    </comment>
    <comment ref="G103" authorId="0" shapeId="0" xr:uid="{1A592206-5A4A-449E-BB92-627BECF3AC97}">
      <text>
        <r>
          <rPr>
            <sz val="10"/>
            <color indexed="81"/>
            <rFont val="Lucida Console"/>
            <family val="3"/>
          </rPr>
          <t>_x000D_
Últ estimativa : 0_x000D_
Enviada em     : 12.11.2020_x000D_
Ata - Venc     : 61/21 - 04.03.2022</t>
        </r>
      </text>
    </comment>
    <comment ref="O103" authorId="0" shapeId="0" xr:uid="{A0110DCE-E3C6-4103-8AB8-FD31B3ACA3C2}">
      <text>
        <r>
          <rPr>
            <sz val="10"/>
            <color indexed="81"/>
            <rFont val="Lucida Console"/>
            <family val="3"/>
          </rPr>
          <t>_x000D_
Pertencia a ATA nº 61/21_x000D_
Estimativa de Renovação enviada em 12.11.2020 - Qtd _x000D_
PE  11/21 lote _x000D_
19.02.21 = Finalizado</t>
        </r>
      </text>
    </comment>
    <comment ref="W103" authorId="0" shapeId="0" xr:uid="{8CE99914-03AC-4C03-B768-27D5AFA92F9D}">
      <text>
        <r>
          <rPr>
            <sz val="10"/>
            <color indexed="81"/>
            <rFont val="Lucida Console"/>
            <family val="3"/>
          </rPr>
          <t>_x000D_
DM-Elétrica</t>
        </r>
      </text>
    </comment>
    <comment ref="X103" authorId="0" shapeId="0" xr:uid="{66C6B58C-2DD6-4514-BA54-775A4B10EBD0}">
      <text>
        <r>
          <rPr>
            <sz val="10"/>
            <color indexed="81"/>
            <rFont val="Lucida Console"/>
            <family val="3"/>
          </rPr>
          <t>_x000D_
EQUIP. MAT. P/ GERACAO, TRANSM. DISTR. RETIF...</t>
        </r>
      </text>
    </comment>
    <comment ref="Y103" authorId="0" shapeId="0" xr:uid="{4CF02907-E941-4FD3-AFA5-D75A1F07DA4C}">
      <text>
        <r>
          <rPr>
            <sz val="10"/>
            <color indexed="81"/>
            <rFont val="Lucida Console"/>
            <family val="3"/>
          </rPr>
          <t>_x000D_
FIOS E CABOS ELETRICOS</t>
        </r>
      </text>
    </comment>
    <comment ref="AW103" authorId="0" shapeId="0" xr:uid="{DEEBE10D-DC6A-406F-B898-28E0AAB2F841}">
      <text>
        <r>
          <rPr>
            <sz val="10"/>
            <color indexed="81"/>
            <rFont val="Lucida Console"/>
            <family val="3"/>
          </rPr>
          <t>Tempo de Estoque (Meses)_x000D_
_x000D_
271,0</t>
        </r>
      </text>
    </comment>
    <comment ref="A104" authorId="0" shapeId="0" xr:uid="{A8AADFEB-3BD9-4601-88C5-2EA147C552EE}">
      <text>
        <r>
          <rPr>
            <sz val="10"/>
            <color indexed="81"/>
            <rFont val="Lucida Console"/>
            <family val="3"/>
          </rPr>
          <t>_x000D_
140051</t>
        </r>
      </text>
    </comment>
    <comment ref="B104" authorId="0" shapeId="0" xr:uid="{7B057525-B755-4364-9A86-E383F04EFB38}">
      <text>
        <r>
          <rPr>
            <sz val="10"/>
            <color indexed="81"/>
            <rFont val="Lucida Console"/>
            <family val="3"/>
          </rPr>
          <t>DESCRIÇÃO DETALHADA_x000D_
CABO FLEXIVEL, ENCORDOAMENTO CLASSE 5, SECAO 16,00 MM²  COR AZUL, ISOLACAO HEPR 90ºC, 0,6/1KV E COBERTURA NAO HALOGENADA,  ANTI-CHAMA CONFORME NBR VIGENTE E CERTIFICACAO COMPULSORIA INMETRO.CARACTERISTICAS E NORMA TECNICA LITOGRAFADAS NO MATERIAL.</t>
        </r>
      </text>
    </comment>
    <comment ref="G104" authorId="0" shapeId="0" xr:uid="{778112C8-FE5A-4A8E-BCFE-155AB3C76228}">
      <text>
        <r>
          <rPr>
            <sz val="10"/>
            <color indexed="81"/>
            <rFont val="Lucida Console"/>
            <family val="3"/>
          </rPr>
          <t>_x000D_
Últ estimativa : 900_x000D_
Enviada em     : 12.11.2020_x000D_
Ata - Venc     : 61/21 - 04.03.2022</t>
        </r>
      </text>
    </comment>
    <comment ref="O104" authorId="0" shapeId="0" xr:uid="{DACC34B5-FD5C-4AE7-BD22-4A1B13D0B49A}">
      <text>
        <r>
          <rPr>
            <sz val="10"/>
            <color indexed="81"/>
            <rFont val="Lucida Console"/>
            <family val="3"/>
          </rPr>
          <t>_x000D_
Pertencia a ATA nº 61/21_x000D_
Estimativa de Renovação enviada em 12.11.2020 - Qtd 900_x000D_
PE  11/21 lote _x000D_
19.02.21 = Finalizado</t>
        </r>
      </text>
    </comment>
    <comment ref="W104" authorId="0" shapeId="0" xr:uid="{BDAEACC3-1340-4B6A-A0FA-50AB351D70C1}">
      <text>
        <r>
          <rPr>
            <sz val="10"/>
            <color indexed="81"/>
            <rFont val="Lucida Console"/>
            <family val="3"/>
          </rPr>
          <t>_x000D_
DM-Elétrica</t>
        </r>
      </text>
    </comment>
    <comment ref="X104" authorId="0" shapeId="0" xr:uid="{FC5D97FD-BBC6-4966-B91B-37EC7F86F8B9}">
      <text>
        <r>
          <rPr>
            <sz val="10"/>
            <color indexed="81"/>
            <rFont val="Lucida Console"/>
            <family val="3"/>
          </rPr>
          <t>_x000D_
EQUIP. MAT. P/ GERACAO, TRANSM. DISTR. RETIF...</t>
        </r>
      </text>
    </comment>
    <comment ref="Y104" authorId="0" shapeId="0" xr:uid="{92B5A1B6-6984-4C05-90B9-8D0AAC31E604}">
      <text>
        <r>
          <rPr>
            <sz val="10"/>
            <color indexed="81"/>
            <rFont val="Lucida Console"/>
            <family val="3"/>
          </rPr>
          <t>_x000D_
FIOS E CABOS ELETRICOS</t>
        </r>
      </text>
    </comment>
    <comment ref="AW104" authorId="0" shapeId="0" xr:uid="{04D6A994-7688-43D7-B844-A0FE8102E214}">
      <text>
        <r>
          <rPr>
            <sz val="10"/>
            <color indexed="81"/>
            <rFont val="Lucida Console"/>
            <family val="3"/>
          </rPr>
          <t>Tempo de Estoque (Meses)_x000D_
_x000D_
1.528,0</t>
        </r>
      </text>
    </comment>
    <comment ref="A105" authorId="0" shapeId="0" xr:uid="{C4C930AB-72FF-4CCC-B6C7-2C45E807CA35}">
      <text>
        <r>
          <rPr>
            <sz val="10"/>
            <color indexed="81"/>
            <rFont val="Lucida Console"/>
            <family val="3"/>
          </rPr>
          <t>_x000D_
140242</t>
        </r>
      </text>
    </comment>
    <comment ref="B105" authorId="0" shapeId="0" xr:uid="{32519D9E-887B-4D7F-842B-A139421F54E1}">
      <text>
        <r>
          <rPr>
            <sz val="10"/>
            <color indexed="81"/>
            <rFont val="Lucida Console"/>
            <family val="3"/>
          </rPr>
          <t>DESCRIÇÃO DETALHADA_x000D_
CABO FLEXIVEL, ENCORDOAMENTO CLASSE 5, SECAO 25,00 MM²  COR AZUL CLARO, ISOLACAO HEPR 90ºC, 0,6/1KV E COBERTURA NAO HALOGENADA,  ANTI-CHAMA CONFORME NBR VIGENTE E CERTIFICACAO COMPULSORIA INMETRO.CARACTERISTICAS E NORMA TECNICA LITOGRAFADAS NO MATERIAL.</t>
        </r>
      </text>
    </comment>
    <comment ref="G105" authorId="0" shapeId="0" xr:uid="{46F0EA4D-6B19-4588-BA93-9C234C78A4AA}">
      <text>
        <r>
          <rPr>
            <sz val="10"/>
            <color indexed="81"/>
            <rFont val="Lucida Console"/>
            <family val="3"/>
          </rPr>
          <t>_x000D_
Últ estimativa : 800_x000D_
Enviada em     : 12.11.2020_x000D_
Ata - Venc     : 61/21 - 04.03.2022</t>
        </r>
      </text>
    </comment>
    <comment ref="O105" authorId="0" shapeId="0" xr:uid="{356F4FC1-EBC9-45BB-B36C-68C9D5BF7429}">
      <text>
        <r>
          <rPr>
            <sz val="10"/>
            <color indexed="81"/>
            <rFont val="Lucida Console"/>
            <family val="3"/>
          </rPr>
          <t>_x000D_
Pertencia a ATA nº 61/21_x000D_
Estimativa de Renovação enviada em 12.11.2020 - Qtd 800_x000D_
PE  11/21 lote _x000D_
19.02.21 = Finalizado</t>
        </r>
      </text>
    </comment>
    <comment ref="W105" authorId="0" shapeId="0" xr:uid="{2D8BF4A7-F042-4E60-8818-A6167C8F3062}">
      <text>
        <r>
          <rPr>
            <sz val="10"/>
            <color indexed="81"/>
            <rFont val="Lucida Console"/>
            <family val="3"/>
          </rPr>
          <t>_x000D_
DM-Elétrica</t>
        </r>
      </text>
    </comment>
    <comment ref="X105" authorId="0" shapeId="0" xr:uid="{9D27044A-7901-4EA5-BA61-820830502ECB}">
      <text>
        <r>
          <rPr>
            <sz val="10"/>
            <color indexed="81"/>
            <rFont val="Lucida Console"/>
            <family val="3"/>
          </rPr>
          <t>_x000D_
EQUIP. MAT. P/ GERACAO, TRANSM. DISTR. RETIF...</t>
        </r>
      </text>
    </comment>
    <comment ref="Y105" authorId="0" shapeId="0" xr:uid="{FE75B498-4386-448A-B171-B02ED8751E20}">
      <text>
        <r>
          <rPr>
            <sz val="10"/>
            <color indexed="81"/>
            <rFont val="Lucida Console"/>
            <family val="3"/>
          </rPr>
          <t>_x000D_
FIOS E CABOS ELETRICOS</t>
        </r>
      </text>
    </comment>
    <comment ref="AW105" authorId="0" shapeId="0" xr:uid="{7CE23DD8-91BD-45E7-9A82-49B2360C994F}">
      <text>
        <r>
          <rPr>
            <sz val="10"/>
            <color indexed="81"/>
            <rFont val="Lucida Console"/>
            <family val="3"/>
          </rPr>
          <t>Tempo de Estoque (Meses)_x000D_
_x000D_
933,0</t>
        </r>
      </text>
    </comment>
    <comment ref="A106" authorId="0" shapeId="0" xr:uid="{B1C459E5-5816-4908-B94B-92C183AD3557}">
      <text>
        <r>
          <rPr>
            <sz val="10"/>
            <color indexed="81"/>
            <rFont val="Lucida Console"/>
            <family val="3"/>
          </rPr>
          <t>_x000D_
140052</t>
        </r>
      </text>
    </comment>
    <comment ref="B106" authorId="0" shapeId="0" xr:uid="{AB963B58-0E01-48CF-B57B-694C72809E67}">
      <text>
        <r>
          <rPr>
            <sz val="10"/>
            <color indexed="81"/>
            <rFont val="Lucida Console"/>
            <family val="3"/>
          </rPr>
          <t>DESCRIÇÃO DETALHADA_x000D_
CABO FLEXIVEL, ENCORDOAMENTO CLASSE 5, SECAO 25,00 MM²  COR PRETA, ISOLACAO HEPR 90ºC, 0,6/1KV E COBERTURA NAO HALOGENADA,  ANTI-CHAMA CONFORME NBR VIGENTE E CERTIFICACAO COMPULSORIA INMETRO.CARACTERISTICAS E NORMA TECNICA LITOGRAFADAS NO MATERIAL.</t>
        </r>
      </text>
    </comment>
    <comment ref="G106" authorId="0" shapeId="0" xr:uid="{4F4DD4D5-A7AC-4026-8D8A-5C48BE135E2F}">
      <text>
        <r>
          <rPr>
            <sz val="10"/>
            <color indexed="81"/>
            <rFont val="Lucida Console"/>
            <family val="3"/>
          </rPr>
          <t>_x000D_
Últ estimativa : 1.200_x000D_
Enviada em     : 12.11.2020_x000D_
Ata - Venc     : 61/21 - 04.03.2022</t>
        </r>
      </text>
    </comment>
    <comment ref="O106" authorId="0" shapeId="0" xr:uid="{429E8D40-391C-4672-9F8D-6B1CBDE5F791}">
      <text>
        <r>
          <rPr>
            <sz val="10"/>
            <color indexed="81"/>
            <rFont val="Lucida Console"/>
            <family val="3"/>
          </rPr>
          <t>_x000D_
Pertencia a ATA nº 61/21_x000D_
Estimativa de Renovação enviada em 12.11.2020 - Qtd 1.200_x000D_
PE  11/21 lote _x000D_
19.02.21 = Finalizado</t>
        </r>
      </text>
    </comment>
    <comment ref="W106" authorId="0" shapeId="0" xr:uid="{9DD3D21A-8A26-4851-AEAE-65E848825973}">
      <text>
        <r>
          <rPr>
            <sz val="10"/>
            <color indexed="81"/>
            <rFont val="Lucida Console"/>
            <family val="3"/>
          </rPr>
          <t>_x000D_
DM-Elétrica</t>
        </r>
      </text>
    </comment>
    <comment ref="X106" authorId="0" shapeId="0" xr:uid="{1EF1D79E-077F-450B-BEFA-CD0D1CAD8A9B}">
      <text>
        <r>
          <rPr>
            <sz val="10"/>
            <color indexed="81"/>
            <rFont val="Lucida Console"/>
            <family val="3"/>
          </rPr>
          <t>_x000D_
EQUIP. MAT. P/ GERACAO, TRANSM. DISTR. RETIF...</t>
        </r>
      </text>
    </comment>
    <comment ref="Y106" authorId="0" shapeId="0" xr:uid="{29907C78-2498-4DBB-A59E-6DFCA71F05AD}">
      <text>
        <r>
          <rPr>
            <sz val="10"/>
            <color indexed="81"/>
            <rFont val="Lucida Console"/>
            <family val="3"/>
          </rPr>
          <t>_x000D_
FIOS E CABOS ELETRICOS</t>
        </r>
      </text>
    </comment>
    <comment ref="AW106" authorId="0" shapeId="0" xr:uid="{B756B3F2-F85C-4F7A-97E9-3B5AFD16F0D3}">
      <text>
        <r>
          <rPr>
            <sz val="10"/>
            <color indexed="81"/>
            <rFont val="Lucida Console"/>
            <family val="3"/>
          </rPr>
          <t>Tempo de Estoque (Meses)_x000D_
_x000D_
1.000,0</t>
        </r>
      </text>
    </comment>
    <comment ref="A107" authorId="0" shapeId="0" xr:uid="{422FAF81-2E14-4D37-884A-43BA1F810148}">
      <text>
        <r>
          <rPr>
            <sz val="10"/>
            <color indexed="81"/>
            <rFont val="Lucida Console"/>
            <family val="3"/>
          </rPr>
          <t>_x000D_
140053</t>
        </r>
      </text>
    </comment>
    <comment ref="B107" authorId="0" shapeId="0" xr:uid="{05E719C5-5A5C-4E0B-8A4E-3732FA61F8C2}">
      <text>
        <r>
          <rPr>
            <sz val="10"/>
            <color indexed="81"/>
            <rFont val="Lucida Console"/>
            <family val="3"/>
          </rPr>
          <t>DESCRIÇÃO DETALHADA_x000D_
CABO FLEXIVEL, ENCORDOAMENTO CLASSE 5, SECAO 25,00 MM²  COR VERDE, ISOLACAO HEPR 90ºC, 0,6/1KV E COBERTURA NAO HALOGENADA,  ANTI-CHAMA CONFORME NBR VIGENTE E CERTIFICACAO COMPULSORIA INMETRO.CARACTERISTICAS E NORMA TECNICA LITOGRAFADAS NO MATERIAL.</t>
        </r>
      </text>
    </comment>
    <comment ref="G107" authorId="0" shapeId="0" xr:uid="{2D363E61-B49A-40A0-B5BB-A9A6037358A3}">
      <text>
        <r>
          <rPr>
            <sz val="10"/>
            <color indexed="81"/>
            <rFont val="Lucida Console"/>
            <family val="3"/>
          </rPr>
          <t>_x000D_
Últ estimativa : 500_x000D_
Enviada em     : 12.11.2020_x000D_
Ata - Venc     : 61/21 - 04.03.2022</t>
        </r>
      </text>
    </comment>
    <comment ref="O107" authorId="0" shapeId="0" xr:uid="{4848ADFE-8F86-47F8-A1DA-90ABCBB50910}">
      <text>
        <r>
          <rPr>
            <sz val="10"/>
            <color indexed="81"/>
            <rFont val="Lucida Console"/>
            <family val="3"/>
          </rPr>
          <t xml:space="preserve">_x000D_
Pertencia a ATA nº 61/21_x000D_
Estimativa de Renovação enviada em 12.11.2020 - Qtd 500_x000D_
PE  31/22 lote _x000D_
 = </t>
        </r>
      </text>
    </comment>
    <comment ref="W107" authorId="0" shapeId="0" xr:uid="{4CF921B1-E9C5-4AE1-8B60-4BC1ACE60B8C}">
      <text>
        <r>
          <rPr>
            <sz val="10"/>
            <color indexed="81"/>
            <rFont val="Lucida Console"/>
            <family val="3"/>
          </rPr>
          <t>_x000D_
DM-Elétrica</t>
        </r>
      </text>
    </comment>
    <comment ref="X107" authorId="0" shapeId="0" xr:uid="{46084174-F186-4219-BCCF-67D05568FEEB}">
      <text>
        <r>
          <rPr>
            <sz val="10"/>
            <color indexed="81"/>
            <rFont val="Lucida Console"/>
            <family val="3"/>
          </rPr>
          <t>_x000D_
EQUIP. MAT. P/ GERACAO, TRANSM. DISTR. RETIF...</t>
        </r>
      </text>
    </comment>
    <comment ref="Y107" authorId="0" shapeId="0" xr:uid="{102A761F-3BFB-4CB4-B106-11F26B3F03A0}">
      <text>
        <r>
          <rPr>
            <sz val="10"/>
            <color indexed="81"/>
            <rFont val="Lucida Console"/>
            <family val="3"/>
          </rPr>
          <t>_x000D_
FIOS E CABOS ELETRICOS</t>
        </r>
      </text>
    </comment>
    <comment ref="Z107" authorId="0" shapeId="0" xr:uid="{805E9909-FF38-4351-A506-0E658B290228}">
      <text>
        <r>
          <rPr>
            <sz val="10"/>
            <color indexed="81"/>
            <rFont val="Lucida Console"/>
            <family val="3"/>
          </rPr>
          <t>_x000D_
RC  1.929 / 23  Qtde: 500_x000D_
RC  2.697 / 23  Qtde: 700</t>
        </r>
      </text>
    </comment>
    <comment ref="AW107" authorId="0" shapeId="0" xr:uid="{86855647-1FA1-4626-BBA7-357D3C9D595D}">
      <text>
        <r>
          <rPr>
            <sz val="10"/>
            <color indexed="81"/>
            <rFont val="Lucida Console"/>
            <family val="3"/>
          </rPr>
          <t>Tempo de Estoque (Meses)_x000D_
_x000D_
1.200,0</t>
        </r>
      </text>
    </comment>
    <comment ref="A108" authorId="0" shapeId="0" xr:uid="{1CD61C4A-CE75-4F4A-B23C-3A7D85A9AC6F}">
      <text>
        <r>
          <rPr>
            <sz val="10"/>
            <color indexed="81"/>
            <rFont val="Lucida Console"/>
            <family val="3"/>
          </rPr>
          <t>_x000D_
140056</t>
        </r>
      </text>
    </comment>
    <comment ref="B108" authorId="0" shapeId="0" xr:uid="{79326B6E-146C-4BFD-91CE-C9E272B51856}">
      <text>
        <r>
          <rPr>
            <sz val="10"/>
            <color indexed="81"/>
            <rFont val="Lucida Console"/>
            <family val="3"/>
          </rPr>
          <t>DESCRIÇÃO DETALHADA_x000D_
CABO FLEXIVEL, ENCORDOAMENTO CLASSE 5, SECAO 35,00 MM²  COR AZUL CLARO, ISOLACAO HEPR 90ºC, 0,6/1KV E COBERTURA NAO HALOGENADA,  ANTI-CHAMA CONFORME NBR VIGENTE E CERTIFICACAO COMPULSORIA INMETRO.CARACTERISTICAS E NORMA TECNICA LITOGRAFADAS NO MATERIAL.</t>
        </r>
      </text>
    </comment>
    <comment ref="G108" authorId="0" shapeId="0" xr:uid="{32A5BF7B-307C-4FAC-A932-901B48E92A0D}">
      <text>
        <r>
          <rPr>
            <sz val="10"/>
            <color indexed="81"/>
            <rFont val="Lucida Console"/>
            <family val="3"/>
          </rPr>
          <t>_x000D_
Últ estimativa : 300_x000D_
Enviada em     : 12.11.2020_x000D_
Ata - Venc     : 61/21 - 04.03.2022</t>
        </r>
      </text>
    </comment>
    <comment ref="O108" authorId="0" shapeId="0" xr:uid="{A3EA29E6-6322-490F-A8BC-CFA9B6BB8CDC}">
      <text>
        <r>
          <rPr>
            <sz val="10"/>
            <color indexed="81"/>
            <rFont val="Lucida Console"/>
            <family val="3"/>
          </rPr>
          <t>_x000D_
Pertencia a ATA nº 61/21_x000D_
Estimativa de Renovação enviada em 12.11.2020 - Qtd 300_x000D_
PE  11/21 lote _x000D_
19.02.21 = Finalizado</t>
        </r>
      </text>
    </comment>
    <comment ref="W108" authorId="0" shapeId="0" xr:uid="{B429EE96-8D9A-49FB-AB1D-791AC1A81B47}">
      <text>
        <r>
          <rPr>
            <sz val="10"/>
            <color indexed="81"/>
            <rFont val="Lucida Console"/>
            <family val="3"/>
          </rPr>
          <t>_x000D_
DM-Elétrica</t>
        </r>
      </text>
    </comment>
    <comment ref="X108" authorId="0" shapeId="0" xr:uid="{C1E718F6-4F7B-4F63-A837-F71439D71977}">
      <text>
        <r>
          <rPr>
            <sz val="10"/>
            <color indexed="81"/>
            <rFont val="Lucida Console"/>
            <family val="3"/>
          </rPr>
          <t>_x000D_
EQUIP. MAT. P/ GERACAO, TRANSM. DISTR. RETIF...</t>
        </r>
      </text>
    </comment>
    <comment ref="Y108" authorId="0" shapeId="0" xr:uid="{ECBFF48B-A995-444A-9719-72AAF0151F65}">
      <text>
        <r>
          <rPr>
            <sz val="10"/>
            <color indexed="81"/>
            <rFont val="Lucida Console"/>
            <family val="3"/>
          </rPr>
          <t>_x000D_
FIOS E CABOS ELETRICOS</t>
        </r>
      </text>
    </comment>
    <comment ref="AW108" authorId="0" shapeId="0" xr:uid="{AAACBF39-302A-47E8-B9E9-75025C48A7C9}">
      <text>
        <r>
          <rPr>
            <sz val="10"/>
            <color indexed="81"/>
            <rFont val="Lucida Console"/>
            <family val="3"/>
          </rPr>
          <t>Tempo de Estoque (Meses)_x000D_
_x000D_
1.635,0</t>
        </r>
      </text>
    </comment>
    <comment ref="A109" authorId="0" shapeId="0" xr:uid="{CD54740F-50C1-4803-89D4-69ADC08035D9}">
      <text>
        <r>
          <rPr>
            <sz val="10"/>
            <color indexed="81"/>
            <rFont val="Lucida Console"/>
            <family val="3"/>
          </rPr>
          <t>_x000D_
140055</t>
        </r>
      </text>
    </comment>
    <comment ref="B109" authorId="0" shapeId="0" xr:uid="{4FFD195A-B5A2-4662-B05B-A3827091A16F}">
      <text>
        <r>
          <rPr>
            <sz val="10"/>
            <color indexed="81"/>
            <rFont val="Lucida Console"/>
            <family val="3"/>
          </rPr>
          <t>DESCRIÇÃO DETALHADA_x000D_
CABO FLEXIVEL, ENCORDOAMENTO CLASSE 5, SECAO 35,00 MM²  COR PRETA, ISOLACAO HEPR 90ºC, 0,6/1KV E COBERTURA NAO HALOGENADA,  ANTI-CHAMA CONFORME NBR VIGENTE E CERTIFICACAO COMPULSORIA INMETRO.CARACTERISTICAS E NORMA TECNICA LITOGRAFADAS NO MATERIAL.</t>
        </r>
      </text>
    </comment>
    <comment ref="G109" authorId="0" shapeId="0" xr:uid="{11628CE0-707D-42F3-A62B-08B1E1A48D87}">
      <text>
        <r>
          <rPr>
            <sz val="10"/>
            <color indexed="81"/>
            <rFont val="Lucida Console"/>
            <family val="3"/>
          </rPr>
          <t>_x000D_
Últ estimativa : 400_x000D_
Enviada em     : 12.11.2020_x000D_
Ata - Venc     : 61/21 - 04.03.2022</t>
        </r>
      </text>
    </comment>
    <comment ref="O109" authorId="0" shapeId="0" xr:uid="{A724E78B-BD1C-4DD6-81D7-59AFF77C6DAF}">
      <text>
        <r>
          <rPr>
            <sz val="10"/>
            <color indexed="81"/>
            <rFont val="Lucida Console"/>
            <family val="3"/>
          </rPr>
          <t>_x000D_
Pertencia a ATA nº 61/21_x000D_
Estimativa de Renovação enviada em 12.11.2020 - Qtd 400_x000D_
PE  11/21 lote _x000D_
19.02.21 = Finalizado</t>
        </r>
      </text>
    </comment>
    <comment ref="W109" authorId="0" shapeId="0" xr:uid="{22DFB910-B12C-4B04-907B-B3D1803F836F}">
      <text>
        <r>
          <rPr>
            <sz val="10"/>
            <color indexed="81"/>
            <rFont val="Lucida Console"/>
            <family val="3"/>
          </rPr>
          <t>_x000D_
DM-Elétrica</t>
        </r>
      </text>
    </comment>
    <comment ref="X109" authorId="0" shapeId="0" xr:uid="{22F9B5DF-3DD6-4358-BF5F-A73EE3ADE255}">
      <text>
        <r>
          <rPr>
            <sz val="10"/>
            <color indexed="81"/>
            <rFont val="Lucida Console"/>
            <family val="3"/>
          </rPr>
          <t>_x000D_
EQUIP. MAT. P/ GERACAO, TRANSM. DISTR. RETIF...</t>
        </r>
      </text>
    </comment>
    <comment ref="Y109" authorId="0" shapeId="0" xr:uid="{7EFE1F99-0BF8-4CDE-A583-AC55EC481309}">
      <text>
        <r>
          <rPr>
            <sz val="10"/>
            <color indexed="81"/>
            <rFont val="Lucida Console"/>
            <family val="3"/>
          </rPr>
          <t>_x000D_
FIOS E CABOS ELETRICOS</t>
        </r>
      </text>
    </comment>
    <comment ref="AW109" authorId="0" shapeId="0" xr:uid="{8D32E1AA-4E2C-4032-AB19-A89F10BCB803}">
      <text>
        <r>
          <rPr>
            <sz val="10"/>
            <color indexed="81"/>
            <rFont val="Lucida Console"/>
            <family val="3"/>
          </rPr>
          <t>Tempo de Estoque (Meses)_x000D_
_x000D_
5.760,0</t>
        </r>
      </text>
    </comment>
    <comment ref="A110" authorId="0" shapeId="0" xr:uid="{1FC4A81F-A6F7-4365-84C2-9E8E7A44DECC}">
      <text>
        <r>
          <rPr>
            <sz val="10"/>
            <color indexed="81"/>
            <rFont val="Lucida Console"/>
            <family val="3"/>
          </rPr>
          <t>_x000D_
140054</t>
        </r>
      </text>
    </comment>
    <comment ref="B110" authorId="0" shapeId="0" xr:uid="{93B6307A-4F4C-4F20-A6C3-D1ABD87C8A1E}">
      <text>
        <r>
          <rPr>
            <sz val="10"/>
            <color indexed="81"/>
            <rFont val="Lucida Console"/>
            <family val="3"/>
          </rPr>
          <t>DESCRIÇÃO DETALHADA_x000D_
CABO FLEXIVEL, ENCORDOAMENTO CLASSE 5, SECAO 35,00 MM²  COR VERDE, ISOLACAO HEPR 90ºC, 0,6/1KV E COBERTURA NAO HALOGENADA,  ANTI-CHAMA CONFORME NBR VIGENTE E CERTIFICACAO COMPULSORIA INMETRO.CARACTERISTICAS E NORMA TECNICA LITOGRAFADAS NO MATERIAL.</t>
        </r>
      </text>
    </comment>
    <comment ref="G110" authorId="0" shapeId="0" xr:uid="{C5D7A665-C627-4252-8F72-A07AD6D1C569}">
      <text>
        <r>
          <rPr>
            <sz val="10"/>
            <color indexed="81"/>
            <rFont val="Lucida Console"/>
            <family val="3"/>
          </rPr>
          <t>_x000D_
Últ estimativa : 300_x000D_
Enviada em     : 12.11.2020_x000D_
Ata - Venc     : 61/21 - 04.03.2022</t>
        </r>
      </text>
    </comment>
    <comment ref="O110" authorId="0" shapeId="0" xr:uid="{D9AE579B-A169-4507-85FE-85A80A2D8E1A}">
      <text>
        <r>
          <rPr>
            <sz val="10"/>
            <color indexed="81"/>
            <rFont val="Lucida Console"/>
            <family val="3"/>
          </rPr>
          <t>_x000D_
Pertencia a ATA nº 61/21_x000D_
Estimativa de Renovação enviada em 12.11.2020 - Qtd 300_x000D_
PE  11/21 lote _x000D_
19.02.21 = Finalizado</t>
        </r>
      </text>
    </comment>
    <comment ref="W110" authorId="0" shapeId="0" xr:uid="{457620F3-B8EA-4357-A2CA-96322D5C8F35}">
      <text>
        <r>
          <rPr>
            <sz val="10"/>
            <color indexed="81"/>
            <rFont val="Lucida Console"/>
            <family val="3"/>
          </rPr>
          <t>_x000D_
DM-Elétrica</t>
        </r>
      </text>
    </comment>
    <comment ref="X110" authorId="0" shapeId="0" xr:uid="{C8C7E078-6088-4175-A55D-B05173DD7736}">
      <text>
        <r>
          <rPr>
            <sz val="10"/>
            <color indexed="81"/>
            <rFont val="Lucida Console"/>
            <family val="3"/>
          </rPr>
          <t>_x000D_
EQUIP. MAT. P/ GERACAO, TRANSM. DISTR. RETIF...</t>
        </r>
      </text>
    </comment>
    <comment ref="Y110" authorId="0" shapeId="0" xr:uid="{5D6D5DF5-0461-45D4-9C45-C1E14BD995DD}">
      <text>
        <r>
          <rPr>
            <sz val="10"/>
            <color indexed="81"/>
            <rFont val="Lucida Console"/>
            <family val="3"/>
          </rPr>
          <t>_x000D_
FIOS E CABOS ELETRICOS</t>
        </r>
      </text>
    </comment>
    <comment ref="AW110" authorId="0" shapeId="0" xr:uid="{9562F33F-0623-4E3F-952D-71BFD0C3D008}">
      <text>
        <r>
          <rPr>
            <sz val="10"/>
            <color indexed="81"/>
            <rFont val="Lucida Console"/>
            <family val="3"/>
          </rPr>
          <t>Tempo de Estoque (Meses)_x000D_
_x000D_
707,0</t>
        </r>
      </text>
    </comment>
    <comment ref="A111" authorId="0" shapeId="0" xr:uid="{315C8FE8-4A62-4954-9C73-F2CD2996F173}">
      <text>
        <r>
          <rPr>
            <sz val="10"/>
            <color indexed="81"/>
            <rFont val="Lucida Console"/>
            <family val="3"/>
          </rPr>
          <t>_x000D_
140057</t>
        </r>
      </text>
    </comment>
    <comment ref="B111" authorId="0" shapeId="0" xr:uid="{F257688C-0F95-479D-9F60-1863D78EB5FD}">
      <text>
        <r>
          <rPr>
            <sz val="10"/>
            <color indexed="81"/>
            <rFont val="Lucida Console"/>
            <family val="3"/>
          </rPr>
          <t>DESCRIÇÃO DETALHADA_x000D_
CABO FLEXIVEL, ENCORDOAMENTO CLASSE 5, SECAO 50,00 MM²  COR PRETA, ISOLACAO HEPR 90ºC, 0,6/1KV E COBERTURA NAO HALOGENADA,  ANTI-CHAMA CONFORME NBR VIGENTE E CERTIFICACAO COMPULSORIA INMETRO.CARACTERISTICAS E NORMA TECNICA LITOGRAFADAS NO MATERIAL.</t>
        </r>
      </text>
    </comment>
    <comment ref="G111" authorId="0" shapeId="0" xr:uid="{1CBC3C5F-AEED-4A81-9BD8-ADA6E99100D3}">
      <text>
        <r>
          <rPr>
            <sz val="10"/>
            <color indexed="81"/>
            <rFont val="Lucida Console"/>
            <family val="3"/>
          </rPr>
          <t>_x000D_
Últ estimativa : 300_x000D_
Enviada em     : 12.11.2020_x000D_
Ata - Venc     : 61/21 - 04.03.2022</t>
        </r>
      </text>
    </comment>
    <comment ref="O111" authorId="0" shapeId="0" xr:uid="{9D5BF352-DE6F-431D-A05A-5693C89AE29C}">
      <text>
        <r>
          <rPr>
            <sz val="10"/>
            <color indexed="81"/>
            <rFont val="Lucida Console"/>
            <family val="3"/>
          </rPr>
          <t>_x000D_
Pertencia a ATA nº 61/21_x000D_
Estimativa de Renovação enviada em 12.11.2020 - Qtd 300_x000D_
PE  11/21 lote _x000D_
19.02.21 = Finalizado</t>
        </r>
      </text>
    </comment>
    <comment ref="W111" authorId="0" shapeId="0" xr:uid="{46A3C79F-D3CA-4C83-BBA1-5A382851BDEC}">
      <text>
        <r>
          <rPr>
            <sz val="10"/>
            <color indexed="81"/>
            <rFont val="Lucida Console"/>
            <family val="3"/>
          </rPr>
          <t>_x000D_
DM-Elétrica</t>
        </r>
      </text>
    </comment>
    <comment ref="X111" authorId="0" shapeId="0" xr:uid="{B38B54DE-BFF1-4ABE-A9DE-D1C886C374CB}">
      <text>
        <r>
          <rPr>
            <sz val="10"/>
            <color indexed="81"/>
            <rFont val="Lucida Console"/>
            <family val="3"/>
          </rPr>
          <t>_x000D_
EQUIP. MAT. P/ GERACAO, TRANSM. DISTR. RETIF...</t>
        </r>
      </text>
    </comment>
    <comment ref="Y111" authorId="0" shapeId="0" xr:uid="{32B72317-C410-449D-9C51-E1B685649F67}">
      <text>
        <r>
          <rPr>
            <sz val="10"/>
            <color indexed="81"/>
            <rFont val="Lucida Console"/>
            <family val="3"/>
          </rPr>
          <t>_x000D_
FIOS E CABOS ELETRICOS</t>
        </r>
      </text>
    </comment>
    <comment ref="AW111" authorId="0" shapeId="0" xr:uid="{F31143D2-FF67-4D68-B288-05B797CA581E}">
      <text>
        <r>
          <rPr>
            <sz val="10"/>
            <color indexed="81"/>
            <rFont val="Lucida Console"/>
            <family val="3"/>
          </rPr>
          <t>Tempo de Estoque (Meses)_x000D_
_x000D_
474,0</t>
        </r>
      </text>
    </comment>
    <comment ref="A112" authorId="0" shapeId="0" xr:uid="{AE75997A-5300-4CD2-9351-52C62D1CB117}">
      <text>
        <r>
          <rPr>
            <sz val="10"/>
            <color indexed="81"/>
            <rFont val="Lucida Console"/>
            <family val="3"/>
          </rPr>
          <t>_x000D_
140126</t>
        </r>
      </text>
    </comment>
    <comment ref="B112" authorId="0" shapeId="0" xr:uid="{664664B5-66EB-408E-9709-9D2DC331218B}">
      <text>
        <r>
          <rPr>
            <sz val="10"/>
            <color indexed="81"/>
            <rFont val="Lucida Console"/>
            <family val="3"/>
          </rPr>
          <t>DESCRIÇÃO DETALHADA_x000D_
CABO FLEXIVEL, ENCORDOAMENTO CLASSE 5, SECAO 50,00 MM²  COR VERDE, ISOLACAO HEPR 90ºC, 0,6/1KV E COBERTURA NAO HALOGENADA,  ANTI-CHAMA CONFORME NBR VIGENTE E CERTIFICACAO COMPULSORIA INMETRO.</t>
        </r>
      </text>
    </comment>
    <comment ref="W112" authorId="0" shapeId="0" xr:uid="{4941C209-F061-4784-9850-8480D8DDB868}">
      <text>
        <r>
          <rPr>
            <sz val="10"/>
            <color indexed="81"/>
            <rFont val="Lucida Console"/>
            <family val="3"/>
          </rPr>
          <t>_x000D_
DM-Elétrica</t>
        </r>
      </text>
    </comment>
    <comment ref="X112" authorId="0" shapeId="0" xr:uid="{19303D6E-6488-4FB4-92AD-E962DB211C94}">
      <text>
        <r>
          <rPr>
            <sz val="10"/>
            <color indexed="81"/>
            <rFont val="Lucida Console"/>
            <family val="3"/>
          </rPr>
          <t>_x000D_
EQUIP. MAT. P/ GERACAO, TRANSM. DISTR. RETIF...</t>
        </r>
      </text>
    </comment>
    <comment ref="Y112" authorId="0" shapeId="0" xr:uid="{465622DF-B209-4EC5-BEBB-6C973C84960A}">
      <text>
        <r>
          <rPr>
            <sz val="10"/>
            <color indexed="81"/>
            <rFont val="Lucida Console"/>
            <family val="3"/>
          </rPr>
          <t>_x000D_
FIOS E CABOS ELETRICOS</t>
        </r>
      </text>
    </comment>
    <comment ref="AW112" authorId="0" shapeId="0" xr:uid="{ABA9612D-1FE4-4BF8-AA66-4328DC887DD1}">
      <text>
        <r>
          <rPr>
            <sz val="10"/>
            <color indexed="81"/>
            <rFont val="Lucida Console"/>
            <family val="3"/>
          </rPr>
          <t>Tempo de Estoque (Meses)_x000D_
_x000D_
891,0</t>
        </r>
      </text>
    </comment>
    <comment ref="A113" authorId="0" shapeId="0" xr:uid="{B12B34CF-A053-4872-B801-89E5A23A0CA0}">
      <text>
        <r>
          <rPr>
            <sz val="10"/>
            <color indexed="81"/>
            <rFont val="Lucida Console"/>
            <family val="3"/>
          </rPr>
          <t>_x000D_
140058</t>
        </r>
      </text>
    </comment>
    <comment ref="B113" authorId="0" shapeId="0" xr:uid="{85C846BB-8DA1-4729-B6C1-D507E5F4FF21}">
      <text>
        <r>
          <rPr>
            <sz val="10"/>
            <color indexed="81"/>
            <rFont val="Lucida Console"/>
            <family val="3"/>
          </rPr>
          <t>DESCRIÇÃO DETALHADA_x000D_
CABO FLEXIVEL, ENCORDOAMENTO CLASSE 5, SECAO 70,00 MM²  COR AZUL CLARO, ISOLACAO HEPR 90ºC, 0,6/1KV E COBERTURA NAO HALOGENADA,  ANTI-CHAMA CONFORME NBR VIGENTE E CERTIFICACAO COMPULSORIA INMETRO.CARACTERISTICAS E NORMA TECNICA LITOGRAFADAS NO MATERIAL.</t>
        </r>
      </text>
    </comment>
    <comment ref="G113" authorId="0" shapeId="0" xr:uid="{426B4734-FD1A-464B-ADFD-A387FC41AF71}">
      <text>
        <r>
          <rPr>
            <sz val="10"/>
            <color indexed="81"/>
            <rFont val="Lucida Console"/>
            <family val="3"/>
          </rPr>
          <t>_x000D_
Últ estimativa : 0_x000D_
Enviada em     : 12.11.2020_x000D_
Ata - Venc     : 61/21 - 04.03.2022</t>
        </r>
      </text>
    </comment>
    <comment ref="O113" authorId="0" shapeId="0" xr:uid="{DA527A3A-D283-4685-AC75-5DFADE0753CF}">
      <text>
        <r>
          <rPr>
            <sz val="10"/>
            <color indexed="81"/>
            <rFont val="Lucida Console"/>
            <family val="3"/>
          </rPr>
          <t>_x000D_
Pertencia a ATA nº 61/21_x000D_
Estimativa de Renovação enviada em 12.11.2020 - Qtd _x000D_
PE  11/21 lote _x000D_
19.02.21 = Finalizado</t>
        </r>
      </text>
    </comment>
    <comment ref="W113" authorId="0" shapeId="0" xr:uid="{6164F3A4-4B49-4759-85A0-C18DC34D6FE5}">
      <text>
        <r>
          <rPr>
            <sz val="10"/>
            <color indexed="81"/>
            <rFont val="Lucida Console"/>
            <family val="3"/>
          </rPr>
          <t>_x000D_
DM-Elétrica</t>
        </r>
      </text>
    </comment>
    <comment ref="X113" authorId="0" shapeId="0" xr:uid="{D37B4F42-0054-4620-8DB7-B86438773BB9}">
      <text>
        <r>
          <rPr>
            <sz val="10"/>
            <color indexed="81"/>
            <rFont val="Lucida Console"/>
            <family val="3"/>
          </rPr>
          <t>_x000D_
EQUIP. MAT. P/ GERACAO, TRANSM. DISTR. RETIF...</t>
        </r>
      </text>
    </comment>
    <comment ref="Y113" authorId="0" shapeId="0" xr:uid="{5B10D274-4BED-44B2-8258-ABC42FF39B5B}">
      <text>
        <r>
          <rPr>
            <sz val="10"/>
            <color indexed="81"/>
            <rFont val="Lucida Console"/>
            <family val="3"/>
          </rPr>
          <t>_x000D_
FIOS E CABOS ELETRICOS</t>
        </r>
      </text>
    </comment>
    <comment ref="AW113" authorId="0" shapeId="0" xr:uid="{344DCE74-AF4E-4FA2-8371-3A8C675045B9}">
      <text>
        <r>
          <rPr>
            <sz val="10"/>
            <color indexed="81"/>
            <rFont val="Lucida Console"/>
            <family val="3"/>
          </rPr>
          <t>Tempo de Estoque (Meses)_x000D_
_x000D_
272,0</t>
        </r>
      </text>
    </comment>
    <comment ref="A114" authorId="0" shapeId="0" xr:uid="{57D1433A-E155-48D3-BE24-5A68852ECB2E}">
      <text>
        <r>
          <rPr>
            <sz val="10"/>
            <color indexed="81"/>
            <rFont val="Lucida Console"/>
            <family val="3"/>
          </rPr>
          <t>_x000D_
140059</t>
        </r>
      </text>
    </comment>
    <comment ref="B114" authorId="0" shapeId="0" xr:uid="{4DADFB64-BFBE-40E6-AE89-12133210CE96}">
      <text>
        <r>
          <rPr>
            <sz val="10"/>
            <color indexed="81"/>
            <rFont val="Lucida Console"/>
            <family val="3"/>
          </rPr>
          <t>DESCRIÇÃO DETALHADA_x000D_
CABO FLEXIVEL, ENCORDOAMENTO CLASSE 5, SECAO 70,00 MM²  COR PRETA, ISOLACAO HEPR 90ºC, 0,6/1KV E COBERTURA NAO HALOGENADA,  ANTI-CHAMA CONFORME NBR VIGENTE E CERTIFICACAO COMPULSORIA INMETRO.CARACTERISTICAS E NORMA TECNICA LITOGRAFADAS NO MATERIAL.</t>
        </r>
      </text>
    </comment>
    <comment ref="G114" authorId="0" shapeId="0" xr:uid="{4197471E-C194-474E-9032-0033EA94AF8D}">
      <text>
        <r>
          <rPr>
            <sz val="10"/>
            <color indexed="81"/>
            <rFont val="Lucida Console"/>
            <family val="3"/>
          </rPr>
          <t>_x000D_
Últ estimativa : 400_x000D_
Enviada em     : 12.11.2020_x000D_
Ata - Venc     : 61/21 - 04.03.2022</t>
        </r>
      </text>
    </comment>
    <comment ref="O114" authorId="0" shapeId="0" xr:uid="{F4BCB279-E0F8-450F-8B75-8FE2233BB416}">
      <text>
        <r>
          <rPr>
            <sz val="10"/>
            <color indexed="81"/>
            <rFont val="Lucida Console"/>
            <family val="3"/>
          </rPr>
          <t xml:space="preserve">_x000D_
Pertencia a ATA nº 61/21_x000D_
Estimativa de Renovação enviada em 12.11.2020 - Qtd 400_x000D_
PE  31/22 lote _x000D_
 = </t>
        </r>
      </text>
    </comment>
    <comment ref="W114" authorId="0" shapeId="0" xr:uid="{4292DD78-610E-4F05-A127-8393221D9965}">
      <text>
        <r>
          <rPr>
            <sz val="10"/>
            <color indexed="81"/>
            <rFont val="Lucida Console"/>
            <family val="3"/>
          </rPr>
          <t>_x000D_
DM-Elétrica</t>
        </r>
      </text>
    </comment>
    <comment ref="X114" authorId="0" shapeId="0" xr:uid="{6F7C83A4-6A8C-44F7-8F2E-6F50FF487884}">
      <text>
        <r>
          <rPr>
            <sz val="10"/>
            <color indexed="81"/>
            <rFont val="Lucida Console"/>
            <family val="3"/>
          </rPr>
          <t>_x000D_
EQUIP. MAT. P/ GERACAO, TRANSM. DISTR. RETIF...</t>
        </r>
      </text>
    </comment>
    <comment ref="Y114" authorId="0" shapeId="0" xr:uid="{FE3C4667-E05E-4249-B5E9-A1FCBC8E4435}">
      <text>
        <r>
          <rPr>
            <sz val="10"/>
            <color indexed="81"/>
            <rFont val="Lucida Console"/>
            <family val="3"/>
          </rPr>
          <t>_x000D_
FIOS E CABOS ELETRICOS</t>
        </r>
      </text>
    </comment>
    <comment ref="Z114" authorId="0" shapeId="0" xr:uid="{2C8AADE1-B21E-4B1C-93C2-1542E53FC31F}">
      <text>
        <r>
          <rPr>
            <sz val="10"/>
            <color indexed="81"/>
            <rFont val="Lucida Console"/>
            <family val="3"/>
          </rPr>
          <t>_x000D_
RC  1.929 / 23  Qtde: 500_x000D_
RC  2.957 / 23  Qtde: 1.000</t>
        </r>
      </text>
    </comment>
    <comment ref="AW114" authorId="0" shapeId="0" xr:uid="{7C722F01-4349-488F-8EF7-FAC59CBEADD0}">
      <text>
        <r>
          <rPr>
            <sz val="10"/>
            <color indexed="81"/>
            <rFont val="Lucida Console"/>
            <family val="3"/>
          </rPr>
          <t>Tempo de Estoque (Meses)_x000D_
_x000D_
2.069,0</t>
        </r>
      </text>
    </comment>
    <comment ref="A115" authorId="0" shapeId="0" xr:uid="{7FBD5DE6-BFDC-492E-B80D-9D985159437C}">
      <text>
        <r>
          <rPr>
            <sz val="10"/>
            <color indexed="81"/>
            <rFont val="Lucida Console"/>
            <family val="3"/>
          </rPr>
          <t>_x000D_
140060</t>
        </r>
      </text>
    </comment>
    <comment ref="B115" authorId="0" shapeId="0" xr:uid="{118B10D3-D18B-46FB-ACAB-0C563F2383C8}">
      <text>
        <r>
          <rPr>
            <sz val="10"/>
            <color indexed="81"/>
            <rFont val="Lucida Console"/>
            <family val="3"/>
          </rPr>
          <t>DESCRIÇÃO DETALHADA_x000D_
CABO FLEXIVEL, ENCORDOAMENTO CLASSE 5, SECAO 95,00 MM²  COR PRETA, ISOLACAO HEPR 90ºC, 0,6/1KV E COBERTURA NAO HALOGENADA,  ANTI-CHAMA CONFORME NBR VIGENTE E CERTIFICACAO COMPULSORIA INMETRO.CARACTERISTICAS E NORMA TECNICA LITOGRAFADAS NO MATERIAL.</t>
        </r>
      </text>
    </comment>
    <comment ref="G115" authorId="0" shapeId="0" xr:uid="{0F311EF5-9125-411D-9CC7-2BE448E127EE}">
      <text>
        <r>
          <rPr>
            <sz val="10"/>
            <color indexed="81"/>
            <rFont val="Lucida Console"/>
            <family val="3"/>
          </rPr>
          <t>_x000D_
Últ estimativa : 300_x000D_
Enviada em     : 12.11.2020_x000D_
Ata - Venc     : 61/21 - 04.03.2022</t>
        </r>
      </text>
    </comment>
    <comment ref="O115" authorId="0" shapeId="0" xr:uid="{432A91D0-790B-4BC8-9B17-F5DD85A72F26}">
      <text>
        <r>
          <rPr>
            <sz val="10"/>
            <color indexed="81"/>
            <rFont val="Lucida Console"/>
            <family val="3"/>
          </rPr>
          <t>_x000D_
Pertencia a ATA nº 61/21_x000D_
Estimativa de Renovação enviada em 12.11.2020 - Qtd 300_x000D_
PE  11/21 lote _x000D_
19.02.21 = Finalizado</t>
        </r>
      </text>
    </comment>
    <comment ref="W115" authorId="0" shapeId="0" xr:uid="{FBEB4D13-50E7-4EB1-8AB1-23091E6C9AE6}">
      <text>
        <r>
          <rPr>
            <sz val="10"/>
            <color indexed="81"/>
            <rFont val="Lucida Console"/>
            <family val="3"/>
          </rPr>
          <t>_x000D_
DM-Elétrica</t>
        </r>
      </text>
    </comment>
    <comment ref="X115" authorId="0" shapeId="0" xr:uid="{20145C7E-71D6-4771-BDC7-2A6F919E99B6}">
      <text>
        <r>
          <rPr>
            <sz val="10"/>
            <color indexed="81"/>
            <rFont val="Lucida Console"/>
            <family val="3"/>
          </rPr>
          <t>_x000D_
EQUIP. MAT. P/ GERACAO, TRANSM. DISTR. RETIF...</t>
        </r>
      </text>
    </comment>
    <comment ref="Y115" authorId="0" shapeId="0" xr:uid="{24443363-6743-46FC-BE09-2C3634E29BC2}">
      <text>
        <r>
          <rPr>
            <sz val="10"/>
            <color indexed="81"/>
            <rFont val="Lucida Console"/>
            <family val="3"/>
          </rPr>
          <t>_x000D_
FIOS E CABOS ELETRICOS</t>
        </r>
      </text>
    </comment>
    <comment ref="AW115" authorId="0" shapeId="0" xr:uid="{1B4B54A9-B7C9-4D4F-A5E8-428917670A34}">
      <text>
        <r>
          <rPr>
            <sz val="10"/>
            <color indexed="81"/>
            <rFont val="Lucida Console"/>
            <family val="3"/>
          </rPr>
          <t>Tempo de Estoque (Meses)_x000D_
_x000D_
557,0</t>
        </r>
      </text>
    </comment>
    <comment ref="A116" authorId="0" shapeId="0" xr:uid="{299C1E30-A020-4B44-901A-16801C816416}">
      <text>
        <r>
          <rPr>
            <sz val="10"/>
            <color indexed="81"/>
            <rFont val="Lucida Console"/>
            <family val="3"/>
          </rPr>
          <t>_x000D_
140125</t>
        </r>
      </text>
    </comment>
    <comment ref="B116" authorId="0" shapeId="0" xr:uid="{1D42162A-5F8F-4FD2-AC13-C3E30722C508}">
      <text>
        <r>
          <rPr>
            <sz val="10"/>
            <color indexed="81"/>
            <rFont val="Lucida Console"/>
            <family val="3"/>
          </rPr>
          <t>DESCRIÇÃO DETALHADA_x000D_
CABO FLEXIVEL, ENCORDOAMENTO CLASSE 5, SECAO 95,00 MM²  COR VERDE, ISOLACAO HEPR 90ºC, 0,6/1KV E COBERTURA NAO HALOGENADA,  ANTI-CHAMA CONFORME NBR VIGENTE E CERTIFICACAO COMPULSORIA INMETRO.</t>
        </r>
      </text>
    </comment>
    <comment ref="W116" authorId="0" shapeId="0" xr:uid="{74EC2216-BFD2-468F-8248-DF41EEE5C1B2}">
      <text>
        <r>
          <rPr>
            <sz val="10"/>
            <color indexed="81"/>
            <rFont val="Lucida Console"/>
            <family val="3"/>
          </rPr>
          <t>_x000D_
DM-Elétrica</t>
        </r>
      </text>
    </comment>
    <comment ref="X116" authorId="0" shapeId="0" xr:uid="{B9A2CF28-F5DB-4DA8-BF1E-29AD277B24BE}">
      <text>
        <r>
          <rPr>
            <sz val="10"/>
            <color indexed="81"/>
            <rFont val="Lucida Console"/>
            <family val="3"/>
          </rPr>
          <t>_x000D_
EQUIP. MAT. P/ GERACAO, TRANSM. DISTR. RETIF...</t>
        </r>
      </text>
    </comment>
    <comment ref="Y116" authorId="0" shapeId="0" xr:uid="{FA563BA5-5DC3-47FC-B274-D9E97EEFA714}">
      <text>
        <r>
          <rPr>
            <sz val="10"/>
            <color indexed="81"/>
            <rFont val="Lucida Console"/>
            <family val="3"/>
          </rPr>
          <t>_x000D_
FIOS E CABOS ELETRICOS</t>
        </r>
      </text>
    </comment>
    <comment ref="AW116" authorId="0" shapeId="0" xr:uid="{F2156E5B-8D64-41E2-AA45-6AA0B55A19CB}">
      <text>
        <r>
          <rPr>
            <sz val="10"/>
            <color indexed="81"/>
            <rFont val="Lucida Console"/>
            <family val="3"/>
          </rPr>
          <t>Tempo de Estoque (Meses)_x000D_
_x000D_
550,0</t>
        </r>
      </text>
    </comment>
    <comment ref="A117" authorId="0" shapeId="0" xr:uid="{DF1A7DF6-1810-4D6A-AB12-7C36C7D8C767}">
      <text>
        <r>
          <rPr>
            <sz val="10"/>
            <color indexed="81"/>
            <rFont val="Lucida Console"/>
            <family val="3"/>
          </rPr>
          <t>_x000D_
140241</t>
        </r>
      </text>
    </comment>
    <comment ref="B117" authorId="0" shapeId="0" xr:uid="{2B92BB50-CCD4-4F87-AC61-074376554A8A}">
      <text>
        <r>
          <rPr>
            <sz val="10"/>
            <color indexed="81"/>
            <rFont val="Lucida Console"/>
            <family val="3"/>
          </rPr>
          <t>DESCRIÇÃO DETALHADA_x000D_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G117" authorId="0" shapeId="0" xr:uid="{E16DBEC9-28DD-41B8-AF44-22EF54AAC278}">
      <text>
        <r>
          <rPr>
            <sz val="10"/>
            <color indexed="81"/>
            <rFont val="Lucida Console"/>
            <family val="3"/>
          </rPr>
          <t>_x000D_
Últ estimativa : 900_x000D_
Enviada em     : 12.11.2020_x000D_
Ata - Venc     : 61/21 - 04.03.2022</t>
        </r>
      </text>
    </comment>
    <comment ref="O117" authorId="0" shapeId="0" xr:uid="{5EECD039-D898-4A48-957E-CD683416E96E}">
      <text>
        <r>
          <rPr>
            <sz val="10"/>
            <color indexed="81"/>
            <rFont val="Lucida Console"/>
            <family val="3"/>
          </rPr>
          <t>_x000D_
Pertencia a ATA nº 61/21_x000D_
Estimativa de Renovação enviada em 12.11.2020 - Qtd 900_x000D_
PE  11/21 lote _x000D_
19.02.21 = Finalizado</t>
        </r>
      </text>
    </comment>
    <comment ref="W117" authorId="0" shapeId="0" xr:uid="{AEC73CC2-F98C-4BF1-8659-69955D14FED2}">
      <text>
        <r>
          <rPr>
            <sz val="10"/>
            <color indexed="81"/>
            <rFont val="Lucida Console"/>
            <family val="3"/>
          </rPr>
          <t>_x000D_
DM-Elétrica</t>
        </r>
      </text>
    </comment>
    <comment ref="X117" authorId="0" shapeId="0" xr:uid="{4365D8BB-E151-45ED-8E4B-B305F3FBAC91}">
      <text>
        <r>
          <rPr>
            <sz val="10"/>
            <color indexed="81"/>
            <rFont val="Lucida Console"/>
            <family val="3"/>
          </rPr>
          <t>_x000D_
EQUIP. MAT. P/ GERACAO, TRANSM. DISTR. RETIF...</t>
        </r>
      </text>
    </comment>
    <comment ref="Y117" authorId="0" shapeId="0" xr:uid="{0B4D38A4-E706-4D23-8F39-7FF95A34D1A3}">
      <text>
        <r>
          <rPr>
            <sz val="10"/>
            <color indexed="81"/>
            <rFont val="Lucida Console"/>
            <family val="3"/>
          </rPr>
          <t>_x000D_
FIOS E CABOS ELETRICOS</t>
        </r>
      </text>
    </comment>
    <comment ref="AW117" authorId="0" shapeId="0" xr:uid="{C5E43F04-2AD1-41F2-81F6-FE91F06CDE9B}">
      <text>
        <r>
          <rPr>
            <sz val="10"/>
            <color indexed="81"/>
            <rFont val="Lucida Console"/>
            <family val="3"/>
          </rPr>
          <t>Tempo de Estoque (Meses)_x000D_
_x000D_
500,0</t>
        </r>
      </text>
    </comment>
    <comment ref="A118" authorId="0" shapeId="0" xr:uid="{EDBC9DFB-DE76-456A-8706-8255F9CB34FC}">
      <text>
        <r>
          <rPr>
            <sz val="10"/>
            <color indexed="81"/>
            <rFont val="Lucida Console"/>
            <family val="3"/>
          </rPr>
          <t>_x000D_
140063</t>
        </r>
      </text>
    </comment>
    <comment ref="B118" authorId="0" shapeId="0" xr:uid="{2AE331B9-2C80-41B0-ABFC-F84719398FDA}">
      <text>
        <r>
          <rPr>
            <sz val="10"/>
            <color indexed="81"/>
            <rFont val="Lucida Console"/>
            <family val="3"/>
          </rPr>
          <t>DESCRIÇÃO DETALHADA_x000D_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G118" authorId="0" shapeId="0" xr:uid="{81B9C771-BE64-48A0-9E3A-228F67521338}">
      <text>
        <r>
          <rPr>
            <sz val="10"/>
            <color indexed="81"/>
            <rFont val="Lucida Console"/>
            <family val="3"/>
          </rPr>
          <t>_x000D_
Últ estimativa : 5.000_x000D_
Enviada em     : 12.11.2020_x000D_
Ata - Venc     : 61/21 - 04.03.2022</t>
        </r>
      </text>
    </comment>
    <comment ref="O118" authorId="0" shapeId="0" xr:uid="{D8A6CC3F-290F-4ABC-9A24-34E81A224FF0}">
      <text>
        <r>
          <rPr>
            <sz val="10"/>
            <color indexed="81"/>
            <rFont val="Lucida Console"/>
            <family val="3"/>
          </rPr>
          <t>_x000D_
Pertencia a ATA nº 61/21_x000D_
Estimativa de Renovação enviada em 12.11.2020 - Qtd 5.000_x000D_
PE  11/21 lote _x000D_
19.02.21 = Finalizado</t>
        </r>
      </text>
    </comment>
    <comment ref="W118" authorId="0" shapeId="0" xr:uid="{75EF8F2C-3B20-4BE9-AC51-9857D24D4F14}">
      <text>
        <r>
          <rPr>
            <sz val="10"/>
            <color indexed="81"/>
            <rFont val="Lucida Console"/>
            <family val="3"/>
          </rPr>
          <t>_x000D_
DM-Elétrica</t>
        </r>
      </text>
    </comment>
    <comment ref="X118" authorId="0" shapeId="0" xr:uid="{F7E61FB6-3D3D-457D-B54A-525BC0001B86}">
      <text>
        <r>
          <rPr>
            <sz val="10"/>
            <color indexed="81"/>
            <rFont val="Lucida Console"/>
            <family val="3"/>
          </rPr>
          <t>_x000D_
EQUIP. MAT. P/ GERACAO, TRANSM. DISTR. RETIF...</t>
        </r>
      </text>
    </comment>
    <comment ref="Y118" authorId="0" shapeId="0" xr:uid="{E0546F66-C4C5-49EF-BEC5-A9FB03E23D66}">
      <text>
        <r>
          <rPr>
            <sz val="10"/>
            <color indexed="81"/>
            <rFont val="Lucida Console"/>
            <family val="3"/>
          </rPr>
          <t>_x000D_
FIOS E CABOS ELETRICOS</t>
        </r>
      </text>
    </comment>
    <comment ref="AW118" authorId="0" shapeId="0" xr:uid="{C8C34797-2BC0-4214-BB3C-532EB9413330}">
      <text>
        <r>
          <rPr>
            <sz val="10"/>
            <color indexed="81"/>
            <rFont val="Lucida Console"/>
            <family val="3"/>
          </rPr>
          <t>Tempo de Estoque (Meses)_x000D_
_x000D_
4.000,0</t>
        </r>
      </text>
    </comment>
    <comment ref="A119" authorId="0" shapeId="0" xr:uid="{7472E679-7916-426E-B964-A12E4C21145A}">
      <text>
        <r>
          <rPr>
            <sz val="10"/>
            <color indexed="81"/>
            <rFont val="Lucida Console"/>
            <family val="3"/>
          </rPr>
          <t>_x000D_
136564</t>
        </r>
      </text>
    </comment>
    <comment ref="B119" authorId="0" shapeId="0" xr:uid="{E67A2201-18E6-4407-84E9-0D023019CFED}">
      <text>
        <r>
          <rPr>
            <sz val="10"/>
            <color indexed="81"/>
            <rFont val="Lucida Console"/>
            <family val="3"/>
          </rPr>
          <t>DESCRIÇÃO DETALHADA_x000D_
CABO UTP 23 AWG X 4 PARES CATEGORIA 6,CM</t>
        </r>
      </text>
    </comment>
    <comment ref="W119" authorId="0" shapeId="0" xr:uid="{309B82F4-C1FC-4A31-94F9-BF1B0C84A7EB}">
      <text>
        <r>
          <rPr>
            <sz val="10"/>
            <color indexed="81"/>
            <rFont val="Lucida Console"/>
            <family val="3"/>
          </rPr>
          <t>_x000D_
Informática</t>
        </r>
      </text>
    </comment>
    <comment ref="X119" authorId="0" shapeId="0" xr:uid="{5B4C4BAC-8089-46A9-9746-F4B0D684EFD8}">
      <text>
        <r>
          <rPr>
            <sz val="10"/>
            <color indexed="81"/>
            <rFont val="Lucida Console"/>
            <family val="3"/>
          </rPr>
          <t>_x000D_
COMPUT.SOFT. PROCES. EQUIP. SUPRI. COMP. ACESS. INFORMAT</t>
        </r>
      </text>
    </comment>
    <comment ref="Y119" authorId="0" shapeId="0" xr:uid="{071DFEDD-0FAE-4437-B885-47B5BCAF7BE2}">
      <text>
        <r>
          <rPr>
            <sz val="10"/>
            <color indexed="81"/>
            <rFont val="Lucida Console"/>
            <family val="3"/>
          </rPr>
          <t>_x000D_
CABEAMENTO, CONECTORES E TOMADAS</t>
        </r>
      </text>
    </comment>
    <comment ref="AW119" authorId="0" shapeId="0" xr:uid="{2FF9AA38-250F-408A-BA57-1BB3A0691F36}">
      <text>
        <r>
          <rPr>
            <sz val="10"/>
            <color indexed="81"/>
            <rFont val="Lucida Console"/>
            <family val="3"/>
          </rPr>
          <t>Tempo de Estoque (Meses)_x000D_
_x000D_
14.335,0</t>
        </r>
      </text>
    </comment>
    <comment ref="A120" authorId="0" shapeId="0" xr:uid="{31E19AC9-097F-465C-A64C-1F472C30887B}">
      <text>
        <r>
          <rPr>
            <sz val="10"/>
            <color indexed="81"/>
            <rFont val="Lucida Console"/>
            <family val="3"/>
          </rPr>
          <t>_x000D_
13180</t>
        </r>
      </text>
    </comment>
    <comment ref="B120" authorId="0" shapeId="0" xr:uid="{8D226E7F-E62A-410C-8C7D-A723103629A4}">
      <text>
        <r>
          <rPr>
            <sz val="10"/>
            <color indexed="81"/>
            <rFont val="Lucida Console"/>
            <family val="3"/>
          </rPr>
          <t>DESCRIÇÃO DETALHADA_x000D_
CADEADO DE LATAO - 30 MM</t>
        </r>
      </text>
    </comment>
    <comment ref="G120" authorId="0" shapeId="0" xr:uid="{506FD1A9-0DF7-4965-A2F9-608641942E21}">
      <text>
        <r>
          <rPr>
            <sz val="10"/>
            <color indexed="81"/>
            <rFont val="Lucida Console"/>
            <family val="3"/>
          </rPr>
          <t>_x000D_
Últ estimativa : 0_x000D_
Enviada em     : 28.01.2021_x000D_
Ata - Venc     : 121/20 - 31.05.2021</t>
        </r>
      </text>
    </comment>
    <comment ref="O120" authorId="0" shapeId="0" xr:uid="{B803A1B9-7578-4B51-A8CA-ADB5376010C4}">
      <text>
        <r>
          <rPr>
            <sz val="10"/>
            <color indexed="81"/>
            <rFont val="Lucida Console"/>
            <family val="3"/>
          </rPr>
          <t>_x000D_
Pertencia a ATA nº 121/20_x000D_
Estimativa de Renovação enviada em 28.01.2021 - Qtd _x000D_
PE  32/20 lote _x000D_
05.06.20 = Finalizar - Contrato assinado</t>
        </r>
      </text>
    </comment>
    <comment ref="W120" authorId="0" shapeId="0" xr:uid="{5F3FCCEE-A5F3-44D9-ACE9-B6DD26CB6E54}">
      <text>
        <r>
          <rPr>
            <sz val="10"/>
            <color indexed="81"/>
            <rFont val="Lucida Console"/>
            <family val="3"/>
          </rPr>
          <t>_x000D_
Administrativo</t>
        </r>
      </text>
    </comment>
    <comment ref="X120" authorId="0" shapeId="0" xr:uid="{7CE89CC3-A867-40F2-83D4-55F1C8721457}">
      <text>
        <r>
          <rPr>
            <sz val="10"/>
            <color indexed="81"/>
            <rFont val="Lucida Console"/>
            <family val="3"/>
          </rPr>
          <t>_x000D_
MAT.E EQUIP. P/ CONSTR.CIVIL E CONSERV. DE VIAS PUBL.</t>
        </r>
      </text>
    </comment>
    <comment ref="Y120" authorId="0" shapeId="0" xr:uid="{2108A474-BA96-4C7B-B46B-1731FC077CFF}">
      <text>
        <r>
          <rPr>
            <sz val="10"/>
            <color indexed="81"/>
            <rFont val="Lucida Console"/>
            <family val="3"/>
          </rPr>
          <t>_x000D_
CADEADOS</t>
        </r>
      </text>
    </comment>
    <comment ref="AW120" authorId="0" shapeId="0" xr:uid="{441BDCB8-30B8-44A4-B86E-9E98E56EA3EA}">
      <text>
        <r>
          <rPr>
            <sz val="10"/>
            <color indexed="81"/>
            <rFont val="Lucida Console"/>
            <family val="3"/>
          </rPr>
          <t>Tempo de Estoque (Meses)_x000D_
_x000D_
300,0</t>
        </r>
      </text>
    </comment>
    <comment ref="A121" authorId="0" shapeId="0" xr:uid="{A959A789-FC29-4BA7-9B3F-C7EA5D8A96BC}">
      <text>
        <r>
          <rPr>
            <sz val="10"/>
            <color indexed="81"/>
            <rFont val="Lucida Console"/>
            <family val="3"/>
          </rPr>
          <t>_x000D_
17704</t>
        </r>
      </text>
    </comment>
    <comment ref="B121" authorId="0" shapeId="0" xr:uid="{90C7102D-6B69-444E-8916-A4B205F9F094}">
      <text>
        <r>
          <rPr>
            <sz val="10"/>
            <color indexed="81"/>
            <rFont val="Lucida Console"/>
            <family val="3"/>
          </rPr>
          <t>DESCRIÇÃO DETALHADA_x000D_
CADEADO DE LATAO - 40 MM</t>
        </r>
      </text>
    </comment>
    <comment ref="G121" authorId="0" shapeId="0" xr:uid="{EE3F453E-5AD3-4AB7-B7B6-BBA0C9E91A8A}">
      <text>
        <r>
          <rPr>
            <sz val="10"/>
            <color indexed="81"/>
            <rFont val="Lucida Console"/>
            <family val="3"/>
          </rPr>
          <t>_x000D_
Últ estimativa : 0_x000D_
Enviada em     : 28.01.2021_x000D_
Ata - Venc     : 121/20 - 31.05.2021</t>
        </r>
      </text>
    </comment>
    <comment ref="O121" authorId="0" shapeId="0" xr:uid="{9ED7AAE0-D8DB-471D-A13A-8643B4D24CD0}">
      <text>
        <r>
          <rPr>
            <sz val="10"/>
            <color indexed="81"/>
            <rFont val="Lucida Console"/>
            <family val="3"/>
          </rPr>
          <t>_x000D_
Pertencia a ATA nº 121/20_x000D_
Estimativa de Renovação enviada em 28.01.2021 - Qtd _x000D_
PE  32/20 lote _x000D_
05.06.20 = Finalizar - Contrato assinado</t>
        </r>
      </text>
    </comment>
    <comment ref="W121" authorId="0" shapeId="0" xr:uid="{BF5066F0-F663-497D-AB8D-CF111696A1AA}">
      <text>
        <r>
          <rPr>
            <sz val="10"/>
            <color indexed="81"/>
            <rFont val="Lucida Console"/>
            <family val="3"/>
          </rPr>
          <t>_x000D_
Administrativo</t>
        </r>
      </text>
    </comment>
    <comment ref="X121" authorId="0" shapeId="0" xr:uid="{28D3C085-7468-4198-9CFB-DDBE428547E4}">
      <text>
        <r>
          <rPr>
            <sz val="10"/>
            <color indexed="81"/>
            <rFont val="Lucida Console"/>
            <family val="3"/>
          </rPr>
          <t>_x000D_
MAT.E EQUIP. P/ CONSTR.CIVIL E CONSERV. DE VIAS PUBL.</t>
        </r>
      </text>
    </comment>
    <comment ref="Y121" authorId="0" shapeId="0" xr:uid="{E3D84AB0-1E37-4BA2-93C7-9B62B29C3738}">
      <text>
        <r>
          <rPr>
            <sz val="10"/>
            <color indexed="81"/>
            <rFont val="Lucida Console"/>
            <family val="3"/>
          </rPr>
          <t>_x000D_
CADEADOS</t>
        </r>
      </text>
    </comment>
    <comment ref="AW121" authorId="0" shapeId="0" xr:uid="{3463DE98-2326-406E-8574-9AD89D5C5D89}">
      <text>
        <r>
          <rPr>
            <sz val="10"/>
            <color indexed="81"/>
            <rFont val="Lucida Console"/>
            <family val="3"/>
          </rPr>
          <t>Tempo de Estoque (Meses)_x000D_
_x000D_
207,0</t>
        </r>
      </text>
    </comment>
    <comment ref="A122" authorId="0" shapeId="0" xr:uid="{0CCFADCE-9F76-4481-BD73-CBB3E13F0AFE}">
      <text>
        <r>
          <rPr>
            <sz val="10"/>
            <color indexed="81"/>
            <rFont val="Lucida Console"/>
            <family val="3"/>
          </rPr>
          <t>_x000D_
13181</t>
        </r>
      </text>
    </comment>
    <comment ref="B122" authorId="0" shapeId="0" xr:uid="{B22F7A96-270B-4BD9-97C5-B8DA56C013BC}">
      <text>
        <r>
          <rPr>
            <sz val="10"/>
            <color indexed="81"/>
            <rFont val="Lucida Console"/>
            <family val="3"/>
          </rPr>
          <t>DESCRIÇÃO DETALHADA_x000D_
CADEADO DE LATAO - 50 MM</t>
        </r>
      </text>
    </comment>
    <comment ref="G122" authorId="0" shapeId="0" xr:uid="{F9814FB4-D1C7-4362-A302-65F31B19EEE8}">
      <text>
        <r>
          <rPr>
            <sz val="10"/>
            <color indexed="81"/>
            <rFont val="Lucida Console"/>
            <family val="3"/>
          </rPr>
          <t>_x000D_
Últ estimativa : 0_x000D_
Enviada em     : 28.01.2021_x000D_
Ata - Venc     : 121/20 - 31.05.2021</t>
        </r>
      </text>
    </comment>
    <comment ref="O122" authorId="0" shapeId="0" xr:uid="{A9201966-D109-4007-864E-BFD4E44BDEB2}">
      <text>
        <r>
          <rPr>
            <sz val="10"/>
            <color indexed="81"/>
            <rFont val="Lucida Console"/>
            <family val="3"/>
          </rPr>
          <t>_x000D_
Pertencia a ATA nº 121/20_x000D_
Estimativa de Renovação enviada em 28.01.2021 - Qtd _x000D_
PE  32/20 lote _x000D_
05.06.20 = Finalizar - Contrato assinado</t>
        </r>
      </text>
    </comment>
    <comment ref="W122" authorId="0" shapeId="0" xr:uid="{944B872C-ACF8-4573-B236-A177DD819E1B}">
      <text>
        <r>
          <rPr>
            <sz val="10"/>
            <color indexed="81"/>
            <rFont val="Lucida Console"/>
            <family val="3"/>
          </rPr>
          <t>_x000D_
Administrativo</t>
        </r>
      </text>
    </comment>
    <comment ref="X122" authorId="0" shapeId="0" xr:uid="{6F1DB204-85D6-4E1E-9CD7-8E0CFF893592}">
      <text>
        <r>
          <rPr>
            <sz val="10"/>
            <color indexed="81"/>
            <rFont val="Lucida Console"/>
            <family val="3"/>
          </rPr>
          <t>_x000D_
MAT.E EQUIP. P/ CONSTR.CIVIL E CONSERV. DE VIAS PUBL.</t>
        </r>
      </text>
    </comment>
    <comment ref="Y122" authorId="0" shapeId="0" xr:uid="{439C0402-DD86-4170-BF2B-5F306FB34E8B}">
      <text>
        <r>
          <rPr>
            <sz val="10"/>
            <color indexed="81"/>
            <rFont val="Lucida Console"/>
            <family val="3"/>
          </rPr>
          <t>_x000D_
CADEADOS</t>
        </r>
      </text>
    </comment>
    <comment ref="AW122" authorId="0" shapeId="0" xr:uid="{4FFCF2D6-2FFC-4C95-B379-C10328957415}">
      <text>
        <r>
          <rPr>
            <sz val="10"/>
            <color indexed="81"/>
            <rFont val="Lucida Console"/>
            <family val="3"/>
          </rPr>
          <t>Tempo de Estoque (Meses)_x000D_
_x000D_
264,0</t>
        </r>
      </text>
    </comment>
    <comment ref="A123" authorId="0" shapeId="0" xr:uid="{5E8E6262-B271-4FC6-9DDA-D76F07694935}">
      <text>
        <r>
          <rPr>
            <sz val="10"/>
            <color indexed="81"/>
            <rFont val="Lucida Console"/>
            <family val="3"/>
          </rPr>
          <t>_x000D_
138453</t>
        </r>
      </text>
    </comment>
    <comment ref="B123" authorId="0" shapeId="0" xr:uid="{6DDC359E-F9A3-4ABE-9BF2-8CD32581E76A}">
      <text>
        <r>
          <rPr>
            <sz val="10"/>
            <color indexed="81"/>
            <rFont val="Lucida Console"/>
            <family val="3"/>
          </rPr>
          <t xml:space="preserve">DESCRIÇÃO DETALHADA_x000D_
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r>
      </text>
    </comment>
    <comment ref="W123" authorId="0" shapeId="0" xr:uid="{7E8345B3-8FF8-4B91-817C-932CCC9157F2}">
      <text>
        <r>
          <rPr>
            <sz val="10"/>
            <color indexed="81"/>
            <rFont val="Lucida Console"/>
            <family val="3"/>
          </rPr>
          <t>_x000D_
Pedagógico</t>
        </r>
      </text>
    </comment>
    <comment ref="X123" authorId="0" shapeId="0" xr:uid="{13E79B20-7C62-4F59-8162-67ED1EDF03B3}">
      <text>
        <r>
          <rPr>
            <sz val="10"/>
            <color indexed="81"/>
            <rFont val="Lucida Console"/>
            <family val="3"/>
          </rPr>
          <t>_x000D_
MAQ., EQUIP., COMP., ACES., MAT. PARA ESCRIT.E ESCOLAR</t>
        </r>
      </text>
    </comment>
    <comment ref="Y123" authorId="0" shapeId="0" xr:uid="{04DAB9FF-5692-4E2A-87FB-144EDAAF9EBB}">
      <text>
        <r>
          <rPr>
            <sz val="10"/>
            <color indexed="81"/>
            <rFont val="Lucida Console"/>
            <family val="3"/>
          </rPr>
          <t>_x000D_
CAPAS, CLASSIF., PRANCHETAS, CADERNOS, ENVELOPES, PASTAS, FICHAS, LIVROS</t>
        </r>
      </text>
    </comment>
    <comment ref="AW123" authorId="0" shapeId="0" xr:uid="{8D32CD23-3C33-43D8-BDEE-C4D9080856DE}">
      <text>
        <r>
          <rPr>
            <sz val="10"/>
            <color indexed="81"/>
            <rFont val="Lucida Console"/>
            <family val="3"/>
          </rPr>
          <t>Tempo de Estoque (Meses)_x000D_
_x000D_
33.230,0</t>
        </r>
      </text>
    </comment>
    <comment ref="A124" authorId="0" shapeId="0" xr:uid="{4BC7D0C1-0BE2-4742-8457-A68C65B12A5B}">
      <text>
        <r>
          <rPr>
            <sz val="10"/>
            <color indexed="81"/>
            <rFont val="Lucida Console"/>
            <family val="3"/>
          </rPr>
          <t>_x000D_
138454</t>
        </r>
      </text>
    </comment>
    <comment ref="B124" authorId="0" shapeId="0" xr:uid="{E4E8DF16-F936-4782-80D4-9BDBBECCA862}">
      <text>
        <r>
          <rPr>
            <sz val="10"/>
            <color indexed="81"/>
            <rFont val="Lucida Console"/>
            <family val="3"/>
          </rPr>
          <t xml:space="preserve">DESCRIÇÃO DETALHADA_x000D_
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r>
      </text>
    </comment>
    <comment ref="W124" authorId="0" shapeId="0" xr:uid="{806F5690-767A-4D59-B411-E8C3B9ED7BAD}">
      <text>
        <r>
          <rPr>
            <sz val="10"/>
            <color indexed="81"/>
            <rFont val="Lucida Console"/>
            <family val="3"/>
          </rPr>
          <t>_x000D_
Pedagógico</t>
        </r>
      </text>
    </comment>
    <comment ref="X124" authorId="0" shapeId="0" xr:uid="{FFEBB751-977E-4032-8DB1-5AEF1A921DB9}">
      <text>
        <r>
          <rPr>
            <sz val="10"/>
            <color indexed="81"/>
            <rFont val="Lucida Console"/>
            <family val="3"/>
          </rPr>
          <t>_x000D_
MAQ., EQUIP., COMP., ACES., MAT. PARA ESCRIT.E ESCOLAR</t>
        </r>
      </text>
    </comment>
    <comment ref="Y124" authorId="0" shapeId="0" xr:uid="{7C793E00-6BAC-4973-B7B9-FB67DE8127D5}">
      <text>
        <r>
          <rPr>
            <sz val="10"/>
            <color indexed="81"/>
            <rFont val="Lucida Console"/>
            <family val="3"/>
          </rPr>
          <t>_x000D_
CAPAS, CLASSIF., PRANCHETAS, CADERNOS, ENVELOPES, PASTAS, FICHAS, LIVROS</t>
        </r>
      </text>
    </comment>
    <comment ref="AW124" authorId="0" shapeId="0" xr:uid="{406EC5A6-5A60-4CD6-AC25-927F818928A0}">
      <text>
        <r>
          <rPr>
            <sz val="10"/>
            <color indexed="81"/>
            <rFont val="Lucida Console"/>
            <family val="3"/>
          </rPr>
          <t>Tempo de Estoque (Meses)_x000D_
_x000D_
10.956,0</t>
        </r>
      </text>
    </comment>
    <comment ref="A125" authorId="0" shapeId="0" xr:uid="{D9E1F053-E285-4F02-B4C2-12D87A2EEABB}">
      <text>
        <r>
          <rPr>
            <sz val="10"/>
            <color indexed="81"/>
            <rFont val="Lucida Console"/>
            <family val="3"/>
          </rPr>
          <t>_x000D_
138456</t>
        </r>
      </text>
    </comment>
    <comment ref="B125" authorId="0" shapeId="0" xr:uid="{76DBD7A7-BEF9-4EDB-9CEC-82707C310302}">
      <text>
        <r>
          <rPr>
            <sz val="10"/>
            <color indexed="81"/>
            <rFont val="Lucida Console"/>
            <family val="3"/>
          </rPr>
          <t xml:space="preserve">DESCRIÇÃO DETALHADA_x000D_
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125" authorId="0" shapeId="0" xr:uid="{416AD997-EF5D-4DD1-B057-5DB7A7473F5D}">
      <text>
        <r>
          <rPr>
            <sz val="10"/>
            <color indexed="81"/>
            <rFont val="Lucida Console"/>
            <family val="3"/>
          </rPr>
          <t>_x000D_
Pedagógico</t>
        </r>
      </text>
    </comment>
    <comment ref="X125" authorId="0" shapeId="0" xr:uid="{B093EA0F-C7ED-4DF0-9730-CFC7E9E5F7B0}">
      <text>
        <r>
          <rPr>
            <sz val="10"/>
            <color indexed="81"/>
            <rFont val="Lucida Console"/>
            <family val="3"/>
          </rPr>
          <t>_x000D_
MAQ., EQUIP., COMP., ACES., MAT. PARA ESCRIT.E ESCOLAR</t>
        </r>
      </text>
    </comment>
    <comment ref="Y125" authorId="0" shapeId="0" xr:uid="{307DED40-5FC7-4AAB-A68D-8B6DE9DF23BD}">
      <text>
        <r>
          <rPr>
            <sz val="10"/>
            <color indexed="81"/>
            <rFont val="Lucida Console"/>
            <family val="3"/>
          </rPr>
          <t>_x000D_
CAPAS, CLASSIF., PRANCHETAS, CADERNOS, ENVELOPES, PASTAS, FICHAS, LIVROS</t>
        </r>
      </text>
    </comment>
    <comment ref="AW125" authorId="0" shapeId="0" xr:uid="{520BC0F1-2E62-45F3-ACDF-BFB898C32B5C}">
      <text>
        <r>
          <rPr>
            <sz val="10"/>
            <color indexed="81"/>
            <rFont val="Lucida Console"/>
            <family val="3"/>
          </rPr>
          <t>Tempo de Estoque (Meses)_x000D_
_x000D_
19.585,0</t>
        </r>
      </text>
    </comment>
    <comment ref="A126" authorId="0" shapeId="0" xr:uid="{1977E495-D396-47EB-8DB3-5A871C2C4240}">
      <text>
        <r>
          <rPr>
            <sz val="10"/>
            <color indexed="81"/>
            <rFont val="Lucida Console"/>
            <family val="3"/>
          </rPr>
          <t>_x000D_
138458</t>
        </r>
      </text>
    </comment>
    <comment ref="B126" authorId="0" shapeId="0" xr:uid="{5C48AE5F-8650-4CB4-BA8F-0E2B4BCB6F5D}">
      <text>
        <r>
          <rPr>
            <sz val="10"/>
            <color indexed="81"/>
            <rFont val="Lucida Console"/>
            <family val="3"/>
          </rPr>
          <t xml:space="preserve">DESCRIÇÃO DETALHADA_x000D_
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126" authorId="0" shapeId="0" xr:uid="{E5217274-9AC2-4DE2-93C9-6ACD99761800}">
      <text>
        <r>
          <rPr>
            <sz val="10"/>
            <color indexed="81"/>
            <rFont val="Lucida Console"/>
            <family val="3"/>
          </rPr>
          <t>_x000D_
Pedagógico</t>
        </r>
      </text>
    </comment>
    <comment ref="X126" authorId="0" shapeId="0" xr:uid="{EC869561-06E6-410B-895B-D091BD2A57A6}">
      <text>
        <r>
          <rPr>
            <sz val="10"/>
            <color indexed="81"/>
            <rFont val="Lucida Console"/>
            <family val="3"/>
          </rPr>
          <t>_x000D_
MAQ., EQUIP., COMP., ACES., MAT. PARA ESCRIT.E ESCOLAR</t>
        </r>
      </text>
    </comment>
    <comment ref="Y126" authorId="0" shapeId="0" xr:uid="{3AE1E45F-FBE9-4D50-AE8C-B07C610083CC}">
      <text>
        <r>
          <rPr>
            <sz val="10"/>
            <color indexed="81"/>
            <rFont val="Lucida Console"/>
            <family val="3"/>
          </rPr>
          <t>_x000D_
CAPAS, CLASSIF., PRANCHETAS, CADERNOS, ENVELOPES, PASTAS, FICHAS, LIVROS</t>
        </r>
      </text>
    </comment>
    <comment ref="AW126" authorId="0" shapeId="0" xr:uid="{8CB895F7-C8B2-4FF6-B3F6-6C0B66A51AFB}">
      <text>
        <r>
          <rPr>
            <sz val="10"/>
            <color indexed="81"/>
            <rFont val="Lucida Console"/>
            <family val="3"/>
          </rPr>
          <t>Tempo de Estoque (Meses)_x000D_
_x000D_
7.985,0</t>
        </r>
      </text>
    </comment>
    <comment ref="A127" authorId="0" shapeId="0" xr:uid="{18C4E574-BE3A-457A-9267-D786DF927702}">
      <text>
        <r>
          <rPr>
            <sz val="10"/>
            <color indexed="81"/>
            <rFont val="Lucida Console"/>
            <family val="3"/>
          </rPr>
          <t>_x000D_
138457</t>
        </r>
      </text>
    </comment>
    <comment ref="B127" authorId="0" shapeId="0" xr:uid="{485664DE-7AAD-4F0A-A0CB-08E59DE56285}">
      <text>
        <r>
          <rPr>
            <sz val="10"/>
            <color indexed="81"/>
            <rFont val="Lucida Console"/>
            <family val="3"/>
          </rPr>
          <t xml:space="preserve">DESCRIÇÃO DETALHADA_x000D_
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r>
      </text>
    </comment>
    <comment ref="W127" authorId="0" shapeId="0" xr:uid="{C4396524-46EA-4E08-A67B-C58DF552AAFD}">
      <text>
        <r>
          <rPr>
            <sz val="10"/>
            <color indexed="81"/>
            <rFont val="Lucida Console"/>
            <family val="3"/>
          </rPr>
          <t>_x000D_
Pedagógico</t>
        </r>
      </text>
    </comment>
    <comment ref="X127" authorId="0" shapeId="0" xr:uid="{456FB4B6-F8C8-4F5F-86D9-8C486C06C01A}">
      <text>
        <r>
          <rPr>
            <sz val="10"/>
            <color indexed="81"/>
            <rFont val="Lucida Console"/>
            <family val="3"/>
          </rPr>
          <t>_x000D_
MAQ., EQUIP., COMP., ACES., MAT. PARA ESCRIT.E ESCOLAR</t>
        </r>
      </text>
    </comment>
    <comment ref="Y127" authorId="0" shapeId="0" xr:uid="{2FD4301A-F251-4866-970A-8D830484102D}">
      <text>
        <r>
          <rPr>
            <sz val="10"/>
            <color indexed="81"/>
            <rFont val="Lucida Console"/>
            <family val="3"/>
          </rPr>
          <t>_x000D_
CAPAS, CLASSIF., PRANCHETAS, CADERNOS, ENVELOPES, PASTAS, FICHAS, LIVROS</t>
        </r>
      </text>
    </comment>
    <comment ref="AW127" authorId="0" shapeId="0" xr:uid="{8801A90C-7A4E-4E6F-92F7-1B031A9153C5}">
      <text>
        <r>
          <rPr>
            <sz val="10"/>
            <color indexed="81"/>
            <rFont val="Lucida Console"/>
            <family val="3"/>
          </rPr>
          <t>Tempo de Estoque (Meses)_x000D_
_x000D_
1.547,0</t>
        </r>
      </text>
    </comment>
    <comment ref="A128" authorId="0" shapeId="0" xr:uid="{1F9B5F70-6276-49F0-943A-267F0A942804}">
      <text>
        <r>
          <rPr>
            <sz val="10"/>
            <color indexed="81"/>
            <rFont val="Lucida Console"/>
            <family val="3"/>
          </rPr>
          <t>_x000D_
10719</t>
        </r>
      </text>
    </comment>
    <comment ref="B128" authorId="0" shapeId="0" xr:uid="{B1FC0278-3924-4FEA-B016-1D973E494ED3}">
      <text>
        <r>
          <rPr>
            <sz val="10"/>
            <color indexed="81"/>
            <rFont val="Lucida Console"/>
            <family val="3"/>
          </rPr>
          <t>DESCRIÇÃO DETALHADA_x000D_
CAFE TORRADO E MOIDO - PT C/ 500 G - EMBALAGEM TIJOLINHO</t>
        </r>
      </text>
    </comment>
    <comment ref="G128" authorId="0" shapeId="0" xr:uid="{0911146A-5555-46CB-B90C-C2F9565F3CEC}">
      <text>
        <r>
          <rPr>
            <sz val="10"/>
            <color indexed="81"/>
            <rFont val="Lucida Console"/>
            <family val="3"/>
          </rPr>
          <t>_x000D_
Últ estimativa : 60.000_x000D_
Enviada em     : 04.12.2020_x000D_
Ata - Venc     : 85/21 - 23.03.2022</t>
        </r>
      </text>
    </comment>
    <comment ref="W128" authorId="0" shapeId="0" xr:uid="{18C666D3-7749-4D2B-BAE3-A0850C301D32}">
      <text>
        <r>
          <rPr>
            <sz val="10"/>
            <color indexed="81"/>
            <rFont val="Lucida Console"/>
            <family val="3"/>
          </rPr>
          <t>_x000D_
Administrativo</t>
        </r>
      </text>
    </comment>
    <comment ref="X128" authorId="0" shapeId="0" xr:uid="{A408F26E-CEA5-4173-B01B-EC125F1BEB21}">
      <text>
        <r>
          <rPr>
            <sz val="10"/>
            <color indexed="81"/>
            <rFont val="Lucida Console"/>
            <family val="3"/>
          </rPr>
          <t>_x000D_
GENEROS ALIMENTICIOS E BEBIDAS</t>
        </r>
      </text>
    </comment>
    <comment ref="Y128" authorId="0" shapeId="0" xr:uid="{BCC2FA63-26B4-445B-9659-7EF33299DB19}">
      <text>
        <r>
          <rPr>
            <sz val="10"/>
            <color indexed="81"/>
            <rFont val="Lucida Console"/>
            <family val="3"/>
          </rPr>
          <t>_x000D_
CONCENTRADOS</t>
        </r>
      </text>
    </comment>
    <comment ref="AW128" authorId="0" shapeId="0" xr:uid="{551BA6BE-9F8D-48A1-A765-FE542A6E7A00}">
      <text>
        <r>
          <rPr>
            <sz val="10"/>
            <color indexed="81"/>
            <rFont val="Lucida Console"/>
            <family val="3"/>
          </rPr>
          <t>Tempo de Estoque (Meses)_x000D_
_x000D_
7.076,0</t>
        </r>
      </text>
    </comment>
    <comment ref="A129" authorId="0" shapeId="0" xr:uid="{144E5C00-E4C5-44D1-92E4-B5E46717F329}">
      <text>
        <r>
          <rPr>
            <sz val="10"/>
            <color indexed="81"/>
            <rFont val="Lucida Console"/>
            <family val="3"/>
          </rPr>
          <t>_x000D_
103142</t>
        </r>
      </text>
    </comment>
    <comment ref="B129" authorId="0" shapeId="0" xr:uid="{D797A64C-223F-414E-8D7A-E9137447243E}">
      <text>
        <r>
          <rPr>
            <sz val="10"/>
            <color indexed="81"/>
            <rFont val="Lucida Console"/>
            <family val="3"/>
          </rPr>
          <t>DESCRIÇÃO DETALHADA_x000D_
CAIXA D'AGUA EM POLIETILENO, COM TAMPA - CAPACIDADE 1.000 LITROS</t>
        </r>
      </text>
    </comment>
    <comment ref="G129" authorId="0" shapeId="0" xr:uid="{85EBDCF7-F4FE-4478-AECA-46500905F8B8}">
      <text>
        <r>
          <rPr>
            <sz val="10"/>
            <color indexed="81"/>
            <rFont val="Lucida Console"/>
            <family val="3"/>
          </rPr>
          <t>_x000D_
Últ estimativa : 15_x000D_
Enviada em     : 31.07.2019_x000D_
Ata - Venc     : 191/20 - 07.09.2021</t>
        </r>
      </text>
    </comment>
    <comment ref="O129" authorId="0" shapeId="0" xr:uid="{4CAB980F-6154-46CD-B58E-12FE2239C329}">
      <text>
        <r>
          <rPr>
            <sz val="10"/>
            <color indexed="81"/>
            <rFont val="Lucida Console"/>
            <family val="3"/>
          </rPr>
          <t>_x000D_
Pertencia a ATA nº 191/20_x000D_
Estimativa de Renovação enviada em 31.07.2019 - Qtd 15_x000D_
PE  10/20 lote 95 (Impróspero)_x000D_
30.04.20 = Processo conferido, finalizado.</t>
        </r>
      </text>
    </comment>
    <comment ref="W129" authorId="0" shapeId="0" xr:uid="{3662286D-0CBA-4C32-99F1-06496274F3D5}">
      <text>
        <r>
          <rPr>
            <sz val="10"/>
            <color indexed="81"/>
            <rFont val="Lucida Console"/>
            <family val="3"/>
          </rPr>
          <t>_x000D_
DM-Hidráulica</t>
        </r>
      </text>
    </comment>
    <comment ref="X129" authorId="0" shapeId="0" xr:uid="{4BDDC809-80A5-4F26-A626-593D9F649B80}">
      <text>
        <r>
          <rPr>
            <sz val="10"/>
            <color indexed="81"/>
            <rFont val="Lucida Console"/>
            <family val="3"/>
          </rPr>
          <t>_x000D_
MATERIAL HIDRAULICO, CANOS, TUBOS, MANGUEIRAS, CONEXOES E ACESS.</t>
        </r>
      </text>
    </comment>
    <comment ref="Y129" authorId="0" shapeId="0" xr:uid="{F353E22F-9609-42F5-B11D-5FB5854C007B}">
      <text>
        <r>
          <rPr>
            <sz val="10"/>
            <color indexed="81"/>
            <rFont val="Lucida Console"/>
            <family val="3"/>
          </rPr>
          <t>_x000D_
CAIXA D`AGUA</t>
        </r>
      </text>
    </comment>
    <comment ref="AW129" authorId="0" shapeId="0" xr:uid="{AB2279BA-95D3-4EBC-946C-5D2F392B0515}">
      <text>
        <r>
          <rPr>
            <sz val="10"/>
            <color indexed="81"/>
            <rFont val="Lucida Console"/>
            <family val="3"/>
          </rPr>
          <t>Tempo de Estoque (Meses)_x000D_
_x000D_
5,0</t>
        </r>
      </text>
    </comment>
    <comment ref="A130" authorId="0" shapeId="0" xr:uid="{1344EF31-E2DE-475F-9EA1-A9A6CAEB185A}">
      <text>
        <r>
          <rPr>
            <sz val="10"/>
            <color indexed="81"/>
            <rFont val="Lucida Console"/>
            <family val="3"/>
          </rPr>
          <t>_x000D_
17426</t>
        </r>
      </text>
    </comment>
    <comment ref="B130" authorId="0" shapeId="0" xr:uid="{248D3774-865D-4D4B-A6A3-A99CA529B9A7}">
      <text>
        <r>
          <rPr>
            <sz val="10"/>
            <color indexed="81"/>
            <rFont val="Lucida Console"/>
            <family val="3"/>
          </rPr>
          <t>DESCRIÇÃO DETALHADA_x000D_
CAIXA DE DESCARGA COM CORPO PLASTICO (ACOMPANHA ENGATE ECONJUNTO DE FIXACAO) C/ TUBO DE DESCIDA</t>
        </r>
      </text>
    </comment>
    <comment ref="G130" authorId="0" shapeId="0" xr:uid="{F21463CB-C749-43E4-878F-948006D58FEA}">
      <text>
        <r>
          <rPr>
            <sz val="10"/>
            <color indexed="81"/>
            <rFont val="Lucida Console"/>
            <family val="3"/>
          </rPr>
          <t>_x000D_
Últ estimativa : 20_x000D_
Enviada em     : 31.07.2019_x000D_
Ata - Venc     : 191/20 - 07.09.2021</t>
        </r>
      </text>
    </comment>
    <comment ref="O130" authorId="0" shapeId="0" xr:uid="{9F34B189-1811-46B9-A743-A86C69FF4ABA}">
      <text>
        <r>
          <rPr>
            <sz val="10"/>
            <color indexed="81"/>
            <rFont val="Lucida Console"/>
            <family val="3"/>
          </rPr>
          <t>_x000D_
Pertencia a ATA nº 191/20_x000D_
Estimativa de Renovação enviada em 31.07.2019 - Qtd 20_x000D_
PE  10/20 lote 13 (Impróspero)_x000D_
30.04.20 = Processo conferido, finalizado.</t>
        </r>
      </text>
    </comment>
    <comment ref="W130" authorId="0" shapeId="0" xr:uid="{85B271CA-8A52-43E6-A4C2-00730A284D99}">
      <text>
        <r>
          <rPr>
            <sz val="10"/>
            <color indexed="81"/>
            <rFont val="Lucida Console"/>
            <family val="3"/>
          </rPr>
          <t>_x000D_
DM-Hidráulica</t>
        </r>
      </text>
    </comment>
    <comment ref="X130" authorId="0" shapeId="0" xr:uid="{99E0598A-D999-47F6-9093-49BE3176B886}">
      <text>
        <r>
          <rPr>
            <sz val="10"/>
            <color indexed="81"/>
            <rFont val="Lucida Console"/>
            <family val="3"/>
          </rPr>
          <t>_x000D_
MATERIAL HIDRAULICO, CANOS, TUBOS, MANGUEIRAS, CONEXOES E ACESS.</t>
        </r>
      </text>
    </comment>
    <comment ref="Y130" authorId="0" shapeId="0" xr:uid="{FF2A3B1C-A23C-498E-98F1-85D711A33338}">
      <text>
        <r>
          <rPr>
            <sz val="10"/>
            <color indexed="81"/>
            <rFont val="Lucida Console"/>
            <family val="3"/>
          </rPr>
          <t>_x000D_
RALOS SIFOES E CAIXAS</t>
        </r>
      </text>
    </comment>
    <comment ref="AC130" authorId="0" shapeId="0" xr:uid="{2BB323D8-4661-4DF6-B1A1-75FF5194C532}">
      <text>
        <r>
          <rPr>
            <sz val="10"/>
            <color indexed="81"/>
            <rFont val="Lucida Console"/>
            <family val="3"/>
          </rPr>
          <t>_x000D_
AF  9.624/23 | Vc 24.08.2023 | Saldo     10 | DISTRIBUIDORA E IMPORTADORA LUX LTDA ( 226199 )</t>
        </r>
      </text>
    </comment>
    <comment ref="AG130" authorId="0" shapeId="0" xr:uid="{AFB50FBA-5303-4CB1-A971-D6CFFEB958B6}">
      <text>
        <r>
          <rPr>
            <sz val="10"/>
            <color indexed="81"/>
            <rFont val="Lucida Console"/>
            <family val="3"/>
          </rPr>
          <t>_x000D_
AF  9.624/23 | Vc 24.08.2023 | Saldo     10 | DISTRIBUIDORA E IMPORTADORA LUX LTDA ( 226199 )</t>
        </r>
      </text>
    </comment>
    <comment ref="AW130" authorId="0" shapeId="0" xr:uid="{776C8F06-89BD-42B8-AA02-0C88EF26B534}">
      <text>
        <r>
          <rPr>
            <sz val="10"/>
            <color indexed="81"/>
            <rFont val="Lucida Console"/>
            <family val="3"/>
          </rPr>
          <t>Tempo de Estoque (Meses)_x000D_
_x000D_
13,0</t>
        </r>
      </text>
    </comment>
    <comment ref="A131" authorId="0" shapeId="0" xr:uid="{BC2FC80D-0C9B-4A4E-AAF0-E4152292FB6A}">
      <text>
        <r>
          <rPr>
            <sz val="10"/>
            <color indexed="81"/>
            <rFont val="Lucida Console"/>
            <family val="3"/>
          </rPr>
          <t>_x000D_
113634</t>
        </r>
      </text>
    </comment>
    <comment ref="B131" authorId="0" shapeId="0" xr:uid="{96689C39-4D36-4FAB-A59A-FCC9A05D4AD1}">
      <text>
        <r>
          <rPr>
            <sz val="10"/>
            <color indexed="81"/>
            <rFont val="Lucida Console"/>
            <family val="3"/>
          </rPr>
          <t>DESCRIÇÃO DETALHADA_x000D_
CAIXA DE PASSAGEM EM CHAPA METALICA DE SOBREPOR COM TAMPA TAMANHO 30 X 30 X 10 CM (PROFUNDIDADE)</t>
        </r>
      </text>
    </comment>
    <comment ref="G131" authorId="0" shapeId="0" xr:uid="{FB03E17F-BA0F-45BE-A520-D5C27CC25F6F}">
      <text>
        <r>
          <rPr>
            <sz val="10"/>
            <color indexed="81"/>
            <rFont val="Lucida Console"/>
            <family val="3"/>
          </rPr>
          <t>_x000D_
Últ estimativa : 0_x000D_
Enviada em     : 23.09.2020_x000D_
Ata - Venc     : 58/21 - 02.03.2022</t>
        </r>
      </text>
    </comment>
    <comment ref="O131" authorId="0" shapeId="0" xr:uid="{A3518D9B-0BE2-4FF5-9C68-4A9D2E0BA0F9}">
      <text>
        <r>
          <rPr>
            <sz val="10"/>
            <color indexed="81"/>
            <rFont val="Lucida Console"/>
            <family val="3"/>
          </rPr>
          <t>_x000D_
Pertencia a ATA nº 58/21_x000D_
Estimativa de Renovação enviada em 23.09.2020 - Qtd _x000D_
PE   5/21 lote _x000D_
02.02.21 = Finalizado</t>
        </r>
      </text>
    </comment>
    <comment ref="W131" authorId="0" shapeId="0" xr:uid="{59214126-CA6D-444E-B58E-518DDBB8CF5B}">
      <text>
        <r>
          <rPr>
            <sz val="10"/>
            <color indexed="81"/>
            <rFont val="Lucida Console"/>
            <family val="3"/>
          </rPr>
          <t>_x000D_
DM-Elétrica</t>
        </r>
      </text>
    </comment>
    <comment ref="X131" authorId="0" shapeId="0" xr:uid="{3C7EB655-580B-4869-AA15-5BFA469E99AB}">
      <text>
        <r>
          <rPr>
            <sz val="10"/>
            <color indexed="81"/>
            <rFont val="Lucida Console"/>
            <family val="3"/>
          </rPr>
          <t>_x000D_
EQUIP. MAT. P/ GERACAO, TRANSM. DISTR. RETIF...</t>
        </r>
      </text>
    </comment>
    <comment ref="Y131" authorId="0" shapeId="0" xr:uid="{129EA732-0AB0-4A79-9EF7-2742F0DDE667}">
      <text>
        <r>
          <rPr>
            <sz val="10"/>
            <color indexed="81"/>
            <rFont val="Lucida Console"/>
            <family val="3"/>
          </rPr>
          <t>_x000D_
CAIXAS</t>
        </r>
      </text>
    </comment>
    <comment ref="AW131" authorId="0" shapeId="0" xr:uid="{A4CB1EF4-0BD8-4AB8-A94F-046BA585F2A2}">
      <text>
        <r>
          <rPr>
            <sz val="10"/>
            <color indexed="81"/>
            <rFont val="Lucida Console"/>
            <family val="3"/>
          </rPr>
          <t>Tempo de Estoque (Meses)_x000D_
_x000D_
63,0</t>
        </r>
      </text>
    </comment>
    <comment ref="A132" authorId="0" shapeId="0" xr:uid="{FBC70E4B-FFA1-4B55-9462-845B813FBFB1}">
      <text>
        <r>
          <rPr>
            <sz val="10"/>
            <color indexed="81"/>
            <rFont val="Lucida Console"/>
            <family val="3"/>
          </rPr>
          <t>_x000D_
12971</t>
        </r>
      </text>
    </comment>
    <comment ref="B132" authorId="0" shapeId="0" xr:uid="{47BF017E-44CE-441D-BBA6-ECFED7CA5C10}">
      <text>
        <r>
          <rPr>
            <sz val="10"/>
            <color indexed="81"/>
            <rFont val="Lucida Console"/>
            <family val="3"/>
          </rPr>
          <t>DESCRIÇÃO DETALHADA_x000D_
CAIXA DE PASSAGEM RETANGULAR 2 X 4 - EM PVC</t>
        </r>
      </text>
    </comment>
    <comment ref="G132" authorId="0" shapeId="0" xr:uid="{81D92AD3-AA2B-4229-8426-02C3D93170B7}">
      <text>
        <r>
          <rPr>
            <sz val="10"/>
            <color indexed="81"/>
            <rFont val="Lucida Console"/>
            <family val="3"/>
          </rPr>
          <t>_x000D_
Últ estimativa : 250_x000D_
Enviada em     : 17.01.2020_x000D_
Ata - Venc     : 126/19 - 06.05.2020</t>
        </r>
      </text>
    </comment>
    <comment ref="O132" authorId="0" shapeId="0" xr:uid="{169F37FB-F8F4-4FE1-ACC1-68DA36265168}">
      <text>
        <r>
          <rPr>
            <sz val="10"/>
            <color indexed="81"/>
            <rFont val="Lucida Console"/>
            <family val="3"/>
          </rPr>
          <t>_x000D_
Pertencia a ATA nº 126/19_x000D_
Estimativa de Renovação enviada em 17.01.2020 - Qtd 250_x000D_
PE 153/20 lote 2 (Impróspero)_x000D_
16.09.20 = Finalizado</t>
        </r>
      </text>
    </comment>
    <comment ref="W132" authorId="0" shapeId="0" xr:uid="{54CDFA36-B61D-41A3-A24A-66285806F36A}">
      <text>
        <r>
          <rPr>
            <sz val="10"/>
            <color indexed="81"/>
            <rFont val="Lucida Console"/>
            <family val="3"/>
          </rPr>
          <t>_x000D_
DM-Elétrica</t>
        </r>
      </text>
    </comment>
    <comment ref="X132" authorId="0" shapeId="0" xr:uid="{706F647A-3A20-4281-ADC1-2CACE6FFA029}">
      <text>
        <r>
          <rPr>
            <sz val="10"/>
            <color indexed="81"/>
            <rFont val="Lucida Console"/>
            <family val="3"/>
          </rPr>
          <t>_x000D_
EQUIP. MAT. P/ GERACAO, TRANSM. DISTR. RETIF...</t>
        </r>
      </text>
    </comment>
    <comment ref="Y132" authorId="0" shapeId="0" xr:uid="{8E098186-3854-4064-8A94-C0670D5E350B}">
      <text>
        <r>
          <rPr>
            <sz val="10"/>
            <color indexed="81"/>
            <rFont val="Lucida Console"/>
            <family val="3"/>
          </rPr>
          <t>_x000D_
CAIXAS</t>
        </r>
      </text>
    </comment>
    <comment ref="AW132" authorId="0" shapeId="0" xr:uid="{FA1F878D-4458-42AC-8348-63A4899866B8}">
      <text>
        <r>
          <rPr>
            <sz val="10"/>
            <color indexed="81"/>
            <rFont val="Lucida Console"/>
            <family val="3"/>
          </rPr>
          <t>Tempo de Estoque (Meses)_x000D_
_x000D_
401,0</t>
        </r>
      </text>
    </comment>
    <comment ref="A133" authorId="0" shapeId="0" xr:uid="{01468FA9-5672-43C5-8F94-733BD3A40A09}">
      <text>
        <r>
          <rPr>
            <sz val="10"/>
            <color indexed="81"/>
            <rFont val="Lucida Console"/>
            <family val="3"/>
          </rPr>
          <t>_x000D_
13768</t>
        </r>
      </text>
    </comment>
    <comment ref="B133" authorId="0" shapeId="0" xr:uid="{22C4B22E-EBCE-4CB4-9DCB-0988C815D9FB}">
      <text>
        <r>
          <rPr>
            <sz val="10"/>
            <color indexed="81"/>
            <rFont val="Lucida Console"/>
            <family val="3"/>
          </rPr>
          <t>DESCRIÇÃO DETALHADA_x000D_
CAIXA PARA ARQUIVO MORTO EM POLIONDA - MED. 25 ALT X 35 COMP X 13 CM LARG</t>
        </r>
      </text>
    </comment>
    <comment ref="G133" authorId="0" shapeId="0" xr:uid="{4CF2DE4F-49D8-47C2-925C-8F5D8EBBF2A8}">
      <text>
        <r>
          <rPr>
            <sz val="10"/>
            <color indexed="81"/>
            <rFont val="Lucida Console"/>
            <family val="3"/>
          </rPr>
          <t>_x000D_
Últ estimativa : 10.000_x000D_
Enviada em     : 02.03.2020_x000D_
Ata - Venc     : 211/20 - 21.09.2021</t>
        </r>
      </text>
    </comment>
    <comment ref="O133" authorId="0" shapeId="0" xr:uid="{814E1A1E-65F3-4C03-981B-9CA62A0DF6FA}">
      <text>
        <r>
          <rPr>
            <sz val="10"/>
            <color indexed="81"/>
            <rFont val="Lucida Console"/>
            <family val="3"/>
          </rPr>
          <t xml:space="preserve">_x000D_
Pertencia a ATA nº 211/20_x000D_
Estimativa de Renovação enviada em 02.03.2020 - Qtd 10.000_x000D_
</t>
        </r>
      </text>
    </comment>
    <comment ref="W133" authorId="0" shapeId="0" xr:uid="{DB0CCB10-D4E3-4C0D-8308-8AC83DDEC619}">
      <text>
        <r>
          <rPr>
            <sz val="10"/>
            <color indexed="81"/>
            <rFont val="Lucida Console"/>
            <family val="3"/>
          </rPr>
          <t>_x000D_
Pedagógico</t>
        </r>
      </text>
    </comment>
    <comment ref="X133" authorId="0" shapeId="0" xr:uid="{633AECCD-E95C-4BE3-A270-53426BAA0F9D}">
      <text>
        <r>
          <rPr>
            <sz val="10"/>
            <color indexed="81"/>
            <rFont val="Lucida Console"/>
            <family val="3"/>
          </rPr>
          <t>_x000D_
MAQ., EQUIP., COMP., ACES., MAT. PARA ESCRIT.E ESCOLAR</t>
        </r>
      </text>
    </comment>
    <comment ref="Y133" authorId="0" shapeId="0" xr:uid="{40B2B1A5-0419-4D51-966B-E056D6F2FFE6}">
      <text>
        <r>
          <rPr>
            <sz val="10"/>
            <color indexed="81"/>
            <rFont val="Lucida Console"/>
            <family val="3"/>
          </rPr>
          <t>_x000D_
CAPAS, CLASSIF., PRANCHETAS, CADERNOS, ENVELOPES, PASTAS, FICHAS, LIVROS</t>
        </r>
      </text>
    </comment>
    <comment ref="AW133" authorId="0" shapeId="0" xr:uid="{7A8001A6-4CED-4F75-8D20-4155D74F1AC4}">
      <text>
        <r>
          <rPr>
            <sz val="10"/>
            <color indexed="81"/>
            <rFont val="Lucida Console"/>
            <family val="3"/>
          </rPr>
          <t>Tempo de Estoque (Meses)_x000D_
_x000D_
1.462,0</t>
        </r>
      </text>
    </comment>
    <comment ref="A134" authorId="0" shapeId="0" xr:uid="{1659CD45-02CF-4D70-937E-A3814B161E8A}">
      <text>
        <r>
          <rPr>
            <sz val="10"/>
            <color indexed="81"/>
            <rFont val="Lucida Console"/>
            <family val="3"/>
          </rPr>
          <t>_x000D_
117734</t>
        </r>
      </text>
    </comment>
    <comment ref="B134" authorId="0" shapeId="0" xr:uid="{5A1E9CA4-F0EA-483E-8E05-067045F3A894}">
      <text>
        <r>
          <rPr>
            <sz val="10"/>
            <color indexed="81"/>
            <rFont val="Lucida Console"/>
            <family val="3"/>
          </rPr>
          <t>DESCRIÇÃO DETALHADA_x000D_
CAIXA PLASTICA DE SOBREPOR COM TAMPA - MEDIDAS: 23 X 17 X 9 CM</t>
        </r>
      </text>
    </comment>
    <comment ref="W134" authorId="0" shapeId="0" xr:uid="{E01FEC52-62E9-4AAF-A544-689B0A2B76DA}">
      <text>
        <r>
          <rPr>
            <sz val="10"/>
            <color indexed="81"/>
            <rFont val="Lucida Console"/>
            <family val="3"/>
          </rPr>
          <t>_x000D_
DM-Elétrica</t>
        </r>
      </text>
    </comment>
    <comment ref="X134" authorId="0" shapeId="0" xr:uid="{0AFFA9D8-35F4-4F2A-AABA-6B38CBDDC38D}">
      <text>
        <r>
          <rPr>
            <sz val="10"/>
            <color indexed="81"/>
            <rFont val="Lucida Console"/>
            <family val="3"/>
          </rPr>
          <t>_x000D_
EQUIP. MAT. P/ GERACAO, TRANSM. DISTR. RETIF...</t>
        </r>
      </text>
    </comment>
    <comment ref="Y134" authorId="0" shapeId="0" xr:uid="{CE40CC9C-C1B1-484B-8594-C34F367B0F46}">
      <text>
        <r>
          <rPr>
            <sz val="10"/>
            <color indexed="81"/>
            <rFont val="Lucida Console"/>
            <family val="3"/>
          </rPr>
          <t>_x000D_
CAIXAS</t>
        </r>
      </text>
    </comment>
    <comment ref="AW134" authorId="0" shapeId="0" xr:uid="{3516B92A-7D37-40D7-9653-52EDC1DE0A10}">
      <text>
        <r>
          <rPr>
            <sz val="10"/>
            <color indexed="81"/>
            <rFont val="Lucida Console"/>
            <family val="3"/>
          </rPr>
          <t>Tempo de Estoque (Meses)_x000D_
_x000D_
114,0</t>
        </r>
      </text>
    </comment>
    <comment ref="A135" authorId="0" shapeId="0" xr:uid="{4BAA3E60-9278-4C3A-AA9D-04E032A354CD}">
      <text>
        <r>
          <rPr>
            <sz val="10"/>
            <color indexed="81"/>
            <rFont val="Lucida Console"/>
            <family val="3"/>
          </rPr>
          <t>_x000D_
13092</t>
        </r>
      </text>
    </comment>
    <comment ref="B135" authorId="0" shapeId="0" xr:uid="{458049EF-4F6A-4E2F-BE26-B5D73229BC16}">
      <text>
        <r>
          <rPr>
            <sz val="10"/>
            <color indexed="81"/>
            <rFont val="Lucida Console"/>
            <family val="3"/>
          </rPr>
          <t>DESCRIÇÃO DETALHADA_x000D_
CAIXA SIFONADA REDONDA EM PVC RIGIDO DE 100 X 100 X 50 MM - 4" X 4"X 2"</t>
        </r>
      </text>
    </comment>
    <comment ref="G135" authorId="0" shapeId="0" xr:uid="{FA71869A-E9FD-42A5-B8D7-221356D32483}">
      <text>
        <r>
          <rPr>
            <sz val="10"/>
            <color indexed="81"/>
            <rFont val="Lucida Console"/>
            <family val="3"/>
          </rPr>
          <t>_x000D_
Últ estimativa : 250_x000D_
Enviada em     : 24.11.2020_x000D_
Ata - Venc     : 87/20 - 31.03.2021</t>
        </r>
      </text>
    </comment>
    <comment ref="O135" authorId="0" shapeId="0" xr:uid="{F734AA0F-8924-4D39-8ECB-90EE47735DCA}">
      <text>
        <r>
          <rPr>
            <sz val="10"/>
            <color indexed="81"/>
            <rFont val="Lucida Console"/>
            <family val="3"/>
          </rPr>
          <t>_x000D_
Pertencia a ATA nº 87/20_x000D_
Estimativa de Renovação enviada em 24.11.2020 - Qtd 250_x000D_
PE  10/20 lote 7_x000D_
30.04.20 = Processo conferido, finalizado.</t>
        </r>
      </text>
    </comment>
    <comment ref="W135" authorId="0" shapeId="0" xr:uid="{35B24F70-D505-42EC-8501-902DE6E0121E}">
      <text>
        <r>
          <rPr>
            <sz val="10"/>
            <color indexed="81"/>
            <rFont val="Lucida Console"/>
            <family val="3"/>
          </rPr>
          <t>_x000D_
DM-Hidráulica</t>
        </r>
      </text>
    </comment>
    <comment ref="X135" authorId="0" shapeId="0" xr:uid="{BCEE27CB-A6FA-4066-97F2-E82223C9994B}">
      <text>
        <r>
          <rPr>
            <sz val="10"/>
            <color indexed="81"/>
            <rFont val="Lucida Console"/>
            <family val="3"/>
          </rPr>
          <t>_x000D_
MATERIAL HIDRAULICO, CANOS, TUBOS, MANGUEIRAS, CONEXOES E ACESS.</t>
        </r>
      </text>
    </comment>
    <comment ref="Y135" authorId="0" shapeId="0" xr:uid="{1A6AD962-9BE9-4CE7-B1AF-4C41108CAA26}">
      <text>
        <r>
          <rPr>
            <sz val="10"/>
            <color indexed="81"/>
            <rFont val="Lucida Console"/>
            <family val="3"/>
          </rPr>
          <t>_x000D_
RALOS SIFOES E CAIXAS</t>
        </r>
      </text>
    </comment>
    <comment ref="AW135" authorId="0" shapeId="0" xr:uid="{F92C6D7F-BED1-4A86-A7A0-EC7F59517B45}">
      <text>
        <r>
          <rPr>
            <sz val="10"/>
            <color indexed="81"/>
            <rFont val="Lucida Console"/>
            <family val="3"/>
          </rPr>
          <t>Tempo de Estoque (Meses)_x000D_
_x000D_
180,0</t>
        </r>
      </text>
    </comment>
    <comment ref="A136" authorId="0" shapeId="0" xr:uid="{7BD6D3F8-FBA0-434D-9B9C-B6FEBC9C32E6}">
      <text>
        <r>
          <rPr>
            <sz val="10"/>
            <color indexed="81"/>
            <rFont val="Lucida Console"/>
            <family val="3"/>
          </rPr>
          <t>_x000D_
17422</t>
        </r>
      </text>
    </comment>
    <comment ref="B136" authorId="0" shapeId="0" xr:uid="{6E0F1829-B3A3-4052-9F21-72B9201E8714}">
      <text>
        <r>
          <rPr>
            <sz val="10"/>
            <color indexed="81"/>
            <rFont val="Lucida Console"/>
            <family val="3"/>
          </rPr>
          <t>DESCRIÇÃO DETALHADA_x000D_
CAIXA SIFONADA REDONDA EM PVC RIGIDO DE 100 X 150 X 50 MM (4" X 6" X 2")</t>
        </r>
      </text>
    </comment>
    <comment ref="G136" authorId="0" shapeId="0" xr:uid="{3AAB10AC-368B-4FD8-9BB4-A7944976ED13}">
      <text>
        <r>
          <rPr>
            <sz val="10"/>
            <color indexed="81"/>
            <rFont val="Lucida Console"/>
            <family val="3"/>
          </rPr>
          <t>_x000D_
Últ estimativa : 40_x000D_
Enviada em     : 31.07.2019_x000D_
Ata - Venc     : 191/20 - 07.09.2021</t>
        </r>
      </text>
    </comment>
    <comment ref="O136" authorId="0" shapeId="0" xr:uid="{8D07186A-7E7F-4447-AA79-25A740DAAD66}">
      <text>
        <r>
          <rPr>
            <sz val="10"/>
            <color indexed="81"/>
            <rFont val="Lucida Console"/>
            <family val="3"/>
          </rPr>
          <t>_x000D_
Pertencia a ATA nº 191/20_x000D_
Estimativa de Renovação enviada em 31.07.2019 - Qtd 40_x000D_
PE  10/20 lote 12 (Impróspero)_x000D_
30.04.20 = Processo conferido, finalizado.</t>
        </r>
      </text>
    </comment>
    <comment ref="W136" authorId="0" shapeId="0" xr:uid="{2B117E80-D9CF-4B47-8A68-A8FDE317DDDC}">
      <text>
        <r>
          <rPr>
            <sz val="10"/>
            <color indexed="81"/>
            <rFont val="Lucida Console"/>
            <family val="3"/>
          </rPr>
          <t>_x000D_
DM-Hidráulica</t>
        </r>
      </text>
    </comment>
    <comment ref="X136" authorId="0" shapeId="0" xr:uid="{76947CBF-D11B-4D8C-B66D-1FA5FAB7A91A}">
      <text>
        <r>
          <rPr>
            <sz val="10"/>
            <color indexed="81"/>
            <rFont val="Lucida Console"/>
            <family val="3"/>
          </rPr>
          <t>_x000D_
MATERIAL HIDRAULICO, CANOS, TUBOS, MANGUEIRAS, CONEXOES E ACESS.</t>
        </r>
      </text>
    </comment>
    <comment ref="Y136" authorId="0" shapeId="0" xr:uid="{57CAFAF9-E540-4DBF-8B59-4EDA75DB1482}">
      <text>
        <r>
          <rPr>
            <sz val="10"/>
            <color indexed="81"/>
            <rFont val="Lucida Console"/>
            <family val="3"/>
          </rPr>
          <t>_x000D_
RALOS SIFOES E CAIXAS</t>
        </r>
      </text>
    </comment>
    <comment ref="AW136" authorId="0" shapeId="0" xr:uid="{8ECCA1D3-E9EF-46F6-B196-C172A98C59D5}">
      <text>
        <r>
          <rPr>
            <sz val="10"/>
            <color indexed="81"/>
            <rFont val="Lucida Console"/>
            <family val="3"/>
          </rPr>
          <t>Tempo de Estoque (Meses)_x000D_
_x000D_
57,0</t>
        </r>
      </text>
    </comment>
    <comment ref="A137" authorId="0" shapeId="0" xr:uid="{A03796C6-529E-4320-9DEA-1096C8AE170A}">
      <text>
        <r>
          <rPr>
            <sz val="10"/>
            <color indexed="81"/>
            <rFont val="Lucida Console"/>
            <family val="3"/>
          </rPr>
          <t>_x000D_
26282</t>
        </r>
      </text>
    </comment>
    <comment ref="B137" authorId="0" shapeId="0" xr:uid="{ED16B2AD-FFBC-454F-B54B-B80990F6B148}">
      <text>
        <r>
          <rPr>
            <sz val="10"/>
            <color indexed="81"/>
            <rFont val="Lucida Console"/>
            <family val="3"/>
          </rPr>
          <t>DESCRIÇÃO DETALHADA_x000D_
CAIXILHO DE FERRO PERFILADO - DE CORRER - 1,20 X 2,00 M</t>
        </r>
      </text>
    </comment>
    <comment ref="G137" authorId="0" shapeId="0" xr:uid="{487A54DB-B0C4-42AF-ACEB-06D6436EE475}">
      <text>
        <r>
          <rPr>
            <sz val="10"/>
            <color indexed="81"/>
            <rFont val="Lucida Console"/>
            <family val="3"/>
          </rPr>
          <t>_x000D_
Últ estimativa : 0_x000D_
Enviada em     : 08.09.2020_x000D_
Ata - Venc     : 105/21 - 07.04.2022</t>
        </r>
      </text>
    </comment>
    <comment ref="O137" authorId="0" shapeId="0" xr:uid="{30553E28-4A23-4FC3-BA05-98F0576AF4FD}">
      <text>
        <r>
          <rPr>
            <sz val="10"/>
            <color indexed="81"/>
            <rFont val="Lucida Console"/>
            <family val="3"/>
          </rPr>
          <t>_x000D_
Pertencia a ATA nº 105/21_x000D_
Estimativa de Renovação enviada em 08.09.2020 - Qtd _x000D_
PE  26/21 lote _x000D_
16.03.21 = Processo finalizado. Ata 105/21.</t>
        </r>
      </text>
    </comment>
    <comment ref="W137" authorId="0" shapeId="0" xr:uid="{34DA6135-CF72-41FF-95AC-39A6FC33B110}">
      <text>
        <r>
          <rPr>
            <sz val="10"/>
            <color indexed="81"/>
            <rFont val="Lucida Console"/>
            <family val="3"/>
          </rPr>
          <t>_x000D_
DM-Construção</t>
        </r>
      </text>
    </comment>
    <comment ref="X137" authorId="0" shapeId="0" xr:uid="{9DA9E8B8-C91C-4B23-830F-636278E7AA1C}">
      <text>
        <r>
          <rPr>
            <sz val="10"/>
            <color indexed="81"/>
            <rFont val="Lucida Console"/>
            <family val="3"/>
          </rPr>
          <t>_x000D_
MAT.E EQUIP. P/ CONSTR.CIVIL E CONSERV. DE VIAS PUBL.</t>
        </r>
      </text>
    </comment>
    <comment ref="Y137" authorId="0" shapeId="0" xr:uid="{5A04540F-DA91-4A7E-973D-529007E27011}">
      <text>
        <r>
          <rPr>
            <sz val="10"/>
            <color indexed="81"/>
            <rFont val="Lucida Console"/>
            <family val="3"/>
          </rPr>
          <t>_x000D_
CAIXILHOS, JANELAS E VITROS</t>
        </r>
      </text>
    </comment>
    <comment ref="AW137" authorId="0" shapeId="0" xr:uid="{E0AA951B-86A1-4BCF-A891-C0F606720905}">
      <text>
        <r>
          <rPr>
            <sz val="10"/>
            <color indexed="81"/>
            <rFont val="Lucida Console"/>
            <family val="3"/>
          </rPr>
          <t>Tempo de Estoque (Meses)_x000D_
_x000D_
19,0</t>
        </r>
      </text>
    </comment>
    <comment ref="A138" authorId="0" shapeId="0" xr:uid="{CD3A8259-2C1A-4DF7-83D0-251B0908B210}">
      <text>
        <r>
          <rPr>
            <sz val="10"/>
            <color indexed="81"/>
            <rFont val="Lucida Console"/>
            <family val="3"/>
          </rPr>
          <t>_x000D_
34214</t>
        </r>
      </text>
    </comment>
    <comment ref="B138" authorId="0" shapeId="0" xr:uid="{B2375B05-A328-4B6D-AFF7-953A936DD5B7}">
      <text>
        <r>
          <rPr>
            <sz val="10"/>
            <color indexed="81"/>
            <rFont val="Lucida Console"/>
            <family val="3"/>
          </rPr>
          <t>DESCRIÇÃO DETALHADA_x000D_
CAIXILHO DE FERRO PERFILADO DE CORRER, S/ GRADE - MEDIDAS:1,20 X 1,50M</t>
        </r>
      </text>
    </comment>
    <comment ref="G138" authorId="0" shapeId="0" xr:uid="{447F9EB2-A36A-4FC7-A06F-AAD9649BC47A}">
      <text>
        <r>
          <rPr>
            <sz val="10"/>
            <color indexed="81"/>
            <rFont val="Lucida Console"/>
            <family val="3"/>
          </rPr>
          <t>_x000D_
Últ estimativa : 0_x000D_
Enviada em     : 08.09.2020_x000D_
Ata - Venc     : 105/21 - 07.04.2022</t>
        </r>
      </text>
    </comment>
    <comment ref="O138" authorId="0" shapeId="0" xr:uid="{07257C33-CE35-428E-B95D-74043740AFFA}">
      <text>
        <r>
          <rPr>
            <sz val="10"/>
            <color indexed="81"/>
            <rFont val="Lucida Console"/>
            <family val="3"/>
          </rPr>
          <t>_x000D_
Pertencia a ATA nº 105/21_x000D_
Estimativa de Renovação enviada em 08.09.2020 - Qtd _x000D_
PE  26/21 lote _x000D_
16.03.21 = Processo finalizado. Ata 105/21.</t>
        </r>
      </text>
    </comment>
    <comment ref="W138" authorId="0" shapeId="0" xr:uid="{D10EF1BD-159C-445B-AF90-181C661F4DDB}">
      <text>
        <r>
          <rPr>
            <sz val="10"/>
            <color indexed="81"/>
            <rFont val="Lucida Console"/>
            <family val="3"/>
          </rPr>
          <t>_x000D_
DM-Construção</t>
        </r>
      </text>
    </comment>
    <comment ref="X138" authorId="0" shapeId="0" xr:uid="{E5C491E6-3336-4EBC-AA6F-D9BB1F6644F6}">
      <text>
        <r>
          <rPr>
            <sz val="10"/>
            <color indexed="81"/>
            <rFont val="Lucida Console"/>
            <family val="3"/>
          </rPr>
          <t>_x000D_
MAT.E EQUIP. P/ CONSTR.CIVIL E CONSERV. DE VIAS PUBL.</t>
        </r>
      </text>
    </comment>
    <comment ref="Y138" authorId="0" shapeId="0" xr:uid="{56B8FAEA-09FC-4353-971C-689F4BA9DF34}">
      <text>
        <r>
          <rPr>
            <sz val="10"/>
            <color indexed="81"/>
            <rFont val="Lucida Console"/>
            <family val="3"/>
          </rPr>
          <t>_x000D_
CAIXILHOS, JANELAS E VITROS</t>
        </r>
      </text>
    </comment>
    <comment ref="AC138" authorId="0" shapeId="0" xr:uid="{B6EFF9D8-0DCE-4E65-8170-91FFCEAFC11B}">
      <text>
        <r>
          <rPr>
            <sz val="10"/>
            <color indexed="81"/>
            <rFont val="Lucida Console"/>
            <family val="3"/>
          </rPr>
          <t>_x000D_
AF 10.439/23 | Vc 28.09.2023 | Saldo     20 | THIPLAN COMERCIAL LTDA ( 7299 )</t>
        </r>
      </text>
    </comment>
    <comment ref="AG138" authorId="0" shapeId="0" xr:uid="{269E06A3-12AA-4EDE-923A-FE0F3FF449E3}">
      <text>
        <r>
          <rPr>
            <sz val="10"/>
            <color indexed="81"/>
            <rFont val="Lucida Console"/>
            <family val="3"/>
          </rPr>
          <t>_x000D_
AF 10.439/23 | Vc 28.09.2023 | Saldo     20 | THIPLAN COMERCIAL LTDA ( 7299 )</t>
        </r>
      </text>
    </comment>
    <comment ref="AW138" authorId="0" shapeId="0" xr:uid="{EFDC2E54-6FA5-4DB2-A0AD-F78C3859814C}">
      <text>
        <r>
          <rPr>
            <sz val="10"/>
            <color indexed="81"/>
            <rFont val="Lucida Console"/>
            <family val="3"/>
          </rPr>
          <t>Tempo de Estoque (Meses)_x000D_
_x000D_
21,0</t>
        </r>
      </text>
    </comment>
    <comment ref="A139" authorId="0" shapeId="0" xr:uid="{91353C05-7CC5-4283-BE6D-F3E9B98D59A6}">
      <text>
        <r>
          <rPr>
            <sz val="10"/>
            <color indexed="81"/>
            <rFont val="Lucida Console"/>
            <family val="3"/>
          </rPr>
          <t>_x000D_
52946</t>
        </r>
      </text>
    </comment>
    <comment ref="B139" authorId="0" shapeId="0" xr:uid="{CABEAB00-A36B-467D-9D8D-D2F33179A19E}">
      <text>
        <r>
          <rPr>
            <sz val="10"/>
            <color indexed="81"/>
            <rFont val="Lucida Console"/>
            <family val="3"/>
          </rPr>
          <t>DESCRIÇÃO DETALHADA_x000D_
CAIXILHO DE FERRO PERFILADO, BASCULANTE - MEDIDAS: 0,80 X 0,60M</t>
        </r>
      </text>
    </comment>
    <comment ref="G139" authorId="0" shapeId="0" xr:uid="{40C09A4F-4F71-4122-836D-905F6C8B7334}">
      <text>
        <r>
          <rPr>
            <sz val="10"/>
            <color indexed="81"/>
            <rFont val="Lucida Console"/>
            <family val="3"/>
          </rPr>
          <t>_x000D_
Últ estimativa : 40_x000D_
Enviada em     : 14.02.2020_x000D_
Ata - Venc     : 166/20 - 10.08.2021</t>
        </r>
      </text>
    </comment>
    <comment ref="O139" authorId="0" shapeId="0" xr:uid="{4408987C-F8D8-4E62-A648-4DFE64820028}">
      <text>
        <r>
          <rPr>
            <sz val="10"/>
            <color indexed="81"/>
            <rFont val="Lucida Console"/>
            <family val="3"/>
          </rPr>
          <t>_x000D_
Pertencia a ATA nº 166/20_x000D_
Estimativa de Renovação enviada em 14.02.2020 - Qtd 40_x000D_
PP  70/19 lote 7_x000D_
10.07.19 = Empresas convocadas para assinar contrato até esta data.</t>
        </r>
      </text>
    </comment>
    <comment ref="W139" authorId="0" shapeId="0" xr:uid="{C70BE7B5-B214-4C2A-83BB-5C3A2F83E89F}">
      <text>
        <r>
          <rPr>
            <sz val="10"/>
            <color indexed="81"/>
            <rFont val="Lucida Console"/>
            <family val="3"/>
          </rPr>
          <t>_x000D_
DM-Construção</t>
        </r>
      </text>
    </comment>
    <comment ref="X139" authorId="0" shapeId="0" xr:uid="{D68F16E0-1762-4143-8450-D0F9AF5DB2D6}">
      <text>
        <r>
          <rPr>
            <sz val="10"/>
            <color indexed="81"/>
            <rFont val="Lucida Console"/>
            <family val="3"/>
          </rPr>
          <t>_x000D_
MAT.E EQUIP. P/ CONSTR.CIVIL E CONSERV. DE VIAS PUBL.</t>
        </r>
      </text>
    </comment>
    <comment ref="Y139" authorId="0" shapeId="0" xr:uid="{8888F185-C732-46F4-82A6-2E1EDBA3E551}">
      <text>
        <r>
          <rPr>
            <sz val="10"/>
            <color indexed="81"/>
            <rFont val="Lucida Console"/>
            <family val="3"/>
          </rPr>
          <t>_x000D_
CAIXILHOS, JANELAS E VITROS</t>
        </r>
      </text>
    </comment>
    <comment ref="AW139" authorId="0" shapeId="0" xr:uid="{34FE4F7F-DBA9-4833-AFA9-7DB13A5102A8}">
      <text>
        <r>
          <rPr>
            <sz val="10"/>
            <color indexed="81"/>
            <rFont val="Lucida Console"/>
            <family val="3"/>
          </rPr>
          <t>Tempo de Estoque (Meses)_x000D_
_x000D_
34,0</t>
        </r>
      </text>
    </comment>
    <comment ref="A140" authorId="0" shapeId="0" xr:uid="{AB0554A0-8222-4E6E-BF85-B26287EC8F6A}">
      <text>
        <r>
          <rPr>
            <sz val="10"/>
            <color indexed="81"/>
            <rFont val="Lucida Console"/>
            <family val="3"/>
          </rPr>
          <t>_x000D_
12763</t>
        </r>
      </text>
    </comment>
    <comment ref="B140" authorId="0" shapeId="0" xr:uid="{7A8A8BC1-5ADD-4282-9E97-956486EB753F}">
      <text>
        <r>
          <rPr>
            <sz val="10"/>
            <color indexed="81"/>
            <rFont val="Lucida Console"/>
            <family val="3"/>
          </rPr>
          <t>DESCRIÇÃO DETALHADA_x000D_
CAL HIDRATADA - SACO COM 20 KG</t>
        </r>
      </text>
    </comment>
    <comment ref="G140" authorId="0" shapeId="0" xr:uid="{35060DF7-59C6-4F92-BC21-68046810C26C}">
      <text>
        <r>
          <rPr>
            <sz val="10"/>
            <color indexed="81"/>
            <rFont val="Lucida Console"/>
            <family val="3"/>
          </rPr>
          <t>_x000D_
Últ estimativa : 700_x000D_
Enviada em     : 08.09.2020_x000D_
Ata - Venc     : 105/21 - 07.04.2022</t>
        </r>
      </text>
    </comment>
    <comment ref="O140" authorId="0" shapeId="0" xr:uid="{B17C75EC-3810-43EA-A151-28EE24B81084}">
      <text>
        <r>
          <rPr>
            <sz val="10"/>
            <color indexed="81"/>
            <rFont val="Lucida Console"/>
            <family val="3"/>
          </rPr>
          <t>_x000D_
Pertencia a ATA nº 105/21_x000D_
Estimativa de Renovação enviada em 08.09.2020 - Qtd 700_x000D_
PE  26/21 lote _x000D_
16.03.21 = Processo finalizado. Ata 105/21.</t>
        </r>
      </text>
    </comment>
    <comment ref="W140" authorId="0" shapeId="0" xr:uid="{02070E54-7DAD-4D97-A8CD-83F5F34AF21B}">
      <text>
        <r>
          <rPr>
            <sz val="10"/>
            <color indexed="81"/>
            <rFont val="Lucida Console"/>
            <family val="3"/>
          </rPr>
          <t>_x000D_
DM-Construção</t>
        </r>
      </text>
    </comment>
    <comment ref="X140" authorId="0" shapeId="0" xr:uid="{ECC1A4BF-64A8-4516-842D-9CC73B437759}">
      <text>
        <r>
          <rPr>
            <sz val="10"/>
            <color indexed="81"/>
            <rFont val="Lucida Console"/>
            <family val="3"/>
          </rPr>
          <t>_x000D_
MAT.E EQUIP. P/ CONSTR.CIVIL E CONSERV. DE VIAS PUBL.</t>
        </r>
      </text>
    </comment>
    <comment ref="Y140" authorId="0" shapeId="0" xr:uid="{8B4B91C4-47E0-4C38-8DD9-447DA7FAA87A}">
      <text>
        <r>
          <rPr>
            <sz val="10"/>
            <color indexed="81"/>
            <rFont val="Lucida Console"/>
            <family val="3"/>
          </rPr>
          <t>_x000D_
CIMENTO, CAL E GESSO</t>
        </r>
      </text>
    </comment>
    <comment ref="AW140" authorId="0" shapeId="0" xr:uid="{D84DB508-F860-49EA-B0CB-ADECBEC82EAA}">
      <text>
        <r>
          <rPr>
            <sz val="10"/>
            <color indexed="81"/>
            <rFont val="Lucida Console"/>
            <family val="3"/>
          </rPr>
          <t>Tempo de Estoque (Meses)_x000D_
_x000D_
1.000,0</t>
        </r>
      </text>
    </comment>
    <comment ref="A141" authorId="0" shapeId="0" xr:uid="{E84EEFD5-CB09-410B-A349-F36A29AE96D6}">
      <text>
        <r>
          <rPr>
            <sz val="10"/>
            <color indexed="81"/>
            <rFont val="Lucida Console"/>
            <family val="3"/>
          </rPr>
          <t>_x000D_
127106</t>
        </r>
      </text>
    </comment>
    <comment ref="B141" authorId="0" shapeId="0" xr:uid="{87F0BFBF-86C7-4730-94DB-3CC95602AC01}">
      <text>
        <r>
          <rPr>
            <sz val="10"/>
            <color indexed="81"/>
            <rFont val="Lucida Console"/>
            <family val="3"/>
          </rPr>
          <t xml:space="preserve">DESCRIÇÃO DETALHADA_x000D_
CALCA DE BRIM N° 36, CONFECCIONADA EM TECIDO MISTO 67% ALGODAO NA COR AZUL MARINHO.   </t>
        </r>
      </text>
    </comment>
    <comment ref="W141" authorId="0" shapeId="0" xr:uid="{A7016AE3-8AC7-4E9B-B0A9-FD2E371202C1}">
      <text>
        <r>
          <rPr>
            <sz val="10"/>
            <color indexed="81"/>
            <rFont val="Lucida Console"/>
            <family val="3"/>
          </rPr>
          <t>_x000D_
SegMedTra</t>
        </r>
      </text>
    </comment>
    <comment ref="X141" authorId="0" shapeId="0" xr:uid="{B87973B1-E9C2-4658-8299-60EEBFA0F6DF}">
      <text>
        <r>
          <rPr>
            <sz val="10"/>
            <color indexed="81"/>
            <rFont val="Lucida Console"/>
            <family val="3"/>
          </rPr>
          <t>_x000D_
VEST., ART.P/ TOUC.E HIG. PES. MAQ., EQUIP., MAT.E ACES.</t>
        </r>
      </text>
    </comment>
    <comment ref="Y141" authorId="0" shapeId="0" xr:uid="{BBED7FD3-E597-4BCB-90BE-88A687CF617C}">
      <text>
        <r>
          <rPr>
            <sz val="10"/>
            <color indexed="81"/>
            <rFont val="Lucida Console"/>
            <family val="3"/>
          </rPr>
          <t>_x000D_
UNIFORME P/ USO CIVIL - VESTIMENTA</t>
        </r>
      </text>
    </comment>
    <comment ref="AW141" authorId="0" shapeId="0" xr:uid="{08F872AC-E9BE-4D07-B597-28DCAA0F4E14}">
      <text>
        <r>
          <rPr>
            <sz val="10"/>
            <color indexed="81"/>
            <rFont val="Lucida Console"/>
            <family val="3"/>
          </rPr>
          <t>Tempo de Estoque (Meses)_x000D_
_x000D_
10,0</t>
        </r>
      </text>
    </comment>
    <comment ref="A142" authorId="0" shapeId="0" xr:uid="{4436EE76-0247-4E13-A6A9-DA1115C23E13}">
      <text>
        <r>
          <rPr>
            <sz val="10"/>
            <color indexed="81"/>
            <rFont val="Lucida Console"/>
            <family val="3"/>
          </rPr>
          <t>_x000D_
127105</t>
        </r>
      </text>
    </comment>
    <comment ref="B142" authorId="0" shapeId="0" xr:uid="{30D59356-DE01-4DCA-BC98-6EE786A0B989}">
      <text>
        <r>
          <rPr>
            <sz val="10"/>
            <color indexed="81"/>
            <rFont val="Lucida Console"/>
            <family val="3"/>
          </rPr>
          <t xml:space="preserve">DESCRIÇÃO DETALHADA_x000D_
CALCA DE BRIM N° 38, CONFECCIONADA EM TECIDO MISTO 67% ALGODAO NA COR AZUL MARINHO.   </t>
        </r>
      </text>
    </comment>
    <comment ref="W142" authorId="0" shapeId="0" xr:uid="{E999AB38-06EF-4066-BE2D-5BB7BF71CBCC}">
      <text>
        <r>
          <rPr>
            <sz val="10"/>
            <color indexed="81"/>
            <rFont val="Lucida Console"/>
            <family val="3"/>
          </rPr>
          <t>_x000D_
SegMedTra</t>
        </r>
      </text>
    </comment>
    <comment ref="X142" authorId="0" shapeId="0" xr:uid="{305368EA-565B-442D-9859-C82A5FDC4719}">
      <text>
        <r>
          <rPr>
            <sz val="10"/>
            <color indexed="81"/>
            <rFont val="Lucida Console"/>
            <family val="3"/>
          </rPr>
          <t>_x000D_
VEST., ART.P/ TOUC.E HIG. PES. MAQ., EQUIP., MAT.E ACES.</t>
        </r>
      </text>
    </comment>
    <comment ref="Y142" authorId="0" shapeId="0" xr:uid="{B76311F1-0444-46A0-849A-751DCD6DCDA1}">
      <text>
        <r>
          <rPr>
            <sz val="10"/>
            <color indexed="81"/>
            <rFont val="Lucida Console"/>
            <family val="3"/>
          </rPr>
          <t>_x000D_
UNIFORME P/ USO CIVIL - VESTIMENTA</t>
        </r>
      </text>
    </comment>
    <comment ref="AW142" authorId="0" shapeId="0" xr:uid="{9533CFEA-2EBA-4C13-A2EA-21EBA757C70B}">
      <text>
        <r>
          <rPr>
            <sz val="10"/>
            <color indexed="81"/>
            <rFont val="Lucida Console"/>
            <family val="3"/>
          </rPr>
          <t>Tempo de Estoque (Meses)_x000D_
_x000D_
10,0</t>
        </r>
      </text>
    </comment>
    <comment ref="A143" authorId="0" shapeId="0" xr:uid="{A78F7B22-619C-4CDA-A9D1-0B3F27739853}">
      <text>
        <r>
          <rPr>
            <sz val="10"/>
            <color indexed="81"/>
            <rFont val="Lucida Console"/>
            <family val="3"/>
          </rPr>
          <t>_x000D_
105106</t>
        </r>
      </text>
    </comment>
    <comment ref="B143" authorId="0" shapeId="0" xr:uid="{A2BEDCAB-FF59-44BB-B248-F2B60E13A159}">
      <text>
        <r>
          <rPr>
            <sz val="10"/>
            <color indexed="81"/>
            <rFont val="Lucida Console"/>
            <family val="3"/>
          </rPr>
          <t>DESCRIÇÃO DETALHADA_x000D_
CALCA DE BRIM N° 40, CONFECCIONADA EM TECIDO MISTO 67% ALGODAO NA COR AZUL MARINHO</t>
        </r>
      </text>
    </comment>
    <comment ref="W143" authorId="0" shapeId="0" xr:uid="{77BD346D-7B01-4249-9E5B-E70A09369F15}">
      <text>
        <r>
          <rPr>
            <sz val="10"/>
            <color indexed="81"/>
            <rFont val="Lucida Console"/>
            <family val="3"/>
          </rPr>
          <t>_x000D_
SegMedTra</t>
        </r>
      </text>
    </comment>
    <comment ref="X143" authorId="0" shapeId="0" xr:uid="{1BC67FF6-B001-44A3-B443-9361FA52FDDF}">
      <text>
        <r>
          <rPr>
            <sz val="10"/>
            <color indexed="81"/>
            <rFont val="Lucida Console"/>
            <family val="3"/>
          </rPr>
          <t>_x000D_
VEST., ART.P/ TOUC.E HIG. PES. MAQ., EQUIP., MAT.E ACES.</t>
        </r>
      </text>
    </comment>
    <comment ref="Y143" authorId="0" shapeId="0" xr:uid="{DD38B7A9-4C82-4B2A-9A91-187FE37F170B}">
      <text>
        <r>
          <rPr>
            <sz val="10"/>
            <color indexed="81"/>
            <rFont val="Lucida Console"/>
            <family val="3"/>
          </rPr>
          <t>_x000D_
UNIFORME P/ USO CIVIL - VESTIMENTA</t>
        </r>
      </text>
    </comment>
    <comment ref="AW143" authorId="0" shapeId="0" xr:uid="{5099BD6B-AD88-4334-B3EB-ECE69E825EBA}">
      <text>
        <r>
          <rPr>
            <sz val="10"/>
            <color indexed="81"/>
            <rFont val="Lucida Console"/>
            <family val="3"/>
          </rPr>
          <t>Tempo de Estoque (Meses)_x000D_
_x000D_
13,0</t>
        </r>
      </text>
    </comment>
    <comment ref="A144" authorId="0" shapeId="0" xr:uid="{50ECAC4F-93A4-45D3-8C03-EA89069BDFD6}">
      <text>
        <r>
          <rPr>
            <sz val="10"/>
            <color indexed="81"/>
            <rFont val="Lucida Console"/>
            <family val="3"/>
          </rPr>
          <t>_x000D_
105107</t>
        </r>
      </text>
    </comment>
    <comment ref="B144" authorId="0" shapeId="0" xr:uid="{96C4B745-3EF2-4B2B-BA31-DBC98C432E56}">
      <text>
        <r>
          <rPr>
            <sz val="10"/>
            <color indexed="81"/>
            <rFont val="Lucida Console"/>
            <family val="3"/>
          </rPr>
          <t>DESCRIÇÃO DETALHADA_x000D_
CALCA DE BRIM N° 42, CONFECCIONADA EM TECIDO MISTO 67% ALGODAO NA COR AZUL MARINHO</t>
        </r>
      </text>
    </comment>
    <comment ref="W144" authorId="0" shapeId="0" xr:uid="{78AD0414-5914-4783-B0A8-6C8E3F7817B0}">
      <text>
        <r>
          <rPr>
            <sz val="10"/>
            <color indexed="81"/>
            <rFont val="Lucida Console"/>
            <family val="3"/>
          </rPr>
          <t>_x000D_
SegMedTra</t>
        </r>
      </text>
    </comment>
    <comment ref="X144" authorId="0" shapeId="0" xr:uid="{39D41E35-B70F-4A9A-86AD-48EAF2C5254B}">
      <text>
        <r>
          <rPr>
            <sz val="10"/>
            <color indexed="81"/>
            <rFont val="Lucida Console"/>
            <family val="3"/>
          </rPr>
          <t>_x000D_
VEST., ART.P/ TOUC.E HIG. PES. MAQ., EQUIP., MAT.E ACES.</t>
        </r>
      </text>
    </comment>
    <comment ref="Y144" authorId="0" shapeId="0" xr:uid="{98292881-992D-44AB-83FF-027C743D3A92}">
      <text>
        <r>
          <rPr>
            <sz val="10"/>
            <color indexed="81"/>
            <rFont val="Lucida Console"/>
            <family val="3"/>
          </rPr>
          <t>_x000D_
UNIFORME P/ USO CIVIL - VESTIMENTA</t>
        </r>
      </text>
    </comment>
    <comment ref="AW144" authorId="0" shapeId="0" xr:uid="{149CBA81-AFC5-478A-A11E-F4A019D0CAE0}">
      <text>
        <r>
          <rPr>
            <sz val="10"/>
            <color indexed="81"/>
            <rFont val="Lucida Console"/>
            <family val="3"/>
          </rPr>
          <t>Tempo de Estoque (Meses)_x000D_
_x000D_
8,0</t>
        </r>
      </text>
    </comment>
    <comment ref="A145" authorId="0" shapeId="0" xr:uid="{99C5B17A-F77F-4030-BE97-E36E3712CF2E}">
      <text>
        <r>
          <rPr>
            <sz val="10"/>
            <color indexed="81"/>
            <rFont val="Lucida Console"/>
            <family val="3"/>
          </rPr>
          <t>_x000D_
105108</t>
        </r>
      </text>
    </comment>
    <comment ref="B145" authorId="0" shapeId="0" xr:uid="{D02A8E0E-93A0-418C-86BF-958841696902}">
      <text>
        <r>
          <rPr>
            <sz val="10"/>
            <color indexed="81"/>
            <rFont val="Lucida Console"/>
            <family val="3"/>
          </rPr>
          <t>DESCRIÇÃO DETALHADA_x000D_
CALCA DE BRIM N° 44, CONFECCIONADA EM TECIDO MISTO 67% ALGODAO NA COR AZUL MARINHO</t>
        </r>
      </text>
    </comment>
    <comment ref="W145" authorId="0" shapeId="0" xr:uid="{CBC67869-8D19-4F6B-A7F9-2C4559A48335}">
      <text>
        <r>
          <rPr>
            <sz val="10"/>
            <color indexed="81"/>
            <rFont val="Lucida Console"/>
            <family val="3"/>
          </rPr>
          <t>_x000D_
SegMedTra</t>
        </r>
      </text>
    </comment>
    <comment ref="X145" authorId="0" shapeId="0" xr:uid="{6B75356A-41A9-4016-9B55-120D6079D839}">
      <text>
        <r>
          <rPr>
            <sz val="10"/>
            <color indexed="81"/>
            <rFont val="Lucida Console"/>
            <family val="3"/>
          </rPr>
          <t>_x000D_
VEST., ART.P/ TOUC.E HIG. PES. MAQ., EQUIP., MAT.E ACES.</t>
        </r>
      </text>
    </comment>
    <comment ref="Y145" authorId="0" shapeId="0" xr:uid="{771E3CD1-8534-4759-A02E-C9D9EC2018B4}">
      <text>
        <r>
          <rPr>
            <sz val="10"/>
            <color indexed="81"/>
            <rFont val="Lucida Console"/>
            <family val="3"/>
          </rPr>
          <t>_x000D_
UNIFORME P/ USO CIVIL - VESTIMENTA</t>
        </r>
      </text>
    </comment>
    <comment ref="AW145" authorId="0" shapeId="0" xr:uid="{7666F7C2-689D-4360-80BD-0C7FD4396F64}">
      <text>
        <r>
          <rPr>
            <sz val="10"/>
            <color indexed="81"/>
            <rFont val="Lucida Console"/>
            <family val="3"/>
          </rPr>
          <t>Tempo de Estoque (Meses)_x000D_
_x000D_
23,0</t>
        </r>
      </text>
    </comment>
    <comment ref="A146" authorId="0" shapeId="0" xr:uid="{597E2934-EA6D-42BD-9EC9-B9673910B872}">
      <text>
        <r>
          <rPr>
            <sz val="10"/>
            <color indexed="81"/>
            <rFont val="Lucida Console"/>
            <family val="3"/>
          </rPr>
          <t>_x000D_
105110</t>
        </r>
      </text>
    </comment>
    <comment ref="B146" authorId="0" shapeId="0" xr:uid="{E10E898F-8DDB-49B3-94D2-A5AFE3F2866B}">
      <text>
        <r>
          <rPr>
            <sz val="10"/>
            <color indexed="81"/>
            <rFont val="Lucida Console"/>
            <family val="3"/>
          </rPr>
          <t>DESCRIÇÃO DETALHADA_x000D_
CALCA DE BRIM N° 48, CONFECCIONADA EM TECIDO MISTO 67% ALGODAO NA COR AZUL MARINHO</t>
        </r>
      </text>
    </comment>
    <comment ref="W146" authorId="0" shapeId="0" xr:uid="{88155136-42C9-4AFC-A6BE-B8F56CD504E5}">
      <text>
        <r>
          <rPr>
            <sz val="10"/>
            <color indexed="81"/>
            <rFont val="Lucida Console"/>
            <family val="3"/>
          </rPr>
          <t>_x000D_
SegMedTra</t>
        </r>
      </text>
    </comment>
    <comment ref="X146" authorId="0" shapeId="0" xr:uid="{AEE2B66B-5936-41D4-BE18-04601884255E}">
      <text>
        <r>
          <rPr>
            <sz val="10"/>
            <color indexed="81"/>
            <rFont val="Lucida Console"/>
            <family val="3"/>
          </rPr>
          <t>_x000D_
VEST., ART.P/ TOUC.E HIG. PES. MAQ., EQUIP., MAT.E ACES.</t>
        </r>
      </text>
    </comment>
    <comment ref="Y146" authorId="0" shapeId="0" xr:uid="{53A5C113-E235-4794-B021-0807FAC66779}">
      <text>
        <r>
          <rPr>
            <sz val="10"/>
            <color indexed="81"/>
            <rFont val="Lucida Console"/>
            <family val="3"/>
          </rPr>
          <t>_x000D_
UNIFORME P/ USO CIVIL - VESTIMENTA</t>
        </r>
      </text>
    </comment>
    <comment ref="AW146" authorId="0" shapeId="0" xr:uid="{A07BE196-AE04-4636-B105-583E2EC5C27F}">
      <text>
        <r>
          <rPr>
            <sz val="10"/>
            <color indexed="81"/>
            <rFont val="Lucida Console"/>
            <family val="3"/>
          </rPr>
          <t>Tempo de Estoque (Meses)_x000D_
_x000D_
12,0</t>
        </r>
      </text>
    </comment>
    <comment ref="A147" authorId="0" shapeId="0" xr:uid="{D057B47E-122F-461D-BC28-2115D1E283F9}">
      <text>
        <r>
          <rPr>
            <sz val="10"/>
            <color indexed="81"/>
            <rFont val="Lucida Console"/>
            <family val="3"/>
          </rPr>
          <t>_x000D_
127107</t>
        </r>
      </text>
    </comment>
    <comment ref="B147" authorId="0" shapeId="0" xr:uid="{1A328C7A-0F1F-492E-A4B9-8DB97F2BCF78}">
      <text>
        <r>
          <rPr>
            <sz val="10"/>
            <color indexed="81"/>
            <rFont val="Lucida Console"/>
            <family val="3"/>
          </rPr>
          <t xml:space="preserve">DESCRIÇÃO DETALHADA_x000D_
CALCA DE BRIM N° 50, CONFECCIONADA EM TECIDO MISTO 67% ALGODAO NA COR AZUL MARINHO.   </t>
        </r>
      </text>
    </comment>
    <comment ref="W147" authorId="0" shapeId="0" xr:uid="{96C71DDE-1773-4BDC-BE91-0BC87B9EE779}">
      <text>
        <r>
          <rPr>
            <sz val="10"/>
            <color indexed="81"/>
            <rFont val="Lucida Console"/>
            <family val="3"/>
          </rPr>
          <t>_x000D_
SegMedTra</t>
        </r>
      </text>
    </comment>
    <comment ref="X147" authorId="0" shapeId="0" xr:uid="{4A48E3A1-A46F-416B-AA35-40446EB281FC}">
      <text>
        <r>
          <rPr>
            <sz val="10"/>
            <color indexed="81"/>
            <rFont val="Lucida Console"/>
            <family val="3"/>
          </rPr>
          <t>_x000D_
VEST., ART.P/ TOUC.E HIG. PES. MAQ., EQUIP., MAT.E ACES.</t>
        </r>
      </text>
    </comment>
    <comment ref="Y147" authorId="0" shapeId="0" xr:uid="{B1DDE7FF-5728-4F6D-8977-6BCF50CF04C8}">
      <text>
        <r>
          <rPr>
            <sz val="10"/>
            <color indexed="81"/>
            <rFont val="Lucida Console"/>
            <family val="3"/>
          </rPr>
          <t>_x000D_
UNIFORME P/ USO CIVIL - VESTIMENTA</t>
        </r>
      </text>
    </comment>
    <comment ref="AW147" authorId="0" shapeId="0" xr:uid="{4AF2F3EF-4F29-49A6-A389-6DBF9B012D45}">
      <text>
        <r>
          <rPr>
            <sz val="10"/>
            <color indexed="81"/>
            <rFont val="Lucida Console"/>
            <family val="3"/>
          </rPr>
          <t>Tempo de Estoque (Meses)_x000D_
_x000D_
14,0</t>
        </r>
      </text>
    </comment>
    <comment ref="A148" authorId="0" shapeId="0" xr:uid="{72D25161-27AB-4B92-9D8A-9C779B5BDDD9}">
      <text>
        <r>
          <rPr>
            <sz val="10"/>
            <color indexed="81"/>
            <rFont val="Lucida Console"/>
            <family val="3"/>
          </rPr>
          <t>_x000D_
105112</t>
        </r>
      </text>
    </comment>
    <comment ref="B148" authorId="0" shapeId="0" xr:uid="{EC1B3D4F-DE84-42E7-8C63-8734227CC848}">
      <text>
        <r>
          <rPr>
            <sz val="10"/>
            <color indexed="81"/>
            <rFont val="Lucida Console"/>
            <family val="3"/>
          </rPr>
          <t>DESCRIÇÃO DETALHADA_x000D_
CALCA DE BRIM N° 52, CONFECCIONADA EM TECIDO MISTO 67% ALGODAO NA COR AZUL MARINHO</t>
        </r>
      </text>
    </comment>
    <comment ref="W148" authorId="0" shapeId="0" xr:uid="{C31802CD-0ABB-4DEB-B798-3D4515B49BE7}">
      <text>
        <r>
          <rPr>
            <sz val="10"/>
            <color indexed="81"/>
            <rFont val="Lucida Console"/>
            <family val="3"/>
          </rPr>
          <t>_x000D_
SegMedTra</t>
        </r>
      </text>
    </comment>
    <comment ref="X148" authorId="0" shapeId="0" xr:uid="{96FE773E-9641-40E0-BF89-A617B8980159}">
      <text>
        <r>
          <rPr>
            <sz val="10"/>
            <color indexed="81"/>
            <rFont val="Lucida Console"/>
            <family val="3"/>
          </rPr>
          <t>_x000D_
VEST., ART.P/ TOUC.E HIG. PES. MAQ., EQUIP., MAT.E ACES.</t>
        </r>
      </text>
    </comment>
    <comment ref="Y148" authorId="0" shapeId="0" xr:uid="{3B43C6CE-7DF3-4315-B221-0AADF5760E6D}">
      <text>
        <r>
          <rPr>
            <sz val="10"/>
            <color indexed="81"/>
            <rFont val="Lucida Console"/>
            <family val="3"/>
          </rPr>
          <t>_x000D_
UNIFORME P/ USO CIVIL - VESTIMENTA</t>
        </r>
      </text>
    </comment>
    <comment ref="AW148" authorId="0" shapeId="0" xr:uid="{95B42941-3259-4E42-97BC-D12CA983D207}">
      <text>
        <r>
          <rPr>
            <sz val="10"/>
            <color indexed="81"/>
            <rFont val="Lucida Console"/>
            <family val="3"/>
          </rPr>
          <t>Tempo de Estoque (Meses)_x000D_
_x000D_
4,0</t>
        </r>
      </text>
    </comment>
    <comment ref="A149" authorId="0" shapeId="0" xr:uid="{DEB50B0D-D6AB-4B76-9473-2CD62BAD312C}">
      <text>
        <r>
          <rPr>
            <sz val="10"/>
            <color indexed="81"/>
            <rFont val="Lucida Console"/>
            <family val="3"/>
          </rPr>
          <t>_x000D_
105704</t>
        </r>
      </text>
    </comment>
    <comment ref="B149" authorId="0" shapeId="0" xr:uid="{CC0829C7-5DAA-458C-B943-FCAAEC5EF239}">
      <text>
        <r>
          <rPr>
            <sz val="10"/>
            <color indexed="81"/>
            <rFont val="Lucida Console"/>
            <family val="3"/>
          </rPr>
          <t>DESCRIÇÃO DETALHADA_x000D_
CALCA DE BRIM N° 56, CONFECCIONADA EM TECIDO MISTO 67% ALGODAO NA COR AZUL MARINHO</t>
        </r>
      </text>
    </comment>
    <comment ref="W149" authorId="0" shapeId="0" xr:uid="{0D849D69-DC85-48F7-949D-EB825B5BE2F7}">
      <text>
        <r>
          <rPr>
            <sz val="10"/>
            <color indexed="81"/>
            <rFont val="Lucida Console"/>
            <family val="3"/>
          </rPr>
          <t>_x000D_
SegMedTra</t>
        </r>
      </text>
    </comment>
    <comment ref="X149" authorId="0" shapeId="0" xr:uid="{4E77F68F-933C-436D-B5B9-81276F23E70B}">
      <text>
        <r>
          <rPr>
            <sz val="10"/>
            <color indexed="81"/>
            <rFont val="Lucida Console"/>
            <family val="3"/>
          </rPr>
          <t>_x000D_
VEST., ART.P/ TOUC.E HIG. PES. MAQ., EQUIP., MAT.E ACES.</t>
        </r>
      </text>
    </comment>
    <comment ref="Y149" authorId="0" shapeId="0" xr:uid="{8F0774FB-EFA4-47E8-931B-3D3385374994}">
      <text>
        <r>
          <rPr>
            <sz val="10"/>
            <color indexed="81"/>
            <rFont val="Lucida Console"/>
            <family val="3"/>
          </rPr>
          <t>_x000D_
UNIFORME P/ USO CIVIL - VESTIMENTA</t>
        </r>
      </text>
    </comment>
    <comment ref="AW149" authorId="0" shapeId="0" xr:uid="{9E1DFBEA-3966-42EC-B5DE-3872E3605716}">
      <text>
        <r>
          <rPr>
            <sz val="10"/>
            <color indexed="81"/>
            <rFont val="Lucida Console"/>
            <family val="3"/>
          </rPr>
          <t>Tempo de Estoque (Meses)_x000D_
_x000D_
20,0</t>
        </r>
      </text>
    </comment>
    <comment ref="A150" authorId="0" shapeId="0" xr:uid="{2F4F0EED-E51F-4679-B931-2CC6D31DBA50}">
      <text>
        <r>
          <rPr>
            <sz val="10"/>
            <color indexed="81"/>
            <rFont val="Lucida Console"/>
            <family val="3"/>
          </rPr>
          <t>_x000D_
106914</t>
        </r>
      </text>
    </comment>
    <comment ref="B150" authorId="0" shapeId="0" xr:uid="{8E90A60B-50AA-4359-809D-23F76E06A382}">
      <text>
        <r>
          <rPr>
            <sz val="10"/>
            <color indexed="81"/>
            <rFont val="Lucida Console"/>
            <family val="3"/>
          </rPr>
          <t>DESCRIÇÃO DETALHADA_x000D_
CALCA DE BRIM, N° 38, CONFECCIONADA EM TECIDO 100% ALGODAO, COM ACABAMENTO ESPECIAL PARA PROTECAO AO ARCO ELETRICO E EXPOSICAO A CHAMAS, NA COR CINZA.</t>
        </r>
      </text>
    </comment>
    <comment ref="O150" authorId="0" shapeId="0" xr:uid="{CF8372EE-D657-447E-80FE-0433614749DE}">
      <text>
        <r>
          <rPr>
            <sz val="10"/>
            <color indexed="81"/>
            <rFont val="Lucida Console"/>
            <family val="3"/>
          </rPr>
          <t>_x000D_
Pertencia a ATA nº 151/19_x000D_
Estimativa de Renovação enviada em  - Qtd _x000D_
PE   7/19 lote _x000D_
23.07.19 = Processo finalizado</t>
        </r>
      </text>
    </comment>
    <comment ref="W150" authorId="0" shapeId="0" xr:uid="{8788E5ED-77F8-4851-9358-C4CD69ADAB41}">
      <text>
        <r>
          <rPr>
            <sz val="10"/>
            <color indexed="81"/>
            <rFont val="Lucida Console"/>
            <family val="3"/>
          </rPr>
          <t>_x000D_
SegMedTra</t>
        </r>
      </text>
    </comment>
    <comment ref="X150" authorId="0" shapeId="0" xr:uid="{A9FF01F1-C47F-459F-8FF9-2B1A07E1259D}">
      <text>
        <r>
          <rPr>
            <sz val="10"/>
            <color indexed="81"/>
            <rFont val="Lucida Console"/>
            <family val="3"/>
          </rPr>
          <t>_x000D_
EQUIP PROT IND, INST MAT P/ SINAL, CONTR, COMB ...</t>
        </r>
      </text>
    </comment>
    <comment ref="Y150" authorId="0" shapeId="0" xr:uid="{F8D2714E-1689-4241-B5D3-02CDFC6943AD}">
      <text>
        <r>
          <rPr>
            <sz val="10"/>
            <color indexed="81"/>
            <rFont val="Lucida Console"/>
            <family val="3"/>
          </rPr>
          <t>_x000D_
CALCADOS, LUVAS, OCULOS, MASCARAS, CAPACETES, CASSETETE</t>
        </r>
      </text>
    </comment>
    <comment ref="AW150" authorId="0" shapeId="0" xr:uid="{14241B5E-0B62-4C82-99EB-A8EBE8575457}">
      <text>
        <r>
          <rPr>
            <sz val="10"/>
            <color indexed="81"/>
            <rFont val="Lucida Console"/>
            <family val="3"/>
          </rPr>
          <t>Tempo de Estoque (Meses)_x000D_
_x000D_
3,0</t>
        </r>
      </text>
    </comment>
    <comment ref="A151" authorId="0" shapeId="0" xr:uid="{8CC324F6-05EF-4CBC-8549-B74FA7182A39}">
      <text>
        <r>
          <rPr>
            <sz val="10"/>
            <color indexed="81"/>
            <rFont val="Lucida Console"/>
            <family val="3"/>
          </rPr>
          <t>_x000D_
106916</t>
        </r>
      </text>
    </comment>
    <comment ref="B151" authorId="0" shapeId="0" xr:uid="{5BE63073-5621-475C-B38E-0581E3C8BE60}">
      <text>
        <r>
          <rPr>
            <sz val="10"/>
            <color indexed="81"/>
            <rFont val="Lucida Console"/>
            <family val="3"/>
          </rPr>
          <t>DESCRIÇÃO DETALHADA_x000D_
CALCA DE BRIM, N° 42, CONFECCIONADA EM TECIDO 100% ALGODAO, COM ACABAMENTO ESPECIAL PARA PROTECAO AO ARCO ELETRICO E EXPOSICAO A CHAMAS, NA COR CINZA.</t>
        </r>
      </text>
    </comment>
    <comment ref="O151" authorId="0" shapeId="0" xr:uid="{7C50370F-D795-4DE7-B78C-8B1B32DE844D}">
      <text>
        <r>
          <rPr>
            <sz val="10"/>
            <color indexed="81"/>
            <rFont val="Lucida Console"/>
            <family val="3"/>
          </rPr>
          <t>_x000D_
Pertencia a ATA nº 151/19_x000D_
Estimativa de Renovação enviada em  - Qtd _x000D_
PE   7/19 lote _x000D_
23.07.19 = Processo finalizado</t>
        </r>
      </text>
    </comment>
    <comment ref="W151" authorId="0" shapeId="0" xr:uid="{F2F5F4EE-CE17-47A5-9505-9EBCFFDF328E}">
      <text>
        <r>
          <rPr>
            <sz val="10"/>
            <color indexed="81"/>
            <rFont val="Lucida Console"/>
            <family val="3"/>
          </rPr>
          <t>_x000D_
SegMedTra</t>
        </r>
      </text>
    </comment>
    <comment ref="X151" authorId="0" shapeId="0" xr:uid="{B2575997-2E0B-45BE-8953-BF36AD5D9104}">
      <text>
        <r>
          <rPr>
            <sz val="10"/>
            <color indexed="81"/>
            <rFont val="Lucida Console"/>
            <family val="3"/>
          </rPr>
          <t>_x000D_
EQUIP PROT IND, INST MAT P/ SINAL, CONTR, COMB ...</t>
        </r>
      </text>
    </comment>
    <comment ref="Y151" authorId="0" shapeId="0" xr:uid="{22C3E9F1-0D2C-440B-A82E-5AE74650C62B}">
      <text>
        <r>
          <rPr>
            <sz val="10"/>
            <color indexed="81"/>
            <rFont val="Lucida Console"/>
            <family val="3"/>
          </rPr>
          <t>_x000D_
CALCADOS, LUVAS, OCULOS, MASCARAS, CAPACETES, CASSETETE</t>
        </r>
      </text>
    </comment>
    <comment ref="AW151" authorId="0" shapeId="0" xr:uid="{D0F95C74-11EB-45BA-AF88-C2A72DBCB2BB}">
      <text>
        <r>
          <rPr>
            <sz val="10"/>
            <color indexed="81"/>
            <rFont val="Lucida Console"/>
            <family val="3"/>
          </rPr>
          <t>Tempo de Estoque (Meses)_x000D_
_x000D_
8,0</t>
        </r>
      </text>
    </comment>
    <comment ref="A152" authorId="0" shapeId="0" xr:uid="{A5186D67-629E-4AF5-90FC-DDA7CAC1B0D4}">
      <text>
        <r>
          <rPr>
            <sz val="10"/>
            <color indexed="81"/>
            <rFont val="Lucida Console"/>
            <family val="3"/>
          </rPr>
          <t>_x000D_
106917</t>
        </r>
      </text>
    </comment>
    <comment ref="B152" authorId="0" shapeId="0" xr:uid="{AE6C8437-0636-49A9-ADD8-3BE740614B03}">
      <text>
        <r>
          <rPr>
            <sz val="10"/>
            <color indexed="81"/>
            <rFont val="Lucida Console"/>
            <family val="3"/>
          </rPr>
          <t>DESCRIÇÃO DETALHADA_x000D_
CALCA DE BRIM, N° 44, CONFECCIONADA EM TECIDO 100% ALGODAO, COM ACABAMENTO ESPECIAL PARA PROTECAO AO ARCO ELETRICO E EXPOSICAO A CHAMAS, NA COR CINZA.</t>
        </r>
      </text>
    </comment>
    <comment ref="O152" authorId="0" shapeId="0" xr:uid="{CE5A4560-000A-4C0F-AC7C-5F67E4917E57}">
      <text>
        <r>
          <rPr>
            <sz val="10"/>
            <color indexed="81"/>
            <rFont val="Lucida Console"/>
            <family val="3"/>
          </rPr>
          <t>_x000D_
Pertencia a ATA nº 151/19_x000D_
Estimativa de Renovação enviada em  - Qtd _x000D_
PE   7/19 lote _x000D_
23.07.19 = Processo finalizado</t>
        </r>
      </text>
    </comment>
    <comment ref="W152" authorId="0" shapeId="0" xr:uid="{01FF457F-0332-43D9-A4C2-37D65F2FF795}">
      <text>
        <r>
          <rPr>
            <sz val="10"/>
            <color indexed="81"/>
            <rFont val="Lucida Console"/>
            <family val="3"/>
          </rPr>
          <t>_x000D_
SegMedTra</t>
        </r>
      </text>
    </comment>
    <comment ref="X152" authorId="0" shapeId="0" xr:uid="{93071086-9F75-4E6E-8404-868A69618762}">
      <text>
        <r>
          <rPr>
            <sz val="10"/>
            <color indexed="81"/>
            <rFont val="Lucida Console"/>
            <family val="3"/>
          </rPr>
          <t>_x000D_
EQUIP PROT IND, INST MAT P/ SINAL, CONTR, COMB ...</t>
        </r>
      </text>
    </comment>
    <comment ref="Y152" authorId="0" shapeId="0" xr:uid="{071DDDBF-3235-4A47-B651-AC12668A2585}">
      <text>
        <r>
          <rPr>
            <sz val="10"/>
            <color indexed="81"/>
            <rFont val="Lucida Console"/>
            <family val="3"/>
          </rPr>
          <t>_x000D_
CALCADOS, LUVAS, OCULOS, MASCARAS, CAPACETES, CASSETETE</t>
        </r>
      </text>
    </comment>
    <comment ref="AW152" authorId="0" shapeId="0" xr:uid="{87B71E1F-63AF-42FB-8681-E42C5F29DEF0}">
      <text>
        <r>
          <rPr>
            <sz val="10"/>
            <color indexed="81"/>
            <rFont val="Lucida Console"/>
            <family val="3"/>
          </rPr>
          <t>Tempo de Estoque (Meses)_x000D_
_x000D_
4,0</t>
        </r>
      </text>
    </comment>
    <comment ref="A153" authorId="0" shapeId="0" xr:uid="{D016222A-7FED-467D-9891-2E8B99DE90CA}">
      <text>
        <r>
          <rPr>
            <sz val="10"/>
            <color indexed="81"/>
            <rFont val="Lucida Console"/>
            <family val="3"/>
          </rPr>
          <t>_x000D_
106918</t>
        </r>
      </text>
    </comment>
    <comment ref="B153" authorId="0" shapeId="0" xr:uid="{F706880E-8071-481A-BB2B-A4546F708FF1}">
      <text>
        <r>
          <rPr>
            <sz val="10"/>
            <color indexed="81"/>
            <rFont val="Lucida Console"/>
            <family val="3"/>
          </rPr>
          <t>DESCRIÇÃO DETALHADA_x000D_
CALCA DE BRIM, N° 46, CONFECCIONADA EM TECIDO 100% ALGODAO, COM ACABAMENTO ESPECIAL PARA PROTECAO AO ARCO ELETRICO E EXPOSICAO A CHAMAS, NA COR CINZA.</t>
        </r>
      </text>
    </comment>
    <comment ref="O153" authorId="0" shapeId="0" xr:uid="{6CF1C513-B383-4B98-A9C5-B103260FB59E}">
      <text>
        <r>
          <rPr>
            <sz val="10"/>
            <color indexed="81"/>
            <rFont val="Lucida Console"/>
            <family val="3"/>
          </rPr>
          <t>_x000D_
Pertencia a ATA nº 151/19_x000D_
Estimativa de Renovação enviada em  - Qtd _x000D_
PE   7/19 lote _x000D_
23.07.19 = Processo finalizado</t>
        </r>
      </text>
    </comment>
    <comment ref="W153" authorId="0" shapeId="0" xr:uid="{58B5B705-45E6-498D-BA63-6E3F56210638}">
      <text>
        <r>
          <rPr>
            <sz val="10"/>
            <color indexed="81"/>
            <rFont val="Lucida Console"/>
            <family val="3"/>
          </rPr>
          <t>_x000D_
SegMedTra</t>
        </r>
      </text>
    </comment>
    <comment ref="X153" authorId="0" shapeId="0" xr:uid="{D5D2103F-666A-4FE2-9E16-65A7CB4DF2A5}">
      <text>
        <r>
          <rPr>
            <sz val="10"/>
            <color indexed="81"/>
            <rFont val="Lucida Console"/>
            <family val="3"/>
          </rPr>
          <t>_x000D_
EQUIP PROT IND, INST MAT P/ SINAL, CONTR, COMB ...</t>
        </r>
      </text>
    </comment>
    <comment ref="Y153" authorId="0" shapeId="0" xr:uid="{DAC60DBB-E9DF-4E27-89F5-541D4A739EE8}">
      <text>
        <r>
          <rPr>
            <sz val="10"/>
            <color indexed="81"/>
            <rFont val="Lucida Console"/>
            <family val="3"/>
          </rPr>
          <t>_x000D_
CALCADOS, LUVAS, OCULOS, MASCARAS, CAPACETES, CASSETETE</t>
        </r>
      </text>
    </comment>
    <comment ref="AW153" authorId="0" shapeId="0" xr:uid="{68F94E44-BAAF-4204-9D23-3A0BE2336E95}">
      <text>
        <r>
          <rPr>
            <sz val="10"/>
            <color indexed="81"/>
            <rFont val="Lucida Console"/>
            <family val="3"/>
          </rPr>
          <t>Tempo de Estoque (Meses)_x000D_
_x000D_
8,0</t>
        </r>
      </text>
    </comment>
    <comment ref="A154" authorId="0" shapeId="0" xr:uid="{4D09D0B5-9A09-4BCB-8E25-2BCF0D97EB8D}">
      <text>
        <r>
          <rPr>
            <sz val="10"/>
            <color indexed="81"/>
            <rFont val="Lucida Console"/>
            <family val="3"/>
          </rPr>
          <t>_x000D_
106919</t>
        </r>
      </text>
    </comment>
    <comment ref="B154" authorId="0" shapeId="0" xr:uid="{78B3AF18-77A1-44A1-A53F-B0E7D15D7CD2}">
      <text>
        <r>
          <rPr>
            <sz val="10"/>
            <color indexed="81"/>
            <rFont val="Lucida Console"/>
            <family val="3"/>
          </rPr>
          <t>DESCRIÇÃO DETALHADA_x000D_
CALCA DE BRIM, N° 48, CONFECCIONADA EM TECIDO 100% ALGODAO, COM ACABAMENTO ESPECIAL PARA PROTECAO AO ARCO ELETRICO E EXPOSICAO A CHAMAS, NA COR CINZA.</t>
        </r>
      </text>
    </comment>
    <comment ref="O154" authorId="0" shapeId="0" xr:uid="{07E53DD7-56CE-418C-8BE0-F4A0EAAD2893}">
      <text>
        <r>
          <rPr>
            <sz val="10"/>
            <color indexed="81"/>
            <rFont val="Lucida Console"/>
            <family val="3"/>
          </rPr>
          <t>_x000D_
Pertencia a ATA nº 151/19_x000D_
Estimativa de Renovação enviada em  - Qtd _x000D_
PE   7/19 lote _x000D_
23.07.19 = Processo finalizado</t>
        </r>
      </text>
    </comment>
    <comment ref="W154" authorId="0" shapeId="0" xr:uid="{23612C5F-C7AC-47AC-BA1E-A44C8BF268A9}">
      <text>
        <r>
          <rPr>
            <sz val="10"/>
            <color indexed="81"/>
            <rFont val="Lucida Console"/>
            <family val="3"/>
          </rPr>
          <t>_x000D_
SegMedTra</t>
        </r>
      </text>
    </comment>
    <comment ref="X154" authorId="0" shapeId="0" xr:uid="{72A8D4E2-7B3F-4AE7-A982-8CC39D4C2F5C}">
      <text>
        <r>
          <rPr>
            <sz val="10"/>
            <color indexed="81"/>
            <rFont val="Lucida Console"/>
            <family val="3"/>
          </rPr>
          <t>_x000D_
EQUIP PROT IND, INST MAT P/ SINAL, CONTR, COMB ...</t>
        </r>
      </text>
    </comment>
    <comment ref="Y154" authorId="0" shapeId="0" xr:uid="{F7DA8547-CA9D-40A2-A83F-D1228B2B5AF3}">
      <text>
        <r>
          <rPr>
            <sz val="10"/>
            <color indexed="81"/>
            <rFont val="Lucida Console"/>
            <family val="3"/>
          </rPr>
          <t>_x000D_
CALCADOS, LUVAS, OCULOS, MASCARAS, CAPACETES, CASSETETE</t>
        </r>
      </text>
    </comment>
    <comment ref="AW154" authorId="0" shapeId="0" xr:uid="{B8D51D74-2BDD-468F-852D-C27705061D57}">
      <text>
        <r>
          <rPr>
            <sz val="10"/>
            <color indexed="81"/>
            <rFont val="Lucida Console"/>
            <family val="3"/>
          </rPr>
          <t>Tempo de Estoque (Meses)_x000D_
_x000D_
3,0</t>
        </r>
      </text>
    </comment>
    <comment ref="A155" authorId="0" shapeId="0" xr:uid="{9532D1B5-97B0-46F8-8A4C-BCFE4C0DC3C0}">
      <text>
        <r>
          <rPr>
            <sz val="10"/>
            <color indexed="81"/>
            <rFont val="Lucida Console"/>
            <family val="3"/>
          </rPr>
          <t>_x000D_
135013</t>
        </r>
      </text>
    </comment>
    <comment ref="B155" authorId="0" shapeId="0" xr:uid="{1C23DA83-78AC-49E4-9491-64EB90E5A7A1}">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r>
      </text>
    </comment>
    <comment ref="O155" authorId="0" shapeId="0" xr:uid="{314FD0D8-700F-4CD5-BF9D-A2D18F7D4814}">
      <text>
        <r>
          <rPr>
            <sz val="10"/>
            <color indexed="81"/>
            <rFont val="Lucida Console"/>
            <family val="3"/>
          </rPr>
          <t>_x000D_
Pertencia a ATA nº 151/19_x000D_
Estimativa de Renovação enviada em  - Qtd _x000D_
PE   7/19 lote _x000D_
23.07.19 = Processo finalizado</t>
        </r>
      </text>
    </comment>
    <comment ref="W155" authorId="0" shapeId="0" xr:uid="{AC834C9F-5A15-40A5-ACB3-6E78CFE10A90}">
      <text>
        <r>
          <rPr>
            <sz val="10"/>
            <color indexed="81"/>
            <rFont val="Lucida Console"/>
            <family val="3"/>
          </rPr>
          <t>_x000D_
SegMedTra</t>
        </r>
      </text>
    </comment>
    <comment ref="X155" authorId="0" shapeId="0" xr:uid="{C3B7F9B9-2CA4-4105-AAC4-75C12836A91C}">
      <text>
        <r>
          <rPr>
            <sz val="10"/>
            <color indexed="81"/>
            <rFont val="Lucida Console"/>
            <family val="3"/>
          </rPr>
          <t>_x000D_
EQUIP PROT IND, INST MAT P/ SINAL, CONTR, COMB ...</t>
        </r>
      </text>
    </comment>
    <comment ref="Y155" authorId="0" shapeId="0" xr:uid="{A569A39F-A091-4424-BDA3-A61B6F0BE6AB}">
      <text>
        <r>
          <rPr>
            <sz val="10"/>
            <color indexed="81"/>
            <rFont val="Lucida Console"/>
            <family val="3"/>
          </rPr>
          <t>_x000D_
CALCADOS, LUVAS, OCULOS, MASCARAS, CAPACETES, CASSETETE</t>
        </r>
      </text>
    </comment>
    <comment ref="AW155" authorId="0" shapeId="0" xr:uid="{470A0DC9-DB6E-4BDF-8D1D-AD497D33004A}">
      <text>
        <r>
          <rPr>
            <sz val="10"/>
            <color indexed="81"/>
            <rFont val="Lucida Console"/>
            <family val="3"/>
          </rPr>
          <t>Tempo de Estoque (Meses)_x000D_
_x000D_
1,0</t>
        </r>
      </text>
    </comment>
    <comment ref="A156" authorId="0" shapeId="0" xr:uid="{B786E0B5-6F07-4242-8303-C09C5B8E1AA2}">
      <text>
        <r>
          <rPr>
            <sz val="10"/>
            <color indexed="81"/>
            <rFont val="Lucida Console"/>
            <family val="3"/>
          </rPr>
          <t>_x000D_
135014</t>
        </r>
      </text>
    </comment>
    <comment ref="B156" authorId="0" shapeId="0" xr:uid="{BA41FE18-D8FA-4108-BFA1-A3B2E5A46D51}">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r>
      </text>
    </comment>
    <comment ref="O156" authorId="0" shapeId="0" xr:uid="{8F1EE403-D8DA-429A-AB3B-0FA92BA5F201}">
      <text>
        <r>
          <rPr>
            <sz val="10"/>
            <color indexed="81"/>
            <rFont val="Lucida Console"/>
            <family val="3"/>
          </rPr>
          <t>_x000D_
Pertencia a ATA nº 151/19_x000D_
Estimativa de Renovação enviada em  - Qtd _x000D_
PE   7/19 lote _x000D_
23.07.19 = Processo finalizado</t>
        </r>
      </text>
    </comment>
    <comment ref="W156" authorId="0" shapeId="0" xr:uid="{9AC0A02C-FE51-426A-8609-21DE0FF8831F}">
      <text>
        <r>
          <rPr>
            <sz val="10"/>
            <color indexed="81"/>
            <rFont val="Lucida Console"/>
            <family val="3"/>
          </rPr>
          <t>_x000D_
SegMedTra</t>
        </r>
      </text>
    </comment>
    <comment ref="X156" authorId="0" shapeId="0" xr:uid="{495CF3FA-068F-41C1-AF19-52C2239B4640}">
      <text>
        <r>
          <rPr>
            <sz val="10"/>
            <color indexed="81"/>
            <rFont val="Lucida Console"/>
            <family val="3"/>
          </rPr>
          <t>_x000D_
EQUIP PROT IND, INST MAT P/ SINAL, CONTR, COMB ...</t>
        </r>
      </text>
    </comment>
    <comment ref="Y156" authorId="0" shapeId="0" xr:uid="{D24503E6-56EE-4F55-9684-5E4472EE5BE8}">
      <text>
        <r>
          <rPr>
            <sz val="10"/>
            <color indexed="81"/>
            <rFont val="Lucida Console"/>
            <family val="3"/>
          </rPr>
          <t>_x000D_
CALCADOS, LUVAS, OCULOS, MASCARAS, CAPACETES, CASSETETE</t>
        </r>
      </text>
    </comment>
    <comment ref="AW156" authorId="0" shapeId="0" xr:uid="{9028FD08-97FC-4F42-AC51-594A8D86CD80}">
      <text>
        <r>
          <rPr>
            <sz val="10"/>
            <color indexed="81"/>
            <rFont val="Lucida Console"/>
            <family val="3"/>
          </rPr>
          <t>Tempo de Estoque (Meses)_x000D_
_x000D_
0,0</t>
        </r>
      </text>
    </comment>
    <comment ref="A157" authorId="0" shapeId="0" xr:uid="{F52227BB-3FB2-4A91-A1C6-9F319ECE321E}">
      <text>
        <r>
          <rPr>
            <sz val="10"/>
            <color indexed="81"/>
            <rFont val="Lucida Console"/>
            <family val="3"/>
          </rPr>
          <t>_x000D_
136674</t>
        </r>
      </text>
    </comment>
    <comment ref="B157" authorId="0" shapeId="0" xr:uid="{6126F445-E123-4AA5-8591-AD7A5DF98ED2}">
      <text>
        <r>
          <rPr>
            <sz val="10"/>
            <color indexed="81"/>
            <rFont val="Lucida Console"/>
            <family val="3"/>
          </rPr>
          <t>DESCRIÇÃO DETALHADA_x000D_
CAMISA DE BRIM N° 2, CONFECCIONADA EM TECIDO 100% ALGODAO, NA COR AZUL MARINHO, MANGAS LONGAS.</t>
        </r>
      </text>
    </comment>
    <comment ref="W157" authorId="0" shapeId="0" xr:uid="{C4011EBD-4E41-4C2C-97DE-982CB60AB97C}">
      <text>
        <r>
          <rPr>
            <sz val="10"/>
            <color indexed="81"/>
            <rFont val="Lucida Console"/>
            <family val="3"/>
          </rPr>
          <t>_x000D_
SegMedTra</t>
        </r>
      </text>
    </comment>
    <comment ref="X157" authorId="0" shapeId="0" xr:uid="{013EB21D-9437-4EA3-A947-CA89EAD21D13}">
      <text>
        <r>
          <rPr>
            <sz val="10"/>
            <color indexed="81"/>
            <rFont val="Lucida Console"/>
            <family val="3"/>
          </rPr>
          <t>_x000D_
VEST., ART.P/ TOUC.E HIG. PES. MAQ., EQUIP., MAT.E ACES.</t>
        </r>
      </text>
    </comment>
    <comment ref="Y157" authorId="0" shapeId="0" xr:uid="{E4CB0F78-5567-41A0-B4EF-A306702E2092}">
      <text>
        <r>
          <rPr>
            <sz val="10"/>
            <color indexed="81"/>
            <rFont val="Lucida Console"/>
            <family val="3"/>
          </rPr>
          <t>_x000D_
CAMISA E CAMISETA</t>
        </r>
      </text>
    </comment>
    <comment ref="AW157" authorId="0" shapeId="0" xr:uid="{2DB0E54D-783C-4EDE-A7C4-E3D5485E7AC0}">
      <text>
        <r>
          <rPr>
            <sz val="10"/>
            <color indexed="81"/>
            <rFont val="Lucida Console"/>
            <family val="3"/>
          </rPr>
          <t>Tempo de Estoque (Meses)_x000D_
_x000D_
6,0</t>
        </r>
      </text>
    </comment>
    <comment ref="A158" authorId="0" shapeId="0" xr:uid="{2A27B4C8-0AEF-40EC-8481-40567DB392C6}">
      <text>
        <r>
          <rPr>
            <sz val="10"/>
            <color indexed="81"/>
            <rFont val="Lucida Console"/>
            <family val="3"/>
          </rPr>
          <t>_x000D_
136675</t>
        </r>
      </text>
    </comment>
    <comment ref="B158" authorId="0" shapeId="0" xr:uid="{5DE719E9-3B62-4506-8472-B7E1FA477FA0}">
      <text>
        <r>
          <rPr>
            <sz val="10"/>
            <color indexed="81"/>
            <rFont val="Lucida Console"/>
            <family val="3"/>
          </rPr>
          <t>DESCRIÇÃO DETALHADA_x000D_
CAMISA DE BRIM N° 3, CONFECCIONADA EM TECIDO 100% ALGODAO, NA COR AZUL MARINHO, MANGAS LONGAS.</t>
        </r>
      </text>
    </comment>
    <comment ref="W158" authorId="0" shapeId="0" xr:uid="{FF887800-C854-459E-A95D-535C102C2E3E}">
      <text>
        <r>
          <rPr>
            <sz val="10"/>
            <color indexed="81"/>
            <rFont val="Lucida Console"/>
            <family val="3"/>
          </rPr>
          <t>_x000D_
SegMedTra</t>
        </r>
      </text>
    </comment>
    <comment ref="X158" authorId="0" shapeId="0" xr:uid="{FEC3F737-CAD1-4D18-84F4-D1A12DD57A71}">
      <text>
        <r>
          <rPr>
            <sz val="10"/>
            <color indexed="81"/>
            <rFont val="Lucida Console"/>
            <family val="3"/>
          </rPr>
          <t>_x000D_
VEST., ART.P/ TOUC.E HIG. PES. MAQ., EQUIP., MAT.E ACES.</t>
        </r>
      </text>
    </comment>
    <comment ref="Y158" authorId="0" shapeId="0" xr:uid="{E258D96B-B687-4E3B-9DA4-06910C728037}">
      <text>
        <r>
          <rPr>
            <sz val="10"/>
            <color indexed="81"/>
            <rFont val="Lucida Console"/>
            <family val="3"/>
          </rPr>
          <t>_x000D_
CAMISA E CAMISETA</t>
        </r>
      </text>
    </comment>
    <comment ref="AW158" authorId="0" shapeId="0" xr:uid="{0FA7CEDD-3D04-48F0-B713-83D91B722F22}">
      <text>
        <r>
          <rPr>
            <sz val="10"/>
            <color indexed="81"/>
            <rFont val="Lucida Console"/>
            <family val="3"/>
          </rPr>
          <t>Tempo de Estoque (Meses)_x000D_
_x000D_
2,0</t>
        </r>
      </text>
    </comment>
    <comment ref="A159" authorId="0" shapeId="0" xr:uid="{35B8198A-D535-448A-B72D-A79C3AA8F292}">
      <text>
        <r>
          <rPr>
            <sz val="10"/>
            <color indexed="81"/>
            <rFont val="Lucida Console"/>
            <family val="3"/>
          </rPr>
          <t>_x000D_
105113</t>
        </r>
      </text>
    </comment>
    <comment ref="B159" authorId="0" shapeId="0" xr:uid="{486614D4-F687-4663-BEB5-B80D49FDB2D3}">
      <text>
        <r>
          <rPr>
            <sz val="10"/>
            <color indexed="81"/>
            <rFont val="Lucida Console"/>
            <family val="3"/>
          </rPr>
          <t>DESCRIÇÃO DETALHADA_x000D_
CAMISA DE BRIM, N° 1, CONFECCIONADA EM TECIDO 100% ALGODAO, NA COR AZUL MARINHO.</t>
        </r>
      </text>
    </comment>
    <comment ref="W159" authorId="0" shapeId="0" xr:uid="{B2A6065B-506A-4C41-95D5-BFED977F5AD9}">
      <text>
        <r>
          <rPr>
            <sz val="10"/>
            <color indexed="81"/>
            <rFont val="Lucida Console"/>
            <family val="3"/>
          </rPr>
          <t>_x000D_
SegMedTra</t>
        </r>
      </text>
    </comment>
    <comment ref="X159" authorId="0" shapeId="0" xr:uid="{B4BBEA02-24CA-439D-AA2B-8E6DFA466284}">
      <text>
        <r>
          <rPr>
            <sz val="10"/>
            <color indexed="81"/>
            <rFont val="Lucida Console"/>
            <family val="3"/>
          </rPr>
          <t>_x000D_
EQUIP PROT IND, INST MAT P/ SINAL, CONTR, COMB ...</t>
        </r>
      </text>
    </comment>
    <comment ref="Y159" authorId="0" shapeId="0" xr:uid="{177E3FB5-E4CB-483B-8791-1E26C09F50E9}">
      <text>
        <r>
          <rPr>
            <sz val="10"/>
            <color indexed="81"/>
            <rFont val="Lucida Console"/>
            <family val="3"/>
          </rPr>
          <t>_x000D_
ATA DE REGISTRO DE PRECOS</t>
        </r>
      </text>
    </comment>
    <comment ref="AW159" authorId="0" shapeId="0" xr:uid="{CE4BE6E3-407A-4BCC-8495-868D530BC84D}">
      <text>
        <r>
          <rPr>
            <sz val="10"/>
            <color indexed="81"/>
            <rFont val="Lucida Console"/>
            <family val="3"/>
          </rPr>
          <t>Tempo de Estoque (Meses)_x000D_
_x000D_
5,0</t>
        </r>
      </text>
    </comment>
    <comment ref="A160" authorId="0" shapeId="0" xr:uid="{26D7371D-73A6-452A-9B45-59B4E1914313}">
      <text>
        <r>
          <rPr>
            <sz val="10"/>
            <color indexed="81"/>
            <rFont val="Lucida Console"/>
            <family val="3"/>
          </rPr>
          <t>_x000D_
106909</t>
        </r>
      </text>
    </comment>
    <comment ref="B160" authorId="0" shapeId="0" xr:uid="{1B51C92C-01AB-4AF3-A138-46553E3A0A84}">
      <text>
        <r>
          <rPr>
            <sz val="10"/>
            <color indexed="81"/>
            <rFont val="Lucida Console"/>
            <family val="3"/>
          </rPr>
          <t>DESCRIÇÃO DETALHADA_x000D_
CAMISA DE BRIM, N° 2, CONFECCIONADA EM TECIDO 100% ALGODAO, COM ACABAMENTO ESPECIAL PARA PROTECAO AO ARCO ELETRICO E EXPOSICAO A CHAMAS,  NA COR CINZA.</t>
        </r>
      </text>
    </comment>
    <comment ref="W160" authorId="0" shapeId="0" xr:uid="{7646BAA3-78F8-44AD-9EDA-BED8143B8AB1}">
      <text>
        <r>
          <rPr>
            <sz val="10"/>
            <color indexed="81"/>
            <rFont val="Lucida Console"/>
            <family val="3"/>
          </rPr>
          <t>_x000D_
SegMedTra</t>
        </r>
      </text>
    </comment>
    <comment ref="X160" authorId="0" shapeId="0" xr:uid="{44A01AB0-272B-40F1-9C97-065FB0101664}">
      <text>
        <r>
          <rPr>
            <sz val="10"/>
            <color indexed="81"/>
            <rFont val="Lucida Console"/>
            <family val="3"/>
          </rPr>
          <t>_x000D_
EQUIP PROT IND, INST MAT P/ SINAL, CONTR, COMB ...</t>
        </r>
      </text>
    </comment>
    <comment ref="Y160" authorId="0" shapeId="0" xr:uid="{11665731-C5EA-4F58-9274-CFA155595BD4}">
      <text>
        <r>
          <rPr>
            <sz val="10"/>
            <color indexed="81"/>
            <rFont val="Lucida Console"/>
            <family val="3"/>
          </rPr>
          <t>_x000D_
CALCADOS, LUVAS, OCULOS, MASCARAS, CAPACETES, CASSETETE</t>
        </r>
      </text>
    </comment>
    <comment ref="AW160" authorId="0" shapeId="0" xr:uid="{EB566F98-7622-4867-BEC7-A926665B6448}">
      <text>
        <r>
          <rPr>
            <sz val="10"/>
            <color indexed="81"/>
            <rFont val="Lucida Console"/>
            <family val="3"/>
          </rPr>
          <t>Tempo de Estoque (Meses)_x000D_
_x000D_
3,0</t>
        </r>
      </text>
    </comment>
    <comment ref="A161" authorId="0" shapeId="0" xr:uid="{742A29C9-2D3D-4E1E-8A2D-BA58B44F7DCE}">
      <text>
        <r>
          <rPr>
            <sz val="10"/>
            <color indexed="81"/>
            <rFont val="Lucida Console"/>
            <family val="3"/>
          </rPr>
          <t>_x000D_
105114</t>
        </r>
      </text>
    </comment>
    <comment ref="B161" authorId="0" shapeId="0" xr:uid="{04DBD804-2527-4192-87CC-4AA5E0D244B7}">
      <text>
        <r>
          <rPr>
            <sz val="10"/>
            <color indexed="81"/>
            <rFont val="Lucida Console"/>
            <family val="3"/>
          </rPr>
          <t>DESCRIÇÃO DETALHADA_x000D_
CAMISA DE BRIM, N° 2, CONFECCIONADA EM TECIDO 100% ALGODAO, NA COR AZUL MARINHO</t>
        </r>
      </text>
    </comment>
    <comment ref="W161" authorId="0" shapeId="0" xr:uid="{85E7FF9B-FF80-49DE-9AB9-93F1942D4273}">
      <text>
        <r>
          <rPr>
            <sz val="10"/>
            <color indexed="81"/>
            <rFont val="Lucida Console"/>
            <family val="3"/>
          </rPr>
          <t>_x000D_
SegMedTra</t>
        </r>
      </text>
    </comment>
    <comment ref="X161" authorId="0" shapeId="0" xr:uid="{C6EAFC4B-92C3-47A9-86F9-26877E98BA5E}">
      <text>
        <r>
          <rPr>
            <sz val="10"/>
            <color indexed="81"/>
            <rFont val="Lucida Console"/>
            <family val="3"/>
          </rPr>
          <t>_x000D_
VEST., ART.P/ TOUC.E HIG. PES. MAQ., EQUIP., MAT.E ACES.</t>
        </r>
      </text>
    </comment>
    <comment ref="Y161" authorId="0" shapeId="0" xr:uid="{F0A18587-673A-47B5-A201-E87FC4DAFAE2}">
      <text>
        <r>
          <rPr>
            <sz val="10"/>
            <color indexed="81"/>
            <rFont val="Lucida Console"/>
            <family val="3"/>
          </rPr>
          <t>_x000D_
CAMISA E CAMISETA</t>
        </r>
      </text>
    </comment>
    <comment ref="AW161" authorId="0" shapeId="0" xr:uid="{741FC4C7-B8E6-433E-B68C-40BE6119E555}">
      <text>
        <r>
          <rPr>
            <sz val="10"/>
            <color indexed="81"/>
            <rFont val="Lucida Console"/>
            <family val="3"/>
          </rPr>
          <t>Tempo de Estoque (Meses)_x000D_
_x000D_
39,0</t>
        </r>
      </text>
    </comment>
    <comment ref="A162" authorId="0" shapeId="0" xr:uid="{077D23A8-7042-4B2F-8BC5-17221445AA1C}">
      <text>
        <r>
          <rPr>
            <sz val="10"/>
            <color indexed="81"/>
            <rFont val="Lucida Console"/>
            <family val="3"/>
          </rPr>
          <t>_x000D_
106910</t>
        </r>
      </text>
    </comment>
    <comment ref="B162" authorId="0" shapeId="0" xr:uid="{34C9FB36-30FD-4305-9F61-0C0DB8913E9D}">
      <text>
        <r>
          <rPr>
            <sz val="10"/>
            <color indexed="81"/>
            <rFont val="Lucida Console"/>
            <family val="3"/>
          </rPr>
          <t>DESCRIÇÃO DETALHADA_x000D_
CAMISA DE BRIM, N° 3, CONFECCIONADA EM TECIDO 100% ALGODAO, COM ACABAMENTO ESPECIAL PARA PROTECAO AO ARCO ELETRICO E EXPOSICAO A CHAMAS,  NA COR CINZA.</t>
        </r>
      </text>
    </comment>
    <comment ref="W162" authorId="0" shapeId="0" xr:uid="{A4B80841-F63B-42B0-9892-B73EBBB7BE17}">
      <text>
        <r>
          <rPr>
            <sz val="10"/>
            <color indexed="81"/>
            <rFont val="Lucida Console"/>
            <family val="3"/>
          </rPr>
          <t>_x000D_
SegMedTra</t>
        </r>
      </text>
    </comment>
    <comment ref="X162" authorId="0" shapeId="0" xr:uid="{1A7235C1-4957-4022-86C8-EA516DB3F320}">
      <text>
        <r>
          <rPr>
            <sz val="10"/>
            <color indexed="81"/>
            <rFont val="Lucida Console"/>
            <family val="3"/>
          </rPr>
          <t>_x000D_
EQUIP PROT IND, INST MAT P/ SINAL, CONTR, COMB ...</t>
        </r>
      </text>
    </comment>
    <comment ref="Y162" authorId="0" shapeId="0" xr:uid="{5CA89E53-3F84-4034-B453-F3A9ADCAFD67}">
      <text>
        <r>
          <rPr>
            <sz val="10"/>
            <color indexed="81"/>
            <rFont val="Lucida Console"/>
            <family val="3"/>
          </rPr>
          <t>_x000D_
CALCADOS, LUVAS, OCULOS, MASCARAS, CAPACETES, CASSETETE</t>
        </r>
      </text>
    </comment>
    <comment ref="AW162" authorId="0" shapeId="0" xr:uid="{FF1648CC-71CB-401E-AD26-65FF176E147C}">
      <text>
        <r>
          <rPr>
            <sz val="10"/>
            <color indexed="81"/>
            <rFont val="Lucida Console"/>
            <family val="3"/>
          </rPr>
          <t>Tempo de Estoque (Meses)_x000D_
_x000D_
7,0</t>
        </r>
      </text>
    </comment>
    <comment ref="A163" authorId="0" shapeId="0" xr:uid="{356DDDA4-607F-4F7F-B2DA-0FC2AA0977D5}">
      <text>
        <r>
          <rPr>
            <sz val="10"/>
            <color indexed="81"/>
            <rFont val="Lucida Console"/>
            <family val="3"/>
          </rPr>
          <t>_x000D_
105115</t>
        </r>
      </text>
    </comment>
    <comment ref="B163" authorId="0" shapeId="0" xr:uid="{D230D491-415D-4627-B5EF-99C02EFCC1E4}">
      <text>
        <r>
          <rPr>
            <sz val="10"/>
            <color indexed="81"/>
            <rFont val="Lucida Console"/>
            <family val="3"/>
          </rPr>
          <t>DESCRIÇÃO DETALHADA_x000D_
CAMISA DE BRIM, N° 3, CONFECCIONADA EM TECIDO 100% ALGODAO, NA COR AZUL MARINHO</t>
        </r>
      </text>
    </comment>
    <comment ref="W163" authorId="0" shapeId="0" xr:uid="{160A4581-AE3A-494B-9BCB-84D0628B0085}">
      <text>
        <r>
          <rPr>
            <sz val="10"/>
            <color indexed="81"/>
            <rFont val="Lucida Console"/>
            <family val="3"/>
          </rPr>
          <t>_x000D_
SegMedTra</t>
        </r>
      </text>
    </comment>
    <comment ref="X163" authorId="0" shapeId="0" xr:uid="{531B146D-AC7B-492D-971F-6F226FB748F9}">
      <text>
        <r>
          <rPr>
            <sz val="10"/>
            <color indexed="81"/>
            <rFont val="Lucida Console"/>
            <family val="3"/>
          </rPr>
          <t>_x000D_
VEST., ART.P/ TOUC.E HIG. PES. MAQ., EQUIP., MAT.E ACES.</t>
        </r>
      </text>
    </comment>
    <comment ref="Y163" authorId="0" shapeId="0" xr:uid="{6523FE37-CCD3-4B23-931B-51849BBD6DE2}">
      <text>
        <r>
          <rPr>
            <sz val="10"/>
            <color indexed="81"/>
            <rFont val="Lucida Console"/>
            <family val="3"/>
          </rPr>
          <t>_x000D_
CAMISA E CAMISETA</t>
        </r>
      </text>
    </comment>
    <comment ref="AW163" authorId="0" shapeId="0" xr:uid="{9101A80C-7AD6-4B6F-B1C0-22B053AC7482}">
      <text>
        <r>
          <rPr>
            <sz val="10"/>
            <color indexed="81"/>
            <rFont val="Lucida Console"/>
            <family val="3"/>
          </rPr>
          <t>Tempo de Estoque (Meses)_x000D_
_x000D_
24,0</t>
        </r>
      </text>
    </comment>
    <comment ref="A164" authorId="0" shapeId="0" xr:uid="{4C261245-7AE4-4DAE-A65F-3BC96A590D75}">
      <text>
        <r>
          <rPr>
            <sz val="10"/>
            <color indexed="81"/>
            <rFont val="Lucida Console"/>
            <family val="3"/>
          </rPr>
          <t>_x000D_
106911</t>
        </r>
      </text>
    </comment>
    <comment ref="B164" authorId="0" shapeId="0" xr:uid="{C361E93C-0953-44E7-B850-98730BDE0457}">
      <text>
        <r>
          <rPr>
            <sz val="10"/>
            <color indexed="81"/>
            <rFont val="Lucida Console"/>
            <family val="3"/>
          </rPr>
          <t>DESCRIÇÃO DETALHADA_x000D_
CAMISA DE BRIM, N° 4, CONFECCIONADA EM TECIDO 100% ALGODAO, COM ACABAMENTO ESPECIAL PARA PROTECAO AO ARCO ELETRICO E EXPOSICAO A CHAMAS,  NA COR CINZA.</t>
        </r>
      </text>
    </comment>
    <comment ref="W164" authorId="0" shapeId="0" xr:uid="{5DB9AA14-BEFF-48F5-8C5F-54C380FFB13F}">
      <text>
        <r>
          <rPr>
            <sz val="10"/>
            <color indexed="81"/>
            <rFont val="Lucida Console"/>
            <family val="3"/>
          </rPr>
          <t>_x000D_
SegMedTra</t>
        </r>
      </text>
    </comment>
    <comment ref="X164" authorId="0" shapeId="0" xr:uid="{BBE55802-CA9E-44D0-BF5C-B2FCEA14AE1D}">
      <text>
        <r>
          <rPr>
            <sz val="10"/>
            <color indexed="81"/>
            <rFont val="Lucida Console"/>
            <family val="3"/>
          </rPr>
          <t>_x000D_
EQUIP PROT IND, INST MAT P/ SINAL, CONTR, COMB ...</t>
        </r>
      </text>
    </comment>
    <comment ref="Y164" authorId="0" shapeId="0" xr:uid="{87A40F88-C919-43E4-9A8A-09E0C9C285C5}">
      <text>
        <r>
          <rPr>
            <sz val="10"/>
            <color indexed="81"/>
            <rFont val="Lucida Console"/>
            <family val="3"/>
          </rPr>
          <t>_x000D_
CALCADOS, LUVAS, OCULOS, MASCARAS, CAPACETES, CASSETETE</t>
        </r>
      </text>
    </comment>
    <comment ref="AW164" authorId="0" shapeId="0" xr:uid="{FFB9FFAE-9356-4E44-9924-B2AC39B72ADF}">
      <text>
        <r>
          <rPr>
            <sz val="10"/>
            <color indexed="81"/>
            <rFont val="Lucida Console"/>
            <family val="3"/>
          </rPr>
          <t>Tempo de Estoque (Meses)_x000D_
_x000D_
6,0</t>
        </r>
      </text>
    </comment>
    <comment ref="A165" authorId="0" shapeId="0" xr:uid="{54B19B9A-62D2-44F1-969D-8AA292A64482}">
      <text>
        <r>
          <rPr>
            <sz val="10"/>
            <color indexed="81"/>
            <rFont val="Lucida Console"/>
            <family val="3"/>
          </rPr>
          <t>_x000D_
106913</t>
        </r>
      </text>
    </comment>
    <comment ref="B165" authorId="0" shapeId="0" xr:uid="{FFF191E0-D17B-4862-BF38-8FDDE1AFD084}">
      <text>
        <r>
          <rPr>
            <sz val="10"/>
            <color indexed="81"/>
            <rFont val="Lucida Console"/>
            <family val="3"/>
          </rPr>
          <t>DESCRIÇÃO DETALHADA_x000D_
CAMISA DE BRIM, N° 6, CONFECCIONADA EM TECIDO 100% ALGODAO, COM ACABAMENTO ESPECIAL PARA PROTECAO AO ARCO ELETRICO E EXPOSICAO A CHAMAS,  NA COR CINZA.</t>
        </r>
      </text>
    </comment>
    <comment ref="W165" authorId="0" shapeId="0" xr:uid="{1F1DCD73-A704-44BF-9ACD-D8D7C8515D56}">
      <text>
        <r>
          <rPr>
            <sz val="10"/>
            <color indexed="81"/>
            <rFont val="Lucida Console"/>
            <family val="3"/>
          </rPr>
          <t>_x000D_
SegMedTra</t>
        </r>
      </text>
    </comment>
    <comment ref="X165" authorId="0" shapeId="0" xr:uid="{037E9705-D2F5-4FEA-9CE6-D2A50247E439}">
      <text>
        <r>
          <rPr>
            <sz val="10"/>
            <color indexed="81"/>
            <rFont val="Lucida Console"/>
            <family val="3"/>
          </rPr>
          <t>_x000D_
EQUIP PROT IND, INST MAT P/ SINAL, CONTR, COMB ...</t>
        </r>
      </text>
    </comment>
    <comment ref="Y165" authorId="0" shapeId="0" xr:uid="{58B685C4-D8C6-4735-9F92-2F3A3B095188}">
      <text>
        <r>
          <rPr>
            <sz val="10"/>
            <color indexed="81"/>
            <rFont val="Lucida Console"/>
            <family val="3"/>
          </rPr>
          <t>_x000D_
CALCADOS, LUVAS, OCULOS, MASCARAS, CAPACETES, CASSETETE</t>
        </r>
      </text>
    </comment>
    <comment ref="AW165" authorId="0" shapeId="0" xr:uid="{5E6A6021-9005-4913-9765-6E2F636B6C2D}">
      <text>
        <r>
          <rPr>
            <sz val="10"/>
            <color indexed="81"/>
            <rFont val="Lucida Console"/>
            <family val="3"/>
          </rPr>
          <t>Tempo de Estoque (Meses)_x000D_
_x000D_
3,0</t>
        </r>
      </text>
    </comment>
    <comment ref="A166" authorId="0" shapeId="0" xr:uid="{A08A6171-66B0-4EE2-9686-2C88D7E65A95}">
      <text>
        <r>
          <rPr>
            <sz val="10"/>
            <color indexed="81"/>
            <rFont val="Lucida Console"/>
            <family val="3"/>
          </rPr>
          <t>_x000D_
105118</t>
        </r>
      </text>
    </comment>
    <comment ref="B166" authorId="0" shapeId="0" xr:uid="{CE6B2E5E-6532-4DE6-BA73-E6A76FDFB9DF}">
      <text>
        <r>
          <rPr>
            <sz val="10"/>
            <color indexed="81"/>
            <rFont val="Lucida Console"/>
            <family val="3"/>
          </rPr>
          <t>DESCRIÇÃO DETALHADA_x000D_
CAMISA DE BRIM, N° 6, CONFECCIONADA EM TECIDO 100% ALGODAO, NA COR AZUL MARINHO</t>
        </r>
      </text>
    </comment>
    <comment ref="W166" authorId="0" shapeId="0" xr:uid="{261676CE-42A3-4BCD-ACA1-D10A77D01576}">
      <text>
        <r>
          <rPr>
            <sz val="10"/>
            <color indexed="81"/>
            <rFont val="Lucida Console"/>
            <family val="3"/>
          </rPr>
          <t>_x000D_
SegMedTra</t>
        </r>
      </text>
    </comment>
    <comment ref="X166" authorId="0" shapeId="0" xr:uid="{0FAE1E3E-47C5-45D4-8F8A-5A49022E7AA4}">
      <text>
        <r>
          <rPr>
            <sz val="10"/>
            <color indexed="81"/>
            <rFont val="Lucida Console"/>
            <family val="3"/>
          </rPr>
          <t>_x000D_
VEST., ART.P/ TOUC.E HIG. PES. MAQ., EQUIP., MAT.E ACES.</t>
        </r>
      </text>
    </comment>
    <comment ref="Y166" authorId="0" shapeId="0" xr:uid="{89E08649-DEB3-400A-9E9F-2BBCFF9446F9}">
      <text>
        <r>
          <rPr>
            <sz val="10"/>
            <color indexed="81"/>
            <rFont val="Lucida Console"/>
            <family val="3"/>
          </rPr>
          <t>_x000D_
CAMISA E CAMISETA</t>
        </r>
      </text>
    </comment>
    <comment ref="AW166" authorId="0" shapeId="0" xr:uid="{681D6C44-ED53-4BEC-96B5-B2DBBF7CAADD}">
      <text>
        <r>
          <rPr>
            <sz val="10"/>
            <color indexed="81"/>
            <rFont val="Lucida Console"/>
            <family val="3"/>
          </rPr>
          <t>Tempo de Estoque (Meses)_x000D_
_x000D_
2,0</t>
        </r>
      </text>
    </comment>
    <comment ref="A167" authorId="0" shapeId="0" xr:uid="{A0CF3CE1-26DD-41DA-B722-2826B206464F}">
      <text>
        <r>
          <rPr>
            <sz val="10"/>
            <color indexed="81"/>
            <rFont val="Lucida Console"/>
            <family val="3"/>
          </rPr>
          <t>_x000D_
105709</t>
        </r>
      </text>
    </comment>
    <comment ref="B167" authorId="0" shapeId="0" xr:uid="{25232640-8FD9-4636-853C-D07F9E4094E3}">
      <text>
        <r>
          <rPr>
            <sz val="10"/>
            <color indexed="81"/>
            <rFont val="Lucida Console"/>
            <family val="3"/>
          </rPr>
          <t>DESCRIÇÃO DETALHADA_x000D_
CAMISA DE BRIM, N° 7, CONFECCIONADA EM TECIDO 100% ALGODAO, NA COR AZUL MARINHO.</t>
        </r>
      </text>
    </comment>
    <comment ref="O167" authorId="0" shapeId="0" xr:uid="{38C626C8-72F5-420C-BAA2-6B480BE544F1}">
      <text>
        <r>
          <rPr>
            <sz val="10"/>
            <color indexed="81"/>
            <rFont val="Lucida Console"/>
            <family val="3"/>
          </rPr>
          <t>_x000D_
Ata anterior não identificada.</t>
        </r>
      </text>
    </comment>
    <comment ref="W167" authorId="0" shapeId="0" xr:uid="{75AE1588-686C-4A37-9D57-F642E6650A34}">
      <text>
        <r>
          <rPr>
            <sz val="10"/>
            <color indexed="81"/>
            <rFont val="Lucida Console"/>
            <family val="3"/>
          </rPr>
          <t>_x000D_
SegMedTra</t>
        </r>
      </text>
    </comment>
    <comment ref="X167" authorId="0" shapeId="0" xr:uid="{9FB5DF7E-E212-42E2-B870-783770BD7EB0}">
      <text>
        <r>
          <rPr>
            <sz val="10"/>
            <color indexed="81"/>
            <rFont val="Lucida Console"/>
            <family val="3"/>
          </rPr>
          <t>_x000D_
EQUIP PROT IND, INST MAT P/ SINAL, CONTR, COMB ...</t>
        </r>
      </text>
    </comment>
    <comment ref="Y167" authorId="0" shapeId="0" xr:uid="{D24B69D4-6AB4-4596-B6F6-D6C547BFD77B}">
      <text>
        <r>
          <rPr>
            <sz val="10"/>
            <color indexed="81"/>
            <rFont val="Lucida Console"/>
            <family val="3"/>
          </rPr>
          <t>_x000D_
ATA DE REGISTRO DE PRECOS</t>
        </r>
      </text>
    </comment>
    <comment ref="AW167" authorId="0" shapeId="0" xr:uid="{83B00EFD-92D3-4489-A38C-1A969C6CF821}">
      <text>
        <r>
          <rPr>
            <sz val="10"/>
            <color indexed="81"/>
            <rFont val="Lucida Console"/>
            <family val="3"/>
          </rPr>
          <t>Tempo de Estoque (Meses)_x000D_
_x000D_
12,0</t>
        </r>
      </text>
    </comment>
    <comment ref="A168" authorId="0" shapeId="0" xr:uid="{256663FA-1EBD-443A-87F0-EAD1CD9A6CC7}">
      <text>
        <r>
          <rPr>
            <sz val="10"/>
            <color indexed="81"/>
            <rFont val="Lucida Console"/>
            <family val="3"/>
          </rPr>
          <t>_x000D_
138459</t>
        </r>
      </text>
    </comment>
    <comment ref="B168" authorId="0" shapeId="0" xr:uid="{46530B9D-8DE5-4817-91FB-2FDBDC66A380}">
      <text>
        <r>
          <rPr>
            <sz val="10"/>
            <color indexed="81"/>
            <rFont val="Lucida Console"/>
            <family val="3"/>
          </rPr>
          <t>DESCRIÇÃO DETALHADA_x000D_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168" authorId="0" shapeId="0" xr:uid="{B3019C80-CD98-42A2-BB2C-CBF36F036885}">
      <text>
        <r>
          <rPr>
            <sz val="10"/>
            <color indexed="81"/>
            <rFont val="Lucida Console"/>
            <family val="3"/>
          </rPr>
          <t>_x000D_
Últ estimativa : 30.000_x000D_
Enviada em     : 02.03.2020_x000D_
Ata - Venc     : 211/20 - 21.09.2021</t>
        </r>
      </text>
    </comment>
    <comment ref="O168" authorId="0" shapeId="0" xr:uid="{1C6661B9-505F-4D81-9D58-4A0735E1770E}">
      <text>
        <r>
          <rPr>
            <sz val="10"/>
            <color indexed="81"/>
            <rFont val="Lucida Console"/>
            <family val="3"/>
          </rPr>
          <t xml:space="preserve">_x000D_
Pertencia a ATA nº 211/20_x000D_
Estimativa de Renovação enviada em 02.03.2020 - Qtd 30.000_x000D_
</t>
        </r>
      </text>
    </comment>
    <comment ref="W168" authorId="0" shapeId="0" xr:uid="{9ACB00CC-A3F5-485C-BDDD-6D3CC362290E}">
      <text>
        <r>
          <rPr>
            <sz val="10"/>
            <color indexed="81"/>
            <rFont val="Lucida Console"/>
            <family val="3"/>
          </rPr>
          <t>_x000D_
Pedagógico</t>
        </r>
      </text>
    </comment>
    <comment ref="X168" authorId="0" shapeId="0" xr:uid="{6C92D9A2-E067-4B6D-82DD-7B1052755146}">
      <text>
        <r>
          <rPr>
            <sz val="10"/>
            <color indexed="81"/>
            <rFont val="Lucida Console"/>
            <family val="3"/>
          </rPr>
          <t>_x000D_
MAQ., EQUIP., COMP., ACES., MAT. PARA ESCRIT.E ESCOLAR</t>
        </r>
      </text>
    </comment>
    <comment ref="Y168" authorId="0" shapeId="0" xr:uid="{A3FAB0CB-0261-451B-BCB9-085B28835142}">
      <text>
        <r>
          <rPr>
            <sz val="10"/>
            <color indexed="81"/>
            <rFont val="Lucida Console"/>
            <family val="3"/>
          </rPr>
          <t>_x000D_
CANETAS</t>
        </r>
      </text>
    </comment>
    <comment ref="AW168" authorId="0" shapeId="0" xr:uid="{2633B4DE-A85F-4072-9E72-035F3E05140D}">
      <text>
        <r>
          <rPr>
            <sz val="10"/>
            <color indexed="81"/>
            <rFont val="Lucida Console"/>
            <family val="3"/>
          </rPr>
          <t>Tempo de Estoque (Meses)_x000D_
_x000D_
40.069,0</t>
        </r>
      </text>
    </comment>
    <comment ref="A169" authorId="0" shapeId="0" xr:uid="{D1727246-D9D6-4717-AB0A-1D45F5AE8C2B}">
      <text>
        <r>
          <rPr>
            <sz val="10"/>
            <color indexed="81"/>
            <rFont val="Lucida Console"/>
            <family val="3"/>
          </rPr>
          <t>_x000D_
138460</t>
        </r>
      </text>
    </comment>
    <comment ref="B169" authorId="0" shapeId="0" xr:uid="{5BC3DF56-94B1-41EF-B786-F334BAB2ABD0}">
      <text>
        <r>
          <rPr>
            <sz val="10"/>
            <color indexed="81"/>
            <rFont val="Lucida Console"/>
            <family val="3"/>
          </rPr>
          <t>DESCRIÇÃO DETALHADA_x000D_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169" authorId="0" shapeId="0" xr:uid="{49A6CD3E-1243-4009-8374-9A0FCC4DDEE1}">
      <text>
        <r>
          <rPr>
            <sz val="10"/>
            <color indexed="81"/>
            <rFont val="Lucida Console"/>
            <family val="3"/>
          </rPr>
          <t>_x000D_
Últ estimativa : 18.000_x000D_
Enviada em     : 02.03.2020_x000D_
Ata - Venc     : 211/20 - 21.09.2021</t>
        </r>
      </text>
    </comment>
    <comment ref="O169" authorId="0" shapeId="0" xr:uid="{2A991BFE-A3E8-42DA-B15B-4CC7A8304D5C}">
      <text>
        <r>
          <rPr>
            <sz val="10"/>
            <color indexed="81"/>
            <rFont val="Lucida Console"/>
            <family val="3"/>
          </rPr>
          <t xml:space="preserve">_x000D_
Pertencia a ATA nº 211/20_x000D_
Estimativa de Renovação enviada em 02.03.2020 - Qtd 18.000_x000D_
</t>
        </r>
      </text>
    </comment>
    <comment ref="W169" authorId="0" shapeId="0" xr:uid="{17A34BA2-DC00-49FF-9619-7AECCC808C7A}">
      <text>
        <r>
          <rPr>
            <sz val="10"/>
            <color indexed="81"/>
            <rFont val="Lucida Console"/>
            <family val="3"/>
          </rPr>
          <t>_x000D_
Pedagógico</t>
        </r>
      </text>
    </comment>
    <comment ref="X169" authorId="0" shapeId="0" xr:uid="{03600180-1832-4AEE-B9F0-3B6EEC370E89}">
      <text>
        <r>
          <rPr>
            <sz val="10"/>
            <color indexed="81"/>
            <rFont val="Lucida Console"/>
            <family val="3"/>
          </rPr>
          <t>_x000D_
MAQ., EQUIP., COMP., ACES., MAT. PARA ESCRIT.E ESCOLAR</t>
        </r>
      </text>
    </comment>
    <comment ref="Y169" authorId="0" shapeId="0" xr:uid="{8D973B51-545D-46EA-9ECA-1D01E62F3582}">
      <text>
        <r>
          <rPr>
            <sz val="10"/>
            <color indexed="81"/>
            <rFont val="Lucida Console"/>
            <family val="3"/>
          </rPr>
          <t>_x000D_
CANETAS</t>
        </r>
      </text>
    </comment>
    <comment ref="AW169" authorId="0" shapeId="0" xr:uid="{B2FAC98C-E8C2-473C-AD92-DCBA53D4A557}">
      <text>
        <r>
          <rPr>
            <sz val="10"/>
            <color indexed="81"/>
            <rFont val="Lucida Console"/>
            <family val="3"/>
          </rPr>
          <t>Tempo de Estoque (Meses)_x000D_
_x000D_
3.959,0</t>
        </r>
      </text>
    </comment>
    <comment ref="A170" authorId="0" shapeId="0" xr:uid="{2313263F-AF1E-4D1A-AF34-18BCB80D0958}">
      <text>
        <r>
          <rPr>
            <sz val="10"/>
            <color indexed="81"/>
            <rFont val="Lucida Console"/>
            <family val="3"/>
          </rPr>
          <t>_x000D_
132646</t>
        </r>
      </text>
    </comment>
    <comment ref="B170" authorId="0" shapeId="0" xr:uid="{66A93938-3FD4-4D3D-AEA7-506113DDA62B}">
      <text>
        <r>
          <rPr>
            <sz val="10"/>
            <color indexed="81"/>
            <rFont val="Lucida Console"/>
            <family val="3"/>
          </rPr>
          <t xml:space="preserve">DESCRIÇÃO DETALHADA_x000D_
CANETA HIDROGRAFICA JUMBO COM 12 CORES, PONTA GROSSA DE POLIESTER 4MM, TINTA LAVAVEL A BASE DE AGUA. SELO DO INMETRO E CARACTERISTICA DE LAVAVEL DEVE ESTAR IMPRESSAS NA EMBALAGEM ORIGINAL.DIMENSAO: 120MM (VARIACAO +/- 20MM).  </t>
        </r>
      </text>
    </comment>
    <comment ref="W170" authorId="0" shapeId="0" xr:uid="{7C78E852-CF82-47DD-BCCC-58C8EF6EF9E7}">
      <text>
        <r>
          <rPr>
            <sz val="10"/>
            <color indexed="81"/>
            <rFont val="Lucida Console"/>
            <family val="3"/>
          </rPr>
          <t>_x000D_
Pedagógico</t>
        </r>
      </text>
    </comment>
    <comment ref="X170" authorId="0" shapeId="0" xr:uid="{FA672372-A0C3-49B5-A85F-3C0FC7E95877}">
      <text>
        <r>
          <rPr>
            <sz val="10"/>
            <color indexed="81"/>
            <rFont val="Lucida Console"/>
            <family val="3"/>
          </rPr>
          <t>_x000D_
MAQ., EQUIP., COMP., ACES., MAT. PARA ESCRIT.E ESCOLAR</t>
        </r>
      </text>
    </comment>
    <comment ref="Y170" authorId="0" shapeId="0" xr:uid="{B4032817-19FE-47BF-87CF-1AE1EDC66862}">
      <text>
        <r>
          <rPr>
            <sz val="10"/>
            <color indexed="81"/>
            <rFont val="Lucida Console"/>
            <family val="3"/>
          </rPr>
          <t>_x000D_
CANETAS</t>
        </r>
      </text>
    </comment>
    <comment ref="AW170" authorId="0" shapeId="0" xr:uid="{E4CCECF6-4FE6-431A-BB1E-A8B3FACFF600}">
      <text>
        <r>
          <rPr>
            <sz val="10"/>
            <color indexed="81"/>
            <rFont val="Lucida Console"/>
            <family val="3"/>
          </rPr>
          <t>Tempo de Estoque (Meses)_x000D_
_x000D_
6.691,0</t>
        </r>
      </text>
    </comment>
    <comment ref="A171" authorId="0" shapeId="0" xr:uid="{D863449C-41DE-4A64-AA34-BF860C2B5480}">
      <text>
        <r>
          <rPr>
            <sz val="10"/>
            <color indexed="81"/>
            <rFont val="Lucida Console"/>
            <family val="3"/>
          </rPr>
          <t>_x000D_
132647</t>
        </r>
      </text>
    </comment>
    <comment ref="B171" authorId="0" shapeId="0" xr:uid="{211A601D-E8B2-4C8A-A2A5-33130AFD85E0}">
      <text>
        <r>
          <rPr>
            <sz val="10"/>
            <color indexed="81"/>
            <rFont val="Lucida Console"/>
            <family val="3"/>
          </rPr>
          <t xml:space="preserve">DESCRIÇÃO DETALHADA_x000D_
CANETA HIDROGRAFICA JUMBO PRETA, PONTA GROSSA DE POLIESTER 4MM, TINTA LAVAVEL A BASE DE AGUA. SELO DO INMETRO DIMENSAO: 120MM (VARIACAO +/- 20MM).  </t>
        </r>
      </text>
    </comment>
    <comment ref="W171" authorId="0" shapeId="0" xr:uid="{18E0000D-626A-4E38-8C3B-10C171454BFF}">
      <text>
        <r>
          <rPr>
            <sz val="10"/>
            <color indexed="81"/>
            <rFont val="Lucida Console"/>
            <family val="3"/>
          </rPr>
          <t>_x000D_
Pedagógico</t>
        </r>
      </text>
    </comment>
    <comment ref="X171" authorId="0" shapeId="0" xr:uid="{9BF1C0E5-2DC1-43BD-97FE-B43ECBA9D6D5}">
      <text>
        <r>
          <rPr>
            <sz val="10"/>
            <color indexed="81"/>
            <rFont val="Lucida Console"/>
            <family val="3"/>
          </rPr>
          <t>_x000D_
MAQ., EQUIP., COMP., ACES., MAT. PARA ESCRIT.E ESCOLAR</t>
        </r>
      </text>
    </comment>
    <comment ref="Y171" authorId="0" shapeId="0" xr:uid="{28C2381B-E051-4F3C-9C5D-1FE538704027}">
      <text>
        <r>
          <rPr>
            <sz val="10"/>
            <color indexed="81"/>
            <rFont val="Lucida Console"/>
            <family val="3"/>
          </rPr>
          <t>_x000D_
CANETAS</t>
        </r>
      </text>
    </comment>
    <comment ref="AW171" authorId="0" shapeId="0" xr:uid="{0E7844C3-6C73-4C33-A8B8-D3456A28853A}">
      <text>
        <r>
          <rPr>
            <sz val="10"/>
            <color indexed="81"/>
            <rFont val="Lucida Console"/>
            <family val="3"/>
          </rPr>
          <t>Tempo de Estoque (Meses)_x000D_
_x000D_
3.800,0</t>
        </r>
      </text>
    </comment>
    <comment ref="A172" authorId="0" shapeId="0" xr:uid="{30053E95-8D1D-4531-BC90-65EC602CAB1B}">
      <text>
        <r>
          <rPr>
            <sz val="10"/>
            <color indexed="81"/>
            <rFont val="Lucida Console"/>
            <family val="3"/>
          </rPr>
          <t>_x000D_
138461</t>
        </r>
      </text>
    </comment>
    <comment ref="B172" authorId="0" shapeId="0" xr:uid="{740D24FE-A33B-4979-AF8D-28399CA56FA7}">
      <text>
        <r>
          <rPr>
            <sz val="10"/>
            <color indexed="81"/>
            <rFont val="Lucida Console"/>
            <family val="3"/>
          </rPr>
          <t>DESCRIÇÃO DETALHADA_x000D_
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r>
      </text>
    </comment>
    <comment ref="W172" authorId="0" shapeId="0" xr:uid="{17906CF7-B647-483F-BF1E-AC7FB7E763A6}">
      <text>
        <r>
          <rPr>
            <sz val="10"/>
            <color indexed="81"/>
            <rFont val="Lucida Console"/>
            <family val="3"/>
          </rPr>
          <t>_x000D_
Pedagógico</t>
        </r>
      </text>
    </comment>
    <comment ref="X172" authorId="0" shapeId="0" xr:uid="{3973962F-20F2-4824-BAE9-C64FD472A3FF}">
      <text>
        <r>
          <rPr>
            <sz val="10"/>
            <color indexed="81"/>
            <rFont val="Lucida Console"/>
            <family val="3"/>
          </rPr>
          <t>_x000D_
MAQ., EQUIP., COMP., ACES., MAT. PARA ESCRIT.E ESCOLAR</t>
        </r>
      </text>
    </comment>
    <comment ref="Y172" authorId="0" shapeId="0" xr:uid="{EE2D30EE-E1DD-4CC7-9474-639F3579FD80}">
      <text>
        <r>
          <rPr>
            <sz val="10"/>
            <color indexed="81"/>
            <rFont val="Lucida Console"/>
            <family val="3"/>
          </rPr>
          <t>_x000D_
LAPIS, BORRACHA, APONTADORES, REGUAS E CORRETIVOS P/ ESCRIT.</t>
        </r>
      </text>
    </comment>
    <comment ref="AW172" authorId="0" shapeId="0" xr:uid="{14D738E9-0459-4465-8D31-5108871F203A}">
      <text>
        <r>
          <rPr>
            <sz val="10"/>
            <color indexed="81"/>
            <rFont val="Lucida Console"/>
            <family val="3"/>
          </rPr>
          <t>Tempo de Estoque (Meses)_x000D_
_x000D_
6.082,0</t>
        </r>
      </text>
    </comment>
    <comment ref="A173" authorId="0" shapeId="0" xr:uid="{7CE7F76B-5632-444F-9ACF-07A690EAB489}">
      <text>
        <r>
          <rPr>
            <sz val="10"/>
            <color indexed="81"/>
            <rFont val="Lucida Console"/>
            <family val="3"/>
          </rPr>
          <t>_x000D_
132649</t>
        </r>
      </text>
    </comment>
    <comment ref="B173" authorId="0" shapeId="0" xr:uid="{8663C86A-3B56-4D99-BEC5-74990AD8D3E1}">
      <text>
        <r>
          <rPr>
            <sz val="10"/>
            <color indexed="81"/>
            <rFont val="Lucida Console"/>
            <family val="3"/>
          </rPr>
          <t xml:space="preserve">DESCRIÇÃO DETALHADA_x000D_
CANETA HIDROGRAFICA PRETA PONTA DE 2MM. COMPOSICAO: COMPOSICAO: TINTA A BASE DE AGUA, PONTA DE POLIESTER. DIMENSAO: 130MM (VARIACAO +/- 20MM). MARCA LITOGRAFADA NA PECA. PRODUTO COM CERTIFICACAO DO INMETRO </t>
        </r>
      </text>
    </comment>
    <comment ref="W173" authorId="0" shapeId="0" xr:uid="{23C70691-C77F-44F6-A4A8-E2BCCABD4A87}">
      <text>
        <r>
          <rPr>
            <sz val="10"/>
            <color indexed="81"/>
            <rFont val="Lucida Console"/>
            <family val="3"/>
          </rPr>
          <t>_x000D_
Pedagógico</t>
        </r>
      </text>
    </comment>
    <comment ref="X173" authorId="0" shapeId="0" xr:uid="{F82C4626-31EF-48A1-8AB8-DD897F3BF58E}">
      <text>
        <r>
          <rPr>
            <sz val="10"/>
            <color indexed="81"/>
            <rFont val="Lucida Console"/>
            <family val="3"/>
          </rPr>
          <t>_x000D_
MAQ., EQUIP., COMP., ACES., MAT. PARA ESCRIT.E ESCOLAR</t>
        </r>
      </text>
    </comment>
    <comment ref="Y173" authorId="0" shapeId="0" xr:uid="{A0781F50-DE6F-42A5-9332-55278F4CE7D3}">
      <text>
        <r>
          <rPr>
            <sz val="10"/>
            <color indexed="81"/>
            <rFont val="Lucida Console"/>
            <family val="3"/>
          </rPr>
          <t>_x000D_
CANETAS</t>
        </r>
      </text>
    </comment>
    <comment ref="AW173" authorId="0" shapeId="0" xr:uid="{FCD75F48-95F5-4345-BF8F-C67E08E16AC0}">
      <text>
        <r>
          <rPr>
            <sz val="10"/>
            <color indexed="81"/>
            <rFont val="Lucida Console"/>
            <family val="3"/>
          </rPr>
          <t>Tempo de Estoque (Meses)_x000D_
_x000D_
4.300,0</t>
        </r>
      </text>
    </comment>
    <comment ref="A174" authorId="0" shapeId="0" xr:uid="{12751A30-5920-4635-8C3D-EE2D1BD829E1}">
      <text>
        <r>
          <rPr>
            <sz val="10"/>
            <color indexed="81"/>
            <rFont val="Lucida Console"/>
            <family val="3"/>
          </rPr>
          <t>_x000D_
10392</t>
        </r>
      </text>
    </comment>
    <comment ref="B174" authorId="0" shapeId="0" xr:uid="{26850081-115E-4193-9B97-22D8A08EC1A6}">
      <text>
        <r>
          <rPr>
            <sz val="10"/>
            <color indexed="81"/>
            <rFont val="Lucida Console"/>
            <family val="3"/>
          </rPr>
          <t>DESCRIÇÃO DETALHADA_x000D_
CANETA MARCA TEXTO - AMARELA</t>
        </r>
      </text>
    </comment>
    <comment ref="G174" authorId="0" shapeId="0" xr:uid="{29C94960-614F-499E-B987-98D5EC5CF4C8}">
      <text>
        <r>
          <rPr>
            <sz val="10"/>
            <color indexed="81"/>
            <rFont val="Lucida Console"/>
            <family val="3"/>
          </rPr>
          <t>_x000D_
Últ estimativa : 5.000_x000D_
Enviada em     : 02.03.2020_x000D_
Ata - Venc     : 211/20 - 21.09.2021</t>
        </r>
      </text>
    </comment>
    <comment ref="O174" authorId="0" shapeId="0" xr:uid="{EAEFB450-2879-4BBA-892B-276E3A96F9A2}">
      <text>
        <r>
          <rPr>
            <sz val="10"/>
            <color indexed="81"/>
            <rFont val="Lucida Console"/>
            <family val="3"/>
          </rPr>
          <t>_x000D_
Pertencia a ATA nº 211/20_x000D_
Estimativa de Renovação enviada em 02.03.2020 - Qtd 5.000_x000D_
PE 127/20 lote _x000D_
10.08.20 = Finalizado</t>
        </r>
      </text>
    </comment>
    <comment ref="W174" authorId="0" shapeId="0" xr:uid="{2588CD69-34C8-44A5-BFE4-2F53C71940EE}">
      <text>
        <r>
          <rPr>
            <sz val="10"/>
            <color indexed="81"/>
            <rFont val="Lucida Console"/>
            <family val="3"/>
          </rPr>
          <t>_x000D_
Pedagógico</t>
        </r>
      </text>
    </comment>
    <comment ref="X174" authorId="0" shapeId="0" xr:uid="{3489DAF1-F289-45F5-975A-44FB176F60F0}">
      <text>
        <r>
          <rPr>
            <sz val="10"/>
            <color indexed="81"/>
            <rFont val="Lucida Console"/>
            <family val="3"/>
          </rPr>
          <t>_x000D_
MAQ., EQUIP., COMP., ACES., MAT. PARA ESCRIT.E ESCOLAR</t>
        </r>
      </text>
    </comment>
    <comment ref="Y174" authorId="0" shapeId="0" xr:uid="{766DCF66-DF3B-4FE4-977C-BF39F60C66CB}">
      <text>
        <r>
          <rPr>
            <sz val="10"/>
            <color indexed="81"/>
            <rFont val="Lucida Console"/>
            <family val="3"/>
          </rPr>
          <t>_x000D_
CANETAS</t>
        </r>
      </text>
    </comment>
    <comment ref="AW174" authorId="0" shapeId="0" xr:uid="{D689A979-D809-4B24-B7C0-5F7DDE607A22}">
      <text>
        <r>
          <rPr>
            <sz val="10"/>
            <color indexed="81"/>
            <rFont val="Lucida Console"/>
            <family val="3"/>
          </rPr>
          <t>Tempo de Estoque (Meses)_x000D_
_x000D_
4.300,0</t>
        </r>
      </text>
    </comment>
    <comment ref="A175" authorId="0" shapeId="0" xr:uid="{E1CD4C7C-4CC4-44B0-924D-B6D63E3D9653}">
      <text>
        <r>
          <rPr>
            <sz val="10"/>
            <color indexed="81"/>
            <rFont val="Lucida Console"/>
            <family val="3"/>
          </rPr>
          <t>_x000D_
11418</t>
        </r>
      </text>
    </comment>
    <comment ref="B175" authorId="0" shapeId="0" xr:uid="{DBDBD640-3E0D-446B-B551-CC1AA7D13590}">
      <text>
        <r>
          <rPr>
            <sz val="10"/>
            <color indexed="81"/>
            <rFont val="Lucida Console"/>
            <family val="3"/>
          </rPr>
          <t>DESCRIÇÃO DETALHADA_x000D_
CANETA P/ RETROPROJETOR - PRETA, PONTA 2 MM</t>
        </r>
      </text>
    </comment>
    <comment ref="W175" authorId="0" shapeId="0" xr:uid="{92818CC3-70CD-464A-A4A0-3DC40B82958C}">
      <text>
        <r>
          <rPr>
            <sz val="10"/>
            <color indexed="81"/>
            <rFont val="Lucida Console"/>
            <family val="3"/>
          </rPr>
          <t>_x000D_
Pedagógico</t>
        </r>
      </text>
    </comment>
    <comment ref="X175" authorId="0" shapeId="0" xr:uid="{41566287-636F-4C72-8751-5B5730C70E0B}">
      <text>
        <r>
          <rPr>
            <sz val="10"/>
            <color indexed="81"/>
            <rFont val="Lucida Console"/>
            <family val="3"/>
          </rPr>
          <t>_x000D_
MAQ., EQUIP., COMP., ACES., MAT. PARA ESCRIT.E ESCOLAR</t>
        </r>
      </text>
    </comment>
    <comment ref="Y175" authorId="0" shapeId="0" xr:uid="{A68B8205-5A6F-498F-9154-1C4066AFD709}">
      <text>
        <r>
          <rPr>
            <sz val="10"/>
            <color indexed="81"/>
            <rFont val="Lucida Console"/>
            <family val="3"/>
          </rPr>
          <t>_x000D_
CANETAS</t>
        </r>
      </text>
    </comment>
    <comment ref="AW175" authorId="0" shapeId="0" xr:uid="{A85B7810-115E-4600-BBC6-C39062CE8738}">
      <text>
        <r>
          <rPr>
            <sz val="10"/>
            <color indexed="81"/>
            <rFont val="Lucida Console"/>
            <family val="3"/>
          </rPr>
          <t>Tempo de Estoque (Meses)_x000D_
_x000D_
2.915,0</t>
        </r>
      </text>
    </comment>
    <comment ref="A176" authorId="0" shapeId="0" xr:uid="{F26AEEC9-5E48-4C15-99F2-D4B677F9AECF}">
      <text>
        <r>
          <rPr>
            <sz val="10"/>
            <color indexed="81"/>
            <rFont val="Lucida Console"/>
            <family val="3"/>
          </rPr>
          <t>_x000D_
11509</t>
        </r>
      </text>
    </comment>
    <comment ref="B176" authorId="0" shapeId="0" xr:uid="{D78FFEB8-4F6F-4ABC-ADF7-61DCED327660}">
      <text>
        <r>
          <rPr>
            <sz val="10"/>
            <color indexed="81"/>
            <rFont val="Lucida Console"/>
            <family val="3"/>
          </rPr>
          <t>DESCRIÇÃO DETALHADA_x000D_
CANETA P/ RETROPROJETOR - VERMELHA, PONTA 2 MM</t>
        </r>
      </text>
    </comment>
    <comment ref="W176" authorId="0" shapeId="0" xr:uid="{4A5E3185-7B76-4A1B-8ACE-A13240AF4820}">
      <text>
        <r>
          <rPr>
            <sz val="10"/>
            <color indexed="81"/>
            <rFont val="Lucida Console"/>
            <family val="3"/>
          </rPr>
          <t>_x000D_
Pedagógico</t>
        </r>
      </text>
    </comment>
    <comment ref="X176" authorId="0" shapeId="0" xr:uid="{0A3957B6-30B0-48B0-A764-23D8FA633B56}">
      <text>
        <r>
          <rPr>
            <sz val="10"/>
            <color indexed="81"/>
            <rFont val="Lucida Console"/>
            <family val="3"/>
          </rPr>
          <t>_x000D_
MAQ., EQUIP., COMP., ACES., MAT. PARA ESCRIT.E ESCOLAR</t>
        </r>
      </text>
    </comment>
    <comment ref="Y176" authorId="0" shapeId="0" xr:uid="{3DF0C607-5510-471E-A86C-17512846E1BD}">
      <text>
        <r>
          <rPr>
            <sz val="10"/>
            <color indexed="81"/>
            <rFont val="Lucida Console"/>
            <family val="3"/>
          </rPr>
          <t>_x000D_
CANETAS</t>
        </r>
      </text>
    </comment>
    <comment ref="AW176" authorId="0" shapeId="0" xr:uid="{1039BBD2-031F-427F-813E-4DACAEB6BD26}">
      <text>
        <r>
          <rPr>
            <sz val="10"/>
            <color indexed="81"/>
            <rFont val="Lucida Console"/>
            <family val="3"/>
          </rPr>
          <t>Tempo de Estoque (Meses)_x000D_
_x000D_
3.341,0</t>
        </r>
      </text>
    </comment>
    <comment ref="A177" authorId="0" shapeId="0" xr:uid="{1B737EDF-082C-4F58-A78A-8E11F6667838}">
      <text>
        <r>
          <rPr>
            <sz val="10"/>
            <color indexed="81"/>
            <rFont val="Lucida Console"/>
            <family val="3"/>
          </rPr>
          <t>_x000D_
70967</t>
        </r>
      </text>
    </comment>
    <comment ref="B177" authorId="0" shapeId="0" xr:uid="{B469262E-8FB6-4C9B-BAA4-AE1954C7A49C}">
      <text>
        <r>
          <rPr>
            <sz val="10"/>
            <color indexed="81"/>
            <rFont val="Lucida Console"/>
            <family val="3"/>
          </rPr>
          <t>DESCRIÇÃO DETALHADA_x000D_
CANO DE ALUMINIO P/ CHUVEIRO - 40 CM</t>
        </r>
      </text>
    </comment>
    <comment ref="G177" authorId="0" shapeId="0" xr:uid="{E9A799F7-92A9-49B5-B0B7-2818DD4C13F2}">
      <text>
        <r>
          <rPr>
            <sz val="10"/>
            <color indexed="81"/>
            <rFont val="Lucida Console"/>
            <family val="3"/>
          </rPr>
          <t>_x000D_
Últ estimativa : 50_x000D_
Enviada em     : 24.11.2020_x000D_
Ata - Venc     : 87/20 - 31.03.2021</t>
        </r>
      </text>
    </comment>
    <comment ref="O177" authorId="0" shapeId="0" xr:uid="{421FC54E-3148-47B2-B20D-F071C9946DE6}">
      <text>
        <r>
          <rPr>
            <sz val="10"/>
            <color indexed="81"/>
            <rFont val="Lucida Console"/>
            <family val="3"/>
          </rPr>
          <t>_x000D_
Pertencia a ATA nº 87/20_x000D_
Estimativa de Renovação enviada em 24.11.2020 - Qtd 50_x000D_
PE  10/20 lote 40_x000D_
30.04.20 = Processo conferido, finalizado.</t>
        </r>
      </text>
    </comment>
    <comment ref="W177" authorId="0" shapeId="0" xr:uid="{350BDBBA-233F-4E7F-95C7-0F6D98F27FA0}">
      <text>
        <r>
          <rPr>
            <sz val="10"/>
            <color indexed="81"/>
            <rFont val="Lucida Console"/>
            <family val="3"/>
          </rPr>
          <t>_x000D_
DM-Elétrica</t>
        </r>
      </text>
    </comment>
    <comment ref="X177" authorId="0" shapeId="0" xr:uid="{D3E29BA3-5C8D-4A3A-8618-308C8655DB3E}">
      <text>
        <r>
          <rPr>
            <sz val="10"/>
            <color indexed="81"/>
            <rFont val="Lucida Console"/>
            <family val="3"/>
          </rPr>
          <t>_x000D_
MATERIAL HIDRAULICO, CANOS, TUBOS, MANGUEIRAS, CONEXOES E ACESS.</t>
        </r>
      </text>
    </comment>
    <comment ref="Y177" authorId="0" shapeId="0" xr:uid="{809A9F4C-D86F-4ADE-84BE-526607048F60}">
      <text>
        <r>
          <rPr>
            <sz val="10"/>
            <color indexed="81"/>
            <rFont val="Lucida Console"/>
            <family val="3"/>
          </rPr>
          <t>_x000D_
CANOS E TUBOS DE FERRO E METAL</t>
        </r>
      </text>
    </comment>
    <comment ref="AW177" authorId="0" shapeId="0" xr:uid="{92D97480-3BCB-4326-9A76-3FF4A108D34B}">
      <text>
        <r>
          <rPr>
            <sz val="10"/>
            <color indexed="81"/>
            <rFont val="Lucida Console"/>
            <family val="3"/>
          </rPr>
          <t>Tempo de Estoque (Meses)_x000D_
_x000D_
39,0</t>
        </r>
      </text>
    </comment>
    <comment ref="A178" authorId="0" shapeId="0" xr:uid="{B07C0210-3E71-4E7A-98E6-4D07CA472149}">
      <text>
        <r>
          <rPr>
            <sz val="10"/>
            <color indexed="81"/>
            <rFont val="Lucida Console"/>
            <family val="3"/>
          </rPr>
          <t>_x000D_
24500</t>
        </r>
      </text>
    </comment>
    <comment ref="B178" authorId="0" shapeId="0" xr:uid="{1CF6AE80-7348-4671-A0B7-BA51BCBA079A}">
      <text>
        <r>
          <rPr>
            <sz val="10"/>
            <color indexed="81"/>
            <rFont val="Lucida Console"/>
            <family val="3"/>
          </rPr>
          <t>DESCRIÇÃO DETALHADA_x000D_
CANOPLA COMPLETA P/ VALVULA DE DESCARGA</t>
        </r>
      </text>
    </comment>
    <comment ref="G178" authorId="0" shapeId="0" xr:uid="{FAB468B3-E78F-4D11-B60D-2A386CEC3982}">
      <text>
        <r>
          <rPr>
            <sz val="10"/>
            <color indexed="81"/>
            <rFont val="Lucida Console"/>
            <family val="3"/>
          </rPr>
          <t>_x000D_
Últ estimativa : 250_x000D_
Enviada em     : 24.11.2020_x000D_
Ata - Venc     : 87/20 - 31.03.2021</t>
        </r>
      </text>
    </comment>
    <comment ref="O178" authorId="0" shapeId="0" xr:uid="{A8C63991-0BB8-4DCE-99C8-D224F2972ADB}">
      <text>
        <r>
          <rPr>
            <sz val="10"/>
            <color indexed="81"/>
            <rFont val="Lucida Console"/>
            <family val="3"/>
          </rPr>
          <t>_x000D_
Pertencia a ATA nº 87/20_x000D_
Estimativa de Renovação enviada em 24.11.2020 - Qtd 250_x000D_
PE  10/20 lote _x000D_
30.04.20 = Processo conferido, finalizado.</t>
        </r>
      </text>
    </comment>
    <comment ref="W178" authorId="0" shapeId="0" xr:uid="{0ED3F50E-33BF-4A4C-86F0-074C4CE1D6F5}">
      <text>
        <r>
          <rPr>
            <sz val="10"/>
            <color indexed="81"/>
            <rFont val="Lucida Console"/>
            <family val="3"/>
          </rPr>
          <t>_x000D_
DM-Hidráulica</t>
        </r>
      </text>
    </comment>
    <comment ref="X178" authorId="0" shapeId="0" xr:uid="{B59132C8-ECA0-4C0C-8B72-D8D26E97DD60}">
      <text>
        <r>
          <rPr>
            <sz val="10"/>
            <color indexed="81"/>
            <rFont val="Lucida Console"/>
            <family val="3"/>
          </rPr>
          <t>_x000D_
MATERIAL HIDRAULICO, CANOS, TUBOS, MANGUEIRAS, CONEXOES E ACESS.</t>
        </r>
      </text>
    </comment>
    <comment ref="Y178" authorId="0" shapeId="0" xr:uid="{5C0E30EC-152F-4705-A0EA-D61E6E48E166}">
      <text>
        <r>
          <rPr>
            <sz val="10"/>
            <color indexed="81"/>
            <rFont val="Lucida Console"/>
            <family val="3"/>
          </rPr>
          <t>_x000D_
TORNEIRAS VOLANTES CANOPLAS E ACESS. P/ MANGUEIRA</t>
        </r>
      </text>
    </comment>
    <comment ref="AW178" authorId="0" shapeId="0" xr:uid="{C0B8F511-2D95-43B6-B9B1-C751B109076D}">
      <text>
        <r>
          <rPr>
            <sz val="10"/>
            <color indexed="81"/>
            <rFont val="Lucida Console"/>
            <family val="3"/>
          </rPr>
          <t>Tempo de Estoque (Meses)_x000D_
_x000D_
786,0</t>
        </r>
      </text>
    </comment>
    <comment ref="A179" authorId="0" shapeId="0" xr:uid="{902F7B3F-3423-41AD-90CA-F3E67A64BACC}">
      <text>
        <r>
          <rPr>
            <sz val="10"/>
            <color indexed="81"/>
            <rFont val="Lucida Console"/>
            <family val="3"/>
          </rPr>
          <t>_x000D_
59018</t>
        </r>
      </text>
    </comment>
    <comment ref="B179" authorId="0" shapeId="0" xr:uid="{257A187D-F745-489B-BC7B-FF5DCBCA7C90}">
      <text>
        <r>
          <rPr>
            <sz val="10"/>
            <color indexed="81"/>
            <rFont val="Lucida Console"/>
            <family val="3"/>
          </rPr>
          <t>DESCRIÇÃO DETALHADA_x000D_
CANTONEIRA DE FERRO - 1.1/2" X 1/8" BARRA COM 06 METROS</t>
        </r>
      </text>
    </comment>
    <comment ref="G179" authorId="0" shapeId="0" xr:uid="{031B731C-5BC2-4AA8-BD83-3418B551A754}">
      <text>
        <r>
          <rPr>
            <sz val="10"/>
            <color indexed="81"/>
            <rFont val="Lucida Console"/>
            <family val="3"/>
          </rPr>
          <t>_x000D_
Últ estimativa : 300_x000D_
Enviada em     : 25.06.2019_x000D_
Ata - Venc     : 39/20 - 01.03.2021</t>
        </r>
      </text>
    </comment>
    <comment ref="O179" authorId="0" shapeId="0" xr:uid="{111B4360-D44F-450E-A4F9-94063503F09C}">
      <text>
        <r>
          <rPr>
            <sz val="10"/>
            <color indexed="81"/>
            <rFont val="Lucida Console"/>
            <family val="3"/>
          </rPr>
          <t>_x000D_
Pertencia a ATA nº 39/20_x000D_
Estimativa de Renovação enviada em 25.06.2019 - Qtd 300_x000D_
PE   7/20 lote 7_x000D_
09.03.20 = Empresa FERTELA solicitou prorrogação de prazo para assinar o contrato</t>
        </r>
      </text>
    </comment>
    <comment ref="W179" authorId="0" shapeId="0" xr:uid="{54D8E2B2-1C48-436B-B2DC-AC16E9C8EC16}">
      <text>
        <r>
          <rPr>
            <sz val="10"/>
            <color indexed="81"/>
            <rFont val="Lucida Console"/>
            <family val="3"/>
          </rPr>
          <t>_x000D_
DM-Serralheria</t>
        </r>
      </text>
    </comment>
    <comment ref="X179" authorId="0" shapeId="0" xr:uid="{4F1145DA-608C-4C22-82EB-E6FC942CC378}">
      <text>
        <r>
          <rPr>
            <sz val="10"/>
            <color indexed="81"/>
            <rFont val="Lucida Console"/>
            <family val="3"/>
          </rPr>
          <t>_x000D_
METAIS,LAMINAD.,PERFILADOS E ARTEFATOS METALICOS</t>
        </r>
      </text>
    </comment>
    <comment ref="Y179" authorId="0" shapeId="0" xr:uid="{A918FEF5-6FC1-44DE-9456-15AF224C507C}">
      <text>
        <r>
          <rPr>
            <sz val="10"/>
            <color indexed="81"/>
            <rFont val="Lucida Console"/>
            <family val="3"/>
          </rPr>
          <t>_x000D_
CANTONEIRAS</t>
        </r>
      </text>
    </comment>
    <comment ref="AW179" authorId="0" shapeId="0" xr:uid="{A95817C9-DFAA-4AE7-9B35-CC4D48ADF579}">
      <text>
        <r>
          <rPr>
            <sz val="10"/>
            <color indexed="81"/>
            <rFont val="Lucida Console"/>
            <family val="3"/>
          </rPr>
          <t>Tempo de Estoque (Meses)_x000D_
_x000D_
732,0</t>
        </r>
      </text>
    </comment>
    <comment ref="A180" authorId="0" shapeId="0" xr:uid="{6511C16F-E121-4B1C-9FD5-A402F8967C9F}">
      <text>
        <r>
          <rPr>
            <sz val="10"/>
            <color indexed="81"/>
            <rFont val="Lucida Console"/>
            <family val="3"/>
          </rPr>
          <t>_x000D_
64607</t>
        </r>
      </text>
    </comment>
    <comment ref="B180" authorId="0" shapeId="0" xr:uid="{1206FF80-B0A5-46B2-B2C2-11FCD736D085}">
      <text>
        <r>
          <rPr>
            <sz val="10"/>
            <color indexed="81"/>
            <rFont val="Lucida Console"/>
            <family val="3"/>
          </rPr>
          <t>DESCRIÇÃO DETALHADA_x000D_
CANTONEIRA DE FERRO - BARRA COM 6 M - 1" X 1/8"</t>
        </r>
      </text>
    </comment>
    <comment ref="G180" authorId="0" shapeId="0" xr:uid="{55745F52-9E1D-4E2B-8505-BF542D2BE39F}">
      <text>
        <r>
          <rPr>
            <sz val="10"/>
            <color indexed="81"/>
            <rFont val="Lucida Console"/>
            <family val="3"/>
          </rPr>
          <t>_x000D_
Últ estimativa : 500_x000D_
Enviada em     : 20.05.2020_x000D_
Ata - Venc     : 233/19 - 21.09.2020</t>
        </r>
      </text>
    </comment>
    <comment ref="O180" authorId="0" shapeId="0" xr:uid="{E4A7C7BF-8B9A-470B-A344-BC2B6DB61CAA}">
      <text>
        <r>
          <rPr>
            <sz val="10"/>
            <color indexed="81"/>
            <rFont val="Lucida Console"/>
            <family val="3"/>
          </rPr>
          <t>_x000D_
Pertencia a ATA nº 233/19_x000D_
Estimativa de Renovação enviada em 20.05.2020 - Qtd 500_x000D_
PP 125/19 lote 17_x000D_
24.09.19 = Finalizar - contrato assinado</t>
        </r>
      </text>
    </comment>
    <comment ref="W180" authorId="0" shapeId="0" xr:uid="{E0465AEE-AABA-4D12-9DA9-089D69599682}">
      <text>
        <r>
          <rPr>
            <sz val="10"/>
            <color indexed="81"/>
            <rFont val="Lucida Console"/>
            <family val="3"/>
          </rPr>
          <t>_x000D_
DM-Serralheria</t>
        </r>
      </text>
    </comment>
    <comment ref="X180" authorId="0" shapeId="0" xr:uid="{C5064349-131C-42DA-980F-6B9FBDC4D0CB}">
      <text>
        <r>
          <rPr>
            <sz val="10"/>
            <color indexed="81"/>
            <rFont val="Lucida Console"/>
            <family val="3"/>
          </rPr>
          <t>_x000D_
METAIS,LAMINAD.,PERFILADOS E ARTEFATOS METALICOS</t>
        </r>
      </text>
    </comment>
    <comment ref="Y180" authorId="0" shapeId="0" xr:uid="{68D78182-15D0-4E65-B039-F5F16ABBA2CA}">
      <text>
        <r>
          <rPr>
            <sz val="10"/>
            <color indexed="81"/>
            <rFont val="Lucida Console"/>
            <family val="3"/>
          </rPr>
          <t>_x000D_
CANTONEIRAS</t>
        </r>
      </text>
    </comment>
    <comment ref="AW180" authorId="0" shapeId="0" xr:uid="{7F9060E6-67DD-4699-98E3-F6A809056394}">
      <text>
        <r>
          <rPr>
            <sz val="10"/>
            <color indexed="81"/>
            <rFont val="Lucida Console"/>
            <family val="3"/>
          </rPr>
          <t>Tempo de Estoque (Meses)_x000D_
_x000D_
1.236,0</t>
        </r>
      </text>
    </comment>
    <comment ref="A181" authorId="0" shapeId="0" xr:uid="{42D268B1-186E-44E8-9AAF-962E96F39706}">
      <text>
        <r>
          <rPr>
            <sz val="10"/>
            <color indexed="81"/>
            <rFont val="Lucida Console"/>
            <family val="3"/>
          </rPr>
          <t>_x000D_
64609</t>
        </r>
      </text>
    </comment>
    <comment ref="B181" authorId="0" shapeId="0" xr:uid="{0EAF9861-6467-47FD-A78B-4758FFAF4C85}">
      <text>
        <r>
          <rPr>
            <sz val="10"/>
            <color indexed="81"/>
            <rFont val="Lucida Console"/>
            <family val="3"/>
          </rPr>
          <t>DESCRIÇÃO DETALHADA_x000D_
CANTONEIRA DE FERRO - BARRA COM 6 M - 3/4" X 1/8"</t>
        </r>
      </text>
    </comment>
    <comment ref="G181" authorId="0" shapeId="0" xr:uid="{1160DE9B-2D0F-4D93-9DCB-012A98302377}">
      <text>
        <r>
          <rPr>
            <sz val="10"/>
            <color indexed="81"/>
            <rFont val="Lucida Console"/>
            <family val="3"/>
          </rPr>
          <t>_x000D_
Últ estimativa : 300_x000D_
Enviada em     : 20.05.2020_x000D_
Ata - Venc     : 233/19 - 21.09.2020</t>
        </r>
      </text>
    </comment>
    <comment ref="O181" authorId="0" shapeId="0" xr:uid="{8D6D7B8E-D670-4A9B-962B-55A689F4BA91}">
      <text>
        <r>
          <rPr>
            <sz val="10"/>
            <color indexed="81"/>
            <rFont val="Lucida Console"/>
            <family val="3"/>
          </rPr>
          <t>_x000D_
Pertencia a ATA nº 233/19_x000D_
Estimativa de Renovação enviada em 20.05.2020 - Qtd 300_x000D_
PP 125/19 lote 18_x000D_
24.09.19 = Finalizar - contrato assinado</t>
        </r>
      </text>
    </comment>
    <comment ref="W181" authorId="0" shapeId="0" xr:uid="{0F141A35-0F5A-4B1E-B55D-823A283C7791}">
      <text>
        <r>
          <rPr>
            <sz val="10"/>
            <color indexed="81"/>
            <rFont val="Lucida Console"/>
            <family val="3"/>
          </rPr>
          <t>_x000D_
DM-Serralheria</t>
        </r>
      </text>
    </comment>
    <comment ref="X181" authorId="0" shapeId="0" xr:uid="{B3C4AE59-53ED-4CFF-91C6-5AC2388F8140}">
      <text>
        <r>
          <rPr>
            <sz val="10"/>
            <color indexed="81"/>
            <rFont val="Lucida Console"/>
            <family val="3"/>
          </rPr>
          <t>_x000D_
METAIS,LAMINAD.,PERFILADOS E ARTEFATOS METALICOS</t>
        </r>
      </text>
    </comment>
    <comment ref="Y181" authorId="0" shapeId="0" xr:uid="{FD06790B-8E58-4FC1-958A-E45884E1601C}">
      <text>
        <r>
          <rPr>
            <sz val="10"/>
            <color indexed="81"/>
            <rFont val="Lucida Console"/>
            <family val="3"/>
          </rPr>
          <t>_x000D_
CANTONEIRAS</t>
        </r>
      </text>
    </comment>
    <comment ref="AW181" authorId="0" shapeId="0" xr:uid="{5836FA14-A438-4B11-BF89-4A854D3859A1}">
      <text>
        <r>
          <rPr>
            <sz val="10"/>
            <color indexed="81"/>
            <rFont val="Lucida Console"/>
            <family val="3"/>
          </rPr>
          <t>Tempo de Estoque (Meses)_x000D_
_x000D_
435,0</t>
        </r>
      </text>
    </comment>
    <comment ref="A182" authorId="0" shapeId="0" xr:uid="{33C50BDC-EF72-4339-938B-D840132468A8}">
      <text>
        <r>
          <rPr>
            <sz val="10"/>
            <color indexed="81"/>
            <rFont val="Lucida Console"/>
            <family val="3"/>
          </rPr>
          <t>_x000D_
61046</t>
        </r>
      </text>
    </comment>
    <comment ref="B182" authorId="0" shapeId="0" xr:uid="{8E2511E7-C003-4D07-8A7E-5DE239811030}">
      <text>
        <r>
          <rPr>
            <sz val="10"/>
            <color indexed="81"/>
            <rFont val="Lucida Console"/>
            <family val="3"/>
          </rPr>
          <t>DESCRIÇÃO DETALHADA_x000D_
CANTONEIRA DE FERRO 2" X 1/8" - BARRA COM 06 METROS</t>
        </r>
      </text>
    </comment>
    <comment ref="G182" authorId="0" shapeId="0" xr:uid="{B5F9B346-C4D1-4116-9A74-9A9B0E5D698F}">
      <text>
        <r>
          <rPr>
            <sz val="10"/>
            <color indexed="81"/>
            <rFont val="Lucida Console"/>
            <family val="3"/>
          </rPr>
          <t>_x000D_
Últ estimativa : 0_x000D_
Enviada em     : 20.05.2020_x000D_
Ata - Venc     : 233/19 - 21.09.2020</t>
        </r>
      </text>
    </comment>
    <comment ref="O182" authorId="0" shapeId="0" xr:uid="{7136EF4A-5B66-4101-B36E-A64BD0487E3F}">
      <text>
        <r>
          <rPr>
            <sz val="10"/>
            <color indexed="81"/>
            <rFont val="Lucida Console"/>
            <family val="3"/>
          </rPr>
          <t>_x000D_
Pertencia a ATA nº 233/19_x000D_
Estimativa de Renovação enviada em 20.05.2020 - Qtd _x000D_
PP 125/19 lote _x000D_
24.09.19 = Finalizar - contrato assinado</t>
        </r>
      </text>
    </comment>
    <comment ref="W182" authorId="0" shapeId="0" xr:uid="{BB1C0B60-F2D1-465C-B2D5-550B5C646EED}">
      <text>
        <r>
          <rPr>
            <sz val="10"/>
            <color indexed="81"/>
            <rFont val="Lucida Console"/>
            <family val="3"/>
          </rPr>
          <t>_x000D_
DM-Serralheria</t>
        </r>
      </text>
    </comment>
    <comment ref="X182" authorId="0" shapeId="0" xr:uid="{D15F0CE6-8751-4374-8C08-F532178311C5}">
      <text>
        <r>
          <rPr>
            <sz val="10"/>
            <color indexed="81"/>
            <rFont val="Lucida Console"/>
            <family val="3"/>
          </rPr>
          <t>_x000D_
METAIS,LAMINAD.,PERFILADOS E ARTEFATOS METALICOS</t>
        </r>
      </text>
    </comment>
    <comment ref="Y182" authorId="0" shapeId="0" xr:uid="{AA41294B-FACC-4E50-8F3B-93A20929D542}">
      <text>
        <r>
          <rPr>
            <sz val="10"/>
            <color indexed="81"/>
            <rFont val="Lucida Console"/>
            <family val="3"/>
          </rPr>
          <t>_x000D_
CANTONEIRAS</t>
        </r>
      </text>
    </comment>
    <comment ref="AW182" authorId="0" shapeId="0" xr:uid="{1224D3D9-CA3B-444C-9479-DABBF29C4B3D}">
      <text>
        <r>
          <rPr>
            <sz val="10"/>
            <color indexed="81"/>
            <rFont val="Lucida Console"/>
            <family val="3"/>
          </rPr>
          <t>Tempo de Estoque (Meses)_x000D_
_x000D_
496,0</t>
        </r>
      </text>
    </comment>
    <comment ref="A183" authorId="0" shapeId="0" xr:uid="{15D30C2D-56C9-48DF-BD2D-C09240D7F450}">
      <text>
        <r>
          <rPr>
            <sz val="10"/>
            <color indexed="81"/>
            <rFont val="Lucida Console"/>
            <family val="3"/>
          </rPr>
          <t>_x000D_
116466</t>
        </r>
      </text>
    </comment>
    <comment ref="B183" authorId="0" shapeId="0" xr:uid="{22719C88-FA4E-4CD4-990A-52F3C600088F}">
      <text>
        <r>
          <rPr>
            <sz val="10"/>
            <color indexed="81"/>
            <rFont val="Lucida Console"/>
            <family val="3"/>
          </rPr>
          <t>DESCRIÇÃO DETALHADA_x000D_
CANTONEIRA EM ACO PARA FIXACAO DE BALS MEDINDO 47 MM X 20 MM X 25 MM COM 3 FUROS</t>
        </r>
      </text>
    </comment>
    <comment ref="G183" authorId="0" shapeId="0" xr:uid="{B1F6CEC9-47FE-46FF-B3F2-CC73E58373BA}">
      <text>
        <r>
          <rPr>
            <sz val="10"/>
            <color indexed="81"/>
            <rFont val="Lucida Console"/>
            <family val="3"/>
          </rPr>
          <t>_x000D_
Últ estimativa : 8.500_x000D_
Enviada em     : 25.06.2019_x000D_
Ata - Venc     : 204/18 - 08.10.2019</t>
        </r>
      </text>
    </comment>
    <comment ref="O183" authorId="0" shapeId="0" xr:uid="{A2FAC1F4-F969-449E-9432-83AE15C12C03}">
      <text>
        <r>
          <rPr>
            <sz val="10"/>
            <color indexed="81"/>
            <rFont val="Lucida Console"/>
            <family val="3"/>
          </rPr>
          <t>_x000D_
Pertencia a ATA nº 204/18_x000D_
Estimativa de Renovação enviada em 25.06.2019 - Qtd 8.500_x000D_
PP 170/18 lote _x000D_
23.10.18 = Processo finalizado. Ata 204/18.</t>
        </r>
      </text>
    </comment>
    <comment ref="W183" authorId="0" shapeId="0" xr:uid="{91CED270-FEA7-4847-BA0E-589D4282EE00}">
      <text>
        <r>
          <rPr>
            <sz val="10"/>
            <color indexed="81"/>
            <rFont val="Lucida Console"/>
            <family val="3"/>
          </rPr>
          <t>_x000D_
DM-Serralheria</t>
        </r>
      </text>
    </comment>
    <comment ref="X183" authorId="0" shapeId="0" xr:uid="{BCD4DE90-777D-4FE1-9D67-FA4CD68884A4}">
      <text>
        <r>
          <rPr>
            <sz val="10"/>
            <color indexed="81"/>
            <rFont val="Lucida Console"/>
            <family val="3"/>
          </rPr>
          <t>_x000D_
METAIS,LAMINAD.,PERFILADOS E ARTEFATOS METALICOS</t>
        </r>
      </text>
    </comment>
    <comment ref="Y183" authorId="0" shapeId="0" xr:uid="{F75FB621-5CE7-4EF9-A082-935E42F7D61E}">
      <text>
        <r>
          <rPr>
            <sz val="10"/>
            <color indexed="81"/>
            <rFont val="Lucida Console"/>
            <family val="3"/>
          </rPr>
          <t>_x000D_
CANTONEIRAS</t>
        </r>
      </text>
    </comment>
    <comment ref="AW183" authorId="0" shapeId="0" xr:uid="{4695646C-4508-48FA-8265-6313A36444F9}">
      <text>
        <r>
          <rPr>
            <sz val="10"/>
            <color indexed="81"/>
            <rFont val="Lucida Console"/>
            <family val="3"/>
          </rPr>
          <t>Tempo de Estoque (Meses)_x000D_
_x000D_
2.339,0</t>
        </r>
      </text>
    </comment>
    <comment ref="A184" authorId="0" shapeId="0" xr:uid="{F9EEFA0C-B316-4163-9D92-A0B7FA2186E2}">
      <text>
        <r>
          <rPr>
            <sz val="10"/>
            <color indexed="81"/>
            <rFont val="Lucida Console"/>
            <family val="3"/>
          </rPr>
          <t>_x000D_
35256</t>
        </r>
      </text>
    </comment>
    <comment ref="B184" authorId="0" shapeId="0" xr:uid="{0CDC690B-C2FC-4A3A-9252-20EFD7457CE5}">
      <text>
        <r>
          <rPr>
            <sz val="10"/>
            <color indexed="81"/>
            <rFont val="Lucida Console"/>
            <family val="3"/>
          </rPr>
          <t>DESCRIÇÃO DETALHADA_x000D_
CANTONEIRA EM ALUMINIO - 10 MM DE VAO - BR C/ 3 METROS  (P/ACABAMENTO EM PAREDES DE AZULEJO GROSSO)</t>
        </r>
      </text>
    </comment>
    <comment ref="G184" authorId="0" shapeId="0" xr:uid="{FD6F1DE8-9D1F-4310-A0D7-7AB7626C9944}">
      <text>
        <r>
          <rPr>
            <sz val="10"/>
            <color indexed="81"/>
            <rFont val="Lucida Console"/>
            <family val="3"/>
          </rPr>
          <t>_x000D_
Últ estimativa : 200_x000D_
Enviada em     : 20.05.2020_x000D_
Ata - Venc     : 75/21 - 15.03.2022</t>
        </r>
      </text>
    </comment>
    <comment ref="O184" authorId="0" shapeId="0" xr:uid="{B1130E5E-BDFB-4E64-BAD5-5BCEE4814E5F}">
      <text>
        <r>
          <rPr>
            <sz val="10"/>
            <color indexed="81"/>
            <rFont val="Lucida Console"/>
            <family val="3"/>
          </rPr>
          <t>_x000D_
Pertencia a ATA nº 75/21_x000D_
Estimativa de Renovação enviada em 20.05.2020 - Qtd 200_x000D_
PE 247/20 lote _x000D_
18.02.21 = Finalizado</t>
        </r>
      </text>
    </comment>
    <comment ref="W184" authorId="0" shapeId="0" xr:uid="{EB9CC369-8ABB-49D2-B3CE-D061CBA13B80}">
      <text>
        <r>
          <rPr>
            <sz val="10"/>
            <color indexed="81"/>
            <rFont val="Lucida Console"/>
            <family val="3"/>
          </rPr>
          <t>_x000D_
DM-Serralheria</t>
        </r>
      </text>
    </comment>
    <comment ref="X184" authorId="0" shapeId="0" xr:uid="{E02B60C5-B9C5-46A4-B7BB-489C473B6E57}">
      <text>
        <r>
          <rPr>
            <sz val="10"/>
            <color indexed="81"/>
            <rFont val="Lucida Console"/>
            <family val="3"/>
          </rPr>
          <t>_x000D_
METAIS,LAMINAD.,PERFILADOS E ARTEFATOS METALICOS</t>
        </r>
      </text>
    </comment>
    <comment ref="Y184" authorId="0" shapeId="0" xr:uid="{E179FB5A-F6E4-4EBB-9995-D238E9EA4330}">
      <text>
        <r>
          <rPr>
            <sz val="10"/>
            <color indexed="81"/>
            <rFont val="Lucida Console"/>
            <family val="3"/>
          </rPr>
          <t>_x000D_
CANTONEIRAS</t>
        </r>
      </text>
    </comment>
    <comment ref="AW184" authorId="0" shapeId="0" xr:uid="{F20E502F-6439-48F4-BD97-DD5BE8EF0A32}">
      <text>
        <r>
          <rPr>
            <sz val="10"/>
            <color indexed="81"/>
            <rFont val="Lucida Console"/>
            <family val="3"/>
          </rPr>
          <t>Tempo de Estoque (Meses)_x000D_
_x000D_
157,0</t>
        </r>
      </text>
    </comment>
    <comment ref="A185" authorId="0" shapeId="0" xr:uid="{DF84275F-193C-414B-8218-97C03AB7666C}">
      <text>
        <r>
          <rPr>
            <sz val="10"/>
            <color indexed="81"/>
            <rFont val="Lucida Console"/>
            <family val="3"/>
          </rPr>
          <t>_x000D_
128229</t>
        </r>
      </text>
    </comment>
    <comment ref="B185" authorId="0" shapeId="0" xr:uid="{860EFACB-7E88-4C1D-BB3A-312A26C80DB2}">
      <text>
        <r>
          <rPr>
            <sz val="10"/>
            <color indexed="81"/>
            <rFont val="Lucida Console"/>
            <family val="3"/>
          </rPr>
          <t>DESCRIÇÃO DETALHADA_x000D_
CAP DE PVC MARROM PARA AGUA DE 50 MM  X  1 1/2" - DE ACORDO COM NBR 5648 E A MARCA, MEDIDA E NBR DEVERAO VIR LITOGRAFADA NA PECA</t>
        </r>
      </text>
    </comment>
    <comment ref="W185" authorId="0" shapeId="0" xr:uid="{33519F17-1789-4074-AC7E-A1EF4BBD1817}">
      <text>
        <r>
          <rPr>
            <sz val="10"/>
            <color indexed="81"/>
            <rFont val="Lucida Console"/>
            <family val="3"/>
          </rPr>
          <t>_x000D_
DM-Hidráulica</t>
        </r>
      </text>
    </comment>
    <comment ref="X185" authorId="0" shapeId="0" xr:uid="{CFF33400-98F8-4158-BC42-2C4F581868DF}">
      <text>
        <r>
          <rPr>
            <sz val="10"/>
            <color indexed="81"/>
            <rFont val="Lucida Console"/>
            <family val="3"/>
          </rPr>
          <t>_x000D_
MATERIAL HIDRAULICO, CANOS, TUBOS, MANGUEIRAS, CONEXOES E ACESS.</t>
        </r>
      </text>
    </comment>
    <comment ref="Y185" authorId="0" shapeId="0" xr:uid="{53CF6914-842C-4493-A4A3-C348B14AB64B}">
      <text>
        <r>
          <rPr>
            <sz val="10"/>
            <color indexed="81"/>
            <rFont val="Lucida Console"/>
            <family val="3"/>
          </rPr>
          <t>_x000D_
ADAP. LUVAS.TES CURVAS COTOVELOS PLUGS FLANGES.....</t>
        </r>
      </text>
    </comment>
    <comment ref="AW185" authorId="0" shapeId="0" xr:uid="{E265A789-0DA8-47C9-AE33-68EC27F98ADA}">
      <text>
        <r>
          <rPr>
            <sz val="10"/>
            <color indexed="81"/>
            <rFont val="Lucida Console"/>
            <family val="3"/>
          </rPr>
          <t>Tempo de Estoque (Meses)_x000D_
_x000D_
108,0</t>
        </r>
      </text>
    </comment>
    <comment ref="A186" authorId="0" shapeId="0" xr:uid="{E20C8C7F-A45F-4B74-9A31-EAE23BB5AB70}">
      <text>
        <r>
          <rPr>
            <sz val="10"/>
            <color indexed="81"/>
            <rFont val="Lucida Console"/>
            <family val="3"/>
          </rPr>
          <t>_x000D_
77110</t>
        </r>
      </text>
    </comment>
    <comment ref="B186" authorId="0" shapeId="0" xr:uid="{C0A859CE-FBF8-4F58-A6D2-18AE4FB61656}">
      <text>
        <r>
          <rPr>
            <sz val="10"/>
            <color indexed="81"/>
            <rFont val="Lucida Console"/>
            <family val="3"/>
          </rPr>
          <t>DESCRIÇÃO DETALHADA_x000D_
CAP EM PVC DE 1 PARA AGUA MARROM - 32MM, DE ACORDO COM NBR 5648 E A MARCA, MEDIDA E NBR DEVERAO VIR LITROGRAFA NA PECA</t>
        </r>
      </text>
    </comment>
    <comment ref="G186" authorId="0" shapeId="0" xr:uid="{5674E1B9-636F-4DE6-8757-B144631D7BDD}">
      <text>
        <r>
          <rPr>
            <sz val="10"/>
            <color indexed="81"/>
            <rFont val="Lucida Console"/>
            <family val="3"/>
          </rPr>
          <t>_x000D_
Últ estimativa : 0_x000D_
Enviada em     : 17.12.2020_x000D_
Ata - Venc     : 161/21 - 06.07.2022</t>
        </r>
      </text>
    </comment>
    <comment ref="O186" authorId="0" shapeId="0" xr:uid="{4CF6C978-8996-483E-A156-E52FFFF3048F}">
      <text>
        <r>
          <rPr>
            <sz val="10"/>
            <color indexed="81"/>
            <rFont val="Lucida Console"/>
            <family val="3"/>
          </rPr>
          <t>_x000D_
Pertencia a ATA nº 161/21_x000D_
Estimativa de Renovação enviada em 17.12.2020 - Qtd _x000D_
PE  88/21 lote _x000D_
01.06.21 = Processo finalizado. Ata 161/21</t>
        </r>
      </text>
    </comment>
    <comment ref="W186" authorId="0" shapeId="0" xr:uid="{6815D092-FD91-4922-9A72-148317A054E0}">
      <text>
        <r>
          <rPr>
            <sz val="10"/>
            <color indexed="81"/>
            <rFont val="Lucida Console"/>
            <family val="3"/>
          </rPr>
          <t>_x000D_
DM-Hidráulica</t>
        </r>
      </text>
    </comment>
    <comment ref="X186" authorId="0" shapeId="0" xr:uid="{2EEDE194-D722-42BB-A22B-B24A8FF6437E}">
      <text>
        <r>
          <rPr>
            <sz val="10"/>
            <color indexed="81"/>
            <rFont val="Lucida Console"/>
            <family val="3"/>
          </rPr>
          <t>_x000D_
MATERIAL HIDRAULICO, CANOS, TUBOS, MANGUEIRAS, CONEXOES E ACESS.</t>
        </r>
      </text>
    </comment>
    <comment ref="Y186" authorId="0" shapeId="0" xr:uid="{B18167E9-852C-4FD0-A3E9-141258AD4DA6}">
      <text>
        <r>
          <rPr>
            <sz val="10"/>
            <color indexed="81"/>
            <rFont val="Lucida Console"/>
            <family val="3"/>
          </rPr>
          <t>_x000D_
ADAP. LUVAS.TES CURVAS COTOVELOS PLUGS FLANGES.....</t>
        </r>
      </text>
    </comment>
    <comment ref="AW186" authorId="0" shapeId="0" xr:uid="{41FD7274-6667-4EC5-AEAF-A57A6ABCA6D3}">
      <text>
        <r>
          <rPr>
            <sz val="10"/>
            <color indexed="81"/>
            <rFont val="Lucida Console"/>
            <family val="3"/>
          </rPr>
          <t>Tempo de Estoque (Meses)_x000D_
_x000D_
228,0</t>
        </r>
      </text>
    </comment>
    <comment ref="A187" authorId="0" shapeId="0" xr:uid="{59F381E6-DCE6-4B68-BA23-9F0056EBC57E}">
      <text>
        <r>
          <rPr>
            <sz val="10"/>
            <color indexed="81"/>
            <rFont val="Lucida Console"/>
            <family val="3"/>
          </rPr>
          <t>_x000D_
77109</t>
        </r>
      </text>
    </comment>
    <comment ref="B187" authorId="0" shapeId="0" xr:uid="{31EDBCA4-2448-47F7-B4FA-9D950FCF0DFF}">
      <text>
        <r>
          <rPr>
            <sz val="10"/>
            <color indexed="81"/>
            <rFont val="Lucida Console"/>
            <family val="3"/>
          </rPr>
          <t>DESCRIÇÃO DETALHADA_x000D_
CAP EM PVC DE 3/4 PARA AGUA MARROM - 25MM - DE ACORDO COM A NBR 5648, SENDO QUE A MARCA, MEDIDA E NBR DEVERAO VIR LITOGRAFADA NA PECA</t>
        </r>
      </text>
    </comment>
    <comment ref="G187" authorId="0" shapeId="0" xr:uid="{A568D007-D73E-49A8-8851-3AB317B5FAC3}">
      <text>
        <r>
          <rPr>
            <sz val="10"/>
            <color indexed="81"/>
            <rFont val="Lucida Console"/>
            <family val="3"/>
          </rPr>
          <t>_x000D_
Últ estimativa : 200_x000D_
Enviada em     : 17.12.2020_x000D_
Ata - Venc     : 101/20 - 27.04.2021</t>
        </r>
      </text>
    </comment>
    <comment ref="O187" authorId="0" shapeId="0" xr:uid="{52C854D1-B030-4BA6-A014-DFEF869FA4B7}">
      <text>
        <r>
          <rPr>
            <sz val="10"/>
            <color indexed="81"/>
            <rFont val="Lucida Console"/>
            <family val="3"/>
          </rPr>
          <t>_x000D_
Pertencia a ATA nº 101/20_x000D_
Estimativa de Renovação enviada em 17.12.2020 - Qtd 200_x000D_
PE  16/20 lote 71_x000D_
18.05.20 = Processo conferido, finalizado.</t>
        </r>
      </text>
    </comment>
    <comment ref="W187" authorId="0" shapeId="0" xr:uid="{01EA677D-EB75-44F6-948A-96A3E7BCB928}">
      <text>
        <r>
          <rPr>
            <sz val="10"/>
            <color indexed="81"/>
            <rFont val="Lucida Console"/>
            <family val="3"/>
          </rPr>
          <t>_x000D_
DM-Hidráulica</t>
        </r>
      </text>
    </comment>
    <comment ref="X187" authorId="0" shapeId="0" xr:uid="{F9F12225-AF93-4A6C-B3BB-8338F0873B92}">
      <text>
        <r>
          <rPr>
            <sz val="10"/>
            <color indexed="81"/>
            <rFont val="Lucida Console"/>
            <family val="3"/>
          </rPr>
          <t>_x000D_
MATERIAL HIDRAULICO, CANOS, TUBOS, MANGUEIRAS, CONEXOES E ACESS.</t>
        </r>
      </text>
    </comment>
    <comment ref="Y187" authorId="0" shapeId="0" xr:uid="{017BCD6B-2D8A-43A0-8A51-17EEBA812844}">
      <text>
        <r>
          <rPr>
            <sz val="10"/>
            <color indexed="81"/>
            <rFont val="Lucida Console"/>
            <family val="3"/>
          </rPr>
          <t>_x000D_
ADAP. LUVAS.TES CURVAS COTOVELOS PLUGS FLANGES.....</t>
        </r>
      </text>
    </comment>
    <comment ref="AW187" authorId="0" shapeId="0" xr:uid="{4A4CB1B5-3A82-4BB7-95F4-1DC08900F655}">
      <text>
        <r>
          <rPr>
            <sz val="10"/>
            <color indexed="81"/>
            <rFont val="Lucida Console"/>
            <family val="3"/>
          </rPr>
          <t>Tempo de Estoque (Meses)_x000D_
_x000D_
181,0</t>
        </r>
      </text>
    </comment>
    <comment ref="A188" authorId="0" shapeId="0" xr:uid="{317CA62F-659F-441E-B78C-0F923BD13609}">
      <text>
        <r>
          <rPr>
            <sz val="10"/>
            <color indexed="81"/>
            <rFont val="Lucida Console"/>
            <family val="3"/>
          </rPr>
          <t>_x000D_
136880</t>
        </r>
      </text>
    </comment>
    <comment ref="B188" authorId="0" shapeId="0" xr:uid="{D70E30C7-4F18-43B8-9C4A-CE05AB32731D}">
      <text>
        <r>
          <rPr>
            <sz val="10"/>
            <color indexed="81"/>
            <rFont val="Lucida Console"/>
            <family val="3"/>
          </rPr>
          <t xml:space="preserve">DESCRIÇÃO DETALHADA_x000D_
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r>
      </text>
    </comment>
    <comment ref="W188" authorId="0" shapeId="0" xr:uid="{C7C07495-9F0A-4CBF-B1E7-8AAC69272528}">
      <text>
        <r>
          <rPr>
            <sz val="10"/>
            <color indexed="81"/>
            <rFont val="Lucida Console"/>
            <family val="3"/>
          </rPr>
          <t>_x000D_
SegMedTra</t>
        </r>
      </text>
    </comment>
    <comment ref="X188" authorId="0" shapeId="0" xr:uid="{9131162E-DC6C-4C0B-9A98-180DCCDBB92E}">
      <text>
        <r>
          <rPr>
            <sz val="10"/>
            <color indexed="81"/>
            <rFont val="Lucida Console"/>
            <family val="3"/>
          </rPr>
          <t>_x000D_
EQUIP PROT IND, INST MAT P/ SINAL, CONTR, COMB ...</t>
        </r>
      </text>
    </comment>
    <comment ref="Y188" authorId="0" shapeId="0" xr:uid="{3C862C3B-9CDF-4DD8-AA78-DE5D379CE991}">
      <text>
        <r>
          <rPr>
            <sz val="10"/>
            <color indexed="81"/>
            <rFont val="Lucida Console"/>
            <family val="3"/>
          </rPr>
          <t>_x000D_
CALCADOS, LUVAS, OCULOS, MASCARAS, CAPACETES, CASSETETE</t>
        </r>
      </text>
    </comment>
    <comment ref="AW188" authorId="0" shapeId="0" xr:uid="{CFE4C651-46EA-4979-BDC0-342C5798DA7F}">
      <text>
        <r>
          <rPr>
            <sz val="10"/>
            <color indexed="81"/>
            <rFont val="Lucida Console"/>
            <family val="3"/>
          </rPr>
          <t>Tempo de Estoque (Meses)_x000D_
_x000D_
47,0</t>
        </r>
      </text>
    </comment>
    <comment ref="A189" authorId="0" shapeId="0" xr:uid="{09767516-70A0-4298-B443-029B3E4EB4FE}">
      <text>
        <r>
          <rPr>
            <sz val="10"/>
            <color indexed="81"/>
            <rFont val="Lucida Console"/>
            <family val="3"/>
          </rPr>
          <t>_x000D_
79688</t>
        </r>
      </text>
    </comment>
    <comment ref="B189" authorId="0" shapeId="0" xr:uid="{5BB40B96-9169-4424-8DEE-0543E7FDEBBD}">
      <text>
        <r>
          <rPr>
            <sz val="10"/>
            <color indexed="81"/>
            <rFont val="Lucida Console"/>
            <family val="3"/>
          </rPr>
          <t>DESCRIÇÃO DETALHADA_x000D_
CAPA EM POLIPROPILENO, TAMANHO A4, 0,30 MM DE ESPESSURA, PRETO</t>
        </r>
      </text>
    </comment>
    <comment ref="W189" authorId="0" shapeId="0" xr:uid="{BCD7DE95-66E4-405F-95FC-B7F4B608AE95}">
      <text>
        <r>
          <rPr>
            <sz val="10"/>
            <color indexed="81"/>
            <rFont val="Lucida Console"/>
            <family val="3"/>
          </rPr>
          <t>_x000D_
Pedagógico</t>
        </r>
      </text>
    </comment>
    <comment ref="X189" authorId="0" shapeId="0" xr:uid="{8436F81C-E5FF-4280-9262-36E66B44AAC8}">
      <text>
        <r>
          <rPr>
            <sz val="10"/>
            <color indexed="81"/>
            <rFont val="Lucida Console"/>
            <family val="3"/>
          </rPr>
          <t>_x000D_
MAQ., EQUIP., COMP., ACES., MAT. PARA ESCRIT.E ESCOLAR</t>
        </r>
      </text>
    </comment>
    <comment ref="Y189" authorId="0" shapeId="0" xr:uid="{DDF50D73-290F-46C4-BBDD-814E9EE8BBFE}">
      <text>
        <r>
          <rPr>
            <sz val="10"/>
            <color indexed="81"/>
            <rFont val="Lucida Console"/>
            <family val="3"/>
          </rPr>
          <t>_x000D_
CAPAS, CLASSIF., PRANCHETAS, CADERNOS, ENVELOPES, PASTAS, FICHAS, LIVROS</t>
        </r>
      </text>
    </comment>
    <comment ref="AW189" authorId="0" shapeId="0" xr:uid="{3EB5AC77-7510-475B-88B0-B5179457D0B1}">
      <text>
        <r>
          <rPr>
            <sz val="10"/>
            <color indexed="81"/>
            <rFont val="Lucida Console"/>
            <family val="3"/>
          </rPr>
          <t>Tempo de Estoque (Meses)_x000D_
_x000D_
19.001,0</t>
        </r>
      </text>
    </comment>
    <comment ref="A190" authorId="0" shapeId="0" xr:uid="{B447E35E-9807-4344-B807-87FA76970345}">
      <text>
        <r>
          <rPr>
            <sz val="10"/>
            <color indexed="81"/>
            <rFont val="Lucida Console"/>
            <family val="3"/>
          </rPr>
          <t>_x000D_
79687</t>
        </r>
      </text>
    </comment>
    <comment ref="B190" authorId="0" shapeId="0" xr:uid="{8A35AC50-85A2-454E-9B9D-E5AAF460A7B0}">
      <text>
        <r>
          <rPr>
            <sz val="10"/>
            <color indexed="81"/>
            <rFont val="Lucida Console"/>
            <family val="3"/>
          </rPr>
          <t>DESCRIÇÃO DETALHADA_x000D_
CAPA EM POLIPROPILENO, TAMANHO A4, 0,30 MM DE ESPESSURA, TRANSPARENTE</t>
        </r>
      </text>
    </comment>
    <comment ref="W190" authorId="0" shapeId="0" xr:uid="{B21787EB-2BC9-462F-A972-36F9C560E614}">
      <text>
        <r>
          <rPr>
            <sz val="10"/>
            <color indexed="81"/>
            <rFont val="Lucida Console"/>
            <family val="3"/>
          </rPr>
          <t>_x000D_
Pedagógico</t>
        </r>
      </text>
    </comment>
    <comment ref="X190" authorId="0" shapeId="0" xr:uid="{75D7027D-4C6D-4F74-81FC-30998F2E6814}">
      <text>
        <r>
          <rPr>
            <sz val="10"/>
            <color indexed="81"/>
            <rFont val="Lucida Console"/>
            <family val="3"/>
          </rPr>
          <t>_x000D_
MAQ., EQUIP., COMP., ACES., MAT. PARA ESCRIT.E ESCOLAR</t>
        </r>
      </text>
    </comment>
    <comment ref="Y190" authorId="0" shapeId="0" xr:uid="{FFDF53E6-760D-4C8C-AC4F-3838BE1AB1C5}">
      <text>
        <r>
          <rPr>
            <sz val="10"/>
            <color indexed="81"/>
            <rFont val="Lucida Console"/>
            <family val="3"/>
          </rPr>
          <t>_x000D_
CAPAS, CLASSIF., PRANCHETAS, CADERNOS, ENVELOPES, PASTAS, FICHAS, LIVROS</t>
        </r>
      </text>
    </comment>
    <comment ref="AW190" authorId="0" shapeId="0" xr:uid="{2794562D-4AF5-4B77-B2CE-20F595D2CFCE}">
      <text>
        <r>
          <rPr>
            <sz val="10"/>
            <color indexed="81"/>
            <rFont val="Lucida Console"/>
            <family val="3"/>
          </rPr>
          <t>Tempo de Estoque (Meses)_x000D_
_x000D_
13.261,0</t>
        </r>
      </text>
    </comment>
    <comment ref="A191" authorId="0" shapeId="0" xr:uid="{C62C277A-84C6-4BBD-8D98-4F04873DB710}">
      <text>
        <r>
          <rPr>
            <sz val="10"/>
            <color indexed="81"/>
            <rFont val="Lucida Console"/>
            <family val="3"/>
          </rPr>
          <t>_x000D_
136860</t>
        </r>
      </text>
    </comment>
    <comment ref="B191" authorId="0" shapeId="0" xr:uid="{80E598F0-D1DF-4E61-B1E3-38E7C44A9C58}">
      <text>
        <r>
          <rPr>
            <sz val="10"/>
            <color indexed="81"/>
            <rFont val="Lucida Console"/>
            <family val="3"/>
          </rPr>
          <t>DESCRIÇÃO DETALHADA_x000D_
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r>
      </text>
    </comment>
    <comment ref="W191" authorId="0" shapeId="0" xr:uid="{D3180E0E-C777-40F4-AF27-3F2CAA3E3010}">
      <text>
        <r>
          <rPr>
            <sz val="10"/>
            <color indexed="81"/>
            <rFont val="Lucida Console"/>
            <family val="3"/>
          </rPr>
          <t>_x000D_
SegMedTra</t>
        </r>
      </text>
    </comment>
    <comment ref="X191" authorId="0" shapeId="0" xr:uid="{520FD7A6-D1A6-40F7-BAB8-4735198D7974}">
      <text>
        <r>
          <rPr>
            <sz val="10"/>
            <color indexed="81"/>
            <rFont val="Lucida Console"/>
            <family val="3"/>
          </rPr>
          <t>_x000D_
EQUIP PROT IND, INST MAT P/ SINAL, CONTR, COMB ...</t>
        </r>
      </text>
    </comment>
    <comment ref="Y191" authorId="0" shapeId="0" xr:uid="{44891B6A-4922-4DC0-A834-C6F809E98190}">
      <text>
        <r>
          <rPr>
            <sz val="10"/>
            <color indexed="81"/>
            <rFont val="Lucida Console"/>
            <family val="3"/>
          </rPr>
          <t>_x000D_
CALCADOS, LUVAS, OCULOS, MASCARAS, CAPACETES, CASSETETE</t>
        </r>
      </text>
    </comment>
    <comment ref="AW191" authorId="0" shapeId="0" xr:uid="{03C61F5E-DA23-4089-9AF0-4433CB9CD689}">
      <text>
        <r>
          <rPr>
            <sz val="10"/>
            <color indexed="81"/>
            <rFont val="Lucida Console"/>
            <family val="3"/>
          </rPr>
          <t>Tempo de Estoque (Meses)_x000D_
_x000D_
9,0</t>
        </r>
      </text>
    </comment>
    <comment ref="A192" authorId="0" shapeId="0" xr:uid="{E7C86301-6CFF-4D01-B8E8-1EC3A9826D04}">
      <text>
        <r>
          <rPr>
            <sz val="10"/>
            <color indexed="81"/>
            <rFont val="Lucida Console"/>
            <family val="3"/>
          </rPr>
          <t>_x000D_
24219</t>
        </r>
      </text>
    </comment>
    <comment ref="B192" authorId="0" shapeId="0" xr:uid="{DF8A5892-A880-4BE4-BE04-16ABF634BD3C}">
      <text>
        <r>
          <rPr>
            <sz val="10"/>
            <color indexed="81"/>
            <rFont val="Lucida Console"/>
            <family val="3"/>
          </rPr>
          <t>DESCRIÇÃO DETALHADA_x000D_
CAPACHO DE FIBRA DE COCO - 0,40 X 0,60 M</t>
        </r>
      </text>
    </comment>
    <comment ref="W192" authorId="0" shapeId="0" xr:uid="{0D7B1963-B274-43F4-BD05-AF1555ACA76F}">
      <text>
        <r>
          <rPr>
            <sz val="10"/>
            <color indexed="81"/>
            <rFont val="Lucida Console"/>
            <family val="3"/>
          </rPr>
          <t>_x000D_
Administrativo</t>
        </r>
      </text>
    </comment>
    <comment ref="X192" authorId="0" shapeId="0" xr:uid="{23BCE7B6-3087-4844-9316-F236EE831CD5}">
      <text>
        <r>
          <rPr>
            <sz val="10"/>
            <color indexed="81"/>
            <rFont val="Lucida Console"/>
            <family val="3"/>
          </rPr>
          <t>_x000D_
ART. DOMEST. DECO. GUARNI. DE AMBI.TECI. VEICULOS</t>
        </r>
      </text>
    </comment>
    <comment ref="Y192" authorId="0" shapeId="0" xr:uid="{0CAA2045-AD4E-40B4-830F-5AAEA37DE872}">
      <text>
        <r>
          <rPr>
            <sz val="10"/>
            <color indexed="81"/>
            <rFont val="Lucida Console"/>
            <family val="3"/>
          </rPr>
          <t>_x000D_
ARTIGOS DE DECORACAO DE AMBIENTE</t>
        </r>
      </text>
    </comment>
    <comment ref="AW192" authorId="0" shapeId="0" xr:uid="{4E680310-1A84-4789-A793-702A986FD926}">
      <text>
        <r>
          <rPr>
            <sz val="10"/>
            <color indexed="81"/>
            <rFont val="Lucida Console"/>
            <family val="3"/>
          </rPr>
          <t>Tempo de Estoque (Meses)_x000D_
_x000D_
426,0</t>
        </r>
      </text>
    </comment>
    <comment ref="A193" authorId="0" shapeId="0" xr:uid="{C48AD2B7-089C-4916-A1F3-810DE4DA1CA2}">
      <text>
        <r>
          <rPr>
            <sz val="10"/>
            <color indexed="81"/>
            <rFont val="Lucida Console"/>
            <family val="3"/>
          </rPr>
          <t>_x000D_
132799</t>
        </r>
      </text>
    </comment>
    <comment ref="B193" authorId="0" shapeId="0" xr:uid="{0D7F2B0F-73F6-4AD5-B1EE-F24640BD45CF}">
      <text>
        <r>
          <rPr>
            <sz val="10"/>
            <color indexed="81"/>
            <rFont val="Lucida Console"/>
            <family val="3"/>
          </rPr>
          <t>DESCRIÇÃO DETALHADA_x000D_
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r>
      </text>
    </comment>
    <comment ref="W193" authorId="0" shapeId="0" xr:uid="{1A4FC182-D56F-495D-B65E-1D343F33DDFC}">
      <text>
        <r>
          <rPr>
            <sz val="10"/>
            <color indexed="81"/>
            <rFont val="Lucida Console"/>
            <family val="3"/>
          </rPr>
          <t>_x000D_
SegMedTra</t>
        </r>
      </text>
    </comment>
    <comment ref="X193" authorId="0" shapeId="0" xr:uid="{5929D0AB-E83C-4D88-AF0C-70A6B862774E}">
      <text>
        <r>
          <rPr>
            <sz val="10"/>
            <color indexed="81"/>
            <rFont val="Lucida Console"/>
            <family val="3"/>
          </rPr>
          <t>_x000D_
EQUIP PROT IND, INST MAT P/ SINAL, CONTR, COMB ...</t>
        </r>
      </text>
    </comment>
    <comment ref="Y193" authorId="0" shapeId="0" xr:uid="{411BF6BA-F928-480F-BDDB-1D8519EFAFA6}">
      <text>
        <r>
          <rPr>
            <sz val="10"/>
            <color indexed="81"/>
            <rFont val="Lucida Console"/>
            <family val="3"/>
          </rPr>
          <t>_x000D_
CALCADOS, LUVAS, OCULOS, MASCARAS, CAPACETES, CASSETETE</t>
        </r>
      </text>
    </comment>
    <comment ref="AW193" authorId="0" shapeId="0" xr:uid="{F2863535-3BA4-4AE2-908B-92F8789030A2}">
      <text>
        <r>
          <rPr>
            <sz val="10"/>
            <color indexed="81"/>
            <rFont val="Lucida Console"/>
            <family val="3"/>
          </rPr>
          <t>Tempo de Estoque (Meses)_x000D_
_x000D_
10,0</t>
        </r>
      </text>
    </comment>
    <comment ref="A194" authorId="0" shapeId="0" xr:uid="{07BBB76F-5A60-4807-B68E-7DDB8D28AA18}">
      <text>
        <r>
          <rPr>
            <sz val="10"/>
            <color indexed="81"/>
            <rFont val="Lucida Console"/>
            <family val="3"/>
          </rPr>
          <t>_x000D_
12635</t>
        </r>
      </text>
    </comment>
    <comment ref="B194" authorId="0" shapeId="0" xr:uid="{34657892-1670-4512-815E-A3AFFB40A9F4}">
      <text>
        <r>
          <rPr>
            <sz val="10"/>
            <color indexed="81"/>
            <rFont val="Lucida Console"/>
            <family val="3"/>
          </rPr>
          <t>DESCRIÇÃO DETALHADA_x000D_
CARTOLINA - AMARELA - 50 X 66 CM - 180 G/M2</t>
        </r>
      </text>
    </comment>
    <comment ref="G194" authorId="0" shapeId="0" xr:uid="{BF734B00-E165-4320-85DD-88514CE1D643}">
      <text>
        <r>
          <rPr>
            <sz val="10"/>
            <color indexed="81"/>
            <rFont val="Lucida Console"/>
            <family val="3"/>
          </rPr>
          <t>_x000D_
Últ estimativa : 25.000_x000D_
Enviada em     : 19.12.2019_x000D_
Ata - Venc     : 143/21 - 20.05.2022</t>
        </r>
      </text>
    </comment>
    <comment ref="O194" authorId="0" shapeId="0" xr:uid="{B654D4B2-9631-4133-A647-988E52FFBA9F}">
      <text>
        <r>
          <rPr>
            <sz val="10"/>
            <color indexed="81"/>
            <rFont val="Lucida Console"/>
            <family val="3"/>
          </rPr>
          <t>_x000D_
Pertencia a ATA nº 143/21_x000D_
Estimativa de Renovação enviada em 19.12.2019 - Qtd 25.000_x000D_
PE  61/21 lote _x000D_
30.04.21 = Finalizado. Ata 143/20</t>
        </r>
      </text>
    </comment>
    <comment ref="W194" authorId="0" shapeId="0" xr:uid="{15991734-5046-4154-888D-214EDAFB6542}">
      <text>
        <r>
          <rPr>
            <sz val="10"/>
            <color indexed="81"/>
            <rFont val="Lucida Console"/>
            <family val="3"/>
          </rPr>
          <t>_x000D_
Pedagógico</t>
        </r>
      </text>
    </comment>
    <comment ref="X194" authorId="0" shapeId="0" xr:uid="{DF4AAFFD-B9DB-4798-9DD5-00156D07895D}">
      <text>
        <r>
          <rPr>
            <sz val="10"/>
            <color indexed="81"/>
            <rFont val="Lucida Console"/>
            <family val="3"/>
          </rPr>
          <t>_x000D_
MAQ. E EQUIP. P/ IND. GRAFICA COMP. ACESS. E PAPEI</t>
        </r>
      </text>
    </comment>
    <comment ref="Y194" authorId="0" shapeId="0" xr:uid="{11C85586-2694-4A0E-8D47-3E927D632E38}">
      <text>
        <r>
          <rPr>
            <sz val="10"/>
            <color indexed="81"/>
            <rFont val="Lucida Console"/>
            <family val="3"/>
          </rPr>
          <t>_x000D_
CARTOES E CARTOLINA</t>
        </r>
      </text>
    </comment>
    <comment ref="AW194" authorId="0" shapeId="0" xr:uid="{9C36AE0B-9C2D-464E-88DC-436C1FC4773B}">
      <text>
        <r>
          <rPr>
            <sz val="10"/>
            <color indexed="81"/>
            <rFont val="Lucida Console"/>
            <family val="3"/>
          </rPr>
          <t>Tempo de Estoque (Meses)_x000D_
_x000D_
2.009,0</t>
        </r>
      </text>
    </comment>
    <comment ref="A195" authorId="0" shapeId="0" xr:uid="{F6B34BA8-84FA-4829-87D3-BA07A64CE74F}">
      <text>
        <r>
          <rPr>
            <sz val="10"/>
            <color indexed="81"/>
            <rFont val="Lucida Console"/>
            <family val="3"/>
          </rPr>
          <t>_x000D_
23687</t>
        </r>
      </text>
    </comment>
    <comment ref="B195" authorId="0" shapeId="0" xr:uid="{74CB4DD4-903E-40A0-8955-A3B97A9C198D}">
      <text>
        <r>
          <rPr>
            <sz val="10"/>
            <color indexed="81"/>
            <rFont val="Lucida Console"/>
            <family val="3"/>
          </rPr>
          <t>DESCRIÇÃO DETALHADA_x000D_
CARTOLINA - AZUL CLARO - 50 X 66 CM - 180 G/M2</t>
        </r>
      </text>
    </comment>
    <comment ref="G195" authorId="0" shapeId="0" xr:uid="{5C9ACB12-25F9-400B-8F21-23D6318E63C6}">
      <text>
        <r>
          <rPr>
            <sz val="10"/>
            <color indexed="81"/>
            <rFont val="Lucida Console"/>
            <family val="3"/>
          </rPr>
          <t>_x000D_
Últ estimativa : 25.000_x000D_
Enviada em     : 19.12.2019_x000D_
Ata - Venc     : 143/21 - 20.05.2022</t>
        </r>
      </text>
    </comment>
    <comment ref="O195" authorId="0" shapeId="0" xr:uid="{C2D2C428-AF1D-46BA-875B-F2488D6A38AA}">
      <text>
        <r>
          <rPr>
            <sz val="10"/>
            <color indexed="81"/>
            <rFont val="Lucida Console"/>
            <family val="3"/>
          </rPr>
          <t>_x000D_
Pertencia a ATA nº 143/21_x000D_
Estimativa de Renovação enviada em 19.12.2019 - Qtd 25.000_x000D_
PE  61/21 lote _x000D_
30.04.21 = Finalizado. Ata 143/20</t>
        </r>
      </text>
    </comment>
    <comment ref="W195" authorId="0" shapeId="0" xr:uid="{61F7568F-BF40-42D2-A592-F7BBF7CCFA14}">
      <text>
        <r>
          <rPr>
            <sz val="10"/>
            <color indexed="81"/>
            <rFont val="Lucida Console"/>
            <family val="3"/>
          </rPr>
          <t>_x000D_
Pedagógico</t>
        </r>
      </text>
    </comment>
    <comment ref="X195" authorId="0" shapeId="0" xr:uid="{198DDC29-0425-4234-A4F8-39598ABD02E6}">
      <text>
        <r>
          <rPr>
            <sz val="10"/>
            <color indexed="81"/>
            <rFont val="Lucida Console"/>
            <family val="3"/>
          </rPr>
          <t>_x000D_
MAQ. E EQUIP. P/ IND. GRAFICA COMP. ACESS. E PAPEI</t>
        </r>
      </text>
    </comment>
    <comment ref="Y195" authorId="0" shapeId="0" xr:uid="{FE2455F7-D483-4518-837E-D925A06E37C7}">
      <text>
        <r>
          <rPr>
            <sz val="10"/>
            <color indexed="81"/>
            <rFont val="Lucida Console"/>
            <family val="3"/>
          </rPr>
          <t>_x000D_
CARTOES E CARTOLINA</t>
        </r>
      </text>
    </comment>
    <comment ref="AW195" authorId="0" shapeId="0" xr:uid="{677B7CEC-8B4E-451D-9D61-33E094A5DA24}">
      <text>
        <r>
          <rPr>
            <sz val="10"/>
            <color indexed="81"/>
            <rFont val="Lucida Console"/>
            <family val="3"/>
          </rPr>
          <t>Tempo de Estoque (Meses)_x000D_
_x000D_
8.988,0</t>
        </r>
      </text>
    </comment>
    <comment ref="A196" authorId="0" shapeId="0" xr:uid="{C988C369-073A-4140-8193-14D68C615714}">
      <text>
        <r>
          <rPr>
            <sz val="10"/>
            <color indexed="81"/>
            <rFont val="Lucida Console"/>
            <family val="3"/>
          </rPr>
          <t>_x000D_
12623</t>
        </r>
      </text>
    </comment>
    <comment ref="B196" authorId="0" shapeId="0" xr:uid="{0FA604AF-F72F-424E-8287-9914E8B12559}">
      <text>
        <r>
          <rPr>
            <sz val="10"/>
            <color indexed="81"/>
            <rFont val="Lucida Console"/>
            <family val="3"/>
          </rPr>
          <t>DESCRIÇÃO DETALHADA_x000D_
CARTOLINA - BRANCA  - 50 X 66 CM - 180 G/M2</t>
        </r>
      </text>
    </comment>
    <comment ref="G196" authorId="0" shapeId="0" xr:uid="{9A554317-FBB4-4B47-85C5-8EB765D00563}">
      <text>
        <r>
          <rPr>
            <sz val="10"/>
            <color indexed="81"/>
            <rFont val="Lucida Console"/>
            <family val="3"/>
          </rPr>
          <t>_x000D_
Últ estimativa : 40.000_x000D_
Enviada em     : 19.12.2019_x000D_
Ata - Venc     : 143/21 - 20.05.2022</t>
        </r>
      </text>
    </comment>
    <comment ref="O196" authorId="0" shapeId="0" xr:uid="{1B850393-61D7-492A-9169-E201A42587C6}">
      <text>
        <r>
          <rPr>
            <sz val="10"/>
            <color indexed="81"/>
            <rFont val="Lucida Console"/>
            <family val="3"/>
          </rPr>
          <t>_x000D_
Pertencia a ATA nº 143/21_x000D_
Estimativa de Renovação enviada em 19.12.2019 - Qtd 40.000_x000D_
PE  61/21 lote _x000D_
30.04.21 = Finalizado. Ata 143/20</t>
        </r>
      </text>
    </comment>
    <comment ref="W196" authorId="0" shapeId="0" xr:uid="{4B8B444E-4CAB-4254-8E98-1D6E72520359}">
      <text>
        <r>
          <rPr>
            <sz val="10"/>
            <color indexed="81"/>
            <rFont val="Lucida Console"/>
            <family val="3"/>
          </rPr>
          <t>_x000D_
Pedagógico</t>
        </r>
      </text>
    </comment>
    <comment ref="X196" authorId="0" shapeId="0" xr:uid="{04BE7AAA-E141-4AB4-871B-9074EB1117E6}">
      <text>
        <r>
          <rPr>
            <sz val="10"/>
            <color indexed="81"/>
            <rFont val="Lucida Console"/>
            <family val="3"/>
          </rPr>
          <t>_x000D_
MAQ. E EQUIP. P/ IND. GRAFICA COMP. ACESS. E PAPEI</t>
        </r>
      </text>
    </comment>
    <comment ref="Y196" authorId="0" shapeId="0" xr:uid="{863A64A2-9572-4A8E-AF78-93CA194B3C5B}">
      <text>
        <r>
          <rPr>
            <sz val="10"/>
            <color indexed="81"/>
            <rFont val="Lucida Console"/>
            <family val="3"/>
          </rPr>
          <t>_x000D_
CARTOES E CARTOLINA</t>
        </r>
      </text>
    </comment>
    <comment ref="AW196" authorId="0" shapeId="0" xr:uid="{0E8F9DA8-D1F8-41CD-AD65-29E849565B19}">
      <text>
        <r>
          <rPr>
            <sz val="10"/>
            <color indexed="81"/>
            <rFont val="Lucida Console"/>
            <family val="3"/>
          </rPr>
          <t>Tempo de Estoque (Meses)_x000D_
_x000D_
32.483,0</t>
        </r>
      </text>
    </comment>
    <comment ref="A197" authorId="0" shapeId="0" xr:uid="{9418C2F6-9251-445B-A17E-2857057E8C19}">
      <text>
        <r>
          <rPr>
            <sz val="10"/>
            <color indexed="81"/>
            <rFont val="Lucida Console"/>
            <family val="3"/>
          </rPr>
          <t>_x000D_
23692</t>
        </r>
      </text>
    </comment>
    <comment ref="B197" authorId="0" shapeId="0" xr:uid="{5613F21E-9AC9-49EA-A168-3415BCBDA6A3}">
      <text>
        <r>
          <rPr>
            <sz val="10"/>
            <color indexed="81"/>
            <rFont val="Lucida Console"/>
            <family val="3"/>
          </rPr>
          <t>DESCRIÇÃO DETALHADA_x000D_
CARTOLINA - ROSA - 50 X 66 CM - 180 G/M2</t>
        </r>
      </text>
    </comment>
    <comment ref="G197" authorId="0" shapeId="0" xr:uid="{8E34FC26-C303-4128-B281-87967E7A5ABD}">
      <text>
        <r>
          <rPr>
            <sz val="10"/>
            <color indexed="81"/>
            <rFont val="Lucida Console"/>
            <family val="3"/>
          </rPr>
          <t>_x000D_
Últ estimativa : 25.000_x000D_
Enviada em     : 19.12.2019_x000D_
Ata - Venc     : 143/21 - 20.05.2022</t>
        </r>
      </text>
    </comment>
    <comment ref="O197" authorId="0" shapeId="0" xr:uid="{B285CF33-FC3E-44F1-AFF9-AFAA5837828C}">
      <text>
        <r>
          <rPr>
            <sz val="10"/>
            <color indexed="81"/>
            <rFont val="Lucida Console"/>
            <family val="3"/>
          </rPr>
          <t>_x000D_
Pertencia a ATA nº 143/21_x000D_
Estimativa de Renovação enviada em 19.12.2019 - Qtd 25.000_x000D_
PE  61/21 lote _x000D_
30.04.21 = Finalizado. Ata 143/20</t>
        </r>
      </text>
    </comment>
    <comment ref="W197" authorId="0" shapeId="0" xr:uid="{6B0848D6-9050-49EE-8143-D09FCB4EC12C}">
      <text>
        <r>
          <rPr>
            <sz val="10"/>
            <color indexed="81"/>
            <rFont val="Lucida Console"/>
            <family val="3"/>
          </rPr>
          <t>_x000D_
Pedagógico</t>
        </r>
      </text>
    </comment>
    <comment ref="X197" authorId="0" shapeId="0" xr:uid="{484508A7-8004-404A-81FF-9AB47E830EE5}">
      <text>
        <r>
          <rPr>
            <sz val="10"/>
            <color indexed="81"/>
            <rFont val="Lucida Console"/>
            <family val="3"/>
          </rPr>
          <t>_x000D_
MAQ. E EQUIP. P/ IND. GRAFICA COMP. ACESS. E PAPEI</t>
        </r>
      </text>
    </comment>
    <comment ref="Y197" authorId="0" shapeId="0" xr:uid="{3527821A-CD7F-4F7B-8EA2-EDCBB92E907E}">
      <text>
        <r>
          <rPr>
            <sz val="10"/>
            <color indexed="81"/>
            <rFont val="Lucida Console"/>
            <family val="3"/>
          </rPr>
          <t>_x000D_
CARTOES E CARTOLINA</t>
        </r>
      </text>
    </comment>
    <comment ref="AW197" authorId="0" shapeId="0" xr:uid="{784D266A-4343-4C7B-8348-583959F1CA94}">
      <text>
        <r>
          <rPr>
            <sz val="10"/>
            <color indexed="81"/>
            <rFont val="Lucida Console"/>
            <family val="3"/>
          </rPr>
          <t>Tempo de Estoque (Meses)_x000D_
_x000D_
12.143,0</t>
        </r>
      </text>
    </comment>
    <comment ref="A198" authorId="0" shapeId="0" xr:uid="{94F67156-9D0C-4655-B81C-A1A76424D255}">
      <text>
        <r>
          <rPr>
            <sz val="10"/>
            <color indexed="81"/>
            <rFont val="Lucida Console"/>
            <family val="3"/>
          </rPr>
          <t>_x000D_
47447</t>
        </r>
      </text>
    </comment>
    <comment ref="B198" authorId="0" shapeId="0" xr:uid="{4C282BE2-D2BF-40F5-A192-1270A883CD41}">
      <text>
        <r>
          <rPr>
            <sz val="10"/>
            <color indexed="81"/>
            <rFont val="Lucida Console"/>
            <family val="3"/>
          </rPr>
          <t>DESCRIÇÃO DETALHADA_x000D_
CARTOLINA - VERDE CLARO - 50 X 66 CM - GRAMATURA 180G/M2</t>
        </r>
      </text>
    </comment>
    <comment ref="G198" authorId="0" shapeId="0" xr:uid="{B6D0EE77-DDEE-482C-88BE-D7992AB04631}">
      <text>
        <r>
          <rPr>
            <sz val="10"/>
            <color indexed="81"/>
            <rFont val="Lucida Console"/>
            <family val="3"/>
          </rPr>
          <t>_x000D_
Últ estimativa : 25.000_x000D_
Enviada em     : 19.12.2019_x000D_
Ata - Venc     : 143/21 - 20.05.2022</t>
        </r>
      </text>
    </comment>
    <comment ref="O198" authorId="0" shapeId="0" xr:uid="{F55DAB89-CA9E-4C3E-AEEC-1370E1FD6AE7}">
      <text>
        <r>
          <rPr>
            <sz val="10"/>
            <color indexed="81"/>
            <rFont val="Lucida Console"/>
            <family val="3"/>
          </rPr>
          <t>_x000D_
Pertencia a ATA nº 143/21_x000D_
Estimativa de Renovação enviada em 19.12.2019 - Qtd 25.000_x000D_
PE  61/21 lote _x000D_
30.04.21 = Finalizado. Ata 143/20</t>
        </r>
      </text>
    </comment>
    <comment ref="W198" authorId="0" shapeId="0" xr:uid="{6DB08165-62BD-45A3-92EC-D84DF678B333}">
      <text>
        <r>
          <rPr>
            <sz val="10"/>
            <color indexed="81"/>
            <rFont val="Lucida Console"/>
            <family val="3"/>
          </rPr>
          <t>_x000D_
Pedagógico</t>
        </r>
      </text>
    </comment>
    <comment ref="X198" authorId="0" shapeId="0" xr:uid="{0E9FA2FC-D38A-4D20-9F67-8C8CE69BC1DA}">
      <text>
        <r>
          <rPr>
            <sz val="10"/>
            <color indexed="81"/>
            <rFont val="Lucida Console"/>
            <family val="3"/>
          </rPr>
          <t>_x000D_
MAQ. E EQUIP. P/ IND. GRAFICA COMP. ACESS. E PAPEI</t>
        </r>
      </text>
    </comment>
    <comment ref="Y198" authorId="0" shapeId="0" xr:uid="{41AEC237-93E6-4C35-9473-3A5F3018889A}">
      <text>
        <r>
          <rPr>
            <sz val="10"/>
            <color indexed="81"/>
            <rFont val="Lucida Console"/>
            <family val="3"/>
          </rPr>
          <t>_x000D_
CARTOES E CARTOLINA</t>
        </r>
      </text>
    </comment>
    <comment ref="AW198" authorId="0" shapeId="0" xr:uid="{C300B33B-F7A5-4ECA-A29D-41124B2CCADE}">
      <text>
        <r>
          <rPr>
            <sz val="10"/>
            <color indexed="81"/>
            <rFont val="Lucida Console"/>
            <family val="3"/>
          </rPr>
          <t>Tempo de Estoque (Meses)_x000D_
_x000D_
12.817,0</t>
        </r>
      </text>
    </comment>
    <comment ref="A199" authorId="0" shapeId="0" xr:uid="{BD4708C5-0E43-4E7B-9D80-60ADE7A63E70}">
      <text>
        <r>
          <rPr>
            <sz val="10"/>
            <color indexed="81"/>
            <rFont val="Lucida Console"/>
            <family val="3"/>
          </rPr>
          <t>_x000D_
133843</t>
        </r>
      </text>
    </comment>
    <comment ref="B199" authorId="0" shapeId="0" xr:uid="{A759F152-DE90-42B3-A351-89451D636794}">
      <text>
        <r>
          <rPr>
            <sz val="10"/>
            <color indexed="81"/>
            <rFont val="Lucida Console"/>
            <family val="3"/>
          </rPr>
          <t>DESCRIÇÃO DETALHADA_x000D_
CARTOLINA DUPLA FACE / COLOR SET AMARELA (COR VIVA, VIBRANTE, UNIFORME E SEM MANCHAS) - 48 X 66 CM VARIACAO +/- 5 CM)</t>
        </r>
      </text>
    </comment>
    <comment ref="G199" authorId="0" shapeId="0" xr:uid="{2A649541-EBBF-4E2A-A62F-CDA3700C957F}">
      <text>
        <r>
          <rPr>
            <sz val="10"/>
            <color indexed="81"/>
            <rFont val="Lucida Console"/>
            <family val="3"/>
          </rPr>
          <t>_x000D_
Últ estimativa : 25.000_x000D_
Enviada em     : 19.12.2019_x000D_
Ata - Venc     : 143/21 - 20.05.2022</t>
        </r>
      </text>
    </comment>
    <comment ref="O199" authorId="0" shapeId="0" xr:uid="{62FEE6EF-C253-4E0B-BC94-C410E4A4D0B0}">
      <text>
        <r>
          <rPr>
            <sz val="10"/>
            <color indexed="81"/>
            <rFont val="Lucida Console"/>
            <family val="3"/>
          </rPr>
          <t>_x000D_
Pertencia a ATA nº 143/21_x000D_
Estimativa de Renovação enviada em 19.12.2019 - Qtd 25.000_x000D_
PE  61/21 lote _x000D_
30.04.21 = Finalizado. Ata 143/20</t>
        </r>
      </text>
    </comment>
    <comment ref="W199" authorId="0" shapeId="0" xr:uid="{C754CC9A-BFCA-4B0F-A7BE-96CBD83F0735}">
      <text>
        <r>
          <rPr>
            <sz val="10"/>
            <color indexed="81"/>
            <rFont val="Lucida Console"/>
            <family val="3"/>
          </rPr>
          <t>_x000D_
Pedagógico</t>
        </r>
      </text>
    </comment>
    <comment ref="X199" authorId="0" shapeId="0" xr:uid="{3B19BF4A-2C4F-4A95-B707-6BA59F97967E}">
      <text>
        <r>
          <rPr>
            <sz val="10"/>
            <color indexed="81"/>
            <rFont val="Lucida Console"/>
            <family val="3"/>
          </rPr>
          <t>_x000D_
MAQ. E EQUIP. P/ IND. GRAFICA COMP. ACESS. E PAPEI</t>
        </r>
      </text>
    </comment>
    <comment ref="Y199" authorId="0" shapeId="0" xr:uid="{26881005-3514-44F2-A0CF-BFE158F4EA6B}">
      <text>
        <r>
          <rPr>
            <sz val="10"/>
            <color indexed="81"/>
            <rFont val="Lucida Console"/>
            <family val="3"/>
          </rPr>
          <t>_x000D_
CARTOES E CARTOLINA</t>
        </r>
      </text>
    </comment>
    <comment ref="AW199" authorId="0" shapeId="0" xr:uid="{589EDDF7-AF43-44EA-B2C4-31923CB690C1}">
      <text>
        <r>
          <rPr>
            <sz val="10"/>
            <color indexed="81"/>
            <rFont val="Lucida Console"/>
            <family val="3"/>
          </rPr>
          <t>Tempo de Estoque (Meses)_x000D_
_x000D_
3.140,0</t>
        </r>
      </text>
    </comment>
    <comment ref="A200" authorId="0" shapeId="0" xr:uid="{E3295252-FBFC-4315-BC99-21D1B652123C}">
      <text>
        <r>
          <rPr>
            <sz val="10"/>
            <color indexed="81"/>
            <rFont val="Lucida Console"/>
            <family val="3"/>
          </rPr>
          <t>_x000D_
133844</t>
        </r>
      </text>
    </comment>
    <comment ref="B200" authorId="0" shapeId="0" xr:uid="{4DA5CD41-7413-4180-A49B-FF5BEC706F41}">
      <text>
        <r>
          <rPr>
            <sz val="10"/>
            <color indexed="81"/>
            <rFont val="Lucida Console"/>
            <family val="3"/>
          </rPr>
          <t>DESCRIÇÃO DETALHADA_x000D_
CARTOLINA DUPLA FACE / COLOR SET AZUL ESCURO (COR VIVA, VIBRANTE, UNIFORME E SEM MANCHAS) - 48 X 66 CM VARIACAO +/- 5 CM)</t>
        </r>
      </text>
    </comment>
    <comment ref="G200" authorId="0" shapeId="0" xr:uid="{A169C09E-516C-407F-84CD-1233C288A9D1}">
      <text>
        <r>
          <rPr>
            <sz val="10"/>
            <color indexed="81"/>
            <rFont val="Lucida Console"/>
            <family val="3"/>
          </rPr>
          <t>_x000D_
Últ estimativa : 25.000_x000D_
Enviada em     : 19.12.2019_x000D_
Ata - Venc     : 143/21 - 20.05.2022</t>
        </r>
      </text>
    </comment>
    <comment ref="O200" authorId="0" shapeId="0" xr:uid="{37762A0C-A3AE-4F09-97DF-94E417E18373}">
      <text>
        <r>
          <rPr>
            <sz val="10"/>
            <color indexed="81"/>
            <rFont val="Lucida Console"/>
            <family val="3"/>
          </rPr>
          <t>_x000D_
Pertencia a ATA nº 143/21_x000D_
Estimativa de Renovação enviada em 19.12.2019 - Qtd 25.000_x000D_
PE  61/21 lote _x000D_
30.04.21 = Finalizado. Ata 143/20</t>
        </r>
      </text>
    </comment>
    <comment ref="W200" authorId="0" shapeId="0" xr:uid="{87238602-7132-411C-88D9-855C67EBBBC9}">
      <text>
        <r>
          <rPr>
            <sz val="10"/>
            <color indexed="81"/>
            <rFont val="Lucida Console"/>
            <family val="3"/>
          </rPr>
          <t>_x000D_
Pedagógico</t>
        </r>
      </text>
    </comment>
    <comment ref="X200" authorId="0" shapeId="0" xr:uid="{BBD42BB3-1D60-4CB7-9057-F3C11BC45A89}">
      <text>
        <r>
          <rPr>
            <sz val="10"/>
            <color indexed="81"/>
            <rFont val="Lucida Console"/>
            <family val="3"/>
          </rPr>
          <t>_x000D_
MAQ. E EQUIP. P/ IND. GRAFICA COMP. ACESS. E PAPEI</t>
        </r>
      </text>
    </comment>
    <comment ref="Y200" authorId="0" shapeId="0" xr:uid="{BB7EAFA7-6F2A-4710-8306-A81845CC7A29}">
      <text>
        <r>
          <rPr>
            <sz val="10"/>
            <color indexed="81"/>
            <rFont val="Lucida Console"/>
            <family val="3"/>
          </rPr>
          <t>_x000D_
CARTOES E CARTOLINA</t>
        </r>
      </text>
    </comment>
    <comment ref="AW200" authorId="0" shapeId="0" xr:uid="{91F415B5-1D75-4143-AF23-AE9A0B9E08A9}">
      <text>
        <r>
          <rPr>
            <sz val="10"/>
            <color indexed="81"/>
            <rFont val="Lucida Console"/>
            <family val="3"/>
          </rPr>
          <t>Tempo de Estoque (Meses)_x000D_
_x000D_
4.300,0</t>
        </r>
      </text>
    </comment>
    <comment ref="A201" authorId="0" shapeId="0" xr:uid="{08056504-99A5-4CD7-B8BB-902421424F44}">
      <text>
        <r>
          <rPr>
            <sz val="10"/>
            <color indexed="81"/>
            <rFont val="Lucida Console"/>
            <family val="3"/>
          </rPr>
          <t>_x000D_
133845</t>
        </r>
      </text>
    </comment>
    <comment ref="B201" authorId="0" shapeId="0" xr:uid="{42F874C3-C338-4F13-A6B6-47C8AECCC63F}">
      <text>
        <r>
          <rPr>
            <sz val="10"/>
            <color indexed="81"/>
            <rFont val="Lucida Console"/>
            <family val="3"/>
          </rPr>
          <t>DESCRIÇÃO DETALHADA_x000D_
CARTOLINA DUPLA FACE / COLOR SET LARANJA (COR VIVA, VIBRANTE, UNIFORME E SEM MANCHAS) - 48 X 66 CM VARIACAO +/- 5 CM)</t>
        </r>
      </text>
    </comment>
    <comment ref="G201" authorId="0" shapeId="0" xr:uid="{9F689E09-668E-40D6-BDE0-E70F281A91E0}">
      <text>
        <r>
          <rPr>
            <sz val="10"/>
            <color indexed="81"/>
            <rFont val="Lucida Console"/>
            <family val="3"/>
          </rPr>
          <t>_x000D_
Últ estimativa : 25.000_x000D_
Enviada em     : 19.12.2019_x000D_
Ata - Venc     : 143/21 - 20.05.2022</t>
        </r>
      </text>
    </comment>
    <comment ref="O201" authorId="0" shapeId="0" xr:uid="{662A087E-AAED-41C5-8D61-EAECF2D2E244}">
      <text>
        <r>
          <rPr>
            <sz val="10"/>
            <color indexed="81"/>
            <rFont val="Lucida Console"/>
            <family val="3"/>
          </rPr>
          <t>_x000D_
Pertencia a ATA nº 143/21_x000D_
Estimativa de Renovação enviada em 19.12.2019 - Qtd 25.000_x000D_
PE  61/21 lote _x000D_
30.04.21 = Finalizado. Ata 143/20</t>
        </r>
      </text>
    </comment>
    <comment ref="W201" authorId="0" shapeId="0" xr:uid="{D46632A6-A177-4509-A4C7-E1DF3C5112C8}">
      <text>
        <r>
          <rPr>
            <sz val="10"/>
            <color indexed="81"/>
            <rFont val="Lucida Console"/>
            <family val="3"/>
          </rPr>
          <t>_x000D_
Pedagógico</t>
        </r>
      </text>
    </comment>
    <comment ref="X201" authorId="0" shapeId="0" xr:uid="{A2086AB4-517A-4BB2-BB10-AFE9CFDFF638}">
      <text>
        <r>
          <rPr>
            <sz val="10"/>
            <color indexed="81"/>
            <rFont val="Lucida Console"/>
            <family val="3"/>
          </rPr>
          <t>_x000D_
MAQ. E EQUIP. P/ IND. GRAFICA COMP. ACESS. E PAPEI</t>
        </r>
      </text>
    </comment>
    <comment ref="Y201" authorId="0" shapeId="0" xr:uid="{13D1BA7D-C1FF-4BA1-92E8-03629F308E5E}">
      <text>
        <r>
          <rPr>
            <sz val="10"/>
            <color indexed="81"/>
            <rFont val="Lucida Console"/>
            <family val="3"/>
          </rPr>
          <t>_x000D_
CARTOES E CARTOLINA</t>
        </r>
      </text>
    </comment>
    <comment ref="AW201" authorId="0" shapeId="0" xr:uid="{324FD3F7-7C2D-464A-9CEA-AFBEC3B79992}">
      <text>
        <r>
          <rPr>
            <sz val="10"/>
            <color indexed="81"/>
            <rFont val="Lucida Console"/>
            <family val="3"/>
          </rPr>
          <t>Tempo de Estoque (Meses)_x000D_
_x000D_
4.126,0</t>
        </r>
      </text>
    </comment>
    <comment ref="A202" authorId="0" shapeId="0" xr:uid="{B752FBC7-2F56-4FAA-885E-4CF1512E1DD2}">
      <text>
        <r>
          <rPr>
            <sz val="10"/>
            <color indexed="81"/>
            <rFont val="Lucida Console"/>
            <family val="3"/>
          </rPr>
          <t>_x000D_
133846</t>
        </r>
      </text>
    </comment>
    <comment ref="B202" authorId="0" shapeId="0" xr:uid="{AE1BF26A-A52A-4798-BA62-C1ABFA13F88D}">
      <text>
        <r>
          <rPr>
            <sz val="10"/>
            <color indexed="81"/>
            <rFont val="Lucida Console"/>
            <family val="3"/>
          </rPr>
          <t>DESCRIÇÃO DETALHADA_x000D_
CARTOLINA DUPLA FACE / COLOR SET MARROM (COR VIVA, VIBRANTE, UNIFORME E SEM MANCHAS) - 48 X 66 CM VARIACAO +/- 5 CM)</t>
        </r>
      </text>
    </comment>
    <comment ref="G202" authorId="0" shapeId="0" xr:uid="{0F9AAE89-8E72-48A7-A5CD-1889F660F5C0}">
      <text>
        <r>
          <rPr>
            <sz val="10"/>
            <color indexed="81"/>
            <rFont val="Lucida Console"/>
            <family val="3"/>
          </rPr>
          <t>_x000D_
Últ estimativa : 25.000_x000D_
Enviada em     : 19.12.2019_x000D_
Ata - Venc     : 143/21 - 20.05.2022</t>
        </r>
      </text>
    </comment>
    <comment ref="O202" authorId="0" shapeId="0" xr:uid="{B3B1D0A7-BFF9-4BE7-B2D1-33A7DAFEA3B1}">
      <text>
        <r>
          <rPr>
            <sz val="10"/>
            <color indexed="81"/>
            <rFont val="Lucida Console"/>
            <family val="3"/>
          </rPr>
          <t>_x000D_
Pertencia a ATA nº 143/21_x000D_
Estimativa de Renovação enviada em 19.12.2019 - Qtd 25.000_x000D_
PE  61/21 lote _x000D_
30.04.21 = Finalizado. Ata 143/20</t>
        </r>
      </text>
    </comment>
    <comment ref="W202" authorId="0" shapeId="0" xr:uid="{F1BDC443-5AFC-46A1-BBAB-17E5941313A7}">
      <text>
        <r>
          <rPr>
            <sz val="10"/>
            <color indexed="81"/>
            <rFont val="Lucida Console"/>
            <family val="3"/>
          </rPr>
          <t>_x000D_
Pedagógico</t>
        </r>
      </text>
    </comment>
    <comment ref="X202" authorId="0" shapeId="0" xr:uid="{1F90B12B-BC0A-4BEA-A830-23611E11C3C8}">
      <text>
        <r>
          <rPr>
            <sz val="10"/>
            <color indexed="81"/>
            <rFont val="Lucida Console"/>
            <family val="3"/>
          </rPr>
          <t>_x000D_
MAQ. E EQUIP. P/ IND. GRAFICA COMP. ACESS. E PAPEI</t>
        </r>
      </text>
    </comment>
    <comment ref="Y202" authorId="0" shapeId="0" xr:uid="{B96F0AE3-E56F-43F9-A53F-427126784FFF}">
      <text>
        <r>
          <rPr>
            <sz val="10"/>
            <color indexed="81"/>
            <rFont val="Lucida Console"/>
            <family val="3"/>
          </rPr>
          <t>_x000D_
CARTOES E CARTOLINA</t>
        </r>
      </text>
    </comment>
    <comment ref="AW202" authorId="0" shapeId="0" xr:uid="{B48CA219-F101-401A-B79B-C2217ADADAD8}">
      <text>
        <r>
          <rPr>
            <sz val="10"/>
            <color indexed="81"/>
            <rFont val="Lucida Console"/>
            <family val="3"/>
          </rPr>
          <t>Tempo de Estoque (Meses)_x000D_
_x000D_
4.500,0</t>
        </r>
      </text>
    </comment>
    <comment ref="A203" authorId="0" shapeId="0" xr:uid="{4CB21601-A6D2-4364-AA66-55EBE06FA2FA}">
      <text>
        <r>
          <rPr>
            <sz val="10"/>
            <color indexed="81"/>
            <rFont val="Lucida Console"/>
            <family val="3"/>
          </rPr>
          <t>_x000D_
133847</t>
        </r>
      </text>
    </comment>
    <comment ref="B203" authorId="0" shapeId="0" xr:uid="{88468615-BE08-4C6E-A956-5C1EAD7448BC}">
      <text>
        <r>
          <rPr>
            <sz val="10"/>
            <color indexed="81"/>
            <rFont val="Lucida Console"/>
            <family val="3"/>
          </rPr>
          <t>DESCRIÇÃO DETALHADA_x000D_
CARTOLINA DUPLA FACE / COLOR SET PRETA (COR VIVA, VIBRANTE, UNIFORME E SEM MANCHAS) - 48 X 66 CM VARIACAO +/- 5 CM)</t>
        </r>
      </text>
    </comment>
    <comment ref="G203" authorId="0" shapeId="0" xr:uid="{5334A4A4-BB85-42B0-98B4-76F365D4EC3D}">
      <text>
        <r>
          <rPr>
            <sz val="10"/>
            <color indexed="81"/>
            <rFont val="Lucida Console"/>
            <family val="3"/>
          </rPr>
          <t>_x000D_
Últ estimativa : 25.000_x000D_
Enviada em     : 19.12.2019_x000D_
Ata - Venc     : 143/21 - 20.05.2022</t>
        </r>
      </text>
    </comment>
    <comment ref="O203" authorId="0" shapeId="0" xr:uid="{831E369E-E61A-4306-A93E-C99E9365E8AE}">
      <text>
        <r>
          <rPr>
            <sz val="10"/>
            <color indexed="81"/>
            <rFont val="Lucida Console"/>
            <family val="3"/>
          </rPr>
          <t>_x000D_
Pertencia a ATA nº 143/21_x000D_
Estimativa de Renovação enviada em 19.12.2019 - Qtd 25.000_x000D_
PE  61/21 lote _x000D_
30.04.21 = Finalizado. Ata 143/20</t>
        </r>
      </text>
    </comment>
    <comment ref="W203" authorId="0" shapeId="0" xr:uid="{7D01B17F-7EE5-44A6-AE1A-8AD816B2F9AE}">
      <text>
        <r>
          <rPr>
            <sz val="10"/>
            <color indexed="81"/>
            <rFont val="Lucida Console"/>
            <family val="3"/>
          </rPr>
          <t>_x000D_
Pedagógico</t>
        </r>
      </text>
    </comment>
    <comment ref="X203" authorId="0" shapeId="0" xr:uid="{5B050B45-4217-4DEF-A4F5-5B867A901BDB}">
      <text>
        <r>
          <rPr>
            <sz val="10"/>
            <color indexed="81"/>
            <rFont val="Lucida Console"/>
            <family val="3"/>
          </rPr>
          <t>_x000D_
MAQ. E EQUIP. P/ IND. GRAFICA COMP. ACESS. E PAPEI</t>
        </r>
      </text>
    </comment>
    <comment ref="Y203" authorId="0" shapeId="0" xr:uid="{E56909C0-782D-4ED8-A3A9-84AF70801D77}">
      <text>
        <r>
          <rPr>
            <sz val="10"/>
            <color indexed="81"/>
            <rFont val="Lucida Console"/>
            <family val="3"/>
          </rPr>
          <t>_x000D_
CARTOES E CARTOLINA</t>
        </r>
      </text>
    </comment>
    <comment ref="AW203" authorId="0" shapeId="0" xr:uid="{794B8D6A-B9CA-4175-B5EB-3283F8F1CB8B}">
      <text>
        <r>
          <rPr>
            <sz val="10"/>
            <color indexed="81"/>
            <rFont val="Lucida Console"/>
            <family val="3"/>
          </rPr>
          <t>Tempo de Estoque (Meses)_x000D_
_x000D_
6.500,0</t>
        </r>
      </text>
    </comment>
    <comment ref="A204" authorId="0" shapeId="0" xr:uid="{7A271991-67A9-413B-A3E2-42234B24D7C2}">
      <text>
        <r>
          <rPr>
            <sz val="10"/>
            <color indexed="81"/>
            <rFont val="Lucida Console"/>
            <family val="3"/>
          </rPr>
          <t>_x000D_
133848</t>
        </r>
      </text>
    </comment>
    <comment ref="B204" authorId="0" shapeId="0" xr:uid="{3FB42C53-DC62-4B17-BA7A-0877E76EA7C0}">
      <text>
        <r>
          <rPr>
            <sz val="10"/>
            <color indexed="81"/>
            <rFont val="Lucida Console"/>
            <family val="3"/>
          </rPr>
          <t>DESCRIÇÃO DETALHADA_x000D_
CARTOLINA DUPLA FACE / COLOR SET ROSA (COR VIVA, VIBRANTE, UNIFORME E SEM MANCHAS) - 48 X 66 CM VARIACAO +/- 5 CM)</t>
        </r>
      </text>
    </comment>
    <comment ref="G204" authorId="0" shapeId="0" xr:uid="{AC44B3B8-761F-415D-9ED5-CA9885AFAD98}">
      <text>
        <r>
          <rPr>
            <sz val="10"/>
            <color indexed="81"/>
            <rFont val="Lucida Console"/>
            <family val="3"/>
          </rPr>
          <t>_x000D_
Últ estimativa : 25.000_x000D_
Enviada em     : 19.12.2019_x000D_
Ata - Venc     : 143/21 - 20.05.2022</t>
        </r>
      </text>
    </comment>
    <comment ref="O204" authorId="0" shapeId="0" xr:uid="{F096D11B-B66A-4BA9-90A3-0FBAD9913643}">
      <text>
        <r>
          <rPr>
            <sz val="10"/>
            <color indexed="81"/>
            <rFont val="Lucida Console"/>
            <family val="3"/>
          </rPr>
          <t>_x000D_
Pertencia a ATA nº 143/21_x000D_
Estimativa de Renovação enviada em 19.12.2019 - Qtd 25.000_x000D_
PE  61/21 lote _x000D_
30.04.21 = Finalizado. Ata 143/20</t>
        </r>
      </text>
    </comment>
    <comment ref="W204" authorId="0" shapeId="0" xr:uid="{62FD3B06-EA8C-40AC-B26A-2A4FA0D5290E}">
      <text>
        <r>
          <rPr>
            <sz val="10"/>
            <color indexed="81"/>
            <rFont val="Lucida Console"/>
            <family val="3"/>
          </rPr>
          <t>_x000D_
Pedagógico</t>
        </r>
      </text>
    </comment>
    <comment ref="X204" authorId="0" shapeId="0" xr:uid="{6C6EA87B-223A-4842-8CED-4092E7129A98}">
      <text>
        <r>
          <rPr>
            <sz val="10"/>
            <color indexed="81"/>
            <rFont val="Lucida Console"/>
            <family val="3"/>
          </rPr>
          <t>_x000D_
MAQ. E EQUIP. P/ IND. GRAFICA COMP. ACESS. E PAPEI</t>
        </r>
      </text>
    </comment>
    <comment ref="Y204" authorId="0" shapeId="0" xr:uid="{2A4911A7-6A03-4EAC-B454-5B3D1F5CED44}">
      <text>
        <r>
          <rPr>
            <sz val="10"/>
            <color indexed="81"/>
            <rFont val="Lucida Console"/>
            <family val="3"/>
          </rPr>
          <t>_x000D_
CARTOES E CARTOLINA</t>
        </r>
      </text>
    </comment>
    <comment ref="AW204" authorId="0" shapeId="0" xr:uid="{8E08A945-0AC6-40AC-B27D-5388F1893F51}">
      <text>
        <r>
          <rPr>
            <sz val="10"/>
            <color indexed="81"/>
            <rFont val="Lucida Console"/>
            <family val="3"/>
          </rPr>
          <t>Tempo de Estoque (Meses)_x000D_
_x000D_
6.200,0</t>
        </r>
      </text>
    </comment>
    <comment ref="A205" authorId="0" shapeId="0" xr:uid="{0C98D83E-0359-4646-976E-527A5BF6F677}">
      <text>
        <r>
          <rPr>
            <sz val="10"/>
            <color indexed="81"/>
            <rFont val="Lucida Console"/>
            <family val="3"/>
          </rPr>
          <t>_x000D_
133849</t>
        </r>
      </text>
    </comment>
    <comment ref="B205" authorId="0" shapeId="0" xr:uid="{1E5BAC77-F706-4C0D-985D-179335DC89D8}">
      <text>
        <r>
          <rPr>
            <sz val="10"/>
            <color indexed="81"/>
            <rFont val="Lucida Console"/>
            <family val="3"/>
          </rPr>
          <t>DESCRIÇÃO DETALHADA_x000D_
CARTOLINA DUPLA FACE / COLOR SET VERDE ESCURO (COR VIVA, VIBRANTE, UNIFORME E SEM MANCHAS) - 48 X 66 CM (VARIACAO +/- 5 CM)</t>
        </r>
      </text>
    </comment>
    <comment ref="G205" authorId="0" shapeId="0" xr:uid="{88630FAE-000D-4685-9FE6-50E1155A732E}">
      <text>
        <r>
          <rPr>
            <sz val="10"/>
            <color indexed="81"/>
            <rFont val="Lucida Console"/>
            <family val="3"/>
          </rPr>
          <t>_x000D_
Últ estimativa : 25.000_x000D_
Enviada em     : 19.12.2019_x000D_
Ata - Venc     : 143/21 - 20.05.2022</t>
        </r>
      </text>
    </comment>
    <comment ref="O205" authorId="0" shapeId="0" xr:uid="{CBAAC900-0A37-4DF2-93F7-49CFA58AD328}">
      <text>
        <r>
          <rPr>
            <sz val="10"/>
            <color indexed="81"/>
            <rFont val="Lucida Console"/>
            <family val="3"/>
          </rPr>
          <t>_x000D_
Pertencia a ATA nº 143/21_x000D_
Estimativa de Renovação enviada em 19.12.2019 - Qtd 25.000_x000D_
PE  61/21 lote _x000D_
30.04.21 = Finalizado. Ata 143/20</t>
        </r>
      </text>
    </comment>
    <comment ref="W205" authorId="0" shapeId="0" xr:uid="{DD5A7A21-1D28-4064-8296-4A49F3DDE075}">
      <text>
        <r>
          <rPr>
            <sz val="10"/>
            <color indexed="81"/>
            <rFont val="Lucida Console"/>
            <family val="3"/>
          </rPr>
          <t>_x000D_
Pedagógico</t>
        </r>
      </text>
    </comment>
    <comment ref="X205" authorId="0" shapeId="0" xr:uid="{7038087D-8403-4A3A-BFA8-E1BE4764D113}">
      <text>
        <r>
          <rPr>
            <sz val="10"/>
            <color indexed="81"/>
            <rFont val="Lucida Console"/>
            <family val="3"/>
          </rPr>
          <t>_x000D_
MAQ. E EQUIP. P/ IND. GRAFICA COMP. ACESS. E PAPEI</t>
        </r>
      </text>
    </comment>
    <comment ref="Y205" authorId="0" shapeId="0" xr:uid="{A5667793-BB12-498F-A882-410B8C805106}">
      <text>
        <r>
          <rPr>
            <sz val="10"/>
            <color indexed="81"/>
            <rFont val="Lucida Console"/>
            <family val="3"/>
          </rPr>
          <t>_x000D_
CARTOES E CARTOLINA</t>
        </r>
      </text>
    </comment>
    <comment ref="AW205" authorId="0" shapeId="0" xr:uid="{6CC6D923-ABE1-467D-BA8F-F3C996472ED0}">
      <text>
        <r>
          <rPr>
            <sz val="10"/>
            <color indexed="81"/>
            <rFont val="Lucida Console"/>
            <family val="3"/>
          </rPr>
          <t>Tempo de Estoque (Meses)_x000D_
_x000D_
5.211,0</t>
        </r>
      </text>
    </comment>
    <comment ref="A206" authorId="0" shapeId="0" xr:uid="{18F2764C-CD84-47A8-8116-3ECA5FB67F5D}">
      <text>
        <r>
          <rPr>
            <sz val="10"/>
            <color indexed="81"/>
            <rFont val="Lucida Console"/>
            <family val="3"/>
          </rPr>
          <t>_x000D_
133850</t>
        </r>
      </text>
    </comment>
    <comment ref="B206" authorId="0" shapeId="0" xr:uid="{F7875D00-F46F-4A48-B5E0-A96A712CBCA6}">
      <text>
        <r>
          <rPr>
            <sz val="10"/>
            <color indexed="81"/>
            <rFont val="Lucida Console"/>
            <family val="3"/>
          </rPr>
          <t>DESCRIÇÃO DETALHADA_x000D_
CARTOLINA DUPLA FACE / COLOR SET VERMELHA (COR VIVA, VIBRANTE, UNIFORME E SEM MANCHAS) - 48 X 66 CM VARIACAO +/- 5 CM)</t>
        </r>
      </text>
    </comment>
    <comment ref="G206" authorId="0" shapeId="0" xr:uid="{4A96269E-2D6A-4A33-97BD-20BD63EB2645}">
      <text>
        <r>
          <rPr>
            <sz val="10"/>
            <color indexed="81"/>
            <rFont val="Lucida Console"/>
            <family val="3"/>
          </rPr>
          <t>_x000D_
Últ estimativa : 25.000_x000D_
Enviada em     : 19.12.2019_x000D_
Ata - Venc     : 143/21 - 20.05.2022</t>
        </r>
      </text>
    </comment>
    <comment ref="O206" authorId="0" shapeId="0" xr:uid="{E5BD708A-17DF-4360-819A-F3291223E7CC}">
      <text>
        <r>
          <rPr>
            <sz val="10"/>
            <color indexed="81"/>
            <rFont val="Lucida Console"/>
            <family val="3"/>
          </rPr>
          <t>_x000D_
Pertencia a ATA nº 143/21_x000D_
Estimativa de Renovação enviada em 19.12.2019 - Qtd 25.000_x000D_
PE  61/21 lote _x000D_
30.04.21 = Finalizado. Ata 143/20</t>
        </r>
      </text>
    </comment>
    <comment ref="W206" authorId="0" shapeId="0" xr:uid="{1F5A14BC-7ADB-4AB7-B0CF-8C2C48839D42}">
      <text>
        <r>
          <rPr>
            <sz val="10"/>
            <color indexed="81"/>
            <rFont val="Lucida Console"/>
            <family val="3"/>
          </rPr>
          <t>_x000D_
Pedagógico</t>
        </r>
      </text>
    </comment>
    <comment ref="X206" authorId="0" shapeId="0" xr:uid="{67920582-310D-4EAE-AEDE-BEC9C5F6EA5C}">
      <text>
        <r>
          <rPr>
            <sz val="10"/>
            <color indexed="81"/>
            <rFont val="Lucida Console"/>
            <family val="3"/>
          </rPr>
          <t>_x000D_
MAQ. E EQUIP. P/ IND. GRAFICA COMP. ACESS. E PAPEI</t>
        </r>
      </text>
    </comment>
    <comment ref="Y206" authorId="0" shapeId="0" xr:uid="{E2D4DA70-5B45-4420-8FAB-34EE5F82B977}">
      <text>
        <r>
          <rPr>
            <sz val="10"/>
            <color indexed="81"/>
            <rFont val="Lucida Console"/>
            <family val="3"/>
          </rPr>
          <t>_x000D_
CARTOES E CARTOLINA</t>
        </r>
      </text>
    </comment>
    <comment ref="AW206" authorId="0" shapeId="0" xr:uid="{F8DE0D5A-3C01-4B90-A2A7-20CE8CA9F55C}">
      <text>
        <r>
          <rPr>
            <sz val="10"/>
            <color indexed="81"/>
            <rFont val="Lucida Console"/>
            <family val="3"/>
          </rPr>
          <t>Tempo de Estoque (Meses)_x000D_
_x000D_
5.700,0</t>
        </r>
      </text>
    </comment>
    <comment ref="A207" authorId="0" shapeId="0" xr:uid="{1CE96D79-9C75-46DD-A21D-60711C08AD00}">
      <text>
        <r>
          <rPr>
            <sz val="10"/>
            <color indexed="81"/>
            <rFont val="Lucida Console"/>
            <family val="3"/>
          </rPr>
          <t>_x000D_
13991</t>
        </r>
      </text>
    </comment>
    <comment ref="B207" authorId="0" shapeId="0" xr:uid="{D2FEE8AC-EB05-4FA5-9D17-63C884F54C3A}">
      <text>
        <r>
          <rPr>
            <sz val="10"/>
            <color indexed="81"/>
            <rFont val="Lucida Console"/>
            <family val="3"/>
          </rPr>
          <t>DESCRIÇÃO DETALHADA_x000D_
CESTO DE PLASTICO P/ LIXO, 6 LITROS - FECHADO</t>
        </r>
      </text>
    </comment>
    <comment ref="G207" authorId="0" shapeId="0" xr:uid="{1921665A-F664-4174-9DAE-AF55CD2616DF}">
      <text>
        <r>
          <rPr>
            <sz val="10"/>
            <color indexed="81"/>
            <rFont val="Lucida Console"/>
            <family val="3"/>
          </rPr>
          <t>_x000D_
Últ estimativa : 700_x000D_
Enviada em     : 14.05.2020_x000D_
Ata - Venc     : 220/19 - 08.09.2020</t>
        </r>
      </text>
    </comment>
    <comment ref="O207" authorId="0" shapeId="0" xr:uid="{580076B0-39CD-4A73-8591-5A87411043CB}">
      <text>
        <r>
          <rPr>
            <sz val="10"/>
            <color indexed="81"/>
            <rFont val="Lucida Console"/>
            <family val="3"/>
          </rPr>
          <t>_x000D_
Pertencia a ATA nº 220/19_x000D_
Estimativa de Renovação enviada em 14.05.2020 - Qtd 700_x000D_
PE 207/20 lote 2 (Impróspero)_x000D_
19.01.21 = Finalizado</t>
        </r>
      </text>
    </comment>
    <comment ref="W207" authorId="0" shapeId="0" xr:uid="{27E284FC-36A1-4A8F-9D57-3614F359F0DC}">
      <text>
        <r>
          <rPr>
            <sz val="10"/>
            <color indexed="81"/>
            <rFont val="Lucida Console"/>
            <family val="3"/>
          </rPr>
          <t>_x000D_
Administrativo</t>
        </r>
      </text>
    </comment>
    <comment ref="X207" authorId="0" shapeId="0" xr:uid="{E1FA88CB-3ADE-4E58-8122-0A028D328341}">
      <text>
        <r>
          <rPr>
            <sz val="10"/>
            <color indexed="81"/>
            <rFont val="Lucida Console"/>
            <family val="3"/>
          </rPr>
          <t>_x000D_
MAQ.EQUIP.E MATERIAIS P/ HIGIEN.LIMP.POLIM.E LUBR.</t>
        </r>
      </text>
    </comment>
    <comment ref="Y207" authorId="0" shapeId="0" xr:uid="{4FAF148E-B1B4-4A99-81B3-CF052B38408E}">
      <text>
        <r>
          <rPr>
            <sz val="10"/>
            <color indexed="81"/>
            <rFont val="Lucida Console"/>
            <family val="3"/>
          </rPr>
          <t>_x000D_
ESPONJAS,BALDES,SACOS E CESTOS DE LIXO, ETC</t>
        </r>
      </text>
    </comment>
    <comment ref="AW207" authorId="0" shapeId="0" xr:uid="{BD3FB67C-FBB1-49FA-8FFD-46A2A29285B9}">
      <text>
        <r>
          <rPr>
            <sz val="10"/>
            <color indexed="81"/>
            <rFont val="Lucida Console"/>
            <family val="3"/>
          </rPr>
          <t>Tempo de Estoque (Meses)_x000D_
_x000D_
400,0</t>
        </r>
      </text>
    </comment>
    <comment ref="A208" authorId="0" shapeId="0" xr:uid="{7DC27A4E-44B2-449C-9F82-5FDF85BF8633}">
      <text>
        <r>
          <rPr>
            <sz val="10"/>
            <color indexed="81"/>
            <rFont val="Lucida Console"/>
            <family val="3"/>
          </rPr>
          <t>_x000D_
127664</t>
        </r>
      </text>
    </comment>
    <comment ref="B208" authorId="0" shapeId="0" xr:uid="{C036ECE5-AD90-43D4-A50E-4945381B351A}">
      <text>
        <r>
          <rPr>
            <sz val="10"/>
            <color indexed="81"/>
            <rFont val="Lucida Console"/>
            <family val="3"/>
          </rPr>
          <t>DESCRIÇÃO DETALHADA_x000D_
CHA DE ERVA MATE TOSTADO - CAIXA COM 250 GR</t>
        </r>
      </text>
    </comment>
    <comment ref="G208" authorId="0" shapeId="0" xr:uid="{597A18F9-AC5B-4380-A504-62FA93E00222}">
      <text>
        <r>
          <rPr>
            <sz val="10"/>
            <color indexed="81"/>
            <rFont val="Lucida Console"/>
            <family val="3"/>
          </rPr>
          <t>_x000D_
Últ estimativa : 8.000_x000D_
Enviada em     : 26.08.2021_x000D_
Ata - Venc     : 33/20 - 15.02.2021</t>
        </r>
      </text>
    </comment>
    <comment ref="O208" authorId="0" shapeId="0" xr:uid="{FF01FBB8-7D25-4E3E-A394-348C8394296A}">
      <text>
        <r>
          <rPr>
            <sz val="10"/>
            <color indexed="81"/>
            <rFont val="Lucida Console"/>
            <family val="3"/>
          </rPr>
          <t>_x000D_
Pertencia a ATA nº 33/20_x000D_
Estimativa de Renovação enviada em 26.08.2021 - Qtd 8.000_x000D_
PP  72/19 lote _x000D_
11.02.20 = Na DFAT para formalizar contrato</t>
        </r>
      </text>
    </comment>
    <comment ref="W208" authorId="0" shapeId="0" xr:uid="{ACD44058-0384-420D-9D22-6E032192648E}">
      <text>
        <r>
          <rPr>
            <sz val="10"/>
            <color indexed="81"/>
            <rFont val="Lucida Console"/>
            <family val="3"/>
          </rPr>
          <t>_x000D_
Administrativo</t>
        </r>
      </text>
    </comment>
    <comment ref="X208" authorId="0" shapeId="0" xr:uid="{7A8850C2-378B-48B0-A2DA-096F12394025}">
      <text>
        <r>
          <rPr>
            <sz val="10"/>
            <color indexed="81"/>
            <rFont val="Lucida Console"/>
            <family val="3"/>
          </rPr>
          <t>_x000D_
GENEROS ALIMENTICIOS E BEBIDAS</t>
        </r>
      </text>
    </comment>
    <comment ref="Y208" authorId="0" shapeId="0" xr:uid="{1EC166B8-153B-47D3-BCC5-0BC622B6F371}">
      <text>
        <r>
          <rPr>
            <sz val="10"/>
            <color indexed="81"/>
            <rFont val="Lucida Console"/>
            <family val="3"/>
          </rPr>
          <t>_x000D_
CHAS E FERMENTOS</t>
        </r>
      </text>
    </comment>
    <comment ref="AW208" authorId="0" shapeId="0" xr:uid="{730C0C6E-08DA-4E1F-B3F1-1023B3C137B9}">
      <text>
        <r>
          <rPr>
            <sz val="10"/>
            <color indexed="81"/>
            <rFont val="Lucida Console"/>
            <family val="3"/>
          </rPr>
          <t>Tempo de Estoque (Meses)_x000D_
_x000D_
3.548,0</t>
        </r>
      </text>
    </comment>
    <comment ref="A209" authorId="0" shapeId="0" xr:uid="{78D788A4-6543-4D47-92BF-913024D26BC6}">
      <text>
        <r>
          <rPr>
            <sz val="10"/>
            <color indexed="81"/>
            <rFont val="Lucida Console"/>
            <family val="3"/>
          </rPr>
          <t>_x000D_
64610</t>
        </r>
      </text>
    </comment>
    <comment ref="B209" authorId="0" shapeId="0" xr:uid="{7A4C7F1B-C696-404D-8A4C-ACD5D6230876}">
      <text>
        <r>
          <rPr>
            <sz val="10"/>
            <color indexed="81"/>
            <rFont val="Lucida Console"/>
            <family val="3"/>
          </rPr>
          <t>DESCRIÇÃO DETALHADA_x000D_
CHAPA DE ACO CARBONO GALVANIZADO ZINCADO N. 24 - ESP = 0,64MM - 2 X 1</t>
        </r>
      </text>
    </comment>
    <comment ref="G209" authorId="0" shapeId="0" xr:uid="{4ED0F441-50EF-461F-87EC-64374D165CFD}">
      <text>
        <r>
          <rPr>
            <sz val="10"/>
            <color indexed="81"/>
            <rFont val="Lucida Console"/>
            <family val="3"/>
          </rPr>
          <t>_x000D_
Últ estimativa : 200_x000D_
Enviada em     : 23.09.2020_x000D_
Ata - Venc     : 16/20 - 27.01.2021</t>
        </r>
      </text>
    </comment>
    <comment ref="O209" authorId="0" shapeId="0" xr:uid="{66501755-DC28-4E44-B9AC-C7796F0BCE73}">
      <text>
        <r>
          <rPr>
            <sz val="10"/>
            <color indexed="81"/>
            <rFont val="Lucida Console"/>
            <family val="3"/>
          </rPr>
          <t>_x000D_
Pertencia a ATA nº 16/20_x000D_
Estimativa de Renovação enviada em 23.09.2020 - Qtd 200_x000D_
PP 232/19 lote _x000D_
10.02.20 = Processo conferido, finalizado. Incluso no relatório TCE.</t>
        </r>
      </text>
    </comment>
    <comment ref="W209" authorId="0" shapeId="0" xr:uid="{AAD86941-6922-4824-AA30-11373F82FA57}">
      <text>
        <r>
          <rPr>
            <sz val="10"/>
            <color indexed="81"/>
            <rFont val="Lucida Console"/>
            <family val="3"/>
          </rPr>
          <t>_x000D_
DM-Serralheria</t>
        </r>
      </text>
    </comment>
    <comment ref="X209" authorId="0" shapeId="0" xr:uid="{55393A58-649B-41EC-8223-FF4CA03ED4BA}">
      <text>
        <r>
          <rPr>
            <sz val="10"/>
            <color indexed="81"/>
            <rFont val="Lucida Console"/>
            <family val="3"/>
          </rPr>
          <t>_x000D_
METAIS,LAMINAD.,PERFILADOS E ARTEFATOS METALICOS</t>
        </r>
      </text>
    </comment>
    <comment ref="Y209" authorId="0" shapeId="0" xr:uid="{8245F234-6A00-4411-BE15-77FB259D959A}">
      <text>
        <r>
          <rPr>
            <sz val="10"/>
            <color indexed="81"/>
            <rFont val="Lucida Console"/>
            <family val="3"/>
          </rPr>
          <t>_x000D_
CHAPAS</t>
        </r>
      </text>
    </comment>
    <comment ref="AC209" authorId="0" shapeId="0" xr:uid="{85A784A4-6C43-454E-A516-B9D703B48E12}">
      <text>
        <r>
          <rPr>
            <sz val="10"/>
            <color indexed="81"/>
            <rFont val="Lucida Console"/>
            <family val="3"/>
          </rPr>
          <t>_x000D_
AF  8.864/23 | Vc 21.08.2023 | Saldo  1.000 | MEGAFER COMERCIO DE FERRO E ACO LTDA ( 60363 )</t>
        </r>
      </text>
    </comment>
    <comment ref="AG209" authorId="0" shapeId="0" xr:uid="{B9799B57-0925-4AD2-A217-16B61F2FA5CE}">
      <text>
        <r>
          <rPr>
            <sz val="10"/>
            <color indexed="81"/>
            <rFont val="Lucida Console"/>
            <family val="3"/>
          </rPr>
          <t>_x000D_
AF  8.864/23 | Vc 21.08.2023 | Saldo  1.000 | MEGAFER COMERCIO DE FERRO E ACO LTDA ( 60363 )</t>
        </r>
      </text>
    </comment>
    <comment ref="AW209" authorId="0" shapeId="0" xr:uid="{1FBBADB4-F7D1-456C-9966-9656E94AE0F8}">
      <text>
        <r>
          <rPr>
            <sz val="10"/>
            <color indexed="81"/>
            <rFont val="Lucida Console"/>
            <family val="3"/>
          </rPr>
          <t>Tempo de Estoque (Meses)_x000D_
_x000D_
806,0</t>
        </r>
      </text>
    </comment>
    <comment ref="A210" authorId="0" shapeId="0" xr:uid="{4805D2CE-B7C4-4C50-A6A0-2919BEFA56B8}">
      <text>
        <r>
          <rPr>
            <sz val="10"/>
            <color indexed="81"/>
            <rFont val="Lucida Console"/>
            <family val="3"/>
          </rPr>
          <t>_x000D_
20135</t>
        </r>
      </text>
    </comment>
    <comment ref="B210" authorId="0" shapeId="0" xr:uid="{9F7B12E7-9E72-4A86-A5D0-B6AAA315606D}">
      <text>
        <r>
          <rPr>
            <sz val="10"/>
            <color indexed="81"/>
            <rFont val="Lucida Console"/>
            <family val="3"/>
          </rPr>
          <t>DESCRIÇÃO DETALHADA_x000D_
CHAPA DE ACO CARBONO GALVANIZADO ZINCADO N°22 ESP=0,80 MM -2 X 1</t>
        </r>
      </text>
    </comment>
    <comment ref="G210" authorId="0" shapeId="0" xr:uid="{1383FAE1-5FCA-4558-802F-80309DAE5F74}">
      <text>
        <r>
          <rPr>
            <sz val="10"/>
            <color indexed="81"/>
            <rFont val="Lucida Console"/>
            <family val="3"/>
          </rPr>
          <t>_x000D_
Últ estimativa : 350_x000D_
Enviada em     : 19.05.2021_x000D_
Ata - Venc     : 16/20 - 27.01.2021</t>
        </r>
      </text>
    </comment>
    <comment ref="O210" authorId="0" shapeId="0" xr:uid="{62C1DC1D-F513-441A-A4FA-3DA45DE0B19B}">
      <text>
        <r>
          <rPr>
            <sz val="10"/>
            <color indexed="81"/>
            <rFont val="Lucida Console"/>
            <family val="3"/>
          </rPr>
          <t>_x000D_
Pertencia a ATA nº 16/20_x000D_
Estimativa de Renovação enviada em 19.05.2021 - Qtd 350_x000D_
PP 232/19 lote _x000D_
10.02.20 = Processo conferido, finalizado. Incluso no relatório TCE.</t>
        </r>
      </text>
    </comment>
    <comment ref="W210" authorId="0" shapeId="0" xr:uid="{1708A85F-80D4-4138-B747-612B0E9F7682}">
      <text>
        <r>
          <rPr>
            <sz val="10"/>
            <color indexed="81"/>
            <rFont val="Lucida Console"/>
            <family val="3"/>
          </rPr>
          <t>_x000D_
DM-Serralheria</t>
        </r>
      </text>
    </comment>
    <comment ref="X210" authorId="0" shapeId="0" xr:uid="{BDC4D39C-76ED-49CB-B57F-B7EED30C97EA}">
      <text>
        <r>
          <rPr>
            <sz val="10"/>
            <color indexed="81"/>
            <rFont val="Lucida Console"/>
            <family val="3"/>
          </rPr>
          <t>_x000D_
METAIS,LAMINAD.,PERFILADOS E ARTEFATOS METALICOS</t>
        </r>
      </text>
    </comment>
    <comment ref="Y210" authorId="0" shapeId="0" xr:uid="{6CC60E0E-BE40-4D46-9AC8-04B2E8255975}">
      <text>
        <r>
          <rPr>
            <sz val="10"/>
            <color indexed="81"/>
            <rFont val="Lucida Console"/>
            <family val="3"/>
          </rPr>
          <t>_x000D_
CHAPAS</t>
        </r>
      </text>
    </comment>
    <comment ref="AW210" authorId="0" shapeId="0" xr:uid="{A6A5A781-B3DA-430F-8B87-ED8820E985E5}">
      <text>
        <r>
          <rPr>
            <sz val="10"/>
            <color indexed="81"/>
            <rFont val="Lucida Console"/>
            <family val="3"/>
          </rPr>
          <t>Tempo de Estoque (Meses)_x000D_
_x000D_
140,0</t>
        </r>
      </text>
    </comment>
    <comment ref="A211" authorId="0" shapeId="0" xr:uid="{C5363A9F-BBB2-43C2-9805-49780BB5A0DF}">
      <text>
        <r>
          <rPr>
            <sz val="10"/>
            <color indexed="81"/>
            <rFont val="Lucida Console"/>
            <family val="3"/>
          </rPr>
          <t>_x000D_
115060</t>
        </r>
      </text>
    </comment>
    <comment ref="B211" authorId="0" shapeId="0" xr:uid="{CB55F748-7C8D-4B29-99A9-8A8AADB6DDFD}">
      <text>
        <r>
          <rPr>
            <sz val="10"/>
            <color indexed="81"/>
            <rFont val="Lucida Console"/>
            <family val="3"/>
          </rPr>
          <t>DESCRIÇÃO DETALHADA_x000D_
CHAPA DE ACO INOX, BLANQUE: 430, ESPESSURA: 1,5MM, COMPRIMENTO: 2,00M E LARGURA: 1,20M</t>
        </r>
      </text>
    </comment>
    <comment ref="G211" authorId="0" shapeId="0" xr:uid="{ECBAA54C-96D1-496F-BE48-981BA5057490}">
      <text>
        <r>
          <rPr>
            <sz val="10"/>
            <color indexed="81"/>
            <rFont val="Lucida Console"/>
            <family val="3"/>
          </rPr>
          <t>_x000D_
Últ estimativa : 0_x000D_
Enviada em     : 12.05.2020_x000D_
Ata - Venc     : 198/19 - 15.08.2020</t>
        </r>
      </text>
    </comment>
    <comment ref="O211" authorId="0" shapeId="0" xr:uid="{3E46D810-5BD9-4BAA-AED0-1D79AB4F166F}">
      <text>
        <r>
          <rPr>
            <sz val="10"/>
            <color indexed="81"/>
            <rFont val="Lucida Console"/>
            <family val="3"/>
          </rPr>
          <t>_x000D_
Pertencia a ATA nº 198/19_x000D_
Estimativa de Renovação enviada em 12.05.2020 - Qtd _x000D_
PE  46/19 lote 28_x000D_
03.09.19 = Processo conferido, finalizado.</t>
        </r>
      </text>
    </comment>
    <comment ref="W211" authorId="0" shapeId="0" xr:uid="{33669A0D-0D9F-4C3C-82A9-A3D8A0D385EB}">
      <text>
        <r>
          <rPr>
            <sz val="10"/>
            <color indexed="81"/>
            <rFont val="Lucida Console"/>
            <family val="3"/>
          </rPr>
          <t>_x000D_
DM-Construção</t>
        </r>
      </text>
    </comment>
    <comment ref="X211" authorId="0" shapeId="0" xr:uid="{C9CB39D9-CDC7-499C-B272-4997BD6569DD}">
      <text>
        <r>
          <rPr>
            <sz val="10"/>
            <color indexed="81"/>
            <rFont val="Lucida Console"/>
            <family val="3"/>
          </rPr>
          <t>_x000D_
METAIS,LAMINAD.,PERFILADOS E ARTEFATOS METALICOS</t>
        </r>
      </text>
    </comment>
    <comment ref="Y211" authorId="0" shapeId="0" xr:uid="{A615E28E-CE62-4711-B62F-209237DCA1AB}">
      <text>
        <r>
          <rPr>
            <sz val="10"/>
            <color indexed="81"/>
            <rFont val="Lucida Console"/>
            <family val="3"/>
          </rPr>
          <t>_x000D_
CHAPAS DE ACO INOXIDAVEL P/ USOS VARIADOS</t>
        </r>
      </text>
    </comment>
    <comment ref="AW211" authorId="0" shapeId="0" xr:uid="{B0AF658D-D699-4C56-85E3-ED726C98844B}">
      <text>
        <r>
          <rPr>
            <sz val="10"/>
            <color indexed="81"/>
            <rFont val="Lucida Console"/>
            <family val="3"/>
          </rPr>
          <t>Tempo de Estoque (Meses)_x000D_
_x000D_
37,0</t>
        </r>
      </text>
    </comment>
    <comment ref="A212" authorId="0" shapeId="0" xr:uid="{9F14FB4F-B6F0-4A3A-B4C3-617FA7F62875}">
      <text>
        <r>
          <rPr>
            <sz val="10"/>
            <color indexed="81"/>
            <rFont val="Lucida Console"/>
            <family val="3"/>
          </rPr>
          <t>_x000D_
109944</t>
        </r>
      </text>
    </comment>
    <comment ref="B212" authorId="0" shapeId="0" xr:uid="{D3C246D3-C909-4445-AF6A-83931F74C301}">
      <text>
        <r>
          <rPr>
            <sz val="10"/>
            <color indexed="81"/>
            <rFont val="Lucida Console"/>
            <family val="3"/>
          </rPr>
          <t>DESCRIÇÃO DETALHADA_x000D_
CHAPA DE LAMINADO MELAMINICO  PARA LOUSA LISA QUADRICULADA (5X5CM) DE FUNDO BRANCO ACABAMENTO BRILHANTE C/ 3,08 X 1,25 M ESP =1,0MM. COR PADRAO: BRANCOLINE</t>
        </r>
      </text>
    </comment>
    <comment ref="G212" authorId="0" shapeId="0" xr:uid="{141EEDB5-5317-43D5-A6DD-FD9A5BF5B6AC}">
      <text>
        <r>
          <rPr>
            <sz val="10"/>
            <color indexed="81"/>
            <rFont val="Lucida Console"/>
            <family val="3"/>
          </rPr>
          <t>_x000D_
Últ estimativa : 500_x000D_
Enviada em     : 24.11.2020_x000D_
Ata - Venc     : 90/21 - 28.03.2022</t>
        </r>
      </text>
    </comment>
    <comment ref="O212" authorId="0" shapeId="0" xr:uid="{F1920780-8347-4402-BA8C-053803C597DD}">
      <text>
        <r>
          <rPr>
            <sz val="10"/>
            <color indexed="81"/>
            <rFont val="Lucida Console"/>
            <family val="3"/>
          </rPr>
          <t>_x000D_
Pertencia a ATA nº 90/21_x000D_
Estimativa de Renovação enviada em 24.11.2020 - Qtd 500_x000D_
PE  23/21 lote _x000D_
08.03.21 = Processo finalizado. Ata 90/21.</t>
        </r>
      </text>
    </comment>
    <comment ref="W212" authorId="0" shapeId="0" xr:uid="{96BCDB18-726C-4DC0-83BC-03328CF9C43D}">
      <text>
        <r>
          <rPr>
            <sz val="10"/>
            <color indexed="81"/>
            <rFont val="Lucida Console"/>
            <family val="3"/>
          </rPr>
          <t>_x000D_
DM-Marcenaria</t>
        </r>
      </text>
    </comment>
    <comment ref="X212" authorId="0" shapeId="0" xr:uid="{A686B3C7-A98C-41B4-9E31-8FF1577F8D09}">
      <text>
        <r>
          <rPr>
            <sz val="10"/>
            <color indexed="81"/>
            <rFont val="Lucida Console"/>
            <family val="3"/>
          </rPr>
          <t>_x000D_
MADEIRAS,LAMINADOS,COMPENSADOS E AGLOMERADOS</t>
        </r>
      </text>
    </comment>
    <comment ref="Y212" authorId="0" shapeId="0" xr:uid="{F192BA28-A8A3-4AD8-B3F4-6F0D1BEEAFF6}">
      <text>
        <r>
          <rPr>
            <sz val="10"/>
            <color indexed="81"/>
            <rFont val="Lucida Console"/>
            <family val="3"/>
          </rPr>
          <t>_x000D_
CHAPAS COMPENSADAS RESINADAS/PLASTIFICADAS</t>
        </r>
      </text>
    </comment>
    <comment ref="AW212" authorId="0" shapeId="0" xr:uid="{895E4D30-E028-4696-A0EC-B6EEB2FAD677}">
      <text>
        <r>
          <rPr>
            <sz val="10"/>
            <color indexed="81"/>
            <rFont val="Lucida Console"/>
            <family val="3"/>
          </rPr>
          <t>Tempo de Estoque (Meses)_x000D_
_x000D_
190,0</t>
        </r>
      </text>
    </comment>
    <comment ref="A213" authorId="0" shapeId="0" xr:uid="{F72F6706-2BB7-4605-BF3E-D3056E4FEC7B}">
      <text>
        <r>
          <rPr>
            <sz val="10"/>
            <color indexed="81"/>
            <rFont val="Lucida Console"/>
            <family val="3"/>
          </rPr>
          <t>_x000D_
26215</t>
        </r>
      </text>
    </comment>
    <comment ref="B213" authorId="0" shapeId="0" xr:uid="{AF7EF9D0-97DE-4CE1-A502-95A43D06BB01}">
      <text>
        <r>
          <rPr>
            <sz val="10"/>
            <color indexed="81"/>
            <rFont val="Lucida Console"/>
            <family val="3"/>
          </rPr>
          <t>DESCRIÇÃO DETALHADA_x000D_
CHAPA DE MADEIRA COMPENSADA NAVAL C/ 2,20 X 1,60 M ESP.20 MM</t>
        </r>
      </text>
    </comment>
    <comment ref="G213" authorId="0" shapeId="0" xr:uid="{080F5C92-8272-48EF-9881-E4FBE4A2CCFC}">
      <text>
        <r>
          <rPr>
            <sz val="10"/>
            <color indexed="81"/>
            <rFont val="Lucida Console"/>
            <family val="3"/>
          </rPr>
          <t>_x000D_
Últ estimativa : 50_x000D_
Enviada em     : 24.11.2020_x000D_
Ata - Venc     : 90/21 - 27.03.2022</t>
        </r>
      </text>
    </comment>
    <comment ref="O213" authorId="0" shapeId="0" xr:uid="{292C35FF-AB9C-4D06-A1A6-46434D8E71FD}">
      <text>
        <r>
          <rPr>
            <sz val="10"/>
            <color indexed="81"/>
            <rFont val="Lucida Console"/>
            <family val="3"/>
          </rPr>
          <t>_x000D_
Pertencia a ATA nº 90/21_x000D_
Estimativa de Renovação enviada em 24.11.2020 - Qtd 50_x000D_
PE  23/21 lote _x000D_
08.03.21 = Processo finalizado. Ata 90/21.</t>
        </r>
      </text>
    </comment>
    <comment ref="W213" authorId="0" shapeId="0" xr:uid="{2275414A-F5B2-4A3C-82F3-963108D6F1B4}">
      <text>
        <r>
          <rPr>
            <sz val="10"/>
            <color indexed="81"/>
            <rFont val="Lucida Console"/>
            <family val="3"/>
          </rPr>
          <t>_x000D_
DM-Marcenaria</t>
        </r>
      </text>
    </comment>
    <comment ref="X213" authorId="0" shapeId="0" xr:uid="{084D3D49-4EC4-4106-A77F-F3B7D9281AB5}">
      <text>
        <r>
          <rPr>
            <sz val="10"/>
            <color indexed="81"/>
            <rFont val="Lucida Console"/>
            <family val="3"/>
          </rPr>
          <t>_x000D_
MADEIRAS,LAMINADOS,COMPENSADOS E AGLOMERADOS</t>
        </r>
      </text>
    </comment>
    <comment ref="Y213" authorId="0" shapeId="0" xr:uid="{38C6F9D1-E6ED-44AA-BA69-605426FFB589}">
      <text>
        <r>
          <rPr>
            <sz val="10"/>
            <color indexed="81"/>
            <rFont val="Lucida Console"/>
            <family val="3"/>
          </rPr>
          <t>_x000D_
CHAPAS DE MADEIRA AGLOMERADA E COMPENSADAS</t>
        </r>
      </text>
    </comment>
    <comment ref="AW213" authorId="0" shapeId="0" xr:uid="{336B0EFB-393D-4C1D-8398-6F2AE58B4509}">
      <text>
        <r>
          <rPr>
            <sz val="10"/>
            <color indexed="81"/>
            <rFont val="Lucida Console"/>
            <family val="3"/>
          </rPr>
          <t>Tempo de Estoque (Meses)_x000D_
_x000D_
40,0</t>
        </r>
      </text>
    </comment>
    <comment ref="A214" authorId="0" shapeId="0" xr:uid="{32FBED3E-4CE4-4B93-A346-0B379073B6AD}">
      <text>
        <r>
          <rPr>
            <sz val="10"/>
            <color indexed="81"/>
            <rFont val="Lucida Console"/>
            <family val="3"/>
          </rPr>
          <t>_x000D_
76583</t>
        </r>
      </text>
    </comment>
    <comment ref="B214" authorId="0" shapeId="0" xr:uid="{93FC6CDE-68C0-4B4E-BD41-560771253726}">
      <text>
        <r>
          <rPr>
            <sz val="10"/>
            <color indexed="81"/>
            <rFont val="Lucida Console"/>
            <family val="3"/>
          </rPr>
          <t>DESCRIÇÃO DETALHADA_x000D_
CHAPA DE MADEIRA COMPENSADO LAMINADO DE VIROLA - MEDIDAS: 2,20 M X 1,60 M X 15 MM</t>
        </r>
      </text>
    </comment>
    <comment ref="G214" authorId="0" shapeId="0" xr:uid="{03C86D2E-AE4D-4515-B12E-8823EFE6A1BB}">
      <text>
        <r>
          <rPr>
            <sz val="10"/>
            <color indexed="81"/>
            <rFont val="Lucida Console"/>
            <family val="3"/>
          </rPr>
          <t>_x000D_
Últ estimativa : 0_x000D_
Enviada em     : 24.11.2020_x000D_
Ata - Venc     : 90/21 - 27.03.2022</t>
        </r>
      </text>
    </comment>
    <comment ref="W214" authorId="0" shapeId="0" xr:uid="{F82E69F6-5BB2-43B7-BBB8-3AA87308EA3C}">
      <text>
        <r>
          <rPr>
            <sz val="10"/>
            <color indexed="81"/>
            <rFont val="Lucida Console"/>
            <family val="3"/>
          </rPr>
          <t>_x000D_
DM-Marcenaria</t>
        </r>
      </text>
    </comment>
    <comment ref="X214" authorId="0" shapeId="0" xr:uid="{C0C7BF7F-2952-4540-B0CC-63B9D43C8CA7}">
      <text>
        <r>
          <rPr>
            <sz val="10"/>
            <color indexed="81"/>
            <rFont val="Lucida Console"/>
            <family val="3"/>
          </rPr>
          <t>_x000D_
MADEIRAS,LAMINADOS,COMPENSADOS E AGLOMERADOS</t>
        </r>
      </text>
    </comment>
    <comment ref="Y214" authorId="0" shapeId="0" xr:uid="{4BDA27E7-1319-462B-A39A-00BBEED93393}">
      <text>
        <r>
          <rPr>
            <sz val="10"/>
            <color indexed="81"/>
            <rFont val="Lucida Console"/>
            <family val="3"/>
          </rPr>
          <t>_x000D_
CHAPAS DE MADEIRA AGLOMERADA E COMPENSADAS</t>
        </r>
      </text>
    </comment>
    <comment ref="AW214" authorId="0" shapeId="0" xr:uid="{D2411AB3-EDC7-40C0-8395-8615E7F1AC95}">
      <text>
        <r>
          <rPr>
            <sz val="10"/>
            <color indexed="81"/>
            <rFont val="Lucida Console"/>
            <family val="3"/>
          </rPr>
          <t>Tempo de Estoque (Meses)_x000D_
_x000D_
140,0</t>
        </r>
      </text>
    </comment>
    <comment ref="A215" authorId="0" shapeId="0" xr:uid="{DD40613E-CDD0-4440-B21F-63CB1B79FA13}">
      <text>
        <r>
          <rPr>
            <sz val="10"/>
            <color indexed="81"/>
            <rFont val="Lucida Console"/>
            <family val="3"/>
          </rPr>
          <t>_x000D_
16363</t>
        </r>
      </text>
    </comment>
    <comment ref="B215" authorId="0" shapeId="0" xr:uid="{1D4D2DDC-9907-472F-AB6B-38A195CD74A6}">
      <text>
        <r>
          <rPr>
            <sz val="10"/>
            <color indexed="81"/>
            <rFont val="Lucida Console"/>
            <family val="3"/>
          </rPr>
          <t>DESCRIÇÃO DETALHADA_x000D_
CHAPA DE MADEIRA RESINADA C/ 2,20 X 1,10 M ESP. 10,0 MM</t>
        </r>
      </text>
    </comment>
    <comment ref="G215" authorId="0" shapeId="0" xr:uid="{9416B7D6-5A7E-4918-AA35-B147A49E3346}">
      <text>
        <r>
          <rPr>
            <sz val="10"/>
            <color indexed="81"/>
            <rFont val="Lucida Console"/>
            <family val="3"/>
          </rPr>
          <t>_x000D_
Últ estimativa : 0_x000D_
Enviada em     : 19.05.2021_x000D_
Ata - Venc     : 194/20 - 07.09.2021</t>
        </r>
      </text>
    </comment>
    <comment ref="O215" authorId="0" shapeId="0" xr:uid="{DF17F605-407D-488F-819F-5A391806FF53}">
      <text>
        <r>
          <rPr>
            <sz val="10"/>
            <color indexed="81"/>
            <rFont val="Lucida Console"/>
            <family val="3"/>
          </rPr>
          <t>_x000D_
Pertencia a ATA nº 194/20_x000D_
Estimativa de Renovação enviada em 19.05.2021 - Qtd _x000D_
PP 111/19 lote _x000D_
18.09.19 = Área técnica respondeu recurso</t>
        </r>
      </text>
    </comment>
    <comment ref="W215" authorId="0" shapeId="0" xr:uid="{3E02DA69-8172-4BCC-B52E-89EE51295A04}">
      <text>
        <r>
          <rPr>
            <sz val="10"/>
            <color indexed="81"/>
            <rFont val="Lucida Console"/>
            <family val="3"/>
          </rPr>
          <t>_x000D_
DM-Marcenaria</t>
        </r>
      </text>
    </comment>
    <comment ref="X215" authorId="0" shapeId="0" xr:uid="{260CF549-AFA1-4F0A-944B-5EE16E8D9FD1}">
      <text>
        <r>
          <rPr>
            <sz val="10"/>
            <color indexed="81"/>
            <rFont val="Lucida Console"/>
            <family val="3"/>
          </rPr>
          <t>_x000D_
MADEIRAS,LAMINADOS,COMPENSADOS E AGLOMERADOS</t>
        </r>
      </text>
    </comment>
    <comment ref="Y215" authorId="0" shapeId="0" xr:uid="{F512A78D-C5B2-424F-B5F9-E65C6CD43F18}">
      <text>
        <r>
          <rPr>
            <sz val="10"/>
            <color indexed="81"/>
            <rFont val="Lucida Console"/>
            <family val="3"/>
          </rPr>
          <t>_x000D_
CHAPAS COMPENSADAS RESINADAS/PLASTIFICADAS</t>
        </r>
      </text>
    </comment>
    <comment ref="AW215" authorId="0" shapeId="0" xr:uid="{8290256F-B558-47F5-AC5E-5CC02450E694}">
      <text>
        <r>
          <rPr>
            <sz val="10"/>
            <color indexed="81"/>
            <rFont val="Lucida Console"/>
            <family val="3"/>
          </rPr>
          <t>Tempo de Estoque (Meses)_x000D_
_x000D_
262,0</t>
        </r>
      </text>
    </comment>
    <comment ref="A216" authorId="0" shapeId="0" xr:uid="{6DFC7BED-7CCA-46D8-8065-570DD986415E}">
      <text>
        <r>
          <rPr>
            <sz val="10"/>
            <color indexed="81"/>
            <rFont val="Lucida Console"/>
            <family val="3"/>
          </rPr>
          <t>_x000D_
16365</t>
        </r>
      </text>
    </comment>
    <comment ref="B216" authorId="0" shapeId="0" xr:uid="{8ECAFB69-B844-4FCE-A4F5-F79E90F416A7}">
      <text>
        <r>
          <rPr>
            <sz val="10"/>
            <color indexed="81"/>
            <rFont val="Lucida Console"/>
            <family val="3"/>
          </rPr>
          <t>DESCRIÇÃO DETALHADA_x000D_
CHAPA DE MADEIRA RESINADA C/ 2,20 X 1,10 M ESP. 15,0 MM</t>
        </r>
      </text>
    </comment>
    <comment ref="G216" authorId="0" shapeId="0" xr:uid="{D56D87D0-EABB-47A7-B8CC-DF7FF58C3B6E}">
      <text>
        <r>
          <rPr>
            <sz val="10"/>
            <color indexed="81"/>
            <rFont val="Lucida Console"/>
            <family val="3"/>
          </rPr>
          <t>_x000D_
Últ estimativa : 300_x000D_
Enviada em     : 19.05.2021_x000D_
Ata - Venc     : 194/20 - 07.09.2021</t>
        </r>
      </text>
    </comment>
    <comment ref="O216" authorId="0" shapeId="0" xr:uid="{925CE517-39C3-423B-B6FA-16468D476F2E}">
      <text>
        <r>
          <rPr>
            <sz val="10"/>
            <color indexed="81"/>
            <rFont val="Lucida Console"/>
            <family val="3"/>
          </rPr>
          <t>_x000D_
Pertencia a ATA nº 194/20_x000D_
Estimativa de Renovação enviada em 19.05.2021 - Qtd 300_x000D_
PP 111/19 lote _x000D_
18.09.19 = Área técnica respondeu recurso</t>
        </r>
      </text>
    </comment>
    <comment ref="W216" authorId="0" shapeId="0" xr:uid="{3684E7BE-B7F5-4B1D-A80D-BE9F05A97AFF}">
      <text>
        <r>
          <rPr>
            <sz val="10"/>
            <color indexed="81"/>
            <rFont val="Lucida Console"/>
            <family val="3"/>
          </rPr>
          <t>_x000D_
DM-Marcenaria</t>
        </r>
      </text>
    </comment>
    <comment ref="X216" authorId="0" shapeId="0" xr:uid="{8174F052-582B-4BA4-8894-231AF53CCB28}">
      <text>
        <r>
          <rPr>
            <sz val="10"/>
            <color indexed="81"/>
            <rFont val="Lucida Console"/>
            <family val="3"/>
          </rPr>
          <t>_x000D_
MADEIRAS,LAMINADOS,COMPENSADOS E AGLOMERADOS</t>
        </r>
      </text>
    </comment>
    <comment ref="Y216" authorId="0" shapeId="0" xr:uid="{D330CB62-EA4C-4924-B4D4-2156B65BDAE3}">
      <text>
        <r>
          <rPr>
            <sz val="10"/>
            <color indexed="81"/>
            <rFont val="Lucida Console"/>
            <family val="3"/>
          </rPr>
          <t>_x000D_
CHAPAS COMPENSADAS RESINADAS/PLASTIFICADAS</t>
        </r>
      </text>
    </comment>
    <comment ref="AW216" authorId="0" shapeId="0" xr:uid="{41DEA30A-5E2E-45BC-9D3F-74B11E01D8B4}">
      <text>
        <r>
          <rPr>
            <sz val="10"/>
            <color indexed="81"/>
            <rFont val="Lucida Console"/>
            <family val="3"/>
          </rPr>
          <t>Tempo de Estoque (Meses)_x000D_
_x000D_
509,0</t>
        </r>
      </text>
    </comment>
    <comment ref="A217" authorId="0" shapeId="0" xr:uid="{B1DE6A92-54B0-49DF-9709-260C31830AFD}">
      <text>
        <r>
          <rPr>
            <sz val="10"/>
            <color indexed="81"/>
            <rFont val="Lucida Console"/>
            <family val="3"/>
          </rPr>
          <t>_x000D_
119621</t>
        </r>
      </text>
    </comment>
    <comment ref="B217" authorId="0" shapeId="0" xr:uid="{FD65DCF8-BB1A-4EEE-8098-9FF960A43ED4}">
      <text>
        <r>
          <rPr>
            <sz val="10"/>
            <color indexed="81"/>
            <rFont val="Lucida Console"/>
            <family val="3"/>
          </rPr>
          <t>DESCRIÇÃO DETALHADA_x000D_
CHAPA EM MDF ALTO BRILHO - MEDIDAS: 2,75 X 1,86 M X 06 MM DE ESPESSURA</t>
        </r>
      </text>
    </comment>
    <comment ref="G217" authorId="0" shapeId="0" xr:uid="{3CE70188-3E59-460E-AE21-A92001E55A0B}">
      <text>
        <r>
          <rPr>
            <sz val="10"/>
            <color indexed="81"/>
            <rFont val="Lucida Console"/>
            <family val="3"/>
          </rPr>
          <t>_x000D_
Últ estimativa : 700_x000D_
Enviada em     : 28.01.2021_x000D_
Ata - Venc     : 131/21 - 06.05.2022</t>
        </r>
      </text>
    </comment>
    <comment ref="O217" authorId="0" shapeId="0" xr:uid="{FB3EAB1C-8598-498A-A13D-F62DD95AE5C5}">
      <text>
        <r>
          <rPr>
            <sz val="10"/>
            <color indexed="81"/>
            <rFont val="Lucida Console"/>
            <family val="3"/>
          </rPr>
          <t>_x000D_
Pertencia a ATA nº 131/21_x000D_
Estimativa de Renovação enviada em 28.01.2021 - Qtd 700_x000D_
PE  56/21 lote _x000D_
22.04.21 = Processo finalizado. Ata 131/21.</t>
        </r>
      </text>
    </comment>
    <comment ref="W217" authorId="0" shapeId="0" xr:uid="{33F7E382-2101-474C-94A1-53A36355B50C}">
      <text>
        <r>
          <rPr>
            <sz val="10"/>
            <color indexed="81"/>
            <rFont val="Lucida Console"/>
            <family val="3"/>
          </rPr>
          <t>_x000D_
DM-Marcenaria</t>
        </r>
      </text>
    </comment>
    <comment ref="X217" authorId="0" shapeId="0" xr:uid="{010A951C-68B9-4DBC-B0A1-D018C15F6B94}">
      <text>
        <r>
          <rPr>
            <sz val="10"/>
            <color indexed="81"/>
            <rFont val="Lucida Console"/>
            <family val="3"/>
          </rPr>
          <t>_x000D_
MADEIRAS,LAMINADOS,COMPENSADOS E AGLOMERADOS</t>
        </r>
      </text>
    </comment>
    <comment ref="Y217" authorId="0" shapeId="0" xr:uid="{2869965F-9496-4E7E-B8EF-9A82F0D2EE4B}">
      <text>
        <r>
          <rPr>
            <sz val="10"/>
            <color indexed="81"/>
            <rFont val="Lucida Console"/>
            <family val="3"/>
          </rPr>
          <t>_x000D_
CHAPAS DE MADEIRA AGLOMERADA E COMPENSADAS</t>
        </r>
      </text>
    </comment>
    <comment ref="AW217" authorId="0" shapeId="0" xr:uid="{FD0EC640-EF8D-432B-9131-F0B8058CBA3A}">
      <text>
        <r>
          <rPr>
            <sz val="10"/>
            <color indexed="81"/>
            <rFont val="Lucida Console"/>
            <family val="3"/>
          </rPr>
          <t>Tempo de Estoque (Meses)_x000D_
_x000D_
200,0</t>
        </r>
      </text>
    </comment>
    <comment ref="A218" authorId="0" shapeId="0" xr:uid="{B4A13922-5FC5-4D23-965C-ED461CA409A7}">
      <text>
        <r>
          <rPr>
            <sz val="10"/>
            <color indexed="81"/>
            <rFont val="Lucida Console"/>
            <family val="3"/>
          </rPr>
          <t>_x000D_
119554</t>
        </r>
      </text>
    </comment>
    <comment ref="B218" authorId="0" shapeId="0" xr:uid="{181AAAF5-373B-4246-A2AE-06CBF33FA7ED}">
      <text>
        <r>
          <rPr>
            <sz val="10"/>
            <color indexed="81"/>
            <rFont val="Lucida Console"/>
            <family val="3"/>
          </rPr>
          <t>DESCRIÇÃO DETALHADA_x000D_
CHAPA EM MDF ALTO BRILHO - MEDIDAS: 2,75 X 1,86 M X 15 MM DE ESPESSURA</t>
        </r>
      </text>
    </comment>
    <comment ref="G218" authorId="0" shapeId="0" xr:uid="{E5646184-C806-4B05-827B-11E2B7431DFB}">
      <text>
        <r>
          <rPr>
            <sz val="10"/>
            <color indexed="81"/>
            <rFont val="Lucida Console"/>
            <family val="3"/>
          </rPr>
          <t>_x000D_
Últ estimativa : 300_x000D_
Enviada em     : 28.01.2021_x000D_
Ata - Venc     : 131/21 - 06.05.2022</t>
        </r>
      </text>
    </comment>
    <comment ref="O218" authorId="0" shapeId="0" xr:uid="{AD88DCA8-FAF8-42C7-83F7-026B838CDA4E}">
      <text>
        <r>
          <rPr>
            <sz val="10"/>
            <color indexed="81"/>
            <rFont val="Lucida Console"/>
            <family val="3"/>
          </rPr>
          <t>_x000D_
Pertencia a ATA nº 131/21_x000D_
Estimativa de Renovação enviada em 28.01.2021 - Qtd 300_x000D_
PE  56/21 lote _x000D_
22.04.21 = Processo finalizado. Ata 131/21.</t>
        </r>
      </text>
    </comment>
    <comment ref="W218" authorId="0" shapeId="0" xr:uid="{432CBAD0-5A19-4B62-A0B9-B9BBB09C1283}">
      <text>
        <r>
          <rPr>
            <sz val="10"/>
            <color indexed="81"/>
            <rFont val="Lucida Console"/>
            <family val="3"/>
          </rPr>
          <t>_x000D_
DM-Marcenaria</t>
        </r>
      </text>
    </comment>
    <comment ref="X218" authorId="0" shapeId="0" xr:uid="{A394D9EA-D28F-477C-9203-9048AFAA47A6}">
      <text>
        <r>
          <rPr>
            <sz val="10"/>
            <color indexed="81"/>
            <rFont val="Lucida Console"/>
            <family val="3"/>
          </rPr>
          <t>_x000D_
MADEIRAS,LAMINADOS,COMPENSADOS E AGLOMERADOS</t>
        </r>
      </text>
    </comment>
    <comment ref="Y218" authorId="0" shapeId="0" xr:uid="{29A01DAF-3CC2-4582-8297-096B6A9291BD}">
      <text>
        <r>
          <rPr>
            <sz val="10"/>
            <color indexed="81"/>
            <rFont val="Lucida Console"/>
            <family val="3"/>
          </rPr>
          <t>_x000D_
CHAPAS DE MADEIRA AGLOMERADA E COMPENSADAS</t>
        </r>
      </text>
    </comment>
    <comment ref="AW218" authorId="0" shapeId="0" xr:uid="{437853D6-1FC3-4E80-8005-3B0F0DE613EB}">
      <text>
        <r>
          <rPr>
            <sz val="10"/>
            <color indexed="81"/>
            <rFont val="Lucida Console"/>
            <family val="3"/>
          </rPr>
          <t>Tempo de Estoque (Meses)_x000D_
_x000D_
188,0</t>
        </r>
      </text>
    </comment>
    <comment ref="A219" authorId="0" shapeId="0" xr:uid="{BEEB4E44-C6A1-4F34-A1BE-6F4CEBC9117C}">
      <text>
        <r>
          <rPr>
            <sz val="10"/>
            <color indexed="81"/>
            <rFont val="Lucida Console"/>
            <family val="3"/>
          </rPr>
          <t>_x000D_
115807</t>
        </r>
      </text>
    </comment>
    <comment ref="B219" authorId="0" shapeId="0" xr:uid="{D80AEE22-7926-4F03-A3E2-FBCBB27FD7B2}">
      <text>
        <r>
          <rPr>
            <sz val="10"/>
            <color indexed="81"/>
            <rFont val="Lucida Console"/>
            <family val="3"/>
          </rPr>
          <t>DESCRIÇÃO DETALHADA_x000D_
CHAPA EM MDF CARVALHO 2 FACES, MEDINDO 2,75 X 1,83 M X 15 MM DE ESPESSURA</t>
        </r>
      </text>
    </comment>
    <comment ref="G219" authorId="0" shapeId="0" xr:uid="{EB3F6E61-E341-4D0A-92FD-7A6126159865}">
      <text>
        <r>
          <rPr>
            <sz val="10"/>
            <color indexed="81"/>
            <rFont val="Lucida Console"/>
            <family val="3"/>
          </rPr>
          <t>_x000D_
Últ estimativa : 0_x000D_
Enviada em     : 28.01.2021_x000D_
Ata - Venc     : 115/20 - 26.05.2021</t>
        </r>
      </text>
    </comment>
    <comment ref="O219" authorId="0" shapeId="0" xr:uid="{753F9871-629F-4C0A-B166-8B99388061E2}">
      <text>
        <r>
          <rPr>
            <sz val="10"/>
            <color indexed="81"/>
            <rFont val="Lucida Console"/>
            <family val="3"/>
          </rPr>
          <t>_x000D_
Pertencia a ATA nº 115/20_x000D_
Estimativa de Renovação enviada em 28.01.2021 - Qtd _x000D_
PE  56/21 lote _x000D_
22.04.21 = Processo finalizado. Ata 131/21.</t>
        </r>
      </text>
    </comment>
    <comment ref="W219" authorId="0" shapeId="0" xr:uid="{6391B686-5089-49BC-873A-336740B3B462}">
      <text>
        <r>
          <rPr>
            <sz val="10"/>
            <color indexed="81"/>
            <rFont val="Lucida Console"/>
            <family val="3"/>
          </rPr>
          <t>_x000D_
DM-Marcenaria</t>
        </r>
      </text>
    </comment>
    <comment ref="X219" authorId="0" shapeId="0" xr:uid="{9FD3B5BB-38D3-433A-8965-4165CC9DB13D}">
      <text>
        <r>
          <rPr>
            <sz val="10"/>
            <color indexed="81"/>
            <rFont val="Lucida Console"/>
            <family val="3"/>
          </rPr>
          <t>_x000D_
MADEIRAS,LAMINADOS,COMPENSADOS E AGLOMERADOS</t>
        </r>
      </text>
    </comment>
    <comment ref="Y219" authorId="0" shapeId="0" xr:uid="{D074A1B7-5054-4EA7-9D46-3685DA89BEEF}">
      <text>
        <r>
          <rPr>
            <sz val="10"/>
            <color indexed="81"/>
            <rFont val="Lucida Console"/>
            <family val="3"/>
          </rPr>
          <t>_x000D_
CHAPAS COMPENSADAS RESINADAS/PLASTIFICADAS</t>
        </r>
      </text>
    </comment>
    <comment ref="AW219" authorId="0" shapeId="0" xr:uid="{AF2A776F-8034-4169-8916-D666590EC85F}">
      <text>
        <r>
          <rPr>
            <sz val="10"/>
            <color indexed="81"/>
            <rFont val="Lucida Console"/>
            <family val="3"/>
          </rPr>
          <t>Tempo de Estoque (Meses)_x000D_
_x000D_
170,0</t>
        </r>
      </text>
    </comment>
    <comment ref="A220" authorId="0" shapeId="0" xr:uid="{EA9B442B-7E6A-43A8-AF5D-13F6C15BCA32}">
      <text>
        <r>
          <rPr>
            <sz val="10"/>
            <color indexed="81"/>
            <rFont val="Lucida Console"/>
            <family val="3"/>
          </rPr>
          <t>_x000D_
126044</t>
        </r>
      </text>
    </comment>
    <comment ref="B220" authorId="0" shapeId="0" xr:uid="{AF7F871E-58FE-4C9D-A192-ECAA6380A71C}">
      <text>
        <r>
          <rPr>
            <sz val="10"/>
            <color indexed="81"/>
            <rFont val="Lucida Console"/>
            <family val="3"/>
          </rPr>
          <t xml:space="preserve">DESCRIÇÃO DETALHADA_x000D_
CHAPA EM MDF ULTRA TX, BRANCO, DUAS FACES COM PROTECAO CONTRA UMIDADE E CUPIM. MEDINDO: 2,75M X 1,83M X 18MM. </t>
        </r>
      </text>
    </comment>
    <comment ref="G220" authorId="0" shapeId="0" xr:uid="{EAE2822F-0849-4A11-BB36-29AB7BAB2619}">
      <text>
        <r>
          <rPr>
            <sz val="10"/>
            <color indexed="81"/>
            <rFont val="Lucida Console"/>
            <family val="3"/>
          </rPr>
          <t>_x000D_
Últ estimativa : 0_x000D_
Enviada em     : 28.01.2021_x000D_
Ata - Venc     : 115/20 - 26.05.2021</t>
        </r>
      </text>
    </comment>
    <comment ref="O220" authorId="0" shapeId="0" xr:uid="{A71A3CD8-2078-4A3E-A7A7-26BCD52A86D1}">
      <text>
        <r>
          <rPr>
            <sz val="10"/>
            <color indexed="81"/>
            <rFont val="Lucida Console"/>
            <family val="3"/>
          </rPr>
          <t>_x000D_
Pertencia a ATA nº 115/20_x000D_
Estimativa de Renovação enviada em 28.01.2021 - Qtd _x000D_
PE  56/21 lote _x000D_
22.04.21 = Processo finalizado. Ata 131/21.</t>
        </r>
      </text>
    </comment>
    <comment ref="W220" authorId="0" shapeId="0" xr:uid="{3A4A8998-79AC-4217-9CD5-6DFEA0D74D23}">
      <text>
        <r>
          <rPr>
            <sz val="10"/>
            <color indexed="81"/>
            <rFont val="Lucida Console"/>
            <family val="3"/>
          </rPr>
          <t>_x000D_
DM-Marcenaria</t>
        </r>
      </text>
    </comment>
    <comment ref="X220" authorId="0" shapeId="0" xr:uid="{DACFC5EC-271C-47FA-B5D4-E551A0930EDE}">
      <text>
        <r>
          <rPr>
            <sz val="10"/>
            <color indexed="81"/>
            <rFont val="Lucida Console"/>
            <family val="3"/>
          </rPr>
          <t>_x000D_
MADEIRAS,LAMINADOS,COMPENSADOS E AGLOMERADOS</t>
        </r>
      </text>
    </comment>
    <comment ref="Y220" authorId="0" shapeId="0" xr:uid="{281994FF-92E9-49C6-9173-564DC2118187}">
      <text>
        <r>
          <rPr>
            <sz val="10"/>
            <color indexed="81"/>
            <rFont val="Lucida Console"/>
            <family val="3"/>
          </rPr>
          <t>_x000D_
CHAPAS COMPENSADAS RESINADAS/PLASTIFICADAS</t>
        </r>
      </text>
    </comment>
    <comment ref="AW220" authorId="0" shapeId="0" xr:uid="{29766044-5DFC-4DAE-AB6E-4651BAC67035}">
      <text>
        <r>
          <rPr>
            <sz val="10"/>
            <color indexed="81"/>
            <rFont val="Lucida Console"/>
            <family val="3"/>
          </rPr>
          <t>Tempo de Estoque (Meses)_x000D_
_x000D_
160,0</t>
        </r>
      </text>
    </comment>
    <comment ref="A221" authorId="0" shapeId="0" xr:uid="{A3597FD8-B787-447B-BB0B-7193E3434166}">
      <text>
        <r>
          <rPr>
            <sz val="10"/>
            <color indexed="81"/>
            <rFont val="Lucida Console"/>
            <family val="3"/>
          </rPr>
          <t>_x000D_
75334</t>
        </r>
      </text>
    </comment>
    <comment ref="B221" authorId="0" shapeId="0" xr:uid="{15BA010D-9045-48E4-B7D2-28306AFB0CD3}">
      <text>
        <r>
          <rPr>
            <sz val="10"/>
            <color indexed="81"/>
            <rFont val="Lucida Console"/>
            <family val="3"/>
          </rPr>
          <t>DESCRIÇÃO DETALHADA_x000D_
CHAPA EM MDF, BRANCO, 02 FACES - MED. 2,75 M X 1,83 M X 15 MM</t>
        </r>
      </text>
    </comment>
    <comment ref="G221" authorId="0" shapeId="0" xr:uid="{915A7DA1-FA04-40F0-B189-34E373FBE930}">
      <text>
        <r>
          <rPr>
            <sz val="10"/>
            <color indexed="81"/>
            <rFont val="Lucida Console"/>
            <family val="3"/>
          </rPr>
          <t>_x000D_
Últ estimativa : 1.500_x000D_
Enviada em     : 28.01.2021_x000D_
Ata - Venc     : 131/21 - 06.05.2022</t>
        </r>
      </text>
    </comment>
    <comment ref="S221" authorId="0" shapeId="0" xr:uid="{B72BEC15-4873-4DCB-8072-D50A8411A866}">
      <text>
        <r>
          <rPr>
            <sz val="10"/>
            <color indexed="81"/>
            <rFont val="Lucida Console"/>
            <family val="3"/>
          </rPr>
          <t>_x000D_
ATA  143/23 | Venc: 05.09.2024 | Saldo:     583 | Fornec: 50X1 COMERCIO DE MADEIRAS LTDA_x000D_
ATA  143/23 | Venc:   | Saldo:     583 | Fornec: 50X1 COMERCIO DE MADEIRAS LTDA</t>
        </r>
      </text>
    </comment>
    <comment ref="W221" authorId="0" shapeId="0" xr:uid="{F7001C75-FA93-4D56-9230-9CD4C440D6F3}">
      <text>
        <r>
          <rPr>
            <sz val="10"/>
            <color indexed="81"/>
            <rFont val="Lucida Console"/>
            <family val="3"/>
          </rPr>
          <t>_x000D_
DM-Marcenaria</t>
        </r>
      </text>
    </comment>
    <comment ref="X221" authorId="0" shapeId="0" xr:uid="{FB9E9046-6F89-4F6D-8EEF-F48D6E350915}">
      <text>
        <r>
          <rPr>
            <sz val="10"/>
            <color indexed="81"/>
            <rFont val="Lucida Console"/>
            <family val="3"/>
          </rPr>
          <t>_x000D_
MADEIRAS,LAMINADOS,COMPENSADOS E AGLOMERADOS</t>
        </r>
      </text>
    </comment>
    <comment ref="Y221" authorId="0" shapeId="0" xr:uid="{9E2FDCC3-C825-48B1-9960-FB037EEB5BD4}">
      <text>
        <r>
          <rPr>
            <sz val="10"/>
            <color indexed="81"/>
            <rFont val="Lucida Console"/>
            <family val="3"/>
          </rPr>
          <t>_x000D_
CHAPAS COMPENSADAS RESINADAS/PLASTIFICADAS</t>
        </r>
      </text>
    </comment>
    <comment ref="AW221" authorId="0" shapeId="0" xr:uid="{13A4299A-33E2-477B-BA16-A9207A57CE77}">
      <text>
        <r>
          <rPr>
            <sz val="10"/>
            <color indexed="81"/>
            <rFont val="Lucida Console"/>
            <family val="3"/>
          </rPr>
          <t>Tempo de Estoque (Meses)_x000D_
_x000D_
425,0</t>
        </r>
      </text>
    </comment>
    <comment ref="A222" authorId="0" shapeId="0" xr:uid="{D1A58A32-D174-41D4-A9D8-998881C77514}">
      <text>
        <r>
          <rPr>
            <sz val="10"/>
            <color indexed="81"/>
            <rFont val="Lucida Console"/>
            <family val="3"/>
          </rPr>
          <t>_x000D_
75324</t>
        </r>
      </text>
    </comment>
    <comment ref="B222" authorId="0" shapeId="0" xr:uid="{C25B2AE3-41B5-45B9-8C44-6748209C424D}">
      <text>
        <r>
          <rPr>
            <sz val="10"/>
            <color indexed="81"/>
            <rFont val="Lucida Console"/>
            <family val="3"/>
          </rPr>
          <t>DESCRIÇÃO DETALHADA_x000D_
CHAPA EM MDF, CRU - MED. 2,75 M X 1,83 M X 09 MM</t>
        </r>
      </text>
    </comment>
    <comment ref="G222" authorId="0" shapeId="0" xr:uid="{77E64AF4-2573-4CEC-A79B-C677BF6B9957}">
      <text>
        <r>
          <rPr>
            <sz val="10"/>
            <color indexed="81"/>
            <rFont val="Lucida Console"/>
            <family val="3"/>
          </rPr>
          <t>_x000D_
Últ estimativa : 400_x000D_
Enviada em     : 22.04.2021_x000D_
Ata - Venc     : 174/20 - 16.08.2021</t>
        </r>
      </text>
    </comment>
    <comment ref="O222" authorId="0" shapeId="0" xr:uid="{C10385A6-34A5-4D3F-AA90-7E60654B1B2D}">
      <text>
        <r>
          <rPr>
            <sz val="10"/>
            <color indexed="81"/>
            <rFont val="Lucida Console"/>
            <family val="3"/>
          </rPr>
          <t>_x000D_
Pertencia a ATA nº 174/20_x000D_
Estimativa de Renovação enviada em 22.04.2021 - Qtd 400_x000D_
PE  99/20 lote _x000D_
03.08.20 = Finalizado</t>
        </r>
      </text>
    </comment>
    <comment ref="W222" authorId="0" shapeId="0" xr:uid="{F6942444-ED91-47B5-A8B1-C27057FCF411}">
      <text>
        <r>
          <rPr>
            <sz val="10"/>
            <color indexed="81"/>
            <rFont val="Lucida Console"/>
            <family val="3"/>
          </rPr>
          <t>_x000D_
DM-Marcenaria</t>
        </r>
      </text>
    </comment>
    <comment ref="X222" authorId="0" shapeId="0" xr:uid="{DC625884-FDB2-4B30-8152-4C5582E3F7B6}">
      <text>
        <r>
          <rPr>
            <sz val="10"/>
            <color indexed="81"/>
            <rFont val="Lucida Console"/>
            <family val="3"/>
          </rPr>
          <t>_x000D_
MADEIRAS,LAMINADOS,COMPENSADOS E AGLOMERADOS</t>
        </r>
      </text>
    </comment>
    <comment ref="Y222" authorId="0" shapeId="0" xr:uid="{F4DCDF6E-507F-45EF-BED2-CFF1A0B1BA72}">
      <text>
        <r>
          <rPr>
            <sz val="10"/>
            <color indexed="81"/>
            <rFont val="Lucida Console"/>
            <family val="3"/>
          </rPr>
          <t>_x000D_
CHAPAS COMPENSADAS RESINADAS/PLASTIFICADAS</t>
        </r>
      </text>
    </comment>
    <comment ref="AW222" authorId="0" shapeId="0" xr:uid="{17362EDC-3549-46D8-ABF2-987A3D14C8AF}">
      <text>
        <r>
          <rPr>
            <sz val="10"/>
            <color indexed="81"/>
            <rFont val="Lucida Console"/>
            <family val="3"/>
          </rPr>
          <t>Tempo de Estoque (Meses)_x000D_
_x000D_
257,0</t>
        </r>
      </text>
    </comment>
    <comment ref="A223" authorId="0" shapeId="0" xr:uid="{3338E040-40A3-4AC3-876E-DACA63B3507A}">
      <text>
        <r>
          <rPr>
            <sz val="10"/>
            <color indexed="81"/>
            <rFont val="Lucida Console"/>
            <family val="3"/>
          </rPr>
          <t>_x000D_
45637</t>
        </r>
      </text>
    </comment>
    <comment ref="B223" authorId="0" shapeId="0" xr:uid="{D552428D-8CA5-46EA-B68F-CAA58F3B6772}">
      <text>
        <r>
          <rPr>
            <sz val="10"/>
            <color indexed="81"/>
            <rFont val="Lucida Console"/>
            <family val="3"/>
          </rPr>
          <t>DESCRIÇÃO DETALHADA_x000D_
CHAVE BOIA INFERIOR 15 A (CONTROLE DE NIVEL AUTOMATICO)</t>
        </r>
      </text>
    </comment>
    <comment ref="W223" authorId="0" shapeId="0" xr:uid="{5C5182C0-5E48-485A-BBDF-42251DE84DA1}">
      <text>
        <r>
          <rPr>
            <sz val="10"/>
            <color indexed="81"/>
            <rFont val="Lucida Console"/>
            <family val="3"/>
          </rPr>
          <t>_x000D_
DM-Elétrica</t>
        </r>
      </text>
    </comment>
    <comment ref="X223" authorId="0" shapeId="0" xr:uid="{235DAB26-98A8-4346-B1FF-3E175BC54805}">
      <text>
        <r>
          <rPr>
            <sz val="10"/>
            <color indexed="81"/>
            <rFont val="Lucida Console"/>
            <family val="3"/>
          </rPr>
          <t>_x000D_
EQUIP. MAT. P/ GERACAO, TRANSM. DISTR. RETIF...</t>
        </r>
      </text>
    </comment>
    <comment ref="Y223" authorId="0" shapeId="0" xr:uid="{ECE8DF05-B8D0-4062-A097-677246929C8E}">
      <text>
        <r>
          <rPr>
            <sz val="10"/>
            <color indexed="81"/>
            <rFont val="Lucida Console"/>
            <family val="3"/>
          </rPr>
          <t>_x000D_
CHAVES BOIA</t>
        </r>
      </text>
    </comment>
    <comment ref="AW223" authorId="0" shapeId="0" xr:uid="{B0AA5F7B-7044-4BA9-BE0B-7F18B765C873}">
      <text>
        <r>
          <rPr>
            <sz val="10"/>
            <color indexed="81"/>
            <rFont val="Lucida Console"/>
            <family val="3"/>
          </rPr>
          <t>Tempo de Estoque (Meses)_x000D_
_x000D_
787,0</t>
        </r>
      </text>
    </comment>
    <comment ref="A224" authorId="0" shapeId="0" xr:uid="{4907ABB4-3975-404C-B690-D608F0EF17F0}">
      <text>
        <r>
          <rPr>
            <sz val="10"/>
            <color indexed="81"/>
            <rFont val="Lucida Console"/>
            <family val="3"/>
          </rPr>
          <t>_x000D_
107889</t>
        </r>
      </text>
    </comment>
    <comment ref="B224" authorId="0" shapeId="0" xr:uid="{8789291A-975A-42C6-9B93-A8ADB7628650}">
      <text>
        <r>
          <rPr>
            <sz val="10"/>
            <color indexed="81"/>
            <rFont val="Lucida Console"/>
            <family val="3"/>
          </rPr>
          <t>DESCRIÇÃO DETALHADA_x000D_
CHAVE DE NIVEL TIPO BOIA 15 A 220 V COM CONTATO REVERSIVEL COM CABO DE 2 M.</t>
        </r>
      </text>
    </comment>
    <comment ref="G224" authorId="0" shapeId="0" xr:uid="{A6E85E3C-5AD8-444F-AF8D-DAA46613410A}">
      <text>
        <r>
          <rPr>
            <sz val="10"/>
            <color indexed="81"/>
            <rFont val="Lucida Console"/>
            <family val="3"/>
          </rPr>
          <t>_x000D_
Últ estimativa : 350_x000D_
Enviada em     : 17.01.2020_x000D_
Ata - Venc     : 228/20 - 05.10.2021</t>
        </r>
      </text>
    </comment>
    <comment ref="O224" authorId="0" shapeId="0" xr:uid="{FC7771FE-65AE-4E2C-B018-AF6178604AC6}">
      <text>
        <r>
          <rPr>
            <sz val="10"/>
            <color indexed="81"/>
            <rFont val="Lucida Console"/>
            <family val="3"/>
          </rPr>
          <t>_x000D_
Pertencia a ATA nº 228/20_x000D_
Estimativa de Renovação enviada em 17.01.2020 - Qtd 350_x000D_
PE 153/20 lote _x000D_
16.09.20 = Finalizado</t>
        </r>
      </text>
    </comment>
    <comment ref="W224" authorId="0" shapeId="0" xr:uid="{8C37B21B-D6DE-4F5F-81E8-F6A35DEA4F12}">
      <text>
        <r>
          <rPr>
            <sz val="10"/>
            <color indexed="81"/>
            <rFont val="Lucida Console"/>
            <family val="3"/>
          </rPr>
          <t>_x000D_
DM-Elétrica</t>
        </r>
      </text>
    </comment>
    <comment ref="X224" authorId="0" shapeId="0" xr:uid="{763E2931-BB10-4247-8E5F-F46AFCD8F308}">
      <text>
        <r>
          <rPr>
            <sz val="10"/>
            <color indexed="81"/>
            <rFont val="Lucida Console"/>
            <family val="3"/>
          </rPr>
          <t>_x000D_
EQUIP. MAT. P/ GERACAO, TRANSM. DISTR. RETIF...</t>
        </r>
      </text>
    </comment>
    <comment ref="Y224" authorId="0" shapeId="0" xr:uid="{CB52A9AC-49EF-4A66-A86C-1E734F5ADC98}">
      <text>
        <r>
          <rPr>
            <sz val="10"/>
            <color indexed="81"/>
            <rFont val="Lucida Console"/>
            <family val="3"/>
          </rPr>
          <t>_x000D_
CHAVES BOIA</t>
        </r>
      </text>
    </comment>
    <comment ref="AC224" authorId="0" shapeId="0" xr:uid="{2145B278-250B-4C53-89E1-02E56257DBC9}">
      <text>
        <r>
          <rPr>
            <sz val="10"/>
            <color indexed="81"/>
            <rFont val="Lucida Console"/>
            <family val="3"/>
          </rPr>
          <t>_x000D_
AF  9.649/23 | Vc 24.08.2023 | Saldo    200 | REDE I9 DO BRASIL MATERIAIS ELETRICOS E MONTAGENS INDUSTRIAIS LTDA ( 235922 )</t>
        </r>
      </text>
    </comment>
    <comment ref="AG224" authorId="0" shapeId="0" xr:uid="{ECADA34C-DB3F-413F-8604-126F5E417838}">
      <text>
        <r>
          <rPr>
            <sz val="10"/>
            <color indexed="81"/>
            <rFont val="Lucida Console"/>
            <family val="3"/>
          </rPr>
          <t>_x000D_
AF  9.649/23 | Vc 24.08.2023 | Saldo    200 | REDE I9 DO BRASIL MATERIAIS ELETRICOS E MONTAGENS INDUSTRIAIS LTDA ( 235922 )</t>
        </r>
      </text>
    </comment>
    <comment ref="AW224" authorId="0" shapeId="0" xr:uid="{C017C161-FD04-4107-B52A-F3FE53B96738}">
      <text>
        <r>
          <rPr>
            <sz val="10"/>
            <color indexed="81"/>
            <rFont val="Lucida Console"/>
            <family val="3"/>
          </rPr>
          <t>Tempo de Estoque (Meses)_x000D_
_x000D_
200,0</t>
        </r>
      </text>
    </comment>
    <comment ref="A225" authorId="0" shapeId="0" xr:uid="{1F464B60-D1D3-490F-9601-BD3D130FC5C6}">
      <text>
        <r>
          <rPr>
            <sz val="10"/>
            <color indexed="81"/>
            <rFont val="Lucida Console"/>
            <family val="3"/>
          </rPr>
          <t>_x000D_
106546</t>
        </r>
      </text>
    </comment>
    <comment ref="B225" authorId="0" shapeId="0" xr:uid="{01C62918-A8A0-4648-96FB-82CF246163C5}">
      <text>
        <r>
          <rPr>
            <sz val="10"/>
            <color indexed="81"/>
            <rFont val="Lucida Console"/>
            <family val="3"/>
          </rPr>
          <t>DESCRIÇÃO DETALHADA_x000D_
CHUMBADOR GALVANIZADO CBA  5/16"  X  3.1/4"</t>
        </r>
      </text>
    </comment>
    <comment ref="G225" authorId="0" shapeId="0" xr:uid="{783948D8-A19D-45F4-82FE-9EC01A0E6C75}">
      <text>
        <r>
          <rPr>
            <sz val="10"/>
            <color indexed="81"/>
            <rFont val="Lucida Console"/>
            <family val="3"/>
          </rPr>
          <t>_x000D_
Últ estimativa : 0_x000D_
Enviada em     : 23.09.2020_x000D_
Ata - Venc     : 9/20 - 14.01.2021</t>
        </r>
      </text>
    </comment>
    <comment ref="O225" authorId="0" shapeId="0" xr:uid="{D6BEEFB3-2545-4051-858F-7A9D8E3651DA}">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225" authorId="0" shapeId="0" xr:uid="{AD39A3B9-7A12-4D89-9D23-6468FE73C029}">
      <text>
        <r>
          <rPr>
            <sz val="10"/>
            <color indexed="81"/>
            <rFont val="Lucida Console"/>
            <family val="3"/>
          </rPr>
          <t>_x000D_
DM-Construção</t>
        </r>
      </text>
    </comment>
    <comment ref="X225" authorId="0" shapeId="0" xr:uid="{63E40E06-A3E4-48D7-B79A-C32604D55A53}">
      <text>
        <r>
          <rPr>
            <sz val="10"/>
            <color indexed="81"/>
            <rFont val="Lucida Console"/>
            <family val="3"/>
          </rPr>
          <t>_x000D_
PARAFUSOS ELEM. VEDACAO UNIAO CONEX . FIXACAO</t>
        </r>
      </text>
    </comment>
    <comment ref="Y225" authorId="0" shapeId="0" xr:uid="{D31488E9-C0F0-49CB-8B74-27E9BFF8FA25}">
      <text>
        <r>
          <rPr>
            <sz val="10"/>
            <color indexed="81"/>
            <rFont val="Lucida Console"/>
            <family val="3"/>
          </rPr>
          <t>_x000D_
BUCHAS CHUMBADORES E GANCHOS</t>
        </r>
      </text>
    </comment>
    <comment ref="AW225" authorId="0" shapeId="0" xr:uid="{F7CFF2A4-828D-4684-8AFE-F3B33F1AAA50}">
      <text>
        <r>
          <rPr>
            <sz val="10"/>
            <color indexed="81"/>
            <rFont val="Lucida Console"/>
            <family val="3"/>
          </rPr>
          <t>Tempo de Estoque (Meses)_x000D_
_x000D_
1.931,0</t>
        </r>
      </text>
    </comment>
    <comment ref="A226" authorId="0" shapeId="0" xr:uid="{EE20A1E3-B944-44E0-ADF6-978DFB184C3C}">
      <text>
        <r>
          <rPr>
            <sz val="10"/>
            <color indexed="81"/>
            <rFont val="Lucida Console"/>
            <family val="3"/>
          </rPr>
          <t>_x000D_
106544</t>
        </r>
      </text>
    </comment>
    <comment ref="B226" authorId="0" shapeId="0" xr:uid="{C032E131-4D99-46F9-B3F5-157C626EB641}">
      <text>
        <r>
          <rPr>
            <sz val="10"/>
            <color indexed="81"/>
            <rFont val="Lucida Console"/>
            <family val="3"/>
          </rPr>
          <t>DESCRIÇÃO DETALHADA_x000D_
CHUMBADOR GALVANIZADO CBA  5/16"  X  2.1/4"</t>
        </r>
      </text>
    </comment>
    <comment ref="G226" authorId="0" shapeId="0" xr:uid="{9D2348B9-5704-454D-86D1-FB8F7761317D}">
      <text>
        <r>
          <rPr>
            <sz val="10"/>
            <color indexed="81"/>
            <rFont val="Lucida Console"/>
            <family val="3"/>
          </rPr>
          <t xml:space="preserve">_x000D_
Últ estimativa : 200_x000D_
Enviada em     : 25.09.2019_x000D_
Ata - Venc     : /-2000 - </t>
        </r>
      </text>
    </comment>
    <comment ref="O226" authorId="0" shapeId="0" xr:uid="{DB746EB2-1B95-4965-8D5C-6A43D4CA37E1}">
      <text>
        <r>
          <rPr>
            <sz val="10"/>
            <color indexed="81"/>
            <rFont val="Lucida Console"/>
            <family val="3"/>
          </rPr>
          <t>_x000D_
Ata anterior não identificada.</t>
        </r>
      </text>
    </comment>
    <comment ref="W226" authorId="0" shapeId="0" xr:uid="{DBD18276-13CD-49D4-B8EA-9761ADA44E3D}">
      <text>
        <r>
          <rPr>
            <sz val="10"/>
            <color indexed="81"/>
            <rFont val="Lucida Console"/>
            <family val="3"/>
          </rPr>
          <t>_x000D_
DM-Construção</t>
        </r>
      </text>
    </comment>
    <comment ref="X226" authorId="0" shapeId="0" xr:uid="{E2B44AB3-103E-4BDF-9FAE-DF72A600300C}">
      <text>
        <r>
          <rPr>
            <sz val="10"/>
            <color indexed="81"/>
            <rFont val="Lucida Console"/>
            <family val="3"/>
          </rPr>
          <t>_x000D_
PARAFUSOS ELEM. VEDACAO UNIAO CONEX . FIXACAO</t>
        </r>
      </text>
    </comment>
    <comment ref="Y226" authorId="0" shapeId="0" xr:uid="{22FE531B-90FD-482A-8521-04A92CF26472}">
      <text>
        <r>
          <rPr>
            <sz val="10"/>
            <color indexed="81"/>
            <rFont val="Lucida Console"/>
            <family val="3"/>
          </rPr>
          <t>_x000D_
BUCHAS CHUMBADORES E GANCHOS</t>
        </r>
      </text>
    </comment>
    <comment ref="AW226" authorId="0" shapeId="0" xr:uid="{CB2A44AF-CF98-4E65-9AE2-ADC066AB438B}">
      <text>
        <r>
          <rPr>
            <sz val="10"/>
            <color indexed="81"/>
            <rFont val="Lucida Console"/>
            <family val="3"/>
          </rPr>
          <t>Tempo de Estoque (Meses)_x000D_
_x000D_
3.000,0</t>
        </r>
      </text>
    </comment>
    <comment ref="A227" authorId="0" shapeId="0" xr:uid="{C5C7A0EC-6A50-40F2-91A2-3AB3BD985840}">
      <text>
        <r>
          <rPr>
            <sz val="10"/>
            <color indexed="81"/>
            <rFont val="Lucida Console"/>
            <family val="3"/>
          </rPr>
          <t>_x000D_
50797</t>
        </r>
      </text>
    </comment>
    <comment ref="B227" authorId="0" shapeId="0" xr:uid="{80002600-37F8-43E9-8D44-41523CD85117}">
      <text>
        <r>
          <rPr>
            <sz val="10"/>
            <color indexed="81"/>
            <rFont val="Lucida Console"/>
            <family val="3"/>
          </rPr>
          <t>DESCRIÇÃO DETALHADA_x000D_
CHUVEIRO ELETRICO AUTOMATICO - CORPO EM PLASTICO 220V/5400W</t>
        </r>
      </text>
    </comment>
    <comment ref="G227" authorId="0" shapeId="0" xr:uid="{A0A102D9-9635-4C3F-8903-15A55C74508A}">
      <text>
        <r>
          <rPr>
            <sz val="10"/>
            <color indexed="81"/>
            <rFont val="Lucida Console"/>
            <family val="3"/>
          </rPr>
          <t>_x000D_
Últ estimativa : 320_x000D_
Enviada em     : 17.01.2020_x000D_
Ata - Venc     : 228/20 - 05.10.2021</t>
        </r>
      </text>
    </comment>
    <comment ref="O227" authorId="0" shapeId="0" xr:uid="{82016A16-7DB1-45E9-AA2B-E8F84903B1A6}">
      <text>
        <r>
          <rPr>
            <sz val="10"/>
            <color indexed="81"/>
            <rFont val="Lucida Console"/>
            <family val="3"/>
          </rPr>
          <t>_x000D_
Pertencia a ATA nº 228/20_x000D_
Estimativa de Renovação enviada em 17.01.2020 - Qtd 320_x000D_
PE 153/20 lote _x000D_
16.09.20 = Finalizado</t>
        </r>
      </text>
    </comment>
    <comment ref="W227" authorId="0" shapeId="0" xr:uid="{095D83D5-8DDF-420F-BE50-5C1690EC49D7}">
      <text>
        <r>
          <rPr>
            <sz val="10"/>
            <color indexed="81"/>
            <rFont val="Lucida Console"/>
            <family val="3"/>
          </rPr>
          <t>_x000D_
DM-Hidráulica</t>
        </r>
      </text>
    </comment>
    <comment ref="X227" authorId="0" shapeId="0" xr:uid="{C29AB608-86E2-4C00-AA39-391E9C3CE768}">
      <text>
        <r>
          <rPr>
            <sz val="10"/>
            <color indexed="81"/>
            <rFont val="Lucida Console"/>
            <family val="3"/>
          </rPr>
          <t>_x000D_
MATERIAL HIDRAULICO, CANOS, TUBOS, MANGUEIRAS, CONEXOES E ACESS.</t>
        </r>
      </text>
    </comment>
    <comment ref="Y227" authorId="0" shapeId="0" xr:uid="{EBDCDCC4-74CA-482F-97EE-1C6CB5F1D488}">
      <text>
        <r>
          <rPr>
            <sz val="10"/>
            <color indexed="81"/>
            <rFont val="Lucida Console"/>
            <family val="3"/>
          </rPr>
          <t>_x000D_
CHUVEIROS E DUCHAS</t>
        </r>
      </text>
    </comment>
    <comment ref="AC227" authorId="0" shapeId="0" xr:uid="{CB9E0F70-BE02-4235-9B6D-0913BCAE4735}">
      <text>
        <r>
          <rPr>
            <sz val="10"/>
            <color indexed="81"/>
            <rFont val="Lucida Console"/>
            <family val="3"/>
          </rPr>
          <t>_x000D_
AF  9.661/23 | Vc 24.08.2023 | Saldo     40 | INFANTARIA COMERCIAL LTDA ( 178162 )</t>
        </r>
      </text>
    </comment>
    <comment ref="AG227" authorId="0" shapeId="0" xr:uid="{518CC78C-69B4-46D5-ABCF-F0118DF52A11}">
      <text>
        <r>
          <rPr>
            <sz val="10"/>
            <color indexed="81"/>
            <rFont val="Lucida Console"/>
            <family val="3"/>
          </rPr>
          <t>_x000D_
AF  9.661/23 | Vc 24.08.2023 | Saldo     40 | INFANTARIA COMERCIAL LTDA ( 178162 )</t>
        </r>
      </text>
    </comment>
    <comment ref="AW227" authorId="0" shapeId="0" xr:uid="{1CF0FE47-2924-4173-86F0-3A38A7696670}">
      <text>
        <r>
          <rPr>
            <sz val="10"/>
            <color indexed="81"/>
            <rFont val="Lucida Console"/>
            <family val="3"/>
          </rPr>
          <t>Tempo de Estoque (Meses)_x000D_
_x000D_
108,0</t>
        </r>
      </text>
    </comment>
    <comment ref="A228" authorId="0" shapeId="0" xr:uid="{55DA0134-C545-4BF9-B54A-DBF90093BE24}">
      <text>
        <r>
          <rPr>
            <sz val="10"/>
            <color indexed="81"/>
            <rFont val="Lucida Console"/>
            <family val="3"/>
          </rPr>
          <t>_x000D_
100362</t>
        </r>
      </text>
    </comment>
    <comment ref="B228" authorId="0" shapeId="0" xr:uid="{84B81C33-740E-4F97-890A-C1F0B32559B1}">
      <text>
        <r>
          <rPr>
            <sz val="10"/>
            <color indexed="81"/>
            <rFont val="Lucida Console"/>
            <family val="3"/>
          </rPr>
          <t>DESCRIÇÃO DETALHADA_x000D_
CIMENTO COLA AC3 - SACO C/20 KG</t>
        </r>
      </text>
    </comment>
    <comment ref="G228" authorId="0" shapeId="0" xr:uid="{7EF390FA-B599-4D0A-8785-90596C281EDB}">
      <text>
        <r>
          <rPr>
            <sz val="10"/>
            <color indexed="81"/>
            <rFont val="Lucida Console"/>
            <family val="3"/>
          </rPr>
          <t>_x000D_
Últ estimativa : 7.000_x000D_
Enviada em     : 22.04.2021_x000D_
Ata - Venc     : 174/20 - 16.08.2021</t>
        </r>
      </text>
    </comment>
    <comment ref="M228" authorId="0" shapeId="0" xr:uid="{EC828EBF-16C7-460D-919E-3FC2F2877743}">
      <text>
        <r>
          <rPr>
            <sz val="10"/>
            <color indexed="81"/>
            <rFont val="Lucida Console"/>
            <family val="3"/>
          </rPr>
          <t>_x000D_
Validade necessária em meses =&gt; 9,_x000D_
A partir desta planilha limitado até 12.07.2024</t>
        </r>
      </text>
    </comment>
    <comment ref="O228" authorId="0" shapeId="0" xr:uid="{E7C964AA-4B55-466A-9F09-74FC5B0B7FDE}">
      <text>
        <r>
          <rPr>
            <sz val="10"/>
            <color indexed="81"/>
            <rFont val="Lucida Console"/>
            <family val="3"/>
          </rPr>
          <t xml:space="preserve">_x000D_
Pertencia a ATA nº 174/20_x000D_
Estimativa de Renovação enviada em 22.04.2021 - Qtd 7.000_x000D_
PE 120/21 lote _x000D_
 = </t>
        </r>
      </text>
    </comment>
    <comment ref="W228" authorId="0" shapeId="0" xr:uid="{691D77BC-7677-44B0-935A-89A3C98A8710}">
      <text>
        <r>
          <rPr>
            <sz val="10"/>
            <color indexed="81"/>
            <rFont val="Lucida Console"/>
            <family val="3"/>
          </rPr>
          <t>_x000D_
DM-Construção</t>
        </r>
      </text>
    </comment>
    <comment ref="X228" authorId="0" shapeId="0" xr:uid="{9F5BD708-083A-4733-ABC0-1EE6ECBA3E8D}">
      <text>
        <r>
          <rPr>
            <sz val="10"/>
            <color indexed="81"/>
            <rFont val="Lucida Console"/>
            <family val="3"/>
          </rPr>
          <t>_x000D_
MAT.E EQUIP. P/ CONSTR.CIVIL E CONSERV. DE VIAS PUBL.</t>
        </r>
      </text>
    </comment>
    <comment ref="Y228" authorId="0" shapeId="0" xr:uid="{BE5E0CEE-4463-4D25-90DA-D90D02095F3C}">
      <text>
        <r>
          <rPr>
            <sz val="10"/>
            <color indexed="81"/>
            <rFont val="Lucida Console"/>
            <family val="3"/>
          </rPr>
          <t>_x000D_
CIMENTO, CAL E GESSO</t>
        </r>
      </text>
    </comment>
    <comment ref="AC228" authorId="0" shapeId="0" xr:uid="{A0493D86-F427-4587-95CD-7DCA15FD4B59}">
      <text>
        <r>
          <rPr>
            <sz val="10"/>
            <color indexed="81"/>
            <rFont val="Lucida Console"/>
            <family val="3"/>
          </rPr>
          <t>_x000D_
AF  8.935/23 | Vc 11.09.2023 | Saldo  8.000 | NOG. COM VARIEDADES LTDA ( 148457 )</t>
        </r>
      </text>
    </comment>
    <comment ref="AG228" authorId="0" shapeId="0" xr:uid="{BFED7AA3-5951-489B-B084-6F57BFF47257}">
      <text>
        <r>
          <rPr>
            <sz val="10"/>
            <color indexed="81"/>
            <rFont val="Lucida Console"/>
            <family val="3"/>
          </rPr>
          <t>_x000D_
AF  8.935/23 | Vc 11.09.2023 | Saldo  8.000 | NOG. COM VARIEDADES LTDA ( 148457 )</t>
        </r>
      </text>
    </comment>
    <comment ref="AW228" authorId="0" shapeId="0" xr:uid="{3A567C39-0CF2-480E-995A-CB684213D471}">
      <text>
        <r>
          <rPr>
            <sz val="10"/>
            <color indexed="81"/>
            <rFont val="Lucida Console"/>
            <family val="3"/>
          </rPr>
          <t>Tempo de Estoque (Meses)_x000D_
_x000D_
6.865,0</t>
        </r>
      </text>
    </comment>
    <comment ref="A229" authorId="0" shapeId="0" xr:uid="{76F03011-9276-440B-BA5A-E184E39C7EDF}">
      <text>
        <r>
          <rPr>
            <sz val="10"/>
            <color indexed="81"/>
            <rFont val="Lucida Console"/>
            <family val="3"/>
          </rPr>
          <t>_x000D_
14662</t>
        </r>
      </text>
    </comment>
    <comment ref="B229" authorId="0" shapeId="0" xr:uid="{B967E290-1CE7-4E8D-8D48-36BE7BADB345}">
      <text>
        <r>
          <rPr>
            <sz val="10"/>
            <color indexed="81"/>
            <rFont val="Lucida Console"/>
            <family val="3"/>
          </rPr>
          <t>DESCRIÇÃO DETALHADA_x000D_
CIMENTO COMUM CPII-32 - SACO C/ 50KG - O MATERIAL DEVERA SER ENTREGUE EM LOTE PALETIZADO PROTEGIDO COM FILME PLASTICO.</t>
        </r>
      </text>
    </comment>
    <comment ref="G229" authorId="0" shapeId="0" xr:uid="{4BB644D6-CC16-4EFA-9B88-F859DAEBDC6C}">
      <text>
        <r>
          <rPr>
            <sz val="10"/>
            <color indexed="81"/>
            <rFont val="Lucida Console"/>
            <family val="3"/>
          </rPr>
          <t>_x000D_
Últ estimativa : 6.000_x000D_
Enviada em     : 17.06.2021_x000D_
Ata - Venc     : 54/20 - 12.03.2021</t>
        </r>
      </text>
    </comment>
    <comment ref="M229" authorId="0" shapeId="0" xr:uid="{930E78BD-58F5-4B10-A364-79E0389BAEF8}">
      <text>
        <r>
          <rPr>
            <sz val="10"/>
            <color indexed="81"/>
            <rFont val="Lucida Console"/>
            <family val="3"/>
          </rPr>
          <t>_x000D_
Validade necessária em meses =&gt; 2,_x000D_
A partir desta planilha limitado até 15.12.2023</t>
        </r>
      </text>
    </comment>
    <comment ref="W229" authorId="0" shapeId="0" xr:uid="{5243C9DA-84AF-4DA1-91F1-E7C00EA05BF9}">
      <text>
        <r>
          <rPr>
            <sz val="10"/>
            <color indexed="81"/>
            <rFont val="Lucida Console"/>
            <family val="3"/>
          </rPr>
          <t>_x000D_
DM-Construção</t>
        </r>
      </text>
    </comment>
    <comment ref="X229" authorId="0" shapeId="0" xr:uid="{5E2A40A9-A804-4DB3-8EAB-FC983E5CA2B4}">
      <text>
        <r>
          <rPr>
            <sz val="10"/>
            <color indexed="81"/>
            <rFont val="Lucida Console"/>
            <family val="3"/>
          </rPr>
          <t>_x000D_
MAT.E EQUIP. P/ CONSTR.CIVIL E CONSERV. DE VIAS PUBL.</t>
        </r>
      </text>
    </comment>
    <comment ref="Y229" authorId="0" shapeId="0" xr:uid="{24BE47DB-40EA-45E5-8919-4EBCEB70BC9C}">
      <text>
        <r>
          <rPr>
            <sz val="10"/>
            <color indexed="81"/>
            <rFont val="Lucida Console"/>
            <family val="3"/>
          </rPr>
          <t>_x000D_
CIMENTO, CAL E GESSO</t>
        </r>
      </text>
    </comment>
    <comment ref="AC229" authorId="0" shapeId="0" xr:uid="{88094357-9626-4A13-8803-929D57278E90}">
      <text>
        <r>
          <rPr>
            <sz val="10"/>
            <color indexed="81"/>
            <rFont val="Lucida Console"/>
            <family val="3"/>
          </rPr>
          <t>_x000D_
AF  8.596/23 | Vc 31.07.2023 | Saldo  1.500 | GUARANI INDUSTRIA, COMERCIO E SERVICOS LTDA ( 6058 )</t>
        </r>
      </text>
    </comment>
    <comment ref="AG229" authorId="0" shapeId="0" xr:uid="{3B2FC285-9AB4-449D-B2A6-3DA3AE325654}">
      <text>
        <r>
          <rPr>
            <sz val="10"/>
            <color indexed="81"/>
            <rFont val="Lucida Console"/>
            <family val="3"/>
          </rPr>
          <t>_x000D_
AF  8.596/23 | Vc 31.07.2023 | Saldo  1.500 | GUARANI INDUSTRIA, COMERCIO E SERVICOS LTDA ( 6058 )</t>
        </r>
      </text>
    </comment>
    <comment ref="AW229" authorId="0" shapeId="0" xr:uid="{FE748FCF-A338-4176-9676-397E665EF4EF}">
      <text>
        <r>
          <rPr>
            <sz val="10"/>
            <color indexed="81"/>
            <rFont val="Lucida Console"/>
            <family val="3"/>
          </rPr>
          <t>Tempo de Estoque (Meses)_x000D_
_x000D_
1.272,0</t>
        </r>
      </text>
    </comment>
    <comment ref="A230" authorId="0" shapeId="0" xr:uid="{386B7C76-795B-47DB-9126-BA59EFE5DE4D}">
      <text>
        <r>
          <rPr>
            <sz val="10"/>
            <color indexed="81"/>
            <rFont val="Lucida Console"/>
            <family val="3"/>
          </rPr>
          <t>_x000D_
11109</t>
        </r>
      </text>
    </comment>
    <comment ref="B230" authorId="0" shapeId="0" xr:uid="{912279AE-51B6-4282-A2F2-1AD93768ECD1}">
      <text>
        <r>
          <rPr>
            <sz val="10"/>
            <color indexed="81"/>
            <rFont val="Lucida Console"/>
            <family val="3"/>
          </rPr>
          <t>DESCRIÇÃO DETALHADA_x000D_
CLIPS 30 MM DE COMPRIMENTO - CX C/ 100 UN</t>
        </r>
      </text>
    </comment>
    <comment ref="G230" authorId="0" shapeId="0" xr:uid="{AC72704F-EAB5-4845-8F69-E319C27E0B1A}">
      <text>
        <r>
          <rPr>
            <sz val="10"/>
            <color indexed="81"/>
            <rFont val="Lucida Console"/>
            <family val="3"/>
          </rPr>
          <t>_x000D_
Últ estimativa : 1.000_x000D_
Enviada em     : 02.03.2020_x000D_
Ata - Venc     : 211/20 - 21.09.2021</t>
        </r>
      </text>
    </comment>
    <comment ref="O230" authorId="0" shapeId="0" xr:uid="{1074265E-7841-4623-B0B8-96FA1059243C}">
      <text>
        <r>
          <rPr>
            <sz val="10"/>
            <color indexed="81"/>
            <rFont val="Lucida Console"/>
            <family val="3"/>
          </rPr>
          <t xml:space="preserve">_x000D_
Pertencia a ATA nº 211/20_x000D_
Estimativa de Renovação enviada em 02.03.2020 - Qtd 1.000_x000D_
</t>
        </r>
      </text>
    </comment>
    <comment ref="W230" authorId="0" shapeId="0" xr:uid="{53B0F439-64A2-4C37-A71E-63D9ADF6D41A}">
      <text>
        <r>
          <rPr>
            <sz val="10"/>
            <color indexed="81"/>
            <rFont val="Lucida Console"/>
            <family val="3"/>
          </rPr>
          <t>_x000D_
Administrativo</t>
        </r>
      </text>
    </comment>
    <comment ref="X230" authorId="0" shapeId="0" xr:uid="{8B5EB96C-43F1-4D38-8FBB-93D3348B58A7}">
      <text>
        <r>
          <rPr>
            <sz val="10"/>
            <color indexed="81"/>
            <rFont val="Lucida Console"/>
            <family val="3"/>
          </rPr>
          <t>_x000D_
MAQ., EQUIP., COMP., ACES., MAT. PARA ESCRIT.E ESCOLAR</t>
        </r>
      </text>
    </comment>
    <comment ref="Y230" authorId="0" shapeId="0" xr:uid="{566DCDBD-52FC-4425-9F4E-A1CB3AC62127}">
      <text>
        <r>
          <rPr>
            <sz val="10"/>
            <color indexed="81"/>
            <rFont val="Lucida Console"/>
            <family val="3"/>
          </rPr>
          <t>_x000D_
FURAD.GRAMP.COLCHETE,GRAMPOS,CLIPS,ELAST.BARB.FIT.</t>
        </r>
      </text>
    </comment>
    <comment ref="AW230" authorId="0" shapeId="0" xr:uid="{A3727574-E387-46DC-A71E-63F3818B1D53}">
      <text>
        <r>
          <rPr>
            <sz val="10"/>
            <color indexed="81"/>
            <rFont val="Lucida Console"/>
            <family val="3"/>
          </rPr>
          <t>Tempo de Estoque (Meses)_x000D_
_x000D_
600,0</t>
        </r>
      </text>
    </comment>
    <comment ref="A231" authorId="0" shapeId="0" xr:uid="{7E28D6E4-C28A-4BE1-92E9-A0D9219E264C}">
      <text>
        <r>
          <rPr>
            <sz val="10"/>
            <color indexed="81"/>
            <rFont val="Lucida Console"/>
            <family val="3"/>
          </rPr>
          <t>_x000D_
130024</t>
        </r>
      </text>
    </comment>
    <comment ref="B231" authorId="0" shapeId="0" xr:uid="{34875AD1-9ED9-44DA-A939-2815D11B5BC9}">
      <text>
        <r>
          <rPr>
            <sz val="10"/>
            <color indexed="81"/>
            <rFont val="Lucida Console"/>
            <family val="3"/>
          </rPr>
          <t>DESCRIÇÃO DETALHADA_x000D_
COADOR DE PAPEL P/ CAFE N° 103 - CAIXA COM 30 UNIDADES</t>
        </r>
      </text>
    </comment>
    <comment ref="G231" authorId="0" shapeId="0" xr:uid="{91625281-D54F-463F-9226-5561C28411A6}">
      <text>
        <r>
          <rPr>
            <sz val="10"/>
            <color indexed="81"/>
            <rFont val="Lucida Console"/>
            <family val="3"/>
          </rPr>
          <t>_x000D_
Últ estimativa : 5.000_x000D_
Enviada em     : 22.04.2021_x000D_
Ata - Venc     : 178/20 - 20.08.2021</t>
        </r>
      </text>
    </comment>
    <comment ref="O231" authorId="0" shapeId="0" xr:uid="{894C6652-BCEA-42BE-AD3D-849D9521ABE9}">
      <text>
        <r>
          <rPr>
            <sz val="10"/>
            <color indexed="81"/>
            <rFont val="Lucida Console"/>
            <family val="3"/>
          </rPr>
          <t>_x000D_
Pertencia a ATA nº 178/20_x000D_
Estimativa de Renovação enviada em 22.04.2021 - Qtd 5.000_x000D_
PE  44/19 lote _x000D_
20.08.19 = Abertura 11/07/2019 08:30 BB773035 Pregoeiro Lucio</t>
        </r>
      </text>
    </comment>
    <comment ref="W231" authorId="0" shapeId="0" xr:uid="{D94D1644-E6F7-4226-9CFC-D932932F7B89}">
      <text>
        <r>
          <rPr>
            <sz val="10"/>
            <color indexed="81"/>
            <rFont val="Lucida Console"/>
            <family val="3"/>
          </rPr>
          <t>_x000D_
Administrativo</t>
        </r>
      </text>
    </comment>
    <comment ref="X231" authorId="0" shapeId="0" xr:uid="{41739DFD-AB04-4B98-9712-86CF3D043D01}">
      <text>
        <r>
          <rPr>
            <sz val="10"/>
            <color indexed="81"/>
            <rFont val="Lucida Console"/>
            <family val="3"/>
          </rPr>
          <t>_x000D_
EQUIP.E MAT. P/REFEITORIO, COPA E COZINHA</t>
        </r>
      </text>
    </comment>
    <comment ref="Y231" authorId="0" shapeId="0" xr:uid="{39CBFF71-AC89-4B0C-BACC-92694C9CD3BE}">
      <text>
        <r>
          <rPr>
            <sz val="10"/>
            <color indexed="81"/>
            <rFont val="Lucida Console"/>
            <family val="3"/>
          </rPr>
          <t>_x000D_
BACIAS, PENEIRAS, ESCORREDORES E COADORES</t>
        </r>
      </text>
    </comment>
    <comment ref="AW231" authorId="0" shapeId="0" xr:uid="{58E246F0-30BB-492E-99E5-A7393629D93F}">
      <text>
        <r>
          <rPr>
            <sz val="10"/>
            <color indexed="81"/>
            <rFont val="Lucida Console"/>
            <family val="3"/>
          </rPr>
          <t>Tempo de Estoque (Meses)_x000D_
_x000D_
814,0</t>
        </r>
      </text>
    </comment>
    <comment ref="A232" authorId="0" shapeId="0" xr:uid="{6FE122FF-D0CC-4561-A43F-C12B9F152F22}">
      <text>
        <r>
          <rPr>
            <sz val="10"/>
            <color indexed="81"/>
            <rFont val="Lucida Console"/>
            <family val="3"/>
          </rPr>
          <t>_x000D_
132650</t>
        </r>
      </text>
    </comment>
    <comment ref="B232" authorId="0" shapeId="0" xr:uid="{E6071FC9-885F-4F81-90D8-18CB3FCE9B7C}">
      <text>
        <r>
          <rPr>
            <sz val="10"/>
            <color indexed="81"/>
            <rFont val="Lucida Console"/>
            <family val="3"/>
          </rPr>
          <t>DESCRIÇÃO DETALHADA_x000D_
COLA BRANCA,  FRASCO COM 1 KG - COMPOSICAO RESINA DE PVA, LAVAVEL, CERTIFICADA PELO INMETRO, COM TEMPO DE VALIDADE NAO INFERIOR 6 MESES. TODAS AS CARACTERISTICAS DEVERAO ESTAR DESCRITAS NA EMBALAGEM</t>
        </r>
      </text>
    </comment>
    <comment ref="W232" authorId="0" shapeId="0" xr:uid="{AAB94963-3717-402D-8C3E-15A336D7BDFD}">
      <text>
        <r>
          <rPr>
            <sz val="10"/>
            <color indexed="81"/>
            <rFont val="Lucida Console"/>
            <family val="3"/>
          </rPr>
          <t>_x000D_
Pedagógico</t>
        </r>
      </text>
    </comment>
    <comment ref="X232" authorId="0" shapeId="0" xr:uid="{4BBD13CE-9625-4B5C-B4F4-E16A018F9FCC}">
      <text>
        <r>
          <rPr>
            <sz val="10"/>
            <color indexed="81"/>
            <rFont val="Lucida Console"/>
            <family val="3"/>
          </rPr>
          <t>_x000D_
MAQ., EQUIP., COMP., ACES., MAT. PARA ESCRIT.E ESCOLAR</t>
        </r>
      </text>
    </comment>
    <comment ref="Y232" authorId="0" shapeId="0" xr:uid="{F92EF3F1-04C7-4D49-969E-E488D11B7C29}">
      <text>
        <r>
          <rPr>
            <sz val="10"/>
            <color indexed="81"/>
            <rFont val="Lucida Console"/>
            <family val="3"/>
          </rPr>
          <t>_x000D_
ETIQUETA COLAS E FITAS ADESIVAS</t>
        </r>
      </text>
    </comment>
    <comment ref="AW232" authorId="0" shapeId="0" xr:uid="{78068A41-8642-4E7B-9C18-8B83FC7304C7}">
      <text>
        <r>
          <rPr>
            <sz val="10"/>
            <color indexed="81"/>
            <rFont val="Lucida Console"/>
            <family val="3"/>
          </rPr>
          <t>Tempo de Estoque (Meses)_x000D_
_x000D_
1.000,0</t>
        </r>
      </text>
    </comment>
    <comment ref="A233" authorId="0" shapeId="0" xr:uid="{542B19F3-53D0-435F-B77A-A17447AE6033}">
      <text>
        <r>
          <rPr>
            <sz val="10"/>
            <color indexed="81"/>
            <rFont val="Lucida Console"/>
            <family val="3"/>
          </rPr>
          <t>_x000D_
136408</t>
        </r>
      </text>
    </comment>
    <comment ref="B233" authorId="0" shapeId="0" xr:uid="{5E43388E-7C72-4672-B436-EDA0A35D5C74}">
      <text>
        <r>
          <rPr>
            <sz val="10"/>
            <color indexed="81"/>
            <rFont val="Lucida Console"/>
            <family val="3"/>
          </rPr>
          <t>DESCRIÇÃO DETALHADA_x000D_
COLA BRANCA LIQUIDA LAVAVEL. MINIMO 90 G, COM BICO APLICADOR ECONOMICO, COMPOSICAO: RESINA DE PVA. PRODUTO DEVERA ESTAR DE ACORDO COM A NORMA DE SEGURANCA DE ARTIGOS ESCOLARES. PRODUTO CERTIFICADO PELO INMETRO E COM CODIGO DE BARRAS NO PRODUTO.</t>
        </r>
      </text>
    </comment>
    <comment ref="W233" authorId="0" shapeId="0" xr:uid="{F488D50C-8928-4A88-BF13-21E925F770AE}">
      <text>
        <r>
          <rPr>
            <sz val="10"/>
            <color indexed="81"/>
            <rFont val="Lucida Console"/>
            <family val="3"/>
          </rPr>
          <t>_x000D_
Pedagógico</t>
        </r>
      </text>
    </comment>
    <comment ref="X233" authorId="0" shapeId="0" xr:uid="{F5229C41-972E-4A80-9BFD-A5A650FFB31F}">
      <text>
        <r>
          <rPr>
            <sz val="10"/>
            <color indexed="81"/>
            <rFont val="Lucida Console"/>
            <family val="3"/>
          </rPr>
          <t>_x000D_
MAQ., EQUIP., COMP., ACES., MAT. PARA ESCRIT.E ESCOLAR</t>
        </r>
      </text>
    </comment>
    <comment ref="Y233" authorId="0" shapeId="0" xr:uid="{A0B8682D-6829-49A6-8395-23A23F98F354}">
      <text>
        <r>
          <rPr>
            <sz val="10"/>
            <color indexed="81"/>
            <rFont val="Lucida Console"/>
            <family val="3"/>
          </rPr>
          <t>_x000D_
ETIQUETA COLAS E FITAS ADESIVAS</t>
        </r>
      </text>
    </comment>
    <comment ref="AW233" authorId="0" shapeId="0" xr:uid="{AB08A270-72B5-4D1B-BF00-C2B0E49C043C}">
      <text>
        <r>
          <rPr>
            <sz val="10"/>
            <color indexed="81"/>
            <rFont val="Lucida Console"/>
            <family val="3"/>
          </rPr>
          <t>Tempo de Estoque (Meses)_x000D_
_x000D_
11.700,0</t>
        </r>
      </text>
    </comment>
    <comment ref="A234" authorId="0" shapeId="0" xr:uid="{C0B2ECF8-D19B-4133-B46A-D9F87040EB00}">
      <text>
        <r>
          <rPr>
            <sz val="10"/>
            <color indexed="81"/>
            <rFont val="Lucida Console"/>
            <family val="3"/>
          </rPr>
          <t>_x000D_
63839</t>
        </r>
      </text>
    </comment>
    <comment ref="B234" authorId="0" shapeId="0" xr:uid="{2A3467CF-D526-47E1-AD64-050AD9182FF9}">
      <text>
        <r>
          <rPr>
            <sz val="10"/>
            <color indexed="81"/>
            <rFont val="Lucida Console"/>
            <family val="3"/>
          </rPr>
          <t>DESCRIÇÃO DETALHADA_x000D_
COLA DE CONTATO P/ LAMINADO MELAMINICO - 2,8 KG</t>
        </r>
      </text>
    </comment>
    <comment ref="G234" authorId="0" shapeId="0" xr:uid="{151592E5-7147-4745-9CFF-14405B5F0BB5}">
      <text>
        <r>
          <rPr>
            <sz val="10"/>
            <color indexed="81"/>
            <rFont val="Lucida Console"/>
            <family val="3"/>
          </rPr>
          <t>_x000D_
Últ estimativa : 300_x000D_
Enviada em     : 22.04.2021_x000D_
Ata - Venc     : 174/20 - 16.08.2021</t>
        </r>
      </text>
    </comment>
    <comment ref="O234" authorId="0" shapeId="0" xr:uid="{9EE6678F-76C3-447B-9A9A-D40DECBBF47F}">
      <text>
        <r>
          <rPr>
            <sz val="10"/>
            <color indexed="81"/>
            <rFont val="Lucida Console"/>
            <family val="3"/>
          </rPr>
          <t>_x000D_
Pertencia a ATA nº 174/20_x000D_
Estimativa de Renovação enviada em 22.04.2021 - Qtd 300_x000D_
PE  99/20 lote 6_x000D_
03.08.20 = Finalizado</t>
        </r>
      </text>
    </comment>
    <comment ref="W234" authorId="0" shapeId="0" xr:uid="{AD6C04BC-2B8F-4DF9-9E5C-D64695224767}">
      <text>
        <r>
          <rPr>
            <sz val="10"/>
            <color indexed="81"/>
            <rFont val="Lucida Console"/>
            <family val="3"/>
          </rPr>
          <t>_x000D_
DM-Marcenaria</t>
        </r>
      </text>
    </comment>
    <comment ref="X234" authorId="0" shapeId="0" xr:uid="{81002912-72B7-4A24-B877-E21E3D73B462}">
      <text>
        <r>
          <rPr>
            <sz val="10"/>
            <color indexed="81"/>
            <rFont val="Lucida Console"/>
            <family val="3"/>
          </rPr>
          <t>_x000D_
MADEIRAS,LAMINADOS,COMPENSADOS E AGLOMERADOS</t>
        </r>
      </text>
    </comment>
    <comment ref="Y234" authorId="0" shapeId="0" xr:uid="{48A5F420-882C-482B-9AEF-D5BCCD4C257A}">
      <text>
        <r>
          <rPr>
            <sz val="10"/>
            <color indexed="81"/>
            <rFont val="Lucida Console"/>
            <family val="3"/>
          </rPr>
          <t>_x000D_
ADESIVOS ESPECIFICOS PARA MADEIRA</t>
        </r>
      </text>
    </comment>
    <comment ref="AW234" authorId="0" shapeId="0" xr:uid="{4608DF04-D787-48EF-8B5D-FE9F65470068}">
      <text>
        <r>
          <rPr>
            <sz val="10"/>
            <color indexed="81"/>
            <rFont val="Lucida Console"/>
            <family val="3"/>
          </rPr>
          <t>Tempo de Estoque (Meses)_x000D_
_x000D_
0,0</t>
        </r>
      </text>
    </comment>
    <comment ref="A235" authorId="0" shapeId="0" xr:uid="{5C69A3F6-7AC3-45AE-8E65-970E900D9528}">
      <text>
        <r>
          <rPr>
            <sz val="10"/>
            <color indexed="81"/>
            <rFont val="Lucida Console"/>
            <family val="3"/>
          </rPr>
          <t>_x000D_
13186</t>
        </r>
      </text>
    </comment>
    <comment ref="B235" authorId="0" shapeId="0" xr:uid="{4134F211-4A19-4DE9-82B0-CAC6F61EE0CA}">
      <text>
        <r>
          <rPr>
            <sz val="10"/>
            <color indexed="81"/>
            <rFont val="Lucida Console"/>
            <family val="3"/>
          </rPr>
          <t>DESCRIÇÃO DETALHADA_x000D_
COLA P/ MADEIRA - 1 LITRO</t>
        </r>
      </text>
    </comment>
    <comment ref="G235" authorId="0" shapeId="0" xr:uid="{6FA16A0D-B01B-45A3-97EC-366B8F5DB289}">
      <text>
        <r>
          <rPr>
            <sz val="10"/>
            <color indexed="81"/>
            <rFont val="Lucida Console"/>
            <family val="3"/>
          </rPr>
          <t>_x000D_
Últ estimativa : 100_x000D_
Enviada em     : 17.12.2020_x000D_
Ata - Venc     : 88/20 - 01.04.2021</t>
        </r>
      </text>
    </comment>
    <comment ref="O235" authorId="0" shapeId="0" xr:uid="{9C50B6E4-7313-4D27-919F-9EC04CD28F77}">
      <text>
        <r>
          <rPr>
            <sz val="10"/>
            <color indexed="81"/>
            <rFont val="Lucida Console"/>
            <family val="3"/>
          </rPr>
          <t>_x000D_
Pertencia a ATA nº 88/20_x000D_
Estimativa de Renovação enviada em 17.12.2020 - Qtd 100_x000D_
PE   6/20 lote 5_x000D_
28.04.21 = Processo conferido, finalizado.</t>
        </r>
      </text>
    </comment>
    <comment ref="W235" authorId="0" shapeId="0" xr:uid="{60FD5039-1409-40B6-9DF5-02CA62EDFCBE}">
      <text>
        <r>
          <rPr>
            <sz val="10"/>
            <color indexed="81"/>
            <rFont val="Lucida Console"/>
            <family val="3"/>
          </rPr>
          <t>_x000D_
DM-Marcenaria</t>
        </r>
      </text>
    </comment>
    <comment ref="X235" authorId="0" shapeId="0" xr:uid="{D0A980E9-FDC3-444A-9F66-3BBFA2EEF728}">
      <text>
        <r>
          <rPr>
            <sz val="10"/>
            <color indexed="81"/>
            <rFont val="Lucida Console"/>
            <family val="3"/>
          </rPr>
          <t>_x000D_
MADEIRAS,LAMINADOS,COMPENSADOS E AGLOMERADOS</t>
        </r>
      </text>
    </comment>
    <comment ref="Y235" authorId="0" shapeId="0" xr:uid="{BE57056A-19E4-4927-B657-0E362AD5F197}">
      <text>
        <r>
          <rPr>
            <sz val="10"/>
            <color indexed="81"/>
            <rFont val="Lucida Console"/>
            <family val="3"/>
          </rPr>
          <t>_x000D_
ADESIVOS ESPECIFICOS PARA MADEIRA</t>
        </r>
      </text>
    </comment>
    <comment ref="AW235" authorId="0" shapeId="0" xr:uid="{526F94F5-4AC3-400C-B776-F4D4E35D20DE}">
      <text>
        <r>
          <rPr>
            <sz val="10"/>
            <color indexed="81"/>
            <rFont val="Lucida Console"/>
            <family val="3"/>
          </rPr>
          <t>Tempo de Estoque (Meses)_x000D_
_x000D_
90,0</t>
        </r>
      </text>
    </comment>
    <comment ref="A236" authorId="0" shapeId="0" xr:uid="{03E6036F-7726-47F9-BFB1-4782BEC37B01}">
      <text>
        <r>
          <rPr>
            <sz val="10"/>
            <color indexed="81"/>
            <rFont val="Lucida Console"/>
            <family val="3"/>
          </rPr>
          <t>_x000D_
13063</t>
        </r>
      </text>
    </comment>
    <comment ref="B236" authorId="0" shapeId="0" xr:uid="{1019112A-9C11-409F-BB2F-44A8F7CA9D98}">
      <text>
        <r>
          <rPr>
            <sz val="10"/>
            <color indexed="81"/>
            <rFont val="Lucida Console"/>
            <family val="3"/>
          </rPr>
          <t>DESCRIÇÃO DETALHADA_x000D_
COLA P/ TUBO PVC - BISNAGA C/ 75 GR</t>
        </r>
      </text>
    </comment>
    <comment ref="G236" authorId="0" shapeId="0" xr:uid="{2229C094-32C3-45E3-AD54-C0DDF918CBD4}">
      <text>
        <r>
          <rPr>
            <sz val="10"/>
            <color indexed="81"/>
            <rFont val="Lucida Console"/>
            <family val="3"/>
          </rPr>
          <t>_x000D_
Últ estimativa : 1.500_x000D_
Enviada em     : 17.12.2020_x000D_
Ata - Venc     : 161/21 - 06.07.2022</t>
        </r>
      </text>
    </comment>
    <comment ref="O236" authorId="0" shapeId="0" xr:uid="{D1008BDE-68CA-4A0A-BA37-510821651613}">
      <text>
        <r>
          <rPr>
            <sz val="10"/>
            <color indexed="81"/>
            <rFont val="Lucida Console"/>
            <family val="3"/>
          </rPr>
          <t>_x000D_
Pertencia a ATA nº 161/21_x000D_
Estimativa de Renovação enviada em 17.12.2020 - Qtd 1.500_x000D_
PE  88/21 lote _x000D_
01.06.21 = Processo finalizado. Ata 161/21</t>
        </r>
      </text>
    </comment>
    <comment ref="W236" authorId="0" shapeId="0" xr:uid="{934D5CC8-0BEA-45D4-9D16-A93291BA1156}">
      <text>
        <r>
          <rPr>
            <sz val="10"/>
            <color indexed="81"/>
            <rFont val="Lucida Console"/>
            <family val="3"/>
          </rPr>
          <t>_x000D_
DM-Hidráulica</t>
        </r>
      </text>
    </comment>
    <comment ref="X236" authorId="0" shapeId="0" xr:uid="{F41AC5A9-57D9-4266-BB3F-A417A073F7F9}">
      <text>
        <r>
          <rPr>
            <sz val="10"/>
            <color indexed="81"/>
            <rFont val="Lucida Console"/>
            <family val="3"/>
          </rPr>
          <t>_x000D_
MATERIAL HIDRAULICO, CANOS, TUBOS, MANGUEIRAS, CONEXOES E ACESS.</t>
        </r>
      </text>
    </comment>
    <comment ref="Y236" authorId="0" shapeId="0" xr:uid="{243CC796-722C-4CE3-A9C9-CC5372630133}">
      <text>
        <r>
          <rPr>
            <sz val="10"/>
            <color indexed="81"/>
            <rFont val="Lucida Console"/>
            <family val="3"/>
          </rPr>
          <t>_x000D_
VEDADORES ABRACADEIRAS E COLAS P/ TUBULACAO</t>
        </r>
      </text>
    </comment>
    <comment ref="AC236" authorId="0" shapeId="0" xr:uid="{287E6D1C-7980-4E5C-8645-713CC3CBB7B4}">
      <text>
        <r>
          <rPr>
            <sz val="10"/>
            <color indexed="81"/>
            <rFont val="Lucida Console"/>
            <family val="3"/>
          </rPr>
          <t>_x000D_
AF  9.636/23 | Vc 24.08.2023 | Saldo    600 | INFANTARIA COMERCIAL LTDA ( 178162 )</t>
        </r>
      </text>
    </comment>
    <comment ref="AG236" authorId="0" shapeId="0" xr:uid="{810172DA-7936-4F54-A313-0F73317CF6B3}">
      <text>
        <r>
          <rPr>
            <sz val="10"/>
            <color indexed="81"/>
            <rFont val="Lucida Console"/>
            <family val="3"/>
          </rPr>
          <t>_x000D_
AF  9.636/23 | Vc 24.08.2023 | Saldo    600 | INFANTARIA COMERCIAL LTDA ( 178162 )</t>
        </r>
      </text>
    </comment>
    <comment ref="AW236" authorId="0" shapeId="0" xr:uid="{B07A4236-A8C1-4033-A704-30D594C700D8}">
      <text>
        <r>
          <rPr>
            <sz val="10"/>
            <color indexed="81"/>
            <rFont val="Lucida Console"/>
            <family val="3"/>
          </rPr>
          <t>Tempo de Estoque (Meses)_x000D_
_x000D_
1.273,0</t>
        </r>
      </text>
    </comment>
    <comment ref="A237" authorId="0" shapeId="0" xr:uid="{3C1B1B6D-38FB-4618-966A-5BD70BE50B55}">
      <text>
        <r>
          <rPr>
            <sz val="10"/>
            <color indexed="81"/>
            <rFont val="Lucida Console"/>
            <family val="3"/>
          </rPr>
          <t>_x000D_
106414</t>
        </r>
      </text>
    </comment>
    <comment ref="B237" authorId="0" shapeId="0" xr:uid="{80B8DAB1-C079-4CD1-8127-44284896E4FB}">
      <text>
        <r>
          <rPr>
            <sz val="10"/>
            <color indexed="81"/>
            <rFont val="Lucida Console"/>
            <family val="3"/>
          </rPr>
          <t>DESCRIÇÃO DETALHADA_x000D_
CONDULETE EM LIGA DE ALUMINIO FUNDIDO TIPO "MULTIPLO" - Ø  3/4" - S/VEDACAO</t>
        </r>
      </text>
    </comment>
    <comment ref="G237" authorId="0" shapeId="0" xr:uid="{910410E2-FE9F-45D0-8BAD-E30698D8F7B9}">
      <text>
        <r>
          <rPr>
            <sz val="10"/>
            <color indexed="81"/>
            <rFont val="Lucida Console"/>
            <family val="3"/>
          </rPr>
          <t>_x000D_
Últ estimativa : 1.300_x000D_
Enviada em     : 17.01.2020_x000D_
Ata - Venc     : 126/19 - 06.05.2020</t>
        </r>
      </text>
    </comment>
    <comment ref="O237" authorId="0" shapeId="0" xr:uid="{D5823458-1C9A-4A61-AC7D-08C45838BB06}">
      <text>
        <r>
          <rPr>
            <sz val="10"/>
            <color indexed="81"/>
            <rFont val="Lucida Console"/>
            <family val="3"/>
          </rPr>
          <t>_x000D_
Pertencia a ATA nº 126/19_x000D_
Estimativa de Renovação enviada em 17.01.2020 - Qtd 1.300_x000D_
PE 153/20 lote 2 (Impróspero)_x000D_
16.09.20 = Finalizado</t>
        </r>
      </text>
    </comment>
    <comment ref="W237" authorId="0" shapeId="0" xr:uid="{C217AF7C-D405-44BA-8C7C-3FCA3929B1F9}">
      <text>
        <r>
          <rPr>
            <sz val="10"/>
            <color indexed="81"/>
            <rFont val="Lucida Console"/>
            <family val="3"/>
          </rPr>
          <t>_x000D_
DM-Elétrica</t>
        </r>
      </text>
    </comment>
    <comment ref="X237" authorId="0" shapeId="0" xr:uid="{6D67C608-1FBF-44DC-A664-3F66CB6330D4}">
      <text>
        <r>
          <rPr>
            <sz val="10"/>
            <color indexed="81"/>
            <rFont val="Lucida Console"/>
            <family val="3"/>
          </rPr>
          <t>_x000D_
EQUIP. MAT. P/ GERACAO, TRANSM. DISTR. RETIF...</t>
        </r>
      </text>
    </comment>
    <comment ref="Y237" authorId="0" shapeId="0" xr:uid="{568ACA64-9D88-4A49-94FE-40BBE78AB921}">
      <text>
        <r>
          <rPr>
            <sz val="10"/>
            <color indexed="81"/>
            <rFont val="Lucida Console"/>
            <family val="3"/>
          </rPr>
          <t>_x000D_
ELETRODUTOS E ACESSORIOS</t>
        </r>
      </text>
    </comment>
    <comment ref="AW237" authorId="0" shapeId="0" xr:uid="{452ED8C8-6008-4218-8A4E-0D3E7DBA49E5}">
      <text>
        <r>
          <rPr>
            <sz val="10"/>
            <color indexed="81"/>
            <rFont val="Lucida Console"/>
            <family val="3"/>
          </rPr>
          <t>Tempo de Estoque (Meses)_x000D_
_x000D_
3.312,0</t>
        </r>
      </text>
    </comment>
    <comment ref="A238" authorId="0" shapeId="0" xr:uid="{EE086156-D328-48BF-A0D0-E271D8DB5C82}">
      <text>
        <r>
          <rPr>
            <sz val="10"/>
            <color indexed="81"/>
            <rFont val="Lucida Console"/>
            <family val="3"/>
          </rPr>
          <t>_x000D_
106408</t>
        </r>
      </text>
    </comment>
    <comment ref="B238" authorId="0" shapeId="0" xr:uid="{9B17BBD7-684A-4BB8-8CA7-B46B106CEBE4}">
      <text>
        <r>
          <rPr>
            <sz val="10"/>
            <color indexed="81"/>
            <rFont val="Lucida Console"/>
            <family val="3"/>
          </rPr>
          <t>DESCRIÇÃO DETALHADA_x000D_
CONDULETE EM LIGA DE ALUMINIO FUNDIDO TIPO "MULTIPLO" - Ø 1 1/2" - S/VEDACAO</t>
        </r>
      </text>
    </comment>
    <comment ref="W238" authorId="0" shapeId="0" xr:uid="{DB7D9AC0-330B-4503-98A7-9FDB707FCFE7}">
      <text>
        <r>
          <rPr>
            <sz val="10"/>
            <color indexed="81"/>
            <rFont val="Lucida Console"/>
            <family val="3"/>
          </rPr>
          <t>_x000D_
DM-Elétrica</t>
        </r>
      </text>
    </comment>
    <comment ref="X238" authorId="0" shapeId="0" xr:uid="{ADF691FF-42DF-4D1C-9930-FB13EFEAC12E}">
      <text>
        <r>
          <rPr>
            <sz val="10"/>
            <color indexed="81"/>
            <rFont val="Lucida Console"/>
            <family val="3"/>
          </rPr>
          <t>_x000D_
EQUIP. MAT. P/ GERACAO, TRANSM. DISTR. RETIF...</t>
        </r>
      </text>
    </comment>
    <comment ref="Y238" authorId="0" shapeId="0" xr:uid="{02EC982D-0C3C-4E2F-A789-B185430C23EC}">
      <text>
        <r>
          <rPr>
            <sz val="10"/>
            <color indexed="81"/>
            <rFont val="Lucida Console"/>
            <family val="3"/>
          </rPr>
          <t>_x000D_
ELETRODUTOS E ACESSORIOS</t>
        </r>
      </text>
    </comment>
    <comment ref="AW238" authorId="0" shapeId="0" xr:uid="{F715AA8F-ED0B-4598-806A-C37999DD5E04}">
      <text>
        <r>
          <rPr>
            <sz val="10"/>
            <color indexed="81"/>
            <rFont val="Lucida Console"/>
            <family val="3"/>
          </rPr>
          <t>Tempo de Estoque (Meses)_x000D_
_x000D_
104,0</t>
        </r>
      </text>
    </comment>
    <comment ref="A239" authorId="0" shapeId="0" xr:uid="{9408E2C5-6E47-4A12-AAA7-DDB9C1ABC865}">
      <text>
        <r>
          <rPr>
            <sz val="10"/>
            <color indexed="81"/>
            <rFont val="Lucida Console"/>
            <family val="3"/>
          </rPr>
          <t>_x000D_
15271</t>
        </r>
      </text>
    </comment>
    <comment ref="B239" authorId="0" shapeId="0" xr:uid="{8095C7CE-E0FA-48EE-93E4-A349962AB89E}">
      <text>
        <r>
          <rPr>
            <sz val="10"/>
            <color indexed="81"/>
            <rFont val="Lucida Console"/>
            <family val="3"/>
          </rPr>
          <t>DESCRIÇÃO DETALHADA_x000D_
CONECTOR A PRESSAO TIPO SPLIT BOLT-SIMPLES/SIMPLES P/ 2CABOS DE COBRE DE 150MM2</t>
        </r>
      </text>
    </comment>
    <comment ref="G239" authorId="0" shapeId="0" xr:uid="{D047DE10-37C0-4E68-81D5-2FE7C60A1174}">
      <text>
        <r>
          <rPr>
            <sz val="10"/>
            <color indexed="81"/>
            <rFont val="Lucida Console"/>
            <family val="3"/>
          </rPr>
          <t>_x000D_
Últ estimativa : 60_x000D_
Enviada em     : 30.11.2017_x000D_
Ata - Venc     : 10/17 - 06.02.2018</t>
        </r>
      </text>
    </comment>
    <comment ref="O239" authorId="0" shapeId="0" xr:uid="{2D7E4B19-138A-47D6-9C8C-CFF0EFD2E892}">
      <text>
        <r>
          <rPr>
            <sz val="10"/>
            <color indexed="81"/>
            <rFont val="Lucida Console"/>
            <family val="3"/>
          </rPr>
          <t>_x000D_
Pertencia a ATA nº 10/17_x000D_
Estimativa de Renovação enviada em 30.11.2017 - Qtd 60_x000D_
PP  11/18 lote 10_x000D_
09.04.18 = Processo finalizado. Ata 78/18.</t>
        </r>
      </text>
    </comment>
    <comment ref="W239" authorId="0" shapeId="0" xr:uid="{B0BC8F03-0067-487F-9FF5-B7CED3BB49D5}">
      <text>
        <r>
          <rPr>
            <sz val="10"/>
            <color indexed="81"/>
            <rFont val="Lucida Console"/>
            <family val="3"/>
          </rPr>
          <t>_x000D_
DM-Elétrica</t>
        </r>
      </text>
    </comment>
    <comment ref="X239" authorId="0" shapeId="0" xr:uid="{BBF5DCC5-8334-426C-9F2A-5F2A52213523}">
      <text>
        <r>
          <rPr>
            <sz val="10"/>
            <color indexed="81"/>
            <rFont val="Lucida Console"/>
            <family val="3"/>
          </rPr>
          <t>_x000D_
EQUIP. MAT. P/ GERACAO, TRANSM. DISTR. RETIF...</t>
        </r>
      </text>
    </comment>
    <comment ref="Y239" authorId="0" shapeId="0" xr:uid="{E268D117-8B06-4701-901E-88FABC309511}">
      <text>
        <r>
          <rPr>
            <sz val="10"/>
            <color indexed="81"/>
            <rFont val="Lucida Console"/>
            <family val="3"/>
          </rPr>
          <t>_x000D_
CONECTORES</t>
        </r>
      </text>
    </comment>
    <comment ref="AW239" authorId="0" shapeId="0" xr:uid="{FA677A28-8532-4E0F-8F0C-1569A12B3309}">
      <text>
        <r>
          <rPr>
            <sz val="10"/>
            <color indexed="81"/>
            <rFont val="Lucida Console"/>
            <family val="3"/>
          </rPr>
          <t>Tempo de Estoque (Meses)_x000D_
_x000D_
263,0</t>
        </r>
      </text>
    </comment>
    <comment ref="A240" authorId="0" shapeId="0" xr:uid="{34D75543-6F3B-41E4-ACC4-EAC9C5A5280F}">
      <text>
        <r>
          <rPr>
            <sz val="10"/>
            <color indexed="81"/>
            <rFont val="Lucida Console"/>
            <family val="3"/>
          </rPr>
          <t>_x000D_
15464</t>
        </r>
      </text>
    </comment>
    <comment ref="B240" authorId="0" shapeId="0" xr:uid="{31C06F96-92CD-4C4E-B2E4-B12A676236CA}">
      <text>
        <r>
          <rPr>
            <sz val="10"/>
            <color indexed="81"/>
            <rFont val="Lucida Console"/>
            <family val="3"/>
          </rPr>
          <t>DESCRIÇÃO DETALHADA_x000D_
CONECTOR A PRESSAO TIPO SPLIT BOLT-SIMPLES/SIMPLES P/ 2CABOS DE COBRE DE 185MM2</t>
        </r>
      </text>
    </comment>
    <comment ref="G240" authorId="0" shapeId="0" xr:uid="{E7D40FAE-AC89-423D-B949-53133B09BA8F}">
      <text>
        <r>
          <rPr>
            <sz val="10"/>
            <color indexed="81"/>
            <rFont val="Lucida Console"/>
            <family val="3"/>
          </rPr>
          <t>_x000D_
Últ estimativa : 0_x000D_
Enviada em     : 30.11.2017_x000D_
Ata - Venc     : 10/17 - 06.02.2018</t>
        </r>
      </text>
    </comment>
    <comment ref="O240" authorId="0" shapeId="0" xr:uid="{FA0D9656-21F5-40E5-8176-550525A04E92}">
      <text>
        <r>
          <rPr>
            <sz val="10"/>
            <color indexed="81"/>
            <rFont val="Lucida Console"/>
            <family val="3"/>
          </rPr>
          <t>_x000D_
Pertencia a ATA nº 10/17_x000D_
Estimativa de Renovação enviada em 30.11.2017 - Qtd _x000D_
PP  11/18 lote _x000D_
09.04.18 = Processo finalizado. Ata 78/18.</t>
        </r>
      </text>
    </comment>
    <comment ref="W240" authorId="0" shapeId="0" xr:uid="{B7301DDB-E799-4B22-A5B6-D10B0758FBAD}">
      <text>
        <r>
          <rPr>
            <sz val="10"/>
            <color indexed="81"/>
            <rFont val="Lucida Console"/>
            <family val="3"/>
          </rPr>
          <t>_x000D_
DM-Elétrica</t>
        </r>
      </text>
    </comment>
    <comment ref="X240" authorId="0" shapeId="0" xr:uid="{EC541BB9-AF00-470F-8254-EA3DA6385F5E}">
      <text>
        <r>
          <rPr>
            <sz val="10"/>
            <color indexed="81"/>
            <rFont val="Lucida Console"/>
            <family val="3"/>
          </rPr>
          <t>_x000D_
EQUIP. MAT. P/ GERACAO, TRANSM. DISTR. RETIF...</t>
        </r>
      </text>
    </comment>
    <comment ref="Y240" authorId="0" shapeId="0" xr:uid="{438D2F2A-2937-4FC8-ADF5-08713EBA6D16}">
      <text>
        <r>
          <rPr>
            <sz val="10"/>
            <color indexed="81"/>
            <rFont val="Lucida Console"/>
            <family val="3"/>
          </rPr>
          <t>_x000D_
CONECTORES</t>
        </r>
      </text>
    </comment>
    <comment ref="AW240" authorId="0" shapeId="0" xr:uid="{F54BCC64-80BB-4EE7-BF34-72D84E933944}">
      <text>
        <r>
          <rPr>
            <sz val="10"/>
            <color indexed="81"/>
            <rFont val="Lucida Console"/>
            <family val="3"/>
          </rPr>
          <t>Tempo de Estoque (Meses)_x000D_
_x000D_
185,0</t>
        </r>
      </text>
    </comment>
    <comment ref="A241" authorId="0" shapeId="0" xr:uid="{7258811B-A8BF-465F-AA89-C3867F8E151A}">
      <text>
        <r>
          <rPr>
            <sz val="10"/>
            <color indexed="81"/>
            <rFont val="Lucida Console"/>
            <family val="3"/>
          </rPr>
          <t>_x000D_
128819</t>
        </r>
      </text>
    </comment>
    <comment ref="B241" authorId="0" shapeId="0" xr:uid="{6F3BF912-05EF-4D45-8C0A-3D60F248CCCD}">
      <text>
        <r>
          <rPr>
            <sz val="10"/>
            <color indexed="81"/>
            <rFont val="Lucida Console"/>
            <family val="3"/>
          </rPr>
          <t>DESCRIÇÃO DETALHADA_x000D_
CONECTOR DE ALUMINIO PARA CONDULETE MULTIPLO DE 1.1/2"</t>
        </r>
      </text>
    </comment>
    <comment ref="G241" authorId="0" shapeId="0" xr:uid="{CD6878A5-4C25-4701-A2DD-3F1C9D3A126D}">
      <text>
        <r>
          <rPr>
            <sz val="10"/>
            <color indexed="81"/>
            <rFont val="Lucida Console"/>
            <family val="3"/>
          </rPr>
          <t>_x000D_
Últ estimativa : 150_x000D_
Enviada em     : 17.01.2020_x000D_
Ata - Venc     : 126/19 - 06.05.2020</t>
        </r>
      </text>
    </comment>
    <comment ref="O241" authorId="0" shapeId="0" xr:uid="{0B585AAD-3D1F-467B-835E-BBC5C19CC9E5}">
      <text>
        <r>
          <rPr>
            <sz val="10"/>
            <color indexed="81"/>
            <rFont val="Lucida Console"/>
            <family val="3"/>
          </rPr>
          <t>_x000D_
Pertencia a ATA nº 126/19_x000D_
Estimativa de Renovação enviada em 17.01.2020 - Qtd 150_x000D_
PE 153/20 lote 2 (Impróspero)_x000D_
16.09.20 = Finalizado</t>
        </r>
      </text>
    </comment>
    <comment ref="W241" authorId="0" shapeId="0" xr:uid="{A557AD28-3695-499C-84A4-98328CD6F00D}">
      <text>
        <r>
          <rPr>
            <sz val="10"/>
            <color indexed="81"/>
            <rFont val="Lucida Console"/>
            <family val="3"/>
          </rPr>
          <t>_x000D_
DM-Elétrica</t>
        </r>
      </text>
    </comment>
    <comment ref="X241" authorId="0" shapeId="0" xr:uid="{B8C5A168-5FA1-4E47-B8CF-CB7CDAC454CC}">
      <text>
        <r>
          <rPr>
            <sz val="10"/>
            <color indexed="81"/>
            <rFont val="Lucida Console"/>
            <family val="3"/>
          </rPr>
          <t>_x000D_
EQUIP. MAT. P/ GERACAO, TRANSM. DISTR. RETIF...</t>
        </r>
      </text>
    </comment>
    <comment ref="Y241" authorId="0" shapeId="0" xr:uid="{A697FA1E-135D-4D1C-A7A5-96B585C4F51E}">
      <text>
        <r>
          <rPr>
            <sz val="10"/>
            <color indexed="81"/>
            <rFont val="Lucida Console"/>
            <family val="3"/>
          </rPr>
          <t>_x000D_
CONECTORES</t>
        </r>
      </text>
    </comment>
    <comment ref="AW241" authorId="0" shapeId="0" xr:uid="{BBBEEE08-D87A-40B6-B976-B67FEE5A74CB}">
      <text>
        <r>
          <rPr>
            <sz val="10"/>
            <color indexed="81"/>
            <rFont val="Lucida Console"/>
            <family val="3"/>
          </rPr>
          <t>Tempo de Estoque (Meses)_x000D_
_x000D_
351,0</t>
        </r>
      </text>
    </comment>
    <comment ref="A242" authorId="0" shapeId="0" xr:uid="{AC80A795-7CB6-4BBF-AA97-FFE64975AD7A}">
      <text>
        <r>
          <rPr>
            <sz val="10"/>
            <color indexed="81"/>
            <rFont val="Lucida Console"/>
            <family val="3"/>
          </rPr>
          <t>_x000D_
128818</t>
        </r>
      </text>
    </comment>
    <comment ref="B242" authorId="0" shapeId="0" xr:uid="{0EF7E121-5029-4AD2-9837-E37E855EF9FC}">
      <text>
        <r>
          <rPr>
            <sz val="10"/>
            <color indexed="81"/>
            <rFont val="Lucida Console"/>
            <family val="3"/>
          </rPr>
          <t>DESCRIÇÃO DETALHADA_x000D_
CONECTOR DE ALUMINIO PARA CONDULETE MULTIPLO DE 3/4"</t>
        </r>
      </text>
    </comment>
    <comment ref="G242" authorId="0" shapeId="0" xr:uid="{817EFBE1-C78A-4D7C-9A39-750EB9C522C7}">
      <text>
        <r>
          <rPr>
            <sz val="10"/>
            <color indexed="81"/>
            <rFont val="Lucida Console"/>
            <family val="3"/>
          </rPr>
          <t>_x000D_
Últ estimativa : 1.500_x000D_
Enviada em     : 17.01.2020_x000D_
Ata - Venc     : 126/19 - 06.05.2020</t>
        </r>
      </text>
    </comment>
    <comment ref="O242" authorId="0" shapeId="0" xr:uid="{92452303-087E-4348-89D0-C8B2E2AF8B7B}">
      <text>
        <r>
          <rPr>
            <sz val="10"/>
            <color indexed="81"/>
            <rFont val="Lucida Console"/>
            <family val="3"/>
          </rPr>
          <t>_x000D_
Pertencia a ATA nº 126/19_x000D_
Estimativa de Renovação enviada em 17.01.2020 - Qtd 1.500_x000D_
PE 153/20 lote 2 (Impróspero)_x000D_
16.09.20 = Finalizado</t>
        </r>
      </text>
    </comment>
    <comment ref="W242" authorId="0" shapeId="0" xr:uid="{7545E110-D201-40D0-B347-8AC7332BA00E}">
      <text>
        <r>
          <rPr>
            <sz val="10"/>
            <color indexed="81"/>
            <rFont val="Lucida Console"/>
            <family val="3"/>
          </rPr>
          <t>_x000D_
DM-Elétrica</t>
        </r>
      </text>
    </comment>
    <comment ref="X242" authorId="0" shapeId="0" xr:uid="{D9CB4F55-AD14-4BC4-B2B6-D9759241D46C}">
      <text>
        <r>
          <rPr>
            <sz val="10"/>
            <color indexed="81"/>
            <rFont val="Lucida Console"/>
            <family val="3"/>
          </rPr>
          <t>_x000D_
EQUIP. MAT. P/ GERACAO, TRANSM. DISTR. RETIF...</t>
        </r>
      </text>
    </comment>
    <comment ref="Y242" authorId="0" shapeId="0" xr:uid="{D5DA0EE0-9FF5-400B-9F02-864FF3ABABFC}">
      <text>
        <r>
          <rPr>
            <sz val="10"/>
            <color indexed="81"/>
            <rFont val="Lucida Console"/>
            <family val="3"/>
          </rPr>
          <t>_x000D_
CONECTORES</t>
        </r>
      </text>
    </comment>
    <comment ref="AW242" authorId="0" shapeId="0" xr:uid="{D996D382-1E2F-46CA-9E26-21CE45114786}">
      <text>
        <r>
          <rPr>
            <sz val="10"/>
            <color indexed="81"/>
            <rFont val="Lucida Console"/>
            <family val="3"/>
          </rPr>
          <t>Tempo de Estoque (Meses)_x000D_
_x000D_
3.195,0</t>
        </r>
      </text>
    </comment>
    <comment ref="A243" authorId="0" shapeId="0" xr:uid="{C0048D22-13CD-4595-B947-3458AA23C3C6}">
      <text>
        <r>
          <rPr>
            <sz val="10"/>
            <color indexed="81"/>
            <rFont val="Lucida Console"/>
            <family val="3"/>
          </rPr>
          <t>_x000D_
106038</t>
        </r>
      </text>
    </comment>
    <comment ref="B243" authorId="0" shapeId="0" xr:uid="{67C3F630-DD47-4D67-B8C2-36BA8C7F5FCF}">
      <text>
        <r>
          <rPr>
            <sz val="10"/>
            <color indexed="81"/>
            <rFont val="Lucida Console"/>
            <family val="3"/>
          </rPr>
          <t>DESCRIÇÃO DETALHADA_x000D_
CONECTOR RJ-45 FEMEA, PARA CABO UTP CATEGORIA 6</t>
        </r>
      </text>
    </comment>
    <comment ref="W243" authorId="0" shapeId="0" xr:uid="{0764F285-97A8-42FE-BBE4-885499C0D097}">
      <text>
        <r>
          <rPr>
            <sz val="10"/>
            <color indexed="81"/>
            <rFont val="Lucida Console"/>
            <family val="3"/>
          </rPr>
          <t>_x000D_
Informática</t>
        </r>
      </text>
    </comment>
    <comment ref="X243" authorId="0" shapeId="0" xr:uid="{9D59FE41-7A80-40AE-9CFD-CD1660DD1E8B}">
      <text>
        <r>
          <rPr>
            <sz val="10"/>
            <color indexed="81"/>
            <rFont val="Lucida Console"/>
            <family val="3"/>
          </rPr>
          <t>_x000D_
COMPUT.SOFT. PROCES. EQUIP. SUPRI. COMP. ACESS. INFORMAT</t>
        </r>
      </text>
    </comment>
    <comment ref="Y243" authorId="0" shapeId="0" xr:uid="{72D89F42-E64C-4FCC-8390-F04E51C97026}">
      <text>
        <r>
          <rPr>
            <sz val="10"/>
            <color indexed="81"/>
            <rFont val="Lucida Console"/>
            <family val="3"/>
          </rPr>
          <t>_x000D_
CABEAMENTO, CONECTORES E TOMADAS</t>
        </r>
      </text>
    </comment>
    <comment ref="AW243" authorId="0" shapeId="0" xr:uid="{E4AFB86F-B4F9-4157-9E51-2A84EE3E1C09}">
      <text>
        <r>
          <rPr>
            <sz val="10"/>
            <color indexed="81"/>
            <rFont val="Lucida Console"/>
            <family val="3"/>
          </rPr>
          <t>Tempo de Estoque (Meses)_x000D_
_x000D_
700,0</t>
        </r>
      </text>
    </comment>
    <comment ref="A244" authorId="0" shapeId="0" xr:uid="{13C0FF99-FD37-43BB-909E-F330F0F5F357}">
      <text>
        <r>
          <rPr>
            <sz val="10"/>
            <color indexed="81"/>
            <rFont val="Lucida Console"/>
            <family val="3"/>
          </rPr>
          <t>_x000D_
125269</t>
        </r>
      </text>
    </comment>
    <comment ref="B244" authorId="0" shapeId="0" xr:uid="{BD3A7473-3CD4-4F98-806A-A26F30F7D0E7}">
      <text>
        <r>
          <rPr>
            <sz val="10"/>
            <color indexed="81"/>
            <rFont val="Lucida Console"/>
            <family val="3"/>
          </rPr>
          <t>DESCRIÇÃO DETALHADA_x000D_
CONECTOR RJ-45 MACHO, PARA CABO UTP CATEGORIA 5E</t>
        </r>
      </text>
    </comment>
    <comment ref="O244" authorId="0" shapeId="0" xr:uid="{53B5D5EF-DE23-4A7F-BE7A-13E5CCD85DE5}">
      <text>
        <r>
          <rPr>
            <sz val="10"/>
            <color indexed="81"/>
            <rFont val="Lucida Console"/>
            <family val="3"/>
          </rPr>
          <t>_x000D_
Pertencia a ATA nº 51/20_x000D_
Estimativa de Renovação enviada em  - Qtd _x000D_
PP   7/20 lote _x000D_
16.03.20 = Empresas convocadas para assinar contrato até esta data.</t>
        </r>
      </text>
    </comment>
    <comment ref="W244" authorId="0" shapeId="0" xr:uid="{B68E29D3-4F52-49ED-8672-7BBA3E0D2D5B}">
      <text>
        <r>
          <rPr>
            <sz val="10"/>
            <color indexed="81"/>
            <rFont val="Lucida Console"/>
            <family val="3"/>
          </rPr>
          <t>_x000D_
Informática</t>
        </r>
      </text>
    </comment>
    <comment ref="X244" authorId="0" shapeId="0" xr:uid="{E5D31774-A916-4797-AD9D-B6A058605D67}">
      <text>
        <r>
          <rPr>
            <sz val="10"/>
            <color indexed="81"/>
            <rFont val="Lucida Console"/>
            <family val="3"/>
          </rPr>
          <t>_x000D_
COMPUT.SOFT. PROCES. EQUIP. SUPRI. COMP. ACESS. INFORMAT</t>
        </r>
      </text>
    </comment>
    <comment ref="Y244" authorId="0" shapeId="0" xr:uid="{CDDAB184-B5D9-4CA9-92E1-DF66DF674FDC}">
      <text>
        <r>
          <rPr>
            <sz val="10"/>
            <color indexed="81"/>
            <rFont val="Lucida Console"/>
            <family val="3"/>
          </rPr>
          <t>_x000D_
CABEAMENTO, CONECTORES E TOMADAS</t>
        </r>
      </text>
    </comment>
    <comment ref="AW244" authorId="0" shapeId="0" xr:uid="{7A89895E-7A57-4214-B987-9C5F7377F3D7}">
      <text>
        <r>
          <rPr>
            <sz val="10"/>
            <color indexed="81"/>
            <rFont val="Lucida Console"/>
            <family val="3"/>
          </rPr>
          <t>Tempo de Estoque (Meses)_x000D_
_x000D_
2.965,0</t>
        </r>
      </text>
    </comment>
    <comment ref="A245" authorId="0" shapeId="0" xr:uid="{48F6150C-CB85-4AAA-89E0-D0F00A98B855}">
      <text>
        <r>
          <rPr>
            <sz val="10"/>
            <color indexed="81"/>
            <rFont val="Lucida Console"/>
            <family val="3"/>
          </rPr>
          <t>_x000D_
15267</t>
        </r>
      </text>
    </comment>
    <comment ref="B245" authorId="0" shapeId="0" xr:uid="{22ED7792-0A77-4F3E-AE3D-D89414131918}">
      <text>
        <r>
          <rPr>
            <sz val="10"/>
            <color indexed="81"/>
            <rFont val="Lucida Console"/>
            <family val="3"/>
          </rPr>
          <t>DESCRIÇÃO DETALHADA_x000D_
CONECTOR TIPO SPLIT BOLT-SIMPLES/SIMPLES P/ 2 CABOS DE COBRE DE 10MM2</t>
        </r>
      </text>
    </comment>
    <comment ref="G245" authorId="0" shapeId="0" xr:uid="{6A315AAF-3DA1-4621-B0DB-09AF67479532}">
      <text>
        <r>
          <rPr>
            <sz val="10"/>
            <color indexed="81"/>
            <rFont val="Lucida Console"/>
            <family val="3"/>
          </rPr>
          <t>_x000D_
Últ estimativa : 0_x000D_
Enviada em     : 23.09.2020_x000D_
Ata - Venc     : 58/21 - 02.03.2022</t>
        </r>
      </text>
    </comment>
    <comment ref="O245" authorId="0" shapeId="0" xr:uid="{D2573B8B-1810-44C5-830F-466BADA36B34}">
      <text>
        <r>
          <rPr>
            <sz val="10"/>
            <color indexed="81"/>
            <rFont val="Lucida Console"/>
            <family val="3"/>
          </rPr>
          <t>_x000D_
Pertencia a ATA nº 58/21_x000D_
Estimativa de Renovação enviada em 23.09.2020 - Qtd _x000D_
PE   5/21 lote _x000D_
02.02.21 = Finalizado</t>
        </r>
      </text>
    </comment>
    <comment ref="W245" authorId="0" shapeId="0" xr:uid="{60722C35-C8BF-4698-A010-3741CD6B9DE1}">
      <text>
        <r>
          <rPr>
            <sz val="10"/>
            <color indexed="81"/>
            <rFont val="Lucida Console"/>
            <family val="3"/>
          </rPr>
          <t>_x000D_
DM-Elétrica</t>
        </r>
      </text>
    </comment>
    <comment ref="X245" authorId="0" shapeId="0" xr:uid="{FBC8F18E-644B-4EA3-A6F2-6F24689D5F7B}">
      <text>
        <r>
          <rPr>
            <sz val="10"/>
            <color indexed="81"/>
            <rFont val="Lucida Console"/>
            <family val="3"/>
          </rPr>
          <t>_x000D_
EQUIP. MAT. P/ GERACAO, TRANSM. DISTR. RETIF...</t>
        </r>
      </text>
    </comment>
    <comment ref="Y245" authorId="0" shapeId="0" xr:uid="{D8D867BC-61A8-4DC5-A098-C3E5A7737FB0}">
      <text>
        <r>
          <rPr>
            <sz val="10"/>
            <color indexed="81"/>
            <rFont val="Lucida Console"/>
            <family val="3"/>
          </rPr>
          <t>_x000D_
CONECTORES</t>
        </r>
      </text>
    </comment>
    <comment ref="AW245" authorId="0" shapeId="0" xr:uid="{5CC9B3B7-8835-4280-BD3E-A47B3E59A623}">
      <text>
        <r>
          <rPr>
            <sz val="10"/>
            <color indexed="81"/>
            <rFont val="Lucida Console"/>
            <family val="3"/>
          </rPr>
          <t>Tempo de Estoque (Meses)_x000D_
_x000D_
43,0</t>
        </r>
      </text>
    </comment>
    <comment ref="A246" authorId="0" shapeId="0" xr:uid="{4D6F379D-53C8-485E-855E-5A81D10542C4}">
      <text>
        <r>
          <rPr>
            <sz val="10"/>
            <color indexed="81"/>
            <rFont val="Lucida Console"/>
            <family val="3"/>
          </rPr>
          <t>_x000D_
77493</t>
        </r>
      </text>
    </comment>
    <comment ref="B246" authorId="0" shapeId="0" xr:uid="{EF71A103-B164-40A9-968D-327AB6D078DC}">
      <text>
        <r>
          <rPr>
            <sz val="10"/>
            <color indexed="81"/>
            <rFont val="Lucida Console"/>
            <family val="3"/>
          </rPr>
          <t>DESCRIÇÃO DETALHADA_x000D_
CONECTOR TIPO SPLIT BOLT-SIMPLES/SIMPLES P/ 2 CABOS DE COBRE DE 120 MM2</t>
        </r>
      </text>
    </comment>
    <comment ref="G246" authorId="0" shapeId="0" xr:uid="{B141B4A8-D9EE-4384-8059-380DE33544FF}">
      <text>
        <r>
          <rPr>
            <sz val="10"/>
            <color indexed="81"/>
            <rFont val="Lucida Console"/>
            <family val="3"/>
          </rPr>
          <t>_x000D_
Últ estimativa : 60_x000D_
Enviada em     : 30.11.2017_x000D_
Ata - Venc     : 10/17 - 06.02.2018</t>
        </r>
      </text>
    </comment>
    <comment ref="O246" authorId="0" shapeId="0" xr:uid="{DD22D871-3E19-4C49-A658-AD6F138694C7}">
      <text>
        <r>
          <rPr>
            <sz val="10"/>
            <color indexed="81"/>
            <rFont val="Lucida Console"/>
            <family val="3"/>
          </rPr>
          <t>_x000D_
Pertencia a ATA nº 10/17_x000D_
Estimativa de Renovação enviada em 30.11.2017 - Qtd 60_x000D_
PP  11/18 lote 42_x000D_
09.04.18 = Processo finalizado. Ata 78/18.</t>
        </r>
      </text>
    </comment>
    <comment ref="W246" authorId="0" shapeId="0" xr:uid="{736F6F9C-9A13-4E79-BAEA-A0E81C7C713A}">
      <text>
        <r>
          <rPr>
            <sz val="10"/>
            <color indexed="81"/>
            <rFont val="Lucida Console"/>
            <family val="3"/>
          </rPr>
          <t>_x000D_
DM-Elétrica</t>
        </r>
      </text>
    </comment>
    <comment ref="X246" authorId="0" shapeId="0" xr:uid="{2216D6C6-4D4F-40EE-8AC3-03A08944AC43}">
      <text>
        <r>
          <rPr>
            <sz val="10"/>
            <color indexed="81"/>
            <rFont val="Lucida Console"/>
            <family val="3"/>
          </rPr>
          <t>_x000D_
EQUIP. MAT. P/ GERACAO, TRANSM. DISTR. RETIF...</t>
        </r>
      </text>
    </comment>
    <comment ref="Y246" authorId="0" shapeId="0" xr:uid="{762722AB-391B-4C7B-A7C8-8A90A04A90FB}">
      <text>
        <r>
          <rPr>
            <sz val="10"/>
            <color indexed="81"/>
            <rFont val="Lucida Console"/>
            <family val="3"/>
          </rPr>
          <t>_x000D_
CONECTORES</t>
        </r>
      </text>
    </comment>
    <comment ref="AW246" authorId="0" shapeId="0" xr:uid="{D69C9A51-E2EF-4C5D-BE73-A76960BCE821}">
      <text>
        <r>
          <rPr>
            <sz val="10"/>
            <color indexed="81"/>
            <rFont val="Lucida Console"/>
            <family val="3"/>
          </rPr>
          <t>Tempo de Estoque (Meses)_x000D_
_x000D_
131,0</t>
        </r>
      </text>
    </comment>
    <comment ref="A247" authorId="0" shapeId="0" xr:uid="{957DC8DE-3FC0-4E11-BC20-3F1AC2A1F183}">
      <text>
        <r>
          <rPr>
            <sz val="10"/>
            <color indexed="81"/>
            <rFont val="Lucida Console"/>
            <family val="3"/>
          </rPr>
          <t>_x000D_
15272</t>
        </r>
      </text>
    </comment>
    <comment ref="B247" authorId="0" shapeId="0" xr:uid="{50A47D1D-75B5-4AA9-AC5F-8C92337A2C8C}">
      <text>
        <r>
          <rPr>
            <sz val="10"/>
            <color indexed="81"/>
            <rFont val="Lucida Console"/>
            <family val="3"/>
          </rPr>
          <t>DESCRIÇÃO DETALHADA_x000D_
CONECTOR TIPO SPLIT BOLT-SIMPLES/SIMPLES P/ 2 CABOS DE COBRE DE 16MM2</t>
        </r>
      </text>
    </comment>
    <comment ref="W247" authorId="0" shapeId="0" xr:uid="{CC526F13-675D-4D13-88D1-A496F7EDAE3E}">
      <text>
        <r>
          <rPr>
            <sz val="10"/>
            <color indexed="81"/>
            <rFont val="Lucida Console"/>
            <family val="3"/>
          </rPr>
          <t>_x000D_
DM-Elétrica</t>
        </r>
      </text>
    </comment>
    <comment ref="X247" authorId="0" shapeId="0" xr:uid="{BD703468-8317-4C2C-A7D9-5C40FADC3514}">
      <text>
        <r>
          <rPr>
            <sz val="10"/>
            <color indexed="81"/>
            <rFont val="Lucida Console"/>
            <family val="3"/>
          </rPr>
          <t>_x000D_
EQUIP. MAT. P/ GERACAO, TRANSM. DISTR. RETIF...</t>
        </r>
      </text>
    </comment>
    <comment ref="Y247" authorId="0" shapeId="0" xr:uid="{F5CA3F20-65CD-4CB6-8B5F-9E3596883559}">
      <text>
        <r>
          <rPr>
            <sz val="10"/>
            <color indexed="81"/>
            <rFont val="Lucida Console"/>
            <family val="3"/>
          </rPr>
          <t>_x000D_
CONECTORES</t>
        </r>
      </text>
    </comment>
    <comment ref="AW247" authorId="0" shapeId="0" xr:uid="{94AA42DF-CB2D-4689-A018-177AF0D0383A}">
      <text>
        <r>
          <rPr>
            <sz val="10"/>
            <color indexed="81"/>
            <rFont val="Lucida Console"/>
            <family val="3"/>
          </rPr>
          <t>Tempo de Estoque (Meses)_x000D_
_x000D_
100,0</t>
        </r>
      </text>
    </comment>
    <comment ref="A248" authorId="0" shapeId="0" xr:uid="{18CAD8E5-D8A0-4DC6-9287-2C512A51368C}">
      <text>
        <r>
          <rPr>
            <sz val="10"/>
            <color indexed="81"/>
            <rFont val="Lucida Console"/>
            <family val="3"/>
          </rPr>
          <t>_x000D_
15465</t>
        </r>
      </text>
    </comment>
    <comment ref="B248" authorId="0" shapeId="0" xr:uid="{0C2A07E8-8CFE-4383-9FDA-2776E7D66414}">
      <text>
        <r>
          <rPr>
            <sz val="10"/>
            <color indexed="81"/>
            <rFont val="Lucida Console"/>
            <family val="3"/>
          </rPr>
          <t>DESCRIÇÃO DETALHADA_x000D_
CONECTOR TIPO SPLIT BOLT-SIMPLES/SIMPLES P/ 2 CABOS DE COBRE DE 240MM2</t>
        </r>
      </text>
    </comment>
    <comment ref="G248" authorId="0" shapeId="0" xr:uid="{558803F7-F5AB-4A9C-9726-FA5DAD72C97F}">
      <text>
        <r>
          <rPr>
            <sz val="10"/>
            <color indexed="81"/>
            <rFont val="Lucida Console"/>
            <family val="3"/>
          </rPr>
          <t>_x000D_
Últ estimativa : 60_x000D_
Enviada em     : 30.11.2017_x000D_
Ata - Venc     : 10/17 - 06.02.2018</t>
        </r>
      </text>
    </comment>
    <comment ref="O248" authorId="0" shapeId="0" xr:uid="{A4C881F3-B2C0-441B-8D23-E28C3F3B3ABB}">
      <text>
        <r>
          <rPr>
            <sz val="10"/>
            <color indexed="81"/>
            <rFont val="Lucida Console"/>
            <family val="3"/>
          </rPr>
          <t>_x000D_
Pertencia a ATA nº 10/17_x000D_
Estimativa de Renovação enviada em 30.11.2017 - Qtd 60_x000D_
PP  11/18 lote 14_x000D_
09.04.18 = Processo finalizado. Ata 78/18.</t>
        </r>
      </text>
    </comment>
    <comment ref="W248" authorId="0" shapeId="0" xr:uid="{5AA622D0-EDDF-4DF3-B6DB-9F03D7947DA8}">
      <text>
        <r>
          <rPr>
            <sz val="10"/>
            <color indexed="81"/>
            <rFont val="Lucida Console"/>
            <family val="3"/>
          </rPr>
          <t>_x000D_
DM-Elétrica</t>
        </r>
      </text>
    </comment>
    <comment ref="X248" authorId="0" shapeId="0" xr:uid="{170B77D8-8226-4336-BE67-F92EAB12749D}">
      <text>
        <r>
          <rPr>
            <sz val="10"/>
            <color indexed="81"/>
            <rFont val="Lucida Console"/>
            <family val="3"/>
          </rPr>
          <t>_x000D_
EQUIP. MAT. P/ GERACAO, TRANSM. DISTR. RETIF...</t>
        </r>
      </text>
    </comment>
    <comment ref="Y248" authorId="0" shapeId="0" xr:uid="{D36B2186-E8A4-449E-A791-728275B26840}">
      <text>
        <r>
          <rPr>
            <sz val="10"/>
            <color indexed="81"/>
            <rFont val="Lucida Console"/>
            <family val="3"/>
          </rPr>
          <t>_x000D_
CONECTORES</t>
        </r>
      </text>
    </comment>
    <comment ref="AW248" authorId="0" shapeId="0" xr:uid="{0D109288-F442-4136-BB2D-1D66C4CC9D55}">
      <text>
        <r>
          <rPr>
            <sz val="10"/>
            <color indexed="81"/>
            <rFont val="Lucida Console"/>
            <family val="3"/>
          </rPr>
          <t>Tempo de Estoque (Meses)_x000D_
_x000D_
135,0</t>
        </r>
      </text>
    </comment>
    <comment ref="A249" authorId="0" shapeId="0" xr:uid="{C08CA34D-9573-430D-BFF9-4AA683BEC280}">
      <text>
        <r>
          <rPr>
            <sz val="10"/>
            <color indexed="81"/>
            <rFont val="Lucida Console"/>
            <family val="3"/>
          </rPr>
          <t>_x000D_
15466</t>
        </r>
      </text>
    </comment>
    <comment ref="B249" authorId="0" shapeId="0" xr:uid="{1F943590-F51C-43A4-B524-B4E41B0D8D23}">
      <text>
        <r>
          <rPr>
            <sz val="10"/>
            <color indexed="81"/>
            <rFont val="Lucida Console"/>
            <family val="3"/>
          </rPr>
          <t>DESCRIÇÃO DETALHADA_x000D_
CONECTOR TIPO SPLIT BOLT-SIMPLES/SIMPLES P/ 2 CABOS DE COBRE DE 25MM2</t>
        </r>
      </text>
    </comment>
    <comment ref="G249" authorId="0" shapeId="0" xr:uid="{9DCE9709-49DD-4AE1-B183-C3931C71177C}">
      <text>
        <r>
          <rPr>
            <sz val="10"/>
            <color indexed="81"/>
            <rFont val="Lucida Console"/>
            <family val="3"/>
          </rPr>
          <t>_x000D_
Últ estimativa : 90_x000D_
Enviada em     : 30.11.2017_x000D_
Ata - Venc     : 10/17 - 06.02.2018</t>
        </r>
      </text>
    </comment>
    <comment ref="O249" authorId="0" shapeId="0" xr:uid="{5DD1537B-FCEB-45A5-B930-693C66F2F6DF}">
      <text>
        <r>
          <rPr>
            <sz val="10"/>
            <color indexed="81"/>
            <rFont val="Lucida Console"/>
            <family val="3"/>
          </rPr>
          <t>_x000D_
Pertencia a ATA nº 10/17_x000D_
Estimativa de Renovação enviada em 30.11.2017 - Qtd 90_x000D_
PP  11/18 lote 12_x000D_
09.04.18 = Processo finalizado. Ata 78/18.</t>
        </r>
      </text>
    </comment>
    <comment ref="W249" authorId="0" shapeId="0" xr:uid="{FF532286-205B-45FA-9DB2-D7C0786339F5}">
      <text>
        <r>
          <rPr>
            <sz val="10"/>
            <color indexed="81"/>
            <rFont val="Lucida Console"/>
            <family val="3"/>
          </rPr>
          <t>_x000D_
DM-Elétrica</t>
        </r>
      </text>
    </comment>
    <comment ref="X249" authorId="0" shapeId="0" xr:uid="{15999DFF-699C-4B53-9241-EC83542B7CC2}">
      <text>
        <r>
          <rPr>
            <sz val="10"/>
            <color indexed="81"/>
            <rFont val="Lucida Console"/>
            <family val="3"/>
          </rPr>
          <t>_x000D_
EQUIP. MAT. P/ GERACAO, TRANSM. DISTR. RETIF...</t>
        </r>
      </text>
    </comment>
    <comment ref="Y249" authorId="0" shapeId="0" xr:uid="{3B7D4511-359D-45B9-9243-6F751CFFA3DA}">
      <text>
        <r>
          <rPr>
            <sz val="10"/>
            <color indexed="81"/>
            <rFont val="Lucida Console"/>
            <family val="3"/>
          </rPr>
          <t>_x000D_
CONECTORES</t>
        </r>
      </text>
    </comment>
    <comment ref="AW249" authorId="0" shapeId="0" xr:uid="{4178B545-10B2-4EA9-91D8-90052E455D9A}">
      <text>
        <r>
          <rPr>
            <sz val="10"/>
            <color indexed="81"/>
            <rFont val="Lucida Console"/>
            <family val="3"/>
          </rPr>
          <t>Tempo de Estoque (Meses)_x000D_
_x000D_
192,0</t>
        </r>
      </text>
    </comment>
    <comment ref="A250" authorId="0" shapeId="0" xr:uid="{D1AEAB37-9028-45DC-AEF8-EE5864EF0C06}">
      <text>
        <r>
          <rPr>
            <sz val="10"/>
            <color indexed="81"/>
            <rFont val="Lucida Console"/>
            <family val="3"/>
          </rPr>
          <t>_x000D_
15469</t>
        </r>
      </text>
    </comment>
    <comment ref="B250" authorId="0" shapeId="0" xr:uid="{6EB8CCAB-1B65-4127-B20A-6E9BC8795935}">
      <text>
        <r>
          <rPr>
            <sz val="10"/>
            <color indexed="81"/>
            <rFont val="Lucida Console"/>
            <family val="3"/>
          </rPr>
          <t>DESCRIÇÃO DETALHADA_x000D_
CONECTOR TIPO SPLIT BOLT-SIMPLES/SIMPLES P/ 2 CABOS DE COBRE DE 50MM2</t>
        </r>
      </text>
    </comment>
    <comment ref="W250" authorId="0" shapeId="0" xr:uid="{EC254A4E-5849-40A3-8438-243537D95AEA}">
      <text>
        <r>
          <rPr>
            <sz val="10"/>
            <color indexed="81"/>
            <rFont val="Lucida Console"/>
            <family val="3"/>
          </rPr>
          <t>_x000D_
DM-Elétrica</t>
        </r>
      </text>
    </comment>
    <comment ref="X250" authorId="0" shapeId="0" xr:uid="{CA539C79-8562-4D36-92F1-E29D40859ADD}">
      <text>
        <r>
          <rPr>
            <sz val="10"/>
            <color indexed="81"/>
            <rFont val="Lucida Console"/>
            <family val="3"/>
          </rPr>
          <t>_x000D_
EQUIP. MAT. P/ GERACAO, TRANSM. DISTR. RETIF...</t>
        </r>
      </text>
    </comment>
    <comment ref="Y250" authorId="0" shapeId="0" xr:uid="{4595B01C-E140-404E-B9BE-4C094C57B759}">
      <text>
        <r>
          <rPr>
            <sz val="10"/>
            <color indexed="81"/>
            <rFont val="Lucida Console"/>
            <family val="3"/>
          </rPr>
          <t>_x000D_
CONECTORES</t>
        </r>
      </text>
    </comment>
    <comment ref="AW250" authorId="0" shapeId="0" xr:uid="{2E358E33-5FA3-469E-95F5-63C8CC176B18}">
      <text>
        <r>
          <rPr>
            <sz val="10"/>
            <color indexed="81"/>
            <rFont val="Lucida Console"/>
            <family val="3"/>
          </rPr>
          <t>Tempo de Estoque (Meses)_x000D_
_x000D_
75,0</t>
        </r>
      </text>
    </comment>
    <comment ref="A251" authorId="0" shapeId="0" xr:uid="{9E93DAEF-6985-4F34-8F95-2BF3851425C0}">
      <text>
        <r>
          <rPr>
            <sz val="10"/>
            <color indexed="81"/>
            <rFont val="Lucida Console"/>
            <family val="3"/>
          </rPr>
          <t>_x000D_
15473</t>
        </r>
      </text>
    </comment>
    <comment ref="B251" authorId="0" shapeId="0" xr:uid="{A9C4133C-D9BF-490E-B9A9-1920EF72686E}">
      <text>
        <r>
          <rPr>
            <sz val="10"/>
            <color indexed="81"/>
            <rFont val="Lucida Console"/>
            <family val="3"/>
          </rPr>
          <t>DESCRIÇÃO DETALHADA_x000D_
CONECTOR TIPO SPLIT BOLT-SIMPLES/SIMPLES P/ 2 CABOS DE COBRE DE 70MM2</t>
        </r>
      </text>
    </comment>
    <comment ref="G251" authorId="0" shapeId="0" xr:uid="{FDBD3583-795E-4437-8AC7-E1D0AADABBAD}">
      <text>
        <r>
          <rPr>
            <sz val="10"/>
            <color indexed="81"/>
            <rFont val="Lucida Console"/>
            <family val="3"/>
          </rPr>
          <t>_x000D_
Últ estimativa : 60_x000D_
Enviada em     : 30.11.2017_x000D_
Ata - Venc     : 10/17 - 06.02.2018</t>
        </r>
      </text>
    </comment>
    <comment ref="O251" authorId="0" shapeId="0" xr:uid="{CBE63714-484A-4116-A10F-F6F63A4AD9AA}">
      <text>
        <r>
          <rPr>
            <sz val="10"/>
            <color indexed="81"/>
            <rFont val="Lucida Console"/>
            <family val="3"/>
          </rPr>
          <t>_x000D_
Pertencia a ATA nº 10/17_x000D_
Estimativa de Renovação enviada em 30.11.2017 - Qtd 60_x000D_
PP  11/18 lote 17_x000D_
09.04.18 = Processo finalizado. Ata 78/18.</t>
        </r>
      </text>
    </comment>
    <comment ref="W251" authorId="0" shapeId="0" xr:uid="{8DBC7EC4-7D92-4B50-A9BF-A74230341872}">
      <text>
        <r>
          <rPr>
            <sz val="10"/>
            <color indexed="81"/>
            <rFont val="Lucida Console"/>
            <family val="3"/>
          </rPr>
          <t>_x000D_
DM-Elétrica</t>
        </r>
      </text>
    </comment>
    <comment ref="X251" authorId="0" shapeId="0" xr:uid="{A9DCA32F-6228-4153-B9D3-46FC0610369E}">
      <text>
        <r>
          <rPr>
            <sz val="10"/>
            <color indexed="81"/>
            <rFont val="Lucida Console"/>
            <family val="3"/>
          </rPr>
          <t>_x000D_
EQUIP. MAT. P/ GERACAO, TRANSM. DISTR. RETIF...</t>
        </r>
      </text>
    </comment>
    <comment ref="Y251" authorId="0" shapeId="0" xr:uid="{22F6DC0E-A45C-439D-8860-4877E671E309}">
      <text>
        <r>
          <rPr>
            <sz val="10"/>
            <color indexed="81"/>
            <rFont val="Lucida Console"/>
            <family val="3"/>
          </rPr>
          <t>_x000D_
CONECTORES</t>
        </r>
      </text>
    </comment>
    <comment ref="AW251" authorId="0" shapeId="0" xr:uid="{53A5A3FE-FB7E-4E50-A4BC-7C63226F5A09}">
      <text>
        <r>
          <rPr>
            <sz val="10"/>
            <color indexed="81"/>
            <rFont val="Lucida Console"/>
            <family val="3"/>
          </rPr>
          <t>Tempo de Estoque (Meses)_x000D_
_x000D_
74,0</t>
        </r>
      </text>
    </comment>
    <comment ref="A252" authorId="0" shapeId="0" xr:uid="{E76B6915-F490-4D62-AD71-8F50F6B5A00D}">
      <text>
        <r>
          <rPr>
            <sz val="10"/>
            <color indexed="81"/>
            <rFont val="Lucida Console"/>
            <family val="3"/>
          </rPr>
          <t>_x000D_
15467</t>
        </r>
      </text>
    </comment>
    <comment ref="B252" authorId="0" shapeId="0" xr:uid="{09EE32EB-7B9D-460D-BE63-6B27118E1337}">
      <text>
        <r>
          <rPr>
            <sz val="10"/>
            <color indexed="81"/>
            <rFont val="Lucida Console"/>
            <family val="3"/>
          </rPr>
          <t>DESCRIÇÃO DETALHADA_x000D_
CONECTOR TIPO SPLIT BOLT-SIMPLES/SIMPLES P/ 2 CABOS DE COBRE DE 35MM2</t>
        </r>
      </text>
    </comment>
    <comment ref="G252" authorId="0" shapeId="0" xr:uid="{2EF61F40-67E7-4614-8747-1C5789BF6DFA}">
      <text>
        <r>
          <rPr>
            <sz val="10"/>
            <color indexed="81"/>
            <rFont val="Lucida Console"/>
            <family val="3"/>
          </rPr>
          <t>_x000D_
Últ estimativa : 200_x000D_
Enviada em     : 30.11.2017_x000D_
Ata - Venc     : 10/17 - 06.02.2018</t>
        </r>
      </text>
    </comment>
    <comment ref="O252" authorId="0" shapeId="0" xr:uid="{0455D1CD-03DB-4506-B8D6-B4370C509EA0}">
      <text>
        <r>
          <rPr>
            <sz val="10"/>
            <color indexed="81"/>
            <rFont val="Lucida Console"/>
            <family val="3"/>
          </rPr>
          <t>_x000D_
Pertencia a ATA nº 10/17_x000D_
Estimativa de Renovação enviada em 30.11.2017 - Qtd 200_x000D_
PP  11/18 lote 13_x000D_
09.04.18 = Processo finalizado. Ata 78/18.</t>
        </r>
      </text>
    </comment>
    <comment ref="W252" authorId="0" shapeId="0" xr:uid="{C4E1C100-A262-4B2B-B8A9-409272E01FE6}">
      <text>
        <r>
          <rPr>
            <sz val="10"/>
            <color indexed="81"/>
            <rFont val="Lucida Console"/>
            <family val="3"/>
          </rPr>
          <t>_x000D_
DM-Elétrica</t>
        </r>
      </text>
    </comment>
    <comment ref="X252" authorId="0" shapeId="0" xr:uid="{392D6C2B-0CA3-4326-A867-511B1A421B63}">
      <text>
        <r>
          <rPr>
            <sz val="10"/>
            <color indexed="81"/>
            <rFont val="Lucida Console"/>
            <family val="3"/>
          </rPr>
          <t>_x000D_
EQUIP. MAT. P/ GERACAO, TRANSM. DISTR. RETIF...</t>
        </r>
      </text>
    </comment>
    <comment ref="Y252" authorId="0" shapeId="0" xr:uid="{ABF3998B-9375-4BEA-8609-56CABFC73E7F}">
      <text>
        <r>
          <rPr>
            <sz val="10"/>
            <color indexed="81"/>
            <rFont val="Lucida Console"/>
            <family val="3"/>
          </rPr>
          <t>_x000D_
CONECTORES</t>
        </r>
      </text>
    </comment>
    <comment ref="AW252" authorId="0" shapeId="0" xr:uid="{D3BECB25-3EE6-4E5F-B974-77EC3CA99CE8}">
      <text>
        <r>
          <rPr>
            <sz val="10"/>
            <color indexed="81"/>
            <rFont val="Lucida Console"/>
            <family val="3"/>
          </rPr>
          <t>Tempo de Estoque (Meses)_x000D_
_x000D_
37,0</t>
        </r>
      </text>
    </comment>
    <comment ref="A253" authorId="0" shapeId="0" xr:uid="{9DDDB7A9-1C84-4899-9083-1EE9ACA7474C}">
      <text>
        <r>
          <rPr>
            <sz val="10"/>
            <color indexed="81"/>
            <rFont val="Lucida Console"/>
            <family val="3"/>
          </rPr>
          <t>_x000D_
15475</t>
        </r>
      </text>
    </comment>
    <comment ref="B253" authorId="0" shapeId="0" xr:uid="{A5B80BB0-85C1-457A-8066-638E967A5334}">
      <text>
        <r>
          <rPr>
            <sz val="10"/>
            <color indexed="81"/>
            <rFont val="Lucida Console"/>
            <family val="3"/>
          </rPr>
          <t>DESCRIÇÃO DETALHADA_x000D_
CONECTOR TIPO SPLIT BOLT-SIMPLES/SIMPLES P/ 2 CABOS DE COBRE DE 95 MM2</t>
        </r>
      </text>
    </comment>
    <comment ref="G253" authorId="0" shapeId="0" xr:uid="{115436F7-39D1-4DAD-A67A-3B177842AB94}">
      <text>
        <r>
          <rPr>
            <sz val="10"/>
            <color indexed="81"/>
            <rFont val="Lucida Console"/>
            <family val="3"/>
          </rPr>
          <t>_x000D_
Últ estimativa : 60_x000D_
Enviada em     : 30.11.2017_x000D_
Ata - Venc     : 10/17 - 06.02.2018</t>
        </r>
      </text>
    </comment>
    <comment ref="O253" authorId="0" shapeId="0" xr:uid="{2416D85A-1991-4D09-912D-11F12A57615A}">
      <text>
        <r>
          <rPr>
            <sz val="10"/>
            <color indexed="81"/>
            <rFont val="Lucida Console"/>
            <family val="3"/>
          </rPr>
          <t>_x000D_
Pertencia a ATA nº 10/17_x000D_
Estimativa de Renovação enviada em 30.11.2017 - Qtd 60_x000D_
PP  11/18 lote 18_x000D_
09.04.18 = Processo finalizado. Ata 78/18.</t>
        </r>
      </text>
    </comment>
    <comment ref="W253" authorId="0" shapeId="0" xr:uid="{1B8DC413-39AE-4D4C-BCA6-461D88DE22EB}">
      <text>
        <r>
          <rPr>
            <sz val="10"/>
            <color indexed="81"/>
            <rFont val="Lucida Console"/>
            <family val="3"/>
          </rPr>
          <t>_x000D_
DM-Elétrica</t>
        </r>
      </text>
    </comment>
    <comment ref="X253" authorId="0" shapeId="0" xr:uid="{CAC5389E-93EE-4245-96AE-49F0C2F589D0}">
      <text>
        <r>
          <rPr>
            <sz val="10"/>
            <color indexed="81"/>
            <rFont val="Lucida Console"/>
            <family val="3"/>
          </rPr>
          <t>_x000D_
EQUIP. MAT. P/ GERACAO, TRANSM. DISTR. RETIF...</t>
        </r>
      </text>
    </comment>
    <comment ref="Y253" authorId="0" shapeId="0" xr:uid="{C62EE322-73C8-4CA7-B60C-60B683FEEE42}">
      <text>
        <r>
          <rPr>
            <sz val="10"/>
            <color indexed="81"/>
            <rFont val="Lucida Console"/>
            <family val="3"/>
          </rPr>
          <t>_x000D_
CONECTORES</t>
        </r>
      </text>
    </comment>
    <comment ref="AW253" authorId="0" shapeId="0" xr:uid="{21B4960F-C539-4178-A6BB-83A4003216B6}">
      <text>
        <r>
          <rPr>
            <sz val="10"/>
            <color indexed="81"/>
            <rFont val="Lucida Console"/>
            <family val="3"/>
          </rPr>
          <t>Tempo de Estoque (Meses)_x000D_
_x000D_
132,0</t>
        </r>
      </text>
    </comment>
    <comment ref="A254" authorId="0" shapeId="0" xr:uid="{0C456E5C-9E9C-48E3-8045-C816E9813E3E}">
      <text>
        <r>
          <rPr>
            <sz val="10"/>
            <color indexed="81"/>
            <rFont val="Lucida Console"/>
            <family val="3"/>
          </rPr>
          <t>_x000D_
80385</t>
        </r>
      </text>
    </comment>
    <comment ref="B254" authorId="0" shapeId="0" xr:uid="{09130B54-F052-480E-8244-C3C3C54866C4}">
      <text>
        <r>
          <rPr>
            <sz val="10"/>
            <color indexed="81"/>
            <rFont val="Lucida Console"/>
            <family val="3"/>
          </rPr>
          <t>DESCRIÇÃO DETALHADA_x000D_
CONJUNTO DE CRUZETA, MOLA E PARAFUSO PARA VALVULA DE DESCARGA</t>
        </r>
      </text>
    </comment>
    <comment ref="G254" authorId="0" shapeId="0" xr:uid="{66489766-9F93-4D94-8247-873B1BA69B11}">
      <text>
        <r>
          <rPr>
            <sz val="10"/>
            <color indexed="81"/>
            <rFont val="Lucida Console"/>
            <family val="3"/>
          </rPr>
          <t>_x000D_
Últ estimativa : 50_x000D_
Enviada em     : 24.11.2020_x000D_
Ata - Venc     : 87/20 - 31.03.2021</t>
        </r>
      </text>
    </comment>
    <comment ref="O254" authorId="0" shapeId="0" xr:uid="{E873B751-55C4-4E81-AEBE-B6EEDD1FF560}">
      <text>
        <r>
          <rPr>
            <sz val="10"/>
            <color indexed="81"/>
            <rFont val="Lucida Console"/>
            <family val="3"/>
          </rPr>
          <t>_x000D_
Pertencia a ATA nº 87/20_x000D_
Estimativa de Renovação enviada em 24.11.2020 - Qtd 50_x000D_
PE  10/20 lote 43_x000D_
30.04.20 = Processo conferido, finalizado.</t>
        </r>
      </text>
    </comment>
    <comment ref="W254" authorId="0" shapeId="0" xr:uid="{C76F7C5F-8A70-4247-A69D-B9F3691F62DC}">
      <text>
        <r>
          <rPr>
            <sz val="10"/>
            <color indexed="81"/>
            <rFont val="Lucida Console"/>
            <family val="3"/>
          </rPr>
          <t>_x000D_
DM-Hidráulica</t>
        </r>
      </text>
    </comment>
    <comment ref="X254" authorId="0" shapeId="0" xr:uid="{DF1ACA0E-37A0-4378-A465-5300A88C15F3}">
      <text>
        <r>
          <rPr>
            <sz val="10"/>
            <color indexed="81"/>
            <rFont val="Lucida Console"/>
            <family val="3"/>
          </rPr>
          <t>_x000D_
MATERIAL HIDRAULICO, CANOS, TUBOS, MANGUEIRAS, CONEXOES E ACESS.</t>
        </r>
      </text>
    </comment>
    <comment ref="Y254" authorId="0" shapeId="0" xr:uid="{598C48A6-7B08-4767-AB99-8A1BB6A16399}">
      <text>
        <r>
          <rPr>
            <sz val="10"/>
            <color indexed="81"/>
            <rFont val="Lucida Console"/>
            <family val="3"/>
          </rPr>
          <t>_x000D_
REGISTROS VALVULAS E BOIAS</t>
        </r>
      </text>
    </comment>
    <comment ref="AW254" authorId="0" shapeId="0" xr:uid="{571E7234-40B6-4E42-8D40-A4E0EBB227CE}">
      <text>
        <r>
          <rPr>
            <sz val="10"/>
            <color indexed="81"/>
            <rFont val="Lucida Console"/>
            <family val="3"/>
          </rPr>
          <t>Tempo de Estoque (Meses)_x000D_
_x000D_
20,0</t>
        </r>
      </text>
    </comment>
    <comment ref="A255" authorId="0" shapeId="0" xr:uid="{784952EB-1EB9-489F-B63B-82B9B906D71B}">
      <text>
        <r>
          <rPr>
            <sz val="10"/>
            <color indexed="81"/>
            <rFont val="Lucida Console"/>
            <family val="3"/>
          </rPr>
          <t>_x000D_
141430</t>
        </r>
      </text>
    </comment>
    <comment ref="B255" authorId="0" shapeId="0" xr:uid="{5E98D4CF-0932-456D-A213-B002CB9848B9}">
      <text>
        <r>
          <rPr>
            <sz val="10"/>
            <color indexed="81"/>
            <rFont val="Lucida Console"/>
            <family val="3"/>
          </rPr>
          <t xml:space="preserve">DESCRIÇÃO DETALHADA_x000D_
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r>
      </text>
    </comment>
    <comment ref="W255" authorId="0" shapeId="0" xr:uid="{BC6F50D5-1F82-45DC-B8DA-DBFC2F8A5859}">
      <text>
        <r>
          <rPr>
            <sz val="10"/>
            <color indexed="81"/>
            <rFont val="Lucida Console"/>
            <family val="3"/>
          </rPr>
          <t>_x000D_
DM-Hidráulica</t>
        </r>
      </text>
    </comment>
    <comment ref="X255" authorId="0" shapeId="0" xr:uid="{1CFAB084-4718-4811-ABCF-5E2D0DF67950}">
      <text>
        <r>
          <rPr>
            <sz val="10"/>
            <color indexed="81"/>
            <rFont val="Lucida Console"/>
            <family val="3"/>
          </rPr>
          <t>_x000D_
MATERIAL HIDRAULICO, CANOS, TUBOS, MANGUEIRAS, CONEXOES E ACESS.</t>
        </r>
      </text>
    </comment>
    <comment ref="Y255" authorId="0" shapeId="0" xr:uid="{A22C0A4E-E965-4336-9F2E-B7A08EF53FC8}">
      <text>
        <r>
          <rPr>
            <sz val="10"/>
            <color indexed="81"/>
            <rFont val="Lucida Console"/>
            <family val="3"/>
          </rPr>
          <t>_x000D_
CHUVEIROS E DUCHAS</t>
        </r>
      </text>
    </comment>
    <comment ref="AW255" authorId="0" shapeId="0" xr:uid="{4B59014F-CC13-4DA4-8B32-23AC96AD69D9}">
      <text>
        <r>
          <rPr>
            <sz val="10"/>
            <color indexed="81"/>
            <rFont val="Lucida Console"/>
            <family val="3"/>
          </rPr>
          <t>Tempo de Estoque (Meses)_x000D_
_x000D_
70,0</t>
        </r>
      </text>
    </comment>
    <comment ref="A256" authorId="0" shapeId="0" xr:uid="{A300CF4E-4445-44CA-BCAE-BC654B5A8B98}">
      <text>
        <r>
          <rPr>
            <sz val="10"/>
            <color indexed="81"/>
            <rFont val="Lucida Console"/>
            <family val="3"/>
          </rPr>
          <t>_x000D_
23676</t>
        </r>
      </text>
    </comment>
    <comment ref="B256" authorId="0" shapeId="0" xr:uid="{8FA44997-7C33-413E-B1F8-F5F3ADC09D31}">
      <text>
        <r>
          <rPr>
            <sz val="10"/>
            <color indexed="81"/>
            <rFont val="Lucida Console"/>
            <family val="3"/>
          </rPr>
          <t>DESCRIÇÃO DETALHADA_x000D_
CONJUNTO DE VEDACAO PLASTICA P/ TELHA 6 MM</t>
        </r>
      </text>
    </comment>
    <comment ref="W256" authorId="0" shapeId="0" xr:uid="{8E7816F0-7607-4969-876F-05F1862EDE91}">
      <text>
        <r>
          <rPr>
            <sz val="10"/>
            <color indexed="81"/>
            <rFont val="Lucida Console"/>
            <family val="3"/>
          </rPr>
          <t>_x000D_
DM-Serralheria</t>
        </r>
      </text>
    </comment>
    <comment ref="X256" authorId="0" shapeId="0" xr:uid="{014CBB05-554F-4F97-8AA4-0CF1BF21AE5B}">
      <text>
        <r>
          <rPr>
            <sz val="10"/>
            <color indexed="81"/>
            <rFont val="Lucida Console"/>
            <family val="3"/>
          </rPr>
          <t>_x000D_
PARAFUSOS ELEM. VEDACAO UNIAO CONEX . FIXACAO</t>
        </r>
      </text>
    </comment>
    <comment ref="Y256" authorId="0" shapeId="0" xr:uid="{7732B6C8-CE21-40BF-895B-A00F9560D5B7}">
      <text>
        <r>
          <rPr>
            <sz val="10"/>
            <color indexed="81"/>
            <rFont val="Lucida Console"/>
            <family val="3"/>
          </rPr>
          <t>_x000D_
ARRUELAS</t>
        </r>
      </text>
    </comment>
    <comment ref="AW256" authorId="0" shapeId="0" xr:uid="{31116ECC-5019-4283-AC1F-E2959A8FAFA0}">
      <text>
        <r>
          <rPr>
            <sz val="10"/>
            <color indexed="81"/>
            <rFont val="Lucida Console"/>
            <family val="3"/>
          </rPr>
          <t>Tempo de Estoque (Meses)_x000D_
_x000D_
1.931,0</t>
        </r>
      </text>
    </comment>
    <comment ref="A257" authorId="0" shapeId="0" xr:uid="{A2418AE8-92E2-4128-B094-C74217670D75}">
      <text>
        <r>
          <rPr>
            <sz val="10"/>
            <color indexed="81"/>
            <rFont val="Lucida Console"/>
            <family val="3"/>
          </rPr>
          <t>_x000D_
142982</t>
        </r>
      </text>
    </comment>
    <comment ref="B257" authorId="0" shapeId="0" xr:uid="{3F4AC171-701A-4EC9-AF58-FF3932CCA1F5}">
      <text>
        <r>
          <rPr>
            <sz val="10"/>
            <color indexed="81"/>
            <rFont val="Lucida Console"/>
            <family val="3"/>
          </rPr>
          <t>DESCRIÇÃO DETALHADA_x000D_
CONTATOR TRIPOLAR 220 VCA - 18 A - 1NA+1NF - 50/60 HZ - UI 690 V, MEDIDAS: ALTURA: 77 MM, LARGURA: 45 MM E PROFUNDIDADE: 86 MM (VARIACAO -1 MM), INTERCAMBIAVEL COM O MODELO LC1-D18 M7.</t>
        </r>
      </text>
    </comment>
    <comment ref="W257" authorId="0" shapeId="0" xr:uid="{007A9724-892F-4B6C-A316-2409585E7D61}">
      <text>
        <r>
          <rPr>
            <sz val="10"/>
            <color indexed="81"/>
            <rFont val="Lucida Console"/>
            <family val="3"/>
          </rPr>
          <t xml:space="preserve">_x000D_
</t>
        </r>
      </text>
    </comment>
    <comment ref="X257" authorId="0" shapeId="0" xr:uid="{78C5ACA7-80C5-4757-A2C4-1EE5CA5B8917}">
      <text>
        <r>
          <rPr>
            <sz val="10"/>
            <color indexed="81"/>
            <rFont val="Lucida Console"/>
            <family val="3"/>
          </rPr>
          <t>_x000D_
EQUIP. MAT. P/ GERACAO, TRANSM. DISTR. RETIF...</t>
        </r>
      </text>
    </comment>
    <comment ref="Y257" authorId="0" shapeId="0" xr:uid="{2FCA41C9-39F6-4E7E-B848-8605AD92745B}">
      <text>
        <r>
          <rPr>
            <sz val="10"/>
            <color indexed="81"/>
            <rFont val="Lucida Console"/>
            <family val="3"/>
          </rPr>
          <t>_x000D_
CONTADORES</t>
        </r>
      </text>
    </comment>
    <comment ref="AW257" authorId="0" shapeId="0" xr:uid="{DA936EAB-6978-4CF5-82DE-11851902CF27}">
      <text>
        <r>
          <rPr>
            <sz val="10"/>
            <color indexed="81"/>
            <rFont val="Lucida Console"/>
            <family val="3"/>
          </rPr>
          <t>Tempo de Estoque (Meses)_x000D_
_x000D_
100,0</t>
        </r>
      </text>
    </comment>
    <comment ref="A258" authorId="0" shapeId="0" xr:uid="{74A68149-DABC-4E4F-87DA-B566CF6DA9B8}">
      <text>
        <r>
          <rPr>
            <sz val="10"/>
            <color indexed="81"/>
            <rFont val="Lucida Console"/>
            <family val="3"/>
          </rPr>
          <t>_x000D_
107790</t>
        </r>
      </text>
    </comment>
    <comment ref="B258" authorId="0" shapeId="0" xr:uid="{F57E61A7-EDC1-490F-B241-ECBD02A4068C}">
      <text>
        <r>
          <rPr>
            <sz val="10"/>
            <color indexed="81"/>
            <rFont val="Lucida Console"/>
            <family val="3"/>
          </rPr>
          <t>DESCRIÇÃO DETALHADA_x000D_
CONTROLADOR ROTATIVO DE VELOCIDADE COM CHAVE PARA VENTILADORES COM PLACA 4 X 2 . COR BRANCA.</t>
        </r>
      </text>
    </comment>
    <comment ref="W258" authorId="0" shapeId="0" xr:uid="{9210F3E8-1DE4-4EFB-9955-753AD2D52EEB}">
      <text>
        <r>
          <rPr>
            <sz val="10"/>
            <color indexed="81"/>
            <rFont val="Lucida Console"/>
            <family val="3"/>
          </rPr>
          <t>_x000D_
DM-Elétrica</t>
        </r>
      </text>
    </comment>
    <comment ref="X258" authorId="0" shapeId="0" xr:uid="{359324C9-E435-4A4D-977C-9A994EE3B810}">
      <text>
        <r>
          <rPr>
            <sz val="10"/>
            <color indexed="81"/>
            <rFont val="Lucida Console"/>
            <family val="3"/>
          </rPr>
          <t>_x000D_
EQUIP. P/ COND. VENT. PURIF. DE AR, COMPONENTES E ACES.</t>
        </r>
      </text>
    </comment>
    <comment ref="Y258" authorId="0" shapeId="0" xr:uid="{26921971-5E53-4FAE-B2D8-6E573823AC93}">
      <text>
        <r>
          <rPr>
            <sz val="10"/>
            <color indexed="81"/>
            <rFont val="Lucida Console"/>
            <family val="3"/>
          </rPr>
          <t>_x000D_
EQUIP. E ACES.P/ VENTILACAO E CIRCULACAO DE AR</t>
        </r>
      </text>
    </comment>
    <comment ref="AW258" authorId="0" shapeId="0" xr:uid="{14E7044F-DF6A-483B-86DB-16B3E168680F}">
      <text>
        <r>
          <rPr>
            <sz val="10"/>
            <color indexed="81"/>
            <rFont val="Lucida Console"/>
            <family val="3"/>
          </rPr>
          <t>Tempo de Estoque (Meses)_x000D_
_x000D_
241,0</t>
        </r>
      </text>
    </comment>
    <comment ref="A259" authorId="0" shapeId="0" xr:uid="{9D12DE1D-9A4D-4214-83CD-21902391495C}">
      <text>
        <r>
          <rPr>
            <sz val="10"/>
            <color indexed="81"/>
            <rFont val="Lucida Console"/>
            <family val="3"/>
          </rPr>
          <t>_x000D_
12654</t>
        </r>
      </text>
    </comment>
    <comment ref="B259" authorId="0" shapeId="0" xr:uid="{0B8511C0-4A8F-4568-89AC-745EDD9B09BC}">
      <text>
        <r>
          <rPr>
            <sz val="10"/>
            <color indexed="81"/>
            <rFont val="Lucida Console"/>
            <family val="3"/>
          </rPr>
          <t>DESCRIÇÃO DETALHADA_x000D_
COPO PLASTICO DESCARTAVEL - 180 ML - PT C/ 100 UN (AGUA)- DE ACORDO COM A NORMA DA ABNT NBR 14.865</t>
        </r>
      </text>
    </comment>
    <comment ref="G259" authorId="0" shapeId="0" xr:uid="{6E129D23-2608-4399-A0D7-558983A537CD}">
      <text>
        <r>
          <rPr>
            <sz val="10"/>
            <color indexed="81"/>
            <rFont val="Lucida Console"/>
            <family val="3"/>
          </rPr>
          <t>_x000D_
Últ estimativa : 80.000_x000D_
Enviada em     : 22.04.2021_x000D_
Ata - Venc     : 178/20 - 20.08.2021</t>
        </r>
      </text>
    </comment>
    <comment ref="O259" authorId="0" shapeId="0" xr:uid="{04FD9C29-B66E-4359-91D5-7C410CF9A743}">
      <text>
        <r>
          <rPr>
            <sz val="10"/>
            <color indexed="81"/>
            <rFont val="Lucida Console"/>
            <family val="3"/>
          </rPr>
          <t>_x000D_
Pertencia a ATA nº 178/20_x000D_
Estimativa de Renovação enviada em 22.04.2021 - Qtd 80.000_x000D_
PE  44/19 lote _x000D_
20.08.19 = Abertura 11/07/2019 08:30 BB773035 Pregoeiro Lucio</t>
        </r>
      </text>
    </comment>
    <comment ref="W259" authorId="0" shapeId="0" xr:uid="{12FDA014-62E5-44FF-B423-4CC52AA08FFC}">
      <text>
        <r>
          <rPr>
            <sz val="10"/>
            <color indexed="81"/>
            <rFont val="Lucida Console"/>
            <family val="3"/>
          </rPr>
          <t>_x000D_
Administrativo</t>
        </r>
      </text>
    </comment>
    <comment ref="X259" authorId="0" shapeId="0" xr:uid="{F9B7817A-055B-4064-B8E8-0436C535216C}">
      <text>
        <r>
          <rPr>
            <sz val="10"/>
            <color indexed="81"/>
            <rFont val="Lucida Console"/>
            <family val="3"/>
          </rPr>
          <t>_x000D_
EQUIP.E MAT. P/REFEITORIO, COPA E COZINHA</t>
        </r>
      </text>
    </comment>
    <comment ref="Y259" authorId="0" shapeId="0" xr:uid="{BD31E3AB-F7B0-45B3-8F8F-EC5F7FDA3521}">
      <text>
        <r>
          <rPr>
            <sz val="10"/>
            <color indexed="81"/>
            <rFont val="Lucida Console"/>
            <family val="3"/>
          </rPr>
          <t>_x000D_
CANECAS, XICARAS, COPOS E TACAS</t>
        </r>
      </text>
    </comment>
    <comment ref="AW259" authorId="0" shapeId="0" xr:uid="{282B3F80-F2E4-4830-9E7F-182E200A278B}">
      <text>
        <r>
          <rPr>
            <sz val="10"/>
            <color indexed="81"/>
            <rFont val="Lucida Console"/>
            <family val="3"/>
          </rPr>
          <t>Tempo de Estoque (Meses)_x000D_
_x000D_
73.757,0</t>
        </r>
      </text>
    </comment>
    <comment ref="A260" authorId="0" shapeId="0" xr:uid="{2709479B-BF52-42A3-B460-5362CC738ED7}">
      <text>
        <r>
          <rPr>
            <sz val="10"/>
            <color indexed="81"/>
            <rFont val="Lucida Console"/>
            <family val="3"/>
          </rPr>
          <t>_x000D_
12652</t>
        </r>
      </text>
    </comment>
    <comment ref="B260" authorId="0" shapeId="0" xr:uid="{A3BF1899-7198-4CB3-92A7-6FC730198CD0}">
      <text>
        <r>
          <rPr>
            <sz val="10"/>
            <color indexed="81"/>
            <rFont val="Lucida Console"/>
            <family val="3"/>
          </rPr>
          <t>DESCRIÇÃO DETALHADA_x000D_
COPO PLASTICO DESCARTAVEL - 50 ML - PT C/ 100 UNID (CAFE) - DE ACORDO COM A NORMA DA ABNT NBR 14.865</t>
        </r>
      </text>
    </comment>
    <comment ref="G260" authorId="0" shapeId="0" xr:uid="{BA3EB484-77B0-4CC8-958F-96F7C950BFBC}">
      <text>
        <r>
          <rPr>
            <sz val="10"/>
            <color indexed="81"/>
            <rFont val="Lucida Console"/>
            <family val="3"/>
          </rPr>
          <t>_x000D_
Últ estimativa : 3.000_x000D_
Enviada em     : 22.04.2021_x000D_
Ata - Venc     : 178/20 - 20.08.2021</t>
        </r>
      </text>
    </comment>
    <comment ref="W260" authorId="0" shapeId="0" xr:uid="{271911CC-F15A-4931-AFFA-76C42039B63D}">
      <text>
        <r>
          <rPr>
            <sz val="10"/>
            <color indexed="81"/>
            <rFont val="Lucida Console"/>
            <family val="3"/>
          </rPr>
          <t>_x000D_
Administrativo</t>
        </r>
      </text>
    </comment>
    <comment ref="X260" authorId="0" shapeId="0" xr:uid="{8ED34F77-4E68-41CF-8819-FFB45FD4C8ED}">
      <text>
        <r>
          <rPr>
            <sz val="10"/>
            <color indexed="81"/>
            <rFont val="Lucida Console"/>
            <family val="3"/>
          </rPr>
          <t>_x000D_
EQUIP.E MAT. P/REFEITORIO, COPA E COZINHA</t>
        </r>
      </text>
    </comment>
    <comment ref="Y260" authorId="0" shapeId="0" xr:uid="{0C9079AD-2E4C-4890-92B9-C282C1CC2201}">
      <text>
        <r>
          <rPr>
            <sz val="10"/>
            <color indexed="81"/>
            <rFont val="Lucida Console"/>
            <family val="3"/>
          </rPr>
          <t>_x000D_
CANECAS, XICARAS, COPOS E TACAS</t>
        </r>
      </text>
    </comment>
    <comment ref="AW260" authorId="0" shapeId="0" xr:uid="{F2D84B37-C84D-483C-A7FC-A92BC07E03BD}">
      <text>
        <r>
          <rPr>
            <sz val="10"/>
            <color indexed="81"/>
            <rFont val="Lucida Console"/>
            <family val="3"/>
          </rPr>
          <t>Tempo de Estoque (Meses)_x000D_
_x000D_
389,0</t>
        </r>
      </text>
    </comment>
    <comment ref="A261" authorId="0" shapeId="0" xr:uid="{CB417684-DE91-4134-98AB-A540B615C3D3}">
      <text>
        <r>
          <rPr>
            <sz val="10"/>
            <color indexed="81"/>
            <rFont val="Lucida Console"/>
            <family val="3"/>
          </rPr>
          <t>_x000D_
81371</t>
        </r>
      </text>
    </comment>
    <comment ref="B261" authorId="0" shapeId="0" xr:uid="{FB620756-D62C-44F5-B93A-8367CD8E8AEB}">
      <text>
        <r>
          <rPr>
            <sz val="10"/>
            <color indexed="81"/>
            <rFont val="Lucida Console"/>
            <family val="3"/>
          </rPr>
          <t>DESCRIÇÃO DETALHADA_x000D_
CORANTE LIQUIDO PARA FINS ALIMENTICIOS - COR AMARELA - FRASCO COM 10ML</t>
        </r>
      </text>
    </comment>
    <comment ref="W261" authorId="0" shapeId="0" xr:uid="{CBCA22E6-5D9E-45B5-A717-62E90817CDA6}">
      <text>
        <r>
          <rPr>
            <sz val="10"/>
            <color indexed="81"/>
            <rFont val="Lucida Console"/>
            <family val="3"/>
          </rPr>
          <t>_x000D_
Pedagógico</t>
        </r>
      </text>
    </comment>
    <comment ref="X261" authorId="0" shapeId="0" xr:uid="{70E35310-B3AB-4375-97AD-0EC5DDE96665}">
      <text>
        <r>
          <rPr>
            <sz val="10"/>
            <color indexed="81"/>
            <rFont val="Lucida Console"/>
            <family val="3"/>
          </rPr>
          <t>_x000D_
GENEROS ALIMENTICIOS E BEBIDAS</t>
        </r>
      </text>
    </comment>
    <comment ref="Y261" authorId="0" shapeId="0" xr:uid="{2469B7F0-3B74-4C82-B87B-822DBDC66DBE}">
      <text>
        <r>
          <rPr>
            <sz val="10"/>
            <color indexed="81"/>
            <rFont val="Lucida Console"/>
            <family val="3"/>
          </rPr>
          <t>_x000D_
ESPECIARIAS E CONDIMENTOS</t>
        </r>
      </text>
    </comment>
    <comment ref="AW261" authorId="0" shapeId="0" xr:uid="{62D9F48F-2EB7-4806-A52B-549138CD8690}">
      <text>
        <r>
          <rPr>
            <sz val="10"/>
            <color indexed="81"/>
            <rFont val="Lucida Console"/>
            <family val="3"/>
          </rPr>
          <t>Tempo de Estoque (Meses)_x000D_
_x000D_
1.700,0</t>
        </r>
      </text>
    </comment>
    <comment ref="A262" authorId="0" shapeId="0" xr:uid="{654C90D9-5126-42B4-A055-62947238B4EA}">
      <text>
        <r>
          <rPr>
            <sz val="10"/>
            <color indexed="81"/>
            <rFont val="Lucida Console"/>
            <family val="3"/>
          </rPr>
          <t>_x000D_
132400</t>
        </r>
      </text>
    </comment>
    <comment ref="B262" authorId="0" shapeId="0" xr:uid="{23BCB326-5D19-4198-9AD0-DDCA7C16ABC1}">
      <text>
        <r>
          <rPr>
            <sz val="10"/>
            <color indexed="81"/>
            <rFont val="Lucida Console"/>
            <family val="3"/>
          </rPr>
          <t>DESCRIÇÃO DETALHADA_x000D_
CORANTE LIQUIDO PARA FINS ALIMENTICIOS - COR AZUL - FRASCO COM 10ML.</t>
        </r>
      </text>
    </comment>
    <comment ref="W262" authorId="0" shapeId="0" xr:uid="{71BCDC4C-7FB6-480C-8AC2-9A1DD28C3C3D}">
      <text>
        <r>
          <rPr>
            <sz val="10"/>
            <color indexed="81"/>
            <rFont val="Lucida Console"/>
            <family val="3"/>
          </rPr>
          <t>_x000D_
Pedagógico</t>
        </r>
      </text>
    </comment>
    <comment ref="X262" authorId="0" shapeId="0" xr:uid="{A36ED74D-76CD-48A3-AB85-EB7FE9EF213C}">
      <text>
        <r>
          <rPr>
            <sz val="10"/>
            <color indexed="81"/>
            <rFont val="Lucida Console"/>
            <family val="3"/>
          </rPr>
          <t>_x000D_
GENEROS ALIMENTICIOS E BEBIDAS</t>
        </r>
      </text>
    </comment>
    <comment ref="Y262" authorId="0" shapeId="0" xr:uid="{5B33C504-0167-457C-89CC-EBDB5AFF25E0}">
      <text>
        <r>
          <rPr>
            <sz val="10"/>
            <color indexed="81"/>
            <rFont val="Lucida Console"/>
            <family val="3"/>
          </rPr>
          <t>_x000D_
ESPECIARIAS E CONDIMENTOS</t>
        </r>
      </text>
    </comment>
    <comment ref="AW262" authorId="0" shapeId="0" xr:uid="{35050D10-B8BC-42CB-82A4-1F1414406D3E}">
      <text>
        <r>
          <rPr>
            <sz val="10"/>
            <color indexed="81"/>
            <rFont val="Lucida Console"/>
            <family val="3"/>
          </rPr>
          <t>Tempo de Estoque (Meses)_x000D_
_x000D_
1.700,0</t>
        </r>
      </text>
    </comment>
    <comment ref="A263" authorId="0" shapeId="0" xr:uid="{7E51BECF-4259-43B2-A238-A804D0E8B357}">
      <text>
        <r>
          <rPr>
            <sz val="10"/>
            <color indexed="81"/>
            <rFont val="Lucida Console"/>
            <family val="3"/>
          </rPr>
          <t>_x000D_
81370</t>
        </r>
      </text>
    </comment>
    <comment ref="B263" authorId="0" shapeId="0" xr:uid="{86BCDAF8-7E8A-4B0A-826A-A670AE5279B8}">
      <text>
        <r>
          <rPr>
            <sz val="10"/>
            <color indexed="81"/>
            <rFont val="Lucida Console"/>
            <family val="3"/>
          </rPr>
          <t>DESCRIÇÃO DETALHADA_x000D_
CORANTE LIQUIDO PARA FINS ALIMENTICIOS - COR VERMELHA - FRASCO COM 10ML</t>
        </r>
      </text>
    </comment>
    <comment ref="W263" authorId="0" shapeId="0" xr:uid="{ED23BF95-6A34-48CA-9C04-849E49E87953}">
      <text>
        <r>
          <rPr>
            <sz val="10"/>
            <color indexed="81"/>
            <rFont val="Lucida Console"/>
            <family val="3"/>
          </rPr>
          <t>_x000D_
Pedagógico</t>
        </r>
      </text>
    </comment>
    <comment ref="X263" authorId="0" shapeId="0" xr:uid="{9AC34787-DF69-4036-A411-16B6C01C714F}">
      <text>
        <r>
          <rPr>
            <sz val="10"/>
            <color indexed="81"/>
            <rFont val="Lucida Console"/>
            <family val="3"/>
          </rPr>
          <t>_x000D_
GENEROS ALIMENTICIOS E BEBIDAS</t>
        </r>
      </text>
    </comment>
    <comment ref="Y263" authorId="0" shapeId="0" xr:uid="{2C9F6682-2BB2-482B-B25C-2907AD08FDAB}">
      <text>
        <r>
          <rPr>
            <sz val="10"/>
            <color indexed="81"/>
            <rFont val="Lucida Console"/>
            <family val="3"/>
          </rPr>
          <t>_x000D_
ESPECIARIAS E CONDIMENTOS</t>
        </r>
      </text>
    </comment>
    <comment ref="AW263" authorId="0" shapeId="0" xr:uid="{725118D2-EB55-4014-AE88-BFCC23E24F68}">
      <text>
        <r>
          <rPr>
            <sz val="10"/>
            <color indexed="81"/>
            <rFont val="Lucida Console"/>
            <family val="3"/>
          </rPr>
          <t>Tempo de Estoque (Meses)_x000D_
_x000D_
1.700,0</t>
        </r>
      </text>
    </comment>
    <comment ref="A264" authorId="0" shapeId="0" xr:uid="{9E174F33-AC74-42C2-84ED-4CC6B89C0BB2}">
      <text>
        <r>
          <rPr>
            <sz val="10"/>
            <color indexed="81"/>
            <rFont val="Lucida Console"/>
            <family val="3"/>
          </rPr>
          <t>_x000D_
134569</t>
        </r>
      </text>
    </comment>
    <comment ref="B264" authorId="0" shapeId="0" xr:uid="{5FB382D5-7B74-4BD0-B992-BFBCB427757F}">
      <text>
        <r>
          <rPr>
            <sz val="10"/>
            <color indexed="81"/>
            <rFont val="Lucida Console"/>
            <family val="3"/>
          </rPr>
          <t>DESCRIÇÃO DETALHADA_x000D_
CORREDICA TELESCOPICA ZINCADA PARA GAVETA FZ 500 MM - COM CAPACIDADE PARA 35 KG</t>
        </r>
      </text>
    </comment>
    <comment ref="W264" authorId="0" shapeId="0" xr:uid="{6A959DE9-2D67-459B-92AB-F401A47BE8CC}">
      <text>
        <r>
          <rPr>
            <sz val="10"/>
            <color indexed="81"/>
            <rFont val="Lucida Console"/>
            <family val="3"/>
          </rPr>
          <t>_x000D_
DM-Marcenaria</t>
        </r>
      </text>
    </comment>
    <comment ref="X264" authorId="0" shapeId="0" xr:uid="{20736567-C136-4560-AE8D-5B81F6BA802A}">
      <text>
        <r>
          <rPr>
            <sz val="10"/>
            <color indexed="81"/>
            <rFont val="Lucida Console"/>
            <family val="3"/>
          </rPr>
          <t>_x000D_
MOBILIARIO E COFRE</t>
        </r>
      </text>
    </comment>
    <comment ref="Y264" authorId="0" shapeId="0" xr:uid="{9BA31744-A603-40CF-9146-C722D0E03267}">
      <text>
        <r>
          <rPr>
            <sz val="10"/>
            <color indexed="81"/>
            <rFont val="Lucida Console"/>
            <family val="3"/>
          </rPr>
          <t>_x000D_
ACESSORIOS</t>
        </r>
      </text>
    </comment>
    <comment ref="AW264" authorId="0" shapeId="0" xr:uid="{F74BEBC1-A0DF-4D07-942E-3076F0EF4937}">
      <text>
        <r>
          <rPr>
            <sz val="10"/>
            <color indexed="81"/>
            <rFont val="Lucida Console"/>
            <family val="3"/>
          </rPr>
          <t>Tempo de Estoque (Meses)_x000D_
_x000D_
100,0</t>
        </r>
      </text>
    </comment>
    <comment ref="A265" authorId="0" shapeId="0" xr:uid="{5F85D989-09B1-49D6-9E0E-79F8885E616C}">
      <text>
        <r>
          <rPr>
            <sz val="10"/>
            <color indexed="81"/>
            <rFont val="Lucida Console"/>
            <family val="3"/>
          </rPr>
          <t>_x000D_
78055</t>
        </r>
      </text>
    </comment>
    <comment ref="B265" authorId="0" shapeId="0" xr:uid="{9EE4AE16-7395-42DC-AA99-1DE32FB94118}">
      <text>
        <r>
          <rPr>
            <sz val="10"/>
            <color indexed="81"/>
            <rFont val="Lucida Console"/>
            <family val="3"/>
          </rPr>
          <t>DESCRIÇÃO DETALHADA_x000D_
CORREDICA TELESCOPICA, PARA GAVETA, FZ 405 MM - 45 KG</t>
        </r>
      </text>
    </comment>
    <comment ref="W265" authorId="0" shapeId="0" xr:uid="{7CFBBAE4-C579-4896-B6A2-062C74E7DF9A}">
      <text>
        <r>
          <rPr>
            <sz val="10"/>
            <color indexed="81"/>
            <rFont val="Lucida Console"/>
            <family val="3"/>
          </rPr>
          <t>_x000D_
DM-Marcenaria</t>
        </r>
      </text>
    </comment>
    <comment ref="X265" authorId="0" shapeId="0" xr:uid="{BECF8322-48DB-4709-B723-B2093102C23C}">
      <text>
        <r>
          <rPr>
            <sz val="10"/>
            <color indexed="81"/>
            <rFont val="Lucida Console"/>
            <family val="3"/>
          </rPr>
          <t>_x000D_
MOBILIARIO E COFRE</t>
        </r>
      </text>
    </comment>
    <comment ref="Y265" authorId="0" shapeId="0" xr:uid="{C2E6308F-BC5A-403E-877E-6574FD4F1137}">
      <text>
        <r>
          <rPr>
            <sz val="10"/>
            <color indexed="81"/>
            <rFont val="Lucida Console"/>
            <family val="3"/>
          </rPr>
          <t>_x000D_
ACESSORIOS</t>
        </r>
      </text>
    </comment>
    <comment ref="AW265" authorId="0" shapeId="0" xr:uid="{74E09169-5167-4784-82E2-B3A58527999B}">
      <text>
        <r>
          <rPr>
            <sz val="10"/>
            <color indexed="81"/>
            <rFont val="Lucida Console"/>
            <family val="3"/>
          </rPr>
          <t>Tempo de Estoque (Meses)_x000D_
_x000D_
50,0</t>
        </r>
      </text>
    </comment>
    <comment ref="A266" authorId="0" shapeId="0" xr:uid="{F59B031F-A18B-47CF-A684-F44E6332EDA6}">
      <text>
        <r>
          <rPr>
            <sz val="10"/>
            <color indexed="81"/>
            <rFont val="Lucida Console"/>
            <family val="3"/>
          </rPr>
          <t>_x000D_
11448</t>
        </r>
      </text>
    </comment>
    <comment ref="B266" authorId="0" shapeId="0" xr:uid="{DF7C7D81-50A4-4EC1-9BA5-7BC96B4214AD}">
      <text>
        <r>
          <rPr>
            <sz val="10"/>
            <color indexed="81"/>
            <rFont val="Lucida Console"/>
            <family val="3"/>
          </rPr>
          <t>DESCRIÇÃO DETALHADA_x000D_
CORRETIVO LIQUIDO A BASE DE AGUA - FR C/ 18 ML</t>
        </r>
      </text>
    </comment>
    <comment ref="G266" authorId="0" shapeId="0" xr:uid="{C3ABFB46-6E6C-4AE0-B435-DBF183786F50}">
      <text>
        <r>
          <rPr>
            <sz val="10"/>
            <color indexed="81"/>
            <rFont val="Lucida Console"/>
            <family val="3"/>
          </rPr>
          <t>_x000D_
Últ estimativa : 1.500_x000D_
Enviada em     : 19.12.2019_x000D_
Ata - Venc     : 143/21 - 20.05.2022</t>
        </r>
      </text>
    </comment>
    <comment ref="O266" authorId="0" shapeId="0" xr:uid="{84BE33A9-09F1-4B13-8D27-40A76FE1F95F}">
      <text>
        <r>
          <rPr>
            <sz val="10"/>
            <color indexed="81"/>
            <rFont val="Lucida Console"/>
            <family val="3"/>
          </rPr>
          <t>_x000D_
Pertencia a ATA nº 143/21_x000D_
Estimativa de Renovação enviada em 19.12.2019 - Qtd 1.500_x000D_
PE  61/21 lote _x000D_
30.04.21 = Finalizado. Ata 143/20</t>
        </r>
      </text>
    </comment>
    <comment ref="W266" authorId="0" shapeId="0" xr:uid="{C34B2F09-F701-41D5-85D8-BD484A4D426A}">
      <text>
        <r>
          <rPr>
            <sz val="10"/>
            <color indexed="81"/>
            <rFont val="Lucida Console"/>
            <family val="3"/>
          </rPr>
          <t>_x000D_
Pedagógico</t>
        </r>
      </text>
    </comment>
    <comment ref="X266" authorId="0" shapeId="0" xr:uid="{A63B45CF-7627-4F5B-94E0-346394256894}">
      <text>
        <r>
          <rPr>
            <sz val="10"/>
            <color indexed="81"/>
            <rFont val="Lucida Console"/>
            <family val="3"/>
          </rPr>
          <t>_x000D_
MAQ., EQUIP., COMP., ACES., MAT. PARA ESCRIT.E ESCOLAR</t>
        </r>
      </text>
    </comment>
    <comment ref="Y266" authorId="0" shapeId="0" xr:uid="{5E3B39BB-5F52-405F-B363-02D28651F1F2}">
      <text>
        <r>
          <rPr>
            <sz val="10"/>
            <color indexed="81"/>
            <rFont val="Lucida Console"/>
            <family val="3"/>
          </rPr>
          <t>_x000D_
LAPIS, BORRACHA, APONTADORES, REGUAS E CORRETIVOS P/ ESCRIT.</t>
        </r>
      </text>
    </comment>
    <comment ref="AW266" authorId="0" shapeId="0" xr:uid="{5EFEEA04-2C56-477B-843F-76A1A8826624}">
      <text>
        <r>
          <rPr>
            <sz val="10"/>
            <color indexed="81"/>
            <rFont val="Lucida Console"/>
            <family val="3"/>
          </rPr>
          <t>Tempo de Estoque (Meses)_x000D_
_x000D_
578,0</t>
        </r>
      </text>
    </comment>
    <comment ref="A267" authorId="0" shapeId="0" xr:uid="{EB78C3E6-7892-4A76-9E0C-63C55D35EDA9}">
      <text>
        <r>
          <rPr>
            <sz val="10"/>
            <color indexed="81"/>
            <rFont val="Lucida Console"/>
            <family val="3"/>
          </rPr>
          <t>_x000D_
54586</t>
        </r>
      </text>
    </comment>
    <comment ref="B267" authorId="0" shapeId="0" xr:uid="{11877F7E-95EB-4767-BB3A-0AE9ADE18712}">
      <text>
        <r>
          <rPr>
            <sz val="10"/>
            <color indexed="81"/>
            <rFont val="Lucida Console"/>
            <family val="3"/>
          </rPr>
          <t>DESCRIÇÃO DETALHADA_x000D_
COTOVELO 45 GRAUS EM PVC - RIGIDO SOLDAVEL - 6"- (150 MM) -ESGOTO</t>
        </r>
      </text>
    </comment>
    <comment ref="G267" authorId="0" shapeId="0" xr:uid="{4BE6053C-3F10-4A71-B857-A9F55193ECC6}">
      <text>
        <r>
          <rPr>
            <sz val="10"/>
            <color indexed="81"/>
            <rFont val="Lucida Console"/>
            <family val="3"/>
          </rPr>
          <t>_x000D_
Últ estimativa : 30_x000D_
Enviada em     : 24.11.2020_x000D_
Ata - Venc     : 87/20 - 31.03.2021</t>
        </r>
      </text>
    </comment>
    <comment ref="O267" authorId="0" shapeId="0" xr:uid="{225F4687-EE75-4590-92AF-D45395250EA6}">
      <text>
        <r>
          <rPr>
            <sz val="10"/>
            <color indexed="81"/>
            <rFont val="Lucida Console"/>
            <family val="3"/>
          </rPr>
          <t>_x000D_
Pertencia a ATA nº 87/20_x000D_
Estimativa de Renovação enviada em 24.11.2020 - Qtd 30_x000D_
PE  10/20 lote 28_x000D_
30.04.20 = Processo conferido, finalizado.</t>
        </r>
      </text>
    </comment>
    <comment ref="W267" authorId="0" shapeId="0" xr:uid="{9B8F1382-7722-4FB8-A688-AD371948B451}">
      <text>
        <r>
          <rPr>
            <sz val="10"/>
            <color indexed="81"/>
            <rFont val="Lucida Console"/>
            <family val="3"/>
          </rPr>
          <t>_x000D_
DM-Hidráulica</t>
        </r>
      </text>
    </comment>
    <comment ref="X267" authorId="0" shapeId="0" xr:uid="{ACA0C1C4-2FB6-4C22-9034-0E465CA926DA}">
      <text>
        <r>
          <rPr>
            <sz val="10"/>
            <color indexed="81"/>
            <rFont val="Lucida Console"/>
            <family val="3"/>
          </rPr>
          <t>_x000D_
MATERIAL HIDRAULICO, CANOS, TUBOS, MANGUEIRAS, CONEXOES E ACESS.</t>
        </r>
      </text>
    </comment>
    <comment ref="Y267" authorId="0" shapeId="0" xr:uid="{82063E51-8B8F-4374-A02C-7B35B0F75B1A}">
      <text>
        <r>
          <rPr>
            <sz val="10"/>
            <color indexed="81"/>
            <rFont val="Lucida Console"/>
            <family val="3"/>
          </rPr>
          <t>_x000D_
CANOS E TUBOS PLASTICOS</t>
        </r>
      </text>
    </comment>
    <comment ref="AW267" authorId="0" shapeId="0" xr:uid="{1DDCBD51-2A97-4040-BD0F-3584C9A41C43}">
      <text>
        <r>
          <rPr>
            <sz val="10"/>
            <color indexed="81"/>
            <rFont val="Lucida Console"/>
            <family val="3"/>
          </rPr>
          <t>Tempo de Estoque (Meses)_x000D_
_x000D_
10,0</t>
        </r>
      </text>
    </comment>
    <comment ref="A268" authorId="0" shapeId="0" xr:uid="{5EE5BE3B-C460-4352-BA20-C2AE12F528EA}">
      <text>
        <r>
          <rPr>
            <sz val="10"/>
            <color indexed="81"/>
            <rFont val="Lucida Console"/>
            <family val="3"/>
          </rPr>
          <t>_x000D_
63277</t>
        </r>
      </text>
    </comment>
    <comment ref="B268" authorId="0" shapeId="0" xr:uid="{7EBC41C5-C5B8-413B-9414-F29A85C1096A}">
      <text>
        <r>
          <rPr>
            <sz val="10"/>
            <color indexed="81"/>
            <rFont val="Lucida Console"/>
            <family val="3"/>
          </rPr>
          <t xml:space="preserve">DESCRIÇÃO DETALHADA_x000D_
COTOVELO 45 GRAUS EM PVC BRANCO - 50 MM, DE ACORDO COM A NORMA NBR 5688 E A MARCA DEVERA VIR LITOGRAFADA NA PECA  </t>
        </r>
      </text>
    </comment>
    <comment ref="G268" authorId="0" shapeId="0" xr:uid="{3978F998-0534-4AC1-89BD-EB92ED02E607}">
      <text>
        <r>
          <rPr>
            <sz val="10"/>
            <color indexed="81"/>
            <rFont val="Lucida Console"/>
            <family val="3"/>
          </rPr>
          <t>_x000D_
Últ estimativa : 0_x000D_
Enviada em     : 14.11.2018_x000D_
Ata - Venc     : 20/18 - 21.01.2019</t>
        </r>
      </text>
    </comment>
    <comment ref="O268" authorId="0" shapeId="0" xr:uid="{305D4F6B-43D8-4332-83FE-60BCB112B683}">
      <text>
        <r>
          <rPr>
            <sz val="10"/>
            <color indexed="81"/>
            <rFont val="Lucida Console"/>
            <family val="3"/>
          </rPr>
          <t>_x000D_
Pertencia a ATA nº 20/18_x000D_
Estimativa de Renovação enviada em 14.11.2018 - Qtd _x000D_
PP  12/19 lote _x000D_
11.07.19 = Processo finalizado. Ata 76/19.</t>
        </r>
      </text>
    </comment>
    <comment ref="W268" authorId="0" shapeId="0" xr:uid="{EA301261-96E2-498A-9D56-3AF99833C971}">
      <text>
        <r>
          <rPr>
            <sz val="10"/>
            <color indexed="81"/>
            <rFont val="Lucida Console"/>
            <family val="3"/>
          </rPr>
          <t>_x000D_
DM-Hidráulica</t>
        </r>
      </text>
    </comment>
    <comment ref="X268" authorId="0" shapeId="0" xr:uid="{84BC865F-3F58-4AD0-9EFC-6F125AFC7E00}">
      <text>
        <r>
          <rPr>
            <sz val="10"/>
            <color indexed="81"/>
            <rFont val="Lucida Console"/>
            <family val="3"/>
          </rPr>
          <t>_x000D_
MATERIAL HIDRAULICO, CANOS, TUBOS, MANGUEIRAS, CONEXOES E ACESS.</t>
        </r>
      </text>
    </comment>
    <comment ref="Y268" authorId="0" shapeId="0" xr:uid="{E112AF73-19C4-469C-AA1A-EC37C0F892D3}">
      <text>
        <r>
          <rPr>
            <sz val="10"/>
            <color indexed="81"/>
            <rFont val="Lucida Console"/>
            <family val="3"/>
          </rPr>
          <t>_x000D_
ADAP. LUVAS.TES CURVAS COTOVELOS PLUGS FLANGES.....</t>
        </r>
      </text>
    </comment>
    <comment ref="AW268" authorId="0" shapeId="0" xr:uid="{B73C603F-B17E-4750-802F-82A39AB7E762}">
      <text>
        <r>
          <rPr>
            <sz val="10"/>
            <color indexed="81"/>
            <rFont val="Lucida Console"/>
            <family val="3"/>
          </rPr>
          <t>Tempo de Estoque (Meses)_x000D_
_x000D_
308,0</t>
        </r>
      </text>
    </comment>
    <comment ref="A269" authorId="0" shapeId="0" xr:uid="{98BA8407-CD2E-4708-BC17-3F0544183FB5}">
      <text>
        <r>
          <rPr>
            <sz val="10"/>
            <color indexed="81"/>
            <rFont val="Lucida Console"/>
            <family val="3"/>
          </rPr>
          <t>_x000D_
135299</t>
        </r>
      </text>
    </comment>
    <comment ref="B269" authorId="0" shapeId="0" xr:uid="{123C40A3-A0AC-4A9C-ACC0-CD94009F2BA1}">
      <text>
        <r>
          <rPr>
            <sz val="10"/>
            <color indexed="81"/>
            <rFont val="Lucida Console"/>
            <family val="3"/>
          </rPr>
          <t>DESCRIÇÃO DETALHADA_x000D_
COTOVELO 45° DE PVC MARROM  - 1" PARA AGUA, DE ACORDO COM A NORMA NBR 5648. TODAS AS INFORMACOES DEVERAO ESTAR LITOGRAFADAS NA PECA.</t>
        </r>
      </text>
    </comment>
    <comment ref="G269" authorId="0" shapeId="0" xr:uid="{18CF6AEE-5CEB-4763-B37E-FA9A2B298415}">
      <text>
        <r>
          <rPr>
            <sz val="10"/>
            <color indexed="81"/>
            <rFont val="Lucida Console"/>
            <family val="3"/>
          </rPr>
          <t>_x000D_
Últ estimativa : 50_x000D_
Enviada em     : 31.07.2019_x000D_
Ata - Venc     : 191/20 - 07.09.2021</t>
        </r>
      </text>
    </comment>
    <comment ref="O269" authorId="0" shapeId="0" xr:uid="{76565D0F-F13B-4904-B912-5B26F3FFB8DD}">
      <text>
        <r>
          <rPr>
            <sz val="10"/>
            <color indexed="81"/>
            <rFont val="Lucida Console"/>
            <family val="3"/>
          </rPr>
          <t>_x000D_
Pertencia a ATA nº 191/20_x000D_
Estimativa de Renovação enviada em 31.07.2019 - Qtd 50_x000D_
PE  10/20 lote 76 (Impróspero)_x000D_
30.04.20 = Processo conferido, finalizado.</t>
        </r>
      </text>
    </comment>
    <comment ref="W269" authorId="0" shapeId="0" xr:uid="{16F1FE62-4662-474E-9C79-A23C42E29E85}">
      <text>
        <r>
          <rPr>
            <sz val="10"/>
            <color indexed="81"/>
            <rFont val="Lucida Console"/>
            <family val="3"/>
          </rPr>
          <t>_x000D_
DM-Hidráulica</t>
        </r>
      </text>
    </comment>
    <comment ref="X269" authorId="0" shapeId="0" xr:uid="{806CFC02-3D00-42D7-88F9-547D1351442A}">
      <text>
        <r>
          <rPr>
            <sz val="10"/>
            <color indexed="81"/>
            <rFont val="Lucida Console"/>
            <family val="3"/>
          </rPr>
          <t>_x000D_
MATERIAL HIDRAULICO, CANOS, TUBOS, MANGUEIRAS, CONEXOES E ACESS.</t>
        </r>
      </text>
    </comment>
    <comment ref="Y269" authorId="0" shapeId="0" xr:uid="{E6428D2F-A4D1-43A1-8168-6C49BB28AF9A}">
      <text>
        <r>
          <rPr>
            <sz val="10"/>
            <color indexed="81"/>
            <rFont val="Lucida Console"/>
            <family val="3"/>
          </rPr>
          <t>_x000D_
ADAP. LUVAS.TES CURVAS COTOVELOS PLUGS FLANGES.....</t>
        </r>
      </text>
    </comment>
    <comment ref="AW269" authorId="0" shapeId="0" xr:uid="{6E8836C9-E843-4168-A0B9-5F1C54D1EC4A}">
      <text>
        <r>
          <rPr>
            <sz val="10"/>
            <color indexed="81"/>
            <rFont val="Lucida Console"/>
            <family val="3"/>
          </rPr>
          <t>Tempo de Estoque (Meses)_x000D_
_x000D_
45,0</t>
        </r>
      </text>
    </comment>
    <comment ref="A270" authorId="0" shapeId="0" xr:uid="{B42F6C5B-D026-4A10-A0CB-B324B201CCB7}">
      <text>
        <r>
          <rPr>
            <sz val="10"/>
            <color indexed="81"/>
            <rFont val="Lucida Console"/>
            <family val="3"/>
          </rPr>
          <t>_x000D_
135300</t>
        </r>
      </text>
    </comment>
    <comment ref="B270" authorId="0" shapeId="0" xr:uid="{25E98AA7-9CC8-4D1D-917D-6E572B54F9B1}">
      <text>
        <r>
          <rPr>
            <sz val="10"/>
            <color indexed="81"/>
            <rFont val="Lucida Console"/>
            <family val="3"/>
          </rPr>
          <t>DESCRIÇÃO DETALHADA_x000D_
COTOVELO 45°, EM PVC SOLDAVEL PARA AGUA, MARROM, 1 1/2" (50 MM), DE ACORDO COM A NBR 5648. TODAS AS INFORMACOES DEVERAO ESTAR LITOGRAFADAS NA PECA.</t>
        </r>
      </text>
    </comment>
    <comment ref="G270" authorId="0" shapeId="0" xr:uid="{EB2B0927-33BE-489B-A51C-20BD600D0FB4}">
      <text>
        <r>
          <rPr>
            <sz val="10"/>
            <color indexed="81"/>
            <rFont val="Lucida Console"/>
            <family val="3"/>
          </rPr>
          <t>_x000D_
Últ estimativa : 150_x000D_
Enviada em     : 24.11.2020_x000D_
Ata - Venc     : 87/20 - 31.03.2021</t>
        </r>
      </text>
    </comment>
    <comment ref="O270" authorId="0" shapeId="0" xr:uid="{58B3F000-1BF3-49F9-8A88-3C37B13726C7}">
      <text>
        <r>
          <rPr>
            <sz val="10"/>
            <color indexed="81"/>
            <rFont val="Lucida Console"/>
            <family val="3"/>
          </rPr>
          <t>_x000D_
Pertencia a ATA nº 87/20_x000D_
Estimativa de Renovação enviada em 24.11.2020 - Qtd 150_x000D_
PE  10/20 lote 77_x000D_
30.04.20 = Processo conferido, finalizado.</t>
        </r>
      </text>
    </comment>
    <comment ref="W270" authorId="0" shapeId="0" xr:uid="{4AB5A38F-EFF3-4AA1-81AB-6F227C764292}">
      <text>
        <r>
          <rPr>
            <sz val="10"/>
            <color indexed="81"/>
            <rFont val="Lucida Console"/>
            <family val="3"/>
          </rPr>
          <t>_x000D_
DM-Hidráulica</t>
        </r>
      </text>
    </comment>
    <comment ref="X270" authorId="0" shapeId="0" xr:uid="{B4766277-359F-4F0D-BD25-D8FD5C058719}">
      <text>
        <r>
          <rPr>
            <sz val="10"/>
            <color indexed="81"/>
            <rFont val="Lucida Console"/>
            <family val="3"/>
          </rPr>
          <t>_x000D_
MATERIAL HIDRAULICO, CANOS, TUBOS, MANGUEIRAS, CONEXOES E ACESS.</t>
        </r>
      </text>
    </comment>
    <comment ref="Y270" authorId="0" shapeId="0" xr:uid="{4FCAAAFA-01D3-4C02-AB0D-6DE003A3A2B6}">
      <text>
        <r>
          <rPr>
            <sz val="10"/>
            <color indexed="81"/>
            <rFont val="Lucida Console"/>
            <family val="3"/>
          </rPr>
          <t>_x000D_
ADAP. LUVAS.TES CURVAS COTOVELOS PLUGS FLANGES.....</t>
        </r>
      </text>
    </comment>
    <comment ref="AW270" authorId="0" shapeId="0" xr:uid="{5D1EC96B-9D37-415C-9225-D605BA5057FE}">
      <text>
        <r>
          <rPr>
            <sz val="10"/>
            <color indexed="81"/>
            <rFont val="Lucida Console"/>
            <family val="3"/>
          </rPr>
          <t>Tempo de Estoque (Meses)_x000D_
_x000D_
323,0</t>
        </r>
      </text>
    </comment>
    <comment ref="A271" authorId="0" shapeId="0" xr:uid="{8AC90554-C6E2-4C95-9C18-0FFC9FFBEC47}">
      <text>
        <r>
          <rPr>
            <sz val="10"/>
            <color indexed="81"/>
            <rFont val="Lucida Console"/>
            <family val="3"/>
          </rPr>
          <t>_x000D_
54587</t>
        </r>
      </text>
    </comment>
    <comment ref="B271" authorId="0" shapeId="0" xr:uid="{6E125578-2B20-48C9-AC27-2756D685CA54}">
      <text>
        <r>
          <rPr>
            <sz val="10"/>
            <color indexed="81"/>
            <rFont val="Lucida Console"/>
            <family val="3"/>
          </rPr>
          <t>DESCRIÇÃO DETALHADA_x000D_
COTOVELO 90 GRAUS EM PVC - RIGIDO SOLDAVEL - 6"- (150 MM) -ESGOTO</t>
        </r>
      </text>
    </comment>
    <comment ref="G271" authorId="0" shapeId="0" xr:uid="{3AAC9472-5BD8-4F9F-ADBF-3F0A54055DA1}">
      <text>
        <r>
          <rPr>
            <sz val="10"/>
            <color indexed="81"/>
            <rFont val="Lucida Console"/>
            <family val="3"/>
          </rPr>
          <t>_x000D_
Últ estimativa : 20_x000D_
Enviada em     : 24.11.2020_x000D_
Ata - Venc     : 87/20 - 31.03.2021</t>
        </r>
      </text>
    </comment>
    <comment ref="O271" authorId="0" shapeId="0" xr:uid="{109E1E30-730B-4B7C-85CC-0F00B3E57E86}">
      <text>
        <r>
          <rPr>
            <sz val="10"/>
            <color indexed="81"/>
            <rFont val="Lucida Console"/>
            <family val="3"/>
          </rPr>
          <t>_x000D_
Pertencia a ATA nº 87/20_x000D_
Estimativa de Renovação enviada em 24.11.2020 - Qtd 20_x000D_
PE  10/20 lote 29_x000D_
30.04.20 = Processo conferido, finalizado.</t>
        </r>
      </text>
    </comment>
    <comment ref="W271" authorId="0" shapeId="0" xr:uid="{4C8953B4-0788-4A2D-989F-0C93ED9A20E4}">
      <text>
        <r>
          <rPr>
            <sz val="10"/>
            <color indexed="81"/>
            <rFont val="Lucida Console"/>
            <family val="3"/>
          </rPr>
          <t>_x000D_
DM-Hidráulica</t>
        </r>
      </text>
    </comment>
    <comment ref="X271" authorId="0" shapeId="0" xr:uid="{76B56CFD-9F51-4114-A316-3AE88E6FAA03}">
      <text>
        <r>
          <rPr>
            <sz val="10"/>
            <color indexed="81"/>
            <rFont val="Lucida Console"/>
            <family val="3"/>
          </rPr>
          <t>_x000D_
MATERIAL HIDRAULICO, CANOS, TUBOS, MANGUEIRAS, CONEXOES E ACESS.</t>
        </r>
      </text>
    </comment>
    <comment ref="Y271" authorId="0" shapeId="0" xr:uid="{F712E5FC-92E4-45A5-A8B0-863FC016C0FE}">
      <text>
        <r>
          <rPr>
            <sz val="10"/>
            <color indexed="81"/>
            <rFont val="Lucida Console"/>
            <family val="3"/>
          </rPr>
          <t>_x000D_
CANOS E TUBOS PLASTICOS</t>
        </r>
      </text>
    </comment>
    <comment ref="AW271" authorId="0" shapeId="0" xr:uid="{49686BEB-E89B-4F0B-9FAE-990B26BA7FB5}">
      <text>
        <r>
          <rPr>
            <sz val="10"/>
            <color indexed="81"/>
            <rFont val="Lucida Console"/>
            <family val="3"/>
          </rPr>
          <t>Tempo de Estoque (Meses)_x000D_
_x000D_
27,0</t>
        </r>
      </text>
    </comment>
    <comment ref="A272" authorId="0" shapeId="0" xr:uid="{954C91F2-4E7C-4718-8088-73AFB692BF13}">
      <text>
        <r>
          <rPr>
            <sz val="10"/>
            <color indexed="81"/>
            <rFont val="Lucida Console"/>
            <family val="3"/>
          </rPr>
          <t>_x000D_
12884</t>
        </r>
      </text>
    </comment>
    <comment ref="B272" authorId="0" shapeId="0" xr:uid="{E6343784-03E3-4D11-90C3-AB5E01E0E102}">
      <text>
        <r>
          <rPr>
            <sz val="10"/>
            <color indexed="81"/>
            <rFont val="Lucida Console"/>
            <family val="3"/>
          </rPr>
          <t>DESCRIÇÃO DETALHADA_x000D_
COTOVELO 90 GRAUS EM PVC RIGIDO SOLDAVEL DE 4" (ESGOTO)</t>
        </r>
      </text>
    </comment>
    <comment ref="G272" authorId="0" shapeId="0" xr:uid="{8FBE3759-668A-4345-BDCD-9F70360CB102}">
      <text>
        <r>
          <rPr>
            <sz val="10"/>
            <color indexed="81"/>
            <rFont val="Lucida Console"/>
            <family val="3"/>
          </rPr>
          <t>_x000D_
Últ estimativa : 400_x000D_
Enviada em     : 24.11.2020_x000D_
Ata - Venc     : 87/20 - 31.03.2021</t>
        </r>
      </text>
    </comment>
    <comment ref="O272" authorId="0" shapeId="0" xr:uid="{D19CB412-9723-4E73-8C1D-740254793A92}">
      <text>
        <r>
          <rPr>
            <sz val="10"/>
            <color indexed="81"/>
            <rFont val="Lucida Console"/>
            <family val="3"/>
          </rPr>
          <t>_x000D_
Pertencia a ATA nº 87/20_x000D_
Estimativa de Renovação enviada em 24.11.2020 - Qtd 400_x000D_
PE  10/20 lote 4_x000D_
30.04.20 = Processo conferido, finalizado.</t>
        </r>
      </text>
    </comment>
    <comment ref="W272" authorId="0" shapeId="0" xr:uid="{585EFBF2-6FBE-41CD-A162-0B107E40FFB3}">
      <text>
        <r>
          <rPr>
            <sz val="10"/>
            <color indexed="81"/>
            <rFont val="Lucida Console"/>
            <family val="3"/>
          </rPr>
          <t>_x000D_
DM-Hidráulica</t>
        </r>
      </text>
    </comment>
    <comment ref="X272" authorId="0" shapeId="0" xr:uid="{13304771-09E3-4056-932F-A5A87F3AE6A1}">
      <text>
        <r>
          <rPr>
            <sz val="10"/>
            <color indexed="81"/>
            <rFont val="Lucida Console"/>
            <family val="3"/>
          </rPr>
          <t>_x000D_
MATERIAL HIDRAULICO, CANOS, TUBOS, MANGUEIRAS, CONEXOES E ACESS.</t>
        </r>
      </text>
    </comment>
    <comment ref="Y272" authorId="0" shapeId="0" xr:uid="{17CDCAED-3117-46E0-A1DE-BAD5FBB515A6}">
      <text>
        <r>
          <rPr>
            <sz val="10"/>
            <color indexed="81"/>
            <rFont val="Lucida Console"/>
            <family val="3"/>
          </rPr>
          <t>_x000D_
ADAP. LUVAS.TES CURVAS COTOVELOS PLUGS FLANGES.....</t>
        </r>
      </text>
    </comment>
    <comment ref="AW272" authorId="0" shapeId="0" xr:uid="{7ED846FA-7719-4555-974C-2B8887C39D14}">
      <text>
        <r>
          <rPr>
            <sz val="10"/>
            <color indexed="81"/>
            <rFont val="Lucida Console"/>
            <family val="3"/>
          </rPr>
          <t>Tempo de Estoque (Meses)_x000D_
_x000D_
88,0</t>
        </r>
      </text>
    </comment>
    <comment ref="A273" authorId="0" shapeId="0" xr:uid="{77B059DC-145E-4ED8-96FC-B3DE16BD1D2C}">
      <text>
        <r>
          <rPr>
            <sz val="10"/>
            <color indexed="81"/>
            <rFont val="Lucida Console"/>
            <family val="3"/>
          </rPr>
          <t>_x000D_
38534</t>
        </r>
      </text>
    </comment>
    <comment ref="B273" authorId="0" shapeId="0" xr:uid="{A7BF4424-5CA7-48D3-919E-3BE50CE0B1FC}">
      <text>
        <r>
          <rPr>
            <sz val="10"/>
            <color indexed="81"/>
            <rFont val="Lucida Console"/>
            <family val="3"/>
          </rPr>
          <t>DESCRIÇÃO DETALHADA_x000D_
COTOVELO 90 GRAUS EM PVC RIGIDO SOLDAVEL MARROM  - 2". A MARCA DEVERA VIR LITOGRAFADA NA PECA.</t>
        </r>
      </text>
    </comment>
    <comment ref="W273" authorId="0" shapeId="0" xr:uid="{21E52E9E-7BCF-4AF6-B92A-843F1BC0F4EF}">
      <text>
        <r>
          <rPr>
            <sz val="10"/>
            <color indexed="81"/>
            <rFont val="Lucida Console"/>
            <family val="3"/>
          </rPr>
          <t>_x000D_
DM-Hidráulica</t>
        </r>
      </text>
    </comment>
    <comment ref="X273" authorId="0" shapeId="0" xr:uid="{3B5E69FE-5F28-43D5-8DFF-1FFD0B3B5083}">
      <text>
        <r>
          <rPr>
            <sz val="10"/>
            <color indexed="81"/>
            <rFont val="Lucida Console"/>
            <family val="3"/>
          </rPr>
          <t>_x000D_
MATERIAL HIDRAULICO, CANOS, TUBOS, MANGUEIRAS, CONEXOES E ACESS.</t>
        </r>
      </text>
    </comment>
    <comment ref="Y273" authorId="0" shapeId="0" xr:uid="{1FF16E8E-5CF0-4C4C-A546-CEBA9030716B}">
      <text>
        <r>
          <rPr>
            <sz val="10"/>
            <color indexed="81"/>
            <rFont val="Lucida Console"/>
            <family val="3"/>
          </rPr>
          <t>_x000D_
ADAP. LUVAS.TES CURVAS COTOVELOS PLUGS FLANGES.....</t>
        </r>
      </text>
    </comment>
    <comment ref="AW273" authorId="0" shapeId="0" xr:uid="{5561DD97-BB12-46A7-80A6-3141A5AA986D}">
      <text>
        <r>
          <rPr>
            <sz val="10"/>
            <color indexed="81"/>
            <rFont val="Lucida Console"/>
            <family val="3"/>
          </rPr>
          <t>Tempo de Estoque (Meses)_x000D_
_x000D_
102,0</t>
        </r>
      </text>
    </comment>
    <comment ref="A274" authorId="0" shapeId="0" xr:uid="{11C4DDC7-40DC-4C1C-9BD9-D260F5F4DFEF}">
      <text>
        <r>
          <rPr>
            <sz val="10"/>
            <color indexed="81"/>
            <rFont val="Lucida Console"/>
            <family val="3"/>
          </rPr>
          <t>_x000D_
12886</t>
        </r>
      </text>
    </comment>
    <comment ref="B274" authorId="0" shapeId="0" xr:uid="{B92CFA87-D085-4D2D-8635-676E17DF68A4}">
      <text>
        <r>
          <rPr>
            <sz val="10"/>
            <color indexed="81"/>
            <rFont val="Lucida Console"/>
            <family val="3"/>
          </rPr>
          <t>DESCRIÇÃO DETALHADA_x000D_
COTOVELO 90 GRAUS EM PVC RIGIDO SOLDAVEL MARROM- 1.1/2". A MARCA DEVERA VIR LITOGRAFADA NA PECA.</t>
        </r>
      </text>
    </comment>
    <comment ref="G274" authorId="0" shapeId="0" xr:uid="{265DD579-8B02-4FA2-9D67-8B318B8FFF07}">
      <text>
        <r>
          <rPr>
            <sz val="10"/>
            <color indexed="81"/>
            <rFont val="Lucida Console"/>
            <family val="3"/>
          </rPr>
          <t>_x000D_
Últ estimativa : 500_x000D_
Enviada em     : 17.12.2020_x000D_
Ata - Venc     : 101/20 - 27.04.2021</t>
        </r>
      </text>
    </comment>
    <comment ref="O274" authorId="0" shapeId="0" xr:uid="{458D83F1-DE01-4EE3-95DD-9E9CD2289C93}">
      <text>
        <r>
          <rPr>
            <sz val="10"/>
            <color indexed="81"/>
            <rFont val="Lucida Console"/>
            <family val="3"/>
          </rPr>
          <t>_x000D_
Pertencia a ATA nº 101/20_x000D_
Estimativa de Renovação enviada em 17.12.2020 - Qtd 500_x000D_
PE  16/20 lote 4_x000D_
18.05.20 = Processo conferido, finalizado.</t>
        </r>
      </text>
    </comment>
    <comment ref="W274" authorId="0" shapeId="0" xr:uid="{CB3415EE-7598-466A-A1C3-D24A88425F04}">
      <text>
        <r>
          <rPr>
            <sz val="10"/>
            <color indexed="81"/>
            <rFont val="Lucida Console"/>
            <family val="3"/>
          </rPr>
          <t>_x000D_
DM-Hidráulica</t>
        </r>
      </text>
    </comment>
    <comment ref="X274" authorId="0" shapeId="0" xr:uid="{BF68AFBE-CA8B-4780-AA69-B442AD00D238}">
      <text>
        <r>
          <rPr>
            <sz val="10"/>
            <color indexed="81"/>
            <rFont val="Lucida Console"/>
            <family val="3"/>
          </rPr>
          <t>_x000D_
MATERIAL HIDRAULICO, CANOS, TUBOS, MANGUEIRAS, CONEXOES E ACESS.</t>
        </r>
      </text>
    </comment>
    <comment ref="Y274" authorId="0" shapeId="0" xr:uid="{E5596A57-B477-46C0-B1DE-EF066F424266}">
      <text>
        <r>
          <rPr>
            <sz val="10"/>
            <color indexed="81"/>
            <rFont val="Lucida Console"/>
            <family val="3"/>
          </rPr>
          <t>_x000D_
ADAP. LUVAS.TES CURVAS COTOVELOS PLUGS FLANGES.....</t>
        </r>
      </text>
    </comment>
    <comment ref="AW274" authorId="0" shapeId="0" xr:uid="{41732007-CECF-4135-A725-6EC5004CE5CD}">
      <text>
        <r>
          <rPr>
            <sz val="10"/>
            <color indexed="81"/>
            <rFont val="Lucida Console"/>
            <family val="3"/>
          </rPr>
          <t>Tempo de Estoque (Meses)_x000D_
_x000D_
405,0</t>
        </r>
      </text>
    </comment>
    <comment ref="A275" authorId="0" shapeId="0" xr:uid="{C97326D0-1A71-4176-90D7-E3B4D4DE3B4A}">
      <text>
        <r>
          <rPr>
            <sz val="10"/>
            <color indexed="81"/>
            <rFont val="Lucida Console"/>
            <family val="3"/>
          </rPr>
          <t>_x000D_
12894</t>
        </r>
      </text>
    </comment>
    <comment ref="B275" authorId="0" shapeId="0" xr:uid="{26BF9A77-5A62-4D2E-9750-EC0A62BA7C21}">
      <text>
        <r>
          <rPr>
            <sz val="10"/>
            <color indexed="81"/>
            <rFont val="Lucida Console"/>
            <family val="3"/>
          </rPr>
          <t>DESCRIÇÃO DETALHADA_x000D_
COTOVELO 90 GRAUS EM PVC RIGIDO SOLDAVEL MARROM DE 3/4". A MARCA DEVERA VIR LITOGRAFADA NA PECA.</t>
        </r>
      </text>
    </comment>
    <comment ref="G275" authorId="0" shapeId="0" xr:uid="{A62E95CB-B9B8-4F3D-967A-525DFB1ADDA5}">
      <text>
        <r>
          <rPr>
            <sz val="10"/>
            <color indexed="81"/>
            <rFont val="Lucida Console"/>
            <family val="3"/>
          </rPr>
          <t>_x000D_
Últ estimativa : 3.000_x000D_
Enviada em     : 17.12.2020_x000D_
Ata - Venc     : 101/20 - 27.04.2021</t>
        </r>
      </text>
    </comment>
    <comment ref="O275" authorId="0" shapeId="0" xr:uid="{B36C941A-C17B-4096-A2F8-59973D9034F3}">
      <text>
        <r>
          <rPr>
            <sz val="10"/>
            <color indexed="81"/>
            <rFont val="Lucida Console"/>
            <family val="3"/>
          </rPr>
          <t>_x000D_
Pertencia a ATA nº 101/20_x000D_
Estimativa de Renovação enviada em 17.12.2020 - Qtd 3.000_x000D_
PE  16/20 lote 5_x000D_
18.05.20 = Processo conferido, finalizado.</t>
        </r>
      </text>
    </comment>
    <comment ref="W275" authorId="0" shapeId="0" xr:uid="{1ADB1550-41B1-465C-94AA-AC5AAE773A49}">
      <text>
        <r>
          <rPr>
            <sz val="10"/>
            <color indexed="81"/>
            <rFont val="Lucida Console"/>
            <family val="3"/>
          </rPr>
          <t>_x000D_
DM-Hidráulica</t>
        </r>
      </text>
    </comment>
    <comment ref="X275" authorId="0" shapeId="0" xr:uid="{246B14FB-2248-4CA9-BAC3-ED8C90D90D81}">
      <text>
        <r>
          <rPr>
            <sz val="10"/>
            <color indexed="81"/>
            <rFont val="Lucida Console"/>
            <family val="3"/>
          </rPr>
          <t>_x000D_
MATERIAL HIDRAULICO, CANOS, TUBOS, MANGUEIRAS, CONEXOES E ACESS.</t>
        </r>
      </text>
    </comment>
    <comment ref="Y275" authorId="0" shapeId="0" xr:uid="{F972ADB9-5618-4724-946D-47DF2297959D}">
      <text>
        <r>
          <rPr>
            <sz val="10"/>
            <color indexed="81"/>
            <rFont val="Lucida Console"/>
            <family val="3"/>
          </rPr>
          <t>_x000D_
ADAP. LUVAS.TES CURVAS COTOVELOS PLUGS FLANGES.....</t>
        </r>
      </text>
    </comment>
    <comment ref="AC275" authorId="0" shapeId="0" xr:uid="{D6B02C54-44A9-4157-B05A-EF091F482D6F}">
      <text>
        <r>
          <rPr>
            <sz val="10"/>
            <color indexed="81"/>
            <rFont val="Lucida Console"/>
            <family val="3"/>
          </rPr>
          <t>_x000D_
AF  9.634/23 | Vc 24.08.2023 | Saldo  1.000 | DISTRIBUIDORA E IMPORTADORA LUX LTDA ( 226199 )</t>
        </r>
      </text>
    </comment>
    <comment ref="AG275" authorId="0" shapeId="0" xr:uid="{CFE410BB-6F81-4CF4-A646-EF2FA6BEE02C}">
      <text>
        <r>
          <rPr>
            <sz val="10"/>
            <color indexed="81"/>
            <rFont val="Lucida Console"/>
            <family val="3"/>
          </rPr>
          <t>_x000D_
AF  9.634/23 | Vc 24.08.2023 | Saldo  1.000 | DISTRIBUIDORA E IMPORTADORA LUX LTDA ( 226199 )</t>
        </r>
      </text>
    </comment>
    <comment ref="AW275" authorId="0" shapeId="0" xr:uid="{506B2EB0-0B22-4BAF-BE39-222F4FDC5BA0}">
      <text>
        <r>
          <rPr>
            <sz val="10"/>
            <color indexed="81"/>
            <rFont val="Lucida Console"/>
            <family val="3"/>
          </rPr>
          <t>Tempo de Estoque (Meses)_x000D_
_x000D_
4.121,0</t>
        </r>
      </text>
    </comment>
    <comment ref="A276" authorId="0" shapeId="0" xr:uid="{CC6F05DF-4416-4535-8277-577864A42220}">
      <text>
        <r>
          <rPr>
            <sz val="10"/>
            <color indexed="81"/>
            <rFont val="Lucida Console"/>
            <family val="3"/>
          </rPr>
          <t>_x000D_
12891</t>
        </r>
      </text>
    </comment>
    <comment ref="B276" authorId="0" shapeId="0" xr:uid="{9DE3610A-C6DD-4EDE-9E08-314C177DD44B}">
      <text>
        <r>
          <rPr>
            <sz val="10"/>
            <color indexed="81"/>
            <rFont val="Lucida Console"/>
            <family val="3"/>
          </rPr>
          <t>DESCRIÇÃO DETALHADA_x000D_
COTOVELO 90 GRAUS EM PVC RIGIDO SOLDAVEL MARROM DE 32 MM (1"). A MARCA DEVERA VIR LITOGRAFADA NA PECA.</t>
        </r>
      </text>
    </comment>
    <comment ref="G276" authorId="0" shapeId="0" xr:uid="{EC853EC3-0151-4A46-9F02-F827116031F4}">
      <text>
        <r>
          <rPr>
            <sz val="10"/>
            <color indexed="81"/>
            <rFont val="Lucida Console"/>
            <family val="3"/>
          </rPr>
          <t>_x000D_
Últ estimativa : 100_x000D_
Enviada em     : 24.11.2020_x000D_
Ata - Venc     : 87/20 - 31.03.2021</t>
        </r>
      </text>
    </comment>
    <comment ref="O276" authorId="0" shapeId="0" xr:uid="{1E8138B3-36A2-4E8D-B9BB-A3246026E832}">
      <text>
        <r>
          <rPr>
            <sz val="10"/>
            <color indexed="81"/>
            <rFont val="Lucida Console"/>
            <family val="3"/>
          </rPr>
          <t>_x000D_
Pertencia a ATA nº 87/20_x000D_
Estimativa de Renovação enviada em 24.11.2020 - Qtd 100_x000D_
PE  10/20 lote 5_x000D_
30.04.20 = Processo conferido, finalizado.</t>
        </r>
      </text>
    </comment>
    <comment ref="W276" authorId="0" shapeId="0" xr:uid="{C26452F9-D120-4A85-8EE3-C7E71573E37C}">
      <text>
        <r>
          <rPr>
            <sz val="10"/>
            <color indexed="81"/>
            <rFont val="Lucida Console"/>
            <family val="3"/>
          </rPr>
          <t>_x000D_
DM-Hidráulica</t>
        </r>
      </text>
    </comment>
    <comment ref="X276" authorId="0" shapeId="0" xr:uid="{1F587766-D9D9-4274-AAD0-906F1162496B}">
      <text>
        <r>
          <rPr>
            <sz val="10"/>
            <color indexed="81"/>
            <rFont val="Lucida Console"/>
            <family val="3"/>
          </rPr>
          <t>_x000D_
MATERIAL HIDRAULICO, CANOS, TUBOS, MANGUEIRAS, CONEXOES E ACESS.</t>
        </r>
      </text>
    </comment>
    <comment ref="Y276" authorId="0" shapeId="0" xr:uid="{4CA3159A-F05F-4770-A9C4-8C3C60B58A11}">
      <text>
        <r>
          <rPr>
            <sz val="10"/>
            <color indexed="81"/>
            <rFont val="Lucida Console"/>
            <family val="3"/>
          </rPr>
          <t>_x000D_
ADAP. LUVAS.TES CURVAS COTOVELOS PLUGS FLANGES.....</t>
        </r>
      </text>
    </comment>
    <comment ref="AW276" authorId="0" shapeId="0" xr:uid="{9BCCE16B-DD72-401A-B9EE-7FC26306ED92}">
      <text>
        <r>
          <rPr>
            <sz val="10"/>
            <color indexed="81"/>
            <rFont val="Lucida Console"/>
            <family val="3"/>
          </rPr>
          <t>Tempo de Estoque (Meses)_x000D_
_x000D_
154,0</t>
        </r>
      </text>
    </comment>
    <comment ref="A277" authorId="0" shapeId="0" xr:uid="{BAA2CC29-9691-4031-A84F-27E0A1CC4515}">
      <text>
        <r>
          <rPr>
            <sz val="10"/>
            <color indexed="81"/>
            <rFont val="Lucida Console"/>
            <family val="3"/>
          </rPr>
          <t>_x000D_
135302</t>
        </r>
      </text>
    </comment>
    <comment ref="B277" authorId="0" shapeId="0" xr:uid="{7BCBE707-733D-445A-B6A5-141D09E0EA02}">
      <text>
        <r>
          <rPr>
            <sz val="10"/>
            <color indexed="81"/>
            <rFont val="Lucida Console"/>
            <family val="3"/>
          </rPr>
          <t>DESCRIÇÃO DETALHADA_x000D_
COTOVELO 90° DE REDUCAO DE PVC SOLDAVEL X ROSCA AZUL COM BUCHA DE LATAO 25 MM X 1/2", DE ACORDO COM A NBR 5648. TODAS AS INFORMACOES DEVERAO ESTAR LITOGRAFADAS NA PECA.</t>
        </r>
      </text>
    </comment>
    <comment ref="G277" authorId="0" shapeId="0" xr:uid="{AC8EC524-179A-4FD2-B380-F4A43CF0AE1A}">
      <text>
        <r>
          <rPr>
            <sz val="10"/>
            <color indexed="81"/>
            <rFont val="Lucida Console"/>
            <family val="3"/>
          </rPr>
          <t>_x000D_
Últ estimativa : 0_x000D_
Enviada em     : 24.11.2020_x000D_
Ata - Venc     : 87/20 - 31.03.2021</t>
        </r>
      </text>
    </comment>
    <comment ref="O277" authorId="0" shapeId="0" xr:uid="{DCCDF411-C10B-4297-A162-BF0CAF6921F3}">
      <text>
        <r>
          <rPr>
            <sz val="10"/>
            <color indexed="81"/>
            <rFont val="Lucida Console"/>
            <family val="3"/>
          </rPr>
          <t>_x000D_
Pertencia a ATA nº 87/20_x000D_
Estimativa de Renovação enviada em 24.11.2020 - Qtd _x000D_
PE  10/20 lote 79_x000D_
30.04.20 = Processo conferido, finalizado.</t>
        </r>
      </text>
    </comment>
    <comment ref="W277" authorId="0" shapeId="0" xr:uid="{A9F0DB18-E9FE-4E5B-91CE-C60541BBDB5C}">
      <text>
        <r>
          <rPr>
            <sz val="10"/>
            <color indexed="81"/>
            <rFont val="Lucida Console"/>
            <family val="3"/>
          </rPr>
          <t>_x000D_
DM-Hidráulica</t>
        </r>
      </text>
    </comment>
    <comment ref="X277" authorId="0" shapeId="0" xr:uid="{AB1FBC9E-4833-4A2F-A1D6-F4C3FB2F07E6}">
      <text>
        <r>
          <rPr>
            <sz val="10"/>
            <color indexed="81"/>
            <rFont val="Lucida Console"/>
            <family val="3"/>
          </rPr>
          <t>_x000D_
MATERIAL HIDRAULICO, CANOS, TUBOS, MANGUEIRAS, CONEXOES E ACESS.</t>
        </r>
      </text>
    </comment>
    <comment ref="Y277" authorId="0" shapeId="0" xr:uid="{4601EC76-B188-48A9-98CE-E08B819D7AD9}">
      <text>
        <r>
          <rPr>
            <sz val="10"/>
            <color indexed="81"/>
            <rFont val="Lucida Console"/>
            <family val="3"/>
          </rPr>
          <t>_x000D_
ADAP. LUVAS.TES CURVAS COTOVELOS PLUGS FLANGES.....</t>
        </r>
      </text>
    </comment>
    <comment ref="AW277" authorId="0" shapeId="0" xr:uid="{C6D400BD-1BA9-4E6D-92F6-C69F7A56E0E4}">
      <text>
        <r>
          <rPr>
            <sz val="10"/>
            <color indexed="81"/>
            <rFont val="Lucida Console"/>
            <family val="3"/>
          </rPr>
          <t>Tempo de Estoque (Meses)_x000D_
_x000D_
613,0</t>
        </r>
      </text>
    </comment>
    <comment ref="A278" authorId="0" shapeId="0" xr:uid="{C80E2FB0-B5EA-4272-AAF7-A593D5B9B93A}">
      <text>
        <r>
          <rPr>
            <sz val="10"/>
            <color indexed="81"/>
            <rFont val="Lucida Console"/>
            <family val="3"/>
          </rPr>
          <t>_x000D_
12881</t>
        </r>
      </text>
    </comment>
    <comment ref="B278" authorId="0" shapeId="0" xr:uid="{24D204BD-C49E-4401-930A-906112491862}">
      <text>
        <r>
          <rPr>
            <sz val="10"/>
            <color indexed="81"/>
            <rFont val="Lucida Console"/>
            <family val="3"/>
          </rPr>
          <t>DESCRIÇÃO DETALHADA_x000D_
COTOVELO 90° GRAUS EM PVC RIGIDO SOLDAVEL DE 2" (ESGOTO)</t>
        </r>
      </text>
    </comment>
    <comment ref="G278" authorId="0" shapeId="0" xr:uid="{C875D5F2-EB7D-4964-8AD2-2E79ABFF26F1}">
      <text>
        <r>
          <rPr>
            <sz val="10"/>
            <color indexed="81"/>
            <rFont val="Lucida Console"/>
            <family val="3"/>
          </rPr>
          <t>_x000D_
Últ estimativa : 600_x000D_
Enviada em     : 17.12.2020_x000D_
Ata - Venc     : 101/20 - 27.04.2021</t>
        </r>
      </text>
    </comment>
    <comment ref="O278" authorId="0" shapeId="0" xr:uid="{5A1BDDCA-209E-4D9B-8022-2F482CFE366A}">
      <text>
        <r>
          <rPr>
            <sz val="10"/>
            <color indexed="81"/>
            <rFont val="Lucida Console"/>
            <family val="3"/>
          </rPr>
          <t>_x000D_
Pertencia a ATA nº 101/20_x000D_
Estimativa de Renovação enviada em 17.12.2020 - Qtd 600_x000D_
PE  16/20 lote 3_x000D_
18.05.20 = Processo conferido, finalizado.</t>
        </r>
      </text>
    </comment>
    <comment ref="W278" authorId="0" shapeId="0" xr:uid="{C4E2B4E9-C345-4D19-862B-05054E057992}">
      <text>
        <r>
          <rPr>
            <sz val="10"/>
            <color indexed="81"/>
            <rFont val="Lucida Console"/>
            <family val="3"/>
          </rPr>
          <t>_x000D_
DM-Hidráulica</t>
        </r>
      </text>
    </comment>
    <comment ref="X278" authorId="0" shapeId="0" xr:uid="{1551EA1E-6326-4CB4-9346-B8A99493A624}">
      <text>
        <r>
          <rPr>
            <sz val="10"/>
            <color indexed="81"/>
            <rFont val="Lucida Console"/>
            <family val="3"/>
          </rPr>
          <t>_x000D_
MATERIAL HIDRAULICO, CANOS, TUBOS, MANGUEIRAS, CONEXOES E ACESS.</t>
        </r>
      </text>
    </comment>
    <comment ref="Y278" authorId="0" shapeId="0" xr:uid="{61A5BEFE-FA92-487D-94EB-0DFCF8247B09}">
      <text>
        <r>
          <rPr>
            <sz val="10"/>
            <color indexed="81"/>
            <rFont val="Lucida Console"/>
            <family val="3"/>
          </rPr>
          <t>_x000D_
ADAP. LUVAS.TES CURVAS COTOVELOS PLUGS FLANGES.....</t>
        </r>
      </text>
    </comment>
    <comment ref="AW278" authorId="0" shapeId="0" xr:uid="{C3ECBAA9-A4D3-4E80-9690-6B8904BE7B72}">
      <text>
        <r>
          <rPr>
            <sz val="10"/>
            <color indexed="81"/>
            <rFont val="Lucida Console"/>
            <family val="3"/>
          </rPr>
          <t>Tempo de Estoque (Meses)_x000D_
_x000D_
466,0</t>
        </r>
      </text>
    </comment>
    <comment ref="A279" authorId="0" shapeId="0" xr:uid="{2302BBCA-297F-49C5-9040-32C7D8246EB0}">
      <text>
        <r>
          <rPr>
            <sz val="10"/>
            <color indexed="81"/>
            <rFont val="Lucida Console"/>
            <family val="3"/>
          </rPr>
          <t>_x000D_
135301</t>
        </r>
      </text>
    </comment>
    <comment ref="B279" authorId="0" shapeId="0" xr:uid="{9EBE47C5-BD8B-4C82-91BE-EEA2291DBC37}">
      <text>
        <r>
          <rPr>
            <sz val="10"/>
            <color indexed="81"/>
            <rFont val="Lucida Console"/>
            <family val="3"/>
          </rPr>
          <t>DESCRIÇÃO DETALHADA_x000D_
COTOVELO DE 45°, EM PVC BRANCO, PARA ESGOTO, DE 4" (100 MM), DE ACORDO COM A NORMA NBR 5688. TODAS AS INFORMACOES DEVERAO ESTAR LITOGRAFADAS NA PECA.</t>
        </r>
      </text>
    </comment>
    <comment ref="G279" authorId="0" shapeId="0" xr:uid="{C47C0AC1-4FCB-4A78-AA36-04D393E5B024}">
      <text>
        <r>
          <rPr>
            <sz val="10"/>
            <color indexed="81"/>
            <rFont val="Lucida Console"/>
            <family val="3"/>
          </rPr>
          <t>_x000D_
Últ estimativa : 400_x000D_
Enviada em     : 24.11.2020_x000D_
Ata - Venc     : 87/20 - 31.03.2021</t>
        </r>
      </text>
    </comment>
    <comment ref="O279" authorId="0" shapeId="0" xr:uid="{76653472-2994-4FF1-ADDF-621F2DBB3548}">
      <text>
        <r>
          <rPr>
            <sz val="10"/>
            <color indexed="81"/>
            <rFont val="Lucida Console"/>
            <family val="3"/>
          </rPr>
          <t xml:space="preserve">_x000D_
Pertencia a ATA nº 87/20_x000D_
Estimativa de Renovação enviada em 24.11.2020 - Qtd 400_x000D_
PE 182/21 lote _x000D_
 = </t>
        </r>
      </text>
    </comment>
    <comment ref="W279" authorId="0" shapeId="0" xr:uid="{87D68A21-FB85-4A4F-96AD-059AD5A20B14}">
      <text>
        <r>
          <rPr>
            <sz val="10"/>
            <color indexed="81"/>
            <rFont val="Lucida Console"/>
            <family val="3"/>
          </rPr>
          <t>_x000D_
DM-Hidráulica</t>
        </r>
      </text>
    </comment>
    <comment ref="X279" authorId="0" shapeId="0" xr:uid="{375E1670-257A-4698-8547-3DF3B5AF7A02}">
      <text>
        <r>
          <rPr>
            <sz val="10"/>
            <color indexed="81"/>
            <rFont val="Lucida Console"/>
            <family val="3"/>
          </rPr>
          <t>_x000D_
MATERIAL HIDRAULICO, CANOS, TUBOS, MANGUEIRAS, CONEXOES E ACESS.</t>
        </r>
      </text>
    </comment>
    <comment ref="Y279" authorId="0" shapeId="0" xr:uid="{E34EB682-BE50-4ABA-B372-FC4DD496E638}">
      <text>
        <r>
          <rPr>
            <sz val="10"/>
            <color indexed="81"/>
            <rFont val="Lucida Console"/>
            <family val="3"/>
          </rPr>
          <t>_x000D_
ADAP. LUVAS.TES CURVAS COTOVELOS PLUGS FLANGES.....</t>
        </r>
      </text>
    </comment>
    <comment ref="AW279" authorId="0" shapeId="0" xr:uid="{54198FF4-2580-4201-86C6-EFCFF2706BF4}">
      <text>
        <r>
          <rPr>
            <sz val="10"/>
            <color indexed="81"/>
            <rFont val="Lucida Console"/>
            <family val="3"/>
          </rPr>
          <t>Tempo de Estoque (Meses)_x000D_
_x000D_
365,0</t>
        </r>
      </text>
    </comment>
    <comment ref="A280" authorId="0" shapeId="0" xr:uid="{936A9C3F-61B7-43ED-8FCC-3A73D4512351}">
      <text>
        <r>
          <rPr>
            <sz val="10"/>
            <color indexed="81"/>
            <rFont val="Lucida Console"/>
            <family val="3"/>
          </rPr>
          <t>_x000D_
25523</t>
        </r>
      </text>
    </comment>
    <comment ref="B280" authorId="0" shapeId="0" xr:uid="{D99AA772-9F83-42CA-A12B-9087F83EDDE8}">
      <text>
        <r>
          <rPr>
            <sz val="10"/>
            <color indexed="81"/>
            <rFont val="Lucida Console"/>
            <family val="3"/>
          </rPr>
          <t>DESCRIÇÃO DETALHADA_x000D_
COTOVELO EM PVC AZUL-COLA E ROSCA DE 3/4"</t>
        </r>
      </text>
    </comment>
    <comment ref="G280" authorId="0" shapeId="0" xr:uid="{A88A1BF6-68C1-42DC-9678-32FA012B0712}">
      <text>
        <r>
          <rPr>
            <sz val="10"/>
            <color indexed="81"/>
            <rFont val="Lucida Console"/>
            <family val="3"/>
          </rPr>
          <t>_x000D_
Últ estimativa : 0_x000D_
Enviada em     : 24.11.2020_x000D_
Ata - Venc     : 87/20 - 31.03.2021</t>
        </r>
      </text>
    </comment>
    <comment ref="O280" authorId="0" shapeId="0" xr:uid="{16620612-957F-4842-8D9B-190F55471F58}">
      <text>
        <r>
          <rPr>
            <sz val="10"/>
            <color indexed="81"/>
            <rFont val="Lucida Console"/>
            <family val="3"/>
          </rPr>
          <t>_x000D_
Pertencia a ATA nº 87/20_x000D_
Estimativa de Renovação enviada em 24.11.2020 - Qtd _x000D_
PE  10/20 lote 15_x000D_
30.04.20 = Processo conferido, finalizado.</t>
        </r>
      </text>
    </comment>
    <comment ref="W280" authorId="0" shapeId="0" xr:uid="{ABB67DDD-91B1-4986-AE02-9C3D379808CA}">
      <text>
        <r>
          <rPr>
            <sz val="10"/>
            <color indexed="81"/>
            <rFont val="Lucida Console"/>
            <family val="3"/>
          </rPr>
          <t>_x000D_
DM-Hidráulica</t>
        </r>
      </text>
    </comment>
    <comment ref="X280" authorId="0" shapeId="0" xr:uid="{1056934C-CA53-4E02-95DE-D5AC1CF2221F}">
      <text>
        <r>
          <rPr>
            <sz val="10"/>
            <color indexed="81"/>
            <rFont val="Lucida Console"/>
            <family val="3"/>
          </rPr>
          <t>_x000D_
MATERIAL HIDRAULICO, CANOS, TUBOS, MANGUEIRAS, CONEXOES E ACESS.</t>
        </r>
      </text>
    </comment>
    <comment ref="Y280" authorId="0" shapeId="0" xr:uid="{45B0C5A2-7347-4D38-A20F-5E8227527E57}">
      <text>
        <r>
          <rPr>
            <sz val="10"/>
            <color indexed="81"/>
            <rFont val="Lucida Console"/>
            <family val="3"/>
          </rPr>
          <t>_x000D_
ADAP. LUVAS.TES CURVAS COTOVELOS PLUGS FLANGES.....</t>
        </r>
      </text>
    </comment>
    <comment ref="AW280" authorId="0" shapeId="0" xr:uid="{F2E3DD59-ECA5-4D00-8AE8-4E72F8E7C4D9}">
      <text>
        <r>
          <rPr>
            <sz val="10"/>
            <color indexed="81"/>
            <rFont val="Lucida Console"/>
            <family val="3"/>
          </rPr>
          <t>Tempo de Estoque (Meses)_x000D_
_x000D_
742,0</t>
        </r>
      </text>
    </comment>
    <comment ref="A281" authorId="0" shapeId="0" xr:uid="{AC4C9B7D-2DD4-4AB7-97AF-10BF8B75E0D8}">
      <text>
        <r>
          <rPr>
            <sz val="10"/>
            <color indexed="81"/>
            <rFont val="Lucida Console"/>
            <family val="3"/>
          </rPr>
          <t>_x000D_
50475</t>
        </r>
      </text>
    </comment>
    <comment ref="B281" authorId="0" shapeId="0" xr:uid="{958ACE8F-5F8F-4DE1-8F5E-37882BF55101}">
      <text>
        <r>
          <rPr>
            <sz val="10"/>
            <color indexed="81"/>
            <rFont val="Lucida Console"/>
            <family val="3"/>
          </rPr>
          <t>DESCRIÇÃO DETALHADA_x000D_
CUMEEIRA DE BARRO COZIDO</t>
        </r>
      </text>
    </comment>
    <comment ref="G281" authorId="0" shapeId="0" xr:uid="{AA460AA3-9AA2-4D61-84FB-177D725995D0}">
      <text>
        <r>
          <rPr>
            <sz val="10"/>
            <color indexed="81"/>
            <rFont val="Lucida Console"/>
            <family val="3"/>
          </rPr>
          <t>_x000D_
Últ estimativa : 0_x000D_
Enviada em     : 22.04.2021_x000D_
Ata - Venc     : 174/20 - 16.08.2021</t>
        </r>
      </text>
    </comment>
    <comment ref="O281" authorId="0" shapeId="0" xr:uid="{047B156D-9D9A-4F72-B82D-F0E501B23D94}">
      <text>
        <r>
          <rPr>
            <sz val="10"/>
            <color indexed="81"/>
            <rFont val="Lucida Console"/>
            <family val="3"/>
          </rPr>
          <t>_x000D_
Pertencia a ATA nº 174/20_x000D_
Estimativa de Renovação enviada em 22.04.2021 - Qtd _x000D_
PE  99/20 lote _x000D_
03.08.20 = Finalizado</t>
        </r>
      </text>
    </comment>
    <comment ref="W281" authorId="0" shapeId="0" xr:uid="{63798496-7899-4F16-A49C-4B84662767A2}">
      <text>
        <r>
          <rPr>
            <sz val="10"/>
            <color indexed="81"/>
            <rFont val="Lucida Console"/>
            <family val="3"/>
          </rPr>
          <t>_x000D_
DM-Construção</t>
        </r>
      </text>
    </comment>
    <comment ref="X281" authorId="0" shapeId="0" xr:uid="{42B37010-6C99-4524-BB00-F42D4A968733}">
      <text>
        <r>
          <rPr>
            <sz val="10"/>
            <color indexed="81"/>
            <rFont val="Lucida Console"/>
            <family val="3"/>
          </rPr>
          <t>_x000D_
MAT.E EQUIP. P/ CONSTR.CIVIL E CONSERV. DE VIAS PUBL.</t>
        </r>
      </text>
    </comment>
    <comment ref="Y281" authorId="0" shapeId="0" xr:uid="{25F08FA0-B78E-4F17-B6CC-DC988142A7D4}">
      <text>
        <r>
          <rPr>
            <sz val="10"/>
            <color indexed="81"/>
            <rFont val="Lucida Console"/>
            <family val="3"/>
          </rPr>
          <t>_x000D_
TELHAS. CUMEEIRAS E ELEM. DE TELH. E CHAP. DE CIM. AMIANT</t>
        </r>
      </text>
    </comment>
    <comment ref="AW281" authorId="0" shapeId="0" xr:uid="{0547CACB-6A52-4DFB-A8D9-179C53F7023F}">
      <text>
        <r>
          <rPr>
            <sz val="10"/>
            <color indexed="81"/>
            <rFont val="Lucida Console"/>
            <family val="3"/>
          </rPr>
          <t>Tempo de Estoque (Meses)_x000D_
_x000D_
230,0</t>
        </r>
      </text>
    </comment>
    <comment ref="A282" authorId="0" shapeId="0" xr:uid="{45775D42-0524-4482-952C-F3E56D8DA890}">
      <text>
        <r>
          <rPr>
            <sz val="10"/>
            <color indexed="81"/>
            <rFont val="Lucida Console"/>
            <family val="3"/>
          </rPr>
          <t>_x000D_
67376</t>
        </r>
      </text>
    </comment>
    <comment ref="B282" authorId="0" shapeId="0" xr:uid="{0A08CBAB-B925-47B0-9332-FEC737A27C04}">
      <text>
        <r>
          <rPr>
            <sz val="10"/>
            <color indexed="81"/>
            <rFont val="Lucida Console"/>
            <family val="3"/>
          </rPr>
          <t>DESCRIÇÃO DETALHADA_x000D_
CUMEEIRA DE FIBRA SINTETICA 10 GRAUS PARA TELHA ONDULADA ESP. 06 MM</t>
        </r>
      </text>
    </comment>
    <comment ref="G282" authorId="0" shapeId="0" xr:uid="{8385893F-1B2C-4A26-8D36-EF8539F70428}">
      <text>
        <r>
          <rPr>
            <sz val="10"/>
            <color indexed="81"/>
            <rFont val="Lucida Console"/>
            <family val="3"/>
          </rPr>
          <t>_x000D_
Últ estimativa : 0_x000D_
Enviada em     : 22.04.2021_x000D_
Ata - Venc     : 174/20 - 16.08.2021</t>
        </r>
      </text>
    </comment>
    <comment ref="O282" authorId="0" shapeId="0" xr:uid="{72325CAA-BB22-4DA6-BE0B-7EEDDD852F63}">
      <text>
        <r>
          <rPr>
            <sz val="10"/>
            <color indexed="81"/>
            <rFont val="Lucida Console"/>
            <family val="3"/>
          </rPr>
          <t>_x000D_
Pertencia a ATA nº 174/20_x000D_
Estimativa de Renovação enviada em 22.04.2021 - Qtd _x000D_
PE  99/20 lote 8_x000D_
03.08.20 = Finalizado</t>
        </r>
      </text>
    </comment>
    <comment ref="W282" authorId="0" shapeId="0" xr:uid="{5CF45920-B796-4622-A7AB-220CB8B3E481}">
      <text>
        <r>
          <rPr>
            <sz val="10"/>
            <color indexed="81"/>
            <rFont val="Lucida Console"/>
            <family val="3"/>
          </rPr>
          <t>_x000D_
DM-Construção</t>
        </r>
      </text>
    </comment>
    <comment ref="X282" authorId="0" shapeId="0" xr:uid="{313CE49E-36FC-41BE-9D8D-7BD549D8B82D}">
      <text>
        <r>
          <rPr>
            <sz val="10"/>
            <color indexed="81"/>
            <rFont val="Lucida Console"/>
            <family val="3"/>
          </rPr>
          <t>_x000D_
MAT.E EQUIP. P/ CONSTR.CIVIL E CONSERV. DE VIAS PUBL.</t>
        </r>
      </text>
    </comment>
    <comment ref="Y282" authorId="0" shapeId="0" xr:uid="{8BAA605F-2531-46C1-8AB8-C179805629D0}">
      <text>
        <r>
          <rPr>
            <sz val="10"/>
            <color indexed="81"/>
            <rFont val="Lucida Console"/>
            <family val="3"/>
          </rPr>
          <t>_x000D_
TELHAS. CUMEEIRAS E ELEM. DE TELH. E CHAP. DE CIM. AMIANT</t>
        </r>
      </text>
    </comment>
    <comment ref="AC282" authorId="0" shapeId="0" xr:uid="{8946AD68-DE23-4F9F-9118-38E668BCE7BA}">
      <text>
        <r>
          <rPr>
            <sz val="10"/>
            <color indexed="81"/>
            <rFont val="Lucida Console"/>
            <family val="3"/>
          </rPr>
          <t>_x000D_
AF 10.512/23 | Vc 28.09.2023 | Saldo     30 | C. T. AGOSTINHO TELHAS LTDA ( 248306 )</t>
        </r>
      </text>
    </comment>
    <comment ref="AG282" authorId="0" shapeId="0" xr:uid="{DF8E3A00-24A3-4A7D-B151-AC73E22D8204}">
      <text>
        <r>
          <rPr>
            <sz val="10"/>
            <color indexed="81"/>
            <rFont val="Lucida Console"/>
            <family val="3"/>
          </rPr>
          <t>_x000D_
AF 10.512/23 | Vc 28.09.2023 | Saldo     30 | C. T. AGOSTINHO TELHAS LTDA ( 248306 )</t>
        </r>
      </text>
    </comment>
    <comment ref="AW282" authorId="0" shapeId="0" xr:uid="{50A7CF13-725E-449D-93AE-46BB7684D13E}">
      <text>
        <r>
          <rPr>
            <sz val="10"/>
            <color indexed="81"/>
            <rFont val="Lucida Console"/>
            <family val="3"/>
          </rPr>
          <t>Tempo de Estoque (Meses)_x000D_
_x000D_
188,0</t>
        </r>
      </text>
    </comment>
    <comment ref="A283" authorId="0" shapeId="0" xr:uid="{5DFFAD4A-D182-403D-86FB-63B60A6BD990}">
      <text>
        <r>
          <rPr>
            <sz val="10"/>
            <color indexed="81"/>
            <rFont val="Lucida Console"/>
            <family val="3"/>
          </rPr>
          <t>_x000D_
67375</t>
        </r>
      </text>
    </comment>
    <comment ref="B283" authorId="0" shapeId="0" xr:uid="{BC126A8F-906E-4239-8206-E7083A3ADBAD}">
      <text>
        <r>
          <rPr>
            <sz val="10"/>
            <color indexed="81"/>
            <rFont val="Lucida Console"/>
            <family val="3"/>
          </rPr>
          <t>DESCRIÇÃO DETALHADA_x000D_
CUMEEIRA DE FIBRA SINTETICA 30 GRAUS PARA TELHA ONDULADA ESP. 06 MM</t>
        </r>
      </text>
    </comment>
    <comment ref="G283" authorId="0" shapeId="0" xr:uid="{6EC027ED-96A1-406E-B695-5FE96B4F51F7}">
      <text>
        <r>
          <rPr>
            <sz val="10"/>
            <color indexed="81"/>
            <rFont val="Lucida Console"/>
            <family val="3"/>
          </rPr>
          <t>_x000D_
Últ estimativa : 100_x000D_
Enviada em     : 22.04.2021_x000D_
Ata - Venc     : 174/20 - 16.08.2021</t>
        </r>
      </text>
    </comment>
    <comment ref="O283" authorId="0" shapeId="0" xr:uid="{CF5BCE7E-8C34-4D84-9ED7-115E70B659B2}">
      <text>
        <r>
          <rPr>
            <sz val="10"/>
            <color indexed="81"/>
            <rFont val="Lucida Console"/>
            <family val="3"/>
          </rPr>
          <t xml:space="preserve">_x000D_
Pertencia a ATA nº 174/20_x000D_
Estimativa de Renovação enviada em 22.04.2021 - Qtd 100_x000D_
PE 120/21 lote _x000D_
 = </t>
        </r>
      </text>
    </comment>
    <comment ref="W283" authorId="0" shapeId="0" xr:uid="{EFFCEF0F-03F7-4B4D-8933-E93A3D8E8AD7}">
      <text>
        <r>
          <rPr>
            <sz val="10"/>
            <color indexed="81"/>
            <rFont val="Lucida Console"/>
            <family val="3"/>
          </rPr>
          <t>_x000D_
DM-Construção</t>
        </r>
      </text>
    </comment>
    <comment ref="X283" authorId="0" shapeId="0" xr:uid="{1292777F-EF2D-48D1-A072-0F6C51E020F7}">
      <text>
        <r>
          <rPr>
            <sz val="10"/>
            <color indexed="81"/>
            <rFont val="Lucida Console"/>
            <family val="3"/>
          </rPr>
          <t>_x000D_
MAT.E EQUIP. P/ CONSTR.CIVIL E CONSERV. DE VIAS PUBL.</t>
        </r>
      </text>
    </comment>
    <comment ref="Y283" authorId="0" shapeId="0" xr:uid="{557C7B9D-202A-43B1-93DC-554EEC527702}">
      <text>
        <r>
          <rPr>
            <sz val="10"/>
            <color indexed="81"/>
            <rFont val="Lucida Console"/>
            <family val="3"/>
          </rPr>
          <t>_x000D_
TELHAS. CUMEEIRAS E ELEM. DE TELH. E CHAP. DE CIM. AMIANT</t>
        </r>
      </text>
    </comment>
    <comment ref="AC283" authorId="0" shapeId="0" xr:uid="{0FB49085-B333-49C9-9B9C-A2A440F4491D}">
      <text>
        <r>
          <rPr>
            <sz val="10"/>
            <color indexed="81"/>
            <rFont val="Lucida Console"/>
            <family val="3"/>
          </rPr>
          <t>_x000D_
AF 10.465/23 | Vc 28.09.2023 | Saldo     50 | C. T. AGOSTINHO TELHAS LTDA ( 248306 )</t>
        </r>
      </text>
    </comment>
    <comment ref="AG283" authorId="0" shapeId="0" xr:uid="{65C70549-6621-4EDC-BD8F-2FABD1C38A4C}">
      <text>
        <r>
          <rPr>
            <sz val="10"/>
            <color indexed="81"/>
            <rFont val="Lucida Console"/>
            <family val="3"/>
          </rPr>
          <t>_x000D_
AF 10.465/23 | Vc 28.09.2023 | Saldo     50 | C. T. AGOSTINHO TELHAS LTDA ( 248306 )</t>
        </r>
      </text>
    </comment>
    <comment ref="AW283" authorId="0" shapeId="0" xr:uid="{A58A0F67-4AD5-40C1-8A5E-2E46B6440902}">
      <text>
        <r>
          <rPr>
            <sz val="10"/>
            <color indexed="81"/>
            <rFont val="Lucida Console"/>
            <family val="3"/>
          </rPr>
          <t>Tempo de Estoque (Meses)_x000D_
_x000D_
113,0</t>
        </r>
      </text>
    </comment>
    <comment ref="A284" authorId="0" shapeId="0" xr:uid="{8DDA8878-8C13-43A7-B44A-06BDCD66C6E0}">
      <text>
        <r>
          <rPr>
            <sz val="10"/>
            <color indexed="81"/>
            <rFont val="Lucida Console"/>
            <family val="3"/>
          </rPr>
          <t>_x000D_
114299</t>
        </r>
      </text>
    </comment>
    <comment ref="B284" authorId="0" shapeId="0" xr:uid="{6C27758F-0D56-4871-8DED-92243FD68D27}">
      <text>
        <r>
          <rPr>
            <sz val="10"/>
            <color indexed="81"/>
            <rFont val="Lucida Console"/>
            <family val="3"/>
          </rPr>
          <t>DESCRIÇÃO DETALHADA_x000D_
CUMEEIRA NORMAL ( PARA TELHA DE CONCRETO ), INCLANACAO MINIMA : 30 OU 16,40º. SOBREPOSICAO TRANSVERSAL: 10 CM. RESISTENCIA A FLEXAO : ACIMA DE 300 KG. SEGUNDO AS NORMAS TECNICAS ABNT : NBR 13858-1 / 13858-2</t>
        </r>
      </text>
    </comment>
    <comment ref="G284" authorId="0" shapeId="0" xr:uid="{6D42A21B-5E85-4DFB-94EB-0A98658EA94E}">
      <text>
        <r>
          <rPr>
            <sz val="10"/>
            <color indexed="81"/>
            <rFont val="Lucida Console"/>
            <family val="3"/>
          </rPr>
          <t>_x000D_
Últ estimativa : 0_x000D_
Enviada em     : 22.04.2021_x000D_
Ata - Venc     : 174/20 - 16.08.2021</t>
        </r>
      </text>
    </comment>
    <comment ref="O284" authorId="0" shapeId="0" xr:uid="{B7745B3C-F6D3-4A69-94D0-E5C477D8CC0B}">
      <text>
        <r>
          <rPr>
            <sz val="10"/>
            <color indexed="81"/>
            <rFont val="Lucida Console"/>
            <family val="3"/>
          </rPr>
          <t>_x000D_
Pertencia a ATA nº 174/20_x000D_
Estimativa de Renovação enviada em 22.04.2021 - Qtd _x000D_
PE  99/20 lote 21_x000D_
03.08.20 = Finalizado</t>
        </r>
      </text>
    </comment>
    <comment ref="W284" authorId="0" shapeId="0" xr:uid="{0086C7A6-411F-40D9-827B-1347DDF9CD8B}">
      <text>
        <r>
          <rPr>
            <sz val="10"/>
            <color indexed="81"/>
            <rFont val="Lucida Console"/>
            <family val="3"/>
          </rPr>
          <t>_x000D_
DM-Construção</t>
        </r>
      </text>
    </comment>
    <comment ref="X284" authorId="0" shapeId="0" xr:uid="{CF251C56-6BA8-451F-8F5F-AAD1155B449A}">
      <text>
        <r>
          <rPr>
            <sz val="10"/>
            <color indexed="81"/>
            <rFont val="Lucida Console"/>
            <family val="3"/>
          </rPr>
          <t>_x000D_
MAT.E EQUIP. P/ CONSTR.CIVIL E CONSERV. DE VIAS PUBL.</t>
        </r>
      </text>
    </comment>
    <comment ref="Y284" authorId="0" shapeId="0" xr:uid="{B70FCB12-1C69-483E-A92D-77DE8B6FFB43}">
      <text>
        <r>
          <rPr>
            <sz val="10"/>
            <color indexed="81"/>
            <rFont val="Lucida Console"/>
            <family val="3"/>
          </rPr>
          <t>_x000D_
TELHAS. CUMEEIRAS E ELEM. DE TELH. E CHAP. DE CIM. AMIANT</t>
        </r>
      </text>
    </comment>
    <comment ref="AW284" authorId="0" shapeId="0" xr:uid="{C9EB95B7-CCB9-4A86-9100-E44694867A75}">
      <text>
        <r>
          <rPr>
            <sz val="10"/>
            <color indexed="81"/>
            <rFont val="Lucida Console"/>
            <family val="3"/>
          </rPr>
          <t>Tempo de Estoque (Meses)_x000D_
_x000D_
174,0</t>
        </r>
      </text>
    </comment>
    <comment ref="A285" authorId="0" shapeId="0" xr:uid="{A739C78A-49F5-4EF3-A663-01A13B32D098}">
      <text>
        <r>
          <rPr>
            <sz val="10"/>
            <color indexed="81"/>
            <rFont val="Lucida Console"/>
            <family val="3"/>
          </rPr>
          <t>_x000D_
14784</t>
        </r>
      </text>
    </comment>
    <comment ref="B285" authorId="0" shapeId="0" xr:uid="{DFD20A40-6528-40DC-8E49-CA6ADE6823AE}">
      <text>
        <r>
          <rPr>
            <sz val="10"/>
            <color indexed="81"/>
            <rFont val="Lucida Console"/>
            <family val="3"/>
          </rPr>
          <t>DESCRIÇÃO DETALHADA_x000D_
CURVA 90 GRAUS DE ACO CARBONO GALVANIZADO P/ ELETRODUTO ROSQUEAVEL 3/4"</t>
        </r>
      </text>
    </comment>
    <comment ref="G285" authorId="0" shapeId="0" xr:uid="{E3986325-7019-489D-9B9C-E818DC7F0D4E}">
      <text>
        <r>
          <rPr>
            <sz val="10"/>
            <color indexed="81"/>
            <rFont val="Lucida Console"/>
            <family val="3"/>
          </rPr>
          <t>_x000D_
Últ estimativa : 300_x000D_
Enviada em     : 23.09.2020_x000D_
Ata - Venc     : 58/21 - 02.03.2022</t>
        </r>
      </text>
    </comment>
    <comment ref="O285" authorId="0" shapeId="0" xr:uid="{A17967CD-3F42-4CDA-96F8-59BFCED33E87}">
      <text>
        <r>
          <rPr>
            <sz val="10"/>
            <color indexed="81"/>
            <rFont val="Lucida Console"/>
            <family val="3"/>
          </rPr>
          <t>_x000D_
Pertencia a ATA nº 58/21_x000D_
Estimativa de Renovação enviada em 23.09.2020 - Qtd 300_x000D_
PE   5/21 lote _x000D_
02.02.21 = Finalizado</t>
        </r>
      </text>
    </comment>
    <comment ref="W285" authorId="0" shapeId="0" xr:uid="{42230936-960E-4BED-BF8A-803F754D2FA2}">
      <text>
        <r>
          <rPr>
            <sz val="10"/>
            <color indexed="81"/>
            <rFont val="Lucida Console"/>
            <family val="3"/>
          </rPr>
          <t>_x000D_
DM-Elétrica</t>
        </r>
      </text>
    </comment>
    <comment ref="X285" authorId="0" shapeId="0" xr:uid="{13789EBC-1C57-4015-8FFD-88F5874DB773}">
      <text>
        <r>
          <rPr>
            <sz val="10"/>
            <color indexed="81"/>
            <rFont val="Lucida Console"/>
            <family val="3"/>
          </rPr>
          <t>_x000D_
EQUIP. MAT. P/ GERACAO, TRANSM. DISTR. RETIF...</t>
        </r>
      </text>
    </comment>
    <comment ref="Y285" authorId="0" shapeId="0" xr:uid="{3F2A3B6C-73C7-43AB-91B0-FB820895566E}">
      <text>
        <r>
          <rPr>
            <sz val="10"/>
            <color indexed="81"/>
            <rFont val="Lucida Console"/>
            <family val="3"/>
          </rPr>
          <t>_x000D_
ELETRODUTOS E ACESSORIOS</t>
        </r>
      </text>
    </comment>
    <comment ref="AW285" authorId="0" shapeId="0" xr:uid="{70411E7D-1F28-4A38-ABE0-13356DD2D1F2}">
      <text>
        <r>
          <rPr>
            <sz val="10"/>
            <color indexed="81"/>
            <rFont val="Lucida Console"/>
            <family val="3"/>
          </rPr>
          <t>Tempo de Estoque (Meses)_x000D_
_x000D_
100,0</t>
        </r>
      </text>
    </comment>
    <comment ref="A286" authorId="0" shapeId="0" xr:uid="{199B0A0F-7E61-4037-B6B4-2D4AD209ED35}">
      <text>
        <r>
          <rPr>
            <sz val="10"/>
            <color indexed="81"/>
            <rFont val="Lucida Console"/>
            <family val="3"/>
          </rPr>
          <t>_x000D_
102776</t>
        </r>
      </text>
    </comment>
    <comment ref="B286" authorId="0" shapeId="0" xr:uid="{5FC0C07B-7ABC-4E71-99E1-06D2E815F9C1}">
      <text>
        <r>
          <rPr>
            <sz val="10"/>
            <color indexed="81"/>
            <rFont val="Lucida Console"/>
            <family val="3"/>
          </rPr>
          <t>DESCRIÇÃO DETALHADA_x000D_
CURVA LONGA DE ACO P/ELETRODUTO GALVANIZADO A FOGO, 90º - DIAMETRO 2"</t>
        </r>
      </text>
    </comment>
    <comment ref="W286" authorId="0" shapeId="0" xr:uid="{E0F69725-BDDB-4190-ADBD-92F3650A8AAB}">
      <text>
        <r>
          <rPr>
            <sz val="10"/>
            <color indexed="81"/>
            <rFont val="Lucida Console"/>
            <family val="3"/>
          </rPr>
          <t>_x000D_
DM-Elétrica</t>
        </r>
      </text>
    </comment>
    <comment ref="X286" authorId="0" shapeId="0" xr:uid="{10FF2BBC-E4DA-481E-87FC-77BB11573B53}">
      <text>
        <r>
          <rPr>
            <sz val="10"/>
            <color indexed="81"/>
            <rFont val="Lucida Console"/>
            <family val="3"/>
          </rPr>
          <t>_x000D_
EQUIP. MAT. P/ GERACAO, TRANSM. DISTR. RETIF...</t>
        </r>
      </text>
    </comment>
    <comment ref="Y286" authorId="0" shapeId="0" xr:uid="{E155CFD7-A867-4784-BB90-69ECFEDB4402}">
      <text>
        <r>
          <rPr>
            <sz val="10"/>
            <color indexed="81"/>
            <rFont val="Lucida Console"/>
            <family val="3"/>
          </rPr>
          <t>_x000D_
ELETRODUTOS E ACESSORIOS</t>
        </r>
      </text>
    </comment>
    <comment ref="AW286" authorId="0" shapeId="0" xr:uid="{7251B210-B3F1-4F22-9ED1-5663DF81BF96}">
      <text>
        <r>
          <rPr>
            <sz val="10"/>
            <color indexed="81"/>
            <rFont val="Lucida Console"/>
            <family val="3"/>
          </rPr>
          <t>Tempo de Estoque (Meses)_x000D_
_x000D_
40,0</t>
        </r>
      </text>
    </comment>
    <comment ref="A287" authorId="0" shapeId="0" xr:uid="{2C0B9322-CE26-40AE-9761-74BA1A72B9AD}">
      <text>
        <r>
          <rPr>
            <sz val="10"/>
            <color indexed="81"/>
            <rFont val="Lucida Console"/>
            <family val="3"/>
          </rPr>
          <t>_x000D_
102922</t>
        </r>
      </text>
    </comment>
    <comment ref="B287" authorId="0" shapeId="0" xr:uid="{4EA6AFBF-12CB-4B02-A56A-F8C320DCF991}">
      <text>
        <r>
          <rPr>
            <sz val="10"/>
            <color indexed="81"/>
            <rFont val="Lucida Console"/>
            <family val="3"/>
          </rPr>
          <t>DESCRIÇÃO DETALHADA_x000D_
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r>
      </text>
    </comment>
    <comment ref="G287" authorId="0" shapeId="0" xr:uid="{C9628FC1-3A03-4679-90FD-3EA369130F99}">
      <text>
        <r>
          <rPr>
            <sz val="10"/>
            <color indexed="81"/>
            <rFont val="Lucida Console"/>
            <family val="3"/>
          </rPr>
          <t>_x000D_
Últ estimativa : 20.000_x000D_
Enviada em     : 10.09.2021_x000D_
Ata - Venc     : 308/20 - 28.12.2021</t>
        </r>
      </text>
    </comment>
    <comment ref="W287" authorId="0" shapeId="0" xr:uid="{F74EA8EA-827E-4112-9694-4D3041AEE247}">
      <text>
        <r>
          <rPr>
            <sz val="10"/>
            <color indexed="81"/>
            <rFont val="Lucida Console"/>
            <family val="3"/>
          </rPr>
          <t>_x000D_
Administrativo</t>
        </r>
      </text>
    </comment>
    <comment ref="X287" authorId="0" shapeId="0" xr:uid="{75F8C406-B3A5-41D5-AB99-33B131CE2E58}">
      <text>
        <r>
          <rPr>
            <sz val="10"/>
            <color indexed="81"/>
            <rFont val="Lucida Console"/>
            <family val="3"/>
          </rPr>
          <t>_x000D_
MAQ.EQUIP.E MATERIAIS P/ HIGIEN.LIMP.POLIM.E LUBR.</t>
        </r>
      </text>
    </comment>
    <comment ref="Y287" authorId="0" shapeId="0" xr:uid="{EAC29A0E-CD6F-405E-B298-A2591500FD95}">
      <text>
        <r>
          <rPr>
            <sz val="10"/>
            <color indexed="81"/>
            <rFont val="Lucida Console"/>
            <family val="3"/>
          </rPr>
          <t>_x000D_
DETERGENTES,DESINF.,GERMICIDAS,REMOVEDORES E AFINS</t>
        </r>
      </text>
    </comment>
    <comment ref="AW287" authorId="0" shapeId="0" xr:uid="{D8372320-BAB0-477A-90FF-F8419A05B31B}">
      <text>
        <r>
          <rPr>
            <sz val="10"/>
            <color indexed="81"/>
            <rFont val="Lucida Console"/>
            <family val="3"/>
          </rPr>
          <t>Tempo de Estoque (Meses)_x000D_
_x000D_
2.139,0</t>
        </r>
      </text>
    </comment>
    <comment ref="A288" authorId="0" shapeId="0" xr:uid="{40CDDE71-FB65-44FD-A2F7-8BF7081F8098}">
      <text>
        <r>
          <rPr>
            <sz val="10"/>
            <color indexed="81"/>
            <rFont val="Lucida Console"/>
            <family val="3"/>
          </rPr>
          <t>_x000D_
138475</t>
        </r>
      </text>
    </comment>
    <comment ref="B288" authorId="0" shapeId="0" xr:uid="{79906507-DC1C-4CEC-9DEA-5B7BA1FE6F81}">
      <text>
        <r>
          <rPr>
            <sz val="10"/>
            <color indexed="81"/>
            <rFont val="Lucida Console"/>
            <family val="3"/>
          </rPr>
          <t>DESCRIÇÃO DETALHADA_x000D_
DISCO DE CORTE 14" X 1/8" X 1" DE ACORDO COM AS NORMAS DA ABNT</t>
        </r>
      </text>
    </comment>
    <comment ref="G288" authorId="0" shapeId="0" xr:uid="{3B9E637B-EA4F-4DF1-A325-4E94E7BD53FD}">
      <text>
        <r>
          <rPr>
            <sz val="10"/>
            <color indexed="81"/>
            <rFont val="Lucida Console"/>
            <family val="3"/>
          </rPr>
          <t xml:space="preserve">_x000D_
Últ estimativa : 200_x000D_
Enviada em     : 24.10.2019_x000D_
Ata - Venc     : /-2000 - </t>
        </r>
      </text>
    </comment>
    <comment ref="O288" authorId="0" shapeId="0" xr:uid="{F978B180-5B48-40D4-B811-52E45EBF633D}">
      <text>
        <r>
          <rPr>
            <sz val="10"/>
            <color indexed="81"/>
            <rFont val="Lucida Console"/>
            <family val="3"/>
          </rPr>
          <t>_x000D_
Ata anterior não identificada.</t>
        </r>
      </text>
    </comment>
    <comment ref="W288" authorId="0" shapeId="0" xr:uid="{11BBB61D-2A80-43D9-9F25-EB1918A5DD3D}">
      <text>
        <r>
          <rPr>
            <sz val="10"/>
            <color indexed="81"/>
            <rFont val="Lucida Console"/>
            <family val="3"/>
          </rPr>
          <t>_x000D_
DM-Serralheria</t>
        </r>
      </text>
    </comment>
    <comment ref="X288" authorId="0" shapeId="0" xr:uid="{A28E4330-C6B3-4A65-BE72-D16798D966C6}">
      <text>
        <r>
          <rPr>
            <sz val="10"/>
            <color indexed="81"/>
            <rFont val="Lucida Console"/>
            <family val="3"/>
          </rPr>
          <t>_x000D_
ABRASIVOS</t>
        </r>
      </text>
    </comment>
    <comment ref="Y288" authorId="0" shapeId="0" xr:uid="{CFADE9E8-2645-4372-A8DB-A99AAE113DB7}">
      <text>
        <r>
          <rPr>
            <sz val="10"/>
            <color indexed="81"/>
            <rFont val="Lucida Console"/>
            <family val="3"/>
          </rPr>
          <t>_x000D_
DISCO DE FIBRA</t>
        </r>
      </text>
    </comment>
    <comment ref="AW288" authorId="0" shapeId="0" xr:uid="{7E6A7065-A6B3-4768-B128-0B36F3D47CB3}">
      <text>
        <r>
          <rPr>
            <sz val="10"/>
            <color indexed="81"/>
            <rFont val="Lucida Console"/>
            <family val="3"/>
          </rPr>
          <t>Tempo de Estoque (Meses)_x000D_
_x000D_
155,0</t>
        </r>
      </text>
    </comment>
    <comment ref="A289" authorId="0" shapeId="0" xr:uid="{09ABB3E3-9A06-4972-ACB4-09BA93CB0F28}">
      <text>
        <r>
          <rPr>
            <sz val="10"/>
            <color indexed="81"/>
            <rFont val="Lucida Console"/>
            <family val="3"/>
          </rPr>
          <t>_x000D_
109986</t>
        </r>
      </text>
    </comment>
    <comment ref="B289" authorId="0" shapeId="0" xr:uid="{BAE25318-3F43-4666-B085-FB7D1A9A14D3}">
      <text>
        <r>
          <rPr>
            <sz val="10"/>
            <color indexed="81"/>
            <rFont val="Lucida Console"/>
            <family val="3"/>
          </rPr>
          <t>DESCRIÇÃO DETALHADA_x000D_
DISCO DE CORTE 14" X 3/16" X 1" DE ACORDO COM AS NORMAS DA ABNT</t>
        </r>
      </text>
    </comment>
    <comment ref="G289" authorId="0" shapeId="0" xr:uid="{2E7DA5E9-ED7B-4330-9A3C-E36E762F53ED}">
      <text>
        <r>
          <rPr>
            <sz val="10"/>
            <color indexed="81"/>
            <rFont val="Lucida Console"/>
            <family val="3"/>
          </rPr>
          <t xml:space="preserve">_x000D_
Últ estimativa : 0_x000D_
Enviada em     : 25.09.2019_x000D_
Ata - Venc     : /-2000 - </t>
        </r>
      </text>
    </comment>
    <comment ref="O289" authorId="0" shapeId="0" xr:uid="{CE658791-279A-48C4-840C-E72CD5D6C684}">
      <text>
        <r>
          <rPr>
            <sz val="10"/>
            <color indexed="81"/>
            <rFont val="Lucida Console"/>
            <family val="3"/>
          </rPr>
          <t>_x000D_
Ata anterior não identificada.</t>
        </r>
      </text>
    </comment>
    <comment ref="W289" authorId="0" shapeId="0" xr:uid="{A7BAB8ED-4D0D-4829-9C42-4EE99702A3B4}">
      <text>
        <r>
          <rPr>
            <sz val="10"/>
            <color indexed="81"/>
            <rFont val="Lucida Console"/>
            <family val="3"/>
          </rPr>
          <t>_x000D_
DM-Serralheria</t>
        </r>
      </text>
    </comment>
    <comment ref="X289" authorId="0" shapeId="0" xr:uid="{56BB2319-2E2E-4B18-A1B9-978BBAC9215C}">
      <text>
        <r>
          <rPr>
            <sz val="10"/>
            <color indexed="81"/>
            <rFont val="Lucida Console"/>
            <family val="3"/>
          </rPr>
          <t>_x000D_
ABRASIVOS</t>
        </r>
      </text>
    </comment>
    <comment ref="Y289" authorId="0" shapeId="0" xr:uid="{C32F743F-C429-4240-842D-F50E9A276655}">
      <text>
        <r>
          <rPr>
            <sz val="10"/>
            <color indexed="81"/>
            <rFont val="Lucida Console"/>
            <family val="3"/>
          </rPr>
          <t>_x000D_
DISCO DE FIBRA</t>
        </r>
      </text>
    </comment>
    <comment ref="AW289" authorId="0" shapeId="0" xr:uid="{5E63654E-726A-4860-AABB-39F09B21441D}">
      <text>
        <r>
          <rPr>
            <sz val="10"/>
            <color indexed="81"/>
            <rFont val="Lucida Console"/>
            <family val="3"/>
          </rPr>
          <t>Tempo de Estoque (Meses)_x000D_
_x000D_
98,0</t>
        </r>
      </text>
    </comment>
    <comment ref="A290" authorId="0" shapeId="0" xr:uid="{15285559-2568-4AB9-AE66-06E5FA7C0CFD}">
      <text>
        <r>
          <rPr>
            <sz val="10"/>
            <color indexed="81"/>
            <rFont val="Lucida Console"/>
            <family val="3"/>
          </rPr>
          <t>_x000D_
122304</t>
        </r>
      </text>
    </comment>
    <comment ref="B290" authorId="0" shapeId="0" xr:uid="{22A2F8A9-F2FC-4A74-8E2E-DBDDDD8C81B8}">
      <text>
        <r>
          <rPr>
            <sz val="10"/>
            <color indexed="81"/>
            <rFont val="Lucida Console"/>
            <family val="3"/>
          </rPr>
          <t>DESCRIÇÃO DETALHADA_x000D_
DISCO DE CORTE 4 1/2" DE DIAMETRO EXTERNO, 01 MM DE ESPESSURA E 7/8" DE DIAMETRO DE FURO</t>
        </r>
      </text>
    </comment>
    <comment ref="G290" authorId="0" shapeId="0" xr:uid="{BE290441-E35D-4A3E-A3D1-F6A8376515B5}">
      <text>
        <r>
          <rPr>
            <sz val="10"/>
            <color indexed="81"/>
            <rFont val="Lucida Console"/>
            <family val="3"/>
          </rPr>
          <t>_x000D_
Últ estimativa : 1.100_x000D_
Enviada em     : 25.09.2019_x000D_
Ata - Venc     : 114/18 - 07.06.2019</t>
        </r>
      </text>
    </comment>
    <comment ref="O290" authorId="0" shapeId="0" xr:uid="{6BF2B603-55A3-4E20-B34B-9F82F3AC6C5D}">
      <text>
        <r>
          <rPr>
            <sz val="10"/>
            <color indexed="81"/>
            <rFont val="Lucida Console"/>
            <family val="3"/>
          </rPr>
          <t>_x000D_
Pertencia a ATA nº 114/18_x000D_
Estimativa de Renovação enviada em 25.09.2019 - Qtd 1.100_x000D_
PE  17/20 lote 55_x000D_
19.05.20 = Finalizar, contrato assinado.</t>
        </r>
      </text>
    </comment>
    <comment ref="W290" authorId="0" shapeId="0" xr:uid="{616F2BD5-0AC7-48E8-A97A-6E836F6DD2D9}">
      <text>
        <r>
          <rPr>
            <sz val="10"/>
            <color indexed="81"/>
            <rFont val="Lucida Console"/>
            <family val="3"/>
          </rPr>
          <t>_x000D_
DM-Serralheria</t>
        </r>
      </text>
    </comment>
    <comment ref="X290" authorId="0" shapeId="0" xr:uid="{11BF18A0-38CA-4093-9945-958D55CD921D}">
      <text>
        <r>
          <rPr>
            <sz val="10"/>
            <color indexed="81"/>
            <rFont val="Lucida Console"/>
            <family val="3"/>
          </rPr>
          <t>_x000D_
ABRASIVOS</t>
        </r>
      </text>
    </comment>
    <comment ref="Y290" authorId="0" shapeId="0" xr:uid="{2A05DD29-27B9-4FFB-9D1A-47B6F64BA593}">
      <text>
        <r>
          <rPr>
            <sz val="10"/>
            <color indexed="81"/>
            <rFont val="Lucida Console"/>
            <family val="3"/>
          </rPr>
          <t>_x000D_
DISCO DE FIBRA</t>
        </r>
      </text>
    </comment>
    <comment ref="AW290" authorId="0" shapeId="0" xr:uid="{A932A611-6FF6-4356-A1D7-B188C1EA5418}">
      <text>
        <r>
          <rPr>
            <sz val="10"/>
            <color indexed="81"/>
            <rFont val="Lucida Console"/>
            <family val="3"/>
          </rPr>
          <t>Tempo de Estoque (Meses)_x000D_
_x000D_
4.000,0</t>
        </r>
      </text>
    </comment>
    <comment ref="A291" authorId="0" shapeId="0" xr:uid="{FEC74E89-757A-4BC4-A6D1-B84219E091D5}">
      <text>
        <r>
          <rPr>
            <sz val="10"/>
            <color indexed="81"/>
            <rFont val="Lucida Console"/>
            <family val="3"/>
          </rPr>
          <t>_x000D_
122305</t>
        </r>
      </text>
    </comment>
    <comment ref="B291" authorId="0" shapeId="0" xr:uid="{E74B96AF-5A88-4509-931E-2624B2118C47}">
      <text>
        <r>
          <rPr>
            <sz val="10"/>
            <color indexed="81"/>
            <rFont val="Lucida Console"/>
            <family val="3"/>
          </rPr>
          <t>DESCRIÇÃO DETALHADA_x000D_
DISCO DE CORTE 4 1/2" DE DIAMETRO EXTERNO, 1/8" DE ESPESSURA E 7/8" DE DIAMETRO DE FURO</t>
        </r>
      </text>
    </comment>
    <comment ref="G291" authorId="0" shapeId="0" xr:uid="{6E9E416B-9D9B-4086-B697-B15F9D01BE0F}">
      <text>
        <r>
          <rPr>
            <sz val="10"/>
            <color indexed="81"/>
            <rFont val="Lucida Console"/>
            <family val="3"/>
          </rPr>
          <t>_x000D_
Últ estimativa : 600_x000D_
Enviada em     : 24.11.2020_x000D_
Ata - Venc     : 55/20 - 12.03.2021</t>
        </r>
      </text>
    </comment>
    <comment ref="O291" authorId="0" shapeId="0" xr:uid="{5E32E401-CA83-4A60-8532-A4FA07BBB7E4}">
      <text>
        <r>
          <rPr>
            <sz val="10"/>
            <color indexed="81"/>
            <rFont val="Lucida Console"/>
            <family val="3"/>
          </rPr>
          <t>_x000D_
Pertencia a ATA nº 55/20_x000D_
Estimativa de Renovação enviada em 24.11.2020 - Qtd 600_x000D_
PE   2/20 lote 24_x000D_
23.04.20 = Processo conferido, finalizado.</t>
        </r>
      </text>
    </comment>
    <comment ref="W291" authorId="0" shapeId="0" xr:uid="{18CE1A4D-14BA-4757-9237-0F0B5B80382F}">
      <text>
        <r>
          <rPr>
            <sz val="10"/>
            <color indexed="81"/>
            <rFont val="Lucida Console"/>
            <family val="3"/>
          </rPr>
          <t>_x000D_
DM-Serralheria</t>
        </r>
      </text>
    </comment>
    <comment ref="X291" authorId="0" shapeId="0" xr:uid="{9E2EF88B-6E25-47F0-9B60-488A9B7F5D6E}">
      <text>
        <r>
          <rPr>
            <sz val="10"/>
            <color indexed="81"/>
            <rFont val="Lucida Console"/>
            <family val="3"/>
          </rPr>
          <t>_x000D_
ABRASIVOS</t>
        </r>
      </text>
    </comment>
    <comment ref="Y291" authorId="0" shapeId="0" xr:uid="{9F240766-196D-4685-BD27-2D99299BF6EA}">
      <text>
        <r>
          <rPr>
            <sz val="10"/>
            <color indexed="81"/>
            <rFont val="Lucida Console"/>
            <family val="3"/>
          </rPr>
          <t>_x000D_
DISCO DE FIBRA</t>
        </r>
      </text>
    </comment>
    <comment ref="AW291" authorId="0" shapeId="0" xr:uid="{2B2A065A-F752-41ED-9C35-285AE4378BB9}">
      <text>
        <r>
          <rPr>
            <sz val="10"/>
            <color indexed="81"/>
            <rFont val="Lucida Console"/>
            <family val="3"/>
          </rPr>
          <t>Tempo de Estoque (Meses)_x000D_
_x000D_
426,0</t>
        </r>
      </text>
    </comment>
    <comment ref="A292" authorId="0" shapeId="0" xr:uid="{F2B95C35-E576-4B9A-BEFD-AC4E12449106}">
      <text>
        <r>
          <rPr>
            <sz val="10"/>
            <color indexed="81"/>
            <rFont val="Lucida Console"/>
            <family val="3"/>
          </rPr>
          <t>_x000D_
81455</t>
        </r>
      </text>
    </comment>
    <comment ref="B292" authorId="0" shapeId="0" xr:uid="{1F0889C2-C22C-470A-B3F0-C7EA0BE2E14E}">
      <text>
        <r>
          <rPr>
            <sz val="10"/>
            <color indexed="81"/>
            <rFont val="Lucida Console"/>
            <family val="3"/>
          </rPr>
          <t>DESCRIÇÃO DETALHADA_x000D_
DISCO DE CORTE 7" X 1/8" X 7/8" (DIAM.EXT X ESPESSURA X DIAM. FURO) - CONFORME NORMAS ABNT</t>
        </r>
      </text>
    </comment>
    <comment ref="G292" authorId="0" shapeId="0" xr:uid="{BD04BCDC-E087-4EF6-A637-0B41C81FE1DE}">
      <text>
        <r>
          <rPr>
            <sz val="10"/>
            <color indexed="81"/>
            <rFont val="Lucida Console"/>
            <family val="3"/>
          </rPr>
          <t>_x000D_
Últ estimativa : 300_x000D_
Enviada em     : 17.12.2020_x000D_
Ata - Venc     : 88/20 - 01.04.2021</t>
        </r>
      </text>
    </comment>
    <comment ref="O292" authorId="0" shapeId="0" xr:uid="{55D4CF1D-53DE-404B-884E-AC72D5C0FB95}">
      <text>
        <r>
          <rPr>
            <sz val="10"/>
            <color indexed="81"/>
            <rFont val="Lucida Console"/>
            <family val="3"/>
          </rPr>
          <t>_x000D_
Pertencia a ATA nº 88/20_x000D_
Estimativa de Renovação enviada em 17.12.2020 - Qtd 300_x000D_
PE   6/20 lote 15_x000D_
28.04.21 = Processo conferido, finalizado.</t>
        </r>
      </text>
    </comment>
    <comment ref="W292" authorId="0" shapeId="0" xr:uid="{E3A3E075-4665-4E31-9386-0D90414035FD}">
      <text>
        <r>
          <rPr>
            <sz val="10"/>
            <color indexed="81"/>
            <rFont val="Lucida Console"/>
            <family val="3"/>
          </rPr>
          <t>_x000D_
DM-Serralheria</t>
        </r>
      </text>
    </comment>
    <comment ref="X292" authorId="0" shapeId="0" xr:uid="{F01C872B-811F-448D-B27C-64A7437F0E03}">
      <text>
        <r>
          <rPr>
            <sz val="10"/>
            <color indexed="81"/>
            <rFont val="Lucida Console"/>
            <family val="3"/>
          </rPr>
          <t>_x000D_
ABRASIVOS</t>
        </r>
      </text>
    </comment>
    <comment ref="Y292" authorId="0" shapeId="0" xr:uid="{E3793D9B-1CAC-4195-88B0-EC4576B5EE92}">
      <text>
        <r>
          <rPr>
            <sz val="10"/>
            <color indexed="81"/>
            <rFont val="Lucida Console"/>
            <family val="3"/>
          </rPr>
          <t>_x000D_
DISCO DE FIBRA</t>
        </r>
      </text>
    </comment>
    <comment ref="AW292" authorId="0" shapeId="0" xr:uid="{C994B17B-4F84-4283-8A21-47C1EA2B3475}">
      <text>
        <r>
          <rPr>
            <sz val="10"/>
            <color indexed="81"/>
            <rFont val="Lucida Console"/>
            <family val="3"/>
          </rPr>
          <t>Tempo de Estoque (Meses)_x000D_
_x000D_
81,0</t>
        </r>
      </text>
    </comment>
    <comment ref="A293" authorId="0" shapeId="0" xr:uid="{ADC45AEE-E8F7-4279-9A49-598F38B6134B}">
      <text>
        <r>
          <rPr>
            <sz val="10"/>
            <color indexed="81"/>
            <rFont val="Lucida Console"/>
            <family val="3"/>
          </rPr>
          <t>_x000D_
80387</t>
        </r>
      </text>
    </comment>
    <comment ref="B293" authorId="0" shapeId="0" xr:uid="{1F37F025-B1D7-4800-8063-3B86D30BC045}">
      <text>
        <r>
          <rPr>
            <sz val="10"/>
            <color indexed="81"/>
            <rFont val="Lucida Console"/>
            <family val="3"/>
          </rPr>
          <t>DESCRIÇÃO DETALHADA_x000D_
DISCO DE CORTE 9" X 1/8" X 7/8"</t>
        </r>
      </text>
    </comment>
    <comment ref="G293" authorId="0" shapeId="0" xr:uid="{D8328641-4B83-4136-A004-00DC544B7A28}">
      <text>
        <r>
          <rPr>
            <sz val="10"/>
            <color indexed="81"/>
            <rFont val="Lucida Console"/>
            <family val="3"/>
          </rPr>
          <t xml:space="preserve">_x000D_
Últ estimativa : 400_x000D_
Enviada em     : 25.09.2019_x000D_
Ata - Venc     : /-2000 - </t>
        </r>
      </text>
    </comment>
    <comment ref="O293" authorId="0" shapeId="0" xr:uid="{286F5A79-54F7-4868-94C7-6908F546B08E}">
      <text>
        <r>
          <rPr>
            <sz val="10"/>
            <color indexed="81"/>
            <rFont val="Lucida Console"/>
            <family val="3"/>
          </rPr>
          <t>_x000D_
Ata anterior não identificada.</t>
        </r>
      </text>
    </comment>
    <comment ref="W293" authorId="0" shapeId="0" xr:uid="{36BB8F0D-29B8-4F13-A07C-70FAD27D9149}">
      <text>
        <r>
          <rPr>
            <sz val="10"/>
            <color indexed="81"/>
            <rFont val="Lucida Console"/>
            <family val="3"/>
          </rPr>
          <t>_x000D_
DM-Serralheria</t>
        </r>
      </text>
    </comment>
    <comment ref="X293" authorId="0" shapeId="0" xr:uid="{38C9B09B-156D-43C6-A4B3-875EF3206923}">
      <text>
        <r>
          <rPr>
            <sz val="10"/>
            <color indexed="81"/>
            <rFont val="Lucida Console"/>
            <family val="3"/>
          </rPr>
          <t>_x000D_
ABRASIVOS</t>
        </r>
      </text>
    </comment>
    <comment ref="Y293" authorId="0" shapeId="0" xr:uid="{D59BB508-FA62-4D09-ACA2-51FE2122D302}">
      <text>
        <r>
          <rPr>
            <sz val="10"/>
            <color indexed="81"/>
            <rFont val="Lucida Console"/>
            <family val="3"/>
          </rPr>
          <t>_x000D_
DISCO DE FIBRA</t>
        </r>
      </text>
    </comment>
    <comment ref="AW293" authorId="0" shapeId="0" xr:uid="{D23C831A-9672-42E0-8EE4-9059043273F6}">
      <text>
        <r>
          <rPr>
            <sz val="10"/>
            <color indexed="81"/>
            <rFont val="Lucida Console"/>
            <family val="3"/>
          </rPr>
          <t>Tempo de Estoque (Meses)_x000D_
_x000D_
385,0</t>
        </r>
      </text>
    </comment>
    <comment ref="A294" authorId="0" shapeId="0" xr:uid="{20F53446-8A19-4BE6-AF1D-76D66AD4D166}">
      <text>
        <r>
          <rPr>
            <sz val="10"/>
            <color indexed="81"/>
            <rFont val="Lucida Console"/>
            <family val="3"/>
          </rPr>
          <t>_x000D_
52129</t>
        </r>
      </text>
    </comment>
    <comment ref="B294" authorId="0" shapeId="0" xr:uid="{56BBEF34-5E36-4134-B3E6-337F4A13F160}">
      <text>
        <r>
          <rPr>
            <sz val="10"/>
            <color indexed="81"/>
            <rFont val="Lucida Console"/>
            <family val="3"/>
          </rPr>
          <t>DESCRIÇÃO DETALHADA_x000D_
DISCO DE CORTE PARA POLICORTE - MED. 10" DIAMETRO EXTERNO -3/4" DIAMETRO INTERNO - 1/8" ESPESSURA</t>
        </r>
      </text>
    </comment>
    <comment ref="G294" authorId="0" shapeId="0" xr:uid="{26DF45B1-784A-4C61-9D9C-F759A38702B5}">
      <text>
        <r>
          <rPr>
            <sz val="10"/>
            <color indexed="81"/>
            <rFont val="Lucida Console"/>
            <family val="3"/>
          </rPr>
          <t>_x000D_
Últ estimativa : 700_x000D_
Enviada em     : 24.10.2019_x000D_
Ata - Venc     : 70/19 - 28.02.2020</t>
        </r>
      </text>
    </comment>
    <comment ref="O294" authorId="0" shapeId="0" xr:uid="{35D41BDD-F75E-4ABD-BD1C-2B14E73693D7}">
      <text>
        <r>
          <rPr>
            <sz val="10"/>
            <color indexed="81"/>
            <rFont val="Lucida Console"/>
            <family val="3"/>
          </rPr>
          <t>_x000D_
Pertencia a ATA nº 70/19_x000D_
Estimativa de Renovação enviada em 24.10.2019 - Qtd 700_x000D_
PE   2/20 lote 8 (Impróspero)_x000D_
23.04.20 = Processo conferido, finalizado.</t>
        </r>
      </text>
    </comment>
    <comment ref="W294" authorId="0" shapeId="0" xr:uid="{8B29B0DF-47C1-4A50-8F88-2D8BC004ED92}">
      <text>
        <r>
          <rPr>
            <sz val="10"/>
            <color indexed="81"/>
            <rFont val="Lucida Console"/>
            <family val="3"/>
          </rPr>
          <t>_x000D_
DM-Serralheria</t>
        </r>
      </text>
    </comment>
    <comment ref="X294" authorId="0" shapeId="0" xr:uid="{7D9CB19C-F75B-45CA-94CF-64C669F8B2B7}">
      <text>
        <r>
          <rPr>
            <sz val="10"/>
            <color indexed="81"/>
            <rFont val="Lucida Console"/>
            <family val="3"/>
          </rPr>
          <t>_x000D_
FERRAMENTAS MAQ.FERRAMENTAS,ELETR.PECAS E ACESSORI</t>
        </r>
      </text>
    </comment>
    <comment ref="Y294" authorId="0" shapeId="0" xr:uid="{E0FCE561-1497-4A7D-8EE8-FE72CFFB8541}">
      <text>
        <r>
          <rPr>
            <sz val="10"/>
            <color indexed="81"/>
            <rFont val="Lucida Console"/>
            <family val="3"/>
          </rPr>
          <t>_x000D_
DISCOS, LAMINAS E FITAS DE SERRAS ELETRICAS</t>
        </r>
      </text>
    </comment>
    <comment ref="AW294" authorId="0" shapeId="0" xr:uid="{9D193FDD-7A05-4DCF-966D-21FE7EFDCA01}">
      <text>
        <r>
          <rPr>
            <sz val="10"/>
            <color indexed="81"/>
            <rFont val="Lucida Console"/>
            <family val="3"/>
          </rPr>
          <t>Tempo de Estoque (Meses)_x000D_
_x000D_
455,0</t>
        </r>
      </text>
    </comment>
    <comment ref="A295" authorId="0" shapeId="0" xr:uid="{EF0B9034-0A43-4B5E-BB41-D87380C80D3D}">
      <text>
        <r>
          <rPr>
            <sz val="10"/>
            <color indexed="81"/>
            <rFont val="Lucida Console"/>
            <family val="3"/>
          </rPr>
          <t>_x000D_
17562</t>
        </r>
      </text>
    </comment>
    <comment ref="B295" authorId="0" shapeId="0" xr:uid="{5D4CC7B6-585E-4C4E-A94C-122D823BF325}">
      <text>
        <r>
          <rPr>
            <sz val="10"/>
            <color indexed="81"/>
            <rFont val="Lucida Console"/>
            <family val="3"/>
          </rPr>
          <t>DESCRIÇÃO DETALHADA_x000D_
DISCO DE DESBASTE 7" X 1/4" X 7/8" - CONFORME NORMAS DA ABNT</t>
        </r>
      </text>
    </comment>
    <comment ref="G295" authorId="0" shapeId="0" xr:uid="{52FD0E1C-CC4B-46F2-A3C3-930E9E84814D}">
      <text>
        <r>
          <rPr>
            <sz val="10"/>
            <color indexed="81"/>
            <rFont val="Lucida Console"/>
            <family val="3"/>
          </rPr>
          <t>_x000D_
Últ estimativa : 0_x000D_
Enviada em     : 17.12.2020_x000D_
Ata - Venc     : 88/20 - 01.04.2021</t>
        </r>
      </text>
    </comment>
    <comment ref="O295" authorId="0" shapeId="0" xr:uid="{124BEA22-4CEC-475B-BF34-7F6BA21F47CC}">
      <text>
        <r>
          <rPr>
            <sz val="10"/>
            <color indexed="81"/>
            <rFont val="Lucida Console"/>
            <family val="3"/>
          </rPr>
          <t>_x000D_
Pertencia a ATA nº 88/20_x000D_
Estimativa de Renovação enviada em 17.12.2020 - Qtd _x000D_
PE   6/20 lote 9_x000D_
28.04.21 = Processo conferido, finalizado.</t>
        </r>
      </text>
    </comment>
    <comment ref="W295" authorId="0" shapeId="0" xr:uid="{4AB2BDF9-8561-4F6A-AC93-870996571189}">
      <text>
        <r>
          <rPr>
            <sz val="10"/>
            <color indexed="81"/>
            <rFont val="Lucida Console"/>
            <family val="3"/>
          </rPr>
          <t>_x000D_
DM-Serralheria</t>
        </r>
      </text>
    </comment>
    <comment ref="X295" authorId="0" shapeId="0" xr:uid="{877A3EA1-5449-46F3-9E6C-3F5CD5D5DF1F}">
      <text>
        <r>
          <rPr>
            <sz val="10"/>
            <color indexed="81"/>
            <rFont val="Lucida Console"/>
            <family val="3"/>
          </rPr>
          <t>_x000D_
ABRASIVOS</t>
        </r>
      </text>
    </comment>
    <comment ref="Y295" authorId="0" shapeId="0" xr:uid="{AE63BBDA-C85E-4CD3-8FBB-EDDF59734C90}">
      <text>
        <r>
          <rPr>
            <sz val="10"/>
            <color indexed="81"/>
            <rFont val="Lucida Console"/>
            <family val="3"/>
          </rPr>
          <t>_x000D_
REBOLOS RESINOIDES</t>
        </r>
      </text>
    </comment>
    <comment ref="AW295" authorId="0" shapeId="0" xr:uid="{7FE6BF2B-D2B6-46BF-8BFF-50BC46A5652B}">
      <text>
        <r>
          <rPr>
            <sz val="10"/>
            <color indexed="81"/>
            <rFont val="Lucida Console"/>
            <family val="3"/>
          </rPr>
          <t>Tempo de Estoque (Meses)_x000D_
_x000D_
443,0</t>
        </r>
      </text>
    </comment>
    <comment ref="A296" authorId="0" shapeId="0" xr:uid="{0BCACBDD-1AE1-4AD6-A5BD-470197348E1C}">
      <text>
        <r>
          <rPr>
            <sz val="10"/>
            <color indexed="81"/>
            <rFont val="Lucida Console"/>
            <family val="3"/>
          </rPr>
          <t>_x000D_
139545</t>
        </r>
      </text>
    </comment>
    <comment ref="B296" authorId="0" shapeId="0" xr:uid="{D455A6AB-CD5F-4EA1-9DE0-3F0ED6C4BDC8}">
      <text>
        <r>
          <rPr>
            <sz val="10"/>
            <color indexed="81"/>
            <rFont val="Lucida Console"/>
            <family val="3"/>
          </rPr>
          <t>DESCRIÇÃO DETALHADA_x000D_
DISCO DE DESBASTE INDUSTRIAL PARA ACO / ACO INOX, DIMENSOES: Ø 4.1/2" X 1/4" X Ø 7/8", ROTACAO: 12.250 A 13.200 RPM</t>
        </r>
      </text>
    </comment>
    <comment ref="W296" authorId="0" shapeId="0" xr:uid="{9888C693-9EB0-4DC5-B69C-375369484042}">
      <text>
        <r>
          <rPr>
            <sz val="10"/>
            <color indexed="81"/>
            <rFont val="Lucida Console"/>
            <family val="3"/>
          </rPr>
          <t>_x000D_
DM-Serralheria</t>
        </r>
      </text>
    </comment>
    <comment ref="X296" authorId="0" shapeId="0" xr:uid="{753CCD2E-AC87-4E4D-85CB-D42C40DA492A}">
      <text>
        <r>
          <rPr>
            <sz val="10"/>
            <color indexed="81"/>
            <rFont val="Lucida Console"/>
            <family val="3"/>
          </rPr>
          <t>_x000D_
ABRASIVOS</t>
        </r>
      </text>
    </comment>
    <comment ref="Y296" authorId="0" shapeId="0" xr:uid="{64952B8A-576E-4FD9-A99A-10AE46672E5B}">
      <text>
        <r>
          <rPr>
            <sz val="10"/>
            <color indexed="81"/>
            <rFont val="Lucida Console"/>
            <family val="3"/>
          </rPr>
          <t>_x000D_
DISCO DE FIBRA</t>
        </r>
      </text>
    </comment>
    <comment ref="AW296" authorId="0" shapeId="0" xr:uid="{7B9DCD1F-7EEB-497F-AEB5-4C5FCF783431}">
      <text>
        <r>
          <rPr>
            <sz val="10"/>
            <color indexed="81"/>
            <rFont val="Lucida Console"/>
            <family val="3"/>
          </rPr>
          <t>Tempo de Estoque (Meses)_x000D_
_x000D_
373,0</t>
        </r>
      </text>
    </comment>
    <comment ref="A297" authorId="0" shapeId="0" xr:uid="{1BA6CD99-B5D2-4937-9D94-96D2440074EC}">
      <text>
        <r>
          <rPr>
            <sz val="10"/>
            <color indexed="81"/>
            <rFont val="Lucida Console"/>
            <family val="3"/>
          </rPr>
          <t>_x000D_
64634</t>
        </r>
      </text>
    </comment>
    <comment ref="B297" authorId="0" shapeId="0" xr:uid="{1844C177-8F79-4AAA-9FEF-6AD8F6AAAFB4}">
      <text>
        <r>
          <rPr>
            <sz val="10"/>
            <color indexed="81"/>
            <rFont val="Lucida Console"/>
            <family val="3"/>
          </rPr>
          <t>DESCRIÇÃO DETALHADA_x000D_
DISCO DE LIXA N. 40 - 30 CM DE DIAMETRO - PARA LIXADEIRA DE BANCADA</t>
        </r>
      </text>
    </comment>
    <comment ref="W297" authorId="0" shapeId="0" xr:uid="{AC5C87B7-73A4-4083-9D66-0440B8C0C933}">
      <text>
        <r>
          <rPr>
            <sz val="10"/>
            <color indexed="81"/>
            <rFont val="Lucida Console"/>
            <family val="3"/>
          </rPr>
          <t>_x000D_
DM-Serralheria</t>
        </r>
      </text>
    </comment>
    <comment ref="X297" authorId="0" shapeId="0" xr:uid="{E6154E80-6DE2-47CB-B79C-2BD5A3DB52B3}">
      <text>
        <r>
          <rPr>
            <sz val="10"/>
            <color indexed="81"/>
            <rFont val="Lucida Console"/>
            <family val="3"/>
          </rPr>
          <t>_x000D_
ABRASIVOS</t>
        </r>
      </text>
    </comment>
    <comment ref="Y297" authorId="0" shapeId="0" xr:uid="{6B187030-0904-4577-BD8B-18272A1FBD18}">
      <text>
        <r>
          <rPr>
            <sz val="10"/>
            <color indexed="81"/>
            <rFont val="Lucida Console"/>
            <family val="3"/>
          </rPr>
          <t>_x000D_
LIXAS EM DISCO</t>
        </r>
      </text>
    </comment>
    <comment ref="AW297" authorId="0" shapeId="0" xr:uid="{3B30EB32-29A9-43B9-8B15-777C90A60905}">
      <text>
        <r>
          <rPr>
            <sz val="10"/>
            <color indexed="81"/>
            <rFont val="Lucida Console"/>
            <family val="3"/>
          </rPr>
          <t>Tempo de Estoque (Meses)_x000D_
_x000D_
89,0</t>
        </r>
      </text>
    </comment>
    <comment ref="A298" authorId="0" shapeId="0" xr:uid="{D940EC12-61F0-4263-BA3B-18393D4D5799}">
      <text>
        <r>
          <rPr>
            <sz val="10"/>
            <color indexed="81"/>
            <rFont val="Lucida Console"/>
            <family val="3"/>
          </rPr>
          <t>_x000D_
40251</t>
        </r>
      </text>
    </comment>
    <comment ref="B298" authorId="0" shapeId="0" xr:uid="{8926AF29-DABF-4483-BC22-EEA9D63413BB}">
      <text>
        <r>
          <rPr>
            <sz val="10"/>
            <color indexed="81"/>
            <rFont val="Lucida Console"/>
            <family val="3"/>
          </rPr>
          <t>DESCRIÇÃO DETALHADA_x000D_
DISCO DIAMANTADO (SECO) - DIAMETRO EXTERNO 110 MM E FURO 20MM - CONFORME NORMAS ABNT</t>
        </r>
      </text>
    </comment>
    <comment ref="G298" authorId="0" shapeId="0" xr:uid="{1C2675B1-4316-4C02-B021-E49C29E5AEB8}">
      <text>
        <r>
          <rPr>
            <sz val="10"/>
            <color indexed="81"/>
            <rFont val="Lucida Console"/>
            <family val="3"/>
          </rPr>
          <t>_x000D_
Últ estimativa : 800_x000D_
Enviada em     : 24.11.2020_x000D_
Ata - Venc     : 55/20 - 12.03.2021</t>
        </r>
      </text>
    </comment>
    <comment ref="O298" authorId="0" shapeId="0" xr:uid="{20712624-012A-4CFD-A6D8-063F62223B84}">
      <text>
        <r>
          <rPr>
            <sz val="10"/>
            <color indexed="81"/>
            <rFont val="Lucida Console"/>
            <family val="3"/>
          </rPr>
          <t>_x000D_
Pertencia a ATA nº 55/20_x000D_
Estimativa de Renovação enviada em 24.11.2020 - Qtd 800_x000D_
PE   2/20 lote 17_x000D_
23.04.20 = Processo conferido, finalizado.</t>
        </r>
      </text>
    </comment>
    <comment ref="W298" authorId="0" shapeId="0" xr:uid="{7541471B-EBB7-4D73-AD15-B75B62828B97}">
      <text>
        <r>
          <rPr>
            <sz val="10"/>
            <color indexed="81"/>
            <rFont val="Lucida Console"/>
            <family val="3"/>
          </rPr>
          <t>_x000D_
DM-Serralheria</t>
        </r>
      </text>
    </comment>
    <comment ref="X298" authorId="0" shapeId="0" xr:uid="{BD33BFC9-F59A-4A1A-A5F0-FD5A2DCF063B}">
      <text>
        <r>
          <rPr>
            <sz val="10"/>
            <color indexed="81"/>
            <rFont val="Lucida Console"/>
            <family val="3"/>
          </rPr>
          <t>_x000D_
ABRASIVOS</t>
        </r>
      </text>
    </comment>
    <comment ref="Y298" authorId="0" shapeId="0" xr:uid="{D890EC21-6AE9-487C-B526-0650507B52E7}">
      <text>
        <r>
          <rPr>
            <sz val="10"/>
            <color indexed="81"/>
            <rFont val="Lucida Console"/>
            <family val="3"/>
          </rPr>
          <t>_x000D_
DISCO DE FIBRA</t>
        </r>
      </text>
    </comment>
    <comment ref="AW298" authorId="0" shapeId="0" xr:uid="{DC387934-AD0D-421E-B21C-74B2B4750F3C}">
      <text>
        <r>
          <rPr>
            <sz val="10"/>
            <color indexed="81"/>
            <rFont val="Lucida Console"/>
            <family val="3"/>
          </rPr>
          <t>Tempo de Estoque (Meses)_x000D_
_x000D_
100,0</t>
        </r>
      </text>
    </comment>
    <comment ref="A299" authorId="0" shapeId="0" xr:uid="{22856434-0572-4E26-99CA-0D9C01646149}">
      <text>
        <r>
          <rPr>
            <sz val="10"/>
            <color indexed="81"/>
            <rFont val="Lucida Console"/>
            <family val="3"/>
          </rPr>
          <t>_x000D_
88726</t>
        </r>
      </text>
    </comment>
    <comment ref="B299" authorId="0" shapeId="0" xr:uid="{04EEA979-CADF-44D5-B699-DCF6A5ACFF26}">
      <text>
        <r>
          <rPr>
            <sz val="10"/>
            <color indexed="81"/>
            <rFont val="Lucida Console"/>
            <family val="3"/>
          </rPr>
          <t>DESCRIÇÃO DETALHADA_x000D_
DISJUNTOR NORMA DIN CURVA C PADRAO, BIPOLAR, 10 AMPERES</t>
        </r>
      </text>
    </comment>
    <comment ref="G299" authorId="0" shapeId="0" xr:uid="{E98B4081-4570-4014-AD7E-61AE44471532}">
      <text>
        <r>
          <rPr>
            <sz val="10"/>
            <color indexed="81"/>
            <rFont val="Lucida Console"/>
            <family val="3"/>
          </rPr>
          <t>_x000D_
Últ estimativa : 120_x000D_
Enviada em     : 23.09.2020_x000D_
Ata - Venc     : 17/20 - 29.01.2021</t>
        </r>
      </text>
    </comment>
    <comment ref="O299" authorId="0" shapeId="0" xr:uid="{D934C245-C746-42DE-9FA0-568BB68DF6D2}">
      <text>
        <r>
          <rPr>
            <sz val="10"/>
            <color indexed="81"/>
            <rFont val="Lucida Console"/>
            <family val="3"/>
          </rPr>
          <t>_x000D_
Pertencia a ATA nº 17/20_x000D_
Estimativa de Renovação enviada em 23.09.2020 - Qtd 120_x000D_
PP 241/19 lote _x000D_
21.02.20 = Processo conferido, finalizado.</t>
        </r>
      </text>
    </comment>
    <comment ref="W299" authorId="0" shapeId="0" xr:uid="{9CD842BD-E79A-4AD9-BC4E-4CA88317EC3C}">
      <text>
        <r>
          <rPr>
            <sz val="10"/>
            <color indexed="81"/>
            <rFont val="Lucida Console"/>
            <family val="3"/>
          </rPr>
          <t>_x000D_
DM-Elétrica</t>
        </r>
      </text>
    </comment>
    <comment ref="X299" authorId="0" shapeId="0" xr:uid="{E00308CD-4C93-451F-B8F7-1815FE032AF1}">
      <text>
        <r>
          <rPr>
            <sz val="10"/>
            <color indexed="81"/>
            <rFont val="Lucida Console"/>
            <family val="3"/>
          </rPr>
          <t>_x000D_
EQUIP. MAT. P/ GERACAO, TRANSM. DISTR. RETIF...</t>
        </r>
      </text>
    </comment>
    <comment ref="Y299" authorId="0" shapeId="0" xr:uid="{475558D7-4402-4AD7-BACF-199F8BACD9ED}">
      <text>
        <r>
          <rPr>
            <sz val="10"/>
            <color indexed="81"/>
            <rFont val="Lucida Console"/>
            <family val="3"/>
          </rPr>
          <t>_x000D_
DISJUNTORES</t>
        </r>
      </text>
    </comment>
    <comment ref="AW299" authorId="0" shapeId="0" xr:uid="{F4BAE947-553B-480F-9CBF-74CFE5D8DC70}">
      <text>
        <r>
          <rPr>
            <sz val="10"/>
            <color indexed="81"/>
            <rFont val="Lucida Console"/>
            <family val="3"/>
          </rPr>
          <t>Tempo de Estoque (Meses)_x000D_
_x000D_
150,0</t>
        </r>
      </text>
    </comment>
    <comment ref="A300" authorId="0" shapeId="0" xr:uid="{5A5F0BFB-7ABC-4A39-92FA-D4B3A1DDCF2B}">
      <text>
        <r>
          <rPr>
            <sz val="10"/>
            <color indexed="81"/>
            <rFont val="Lucida Console"/>
            <family val="3"/>
          </rPr>
          <t>_x000D_
88727</t>
        </r>
      </text>
    </comment>
    <comment ref="B300" authorId="0" shapeId="0" xr:uid="{90C401FF-DB0E-4E47-8C9D-D46FCDD5F5F4}">
      <text>
        <r>
          <rPr>
            <sz val="10"/>
            <color indexed="81"/>
            <rFont val="Lucida Console"/>
            <family val="3"/>
          </rPr>
          <t>DESCRIÇÃO DETALHADA_x000D_
DISJUNTOR NORMA DIN CURVA C PADRAO, BIPOLAR, 20 AMPERES</t>
        </r>
      </text>
    </comment>
    <comment ref="G300" authorId="0" shapeId="0" xr:uid="{BFF5EDBF-F6E1-4C55-8905-2B047AB92E0D}">
      <text>
        <r>
          <rPr>
            <sz val="10"/>
            <color indexed="81"/>
            <rFont val="Lucida Console"/>
            <family val="3"/>
          </rPr>
          <t>_x000D_
Últ estimativa : 300_x000D_
Enviada em     : 23.09.2020_x000D_
Ata - Venc     : 17/20 - 29.01.2021</t>
        </r>
      </text>
    </comment>
    <comment ref="O300" authorId="0" shapeId="0" xr:uid="{7D9A2BE4-3B89-4A19-9F14-1EDACC53980E}">
      <text>
        <r>
          <rPr>
            <sz val="10"/>
            <color indexed="81"/>
            <rFont val="Lucida Console"/>
            <family val="3"/>
          </rPr>
          <t>_x000D_
Pertencia a ATA nº 17/20_x000D_
Estimativa de Renovação enviada em 23.09.2020 - Qtd 300_x000D_
PP 241/19 lote _x000D_
21.02.20 = Processo conferido, finalizado.</t>
        </r>
      </text>
    </comment>
    <comment ref="W300" authorId="0" shapeId="0" xr:uid="{D46EAFCA-A92E-4487-B227-B01FB113521F}">
      <text>
        <r>
          <rPr>
            <sz val="10"/>
            <color indexed="81"/>
            <rFont val="Lucida Console"/>
            <family val="3"/>
          </rPr>
          <t>_x000D_
DM-Elétrica</t>
        </r>
      </text>
    </comment>
    <comment ref="X300" authorId="0" shapeId="0" xr:uid="{C7349156-4CB2-4D49-924C-49E8898AC9D0}">
      <text>
        <r>
          <rPr>
            <sz val="10"/>
            <color indexed="81"/>
            <rFont val="Lucida Console"/>
            <family val="3"/>
          </rPr>
          <t>_x000D_
EQUIP. MAT. P/ GERACAO, TRANSM. DISTR. RETIF...</t>
        </r>
      </text>
    </comment>
    <comment ref="Y300" authorId="0" shapeId="0" xr:uid="{954B3623-C694-42D0-B090-7BDB8BC92166}">
      <text>
        <r>
          <rPr>
            <sz val="10"/>
            <color indexed="81"/>
            <rFont val="Lucida Console"/>
            <family val="3"/>
          </rPr>
          <t>_x000D_
DISJUNTORES</t>
        </r>
      </text>
    </comment>
    <comment ref="AW300" authorId="0" shapeId="0" xr:uid="{723EBA9C-1A7E-4C65-A8A5-533A6D44D3CA}">
      <text>
        <r>
          <rPr>
            <sz val="10"/>
            <color indexed="81"/>
            <rFont val="Lucida Console"/>
            <family val="3"/>
          </rPr>
          <t>Tempo de Estoque (Meses)_x000D_
_x000D_
248,0</t>
        </r>
      </text>
    </comment>
    <comment ref="A301" authorId="0" shapeId="0" xr:uid="{B70BB1B5-0EC7-4C1B-824A-CBEFBBF80841}">
      <text>
        <r>
          <rPr>
            <sz val="10"/>
            <color indexed="81"/>
            <rFont val="Lucida Console"/>
            <family val="3"/>
          </rPr>
          <t>_x000D_
88728</t>
        </r>
      </text>
    </comment>
    <comment ref="B301" authorId="0" shapeId="0" xr:uid="{883191F2-EB9D-4D52-B4DA-7F90DC56C645}">
      <text>
        <r>
          <rPr>
            <sz val="10"/>
            <color indexed="81"/>
            <rFont val="Lucida Console"/>
            <family val="3"/>
          </rPr>
          <t>DESCRIÇÃO DETALHADA_x000D_
DISJUNTOR NORMA DIN CURVA C PADRAO, BIPOLAR, 32 AMPERES</t>
        </r>
      </text>
    </comment>
    <comment ref="G301" authorId="0" shapeId="0" xr:uid="{F7C61D4D-7414-403D-A405-DA86DC478442}">
      <text>
        <r>
          <rPr>
            <sz val="10"/>
            <color indexed="81"/>
            <rFont val="Lucida Console"/>
            <family val="3"/>
          </rPr>
          <t>_x000D_
Últ estimativa : 250_x000D_
Enviada em     : 23.09.2020_x000D_
Ata - Venc     : 17/20 - 29.01.2021</t>
        </r>
      </text>
    </comment>
    <comment ref="O301" authorId="0" shapeId="0" xr:uid="{7436886B-CB82-4017-9778-4B199D8E03FA}">
      <text>
        <r>
          <rPr>
            <sz val="10"/>
            <color indexed="81"/>
            <rFont val="Lucida Console"/>
            <family val="3"/>
          </rPr>
          <t>_x000D_
Pertencia a ATA nº 17/20_x000D_
Estimativa de Renovação enviada em 23.09.2020 - Qtd 250_x000D_
PP 241/19 lote _x000D_
21.02.20 = Processo conferido, finalizado.</t>
        </r>
      </text>
    </comment>
    <comment ref="W301" authorId="0" shapeId="0" xr:uid="{2CCDBAB9-0BEB-4C6C-8C91-2C79BD33EE5D}">
      <text>
        <r>
          <rPr>
            <sz val="10"/>
            <color indexed="81"/>
            <rFont val="Lucida Console"/>
            <family val="3"/>
          </rPr>
          <t>_x000D_
DM-Elétrica</t>
        </r>
      </text>
    </comment>
    <comment ref="X301" authorId="0" shapeId="0" xr:uid="{5709D62C-F8AE-4444-A25A-F01C59FDCC63}">
      <text>
        <r>
          <rPr>
            <sz val="10"/>
            <color indexed="81"/>
            <rFont val="Lucida Console"/>
            <family val="3"/>
          </rPr>
          <t>_x000D_
EQUIP. MAT. P/ GERACAO, TRANSM. DISTR. RETIF...</t>
        </r>
      </text>
    </comment>
    <comment ref="Y301" authorId="0" shapeId="0" xr:uid="{671BF6FD-3411-4756-99E0-B563A6246883}">
      <text>
        <r>
          <rPr>
            <sz val="10"/>
            <color indexed="81"/>
            <rFont val="Lucida Console"/>
            <family val="3"/>
          </rPr>
          <t>_x000D_
DISJUNTORES</t>
        </r>
      </text>
    </comment>
    <comment ref="AW301" authorId="0" shapeId="0" xr:uid="{EBDF71BE-149F-4884-A8C2-51E65911FB25}">
      <text>
        <r>
          <rPr>
            <sz val="10"/>
            <color indexed="81"/>
            <rFont val="Lucida Console"/>
            <family val="3"/>
          </rPr>
          <t>Tempo de Estoque (Meses)_x000D_
_x000D_
186,0</t>
        </r>
      </text>
    </comment>
    <comment ref="A302" authorId="0" shapeId="0" xr:uid="{0AD806BF-92FF-4EC1-855D-7F26054B33FC}">
      <text>
        <r>
          <rPr>
            <sz val="10"/>
            <color indexed="81"/>
            <rFont val="Lucida Console"/>
            <family val="3"/>
          </rPr>
          <t>_x000D_
88729</t>
        </r>
      </text>
    </comment>
    <comment ref="B302" authorId="0" shapeId="0" xr:uid="{2AE454E4-448E-4151-980E-64DC0658EBA3}">
      <text>
        <r>
          <rPr>
            <sz val="10"/>
            <color indexed="81"/>
            <rFont val="Lucida Console"/>
            <family val="3"/>
          </rPr>
          <t>DESCRIÇÃO DETALHADA_x000D_
DISJUNTOR NORMA DIN CURVA C PADRAO, BIPOLAR, 40 AMPERES</t>
        </r>
      </text>
    </comment>
    <comment ref="G302" authorId="0" shapeId="0" xr:uid="{C832741A-EDEB-40C8-8E1E-3AA12D88C272}">
      <text>
        <r>
          <rPr>
            <sz val="10"/>
            <color indexed="81"/>
            <rFont val="Lucida Console"/>
            <family val="3"/>
          </rPr>
          <t>_x000D_
Últ estimativa : 100_x000D_
Enviada em     : 23.09.2020_x000D_
Ata - Venc     : 17/20 - 29.01.2021</t>
        </r>
      </text>
    </comment>
    <comment ref="O302" authorId="0" shapeId="0" xr:uid="{AD6ACB00-A54B-4176-802E-86C55C900FE1}">
      <text>
        <r>
          <rPr>
            <sz val="10"/>
            <color indexed="81"/>
            <rFont val="Lucida Console"/>
            <family val="3"/>
          </rPr>
          <t>_x000D_
Pertencia a ATA nº 17/20_x000D_
Estimativa de Renovação enviada em 23.09.2020 - Qtd 100_x000D_
PP 241/19 lote _x000D_
21.02.20 = Processo conferido, finalizado.</t>
        </r>
      </text>
    </comment>
    <comment ref="W302" authorId="0" shapeId="0" xr:uid="{63EEEEDC-E7A0-4B22-9EBC-1CCCC2409E16}">
      <text>
        <r>
          <rPr>
            <sz val="10"/>
            <color indexed="81"/>
            <rFont val="Lucida Console"/>
            <family val="3"/>
          </rPr>
          <t>_x000D_
DM-Elétrica</t>
        </r>
      </text>
    </comment>
    <comment ref="X302" authorId="0" shapeId="0" xr:uid="{3C483071-9DDF-4542-B8AD-4B91AB0C3C7E}">
      <text>
        <r>
          <rPr>
            <sz val="10"/>
            <color indexed="81"/>
            <rFont val="Lucida Console"/>
            <family val="3"/>
          </rPr>
          <t>_x000D_
EQUIP. MAT. P/ GERACAO, TRANSM. DISTR. RETIF...</t>
        </r>
      </text>
    </comment>
    <comment ref="Y302" authorId="0" shapeId="0" xr:uid="{F44F8ECE-F31B-41B8-9B9B-B6575997CA3F}">
      <text>
        <r>
          <rPr>
            <sz val="10"/>
            <color indexed="81"/>
            <rFont val="Lucida Console"/>
            <family val="3"/>
          </rPr>
          <t>_x000D_
DISJUNTORES</t>
        </r>
      </text>
    </comment>
    <comment ref="AW302" authorId="0" shapeId="0" xr:uid="{6D7A8276-6FCD-4CED-AD5E-002AFD080FE3}">
      <text>
        <r>
          <rPr>
            <sz val="10"/>
            <color indexed="81"/>
            <rFont val="Lucida Console"/>
            <family val="3"/>
          </rPr>
          <t>Tempo de Estoque (Meses)_x000D_
_x000D_
32,0</t>
        </r>
      </text>
    </comment>
    <comment ref="A303" authorId="0" shapeId="0" xr:uid="{F0F02445-0C93-423C-AC77-14E5A4B273BD}">
      <text>
        <r>
          <rPr>
            <sz val="10"/>
            <color indexed="81"/>
            <rFont val="Lucida Console"/>
            <family val="3"/>
          </rPr>
          <t>_x000D_
88730</t>
        </r>
      </text>
    </comment>
    <comment ref="B303" authorId="0" shapeId="0" xr:uid="{6D8423D1-DFEA-48CF-88E5-6297313D2519}">
      <text>
        <r>
          <rPr>
            <sz val="10"/>
            <color indexed="81"/>
            <rFont val="Lucida Console"/>
            <family val="3"/>
          </rPr>
          <t>DESCRIÇÃO DETALHADA_x000D_
DISJUNTOR NORMA DIN CURVA C PADRAO, BIPOLAR, 50 AMPERES</t>
        </r>
      </text>
    </comment>
    <comment ref="G303" authorId="0" shapeId="0" xr:uid="{15402BE5-932E-4F63-9FD3-28A4F06D42E8}">
      <text>
        <r>
          <rPr>
            <sz val="10"/>
            <color indexed="81"/>
            <rFont val="Lucida Console"/>
            <family val="3"/>
          </rPr>
          <t>_x000D_
Últ estimativa : 20_x000D_
Enviada em     : 23.09.2020_x000D_
Ata - Venc     : 17/20 - 29.01.2021</t>
        </r>
      </text>
    </comment>
    <comment ref="O303" authorId="0" shapeId="0" xr:uid="{AD8C10BB-3F5A-49F7-B636-76DB3A90BBC7}">
      <text>
        <r>
          <rPr>
            <sz val="10"/>
            <color indexed="81"/>
            <rFont val="Lucida Console"/>
            <family val="3"/>
          </rPr>
          <t>_x000D_
Pertencia a ATA nº 17/20_x000D_
Estimativa de Renovação enviada em 23.09.2020 - Qtd 20_x000D_
PP 241/19 lote _x000D_
21.02.20 = Processo conferido, finalizado.</t>
        </r>
      </text>
    </comment>
    <comment ref="W303" authorId="0" shapeId="0" xr:uid="{82E4B099-DE08-41AA-9FF5-30DD8AD57333}">
      <text>
        <r>
          <rPr>
            <sz val="10"/>
            <color indexed="81"/>
            <rFont val="Lucida Console"/>
            <family val="3"/>
          </rPr>
          <t>_x000D_
DM-Elétrica</t>
        </r>
      </text>
    </comment>
    <comment ref="X303" authorId="0" shapeId="0" xr:uid="{D83D1E1C-A4B7-4D4E-AA33-D475477A3C8F}">
      <text>
        <r>
          <rPr>
            <sz val="10"/>
            <color indexed="81"/>
            <rFont val="Lucida Console"/>
            <family val="3"/>
          </rPr>
          <t>_x000D_
EQUIP. MAT. P/ GERACAO, TRANSM. DISTR. RETIF...</t>
        </r>
      </text>
    </comment>
    <comment ref="Y303" authorId="0" shapeId="0" xr:uid="{6844061C-EF41-4C6B-9D0B-7236A5328EAD}">
      <text>
        <r>
          <rPr>
            <sz val="10"/>
            <color indexed="81"/>
            <rFont val="Lucida Console"/>
            <family val="3"/>
          </rPr>
          <t>_x000D_
DISJUNTORES</t>
        </r>
      </text>
    </comment>
    <comment ref="AW303" authorId="0" shapeId="0" xr:uid="{9601C0E3-EA58-4EA4-A2B4-F070CFECDBFB}">
      <text>
        <r>
          <rPr>
            <sz val="10"/>
            <color indexed="81"/>
            <rFont val="Lucida Console"/>
            <family val="3"/>
          </rPr>
          <t>Tempo de Estoque (Meses)_x000D_
_x000D_
28,0</t>
        </r>
      </text>
    </comment>
    <comment ref="A304" authorId="0" shapeId="0" xr:uid="{93C95B33-E83C-4A90-A22E-7B415A95A489}">
      <text>
        <r>
          <rPr>
            <sz val="10"/>
            <color indexed="81"/>
            <rFont val="Lucida Console"/>
            <family val="3"/>
          </rPr>
          <t>_x000D_
88740</t>
        </r>
      </text>
    </comment>
    <comment ref="B304" authorId="0" shapeId="0" xr:uid="{0E21345A-4EF9-421F-AB7E-7F844C9900D7}">
      <text>
        <r>
          <rPr>
            <sz val="10"/>
            <color indexed="81"/>
            <rFont val="Lucida Console"/>
            <family val="3"/>
          </rPr>
          <t>DESCRIÇÃO DETALHADA_x000D_
DISJUNTOR NORMA DIN CURVA C PADRAO, BIPOLAR, 63 AMPERES</t>
        </r>
      </text>
    </comment>
    <comment ref="G304" authorId="0" shapeId="0" xr:uid="{6F22A8A3-7653-46EB-8DBA-D29FF766D4F3}">
      <text>
        <r>
          <rPr>
            <sz val="10"/>
            <color indexed="81"/>
            <rFont val="Lucida Console"/>
            <family val="3"/>
          </rPr>
          <t>_x000D_
Últ estimativa : 0_x000D_
Enviada em     : 23.09.2020_x000D_
Ata - Venc     : 39/21 - 10.02.2022</t>
        </r>
      </text>
    </comment>
    <comment ref="O304" authorId="0" shapeId="0" xr:uid="{CED56130-4370-42FB-9462-8F6EADB627EE}">
      <text>
        <r>
          <rPr>
            <sz val="10"/>
            <color indexed="81"/>
            <rFont val="Lucida Console"/>
            <family val="3"/>
          </rPr>
          <t>_x000D_
Pertencia a ATA nº 39/21_x000D_
Estimativa de Renovação enviada em 23.09.2020 - Qtd _x000D_
PP 241/19 lote _x000D_
21.02.20 = Processo conferido, finalizado.</t>
        </r>
      </text>
    </comment>
    <comment ref="W304" authorId="0" shapeId="0" xr:uid="{147FE336-EC04-4E0F-98DB-0F34BA37325F}">
      <text>
        <r>
          <rPr>
            <sz val="10"/>
            <color indexed="81"/>
            <rFont val="Lucida Console"/>
            <family val="3"/>
          </rPr>
          <t>_x000D_
DM-Elétrica</t>
        </r>
      </text>
    </comment>
    <comment ref="X304" authorId="0" shapeId="0" xr:uid="{B058CFAA-44BF-437B-B04C-90E934275FC3}">
      <text>
        <r>
          <rPr>
            <sz val="10"/>
            <color indexed="81"/>
            <rFont val="Lucida Console"/>
            <family val="3"/>
          </rPr>
          <t>_x000D_
EQUIP. MAT. P/ GERACAO, TRANSM. DISTR. RETIF...</t>
        </r>
      </text>
    </comment>
    <comment ref="Y304" authorId="0" shapeId="0" xr:uid="{1C35BEA1-56D2-4127-97B2-42EBAFF89BD0}">
      <text>
        <r>
          <rPr>
            <sz val="10"/>
            <color indexed="81"/>
            <rFont val="Lucida Console"/>
            <family val="3"/>
          </rPr>
          <t>_x000D_
DISJUNTORES</t>
        </r>
      </text>
    </comment>
    <comment ref="AW304" authorId="0" shapeId="0" xr:uid="{D76C9143-D097-4D70-B6DA-C364B8133E94}">
      <text>
        <r>
          <rPr>
            <sz val="10"/>
            <color indexed="81"/>
            <rFont val="Lucida Console"/>
            <family val="3"/>
          </rPr>
          <t>Tempo de Estoque (Meses)_x000D_
_x000D_
76,0</t>
        </r>
      </text>
    </comment>
    <comment ref="A305" authorId="0" shapeId="0" xr:uid="{9C2E75A5-0843-457C-A96A-805E31A6CF82}">
      <text>
        <r>
          <rPr>
            <sz val="10"/>
            <color indexed="81"/>
            <rFont val="Lucida Console"/>
            <family val="3"/>
          </rPr>
          <t>_x000D_
88731</t>
        </r>
      </text>
    </comment>
    <comment ref="B305" authorId="0" shapeId="0" xr:uid="{2EBC0FDD-979B-49FC-839C-D09C33DF4386}">
      <text>
        <r>
          <rPr>
            <sz val="10"/>
            <color indexed="81"/>
            <rFont val="Lucida Console"/>
            <family val="3"/>
          </rPr>
          <t>DESCRIÇÃO DETALHADA_x000D_
DISJUNTOR NORMA DIN CURVA C PADRAO, TRIPOLAR, 10 AMPERES</t>
        </r>
      </text>
    </comment>
    <comment ref="W305" authorId="0" shapeId="0" xr:uid="{C219817B-8496-486D-B4A9-30AF39ADBAB9}">
      <text>
        <r>
          <rPr>
            <sz val="10"/>
            <color indexed="81"/>
            <rFont val="Lucida Console"/>
            <family val="3"/>
          </rPr>
          <t>_x000D_
DM-Elétrica</t>
        </r>
      </text>
    </comment>
    <comment ref="X305" authorId="0" shapeId="0" xr:uid="{9C69E818-921D-44A6-915F-3B75C809A938}">
      <text>
        <r>
          <rPr>
            <sz val="10"/>
            <color indexed="81"/>
            <rFont val="Lucida Console"/>
            <family val="3"/>
          </rPr>
          <t>_x000D_
EQUIP. MAT. P/ GERACAO, TRANSM. DISTR. RETIF...</t>
        </r>
      </text>
    </comment>
    <comment ref="Y305" authorId="0" shapeId="0" xr:uid="{7D05941C-0158-4D93-8A21-F127750ADBE8}">
      <text>
        <r>
          <rPr>
            <sz val="10"/>
            <color indexed="81"/>
            <rFont val="Lucida Console"/>
            <family val="3"/>
          </rPr>
          <t>_x000D_
DISJUNTORES</t>
        </r>
      </text>
    </comment>
    <comment ref="AW305" authorId="0" shapeId="0" xr:uid="{96730AC6-7504-424F-A265-CA4239BF7FDF}">
      <text>
        <r>
          <rPr>
            <sz val="10"/>
            <color indexed="81"/>
            <rFont val="Lucida Console"/>
            <family val="3"/>
          </rPr>
          <t>Tempo de Estoque (Meses)_x000D_
_x000D_
40,0</t>
        </r>
      </text>
    </comment>
    <comment ref="A306" authorId="0" shapeId="0" xr:uid="{6A3C294E-A1C8-43AA-949F-6950E4607224}">
      <text>
        <r>
          <rPr>
            <sz val="10"/>
            <color indexed="81"/>
            <rFont val="Lucida Console"/>
            <family val="3"/>
          </rPr>
          <t>_x000D_
88746</t>
        </r>
      </text>
    </comment>
    <comment ref="B306" authorId="0" shapeId="0" xr:uid="{5374AB14-D972-46E2-B921-ED60A6033252}">
      <text>
        <r>
          <rPr>
            <sz val="10"/>
            <color indexed="81"/>
            <rFont val="Lucida Console"/>
            <family val="3"/>
          </rPr>
          <t>DESCRIÇÃO DETALHADA_x000D_
DISJUNTOR NORMA DIN CURVA C PADRAO, TRIPOLAR, 100 AMPERES</t>
        </r>
      </text>
    </comment>
    <comment ref="G306" authorId="0" shapeId="0" xr:uid="{52F06495-A8D6-416D-BDAC-FADD58B200D8}">
      <text>
        <r>
          <rPr>
            <sz val="10"/>
            <color indexed="81"/>
            <rFont val="Lucida Console"/>
            <family val="3"/>
          </rPr>
          <t>_x000D_
Últ estimativa : 0_x000D_
Enviada em     : 23.09.2020_x000D_
Ata - Venc     : 39/21 - 10.02.2022</t>
        </r>
      </text>
    </comment>
    <comment ref="O306" authorId="0" shapeId="0" xr:uid="{AD723D84-8197-47B9-A45A-BDAB5CE91CB8}">
      <text>
        <r>
          <rPr>
            <sz val="10"/>
            <color indexed="81"/>
            <rFont val="Lucida Console"/>
            <family val="3"/>
          </rPr>
          <t>_x000D_
Pertencia a ATA nº 39/21_x000D_
Estimativa de Renovação enviada em 23.09.2020 - Qtd _x000D_
PP 241/19 lote _x000D_
21.02.20 = Processo conferido, finalizado.</t>
        </r>
      </text>
    </comment>
    <comment ref="W306" authorId="0" shapeId="0" xr:uid="{5F0DC620-DFE2-450D-A719-BCDF0038DBA0}">
      <text>
        <r>
          <rPr>
            <sz val="10"/>
            <color indexed="81"/>
            <rFont val="Lucida Console"/>
            <family val="3"/>
          </rPr>
          <t>_x000D_
DM-Elétrica</t>
        </r>
      </text>
    </comment>
    <comment ref="X306" authorId="0" shapeId="0" xr:uid="{AA4EB582-988D-42C4-8C71-12BA85EE3F5C}">
      <text>
        <r>
          <rPr>
            <sz val="10"/>
            <color indexed="81"/>
            <rFont val="Lucida Console"/>
            <family val="3"/>
          </rPr>
          <t>_x000D_
EQUIP. MAT. P/ GERACAO, TRANSM. DISTR. RETIF...</t>
        </r>
      </text>
    </comment>
    <comment ref="Y306" authorId="0" shapeId="0" xr:uid="{5B7B0659-7B89-4382-A5E3-61961759438E}">
      <text>
        <r>
          <rPr>
            <sz val="10"/>
            <color indexed="81"/>
            <rFont val="Lucida Console"/>
            <family val="3"/>
          </rPr>
          <t>_x000D_
DISJUNTORES</t>
        </r>
      </text>
    </comment>
    <comment ref="AW306" authorId="0" shapeId="0" xr:uid="{E6398F48-624E-4054-A29A-F2048C3594B0}">
      <text>
        <r>
          <rPr>
            <sz val="10"/>
            <color indexed="81"/>
            <rFont val="Lucida Console"/>
            <family val="3"/>
          </rPr>
          <t>Tempo de Estoque (Meses)_x000D_
_x000D_
42,0</t>
        </r>
      </text>
    </comment>
    <comment ref="A307" authorId="0" shapeId="0" xr:uid="{CAB8C90B-9E55-4499-B587-D2539EE0741F}">
      <text>
        <r>
          <rPr>
            <sz val="10"/>
            <color indexed="81"/>
            <rFont val="Lucida Console"/>
            <family val="3"/>
          </rPr>
          <t>_x000D_
88747</t>
        </r>
      </text>
    </comment>
    <comment ref="B307" authorId="0" shapeId="0" xr:uid="{CD4F998E-A4AB-4B19-9D2F-ADED861A60FE}">
      <text>
        <r>
          <rPr>
            <sz val="10"/>
            <color indexed="81"/>
            <rFont val="Lucida Console"/>
            <family val="3"/>
          </rPr>
          <t>DESCRIÇÃO DETALHADA_x000D_
DISJUNTOR NORMA DIN CURVA C PADRAO, TRIPOLAR, 125 AMPERES</t>
        </r>
      </text>
    </comment>
    <comment ref="G307" authorId="0" shapeId="0" xr:uid="{30EBB2E6-CAB6-46B2-866E-4CCE795A5891}">
      <text>
        <r>
          <rPr>
            <sz val="10"/>
            <color indexed="81"/>
            <rFont val="Lucida Console"/>
            <family val="3"/>
          </rPr>
          <t>_x000D_
Últ estimativa : 0_x000D_
Enviada em     : 23.09.2020_x000D_
Ata - Venc     : 17/20 - 29.01.2021</t>
        </r>
      </text>
    </comment>
    <comment ref="O307" authorId="0" shapeId="0" xr:uid="{7BFB609A-F116-42A9-BEB5-D41FD5D0A753}">
      <text>
        <r>
          <rPr>
            <sz val="10"/>
            <color indexed="81"/>
            <rFont val="Lucida Console"/>
            <family val="3"/>
          </rPr>
          <t>_x000D_
Pertencia a ATA nº 17/20_x000D_
Estimativa de Renovação enviada em 23.09.2020 - Qtd _x000D_
PP 241/19 lote _x000D_
21.02.20 = Processo conferido, finalizado.</t>
        </r>
      </text>
    </comment>
    <comment ref="W307" authorId="0" shapeId="0" xr:uid="{7161B5BA-67AC-45D7-B002-BBFAF36FF457}">
      <text>
        <r>
          <rPr>
            <sz val="10"/>
            <color indexed="81"/>
            <rFont val="Lucida Console"/>
            <family val="3"/>
          </rPr>
          <t>_x000D_
DM-Elétrica</t>
        </r>
      </text>
    </comment>
    <comment ref="X307" authorId="0" shapeId="0" xr:uid="{5D94F09D-B59B-402C-9E55-7245DD994F40}">
      <text>
        <r>
          <rPr>
            <sz val="10"/>
            <color indexed="81"/>
            <rFont val="Lucida Console"/>
            <family val="3"/>
          </rPr>
          <t>_x000D_
EQUIP. MAT. P/ GERACAO, TRANSM. DISTR. RETIF...</t>
        </r>
      </text>
    </comment>
    <comment ref="Y307" authorId="0" shapeId="0" xr:uid="{4F3CD2BB-9FDD-4CAF-83C5-6CC78C8675B5}">
      <text>
        <r>
          <rPr>
            <sz val="10"/>
            <color indexed="81"/>
            <rFont val="Lucida Console"/>
            <family val="3"/>
          </rPr>
          <t>_x000D_
DISJUNTORES</t>
        </r>
      </text>
    </comment>
    <comment ref="AW307" authorId="0" shapeId="0" xr:uid="{3257B0CF-3125-42E7-B28F-603324B039A9}">
      <text>
        <r>
          <rPr>
            <sz val="10"/>
            <color indexed="81"/>
            <rFont val="Lucida Console"/>
            <family val="3"/>
          </rPr>
          <t>Tempo de Estoque (Meses)_x000D_
_x000D_
7,0</t>
        </r>
      </text>
    </comment>
    <comment ref="A308" authorId="0" shapeId="0" xr:uid="{55A0D5A9-F698-4FF4-9D01-9E0741A30B13}">
      <text>
        <r>
          <rPr>
            <sz val="10"/>
            <color indexed="81"/>
            <rFont val="Lucida Console"/>
            <family val="3"/>
          </rPr>
          <t>_x000D_
88732</t>
        </r>
      </text>
    </comment>
    <comment ref="B308" authorId="0" shapeId="0" xr:uid="{2A230F5E-CF12-4891-9280-3A2E13D7CE9F}">
      <text>
        <r>
          <rPr>
            <sz val="10"/>
            <color indexed="81"/>
            <rFont val="Lucida Console"/>
            <family val="3"/>
          </rPr>
          <t>DESCRIÇÃO DETALHADA_x000D_
DISJUNTOR NORMA DIN CURVA C PADRAO, TRIPOLAR, 20 AMPERES</t>
        </r>
      </text>
    </comment>
    <comment ref="G308" authorId="0" shapeId="0" xr:uid="{AAA98F69-9991-4540-8694-C24795BBCC0E}">
      <text>
        <r>
          <rPr>
            <sz val="10"/>
            <color indexed="81"/>
            <rFont val="Lucida Console"/>
            <family val="3"/>
          </rPr>
          <t>_x000D_
Últ estimativa : 70_x000D_
Enviada em     : 23.09.2020_x000D_
Ata - Venc     : 17/20 - 29.01.2021</t>
        </r>
      </text>
    </comment>
    <comment ref="O308" authorId="0" shapeId="0" xr:uid="{1A699CD4-5FBB-4E7C-99AA-E7DEB18F5334}">
      <text>
        <r>
          <rPr>
            <sz val="10"/>
            <color indexed="81"/>
            <rFont val="Lucida Console"/>
            <family val="3"/>
          </rPr>
          <t>_x000D_
Pertencia a ATA nº 17/20_x000D_
Estimativa de Renovação enviada em 23.09.2020 - Qtd 70_x000D_
PP 241/19 lote _x000D_
21.02.20 = Processo conferido, finalizado.</t>
        </r>
      </text>
    </comment>
    <comment ref="W308" authorId="0" shapeId="0" xr:uid="{EBB87D65-6729-4FA4-8458-CE2728A97F5C}">
      <text>
        <r>
          <rPr>
            <sz val="10"/>
            <color indexed="81"/>
            <rFont val="Lucida Console"/>
            <family val="3"/>
          </rPr>
          <t>_x000D_
DM-Elétrica</t>
        </r>
      </text>
    </comment>
    <comment ref="X308" authorId="0" shapeId="0" xr:uid="{4CFB9E8F-3FDF-4546-81B9-D0A869E60E4A}">
      <text>
        <r>
          <rPr>
            <sz val="10"/>
            <color indexed="81"/>
            <rFont val="Lucida Console"/>
            <family val="3"/>
          </rPr>
          <t>_x000D_
EQUIP. MAT. P/ GERACAO, TRANSM. DISTR. RETIF...</t>
        </r>
      </text>
    </comment>
    <comment ref="Y308" authorId="0" shapeId="0" xr:uid="{A4AC479B-A7EC-4C5F-8052-7EA9851DE7E2}">
      <text>
        <r>
          <rPr>
            <sz val="10"/>
            <color indexed="81"/>
            <rFont val="Lucida Console"/>
            <family val="3"/>
          </rPr>
          <t>_x000D_
DISJUNTORES</t>
        </r>
      </text>
    </comment>
    <comment ref="AW308" authorId="0" shapeId="0" xr:uid="{F89B31D3-6FBB-48EA-BA98-5ACCB0EC63DE}">
      <text>
        <r>
          <rPr>
            <sz val="10"/>
            <color indexed="81"/>
            <rFont val="Lucida Console"/>
            <family val="3"/>
          </rPr>
          <t>Tempo de Estoque (Meses)_x000D_
_x000D_
34,0</t>
        </r>
      </text>
    </comment>
    <comment ref="A309" authorId="0" shapeId="0" xr:uid="{C507120B-26C6-47C5-8197-7AA41CC4ACA9}">
      <text>
        <r>
          <rPr>
            <sz val="10"/>
            <color indexed="81"/>
            <rFont val="Lucida Console"/>
            <family val="3"/>
          </rPr>
          <t>_x000D_
88733</t>
        </r>
      </text>
    </comment>
    <comment ref="B309" authorId="0" shapeId="0" xr:uid="{3B118A51-D51F-4E05-BCC7-B5948F2E3ED8}">
      <text>
        <r>
          <rPr>
            <sz val="10"/>
            <color indexed="81"/>
            <rFont val="Lucida Console"/>
            <family val="3"/>
          </rPr>
          <t>DESCRIÇÃO DETALHADA_x000D_
DISJUNTOR NORMA DIN CURVA C PADRAO, TRIPOLAR, 32 AMPERES</t>
        </r>
      </text>
    </comment>
    <comment ref="G309" authorId="0" shapeId="0" xr:uid="{105FDCF7-591F-40A4-9E6B-562B94FDB4FD}">
      <text>
        <r>
          <rPr>
            <sz val="10"/>
            <color indexed="81"/>
            <rFont val="Lucida Console"/>
            <family val="3"/>
          </rPr>
          <t>_x000D_
Últ estimativa : 50_x000D_
Enviada em     : 23.09.2020_x000D_
Ata - Venc     : 17/20 - 29.01.2021</t>
        </r>
      </text>
    </comment>
    <comment ref="O309" authorId="0" shapeId="0" xr:uid="{3800B223-7A66-4C3C-B281-F7CF618A785C}">
      <text>
        <r>
          <rPr>
            <sz val="10"/>
            <color indexed="81"/>
            <rFont val="Lucida Console"/>
            <family val="3"/>
          </rPr>
          <t>_x000D_
Pertencia a ATA nº 17/20_x000D_
Estimativa de Renovação enviada em 23.09.2020 - Qtd 50_x000D_
PP 241/19 lote _x000D_
21.02.20 = Processo conferido, finalizado.</t>
        </r>
      </text>
    </comment>
    <comment ref="W309" authorId="0" shapeId="0" xr:uid="{D4084C1B-C03A-4E4A-ABF6-E27A2F251C29}">
      <text>
        <r>
          <rPr>
            <sz val="10"/>
            <color indexed="81"/>
            <rFont val="Lucida Console"/>
            <family val="3"/>
          </rPr>
          <t>_x000D_
DM-Elétrica</t>
        </r>
      </text>
    </comment>
    <comment ref="X309" authorId="0" shapeId="0" xr:uid="{FCEAD458-A28C-4CD7-BC98-9BF2C0C392AE}">
      <text>
        <r>
          <rPr>
            <sz val="10"/>
            <color indexed="81"/>
            <rFont val="Lucida Console"/>
            <family val="3"/>
          </rPr>
          <t>_x000D_
EQUIP. MAT. P/ GERACAO, TRANSM. DISTR. RETIF...</t>
        </r>
      </text>
    </comment>
    <comment ref="Y309" authorId="0" shapeId="0" xr:uid="{7FD1EF54-8356-4BD3-A5BE-06E518077E10}">
      <text>
        <r>
          <rPr>
            <sz val="10"/>
            <color indexed="81"/>
            <rFont val="Lucida Console"/>
            <family val="3"/>
          </rPr>
          <t>_x000D_
DISJUNTORES</t>
        </r>
      </text>
    </comment>
    <comment ref="AW309" authorId="0" shapeId="0" xr:uid="{458A2A39-F1C0-4830-98B3-2B5B58405886}">
      <text>
        <r>
          <rPr>
            <sz val="10"/>
            <color indexed="81"/>
            <rFont val="Lucida Console"/>
            <family val="3"/>
          </rPr>
          <t>Tempo de Estoque (Meses)_x000D_
_x000D_
20,0</t>
        </r>
      </text>
    </comment>
    <comment ref="A310" authorId="0" shapeId="0" xr:uid="{90670BE7-4813-4EB4-B27D-0105028F5DDC}">
      <text>
        <r>
          <rPr>
            <sz val="10"/>
            <color indexed="81"/>
            <rFont val="Lucida Console"/>
            <family val="3"/>
          </rPr>
          <t>_x000D_
88734</t>
        </r>
      </text>
    </comment>
    <comment ref="B310" authorId="0" shapeId="0" xr:uid="{4AE8DF7F-57BD-4BA3-8C6C-011795E36BE6}">
      <text>
        <r>
          <rPr>
            <sz val="10"/>
            <color indexed="81"/>
            <rFont val="Lucida Console"/>
            <family val="3"/>
          </rPr>
          <t>DESCRIÇÃO DETALHADA_x000D_
DISJUNTOR NORMA DIN CURVA C PADRAO, TRIPOLAR, 40 AMPERES</t>
        </r>
      </text>
    </comment>
    <comment ref="G310" authorId="0" shapeId="0" xr:uid="{6B5C6C33-DBEC-4B1E-823D-BCA0D38923A2}">
      <text>
        <r>
          <rPr>
            <sz val="10"/>
            <color indexed="81"/>
            <rFont val="Lucida Console"/>
            <family val="3"/>
          </rPr>
          <t>_x000D_
Últ estimativa : 0_x000D_
Enviada em     : 23.09.2020_x000D_
Ata - Venc     : 17/20 - 29.01.2021</t>
        </r>
      </text>
    </comment>
    <comment ref="O310" authorId="0" shapeId="0" xr:uid="{8BE91200-A2CA-4A6E-A33B-25BBF3FB7B3D}">
      <text>
        <r>
          <rPr>
            <sz val="10"/>
            <color indexed="81"/>
            <rFont val="Lucida Console"/>
            <family val="3"/>
          </rPr>
          <t>_x000D_
Pertencia a ATA nº 17/20_x000D_
Estimativa de Renovação enviada em 23.09.2020 - Qtd _x000D_
PP 241/19 lote _x000D_
21.02.20 = Processo conferido, finalizado.</t>
        </r>
      </text>
    </comment>
    <comment ref="W310" authorId="0" shapeId="0" xr:uid="{61BE0117-71ED-4836-9545-2445FB0B751E}">
      <text>
        <r>
          <rPr>
            <sz val="10"/>
            <color indexed="81"/>
            <rFont val="Lucida Console"/>
            <family val="3"/>
          </rPr>
          <t>_x000D_
DM-Elétrica</t>
        </r>
      </text>
    </comment>
    <comment ref="X310" authorId="0" shapeId="0" xr:uid="{EEFBF747-05CC-4176-8DDF-F92A5C937C56}">
      <text>
        <r>
          <rPr>
            <sz val="10"/>
            <color indexed="81"/>
            <rFont val="Lucida Console"/>
            <family val="3"/>
          </rPr>
          <t>_x000D_
EQUIP. MAT. P/ GERACAO, TRANSM. DISTR. RETIF...</t>
        </r>
      </text>
    </comment>
    <comment ref="Y310" authorId="0" shapeId="0" xr:uid="{FE7F66E8-F8C1-41CD-9894-244B25E466F3}">
      <text>
        <r>
          <rPr>
            <sz val="10"/>
            <color indexed="81"/>
            <rFont val="Lucida Console"/>
            <family val="3"/>
          </rPr>
          <t>_x000D_
DISJUNTORES</t>
        </r>
      </text>
    </comment>
    <comment ref="AW310" authorId="0" shapeId="0" xr:uid="{576B3307-80C6-4850-8B97-55DDFBA40570}">
      <text>
        <r>
          <rPr>
            <sz val="10"/>
            <color indexed="81"/>
            <rFont val="Lucida Console"/>
            <family val="3"/>
          </rPr>
          <t>Tempo de Estoque (Meses)_x000D_
_x000D_
44,0</t>
        </r>
      </text>
    </comment>
    <comment ref="A311" authorId="0" shapeId="0" xr:uid="{E11D2297-BBB6-4FFD-A6D2-C429F2CF316C}">
      <text>
        <r>
          <rPr>
            <sz val="10"/>
            <color indexed="81"/>
            <rFont val="Lucida Console"/>
            <family val="3"/>
          </rPr>
          <t>_x000D_
88735</t>
        </r>
      </text>
    </comment>
    <comment ref="B311" authorId="0" shapeId="0" xr:uid="{9A53F04D-FA01-489B-9E48-EAD992EF4662}">
      <text>
        <r>
          <rPr>
            <sz val="10"/>
            <color indexed="81"/>
            <rFont val="Lucida Console"/>
            <family val="3"/>
          </rPr>
          <t>DESCRIÇÃO DETALHADA_x000D_
DISJUNTOR NORMA DIN CURVA C PADRAO, TRIPOLAR, 50 AMPERES</t>
        </r>
      </text>
    </comment>
    <comment ref="G311" authorId="0" shapeId="0" xr:uid="{6308A159-C734-482F-BA59-81AF795F7B79}">
      <text>
        <r>
          <rPr>
            <sz val="10"/>
            <color indexed="81"/>
            <rFont val="Lucida Console"/>
            <family val="3"/>
          </rPr>
          <t>_x000D_
Últ estimativa : 30_x000D_
Enviada em     : 23.09.2020_x000D_
Ata - Venc     : 17/20 - 29.01.2021</t>
        </r>
      </text>
    </comment>
    <comment ref="O311" authorId="0" shapeId="0" xr:uid="{543B5D2A-0136-4685-8E44-94EBA0352EC3}">
      <text>
        <r>
          <rPr>
            <sz val="10"/>
            <color indexed="81"/>
            <rFont val="Lucida Console"/>
            <family val="3"/>
          </rPr>
          <t>_x000D_
Pertencia a ATA nº 17/20_x000D_
Estimativa de Renovação enviada em 23.09.2020 - Qtd 30_x000D_
PP 241/19 lote _x000D_
21.02.20 = Processo conferido, finalizado.</t>
        </r>
      </text>
    </comment>
    <comment ref="W311" authorId="0" shapeId="0" xr:uid="{20BE2AAD-3654-4A29-9B60-75CBE4CA4A92}">
      <text>
        <r>
          <rPr>
            <sz val="10"/>
            <color indexed="81"/>
            <rFont val="Lucida Console"/>
            <family val="3"/>
          </rPr>
          <t>_x000D_
DM-Elétrica</t>
        </r>
      </text>
    </comment>
    <comment ref="X311" authorId="0" shapeId="0" xr:uid="{E11FC7E3-B3E9-4775-959E-2465771AFC07}">
      <text>
        <r>
          <rPr>
            <sz val="10"/>
            <color indexed="81"/>
            <rFont val="Lucida Console"/>
            <family val="3"/>
          </rPr>
          <t>_x000D_
EQUIP. MAT. P/ GERACAO, TRANSM. DISTR. RETIF...</t>
        </r>
      </text>
    </comment>
    <comment ref="Y311" authorId="0" shapeId="0" xr:uid="{743B536F-827F-4923-AFCB-6C35E1AC4D6D}">
      <text>
        <r>
          <rPr>
            <sz val="10"/>
            <color indexed="81"/>
            <rFont val="Lucida Console"/>
            <family val="3"/>
          </rPr>
          <t>_x000D_
DISJUNTORES</t>
        </r>
      </text>
    </comment>
    <comment ref="AW311" authorId="0" shapeId="0" xr:uid="{E6EAC1C5-393F-465D-99A0-761FCA61E6CB}">
      <text>
        <r>
          <rPr>
            <sz val="10"/>
            <color indexed="81"/>
            <rFont val="Lucida Console"/>
            <family val="3"/>
          </rPr>
          <t>Tempo de Estoque (Meses)_x000D_
_x000D_
91,0</t>
        </r>
      </text>
    </comment>
    <comment ref="A312" authorId="0" shapeId="0" xr:uid="{E9AFFE6F-FD12-4BC2-8772-603C698148CB}">
      <text>
        <r>
          <rPr>
            <sz val="10"/>
            <color indexed="81"/>
            <rFont val="Lucida Console"/>
            <family val="3"/>
          </rPr>
          <t>_x000D_
88744</t>
        </r>
      </text>
    </comment>
    <comment ref="B312" authorId="0" shapeId="0" xr:uid="{BE0CA300-39E9-4AA4-8D29-8A88D347AFB1}">
      <text>
        <r>
          <rPr>
            <sz val="10"/>
            <color indexed="81"/>
            <rFont val="Lucida Console"/>
            <family val="3"/>
          </rPr>
          <t>DESCRIÇÃO DETALHADA_x000D_
DISJUNTOR NORMA DIN CURVA C PADRAO, TRIPOLAR, 63 AMPERES</t>
        </r>
      </text>
    </comment>
    <comment ref="G312" authorId="0" shapeId="0" xr:uid="{ED004438-FF4E-4533-939C-EB82E1743913}">
      <text>
        <r>
          <rPr>
            <sz val="10"/>
            <color indexed="81"/>
            <rFont val="Lucida Console"/>
            <family val="3"/>
          </rPr>
          <t>_x000D_
Últ estimativa : 30_x000D_
Enviada em     : 23.09.2020_x000D_
Ata - Venc     : 39/21 - 10.02.2022</t>
        </r>
      </text>
    </comment>
    <comment ref="O312" authorId="0" shapeId="0" xr:uid="{B79F2D76-561A-4CA5-A3A2-DD97465745B2}">
      <text>
        <r>
          <rPr>
            <sz val="10"/>
            <color indexed="81"/>
            <rFont val="Lucida Console"/>
            <family val="3"/>
          </rPr>
          <t>_x000D_
Pertencia a ATA nº 39/21_x000D_
Estimativa de Renovação enviada em 23.09.2020 - Qtd 30_x000D_
PP 241/19 lote _x000D_
21.02.20 = Processo conferido, finalizado.</t>
        </r>
      </text>
    </comment>
    <comment ref="W312" authorId="0" shapeId="0" xr:uid="{493F33EF-1D5D-4886-B775-BAE8D2CB0955}">
      <text>
        <r>
          <rPr>
            <sz val="10"/>
            <color indexed="81"/>
            <rFont val="Lucida Console"/>
            <family val="3"/>
          </rPr>
          <t>_x000D_
DM-Elétrica</t>
        </r>
      </text>
    </comment>
    <comment ref="X312" authorId="0" shapeId="0" xr:uid="{C16974CB-C961-41A3-B948-90347D32891E}">
      <text>
        <r>
          <rPr>
            <sz val="10"/>
            <color indexed="81"/>
            <rFont val="Lucida Console"/>
            <family val="3"/>
          </rPr>
          <t>_x000D_
EQUIP. MAT. P/ GERACAO, TRANSM. DISTR. RETIF...</t>
        </r>
      </text>
    </comment>
    <comment ref="Y312" authorId="0" shapeId="0" xr:uid="{732F0AB4-C084-471F-83C3-4B1DF1E072BE}">
      <text>
        <r>
          <rPr>
            <sz val="10"/>
            <color indexed="81"/>
            <rFont val="Lucida Console"/>
            <family val="3"/>
          </rPr>
          <t>_x000D_
DISJUNTORES</t>
        </r>
      </text>
    </comment>
    <comment ref="AW312" authorId="0" shapeId="0" xr:uid="{9293AA9D-8337-4A6D-B08C-1551BE8B9A6C}">
      <text>
        <r>
          <rPr>
            <sz val="10"/>
            <color indexed="81"/>
            <rFont val="Lucida Console"/>
            <family val="3"/>
          </rPr>
          <t>Tempo de Estoque (Meses)_x000D_
_x000D_
32,0</t>
        </r>
      </text>
    </comment>
    <comment ref="A313" authorId="0" shapeId="0" xr:uid="{FAA701F3-E63D-4165-80A3-92F82DF212D9}">
      <text>
        <r>
          <rPr>
            <sz val="10"/>
            <color indexed="81"/>
            <rFont val="Lucida Console"/>
            <family val="3"/>
          </rPr>
          <t>_x000D_
88745</t>
        </r>
      </text>
    </comment>
    <comment ref="B313" authorId="0" shapeId="0" xr:uid="{10DACEE4-6FF1-43F4-B3A2-0B70938B8D66}">
      <text>
        <r>
          <rPr>
            <sz val="10"/>
            <color indexed="81"/>
            <rFont val="Lucida Console"/>
            <family val="3"/>
          </rPr>
          <t>DESCRIÇÃO DETALHADA_x000D_
DISJUNTOR NORMA DIN CURVA C PADRAO, TRIPOLAR, 80 AMPERES</t>
        </r>
      </text>
    </comment>
    <comment ref="G313" authorId="0" shapeId="0" xr:uid="{E13B5CDB-AE58-401C-84A9-BE22301CA4DC}">
      <text>
        <r>
          <rPr>
            <sz val="10"/>
            <color indexed="81"/>
            <rFont val="Lucida Console"/>
            <family val="3"/>
          </rPr>
          <t>_x000D_
Últ estimativa : 50_x000D_
Enviada em     : 23.09.2020_x000D_
Ata - Venc     : 39/21 - 10.02.2022</t>
        </r>
      </text>
    </comment>
    <comment ref="O313" authorId="0" shapeId="0" xr:uid="{100893C4-849A-4F9C-B99B-69C3ADEECDF4}">
      <text>
        <r>
          <rPr>
            <sz val="10"/>
            <color indexed="81"/>
            <rFont val="Lucida Console"/>
            <family val="3"/>
          </rPr>
          <t>_x000D_
Pertencia a ATA nº 39/21_x000D_
Estimativa de Renovação enviada em 23.09.2020 - Qtd 50_x000D_
PE 248/20 lote _x000D_
21.01.21 = Finalizado</t>
        </r>
      </text>
    </comment>
    <comment ref="W313" authorId="0" shapeId="0" xr:uid="{EFB86B45-50D4-4586-A098-FDB9C6DEA4EC}">
      <text>
        <r>
          <rPr>
            <sz val="10"/>
            <color indexed="81"/>
            <rFont val="Lucida Console"/>
            <family val="3"/>
          </rPr>
          <t>_x000D_
DM-Elétrica</t>
        </r>
      </text>
    </comment>
    <comment ref="X313" authorId="0" shapeId="0" xr:uid="{79D698B1-82EA-4943-AE3E-0409C87CAF83}">
      <text>
        <r>
          <rPr>
            <sz val="10"/>
            <color indexed="81"/>
            <rFont val="Lucida Console"/>
            <family val="3"/>
          </rPr>
          <t>_x000D_
EQUIP. MAT. P/ GERACAO, TRANSM. DISTR. RETIF...</t>
        </r>
      </text>
    </comment>
    <comment ref="Y313" authorId="0" shapeId="0" xr:uid="{08A64BC1-6B4E-4DDA-881C-0FC512FCDA0E}">
      <text>
        <r>
          <rPr>
            <sz val="10"/>
            <color indexed="81"/>
            <rFont val="Lucida Console"/>
            <family val="3"/>
          </rPr>
          <t>_x000D_
DISJUNTORES</t>
        </r>
      </text>
    </comment>
    <comment ref="AW313" authorId="0" shapeId="0" xr:uid="{C67EDF54-ED82-4B4B-A5EB-BFAC196F0FE1}">
      <text>
        <r>
          <rPr>
            <sz val="10"/>
            <color indexed="81"/>
            <rFont val="Lucida Console"/>
            <family val="3"/>
          </rPr>
          <t>Tempo de Estoque (Meses)_x000D_
_x000D_
87,0</t>
        </r>
      </text>
    </comment>
    <comment ref="A314" authorId="0" shapeId="0" xr:uid="{A44FEDFD-7D57-4903-B92B-1703041FF8EB}">
      <text>
        <r>
          <rPr>
            <sz val="10"/>
            <color indexed="81"/>
            <rFont val="Lucida Console"/>
            <family val="3"/>
          </rPr>
          <t>_x000D_
110771</t>
        </r>
      </text>
    </comment>
    <comment ref="B314" authorId="0" shapeId="0" xr:uid="{4FFF5DE7-529B-4E13-8CD0-0CD623CA9E4D}">
      <text>
        <r>
          <rPr>
            <sz val="10"/>
            <color indexed="81"/>
            <rFont val="Lucida Console"/>
            <family val="3"/>
          </rPr>
          <t>DESCRIÇÃO DETALHADA_x000D_
DISJUNTOR NORMA DIN, CURVA C PADRAO, BIPOLAR - 25 AMPERES</t>
        </r>
      </text>
    </comment>
    <comment ref="G314" authorId="0" shapeId="0" xr:uid="{67EC222A-7EAB-4A5A-8890-E9897D420BBE}">
      <text>
        <r>
          <rPr>
            <sz val="10"/>
            <color indexed="81"/>
            <rFont val="Lucida Console"/>
            <family val="3"/>
          </rPr>
          <t>_x000D_
Últ estimativa : 150_x000D_
Enviada em     : 23.09.2020_x000D_
Ata - Venc     : 17/20 - 29.01.2021</t>
        </r>
      </text>
    </comment>
    <comment ref="O314" authorId="0" shapeId="0" xr:uid="{F53BC83C-3067-4927-8704-5917D11FEE30}">
      <text>
        <r>
          <rPr>
            <sz val="10"/>
            <color indexed="81"/>
            <rFont val="Lucida Console"/>
            <family val="3"/>
          </rPr>
          <t>_x000D_
Pertencia a ATA nº 17/20_x000D_
Estimativa de Renovação enviada em 23.09.2020 - Qtd 150_x000D_
PP 241/19 lote _x000D_
21.02.20 = Processo conferido, finalizado.</t>
        </r>
      </text>
    </comment>
    <comment ref="W314" authorId="0" shapeId="0" xr:uid="{3198B9BC-892A-4195-8827-21D421F8809A}">
      <text>
        <r>
          <rPr>
            <sz val="10"/>
            <color indexed="81"/>
            <rFont val="Lucida Console"/>
            <family val="3"/>
          </rPr>
          <t>_x000D_
DM-Elétrica</t>
        </r>
      </text>
    </comment>
    <comment ref="X314" authorId="0" shapeId="0" xr:uid="{AE84BE5F-4631-4672-911E-DC9CB7A79B8C}">
      <text>
        <r>
          <rPr>
            <sz val="10"/>
            <color indexed="81"/>
            <rFont val="Lucida Console"/>
            <family val="3"/>
          </rPr>
          <t>_x000D_
EQUIP. MAT. P/ GERACAO, TRANSM. DISTR. RETIF...</t>
        </r>
      </text>
    </comment>
    <comment ref="Y314" authorId="0" shapeId="0" xr:uid="{0466C8BA-C76F-4618-BB86-186818AA9E6B}">
      <text>
        <r>
          <rPr>
            <sz val="10"/>
            <color indexed="81"/>
            <rFont val="Lucida Console"/>
            <family val="3"/>
          </rPr>
          <t>_x000D_
DISJUNTORES</t>
        </r>
      </text>
    </comment>
    <comment ref="AW314" authorId="0" shapeId="0" xr:uid="{6A261F29-AF36-4E48-981C-DE65630D5946}">
      <text>
        <r>
          <rPr>
            <sz val="10"/>
            <color indexed="81"/>
            <rFont val="Lucida Console"/>
            <family val="3"/>
          </rPr>
          <t>Tempo de Estoque (Meses)_x000D_
_x000D_
70,0</t>
        </r>
      </text>
    </comment>
    <comment ref="A315" authorId="0" shapeId="0" xr:uid="{FBC15EE1-E68E-41D1-BBDB-2C7E03CE0572}">
      <text>
        <r>
          <rPr>
            <sz val="10"/>
            <color indexed="81"/>
            <rFont val="Lucida Console"/>
            <family val="3"/>
          </rPr>
          <t>_x000D_
102820</t>
        </r>
      </text>
    </comment>
    <comment ref="B315" authorId="0" shapeId="0" xr:uid="{49F07998-E1D5-40E9-9F00-99BF373B43C2}">
      <text>
        <r>
          <rPr>
            <sz val="10"/>
            <color indexed="81"/>
            <rFont val="Lucida Console"/>
            <family val="3"/>
          </rPr>
          <t>DESCRIÇÃO DETALHADA_x000D_
DISJUNTOR TRIPOLAR IN = 125A, TENSAO MINIMA DE OPERACAO 240V, CURVA C, NBR 60947-2 - CATEGORIA "A"</t>
        </r>
      </text>
    </comment>
    <comment ref="G315" authorId="0" shapeId="0" xr:uid="{618EE543-D4F9-4965-ABFC-1BA7D3575B65}">
      <text>
        <r>
          <rPr>
            <sz val="10"/>
            <color indexed="81"/>
            <rFont val="Lucida Console"/>
            <family val="3"/>
          </rPr>
          <t>_x000D_
Últ estimativa : 0_x000D_
Enviada em     : 23.09.2020_x000D_
Ata - Venc     : 39/21 - 10.02.2022</t>
        </r>
      </text>
    </comment>
    <comment ref="O315" authorId="0" shapeId="0" xr:uid="{85820A42-61B4-4599-A332-33FE38803F9E}">
      <text>
        <r>
          <rPr>
            <sz val="10"/>
            <color indexed="81"/>
            <rFont val="Lucida Console"/>
            <family val="3"/>
          </rPr>
          <t>_x000D_
Pertencia a ATA nº 39/21_x000D_
Estimativa de Renovação enviada em 23.09.2020 - Qtd _x000D_
PP 241/19 lote _x000D_
21.02.20 = Processo conferido, finalizado.</t>
        </r>
      </text>
    </comment>
    <comment ref="W315" authorId="0" shapeId="0" xr:uid="{A3EA66FB-672C-4454-80CC-11560BFBA9BC}">
      <text>
        <r>
          <rPr>
            <sz val="10"/>
            <color indexed="81"/>
            <rFont val="Lucida Console"/>
            <family val="3"/>
          </rPr>
          <t>_x000D_
DM-Elétrica</t>
        </r>
      </text>
    </comment>
    <comment ref="X315" authorId="0" shapeId="0" xr:uid="{61D21A87-22AB-471C-8B93-A16E438D5F8E}">
      <text>
        <r>
          <rPr>
            <sz val="10"/>
            <color indexed="81"/>
            <rFont val="Lucida Console"/>
            <family val="3"/>
          </rPr>
          <t>_x000D_
EQUIP. MAT. P/ GERACAO, TRANSM. DISTR. RETIF...</t>
        </r>
      </text>
    </comment>
    <comment ref="Y315" authorId="0" shapeId="0" xr:uid="{32D1D5B8-CEA8-4498-98D2-36EACA561CDC}">
      <text>
        <r>
          <rPr>
            <sz val="10"/>
            <color indexed="81"/>
            <rFont val="Lucida Console"/>
            <family val="3"/>
          </rPr>
          <t>_x000D_
DISJUNTORES</t>
        </r>
      </text>
    </comment>
    <comment ref="AW315" authorId="0" shapeId="0" xr:uid="{D999C404-212B-4429-8D64-D67A840B48A3}">
      <text>
        <r>
          <rPr>
            <sz val="10"/>
            <color indexed="81"/>
            <rFont val="Lucida Console"/>
            <family val="3"/>
          </rPr>
          <t>Tempo de Estoque (Meses)_x000D_
_x000D_
20,0</t>
        </r>
      </text>
    </comment>
    <comment ref="A316" authorId="0" shapeId="0" xr:uid="{861A18EB-2DE0-4673-9201-CA1154A3C708}">
      <text>
        <r>
          <rPr>
            <sz val="10"/>
            <color indexed="81"/>
            <rFont val="Lucida Console"/>
            <family val="3"/>
          </rPr>
          <t>_x000D_
102819</t>
        </r>
      </text>
    </comment>
    <comment ref="B316" authorId="0" shapeId="0" xr:uid="{4FCDC722-4CEC-4B5D-ACDA-231A527A1231}">
      <text>
        <r>
          <rPr>
            <sz val="10"/>
            <color indexed="81"/>
            <rFont val="Lucida Console"/>
            <family val="3"/>
          </rPr>
          <t>DESCRIÇÃO DETALHADA_x000D_
DISJUNTOR TRIPOLAR IN = 150A, TENSAO MINIMA DE OPERACAO 240V, CURVA C, NBR 60947-2 - CATEGORIA "A"</t>
        </r>
      </text>
    </comment>
    <comment ref="G316" authorId="0" shapeId="0" xr:uid="{48ECE9BD-41FD-4D42-BA66-92C230592893}">
      <text>
        <r>
          <rPr>
            <sz val="10"/>
            <color indexed="81"/>
            <rFont val="Lucida Console"/>
            <family val="3"/>
          </rPr>
          <t>_x000D_
Últ estimativa : 5_x000D_
Enviada em     : 23.09.2020_x000D_
Ata - Venc     : 17/20 - 29.01.2021</t>
        </r>
      </text>
    </comment>
    <comment ref="O316" authorId="0" shapeId="0" xr:uid="{8BAB666E-2168-4C77-B3AF-54FF99D15790}">
      <text>
        <r>
          <rPr>
            <sz val="10"/>
            <color indexed="81"/>
            <rFont val="Lucida Console"/>
            <family val="3"/>
          </rPr>
          <t>_x000D_
Pertencia a ATA nº 17/20_x000D_
Estimativa de Renovação enviada em 23.09.2020 - Qtd 5_x000D_
PP 241/19 lote _x000D_
21.02.20 = Processo conferido, finalizado.</t>
        </r>
      </text>
    </comment>
    <comment ref="W316" authorId="0" shapeId="0" xr:uid="{E5A4DDB4-DF47-4089-97DB-BF2CF2680E59}">
      <text>
        <r>
          <rPr>
            <sz val="10"/>
            <color indexed="81"/>
            <rFont val="Lucida Console"/>
            <family val="3"/>
          </rPr>
          <t>_x000D_
DM-Elétrica</t>
        </r>
      </text>
    </comment>
    <comment ref="X316" authorId="0" shapeId="0" xr:uid="{59D987B9-39D6-4662-8C59-AE1A4E7CEFDD}">
      <text>
        <r>
          <rPr>
            <sz val="10"/>
            <color indexed="81"/>
            <rFont val="Lucida Console"/>
            <family val="3"/>
          </rPr>
          <t>_x000D_
EQUIP. MAT. P/ GERACAO, TRANSM. DISTR. RETIF...</t>
        </r>
      </text>
    </comment>
    <comment ref="Y316" authorId="0" shapeId="0" xr:uid="{43461C6F-4D51-4D19-A3B4-E2F739C6BAEA}">
      <text>
        <r>
          <rPr>
            <sz val="10"/>
            <color indexed="81"/>
            <rFont val="Lucida Console"/>
            <family val="3"/>
          </rPr>
          <t>_x000D_
DISJUNTORES</t>
        </r>
      </text>
    </comment>
    <comment ref="AW316" authorId="0" shapeId="0" xr:uid="{6BA2039A-5DF4-4DC3-8E33-32D75CC82370}">
      <text>
        <r>
          <rPr>
            <sz val="10"/>
            <color indexed="81"/>
            <rFont val="Lucida Console"/>
            <family val="3"/>
          </rPr>
          <t>Tempo de Estoque (Meses)_x000D_
_x000D_
6,0</t>
        </r>
      </text>
    </comment>
    <comment ref="A317" authorId="0" shapeId="0" xr:uid="{8E58D251-2A5D-4344-ABEE-403742A22FFD}">
      <text>
        <r>
          <rPr>
            <sz val="10"/>
            <color indexed="81"/>
            <rFont val="Lucida Console"/>
            <family val="3"/>
          </rPr>
          <t>_x000D_
110888</t>
        </r>
      </text>
    </comment>
    <comment ref="B317" authorId="0" shapeId="0" xr:uid="{40EF3CDA-33E6-4961-9625-336AC5C86095}">
      <text>
        <r>
          <rPr>
            <sz val="10"/>
            <color indexed="81"/>
            <rFont val="Lucida Console"/>
            <family val="3"/>
          </rPr>
          <t>DESCRIÇÃO DETALHADA_x000D_
DISJUNTOR TRIPOLAR IN = 225 A, TENSAO MINIMA DE OPERACAO 240V, CURVA C, NBR 60947-2 - CATEGORIA "A"</t>
        </r>
      </text>
    </comment>
    <comment ref="G317" authorId="0" shapeId="0" xr:uid="{E690FDF4-1AAB-43C6-B757-9E79CF21C3BD}">
      <text>
        <r>
          <rPr>
            <sz val="10"/>
            <color indexed="81"/>
            <rFont val="Lucida Console"/>
            <family val="3"/>
          </rPr>
          <t>_x000D_
Últ estimativa : 0_x000D_
Enviada em     : 23.09.2020_x000D_
Ata - Venc     : 17/20 - 29.01.2021</t>
        </r>
      </text>
    </comment>
    <comment ref="O317" authorId="0" shapeId="0" xr:uid="{C8E83D9F-3B71-42B1-86F4-4E79EC430EC4}">
      <text>
        <r>
          <rPr>
            <sz val="10"/>
            <color indexed="81"/>
            <rFont val="Lucida Console"/>
            <family val="3"/>
          </rPr>
          <t>_x000D_
Pertencia a ATA nº 17/20_x000D_
Estimativa de Renovação enviada em 23.09.2020 - Qtd _x000D_
PP 241/19 lote _x000D_
21.02.20 = Processo conferido, finalizado.</t>
        </r>
      </text>
    </comment>
    <comment ref="W317" authorId="0" shapeId="0" xr:uid="{A2F469C4-D3D4-4DEA-B97D-CABEE453D0FC}">
      <text>
        <r>
          <rPr>
            <sz val="10"/>
            <color indexed="81"/>
            <rFont val="Lucida Console"/>
            <family val="3"/>
          </rPr>
          <t>_x000D_
DM-Elétrica</t>
        </r>
      </text>
    </comment>
    <comment ref="X317" authorId="0" shapeId="0" xr:uid="{9585BF7E-7054-4359-ADC9-08D0B16B1486}">
      <text>
        <r>
          <rPr>
            <sz val="10"/>
            <color indexed="81"/>
            <rFont val="Lucida Console"/>
            <family val="3"/>
          </rPr>
          <t>_x000D_
EQUIP. MAT. P/ GERACAO, TRANSM. DISTR. RETIF...</t>
        </r>
      </text>
    </comment>
    <comment ref="Y317" authorId="0" shapeId="0" xr:uid="{23820540-887E-44EC-BD6C-C853ED32B15C}">
      <text>
        <r>
          <rPr>
            <sz val="10"/>
            <color indexed="81"/>
            <rFont val="Lucida Console"/>
            <family val="3"/>
          </rPr>
          <t>_x000D_
DISJUNTORES</t>
        </r>
      </text>
    </comment>
    <comment ref="AW317" authorId="0" shapeId="0" xr:uid="{C7CC66EA-AE74-4A67-A028-DF2D3F1B6754}">
      <text>
        <r>
          <rPr>
            <sz val="10"/>
            <color indexed="81"/>
            <rFont val="Lucida Console"/>
            <family val="3"/>
          </rPr>
          <t>Tempo de Estoque (Meses)_x000D_
_x000D_
3,0</t>
        </r>
      </text>
    </comment>
    <comment ref="A318" authorId="0" shapeId="0" xr:uid="{157F28EC-B974-4668-BAC3-B67AABD99281}">
      <text>
        <r>
          <rPr>
            <sz val="10"/>
            <color indexed="81"/>
            <rFont val="Lucida Console"/>
            <family val="3"/>
          </rPr>
          <t>_x000D_
129962</t>
        </r>
      </text>
    </comment>
    <comment ref="B318" authorId="0" shapeId="0" xr:uid="{FEF8853F-1A2F-4279-850F-1480AB9AE220}">
      <text>
        <r>
          <rPr>
            <sz val="10"/>
            <color indexed="81"/>
            <rFont val="Lucida Console"/>
            <family val="3"/>
          </rPr>
          <t>DESCRIÇÃO DETALHADA_x000D_
DISJUNTOR TRIPOLAR IN 300 A, TENSAO MINIMA DE OPERACAO 220V, CURVA C, NBR 60947-2 - CATEGORIA A</t>
        </r>
      </text>
    </comment>
    <comment ref="G318" authorId="0" shapeId="0" xr:uid="{84B7CAE2-6E4E-494F-BB8E-AC2FC29AA5F8}">
      <text>
        <r>
          <rPr>
            <sz val="10"/>
            <color indexed="81"/>
            <rFont val="Lucida Console"/>
            <family val="3"/>
          </rPr>
          <t>_x000D_
Últ estimativa : 3_x000D_
Enviada em     : 07.08.2018_x000D_
Ata - Venc     : 191/17 - 12.11.2018</t>
        </r>
      </text>
    </comment>
    <comment ref="O318" authorId="0" shapeId="0" xr:uid="{5FA211A7-E6D0-492E-9E59-A646AA3EADFB}">
      <text>
        <r>
          <rPr>
            <sz val="10"/>
            <color indexed="81"/>
            <rFont val="Lucida Console"/>
            <family val="3"/>
          </rPr>
          <t>_x000D_
Pertencia a ATA nº 191/17_x000D_
Estimativa de Renovação enviada em 07.08.2018 - Qtd 3_x000D_
PP  68/19 lote 40_x000D_
14.06.19 = Análise dos itens fracassados (Itens Fracassados: 9,12 ,25 ,31 ,33 ,41 ,42).</t>
        </r>
      </text>
    </comment>
    <comment ref="W318" authorId="0" shapeId="0" xr:uid="{675584A1-0BB6-47D5-AB52-A187430B6378}">
      <text>
        <r>
          <rPr>
            <sz val="10"/>
            <color indexed="81"/>
            <rFont val="Lucida Console"/>
            <family val="3"/>
          </rPr>
          <t>_x000D_
DM-Elétrica</t>
        </r>
      </text>
    </comment>
    <comment ref="X318" authorId="0" shapeId="0" xr:uid="{F79B45B1-8A91-4283-B5EF-38F72E03B372}">
      <text>
        <r>
          <rPr>
            <sz val="10"/>
            <color indexed="81"/>
            <rFont val="Lucida Console"/>
            <family val="3"/>
          </rPr>
          <t>_x000D_
EQUIP. MAT. P/ GERACAO, TRANSM. DISTR. RETIF...</t>
        </r>
      </text>
    </comment>
    <comment ref="Y318" authorId="0" shapeId="0" xr:uid="{3CC6C6D5-C454-4F0C-9CCC-D81862A647E3}">
      <text>
        <r>
          <rPr>
            <sz val="10"/>
            <color indexed="81"/>
            <rFont val="Lucida Console"/>
            <family val="3"/>
          </rPr>
          <t>_x000D_
DISJUNTORES</t>
        </r>
      </text>
    </comment>
    <comment ref="AW318" authorId="0" shapeId="0" xr:uid="{CDEDEB0B-9D23-4C05-B4DC-AE1E02B3F197}">
      <text>
        <r>
          <rPr>
            <sz val="10"/>
            <color indexed="81"/>
            <rFont val="Lucida Console"/>
            <family val="3"/>
          </rPr>
          <t>Tempo de Estoque (Meses)_x000D_
_x000D_
10,0</t>
        </r>
      </text>
    </comment>
    <comment ref="A319" authorId="0" shapeId="0" xr:uid="{4D689352-AC93-4A5A-A05F-769B54702ED2}">
      <text>
        <r>
          <rPr>
            <sz val="10"/>
            <color indexed="81"/>
            <rFont val="Lucida Console"/>
            <family val="3"/>
          </rPr>
          <t>_x000D_
129961</t>
        </r>
      </text>
    </comment>
    <comment ref="B319" authorId="0" shapeId="0" xr:uid="{1C39C2F5-843D-4B4A-A82D-7D9E597F6EF3}">
      <text>
        <r>
          <rPr>
            <sz val="10"/>
            <color indexed="81"/>
            <rFont val="Lucida Console"/>
            <family val="3"/>
          </rPr>
          <t>DESCRIÇÃO DETALHADA_x000D_
DISJUNTOR TRIPOLAR IN 350 A, TENSAO MINIMA DE OPERACAO 220 V, CURVA C, NBR 60947-2, CATEGORIA A</t>
        </r>
      </text>
    </comment>
    <comment ref="G319" authorId="0" shapeId="0" xr:uid="{4D1EE159-446C-4BAB-BF12-65C43202684B}">
      <text>
        <r>
          <rPr>
            <sz val="10"/>
            <color indexed="81"/>
            <rFont val="Lucida Console"/>
            <family val="3"/>
          </rPr>
          <t>_x000D_
Últ estimativa : 0_x000D_
Enviada em     : 23.09.2020_x000D_
Ata - Venc     : 39/21 - 10.02.2022</t>
        </r>
      </text>
    </comment>
    <comment ref="O319" authorId="0" shapeId="0" xr:uid="{C1FD80FF-2D6A-4AD6-84CC-765FBA3A79EE}">
      <text>
        <r>
          <rPr>
            <sz val="10"/>
            <color indexed="81"/>
            <rFont val="Lucida Console"/>
            <family val="3"/>
          </rPr>
          <t>_x000D_
Pertencia a ATA nº 39/21_x000D_
Estimativa de Renovação enviada em 23.09.2020 - Qtd _x000D_
PP 241/19 lote _x000D_
21.02.20 = Processo conferido, finalizado.</t>
        </r>
      </text>
    </comment>
    <comment ref="W319" authorId="0" shapeId="0" xr:uid="{1D21F9B5-6D9F-44A9-9265-88A4299A6D79}">
      <text>
        <r>
          <rPr>
            <sz val="10"/>
            <color indexed="81"/>
            <rFont val="Lucida Console"/>
            <family val="3"/>
          </rPr>
          <t>_x000D_
DM-Elétrica</t>
        </r>
      </text>
    </comment>
    <comment ref="X319" authorId="0" shapeId="0" xr:uid="{1EAE883F-D70A-4F2B-9483-853CC5DEB143}">
      <text>
        <r>
          <rPr>
            <sz val="10"/>
            <color indexed="81"/>
            <rFont val="Lucida Console"/>
            <family val="3"/>
          </rPr>
          <t>_x000D_
EQUIP. MAT. P/ GERACAO, TRANSM. DISTR. RETIF...</t>
        </r>
      </text>
    </comment>
    <comment ref="Y319" authorId="0" shapeId="0" xr:uid="{738D0C49-5D26-49E4-9B22-60C9CA163D25}">
      <text>
        <r>
          <rPr>
            <sz val="10"/>
            <color indexed="81"/>
            <rFont val="Lucida Console"/>
            <family val="3"/>
          </rPr>
          <t>_x000D_
DISJUNTORES</t>
        </r>
      </text>
    </comment>
    <comment ref="AW319" authorId="0" shapeId="0" xr:uid="{D1887E34-F8AB-4033-9C6D-FF35CAD37A2C}">
      <text>
        <r>
          <rPr>
            <sz val="10"/>
            <color indexed="81"/>
            <rFont val="Lucida Console"/>
            <family val="3"/>
          </rPr>
          <t>Tempo de Estoque (Meses)_x000D_
_x000D_
4,0</t>
        </r>
      </text>
    </comment>
    <comment ref="A320" authorId="0" shapeId="0" xr:uid="{544AB6B7-0AC9-495F-AC41-B91F00ABA5B2}">
      <text>
        <r>
          <rPr>
            <sz val="10"/>
            <color indexed="81"/>
            <rFont val="Lucida Console"/>
            <family val="3"/>
          </rPr>
          <t>_x000D_
101891</t>
        </r>
      </text>
    </comment>
    <comment ref="B320" authorId="0" shapeId="0" xr:uid="{58F87D18-049B-4A73-80F8-2E1EE29FF534}">
      <text>
        <r>
          <rPr>
            <sz val="10"/>
            <color indexed="81"/>
            <rFont val="Lucida Console"/>
            <family val="3"/>
          </rPr>
          <t>DESCRIÇÃO DETALHADA_x000D_
DISPOSITIVO DE PROTECAO CONTRA SOBRETENSOES TRANSITORIAS, TENSAO NOMINAL MINIMA 220V, CORRENTE MINIMA DE SURTO 40KA (8/20US) PADRAO IEC (CONF. NORMA ABNT 5410)</t>
        </r>
      </text>
    </comment>
    <comment ref="G320" authorId="0" shapeId="0" xr:uid="{643B9480-41D8-4538-BC87-972AEE610034}">
      <text>
        <r>
          <rPr>
            <sz val="10"/>
            <color indexed="81"/>
            <rFont val="Lucida Console"/>
            <family val="3"/>
          </rPr>
          <t>_x000D_
Últ estimativa : 20_x000D_
Enviada em     : 23.09.2020_x000D_
Ata - Venc     : 58/21 - 02.03.2022</t>
        </r>
      </text>
    </comment>
    <comment ref="O320" authorId="0" shapeId="0" xr:uid="{5469F0F2-67E0-4966-AE60-8EA987967FA4}">
      <text>
        <r>
          <rPr>
            <sz val="10"/>
            <color indexed="81"/>
            <rFont val="Lucida Console"/>
            <family val="3"/>
          </rPr>
          <t>_x000D_
Pertencia a ATA nº 58/21_x000D_
Estimativa de Renovação enviada em 23.09.2020 - Qtd 20_x000D_
PE   5/21 lote _x000D_
02.02.21 = Finalizado</t>
        </r>
      </text>
    </comment>
    <comment ref="W320" authorId="0" shapeId="0" xr:uid="{05CC0C99-3542-469D-B8E1-52D261D72DC9}">
      <text>
        <r>
          <rPr>
            <sz val="10"/>
            <color indexed="81"/>
            <rFont val="Lucida Console"/>
            <family val="3"/>
          </rPr>
          <t>_x000D_
DM-Elétrica</t>
        </r>
      </text>
    </comment>
    <comment ref="X320" authorId="0" shapeId="0" xr:uid="{B72AAC65-6C8A-4F3C-9FE9-02450635F11D}">
      <text>
        <r>
          <rPr>
            <sz val="10"/>
            <color indexed="81"/>
            <rFont val="Lucida Console"/>
            <family val="3"/>
          </rPr>
          <t>_x000D_
EQUIP. MAT. P/ GERACAO, TRANSM. DISTR. RETIF...</t>
        </r>
      </text>
    </comment>
    <comment ref="Y320" authorId="0" shapeId="0" xr:uid="{2F327D87-6B83-4E95-B492-D5B2CCADA244}">
      <text>
        <r>
          <rPr>
            <sz val="10"/>
            <color indexed="81"/>
            <rFont val="Lucida Console"/>
            <family val="3"/>
          </rPr>
          <t>_x000D_
SISTEMAS DE PROTECAO</t>
        </r>
      </text>
    </comment>
    <comment ref="AW320" authorId="0" shapeId="0" xr:uid="{1A9F470B-17B8-48A8-B23D-2940EA3DD665}">
      <text>
        <r>
          <rPr>
            <sz val="10"/>
            <color indexed="81"/>
            <rFont val="Lucida Console"/>
            <family val="3"/>
          </rPr>
          <t>Tempo de Estoque (Meses)_x000D_
_x000D_
33,0</t>
        </r>
      </text>
    </comment>
    <comment ref="A321" authorId="0" shapeId="0" xr:uid="{48D59EEB-2C03-4254-B928-9E776FF1C3CB}">
      <text>
        <r>
          <rPr>
            <sz val="10"/>
            <color indexed="81"/>
            <rFont val="Lucida Console"/>
            <family val="3"/>
          </rPr>
          <t>_x000D_
114771</t>
        </r>
      </text>
    </comment>
    <comment ref="B321" authorId="0" shapeId="0" xr:uid="{A9804A7B-3951-4EE4-A682-DD5BD71CFD4C}">
      <text>
        <r>
          <rPr>
            <sz val="10"/>
            <color indexed="81"/>
            <rFont val="Lucida Console"/>
            <family val="3"/>
          </rPr>
          <t>DESCRIÇÃO DETALHADA_x000D_
DISTRIBUIDOR GERAL PARA TELEFONIA, COM VENEZIANAS, DE SOBREPOR, DE CHAPA DE METAL COM FUNDO DE CHAPA DE METAL COM CHAPA DE MADEIRA. DIMENSOES: 30 X 30 X 15 CM</t>
        </r>
      </text>
    </comment>
    <comment ref="W321" authorId="0" shapeId="0" xr:uid="{810A0B5A-5017-46EE-BD1D-2E6CBDC344E9}">
      <text>
        <r>
          <rPr>
            <sz val="10"/>
            <color indexed="81"/>
            <rFont val="Lucida Console"/>
            <family val="3"/>
          </rPr>
          <t>_x000D_
DM-Elétrica</t>
        </r>
      </text>
    </comment>
    <comment ref="X321" authorId="0" shapeId="0" xr:uid="{D72A8570-B302-4A8C-86BF-4910577D363E}">
      <text>
        <r>
          <rPr>
            <sz val="10"/>
            <color indexed="81"/>
            <rFont val="Lucida Console"/>
            <family val="3"/>
          </rPr>
          <t>_x000D_
EQUIP. MAT. P/ GERACAO, TRANSM. DISTR. RETIF...</t>
        </r>
      </text>
    </comment>
    <comment ref="Y321" authorId="0" shapeId="0" xr:uid="{BFFC3AD5-64F6-4C26-984B-29F264E6BA03}">
      <text>
        <r>
          <rPr>
            <sz val="10"/>
            <color indexed="81"/>
            <rFont val="Lucida Console"/>
            <family val="3"/>
          </rPr>
          <t>_x000D_
CAIXAS</t>
        </r>
      </text>
    </comment>
    <comment ref="AW321" authorId="0" shapeId="0" xr:uid="{15DFB4F7-7ED6-4BFF-915D-229E7F54B32C}">
      <text>
        <r>
          <rPr>
            <sz val="10"/>
            <color indexed="81"/>
            <rFont val="Lucida Console"/>
            <family val="3"/>
          </rPr>
          <t>Tempo de Estoque (Meses)_x000D_
_x000D_
105,0</t>
        </r>
      </text>
    </comment>
    <comment ref="A322" authorId="0" shapeId="0" xr:uid="{B52E4734-762C-469F-BB63-8D69913DA78A}">
      <text>
        <r>
          <rPr>
            <sz val="10"/>
            <color indexed="81"/>
            <rFont val="Lucida Console"/>
            <family val="3"/>
          </rPr>
          <t>_x000D_
114772</t>
        </r>
      </text>
    </comment>
    <comment ref="B322" authorId="0" shapeId="0" xr:uid="{5B477760-72CB-416B-85BB-0716F5B767C0}">
      <text>
        <r>
          <rPr>
            <sz val="10"/>
            <color indexed="81"/>
            <rFont val="Lucida Console"/>
            <family val="3"/>
          </rPr>
          <t>DESCRIÇÃO DETALHADA_x000D_
DISTRIBUIDOR GERAL PARA TELEFONIA, COM VENEZIANAS, DE EMBUTIR, DE CHAPA DE METAL COM FUNDO DE CHAPA DE METAL COM CHAPA DE MADEIRA, DIMENSOES: 30 X 30 X 15 CM</t>
        </r>
      </text>
    </comment>
    <comment ref="G322" authorId="0" shapeId="0" xr:uid="{3FD5F22C-A0C4-4973-99E8-7A0539B918F1}">
      <text>
        <r>
          <rPr>
            <sz val="10"/>
            <color indexed="81"/>
            <rFont val="Lucida Console"/>
            <family val="3"/>
          </rPr>
          <t>_x000D_
Últ estimativa : 0_x000D_
Enviada em     : 24.10.2019_x000D_
Ata - Venc     : 2/19 - 01.01.2020</t>
        </r>
      </text>
    </comment>
    <comment ref="O322" authorId="0" shapeId="0" xr:uid="{B756BD0F-57ED-4014-8447-32974BA9105D}">
      <text>
        <r>
          <rPr>
            <sz val="10"/>
            <color indexed="81"/>
            <rFont val="Lucida Console"/>
            <family val="3"/>
          </rPr>
          <t>_x000D_
Pertencia a ATA nº 2/19_x000D_
Estimativa de Renovação enviada em 24.10.2019 - Qtd _x000D_
PP 208/18 lote _x000D_
22.01.19 = Processo conferido e finalizado. Ata 2/19.</t>
        </r>
      </text>
    </comment>
    <comment ref="W322" authorId="0" shapeId="0" xr:uid="{C21DE2FC-B4D9-4101-916E-7F623CAEE150}">
      <text>
        <r>
          <rPr>
            <sz val="10"/>
            <color indexed="81"/>
            <rFont val="Lucida Console"/>
            <family val="3"/>
          </rPr>
          <t>_x000D_
DM-Elétrica</t>
        </r>
      </text>
    </comment>
    <comment ref="X322" authorId="0" shapeId="0" xr:uid="{58CED00B-8556-492B-AB96-0FD1960DB6C5}">
      <text>
        <r>
          <rPr>
            <sz val="10"/>
            <color indexed="81"/>
            <rFont val="Lucida Console"/>
            <family val="3"/>
          </rPr>
          <t>_x000D_
EQUIP. MAT. P/ GERACAO, TRANSM. DISTR. RETIF...</t>
        </r>
      </text>
    </comment>
    <comment ref="Y322" authorId="0" shapeId="0" xr:uid="{A338E3D3-9D91-470D-A9D3-BED32CA8F5E1}">
      <text>
        <r>
          <rPr>
            <sz val="10"/>
            <color indexed="81"/>
            <rFont val="Lucida Console"/>
            <family val="3"/>
          </rPr>
          <t>_x000D_
CAIXAS</t>
        </r>
      </text>
    </comment>
    <comment ref="AW322" authorId="0" shapeId="0" xr:uid="{2198E316-9BAC-4A21-BF69-C8718FB1971E}">
      <text>
        <r>
          <rPr>
            <sz val="10"/>
            <color indexed="81"/>
            <rFont val="Lucida Console"/>
            <family val="3"/>
          </rPr>
          <t>Tempo de Estoque (Meses)_x000D_
_x000D_
35,0</t>
        </r>
      </text>
    </comment>
    <comment ref="A323" authorId="0" shapeId="0" xr:uid="{02AFC0F8-1568-4B7D-90CF-51FD23E9B840}">
      <text>
        <r>
          <rPr>
            <sz val="10"/>
            <color indexed="81"/>
            <rFont val="Lucida Console"/>
            <family val="3"/>
          </rPr>
          <t>_x000D_
13197</t>
        </r>
      </text>
    </comment>
    <comment ref="B323" authorId="0" shapeId="0" xr:uid="{E9651C3B-04AA-4858-8C17-9E6875F72DD1}">
      <text>
        <r>
          <rPr>
            <sz val="10"/>
            <color indexed="81"/>
            <rFont val="Lucida Console"/>
            <family val="3"/>
          </rPr>
          <t>DESCRIÇÃO DETALHADA_x000D_
DOBRADICA DE FERRO POLIDO 1.1/2"</t>
        </r>
      </text>
    </comment>
    <comment ref="W323" authorId="0" shapeId="0" xr:uid="{79676E01-BAA3-4109-AF8E-5E6DAD3B797E}">
      <text>
        <r>
          <rPr>
            <sz val="10"/>
            <color indexed="81"/>
            <rFont val="Lucida Console"/>
            <family val="3"/>
          </rPr>
          <t>_x000D_
DM-Construção</t>
        </r>
      </text>
    </comment>
    <comment ref="X323" authorId="0" shapeId="0" xr:uid="{23188DAB-A3B5-4BED-93A9-55AE2F51E580}">
      <text>
        <r>
          <rPr>
            <sz val="10"/>
            <color indexed="81"/>
            <rFont val="Lucida Console"/>
            <family val="3"/>
          </rPr>
          <t>_x000D_
MAT.E EQUIP. P/ CONSTR.CIVIL E CONSERV. DE VIAS PUBL.</t>
        </r>
      </text>
    </comment>
    <comment ref="Y323" authorId="0" shapeId="0" xr:uid="{FA8931DF-5413-457C-B37A-DE0964DE2913}">
      <text>
        <r>
          <rPr>
            <sz val="10"/>
            <color indexed="81"/>
            <rFont val="Lucida Console"/>
            <family val="3"/>
          </rPr>
          <t>_x000D_
FECHADURAS, DOBRADICAS E MACANETAS</t>
        </r>
      </text>
    </comment>
    <comment ref="AW323" authorId="0" shapeId="0" xr:uid="{AD171D49-014A-4451-BE3A-CBB38A7315EC}">
      <text>
        <r>
          <rPr>
            <sz val="10"/>
            <color indexed="81"/>
            <rFont val="Lucida Console"/>
            <family val="3"/>
          </rPr>
          <t>Tempo de Estoque (Meses)_x000D_
_x000D_
269,0</t>
        </r>
      </text>
    </comment>
    <comment ref="A324" authorId="0" shapeId="0" xr:uid="{53ABF98F-782B-4AE4-AF6E-DCED5940C3ED}">
      <text>
        <r>
          <rPr>
            <sz val="10"/>
            <color indexed="81"/>
            <rFont val="Lucida Console"/>
            <family val="3"/>
          </rPr>
          <t>_x000D_
13199</t>
        </r>
      </text>
    </comment>
    <comment ref="B324" authorId="0" shapeId="0" xr:uid="{293B372D-7AD0-4E1D-9FD8-591172BAC66E}">
      <text>
        <r>
          <rPr>
            <sz val="10"/>
            <color indexed="81"/>
            <rFont val="Lucida Console"/>
            <family val="3"/>
          </rPr>
          <t>DESCRIÇÃO DETALHADA_x000D_
DOBRADICA DE FERRO POLIDO 2.1/2"</t>
        </r>
      </text>
    </comment>
    <comment ref="G324" authorId="0" shapeId="0" xr:uid="{CC3A8FC2-A99D-4A2E-960D-384AC7E4B517}">
      <text>
        <r>
          <rPr>
            <sz val="10"/>
            <color indexed="81"/>
            <rFont val="Lucida Console"/>
            <family val="3"/>
          </rPr>
          <t>_x000D_
Últ estimativa : 60_x000D_
Enviada em     : 14.02.2020_x000D_
Ata - Venc     : 75/21 - 15.03.2022</t>
        </r>
      </text>
    </comment>
    <comment ref="O324" authorId="0" shapeId="0" xr:uid="{97DA86F5-6A42-4D0D-96BA-5B884AEFBFA6}">
      <text>
        <r>
          <rPr>
            <sz val="10"/>
            <color indexed="81"/>
            <rFont val="Lucida Console"/>
            <family val="3"/>
          </rPr>
          <t>_x000D_
Pertencia a ATA nº 75/21_x000D_
Estimativa de Renovação enviada em 14.02.2020 - Qtd 60_x000D_
PE 247/20 lote _x000D_
18.02.21 = Finalizado</t>
        </r>
      </text>
    </comment>
    <comment ref="W324" authorId="0" shapeId="0" xr:uid="{E211A16E-3869-4148-B6A2-65064649F7AA}">
      <text>
        <r>
          <rPr>
            <sz val="10"/>
            <color indexed="81"/>
            <rFont val="Lucida Console"/>
            <family val="3"/>
          </rPr>
          <t>_x000D_
DM-Construção</t>
        </r>
      </text>
    </comment>
    <comment ref="X324" authorId="0" shapeId="0" xr:uid="{D6C14FC1-C9B0-4C73-8C6A-B4DEAC1C6AB3}">
      <text>
        <r>
          <rPr>
            <sz val="10"/>
            <color indexed="81"/>
            <rFont val="Lucida Console"/>
            <family val="3"/>
          </rPr>
          <t>_x000D_
MAT.E EQUIP. P/ CONSTR.CIVIL E CONSERV. DE VIAS PUBL.</t>
        </r>
      </text>
    </comment>
    <comment ref="Y324" authorId="0" shapeId="0" xr:uid="{76D9E177-9DFA-4BF3-A8E3-721E8F04340F}">
      <text>
        <r>
          <rPr>
            <sz val="10"/>
            <color indexed="81"/>
            <rFont val="Lucida Console"/>
            <family val="3"/>
          </rPr>
          <t>_x000D_
FECHADURAS, DOBRADICAS E MACANETAS</t>
        </r>
      </text>
    </comment>
    <comment ref="AW324" authorId="0" shapeId="0" xr:uid="{FC35BB97-573E-45B3-9A9F-B58D5DC2295A}">
      <text>
        <r>
          <rPr>
            <sz val="10"/>
            <color indexed="81"/>
            <rFont val="Lucida Console"/>
            <family val="3"/>
          </rPr>
          <t>Tempo de Estoque (Meses)_x000D_
_x000D_
30,0</t>
        </r>
      </text>
    </comment>
    <comment ref="A325" authorId="0" shapeId="0" xr:uid="{CFA835C4-CD17-41F6-8EB7-25F6A32E8236}">
      <text>
        <r>
          <rPr>
            <sz val="10"/>
            <color indexed="81"/>
            <rFont val="Lucida Console"/>
            <family val="3"/>
          </rPr>
          <t>_x000D_
136553</t>
        </r>
      </text>
    </comment>
    <comment ref="B325" authorId="0" shapeId="0" xr:uid="{2B898EE0-66E8-43EA-8B4D-0E015C8D0E10}">
      <text>
        <r>
          <rPr>
            <sz val="10"/>
            <color indexed="81"/>
            <rFont val="Lucida Console"/>
            <family val="3"/>
          </rPr>
          <t>DESCRIÇÃO DETALHADA_x000D_
DOBRADICA DE PRESSAO EM ACO, CURVA, COMPLETA, PARA ARMARIOS - 35 MM, FABRICADA EM ACO ZINCADO, ABERTURA COM ANGULO DE 110°, COM PARAFUSOS E COM MOLA, SEM AMORTECEDOR.</t>
        </r>
      </text>
    </comment>
    <comment ref="G325" authorId="0" shapeId="0" xr:uid="{4AC75C02-1721-4321-A096-163B8C945BC0}">
      <text>
        <r>
          <rPr>
            <sz val="10"/>
            <color indexed="81"/>
            <rFont val="Lucida Console"/>
            <family val="3"/>
          </rPr>
          <t>_x000D_
Últ estimativa : 5.000_x000D_
Enviada em     : 08.09.2020_x000D_
Ata - Venc     : 296/20 - 30.11.2021</t>
        </r>
      </text>
    </comment>
    <comment ref="O325" authorId="0" shapeId="0" xr:uid="{CDA4EAD8-E82A-47D1-8072-4AE99DBFD97A}">
      <text>
        <r>
          <rPr>
            <sz val="10"/>
            <color indexed="81"/>
            <rFont val="Lucida Console"/>
            <family val="3"/>
          </rPr>
          <t>_x000D_
Pertencia a ATA nº 296/20_x000D_
Estimativa de Renovação enviada em 08.09.2020 - Qtd 5.000_x000D_
PE  28/19 lote _x000D_
24.07.19 = Processo conferido, finalizado.</t>
        </r>
      </text>
    </comment>
    <comment ref="W325" authorId="0" shapeId="0" xr:uid="{7C846FD1-CF4C-4430-B3E7-60A5FC21D31D}">
      <text>
        <r>
          <rPr>
            <sz val="10"/>
            <color indexed="81"/>
            <rFont val="Lucida Console"/>
            <family val="3"/>
          </rPr>
          <t>_x000D_
DM-Construção</t>
        </r>
      </text>
    </comment>
    <comment ref="X325" authorId="0" shapeId="0" xr:uid="{31A077A8-CCDB-4632-9CFF-68F6A54922EE}">
      <text>
        <r>
          <rPr>
            <sz val="10"/>
            <color indexed="81"/>
            <rFont val="Lucida Console"/>
            <family val="3"/>
          </rPr>
          <t>_x000D_
MAT.E EQUIP. P/ CONSTR.CIVIL E CONSERV. DE VIAS PUBL.</t>
        </r>
      </text>
    </comment>
    <comment ref="Y325" authorId="0" shapeId="0" xr:uid="{0E319555-0D0E-4D9C-A56E-CECA41390468}">
      <text>
        <r>
          <rPr>
            <sz val="10"/>
            <color indexed="81"/>
            <rFont val="Lucida Console"/>
            <family val="3"/>
          </rPr>
          <t>_x000D_
DOBRADICAS DE FERRO, METAL E PLASTICO</t>
        </r>
      </text>
    </comment>
    <comment ref="AW325" authorId="0" shapeId="0" xr:uid="{A695DFFF-36EE-4497-986C-B360FB8CDCEC}">
      <text>
        <r>
          <rPr>
            <sz val="10"/>
            <color indexed="81"/>
            <rFont val="Lucida Console"/>
            <family val="3"/>
          </rPr>
          <t>Tempo de Estoque (Meses)_x000D_
_x000D_
2.000,0</t>
        </r>
      </text>
    </comment>
    <comment ref="A326" authorId="0" shapeId="0" xr:uid="{754B981A-DBF9-4790-8849-2727D2FE356E}">
      <text>
        <r>
          <rPr>
            <sz val="10"/>
            <color indexed="81"/>
            <rFont val="Lucida Console"/>
            <family val="3"/>
          </rPr>
          <t>_x000D_
136556</t>
        </r>
      </text>
    </comment>
    <comment ref="B326" authorId="0" shapeId="0" xr:uid="{715CDE91-5EFB-43AA-95AB-DBA1BCD5CC52}">
      <text>
        <r>
          <rPr>
            <sz val="10"/>
            <color indexed="81"/>
            <rFont val="Lucida Console"/>
            <family val="3"/>
          </rPr>
          <t>DESCRIÇÃO DETALHADA_x000D_
DOBRADICA PARA PORTA EM ACO ZINCADO, MEDIDAS 3.1/2" X 2.1/4", ESPESSURA MINIMA DE 1,5 MM</t>
        </r>
      </text>
    </comment>
    <comment ref="G326" authorId="0" shapeId="0" xr:uid="{B399F051-08A6-4DE7-93E8-0784DD0CE178}">
      <text>
        <r>
          <rPr>
            <sz val="10"/>
            <color indexed="81"/>
            <rFont val="Lucida Console"/>
            <family val="3"/>
          </rPr>
          <t>_x000D_
Últ estimativa : 1.500_x000D_
Enviada em     : 08.09.2020_x000D_
Ata - Venc     : 296/20 - 30.11.2021</t>
        </r>
      </text>
    </comment>
    <comment ref="O326" authorId="0" shapeId="0" xr:uid="{32C6D26B-68A4-40E1-8C5A-1DACDA93B2FC}">
      <text>
        <r>
          <rPr>
            <sz val="10"/>
            <color indexed="81"/>
            <rFont val="Lucida Console"/>
            <family val="3"/>
          </rPr>
          <t>_x000D_
Pertencia a ATA nº 296/20_x000D_
Estimativa de Renovação enviada em 08.09.2020 - Qtd 1.500_x000D_
PE  28/19 lote _x000D_
24.07.19 = Processo conferido, finalizado.</t>
        </r>
      </text>
    </comment>
    <comment ref="W326" authorId="0" shapeId="0" xr:uid="{59EB51AB-8096-422D-920D-A5AEB0C44D2F}">
      <text>
        <r>
          <rPr>
            <sz val="10"/>
            <color indexed="81"/>
            <rFont val="Lucida Console"/>
            <family val="3"/>
          </rPr>
          <t>_x000D_
DM-Construção</t>
        </r>
      </text>
    </comment>
    <comment ref="X326" authorId="0" shapeId="0" xr:uid="{1965A69B-4FD7-4690-9188-055CF4C7BA63}">
      <text>
        <r>
          <rPr>
            <sz val="10"/>
            <color indexed="81"/>
            <rFont val="Lucida Console"/>
            <family val="3"/>
          </rPr>
          <t>_x000D_
MAT.E EQUIP. P/ CONSTR.CIVIL E CONSERV. DE VIAS PUBL.</t>
        </r>
      </text>
    </comment>
    <comment ref="Y326" authorId="0" shapeId="0" xr:uid="{6FD3C328-C813-4AB0-9005-D203DA62F930}">
      <text>
        <r>
          <rPr>
            <sz val="10"/>
            <color indexed="81"/>
            <rFont val="Lucida Console"/>
            <family val="3"/>
          </rPr>
          <t>_x000D_
DOBRADICAS DE FERRO, METAL E PLASTICO</t>
        </r>
      </text>
    </comment>
    <comment ref="AW326" authorId="0" shapeId="0" xr:uid="{005F2733-E66A-4C24-9E35-51AFB853FF17}">
      <text>
        <r>
          <rPr>
            <sz val="10"/>
            <color indexed="81"/>
            <rFont val="Lucida Console"/>
            <family val="3"/>
          </rPr>
          <t>Tempo de Estoque (Meses)_x000D_
_x000D_
2.000,0</t>
        </r>
      </text>
    </comment>
    <comment ref="A327" authorId="0" shapeId="0" xr:uid="{511F4742-09B5-486E-ACC0-E5507EFFD5AF}">
      <text>
        <r>
          <rPr>
            <sz val="10"/>
            <color indexed="81"/>
            <rFont val="Lucida Console"/>
            <family val="3"/>
          </rPr>
          <t>_x000D_
17132</t>
        </r>
      </text>
    </comment>
    <comment ref="B327" authorId="0" shapeId="0" xr:uid="{8261BED1-EC3E-4E3E-B9A8-CBC1AAB08CC5}">
      <text>
        <r>
          <rPr>
            <sz val="10"/>
            <color indexed="81"/>
            <rFont val="Lucida Console"/>
            <family val="3"/>
          </rPr>
          <t>DESCRIÇÃO DETALHADA_x000D_
ELASTICO - EMBALAGEM COM 100GR</t>
        </r>
      </text>
    </comment>
    <comment ref="G327" authorId="0" shapeId="0" xr:uid="{089796DD-3EDE-45D1-BC13-8DE7AD334920}">
      <text>
        <r>
          <rPr>
            <sz val="10"/>
            <color indexed="81"/>
            <rFont val="Lucida Console"/>
            <family val="3"/>
          </rPr>
          <t>_x000D_
Últ estimativa : 1.000_x000D_
Enviada em     : 19.12.2019_x000D_
Ata - Venc     : 99/20 - 23.04.2021</t>
        </r>
      </text>
    </comment>
    <comment ref="O327" authorId="0" shapeId="0" xr:uid="{10FA508B-718B-40AC-AA74-7E0E34DC03F3}">
      <text>
        <r>
          <rPr>
            <sz val="10"/>
            <color indexed="81"/>
            <rFont val="Lucida Console"/>
            <family val="3"/>
          </rPr>
          <t>_x000D_
Pertencia a ATA nº 99/20_x000D_
Estimativa de Renovação enviada em 19.12.2019 - Qtd 1.000_x000D_
PE  61/21 lote 5 (Impróspero)_x000D_
30.04.21 = Finalizado. Ata 143/20</t>
        </r>
      </text>
    </comment>
    <comment ref="W327" authorId="0" shapeId="0" xr:uid="{213E1AB2-D5BA-4DC2-8C7F-4B7A6F666650}">
      <text>
        <r>
          <rPr>
            <sz val="10"/>
            <color indexed="81"/>
            <rFont val="Lucida Console"/>
            <family val="3"/>
          </rPr>
          <t>_x000D_
Administrativo</t>
        </r>
      </text>
    </comment>
    <comment ref="X327" authorId="0" shapeId="0" xr:uid="{9A04D518-E7D8-427A-82DE-756FB6AAC938}">
      <text>
        <r>
          <rPr>
            <sz val="10"/>
            <color indexed="81"/>
            <rFont val="Lucida Console"/>
            <family val="3"/>
          </rPr>
          <t>_x000D_
MAQ., EQUIP., COMP., ACES., MAT. PARA ESCRIT.E ESCOLAR</t>
        </r>
      </text>
    </comment>
    <comment ref="Y327" authorId="0" shapeId="0" xr:uid="{E1CEC789-CEC5-4BB9-ABD0-45294BB23370}">
      <text>
        <r>
          <rPr>
            <sz val="10"/>
            <color indexed="81"/>
            <rFont val="Lucida Console"/>
            <family val="3"/>
          </rPr>
          <t>_x000D_
FURAD.GRAMP.COLCHETE,GRAMPOS,CLIPS,ELAST.BARB.FIT.</t>
        </r>
      </text>
    </comment>
    <comment ref="AW327" authorId="0" shapeId="0" xr:uid="{A7929EAA-8081-4D1F-99A9-89600712587F}">
      <text>
        <r>
          <rPr>
            <sz val="10"/>
            <color indexed="81"/>
            <rFont val="Lucida Console"/>
            <family val="3"/>
          </rPr>
          <t>Tempo de Estoque (Meses)_x000D_
_x000D_
1.497,0</t>
        </r>
      </text>
    </comment>
    <comment ref="A328" authorId="0" shapeId="0" xr:uid="{D82EC953-0E32-4BDD-810F-F919327E3A18}">
      <text>
        <r>
          <rPr>
            <sz val="10"/>
            <color indexed="81"/>
            <rFont val="Lucida Console"/>
            <family val="3"/>
          </rPr>
          <t>_x000D_
108711</t>
        </r>
      </text>
    </comment>
    <comment ref="B328" authorId="0" shapeId="0" xr:uid="{B44662B1-F6AE-461C-B30A-9BC50AC12478}">
      <text>
        <r>
          <rPr>
            <sz val="10"/>
            <color indexed="81"/>
            <rFont val="Lucida Console"/>
            <family val="3"/>
          </rPr>
          <t xml:space="preserve">DESCRIÇÃO DETALHADA_x000D_
ELEMENTO FILTRANTE DE MICRO-FIBRA DE PP - PARA FILTROS AQUAPLUS 230 , PARA RETENCAO DE SOLIDOS EM SUSPENSAO, NAO DECLORANDO A AGUA. </t>
        </r>
      </text>
    </comment>
    <comment ref="G328" authorId="0" shapeId="0" xr:uid="{E0B19282-0E08-4BE6-895C-0F92D97B2BE2}">
      <text>
        <r>
          <rPr>
            <sz val="10"/>
            <color indexed="81"/>
            <rFont val="Lucida Console"/>
            <family val="3"/>
          </rPr>
          <t>_x000D_
Últ estimativa : 0_x000D_
Enviada em     : 24.11.2020_x000D_
Ata - Venc     : 87/20 - 31.03.2021</t>
        </r>
      </text>
    </comment>
    <comment ref="O328" authorId="0" shapeId="0" xr:uid="{CDBB03EB-9A62-4F48-AE99-055B04F15FB7}">
      <text>
        <r>
          <rPr>
            <sz val="10"/>
            <color indexed="81"/>
            <rFont val="Lucida Console"/>
            <family val="3"/>
          </rPr>
          <t>_x000D_
Pertencia a ATA nº 87/20_x000D_
Estimativa de Renovação enviada em 24.11.2020 - Qtd _x000D_
PE  10/20 lote 60 (Impróspero)_x000D_
30.04.20 = Processo conferido, finalizado.</t>
        </r>
      </text>
    </comment>
    <comment ref="W328" authorId="0" shapeId="0" xr:uid="{C1B1D16E-054D-4773-AB6C-A909C3E31BE0}">
      <text>
        <r>
          <rPr>
            <sz val="10"/>
            <color indexed="81"/>
            <rFont val="Lucida Console"/>
            <family val="3"/>
          </rPr>
          <t>_x000D_
DM-Hidráulica</t>
        </r>
      </text>
    </comment>
    <comment ref="X328" authorId="0" shapeId="0" xr:uid="{2AB72D89-C5F1-4C88-B7E4-627AD96159DE}">
      <text>
        <r>
          <rPr>
            <sz val="10"/>
            <color indexed="81"/>
            <rFont val="Lucida Console"/>
            <family val="3"/>
          </rPr>
          <t>_x000D_
MATERIAL HIDRAULICO, CANOS, TUBOS, MANGUEIRAS, CONEXOES E ACESS.</t>
        </r>
      </text>
    </comment>
    <comment ref="Y328" authorId="0" shapeId="0" xr:uid="{757D3287-B04A-415C-B91B-AF578836A46B}">
      <text>
        <r>
          <rPr>
            <sz val="10"/>
            <color indexed="81"/>
            <rFont val="Lucida Console"/>
            <family val="3"/>
          </rPr>
          <t>_x000D_
ARTEF. COMPLEM. P/ PIAS, BIDES, MICTORIOS, BOXES, BEBED.</t>
        </r>
      </text>
    </comment>
    <comment ref="AW328" authorId="0" shapeId="0" xr:uid="{7CCC9E5F-0510-4123-B6B8-8A57AC3EC172}">
      <text>
        <r>
          <rPr>
            <sz val="10"/>
            <color indexed="81"/>
            <rFont val="Lucida Console"/>
            <family val="3"/>
          </rPr>
          <t>Tempo de Estoque (Meses)_x000D_
_x000D_
108,0</t>
        </r>
      </text>
    </comment>
    <comment ref="A329" authorId="0" shapeId="0" xr:uid="{09A80919-6D2D-4403-866F-E6FD3E278824}">
      <text>
        <r>
          <rPr>
            <sz val="10"/>
            <color indexed="81"/>
            <rFont val="Lucida Console"/>
            <family val="3"/>
          </rPr>
          <t>_x000D_
102723</t>
        </r>
      </text>
    </comment>
    <comment ref="B329" authorId="0" shapeId="0" xr:uid="{D31D85BE-6654-4C0F-AFE2-0DC3129C1AA5}">
      <text>
        <r>
          <rPr>
            <sz val="10"/>
            <color indexed="81"/>
            <rFont val="Lucida Console"/>
            <family val="3"/>
          </rPr>
          <t>DESCRIÇÃO DETALHADA_x000D_
ELETROCALHA LISA C/TAMPA C/FECHAMENTO POR PARAFUSO, GALVANIZADA, P/ELETROCALHA -  100 X 50MM</t>
        </r>
      </text>
    </comment>
    <comment ref="W329" authorId="0" shapeId="0" xr:uid="{0AC6800C-5C10-4548-9056-DA41F80AC9D6}">
      <text>
        <r>
          <rPr>
            <sz val="10"/>
            <color indexed="81"/>
            <rFont val="Lucida Console"/>
            <family val="3"/>
          </rPr>
          <t>_x000D_
DM-Elétrica</t>
        </r>
      </text>
    </comment>
    <comment ref="X329" authorId="0" shapeId="0" xr:uid="{0F226ED1-2CE4-4215-BAD0-5DAC77F9DF5F}">
      <text>
        <r>
          <rPr>
            <sz val="10"/>
            <color indexed="81"/>
            <rFont val="Lucida Console"/>
            <family val="3"/>
          </rPr>
          <t>_x000D_
METAIS,LAMINAD.,PERFILADOS E ARTEFATOS METALICOS</t>
        </r>
      </text>
    </comment>
    <comment ref="Y329" authorId="0" shapeId="0" xr:uid="{1A929398-5B88-4FEA-8678-7F820621E122}">
      <text>
        <r>
          <rPr>
            <sz val="10"/>
            <color indexed="81"/>
            <rFont val="Lucida Console"/>
            <family val="3"/>
          </rPr>
          <t>_x000D_
VIGAS E ACESSORIOS</t>
        </r>
      </text>
    </comment>
    <comment ref="AW329" authorId="0" shapeId="0" xr:uid="{1FCE3C5D-5AE5-4DCE-BCB3-EAA1104AFB86}">
      <text>
        <r>
          <rPr>
            <sz val="10"/>
            <color indexed="81"/>
            <rFont val="Lucida Console"/>
            <family val="3"/>
          </rPr>
          <t>Tempo de Estoque (Meses)_x000D_
_x000D_
345,0</t>
        </r>
      </text>
    </comment>
    <comment ref="A330" authorId="0" shapeId="0" xr:uid="{D45B37CF-5D00-40D9-8732-53A6D4E4A0D8}">
      <text>
        <r>
          <rPr>
            <sz val="10"/>
            <color indexed="81"/>
            <rFont val="Lucida Console"/>
            <family val="3"/>
          </rPr>
          <t>_x000D_
102690</t>
        </r>
      </text>
    </comment>
    <comment ref="B330" authorId="0" shapeId="0" xr:uid="{DC327784-6088-4AF1-9104-4F21C54F8F41}">
      <text>
        <r>
          <rPr>
            <sz val="10"/>
            <color indexed="81"/>
            <rFont val="Lucida Console"/>
            <family val="3"/>
          </rPr>
          <t>DESCRIÇÃO DETALHADA_x000D_
ELETROCALHA PERFURADA C/TAMPA C/FECHAMENTO POR PRESSAO, GALVANIZADA - LARGURA 200 X 50MM</t>
        </r>
      </text>
    </comment>
    <comment ref="W330" authorId="0" shapeId="0" xr:uid="{6ADFC412-EFA9-4CBA-A793-728991C60774}">
      <text>
        <r>
          <rPr>
            <sz val="10"/>
            <color indexed="81"/>
            <rFont val="Lucida Console"/>
            <family val="3"/>
          </rPr>
          <t>_x000D_
DM-Elétrica</t>
        </r>
      </text>
    </comment>
    <comment ref="X330" authorId="0" shapeId="0" xr:uid="{EFBB8E1A-7685-4902-84B5-026EBB4C92D6}">
      <text>
        <r>
          <rPr>
            <sz val="10"/>
            <color indexed="81"/>
            <rFont val="Lucida Console"/>
            <family val="3"/>
          </rPr>
          <t>_x000D_
METAIS,LAMINAD.,PERFILADOS E ARTEFATOS METALICOS</t>
        </r>
      </text>
    </comment>
    <comment ref="Y330" authorId="0" shapeId="0" xr:uid="{CE773A1F-BF63-43AF-8796-6344AED0EAC2}">
      <text>
        <r>
          <rPr>
            <sz val="10"/>
            <color indexed="81"/>
            <rFont val="Lucida Console"/>
            <family val="3"/>
          </rPr>
          <t>_x000D_
VIGAS E ACESSORIOS</t>
        </r>
      </text>
    </comment>
    <comment ref="AW330" authorId="0" shapeId="0" xr:uid="{1F2A4263-8DE8-4AF7-92C1-6F8D88A9EB25}">
      <text>
        <r>
          <rPr>
            <sz val="10"/>
            <color indexed="81"/>
            <rFont val="Lucida Console"/>
            <family val="3"/>
          </rPr>
          <t>Tempo de Estoque (Meses)_x000D_
_x000D_
412,0</t>
        </r>
      </text>
    </comment>
    <comment ref="A331" authorId="0" shapeId="0" xr:uid="{D93B2456-CF3A-4E85-AF62-496BB224BCA6}">
      <text>
        <r>
          <rPr>
            <sz val="10"/>
            <color indexed="81"/>
            <rFont val="Lucida Console"/>
            <family val="3"/>
          </rPr>
          <t>_x000D_
133371</t>
        </r>
      </text>
    </comment>
    <comment ref="B331" authorId="0" shapeId="0" xr:uid="{05FA9E23-91F7-4BF7-8502-311A30DB2DCB}">
      <text>
        <r>
          <rPr>
            <sz val="10"/>
            <color indexed="81"/>
            <rFont val="Lucida Console"/>
            <family val="3"/>
          </rPr>
          <t>DESCRIÇÃO DETALHADA_x000D_
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r>
      </text>
    </comment>
    <comment ref="G331" authorId="0" shapeId="0" xr:uid="{4F3285DA-63AB-4111-AA23-7F14BB9074C4}">
      <text>
        <r>
          <rPr>
            <sz val="10"/>
            <color indexed="81"/>
            <rFont val="Lucida Console"/>
            <family val="3"/>
          </rPr>
          <t>_x000D_
Últ estimativa : 800_x000D_
Enviada em     : 24.10.2019_x000D_
Ata - Venc     : 75/21 - 15.03.2022</t>
        </r>
      </text>
    </comment>
    <comment ref="O331" authorId="0" shapeId="0" xr:uid="{DB5242D8-1C80-43E8-8576-0EB2B1B0CC2D}">
      <text>
        <r>
          <rPr>
            <sz val="10"/>
            <color indexed="81"/>
            <rFont val="Lucida Console"/>
            <family val="3"/>
          </rPr>
          <t>_x000D_
Pertencia a ATA nº 75/21_x000D_
Estimativa de Renovação enviada em 24.10.2019 - Qtd 800_x000D_
PE   2/20 lote 3 (Impróspero)_x000D_
23.04.20 = Processo conferido, finalizado.</t>
        </r>
      </text>
    </comment>
    <comment ref="W331" authorId="0" shapeId="0" xr:uid="{91E0F30F-10AA-47A1-933E-FB867C66F65C}">
      <text>
        <r>
          <rPr>
            <sz val="10"/>
            <color indexed="81"/>
            <rFont val="Lucida Console"/>
            <family val="3"/>
          </rPr>
          <t>_x000D_
DM-Serralheria</t>
        </r>
      </text>
    </comment>
    <comment ref="X331" authorId="0" shapeId="0" xr:uid="{FCFD9740-BA9B-4C01-95FE-689248D0D2C8}">
      <text>
        <r>
          <rPr>
            <sz val="10"/>
            <color indexed="81"/>
            <rFont val="Lucida Console"/>
            <family val="3"/>
          </rPr>
          <t>_x000D_
FERRAMENTAS MAQ.FERRAMENTAS,ELETR.PECAS E ACESSORI</t>
        </r>
      </text>
    </comment>
    <comment ref="Y331" authorId="0" shapeId="0" xr:uid="{44EC04CE-3B93-4506-8828-346EFCE3BDC9}">
      <text>
        <r>
          <rPr>
            <sz val="10"/>
            <color indexed="81"/>
            <rFont val="Lucida Console"/>
            <family val="3"/>
          </rPr>
          <t>_x000D_
ACESSORIOS P/ SOLDA</t>
        </r>
      </text>
    </comment>
    <comment ref="AW331" authorId="0" shapeId="0" xr:uid="{957F50E4-832D-42A3-9981-63E5D48512A6}">
      <text>
        <r>
          <rPr>
            <sz val="10"/>
            <color indexed="81"/>
            <rFont val="Lucida Console"/>
            <family val="3"/>
          </rPr>
          <t>Tempo de Estoque (Meses)_x000D_
_x000D_
420,0</t>
        </r>
      </text>
    </comment>
    <comment ref="A332" authorId="0" shapeId="0" xr:uid="{36924AF4-6838-406E-AD78-97DF180E19CF}">
      <text>
        <r>
          <rPr>
            <sz val="10"/>
            <color indexed="81"/>
            <rFont val="Lucida Console"/>
            <family val="3"/>
          </rPr>
          <t>_x000D_
120995</t>
        </r>
      </text>
    </comment>
    <comment ref="B332" authorId="0" shapeId="0" xr:uid="{5E2BB619-0783-437D-8BEF-977081B6463D}">
      <text>
        <r>
          <rPr>
            <sz val="10"/>
            <color indexed="81"/>
            <rFont val="Lucida Console"/>
            <family val="3"/>
          </rPr>
          <t>DESCRIÇÃO DETALHADA_x000D_
ELETRODUTO CORRUGADO 1" - COR: AMARELA</t>
        </r>
      </text>
    </comment>
    <comment ref="G332" authorId="0" shapeId="0" xr:uid="{D81C1835-28AE-486A-9243-5FEDBFC25A5D}">
      <text>
        <r>
          <rPr>
            <sz val="10"/>
            <color indexed="81"/>
            <rFont val="Lucida Console"/>
            <family val="3"/>
          </rPr>
          <t>_x000D_
Últ estimativa : 0_x000D_
Enviada em     : 23.09.2020_x000D_
Ata - Venc     : 9/20 - 14.01.2021</t>
        </r>
      </text>
    </comment>
    <comment ref="O332" authorId="0" shapeId="0" xr:uid="{02995F6C-AE67-44AC-BF86-F43D9F8DE2F8}">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332" authorId="0" shapeId="0" xr:uid="{0BB443D6-191E-4CAD-B30A-16C38F0E6F87}">
      <text>
        <r>
          <rPr>
            <sz val="10"/>
            <color indexed="81"/>
            <rFont val="Lucida Console"/>
            <family val="3"/>
          </rPr>
          <t>_x000D_
DM-Elétrica</t>
        </r>
      </text>
    </comment>
    <comment ref="X332" authorId="0" shapeId="0" xr:uid="{2AF0FA1F-F602-4556-9586-222DD725335B}">
      <text>
        <r>
          <rPr>
            <sz val="10"/>
            <color indexed="81"/>
            <rFont val="Lucida Console"/>
            <family val="3"/>
          </rPr>
          <t>_x000D_
EQUIP. MAT. P/ GERACAO, TRANSM. DISTR. RETIF...</t>
        </r>
      </text>
    </comment>
    <comment ref="Y332" authorId="0" shapeId="0" xr:uid="{DAC3784D-EB83-49E5-ABC3-2C4AEA1ABA1B}">
      <text>
        <r>
          <rPr>
            <sz val="10"/>
            <color indexed="81"/>
            <rFont val="Lucida Console"/>
            <family val="3"/>
          </rPr>
          <t>_x000D_
ELETRODUTOS E ACESSORIOS</t>
        </r>
      </text>
    </comment>
    <comment ref="AW332" authorId="0" shapeId="0" xr:uid="{49BA96A0-E3BB-4DE3-A6AE-41705DC4CCC7}">
      <text>
        <r>
          <rPr>
            <sz val="10"/>
            <color indexed="81"/>
            <rFont val="Lucida Console"/>
            <family val="3"/>
          </rPr>
          <t>Tempo de Estoque (Meses)_x000D_
_x000D_
180,0</t>
        </r>
      </text>
    </comment>
    <comment ref="A333" authorId="0" shapeId="0" xr:uid="{4DA0BDE8-5597-489E-A3F9-1650C86594C4}">
      <text>
        <r>
          <rPr>
            <sz val="10"/>
            <color indexed="81"/>
            <rFont val="Lucida Console"/>
            <family val="3"/>
          </rPr>
          <t>_x000D_
129991</t>
        </r>
      </text>
    </comment>
    <comment ref="B333" authorId="0" shapeId="0" xr:uid="{698250FF-F72A-43BE-B3FC-186B06E00081}">
      <text>
        <r>
          <rPr>
            <sz val="10"/>
            <color indexed="81"/>
            <rFont val="Lucida Console"/>
            <family val="3"/>
          </rPr>
          <t>DESCRIÇÃO DETALHADA_x000D_
ELETRODUTO CORRUGADO EM PEAD (POLIETILENO DE ALTA DENSIDADE) PARA PROTECAO DE CABOS SUBTERRANEOS - DIAMETRO 110MM (4")</t>
        </r>
      </text>
    </comment>
    <comment ref="G333" authorId="0" shapeId="0" xr:uid="{6E015158-1A87-4F90-A21C-5DCF07372DF8}">
      <text>
        <r>
          <rPr>
            <sz val="10"/>
            <color indexed="81"/>
            <rFont val="Lucida Console"/>
            <family val="3"/>
          </rPr>
          <t>_x000D_
Últ estimativa : 600_x000D_
Enviada em     : 17.01.2020_x000D_
Ata - Venc     : 126/19 - 06.05.2020</t>
        </r>
      </text>
    </comment>
    <comment ref="O333" authorId="0" shapeId="0" xr:uid="{712DC94B-B33C-4DAD-B902-1BD322980AC9}">
      <text>
        <r>
          <rPr>
            <sz val="10"/>
            <color indexed="81"/>
            <rFont val="Lucida Console"/>
            <family val="3"/>
          </rPr>
          <t>_x000D_
Pertencia a ATA nº 126/19_x000D_
Estimativa de Renovação enviada em 17.01.2020 - Qtd 600_x000D_
PE 153/20 lote 7 (Impróspero)_x000D_
16.09.20 = Finalizado</t>
        </r>
      </text>
    </comment>
    <comment ref="W333" authorId="0" shapeId="0" xr:uid="{E15A2D56-0FFF-4E20-AE4D-F79121E561DF}">
      <text>
        <r>
          <rPr>
            <sz val="10"/>
            <color indexed="81"/>
            <rFont val="Lucida Console"/>
            <family val="3"/>
          </rPr>
          <t>_x000D_
DM-Elétrica</t>
        </r>
      </text>
    </comment>
    <comment ref="X333" authorId="0" shapeId="0" xr:uid="{181398C5-26A0-4FAB-B578-8132432702AA}">
      <text>
        <r>
          <rPr>
            <sz val="10"/>
            <color indexed="81"/>
            <rFont val="Lucida Console"/>
            <family val="3"/>
          </rPr>
          <t>_x000D_
EQUIP. MAT. P/ GERACAO, TRANSM. DISTR. RETIF...</t>
        </r>
      </text>
    </comment>
    <comment ref="Y333" authorId="0" shapeId="0" xr:uid="{51B0ED42-947D-4D6B-8986-AF7AD8E7B56B}">
      <text>
        <r>
          <rPr>
            <sz val="10"/>
            <color indexed="81"/>
            <rFont val="Lucida Console"/>
            <family val="3"/>
          </rPr>
          <t>_x000D_
ELETRODUTOS E ACESSORIOS</t>
        </r>
      </text>
    </comment>
    <comment ref="AW333" authorId="0" shapeId="0" xr:uid="{0C1E485A-37CA-4E27-84C2-4FE8DE5497B5}">
      <text>
        <r>
          <rPr>
            <sz val="10"/>
            <color indexed="81"/>
            <rFont val="Lucida Console"/>
            <family val="3"/>
          </rPr>
          <t>Tempo de Estoque (Meses)_x000D_
_x000D_
324,0</t>
        </r>
      </text>
    </comment>
    <comment ref="A334" authorId="0" shapeId="0" xr:uid="{13E0698D-CD0E-44EB-B4C0-2AB99E873F08}">
      <text>
        <r>
          <rPr>
            <sz val="10"/>
            <color indexed="81"/>
            <rFont val="Lucida Console"/>
            <family val="3"/>
          </rPr>
          <t>_x000D_
99787</t>
        </r>
      </text>
    </comment>
    <comment ref="B334" authorId="0" shapeId="0" xr:uid="{93B97AD0-3377-40C5-95E7-311E315C6E6E}">
      <text>
        <r>
          <rPr>
            <sz val="10"/>
            <color indexed="81"/>
            <rFont val="Lucida Console"/>
            <family val="3"/>
          </rPr>
          <t>DESCRIÇÃO DETALHADA_x000D_
ELETRODUTO DE ACO CARBONO GALVANIZADO A FOGO - DIAMETRO 1 1/2" - BARRA COM 3 M</t>
        </r>
      </text>
    </comment>
    <comment ref="G334" authorId="0" shapeId="0" xr:uid="{F6744E3A-542F-4298-AC78-D3CCBC5C2FE1}">
      <text>
        <r>
          <rPr>
            <sz val="10"/>
            <color indexed="81"/>
            <rFont val="Lucida Console"/>
            <family val="3"/>
          </rPr>
          <t>_x000D_
Últ estimativa : 0_x000D_
Enviada em     : 23.09.2020_x000D_
Ata - Venc     : 58/21 - 02.03.2022</t>
        </r>
      </text>
    </comment>
    <comment ref="O334" authorId="0" shapeId="0" xr:uid="{9C3D855B-73A8-4D2C-9FF1-8422F087CDFC}">
      <text>
        <r>
          <rPr>
            <sz val="10"/>
            <color indexed="81"/>
            <rFont val="Lucida Console"/>
            <family val="3"/>
          </rPr>
          <t>_x000D_
Pertencia a ATA nº 58/21_x000D_
Estimativa de Renovação enviada em 23.09.2020 - Qtd _x000D_
PE   5/21 lote _x000D_
02.02.21 = Finalizado</t>
        </r>
      </text>
    </comment>
    <comment ref="W334" authorId="0" shapeId="0" xr:uid="{96EABF80-3C3E-4678-A1D6-E2986861AAC5}">
      <text>
        <r>
          <rPr>
            <sz val="10"/>
            <color indexed="81"/>
            <rFont val="Lucida Console"/>
            <family val="3"/>
          </rPr>
          <t>_x000D_
DM-Elétrica</t>
        </r>
      </text>
    </comment>
    <comment ref="X334" authorId="0" shapeId="0" xr:uid="{F018C171-A88C-4384-99F8-CE70DC8F0821}">
      <text>
        <r>
          <rPr>
            <sz val="10"/>
            <color indexed="81"/>
            <rFont val="Lucida Console"/>
            <family val="3"/>
          </rPr>
          <t>_x000D_
EQUIP. MAT. P/ GERACAO, TRANSM. DISTR. RETIF...</t>
        </r>
      </text>
    </comment>
    <comment ref="Y334" authorId="0" shapeId="0" xr:uid="{C9B89B75-6164-4216-A058-7E72A9BA9D25}">
      <text>
        <r>
          <rPr>
            <sz val="10"/>
            <color indexed="81"/>
            <rFont val="Lucida Console"/>
            <family val="3"/>
          </rPr>
          <t>_x000D_
ELETRODUTOS E ACESSORIOS</t>
        </r>
      </text>
    </comment>
    <comment ref="AW334" authorId="0" shapeId="0" xr:uid="{DEF10E18-07C7-4A3B-BBFB-DA91F0D82B4D}">
      <text>
        <r>
          <rPr>
            <sz val="10"/>
            <color indexed="81"/>
            <rFont val="Lucida Console"/>
            <family val="3"/>
          </rPr>
          <t>Tempo de Estoque (Meses)_x000D_
_x000D_
76,0</t>
        </r>
      </text>
    </comment>
    <comment ref="A335" authorId="0" shapeId="0" xr:uid="{A5FDBE90-653D-4ABE-A1BC-E177404F52FF}">
      <text>
        <r>
          <rPr>
            <sz val="10"/>
            <color indexed="81"/>
            <rFont val="Lucida Console"/>
            <family val="3"/>
          </rPr>
          <t>_x000D_
60889</t>
        </r>
      </text>
    </comment>
    <comment ref="B335" authorId="0" shapeId="0" xr:uid="{F04D0123-71B3-4B73-9FBD-96003D28350F}">
      <text>
        <r>
          <rPr>
            <sz val="10"/>
            <color indexed="81"/>
            <rFont val="Lucida Console"/>
            <family val="3"/>
          </rPr>
          <t>DESCRIÇÃO DETALHADA_x000D_
ELETRODUTO DE FERRO GALVANIZADO - 3/4"</t>
        </r>
      </text>
    </comment>
    <comment ref="G335" authorId="0" shapeId="0" xr:uid="{12F0C33E-B6F0-406F-90E3-584C2A909697}">
      <text>
        <r>
          <rPr>
            <sz val="10"/>
            <color indexed="81"/>
            <rFont val="Lucida Console"/>
            <family val="3"/>
          </rPr>
          <t>_x000D_
Últ estimativa : 200_x000D_
Enviada em     : 23.09.2020_x000D_
Ata - Venc     : 58/21 - 02.03.2022</t>
        </r>
      </text>
    </comment>
    <comment ref="O335" authorId="0" shapeId="0" xr:uid="{9A74C076-AB8E-421D-ACFC-8B29C0E21452}">
      <text>
        <r>
          <rPr>
            <sz val="10"/>
            <color indexed="81"/>
            <rFont val="Lucida Console"/>
            <family val="3"/>
          </rPr>
          <t>_x000D_
Pertencia a ATA nº 58/21_x000D_
Estimativa de Renovação enviada em 23.09.2020 - Qtd 200_x000D_
PE   5/21 lote _x000D_
02.02.21 = Finalizado</t>
        </r>
      </text>
    </comment>
    <comment ref="W335" authorId="0" shapeId="0" xr:uid="{AEFDD40E-955A-4A57-A27C-A3745FBA145A}">
      <text>
        <r>
          <rPr>
            <sz val="10"/>
            <color indexed="81"/>
            <rFont val="Lucida Console"/>
            <family val="3"/>
          </rPr>
          <t>_x000D_
DM-Elétrica</t>
        </r>
      </text>
    </comment>
    <comment ref="X335" authorId="0" shapeId="0" xr:uid="{A162CCBA-2AD9-4392-A0A7-E8A254B4384B}">
      <text>
        <r>
          <rPr>
            <sz val="10"/>
            <color indexed="81"/>
            <rFont val="Lucida Console"/>
            <family val="3"/>
          </rPr>
          <t>_x000D_
EQUIP. MAT. P/ GERACAO, TRANSM. DISTR. RETIF...</t>
        </r>
      </text>
    </comment>
    <comment ref="Y335" authorId="0" shapeId="0" xr:uid="{92F8DB80-645D-4C22-8391-4CD6DF89BF31}">
      <text>
        <r>
          <rPr>
            <sz val="10"/>
            <color indexed="81"/>
            <rFont val="Lucida Console"/>
            <family val="3"/>
          </rPr>
          <t>_x000D_
ELETRODUTOS E ACESSORIOS</t>
        </r>
      </text>
    </comment>
    <comment ref="AW335" authorId="0" shapeId="0" xr:uid="{0BE37839-3304-4C9F-9E88-8D9918A4C19A}">
      <text>
        <r>
          <rPr>
            <sz val="10"/>
            <color indexed="81"/>
            <rFont val="Lucida Console"/>
            <family val="3"/>
          </rPr>
          <t>Tempo de Estoque (Meses)_x000D_
_x000D_
938,0</t>
        </r>
      </text>
    </comment>
    <comment ref="A336" authorId="0" shapeId="0" xr:uid="{9C846ADB-DB55-44AF-885A-9D89B2F18566}">
      <text>
        <r>
          <rPr>
            <sz val="10"/>
            <color indexed="81"/>
            <rFont val="Lucida Console"/>
            <family val="3"/>
          </rPr>
          <t>_x000D_
14885</t>
        </r>
      </text>
    </comment>
    <comment ref="B336" authorId="0" shapeId="0" xr:uid="{488FDBFE-C694-4F39-A732-902FD0567A72}">
      <text>
        <r>
          <rPr>
            <sz val="10"/>
            <color indexed="81"/>
            <rFont val="Lucida Console"/>
            <family val="3"/>
          </rPr>
          <t>DESCRIÇÃO DETALHADA_x000D_
ELETRODUTO FLEXIVEL CORRUGADO DE 1.1/2"</t>
        </r>
      </text>
    </comment>
    <comment ref="G336" authorId="0" shapeId="0" xr:uid="{2862923D-A734-4494-88B9-C1A5F40236B4}">
      <text>
        <r>
          <rPr>
            <sz val="10"/>
            <color indexed="81"/>
            <rFont val="Lucida Console"/>
            <family val="3"/>
          </rPr>
          <t>_x000D_
Últ estimativa : 300_x000D_
Enviada em     : 17.01.2020_x000D_
Ata - Venc     : 126/19 - 06.05.2020</t>
        </r>
      </text>
    </comment>
    <comment ref="O336" authorId="0" shapeId="0" xr:uid="{EAB283AD-1FE6-4E7F-A8AF-4311A9EA6EB1}">
      <text>
        <r>
          <rPr>
            <sz val="10"/>
            <color indexed="81"/>
            <rFont val="Lucida Console"/>
            <family val="3"/>
          </rPr>
          <t>_x000D_
Pertencia a ATA nº 126/19_x000D_
Estimativa de Renovação enviada em 17.01.2020 - Qtd 300_x000D_
PE 153/20 lote 7 (Impróspero)_x000D_
16.09.20 = Finalizado</t>
        </r>
      </text>
    </comment>
    <comment ref="W336" authorId="0" shapeId="0" xr:uid="{D4558E4B-2352-4FEE-AFA8-F580DF1436DD}">
      <text>
        <r>
          <rPr>
            <sz val="10"/>
            <color indexed="81"/>
            <rFont val="Lucida Console"/>
            <family val="3"/>
          </rPr>
          <t>_x000D_
DM-Elétrica</t>
        </r>
      </text>
    </comment>
    <comment ref="X336" authorId="0" shapeId="0" xr:uid="{4F5F428B-66CA-4098-A72E-F5890392E59E}">
      <text>
        <r>
          <rPr>
            <sz val="10"/>
            <color indexed="81"/>
            <rFont val="Lucida Console"/>
            <family val="3"/>
          </rPr>
          <t>_x000D_
EQUIP. MAT. P/ GERACAO, TRANSM. DISTR. RETIF...</t>
        </r>
      </text>
    </comment>
    <comment ref="Y336" authorId="0" shapeId="0" xr:uid="{5AE2EAA7-DD83-4734-9365-87B8C30D2D35}">
      <text>
        <r>
          <rPr>
            <sz val="10"/>
            <color indexed="81"/>
            <rFont val="Lucida Console"/>
            <family val="3"/>
          </rPr>
          <t>_x000D_
ELETRODUTOS E ACESSORIOS</t>
        </r>
      </text>
    </comment>
    <comment ref="AW336" authorId="0" shapeId="0" xr:uid="{C276F7E9-0669-410F-80DE-6F27AC24A3DB}">
      <text>
        <r>
          <rPr>
            <sz val="10"/>
            <color indexed="81"/>
            <rFont val="Lucida Console"/>
            <family val="3"/>
          </rPr>
          <t>Tempo de Estoque (Meses)_x000D_
_x000D_
100,0</t>
        </r>
      </text>
    </comment>
    <comment ref="A337" authorId="0" shapeId="0" xr:uid="{FADD675C-17DF-4950-935F-67CBAB3BD619}">
      <text>
        <r>
          <rPr>
            <sz val="10"/>
            <color indexed="81"/>
            <rFont val="Lucida Console"/>
            <family val="3"/>
          </rPr>
          <t>_x000D_
14887</t>
        </r>
      </text>
    </comment>
    <comment ref="B337" authorId="0" shapeId="0" xr:uid="{64D500C0-E7D2-418A-BC7D-5F4014D13940}">
      <text>
        <r>
          <rPr>
            <sz val="10"/>
            <color indexed="81"/>
            <rFont val="Lucida Console"/>
            <family val="3"/>
          </rPr>
          <t>DESCRIÇÃO DETALHADA_x000D_
ELETRODUTO FLEXIVEL CORRUGADO DE 2"</t>
        </r>
      </text>
    </comment>
    <comment ref="G337" authorId="0" shapeId="0" xr:uid="{8708E898-435A-4A75-9270-26D70E8F6490}">
      <text>
        <r>
          <rPr>
            <sz val="10"/>
            <color indexed="81"/>
            <rFont val="Lucida Console"/>
            <family val="3"/>
          </rPr>
          <t>_x000D_
Últ estimativa : 700_x000D_
Enviada em     : 17.01.2020_x000D_
Ata - Venc     : 126/19 - 06.05.2020</t>
        </r>
      </text>
    </comment>
    <comment ref="O337" authorId="0" shapeId="0" xr:uid="{228B8D0E-AB8B-4980-89C3-4F250F37C80D}">
      <text>
        <r>
          <rPr>
            <sz val="10"/>
            <color indexed="81"/>
            <rFont val="Lucida Console"/>
            <family val="3"/>
          </rPr>
          <t>_x000D_
Pertencia a ATA nº 126/19_x000D_
Estimativa de Renovação enviada em 17.01.2020 - Qtd 700_x000D_
PE 153/20 lote 7 (Impróspero)_x000D_
16.09.20 = Finalizado</t>
        </r>
      </text>
    </comment>
    <comment ref="W337" authorId="0" shapeId="0" xr:uid="{2FB79C7C-D967-499F-8280-49A4A536FB35}">
      <text>
        <r>
          <rPr>
            <sz val="10"/>
            <color indexed="81"/>
            <rFont val="Lucida Console"/>
            <family val="3"/>
          </rPr>
          <t>_x000D_
DM-Elétrica</t>
        </r>
      </text>
    </comment>
    <comment ref="X337" authorId="0" shapeId="0" xr:uid="{DCEE5D1F-FC67-4921-B434-E5D791DA8AB7}">
      <text>
        <r>
          <rPr>
            <sz val="10"/>
            <color indexed="81"/>
            <rFont val="Lucida Console"/>
            <family val="3"/>
          </rPr>
          <t>_x000D_
EQUIP. MAT. P/ GERACAO, TRANSM. DISTR. RETIF...</t>
        </r>
      </text>
    </comment>
    <comment ref="Y337" authorId="0" shapeId="0" xr:uid="{6DF898EC-DB42-41E7-A69D-E258485E9531}">
      <text>
        <r>
          <rPr>
            <sz val="10"/>
            <color indexed="81"/>
            <rFont val="Lucida Console"/>
            <family val="3"/>
          </rPr>
          <t>_x000D_
ELETRODUTOS E ACESSORIOS</t>
        </r>
      </text>
    </comment>
    <comment ref="AW337" authorId="0" shapeId="0" xr:uid="{75E92105-DFD7-4991-9607-3B824042E997}">
      <text>
        <r>
          <rPr>
            <sz val="10"/>
            <color indexed="81"/>
            <rFont val="Lucida Console"/>
            <family val="3"/>
          </rPr>
          <t>Tempo de Estoque (Meses)_x000D_
_x000D_
300,0</t>
        </r>
      </text>
    </comment>
    <comment ref="A338" authorId="0" shapeId="0" xr:uid="{EE3C6A28-067D-496A-A810-53239F27C8BA}">
      <text>
        <r>
          <rPr>
            <sz val="10"/>
            <color indexed="81"/>
            <rFont val="Lucida Console"/>
            <family val="3"/>
          </rPr>
          <t>_x000D_
13009</t>
        </r>
      </text>
    </comment>
    <comment ref="B338" authorId="0" shapeId="0" xr:uid="{D0F60D34-EEFD-460B-8F24-6D981B16AD33}">
      <text>
        <r>
          <rPr>
            <sz val="10"/>
            <color indexed="81"/>
            <rFont val="Lucida Console"/>
            <family val="3"/>
          </rPr>
          <t>DESCRIÇÃO DETALHADA_x000D_
ELETRODUTO FLEXIVEL CORRUGADO DE 3/4" - COR AMARELA</t>
        </r>
      </text>
    </comment>
    <comment ref="W338" authorId="0" shapeId="0" xr:uid="{F8EBE5E5-BAF5-4BA1-B68F-1E7D86DFF5E3}">
      <text>
        <r>
          <rPr>
            <sz val="10"/>
            <color indexed="81"/>
            <rFont val="Lucida Console"/>
            <family val="3"/>
          </rPr>
          <t>_x000D_
DM-Elétrica</t>
        </r>
      </text>
    </comment>
    <comment ref="X338" authorId="0" shapeId="0" xr:uid="{08B9E115-12BA-4A89-B04E-4BE32FCF12A2}">
      <text>
        <r>
          <rPr>
            <sz val="10"/>
            <color indexed="81"/>
            <rFont val="Lucida Console"/>
            <family val="3"/>
          </rPr>
          <t>_x000D_
EQUIP. MAT. P/ GERACAO, TRANSM. DISTR. RETIF...</t>
        </r>
      </text>
    </comment>
    <comment ref="Y338" authorId="0" shapeId="0" xr:uid="{ED3F743C-0E0D-4E9A-8C57-BB05F2E1138B}">
      <text>
        <r>
          <rPr>
            <sz val="10"/>
            <color indexed="81"/>
            <rFont val="Lucida Console"/>
            <family val="3"/>
          </rPr>
          <t>_x000D_
ELETRODUTOS E ACESSORIOS</t>
        </r>
      </text>
    </comment>
    <comment ref="AW338" authorId="0" shapeId="0" xr:uid="{E6562547-3418-4390-8F70-E0C9C70F4E21}">
      <text>
        <r>
          <rPr>
            <sz val="10"/>
            <color indexed="81"/>
            <rFont val="Lucida Console"/>
            <family val="3"/>
          </rPr>
          <t>Tempo de Estoque (Meses)_x000D_
_x000D_
456,0</t>
        </r>
      </text>
    </comment>
    <comment ref="A339" authorId="0" shapeId="0" xr:uid="{84A63AC3-A2C5-4A22-AF7E-65368ED4D939}">
      <text>
        <r>
          <rPr>
            <sz val="10"/>
            <color indexed="81"/>
            <rFont val="Lucida Console"/>
            <family val="3"/>
          </rPr>
          <t>_x000D_
110702</t>
        </r>
      </text>
    </comment>
    <comment ref="B339" authorId="0" shapeId="0" xr:uid="{7CA70B02-17D2-4267-83F8-AD4E6F3DE0B9}">
      <text>
        <r>
          <rPr>
            <sz val="10"/>
            <color indexed="81"/>
            <rFont val="Lucida Console"/>
            <family val="3"/>
          </rPr>
          <t>DESCRIÇÃO DETALHADA_x000D_
ELETRODUTO GALVANIZADO A FOGO - LEVE  1"  -  ESPESSURA PAREDE:0,70 MM. DIAMETRO EXTERNO: 31,75 MM.</t>
        </r>
      </text>
    </comment>
    <comment ref="W339" authorId="0" shapeId="0" xr:uid="{58BBD317-D78A-43B2-94D2-77A61EA31517}">
      <text>
        <r>
          <rPr>
            <sz val="10"/>
            <color indexed="81"/>
            <rFont val="Lucida Console"/>
            <family val="3"/>
          </rPr>
          <t>_x000D_
DM-Elétrica</t>
        </r>
      </text>
    </comment>
    <comment ref="X339" authorId="0" shapeId="0" xr:uid="{51C93060-D7FD-4926-B3B7-77B83B2E63EA}">
      <text>
        <r>
          <rPr>
            <sz val="10"/>
            <color indexed="81"/>
            <rFont val="Lucida Console"/>
            <family val="3"/>
          </rPr>
          <t>_x000D_
EQUIP. MAT. P/ GERACAO, TRANSM. DISTR. RETIF...</t>
        </r>
      </text>
    </comment>
    <comment ref="Y339" authorId="0" shapeId="0" xr:uid="{8BF7D93B-EDAB-42C6-9DE7-9A06544CEA4D}">
      <text>
        <r>
          <rPr>
            <sz val="10"/>
            <color indexed="81"/>
            <rFont val="Lucida Console"/>
            <family val="3"/>
          </rPr>
          <t>_x000D_
ELETRODUTOS E ACESSORIOS</t>
        </r>
      </text>
    </comment>
    <comment ref="AW339" authorId="0" shapeId="0" xr:uid="{956A2FEA-8A14-4339-B884-934783859424}">
      <text>
        <r>
          <rPr>
            <sz val="10"/>
            <color indexed="81"/>
            <rFont val="Lucida Console"/>
            <family val="3"/>
          </rPr>
          <t>Tempo de Estoque (Meses)_x000D_
_x000D_
186,0</t>
        </r>
      </text>
    </comment>
    <comment ref="A340" authorId="0" shapeId="0" xr:uid="{2F33610C-1857-4810-87F6-8309892AB233}">
      <text>
        <r>
          <rPr>
            <sz val="10"/>
            <color indexed="81"/>
            <rFont val="Lucida Console"/>
            <family val="3"/>
          </rPr>
          <t>_x000D_
102694</t>
        </r>
      </text>
    </comment>
    <comment ref="B340" authorId="0" shapeId="0" xr:uid="{DE0BE598-B10D-4EDD-B7B3-833EB4926334}">
      <text>
        <r>
          <rPr>
            <sz val="10"/>
            <color indexed="81"/>
            <rFont val="Lucida Console"/>
            <family val="3"/>
          </rPr>
          <t>DESCRIÇÃO DETALHADA_x000D_
EMENDA INTERNA PERFURA, GALVANIZADA, P/ELETROCALHA - 200 X 50MM</t>
        </r>
      </text>
    </comment>
    <comment ref="W340" authorId="0" shapeId="0" xr:uid="{6FF87B6A-8060-4CB2-8321-69B171AA597C}">
      <text>
        <r>
          <rPr>
            <sz val="10"/>
            <color indexed="81"/>
            <rFont val="Lucida Console"/>
            <family val="3"/>
          </rPr>
          <t>_x000D_
DM-Elétrica</t>
        </r>
      </text>
    </comment>
    <comment ref="X340" authorId="0" shapeId="0" xr:uid="{BEED0F0B-8B32-4D05-9CE4-BD1307CD7440}">
      <text>
        <r>
          <rPr>
            <sz val="10"/>
            <color indexed="81"/>
            <rFont val="Lucida Console"/>
            <family val="3"/>
          </rPr>
          <t>_x000D_
METAIS,LAMINAD.,PERFILADOS E ARTEFATOS METALICOS</t>
        </r>
      </text>
    </comment>
    <comment ref="Y340" authorId="0" shapeId="0" xr:uid="{F2F2037B-E22E-4241-9CB3-98AA24848CE7}">
      <text>
        <r>
          <rPr>
            <sz val="10"/>
            <color indexed="81"/>
            <rFont val="Lucida Console"/>
            <family val="3"/>
          </rPr>
          <t>_x000D_
VIGAS E ACESSORIOS</t>
        </r>
      </text>
    </comment>
    <comment ref="Z340" authorId="0" shapeId="0" xr:uid="{E6BC8490-5530-4935-8458-3DB4227832EF}">
      <text>
        <r>
          <rPr>
            <sz val="10"/>
            <color indexed="81"/>
            <rFont val="Lucida Console"/>
            <family val="3"/>
          </rPr>
          <t>_x000D_
RC  2.221 / 23  Qtde: 50_x000D_
RC  2.803 / 23  Qtde: 60</t>
        </r>
      </text>
    </comment>
    <comment ref="AW340" authorId="0" shapeId="0" xr:uid="{60A0310A-5705-4CB8-AE96-04A629C3303F}">
      <text>
        <r>
          <rPr>
            <sz val="10"/>
            <color indexed="81"/>
            <rFont val="Lucida Console"/>
            <family val="3"/>
          </rPr>
          <t>Tempo de Estoque (Meses)_x000D_
_x000D_
325,0</t>
        </r>
      </text>
    </comment>
    <comment ref="A341" authorId="0" shapeId="0" xr:uid="{D0B39BA7-6E4E-4F23-B3E6-677E5DCEC14E}">
      <text>
        <r>
          <rPr>
            <sz val="10"/>
            <color indexed="81"/>
            <rFont val="Lucida Console"/>
            <family val="3"/>
          </rPr>
          <t>_x000D_
26504</t>
        </r>
      </text>
    </comment>
    <comment ref="B341" authorId="0" shapeId="0" xr:uid="{2202695C-0BB9-4AA4-B9A2-F6FB61E28817}">
      <text>
        <r>
          <rPr>
            <sz val="10"/>
            <color indexed="81"/>
            <rFont val="Lucida Console"/>
            <family val="3"/>
          </rPr>
          <t>DESCRIÇÃO DETALHADA_x000D_
ENCOSTO EM MADEIRA  EM LAMINADO MELAMINICO 10MM LISO 30 X 16CM - VERDE CLARO</t>
        </r>
      </text>
    </comment>
    <comment ref="G341" authorId="0" shapeId="0" xr:uid="{A8489B8C-152C-4D41-8B03-A962C6E14956}">
      <text>
        <r>
          <rPr>
            <sz val="10"/>
            <color indexed="81"/>
            <rFont val="Lucida Console"/>
            <family val="3"/>
          </rPr>
          <t>_x000D_
Últ estimativa : 2.500_x000D_
Enviada em     : 19.05.2020_x000D_
Ata - Venc     : 181/20 - 24.08.2021</t>
        </r>
      </text>
    </comment>
    <comment ref="O341" authorId="0" shapeId="0" xr:uid="{F813F5C1-3F8F-44A6-9340-B634E2EC3795}">
      <text>
        <r>
          <rPr>
            <sz val="10"/>
            <color indexed="81"/>
            <rFont val="Lucida Console"/>
            <family val="3"/>
          </rPr>
          <t>_x000D_
Pertencia a ATA nº 181/20_x000D_
Estimativa de Renovação enviada em 19.05.2020 - Qtd 2.500_x000D_
PE  71/19 lote _x000D_
01.10.19 = Finalizar, contrato assinado.</t>
        </r>
      </text>
    </comment>
    <comment ref="W341" authorId="0" shapeId="0" xr:uid="{CEA74CDA-08D8-4CD8-96CE-48B43340CB72}">
      <text>
        <r>
          <rPr>
            <sz val="10"/>
            <color indexed="81"/>
            <rFont val="Lucida Console"/>
            <family val="3"/>
          </rPr>
          <t>_x000D_
Pedagógico</t>
        </r>
      </text>
    </comment>
    <comment ref="X341" authorId="0" shapeId="0" xr:uid="{A0CFE10D-2709-4934-9137-6118D2DBF10C}">
      <text>
        <r>
          <rPr>
            <sz val="10"/>
            <color indexed="81"/>
            <rFont val="Lucida Console"/>
            <family val="3"/>
          </rPr>
          <t>_x000D_
MOBILIARIO E COFRE</t>
        </r>
      </text>
    </comment>
    <comment ref="Y341" authorId="0" shapeId="0" xr:uid="{92B72E5E-AC48-4BE9-8108-A1DFC1640DFC}">
      <text>
        <r>
          <rPr>
            <sz val="10"/>
            <color indexed="81"/>
            <rFont val="Lucida Console"/>
            <family val="3"/>
          </rPr>
          <t>_x000D_
MOBILIARIO ESCOLAR</t>
        </r>
      </text>
    </comment>
    <comment ref="AW341" authorId="0" shapeId="0" xr:uid="{626E3DD7-9D6B-4C71-9341-4A7D054B3CB2}">
      <text>
        <r>
          <rPr>
            <sz val="10"/>
            <color indexed="81"/>
            <rFont val="Lucida Console"/>
            <family val="3"/>
          </rPr>
          <t>Tempo de Estoque (Meses)_x000D_
_x000D_
750,0</t>
        </r>
      </text>
    </comment>
    <comment ref="A342" authorId="0" shapeId="0" xr:uid="{C6C89E16-CCF3-44F8-9BE7-FC6D568567FC}">
      <text>
        <r>
          <rPr>
            <sz val="10"/>
            <color indexed="81"/>
            <rFont val="Lucida Console"/>
            <family val="3"/>
          </rPr>
          <t>_x000D_
138055</t>
        </r>
      </text>
    </comment>
    <comment ref="B342" authorId="0" shapeId="0" xr:uid="{5E225ED8-47BD-4439-AA4C-EB5090D6ABFE}">
      <text>
        <r>
          <rPr>
            <sz val="10"/>
            <color indexed="81"/>
            <rFont val="Lucida Console"/>
            <family val="3"/>
          </rPr>
          <t>DESCRIÇÃO DETALHADA_x000D_
ENGATE DE PVC BRANCO FLEXIVEL DE 40 CM, COMPOSTO POR PORCAS E NIPLE ½" EM PVC RIGIDO E ANEIS DE VEDACAO DE BORRACHA FIXOS NAS EXTREMIDADES. MATERIAL DE ACORDO COM A ABNT NBR 14878:2015 E A MARCA DEVERA SER LITOGRAFADA NO PRODUTO.</t>
        </r>
      </text>
    </comment>
    <comment ref="G342" authorId="0" shapeId="0" xr:uid="{F764EEA2-CF2E-4C11-B275-5E32FFE397FC}">
      <text>
        <r>
          <rPr>
            <sz val="10"/>
            <color indexed="81"/>
            <rFont val="Lucida Console"/>
            <family val="3"/>
          </rPr>
          <t>_x000D_
Últ estimativa : 500_x000D_
Enviada em     : 24.11.2020_x000D_
Ata - Venc     : 87/20 - 31.03.2021</t>
        </r>
      </text>
    </comment>
    <comment ref="O342" authorId="0" shapeId="0" xr:uid="{08934963-8718-4517-BA77-EFBF96086D3D}">
      <text>
        <r>
          <rPr>
            <sz val="10"/>
            <color indexed="81"/>
            <rFont val="Lucida Console"/>
            <family val="3"/>
          </rPr>
          <t xml:space="preserve">_x000D_
Pertencia a ATA nº 87/20_x000D_
Estimativa de Renovação enviada em 24.11.2020 - Qtd 500_x000D_
PE 182/21 lote _x000D_
 = </t>
        </r>
      </text>
    </comment>
    <comment ref="W342" authorId="0" shapeId="0" xr:uid="{DBFE42AF-C22E-4DCD-9552-223C0EEC9663}">
      <text>
        <r>
          <rPr>
            <sz val="10"/>
            <color indexed="81"/>
            <rFont val="Lucida Console"/>
            <family val="3"/>
          </rPr>
          <t>_x000D_
DM-Hidráulica</t>
        </r>
      </text>
    </comment>
    <comment ref="X342" authorId="0" shapeId="0" xr:uid="{423FA084-9A07-4213-947A-763B69E6D04E}">
      <text>
        <r>
          <rPr>
            <sz val="10"/>
            <color indexed="81"/>
            <rFont val="Lucida Console"/>
            <family val="3"/>
          </rPr>
          <t>_x000D_
MATERIAL HIDRAULICO, CANOS, TUBOS, MANGUEIRAS, CONEXOES E ACESS.</t>
        </r>
      </text>
    </comment>
    <comment ref="Y342" authorId="0" shapeId="0" xr:uid="{7C194301-AE65-4769-AD1B-FF0D596A825E}">
      <text>
        <r>
          <rPr>
            <sz val="10"/>
            <color indexed="81"/>
            <rFont val="Lucida Console"/>
            <family val="3"/>
          </rPr>
          <t>_x000D_
RALOS SIFOES E CAIXAS</t>
        </r>
      </text>
    </comment>
    <comment ref="AC342" authorId="0" shapeId="0" xr:uid="{8CF6ECA9-5694-4B00-A9F7-0BD05D90CCC4}">
      <text>
        <r>
          <rPr>
            <sz val="10"/>
            <color indexed="81"/>
            <rFont val="Lucida Console"/>
            <family val="3"/>
          </rPr>
          <t>_x000D_
AF  9.630/23 | Vc 24.08.2023 | Saldo    100 | DISTRIBUIDORA E IMPORTADORA LUX LTDA ( 226199 )</t>
        </r>
      </text>
    </comment>
    <comment ref="AG342" authorId="0" shapeId="0" xr:uid="{69A7ABAC-8FE5-46D7-8335-B79D61EF333B}">
      <text>
        <r>
          <rPr>
            <sz val="10"/>
            <color indexed="81"/>
            <rFont val="Lucida Console"/>
            <family val="3"/>
          </rPr>
          <t>_x000D_
AF  9.630/23 | Vc 24.08.2023 | Saldo    100 | DISTRIBUIDORA E IMPORTADORA LUX LTDA ( 226199 )</t>
        </r>
      </text>
    </comment>
    <comment ref="AW342" authorId="0" shapeId="0" xr:uid="{D04DFBFE-AA92-4C8E-A7D8-326CEFDC12CD}">
      <text>
        <r>
          <rPr>
            <sz val="10"/>
            <color indexed="81"/>
            <rFont val="Lucida Console"/>
            <family val="3"/>
          </rPr>
          <t>Tempo de Estoque (Meses)_x000D_
_x000D_
444,0</t>
        </r>
      </text>
    </comment>
    <comment ref="A343" authorId="0" shapeId="0" xr:uid="{22EC3EC5-E309-43B7-B14C-FC6D039E47BB}">
      <text>
        <r>
          <rPr>
            <sz val="10"/>
            <color indexed="81"/>
            <rFont val="Lucida Console"/>
            <family val="3"/>
          </rPr>
          <t>_x000D_
23581</t>
        </r>
      </text>
    </comment>
    <comment ref="B343" authorId="0" shapeId="0" xr:uid="{20443FD2-767B-407D-BEA4-9B249B87987C}">
      <text>
        <r>
          <rPr>
            <sz val="10"/>
            <color indexed="81"/>
            <rFont val="Lucida Console"/>
            <family val="3"/>
          </rPr>
          <t>DESCRIÇÃO DETALHADA_x000D_
ENVELOPE BRANCO - OFICIO - 114 X 229 MM- GRAMATURA MINIMA 63 G/M²</t>
        </r>
      </text>
    </comment>
    <comment ref="W343" authorId="0" shapeId="0" xr:uid="{3B07202A-0EEE-45CC-90D2-1F0B820DBE05}">
      <text>
        <r>
          <rPr>
            <sz val="10"/>
            <color indexed="81"/>
            <rFont val="Lucida Console"/>
            <family val="3"/>
          </rPr>
          <t>_x000D_
Pedagógico</t>
        </r>
      </text>
    </comment>
    <comment ref="X343" authorId="0" shapeId="0" xr:uid="{61D21A3E-4536-4408-94DA-EE32456D0818}">
      <text>
        <r>
          <rPr>
            <sz val="10"/>
            <color indexed="81"/>
            <rFont val="Lucida Console"/>
            <family val="3"/>
          </rPr>
          <t>_x000D_
MAQ., EQUIP., COMP., ACES., MAT. PARA ESCRIT.E ESCOLAR</t>
        </r>
      </text>
    </comment>
    <comment ref="Y343" authorId="0" shapeId="0" xr:uid="{A87CAFC3-F8D4-46C5-B054-72EE4A89A6D5}">
      <text>
        <r>
          <rPr>
            <sz val="10"/>
            <color indexed="81"/>
            <rFont val="Lucida Console"/>
            <family val="3"/>
          </rPr>
          <t>_x000D_
CAPAS, CLASSIF., PRANCHETAS, CADERNOS, ENVELOPES, PASTAS, FICHAS, LIVROS</t>
        </r>
      </text>
    </comment>
    <comment ref="AW343" authorId="0" shapeId="0" xr:uid="{6F17C438-7E90-4E98-BD47-03063421646C}">
      <text>
        <r>
          <rPr>
            <sz val="10"/>
            <color indexed="81"/>
            <rFont val="Lucida Console"/>
            <family val="3"/>
          </rPr>
          <t>Tempo de Estoque (Meses)_x000D_
_x000D_
14.046,0</t>
        </r>
      </text>
    </comment>
    <comment ref="A344" authorId="0" shapeId="0" xr:uid="{4AA08E75-832A-4D5B-9016-6F2ECAA6766B}">
      <text>
        <r>
          <rPr>
            <sz val="10"/>
            <color indexed="81"/>
            <rFont val="Lucida Console"/>
            <family val="3"/>
          </rPr>
          <t>_x000D_
84878</t>
        </r>
      </text>
    </comment>
    <comment ref="B344" authorId="0" shapeId="0" xr:uid="{A2BCE1D4-3D94-41D7-A6C4-9CD1E651CB64}">
      <text>
        <r>
          <rPr>
            <sz val="10"/>
            <color indexed="81"/>
            <rFont val="Lucida Console"/>
            <family val="3"/>
          </rPr>
          <t>DESCRIÇÃO DETALHADA_x000D_
ENVELOPE OURO TIPO SACO 80 X 115 MM- GRAMATURA MINIMA 80 G/M²</t>
        </r>
      </text>
    </comment>
    <comment ref="W344" authorId="0" shapeId="0" xr:uid="{0314B4F5-C5D7-4FB9-A741-6A8AF1E5F512}">
      <text>
        <r>
          <rPr>
            <sz val="10"/>
            <color indexed="81"/>
            <rFont val="Lucida Console"/>
            <family val="3"/>
          </rPr>
          <t>_x000D_
Pedagógico</t>
        </r>
      </text>
    </comment>
    <comment ref="X344" authorId="0" shapeId="0" xr:uid="{1612D113-ABA6-4138-8467-BF33FFD61DC5}">
      <text>
        <r>
          <rPr>
            <sz val="10"/>
            <color indexed="81"/>
            <rFont val="Lucida Console"/>
            <family val="3"/>
          </rPr>
          <t>_x000D_
MAQ., EQUIP., COMP., ACES., MAT. PARA ESCRIT.E ESCOLAR</t>
        </r>
      </text>
    </comment>
    <comment ref="Y344" authorId="0" shapeId="0" xr:uid="{5764966B-DC26-48A7-9D3F-A4516EBA2D69}">
      <text>
        <r>
          <rPr>
            <sz val="10"/>
            <color indexed="81"/>
            <rFont val="Lucida Console"/>
            <family val="3"/>
          </rPr>
          <t>_x000D_
CAPAS, CLASSIF., PRANCHETAS, CADERNOS, ENVELOPES, PASTAS, FICHAS, LIVROS</t>
        </r>
      </text>
    </comment>
    <comment ref="AW344" authorId="0" shapeId="0" xr:uid="{0A26ACEB-3C3A-4778-9AA5-E8561C0E531C}">
      <text>
        <r>
          <rPr>
            <sz val="10"/>
            <color indexed="81"/>
            <rFont val="Lucida Console"/>
            <family val="3"/>
          </rPr>
          <t>Tempo de Estoque (Meses)_x000D_
_x000D_
54.641,0</t>
        </r>
      </text>
    </comment>
    <comment ref="A345" authorId="0" shapeId="0" xr:uid="{847976E7-ACCB-4536-A97D-B0FD6549B5C1}">
      <text>
        <r>
          <rPr>
            <sz val="10"/>
            <color indexed="81"/>
            <rFont val="Lucida Console"/>
            <family val="3"/>
          </rPr>
          <t>_x000D_
11857</t>
        </r>
      </text>
    </comment>
    <comment ref="B345" authorId="0" shapeId="0" xr:uid="{1D5A0403-B293-43F3-929A-3CBFC2D03F4C}">
      <text>
        <r>
          <rPr>
            <sz val="10"/>
            <color indexed="81"/>
            <rFont val="Lucida Console"/>
            <family val="3"/>
          </rPr>
          <t>DESCRIÇÃO DETALHADA_x000D_
ENVELOPE PARDO TIPO SACO - 162 X 229MM- GRAMATURA MINIMA 80 G/M²</t>
        </r>
      </text>
    </comment>
    <comment ref="G345" authorId="0" shapeId="0" xr:uid="{B8FAD5FE-2052-499F-ADA9-563E6A621E09}">
      <text>
        <r>
          <rPr>
            <sz val="10"/>
            <color indexed="81"/>
            <rFont val="Lucida Console"/>
            <family val="3"/>
          </rPr>
          <t>_x000D_
Últ estimativa : 10.000_x000D_
Enviada em     : 02.03.2020_x000D_
Ata - Venc     : 211/20 - 21.09.2021</t>
        </r>
      </text>
    </comment>
    <comment ref="O345" authorId="0" shapeId="0" xr:uid="{47EF3514-02CA-4453-9478-E57F3DD3BD45}">
      <text>
        <r>
          <rPr>
            <sz val="10"/>
            <color indexed="81"/>
            <rFont val="Lucida Console"/>
            <family val="3"/>
          </rPr>
          <t xml:space="preserve">_x000D_
Pertencia a ATA nº 211/20_x000D_
Estimativa de Renovação enviada em 02.03.2020 - Qtd 10.000_x000D_
</t>
        </r>
      </text>
    </comment>
    <comment ref="W345" authorId="0" shapeId="0" xr:uid="{120262C7-1FCC-4032-98EC-F855DA4CDE30}">
      <text>
        <r>
          <rPr>
            <sz val="10"/>
            <color indexed="81"/>
            <rFont val="Lucida Console"/>
            <family val="3"/>
          </rPr>
          <t>_x000D_
Pedagógico</t>
        </r>
      </text>
    </comment>
    <comment ref="X345" authorId="0" shapeId="0" xr:uid="{1B250AEE-0D7F-41D1-9AD9-E68FC6E0C7AF}">
      <text>
        <r>
          <rPr>
            <sz val="10"/>
            <color indexed="81"/>
            <rFont val="Lucida Console"/>
            <family val="3"/>
          </rPr>
          <t>_x000D_
MAQ., EQUIP., COMP., ACES., MAT. PARA ESCRIT.E ESCOLAR</t>
        </r>
      </text>
    </comment>
    <comment ref="Y345" authorId="0" shapeId="0" xr:uid="{6AFFF983-2923-4BE1-B36B-E24B6C349AC7}">
      <text>
        <r>
          <rPr>
            <sz val="10"/>
            <color indexed="81"/>
            <rFont val="Lucida Console"/>
            <family val="3"/>
          </rPr>
          <t>_x000D_
CAPAS, CLASSIF., PRANCHETAS, CADERNOS, ENVELOPES, PASTAS, FICHAS, LIVROS</t>
        </r>
      </text>
    </comment>
    <comment ref="AW345" authorId="0" shapeId="0" xr:uid="{07740484-4DEA-4D17-B832-C383246FB854}">
      <text>
        <r>
          <rPr>
            <sz val="10"/>
            <color indexed="81"/>
            <rFont val="Lucida Console"/>
            <family val="3"/>
          </rPr>
          <t>Tempo de Estoque (Meses)_x000D_
_x000D_
22.085,0</t>
        </r>
      </text>
    </comment>
    <comment ref="A346" authorId="0" shapeId="0" xr:uid="{39798550-ED7D-47A4-84B9-5F6765DABAC5}">
      <text>
        <r>
          <rPr>
            <sz val="10"/>
            <color indexed="81"/>
            <rFont val="Lucida Console"/>
            <family val="3"/>
          </rPr>
          <t>_x000D_
12613</t>
        </r>
      </text>
    </comment>
    <comment ref="B346" authorId="0" shapeId="0" xr:uid="{0615AEA8-B26E-414D-815C-D601D4E7C63B}">
      <text>
        <r>
          <rPr>
            <sz val="10"/>
            <color indexed="81"/>
            <rFont val="Lucida Console"/>
            <family val="3"/>
          </rPr>
          <t>DESCRIÇÃO DETALHADA_x000D_
ENVELOPE PARDO TIPO SACO 240 X 340MM- GRAMATURA MINIMA 80 G/M²</t>
        </r>
      </text>
    </comment>
    <comment ref="G346" authorId="0" shapeId="0" xr:uid="{4A78A100-B729-4DCD-BB70-A459B75492AD}">
      <text>
        <r>
          <rPr>
            <sz val="10"/>
            <color indexed="81"/>
            <rFont val="Lucida Console"/>
            <family val="3"/>
          </rPr>
          <t>_x000D_
Últ estimativa : 35.000_x000D_
Enviada em     : 02.03.2020_x000D_
Ata - Venc     : 211/20 - 21.09.2021</t>
        </r>
      </text>
    </comment>
    <comment ref="O346" authorId="0" shapeId="0" xr:uid="{A7C9FEA0-5979-4CBB-8463-83AC705B48FF}">
      <text>
        <r>
          <rPr>
            <sz val="10"/>
            <color indexed="81"/>
            <rFont val="Lucida Console"/>
            <family val="3"/>
          </rPr>
          <t xml:space="preserve">_x000D_
Pertencia a ATA nº 211/20_x000D_
Estimativa de Renovação enviada em 02.03.2020 - Qtd 35.000_x000D_
</t>
        </r>
      </text>
    </comment>
    <comment ref="W346" authorId="0" shapeId="0" xr:uid="{A8E1A3A6-605D-4BE0-8506-E47A65731AD9}">
      <text>
        <r>
          <rPr>
            <sz val="10"/>
            <color indexed="81"/>
            <rFont val="Lucida Console"/>
            <family val="3"/>
          </rPr>
          <t>_x000D_
Pedagógico</t>
        </r>
      </text>
    </comment>
    <comment ref="X346" authorId="0" shapeId="0" xr:uid="{B0F14B8F-DBF1-4120-93C6-ED05AAB7F502}">
      <text>
        <r>
          <rPr>
            <sz val="10"/>
            <color indexed="81"/>
            <rFont val="Lucida Console"/>
            <family val="3"/>
          </rPr>
          <t>_x000D_
MAQ., EQUIP., COMP., ACES., MAT. PARA ESCRIT.E ESCOLAR</t>
        </r>
      </text>
    </comment>
    <comment ref="Y346" authorId="0" shapeId="0" xr:uid="{394C9DF0-D3CD-455A-9BCF-BCA2B9C55EEB}">
      <text>
        <r>
          <rPr>
            <sz val="10"/>
            <color indexed="81"/>
            <rFont val="Lucida Console"/>
            <family val="3"/>
          </rPr>
          <t>_x000D_
CAPAS, CLASSIF., PRANCHETAS, CADERNOS, ENVELOPES, PASTAS, FICHAS, LIVROS</t>
        </r>
      </text>
    </comment>
    <comment ref="AW346" authorId="0" shapeId="0" xr:uid="{EBD6A101-350E-4AF7-ADC6-C42467B81844}">
      <text>
        <r>
          <rPr>
            <sz val="10"/>
            <color indexed="81"/>
            <rFont val="Lucida Console"/>
            <family val="3"/>
          </rPr>
          <t>Tempo de Estoque (Meses)_x000D_
_x000D_
109.554,0</t>
        </r>
      </text>
    </comment>
    <comment ref="A347" authorId="0" shapeId="0" xr:uid="{AE09FE52-FD56-4EEF-89AD-9494E4EB5124}">
      <text>
        <r>
          <rPr>
            <sz val="10"/>
            <color indexed="81"/>
            <rFont val="Lucida Console"/>
            <family val="3"/>
          </rPr>
          <t>_x000D_
12614</t>
        </r>
      </text>
    </comment>
    <comment ref="B347" authorId="0" shapeId="0" xr:uid="{D3878104-560C-4FC8-8B0D-AA21830DF5CE}">
      <text>
        <r>
          <rPr>
            <sz val="10"/>
            <color indexed="81"/>
            <rFont val="Lucida Console"/>
            <family val="3"/>
          </rPr>
          <t>DESCRIÇÃO DETALHADA_x000D_
ENVELOPE PARDO TIPO SACO 310  X 410 MM- GRAMATURA MINIMA 80 G/M²</t>
        </r>
      </text>
    </comment>
    <comment ref="G347" authorId="0" shapeId="0" xr:uid="{FF296394-3C5A-413E-B19E-4AE43EA0ECE1}">
      <text>
        <r>
          <rPr>
            <sz val="10"/>
            <color indexed="81"/>
            <rFont val="Lucida Console"/>
            <family val="3"/>
          </rPr>
          <t>_x000D_
Últ estimativa : 22.000_x000D_
Enviada em     : 02.03.2020_x000D_
Ata - Venc     : 211/20 - 21.09.2021</t>
        </r>
      </text>
    </comment>
    <comment ref="O347" authorId="0" shapeId="0" xr:uid="{FDEEC11A-F81C-40B1-9CCF-97F6558BA99A}">
      <text>
        <r>
          <rPr>
            <sz val="10"/>
            <color indexed="81"/>
            <rFont val="Lucida Console"/>
            <family val="3"/>
          </rPr>
          <t xml:space="preserve">_x000D_
Pertencia a ATA nº 211/20_x000D_
Estimativa de Renovação enviada em 02.03.2020 - Qtd 22.000_x000D_
</t>
        </r>
      </text>
    </comment>
    <comment ref="W347" authorId="0" shapeId="0" xr:uid="{63C28172-200E-4F3E-BA5A-B4B344873E35}">
      <text>
        <r>
          <rPr>
            <sz val="10"/>
            <color indexed="81"/>
            <rFont val="Lucida Console"/>
            <family val="3"/>
          </rPr>
          <t>_x000D_
Pedagógico</t>
        </r>
      </text>
    </comment>
    <comment ref="X347" authorId="0" shapeId="0" xr:uid="{7FDFAB2C-BB8D-456E-BF81-87F2E31A87A1}">
      <text>
        <r>
          <rPr>
            <sz val="10"/>
            <color indexed="81"/>
            <rFont val="Lucida Console"/>
            <family val="3"/>
          </rPr>
          <t>_x000D_
MAQ., EQUIP., COMP., ACES., MAT. PARA ESCRIT.E ESCOLAR</t>
        </r>
      </text>
    </comment>
    <comment ref="Y347" authorId="0" shapeId="0" xr:uid="{F9CDE7E1-DD3C-4E3C-839D-47F61494ECDC}">
      <text>
        <r>
          <rPr>
            <sz val="10"/>
            <color indexed="81"/>
            <rFont val="Lucida Console"/>
            <family val="3"/>
          </rPr>
          <t>_x000D_
CAPAS, CLASSIF., PRANCHETAS, CADERNOS, ENVELOPES, PASTAS, FICHAS, LIVROS</t>
        </r>
      </text>
    </comment>
    <comment ref="AW347" authorId="0" shapeId="0" xr:uid="{F5C8A2A2-DB24-445D-A6E1-F24FCCEFE80D}">
      <text>
        <r>
          <rPr>
            <sz val="10"/>
            <color indexed="81"/>
            <rFont val="Lucida Console"/>
            <family val="3"/>
          </rPr>
          <t>Tempo de Estoque (Meses)_x000D_
_x000D_
1.800,0</t>
        </r>
      </text>
    </comment>
    <comment ref="A348" authorId="0" shapeId="0" xr:uid="{CA70C05B-639F-4A94-832F-4FBDE05FC1C1}">
      <text>
        <r>
          <rPr>
            <sz val="10"/>
            <color indexed="81"/>
            <rFont val="Lucida Console"/>
            <family val="3"/>
          </rPr>
          <t>_x000D_
132407</t>
        </r>
      </text>
    </comment>
    <comment ref="B348" authorId="0" shapeId="0" xr:uid="{DB3CD7FE-6864-45EA-93A5-F96FCA6B15DD}">
      <text>
        <r>
          <rPr>
            <sz val="10"/>
            <color indexed="81"/>
            <rFont val="Lucida Console"/>
            <family val="3"/>
          </rPr>
          <t>DESCRIÇÃO DETALHADA_x000D_
ESPIRAL 25 MM DE PVC - PACOTE COM NO MINIMO 45 UNIDADES.</t>
        </r>
      </text>
    </comment>
    <comment ref="W348" authorId="0" shapeId="0" xr:uid="{65CC8450-CFED-4BFE-85FC-FA27F7A5C8F7}">
      <text>
        <r>
          <rPr>
            <sz val="10"/>
            <color indexed="81"/>
            <rFont val="Lucida Console"/>
            <family val="3"/>
          </rPr>
          <t>_x000D_
Pedagógico</t>
        </r>
      </text>
    </comment>
    <comment ref="X348" authorId="0" shapeId="0" xr:uid="{37BFFC6F-7D26-4E46-B8BA-96197A4EA8D1}">
      <text>
        <r>
          <rPr>
            <sz val="10"/>
            <color indexed="81"/>
            <rFont val="Lucida Console"/>
            <family val="3"/>
          </rPr>
          <t>_x000D_
MAQ. E EQUIP. P/ IND. GRAFICA COMP. ACESS. E PAPEI</t>
        </r>
      </text>
    </comment>
    <comment ref="Y348" authorId="0" shapeId="0" xr:uid="{2EC975D6-84E1-4E0B-B00A-DD5AAE7E1C39}">
      <text>
        <r>
          <rPr>
            <sz val="10"/>
            <color indexed="81"/>
            <rFont val="Lucida Console"/>
            <family val="3"/>
          </rPr>
          <t>_x000D_
MATERIAIS E ACESSORIOS P/ ENCADERNACAO</t>
        </r>
      </text>
    </comment>
    <comment ref="AW348" authorId="0" shapeId="0" xr:uid="{DFE2EB7A-E620-4419-956D-7CE809C325DA}">
      <text>
        <r>
          <rPr>
            <sz val="10"/>
            <color indexed="81"/>
            <rFont val="Lucida Console"/>
            <family val="3"/>
          </rPr>
          <t>Tempo de Estoque (Meses)_x000D_
_x000D_
2.260,0</t>
        </r>
      </text>
    </comment>
    <comment ref="A349" authorId="0" shapeId="0" xr:uid="{4C6041CE-0E56-4ABE-8471-37AE38127333}">
      <text>
        <r>
          <rPr>
            <sz val="10"/>
            <color indexed="81"/>
            <rFont val="Lucida Console"/>
            <family val="3"/>
          </rPr>
          <t>_x000D_
132405</t>
        </r>
      </text>
    </comment>
    <comment ref="B349" authorId="0" shapeId="0" xr:uid="{0219A785-D460-432A-8EDC-E0618C4BAE57}">
      <text>
        <r>
          <rPr>
            <sz val="10"/>
            <color indexed="81"/>
            <rFont val="Lucida Console"/>
            <family val="3"/>
          </rPr>
          <t>DESCRIÇÃO DETALHADA_x000D_
ESPIRAL 9 MM DE PVC - PACOTE COM 100 UNIDADES.</t>
        </r>
      </text>
    </comment>
    <comment ref="W349" authorId="0" shapeId="0" xr:uid="{4195E980-4640-4C08-9C3C-58F4A7F1B362}">
      <text>
        <r>
          <rPr>
            <sz val="10"/>
            <color indexed="81"/>
            <rFont val="Lucida Console"/>
            <family val="3"/>
          </rPr>
          <t>_x000D_
Pedagógico</t>
        </r>
      </text>
    </comment>
    <comment ref="X349" authorId="0" shapeId="0" xr:uid="{1BD1E9B6-D298-4AE1-A290-3499DEC1097B}">
      <text>
        <r>
          <rPr>
            <sz val="10"/>
            <color indexed="81"/>
            <rFont val="Lucida Console"/>
            <family val="3"/>
          </rPr>
          <t>_x000D_
MAQ. E EQUIP. P/ IND. GRAFICA COMP. ACESS. E PAPEI</t>
        </r>
      </text>
    </comment>
    <comment ref="Y349" authorId="0" shapeId="0" xr:uid="{633ED4C7-01F2-4461-A42B-42E971D5AE98}">
      <text>
        <r>
          <rPr>
            <sz val="10"/>
            <color indexed="81"/>
            <rFont val="Lucida Console"/>
            <family val="3"/>
          </rPr>
          <t>_x000D_
MATERIAIS E ACESSORIOS P/ ENCADERNACAO</t>
        </r>
      </text>
    </comment>
    <comment ref="AW349" authorId="0" shapeId="0" xr:uid="{C9E9BCF8-B6BC-417D-ABCB-B27D6D502202}">
      <text>
        <r>
          <rPr>
            <sz val="10"/>
            <color indexed="81"/>
            <rFont val="Lucida Console"/>
            <family val="3"/>
          </rPr>
          <t>Tempo de Estoque (Meses)_x000D_
_x000D_
2.258,0</t>
        </r>
      </text>
    </comment>
    <comment ref="A350" authorId="0" shapeId="0" xr:uid="{0318DB2C-5023-4EED-8386-76D5B35860A2}">
      <text>
        <r>
          <rPr>
            <sz val="10"/>
            <color indexed="81"/>
            <rFont val="Lucida Console"/>
            <family val="3"/>
          </rPr>
          <t>_x000D_
72222</t>
        </r>
      </text>
    </comment>
    <comment ref="B350" authorId="0" shapeId="0" xr:uid="{B4D8B134-0BC4-46EA-957F-3656CD710CD2}">
      <text>
        <r>
          <rPr>
            <sz val="10"/>
            <color indexed="81"/>
            <rFont val="Lucida Console"/>
            <family val="3"/>
          </rPr>
          <t>DESCRIÇÃO DETALHADA_x000D_
ESPIRAL N. 12 (12 MM) DE PVC - PACOTE COM 100 UNIDADES</t>
        </r>
      </text>
    </comment>
    <comment ref="W350" authorId="0" shapeId="0" xr:uid="{9D3EBFD0-0342-4593-8906-D5A9B5DC49F5}">
      <text>
        <r>
          <rPr>
            <sz val="10"/>
            <color indexed="81"/>
            <rFont val="Lucida Console"/>
            <family val="3"/>
          </rPr>
          <t>_x000D_
Pedagógico</t>
        </r>
      </text>
    </comment>
    <comment ref="X350" authorId="0" shapeId="0" xr:uid="{673BAF81-2DF3-4664-B015-2CD5704ABF69}">
      <text>
        <r>
          <rPr>
            <sz val="10"/>
            <color indexed="81"/>
            <rFont val="Lucida Console"/>
            <family val="3"/>
          </rPr>
          <t>_x000D_
MAQ. E EQUIP. P/ IND. GRAFICA COMP. ACESS. E PAPEI</t>
        </r>
      </text>
    </comment>
    <comment ref="Y350" authorId="0" shapeId="0" xr:uid="{75D7A5C9-21AA-4860-98AC-C1F2B7663EE6}">
      <text>
        <r>
          <rPr>
            <sz val="10"/>
            <color indexed="81"/>
            <rFont val="Lucida Console"/>
            <family val="3"/>
          </rPr>
          <t>_x000D_
MATERIAIS E ACESSORIOS P/ ENCADERNACAO</t>
        </r>
      </text>
    </comment>
    <comment ref="AW350" authorId="0" shapeId="0" xr:uid="{C11B6F1D-C590-49C1-907F-F89365780F3E}">
      <text>
        <r>
          <rPr>
            <sz val="10"/>
            <color indexed="81"/>
            <rFont val="Lucida Console"/>
            <family val="3"/>
          </rPr>
          <t>Tempo de Estoque (Meses)_x000D_
_x000D_
1.595,0</t>
        </r>
      </text>
    </comment>
    <comment ref="A351" authorId="0" shapeId="0" xr:uid="{926DBA75-7395-43FD-BD74-D6E1D9EE9504}">
      <text>
        <r>
          <rPr>
            <sz val="10"/>
            <color indexed="81"/>
            <rFont val="Lucida Console"/>
            <family val="3"/>
          </rPr>
          <t>_x000D_
14154</t>
        </r>
      </text>
    </comment>
    <comment ref="B351" authorId="0" shapeId="0" xr:uid="{1FC2DCFF-B5F1-414E-BEE9-3C8643D539B3}">
      <text>
        <r>
          <rPr>
            <sz val="10"/>
            <color indexed="81"/>
            <rFont val="Lucida Console"/>
            <family val="3"/>
          </rPr>
          <t>DESCRIÇÃO DETALHADA_x000D_
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r>
      </text>
    </comment>
    <comment ref="G351" authorId="0" shapeId="0" xr:uid="{FFB0B396-EAB4-435C-84E9-13E7648996B2}">
      <text>
        <r>
          <rPr>
            <sz val="10"/>
            <color indexed="81"/>
            <rFont val="Lucida Console"/>
            <family val="3"/>
          </rPr>
          <t>_x000D_
Últ estimativa : 12.000_x000D_
Enviada em     : 10.09.2021_x000D_
Ata - Venc     : 275/20 - 15.11.2021</t>
        </r>
      </text>
    </comment>
    <comment ref="W351" authorId="0" shapeId="0" xr:uid="{B5210437-4446-4F51-AA73-30F423F6ADD1}">
      <text>
        <r>
          <rPr>
            <sz val="10"/>
            <color indexed="81"/>
            <rFont val="Lucida Console"/>
            <family val="3"/>
          </rPr>
          <t>_x000D_
Administrativo</t>
        </r>
      </text>
    </comment>
    <comment ref="X351" authorId="0" shapeId="0" xr:uid="{36B57D23-E872-4386-ADAC-A5807451CFEA}">
      <text>
        <r>
          <rPr>
            <sz val="10"/>
            <color indexed="81"/>
            <rFont val="Lucida Console"/>
            <family val="3"/>
          </rPr>
          <t>_x000D_
MAQ.EQUIP.E MATERIAIS P/ HIGIEN.LIMP.POLIM.E LUBR.</t>
        </r>
      </text>
    </comment>
    <comment ref="Y351" authorId="0" shapeId="0" xr:uid="{F40F621A-5AA8-4EA9-B1F0-949FA7409CE3}">
      <text>
        <r>
          <rPr>
            <sz val="10"/>
            <color indexed="81"/>
            <rFont val="Lucida Console"/>
            <family val="3"/>
          </rPr>
          <t>_x000D_
ESPONJAS,BALDES,SACOS E CESTOS DE LIXO, ETC</t>
        </r>
      </text>
    </comment>
    <comment ref="AW351" authorId="0" shapeId="0" xr:uid="{6378BE00-DFC6-4626-BDB0-00FE6FB005BF}">
      <text>
        <r>
          <rPr>
            <sz val="10"/>
            <color indexed="81"/>
            <rFont val="Lucida Console"/>
            <family val="3"/>
          </rPr>
          <t>Tempo de Estoque (Meses)_x000D_
_x000D_
0,0</t>
        </r>
      </text>
    </comment>
    <comment ref="A352" authorId="0" shapeId="0" xr:uid="{26896396-A719-4E58-8D1B-47A414735E6A}">
      <text>
        <r>
          <rPr>
            <sz val="10"/>
            <color indexed="81"/>
            <rFont val="Lucida Console"/>
            <family val="3"/>
          </rPr>
          <t>_x000D_
133819</t>
        </r>
      </text>
    </comment>
    <comment ref="B352" authorId="0" shapeId="0" xr:uid="{3AF31972-3A92-443B-95EF-A18767902544}">
      <text>
        <r>
          <rPr>
            <sz val="10"/>
            <color indexed="81"/>
            <rFont val="Lucida Console"/>
            <family val="3"/>
          </rPr>
          <t>DESCRIÇÃO DETALHADA_x000D_
ESPUDE BRANCO DE BORRACHA DE 1.1/2" PARA BACIAS CONVENCIONAIS DE 2"</t>
        </r>
      </text>
    </comment>
    <comment ref="G352" authorId="0" shapeId="0" xr:uid="{4B049D13-8AB2-4FF1-8E83-BE3D567F754E}">
      <text>
        <r>
          <rPr>
            <sz val="10"/>
            <color indexed="81"/>
            <rFont val="Lucida Console"/>
            <family val="3"/>
          </rPr>
          <t>_x000D_
Últ estimativa : 0_x000D_
Enviada em     : 31.07.2019_x000D_
Ata - Venc     : 191/20 - 07.09.2021</t>
        </r>
      </text>
    </comment>
    <comment ref="O352" authorId="0" shapeId="0" xr:uid="{D580AC26-02E6-45EA-9729-F6CD67D940E6}">
      <text>
        <r>
          <rPr>
            <sz val="10"/>
            <color indexed="81"/>
            <rFont val="Lucida Console"/>
            <family val="3"/>
          </rPr>
          <t>_x000D_
Pertencia a ATA nº 191/20_x000D_
Estimativa de Renovação enviada em 31.07.2019 - Qtd _x000D_
PE  10/20 lote 71 (Impróspero)_x000D_
30.04.20 = Processo conferido, finalizado.</t>
        </r>
      </text>
    </comment>
    <comment ref="W352" authorId="0" shapeId="0" xr:uid="{8C4BF97C-4F35-486D-9264-1D88C415F06A}">
      <text>
        <r>
          <rPr>
            <sz val="10"/>
            <color indexed="81"/>
            <rFont val="Lucida Console"/>
            <family val="3"/>
          </rPr>
          <t>_x000D_
DM-Hidráulica</t>
        </r>
      </text>
    </comment>
    <comment ref="X352" authorId="0" shapeId="0" xr:uid="{25C76D6D-CC7C-4BF5-BD80-16421573098F}">
      <text>
        <r>
          <rPr>
            <sz val="10"/>
            <color indexed="81"/>
            <rFont val="Lucida Console"/>
            <family val="3"/>
          </rPr>
          <t>_x000D_
MATERIAL HIDRAULICO, CANOS, TUBOS, MANGUEIRAS, CONEXOES E ACESS.</t>
        </r>
      </text>
    </comment>
    <comment ref="Y352" authorId="0" shapeId="0" xr:uid="{036FE98C-65B3-46EF-AC89-40B58416C6B9}">
      <text>
        <r>
          <rPr>
            <sz val="10"/>
            <color indexed="81"/>
            <rFont val="Lucida Console"/>
            <family val="3"/>
          </rPr>
          <t>_x000D_
RALOS SIFOES E CAIXAS</t>
        </r>
      </text>
    </comment>
    <comment ref="AC352" authorId="0" shapeId="0" xr:uid="{C5119C16-7E34-47D8-BDCA-E321DC547BCC}">
      <text>
        <r>
          <rPr>
            <sz val="10"/>
            <color indexed="81"/>
            <rFont val="Lucida Console"/>
            <family val="3"/>
          </rPr>
          <t>_x000D_
AF  9.616/23 | Vc 24.08.2023 | Saldo    400 | INFANTARIA COMERCIAL LTDA ( 178162 )</t>
        </r>
      </text>
    </comment>
    <comment ref="AG352" authorId="0" shapeId="0" xr:uid="{2518B785-ABD7-414F-A2C9-D283A1657EF0}">
      <text>
        <r>
          <rPr>
            <sz val="10"/>
            <color indexed="81"/>
            <rFont val="Lucida Console"/>
            <family val="3"/>
          </rPr>
          <t>_x000D_
AF  9.616/23 | Vc 24.08.2023 | Saldo    400 | INFANTARIA COMERCIAL LTDA ( 178162 )</t>
        </r>
      </text>
    </comment>
    <comment ref="AW352" authorId="0" shapeId="0" xr:uid="{50F93D5A-B6B0-4EA2-B4A8-AD5EB7177B43}">
      <text>
        <r>
          <rPr>
            <sz val="10"/>
            <color indexed="81"/>
            <rFont val="Lucida Console"/>
            <family val="3"/>
          </rPr>
          <t>Tempo de Estoque (Meses)_x000D_
_x000D_
400,0</t>
        </r>
      </text>
    </comment>
    <comment ref="A353" authorId="0" shapeId="0" xr:uid="{07C8B00E-A324-462D-9EE7-7AB6445247DB}">
      <text>
        <r>
          <rPr>
            <sz val="10"/>
            <color indexed="81"/>
            <rFont val="Lucida Console"/>
            <family val="3"/>
          </rPr>
          <t>_x000D_
133788</t>
        </r>
      </text>
    </comment>
    <comment ref="B353" authorId="0" shapeId="0" xr:uid="{13E357A7-3AA0-462A-8B6F-9989B47BB3CB}">
      <text>
        <r>
          <rPr>
            <sz val="10"/>
            <color indexed="81"/>
            <rFont val="Lucida Console"/>
            <family val="3"/>
          </rPr>
          <t>DESCRIÇÃO DETALHADA_x000D_
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353" authorId="0" shapeId="0" xr:uid="{16016662-BDCC-4CA9-996F-6430C9FEECEA}">
      <text>
        <r>
          <rPr>
            <sz val="10"/>
            <color indexed="81"/>
            <rFont val="Lucida Console"/>
            <family val="3"/>
          </rPr>
          <t>_x000D_
Pedagógico</t>
        </r>
      </text>
    </comment>
    <comment ref="X353" authorId="0" shapeId="0" xr:uid="{441D5E38-F1FC-49CF-92D9-4BB572B10B89}">
      <text>
        <r>
          <rPr>
            <sz val="10"/>
            <color indexed="81"/>
            <rFont val="Lucida Console"/>
            <family val="3"/>
          </rPr>
          <t>_x000D_
MAQ., EQUIP., COMP., ACES., MAT. PARA ESCRIT.E ESCOLAR</t>
        </r>
      </text>
    </comment>
    <comment ref="Y353" authorId="0" shapeId="0" xr:uid="{09DDFF9F-1DE6-4B3D-A1ED-58088873A88B}">
      <text>
        <r>
          <rPr>
            <sz val="10"/>
            <color indexed="81"/>
            <rFont val="Lucida Console"/>
            <family val="3"/>
          </rPr>
          <t>_x000D_
MATERIAIS DE DESENHO TECNICO</t>
        </r>
      </text>
    </comment>
    <comment ref="AW353" authorId="0" shapeId="0" xr:uid="{C39698E6-BFD4-4044-88EC-DD8C18110B40}">
      <text>
        <r>
          <rPr>
            <sz val="10"/>
            <color indexed="81"/>
            <rFont val="Lucida Console"/>
            <family val="3"/>
          </rPr>
          <t>Tempo de Estoque (Meses)_x000D_
_x000D_
456,0</t>
        </r>
      </text>
    </comment>
    <comment ref="A354" authorId="0" shapeId="0" xr:uid="{C8FB4023-4311-4B1B-9D71-54514090A870}">
      <text>
        <r>
          <rPr>
            <sz val="10"/>
            <color indexed="81"/>
            <rFont val="Lucida Console"/>
            <family val="3"/>
          </rPr>
          <t>_x000D_
133790</t>
        </r>
      </text>
    </comment>
    <comment ref="B354" authorId="0" shapeId="0" xr:uid="{812D244F-6BF2-42B3-B706-A4063814230D}">
      <text>
        <r>
          <rPr>
            <sz val="10"/>
            <color indexed="81"/>
            <rFont val="Lucida Console"/>
            <family val="3"/>
          </rPr>
          <t>DESCRIÇÃO DETALHADA_x000D_
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354" authorId="0" shapeId="0" xr:uid="{5DC80290-761B-415A-9C52-52FAE619A64B}">
      <text>
        <r>
          <rPr>
            <sz val="10"/>
            <color indexed="81"/>
            <rFont val="Lucida Console"/>
            <family val="3"/>
          </rPr>
          <t>_x000D_
Pedagógico</t>
        </r>
      </text>
    </comment>
    <comment ref="X354" authorId="0" shapeId="0" xr:uid="{636E4FC8-620D-4383-91B1-0A16371519EF}">
      <text>
        <r>
          <rPr>
            <sz val="10"/>
            <color indexed="81"/>
            <rFont val="Lucida Console"/>
            <family val="3"/>
          </rPr>
          <t>_x000D_
MAQ., EQUIP., COMP., ACES., MAT. PARA ESCRIT.E ESCOLAR</t>
        </r>
      </text>
    </comment>
    <comment ref="Y354" authorId="0" shapeId="0" xr:uid="{913C9D03-84DA-4C84-BAC8-9E549AEF1193}">
      <text>
        <r>
          <rPr>
            <sz val="10"/>
            <color indexed="81"/>
            <rFont val="Lucida Console"/>
            <family val="3"/>
          </rPr>
          <t>_x000D_
MATERIAIS DE DESENHO TECNICO</t>
        </r>
      </text>
    </comment>
    <comment ref="AW354" authorId="0" shapeId="0" xr:uid="{BD7BD48E-C146-4FE0-AA61-71C5CAD5B6FA}">
      <text>
        <r>
          <rPr>
            <sz val="10"/>
            <color indexed="81"/>
            <rFont val="Lucida Console"/>
            <family val="3"/>
          </rPr>
          <t>Tempo de Estoque (Meses)_x000D_
_x000D_
1.564,0</t>
        </r>
      </text>
    </comment>
    <comment ref="A355" authorId="0" shapeId="0" xr:uid="{9B2648E6-D207-4A49-A9E5-8225B00FB329}">
      <text>
        <r>
          <rPr>
            <sz val="10"/>
            <color indexed="81"/>
            <rFont val="Lucida Console"/>
            <family val="3"/>
          </rPr>
          <t>_x000D_
140933</t>
        </r>
      </text>
    </comment>
    <comment ref="B355" authorId="0" shapeId="0" xr:uid="{F9CAE837-673D-45C6-B9F4-897BD4049F81}">
      <text>
        <r>
          <rPr>
            <sz val="10"/>
            <color indexed="81"/>
            <rFont val="Lucida Console"/>
            <family val="3"/>
          </rPr>
          <t>DESCRIÇÃO DETALHADA_x000D_
ESTILETE LARGO COM LAMINA DE PRECISAO DE 18 MM, FABRICADA EM ACO DE ALTA QUALIDADE, CORPO ANATOMICO EM PLASTICO (POLIPROPILENO OU PVC) COM TRAVA DE SEGURANCA, COMPRIMENTO MINIMO DE 15 CM</t>
        </r>
      </text>
    </comment>
    <comment ref="W355" authorId="0" shapeId="0" xr:uid="{92896E2A-5DB4-4CA7-B6F0-8A214DAC49C4}">
      <text>
        <r>
          <rPr>
            <sz val="10"/>
            <color indexed="81"/>
            <rFont val="Lucida Console"/>
            <family val="3"/>
          </rPr>
          <t>_x000D_
Pedagógico</t>
        </r>
      </text>
    </comment>
    <comment ref="X355" authorId="0" shapeId="0" xr:uid="{8E25AED6-FBDB-4BE5-847B-8C77B9768EA8}">
      <text>
        <r>
          <rPr>
            <sz val="10"/>
            <color indexed="81"/>
            <rFont val="Lucida Console"/>
            <family val="3"/>
          </rPr>
          <t>_x000D_
MAQ., EQUIP., COMP., ACES., MAT. PARA ESCRIT.E ESCOLAR</t>
        </r>
      </text>
    </comment>
    <comment ref="Y355" authorId="0" shapeId="0" xr:uid="{4F1F2107-09DF-4920-9255-0F875A6565D6}">
      <text>
        <r>
          <rPr>
            <sz val="10"/>
            <color indexed="81"/>
            <rFont val="Lucida Console"/>
            <family val="3"/>
          </rPr>
          <t>_x000D_
MATERIAIS DE DESENHO TECNICO</t>
        </r>
      </text>
    </comment>
    <comment ref="AW355" authorId="0" shapeId="0" xr:uid="{9FA16DF6-3843-4DB1-B57F-13680C641842}">
      <text>
        <r>
          <rPr>
            <sz val="10"/>
            <color indexed="81"/>
            <rFont val="Lucida Console"/>
            <family val="3"/>
          </rPr>
          <t>Tempo de Estoque (Meses)_x000D_
_x000D_
754,0</t>
        </r>
      </text>
    </comment>
    <comment ref="A356" authorId="0" shapeId="0" xr:uid="{F9A4EC66-5F6E-4086-8D82-E975D3EAB360}">
      <text>
        <r>
          <rPr>
            <sz val="10"/>
            <color indexed="81"/>
            <rFont val="Lucida Console"/>
            <family val="3"/>
          </rPr>
          <t>_x000D_
29296</t>
        </r>
      </text>
    </comment>
    <comment ref="B356" authorId="0" shapeId="0" xr:uid="{BADFA80F-37CB-416E-B0D4-C71B89B48015}">
      <text>
        <r>
          <rPr>
            <sz val="10"/>
            <color indexed="81"/>
            <rFont val="Lucida Console"/>
            <family val="3"/>
          </rPr>
          <t>DESCRIÇÃO DETALHADA_x000D_
ESTOPA BRANCA - PACOTE C/ 500 GR, NA EMBALAGEM DEVERA CONTER MARCA DO FABRICANTE</t>
        </r>
      </text>
    </comment>
    <comment ref="G356" authorId="0" shapeId="0" xr:uid="{8F951C66-DADB-41AA-AAFB-FEA0B6E3DB69}">
      <text>
        <r>
          <rPr>
            <sz val="10"/>
            <color indexed="81"/>
            <rFont val="Lucida Console"/>
            <family val="3"/>
          </rPr>
          <t>_x000D_
Últ estimativa : 300_x000D_
Enviada em     : 14.05.2020_x000D_
Ata - Venc     : 220/19 - 08.09.2020</t>
        </r>
      </text>
    </comment>
    <comment ref="O356" authorId="0" shapeId="0" xr:uid="{BACD6223-C13A-4F87-8E81-32EEB81FDD86}">
      <text>
        <r>
          <rPr>
            <sz val="10"/>
            <color indexed="81"/>
            <rFont val="Lucida Console"/>
            <family val="3"/>
          </rPr>
          <t>_x000D_
Pertencia a ATA nº 220/19_x000D_
Estimativa de Renovação enviada em 14.05.2020 - Qtd 300_x000D_
PE 207/20 lote 3 (Impróspero)_x000D_
19.01.21 = Finalizado</t>
        </r>
      </text>
    </comment>
    <comment ref="W356" authorId="0" shapeId="0" xr:uid="{86822406-B601-4BA7-928B-6C473F3336F1}">
      <text>
        <r>
          <rPr>
            <sz val="10"/>
            <color indexed="81"/>
            <rFont val="Lucida Console"/>
            <family val="3"/>
          </rPr>
          <t>_x000D_
Administrativo</t>
        </r>
      </text>
    </comment>
    <comment ref="X356" authorId="0" shapeId="0" xr:uid="{E1997B5E-BF7D-43BF-B68D-5D683F83368B}">
      <text>
        <r>
          <rPr>
            <sz val="10"/>
            <color indexed="81"/>
            <rFont val="Lucida Console"/>
            <family val="3"/>
          </rPr>
          <t>_x000D_
MAQ.EQUIP.E MATERIAIS P/ HIGIEN.LIMP.POLIM.E LUBR.</t>
        </r>
      </text>
    </comment>
    <comment ref="Y356" authorId="0" shapeId="0" xr:uid="{535FA1DB-F58B-40FE-954F-3C544F1EF124}">
      <text>
        <r>
          <rPr>
            <sz val="10"/>
            <color indexed="81"/>
            <rFont val="Lucida Console"/>
            <family val="3"/>
          </rPr>
          <t>_x000D_
PANO PARA CHAO, COPA E FLANELA</t>
        </r>
      </text>
    </comment>
    <comment ref="AW356" authorId="0" shapeId="0" xr:uid="{C8C502C3-C7A2-4172-9828-3657CFCF2224}">
      <text>
        <r>
          <rPr>
            <sz val="10"/>
            <color indexed="81"/>
            <rFont val="Lucida Console"/>
            <family val="3"/>
          </rPr>
          <t>Tempo de Estoque (Meses)_x000D_
_x000D_
395,0</t>
        </r>
      </text>
    </comment>
    <comment ref="A357" authorId="0" shapeId="0" xr:uid="{F6C8FA03-5A6E-44F0-9EEC-D78612B37B5E}">
      <text>
        <r>
          <rPr>
            <sz val="10"/>
            <color indexed="81"/>
            <rFont val="Lucida Console"/>
            <family val="3"/>
          </rPr>
          <t>_x000D_
13091</t>
        </r>
      </text>
    </comment>
    <comment ref="B357" authorId="0" shapeId="0" xr:uid="{5246C2E2-E51A-4ED8-8949-97B988866741}">
      <text>
        <r>
          <rPr>
            <sz val="10"/>
            <color indexed="81"/>
            <rFont val="Lucida Console"/>
            <family val="3"/>
          </rPr>
          <t>DESCRIÇÃO DETALHADA_x000D_
ETIQUETA ADESIVA - 36 X 102 MM - FOLHA C/ 24 UNIDADES - TIPO FORMULARIO CONTINUO</t>
        </r>
      </text>
    </comment>
    <comment ref="G357" authorId="0" shapeId="0" xr:uid="{DEEE9311-F914-41CA-91DA-6675DA44E6D7}">
      <text>
        <r>
          <rPr>
            <sz val="10"/>
            <color indexed="81"/>
            <rFont val="Lucida Console"/>
            <family val="3"/>
          </rPr>
          <t>_x000D_
Últ estimativa : 6.000_x000D_
Enviada em     : 02.03.2020_x000D_
Ata - Venc     : 211/20 - 21.09.2021</t>
        </r>
      </text>
    </comment>
    <comment ref="O357" authorId="0" shapeId="0" xr:uid="{46661411-F9DD-4C0B-B9B0-87AC5BE711EE}">
      <text>
        <r>
          <rPr>
            <sz val="10"/>
            <color indexed="81"/>
            <rFont val="Lucida Console"/>
            <family val="3"/>
          </rPr>
          <t xml:space="preserve">_x000D_
Pertencia a ATA nº 211/20_x000D_
Estimativa de Renovação enviada em 02.03.2020 - Qtd 6.000_x000D_
</t>
        </r>
      </text>
    </comment>
    <comment ref="W357" authorId="0" shapeId="0" xr:uid="{B47081BD-BA45-47A1-8DD8-3C86623E8417}">
      <text>
        <r>
          <rPr>
            <sz val="10"/>
            <color indexed="81"/>
            <rFont val="Lucida Console"/>
            <family val="3"/>
          </rPr>
          <t>_x000D_
Pedagógico</t>
        </r>
      </text>
    </comment>
    <comment ref="X357" authorId="0" shapeId="0" xr:uid="{2CC8E8F4-DA1C-4F27-B092-D7E54EC8E32B}">
      <text>
        <r>
          <rPr>
            <sz val="10"/>
            <color indexed="81"/>
            <rFont val="Lucida Console"/>
            <family val="3"/>
          </rPr>
          <t>_x000D_
MAQ., EQUIP., COMP., ACES., MAT. PARA ESCRIT.E ESCOLAR</t>
        </r>
      </text>
    </comment>
    <comment ref="Y357" authorId="0" shapeId="0" xr:uid="{DB88D66E-3EA2-4748-AA9E-AA4D08F85EB3}">
      <text>
        <r>
          <rPr>
            <sz val="10"/>
            <color indexed="81"/>
            <rFont val="Lucida Console"/>
            <family val="3"/>
          </rPr>
          <t>_x000D_
ETIQUETA COLAS E FITAS ADESIVAS</t>
        </r>
      </text>
    </comment>
    <comment ref="AW357" authorId="0" shapeId="0" xr:uid="{1B2F14AA-C3F3-4378-8C87-EFE41C224A39}">
      <text>
        <r>
          <rPr>
            <sz val="10"/>
            <color indexed="81"/>
            <rFont val="Lucida Console"/>
            <family val="3"/>
          </rPr>
          <t>Tempo de Estoque (Meses)_x000D_
_x000D_
2.000,0</t>
        </r>
      </text>
    </comment>
    <comment ref="A358" authorId="0" shapeId="0" xr:uid="{4AF65124-6038-4170-9011-14B4E8531823}">
      <text>
        <r>
          <rPr>
            <sz val="10"/>
            <color indexed="81"/>
            <rFont val="Lucida Console"/>
            <family val="3"/>
          </rPr>
          <t>_x000D_
11072</t>
        </r>
      </text>
    </comment>
    <comment ref="B358" authorId="0" shapeId="0" xr:uid="{4412E607-9E48-435C-ADE0-86258661B667}">
      <text>
        <r>
          <rPr>
            <sz val="10"/>
            <color indexed="81"/>
            <rFont val="Lucida Console"/>
            <family val="3"/>
          </rPr>
          <t>DESCRIÇÃO DETALHADA_x000D_
EXTRATOR DE GRAMPOS - TIPO ESPATULA</t>
        </r>
      </text>
    </comment>
    <comment ref="G358" authorId="0" shapeId="0" xr:uid="{3F530CB9-28AC-4F26-BA72-5C24F8CAEE76}">
      <text>
        <r>
          <rPr>
            <sz val="10"/>
            <color indexed="81"/>
            <rFont val="Lucida Console"/>
            <family val="3"/>
          </rPr>
          <t>_x000D_
Últ estimativa : 500_x000D_
Enviada em     : 02.03.2020_x000D_
Ata - Venc     : 211/20 - 21.09.2021</t>
        </r>
      </text>
    </comment>
    <comment ref="O358" authorId="0" shapeId="0" xr:uid="{1B2BBBA4-BC13-425C-BF95-7DA09EC97C6D}">
      <text>
        <r>
          <rPr>
            <sz val="10"/>
            <color indexed="81"/>
            <rFont val="Lucida Console"/>
            <family val="3"/>
          </rPr>
          <t xml:space="preserve">_x000D_
Pertencia a ATA nº 211/20_x000D_
Estimativa de Renovação enviada em 02.03.2020 - Qtd 500_x000D_
</t>
        </r>
      </text>
    </comment>
    <comment ref="W358" authorId="0" shapeId="0" xr:uid="{78784F94-7790-4B45-966D-10F8B1D3AF5B}">
      <text>
        <r>
          <rPr>
            <sz val="10"/>
            <color indexed="81"/>
            <rFont val="Lucida Console"/>
            <family val="3"/>
          </rPr>
          <t>_x000D_
Administrativo</t>
        </r>
      </text>
    </comment>
    <comment ref="X358" authorId="0" shapeId="0" xr:uid="{230BEB28-4026-4DAA-BD53-B0E871EC2C5E}">
      <text>
        <r>
          <rPr>
            <sz val="10"/>
            <color indexed="81"/>
            <rFont val="Lucida Console"/>
            <family val="3"/>
          </rPr>
          <t>_x000D_
MAQ., EQUIP., COMP., ACES., MAT. PARA ESCRIT.E ESCOLAR</t>
        </r>
      </text>
    </comment>
    <comment ref="Y358" authorId="0" shapeId="0" xr:uid="{FF559737-5D3C-40CD-AFAC-B686466FAF60}">
      <text>
        <r>
          <rPr>
            <sz val="10"/>
            <color indexed="81"/>
            <rFont val="Lucida Console"/>
            <family val="3"/>
          </rPr>
          <t>_x000D_
FURAD.GRAMP.COLCHETE,GRAMPOS,CLIPS,ELAST.BARB.FIT.</t>
        </r>
      </text>
    </comment>
    <comment ref="AW358" authorId="0" shapeId="0" xr:uid="{E472DDB0-061F-4B7F-A5ED-D5C14BB2D326}">
      <text>
        <r>
          <rPr>
            <sz val="10"/>
            <color indexed="81"/>
            <rFont val="Lucida Console"/>
            <family val="3"/>
          </rPr>
          <t>Tempo de Estoque (Meses)_x000D_
_x000D_
384,0</t>
        </r>
      </text>
    </comment>
    <comment ref="A359" authorId="0" shapeId="0" xr:uid="{2E219864-9212-4BAC-8B51-1EC3E2123031}">
      <text>
        <r>
          <rPr>
            <sz val="10"/>
            <color indexed="81"/>
            <rFont val="Lucida Console"/>
            <family val="3"/>
          </rPr>
          <t>_x000D_
15436</t>
        </r>
      </text>
    </comment>
    <comment ref="B359" authorId="0" shapeId="0" xr:uid="{5D792424-A8A2-40A5-970F-5D1C8FC87C62}">
      <text>
        <r>
          <rPr>
            <sz val="10"/>
            <color indexed="81"/>
            <rFont val="Lucida Console"/>
            <family val="3"/>
          </rPr>
          <t>DESCRIÇÃO DETALHADA_x000D_
FECHADURA DE EMBUTIR C/ TAMBOR - EXTERNA</t>
        </r>
      </text>
    </comment>
    <comment ref="G359" authorId="0" shapeId="0" xr:uid="{BAE59C09-77A4-4C08-92E8-86199713E8CA}">
      <text>
        <r>
          <rPr>
            <sz val="10"/>
            <color indexed="81"/>
            <rFont val="Lucida Console"/>
            <family val="3"/>
          </rPr>
          <t>_x000D_
Últ estimativa : 300_x000D_
Enviada em     : 28.01.2021_x000D_
Ata - Venc     : 121/20 - 31.05.2021</t>
        </r>
      </text>
    </comment>
    <comment ref="O359" authorId="0" shapeId="0" xr:uid="{D5E7F69B-69D8-4209-90FA-B5B5CCD67642}">
      <text>
        <r>
          <rPr>
            <sz val="10"/>
            <color indexed="81"/>
            <rFont val="Lucida Console"/>
            <family val="3"/>
          </rPr>
          <t>_x000D_
Pertencia a ATA nº 121/20_x000D_
Estimativa de Renovação enviada em 28.01.2021 - Qtd 300_x000D_
PE  32/20 lote _x000D_
05.06.20 = Finalizar - Contrato assinado</t>
        </r>
      </text>
    </comment>
    <comment ref="W359" authorId="0" shapeId="0" xr:uid="{29D8B11D-C9B1-4566-8444-2A7773F4042C}">
      <text>
        <r>
          <rPr>
            <sz val="10"/>
            <color indexed="81"/>
            <rFont val="Lucida Console"/>
            <family val="3"/>
          </rPr>
          <t>_x000D_
DM-Construção</t>
        </r>
      </text>
    </comment>
    <comment ref="X359" authorId="0" shapeId="0" xr:uid="{BC325EA0-0D82-4DAF-A095-3CFAD7E3EEB7}">
      <text>
        <r>
          <rPr>
            <sz val="10"/>
            <color indexed="81"/>
            <rFont val="Lucida Console"/>
            <family val="3"/>
          </rPr>
          <t>_x000D_
MAT.E EQUIP. P/ CONSTR.CIVIL E CONSERV. DE VIAS PUBL.</t>
        </r>
      </text>
    </comment>
    <comment ref="Y359" authorId="0" shapeId="0" xr:uid="{F20843C1-25AB-4A7A-ABD4-5BEF53B01691}">
      <text>
        <r>
          <rPr>
            <sz val="10"/>
            <color indexed="81"/>
            <rFont val="Lucida Console"/>
            <family val="3"/>
          </rPr>
          <t>_x000D_
FECHADURAS INTERNAS E EXTERNAS</t>
        </r>
      </text>
    </comment>
    <comment ref="AW359" authorId="0" shapeId="0" xr:uid="{96BEEC52-C3C1-42E4-9587-4C4DB0F5B135}">
      <text>
        <r>
          <rPr>
            <sz val="10"/>
            <color indexed="81"/>
            <rFont val="Lucida Console"/>
            <family val="3"/>
          </rPr>
          <t>Tempo de Estoque (Meses)_x000D_
_x000D_
600,0</t>
        </r>
      </text>
    </comment>
    <comment ref="A360" authorId="0" shapeId="0" xr:uid="{1AA37302-154E-4D99-82EF-BB922141BDE0}">
      <text>
        <r>
          <rPr>
            <sz val="10"/>
            <color indexed="81"/>
            <rFont val="Lucida Console"/>
            <family val="3"/>
          </rPr>
          <t>_x000D_
136554</t>
        </r>
      </text>
    </comment>
    <comment ref="B360" authorId="0" shapeId="0" xr:uid="{27E828E1-AD8F-48EB-9AFD-C67CAD76C051}">
      <text>
        <r>
          <rPr>
            <sz val="10"/>
            <color indexed="81"/>
            <rFont val="Lucida Console"/>
            <family val="3"/>
          </rPr>
          <t>DESCRIÇÃO DETALHADA_x000D_
FECHADURA DE SOBREPOR PARA GAVETA, COM CILINDRO, MEDINDO 22 MM DE CORPO, ACABAMENTO NIQUELADO E ROTACAO DA CHAVE 180º COM DOIS PONTOS DE EXTRACAO</t>
        </r>
      </text>
    </comment>
    <comment ref="G360" authorId="0" shapeId="0" xr:uid="{467E9D54-8766-4A94-AD41-04297FFD7561}">
      <text>
        <r>
          <rPr>
            <sz val="10"/>
            <color indexed="81"/>
            <rFont val="Lucida Console"/>
            <family val="3"/>
          </rPr>
          <t>_x000D_
Últ estimativa : 1.500_x000D_
Enviada em     : 12.05.2020_x000D_
Ata - Venc     : 206/20 - 16.09.2021</t>
        </r>
      </text>
    </comment>
    <comment ref="O360" authorId="0" shapeId="0" xr:uid="{C4BF4ADF-F15F-4BC8-9000-86739E893FB8}">
      <text>
        <r>
          <rPr>
            <sz val="10"/>
            <color indexed="81"/>
            <rFont val="Lucida Console"/>
            <family val="3"/>
          </rPr>
          <t>_x000D_
Pertencia a ATA nº 206/20_x000D_
Estimativa de Renovação enviada em 12.05.2020 - Qtd 1.500_x000D_
PP  95/19 lote _x000D_
29.08.18 = Finalizado</t>
        </r>
      </text>
    </comment>
    <comment ref="W360" authorId="0" shapeId="0" xr:uid="{15EE5D99-E090-4AD1-BFE9-6B15A08FB07B}">
      <text>
        <r>
          <rPr>
            <sz val="10"/>
            <color indexed="81"/>
            <rFont val="Lucida Console"/>
            <family val="3"/>
          </rPr>
          <t>_x000D_
DM-Construção</t>
        </r>
      </text>
    </comment>
    <comment ref="X360" authorId="0" shapeId="0" xr:uid="{D8C648B0-D0B3-4B50-8F5C-34DED3F67222}">
      <text>
        <r>
          <rPr>
            <sz val="10"/>
            <color indexed="81"/>
            <rFont val="Lucida Console"/>
            <family val="3"/>
          </rPr>
          <t>_x000D_
MAT.E EQUIP. P/ CONSTR.CIVIL E CONSERV. DE VIAS PUBL.</t>
        </r>
      </text>
    </comment>
    <comment ref="Y360" authorId="0" shapeId="0" xr:uid="{42BB8BF9-2044-44E3-ADC0-A2C1B1156FE3}">
      <text>
        <r>
          <rPr>
            <sz val="10"/>
            <color indexed="81"/>
            <rFont val="Lucida Console"/>
            <family val="3"/>
          </rPr>
          <t>_x000D_
FECHADURAS INTERNAS E EXTERNAS</t>
        </r>
      </text>
    </comment>
    <comment ref="AW360" authorId="0" shapeId="0" xr:uid="{4E4BA64E-8E24-4C4F-B789-06620D60AD93}">
      <text>
        <r>
          <rPr>
            <sz val="10"/>
            <color indexed="81"/>
            <rFont val="Lucida Console"/>
            <family val="3"/>
          </rPr>
          <t>Tempo de Estoque (Meses)_x000D_
_x000D_
2.000,0</t>
        </r>
      </text>
    </comment>
    <comment ref="A361" authorId="0" shapeId="0" xr:uid="{D9902919-0323-4E30-8C84-A0D8B58431FA}">
      <text>
        <r>
          <rPr>
            <sz val="10"/>
            <color indexed="81"/>
            <rFont val="Lucida Console"/>
            <family val="3"/>
          </rPr>
          <t>_x000D_
136555</t>
        </r>
      </text>
    </comment>
    <comment ref="B361" authorId="0" shapeId="0" xr:uid="{28425AEF-F68E-40A4-A2D9-56F6C3142DB5}">
      <text>
        <r>
          <rPr>
            <sz val="10"/>
            <color indexed="81"/>
            <rFont val="Lucida Console"/>
            <family val="3"/>
          </rPr>
          <t>DESCRIÇÃO DETALHADA_x000D_
FECHADURA DE SOBREPOR PARA GAVETA, COM CILINDRO, MEDINDO 31 MM DE CORPO, ACABAMENTO NIQUELADO E ROTACAO DA CHAVE DE 180º COM DOIS PONTOS DE EXTRACAO</t>
        </r>
      </text>
    </comment>
    <comment ref="G361" authorId="0" shapeId="0" xr:uid="{966861A4-F9EA-492D-8035-47D39589C3E7}">
      <text>
        <r>
          <rPr>
            <sz val="10"/>
            <color indexed="81"/>
            <rFont val="Lucida Console"/>
            <family val="3"/>
          </rPr>
          <t>_x000D_
Últ estimativa : 1.700_x000D_
Enviada em     : 12.05.2020_x000D_
Ata - Venc     : 206/20 - 16.09.2021</t>
        </r>
      </text>
    </comment>
    <comment ref="O361" authorId="0" shapeId="0" xr:uid="{11736CE2-FD26-4706-BC37-DC81F22FAB00}">
      <text>
        <r>
          <rPr>
            <sz val="10"/>
            <color indexed="81"/>
            <rFont val="Lucida Console"/>
            <family val="3"/>
          </rPr>
          <t>_x000D_
Pertencia a ATA nº 206/20_x000D_
Estimativa de Renovação enviada em 12.05.2020 - Qtd 1.700_x000D_
PP  95/19 lote _x000D_
29.08.18 = Finalizado</t>
        </r>
      </text>
    </comment>
    <comment ref="W361" authorId="0" shapeId="0" xr:uid="{92B6D5FC-6FC6-47E8-86EA-7B0377FBE986}">
      <text>
        <r>
          <rPr>
            <sz val="10"/>
            <color indexed="81"/>
            <rFont val="Lucida Console"/>
            <family val="3"/>
          </rPr>
          <t>_x000D_
DM-Construção</t>
        </r>
      </text>
    </comment>
    <comment ref="X361" authorId="0" shapeId="0" xr:uid="{E1F7B712-E739-4F42-9396-DFADDC8E43C6}">
      <text>
        <r>
          <rPr>
            <sz val="10"/>
            <color indexed="81"/>
            <rFont val="Lucida Console"/>
            <family val="3"/>
          </rPr>
          <t>_x000D_
MAT.E EQUIP. P/ CONSTR.CIVIL E CONSERV. DE VIAS PUBL.</t>
        </r>
      </text>
    </comment>
    <comment ref="Y361" authorId="0" shapeId="0" xr:uid="{5832899F-1F0A-400D-8BDF-40A4834E0352}">
      <text>
        <r>
          <rPr>
            <sz val="10"/>
            <color indexed="81"/>
            <rFont val="Lucida Console"/>
            <family val="3"/>
          </rPr>
          <t>_x000D_
FECHADURAS INTERNAS E EXTERNAS</t>
        </r>
      </text>
    </comment>
    <comment ref="AW361" authorId="0" shapeId="0" xr:uid="{E79E39FF-AEAD-4803-BB3A-2C671F8CB279}">
      <text>
        <r>
          <rPr>
            <sz val="10"/>
            <color indexed="81"/>
            <rFont val="Lucida Console"/>
            <family val="3"/>
          </rPr>
          <t>Tempo de Estoque (Meses)_x000D_
_x000D_
750,0</t>
        </r>
      </text>
    </comment>
    <comment ref="A362" authorId="0" shapeId="0" xr:uid="{2A0067E4-3FC5-4B02-BB9B-BAF2B312F26C}">
      <text>
        <r>
          <rPr>
            <sz val="10"/>
            <color indexed="81"/>
            <rFont val="Lucida Console"/>
            <family val="3"/>
          </rPr>
          <t>_x000D_
132465</t>
        </r>
      </text>
    </comment>
    <comment ref="B362" authorId="0" shapeId="0" xr:uid="{A7A3BBB7-FE4D-4331-B871-9D048093A1EB}">
      <text>
        <r>
          <rPr>
            <sz val="10"/>
            <color indexed="81"/>
            <rFont val="Lucida Console"/>
            <family val="3"/>
          </rPr>
          <t>DESCRIÇÃO DETALHADA_x000D_
FECHO CHATO COM PORTA CADEADO ZINCADO 5" REFORCADO, COM PARAFUSOS, MATERIAL DO FECHO:  ACO CARBONO, MEDIDA: 127MM.</t>
        </r>
      </text>
    </comment>
    <comment ref="G362" authorId="0" shapeId="0" xr:uid="{2A90A475-5A7A-45E3-8DEC-4D9D36E6F08A}">
      <text>
        <r>
          <rPr>
            <sz val="10"/>
            <color indexed="81"/>
            <rFont val="Lucida Console"/>
            <family val="3"/>
          </rPr>
          <t>_x000D_
Últ estimativa : 200_x000D_
Enviada em     : 14.02.2020_x000D_
Ata - Venc     : 155/19 - 26.06.2020</t>
        </r>
      </text>
    </comment>
    <comment ref="O362" authorId="0" shapeId="0" xr:uid="{293EEFA1-5CC7-4858-B39C-D6C0CBF44C92}">
      <text>
        <r>
          <rPr>
            <sz val="10"/>
            <color indexed="81"/>
            <rFont val="Lucida Console"/>
            <family val="3"/>
          </rPr>
          <t>_x000D_
Pertencia a ATA nº 155/19_x000D_
Estimativa de Renovação enviada em 14.02.2020 - Qtd 200_x000D_
PE  28/19 lote _x000D_
24.07.19 = Processo conferido, finalizado.</t>
        </r>
      </text>
    </comment>
    <comment ref="W362" authorId="0" shapeId="0" xr:uid="{427B81A2-B620-4EE2-A92C-F180DE75F5E6}">
      <text>
        <r>
          <rPr>
            <sz val="10"/>
            <color indexed="81"/>
            <rFont val="Lucida Console"/>
            <family val="3"/>
          </rPr>
          <t>_x000D_
DM-Marcenaria</t>
        </r>
      </text>
    </comment>
    <comment ref="X362" authorId="0" shapeId="0" xr:uid="{67DE5704-0A1D-4F4D-B03A-F7D932A1F2C2}">
      <text>
        <r>
          <rPr>
            <sz val="10"/>
            <color indexed="81"/>
            <rFont val="Lucida Console"/>
            <family val="3"/>
          </rPr>
          <t>_x000D_
MAT.E EQUIP. P/ CONSTR.CIVIL E CONSERV. DE VIAS PUBL.</t>
        </r>
      </text>
    </comment>
    <comment ref="Y362" authorId="0" shapeId="0" xr:uid="{7FEDA7C5-F7B9-48E9-BA0A-67BAA9FD8236}">
      <text>
        <r>
          <rPr>
            <sz val="10"/>
            <color indexed="81"/>
            <rFont val="Lucida Console"/>
            <family val="3"/>
          </rPr>
          <t>_x000D_
MACANETAS, TRINCOS, TRAMELAS E TRANQUETAS</t>
        </r>
      </text>
    </comment>
    <comment ref="AW362" authorId="0" shapeId="0" xr:uid="{A6B3F168-DFE8-444A-B957-489FDE2E9E2A}">
      <text>
        <r>
          <rPr>
            <sz val="10"/>
            <color indexed="81"/>
            <rFont val="Lucida Console"/>
            <family val="3"/>
          </rPr>
          <t>Tempo de Estoque (Meses)_x000D_
_x000D_
50,0</t>
        </r>
      </text>
    </comment>
    <comment ref="A363" authorId="0" shapeId="0" xr:uid="{D9CFA525-1D38-4BD2-B710-B578CA58D397}">
      <text>
        <r>
          <rPr>
            <sz val="10"/>
            <color indexed="81"/>
            <rFont val="Lucida Console"/>
            <family val="3"/>
          </rPr>
          <t>_x000D_
77786</t>
        </r>
      </text>
    </comment>
    <comment ref="B363" authorId="0" shapeId="0" xr:uid="{66B15AE8-781F-475A-A76D-55A337879995}">
      <text>
        <r>
          <rPr>
            <sz val="10"/>
            <color indexed="81"/>
            <rFont val="Lucida Console"/>
            <family val="3"/>
          </rPr>
          <t>DESCRIÇÃO DETALHADA_x000D_
FERRO "U" PENDURAL, MED. 40 MM DE LARGURA X 7 MM DE ESPESSURA X 40 CM DE COMPRIMENTO</t>
        </r>
      </text>
    </comment>
    <comment ref="G363" authorId="0" shapeId="0" xr:uid="{892FADFD-7324-4196-9375-35D11771C54E}">
      <text>
        <r>
          <rPr>
            <sz val="10"/>
            <color indexed="81"/>
            <rFont val="Lucida Console"/>
            <family val="3"/>
          </rPr>
          <t>_x000D_
Últ estimativa : 0_x000D_
Enviada em     : 20.05.2020_x000D_
Ata - Venc     : 233/19 - 21.09.2020</t>
        </r>
      </text>
    </comment>
    <comment ref="O363" authorId="0" shapeId="0" xr:uid="{8354544C-B231-4ED2-8429-2EDB20156F43}">
      <text>
        <r>
          <rPr>
            <sz val="10"/>
            <color indexed="81"/>
            <rFont val="Lucida Console"/>
            <family val="3"/>
          </rPr>
          <t>_x000D_
Pertencia a ATA nº 233/19_x000D_
Estimativa de Renovação enviada em 20.05.2020 - Qtd _x000D_
PP 125/19 lote _x000D_
24.09.19 = Finalizar - contrato assinado</t>
        </r>
      </text>
    </comment>
    <comment ref="W363" authorId="0" shapeId="0" xr:uid="{F48104F9-9A10-4678-A21E-123FD36E1720}">
      <text>
        <r>
          <rPr>
            <sz val="10"/>
            <color indexed="81"/>
            <rFont val="Lucida Console"/>
            <family val="3"/>
          </rPr>
          <t>_x000D_
DM-Construção</t>
        </r>
      </text>
    </comment>
    <comment ref="X363" authorId="0" shapeId="0" xr:uid="{2ACC20ED-40D5-4FF8-805C-D517D50F3081}">
      <text>
        <r>
          <rPr>
            <sz val="10"/>
            <color indexed="81"/>
            <rFont val="Lucida Console"/>
            <family val="3"/>
          </rPr>
          <t>_x000D_
METAIS,LAMINAD.,PERFILADOS E ARTEFATOS METALICOS</t>
        </r>
      </text>
    </comment>
    <comment ref="Y363" authorId="0" shapeId="0" xr:uid="{9E036F89-9D99-43E5-AB23-B0071AD7F19D}">
      <text>
        <r>
          <rPr>
            <sz val="10"/>
            <color indexed="81"/>
            <rFont val="Lucida Console"/>
            <family val="3"/>
          </rPr>
          <t>_x000D_
FERROS E ACOS AVULSOS</t>
        </r>
      </text>
    </comment>
    <comment ref="AW363" authorId="0" shapeId="0" xr:uid="{B8AB393D-6DA9-4A43-9305-19793B270397}">
      <text>
        <r>
          <rPr>
            <sz val="10"/>
            <color indexed="81"/>
            <rFont val="Lucida Console"/>
            <family val="3"/>
          </rPr>
          <t>Tempo de Estoque (Meses)_x000D_
_x000D_
50,0</t>
        </r>
      </text>
    </comment>
    <comment ref="A364" authorId="0" shapeId="0" xr:uid="{EF729D85-4A74-44C5-AEE8-80F79BC25D87}">
      <text>
        <r>
          <rPr>
            <sz val="10"/>
            <color indexed="81"/>
            <rFont val="Lucida Console"/>
            <family val="3"/>
          </rPr>
          <t>_x000D_
64625</t>
        </r>
      </text>
    </comment>
    <comment ref="B364" authorId="0" shapeId="0" xr:uid="{BC8B506C-B016-4CD3-B7BF-DE92FCE6BA31}">
      <text>
        <r>
          <rPr>
            <sz val="10"/>
            <color indexed="81"/>
            <rFont val="Lucida Console"/>
            <family val="3"/>
          </rPr>
          <t>DESCRIÇÃO DETALHADA_x000D_
FERRO CHATO - 1" X 1/4" - BARRA COM 06 METROS</t>
        </r>
      </text>
    </comment>
    <comment ref="G364" authorId="0" shapeId="0" xr:uid="{2B29DF53-BBF1-4C63-A323-8CBCA1E3F2CE}">
      <text>
        <r>
          <rPr>
            <sz val="10"/>
            <color indexed="81"/>
            <rFont val="Lucida Console"/>
            <family val="3"/>
          </rPr>
          <t>_x000D_
Últ estimativa : 500_x000D_
Enviada em     : 20.05.2020_x000D_
Ata - Venc     : 233/19 - 21.09.2020</t>
        </r>
      </text>
    </comment>
    <comment ref="O364" authorId="0" shapeId="0" xr:uid="{9C4250E7-302C-42C7-A48E-3DB53644F7BC}">
      <text>
        <r>
          <rPr>
            <sz val="10"/>
            <color indexed="81"/>
            <rFont val="Lucida Console"/>
            <family val="3"/>
          </rPr>
          <t xml:space="preserve">_x000D_
Pertencia a ATA nº 233/19_x000D_
Estimativa de Renovação enviada em 20.05.2020 - Qtd 500_x000D_
PE 281/21 lote _x000D_
 = </t>
        </r>
      </text>
    </comment>
    <comment ref="W364" authorId="0" shapeId="0" xr:uid="{337F456B-FF88-4C5E-BF3C-D6BE70FADE6B}">
      <text>
        <r>
          <rPr>
            <sz val="10"/>
            <color indexed="81"/>
            <rFont val="Lucida Console"/>
            <family val="3"/>
          </rPr>
          <t>_x000D_
DM-Construção</t>
        </r>
      </text>
    </comment>
    <comment ref="X364" authorId="0" shapeId="0" xr:uid="{83A7B777-387E-4BAF-89AC-398BB048F013}">
      <text>
        <r>
          <rPr>
            <sz val="10"/>
            <color indexed="81"/>
            <rFont val="Lucida Console"/>
            <family val="3"/>
          </rPr>
          <t>_x000D_
METAIS,LAMINAD.,PERFILADOS E ARTEFATOS METALICOS</t>
        </r>
      </text>
    </comment>
    <comment ref="Y364" authorId="0" shapeId="0" xr:uid="{D50C4217-9505-4153-96CC-779A5D564E10}">
      <text>
        <r>
          <rPr>
            <sz val="10"/>
            <color indexed="81"/>
            <rFont val="Lucida Console"/>
            <family val="3"/>
          </rPr>
          <t>_x000D_
FERROS E ACOS AVULSOS</t>
        </r>
      </text>
    </comment>
    <comment ref="AW364" authorId="0" shapeId="0" xr:uid="{B25C8FEE-3D74-4BA3-8BA1-11C0224796EB}">
      <text>
        <r>
          <rPr>
            <sz val="10"/>
            <color indexed="81"/>
            <rFont val="Lucida Console"/>
            <family val="3"/>
          </rPr>
          <t>Tempo de Estoque (Meses)_x000D_
_x000D_
677,0</t>
        </r>
      </text>
    </comment>
    <comment ref="A365" authorId="0" shapeId="0" xr:uid="{F07097FB-5EAA-4071-9FE5-019E2232AD71}">
      <text>
        <r>
          <rPr>
            <sz val="10"/>
            <color indexed="81"/>
            <rFont val="Lucida Console"/>
            <family val="3"/>
          </rPr>
          <t>_x000D_
64626</t>
        </r>
      </text>
    </comment>
    <comment ref="B365" authorId="0" shapeId="0" xr:uid="{B8BA3B49-BC83-41EE-A73B-4553AB9D4AA2}">
      <text>
        <r>
          <rPr>
            <sz val="10"/>
            <color indexed="81"/>
            <rFont val="Lucida Console"/>
            <family val="3"/>
          </rPr>
          <t>DESCRIÇÃO DETALHADA_x000D_
FERRO CHATO - 1.1/2" X 1/4" - BARRA COM 06 METROS</t>
        </r>
      </text>
    </comment>
    <comment ref="G365" authorId="0" shapeId="0" xr:uid="{1D1FABA8-4871-43CF-BBCA-3EFABA86E6A9}">
      <text>
        <r>
          <rPr>
            <sz val="10"/>
            <color indexed="81"/>
            <rFont val="Lucida Console"/>
            <family val="3"/>
          </rPr>
          <t>_x000D_
Últ estimativa : 700_x000D_
Enviada em     : 28.01.2021_x000D_
Ata - Venc     : 104/20 - 03.05.2021</t>
        </r>
      </text>
    </comment>
    <comment ref="O365" authorId="0" shapeId="0" xr:uid="{B1B48E76-15AE-44B3-9AD1-C48BD4CCBE59}">
      <text>
        <r>
          <rPr>
            <sz val="10"/>
            <color indexed="81"/>
            <rFont val="Lucida Console"/>
            <family val="3"/>
          </rPr>
          <t>_x000D_
Pertencia a ATA nº 104/20_x000D_
Estimativa de Renovação enviada em 28.01.2021 - Qtd 700_x000D_
PE  17/20 lote _x000D_
19.05.20 = Finalizar, contrato assinado.</t>
        </r>
      </text>
    </comment>
    <comment ref="W365" authorId="0" shapeId="0" xr:uid="{E157D4C7-BDA6-4D8B-9728-3ABEB9C05E9D}">
      <text>
        <r>
          <rPr>
            <sz val="10"/>
            <color indexed="81"/>
            <rFont val="Lucida Console"/>
            <family val="3"/>
          </rPr>
          <t>_x000D_
DM-Construção</t>
        </r>
      </text>
    </comment>
    <comment ref="X365" authorId="0" shapeId="0" xr:uid="{23EEFD3F-6AB5-472E-9690-8067CC573C0E}">
      <text>
        <r>
          <rPr>
            <sz val="10"/>
            <color indexed="81"/>
            <rFont val="Lucida Console"/>
            <family val="3"/>
          </rPr>
          <t>_x000D_
METAIS,LAMINAD.,PERFILADOS E ARTEFATOS METALICOS</t>
        </r>
      </text>
    </comment>
    <comment ref="Y365" authorId="0" shapeId="0" xr:uid="{0344C4AF-87F8-490A-8A9E-60DB5CCB286A}">
      <text>
        <r>
          <rPr>
            <sz val="10"/>
            <color indexed="81"/>
            <rFont val="Lucida Console"/>
            <family val="3"/>
          </rPr>
          <t>_x000D_
FERROS E ACOS AVULSOS</t>
        </r>
      </text>
    </comment>
    <comment ref="AW365" authorId="0" shapeId="0" xr:uid="{B611D7F4-DFCD-4530-8A03-9276EEE3B6C7}">
      <text>
        <r>
          <rPr>
            <sz val="10"/>
            <color indexed="81"/>
            <rFont val="Lucida Console"/>
            <family val="3"/>
          </rPr>
          <t>Tempo de Estoque (Meses)_x000D_
_x000D_
2.603,0</t>
        </r>
      </text>
    </comment>
    <comment ref="A366" authorId="0" shapeId="0" xr:uid="{084071E0-187F-4853-8566-E43C917DE017}">
      <text>
        <r>
          <rPr>
            <sz val="10"/>
            <color indexed="81"/>
            <rFont val="Lucida Console"/>
            <family val="3"/>
          </rPr>
          <t>_x000D_
64860</t>
        </r>
      </text>
    </comment>
    <comment ref="B366" authorId="0" shapeId="0" xr:uid="{C59F55CB-E3F9-4063-BCE6-F7E058559E61}">
      <text>
        <r>
          <rPr>
            <sz val="10"/>
            <color indexed="81"/>
            <rFont val="Lucida Console"/>
            <family val="3"/>
          </rPr>
          <t>DESCRIÇÃO DETALHADA_x000D_
FERRO CHATO 1 1/2" X 1/8" BARRA C/ 06 METROS</t>
        </r>
      </text>
    </comment>
    <comment ref="G366" authorId="0" shapeId="0" xr:uid="{E3AD770B-81A8-438C-B206-7FE53DB11D88}">
      <text>
        <r>
          <rPr>
            <sz val="10"/>
            <color indexed="81"/>
            <rFont val="Lucida Console"/>
            <family val="3"/>
          </rPr>
          <t>_x000D_
Últ estimativa : 500_x000D_
Enviada em     : 19.05.2021_x000D_
Ata - Venc     : 233/19 - 21.09.2020</t>
        </r>
      </text>
    </comment>
    <comment ref="O366" authorId="0" shapeId="0" xr:uid="{C70F9EB8-9C24-4A15-9A6B-299EDF7DE76A}">
      <text>
        <r>
          <rPr>
            <sz val="10"/>
            <color indexed="81"/>
            <rFont val="Lucida Console"/>
            <family val="3"/>
          </rPr>
          <t>_x000D_
Pertencia a ATA nº 233/19_x000D_
Estimativa de Renovação enviada em 19.05.2021 - Qtd 500_x000D_
PP 125/19 lote _x000D_
24.09.19 = Finalizar - contrato assinado</t>
        </r>
      </text>
    </comment>
    <comment ref="W366" authorId="0" shapeId="0" xr:uid="{5DDE71D0-3F3B-4432-B39A-31F5F05D0C47}">
      <text>
        <r>
          <rPr>
            <sz val="10"/>
            <color indexed="81"/>
            <rFont val="Lucida Console"/>
            <family val="3"/>
          </rPr>
          <t>_x000D_
DM-Construção</t>
        </r>
      </text>
    </comment>
    <comment ref="X366" authorId="0" shapeId="0" xr:uid="{D59C395B-0CBE-4CBE-843F-E2538683E463}">
      <text>
        <r>
          <rPr>
            <sz val="10"/>
            <color indexed="81"/>
            <rFont val="Lucida Console"/>
            <family val="3"/>
          </rPr>
          <t>_x000D_
METAIS,LAMINAD.,PERFILADOS E ARTEFATOS METALICOS</t>
        </r>
      </text>
    </comment>
    <comment ref="Y366" authorId="0" shapeId="0" xr:uid="{C8A107F0-C7C6-4804-828B-F993138CD317}">
      <text>
        <r>
          <rPr>
            <sz val="10"/>
            <color indexed="81"/>
            <rFont val="Lucida Console"/>
            <family val="3"/>
          </rPr>
          <t>_x000D_
FERROS E ACOS AVULSOS</t>
        </r>
      </text>
    </comment>
    <comment ref="AC366" authorId="0" shapeId="0" xr:uid="{1D035CC0-7E6F-4E24-9C68-6CE3A577FDBC}">
      <text>
        <r>
          <rPr>
            <sz val="10"/>
            <color indexed="81"/>
            <rFont val="Lucida Console"/>
            <family val="3"/>
          </rPr>
          <t>_x000D_
AF 10.278/23 | Vc 21.09.2023 | Saldo     50 | MEGAFER COMERCIO DE FERRO E ACO LTDA ( 60363 )</t>
        </r>
      </text>
    </comment>
    <comment ref="AG366" authorId="0" shapeId="0" xr:uid="{60A78DDC-0513-40E6-8E21-F42CD0DCF3E1}">
      <text>
        <r>
          <rPr>
            <sz val="10"/>
            <color indexed="81"/>
            <rFont val="Lucida Console"/>
            <family val="3"/>
          </rPr>
          <t>_x000D_
AF 10.278/23 | Vc 21.09.2023 | Saldo     50 | MEGAFER COMERCIO DE FERRO E ACO LTDA ( 60363 )</t>
        </r>
      </text>
    </comment>
    <comment ref="AW366" authorId="0" shapeId="0" xr:uid="{129DE600-C486-4C71-A573-5BA9A65D0ABF}">
      <text>
        <r>
          <rPr>
            <sz val="10"/>
            <color indexed="81"/>
            <rFont val="Lucida Console"/>
            <family val="3"/>
          </rPr>
          <t>Tempo de Estoque (Meses)_x000D_
_x000D_
106,0</t>
        </r>
      </text>
    </comment>
    <comment ref="A367" authorId="0" shapeId="0" xr:uid="{B320BF32-87AA-48B1-88A9-74600991806A}">
      <text>
        <r>
          <rPr>
            <sz val="10"/>
            <color indexed="81"/>
            <rFont val="Lucida Console"/>
            <family val="3"/>
          </rPr>
          <t>_x000D_
27287</t>
        </r>
      </text>
    </comment>
    <comment ref="B367" authorId="0" shapeId="0" xr:uid="{2CC8A5C6-40AF-42A8-817F-447BC4FCC370}">
      <text>
        <r>
          <rPr>
            <sz val="10"/>
            <color indexed="81"/>
            <rFont val="Lucida Console"/>
            <family val="3"/>
          </rPr>
          <t>DESCRIÇÃO DETALHADA_x000D_
FERRO CHATO 1 X 1/ 8" BARRA C/ 06 METROS</t>
        </r>
      </text>
    </comment>
    <comment ref="G367" authorId="0" shapeId="0" xr:uid="{31FD3194-EA78-45D0-A9C6-483556BFB3BF}">
      <text>
        <r>
          <rPr>
            <sz val="10"/>
            <color indexed="81"/>
            <rFont val="Lucida Console"/>
            <family val="3"/>
          </rPr>
          <t>_x000D_
Últ estimativa : 0_x000D_
Enviada em     : 12.05.2020_x000D_
Ata - Venc     : 198/19 - 15.08.2020</t>
        </r>
      </text>
    </comment>
    <comment ref="O367" authorId="0" shapeId="0" xr:uid="{6367A692-E400-4EC6-B0F1-52CCACCAF1E5}">
      <text>
        <r>
          <rPr>
            <sz val="10"/>
            <color indexed="81"/>
            <rFont val="Lucida Console"/>
            <family val="3"/>
          </rPr>
          <t>_x000D_
Pertencia a ATA nº 198/19_x000D_
Estimativa de Renovação enviada em 12.05.2020 - Qtd _x000D_
PE  46/19 lote 3_x000D_
03.09.19 = Processo conferido, finalizado.</t>
        </r>
      </text>
    </comment>
    <comment ref="W367" authorId="0" shapeId="0" xr:uid="{A6F5F9AD-C238-4FB3-AC26-A3759D72713E}">
      <text>
        <r>
          <rPr>
            <sz val="10"/>
            <color indexed="81"/>
            <rFont val="Lucida Console"/>
            <family val="3"/>
          </rPr>
          <t>_x000D_
DM-Construção</t>
        </r>
      </text>
    </comment>
    <comment ref="X367" authorId="0" shapeId="0" xr:uid="{8D7BF40F-020C-4B28-87FC-222415CECBE7}">
      <text>
        <r>
          <rPr>
            <sz val="10"/>
            <color indexed="81"/>
            <rFont val="Lucida Console"/>
            <family val="3"/>
          </rPr>
          <t>_x000D_
MAT.E EQUIP. P/ CONSTR.CIVIL E CONSERV. DE VIAS PUBL.</t>
        </r>
      </text>
    </comment>
    <comment ref="Y367" authorId="0" shapeId="0" xr:uid="{94A02063-338A-4632-BC09-6F5A59DDAA29}">
      <text>
        <r>
          <rPr>
            <sz val="10"/>
            <color indexed="81"/>
            <rFont val="Lucida Console"/>
            <family val="3"/>
          </rPr>
          <t>_x000D_
FERRAGENS E AFINS</t>
        </r>
      </text>
    </comment>
    <comment ref="AW367" authorId="0" shapeId="0" xr:uid="{6FBFE9C3-9AAF-441F-B39D-503C00E56C94}">
      <text>
        <r>
          <rPr>
            <sz val="10"/>
            <color indexed="81"/>
            <rFont val="Lucida Console"/>
            <family val="3"/>
          </rPr>
          <t>Tempo de Estoque (Meses)_x000D_
_x000D_
1.114,0</t>
        </r>
      </text>
    </comment>
    <comment ref="A368" authorId="0" shapeId="0" xr:uid="{E064CC48-BDEE-42EC-9405-ACD10C68F403}">
      <text>
        <r>
          <rPr>
            <sz val="10"/>
            <color indexed="81"/>
            <rFont val="Lucida Console"/>
            <family val="3"/>
          </rPr>
          <t>_x000D_
87348</t>
        </r>
      </text>
    </comment>
    <comment ref="B368" authorId="0" shapeId="0" xr:uid="{6D07102B-E428-4455-A62A-A5899DE6A17C}">
      <text>
        <r>
          <rPr>
            <sz val="10"/>
            <color indexed="81"/>
            <rFont val="Lucida Console"/>
            <family val="3"/>
          </rPr>
          <t>DESCRIÇÃO DETALHADA_x000D_
FERRO CHATO 1/2" X 1/4" - BARRA C/ 06 METROS</t>
        </r>
      </text>
    </comment>
    <comment ref="G368" authorId="0" shapeId="0" xr:uid="{C3716454-7C81-4F99-A0F1-E6BE5EE34B29}">
      <text>
        <r>
          <rPr>
            <sz val="10"/>
            <color indexed="81"/>
            <rFont val="Lucida Console"/>
            <family val="3"/>
          </rPr>
          <t>_x000D_
Últ estimativa : 0_x000D_
Enviada em     : 28.01.2021_x000D_
Ata - Venc     : 104/20 - 03.05.2021</t>
        </r>
      </text>
    </comment>
    <comment ref="O368" authorId="0" shapeId="0" xr:uid="{E8CF0FCD-6086-4F06-9273-E2DC84424B7D}">
      <text>
        <r>
          <rPr>
            <sz val="10"/>
            <color indexed="81"/>
            <rFont val="Lucida Console"/>
            <family val="3"/>
          </rPr>
          <t>_x000D_
Pertencia a ATA nº 104/20_x000D_
Estimativa de Renovação enviada em 28.01.2021 - Qtd _x000D_
PE  17/20 lote _x000D_
19.05.20 = Finalizar, contrato assinado.</t>
        </r>
      </text>
    </comment>
    <comment ref="W368" authorId="0" shapeId="0" xr:uid="{FB29811B-F9A7-4694-8C61-80B512E87EA0}">
      <text>
        <r>
          <rPr>
            <sz val="10"/>
            <color indexed="81"/>
            <rFont val="Lucida Console"/>
            <family val="3"/>
          </rPr>
          <t>_x000D_
DM-Construção</t>
        </r>
      </text>
    </comment>
    <comment ref="X368" authorId="0" shapeId="0" xr:uid="{09086E7E-81F9-4934-8AF6-F725F4931720}">
      <text>
        <r>
          <rPr>
            <sz val="10"/>
            <color indexed="81"/>
            <rFont val="Lucida Console"/>
            <family val="3"/>
          </rPr>
          <t>_x000D_
MAT.E EQUIP. P/ CONSTR.CIVIL E CONSERV. DE VIAS PUBL.</t>
        </r>
      </text>
    </comment>
    <comment ref="Y368" authorId="0" shapeId="0" xr:uid="{52253434-7CEB-4D26-A966-3677BA5BF8BC}">
      <text>
        <r>
          <rPr>
            <sz val="10"/>
            <color indexed="81"/>
            <rFont val="Lucida Console"/>
            <family val="3"/>
          </rPr>
          <t>_x000D_
FERRAGENS E AFINS</t>
        </r>
      </text>
    </comment>
    <comment ref="AW368" authorId="0" shapeId="0" xr:uid="{A0822974-C7E8-4E16-8122-2B53B99F4289}">
      <text>
        <r>
          <rPr>
            <sz val="10"/>
            <color indexed="81"/>
            <rFont val="Lucida Console"/>
            <family val="3"/>
          </rPr>
          <t>Tempo de Estoque (Meses)_x000D_
_x000D_
832,0</t>
        </r>
      </text>
    </comment>
    <comment ref="A369" authorId="0" shapeId="0" xr:uid="{8A5A12BC-DBDD-42A8-8A9F-F6B0989162A7}">
      <text>
        <r>
          <rPr>
            <sz val="10"/>
            <color indexed="81"/>
            <rFont val="Lucida Console"/>
            <family val="3"/>
          </rPr>
          <t>_x000D_
64861</t>
        </r>
      </text>
    </comment>
    <comment ref="B369" authorId="0" shapeId="0" xr:uid="{1F2D783E-63BB-4594-8A78-33DA348C1CFB}">
      <text>
        <r>
          <rPr>
            <sz val="10"/>
            <color indexed="81"/>
            <rFont val="Lucida Console"/>
            <family val="3"/>
          </rPr>
          <t>DESCRIÇÃO DETALHADA_x000D_
FERRO CHATO 3/4" X 1/8" BARRA C/ 06 METROS</t>
        </r>
      </text>
    </comment>
    <comment ref="G369" authorId="0" shapeId="0" xr:uid="{7C1D7CEB-5020-4D7E-A020-2F683695722D}">
      <text>
        <r>
          <rPr>
            <sz val="10"/>
            <color indexed="81"/>
            <rFont val="Lucida Console"/>
            <family val="3"/>
          </rPr>
          <t>_x000D_
Últ estimativa : 500_x000D_
Enviada em     : 19.05.2021_x000D_
Ata - Venc     : 233/19 - 21.09.2020</t>
        </r>
      </text>
    </comment>
    <comment ref="O369" authorId="0" shapeId="0" xr:uid="{8F16B9CB-C084-4D0E-8C47-9CE397CFB37C}">
      <text>
        <r>
          <rPr>
            <sz val="10"/>
            <color indexed="81"/>
            <rFont val="Lucida Console"/>
            <family val="3"/>
          </rPr>
          <t>_x000D_
Pertencia a ATA nº 233/19_x000D_
Estimativa de Renovação enviada em 19.05.2021 - Qtd 500_x000D_
PP 125/19 lote _x000D_
24.09.19 = Finalizar - contrato assinado</t>
        </r>
      </text>
    </comment>
    <comment ref="W369" authorId="0" shapeId="0" xr:uid="{32EE5271-C52F-4E60-829C-5B87BB62E779}">
      <text>
        <r>
          <rPr>
            <sz val="10"/>
            <color indexed="81"/>
            <rFont val="Lucida Console"/>
            <family val="3"/>
          </rPr>
          <t>_x000D_
DM-Construção</t>
        </r>
      </text>
    </comment>
    <comment ref="X369" authorId="0" shapeId="0" xr:uid="{E4F63193-92AE-4773-98E0-8395DA61B2DC}">
      <text>
        <r>
          <rPr>
            <sz val="10"/>
            <color indexed="81"/>
            <rFont val="Lucida Console"/>
            <family val="3"/>
          </rPr>
          <t>_x000D_
METAIS,LAMINAD.,PERFILADOS E ARTEFATOS METALICOS</t>
        </r>
      </text>
    </comment>
    <comment ref="Y369" authorId="0" shapeId="0" xr:uid="{1947F2D4-DC18-41A6-B787-F43C64E8BFD9}">
      <text>
        <r>
          <rPr>
            <sz val="10"/>
            <color indexed="81"/>
            <rFont val="Lucida Console"/>
            <family val="3"/>
          </rPr>
          <t>_x000D_
FERROS E ACOS AVULSOS</t>
        </r>
      </text>
    </comment>
    <comment ref="AW369" authorId="0" shapeId="0" xr:uid="{EF61C1D9-FD79-4E8C-A28D-C7E8B0EED4C0}">
      <text>
        <r>
          <rPr>
            <sz val="10"/>
            <color indexed="81"/>
            <rFont val="Lucida Console"/>
            <family val="3"/>
          </rPr>
          <t>Tempo de Estoque (Meses)_x000D_
_x000D_
1.790,0</t>
        </r>
      </text>
    </comment>
    <comment ref="A370" authorId="0" shapeId="0" xr:uid="{C58E7811-86C0-4CA1-BDD8-2D4B59745C78}">
      <text>
        <r>
          <rPr>
            <sz val="10"/>
            <color indexed="81"/>
            <rFont val="Lucida Console"/>
            <family val="3"/>
          </rPr>
          <t>_x000D_
64627</t>
        </r>
      </text>
    </comment>
    <comment ref="B370" authorId="0" shapeId="0" xr:uid="{8ED2F15C-128E-4248-9EF1-4DCED92CAD63}">
      <text>
        <r>
          <rPr>
            <sz val="10"/>
            <color indexed="81"/>
            <rFont val="Lucida Console"/>
            <family val="3"/>
          </rPr>
          <t>DESCRIÇÃO DETALHADA_x000D_
FERRO REDONDO - 1/2" - MECANICO - BARRA COM 06 METROS</t>
        </r>
      </text>
    </comment>
    <comment ref="G370" authorId="0" shapeId="0" xr:uid="{85681715-763F-402F-8C7A-A0252BD562E5}">
      <text>
        <r>
          <rPr>
            <sz val="10"/>
            <color indexed="81"/>
            <rFont val="Lucida Console"/>
            <family val="3"/>
          </rPr>
          <t>_x000D_
Últ estimativa : 800_x000D_
Enviada em     : 19.05.2021_x000D_
Ata - Venc     : 233/19 - 21.09.2020</t>
        </r>
      </text>
    </comment>
    <comment ref="O370" authorId="0" shapeId="0" xr:uid="{99CD9D8E-E792-4259-B29D-7E0CE872809E}">
      <text>
        <r>
          <rPr>
            <sz val="10"/>
            <color indexed="81"/>
            <rFont val="Lucida Console"/>
            <family val="3"/>
          </rPr>
          <t>_x000D_
Pertencia a ATA nº 233/19_x000D_
Estimativa de Renovação enviada em 19.05.2021 - Qtd 800_x000D_
PP 125/19 lote _x000D_
24.09.19 = Finalizar - contrato assinado</t>
        </r>
      </text>
    </comment>
    <comment ref="W370" authorId="0" shapeId="0" xr:uid="{D6616F7E-8E47-4DDF-B038-01C098A74D30}">
      <text>
        <r>
          <rPr>
            <sz val="10"/>
            <color indexed="81"/>
            <rFont val="Lucida Console"/>
            <family val="3"/>
          </rPr>
          <t>_x000D_
DM-Construção</t>
        </r>
      </text>
    </comment>
    <comment ref="X370" authorId="0" shapeId="0" xr:uid="{9A330EAD-471A-4270-8129-ABAA2407F70F}">
      <text>
        <r>
          <rPr>
            <sz val="10"/>
            <color indexed="81"/>
            <rFont val="Lucida Console"/>
            <family val="3"/>
          </rPr>
          <t>_x000D_
METAIS,LAMINAD.,PERFILADOS E ARTEFATOS METALICOS</t>
        </r>
      </text>
    </comment>
    <comment ref="Y370" authorId="0" shapeId="0" xr:uid="{D3681FE1-3959-4F47-A688-230DD5215881}">
      <text>
        <r>
          <rPr>
            <sz val="10"/>
            <color indexed="81"/>
            <rFont val="Lucida Console"/>
            <family val="3"/>
          </rPr>
          <t>_x000D_
FERROS E ACOS AVULSOS</t>
        </r>
      </text>
    </comment>
    <comment ref="AW370" authorId="0" shapeId="0" xr:uid="{B4031382-28C9-4F1D-A45C-605410ACE223}">
      <text>
        <r>
          <rPr>
            <sz val="10"/>
            <color indexed="81"/>
            <rFont val="Lucida Console"/>
            <family val="3"/>
          </rPr>
          <t>Tempo de Estoque (Meses)_x000D_
_x000D_
2.221,0</t>
        </r>
      </text>
    </comment>
    <comment ref="A371" authorId="0" shapeId="0" xr:uid="{85BAF408-69C2-4581-B67D-A6831C32311D}">
      <text>
        <r>
          <rPr>
            <sz val="10"/>
            <color indexed="81"/>
            <rFont val="Lucida Console"/>
            <family val="3"/>
          </rPr>
          <t>_x000D_
64817</t>
        </r>
      </text>
    </comment>
    <comment ref="B371" authorId="0" shapeId="0" xr:uid="{E18BA0FD-DDF0-49E1-8374-1987A7F575C6}">
      <text>
        <r>
          <rPr>
            <sz val="10"/>
            <color indexed="81"/>
            <rFont val="Lucida Console"/>
            <family val="3"/>
          </rPr>
          <t>DESCRIÇÃO DETALHADA_x000D_
FERRO REDONDO 3/8" MECANICO, BARRA C/ 06 METROS</t>
        </r>
      </text>
    </comment>
    <comment ref="G371" authorId="0" shapeId="0" xr:uid="{BB796439-C26D-4F3D-9A65-14781D573E67}">
      <text>
        <r>
          <rPr>
            <sz val="10"/>
            <color indexed="81"/>
            <rFont val="Lucida Console"/>
            <family val="3"/>
          </rPr>
          <t>_x000D_
Últ estimativa : 200_x000D_
Enviada em     : 20.05.2020_x000D_
Ata - Venc     : 233/19 - 21.09.2020</t>
        </r>
      </text>
    </comment>
    <comment ref="O371" authorId="0" shapeId="0" xr:uid="{A722735D-2327-4E97-99F3-FA860E2F29F4}">
      <text>
        <r>
          <rPr>
            <sz val="10"/>
            <color indexed="81"/>
            <rFont val="Lucida Console"/>
            <family val="3"/>
          </rPr>
          <t>_x000D_
Pertencia a ATA nº 233/19_x000D_
Estimativa de Renovação enviada em 20.05.2020 - Qtd 200_x000D_
PP 125/19 lote _x000D_
24.09.19 = Finalizar - contrato assinado</t>
        </r>
      </text>
    </comment>
    <comment ref="W371" authorId="0" shapeId="0" xr:uid="{306E4F7A-885D-45DF-A79E-4D88C11F4719}">
      <text>
        <r>
          <rPr>
            <sz val="10"/>
            <color indexed="81"/>
            <rFont val="Lucida Console"/>
            <family val="3"/>
          </rPr>
          <t>_x000D_
DM-Construção</t>
        </r>
      </text>
    </comment>
    <comment ref="X371" authorId="0" shapeId="0" xr:uid="{EADC2BDB-A584-44AD-B6F8-D7C38495BAA8}">
      <text>
        <r>
          <rPr>
            <sz val="10"/>
            <color indexed="81"/>
            <rFont val="Lucida Console"/>
            <family val="3"/>
          </rPr>
          <t>_x000D_
METAIS,LAMINAD.,PERFILADOS E ARTEFATOS METALICOS</t>
        </r>
      </text>
    </comment>
    <comment ref="Y371" authorId="0" shapeId="0" xr:uid="{F02DA2FE-3267-41F9-A434-65007C2F0297}">
      <text>
        <r>
          <rPr>
            <sz val="10"/>
            <color indexed="81"/>
            <rFont val="Lucida Console"/>
            <family val="3"/>
          </rPr>
          <t>_x000D_
FERROS E ACOS AVULSOS</t>
        </r>
      </text>
    </comment>
    <comment ref="AW371" authorId="0" shapeId="0" xr:uid="{A45209BE-DB74-4099-9931-FBA96811E4E0}">
      <text>
        <r>
          <rPr>
            <sz val="10"/>
            <color indexed="81"/>
            <rFont val="Lucida Console"/>
            <family val="3"/>
          </rPr>
          <t>Tempo de Estoque (Meses)_x000D_
_x000D_
86,0</t>
        </r>
      </text>
    </comment>
    <comment ref="A372" authorId="0" shapeId="0" xr:uid="{2F54B667-EA68-4B8C-912B-F7C5E49C8E2D}">
      <text>
        <r>
          <rPr>
            <sz val="10"/>
            <color indexed="81"/>
            <rFont val="Lucida Console"/>
            <family val="3"/>
          </rPr>
          <t>_x000D_
60517</t>
        </r>
      </text>
    </comment>
    <comment ref="B372" authorId="0" shapeId="0" xr:uid="{E8E2ABDD-2A22-4D7A-A5DC-C0DDE10E98FA}">
      <text>
        <r>
          <rPr>
            <sz val="10"/>
            <color indexed="81"/>
            <rFont val="Lucida Console"/>
            <family val="3"/>
          </rPr>
          <t>DESCRIÇÃO DETALHADA_x000D_
FERRO REDONDO DE 5/8" - BARRA COM 06 METROS (FERRO MECANICO)</t>
        </r>
      </text>
    </comment>
    <comment ref="G372" authorId="0" shapeId="0" xr:uid="{482D58FF-7377-4FFF-9514-0C19C219508E}">
      <text>
        <r>
          <rPr>
            <sz val="10"/>
            <color indexed="81"/>
            <rFont val="Lucida Console"/>
            <family val="3"/>
          </rPr>
          <t>_x000D_
Últ estimativa : 200_x000D_
Enviada em     : 28.01.2021_x000D_
Ata - Venc     : 104/20 - 03.05.2021</t>
        </r>
      </text>
    </comment>
    <comment ref="O372" authorId="0" shapeId="0" xr:uid="{7BDE95B5-ABFF-4AC4-A195-588E19C44440}">
      <text>
        <r>
          <rPr>
            <sz val="10"/>
            <color indexed="81"/>
            <rFont val="Lucida Console"/>
            <family val="3"/>
          </rPr>
          <t>_x000D_
Pertencia a ATA nº 104/20_x000D_
Estimativa de Renovação enviada em 28.01.2021 - Qtd 200_x000D_
PE  17/20 lote _x000D_
19.05.20 = Finalizar, contrato assinado.</t>
        </r>
      </text>
    </comment>
    <comment ref="W372" authorId="0" shapeId="0" xr:uid="{059E89E5-F104-41AD-93AA-BE9D31CE003B}">
      <text>
        <r>
          <rPr>
            <sz val="10"/>
            <color indexed="81"/>
            <rFont val="Lucida Console"/>
            <family val="3"/>
          </rPr>
          <t>_x000D_
DM-Construção</t>
        </r>
      </text>
    </comment>
    <comment ref="X372" authorId="0" shapeId="0" xr:uid="{E1EDEC1D-2E96-49F4-B490-3C4E0704E546}">
      <text>
        <r>
          <rPr>
            <sz val="10"/>
            <color indexed="81"/>
            <rFont val="Lucida Console"/>
            <family val="3"/>
          </rPr>
          <t>_x000D_
MAT.E EQUIP. P/ CONSTR.CIVIL E CONSERV. DE VIAS PUBL.</t>
        </r>
      </text>
    </comment>
    <comment ref="Y372" authorId="0" shapeId="0" xr:uid="{162D7BE2-BBA1-4B55-93F8-6A7499607512}">
      <text>
        <r>
          <rPr>
            <sz val="10"/>
            <color indexed="81"/>
            <rFont val="Lucida Console"/>
            <family val="3"/>
          </rPr>
          <t>_x000D_
FERRAGENS E AFINS</t>
        </r>
      </text>
    </comment>
    <comment ref="AW372" authorId="0" shapeId="0" xr:uid="{7F993FC3-C58E-460F-A710-005720BC7C9B}">
      <text>
        <r>
          <rPr>
            <sz val="10"/>
            <color indexed="81"/>
            <rFont val="Lucida Console"/>
            <family val="3"/>
          </rPr>
          <t>Tempo de Estoque (Meses)_x000D_
_x000D_
1.781,0</t>
        </r>
      </text>
    </comment>
    <comment ref="A373" authorId="0" shapeId="0" xr:uid="{96E379FB-D428-4DC7-840D-B1988E97F84D}">
      <text>
        <r>
          <rPr>
            <sz val="10"/>
            <color indexed="81"/>
            <rFont val="Lucida Console"/>
            <family val="3"/>
          </rPr>
          <t>_x000D_
53813</t>
        </r>
      </text>
    </comment>
    <comment ref="B373" authorId="0" shapeId="0" xr:uid="{4170EFE4-00F3-416B-84EF-B54F0B989F63}">
      <text>
        <r>
          <rPr>
            <sz val="10"/>
            <color indexed="81"/>
            <rFont val="Lucida Console"/>
            <family val="3"/>
          </rPr>
          <t>DESCRIÇÃO DETALHADA_x000D_
FERRO TIPO U DE 2" X 1/8</t>
        </r>
      </text>
    </comment>
    <comment ref="G373" authorId="0" shapeId="0" xr:uid="{06319346-718D-41BD-8907-1F33A4D58DD8}">
      <text>
        <r>
          <rPr>
            <sz val="10"/>
            <color indexed="81"/>
            <rFont val="Lucida Console"/>
            <family val="3"/>
          </rPr>
          <t>_x000D_
Últ estimativa : 200_x000D_
Enviada em     : 25.09.2019_x000D_
Ata - Venc     : 175/17 - 10.10.2018</t>
        </r>
      </text>
    </comment>
    <comment ref="O373" authorId="0" shapeId="0" xr:uid="{8D01C4A7-1AD0-4DFD-B595-10969FD5B8C8}">
      <text>
        <r>
          <rPr>
            <sz val="10"/>
            <color indexed="81"/>
            <rFont val="Lucida Console"/>
            <family val="3"/>
          </rPr>
          <t>_x000D_
Pertencia a ATA nº 175/17_x000D_
Estimativa de Renovação enviada em 25.09.2019 - Qtd 200_x000D_
PE  17/20 lote 10_x000D_
19.05.20 = Finalizar, contrato assinado.</t>
        </r>
      </text>
    </comment>
    <comment ref="W373" authorId="0" shapeId="0" xr:uid="{2009C493-30C4-4FC3-ACA4-2EE145456640}">
      <text>
        <r>
          <rPr>
            <sz val="10"/>
            <color indexed="81"/>
            <rFont val="Lucida Console"/>
            <family val="3"/>
          </rPr>
          <t>_x000D_
DM-Construção</t>
        </r>
      </text>
    </comment>
    <comment ref="X373" authorId="0" shapeId="0" xr:uid="{251812D0-054B-47F0-86A9-4A78FD110C33}">
      <text>
        <r>
          <rPr>
            <sz val="10"/>
            <color indexed="81"/>
            <rFont val="Lucida Console"/>
            <family val="3"/>
          </rPr>
          <t>_x000D_
MAT.E EQUIP. P/ CONSTR.CIVIL E CONSERV. DE VIAS PUBL.</t>
        </r>
      </text>
    </comment>
    <comment ref="Y373" authorId="0" shapeId="0" xr:uid="{17CDD96E-2CCA-48A0-9C32-E977B7B5DD3C}">
      <text>
        <r>
          <rPr>
            <sz val="10"/>
            <color indexed="81"/>
            <rFont val="Lucida Console"/>
            <family val="3"/>
          </rPr>
          <t>_x000D_
FERRAGENS E AFINS</t>
        </r>
      </text>
    </comment>
    <comment ref="AC373" authorId="0" shapeId="0" xr:uid="{038F7AAF-DC45-4706-B041-295F2579B8F1}">
      <text>
        <r>
          <rPr>
            <sz val="10"/>
            <color indexed="81"/>
            <rFont val="Lucida Console"/>
            <family val="3"/>
          </rPr>
          <t>_x000D_
AF 10.273/23 | Vc 21.09.2023 | Saldo     50 | MEGAFER COMERCIO DE FERRO E ACO LTDA ( 60363 )</t>
        </r>
      </text>
    </comment>
    <comment ref="AG373" authorId="0" shapeId="0" xr:uid="{6A70FBB6-D062-4B35-BE7A-4EF05FE5C82C}">
      <text>
        <r>
          <rPr>
            <sz val="10"/>
            <color indexed="81"/>
            <rFont val="Lucida Console"/>
            <family val="3"/>
          </rPr>
          <t>_x000D_
AF 10.273/23 | Vc 21.09.2023 | Saldo     50 | MEGAFER COMERCIO DE FERRO E ACO LTDA ( 60363 )</t>
        </r>
      </text>
    </comment>
    <comment ref="AW373" authorId="0" shapeId="0" xr:uid="{E2078D7F-D1F6-4017-B880-BAF03E5C2160}">
      <text>
        <r>
          <rPr>
            <sz val="10"/>
            <color indexed="81"/>
            <rFont val="Lucida Console"/>
            <family val="3"/>
          </rPr>
          <t>Tempo de Estoque (Meses)_x000D_
_x000D_
234,0</t>
        </r>
      </text>
    </comment>
    <comment ref="A374" authorId="0" shapeId="0" xr:uid="{8454588C-1E5B-47D8-AE3D-0F99A6228650}">
      <text>
        <r>
          <rPr>
            <sz val="10"/>
            <color indexed="81"/>
            <rFont val="Lucida Console"/>
            <family val="3"/>
          </rPr>
          <t>_x000D_
53814</t>
        </r>
      </text>
    </comment>
    <comment ref="B374" authorId="0" shapeId="0" xr:uid="{8E5E13AF-DFFC-4F87-9A70-9D4F0F6630B1}">
      <text>
        <r>
          <rPr>
            <sz val="10"/>
            <color indexed="81"/>
            <rFont val="Lucida Console"/>
            <family val="3"/>
          </rPr>
          <t>DESCRIÇÃO DETALHADA_x000D_
FERRO TIPO U DE 3" X 1/8" - BARRA COM 06 METROS</t>
        </r>
      </text>
    </comment>
    <comment ref="G374" authorId="0" shapeId="0" xr:uid="{7C79EDC3-4B08-4D39-A1C5-A4DF8E9F1900}">
      <text>
        <r>
          <rPr>
            <sz val="10"/>
            <color indexed="81"/>
            <rFont val="Lucida Console"/>
            <family val="3"/>
          </rPr>
          <t>_x000D_
Últ estimativa : 150_x000D_
Enviada em     : 25.09.2019_x000D_
Ata - Venc     : 175/17 - 10.10.2018</t>
        </r>
      </text>
    </comment>
    <comment ref="O374" authorId="0" shapeId="0" xr:uid="{D192601E-A9BF-4F59-A93B-536D0D69FCE7}">
      <text>
        <r>
          <rPr>
            <sz val="10"/>
            <color indexed="81"/>
            <rFont val="Lucida Console"/>
            <family val="3"/>
          </rPr>
          <t>_x000D_
Pertencia a ATA nº 175/17_x000D_
Estimativa de Renovação enviada em 25.09.2019 - Qtd 150_x000D_
PE  17/20 lote 11_x000D_
19.05.20 = Finalizar, contrato assinado.</t>
        </r>
      </text>
    </comment>
    <comment ref="W374" authorId="0" shapeId="0" xr:uid="{34796FEF-8C35-4ABD-9AED-47CC19C3E0EA}">
      <text>
        <r>
          <rPr>
            <sz val="10"/>
            <color indexed="81"/>
            <rFont val="Lucida Console"/>
            <family val="3"/>
          </rPr>
          <t>_x000D_
DM-Construção</t>
        </r>
      </text>
    </comment>
    <comment ref="X374" authorId="0" shapeId="0" xr:uid="{D71786EE-DBF4-4C23-9528-E44139429607}">
      <text>
        <r>
          <rPr>
            <sz val="10"/>
            <color indexed="81"/>
            <rFont val="Lucida Console"/>
            <family val="3"/>
          </rPr>
          <t>_x000D_
MAT.E EQUIP. P/ CONSTR.CIVIL E CONSERV. DE VIAS PUBL.</t>
        </r>
      </text>
    </comment>
    <comment ref="Y374" authorId="0" shapeId="0" xr:uid="{FAAFF2DD-6611-4260-8B33-A9D474377283}">
      <text>
        <r>
          <rPr>
            <sz val="10"/>
            <color indexed="81"/>
            <rFont val="Lucida Console"/>
            <family val="3"/>
          </rPr>
          <t>_x000D_
FERRAGENS E AFINS</t>
        </r>
      </text>
    </comment>
    <comment ref="AC374" authorId="0" shapeId="0" xr:uid="{D22083CD-0598-44F5-9430-0A86272385A8}">
      <text>
        <r>
          <rPr>
            <sz val="10"/>
            <color indexed="81"/>
            <rFont val="Lucida Console"/>
            <family val="3"/>
          </rPr>
          <t>_x000D_
AF 10.249/23 | Vc 21.09.2023 | Saldo    800 | MEGAFER COMERCIO DE FERRO E ACO LTDA ( 60363 )</t>
        </r>
      </text>
    </comment>
    <comment ref="AG374" authorId="0" shapeId="0" xr:uid="{EF4B2E62-8346-44C2-80A2-43AD48535E0B}">
      <text>
        <r>
          <rPr>
            <sz val="10"/>
            <color indexed="81"/>
            <rFont val="Lucida Console"/>
            <family val="3"/>
          </rPr>
          <t>_x000D_
AF 10.249/23 | Vc 21.09.2023 | Saldo    800 | MEGAFER COMERCIO DE FERRO E ACO LTDA ( 60363 )</t>
        </r>
      </text>
    </comment>
    <comment ref="AW374" authorId="0" shapeId="0" xr:uid="{2E02EC1F-5B9A-4018-A106-310620B33BF3}">
      <text>
        <r>
          <rPr>
            <sz val="10"/>
            <color indexed="81"/>
            <rFont val="Lucida Console"/>
            <family val="3"/>
          </rPr>
          <t>Tempo de Estoque (Meses)_x000D_
_x000D_
1.159,0</t>
        </r>
      </text>
    </comment>
    <comment ref="A375" authorId="0" shapeId="0" xr:uid="{D6EE3415-F6D8-48C0-8B76-DFA6DECEEE2C}">
      <text>
        <r>
          <rPr>
            <sz val="10"/>
            <color indexed="81"/>
            <rFont val="Lucida Console"/>
            <family val="3"/>
          </rPr>
          <t>_x000D_
132232</t>
        </r>
      </text>
    </comment>
    <comment ref="B375" authorId="0" shapeId="0" xr:uid="{FE0219EF-92BD-493D-83C5-247F8FE9C543}">
      <text>
        <r>
          <rPr>
            <sz val="10"/>
            <color indexed="81"/>
            <rFont val="Lucida Console"/>
            <family val="3"/>
          </rPr>
          <t>DESCRIÇÃO DETALHADA_x000D_
FERRO TIPO U DE 6" X 1/8" - BARRA COM 06 METROS</t>
        </r>
      </text>
    </comment>
    <comment ref="G375" authorId="0" shapeId="0" xr:uid="{E13F078E-FDA6-468E-99DE-F1B91D6FB1CA}">
      <text>
        <r>
          <rPr>
            <sz val="10"/>
            <color indexed="81"/>
            <rFont val="Lucida Console"/>
            <family val="3"/>
          </rPr>
          <t>_x000D_
Últ estimativa : 0_x000D_
Enviada em     : 12.05.2020_x000D_
Ata - Venc     : 198/19 - 15.08.2020</t>
        </r>
      </text>
    </comment>
    <comment ref="O375" authorId="0" shapeId="0" xr:uid="{9EEE318B-5817-4D44-99EC-B3B7BF01AA69}">
      <text>
        <r>
          <rPr>
            <sz val="10"/>
            <color indexed="81"/>
            <rFont val="Lucida Console"/>
            <family val="3"/>
          </rPr>
          <t>_x000D_
Pertencia a ATA nº 198/19_x000D_
Estimativa de Renovação enviada em 12.05.2020 - Qtd _x000D_
PE  46/19 lote 32_x000D_
03.09.19 = Processo conferido, finalizado.</t>
        </r>
      </text>
    </comment>
    <comment ref="W375" authorId="0" shapeId="0" xr:uid="{29E44EF9-B6F7-4948-8440-708F9F75C317}">
      <text>
        <r>
          <rPr>
            <sz val="10"/>
            <color indexed="81"/>
            <rFont val="Lucida Console"/>
            <family val="3"/>
          </rPr>
          <t>_x000D_
DM-Construção</t>
        </r>
      </text>
    </comment>
    <comment ref="X375" authorId="0" shapeId="0" xr:uid="{C6804975-1F4C-476D-913F-F345BEBA6622}">
      <text>
        <r>
          <rPr>
            <sz val="10"/>
            <color indexed="81"/>
            <rFont val="Lucida Console"/>
            <family val="3"/>
          </rPr>
          <t>_x000D_
MAT.E EQUIP. P/ CONSTR.CIVIL E CONSERV. DE VIAS PUBL.</t>
        </r>
      </text>
    </comment>
    <comment ref="Y375" authorId="0" shapeId="0" xr:uid="{2A0FF4B5-AA4D-48E3-9DA1-A3AD29C395E1}">
      <text>
        <r>
          <rPr>
            <sz val="10"/>
            <color indexed="81"/>
            <rFont val="Lucida Console"/>
            <family val="3"/>
          </rPr>
          <t>_x000D_
FERRAGENS E AFINS</t>
        </r>
      </text>
    </comment>
    <comment ref="AW375" authorId="0" shapeId="0" xr:uid="{60260769-789A-4913-ABFD-87DDC1AABEE8}">
      <text>
        <r>
          <rPr>
            <sz val="10"/>
            <color indexed="81"/>
            <rFont val="Lucida Console"/>
            <family val="3"/>
          </rPr>
          <t>Tempo de Estoque (Meses)_x000D_
_x000D_
64,0</t>
        </r>
      </text>
    </comment>
    <comment ref="A376" authorId="0" shapeId="0" xr:uid="{DDB1892E-584F-4740-B8CF-0DB627453F12}">
      <text>
        <r>
          <rPr>
            <sz val="10"/>
            <color indexed="81"/>
            <rFont val="Lucida Console"/>
            <family val="3"/>
          </rPr>
          <t>_x000D_
115282</t>
        </r>
      </text>
    </comment>
    <comment ref="B376" authorId="0" shapeId="0" xr:uid="{C8DD6D35-CE0C-4D45-83C5-975A4C8C7282}">
      <text>
        <r>
          <rPr>
            <sz val="10"/>
            <color indexed="81"/>
            <rFont val="Lucida Console"/>
            <family val="3"/>
          </rPr>
          <t>DESCRIÇÃO DETALHADA_x000D_
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r>
      </text>
    </comment>
    <comment ref="G376" authorId="0" shapeId="0" xr:uid="{BB3E111C-B107-4B7E-BE17-F138B12C8DF0}">
      <text>
        <r>
          <rPr>
            <sz val="10"/>
            <color indexed="81"/>
            <rFont val="Lucida Console"/>
            <family val="3"/>
          </rPr>
          <t>_x000D_
Últ estimativa : 600_x000D_
Enviada em     : 24.11.2020_x000D_
Ata - Venc     : 64/20 - 17.03.2021</t>
        </r>
      </text>
    </comment>
    <comment ref="O376" authorId="0" shapeId="0" xr:uid="{9F817DE9-05D4-4B26-86AC-BD8EA32E4D9C}">
      <text>
        <r>
          <rPr>
            <sz val="10"/>
            <color indexed="81"/>
            <rFont val="Lucida Console"/>
            <family val="3"/>
          </rPr>
          <t>_x000D_
Pertencia a ATA nº 64/20_x000D_
Estimativa de Renovação enviada em 24.11.2020 - Qtd 600_x000D_
PP   5/20 lote 2_x000D_
24.03.20 = Empresas convocadas para assinar contrato até esta data.</t>
        </r>
      </text>
    </comment>
    <comment ref="W376" authorId="0" shapeId="0" xr:uid="{547F2714-9C99-4F00-9028-C9656030BDF8}">
      <text>
        <r>
          <rPr>
            <sz val="10"/>
            <color indexed="81"/>
            <rFont val="Lucida Console"/>
            <family val="3"/>
          </rPr>
          <t>_x000D_
Administrativo</t>
        </r>
      </text>
    </comment>
    <comment ref="X376" authorId="0" shapeId="0" xr:uid="{29512793-B762-40F7-A725-9C5471C905AC}">
      <text>
        <r>
          <rPr>
            <sz val="10"/>
            <color indexed="81"/>
            <rFont val="Lucida Console"/>
            <family val="3"/>
          </rPr>
          <t>_x000D_
EMBALAG., RECIP., ACESSOR., EQUIP., MATER. P/ACONDICIO</t>
        </r>
      </text>
    </comment>
    <comment ref="Y376" authorId="0" shapeId="0" xr:uid="{6BFA238E-9A27-4090-B7BE-A8F4FD288E82}">
      <text>
        <r>
          <rPr>
            <sz val="10"/>
            <color indexed="81"/>
            <rFont val="Lucida Console"/>
            <family val="3"/>
          </rPr>
          <t>_x000D_
CARRETEIS E BOBINAS</t>
        </r>
      </text>
    </comment>
    <comment ref="AW376" authorId="0" shapeId="0" xr:uid="{9FED1113-586F-490C-A0F0-988FB000D7A0}">
      <text>
        <r>
          <rPr>
            <sz val="10"/>
            <color indexed="81"/>
            <rFont val="Lucida Console"/>
            <family val="3"/>
          </rPr>
          <t>Tempo de Estoque (Meses)_x000D_
_x000D_
2.104,0</t>
        </r>
      </text>
    </comment>
    <comment ref="A377" authorId="0" shapeId="0" xr:uid="{D387B917-F05A-4A7B-AD89-37D96E875B6B}">
      <text>
        <r>
          <rPr>
            <sz val="10"/>
            <color indexed="81"/>
            <rFont val="Lucida Console"/>
            <family val="3"/>
          </rPr>
          <t>_x000D_
135303</t>
        </r>
      </text>
    </comment>
    <comment ref="B377" authorId="0" shapeId="0" xr:uid="{C64E5AF6-D7A2-4C89-BBFD-7B9BAE52B2B2}">
      <text>
        <r>
          <rPr>
            <sz val="10"/>
            <color indexed="81"/>
            <rFont val="Lucida Console"/>
            <family val="3"/>
          </rPr>
          <t>DESCRIÇÃO DETALHADA_x000D_
FILTRO COM TAMPA E COPO EM POLIPROPILENO, VAZAO 1200 L/H, SAIDA 1/2", BRANCO COM ROSCA EXTERNA NO COPO E INTERNA NA TAMPA E COM REDUCAO DE 3/4" PARA 1/2" EM LATAO.</t>
        </r>
      </text>
    </comment>
    <comment ref="W377" authorId="0" shapeId="0" xr:uid="{48261A8B-B3FF-4A89-A6C2-951ED01C9C38}">
      <text>
        <r>
          <rPr>
            <sz val="10"/>
            <color indexed="81"/>
            <rFont val="Lucida Console"/>
            <family val="3"/>
          </rPr>
          <t>_x000D_
Administrativo</t>
        </r>
      </text>
    </comment>
    <comment ref="X377" authorId="0" shapeId="0" xr:uid="{1EA93D54-1EC1-4CA5-8283-8C7F413CD89A}">
      <text>
        <r>
          <rPr>
            <sz val="10"/>
            <color indexed="81"/>
            <rFont val="Lucida Console"/>
            <family val="3"/>
          </rPr>
          <t>_x000D_
EQUIP. P/REFR. PURIF. ADUCAO DE AGUA E TRAT. DE ESGOTO</t>
        </r>
      </text>
    </comment>
    <comment ref="Y377" authorId="0" shapeId="0" xr:uid="{62512996-07D1-47EB-9193-CB79A93101D4}">
      <text>
        <r>
          <rPr>
            <sz val="10"/>
            <color indexed="81"/>
            <rFont val="Lucida Console"/>
            <family val="3"/>
          </rPr>
          <t>_x000D_
FILTROS, TALHAS E ELEMENTOS P/...</t>
        </r>
      </text>
    </comment>
    <comment ref="AW377" authorId="0" shapeId="0" xr:uid="{55023974-59C4-40B9-B168-CFFDD4BC0CE8}">
      <text>
        <r>
          <rPr>
            <sz val="10"/>
            <color indexed="81"/>
            <rFont val="Lucida Console"/>
            <family val="3"/>
          </rPr>
          <t>Tempo de Estoque (Meses)_x000D_
_x000D_
106,0</t>
        </r>
      </text>
    </comment>
    <comment ref="A378" authorId="0" shapeId="0" xr:uid="{41A62FD2-50B7-4BFC-8264-F4CD146365DA}">
      <text>
        <r>
          <rPr>
            <sz val="10"/>
            <color indexed="81"/>
            <rFont val="Lucida Console"/>
            <family val="3"/>
          </rPr>
          <t>_x000D_
132394</t>
        </r>
      </text>
    </comment>
    <comment ref="B378" authorId="0" shapeId="0" xr:uid="{D965F001-DE28-429F-A940-3CDC9C5C8DE8}">
      <text>
        <r>
          <rPr>
            <sz val="10"/>
            <color indexed="81"/>
            <rFont val="Lucida Console"/>
            <family val="3"/>
          </rPr>
          <t>DESCRIÇÃO DETALHADA_x000D_
FITA ADESIVA COLORIDA, MEDINDO APROXIMADAMENTE 12MM X 10M. COR: AMARELA. COMPOSICAO: FILME POLIPROPILENO COM ADESIVO ACRILICO A BASE D´AGUA.</t>
        </r>
      </text>
    </comment>
    <comment ref="W378" authorId="0" shapeId="0" xr:uid="{179B82E1-6CB4-4FA7-A9CD-B1099E4FDD02}">
      <text>
        <r>
          <rPr>
            <sz val="10"/>
            <color indexed="81"/>
            <rFont val="Lucida Console"/>
            <family val="3"/>
          </rPr>
          <t>_x000D_
Pedagógico</t>
        </r>
      </text>
    </comment>
    <comment ref="X378" authorId="0" shapeId="0" xr:uid="{B50AB99E-B09E-4E01-9FA9-174C437CB478}">
      <text>
        <r>
          <rPr>
            <sz val="10"/>
            <color indexed="81"/>
            <rFont val="Lucida Console"/>
            <family val="3"/>
          </rPr>
          <t>_x000D_
MAQ., EQUIP., COMP., ACES., MAT. PARA ESCRIT.E ESCOLAR</t>
        </r>
      </text>
    </comment>
    <comment ref="Y378" authorId="0" shapeId="0" xr:uid="{FC12EFDB-5C5C-43BE-A740-71497C3E1462}">
      <text>
        <r>
          <rPr>
            <sz val="10"/>
            <color indexed="81"/>
            <rFont val="Lucida Console"/>
            <family val="3"/>
          </rPr>
          <t>_x000D_
ETIQUETA COLAS E FITAS ADESIVAS</t>
        </r>
      </text>
    </comment>
    <comment ref="AW378" authorId="0" shapeId="0" xr:uid="{36205627-3B1B-4520-A628-4C6D8E13D99A}">
      <text>
        <r>
          <rPr>
            <sz val="10"/>
            <color indexed="81"/>
            <rFont val="Lucida Console"/>
            <family val="3"/>
          </rPr>
          <t>Tempo de Estoque (Meses)_x000D_
_x000D_
3.275,0</t>
        </r>
      </text>
    </comment>
    <comment ref="A379" authorId="0" shapeId="0" xr:uid="{869FC955-8FC7-434C-B566-3F2A49682C22}">
      <text>
        <r>
          <rPr>
            <sz val="10"/>
            <color indexed="81"/>
            <rFont val="Lucida Console"/>
            <family val="3"/>
          </rPr>
          <t>_x000D_
132395</t>
        </r>
      </text>
    </comment>
    <comment ref="B379" authorId="0" shapeId="0" xr:uid="{4531103C-BD5F-4FFB-9425-957EF59F3F03}">
      <text>
        <r>
          <rPr>
            <sz val="10"/>
            <color indexed="81"/>
            <rFont val="Lucida Console"/>
            <family val="3"/>
          </rPr>
          <t>DESCRIÇÃO DETALHADA_x000D_
FITA ADESIVA COLORIDA, MEDINDO APROXIMADAMENTE 12MM X 10M. COR: AZUL ESCURA. COMPOSICAO: FILME POLIPROPILENO COM ADESIVO ACRILICO A BASE D´AGUA.</t>
        </r>
      </text>
    </comment>
    <comment ref="W379" authorId="0" shapeId="0" xr:uid="{A3997F5D-2852-441E-B2FB-4AD7CC6C66AD}">
      <text>
        <r>
          <rPr>
            <sz val="10"/>
            <color indexed="81"/>
            <rFont val="Lucida Console"/>
            <family val="3"/>
          </rPr>
          <t>_x000D_
Pedagógico</t>
        </r>
      </text>
    </comment>
    <comment ref="X379" authorId="0" shapeId="0" xr:uid="{7D1FFA48-37E8-4E8C-A7C0-E8590183BA2F}">
      <text>
        <r>
          <rPr>
            <sz val="10"/>
            <color indexed="81"/>
            <rFont val="Lucida Console"/>
            <family val="3"/>
          </rPr>
          <t>_x000D_
MAQ., EQUIP., COMP., ACES., MAT. PARA ESCRIT.E ESCOLAR</t>
        </r>
      </text>
    </comment>
    <comment ref="Y379" authorId="0" shapeId="0" xr:uid="{F515E95B-FE82-4871-8713-01D0367CCA77}">
      <text>
        <r>
          <rPr>
            <sz val="10"/>
            <color indexed="81"/>
            <rFont val="Lucida Console"/>
            <family val="3"/>
          </rPr>
          <t>_x000D_
ETIQUETA COLAS E FITAS ADESIVAS</t>
        </r>
      </text>
    </comment>
    <comment ref="AW379" authorId="0" shapeId="0" xr:uid="{FE2052CA-1EBB-4077-87A8-478A874A5F3A}">
      <text>
        <r>
          <rPr>
            <sz val="10"/>
            <color indexed="81"/>
            <rFont val="Lucida Console"/>
            <family val="3"/>
          </rPr>
          <t>Tempo de Estoque (Meses)_x000D_
_x000D_
3.078,0</t>
        </r>
      </text>
    </comment>
    <comment ref="A380" authorId="0" shapeId="0" xr:uid="{5BDF1E22-A908-40D4-A9E3-377F96B9D134}">
      <text>
        <r>
          <rPr>
            <sz val="10"/>
            <color indexed="81"/>
            <rFont val="Lucida Console"/>
            <family val="3"/>
          </rPr>
          <t>_x000D_
132290</t>
        </r>
      </text>
    </comment>
    <comment ref="B380" authorId="0" shapeId="0" xr:uid="{870D3E7A-D4CE-4966-AD38-4642BE1A99BD}">
      <text>
        <r>
          <rPr>
            <sz val="10"/>
            <color indexed="81"/>
            <rFont val="Lucida Console"/>
            <family val="3"/>
          </rPr>
          <t>DESCRIÇÃO DETALHADA_x000D_
FITA ADESIVA COLORIDA, MEDINDO APROXIMADAMENTE 12MM X 10M. COR: VERMELHO. COMPOSICAO: FILME POLIPROPILENO COM ADESIVO ACRILICO A BASE D´AGUA, VARIACAO DE +/- 03MM</t>
        </r>
      </text>
    </comment>
    <comment ref="W380" authorId="0" shapeId="0" xr:uid="{A0D9DA52-72F6-4A21-A7D4-308C086D7237}">
      <text>
        <r>
          <rPr>
            <sz val="10"/>
            <color indexed="81"/>
            <rFont val="Lucida Console"/>
            <family val="3"/>
          </rPr>
          <t>_x000D_
Pedagógico</t>
        </r>
      </text>
    </comment>
    <comment ref="X380" authorId="0" shapeId="0" xr:uid="{08C574E9-0507-4734-8C26-BF24248342DC}">
      <text>
        <r>
          <rPr>
            <sz val="10"/>
            <color indexed="81"/>
            <rFont val="Lucida Console"/>
            <family val="3"/>
          </rPr>
          <t>_x000D_
MAQ., EQUIP., COMP., ACES., MAT. PARA ESCRIT.E ESCOLAR</t>
        </r>
      </text>
    </comment>
    <comment ref="Y380" authorId="0" shapeId="0" xr:uid="{DD3C28AF-048E-443F-9F8B-6D73C5497275}">
      <text>
        <r>
          <rPr>
            <sz val="10"/>
            <color indexed="81"/>
            <rFont val="Lucida Console"/>
            <family val="3"/>
          </rPr>
          <t>_x000D_
ETIQUETA COLAS E FITAS ADESIVAS</t>
        </r>
      </text>
    </comment>
    <comment ref="AW380" authorId="0" shapeId="0" xr:uid="{7707CDE1-63B2-4738-B5AE-B7D8D0471455}">
      <text>
        <r>
          <rPr>
            <sz val="10"/>
            <color indexed="81"/>
            <rFont val="Lucida Console"/>
            <family val="3"/>
          </rPr>
          <t>Tempo de Estoque (Meses)_x000D_
_x000D_
2.955,0</t>
        </r>
      </text>
    </comment>
    <comment ref="A381" authorId="0" shapeId="0" xr:uid="{E428368E-B9D5-43CD-B8AC-AAB6402C27FE}">
      <text>
        <r>
          <rPr>
            <sz val="10"/>
            <color indexed="81"/>
            <rFont val="Lucida Console"/>
            <family val="3"/>
          </rPr>
          <t>_x000D_
10547</t>
        </r>
      </text>
    </comment>
    <comment ref="B381" authorId="0" shapeId="0" xr:uid="{1626E511-5894-4849-B65B-A635A9EFC220}">
      <text>
        <r>
          <rPr>
            <sz val="10"/>
            <color indexed="81"/>
            <rFont val="Lucida Console"/>
            <family val="3"/>
          </rPr>
          <t>DESCRIÇÃO DETALHADA_x000D_
FITA ADESIVA CREPADA  - 19 MM X 50 M, VARIACAO DE +/- 03MM</t>
        </r>
      </text>
    </comment>
    <comment ref="G381" authorId="0" shapeId="0" xr:uid="{F36F56A6-CB71-49A2-AE7D-35903E5DDDBA}">
      <text>
        <r>
          <rPr>
            <sz val="10"/>
            <color indexed="81"/>
            <rFont val="Lucida Console"/>
            <family val="3"/>
          </rPr>
          <t>_x000D_
Últ estimativa : 5.000_x000D_
Enviada em     : 02.03.2020_x000D_
Ata - Venc     : 211/20 - 21.09.2021</t>
        </r>
      </text>
    </comment>
    <comment ref="O381" authorId="0" shapeId="0" xr:uid="{01775AFC-0DE0-4C38-B20C-627055513215}">
      <text>
        <r>
          <rPr>
            <sz val="10"/>
            <color indexed="81"/>
            <rFont val="Lucida Console"/>
            <family val="3"/>
          </rPr>
          <t xml:space="preserve">_x000D_
Pertencia a ATA nº 211/20_x000D_
Estimativa de Renovação enviada em 02.03.2020 - Qtd 5.000_x000D_
</t>
        </r>
      </text>
    </comment>
    <comment ref="W381" authorId="0" shapeId="0" xr:uid="{8330F6EB-4E2E-4BC8-B736-7C5B022CC5EB}">
      <text>
        <r>
          <rPr>
            <sz val="10"/>
            <color indexed="81"/>
            <rFont val="Lucida Console"/>
            <family val="3"/>
          </rPr>
          <t>_x000D_
Pedagógico</t>
        </r>
      </text>
    </comment>
    <comment ref="X381" authorId="0" shapeId="0" xr:uid="{E72A18B6-3BB0-44F3-B851-7BDDA5DFA166}">
      <text>
        <r>
          <rPr>
            <sz val="10"/>
            <color indexed="81"/>
            <rFont val="Lucida Console"/>
            <family val="3"/>
          </rPr>
          <t>_x000D_
MAQ., EQUIP., COMP., ACES., MAT. PARA ESCRIT.E ESCOLAR</t>
        </r>
      </text>
    </comment>
    <comment ref="Y381" authorId="0" shapeId="0" xr:uid="{2A0D1B2C-5415-4FBF-BCE3-D64F3407D6A5}">
      <text>
        <r>
          <rPr>
            <sz val="10"/>
            <color indexed="81"/>
            <rFont val="Lucida Console"/>
            <family val="3"/>
          </rPr>
          <t>_x000D_
ETIQUETA COLAS E FITAS ADESIVAS</t>
        </r>
      </text>
    </comment>
    <comment ref="AW381" authorId="0" shapeId="0" xr:uid="{3AA39618-C9C2-411F-AE7C-BF1DDB64E9FA}">
      <text>
        <r>
          <rPr>
            <sz val="10"/>
            <color indexed="81"/>
            <rFont val="Lucida Console"/>
            <family val="3"/>
          </rPr>
          <t>Tempo de Estoque (Meses)_x000D_
_x000D_
7.900,0</t>
        </r>
      </text>
    </comment>
    <comment ref="A382" authorId="0" shapeId="0" xr:uid="{005C575F-D9C2-4C17-9052-9F5FC442F95A}">
      <text>
        <r>
          <rPr>
            <sz val="10"/>
            <color indexed="81"/>
            <rFont val="Lucida Console"/>
            <family val="3"/>
          </rPr>
          <t>_x000D_
131930</t>
        </r>
      </text>
    </comment>
    <comment ref="B382" authorId="0" shapeId="0" xr:uid="{B01E18D9-888B-4053-B3EF-DDB258EC1C12}">
      <text>
        <r>
          <rPr>
            <sz val="10"/>
            <color indexed="81"/>
            <rFont val="Lucida Console"/>
            <family val="3"/>
          </rPr>
          <t>DESCRIÇÃO DETALHADA_x000D_
FITA ADESIVA DUPLA FACE, MEDINDO APROXIMADAMENTE 12MM X 30M. COMPOSICAO: FITA DE PAPEL COM ADESIVO ACRILICO A BASE D¿AGUA E LINER DE PAPEL SILICONADO , VARIACAO DE +/- 03MM</t>
        </r>
      </text>
    </comment>
    <comment ref="W382" authorId="0" shapeId="0" xr:uid="{78FBC452-942B-454D-A1A2-AB6666FD170E}">
      <text>
        <r>
          <rPr>
            <sz val="10"/>
            <color indexed="81"/>
            <rFont val="Lucida Console"/>
            <family val="3"/>
          </rPr>
          <t>_x000D_
Pedagógico</t>
        </r>
      </text>
    </comment>
    <comment ref="X382" authorId="0" shapeId="0" xr:uid="{220D2993-B47A-4970-81ED-AA7EE54E4A69}">
      <text>
        <r>
          <rPr>
            <sz val="10"/>
            <color indexed="81"/>
            <rFont val="Lucida Console"/>
            <family val="3"/>
          </rPr>
          <t>_x000D_
MAQ., EQUIP., COMP., ACES., MAT. PARA ESCRIT.E ESCOLAR</t>
        </r>
      </text>
    </comment>
    <comment ref="Y382" authorId="0" shapeId="0" xr:uid="{475E2383-7DC9-4503-A289-2B707B686088}">
      <text>
        <r>
          <rPr>
            <sz val="10"/>
            <color indexed="81"/>
            <rFont val="Lucida Console"/>
            <family val="3"/>
          </rPr>
          <t>_x000D_
LAPIS, BORRACHA, APONTADORES, REGUAS E CORRETIVOS P/ ESCRIT.</t>
        </r>
      </text>
    </comment>
    <comment ref="AW382" authorId="0" shapeId="0" xr:uid="{B5503ABD-5D91-46A9-A5B6-2072DEC6A7BE}">
      <text>
        <r>
          <rPr>
            <sz val="10"/>
            <color indexed="81"/>
            <rFont val="Lucida Console"/>
            <family val="3"/>
          </rPr>
          <t>Tempo de Estoque (Meses)_x000D_
_x000D_
9.652,0</t>
        </r>
      </text>
    </comment>
    <comment ref="A383" authorId="0" shapeId="0" xr:uid="{D7AD5142-1518-4561-8319-AE343C82774C}">
      <text>
        <r>
          <rPr>
            <sz val="10"/>
            <color indexed="81"/>
            <rFont val="Lucida Console"/>
            <family val="3"/>
          </rPr>
          <t>_x000D_
132296</t>
        </r>
      </text>
    </comment>
    <comment ref="B383" authorId="0" shapeId="0" xr:uid="{88F1EF3C-D35D-43E3-8863-D6C83E54B15B}">
      <text>
        <r>
          <rPr>
            <sz val="10"/>
            <color indexed="81"/>
            <rFont val="Lucida Console"/>
            <family val="3"/>
          </rPr>
          <t>DESCRIÇÃO DETALHADA_x000D_
FITA ADESIVA TRANSPARENTE, MEDINDO APROXIMADAMENTE 19MM X 50M. COMPOSICAO: FILME DE POLIPROPILENO, COM ADESIVO A BASE DE RESINA, BORRACHA SINTETICA E PIGMENTO, ADESIVO HOT MELT, VARIACAO DE +/- 03MM</t>
        </r>
      </text>
    </comment>
    <comment ref="G383" authorId="0" shapeId="0" xr:uid="{B8B7BEDC-0127-48F6-86AC-560AC0DC4DBB}">
      <text>
        <r>
          <rPr>
            <sz val="10"/>
            <color indexed="81"/>
            <rFont val="Lucida Console"/>
            <family val="3"/>
          </rPr>
          <t>_x000D_
Últ estimativa : 10.000_x000D_
Enviada em     : 02.03.2020_x000D_
Ata - Venc     : 211/20 - 21.09.2021</t>
        </r>
      </text>
    </comment>
    <comment ref="O383" authorId="0" shapeId="0" xr:uid="{0AA11598-BE46-454C-A8EB-2C49F5B0A020}">
      <text>
        <r>
          <rPr>
            <sz val="10"/>
            <color indexed="81"/>
            <rFont val="Lucida Console"/>
            <family val="3"/>
          </rPr>
          <t xml:space="preserve">_x000D_
Pertencia a ATA nº 211/20_x000D_
Estimativa de Renovação enviada em 02.03.2020 - Qtd 10.000_x000D_
</t>
        </r>
      </text>
    </comment>
    <comment ref="W383" authorId="0" shapeId="0" xr:uid="{76AF2BD0-D1AD-4D69-90AA-6AC39BBB8904}">
      <text>
        <r>
          <rPr>
            <sz val="10"/>
            <color indexed="81"/>
            <rFont val="Lucida Console"/>
            <family val="3"/>
          </rPr>
          <t>_x000D_
Pedagógico</t>
        </r>
      </text>
    </comment>
    <comment ref="X383" authorId="0" shapeId="0" xr:uid="{754E5EDC-99C3-44B4-835A-76C76E374D9D}">
      <text>
        <r>
          <rPr>
            <sz val="10"/>
            <color indexed="81"/>
            <rFont val="Lucida Console"/>
            <family val="3"/>
          </rPr>
          <t>_x000D_
MAQ., EQUIP., COMP., ACES., MAT. PARA ESCRIT.E ESCOLAR</t>
        </r>
      </text>
    </comment>
    <comment ref="Y383" authorId="0" shapeId="0" xr:uid="{78E75F0C-9736-4684-BF4C-2BCB6BAAB3CF}">
      <text>
        <r>
          <rPr>
            <sz val="10"/>
            <color indexed="81"/>
            <rFont val="Lucida Console"/>
            <family val="3"/>
          </rPr>
          <t>_x000D_
ETIQUETA COLAS E FITAS ADESIVAS</t>
        </r>
      </text>
    </comment>
    <comment ref="AW383" authorId="0" shapeId="0" xr:uid="{78E662C8-58EA-40BE-8FD4-6E631B96A02A}">
      <text>
        <r>
          <rPr>
            <sz val="10"/>
            <color indexed="81"/>
            <rFont val="Lucida Console"/>
            <family val="3"/>
          </rPr>
          <t>Tempo de Estoque (Meses)_x000D_
_x000D_
4.139,0</t>
        </r>
      </text>
    </comment>
    <comment ref="A384" authorId="0" shapeId="0" xr:uid="{3CBEAD0C-86B3-400A-B4E1-90DC996612C2}">
      <text>
        <r>
          <rPr>
            <sz val="10"/>
            <color indexed="81"/>
            <rFont val="Lucida Console"/>
            <family val="3"/>
          </rPr>
          <t>_x000D_
132297</t>
        </r>
      </text>
    </comment>
    <comment ref="B384" authorId="0" shapeId="0" xr:uid="{4E7EBB36-F69C-4F2E-BEE3-A9D3BA6DFED9}">
      <text>
        <r>
          <rPr>
            <sz val="10"/>
            <color indexed="81"/>
            <rFont val="Lucida Console"/>
            <family val="3"/>
          </rPr>
          <t>DESCRIÇÃO DETALHADA_x000D_
FITA ADESIVA TRANSPARENTE, MEDINDO APROXIMADAMENTE 48MM X 50M (VARIACAO +/- 05 MM) - COMPOSICAO: FILME DE POLIPROPILENO, COM ADESIVO A BASE DE RESINA, BORRACHA SINTETICA E PIGMENTO, ADESIVO HOT MELT</t>
        </r>
      </text>
    </comment>
    <comment ref="G384" authorId="0" shapeId="0" xr:uid="{E28F150F-CCE4-4F5D-99B1-8E870B4A4BEE}">
      <text>
        <r>
          <rPr>
            <sz val="10"/>
            <color indexed="81"/>
            <rFont val="Lucida Console"/>
            <family val="3"/>
          </rPr>
          <t>_x000D_
Últ estimativa : 22.000_x000D_
Enviada em     : 02.03.2020_x000D_
Ata - Venc     : 211/20 - 21.09.2021</t>
        </r>
      </text>
    </comment>
    <comment ref="O384" authorId="0" shapeId="0" xr:uid="{69D62F86-055A-4B41-B181-072B75FE941A}">
      <text>
        <r>
          <rPr>
            <sz val="10"/>
            <color indexed="81"/>
            <rFont val="Lucida Console"/>
            <family val="3"/>
          </rPr>
          <t xml:space="preserve">_x000D_
Pertencia a ATA nº 211/20_x000D_
Estimativa de Renovação enviada em 02.03.2020 - Qtd 22.000_x000D_
</t>
        </r>
      </text>
    </comment>
    <comment ref="W384" authorId="0" shapeId="0" xr:uid="{40BC0BFB-E4D2-4946-BCA1-5E98B85CA7F2}">
      <text>
        <r>
          <rPr>
            <sz val="10"/>
            <color indexed="81"/>
            <rFont val="Lucida Console"/>
            <family val="3"/>
          </rPr>
          <t>_x000D_
Pedagógico</t>
        </r>
      </text>
    </comment>
    <comment ref="X384" authorId="0" shapeId="0" xr:uid="{1A5C6B4A-C6E6-4597-84D8-AD6307A14243}">
      <text>
        <r>
          <rPr>
            <sz val="10"/>
            <color indexed="81"/>
            <rFont val="Lucida Console"/>
            <family val="3"/>
          </rPr>
          <t>_x000D_
MAQ., EQUIP., COMP., ACES., MAT. PARA ESCRIT.E ESCOLAR</t>
        </r>
      </text>
    </comment>
    <comment ref="Y384" authorId="0" shapeId="0" xr:uid="{2495A3DB-A429-4D7B-A07E-2B6322C24EA6}">
      <text>
        <r>
          <rPr>
            <sz val="10"/>
            <color indexed="81"/>
            <rFont val="Lucida Console"/>
            <family val="3"/>
          </rPr>
          <t>_x000D_
ETIQUETA COLAS E FITAS ADESIVAS</t>
        </r>
      </text>
    </comment>
    <comment ref="AW384" authorId="0" shapeId="0" xr:uid="{340CE6E1-2056-4417-AAF9-BB3515616319}">
      <text>
        <r>
          <rPr>
            <sz val="10"/>
            <color indexed="81"/>
            <rFont val="Lucida Console"/>
            <family val="3"/>
          </rPr>
          <t>Tempo de Estoque (Meses)_x000D_
_x000D_
4.958,0</t>
        </r>
      </text>
    </comment>
    <comment ref="A385" authorId="0" shapeId="0" xr:uid="{B2390293-3E58-425F-8F49-CE7813B35EBA}">
      <text>
        <r>
          <rPr>
            <sz val="10"/>
            <color indexed="81"/>
            <rFont val="Lucida Console"/>
            <family val="3"/>
          </rPr>
          <t>_x000D_
134556</t>
        </r>
      </text>
    </comment>
    <comment ref="B385" authorId="0" shapeId="0" xr:uid="{54F0A91E-5451-4ABA-AC88-31047EBF66E5}">
      <text>
        <r>
          <rPr>
            <sz val="10"/>
            <color indexed="81"/>
            <rFont val="Lucida Console"/>
            <family val="3"/>
          </rPr>
          <t>DESCRIÇÃO DETALHADA_x000D_
FITA DE BORDA CARVALHO MALVA OU SIMILAR, MEDINDO: 22 MM X 0,45 MM X 20 M.</t>
        </r>
      </text>
    </comment>
    <comment ref="G385" authorId="0" shapeId="0" xr:uid="{8AA14A2D-786C-4FAD-927E-9A1D5C4E9B8F}">
      <text>
        <r>
          <rPr>
            <sz val="10"/>
            <color indexed="81"/>
            <rFont val="Lucida Console"/>
            <family val="3"/>
          </rPr>
          <t>_x000D_
Últ estimativa : 40_x000D_
Enviada em     : 24.11.2020_x000D_
Ata - Venc     : 145/21 - 26.05.2022</t>
        </r>
      </text>
    </comment>
    <comment ref="S385" authorId="0" shapeId="0" xr:uid="{C98708DF-B6F3-4425-8F5E-D67A3C255A42}">
      <text>
        <r>
          <rPr>
            <sz val="10"/>
            <color indexed="81"/>
            <rFont val="Lucida Console"/>
            <family val="3"/>
          </rPr>
          <t>_x000D_
ATA  143/23 | Venc: 05.09.2024 | Saldo:     332 | Fornec: 50X1 COMERCIO DE MADEIRAS LTDA_x000D_
ATA  143/23 | Venc:   | Saldo:     332 | Fornec: 50X1 COMERCIO DE MADEIRAS LTDA</t>
        </r>
      </text>
    </comment>
    <comment ref="W385" authorId="0" shapeId="0" xr:uid="{BD585831-3994-47F8-B753-5C8663C1632E}">
      <text>
        <r>
          <rPr>
            <sz val="10"/>
            <color indexed="81"/>
            <rFont val="Lucida Console"/>
            <family val="3"/>
          </rPr>
          <t>_x000D_
DM-Construção</t>
        </r>
      </text>
    </comment>
    <comment ref="X385" authorId="0" shapeId="0" xr:uid="{B8AA389F-FD6A-40E6-BC6C-5635E8AC1F6B}">
      <text>
        <r>
          <rPr>
            <sz val="10"/>
            <color indexed="81"/>
            <rFont val="Lucida Console"/>
            <family val="3"/>
          </rPr>
          <t>_x000D_
MADEIRAS,LAMINADOS,COMPENSADOS E AGLOMERADOS</t>
        </r>
      </text>
    </comment>
    <comment ref="Y385" authorId="0" shapeId="0" xr:uid="{7CDBFF71-776A-4AFF-ADD3-18744D54C46E}">
      <text>
        <r>
          <rPr>
            <sz val="10"/>
            <color indexed="81"/>
            <rFont val="Lucida Console"/>
            <family val="3"/>
          </rPr>
          <t>_x000D_
TABUAS,RIPAS , SARRAFOS , PRANCHINHAS E REFORCOS</t>
        </r>
      </text>
    </comment>
    <comment ref="AW385" authorId="0" shapeId="0" xr:uid="{B4FE3B09-F454-4A22-938E-08778801A3F1}">
      <text>
        <r>
          <rPr>
            <sz val="10"/>
            <color indexed="81"/>
            <rFont val="Lucida Console"/>
            <family val="3"/>
          </rPr>
          <t>Tempo de Estoque (Meses)_x000D_
_x000D_
600,0</t>
        </r>
      </text>
    </comment>
    <comment ref="A386" authorId="0" shapeId="0" xr:uid="{C7AC031B-9744-4454-9AAF-4457A2D96C24}">
      <text>
        <r>
          <rPr>
            <sz val="10"/>
            <color indexed="81"/>
            <rFont val="Lucida Console"/>
            <family val="3"/>
          </rPr>
          <t>_x000D_
130618</t>
        </r>
      </text>
    </comment>
    <comment ref="B386" authorId="0" shapeId="0" xr:uid="{CF63C76A-2D45-4AE5-BD80-900A63714806}">
      <text>
        <r>
          <rPr>
            <sz val="10"/>
            <color indexed="81"/>
            <rFont val="Lucida Console"/>
            <family val="3"/>
          </rPr>
          <t>DESCRIÇÃO DETALHADA_x000D_
FITA DE BORDA CARVALHO PRATA 35 X 0,45 X 20 M</t>
        </r>
      </text>
    </comment>
    <comment ref="W386" authorId="0" shapeId="0" xr:uid="{1FE1208B-0FD7-4CE0-8FEE-DF3F155D9AA6}">
      <text>
        <r>
          <rPr>
            <sz val="10"/>
            <color indexed="81"/>
            <rFont val="Lucida Console"/>
            <family val="3"/>
          </rPr>
          <t>_x000D_
DM-Marcenaria</t>
        </r>
      </text>
    </comment>
    <comment ref="X386" authorId="0" shapeId="0" xr:uid="{2794D949-AF73-406B-9F2B-72B9DEF996BA}">
      <text>
        <r>
          <rPr>
            <sz val="10"/>
            <color indexed="81"/>
            <rFont val="Lucida Console"/>
            <family val="3"/>
          </rPr>
          <t>_x000D_
MOBILIARIO E COFRE</t>
        </r>
      </text>
    </comment>
    <comment ref="Y386" authorId="0" shapeId="0" xr:uid="{7980219B-5359-432D-971C-831DE187E46F}">
      <text>
        <r>
          <rPr>
            <sz val="10"/>
            <color indexed="81"/>
            <rFont val="Lucida Console"/>
            <family val="3"/>
          </rPr>
          <t>_x000D_
ACESSORIOS</t>
        </r>
      </text>
    </comment>
    <comment ref="AW386" authorId="0" shapeId="0" xr:uid="{72C133EE-C0AD-44E0-84B8-6FE0ED0DF542}">
      <text>
        <r>
          <rPr>
            <sz val="10"/>
            <color indexed="81"/>
            <rFont val="Lucida Console"/>
            <family val="3"/>
          </rPr>
          <t>Tempo de Estoque (Meses)_x000D_
_x000D_
30,0</t>
        </r>
      </text>
    </comment>
    <comment ref="A387" authorId="0" shapeId="0" xr:uid="{9FED8DD6-F4E1-4A52-87AE-FAAD62F32D14}">
      <text>
        <r>
          <rPr>
            <sz val="10"/>
            <color indexed="81"/>
            <rFont val="Lucida Console"/>
            <family val="3"/>
          </rPr>
          <t>_x000D_
98359</t>
        </r>
      </text>
    </comment>
    <comment ref="B387" authorId="0" shapeId="0" xr:uid="{F9DB0B48-B39E-4D3F-A554-B38237FA58EF}">
      <text>
        <r>
          <rPr>
            <sz val="10"/>
            <color indexed="81"/>
            <rFont val="Lucida Console"/>
            <family val="3"/>
          </rPr>
          <t>DESCRIÇÃO DETALHADA_x000D_
FITA DE BORDA EM PVC TEXTURIZADA, 22MM - ROLO COM 300 MTS</t>
        </r>
      </text>
    </comment>
    <comment ref="G387" authorId="0" shapeId="0" xr:uid="{5CEB878C-BD2D-4B21-940B-A5E1A4BDBCAF}">
      <text>
        <r>
          <rPr>
            <sz val="10"/>
            <color indexed="81"/>
            <rFont val="Lucida Console"/>
            <family val="3"/>
          </rPr>
          <t>_x000D_
Últ estimativa : 100_x000D_
Enviada em     : 24.11.2020_x000D_
Ata - Venc     : 86/20 - 30.03.2021</t>
        </r>
      </text>
    </comment>
    <comment ref="O387" authorId="0" shapeId="0" xr:uid="{687BF7A2-6F00-43E2-8F6C-8D2AE6B0C833}">
      <text>
        <r>
          <rPr>
            <sz val="10"/>
            <color indexed="81"/>
            <rFont val="Lucida Console"/>
            <family val="3"/>
          </rPr>
          <t>_x000D_
Pertencia a ATA nº 86/20_x000D_
Estimativa de Renovação enviada em 24.11.2020 - Qtd 100_x000D_
PE  23/21 lote 15 (Impróspero)_x000D_
08.03.21 = Processo finalizado. Ata 90/21.</t>
        </r>
      </text>
    </comment>
    <comment ref="W387" authorId="0" shapeId="0" xr:uid="{375E79F5-CA01-43A1-86A6-E90CD9D982D0}">
      <text>
        <r>
          <rPr>
            <sz val="10"/>
            <color indexed="81"/>
            <rFont val="Lucida Console"/>
            <family val="3"/>
          </rPr>
          <t>_x000D_
DM-Marcenaria</t>
        </r>
      </text>
    </comment>
    <comment ref="X387" authorId="0" shapeId="0" xr:uid="{F394CE17-C93D-4337-9BC5-A04082986A54}">
      <text>
        <r>
          <rPr>
            <sz val="10"/>
            <color indexed="81"/>
            <rFont val="Lucida Console"/>
            <family val="3"/>
          </rPr>
          <t>_x000D_
MOBILIARIO E COFRE</t>
        </r>
      </text>
    </comment>
    <comment ref="Y387" authorId="0" shapeId="0" xr:uid="{44E9E28E-F12D-4D2B-88E2-DD5AAF4D3989}">
      <text>
        <r>
          <rPr>
            <sz val="10"/>
            <color indexed="81"/>
            <rFont val="Lucida Console"/>
            <family val="3"/>
          </rPr>
          <t>_x000D_
ACESSORIOS</t>
        </r>
      </text>
    </comment>
    <comment ref="AW387" authorId="0" shapeId="0" xr:uid="{48BFE3D8-E7D0-4A6C-9362-A368A0D116B4}">
      <text>
        <r>
          <rPr>
            <sz val="10"/>
            <color indexed="81"/>
            <rFont val="Lucida Console"/>
            <family val="3"/>
          </rPr>
          <t>Tempo de Estoque (Meses)_x000D_
_x000D_
66,0</t>
        </r>
      </text>
    </comment>
    <comment ref="A388" authorId="0" shapeId="0" xr:uid="{E351331D-CF33-4AB3-8DF1-6C845A6827FC}">
      <text>
        <r>
          <rPr>
            <sz val="10"/>
            <color indexed="81"/>
            <rFont val="Lucida Console"/>
            <family val="3"/>
          </rPr>
          <t>_x000D_
128782</t>
        </r>
      </text>
    </comment>
    <comment ref="B388" authorId="0" shapeId="0" xr:uid="{5D0D88F7-0E51-4FD8-B296-D3CDA6D74E89}">
      <text>
        <r>
          <rPr>
            <sz val="10"/>
            <color indexed="81"/>
            <rFont val="Lucida Console"/>
            <family val="3"/>
          </rPr>
          <t>DESCRIÇÃO DETALHADA_x000D_
FITA DE BORDO EM PVC, COR BRANCA FOSCA, MEDIDAS 35 X 0,45MM, ROLO COM 300 METROS</t>
        </r>
      </text>
    </comment>
    <comment ref="W388" authorId="0" shapeId="0" xr:uid="{1EF00C1B-E737-4F12-96B3-7E3D7D256A6B}">
      <text>
        <r>
          <rPr>
            <sz val="10"/>
            <color indexed="81"/>
            <rFont val="Lucida Console"/>
            <family val="3"/>
          </rPr>
          <t>_x000D_
DM-Marcenaria</t>
        </r>
      </text>
    </comment>
    <comment ref="X388" authorId="0" shapeId="0" xr:uid="{FEBF84AE-472A-45EF-A5DE-BABF72E894DD}">
      <text>
        <r>
          <rPr>
            <sz val="10"/>
            <color indexed="81"/>
            <rFont val="Lucida Console"/>
            <family val="3"/>
          </rPr>
          <t>_x000D_
MOBILIARIO E COFRE</t>
        </r>
      </text>
    </comment>
    <comment ref="Y388" authorId="0" shapeId="0" xr:uid="{A9C1A7E6-1251-4473-8058-0867D6AFEEB9}">
      <text>
        <r>
          <rPr>
            <sz val="10"/>
            <color indexed="81"/>
            <rFont val="Lucida Console"/>
            <family val="3"/>
          </rPr>
          <t>_x000D_
ACESSORIOS</t>
        </r>
      </text>
    </comment>
    <comment ref="AW388" authorId="0" shapeId="0" xr:uid="{743608CE-2349-4E8A-9C86-51E76ED60F4F}">
      <text>
        <r>
          <rPr>
            <sz val="10"/>
            <color indexed="81"/>
            <rFont val="Lucida Console"/>
            <family val="3"/>
          </rPr>
          <t>Tempo de Estoque (Meses)_x000D_
_x000D_
97,0</t>
        </r>
      </text>
    </comment>
    <comment ref="A389" authorId="0" shapeId="0" xr:uid="{E7B7F8C7-5226-43C0-81EE-270C26A92A21}">
      <text>
        <r>
          <rPr>
            <sz val="10"/>
            <color indexed="81"/>
            <rFont val="Lucida Console"/>
            <family val="3"/>
          </rPr>
          <t>_x000D_
13064</t>
        </r>
      </text>
    </comment>
    <comment ref="B389" authorId="0" shapeId="0" xr:uid="{500B26C3-F64B-4061-8B6D-F53C4D6F6953}">
      <text>
        <r>
          <rPr>
            <sz val="10"/>
            <color indexed="81"/>
            <rFont val="Lucida Console"/>
            <family val="3"/>
          </rPr>
          <t>DESCRIÇÃO DETALHADA_x000D_
FITA DE TEFLON P/ VEDACAO HIDRAULICA (VEDA ROSCA) - 18 MM X 25 M, TEMPERATURA: -90°C A + 240°C, -PH: 0 A 14, -100% PTFE</t>
        </r>
      </text>
    </comment>
    <comment ref="G389" authorId="0" shapeId="0" xr:uid="{E1FF8532-8866-4BBF-A139-0C06A1B8D577}">
      <text>
        <r>
          <rPr>
            <sz val="10"/>
            <color indexed="81"/>
            <rFont val="Lucida Console"/>
            <family val="3"/>
          </rPr>
          <t>_x000D_
Últ estimativa : 2.000_x000D_
Enviada em     : 17.12.2020_x000D_
Ata - Venc     : 161/21 - 06.07.2022</t>
        </r>
      </text>
    </comment>
    <comment ref="O389" authorId="0" shapeId="0" xr:uid="{8D5DEB77-5254-49AE-9C93-E345F6778395}">
      <text>
        <r>
          <rPr>
            <sz val="10"/>
            <color indexed="81"/>
            <rFont val="Lucida Console"/>
            <family val="3"/>
          </rPr>
          <t>_x000D_
Pertencia a ATA nº 161/21_x000D_
Estimativa de Renovação enviada em 17.12.2020 - Qtd 2.000_x000D_
PE  88/21 lote _x000D_
01.06.21 = Processo finalizado. Ata 161/21</t>
        </r>
      </text>
    </comment>
    <comment ref="W389" authorId="0" shapeId="0" xr:uid="{44C42980-E591-45B2-9CC9-95392B0AA598}">
      <text>
        <r>
          <rPr>
            <sz val="10"/>
            <color indexed="81"/>
            <rFont val="Lucida Console"/>
            <family val="3"/>
          </rPr>
          <t>_x000D_
DM-Hidráulica</t>
        </r>
      </text>
    </comment>
    <comment ref="X389" authorId="0" shapeId="0" xr:uid="{EFEEC706-4E11-49C6-9490-E38535EFE084}">
      <text>
        <r>
          <rPr>
            <sz val="10"/>
            <color indexed="81"/>
            <rFont val="Lucida Console"/>
            <family val="3"/>
          </rPr>
          <t>_x000D_
MATERIAL HIDRAULICO, CANOS, TUBOS, MANGUEIRAS, CONEXOES E ACESS.</t>
        </r>
      </text>
    </comment>
    <comment ref="Y389" authorId="0" shapeId="0" xr:uid="{B8023D63-BCA9-477A-BEF6-97BCF166EEC1}">
      <text>
        <r>
          <rPr>
            <sz val="10"/>
            <color indexed="81"/>
            <rFont val="Lucida Console"/>
            <family val="3"/>
          </rPr>
          <t>_x000D_
VEDADORES ABRACADEIRAS E COLAS P/ TUBULACAO</t>
        </r>
      </text>
    </comment>
    <comment ref="AW389" authorId="0" shapeId="0" xr:uid="{3CE05834-2402-423E-B5E2-6AB19DF31AFC}">
      <text>
        <r>
          <rPr>
            <sz val="10"/>
            <color indexed="81"/>
            <rFont val="Lucida Console"/>
            <family val="3"/>
          </rPr>
          <t>Tempo de Estoque (Meses)_x000D_
_x000D_
877,0</t>
        </r>
      </text>
    </comment>
    <comment ref="A390" authorId="0" shapeId="0" xr:uid="{562029F4-1467-47BD-9469-4CB0513D69EE}">
      <text>
        <r>
          <rPr>
            <sz val="10"/>
            <color indexed="81"/>
            <rFont val="Lucida Console"/>
            <family val="3"/>
          </rPr>
          <t>_x000D_
14754</t>
        </r>
      </text>
    </comment>
    <comment ref="B390" authorId="0" shapeId="0" xr:uid="{9577ED7C-FA64-4442-83E2-A011586D4FB6}">
      <text>
        <r>
          <rPr>
            <sz val="10"/>
            <color indexed="81"/>
            <rFont val="Lucida Console"/>
            <family val="3"/>
          </rPr>
          <t>DESCRIÇÃO DETALHADA_x000D_
FITA ISOLANTE 19 MM X 10 M DE AUTO FUSAO (ALTA TENSAO) -PRETA</t>
        </r>
      </text>
    </comment>
    <comment ref="G390" authorId="0" shapeId="0" xr:uid="{4B0C5F73-8122-401D-A27B-225365F553C7}">
      <text>
        <r>
          <rPr>
            <sz val="10"/>
            <color indexed="81"/>
            <rFont val="Lucida Console"/>
            <family val="3"/>
          </rPr>
          <t>_x000D_
Últ estimativa : 150_x000D_
Enviada em     : 17.01.2020_x000D_
Ata - Venc     : 126/19 - 06.05.2020</t>
        </r>
      </text>
    </comment>
    <comment ref="O390" authorId="0" shapeId="0" xr:uid="{AF12FF75-0653-48F8-9F25-615E8A0C55E9}">
      <text>
        <r>
          <rPr>
            <sz val="10"/>
            <color indexed="81"/>
            <rFont val="Lucida Console"/>
            <family val="3"/>
          </rPr>
          <t>_x000D_
Pertencia a ATA nº 126/19_x000D_
Estimativa de Renovação enviada em 17.01.2020 - Qtd 150_x000D_
PE 153/20 lote 6 (Impróspero)_x000D_
16.09.20 = Finalizado</t>
        </r>
      </text>
    </comment>
    <comment ref="W390" authorId="0" shapeId="0" xr:uid="{A198E572-77ED-41B9-8EA6-39E11B264206}">
      <text>
        <r>
          <rPr>
            <sz val="10"/>
            <color indexed="81"/>
            <rFont val="Lucida Console"/>
            <family val="3"/>
          </rPr>
          <t>_x000D_
DM-Elétrica</t>
        </r>
      </text>
    </comment>
    <comment ref="X390" authorId="0" shapeId="0" xr:uid="{529CB0A1-C6A1-47F7-BA6C-CEA8A9E30E10}">
      <text>
        <r>
          <rPr>
            <sz val="10"/>
            <color indexed="81"/>
            <rFont val="Lucida Console"/>
            <family val="3"/>
          </rPr>
          <t>_x000D_
EQUIP. MAT. P/ GERACAO, TRANSM. DISTR. RETIF...</t>
        </r>
      </text>
    </comment>
    <comment ref="Y390" authorId="0" shapeId="0" xr:uid="{5D0D8140-9F55-4C68-BAEF-547B28E0DDCA}">
      <text>
        <r>
          <rPr>
            <sz val="10"/>
            <color indexed="81"/>
            <rFont val="Lucida Console"/>
            <family val="3"/>
          </rPr>
          <t>_x000D_
ISOLADORES ELETRICOS E MATERIAIS PARA...</t>
        </r>
      </text>
    </comment>
    <comment ref="AW390" authorId="0" shapeId="0" xr:uid="{40E341A2-EF6C-4CDA-9C93-7A778C5E3A42}">
      <text>
        <r>
          <rPr>
            <sz val="10"/>
            <color indexed="81"/>
            <rFont val="Lucida Console"/>
            <family val="3"/>
          </rPr>
          <t>Tempo de Estoque (Meses)_x000D_
_x000D_
61,0</t>
        </r>
      </text>
    </comment>
    <comment ref="A391" authorId="0" shapeId="0" xr:uid="{F4FFEF3F-F3D2-4451-B465-122EFEDF91AD}">
      <text>
        <r>
          <rPr>
            <sz val="10"/>
            <color indexed="81"/>
            <rFont val="Lucida Console"/>
            <family val="3"/>
          </rPr>
          <t>_x000D_
14921</t>
        </r>
      </text>
    </comment>
    <comment ref="B391" authorId="0" shapeId="0" xr:uid="{1A226759-C17F-4944-84FC-20219F45E77B}">
      <text>
        <r>
          <rPr>
            <sz val="10"/>
            <color indexed="81"/>
            <rFont val="Lucida Console"/>
            <family val="3"/>
          </rPr>
          <t>DESCRIÇÃO DETALHADA_x000D_
FITA ISOLANTE 19 MM X 20 M</t>
        </r>
      </text>
    </comment>
    <comment ref="G391" authorId="0" shapeId="0" xr:uid="{B6B40BB1-1E6A-4653-BB7D-FCB3BE6B538E}">
      <text>
        <r>
          <rPr>
            <sz val="10"/>
            <color indexed="81"/>
            <rFont val="Lucida Console"/>
            <family val="3"/>
          </rPr>
          <t>_x000D_
Últ estimativa : 1.500_x000D_
Enviada em     : 19.10.2018_x000D_
Ata - Venc     : 70/19 - 28.02.2020</t>
        </r>
      </text>
    </comment>
    <comment ref="O391" authorId="0" shapeId="0" xr:uid="{D7C44468-ED52-4A1A-8036-A8B76219AA96}">
      <text>
        <r>
          <rPr>
            <sz val="10"/>
            <color indexed="81"/>
            <rFont val="Lucida Console"/>
            <family val="3"/>
          </rPr>
          <t>_x000D_
Pertencia a ATA nº 70/19_x000D_
Estimativa de Renovação enviada em 19.10.2018 - Qtd 1.500_x000D_
PP  11/19 lote _x000D_
15.03.19 = Finalizar - contrato assinado. Ata 70/19.</t>
        </r>
      </text>
    </comment>
    <comment ref="W391" authorId="0" shapeId="0" xr:uid="{F9C1B0FD-D054-489A-A78C-1B3C476B8D16}">
      <text>
        <r>
          <rPr>
            <sz val="10"/>
            <color indexed="81"/>
            <rFont val="Lucida Console"/>
            <family val="3"/>
          </rPr>
          <t>_x000D_
DM-Elétrica</t>
        </r>
      </text>
    </comment>
    <comment ref="X391" authorId="0" shapeId="0" xr:uid="{16827B3C-28FA-413B-83BA-77EE8BD25682}">
      <text>
        <r>
          <rPr>
            <sz val="10"/>
            <color indexed="81"/>
            <rFont val="Lucida Console"/>
            <family val="3"/>
          </rPr>
          <t>_x000D_
EQUIP. MAT. P/ GERACAO, TRANSM. DISTR. RETIF...</t>
        </r>
      </text>
    </comment>
    <comment ref="Y391" authorId="0" shapeId="0" xr:uid="{12D9210A-2FC0-4B2B-AC52-415E2FAFC49B}">
      <text>
        <r>
          <rPr>
            <sz val="10"/>
            <color indexed="81"/>
            <rFont val="Lucida Console"/>
            <family val="3"/>
          </rPr>
          <t>_x000D_
ISOLADORES ELETRICOS E MATERIAIS PARA...</t>
        </r>
      </text>
    </comment>
    <comment ref="AW391" authorId="0" shapeId="0" xr:uid="{9F207137-A065-466C-B42E-09D63526B233}">
      <text>
        <r>
          <rPr>
            <sz val="10"/>
            <color indexed="81"/>
            <rFont val="Lucida Console"/>
            <family val="3"/>
          </rPr>
          <t>Tempo de Estoque (Meses)_x000D_
_x000D_
1.261,0</t>
        </r>
      </text>
    </comment>
    <comment ref="A392" authorId="0" shapeId="0" xr:uid="{7EF8F6BD-3E1D-4CD5-8A93-FA97B56AA810}">
      <text>
        <r>
          <rPr>
            <sz val="10"/>
            <color indexed="81"/>
            <rFont val="Lucida Console"/>
            <family val="3"/>
          </rPr>
          <t>_x000D_
132751</t>
        </r>
      </text>
    </comment>
    <comment ref="B392" authorId="0" shapeId="0" xr:uid="{C18AD7AA-E65A-47EB-B09C-B568F48BC790}">
      <text>
        <r>
          <rPr>
            <sz val="10"/>
            <color indexed="81"/>
            <rFont val="Lucida Console"/>
            <family val="3"/>
          </rPr>
          <t>DESCRIÇÃO DETALHADA_x000D_
FITA PET VIRGEM (ALTA RESISTENCIA) 16MM X 0,80MM, UTILIZADA EM SELADOR ELETRICO, ROLO COM 20KG  - APROXIMADO. 1180 MTS</t>
        </r>
      </text>
    </comment>
    <comment ref="W392" authorId="0" shapeId="0" xr:uid="{D341763C-60C3-4E32-9078-ED8BFA1899A3}">
      <text>
        <r>
          <rPr>
            <sz val="10"/>
            <color indexed="81"/>
            <rFont val="Lucida Console"/>
            <family val="3"/>
          </rPr>
          <t>_x000D_
DM-Elétrica</t>
        </r>
      </text>
    </comment>
    <comment ref="X392" authorId="0" shapeId="0" xr:uid="{CF426024-E5A4-4E00-83E2-B6C1625ACBB7}">
      <text>
        <r>
          <rPr>
            <sz val="10"/>
            <color indexed="81"/>
            <rFont val="Lucida Console"/>
            <family val="3"/>
          </rPr>
          <t>_x000D_
EQUIP. MAT. P/ GERACAO, TRANSM. DISTR. RETIF...</t>
        </r>
      </text>
    </comment>
    <comment ref="Y392" authorId="0" shapeId="0" xr:uid="{1C0AA365-DE6F-4326-A401-3DA8A621D316}">
      <text>
        <r>
          <rPr>
            <sz val="10"/>
            <color indexed="81"/>
            <rFont val="Lucida Console"/>
            <family val="3"/>
          </rPr>
          <t>_x000D_
ISOLADORES ELETRICOS E MATERIAIS PARA...</t>
        </r>
      </text>
    </comment>
    <comment ref="AW392" authorId="0" shapeId="0" xr:uid="{A99615F8-F925-4CBE-BBA0-5FAB19672B08}">
      <text>
        <r>
          <rPr>
            <sz val="10"/>
            <color indexed="81"/>
            <rFont val="Lucida Console"/>
            <family val="3"/>
          </rPr>
          <t>Tempo de Estoque (Meses)_x000D_
_x000D_
3,0</t>
        </r>
      </text>
    </comment>
    <comment ref="A393" authorId="0" shapeId="0" xr:uid="{8218E024-1EF3-45AB-8C06-60A567EC2367}">
      <text>
        <r>
          <rPr>
            <sz val="10"/>
            <color indexed="81"/>
            <rFont val="Lucida Console"/>
            <family val="3"/>
          </rPr>
          <t>_x000D_
93139</t>
        </r>
      </text>
    </comment>
    <comment ref="B393" authorId="0" shapeId="0" xr:uid="{2532BB53-733E-4C94-A57C-0E0705918D76}">
      <text>
        <r>
          <rPr>
            <sz val="10"/>
            <color indexed="81"/>
            <rFont val="Lucida Console"/>
            <family val="3"/>
          </rPr>
          <t xml:space="preserve">DESCRIÇÃO DETALHADA_x000D_
FITA PLASTICA P/ ISOLAMENTO DE TRAFEGO PRETA/AMARELA - ROLO COM 100 M </t>
        </r>
      </text>
    </comment>
    <comment ref="G393" authorId="0" shapeId="0" xr:uid="{8208CC36-2A22-4DFD-AF50-D59AD459F3D7}">
      <text>
        <r>
          <rPr>
            <sz val="10"/>
            <color indexed="81"/>
            <rFont val="Lucida Console"/>
            <family val="3"/>
          </rPr>
          <t>_x000D_
Últ estimativa : 100_x000D_
Enviada em     : 20.01.2020_x000D_
Ata - Venc     : 31/21 - 03.02.2022</t>
        </r>
      </text>
    </comment>
    <comment ref="O393" authorId="0" shapeId="0" xr:uid="{A641792D-1519-41BB-B0BA-5A4305C579A9}">
      <text>
        <r>
          <rPr>
            <sz val="10"/>
            <color indexed="81"/>
            <rFont val="Lucida Console"/>
            <family val="3"/>
          </rPr>
          <t>_x000D_
Pertencia a ATA nº 31/21_x000D_
Estimativa de Renovação enviada em 20.01.2020 - Qtd 100_x000D_
PE 222/20 lote _x000D_
15.12.20 = Finalizado</t>
        </r>
      </text>
    </comment>
    <comment ref="W393" authorId="0" shapeId="0" xr:uid="{16B42B1D-61A9-4F86-A0CF-D2C095B4F503}">
      <text>
        <r>
          <rPr>
            <sz val="10"/>
            <color indexed="81"/>
            <rFont val="Lucida Console"/>
            <family val="3"/>
          </rPr>
          <t>_x000D_
SegMedTra</t>
        </r>
      </text>
    </comment>
    <comment ref="X393" authorId="0" shapeId="0" xr:uid="{B10B81BD-30BD-4673-89D3-8447A5064F6D}">
      <text>
        <r>
          <rPr>
            <sz val="10"/>
            <color indexed="81"/>
            <rFont val="Lucida Console"/>
            <family val="3"/>
          </rPr>
          <t>_x000D_
EQUIP PROT IND, INST MAT P/ SINAL, CONTR, COMB ...</t>
        </r>
      </text>
    </comment>
    <comment ref="Y393" authorId="0" shapeId="0" xr:uid="{14758BE5-E027-414A-AEDD-E768FF49A37B}">
      <text>
        <r>
          <rPr>
            <sz val="10"/>
            <color indexed="81"/>
            <rFont val="Lucida Console"/>
            <family val="3"/>
          </rPr>
          <t>_x000D_
EQUIPAMENTOS E ACESSORIOS DE SEGURANCA EXTERNA</t>
        </r>
      </text>
    </comment>
    <comment ref="AW393" authorId="0" shapeId="0" xr:uid="{EA2984A1-0120-4DB6-8002-83AEC09CC50E}">
      <text>
        <r>
          <rPr>
            <sz val="10"/>
            <color indexed="81"/>
            <rFont val="Lucida Console"/>
            <family val="3"/>
          </rPr>
          <t>Tempo de Estoque (Meses)_x000D_
_x000D_
171,0</t>
        </r>
      </text>
    </comment>
    <comment ref="A394" authorId="0" shapeId="0" xr:uid="{3C1A3669-2E0B-41A3-95F7-BE00008EE613}">
      <text>
        <r>
          <rPr>
            <sz val="10"/>
            <color indexed="81"/>
            <rFont val="Lucida Console"/>
            <family val="3"/>
          </rPr>
          <t>_x000D_
42566</t>
        </r>
      </text>
    </comment>
    <comment ref="B394" authorId="0" shapeId="0" xr:uid="{BE643726-0985-48D9-8FB1-C43CC9B18F35}">
      <text>
        <r>
          <rPr>
            <sz val="10"/>
            <color indexed="81"/>
            <rFont val="Lucida Console"/>
            <family val="3"/>
          </rPr>
          <t>DESCRIÇÃO DETALHADA_x000D_
FOLHA DE PORTA - EM IMBUIA - 0,92 X 2,10 M</t>
        </r>
      </text>
    </comment>
    <comment ref="G394" authorId="0" shapeId="0" xr:uid="{40586F99-4C95-4EFD-BDCE-B1C41832C7FC}">
      <text>
        <r>
          <rPr>
            <sz val="10"/>
            <color indexed="81"/>
            <rFont val="Lucida Console"/>
            <family val="3"/>
          </rPr>
          <t>_x000D_
Últ estimativa : 30_x000D_
Enviada em     : 24.11.2020_x000D_
Ata - Venc     : 145/21 - 26.05.2022</t>
        </r>
      </text>
    </comment>
    <comment ref="S394" authorId="0" shapeId="0" xr:uid="{6847F050-F619-4781-9DC5-8240B6A0F0D7}">
      <text>
        <r>
          <rPr>
            <sz val="10"/>
            <color indexed="81"/>
            <rFont val="Lucida Console"/>
            <family val="3"/>
          </rPr>
          <t>_x000D_
ATA  143/23 | Venc: 05.09.2024 | Saldo:     160 | Fornec: RCL COMERCIO DE MATERIAIS DE CONSTRUCAO E SERVICOS LTDA_x000D_
ATA  143/23 | Venc:   | Saldo:     160 | Fornec: RCL COMERCIO DE MATERIAIS DE CONSTRUCAO E SERVICOS LTDA</t>
        </r>
      </text>
    </comment>
    <comment ref="W394" authorId="0" shapeId="0" xr:uid="{475D748E-ECEB-4858-A63A-2368AAE3C175}">
      <text>
        <r>
          <rPr>
            <sz val="10"/>
            <color indexed="81"/>
            <rFont val="Lucida Console"/>
            <family val="3"/>
          </rPr>
          <t>_x000D_
DM-Construção</t>
        </r>
      </text>
    </comment>
    <comment ref="X394" authorId="0" shapeId="0" xr:uid="{BB14CFFE-E6F4-407E-8925-989F545084C1}">
      <text>
        <r>
          <rPr>
            <sz val="10"/>
            <color indexed="81"/>
            <rFont val="Lucida Console"/>
            <family val="3"/>
          </rPr>
          <t>_x000D_
MAT.E EQUIP. P/ CONSTR.CIVIL E CONSERV. DE VIAS PUBL.</t>
        </r>
      </text>
    </comment>
    <comment ref="Y394" authorId="0" shapeId="0" xr:uid="{48223B5C-114A-4E02-83AD-72E69733A84A}">
      <text>
        <r>
          <rPr>
            <sz val="10"/>
            <color indexed="81"/>
            <rFont val="Lucida Console"/>
            <family val="3"/>
          </rPr>
          <t>_x000D_
PORTAS, BATENTES E GUARNICOES DE MADEIRA, FERRO, METAL</t>
        </r>
      </text>
    </comment>
    <comment ref="AW394" authorId="0" shapeId="0" xr:uid="{ED3DEF30-4379-4324-A264-854CB75A3050}">
      <text>
        <r>
          <rPr>
            <sz val="10"/>
            <color indexed="81"/>
            <rFont val="Lucida Console"/>
            <family val="3"/>
          </rPr>
          <t>Tempo de Estoque (Meses)_x000D_
_x000D_
47,0</t>
        </r>
      </text>
    </comment>
    <comment ref="A395" authorId="0" shapeId="0" xr:uid="{4442F8B2-0D00-4D4D-8EAB-A70ACA257B48}">
      <text>
        <r>
          <rPr>
            <sz val="10"/>
            <color indexed="81"/>
            <rFont val="Lucida Console"/>
            <family val="3"/>
          </rPr>
          <t>_x000D_
78307</t>
        </r>
      </text>
    </comment>
    <comment ref="B395" authorId="0" shapeId="0" xr:uid="{DB7D51F3-5E96-4A33-BE3C-77BBBCF46096}">
      <text>
        <r>
          <rPr>
            <sz val="10"/>
            <color indexed="81"/>
            <rFont val="Lucida Console"/>
            <family val="3"/>
          </rPr>
          <t>DESCRIÇÃO DETALHADA_x000D_
FOLHA DE PORTA DE IMBUIA - MED. 1,02 X 2,10 M</t>
        </r>
      </text>
    </comment>
    <comment ref="G395" authorId="0" shapeId="0" xr:uid="{9AA9BB56-0ADC-4B5A-BB97-45D0E424051F}">
      <text>
        <r>
          <rPr>
            <sz val="10"/>
            <color indexed="81"/>
            <rFont val="Lucida Console"/>
            <family val="3"/>
          </rPr>
          <t>_x000D_
Últ estimativa : 0_x000D_
Enviada em     : 24.11.2020_x000D_
Ata - Venc     : 145/21 - 26.05.2022</t>
        </r>
      </text>
    </comment>
    <comment ref="S395" authorId="0" shapeId="0" xr:uid="{FD536470-5657-4F83-A6A7-7DC628E16864}">
      <text>
        <r>
          <rPr>
            <sz val="10"/>
            <color indexed="81"/>
            <rFont val="Lucida Console"/>
            <family val="3"/>
          </rPr>
          <t>_x000D_
ATA  143/23 | Venc: 05.09.2024 | Saldo:      44 | Fornec: 50X1 COMERCIO DE MADEIRAS LTDA_x000D_
ATA  143/23 | Venc:   | Saldo:      44 | Fornec: 50X1 COMERCIO DE MADEIRAS LTDA</t>
        </r>
      </text>
    </comment>
    <comment ref="W395" authorId="0" shapeId="0" xr:uid="{FB326188-A215-4C1D-A685-E815695F404F}">
      <text>
        <r>
          <rPr>
            <sz val="10"/>
            <color indexed="81"/>
            <rFont val="Lucida Console"/>
            <family val="3"/>
          </rPr>
          <t>_x000D_
DM-Construção</t>
        </r>
      </text>
    </comment>
    <comment ref="X395" authorId="0" shapeId="0" xr:uid="{B98CDB68-90D5-497B-A454-6E0585E517F1}">
      <text>
        <r>
          <rPr>
            <sz val="10"/>
            <color indexed="81"/>
            <rFont val="Lucida Console"/>
            <family val="3"/>
          </rPr>
          <t>_x000D_
MAT.E EQUIP. P/ CONSTR.CIVIL E CONSERV. DE VIAS PUBL.</t>
        </r>
      </text>
    </comment>
    <comment ref="Y395" authorId="0" shapeId="0" xr:uid="{FE370E0C-994E-412E-B3FF-E576224F7A4D}">
      <text>
        <r>
          <rPr>
            <sz val="10"/>
            <color indexed="81"/>
            <rFont val="Lucida Console"/>
            <family val="3"/>
          </rPr>
          <t>_x000D_
PORTAS, BATENTES E GUARNICOES DE MADEIRA, FERRO, METAL</t>
        </r>
      </text>
    </comment>
    <comment ref="AW395" authorId="0" shapeId="0" xr:uid="{08D29226-2C9E-4D33-896C-AC71C68575CA}">
      <text>
        <r>
          <rPr>
            <sz val="10"/>
            <color indexed="81"/>
            <rFont val="Lucida Console"/>
            <family val="3"/>
          </rPr>
          <t>Tempo de Estoque (Meses)_x000D_
_x000D_
34,0</t>
        </r>
      </text>
    </comment>
    <comment ref="A396" authorId="0" shapeId="0" xr:uid="{A78B21AE-565A-46BC-8A9A-3359B86B3064}">
      <text>
        <r>
          <rPr>
            <sz val="10"/>
            <color indexed="81"/>
            <rFont val="Lucida Console"/>
            <family val="3"/>
          </rPr>
          <t>_x000D_
50591</t>
        </r>
      </text>
    </comment>
    <comment ref="B396" authorId="0" shapeId="0" xr:uid="{C5503D48-E63A-443B-8247-989A450339AA}">
      <text>
        <r>
          <rPr>
            <sz val="10"/>
            <color indexed="81"/>
            <rFont val="Lucida Console"/>
            <family val="3"/>
          </rPr>
          <t>DESCRIÇÃO DETALHADA_x000D_
FOLHA DE PORTA EM IMBUIA - MED: 0,72 X 2,10 M</t>
        </r>
      </text>
    </comment>
    <comment ref="G396" authorId="0" shapeId="0" xr:uid="{CF396C8B-0863-4AEA-892D-D6210F99E209}">
      <text>
        <r>
          <rPr>
            <sz val="10"/>
            <color indexed="81"/>
            <rFont val="Lucida Console"/>
            <family val="3"/>
          </rPr>
          <t>_x000D_
Últ estimativa : 0_x000D_
Enviada em     : 24.11.2020_x000D_
Ata - Venc     : 145/21 - 26.05.2022</t>
        </r>
      </text>
    </comment>
    <comment ref="S396" authorId="0" shapeId="0" xr:uid="{D1BD48B7-9812-46DD-AE95-ECED8C9AFCAA}">
      <text>
        <r>
          <rPr>
            <sz val="10"/>
            <color indexed="81"/>
            <rFont val="Lucida Console"/>
            <family val="3"/>
          </rPr>
          <t>_x000D_
ATA  143/23 | Venc: 05.09.2024 | Saldo:      66 | Fornec: RCL COMERCIO DE MATERIAIS DE CONSTRUCAO E SERVICOS LTDA_x000D_
ATA  143/23 | Venc:   | Saldo:      66 | Fornec: RCL COMERCIO DE MATERIAIS DE CONSTRUCAO E SERVICOS LTDA</t>
        </r>
      </text>
    </comment>
    <comment ref="W396" authorId="0" shapeId="0" xr:uid="{9A2F90D3-EBDC-4EBB-917D-3B0C8D7BCD26}">
      <text>
        <r>
          <rPr>
            <sz val="10"/>
            <color indexed="81"/>
            <rFont val="Lucida Console"/>
            <family val="3"/>
          </rPr>
          <t>_x000D_
DM-Construção</t>
        </r>
      </text>
    </comment>
    <comment ref="X396" authorId="0" shapeId="0" xr:uid="{4A192015-AA8F-4B8E-BAF1-BDC3BFBEFB0C}">
      <text>
        <r>
          <rPr>
            <sz val="10"/>
            <color indexed="81"/>
            <rFont val="Lucida Console"/>
            <family val="3"/>
          </rPr>
          <t>_x000D_
MAT.E EQUIP. P/ CONSTR.CIVIL E CONSERV. DE VIAS PUBL.</t>
        </r>
      </text>
    </comment>
    <comment ref="Y396" authorId="0" shapeId="0" xr:uid="{D98A0177-EEF3-4EAA-ADB6-F5CF1E5DD983}">
      <text>
        <r>
          <rPr>
            <sz val="10"/>
            <color indexed="81"/>
            <rFont val="Lucida Console"/>
            <family val="3"/>
          </rPr>
          <t>_x000D_
PORTAS, BATENTES E GUARNICOES DE MADEIRA, FERRO, METAL</t>
        </r>
      </text>
    </comment>
    <comment ref="AW396" authorId="0" shapeId="0" xr:uid="{B192AFA0-69E7-4500-BF7C-81B86CFB8A61}">
      <text>
        <r>
          <rPr>
            <sz val="10"/>
            <color indexed="81"/>
            <rFont val="Lucida Console"/>
            <family val="3"/>
          </rPr>
          <t>Tempo de Estoque (Meses)_x000D_
_x000D_
30,0</t>
        </r>
      </text>
    </comment>
    <comment ref="A397" authorId="0" shapeId="0" xr:uid="{C7B1ACE9-D63D-453D-BE43-6BCE4CC474B7}">
      <text>
        <r>
          <rPr>
            <sz val="10"/>
            <color indexed="81"/>
            <rFont val="Lucida Console"/>
            <family val="3"/>
          </rPr>
          <t>_x000D_
49033</t>
        </r>
      </text>
    </comment>
    <comment ref="B397" authorId="0" shapeId="0" xr:uid="{104C24DD-E4FB-454B-AD11-04DD4AA5D791}">
      <text>
        <r>
          <rPr>
            <sz val="10"/>
            <color indexed="81"/>
            <rFont val="Lucida Console"/>
            <family val="3"/>
          </rPr>
          <t>DESCRIÇÃO DETALHADA_x000D_
FOLHA DE PORTA EM IMBUIA - MED: 0,82 X 2,10 M</t>
        </r>
      </text>
    </comment>
    <comment ref="G397" authorId="0" shapeId="0" xr:uid="{3E72D7BD-6845-4BC5-8447-DCA83FDA863B}">
      <text>
        <r>
          <rPr>
            <sz val="10"/>
            <color indexed="81"/>
            <rFont val="Lucida Console"/>
            <family val="3"/>
          </rPr>
          <t>_x000D_
Últ estimativa : 40_x000D_
Enviada em     : 24.11.2020_x000D_
Ata - Venc     : 145/21 - 26.05.2022</t>
        </r>
      </text>
    </comment>
    <comment ref="S397" authorId="0" shapeId="0" xr:uid="{AC8E69EB-C898-41C3-8D13-6CA2D6ED23D0}">
      <text>
        <r>
          <rPr>
            <sz val="10"/>
            <color indexed="81"/>
            <rFont val="Lucida Console"/>
            <family val="3"/>
          </rPr>
          <t>_x000D_
ATA  143/23 | Venc: 05.09.2024 | Saldo:     143 | Fornec: RCL COMERCIO DE MATERIAIS DE CONSTRUCAO E SERVICOS LTDA_x000D_
ATA  143/23 | Venc:   | Saldo:     143 | Fornec: RCL COMERCIO DE MATERIAIS DE CONSTRUCAO E SERVICOS LTDA</t>
        </r>
      </text>
    </comment>
    <comment ref="W397" authorId="0" shapeId="0" xr:uid="{1F881AC8-9B07-45C9-A865-304D271A89AF}">
      <text>
        <r>
          <rPr>
            <sz val="10"/>
            <color indexed="81"/>
            <rFont val="Lucida Console"/>
            <family val="3"/>
          </rPr>
          <t>_x000D_
DM-Construção</t>
        </r>
      </text>
    </comment>
    <comment ref="X397" authorId="0" shapeId="0" xr:uid="{1F2C94E1-FDCA-45A7-AF06-7A573A5A8ACA}">
      <text>
        <r>
          <rPr>
            <sz val="10"/>
            <color indexed="81"/>
            <rFont val="Lucida Console"/>
            <family val="3"/>
          </rPr>
          <t>_x000D_
MAT.E EQUIP. P/ CONSTR.CIVIL E CONSERV. DE VIAS PUBL.</t>
        </r>
      </text>
    </comment>
    <comment ref="Y397" authorId="0" shapeId="0" xr:uid="{D8451F29-A916-4C0E-B70C-AFBEE5FC2D01}">
      <text>
        <r>
          <rPr>
            <sz val="10"/>
            <color indexed="81"/>
            <rFont val="Lucida Console"/>
            <family val="3"/>
          </rPr>
          <t>_x000D_
PORTAS, BATENTES E GUARNICOES DE MADEIRA, FERRO, METAL</t>
        </r>
      </text>
    </comment>
    <comment ref="AW397" authorId="0" shapeId="0" xr:uid="{81DB1964-671B-4548-959E-2273D74B54E2}">
      <text>
        <r>
          <rPr>
            <sz val="10"/>
            <color indexed="81"/>
            <rFont val="Lucida Console"/>
            <family val="3"/>
          </rPr>
          <t>Tempo de Estoque (Meses)_x000D_
_x000D_
32,0</t>
        </r>
      </text>
    </comment>
    <comment ref="A398" authorId="0" shapeId="0" xr:uid="{4C7AB761-9897-4B10-AAFB-B8C136D5B66B}">
      <text>
        <r>
          <rPr>
            <sz val="10"/>
            <color indexed="81"/>
            <rFont val="Lucida Console"/>
            <family val="3"/>
          </rPr>
          <t>_x000D_
56519</t>
        </r>
      </text>
    </comment>
    <comment ref="B398" authorId="0" shapeId="0" xr:uid="{40995512-CA25-4C1A-9BBD-3FF474760AC1}">
      <text>
        <r>
          <rPr>
            <sz val="10"/>
            <color indexed="81"/>
            <rFont val="Lucida Console"/>
            <family val="3"/>
          </rPr>
          <t>DESCRIÇÃO DETALHADA_x000D_
FOLHA DE PORTA TIPO MEXICANA - MED.: 0,82 X 2,10 M</t>
        </r>
      </text>
    </comment>
    <comment ref="G398" authorId="0" shapeId="0" xr:uid="{64DE6A54-67D4-4D3A-9E84-CE7B6E7F8C8A}">
      <text>
        <r>
          <rPr>
            <sz val="10"/>
            <color indexed="81"/>
            <rFont val="Lucida Console"/>
            <family val="3"/>
          </rPr>
          <t>_x000D_
Últ estimativa : 30_x000D_
Enviada em     : 24.11.2020_x000D_
Ata - Venc     : 145/21 - 26.05.2022</t>
        </r>
      </text>
    </comment>
    <comment ref="S398" authorId="0" shapeId="0" xr:uid="{A4340910-C317-441A-8EED-92A391B54865}">
      <text>
        <r>
          <rPr>
            <sz val="10"/>
            <color indexed="81"/>
            <rFont val="Lucida Console"/>
            <family val="3"/>
          </rPr>
          <t>_x000D_
ATA  143/23 | Venc: 05.09.2024 | Saldo:     143 | Fornec: M A COMÉRCIO DE MADEIRAS LTDA_x000D_
ATA  143/23 | Venc:   | Saldo:     143 | Fornec: M A COMÉRCIO DE MADEIRAS LTDA</t>
        </r>
      </text>
    </comment>
    <comment ref="W398" authorId="0" shapeId="0" xr:uid="{9578A06A-39D6-4D96-ABE6-09EB68316FA1}">
      <text>
        <r>
          <rPr>
            <sz val="10"/>
            <color indexed="81"/>
            <rFont val="Lucida Console"/>
            <family val="3"/>
          </rPr>
          <t>_x000D_
DM-Construção</t>
        </r>
      </text>
    </comment>
    <comment ref="X398" authorId="0" shapeId="0" xr:uid="{13330805-1FC8-48AF-8DC6-9FE79409DB96}">
      <text>
        <r>
          <rPr>
            <sz val="10"/>
            <color indexed="81"/>
            <rFont val="Lucida Console"/>
            <family val="3"/>
          </rPr>
          <t>_x000D_
MAT.E EQUIP. P/ CONSTR.CIVIL E CONSERV. DE VIAS PUBL.</t>
        </r>
      </text>
    </comment>
    <comment ref="Y398" authorId="0" shapeId="0" xr:uid="{E80D79E6-CBB8-4987-BBC3-84F98B1A79AC}">
      <text>
        <r>
          <rPr>
            <sz val="10"/>
            <color indexed="81"/>
            <rFont val="Lucida Console"/>
            <family val="3"/>
          </rPr>
          <t>_x000D_
PORTAS, BATENTES E GUARNICOES DE MADEIRA, FERRO, METAL</t>
        </r>
      </text>
    </comment>
    <comment ref="AW398" authorId="0" shapeId="0" xr:uid="{507A7E0C-3606-467A-A13A-9B5A74C339BF}">
      <text>
        <r>
          <rPr>
            <sz val="10"/>
            <color indexed="81"/>
            <rFont val="Lucida Console"/>
            <family val="3"/>
          </rPr>
          <t>Tempo de Estoque (Meses)_x000D_
_x000D_
41,0</t>
        </r>
      </text>
    </comment>
    <comment ref="A399" authorId="0" shapeId="0" xr:uid="{9DF90441-03D7-4D30-A01B-A3C427FE10A6}">
      <text>
        <r>
          <rPr>
            <sz val="10"/>
            <color indexed="81"/>
            <rFont val="Lucida Console"/>
            <family val="3"/>
          </rPr>
          <t>_x000D_
56520</t>
        </r>
      </text>
    </comment>
    <comment ref="B399" authorId="0" shapeId="0" xr:uid="{7955F01C-3058-4B6B-9E57-7B6BE100D03B}">
      <text>
        <r>
          <rPr>
            <sz val="10"/>
            <color indexed="81"/>
            <rFont val="Lucida Console"/>
            <family val="3"/>
          </rPr>
          <t>DESCRIÇÃO DETALHADA_x000D_
FOLHA DE PORTA TIPO MEXICANA - MED.: 0,92 X 2,10 M</t>
        </r>
      </text>
    </comment>
    <comment ref="G399" authorId="0" shapeId="0" xr:uid="{E4E13769-B9FE-4F69-B6B1-97782D2ADB8F}">
      <text>
        <r>
          <rPr>
            <sz val="10"/>
            <color indexed="81"/>
            <rFont val="Lucida Console"/>
            <family val="3"/>
          </rPr>
          <t>_x000D_
Últ estimativa : 50_x000D_
Enviada em     : 24.11.2020_x000D_
Ata - Venc     : 145/21 - 26.05.2022</t>
        </r>
      </text>
    </comment>
    <comment ref="S399" authorId="0" shapeId="0" xr:uid="{A0C47FC8-ABE3-4822-A16C-491615A020E0}">
      <text>
        <r>
          <rPr>
            <sz val="10"/>
            <color indexed="81"/>
            <rFont val="Lucida Console"/>
            <family val="3"/>
          </rPr>
          <t>_x000D_
ATA  143/23 | Venc: 05.09.2024 | Saldo:     109 | Fornec: RCL COMERCIO DE MATERIAIS DE CONSTRUCAO E SERVICOS LTDA_x000D_
ATA  143/23 | Venc:   | Saldo:     109 | Fornec: RCL COMERCIO DE MATERIAIS DE CONSTRUCAO E SERVICOS LTDA</t>
        </r>
      </text>
    </comment>
    <comment ref="W399" authorId="0" shapeId="0" xr:uid="{B3B9E7A5-4395-4CD9-B985-BB1D6C158E03}">
      <text>
        <r>
          <rPr>
            <sz val="10"/>
            <color indexed="81"/>
            <rFont val="Lucida Console"/>
            <family val="3"/>
          </rPr>
          <t>_x000D_
DM-Construção</t>
        </r>
      </text>
    </comment>
    <comment ref="X399" authorId="0" shapeId="0" xr:uid="{83A5C447-6F4B-4547-AB8E-290854390F80}">
      <text>
        <r>
          <rPr>
            <sz val="10"/>
            <color indexed="81"/>
            <rFont val="Lucida Console"/>
            <family val="3"/>
          </rPr>
          <t>_x000D_
MAT.E EQUIP. P/ CONSTR.CIVIL E CONSERV. DE VIAS PUBL.</t>
        </r>
      </text>
    </comment>
    <comment ref="Y399" authorId="0" shapeId="0" xr:uid="{0B5E4C3B-A56E-4551-83E6-DBFDC4E29EB5}">
      <text>
        <r>
          <rPr>
            <sz val="10"/>
            <color indexed="81"/>
            <rFont val="Lucida Console"/>
            <family val="3"/>
          </rPr>
          <t>_x000D_
PORTAS, BATENTES E GUARNICOES DE MADEIRA, FERRO, METAL</t>
        </r>
      </text>
    </comment>
    <comment ref="AW399" authorId="0" shapeId="0" xr:uid="{0C5E5DA4-ED27-4C24-A977-BF5F0CAFE744}">
      <text>
        <r>
          <rPr>
            <sz val="10"/>
            <color indexed="81"/>
            <rFont val="Lucida Console"/>
            <family val="3"/>
          </rPr>
          <t>Tempo de Estoque (Meses)_x000D_
_x000D_
4,0</t>
        </r>
      </text>
    </comment>
    <comment ref="A400" authorId="0" shapeId="0" xr:uid="{6A9DFBCE-D0A0-4B8B-BCC3-36693E6C9133}">
      <text>
        <r>
          <rPr>
            <sz val="10"/>
            <color indexed="81"/>
            <rFont val="Lucida Console"/>
            <family val="3"/>
          </rPr>
          <t>_x000D_
98702</t>
        </r>
      </text>
    </comment>
    <comment ref="B400" authorId="0" shapeId="0" xr:uid="{819346A2-AF87-4803-9AD1-F5BD5622CCE0}">
      <text>
        <r>
          <rPr>
            <sz val="10"/>
            <color indexed="81"/>
            <rFont val="Lucida Console"/>
            <family val="3"/>
          </rPr>
          <t>DESCRIÇÃO DETALHADA_x000D_
FORRO EM PVC BRANCO LISO, REGUA DE 6M DE COMPRIMENTO, 20CM DE LARGURA - 10MM DE ESPESSURA (ESPESSURA COM TOLERANCIA DE +/- 2MM)</t>
        </r>
      </text>
    </comment>
    <comment ref="G400" authorId="0" shapeId="0" xr:uid="{BC8A7B3F-2DFA-4D14-8B8D-2B6095CFE556}">
      <text>
        <r>
          <rPr>
            <sz val="10"/>
            <color indexed="81"/>
            <rFont val="Lucida Console"/>
            <family val="3"/>
          </rPr>
          <t>_x000D_
Últ estimativa : 5.000_x000D_
Enviada em     : 22.04.2021_x000D_
Ata - Venc     : 174/20 - 16.08.2021</t>
        </r>
      </text>
    </comment>
    <comment ref="O400" authorId="0" shapeId="0" xr:uid="{F84CA834-33F5-4072-AF70-C56178233E78}">
      <text>
        <r>
          <rPr>
            <sz val="10"/>
            <color indexed="81"/>
            <rFont val="Lucida Console"/>
            <family val="3"/>
          </rPr>
          <t xml:space="preserve">_x000D_
Pertencia a ATA nº 174/20_x000D_
Estimativa de Renovação enviada em 22.04.2021 - Qtd 5.000_x000D_
PE 120/21 lote _x000D_
 = </t>
        </r>
      </text>
    </comment>
    <comment ref="W400" authorId="0" shapeId="0" xr:uid="{90087437-FA40-4773-820B-6A5C7F5C0CD7}">
      <text>
        <r>
          <rPr>
            <sz val="10"/>
            <color indexed="81"/>
            <rFont val="Lucida Console"/>
            <family val="3"/>
          </rPr>
          <t>_x000D_
DM-Construção</t>
        </r>
      </text>
    </comment>
    <comment ref="X400" authorId="0" shapeId="0" xr:uid="{671EA319-32C8-48F0-A00B-C9CF96ED05B6}">
      <text>
        <r>
          <rPr>
            <sz val="10"/>
            <color indexed="81"/>
            <rFont val="Lucida Console"/>
            <family val="3"/>
          </rPr>
          <t>_x000D_
MAT.E EQUIP. P/ CONSTR.CIVIL E CONSERV. DE VIAS PUBL.</t>
        </r>
      </text>
    </comment>
    <comment ref="Y400" authorId="0" shapeId="0" xr:uid="{C9811DB5-8C5F-4F9A-B89F-372F4E168BEC}">
      <text>
        <r>
          <rPr>
            <sz val="10"/>
            <color indexed="81"/>
            <rFont val="Lucida Console"/>
            <family val="3"/>
          </rPr>
          <t>_x000D_
FORROS</t>
        </r>
      </text>
    </comment>
    <comment ref="AC400" authorId="0" shapeId="0" xr:uid="{E6A93EDC-BB57-427B-8407-A4C2EEBE02F6}">
      <text>
        <r>
          <rPr>
            <sz val="10"/>
            <color indexed="81"/>
            <rFont val="Lucida Console"/>
            <family val="3"/>
          </rPr>
          <t>_x000D_
AF 10.466/23 | Vc 28.09.2023 | Saldo  8.000 | THIPLAN COMERCIAL LTDA ( 7299 )</t>
        </r>
      </text>
    </comment>
    <comment ref="AG400" authorId="0" shapeId="0" xr:uid="{BFD4EAD9-6328-44E1-AEE4-978C2C97AEC0}">
      <text>
        <r>
          <rPr>
            <sz val="10"/>
            <color indexed="81"/>
            <rFont val="Lucida Console"/>
            <family val="3"/>
          </rPr>
          <t>_x000D_
AF 10.466/23 | Vc 28.09.2023 | Saldo  8.000 | THIPLAN COMERCIAL LTDA ( 7299 )</t>
        </r>
      </text>
    </comment>
    <comment ref="AW400" authorId="0" shapeId="0" xr:uid="{70B767A4-C3BA-4BDC-999A-B5B9AABDDFE0}">
      <text>
        <r>
          <rPr>
            <sz val="10"/>
            <color indexed="81"/>
            <rFont val="Lucida Console"/>
            <family val="3"/>
          </rPr>
          <t>Tempo de Estoque (Meses)_x000D_
_x000D_
8.000,0</t>
        </r>
      </text>
    </comment>
    <comment ref="A401" authorId="0" shapeId="0" xr:uid="{E004DCC6-9C5D-4843-941D-987A82354E29}">
      <text>
        <r>
          <rPr>
            <sz val="10"/>
            <color indexed="81"/>
            <rFont val="Lucida Console"/>
            <family val="3"/>
          </rPr>
          <t>_x000D_
141253</t>
        </r>
      </text>
    </comment>
    <comment ref="B401" authorId="0" shapeId="0" xr:uid="{686E14DD-BEEE-4B06-A8C5-99ADB492AD7D}">
      <text>
        <r>
          <rPr>
            <sz val="10"/>
            <color indexed="81"/>
            <rFont val="Lucida Console"/>
            <family val="3"/>
          </rPr>
          <t>DESCRIÇÃO DETALHADA_x000D_
FUNDO PARA GALVANIZADOS, LINHA PREMIUM, NA COR CINZA - GALAO COM 3,600 ML</t>
        </r>
      </text>
    </comment>
    <comment ref="W401" authorId="0" shapeId="0" xr:uid="{E9F534D0-61A6-4B25-A1F5-32F127697E43}">
      <text>
        <r>
          <rPr>
            <sz val="10"/>
            <color indexed="81"/>
            <rFont val="Lucida Console"/>
            <family val="3"/>
          </rPr>
          <t>_x000D_
DM-Pintura</t>
        </r>
      </text>
    </comment>
    <comment ref="X401" authorId="0" shapeId="0" xr:uid="{1EDFE80E-A977-4E37-9152-815342480707}">
      <text>
        <r>
          <rPr>
            <sz val="10"/>
            <color indexed="81"/>
            <rFont val="Lucida Console"/>
            <family val="3"/>
          </rPr>
          <t>_x000D_
EQUIP. E MATERIAIS P/PINTURAS E IMPERMEABILIZACAO</t>
        </r>
      </text>
    </comment>
    <comment ref="Y401" authorId="0" shapeId="0" xr:uid="{EEB57DCB-B6F4-415C-8819-5E8B462BE26A}">
      <text>
        <r>
          <rPr>
            <sz val="10"/>
            <color indexed="81"/>
            <rFont val="Lucida Console"/>
            <family val="3"/>
          </rPr>
          <t>_x000D_
SELADORES</t>
        </r>
      </text>
    </comment>
    <comment ref="AW401" authorId="0" shapeId="0" xr:uid="{73DDB0E1-E13F-4103-B217-1C62C7CE9A4D}">
      <text>
        <r>
          <rPr>
            <sz val="10"/>
            <color indexed="81"/>
            <rFont val="Lucida Console"/>
            <family val="3"/>
          </rPr>
          <t>Tempo de Estoque (Meses)_x000D_
_x000D_
0,0</t>
        </r>
      </text>
    </comment>
    <comment ref="A402" authorId="0" shapeId="0" xr:uid="{309D5FBA-23A5-4CA9-8A65-7002149BE775}">
      <text>
        <r>
          <rPr>
            <sz val="10"/>
            <color indexed="81"/>
            <rFont val="Lucida Console"/>
            <family val="3"/>
          </rPr>
          <t>_x000D_
102728</t>
        </r>
      </text>
    </comment>
    <comment ref="B402" authorId="0" shapeId="0" xr:uid="{95E0B793-ECD3-4CC4-B1CE-983E6EA7FD04}">
      <text>
        <r>
          <rPr>
            <sz val="10"/>
            <color indexed="81"/>
            <rFont val="Lucida Console"/>
            <family val="3"/>
          </rPr>
          <t>DESCRIÇÃO DETALHADA_x000D_
GANCHO CURTO PARA PERFILADO</t>
        </r>
      </text>
    </comment>
    <comment ref="W402" authorId="0" shapeId="0" xr:uid="{F33D6D8F-DA80-4F0D-B5EC-F1C2C00F5F10}">
      <text>
        <r>
          <rPr>
            <sz val="10"/>
            <color indexed="81"/>
            <rFont val="Lucida Console"/>
            <family val="3"/>
          </rPr>
          <t>_x000D_
DM-Construção</t>
        </r>
      </text>
    </comment>
    <comment ref="X402" authorId="0" shapeId="0" xr:uid="{0680923F-3FAF-4A3C-9548-3FF7476E9C9B}">
      <text>
        <r>
          <rPr>
            <sz val="10"/>
            <color indexed="81"/>
            <rFont val="Lucida Console"/>
            <family val="3"/>
          </rPr>
          <t>_x000D_
METAIS,LAMINAD.,PERFILADOS E ARTEFATOS METALICOS</t>
        </r>
      </text>
    </comment>
    <comment ref="Y402" authorId="0" shapeId="0" xr:uid="{DA4936CD-FB49-44D0-8729-B0FDAFBEF3DB}">
      <text>
        <r>
          <rPr>
            <sz val="10"/>
            <color indexed="81"/>
            <rFont val="Lucida Console"/>
            <family val="3"/>
          </rPr>
          <t>_x000D_
FERROS E ACOS AVULSOS</t>
        </r>
      </text>
    </comment>
    <comment ref="AW402" authorId="0" shapeId="0" xr:uid="{30498563-C376-4F78-8F67-C07D9CD5A604}">
      <text>
        <r>
          <rPr>
            <sz val="10"/>
            <color indexed="81"/>
            <rFont val="Lucida Console"/>
            <family val="3"/>
          </rPr>
          <t>Tempo de Estoque (Meses)_x000D_
_x000D_
274,0</t>
        </r>
      </text>
    </comment>
    <comment ref="A403" authorId="0" shapeId="0" xr:uid="{E417F6B4-C5A1-4A40-AEF7-E31E5A6D49B5}">
      <text>
        <r>
          <rPr>
            <sz val="10"/>
            <color indexed="81"/>
            <rFont val="Lucida Console"/>
            <family val="3"/>
          </rPr>
          <t>_x000D_
89194</t>
        </r>
      </text>
    </comment>
    <comment ref="B403" authorId="0" shapeId="0" xr:uid="{7A4FCB98-E3CF-4DD7-AD6F-47E253B2C939}">
      <text>
        <r>
          <rPr>
            <sz val="10"/>
            <color indexed="81"/>
            <rFont val="Lucida Console"/>
            <family val="3"/>
          </rPr>
          <t>DESCRIÇÃO DETALHADA_x000D_
GARRAFA TERMICA DE PRESSAO, EM INOX, COM ALCA - CAPACIDADE DE 01 LITRO</t>
        </r>
      </text>
    </comment>
    <comment ref="W403" authorId="0" shapeId="0" xr:uid="{995414DB-BEC8-411A-A481-2E367FC5B4B5}">
      <text>
        <r>
          <rPr>
            <sz val="10"/>
            <color indexed="81"/>
            <rFont val="Lucida Console"/>
            <family val="3"/>
          </rPr>
          <t>_x000D_
Administrativo</t>
        </r>
      </text>
    </comment>
    <comment ref="X403" authorId="0" shapeId="0" xr:uid="{DD80EAEE-9BFF-4029-88B7-AC8D6EEC0A12}">
      <text>
        <r>
          <rPr>
            <sz val="10"/>
            <color indexed="81"/>
            <rFont val="Lucida Console"/>
            <family val="3"/>
          </rPr>
          <t>_x000D_
EMBALAG., RECIP., ACESSOR., EQUIP., MATER. P/ACONDICIO</t>
        </r>
      </text>
    </comment>
    <comment ref="Y403" authorId="0" shapeId="0" xr:uid="{C5F6F0FC-C633-4440-B970-25D4D927DF69}">
      <text>
        <r>
          <rPr>
            <sz val="10"/>
            <color indexed="81"/>
            <rFont val="Lucida Console"/>
            <family val="3"/>
          </rPr>
          <t>_x000D_
GARRAFAS E JARROS</t>
        </r>
      </text>
    </comment>
    <comment ref="AW403" authorId="0" shapeId="0" xr:uid="{3FAB8E86-7159-4F5D-93A6-CF5CDBFEB713}">
      <text>
        <r>
          <rPr>
            <sz val="10"/>
            <color indexed="81"/>
            <rFont val="Lucida Console"/>
            <family val="3"/>
          </rPr>
          <t>Tempo de Estoque (Meses)_x000D_
_x000D_
500,0</t>
        </r>
      </text>
    </comment>
    <comment ref="A404" authorId="0" shapeId="0" xr:uid="{DCFE37F9-3A9B-4711-A0A8-B3DCEC6C52A0}">
      <text>
        <r>
          <rPr>
            <sz val="10"/>
            <color indexed="81"/>
            <rFont val="Lucida Console"/>
            <family val="3"/>
          </rPr>
          <t>_x000D_
27353</t>
        </r>
      </text>
    </comment>
    <comment ref="B404" authorId="0" shapeId="0" xr:uid="{7CB027B5-7F48-4DC2-8374-902F557411FE}">
      <text>
        <r>
          <rPr>
            <sz val="10"/>
            <color indexed="81"/>
            <rFont val="Lucida Console"/>
            <family val="3"/>
          </rPr>
          <t>DESCRIÇÃO DETALHADA_x000D_
GESSO ESTUQUE, EMBALAGEM C/ 01 KG</t>
        </r>
      </text>
    </comment>
    <comment ref="G404" authorId="0" shapeId="0" xr:uid="{4F3FD225-8BD3-4E1D-BA7C-8CBF55987047}">
      <text>
        <r>
          <rPr>
            <sz val="10"/>
            <color indexed="81"/>
            <rFont val="Lucida Console"/>
            <family val="3"/>
          </rPr>
          <t>_x000D_
Últ estimativa : 500_x000D_
Enviada em     : 22.04.2021_x000D_
Ata - Venc     : 174/20 - 16.08.2021</t>
        </r>
      </text>
    </comment>
    <comment ref="O404" authorId="0" shapeId="0" xr:uid="{9ABB06F8-C64D-4DC2-8C73-FF3453331D01}">
      <text>
        <r>
          <rPr>
            <sz val="10"/>
            <color indexed="81"/>
            <rFont val="Lucida Console"/>
            <family val="3"/>
          </rPr>
          <t>_x000D_
Pertencia a ATA nº 174/20_x000D_
Estimativa de Renovação enviada em 22.04.2021 - Qtd 500_x000D_
PE  99/20 lote 3_x000D_
03.08.20 = Finalizado</t>
        </r>
      </text>
    </comment>
    <comment ref="W404" authorId="0" shapeId="0" xr:uid="{CC349300-29D4-42F3-A515-1D703D10543C}">
      <text>
        <r>
          <rPr>
            <sz val="10"/>
            <color indexed="81"/>
            <rFont val="Lucida Console"/>
            <family val="3"/>
          </rPr>
          <t>_x000D_
DM-Construção</t>
        </r>
      </text>
    </comment>
    <comment ref="X404" authorId="0" shapeId="0" xr:uid="{828D278E-1264-4493-BF1D-FB0493A4A7BA}">
      <text>
        <r>
          <rPr>
            <sz val="10"/>
            <color indexed="81"/>
            <rFont val="Lucida Console"/>
            <family val="3"/>
          </rPr>
          <t>_x000D_
MAT.E EQUIP. P/ CONSTR.CIVIL E CONSERV. DE VIAS PUBL.</t>
        </r>
      </text>
    </comment>
    <comment ref="Y404" authorId="0" shapeId="0" xr:uid="{667DE82F-C127-4F35-8729-E92028772CF7}">
      <text>
        <r>
          <rPr>
            <sz val="10"/>
            <color indexed="81"/>
            <rFont val="Lucida Console"/>
            <family val="3"/>
          </rPr>
          <t>_x000D_
CIMENTO, CAL E GESSO</t>
        </r>
      </text>
    </comment>
    <comment ref="AC404" authorId="0" shapeId="0" xr:uid="{5BE186F3-2437-4228-B0E7-924976C91B26}">
      <text>
        <r>
          <rPr>
            <sz val="10"/>
            <color indexed="81"/>
            <rFont val="Lucida Console"/>
            <family val="3"/>
          </rPr>
          <t>_x000D_
AF 10.444/23 | Vc 28.09.2023 | Saldo    100 | FLEX COMERCIO E REPRESENTACAO EIRELI ( 58802 )</t>
        </r>
      </text>
    </comment>
    <comment ref="AG404" authorId="0" shapeId="0" xr:uid="{A4AE8FFE-6071-4A87-A3E6-4BF05F147DE5}">
      <text>
        <r>
          <rPr>
            <sz val="10"/>
            <color indexed="81"/>
            <rFont val="Lucida Console"/>
            <family val="3"/>
          </rPr>
          <t>_x000D_
AF 10.444/23 | Vc 28.09.2023 | Saldo    100 | FLEX COMERCIO E REPRESENTACAO EIRELI ( 58802 )</t>
        </r>
      </text>
    </comment>
    <comment ref="AW404" authorId="0" shapeId="0" xr:uid="{E99E791E-8567-491E-B9A5-32CBFA8C3B2E}">
      <text>
        <r>
          <rPr>
            <sz val="10"/>
            <color indexed="81"/>
            <rFont val="Lucida Console"/>
            <family val="3"/>
          </rPr>
          <t>Tempo de Estoque (Meses)_x000D_
_x000D_
100,0</t>
        </r>
      </text>
    </comment>
    <comment ref="A405" authorId="0" shapeId="0" xr:uid="{CF9A4095-7535-440F-8CC4-197724418B9C}">
      <text>
        <r>
          <rPr>
            <sz val="10"/>
            <color indexed="81"/>
            <rFont val="Lucida Console"/>
            <family val="3"/>
          </rPr>
          <t>_x000D_
138462</t>
        </r>
      </text>
    </comment>
    <comment ref="B405" authorId="0" shapeId="0" xr:uid="{1DE2C770-2CE7-4A9F-9A3D-5496D972DAE4}">
      <text>
        <r>
          <rPr>
            <sz val="10"/>
            <color indexed="81"/>
            <rFont val="Lucida Console"/>
            <family val="3"/>
          </rPr>
          <t>DESCRIÇÃO DETALHADA_x000D_
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r>
      </text>
    </comment>
    <comment ref="W405" authorId="0" shapeId="0" xr:uid="{811C2840-AD7C-4B0F-B104-D9B388A508DA}">
      <text>
        <r>
          <rPr>
            <sz val="10"/>
            <color indexed="81"/>
            <rFont val="Lucida Console"/>
            <family val="3"/>
          </rPr>
          <t>_x000D_
Pedagógico</t>
        </r>
      </text>
    </comment>
    <comment ref="X405" authorId="0" shapeId="0" xr:uid="{EC082DC7-B390-4053-99A1-4351F179E1A7}">
      <text>
        <r>
          <rPr>
            <sz val="10"/>
            <color indexed="81"/>
            <rFont val="Lucida Console"/>
            <family val="3"/>
          </rPr>
          <t>_x000D_
MAQ., EQUIP., COMP., ACES., MAT. PARA ESCRIT.E ESCOLAR</t>
        </r>
      </text>
    </comment>
    <comment ref="Y405" authorId="0" shapeId="0" xr:uid="{9E2D5147-5168-4655-B97F-C73BCB000FCB}">
      <text>
        <r>
          <rPr>
            <sz val="10"/>
            <color indexed="81"/>
            <rFont val="Lucida Console"/>
            <family val="3"/>
          </rPr>
          <t>_x000D_
MATERIAIS DE DESENHO TECNICO</t>
        </r>
      </text>
    </comment>
    <comment ref="AW405" authorId="0" shapeId="0" xr:uid="{3AB41448-CEFB-4DF0-8741-2B5A034BE1CE}">
      <text>
        <r>
          <rPr>
            <sz val="10"/>
            <color indexed="81"/>
            <rFont val="Lucida Console"/>
            <family val="3"/>
          </rPr>
          <t>Tempo de Estoque (Meses)_x000D_
_x000D_
8.035,0</t>
        </r>
      </text>
    </comment>
    <comment ref="A406" authorId="0" shapeId="0" xr:uid="{0FD812EB-8B70-472C-BA7B-4EEA6A223D92}">
      <text>
        <r>
          <rPr>
            <sz val="10"/>
            <color indexed="81"/>
            <rFont val="Lucida Console"/>
            <family val="3"/>
          </rPr>
          <t>_x000D_
16512</t>
        </r>
      </text>
    </comment>
    <comment ref="B406" authorId="0" shapeId="0" xr:uid="{929A0996-6A9A-47C4-8111-F13E152A15DC}">
      <text>
        <r>
          <rPr>
            <sz val="10"/>
            <color indexed="81"/>
            <rFont val="Lucida Console"/>
            <family val="3"/>
          </rPr>
          <t>DESCRIÇÃO DETALHADA_x000D_
GIZ DE CORES DIVERSAS, ANTIALERGICO, CAIXA COM 50 UNIDADES</t>
        </r>
      </text>
    </comment>
    <comment ref="W406" authorId="0" shapeId="0" xr:uid="{1ABE6C9B-B223-4F53-94CA-125BA73B89D5}">
      <text>
        <r>
          <rPr>
            <sz val="10"/>
            <color indexed="81"/>
            <rFont val="Lucida Console"/>
            <family val="3"/>
          </rPr>
          <t>_x000D_
Pedagógico</t>
        </r>
      </text>
    </comment>
    <comment ref="X406" authorId="0" shapeId="0" xr:uid="{46DBB32C-E2E7-4C38-BE12-23801F9DF6ED}">
      <text>
        <r>
          <rPr>
            <sz val="10"/>
            <color indexed="81"/>
            <rFont val="Lucida Console"/>
            <family val="3"/>
          </rPr>
          <t>_x000D_
MAQ., EQUIP., COMP., ACES., MAT. PARA ESCRIT.E ESCOLAR</t>
        </r>
      </text>
    </comment>
    <comment ref="Y406" authorId="0" shapeId="0" xr:uid="{1F759AEF-205F-4DC1-93FB-04A792C9EF35}">
      <text>
        <r>
          <rPr>
            <sz val="10"/>
            <color indexed="81"/>
            <rFont val="Lucida Console"/>
            <family val="3"/>
          </rPr>
          <t>_x000D_
MATERIAIS ESCOLARES E DIDATICOS</t>
        </r>
      </text>
    </comment>
    <comment ref="AW406" authorId="0" shapeId="0" xr:uid="{614E51E7-471F-4115-9DCB-72F6D1CE1738}">
      <text>
        <r>
          <rPr>
            <sz val="10"/>
            <color indexed="81"/>
            <rFont val="Lucida Console"/>
            <family val="3"/>
          </rPr>
          <t>Tempo de Estoque (Meses)_x000D_
_x000D_
1.100,0</t>
        </r>
      </text>
    </comment>
    <comment ref="A407" authorId="0" shapeId="0" xr:uid="{742D377B-342E-421C-A52F-C9A3E0A7CF38}">
      <text>
        <r>
          <rPr>
            <sz val="10"/>
            <color indexed="81"/>
            <rFont val="Lucida Console"/>
            <family val="3"/>
          </rPr>
          <t>_x000D_
132299</t>
        </r>
      </text>
    </comment>
    <comment ref="B407" authorId="0" shapeId="0" xr:uid="{1E46BE08-488B-442A-9E7B-3B2DA8A6FC51}">
      <text>
        <r>
          <rPr>
            <sz val="10"/>
            <color indexed="81"/>
            <rFont val="Lucida Console"/>
            <family val="3"/>
          </rPr>
          <t>DESCRIÇÃO DETALHADA_x000D_
GIZAO DE CERA REDONDO, ATOXICO, COM 6 CORES. DIMENSOES MINIMAS: 22 MM DE DIAMETRO E 69 MM DE COMPRIMENTO, COM PESO MINIMO DE 185 GRAMAS, COMPOSICAO: A BASE DE CERA, CARGAS MINERAIS INERTES E PIGMENTOS.</t>
        </r>
      </text>
    </comment>
    <comment ref="W407" authorId="0" shapeId="0" xr:uid="{6D326626-352E-47DB-BEDB-65F50251A5F6}">
      <text>
        <r>
          <rPr>
            <sz val="10"/>
            <color indexed="81"/>
            <rFont val="Lucida Console"/>
            <family val="3"/>
          </rPr>
          <t>_x000D_
Pedagógico</t>
        </r>
      </text>
    </comment>
    <comment ref="X407" authorId="0" shapeId="0" xr:uid="{96878113-8DAD-423A-A41C-B381BE0896B2}">
      <text>
        <r>
          <rPr>
            <sz val="10"/>
            <color indexed="81"/>
            <rFont val="Lucida Console"/>
            <family val="3"/>
          </rPr>
          <t>_x000D_
MAQ., EQUIP., COMP., ACES., MAT. PARA ESCRIT.E ESCOLAR</t>
        </r>
      </text>
    </comment>
    <comment ref="Y407" authorId="0" shapeId="0" xr:uid="{3547E474-1E57-4247-A981-2BAE95D46536}">
      <text>
        <r>
          <rPr>
            <sz val="10"/>
            <color indexed="81"/>
            <rFont val="Lucida Console"/>
            <family val="3"/>
          </rPr>
          <t>_x000D_
MATERIAIS DE DESENHO TECNICO</t>
        </r>
      </text>
    </comment>
    <comment ref="AW407" authorId="0" shapeId="0" xr:uid="{AB369F8A-400C-4FD2-B374-D43957E541F0}">
      <text>
        <r>
          <rPr>
            <sz val="10"/>
            <color indexed="81"/>
            <rFont val="Lucida Console"/>
            <family val="3"/>
          </rPr>
          <t>Tempo de Estoque (Meses)_x000D_
_x000D_
2.437,0</t>
        </r>
      </text>
    </comment>
    <comment ref="A408" authorId="0" shapeId="0" xr:uid="{5F6B1A77-E3B8-4E9B-88CC-828D7106D35C}">
      <text>
        <r>
          <rPr>
            <sz val="10"/>
            <color indexed="81"/>
            <rFont val="Lucida Console"/>
            <family val="3"/>
          </rPr>
          <t>_x000D_
82995</t>
        </r>
      </text>
    </comment>
    <comment ref="B408" authorId="0" shapeId="0" xr:uid="{0E7A0E21-5426-46F9-99D3-709B573D0A6F}">
      <text>
        <r>
          <rPr>
            <sz val="10"/>
            <color indexed="81"/>
            <rFont val="Lucida Console"/>
            <family val="3"/>
          </rPr>
          <t>DESCRIÇÃO DETALHADA_x000D_
GONZO COM ABAS N. 3 (65MM)</t>
        </r>
      </text>
    </comment>
    <comment ref="G408" authorId="0" shapeId="0" xr:uid="{F7B1942A-EB84-4C9E-B561-82BDEF7D4E4D}">
      <text>
        <r>
          <rPr>
            <sz val="10"/>
            <color indexed="81"/>
            <rFont val="Lucida Console"/>
            <family val="3"/>
          </rPr>
          <t>_x000D_
Últ estimativa : 700_x000D_
Enviada em     : 14.02.2020_x000D_
Ata - Venc     : 206/20 - 16.09.2021</t>
        </r>
      </text>
    </comment>
    <comment ref="O408" authorId="0" shapeId="0" xr:uid="{E50C5F6E-01B5-420A-8B5D-0BCA6D8EFC7B}">
      <text>
        <r>
          <rPr>
            <sz val="10"/>
            <color indexed="81"/>
            <rFont val="Lucida Console"/>
            <family val="3"/>
          </rPr>
          <t>_x000D_
Pertencia a ATA nº 206/20_x000D_
Estimativa de Renovação enviada em 14.02.2020 - Qtd 700_x000D_
PE  28/19 lote _x000D_
24.07.19 = Processo conferido, finalizado.</t>
        </r>
      </text>
    </comment>
    <comment ref="W408" authorId="0" shapeId="0" xr:uid="{6E66B72E-45A5-4B79-9963-A93A36E74B7C}">
      <text>
        <r>
          <rPr>
            <sz val="10"/>
            <color indexed="81"/>
            <rFont val="Lucida Console"/>
            <family val="3"/>
          </rPr>
          <t>_x000D_
DM-Construção</t>
        </r>
      </text>
    </comment>
    <comment ref="X408" authorId="0" shapeId="0" xr:uid="{FBEC25D6-4024-4B67-834E-5540B5C7B542}">
      <text>
        <r>
          <rPr>
            <sz val="10"/>
            <color indexed="81"/>
            <rFont val="Lucida Console"/>
            <family val="3"/>
          </rPr>
          <t>_x000D_
MAT.E EQUIP. P/ CONSTR.CIVIL E CONSERV. DE VIAS PUBL.</t>
        </r>
      </text>
    </comment>
    <comment ref="Y408" authorId="0" shapeId="0" xr:uid="{6D5D2D4C-DB1B-490B-9591-C813E574F02B}">
      <text>
        <r>
          <rPr>
            <sz val="10"/>
            <color indexed="81"/>
            <rFont val="Lucida Console"/>
            <family val="3"/>
          </rPr>
          <t>_x000D_
FECHADURAS, DOBRADICAS E MACANETAS</t>
        </r>
      </text>
    </comment>
    <comment ref="AW408" authorId="0" shapeId="0" xr:uid="{ECFBD783-25F0-49FB-B2B3-8300622A2E81}">
      <text>
        <r>
          <rPr>
            <sz val="10"/>
            <color indexed="81"/>
            <rFont val="Lucida Console"/>
            <family val="3"/>
          </rPr>
          <t>Tempo de Estoque (Meses)_x000D_
_x000D_
300,0</t>
        </r>
      </text>
    </comment>
    <comment ref="A409" authorId="0" shapeId="0" xr:uid="{CCE38460-15F4-407E-8AE2-C64D7A8BAD25}">
      <text>
        <r>
          <rPr>
            <sz val="10"/>
            <color indexed="81"/>
            <rFont val="Lucida Console"/>
            <family val="3"/>
          </rPr>
          <t>_x000D_
82996</t>
        </r>
      </text>
    </comment>
    <comment ref="B409" authorId="0" shapeId="0" xr:uid="{1652E7F9-F9C6-4537-A417-EAF341E50D3A}">
      <text>
        <r>
          <rPr>
            <sz val="10"/>
            <color indexed="81"/>
            <rFont val="Lucida Console"/>
            <family val="3"/>
          </rPr>
          <t>DESCRIÇÃO DETALHADA_x000D_
GONZO COM CHUMBADOR N. 3 (65MM)</t>
        </r>
      </text>
    </comment>
    <comment ref="G409" authorId="0" shapeId="0" xr:uid="{18086077-D3B5-4BB0-8A12-26AF153A7E00}">
      <text>
        <r>
          <rPr>
            <sz val="10"/>
            <color indexed="81"/>
            <rFont val="Lucida Console"/>
            <family val="3"/>
          </rPr>
          <t>_x000D_
Últ estimativa : 0_x000D_
Enviada em     : 28.01.2021_x000D_
Ata - Venc     : 121/20 - 31.05.2021</t>
        </r>
      </text>
    </comment>
    <comment ref="O409" authorId="0" shapeId="0" xr:uid="{816106EA-FABB-487A-8705-4DDEC0E20784}">
      <text>
        <r>
          <rPr>
            <sz val="10"/>
            <color indexed="81"/>
            <rFont val="Lucida Console"/>
            <family val="3"/>
          </rPr>
          <t>_x000D_
Pertencia a ATA nº 121/20_x000D_
Estimativa de Renovação enviada em 28.01.2021 - Qtd _x000D_
PE  32/20 lote _x000D_
05.06.20 = Finalizar - Contrato assinado</t>
        </r>
      </text>
    </comment>
    <comment ref="W409" authorId="0" shapeId="0" xr:uid="{A1A1E5E3-C9CA-4911-AB88-8ADF4B96B36F}">
      <text>
        <r>
          <rPr>
            <sz val="10"/>
            <color indexed="81"/>
            <rFont val="Lucida Console"/>
            <family val="3"/>
          </rPr>
          <t>_x000D_
DM-Construção</t>
        </r>
      </text>
    </comment>
    <comment ref="X409" authorId="0" shapeId="0" xr:uid="{0AC37C6B-E892-4A17-AC08-1BFF955F4DCD}">
      <text>
        <r>
          <rPr>
            <sz val="10"/>
            <color indexed="81"/>
            <rFont val="Lucida Console"/>
            <family val="3"/>
          </rPr>
          <t>_x000D_
MAT.E EQUIP. P/ CONSTR.CIVIL E CONSERV. DE VIAS PUBL.</t>
        </r>
      </text>
    </comment>
    <comment ref="Y409" authorId="0" shapeId="0" xr:uid="{498E9C58-43F4-466D-951B-762BDA1CE8E7}">
      <text>
        <r>
          <rPr>
            <sz val="10"/>
            <color indexed="81"/>
            <rFont val="Lucida Console"/>
            <family val="3"/>
          </rPr>
          <t>_x000D_
FECHADURAS, DOBRADICAS E MACANETAS</t>
        </r>
      </text>
    </comment>
    <comment ref="AW409" authorId="0" shapeId="0" xr:uid="{DE9AC271-A441-4D51-9674-01AE5C4B338F}">
      <text>
        <r>
          <rPr>
            <sz val="10"/>
            <color indexed="81"/>
            <rFont val="Lucida Console"/>
            <family val="3"/>
          </rPr>
          <t>Tempo de Estoque (Meses)_x000D_
_x000D_
480,0</t>
        </r>
      </text>
    </comment>
    <comment ref="A410" authorId="0" shapeId="0" xr:uid="{ADC926BC-41F7-4059-8189-F0FE16B45949}">
      <text>
        <r>
          <rPr>
            <sz val="10"/>
            <color indexed="81"/>
            <rFont val="Lucida Console"/>
            <family val="3"/>
          </rPr>
          <t>_x000D_
51579</t>
        </r>
      </text>
    </comment>
    <comment ref="B410" authorId="0" shapeId="0" xr:uid="{92441303-D8E7-419E-AD17-5DC8C74E5EC6}">
      <text>
        <r>
          <rPr>
            <sz val="10"/>
            <color indexed="81"/>
            <rFont val="Lucida Console"/>
            <family val="3"/>
          </rPr>
          <t>DESCRIÇÃO DETALHADA_x000D_
GRAMPEADOR GRANDE, TAMANHO 26/6</t>
        </r>
      </text>
    </comment>
    <comment ref="G410" authorId="0" shapeId="0" xr:uid="{CCDA93F7-23FF-4695-9977-79F107175266}">
      <text>
        <r>
          <rPr>
            <sz val="10"/>
            <color indexed="81"/>
            <rFont val="Lucida Console"/>
            <family val="3"/>
          </rPr>
          <t>_x000D_
Últ estimativa : 1.500_x000D_
Enviada em     : 19.12.2019_x000D_
Ata - Venc     : 211/20 - 21.09.2021</t>
        </r>
      </text>
    </comment>
    <comment ref="O410" authorId="0" shapeId="0" xr:uid="{2C2BFA27-836C-4B7F-9E3D-D8D9C05212EA}">
      <text>
        <r>
          <rPr>
            <sz val="10"/>
            <color indexed="81"/>
            <rFont val="Lucida Console"/>
            <family val="3"/>
          </rPr>
          <t>_x000D_
Pertencia a ATA nº 211/20_x000D_
Estimativa de Renovação enviada em 19.12.2019 - Qtd 1.500_x000D_
PE  61/21 lote _x000D_
30.04.21 = Finalizado. Ata 143/20</t>
        </r>
      </text>
    </comment>
    <comment ref="W410" authorId="0" shapeId="0" xr:uid="{4BDEF564-82FD-4783-8E35-B0DE75A01FD9}">
      <text>
        <r>
          <rPr>
            <sz val="10"/>
            <color indexed="81"/>
            <rFont val="Lucida Console"/>
            <family val="3"/>
          </rPr>
          <t>_x000D_
Administrativo</t>
        </r>
      </text>
    </comment>
    <comment ref="X410" authorId="0" shapeId="0" xr:uid="{458562E7-E8D1-4AE0-8365-264111883B53}">
      <text>
        <r>
          <rPr>
            <sz val="10"/>
            <color indexed="81"/>
            <rFont val="Lucida Console"/>
            <family val="3"/>
          </rPr>
          <t>_x000D_
MAQ., EQUIP., COMP., ACES., MAT. PARA ESCRIT.E ESCOLAR</t>
        </r>
      </text>
    </comment>
    <comment ref="Y410" authorId="0" shapeId="0" xr:uid="{43D9635A-D89E-4ED6-BBE4-0826D72732CD}">
      <text>
        <r>
          <rPr>
            <sz val="10"/>
            <color indexed="81"/>
            <rFont val="Lucida Console"/>
            <family val="3"/>
          </rPr>
          <t>_x000D_
FURAD.GRAMP.COLCHETE,GRAMPOS,CLIPS,ELAST.BARB.FIT.</t>
        </r>
      </text>
    </comment>
    <comment ref="AW410" authorId="0" shapeId="0" xr:uid="{A4554ECF-CD3B-420F-A624-1B450D19BAE2}">
      <text>
        <r>
          <rPr>
            <sz val="10"/>
            <color indexed="81"/>
            <rFont val="Lucida Console"/>
            <family val="3"/>
          </rPr>
          <t>Tempo de Estoque (Meses)_x000D_
_x000D_
502,0</t>
        </r>
      </text>
    </comment>
    <comment ref="A411" authorId="0" shapeId="0" xr:uid="{195E1EA1-3165-4490-99C9-17C477480DBD}">
      <text>
        <r>
          <rPr>
            <sz val="10"/>
            <color indexed="81"/>
            <rFont val="Lucida Console"/>
            <family val="3"/>
          </rPr>
          <t>_x000D_
17136</t>
        </r>
      </text>
    </comment>
    <comment ref="B411" authorId="0" shapeId="0" xr:uid="{C3B4AD01-9E6C-4288-B5A9-7A25C07CF1FC}">
      <text>
        <r>
          <rPr>
            <sz val="10"/>
            <color indexed="81"/>
            <rFont val="Lucida Console"/>
            <family val="3"/>
          </rPr>
          <t>DESCRIÇÃO DETALHADA_x000D_
GRAMPO 26/6, COBREADO,  P/ GRAMPEADOR - CX C/ 5000 UNIDADES</t>
        </r>
      </text>
    </comment>
    <comment ref="G411" authorId="0" shapeId="0" xr:uid="{E38A82F4-0965-4693-AD93-1F3FBBF937B5}">
      <text>
        <r>
          <rPr>
            <sz val="10"/>
            <color indexed="81"/>
            <rFont val="Lucida Console"/>
            <family val="3"/>
          </rPr>
          <t>_x000D_
Últ estimativa : 2.000_x000D_
Enviada em     : 05.03.2020_x000D_
Ata - Venc     : 211/20 - 21.09.2021</t>
        </r>
      </text>
    </comment>
    <comment ref="O411" authorId="0" shapeId="0" xr:uid="{96789188-616B-4C9F-A127-390B19CE05C4}">
      <text>
        <r>
          <rPr>
            <sz val="10"/>
            <color indexed="81"/>
            <rFont val="Lucida Console"/>
            <family val="3"/>
          </rPr>
          <t>_x000D_
Pertencia a ATA nº 211/20_x000D_
Estimativa de Renovação enviada em 05.03.2020 - Qtd 2.000_x000D_
PP  92/19 lote _x000D_
26.07.19 = Finalizar - contrato assinado</t>
        </r>
      </text>
    </comment>
    <comment ref="W411" authorId="0" shapeId="0" xr:uid="{25A1D3D2-CA27-488C-8D81-8C663A1A1EFC}">
      <text>
        <r>
          <rPr>
            <sz val="10"/>
            <color indexed="81"/>
            <rFont val="Lucida Console"/>
            <family val="3"/>
          </rPr>
          <t>_x000D_
Administrativo</t>
        </r>
      </text>
    </comment>
    <comment ref="X411" authorId="0" shapeId="0" xr:uid="{FEADA053-8B4A-41BE-8812-E9283505DE5F}">
      <text>
        <r>
          <rPr>
            <sz val="10"/>
            <color indexed="81"/>
            <rFont val="Lucida Console"/>
            <family val="3"/>
          </rPr>
          <t>_x000D_
MAQ., EQUIP., COMP., ACES., MAT. PARA ESCRIT.E ESCOLAR</t>
        </r>
      </text>
    </comment>
    <comment ref="Y411" authorId="0" shapeId="0" xr:uid="{234E86DD-1736-4E2F-B307-62A4BE4C925C}">
      <text>
        <r>
          <rPr>
            <sz val="10"/>
            <color indexed="81"/>
            <rFont val="Lucida Console"/>
            <family val="3"/>
          </rPr>
          <t>_x000D_
FURAD.GRAMP.COLCHETE,GRAMPOS,CLIPS,ELAST.BARB.FIT.</t>
        </r>
      </text>
    </comment>
    <comment ref="AW411" authorId="0" shapeId="0" xr:uid="{F4348969-C0AA-4E7A-839E-C07232419395}">
      <text>
        <r>
          <rPr>
            <sz val="10"/>
            <color indexed="81"/>
            <rFont val="Lucida Console"/>
            <family val="3"/>
          </rPr>
          <t>Tempo de Estoque (Meses)_x000D_
_x000D_
474,0</t>
        </r>
      </text>
    </comment>
    <comment ref="A412" authorId="0" shapeId="0" xr:uid="{FAB36EB6-94DC-4FE4-9100-8825FB6E8103}">
      <text>
        <r>
          <rPr>
            <sz val="10"/>
            <color indexed="81"/>
            <rFont val="Lucida Console"/>
            <family val="3"/>
          </rPr>
          <t>_x000D_
11116</t>
        </r>
      </text>
    </comment>
    <comment ref="B412" authorId="0" shapeId="0" xr:uid="{9EA2BA92-EAC6-44F3-AA35-4EC9455EA9A2}">
      <text>
        <r>
          <rPr>
            <sz val="10"/>
            <color indexed="81"/>
            <rFont val="Lucida Console"/>
            <family val="3"/>
          </rPr>
          <t>DESCRIÇÃO DETALHADA_x000D_
GRAMPO P/ PAPEL N°1 TIPO TRANCADO - CX COM 12 UNID</t>
        </r>
      </text>
    </comment>
    <comment ref="G412" authorId="0" shapeId="0" xr:uid="{56985B60-4E14-40AC-BAAE-777842C1ACEB}">
      <text>
        <r>
          <rPr>
            <sz val="10"/>
            <color indexed="81"/>
            <rFont val="Lucida Console"/>
            <family val="3"/>
          </rPr>
          <t xml:space="preserve">_x000D_
Últ estimativa : 0_x000D_
Enviada em     : 02.03.2020_x000D_
Ata - Venc     : /-2000 - </t>
        </r>
      </text>
    </comment>
    <comment ref="O412" authorId="0" shapeId="0" xr:uid="{3ACC653F-88C0-4EEE-BA90-0B0055D3FF57}">
      <text>
        <r>
          <rPr>
            <sz val="10"/>
            <color indexed="81"/>
            <rFont val="Lucida Console"/>
            <family val="3"/>
          </rPr>
          <t>_x000D_
Ata anterior não identificada.</t>
        </r>
      </text>
    </comment>
    <comment ref="W412" authorId="0" shapeId="0" xr:uid="{652AE693-CAA8-4E75-A7D8-811B15970F7C}">
      <text>
        <r>
          <rPr>
            <sz val="10"/>
            <color indexed="81"/>
            <rFont val="Lucida Console"/>
            <family val="3"/>
          </rPr>
          <t>_x000D_
Administrativo</t>
        </r>
      </text>
    </comment>
    <comment ref="X412" authorId="0" shapeId="0" xr:uid="{01B7A3E5-B010-40C9-A537-F4F884FBAD54}">
      <text>
        <r>
          <rPr>
            <sz val="10"/>
            <color indexed="81"/>
            <rFont val="Lucida Console"/>
            <family val="3"/>
          </rPr>
          <t>_x000D_
MAQ., EQUIP., COMP., ACES., MAT. PARA ESCRIT.E ESCOLAR</t>
        </r>
      </text>
    </comment>
    <comment ref="Y412" authorId="0" shapeId="0" xr:uid="{2F09FDA9-897A-400B-8289-5969B5373B7D}">
      <text>
        <r>
          <rPr>
            <sz val="10"/>
            <color indexed="81"/>
            <rFont val="Lucida Console"/>
            <family val="3"/>
          </rPr>
          <t>_x000D_
FURAD.GRAMP.COLCHETE,GRAMPOS,CLIPS,ELAST.BARB.FIT.</t>
        </r>
      </text>
    </comment>
    <comment ref="AW412" authorId="0" shapeId="0" xr:uid="{74EEA6A6-7F11-48E4-97D3-8273E587B89A}">
      <text>
        <r>
          <rPr>
            <sz val="10"/>
            <color indexed="81"/>
            <rFont val="Lucida Console"/>
            <family val="3"/>
          </rPr>
          <t>Tempo de Estoque (Meses)_x000D_
_x000D_
1.370,0</t>
        </r>
      </text>
    </comment>
    <comment ref="A413" authorId="0" shapeId="0" xr:uid="{3DD0A3C0-B8E6-4A94-BE56-C10E478A6760}">
      <text>
        <r>
          <rPr>
            <sz val="10"/>
            <color indexed="81"/>
            <rFont val="Lucida Console"/>
            <family val="3"/>
          </rPr>
          <t>_x000D_
17135</t>
        </r>
      </text>
    </comment>
    <comment ref="B413" authorId="0" shapeId="0" xr:uid="{B8D10CA6-4198-49CE-BF59-F5DCF8524F9D}">
      <text>
        <r>
          <rPr>
            <sz val="10"/>
            <color indexed="81"/>
            <rFont val="Lucida Console"/>
            <family val="3"/>
          </rPr>
          <t>DESCRIÇÃO DETALHADA_x000D_
GRAMPO TRILHO P/ PASTA 80 MM</t>
        </r>
      </text>
    </comment>
    <comment ref="W413" authorId="0" shapeId="0" xr:uid="{4F904C19-1C04-4B41-AE72-77BC4E175254}">
      <text>
        <r>
          <rPr>
            <sz val="10"/>
            <color indexed="81"/>
            <rFont val="Lucida Console"/>
            <family val="3"/>
          </rPr>
          <t>_x000D_
Administrativo</t>
        </r>
      </text>
    </comment>
    <comment ref="X413" authorId="0" shapeId="0" xr:uid="{15757B5F-1136-4AEB-8CCE-A003ADB66CE6}">
      <text>
        <r>
          <rPr>
            <sz val="10"/>
            <color indexed="81"/>
            <rFont val="Lucida Console"/>
            <family val="3"/>
          </rPr>
          <t>_x000D_
MAQ., EQUIP., COMP., ACES., MAT. PARA ESCRIT.E ESCOLAR</t>
        </r>
      </text>
    </comment>
    <comment ref="Y413" authorId="0" shapeId="0" xr:uid="{A006BEBC-156F-4956-97A1-92AB37AF9410}">
      <text>
        <r>
          <rPr>
            <sz val="10"/>
            <color indexed="81"/>
            <rFont val="Lucida Console"/>
            <family val="3"/>
          </rPr>
          <t>_x000D_
FURAD.GRAMP.COLCHETE,GRAMPOS,CLIPS,ELAST.BARB.FIT.</t>
        </r>
      </text>
    </comment>
    <comment ref="AW413" authorId="0" shapeId="0" xr:uid="{F8766EDD-339E-4CF6-8C47-34926906BB07}">
      <text>
        <r>
          <rPr>
            <sz val="10"/>
            <color indexed="81"/>
            <rFont val="Lucida Console"/>
            <family val="3"/>
          </rPr>
          <t>Tempo de Estoque (Meses)_x000D_
_x000D_
2.285,0</t>
        </r>
      </text>
    </comment>
    <comment ref="A414" authorId="0" shapeId="0" xr:uid="{3ADAECCC-A5EA-47AA-BCDE-97D37D1775D2}">
      <text>
        <r>
          <rPr>
            <sz val="10"/>
            <color indexed="81"/>
            <rFont val="Lucida Console"/>
            <family val="3"/>
          </rPr>
          <t>_x000D_
102588</t>
        </r>
      </text>
    </comment>
    <comment ref="B414" authorId="0" shapeId="0" xr:uid="{02145300-67E5-43D3-8111-4982037F8EBE}">
      <text>
        <r>
          <rPr>
            <sz val="10"/>
            <color indexed="81"/>
            <rFont val="Lucida Console"/>
            <family val="3"/>
          </rPr>
          <t>DESCRIÇÃO DETALHADA_x000D_
GRELHA P/RALO EM INOX, 100MM (4"), COM DISPOSITIVO DE VEDACAO P/INSETOS</t>
        </r>
      </text>
    </comment>
    <comment ref="G414" authorId="0" shapeId="0" xr:uid="{CD1352FC-1358-4C04-8122-5FF718BCFE87}">
      <text>
        <r>
          <rPr>
            <sz val="10"/>
            <color indexed="81"/>
            <rFont val="Lucida Console"/>
            <family val="3"/>
          </rPr>
          <t>_x000D_
Últ estimativa : 0_x000D_
Enviada em     : 24.11.2020_x000D_
Ata - Venc     : 87/20 - 31.03.2021</t>
        </r>
      </text>
    </comment>
    <comment ref="O414" authorId="0" shapeId="0" xr:uid="{1BEECE67-8937-4776-9A30-922CEDEF7882}">
      <text>
        <r>
          <rPr>
            <sz val="10"/>
            <color indexed="81"/>
            <rFont val="Lucida Console"/>
            <family val="3"/>
          </rPr>
          <t xml:space="preserve">_x000D_
Pertencia a ATA nº 87/20_x000D_
Estimativa de Renovação enviada em 24.11.2020 - Qtd _x000D_
PE 182/21 lote _x000D_
 = </t>
        </r>
      </text>
    </comment>
    <comment ref="W414" authorId="0" shapeId="0" xr:uid="{FE548047-DD9C-48BB-A58D-9765DA36D361}">
      <text>
        <r>
          <rPr>
            <sz val="10"/>
            <color indexed="81"/>
            <rFont val="Lucida Console"/>
            <family val="3"/>
          </rPr>
          <t>_x000D_
DM-Hidráulica</t>
        </r>
      </text>
    </comment>
    <comment ref="X414" authorId="0" shapeId="0" xr:uid="{846ECC09-3C7E-49A8-97F3-C59D3C572B2D}">
      <text>
        <r>
          <rPr>
            <sz val="10"/>
            <color indexed="81"/>
            <rFont val="Lucida Console"/>
            <family val="3"/>
          </rPr>
          <t>_x000D_
MATERIAL HIDRAULICO, CANOS, TUBOS, MANGUEIRAS, CONEXOES E ACESS.</t>
        </r>
      </text>
    </comment>
    <comment ref="Y414" authorId="0" shapeId="0" xr:uid="{14C296A3-B14E-4602-AA9A-8ABFC633E1AC}">
      <text>
        <r>
          <rPr>
            <sz val="10"/>
            <color indexed="81"/>
            <rFont val="Lucida Console"/>
            <family val="3"/>
          </rPr>
          <t>_x000D_
RALOS SIFOES E CAIXAS</t>
        </r>
      </text>
    </comment>
    <comment ref="AW414" authorId="0" shapeId="0" xr:uid="{B34796D7-5898-405A-9C61-2E33424AD856}">
      <text>
        <r>
          <rPr>
            <sz val="10"/>
            <color indexed="81"/>
            <rFont val="Lucida Console"/>
            <family val="3"/>
          </rPr>
          <t>Tempo de Estoque (Meses)_x000D_
_x000D_
400,0</t>
        </r>
      </text>
    </comment>
    <comment ref="A415" authorId="0" shapeId="0" xr:uid="{B5561D44-F2BC-4F06-9179-652607BDF860}">
      <text>
        <r>
          <rPr>
            <sz val="10"/>
            <color indexed="81"/>
            <rFont val="Lucida Console"/>
            <family val="3"/>
          </rPr>
          <t>_x000D_
105294</t>
        </r>
      </text>
    </comment>
    <comment ref="B415" authorId="0" shapeId="0" xr:uid="{31848666-30ED-43BE-AA5B-5B9F3492FA16}">
      <text>
        <r>
          <rPr>
            <sz val="10"/>
            <color indexed="81"/>
            <rFont val="Lucida Console"/>
            <family val="3"/>
          </rPr>
          <t>DESCRIÇÃO DETALHADA_x000D_
GRELHA REDONDA PARA RALO EM INOX, 6" COM DISPOSITIVO DE VEDACAO PARA INSETO</t>
        </r>
      </text>
    </comment>
    <comment ref="W415" authorId="0" shapeId="0" xr:uid="{2155D204-D5D3-4DFE-B254-FD798685AE20}">
      <text>
        <r>
          <rPr>
            <sz val="10"/>
            <color indexed="81"/>
            <rFont val="Lucida Console"/>
            <family val="3"/>
          </rPr>
          <t>_x000D_
DM-Construção</t>
        </r>
      </text>
    </comment>
    <comment ref="X415" authorId="0" shapeId="0" xr:uid="{295B5771-5539-4477-A88C-5154C1212986}">
      <text>
        <r>
          <rPr>
            <sz val="10"/>
            <color indexed="81"/>
            <rFont val="Lucida Console"/>
            <family val="3"/>
          </rPr>
          <t>_x000D_
MAT.E EQUIP. P/ CONSTR.CIVIL E CONSERV. DE VIAS PUBL.</t>
        </r>
      </text>
    </comment>
    <comment ref="Y415" authorId="0" shapeId="0" xr:uid="{427F9477-EA81-4169-9D35-4BD389E6AD20}">
      <text>
        <r>
          <rPr>
            <sz val="10"/>
            <color indexed="81"/>
            <rFont val="Lucida Console"/>
            <family val="3"/>
          </rPr>
          <t>_x000D_
TAMPOS/GRELHAS P/ USO EM VIAS PUBLICAS</t>
        </r>
      </text>
    </comment>
    <comment ref="AW415" authorId="0" shapeId="0" xr:uid="{6F2C8B8A-9EF8-497A-8D4D-25C25BA22065}">
      <text>
        <r>
          <rPr>
            <sz val="10"/>
            <color indexed="81"/>
            <rFont val="Lucida Console"/>
            <family val="3"/>
          </rPr>
          <t>Tempo de Estoque (Meses)_x000D_
_x000D_
125,0</t>
        </r>
      </text>
    </comment>
    <comment ref="A416" authorId="0" shapeId="0" xr:uid="{C2A1F144-AFE4-4864-9204-7277FF5444DA}">
      <text>
        <r>
          <rPr>
            <sz val="10"/>
            <color indexed="81"/>
            <rFont val="Lucida Console"/>
            <family val="3"/>
          </rPr>
          <t>_x000D_
17115</t>
        </r>
      </text>
    </comment>
    <comment ref="B416" authorId="0" shapeId="0" xr:uid="{50AE084C-8D67-4008-92B9-DF64ED441B34}">
      <text>
        <r>
          <rPr>
            <sz val="10"/>
            <color indexed="81"/>
            <rFont val="Lucida Console"/>
            <family val="3"/>
          </rPr>
          <t>DESCRIÇÃO DETALHADA_x000D_
GUARDANAPO DE PAPEL 23 X 22 CM - PACOTE COM 50 UNIDADES</t>
        </r>
      </text>
    </comment>
    <comment ref="G416" authorId="0" shapeId="0" xr:uid="{5949B421-8A86-4B25-B3D1-A77A9C5CC5F6}">
      <text>
        <r>
          <rPr>
            <sz val="10"/>
            <color indexed="81"/>
            <rFont val="Lucida Console"/>
            <family val="3"/>
          </rPr>
          <t>_x000D_
Últ estimativa : 10.000_x000D_
Enviada em     : 22.04.2021_x000D_
Ata - Venc     : 178/20 - 20.08.2021</t>
        </r>
      </text>
    </comment>
    <comment ref="O416" authorId="0" shapeId="0" xr:uid="{0E50FF35-8559-4BD7-BEEE-3ADEBECDB064}">
      <text>
        <r>
          <rPr>
            <sz val="10"/>
            <color indexed="81"/>
            <rFont val="Lucida Console"/>
            <family val="3"/>
          </rPr>
          <t xml:space="preserve">_x000D_
Pertencia a ATA nº 178/20_x000D_
Estimativa de Renovação enviada em 22.04.2021 - Qtd 10.000_x000D_
PE 122/21 lote _x000D_
 = </t>
        </r>
      </text>
    </comment>
    <comment ref="W416" authorId="0" shapeId="0" xr:uid="{DD06D711-B663-4960-A80B-B6C87894C33A}">
      <text>
        <r>
          <rPr>
            <sz val="10"/>
            <color indexed="81"/>
            <rFont val="Lucida Console"/>
            <family val="3"/>
          </rPr>
          <t>_x000D_
Administrativo</t>
        </r>
      </text>
    </comment>
    <comment ref="X416" authorId="0" shapeId="0" xr:uid="{F9507B28-022E-4E1D-8225-D7B06396D237}">
      <text>
        <r>
          <rPr>
            <sz val="10"/>
            <color indexed="81"/>
            <rFont val="Lucida Console"/>
            <family val="3"/>
          </rPr>
          <t>_x000D_
ART. DOMEST. DECO. GUARNI. DE AMBI.TECI. VEICULOS</t>
        </r>
      </text>
    </comment>
    <comment ref="Y416" authorId="0" shapeId="0" xr:uid="{9243C7D4-A02A-4691-8BA2-CA7869FFC1BB}">
      <text>
        <r>
          <rPr>
            <sz val="10"/>
            <color indexed="81"/>
            <rFont val="Lucida Console"/>
            <family val="3"/>
          </rPr>
          <t>_x000D_
ART. P/ CAMA MESA E BANHO</t>
        </r>
      </text>
    </comment>
    <comment ref="AC416" authorId="0" shapeId="0" xr:uid="{A9254667-9CC9-45FC-88BC-962371EB15B6}">
      <text>
        <r>
          <rPr>
            <sz val="10"/>
            <color indexed="81"/>
            <rFont val="Lucida Console"/>
            <family val="3"/>
          </rPr>
          <t>_x000D_
AF  4.567/23 | Vc 24.05.2023 | Saldo  4.000 | CLEANING DISTRIBUIDORA DE PRODUTOS DE LIMPEZA LTDA ( 233259 )</t>
        </r>
      </text>
    </comment>
    <comment ref="AG416" authorId="0" shapeId="0" xr:uid="{70582352-CE5D-4709-9ACD-12CE83F7D147}">
      <text>
        <r>
          <rPr>
            <sz val="10"/>
            <color indexed="81"/>
            <rFont val="Lucida Console"/>
            <family val="3"/>
          </rPr>
          <t>_x000D_
AF  4.567/23 | Vc 24.05.2023 | Saldo  4.000 | CLEANING DISTRIBUIDORA DE PRODUTOS DE LIMPEZA LTDA ( 233259 )</t>
        </r>
      </text>
    </comment>
    <comment ref="AW416" authorId="0" shapeId="0" xr:uid="{B9A4E2A9-363E-4D25-8DE6-0ABF587D608A}">
      <text>
        <r>
          <rPr>
            <sz val="10"/>
            <color indexed="81"/>
            <rFont val="Lucida Console"/>
            <family val="3"/>
          </rPr>
          <t>Tempo de Estoque (Meses)_x000D_
_x000D_
0,0</t>
        </r>
      </text>
    </comment>
    <comment ref="A417" authorId="0" shapeId="0" xr:uid="{0E27A735-9F6B-45F3-9CCA-79C30ABDCDA9}">
      <text>
        <r>
          <rPr>
            <sz val="10"/>
            <color indexed="81"/>
            <rFont val="Lucida Console"/>
            <family val="3"/>
          </rPr>
          <t>_x000D_
120615</t>
        </r>
      </text>
    </comment>
    <comment ref="B417" authorId="0" shapeId="0" xr:uid="{D311DF27-83F1-4DBB-AC29-7E504CFD3219}">
      <text>
        <r>
          <rPr>
            <sz val="10"/>
            <color indexed="81"/>
            <rFont val="Lucida Console"/>
            <family val="3"/>
          </rPr>
          <t>DESCRIÇÃO DETALHADA_x000D_
GUARNICAO PARA POLICARBONATO, REFERENCIA "GUA-030", CONFECCIONADA EM EPDM - MEDIDAS: 12,0 X 6,5 X  4,8 X 2,5 MM (VARIACAO: 0,5 MM)</t>
        </r>
      </text>
    </comment>
    <comment ref="W417" authorId="0" shapeId="0" xr:uid="{10CF4D74-360D-4E29-B183-6DB4E1FD0114}">
      <text>
        <r>
          <rPr>
            <sz val="10"/>
            <color indexed="81"/>
            <rFont val="Lucida Console"/>
            <family val="3"/>
          </rPr>
          <t>_x000D_
DM-Serralheria</t>
        </r>
      </text>
    </comment>
    <comment ref="X417" authorId="0" shapeId="0" xr:uid="{48F324D9-02F4-4E10-843C-B0D755BC056A}">
      <text>
        <r>
          <rPr>
            <sz val="10"/>
            <color indexed="81"/>
            <rFont val="Lucida Console"/>
            <family val="3"/>
          </rPr>
          <t>_x000D_
CABOS CORRENTES CORDAS ESTICADORES E ART. BORRACHA</t>
        </r>
      </text>
    </comment>
    <comment ref="Y417" authorId="0" shapeId="0" xr:uid="{73E21917-6F76-4D67-9835-309C3FE51412}">
      <text>
        <r>
          <rPr>
            <sz val="10"/>
            <color indexed="81"/>
            <rFont val="Lucida Console"/>
            <family val="3"/>
          </rPr>
          <t>_x000D_
ARTEFATOS DE BORRACHA</t>
        </r>
      </text>
    </comment>
    <comment ref="AW417" authorId="0" shapeId="0" xr:uid="{D7B65A89-D4E8-4A55-A136-14078EFDD5F4}">
      <text>
        <r>
          <rPr>
            <sz val="10"/>
            <color indexed="81"/>
            <rFont val="Lucida Console"/>
            <family val="3"/>
          </rPr>
          <t>Tempo de Estoque (Meses)_x000D_
_x000D_
1.276,0</t>
        </r>
      </text>
    </comment>
    <comment ref="A418" authorId="0" shapeId="0" xr:uid="{2D6FC0D7-CC80-4946-B6F7-6D69719B419F}">
      <text>
        <r>
          <rPr>
            <sz val="10"/>
            <color indexed="81"/>
            <rFont val="Lucida Console"/>
            <family val="3"/>
          </rPr>
          <t>_x000D_
67939</t>
        </r>
      </text>
    </comment>
    <comment ref="B418" authorId="0" shapeId="0" xr:uid="{C5F65DBF-B8E7-45DF-9DB5-17673A746C19}">
      <text>
        <r>
          <rPr>
            <sz val="10"/>
            <color indexed="81"/>
            <rFont val="Lucida Console"/>
            <family val="3"/>
          </rPr>
          <t>DESCRIÇÃO DETALHADA_x000D_
GUARNICAO PARA PORTA 0,92 X 2,10 M</t>
        </r>
      </text>
    </comment>
    <comment ref="G418" authorId="0" shapeId="0" xr:uid="{88575F9E-138F-40DC-AA75-FBF12FAEED76}">
      <text>
        <r>
          <rPr>
            <sz val="10"/>
            <color indexed="81"/>
            <rFont val="Lucida Console"/>
            <family val="3"/>
          </rPr>
          <t>_x000D_
Últ estimativa : 0_x000D_
Enviada em     : 19.05.2021_x000D_
Ata - Venc     : 194/20 - 07.09.2021</t>
        </r>
      </text>
    </comment>
    <comment ref="O418" authorId="0" shapeId="0" xr:uid="{AD3BE5A2-9FEC-451E-BFFB-1E48220801DF}">
      <text>
        <r>
          <rPr>
            <sz val="10"/>
            <color indexed="81"/>
            <rFont val="Lucida Console"/>
            <family val="3"/>
          </rPr>
          <t>_x000D_
Pertencia a ATA nº 194/20_x000D_
Estimativa de Renovação enviada em 19.05.2021 - Qtd _x000D_
PP 111/19 lote _x000D_
18.09.19 = Área técnica respondeu recurso</t>
        </r>
      </text>
    </comment>
    <comment ref="W418" authorId="0" shapeId="0" xr:uid="{91169315-B973-4924-B412-72084E24586B}">
      <text>
        <r>
          <rPr>
            <sz val="10"/>
            <color indexed="81"/>
            <rFont val="Lucida Console"/>
            <family val="3"/>
          </rPr>
          <t>_x000D_
DM-Construção</t>
        </r>
      </text>
    </comment>
    <comment ref="X418" authorId="0" shapeId="0" xr:uid="{DD644679-F906-4E42-9175-DF2C5C1CD803}">
      <text>
        <r>
          <rPr>
            <sz val="10"/>
            <color indexed="81"/>
            <rFont val="Lucida Console"/>
            <family val="3"/>
          </rPr>
          <t>_x000D_
MAT.E EQUIP. P/ CONSTR.CIVIL E CONSERV. DE VIAS PUBL.</t>
        </r>
      </text>
    </comment>
    <comment ref="Y418" authorId="0" shapeId="0" xr:uid="{CCDF2702-0579-4F93-8F4F-A0E8AC733737}">
      <text>
        <r>
          <rPr>
            <sz val="10"/>
            <color indexed="81"/>
            <rFont val="Lucida Console"/>
            <family val="3"/>
          </rPr>
          <t>_x000D_
PORTAS, BATENTES E GUARNICOES DE MADEIRA, FERRO, METAL</t>
        </r>
      </text>
    </comment>
    <comment ref="AW418" authorId="0" shapeId="0" xr:uid="{6D25C95A-4B55-4B64-A29D-4077B39B5CBF}">
      <text>
        <r>
          <rPr>
            <sz val="10"/>
            <color indexed="81"/>
            <rFont val="Lucida Console"/>
            <family val="3"/>
          </rPr>
          <t>Tempo de Estoque (Meses)_x000D_
_x000D_
313,0</t>
        </r>
      </text>
    </comment>
    <comment ref="A419" authorId="0" shapeId="0" xr:uid="{9BEB5608-B93D-4852-BC1D-853B1972BD99}">
      <text>
        <r>
          <rPr>
            <sz val="10"/>
            <color indexed="81"/>
            <rFont val="Lucida Console"/>
            <family val="3"/>
          </rPr>
          <t>_x000D_
31555</t>
        </r>
      </text>
    </comment>
    <comment ref="B419" authorId="0" shapeId="0" xr:uid="{549DA0C7-4ED4-48F8-B778-E1E2479AD059}">
      <text>
        <r>
          <rPr>
            <sz val="10"/>
            <color indexed="81"/>
            <rFont val="Lucida Console"/>
            <family val="3"/>
          </rPr>
          <t>DESCRIÇÃO DETALHADA_x000D_
HASTE DE ATERRAMENTO DE COBRE - 5/8" X 3,00 METROS</t>
        </r>
      </text>
    </comment>
    <comment ref="W419" authorId="0" shapeId="0" xr:uid="{DB21C5C6-9BD7-412B-9AC2-12EF4630A515}">
      <text>
        <r>
          <rPr>
            <sz val="10"/>
            <color indexed="81"/>
            <rFont val="Lucida Console"/>
            <family val="3"/>
          </rPr>
          <t>_x000D_
DM-Elétrica</t>
        </r>
      </text>
    </comment>
    <comment ref="X419" authorId="0" shapeId="0" xr:uid="{07B360DF-070E-4F2C-A8DB-799517367C2B}">
      <text>
        <r>
          <rPr>
            <sz val="10"/>
            <color indexed="81"/>
            <rFont val="Lucida Console"/>
            <family val="3"/>
          </rPr>
          <t>_x000D_
EQUIP. MAT. P/ GERACAO, TRANSM. DISTR. RETIF...</t>
        </r>
      </text>
    </comment>
    <comment ref="Y419" authorId="0" shapeId="0" xr:uid="{27C3F9FD-D655-41D6-9316-184F044FCEAE}">
      <text>
        <r>
          <rPr>
            <sz val="10"/>
            <color indexed="81"/>
            <rFont val="Lucida Console"/>
            <family val="3"/>
          </rPr>
          <t>_x000D_
ISOLADORES ELETRICOS E MATERIAIS PARA...</t>
        </r>
      </text>
    </comment>
    <comment ref="AW419" authorId="0" shapeId="0" xr:uid="{8F7BFB9B-6CF0-4DA7-B074-FA7F39C9B762}">
      <text>
        <r>
          <rPr>
            <sz val="10"/>
            <color indexed="81"/>
            <rFont val="Lucida Console"/>
            <family val="3"/>
          </rPr>
          <t>Tempo de Estoque (Meses)_x000D_
_x000D_
74,0</t>
        </r>
      </text>
    </comment>
    <comment ref="A420" authorId="0" shapeId="0" xr:uid="{48B5FAFA-72D4-4899-835D-8FE012D9C9A0}">
      <text>
        <r>
          <rPr>
            <sz val="10"/>
            <color indexed="81"/>
            <rFont val="Lucida Console"/>
            <family val="3"/>
          </rPr>
          <t>_x000D_
39378</t>
        </r>
      </text>
    </comment>
    <comment ref="B420" authorId="0" shapeId="0" xr:uid="{8B243ECC-240B-43F5-BD6C-9925732A185B}">
      <text>
        <r>
          <rPr>
            <sz val="10"/>
            <color indexed="81"/>
            <rFont val="Lucida Console"/>
            <family val="3"/>
          </rPr>
          <t>DESCRIÇÃO DETALHADA_x000D_
HASTE GALVANIZADA - 1/4" X 350 MM - P/ FIXACAO DE TELHA DE FIBROCIMENTO - C/ PORCA, ARRUELA DE ALUMINIO E PLASTICA</t>
        </r>
      </text>
    </comment>
    <comment ref="G420" authorId="0" shapeId="0" xr:uid="{AD87BF4D-A698-402E-8D70-26A38580F15C}">
      <text>
        <r>
          <rPr>
            <sz val="10"/>
            <color indexed="81"/>
            <rFont val="Lucida Console"/>
            <family val="3"/>
          </rPr>
          <t xml:space="preserve">_x000D_
Últ estimativa : 3.000_x000D_
Enviada em     : 22.04.2021_x000D_
Ata - Venc     : /-2000 - </t>
        </r>
      </text>
    </comment>
    <comment ref="O420" authorId="0" shapeId="0" xr:uid="{3BF1A6F6-CF69-49E7-90E3-54E875374860}">
      <text>
        <r>
          <rPr>
            <sz val="10"/>
            <color indexed="81"/>
            <rFont val="Lucida Console"/>
            <family val="3"/>
          </rPr>
          <t>_x000D_
Ata anterior não identificada.</t>
        </r>
      </text>
    </comment>
    <comment ref="W420" authorId="0" shapeId="0" xr:uid="{F0D6EDD3-16D5-4F1D-8079-56A676667946}">
      <text>
        <r>
          <rPr>
            <sz val="10"/>
            <color indexed="81"/>
            <rFont val="Lucida Console"/>
            <family val="3"/>
          </rPr>
          <t>_x000D_
DM-Construção</t>
        </r>
      </text>
    </comment>
    <comment ref="X420" authorId="0" shapeId="0" xr:uid="{0AD08304-5400-4796-8B87-707D29A3EA5A}">
      <text>
        <r>
          <rPr>
            <sz val="10"/>
            <color indexed="81"/>
            <rFont val="Lucida Console"/>
            <family val="3"/>
          </rPr>
          <t>_x000D_
PARAFUSOS ELEM. VEDACAO UNIAO CONEX . FIXACAO</t>
        </r>
      </text>
    </comment>
    <comment ref="Y420" authorId="0" shapeId="0" xr:uid="{76F7F3DC-1544-4FC4-AD54-2A2FA4A11083}">
      <text>
        <r>
          <rPr>
            <sz val="10"/>
            <color indexed="81"/>
            <rFont val="Lucida Console"/>
            <family val="3"/>
          </rPr>
          <t>_x000D_
HASTES</t>
        </r>
      </text>
    </comment>
    <comment ref="AW420" authorId="0" shapeId="0" xr:uid="{8ACEFF6F-E508-418C-B408-DC5E86C88BE7}">
      <text>
        <r>
          <rPr>
            <sz val="10"/>
            <color indexed="81"/>
            <rFont val="Lucida Console"/>
            <family val="3"/>
          </rPr>
          <t>Tempo de Estoque (Meses)_x000D_
_x000D_
3.962,0</t>
        </r>
      </text>
    </comment>
    <comment ref="A421" authorId="0" shapeId="0" xr:uid="{66504B13-3EDD-414B-8074-0985B68983D2}">
      <text>
        <r>
          <rPr>
            <sz val="10"/>
            <color indexed="81"/>
            <rFont val="Lucida Console"/>
            <family val="3"/>
          </rPr>
          <t>_x000D_
16571</t>
        </r>
      </text>
    </comment>
    <comment ref="B421" authorId="0" shapeId="0" xr:uid="{83591395-EE13-41C2-A36B-1EE069D52405}">
      <text>
        <r>
          <rPr>
            <sz val="10"/>
            <color indexed="81"/>
            <rFont val="Lucida Console"/>
            <family val="3"/>
          </rPr>
          <t>DESCRIÇÃO DETALHADA_x000D_
INSETICIDA AEROSOL A BASE DE AGUA FR C/ 300 ML</t>
        </r>
      </text>
    </comment>
    <comment ref="G421" authorId="0" shapeId="0" xr:uid="{DEABF171-2070-43F8-96FE-18567AF64B4A}">
      <text>
        <r>
          <rPr>
            <sz val="10"/>
            <color indexed="81"/>
            <rFont val="Lucida Console"/>
            <family val="3"/>
          </rPr>
          <t>_x000D_
Últ estimativa : 3.800_x000D_
Enviada em     : 18.05.2020_x000D_
Ata - Venc     : 236/19 - 25.09.2020</t>
        </r>
      </text>
    </comment>
    <comment ref="O421" authorId="0" shapeId="0" xr:uid="{C653F047-AC4F-4DED-8CC8-C8462F75F970}">
      <text>
        <r>
          <rPr>
            <sz val="10"/>
            <color indexed="81"/>
            <rFont val="Lucida Console"/>
            <family val="3"/>
          </rPr>
          <t>_x000D_
Pertencia a ATA nº 236/19_x000D_
Estimativa de Renovação enviada em 18.05.2020 - Qtd 3.800_x000D_
PE  72/19 lote _x000D_
27.09.19 = Finalizar - contrato assinado</t>
        </r>
      </text>
    </comment>
    <comment ref="W421" authorId="0" shapeId="0" xr:uid="{37618A47-DF12-49EB-A01D-5A267A85C051}">
      <text>
        <r>
          <rPr>
            <sz val="10"/>
            <color indexed="81"/>
            <rFont val="Lucida Console"/>
            <family val="3"/>
          </rPr>
          <t>_x000D_
Administrativo</t>
        </r>
      </text>
    </comment>
    <comment ref="X421" authorId="0" shapeId="0" xr:uid="{94C33C1E-0AA3-46B9-B292-A32B0A88C3CA}">
      <text>
        <r>
          <rPr>
            <sz val="10"/>
            <color indexed="81"/>
            <rFont val="Lucida Console"/>
            <family val="3"/>
          </rPr>
          <t>_x000D_
MAQ.EQUIP.E MAT.P/ CULTURA ANIMAL E VEGETAL</t>
        </r>
      </text>
    </comment>
    <comment ref="Y421" authorId="0" shapeId="0" xr:uid="{3100A944-967E-44D2-8EB6-35DAC12185B9}">
      <text>
        <r>
          <rPr>
            <sz val="10"/>
            <color indexed="81"/>
            <rFont val="Lucida Console"/>
            <family val="3"/>
          </rPr>
          <t>_x000D_
DEFENSIVOS, INSETICIDAS, RATICIDAS E PESTICIDAS</t>
        </r>
      </text>
    </comment>
    <comment ref="AW421" authorId="0" shapeId="0" xr:uid="{EA6A0640-1BF5-41DC-95B2-C02165578FC8}">
      <text>
        <r>
          <rPr>
            <sz val="10"/>
            <color indexed="81"/>
            <rFont val="Lucida Console"/>
            <family val="3"/>
          </rPr>
          <t>Tempo de Estoque (Meses)_x000D_
_x000D_
3.091,0</t>
        </r>
      </text>
    </comment>
    <comment ref="A422" authorId="0" shapeId="0" xr:uid="{F1CA415A-8459-4B66-ADBC-C4AF537AD585}">
      <text>
        <r>
          <rPr>
            <sz val="10"/>
            <color indexed="81"/>
            <rFont val="Lucida Console"/>
            <family val="3"/>
          </rPr>
          <t>_x000D_
112158</t>
        </r>
      </text>
    </comment>
    <comment ref="B422" authorId="0" shapeId="0" xr:uid="{57AD4401-0F7B-47A3-BD19-28112C0EFB36}">
      <text>
        <r>
          <rPr>
            <sz val="10"/>
            <color indexed="81"/>
            <rFont val="Lucida Console"/>
            <family val="3"/>
          </rPr>
          <t>DESCRIÇÃO DETALHADA_x000D_
INTERRUPTOR 10A X 250V COM 1 TECLA PARALELA MAIS 1 TOMADA 2P+T PADRAO NBR 14136 DE 20A/250V DE EMBUTIR COM ESPELHO PARA CAIXA</t>
        </r>
      </text>
    </comment>
    <comment ref="G422" authorId="0" shapeId="0" xr:uid="{471117B8-F777-4E53-B82D-6440D0C2A6B1}">
      <text>
        <r>
          <rPr>
            <sz val="10"/>
            <color indexed="81"/>
            <rFont val="Lucida Console"/>
            <family val="3"/>
          </rPr>
          <t>_x000D_
Últ estimativa : 200_x000D_
Enviada em     : 17.01.2020_x000D_
Ata - Venc     : 126/19 - 06.05.2020</t>
        </r>
      </text>
    </comment>
    <comment ref="O422" authorId="0" shapeId="0" xr:uid="{87058765-82F7-4B0C-AC51-ADFEC81E44DA}">
      <text>
        <r>
          <rPr>
            <sz val="10"/>
            <color indexed="81"/>
            <rFont val="Lucida Console"/>
            <family val="3"/>
          </rPr>
          <t>_x000D_
Pertencia a ATA nº 126/19_x000D_
Estimativa de Renovação enviada em 17.01.2020 - Qtd 200_x000D_
PE 153/20 lote 1 (Impróspero)_x000D_
16.09.20 = Finalizado</t>
        </r>
      </text>
    </comment>
    <comment ref="W422" authorId="0" shapeId="0" xr:uid="{1284946A-F4D9-4100-A53F-9C2E225FF0E6}">
      <text>
        <r>
          <rPr>
            <sz val="10"/>
            <color indexed="81"/>
            <rFont val="Lucida Console"/>
            <family val="3"/>
          </rPr>
          <t>_x000D_
DM-Elétrica</t>
        </r>
      </text>
    </comment>
    <comment ref="X422" authorId="0" shapeId="0" xr:uid="{8C341173-99D7-4ABA-B5EC-865F3BC3FD9C}">
      <text>
        <r>
          <rPr>
            <sz val="10"/>
            <color indexed="81"/>
            <rFont val="Lucida Console"/>
            <family val="3"/>
          </rPr>
          <t>_x000D_
EQUIP. MAT. P/ GERACAO, TRANSM. DISTR. RETIF...</t>
        </r>
      </text>
    </comment>
    <comment ref="Y422" authorId="0" shapeId="0" xr:uid="{EA31F54E-A379-4CC1-AF9C-2D450249B392}">
      <text>
        <r>
          <rPr>
            <sz val="10"/>
            <color indexed="81"/>
            <rFont val="Lucida Console"/>
            <family val="3"/>
          </rPr>
          <t>_x000D_
INTERRUPTORES DE USO DOMESTICO E INDUSTRIAL</t>
        </r>
      </text>
    </comment>
    <comment ref="AW422" authorId="0" shapeId="0" xr:uid="{0670A525-4D92-4BBB-B22F-4A043C9B1904}">
      <text>
        <r>
          <rPr>
            <sz val="10"/>
            <color indexed="81"/>
            <rFont val="Lucida Console"/>
            <family val="3"/>
          </rPr>
          <t>Tempo de Estoque (Meses)_x000D_
_x000D_
198,0</t>
        </r>
      </text>
    </comment>
    <comment ref="A423" authorId="0" shapeId="0" xr:uid="{D9E17995-AA30-472C-8885-83610A23B13E}">
      <text>
        <r>
          <rPr>
            <sz val="10"/>
            <color indexed="81"/>
            <rFont val="Lucida Console"/>
            <family val="3"/>
          </rPr>
          <t>_x000D_
112159</t>
        </r>
      </text>
    </comment>
    <comment ref="B423" authorId="0" shapeId="0" xr:uid="{9CBAB0B0-5762-4FBB-9DD9-2046DE574C95}">
      <text>
        <r>
          <rPr>
            <sz val="10"/>
            <color indexed="81"/>
            <rFont val="Lucida Console"/>
            <family val="3"/>
          </rPr>
          <t>DESCRIÇÃO DETALHADA_x000D_
INTERRUPTOR 10A X 250V COM 2 TECLAS PARALELAS MAIS 1 TOMADA 2P + T PADRAO NBR 14136 DE 20A/250V DE EMBUTIR COM ESPELHO PARA CAIXA 4X2</t>
        </r>
      </text>
    </comment>
    <comment ref="G423" authorId="0" shapeId="0" xr:uid="{C156FA0D-C549-431D-9EFF-7C729EEE1D12}">
      <text>
        <r>
          <rPr>
            <sz val="10"/>
            <color indexed="81"/>
            <rFont val="Lucida Console"/>
            <family val="3"/>
          </rPr>
          <t>_x000D_
Últ estimativa : 220_x000D_
Enviada em     : 17.01.2020_x000D_
Ata - Venc     : 126/19 - 06.05.2020</t>
        </r>
      </text>
    </comment>
    <comment ref="O423" authorId="0" shapeId="0" xr:uid="{B6B4DCF8-BEC9-4F24-AB86-064CE06F2CC5}">
      <text>
        <r>
          <rPr>
            <sz val="10"/>
            <color indexed="81"/>
            <rFont val="Lucida Console"/>
            <family val="3"/>
          </rPr>
          <t>_x000D_
Pertencia a ATA nº 126/19_x000D_
Estimativa de Renovação enviada em 17.01.2020 - Qtd 220_x000D_
PE 153/20 lote 1 (Impróspero)_x000D_
16.09.20 = Finalizado</t>
        </r>
      </text>
    </comment>
    <comment ref="W423" authorId="0" shapeId="0" xr:uid="{B1A3544B-306B-45CD-BCC6-3C788E4D92E3}">
      <text>
        <r>
          <rPr>
            <sz val="10"/>
            <color indexed="81"/>
            <rFont val="Lucida Console"/>
            <family val="3"/>
          </rPr>
          <t>_x000D_
DM-Elétrica</t>
        </r>
      </text>
    </comment>
    <comment ref="X423" authorId="0" shapeId="0" xr:uid="{4B417569-C73A-4B8B-9D70-9A869A5BC075}">
      <text>
        <r>
          <rPr>
            <sz val="10"/>
            <color indexed="81"/>
            <rFont val="Lucida Console"/>
            <family val="3"/>
          </rPr>
          <t>_x000D_
EQUIP. MAT. P/ GERACAO, TRANSM. DISTR. RETIF...</t>
        </r>
      </text>
    </comment>
    <comment ref="Y423" authorId="0" shapeId="0" xr:uid="{343BAC04-4327-4D47-81A9-A38B51674698}">
      <text>
        <r>
          <rPr>
            <sz val="10"/>
            <color indexed="81"/>
            <rFont val="Lucida Console"/>
            <family val="3"/>
          </rPr>
          <t>_x000D_
INTERRUPTORES DE USO DOMESTICO E INDUSTRIAL</t>
        </r>
      </text>
    </comment>
    <comment ref="AW423" authorId="0" shapeId="0" xr:uid="{5EF5BD4C-2F86-4E9E-90DD-D9C273D984D4}">
      <text>
        <r>
          <rPr>
            <sz val="10"/>
            <color indexed="81"/>
            <rFont val="Lucida Console"/>
            <family val="3"/>
          </rPr>
          <t>Tempo de Estoque (Meses)_x000D_
_x000D_
306,0</t>
        </r>
      </text>
    </comment>
    <comment ref="A424" authorId="0" shapeId="0" xr:uid="{7EC9A5C0-718D-4ECA-A08D-E1A2E31F2F9B}">
      <text>
        <r>
          <rPr>
            <sz val="10"/>
            <color indexed="81"/>
            <rFont val="Lucida Console"/>
            <family val="3"/>
          </rPr>
          <t>_x000D_
110895</t>
        </r>
      </text>
    </comment>
    <comment ref="B424" authorId="0" shapeId="0" xr:uid="{481E5E5E-F08F-4098-AEF5-1FF7B64D94E8}">
      <text>
        <r>
          <rPr>
            <sz val="10"/>
            <color indexed="81"/>
            <rFont val="Lucida Console"/>
            <family val="3"/>
          </rPr>
          <t>DESCRIÇÃO DETALHADA_x000D_
INTERRUPTOR 10A X 250V INTERNO C/ 01 TECLA PARALELA COM PLACA 4 X 2.</t>
        </r>
      </text>
    </comment>
    <comment ref="G424" authorId="0" shapeId="0" xr:uid="{A62BB114-E408-44DE-A18C-04C982CEE269}">
      <text>
        <r>
          <rPr>
            <sz val="10"/>
            <color indexed="81"/>
            <rFont val="Lucida Console"/>
            <family val="3"/>
          </rPr>
          <t>_x000D_
Últ estimativa : 200_x000D_
Enviada em     : 17.01.2020_x000D_
Ata - Venc     : 126/19 - 06.05.2020</t>
        </r>
      </text>
    </comment>
    <comment ref="O424" authorId="0" shapeId="0" xr:uid="{3513E834-62F9-4044-8D92-44F32049B085}">
      <text>
        <r>
          <rPr>
            <sz val="10"/>
            <color indexed="81"/>
            <rFont val="Lucida Console"/>
            <family val="3"/>
          </rPr>
          <t>_x000D_
Pertencia a ATA nº 126/19_x000D_
Estimativa de Renovação enviada em 17.01.2020 - Qtd 200_x000D_
PE 153/20 lote 1 (Impróspero)_x000D_
16.09.20 = Finalizado</t>
        </r>
      </text>
    </comment>
    <comment ref="W424" authorId="0" shapeId="0" xr:uid="{6479CD25-A801-40F4-84AB-5203F76E663A}">
      <text>
        <r>
          <rPr>
            <sz val="10"/>
            <color indexed="81"/>
            <rFont val="Lucida Console"/>
            <family val="3"/>
          </rPr>
          <t>_x000D_
DM-Elétrica</t>
        </r>
      </text>
    </comment>
    <comment ref="X424" authorId="0" shapeId="0" xr:uid="{9DF98F73-FAF6-4104-8EA4-C4013AABA6C8}">
      <text>
        <r>
          <rPr>
            <sz val="10"/>
            <color indexed="81"/>
            <rFont val="Lucida Console"/>
            <family val="3"/>
          </rPr>
          <t>_x000D_
EQUIP. MAT. P/ GERACAO, TRANSM. DISTR. RETIF...</t>
        </r>
      </text>
    </comment>
    <comment ref="Y424" authorId="0" shapeId="0" xr:uid="{B79CB23F-CD95-453D-AEFE-BA004D643B9B}">
      <text>
        <r>
          <rPr>
            <sz val="10"/>
            <color indexed="81"/>
            <rFont val="Lucida Console"/>
            <family val="3"/>
          </rPr>
          <t>_x000D_
INTERRUPTORES DE USO DOMESTICO E INDUSTRIAL</t>
        </r>
      </text>
    </comment>
    <comment ref="AW424" authorId="0" shapeId="0" xr:uid="{16E47941-F865-4041-AB9A-B7ADE862AF3A}">
      <text>
        <r>
          <rPr>
            <sz val="10"/>
            <color indexed="81"/>
            <rFont val="Lucida Console"/>
            <family val="3"/>
          </rPr>
          <t>Tempo de Estoque (Meses)_x000D_
_x000D_
223,0</t>
        </r>
      </text>
    </comment>
    <comment ref="A425" authorId="0" shapeId="0" xr:uid="{6F94C396-130E-4646-B47A-FB7F6BC0E1F2}">
      <text>
        <r>
          <rPr>
            <sz val="10"/>
            <color indexed="81"/>
            <rFont val="Lucida Console"/>
            <family val="3"/>
          </rPr>
          <t>_x000D_
12989</t>
        </r>
      </text>
    </comment>
    <comment ref="B425" authorId="0" shapeId="0" xr:uid="{E419819B-410C-40FC-B222-683309E03C51}">
      <text>
        <r>
          <rPr>
            <sz val="10"/>
            <color indexed="81"/>
            <rFont val="Lucida Console"/>
            <family val="3"/>
          </rPr>
          <t>DESCRIÇÃO DETALHADA_x000D_
INTERRUPTOR 10A X 250V INTERNO C/ 02 TECLAS C/ PLACA</t>
        </r>
      </text>
    </comment>
    <comment ref="G425" authorId="0" shapeId="0" xr:uid="{050A14DF-578F-4830-A9A8-B221CA479169}">
      <text>
        <r>
          <rPr>
            <sz val="10"/>
            <color indexed="81"/>
            <rFont val="Lucida Console"/>
            <family val="3"/>
          </rPr>
          <t>_x000D_
Últ estimativa : 600_x000D_
Enviada em     : 30.11.2017_x000D_
Ata - Venc     : 10/17 - 06.02.2018</t>
        </r>
      </text>
    </comment>
    <comment ref="O425" authorId="0" shapeId="0" xr:uid="{81AF5055-B6DE-4903-B2D5-6225AD60BEEB}">
      <text>
        <r>
          <rPr>
            <sz val="10"/>
            <color indexed="81"/>
            <rFont val="Lucida Console"/>
            <family val="3"/>
          </rPr>
          <t>_x000D_
Pertencia a ATA nº 10/17_x000D_
Estimativa de Renovação enviada em 30.11.2017 - Qtd 600_x000D_
PP  68/19 lote _x000D_
14.06.19 = Análise dos itens fracassados (Itens Fracassados: 9,12 ,25 ,31 ,33 ,41 ,42).</t>
        </r>
      </text>
    </comment>
    <comment ref="W425" authorId="0" shapeId="0" xr:uid="{CB1AB21D-ECBE-44E5-86DB-E8F334B756EA}">
      <text>
        <r>
          <rPr>
            <sz val="10"/>
            <color indexed="81"/>
            <rFont val="Lucida Console"/>
            <family val="3"/>
          </rPr>
          <t>_x000D_
DM-Elétrica</t>
        </r>
      </text>
    </comment>
    <comment ref="X425" authorId="0" shapeId="0" xr:uid="{664F942F-333E-4FAB-A375-11C433F501E0}">
      <text>
        <r>
          <rPr>
            <sz val="10"/>
            <color indexed="81"/>
            <rFont val="Lucida Console"/>
            <family val="3"/>
          </rPr>
          <t>_x000D_
EQUIP. MAT. P/ GERACAO, TRANSM. DISTR. RETIF...</t>
        </r>
      </text>
    </comment>
    <comment ref="Y425" authorId="0" shapeId="0" xr:uid="{A8902533-57B7-4C68-894C-D1D087AEBF63}">
      <text>
        <r>
          <rPr>
            <sz val="10"/>
            <color indexed="81"/>
            <rFont val="Lucida Console"/>
            <family val="3"/>
          </rPr>
          <t>_x000D_
INTERRUPTORES DE USO DOMESTICO E INDUSTRIAL</t>
        </r>
      </text>
    </comment>
    <comment ref="AW425" authorId="0" shapeId="0" xr:uid="{1F6D4F89-8250-4C0D-A990-6997E2F3509D}">
      <text>
        <r>
          <rPr>
            <sz val="10"/>
            <color indexed="81"/>
            <rFont val="Lucida Console"/>
            <family val="3"/>
          </rPr>
          <t>Tempo de Estoque (Meses)_x000D_
_x000D_
300,0</t>
        </r>
      </text>
    </comment>
    <comment ref="A426" authorId="0" shapeId="0" xr:uid="{6F6E76D5-7D37-476A-AC6F-19BC69E6893F}">
      <text>
        <r>
          <rPr>
            <sz val="10"/>
            <color indexed="81"/>
            <rFont val="Lucida Console"/>
            <family val="3"/>
          </rPr>
          <t>_x000D_
110896</t>
        </r>
      </text>
    </comment>
    <comment ref="B426" authorId="0" shapeId="0" xr:uid="{CB87F072-98D2-4F73-951C-C0DBC228FAC3}">
      <text>
        <r>
          <rPr>
            <sz val="10"/>
            <color indexed="81"/>
            <rFont val="Lucida Console"/>
            <family val="3"/>
          </rPr>
          <t>DESCRIÇÃO DETALHADA_x000D_
INTERRUPTOR 10A X 250V INTERNO C/ 03 TECLAS PARALELAS C/ PLACA 4 X 2.</t>
        </r>
      </text>
    </comment>
    <comment ref="G426" authorId="0" shapeId="0" xr:uid="{AC011CA6-C8B4-4599-BB80-323664EC7BB3}">
      <text>
        <r>
          <rPr>
            <sz val="10"/>
            <color indexed="81"/>
            <rFont val="Lucida Console"/>
            <family val="3"/>
          </rPr>
          <t>_x000D_
Últ estimativa : 50_x000D_
Enviada em     : 17.01.2020_x000D_
Ata - Venc     : 126/19 - 06.05.2020</t>
        </r>
      </text>
    </comment>
    <comment ref="O426" authorId="0" shapeId="0" xr:uid="{490D8C8A-DBA4-4DCF-BABB-F81143B7F3E8}">
      <text>
        <r>
          <rPr>
            <sz val="10"/>
            <color indexed="81"/>
            <rFont val="Lucida Console"/>
            <family val="3"/>
          </rPr>
          <t>_x000D_
Pertencia a ATA nº 126/19_x000D_
Estimativa de Renovação enviada em 17.01.2020 - Qtd 50_x000D_
PE 153/20 lote 1 (Impróspero)_x000D_
16.09.20 = Finalizado</t>
        </r>
      </text>
    </comment>
    <comment ref="W426" authorId="0" shapeId="0" xr:uid="{6F9B6669-AE74-4EAC-B80E-BFB2828D77E1}">
      <text>
        <r>
          <rPr>
            <sz val="10"/>
            <color indexed="81"/>
            <rFont val="Lucida Console"/>
            <family val="3"/>
          </rPr>
          <t>_x000D_
DM-Elétrica</t>
        </r>
      </text>
    </comment>
    <comment ref="X426" authorId="0" shapeId="0" xr:uid="{1DE170DE-0D71-4E0F-B59A-7B4762D8CBA0}">
      <text>
        <r>
          <rPr>
            <sz val="10"/>
            <color indexed="81"/>
            <rFont val="Lucida Console"/>
            <family val="3"/>
          </rPr>
          <t>_x000D_
EQUIP. MAT. P/ GERACAO, TRANSM. DISTR. RETIF...</t>
        </r>
      </text>
    </comment>
    <comment ref="Y426" authorId="0" shapeId="0" xr:uid="{1A16BCEA-C59A-4B8E-B588-0396163397C0}">
      <text>
        <r>
          <rPr>
            <sz val="10"/>
            <color indexed="81"/>
            <rFont val="Lucida Console"/>
            <family val="3"/>
          </rPr>
          <t>_x000D_
INTERRUPTORES DE USO DOMESTICO E INDUSTRIAL</t>
        </r>
      </text>
    </comment>
    <comment ref="AW426" authorId="0" shapeId="0" xr:uid="{D51F88BD-B034-49E9-9A6D-6FE21CCEB62A}">
      <text>
        <r>
          <rPr>
            <sz val="10"/>
            <color indexed="81"/>
            <rFont val="Lucida Console"/>
            <family val="3"/>
          </rPr>
          <t>Tempo de Estoque (Meses)_x000D_
_x000D_
22,0</t>
        </r>
      </text>
    </comment>
    <comment ref="A427" authorId="0" shapeId="0" xr:uid="{726B7300-CA54-4C61-972B-CFBB1C3DF496}">
      <text>
        <r>
          <rPr>
            <sz val="10"/>
            <color indexed="81"/>
            <rFont val="Lucida Console"/>
            <family val="3"/>
          </rPr>
          <t>_x000D_
15299</t>
        </r>
      </text>
    </comment>
    <comment ref="B427" authorId="0" shapeId="0" xr:uid="{DB4D0E7D-852C-4CC9-823E-590B750FDD1C}">
      <text>
        <r>
          <rPr>
            <sz val="10"/>
            <color indexed="81"/>
            <rFont val="Lucida Console"/>
            <family val="3"/>
          </rPr>
          <t>DESCRIÇÃO DETALHADA_x000D_
INTERRUPTOR 10A X 250V INTERNO C/PLACA-  01 TECLA</t>
        </r>
      </text>
    </comment>
    <comment ref="G427" authorId="0" shapeId="0" xr:uid="{E0EDACD9-C2DB-41AF-BE15-C02B9A822BC7}">
      <text>
        <r>
          <rPr>
            <sz val="10"/>
            <color indexed="81"/>
            <rFont val="Lucida Console"/>
            <family val="3"/>
          </rPr>
          <t>_x000D_
Últ estimativa : 650_x000D_
Enviada em     : 17.01.2020_x000D_
Ata - Venc     : 126/19 - 06.05.2020</t>
        </r>
      </text>
    </comment>
    <comment ref="O427" authorId="0" shapeId="0" xr:uid="{239CE2B2-5E30-4224-B77C-804A50D8BD20}">
      <text>
        <r>
          <rPr>
            <sz val="10"/>
            <color indexed="81"/>
            <rFont val="Lucida Console"/>
            <family val="3"/>
          </rPr>
          <t>_x000D_
Pertencia a ATA nº 126/19_x000D_
Estimativa de Renovação enviada em 17.01.2020 - Qtd 650_x000D_
PE 153/20 lote 1 (Impróspero)_x000D_
16.09.20 = Finalizado</t>
        </r>
      </text>
    </comment>
    <comment ref="W427" authorId="0" shapeId="0" xr:uid="{648CAAB4-9872-4248-8C82-2B41C8366A0A}">
      <text>
        <r>
          <rPr>
            <sz val="10"/>
            <color indexed="81"/>
            <rFont val="Lucida Console"/>
            <family val="3"/>
          </rPr>
          <t>_x000D_
DM-Elétrica</t>
        </r>
      </text>
    </comment>
    <comment ref="X427" authorId="0" shapeId="0" xr:uid="{1EFBC282-CB42-493F-8F85-D16CCD95986E}">
      <text>
        <r>
          <rPr>
            <sz val="10"/>
            <color indexed="81"/>
            <rFont val="Lucida Console"/>
            <family val="3"/>
          </rPr>
          <t>_x000D_
EQUIP. MAT. P/ GERACAO, TRANSM. DISTR. RETIF...</t>
        </r>
      </text>
    </comment>
    <comment ref="Y427" authorId="0" shapeId="0" xr:uid="{0B1DBC78-7C5E-4D7D-A834-14CCB5817061}">
      <text>
        <r>
          <rPr>
            <sz val="10"/>
            <color indexed="81"/>
            <rFont val="Lucida Console"/>
            <family val="3"/>
          </rPr>
          <t>_x000D_
INTERRUPTORES DE USO DOMESTICO E INDUSTRIAL</t>
        </r>
      </text>
    </comment>
    <comment ref="AW427" authorId="0" shapeId="0" xr:uid="{A1162FD7-133C-4666-96CE-91B3CE0C1A07}">
      <text>
        <r>
          <rPr>
            <sz val="10"/>
            <color indexed="81"/>
            <rFont val="Lucida Console"/>
            <family val="3"/>
          </rPr>
          <t>Tempo de Estoque (Meses)_x000D_
_x000D_
100,0</t>
        </r>
      </text>
    </comment>
    <comment ref="A428" authorId="0" shapeId="0" xr:uid="{E91AF089-A73A-4152-B16E-728D72709B62}">
      <text>
        <r>
          <rPr>
            <sz val="10"/>
            <color indexed="81"/>
            <rFont val="Lucida Console"/>
            <family val="3"/>
          </rPr>
          <t>_x000D_
12992</t>
        </r>
      </text>
    </comment>
    <comment ref="B428" authorId="0" shapeId="0" xr:uid="{94F3C1C1-8518-4E80-9C36-5F44EFC6DE43}">
      <text>
        <r>
          <rPr>
            <sz val="10"/>
            <color indexed="81"/>
            <rFont val="Lucida Console"/>
            <family val="3"/>
          </rPr>
          <t>DESCRIÇÃO DETALHADA_x000D_
INTERRUPTOR 10A X 250V INTERNO DE 03 TECLAS C/ PLACA</t>
        </r>
      </text>
    </comment>
    <comment ref="G428" authorId="0" shapeId="0" xr:uid="{C60EEA9F-E7E2-4969-BACC-3AFD63DB6BB3}">
      <text>
        <r>
          <rPr>
            <sz val="10"/>
            <color indexed="81"/>
            <rFont val="Lucida Console"/>
            <family val="3"/>
          </rPr>
          <t>_x000D_
Últ estimativa : 50_x000D_
Enviada em     : 17.01.2020_x000D_
Ata - Venc     : 126/19 - 06.05.2020</t>
        </r>
      </text>
    </comment>
    <comment ref="O428" authorId="0" shapeId="0" xr:uid="{596AC98A-5996-4174-B7F1-6F101A5A8E28}">
      <text>
        <r>
          <rPr>
            <sz val="10"/>
            <color indexed="81"/>
            <rFont val="Lucida Console"/>
            <family val="3"/>
          </rPr>
          <t>_x000D_
Pertencia a ATA nº 126/19_x000D_
Estimativa de Renovação enviada em 17.01.2020 - Qtd 50_x000D_
PE 153/20 lote 1 (Impróspero)_x000D_
16.09.20 = Finalizado</t>
        </r>
      </text>
    </comment>
    <comment ref="W428" authorId="0" shapeId="0" xr:uid="{FA8AE12B-741A-444D-9BC8-FDCF055B2A41}">
      <text>
        <r>
          <rPr>
            <sz val="10"/>
            <color indexed="81"/>
            <rFont val="Lucida Console"/>
            <family val="3"/>
          </rPr>
          <t>_x000D_
DM-Elétrica</t>
        </r>
      </text>
    </comment>
    <comment ref="X428" authorId="0" shapeId="0" xr:uid="{30FFA053-1724-48CD-9685-32E9090AA8DC}">
      <text>
        <r>
          <rPr>
            <sz val="10"/>
            <color indexed="81"/>
            <rFont val="Lucida Console"/>
            <family val="3"/>
          </rPr>
          <t>_x000D_
EQUIP. MAT. P/ GERACAO, TRANSM. DISTR. RETIF...</t>
        </r>
      </text>
    </comment>
    <comment ref="Y428" authorId="0" shapeId="0" xr:uid="{2D7C2B51-FF16-4234-B920-72135C1D167C}">
      <text>
        <r>
          <rPr>
            <sz val="10"/>
            <color indexed="81"/>
            <rFont val="Lucida Console"/>
            <family val="3"/>
          </rPr>
          <t>_x000D_
INTERRUPTORES DE USO DOMESTICO E INDUSTRIAL</t>
        </r>
      </text>
    </comment>
    <comment ref="AW428" authorId="0" shapeId="0" xr:uid="{860FD01D-5E8D-4A5D-BDC5-7DCC9CE2FBD0}">
      <text>
        <r>
          <rPr>
            <sz val="10"/>
            <color indexed="81"/>
            <rFont val="Lucida Console"/>
            <family val="3"/>
          </rPr>
          <t>Tempo de Estoque (Meses)_x000D_
_x000D_
10,0</t>
        </r>
      </text>
    </comment>
    <comment ref="A429" authorId="0" shapeId="0" xr:uid="{C2CFB2B9-44CE-45BC-914E-60670614A218}">
      <text>
        <r>
          <rPr>
            <sz val="10"/>
            <color indexed="81"/>
            <rFont val="Lucida Console"/>
            <family val="3"/>
          </rPr>
          <t>_x000D_
119180</t>
        </r>
      </text>
    </comment>
    <comment ref="B429" authorId="0" shapeId="0" xr:uid="{58937F7E-D270-45EB-BD16-0DFDA9857B06}">
      <text>
        <r>
          <rPr>
            <sz val="10"/>
            <color indexed="81"/>
            <rFont val="Lucida Console"/>
            <family val="3"/>
          </rPr>
          <t>DESCRIÇÃO DETALHADA_x000D_
INTERRUPTOR 10A/250V COM 2 TECLAS PARALELAS MAIS 1 TOMADA 2P + T PADRAO NBR 14136 DE 10A/250V DE EMBUTIR COM ESPELHO COR CINZA PARA CAIXA 4X2</t>
        </r>
      </text>
    </comment>
    <comment ref="G429" authorId="0" shapeId="0" xr:uid="{6C8F7E71-3F80-4CC0-B3A8-118D9D1BBAB7}">
      <text>
        <r>
          <rPr>
            <sz val="10"/>
            <color indexed="81"/>
            <rFont val="Lucida Console"/>
            <family val="3"/>
          </rPr>
          <t>_x000D_
Últ estimativa : 100_x000D_
Enviada em     : 17.01.2020_x000D_
Ata - Venc     : 126/19 - 06.05.2020</t>
        </r>
      </text>
    </comment>
    <comment ref="O429" authorId="0" shapeId="0" xr:uid="{7C2EE674-6CBE-45B0-A00F-4FAC6C00CBF4}">
      <text>
        <r>
          <rPr>
            <sz val="10"/>
            <color indexed="81"/>
            <rFont val="Lucida Console"/>
            <family val="3"/>
          </rPr>
          <t>_x000D_
Pertencia a ATA nº 126/19_x000D_
Estimativa de Renovação enviada em 17.01.2020 - Qtd 100_x000D_
PE 153/20 lote _x000D_
16.09.20 = Finalizado</t>
        </r>
      </text>
    </comment>
    <comment ref="W429" authorId="0" shapeId="0" xr:uid="{DD5E1306-05D1-4C77-8ABC-5F2485DB8ED7}">
      <text>
        <r>
          <rPr>
            <sz val="10"/>
            <color indexed="81"/>
            <rFont val="Lucida Console"/>
            <family val="3"/>
          </rPr>
          <t>_x000D_
DM-Elétrica</t>
        </r>
      </text>
    </comment>
    <comment ref="X429" authorId="0" shapeId="0" xr:uid="{6B6B45BA-A607-4849-84AA-D5772B4849C1}">
      <text>
        <r>
          <rPr>
            <sz val="10"/>
            <color indexed="81"/>
            <rFont val="Lucida Console"/>
            <family val="3"/>
          </rPr>
          <t>_x000D_
EQUIP. MAT. P/ GERACAO, TRANSM. DISTR. RETIF...</t>
        </r>
      </text>
    </comment>
    <comment ref="Y429" authorId="0" shapeId="0" xr:uid="{05F14CA4-F7C7-4F40-A556-6BCFBA5A710C}">
      <text>
        <r>
          <rPr>
            <sz val="10"/>
            <color indexed="81"/>
            <rFont val="Lucida Console"/>
            <family val="3"/>
          </rPr>
          <t>_x000D_
TOMADAS DE USO DOMESTICO E INDUSTRIAL</t>
        </r>
      </text>
    </comment>
    <comment ref="AW429" authorId="0" shapeId="0" xr:uid="{CFEFF9BC-F17D-43FD-B28E-27A072262274}">
      <text>
        <r>
          <rPr>
            <sz val="10"/>
            <color indexed="81"/>
            <rFont val="Lucida Console"/>
            <family val="3"/>
          </rPr>
          <t>Tempo de Estoque (Meses)_x000D_
_x000D_
157,0</t>
        </r>
      </text>
    </comment>
    <comment ref="A430" authorId="0" shapeId="0" xr:uid="{660A324C-E5D7-4232-BF47-E8D3594AE67B}">
      <text>
        <r>
          <rPr>
            <sz val="10"/>
            <color indexed="81"/>
            <rFont val="Lucida Console"/>
            <family val="3"/>
          </rPr>
          <t>_x000D_
108393</t>
        </r>
      </text>
    </comment>
    <comment ref="B430" authorId="0" shapeId="0" xr:uid="{4FCADCC7-6127-48EE-A95B-96A699A6B976}">
      <text>
        <r>
          <rPr>
            <sz val="10"/>
            <color indexed="81"/>
            <rFont val="Lucida Console"/>
            <family val="3"/>
          </rPr>
          <t>DESCRIÇÃO DETALHADA_x000D_
INTERRUPTOR DIFERENCIAL RESIDUAL BIPOLAR ELETROMECANICO NORMA IEC 61008 TENSAO MINIMA 240V CORRENTE NOMINAL 40 AMPERES SENSIBILIDADE 30 MA</t>
        </r>
      </text>
    </comment>
    <comment ref="G430" authorId="0" shapeId="0" xr:uid="{AA3FB367-90D4-44C8-B712-9BC6D63D52BD}">
      <text>
        <r>
          <rPr>
            <sz val="10"/>
            <color indexed="81"/>
            <rFont val="Lucida Console"/>
            <family val="3"/>
          </rPr>
          <t>_x000D_
Últ estimativa : 100_x000D_
Enviada em     : 17.01.2020_x000D_
Ata - Venc     : 126/19 - 06.05.2020</t>
        </r>
      </text>
    </comment>
    <comment ref="O430" authorId="0" shapeId="0" xr:uid="{D8084459-1B78-4494-A03D-7B261A75C961}">
      <text>
        <r>
          <rPr>
            <sz val="10"/>
            <color indexed="81"/>
            <rFont val="Lucida Console"/>
            <family val="3"/>
          </rPr>
          <t>_x000D_
Pertencia a ATA nº 126/19_x000D_
Estimativa de Renovação enviada em 17.01.2020 - Qtd 100_x000D_
PE 153/20 lote 1 (Impróspero)_x000D_
16.09.20 = Finalizado</t>
        </r>
      </text>
    </comment>
    <comment ref="W430" authorId="0" shapeId="0" xr:uid="{B4B87B8F-317C-4250-90DE-20A41498EDD0}">
      <text>
        <r>
          <rPr>
            <sz val="10"/>
            <color indexed="81"/>
            <rFont val="Lucida Console"/>
            <family val="3"/>
          </rPr>
          <t>_x000D_
DM-Elétrica</t>
        </r>
      </text>
    </comment>
    <comment ref="X430" authorId="0" shapeId="0" xr:uid="{34D3159C-521D-4C79-B54A-AC5ED1D4907F}">
      <text>
        <r>
          <rPr>
            <sz val="10"/>
            <color indexed="81"/>
            <rFont val="Lucida Console"/>
            <family val="3"/>
          </rPr>
          <t>_x000D_
EQUIP. MAT. P/ GERACAO, TRANSM. DISTR. RETIF...</t>
        </r>
      </text>
    </comment>
    <comment ref="Y430" authorId="0" shapeId="0" xr:uid="{C7F3CEB3-3BB2-49A3-8484-6FEBCC43A1A1}">
      <text>
        <r>
          <rPr>
            <sz val="10"/>
            <color indexed="81"/>
            <rFont val="Lucida Console"/>
            <family val="3"/>
          </rPr>
          <t>_x000D_
DISJUNTORES</t>
        </r>
      </text>
    </comment>
    <comment ref="AW430" authorId="0" shapeId="0" xr:uid="{36547678-F68B-4516-8A4D-18D1434FDA67}">
      <text>
        <r>
          <rPr>
            <sz val="10"/>
            <color indexed="81"/>
            <rFont val="Lucida Console"/>
            <family val="3"/>
          </rPr>
          <t>Tempo de Estoque (Meses)_x000D_
_x000D_
161,0</t>
        </r>
      </text>
    </comment>
    <comment ref="A431" authorId="0" shapeId="0" xr:uid="{FD48DD0D-CB73-4FF4-A846-5FAB40426792}">
      <text>
        <r>
          <rPr>
            <sz val="10"/>
            <color indexed="81"/>
            <rFont val="Lucida Console"/>
            <family val="3"/>
          </rPr>
          <t>_x000D_
93486</t>
        </r>
      </text>
    </comment>
    <comment ref="B431" authorId="0" shapeId="0" xr:uid="{16F4A746-CCF0-48B6-9733-2D8542E8D0F1}">
      <text>
        <r>
          <rPr>
            <sz val="10"/>
            <color indexed="81"/>
            <rFont val="Lucida Console"/>
            <family val="3"/>
          </rPr>
          <t>DESCRIÇÃO DETALHADA_x000D_
INTERRUPTOR DIFERENCIAL RESIDUAL TETRAPOLAR ELETROMECANICO NORMA IEC 61008 TENSAO MINIMA 240V CORRENTE NOMINAL 40 AMPERES SENSIBILIDADE 30 MA</t>
        </r>
      </text>
    </comment>
    <comment ref="W431" authorId="0" shapeId="0" xr:uid="{B1E78DF4-07B7-4FF1-977A-96122616806B}">
      <text>
        <r>
          <rPr>
            <sz val="10"/>
            <color indexed="81"/>
            <rFont val="Lucida Console"/>
            <family val="3"/>
          </rPr>
          <t>_x000D_
DM-Elétrica</t>
        </r>
      </text>
    </comment>
    <comment ref="X431" authorId="0" shapeId="0" xr:uid="{C2DA7784-2485-4345-AE44-85FFDFBB02C6}">
      <text>
        <r>
          <rPr>
            <sz val="10"/>
            <color indexed="81"/>
            <rFont val="Lucida Console"/>
            <family val="3"/>
          </rPr>
          <t>_x000D_
EQUIP. MAT. P/ GERACAO, TRANSM. DISTR. RETIF...</t>
        </r>
      </text>
    </comment>
    <comment ref="Y431" authorId="0" shapeId="0" xr:uid="{014CFE6A-0C7B-4DBD-A77C-65699EF2874D}">
      <text>
        <r>
          <rPr>
            <sz val="10"/>
            <color indexed="81"/>
            <rFont val="Lucida Console"/>
            <family val="3"/>
          </rPr>
          <t>_x000D_
DISJUNTORES</t>
        </r>
      </text>
    </comment>
    <comment ref="AW431" authorId="0" shapeId="0" xr:uid="{9EAC33BE-1E86-4D39-8E21-FCCDC401D469}">
      <text>
        <r>
          <rPr>
            <sz val="10"/>
            <color indexed="81"/>
            <rFont val="Lucida Console"/>
            <family val="3"/>
          </rPr>
          <t>Tempo de Estoque (Meses)_x000D_
_x000D_
87,0</t>
        </r>
      </text>
    </comment>
    <comment ref="A432" authorId="0" shapeId="0" xr:uid="{A181F863-D488-450F-ACED-F222552FF9A7}">
      <text>
        <r>
          <rPr>
            <sz val="10"/>
            <color indexed="81"/>
            <rFont val="Lucida Console"/>
            <family val="3"/>
          </rPr>
          <t>_x000D_
93487</t>
        </r>
      </text>
    </comment>
    <comment ref="B432" authorId="0" shapeId="0" xr:uid="{3E96198E-14E2-4863-BB6B-21FB84B990D1}">
      <text>
        <r>
          <rPr>
            <sz val="10"/>
            <color indexed="81"/>
            <rFont val="Lucida Console"/>
            <family val="3"/>
          </rPr>
          <t>DESCRIÇÃO DETALHADA_x000D_
INTERRUPTOR DIFERENCIAL RESIDUAL TETRAPOLAR ELETROMECANICO NORMA IEC 61008 TENSAO MINIMA 240V CORRENTE NOMINAL 63 AMPERES SENSIBILIDADE 30 MA</t>
        </r>
      </text>
    </comment>
    <comment ref="W432" authorId="0" shapeId="0" xr:uid="{162A9193-4D75-49F2-B85B-ACC10DCBB3E1}">
      <text>
        <r>
          <rPr>
            <sz val="10"/>
            <color indexed="81"/>
            <rFont val="Lucida Console"/>
            <family val="3"/>
          </rPr>
          <t>_x000D_
DM-Elétrica</t>
        </r>
      </text>
    </comment>
    <comment ref="X432" authorId="0" shapeId="0" xr:uid="{860F67EE-D5F3-4A5D-B4F7-8F1EA6F75F0E}">
      <text>
        <r>
          <rPr>
            <sz val="10"/>
            <color indexed="81"/>
            <rFont val="Lucida Console"/>
            <family val="3"/>
          </rPr>
          <t>_x000D_
EQUIP. MAT. P/ GERACAO, TRANSM. DISTR. RETIF...</t>
        </r>
      </text>
    </comment>
    <comment ref="Y432" authorId="0" shapeId="0" xr:uid="{F685D2BB-7A83-408B-A416-73528163F4C3}">
      <text>
        <r>
          <rPr>
            <sz val="10"/>
            <color indexed="81"/>
            <rFont val="Lucida Console"/>
            <family val="3"/>
          </rPr>
          <t>_x000D_
DISJUNTORES</t>
        </r>
      </text>
    </comment>
    <comment ref="AW432" authorId="0" shapeId="0" xr:uid="{D7DA3CFB-7A4D-4104-ACD4-92E50DA684B8}">
      <text>
        <r>
          <rPr>
            <sz val="10"/>
            <color indexed="81"/>
            <rFont val="Lucida Console"/>
            <family val="3"/>
          </rPr>
          <t>Tempo de Estoque (Meses)_x000D_
_x000D_
7,0</t>
        </r>
      </text>
    </comment>
    <comment ref="A433" authorId="0" shapeId="0" xr:uid="{36D2DD4F-664E-417E-A359-C953AC1352E7}">
      <text>
        <r>
          <rPr>
            <sz val="10"/>
            <color indexed="81"/>
            <rFont val="Lucida Console"/>
            <family val="3"/>
          </rPr>
          <t>_x000D_
93488</t>
        </r>
      </text>
    </comment>
    <comment ref="B433" authorId="0" shapeId="0" xr:uid="{0E74E1E7-7CEF-4BE7-98CC-8582409D4116}">
      <text>
        <r>
          <rPr>
            <sz val="10"/>
            <color indexed="81"/>
            <rFont val="Lucida Console"/>
            <family val="3"/>
          </rPr>
          <t>DESCRIÇÃO DETALHADA_x000D_
INTERRUPTOR DIFERENCIAL RESIDUAL TETRAPOLAR ELETROMECANICO NORMA IEC 61008 TENSAO MINIMA 240V CORRENTE NOMINAL 80 AMPERES SENSIBILIDADE 30 MA</t>
        </r>
      </text>
    </comment>
    <comment ref="W433" authorId="0" shapeId="0" xr:uid="{3E63FDEB-BF11-483D-9922-78A701EAC49E}">
      <text>
        <r>
          <rPr>
            <sz val="10"/>
            <color indexed="81"/>
            <rFont val="Lucida Console"/>
            <family val="3"/>
          </rPr>
          <t>_x000D_
DM-Elétrica</t>
        </r>
      </text>
    </comment>
    <comment ref="X433" authorId="0" shapeId="0" xr:uid="{4307EB33-B0FD-459A-BEC6-29B4309350BF}">
      <text>
        <r>
          <rPr>
            <sz val="10"/>
            <color indexed="81"/>
            <rFont val="Lucida Console"/>
            <family val="3"/>
          </rPr>
          <t>_x000D_
EQUIP. MAT. P/ GERACAO, TRANSM. DISTR. RETIF...</t>
        </r>
      </text>
    </comment>
    <comment ref="Y433" authorId="0" shapeId="0" xr:uid="{32C57FB0-A970-4809-964C-FF56F00152A4}">
      <text>
        <r>
          <rPr>
            <sz val="10"/>
            <color indexed="81"/>
            <rFont val="Lucida Console"/>
            <family val="3"/>
          </rPr>
          <t>_x000D_
DISJUNTORES</t>
        </r>
      </text>
    </comment>
    <comment ref="AW433" authorId="0" shapeId="0" xr:uid="{DF2D98B6-4445-45A0-8592-D6A62ACC4A75}">
      <text>
        <r>
          <rPr>
            <sz val="10"/>
            <color indexed="81"/>
            <rFont val="Lucida Console"/>
            <family val="3"/>
          </rPr>
          <t>Tempo de Estoque (Meses)_x000D_
_x000D_
17,0</t>
        </r>
      </text>
    </comment>
    <comment ref="A434" authorId="0" shapeId="0" xr:uid="{4B3AB380-E759-404C-8B13-A58941FC8CB1}">
      <text>
        <r>
          <rPr>
            <sz val="10"/>
            <color indexed="81"/>
            <rFont val="Lucida Console"/>
            <family val="3"/>
          </rPr>
          <t>_x000D_
130634</t>
        </r>
      </text>
    </comment>
    <comment ref="B434" authorId="0" shapeId="0" xr:uid="{1E7E739D-ED75-4CD3-8762-0C91416813A6}">
      <text>
        <r>
          <rPr>
            <sz val="10"/>
            <color indexed="81"/>
            <rFont val="Lucida Console"/>
            <family val="3"/>
          </rPr>
          <t>DESCRIÇÃO DETALHADA_x000D_
PLACA DE ISOPOR PARA FORRO, COM APLICACAO DE MASSA ACRILICA (IMPERMEAVEL), COR BRANCO, DIMENSAO: 625 X 1250 X 20 MM - VARIACAO: +/- 10 MM</t>
        </r>
      </text>
    </comment>
    <comment ref="G434" authorId="0" shapeId="0" xr:uid="{467BDE7C-20FC-4678-BCA7-FDF4632C31D7}">
      <text>
        <r>
          <rPr>
            <sz val="10"/>
            <color indexed="81"/>
            <rFont val="Lucida Console"/>
            <family val="3"/>
          </rPr>
          <t>_x000D_
Últ estimativa : 700_x000D_
Enviada em     : 24.10.2019_x000D_
Ata - Venc     : 47/19 - 17.02.2020</t>
        </r>
      </text>
    </comment>
    <comment ref="O434" authorId="0" shapeId="0" xr:uid="{B49EE923-D214-4FFA-804E-FEC61F5C28EF}">
      <text>
        <r>
          <rPr>
            <sz val="10"/>
            <color indexed="81"/>
            <rFont val="Lucida Console"/>
            <family val="3"/>
          </rPr>
          <t>_x000D_
Pertencia a ATA nº 47/19_x000D_
Estimativa de Renovação enviada em 24.10.2019 - Qtd 700_x000D_
PE  99/20 lote 26_x000D_
03.08.20 = Finalizado</t>
        </r>
      </text>
    </comment>
    <comment ref="W434" authorId="0" shapeId="0" xr:uid="{DE018C3C-FD47-4EFE-A7FC-0FD68E680E01}">
      <text>
        <r>
          <rPr>
            <sz val="10"/>
            <color indexed="81"/>
            <rFont val="Lucida Console"/>
            <family val="3"/>
          </rPr>
          <t>_x000D_
DM-Construção</t>
        </r>
      </text>
    </comment>
    <comment ref="X434" authorId="0" shapeId="0" xr:uid="{22C7A827-DD0B-478D-8361-6D5ED7AA3B71}">
      <text>
        <r>
          <rPr>
            <sz val="10"/>
            <color indexed="81"/>
            <rFont val="Lucida Console"/>
            <family val="3"/>
          </rPr>
          <t>_x000D_
MAT.E EQUIP. P/ CONSTR.CIVIL E CONSERV. DE VIAS PUBL.</t>
        </r>
      </text>
    </comment>
    <comment ref="Y434" authorId="0" shapeId="0" xr:uid="{21ECE663-FF96-4195-98F0-490A9EA6DE29}">
      <text>
        <r>
          <rPr>
            <sz val="10"/>
            <color indexed="81"/>
            <rFont val="Lucida Console"/>
            <family val="3"/>
          </rPr>
          <t>_x000D_
FORROS</t>
        </r>
      </text>
    </comment>
    <comment ref="AW434" authorId="0" shapeId="0" xr:uid="{8EB1A322-CFB3-4B12-AC49-79B00C2B3361}">
      <text>
        <r>
          <rPr>
            <sz val="10"/>
            <color indexed="81"/>
            <rFont val="Lucida Console"/>
            <family val="3"/>
          </rPr>
          <t>Tempo de Estoque (Meses)_x000D_
_x000D_
902,0</t>
        </r>
      </text>
    </comment>
    <comment ref="A435" authorId="0" shapeId="0" xr:uid="{0E90C82A-ACA1-465A-910A-8C8878625D2F}">
      <text>
        <r>
          <rPr>
            <sz val="10"/>
            <color indexed="81"/>
            <rFont val="Lucida Console"/>
            <family val="3"/>
          </rPr>
          <t>_x000D_
95121</t>
        </r>
      </text>
    </comment>
    <comment ref="B435" authorId="0" shapeId="0" xr:uid="{D1B07FF1-0847-4917-B0B7-4E03F55751C1}">
      <text>
        <r>
          <rPr>
            <sz val="10"/>
            <color indexed="81"/>
            <rFont val="Lucida Console"/>
            <family val="3"/>
          </rPr>
          <t xml:space="preserve">DESCRIÇÃO DETALHADA_x000D_
JOELHO 45° DE PVC SOLDAVEL PARA AGUA, MARROM, 25 MM, DE ACORDO COM A NORMA NBR 5648 E A MARCA DEVERA VIR LITOGRAFADA NA PECA </t>
        </r>
      </text>
    </comment>
    <comment ref="G435" authorId="0" shapeId="0" xr:uid="{12C2A356-AD01-4028-B8AC-8FB86760EAFC}">
      <text>
        <r>
          <rPr>
            <sz val="10"/>
            <color indexed="81"/>
            <rFont val="Lucida Console"/>
            <family val="3"/>
          </rPr>
          <t>_x000D_
Últ estimativa : 300_x000D_
Enviada em     : 17.12.2020_x000D_
Ata - Venc     : 101/20 - 27.04.2021</t>
        </r>
      </text>
    </comment>
    <comment ref="O435" authorId="0" shapeId="0" xr:uid="{024DA5E9-3232-4EAA-B173-8094FE0CBB61}">
      <text>
        <r>
          <rPr>
            <sz val="10"/>
            <color indexed="81"/>
            <rFont val="Lucida Console"/>
            <family val="3"/>
          </rPr>
          <t>_x000D_
Pertencia a ATA nº 101/20_x000D_
Estimativa de Renovação enviada em 17.12.2020 - Qtd 300_x000D_
PE  16/20 lote 83_x000D_
18.05.20 = Processo conferido, finalizado.</t>
        </r>
      </text>
    </comment>
    <comment ref="W435" authorId="0" shapeId="0" xr:uid="{F313B73E-D11E-42FA-AE7A-CAC6147663B2}">
      <text>
        <r>
          <rPr>
            <sz val="10"/>
            <color indexed="81"/>
            <rFont val="Lucida Console"/>
            <family val="3"/>
          </rPr>
          <t>_x000D_
DM-Hidráulica</t>
        </r>
      </text>
    </comment>
    <comment ref="X435" authorId="0" shapeId="0" xr:uid="{AC4551CC-4D40-464E-A25B-11E8077F7543}">
      <text>
        <r>
          <rPr>
            <sz val="10"/>
            <color indexed="81"/>
            <rFont val="Lucida Console"/>
            <family val="3"/>
          </rPr>
          <t>_x000D_
MATERIAL HIDRAULICO, CANOS, TUBOS, MANGUEIRAS, CONEXOES E ACESS.</t>
        </r>
      </text>
    </comment>
    <comment ref="Y435" authorId="0" shapeId="0" xr:uid="{A40EE07B-D4F1-453F-AB3D-B641C60C1069}">
      <text>
        <r>
          <rPr>
            <sz val="10"/>
            <color indexed="81"/>
            <rFont val="Lucida Console"/>
            <family val="3"/>
          </rPr>
          <t>_x000D_
ADAP. LUVAS.TES CURVAS COTOVELOS PLUGS FLANGES.....</t>
        </r>
      </text>
    </comment>
    <comment ref="AW435" authorId="0" shapeId="0" xr:uid="{99C7E909-F346-4C25-B5F8-896195C19FCB}">
      <text>
        <r>
          <rPr>
            <sz val="10"/>
            <color indexed="81"/>
            <rFont val="Lucida Console"/>
            <family val="3"/>
          </rPr>
          <t>Tempo de Estoque (Meses)_x000D_
_x000D_
150,0</t>
        </r>
      </text>
    </comment>
    <comment ref="A436" authorId="0" shapeId="0" xr:uid="{4ABEBF4C-5A38-4888-B6EB-4844EDDE0A33}">
      <text>
        <r>
          <rPr>
            <sz val="10"/>
            <color indexed="81"/>
            <rFont val="Lucida Console"/>
            <family val="3"/>
          </rPr>
          <t>_x000D_
54144</t>
        </r>
      </text>
    </comment>
    <comment ref="B436" authorId="0" shapeId="0" xr:uid="{75DF7E0D-D023-4C34-9F96-6F830E2907B3}">
      <text>
        <r>
          <rPr>
            <sz val="10"/>
            <color indexed="81"/>
            <rFont val="Lucida Console"/>
            <family val="3"/>
          </rPr>
          <t>DESCRIÇÃO DETALHADA_x000D_
JUNCAO INTERNA "I" - 38 X 38 MM</t>
        </r>
      </text>
    </comment>
    <comment ref="G436" authorId="0" shapeId="0" xr:uid="{AA051B47-510D-4F95-A97C-B283EB5A85E9}">
      <text>
        <r>
          <rPr>
            <sz val="10"/>
            <color indexed="81"/>
            <rFont val="Lucida Console"/>
            <family val="3"/>
          </rPr>
          <t>_x000D_
Últ estimativa : 0_x000D_
Enviada em     : 23.09.2020_x000D_
Ata - Venc     : 9/20 - 14.01.2021</t>
        </r>
      </text>
    </comment>
    <comment ref="O436" authorId="0" shapeId="0" xr:uid="{A70647CF-6729-4477-AE3C-357B91F05748}">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436" authorId="0" shapeId="0" xr:uid="{03BADC0D-DAB5-4233-A7DB-BBDB2C10DFB2}">
      <text>
        <r>
          <rPr>
            <sz val="10"/>
            <color indexed="81"/>
            <rFont val="Lucida Console"/>
            <family val="3"/>
          </rPr>
          <t>_x000D_
DM-Elétrica</t>
        </r>
      </text>
    </comment>
    <comment ref="X436" authorId="0" shapeId="0" xr:uid="{AA94F13B-B3CD-4E8C-AD8B-0AF559E8728A}">
      <text>
        <r>
          <rPr>
            <sz val="10"/>
            <color indexed="81"/>
            <rFont val="Lucida Console"/>
            <family val="3"/>
          </rPr>
          <t>_x000D_
EQUIP. MAT. P/ GERACAO, TRANSM. DISTR. RETIF...</t>
        </r>
      </text>
    </comment>
    <comment ref="Y436" authorId="0" shapeId="0" xr:uid="{EDB1F04B-C2A6-4AF4-8278-E6E5D72F4542}">
      <text>
        <r>
          <rPr>
            <sz val="10"/>
            <color indexed="81"/>
            <rFont val="Lucida Console"/>
            <family val="3"/>
          </rPr>
          <t>_x000D_
ELETRODUTOS E ACESSORIOS</t>
        </r>
      </text>
    </comment>
    <comment ref="AW436" authorId="0" shapeId="0" xr:uid="{28E47ABA-3B98-4709-B9F0-D3426807E770}">
      <text>
        <r>
          <rPr>
            <sz val="10"/>
            <color indexed="81"/>
            <rFont val="Lucida Console"/>
            <family val="3"/>
          </rPr>
          <t>Tempo de Estoque (Meses)_x000D_
_x000D_
326,0</t>
        </r>
      </text>
    </comment>
    <comment ref="A437" authorId="0" shapeId="0" xr:uid="{8801E267-F0D0-4BB3-94F4-883E4BD1CA92}">
      <text>
        <r>
          <rPr>
            <sz val="10"/>
            <color indexed="81"/>
            <rFont val="Lucida Console"/>
            <family val="3"/>
          </rPr>
          <t>_x000D_
54018</t>
        </r>
      </text>
    </comment>
    <comment ref="B437" authorId="0" shapeId="0" xr:uid="{296C3A0E-01C5-4588-A659-47F793011A34}">
      <text>
        <r>
          <rPr>
            <sz val="10"/>
            <color indexed="81"/>
            <rFont val="Lucida Console"/>
            <family val="3"/>
          </rPr>
          <t>DESCRIÇÃO DETALHADA_x000D_
JUNCAO INTERNA "L"  38 X 38 MM</t>
        </r>
      </text>
    </comment>
    <comment ref="W437" authorId="0" shapeId="0" xr:uid="{F5B9600E-AA0E-45C4-B167-6AD141AC472B}">
      <text>
        <r>
          <rPr>
            <sz val="10"/>
            <color indexed="81"/>
            <rFont val="Lucida Console"/>
            <family val="3"/>
          </rPr>
          <t>_x000D_
DM-Elétrica</t>
        </r>
      </text>
    </comment>
    <comment ref="X437" authorId="0" shapeId="0" xr:uid="{2B4FA592-1255-40A5-9AEA-CCDB751D4646}">
      <text>
        <r>
          <rPr>
            <sz val="10"/>
            <color indexed="81"/>
            <rFont val="Lucida Console"/>
            <family val="3"/>
          </rPr>
          <t>_x000D_
EQUIP. MAT. P/ GERACAO, TRANSM. DISTR. RETIF...</t>
        </r>
      </text>
    </comment>
    <comment ref="Y437" authorId="0" shapeId="0" xr:uid="{CDE42FC6-5686-4681-9E77-83AF3A333A66}">
      <text>
        <r>
          <rPr>
            <sz val="10"/>
            <color indexed="81"/>
            <rFont val="Lucida Console"/>
            <family val="3"/>
          </rPr>
          <t>_x000D_
ELETRODUTOS E ACESSORIOS</t>
        </r>
      </text>
    </comment>
    <comment ref="AW437" authorId="0" shapeId="0" xr:uid="{940A3180-51B8-4E52-84E9-7247A0FD5C8B}">
      <text>
        <r>
          <rPr>
            <sz val="10"/>
            <color indexed="81"/>
            <rFont val="Lucida Console"/>
            <family val="3"/>
          </rPr>
          <t>Tempo de Estoque (Meses)_x000D_
_x000D_
480,0</t>
        </r>
      </text>
    </comment>
    <comment ref="A438" authorId="0" shapeId="0" xr:uid="{0ADE3495-5A7B-4BF1-95C4-20143A4875E9}">
      <text>
        <r>
          <rPr>
            <sz val="10"/>
            <color indexed="81"/>
            <rFont val="Lucida Console"/>
            <family val="3"/>
          </rPr>
          <t>_x000D_
54017</t>
        </r>
      </text>
    </comment>
    <comment ref="B438" authorId="0" shapeId="0" xr:uid="{229543D7-8D60-4D1A-9D77-676238B4255F}">
      <text>
        <r>
          <rPr>
            <sz val="10"/>
            <color indexed="81"/>
            <rFont val="Lucida Console"/>
            <family val="3"/>
          </rPr>
          <t>DESCRIÇÃO DETALHADA_x000D_
JUNCAO INTERNA "T" 38 X 38 MM</t>
        </r>
      </text>
    </comment>
    <comment ref="W438" authorId="0" shapeId="0" xr:uid="{9FF652B1-6A14-4767-B2B3-7B583BC8D197}">
      <text>
        <r>
          <rPr>
            <sz val="10"/>
            <color indexed="81"/>
            <rFont val="Lucida Console"/>
            <family val="3"/>
          </rPr>
          <t>_x000D_
DM-Elétrica</t>
        </r>
      </text>
    </comment>
    <comment ref="X438" authorId="0" shapeId="0" xr:uid="{3CC23886-6CF7-46B4-A00D-CE83B780610D}">
      <text>
        <r>
          <rPr>
            <sz val="10"/>
            <color indexed="81"/>
            <rFont val="Lucida Console"/>
            <family val="3"/>
          </rPr>
          <t>_x000D_
EQUIP. MAT. P/ GERACAO, TRANSM. DISTR. RETIF...</t>
        </r>
      </text>
    </comment>
    <comment ref="Y438" authorId="0" shapeId="0" xr:uid="{98AA5349-0012-4B7B-84FD-7747F6D2A36D}">
      <text>
        <r>
          <rPr>
            <sz val="10"/>
            <color indexed="81"/>
            <rFont val="Lucida Console"/>
            <family val="3"/>
          </rPr>
          <t>_x000D_
ELETRODUTOS E ACESSORIOS</t>
        </r>
      </text>
    </comment>
    <comment ref="AW438" authorId="0" shapeId="0" xr:uid="{F18675A2-A1ED-4E36-AB79-4DB251D66219}">
      <text>
        <r>
          <rPr>
            <sz val="10"/>
            <color indexed="81"/>
            <rFont val="Lucida Console"/>
            <family val="3"/>
          </rPr>
          <t>Tempo de Estoque (Meses)_x000D_
_x000D_
60,0</t>
        </r>
      </text>
    </comment>
    <comment ref="A439" authorId="0" shapeId="0" xr:uid="{5CB15807-C483-44FE-90DD-2A20FDD6ABDB}">
      <text>
        <r>
          <rPr>
            <sz val="10"/>
            <color indexed="81"/>
            <rFont val="Lucida Console"/>
            <family val="3"/>
          </rPr>
          <t>_x000D_
104665</t>
        </r>
      </text>
    </comment>
    <comment ref="B439" authorId="0" shapeId="0" xr:uid="{15CE0911-D318-4CDB-AFB9-EAFED350F06C}">
      <text>
        <r>
          <rPr>
            <sz val="10"/>
            <color indexed="81"/>
            <rFont val="Lucida Console"/>
            <family val="3"/>
          </rPr>
          <t>DESCRIÇÃO DETALHADA_x000D_
KIT BARRAMENTO CONTENDO: BARRAMENTO TRIFASICO DE COBRE CHATO ELETROLITICO 150 A  PARA 44 DISJUNTORES TIPO DIN BARRAS DE TERRA E NEUTRO.</t>
        </r>
      </text>
    </comment>
    <comment ref="W439" authorId="0" shapeId="0" xr:uid="{5A4B5909-2156-4285-BBED-3C7626210342}">
      <text>
        <r>
          <rPr>
            <sz val="10"/>
            <color indexed="81"/>
            <rFont val="Lucida Console"/>
            <family val="3"/>
          </rPr>
          <t>_x000D_
DM-Elétrica</t>
        </r>
      </text>
    </comment>
    <comment ref="X439" authorId="0" shapeId="0" xr:uid="{86B00C08-6C02-4EBB-A672-785654D7A808}">
      <text>
        <r>
          <rPr>
            <sz val="10"/>
            <color indexed="81"/>
            <rFont val="Lucida Console"/>
            <family val="3"/>
          </rPr>
          <t>_x000D_
EQUIP. MAT. P/ GERACAO, TRANSM. DISTR. RETIF...</t>
        </r>
      </text>
    </comment>
    <comment ref="Y439" authorId="0" shapeId="0" xr:uid="{246329E3-918D-42D1-8BDA-30860F48539B}">
      <text>
        <r>
          <rPr>
            <sz val="10"/>
            <color indexed="81"/>
            <rFont val="Lucida Console"/>
            <family val="3"/>
          </rPr>
          <t>_x000D_
ACESSORIOS</t>
        </r>
      </text>
    </comment>
    <comment ref="AW439" authorId="0" shapeId="0" xr:uid="{778526B7-E0B9-496F-A14B-A8EDE5A567D2}">
      <text>
        <r>
          <rPr>
            <sz val="10"/>
            <color indexed="81"/>
            <rFont val="Lucida Console"/>
            <family val="3"/>
          </rPr>
          <t>Tempo de Estoque (Meses)_x000D_
_x000D_
108,0</t>
        </r>
      </text>
    </comment>
    <comment ref="A440" authorId="0" shapeId="0" xr:uid="{4DDA23FD-77DF-4B0C-93DC-FAF08530DA30}">
      <text>
        <r>
          <rPr>
            <sz val="10"/>
            <color indexed="81"/>
            <rFont val="Lucida Console"/>
            <family val="3"/>
          </rPr>
          <t>_x000D_
113238</t>
        </r>
      </text>
    </comment>
    <comment ref="B440" authorId="0" shapeId="0" xr:uid="{68E6C5C1-54A3-40DC-8DB3-1677C8176C9E}">
      <text>
        <r>
          <rPr>
            <sz val="10"/>
            <color indexed="81"/>
            <rFont val="Lucida Console"/>
            <family val="3"/>
          </rPr>
          <t>DESCRIÇÃO DETALHADA_x000D_
KIT BARRAMENTO CONTENDO: BARRAMENTO TRIFASICO DE COBRE CHATO ELETROLITICO 225 A  PARA 70 DISJUNTORES TIPO DIN BARRAS DE TERRA E NEUTRO</t>
        </r>
      </text>
    </comment>
    <comment ref="W440" authorId="0" shapeId="0" xr:uid="{C425A301-E81B-417E-9846-AB536F9745F6}">
      <text>
        <r>
          <rPr>
            <sz val="10"/>
            <color indexed="81"/>
            <rFont val="Lucida Console"/>
            <family val="3"/>
          </rPr>
          <t>_x000D_
DM-Elétrica</t>
        </r>
      </text>
    </comment>
    <comment ref="X440" authorId="0" shapeId="0" xr:uid="{33ACC2A9-0833-4E24-8FD5-A18E6253AB86}">
      <text>
        <r>
          <rPr>
            <sz val="10"/>
            <color indexed="81"/>
            <rFont val="Lucida Console"/>
            <family val="3"/>
          </rPr>
          <t>_x000D_
EQUIP. MAT. P/ GERACAO, TRANSM. DISTR. RETIF...</t>
        </r>
      </text>
    </comment>
    <comment ref="Y440" authorId="0" shapeId="0" xr:uid="{12C7A4FB-59C0-470F-BB29-B38EF685E9DE}">
      <text>
        <r>
          <rPr>
            <sz val="10"/>
            <color indexed="81"/>
            <rFont val="Lucida Console"/>
            <family val="3"/>
          </rPr>
          <t>_x000D_
ACESSORIOS</t>
        </r>
      </text>
    </comment>
    <comment ref="AW440" authorId="0" shapeId="0" xr:uid="{AE9F5CA6-66F1-49DC-AAC5-EF5A254F4DE6}">
      <text>
        <r>
          <rPr>
            <sz val="10"/>
            <color indexed="81"/>
            <rFont val="Lucida Console"/>
            <family val="3"/>
          </rPr>
          <t>Tempo de Estoque (Meses)_x000D_
_x000D_
49,0</t>
        </r>
      </text>
    </comment>
    <comment ref="A441" authorId="0" shapeId="0" xr:uid="{5E1498D2-61AF-43A7-8752-4681A760E964}">
      <text>
        <r>
          <rPr>
            <sz val="10"/>
            <color indexed="81"/>
            <rFont val="Lucida Console"/>
            <family val="3"/>
          </rPr>
          <t>_x000D_
12754</t>
        </r>
      </text>
    </comment>
    <comment ref="B441" authorId="0" shapeId="0" xr:uid="{9CCAB909-ED1B-466E-A2D3-F290C2ADD2CE}">
      <text>
        <r>
          <rPr>
            <sz val="10"/>
            <color indexed="81"/>
            <rFont val="Lucida Console"/>
            <family val="3"/>
          </rPr>
          <t>DESCRIÇÃO DETALHADA_x000D_
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r>
      </text>
    </comment>
    <comment ref="G441" authorId="0" shapeId="0" xr:uid="{FDEA60B5-A73F-45D5-B4A3-A2A3479A5C8E}">
      <text>
        <r>
          <rPr>
            <sz val="10"/>
            <color indexed="81"/>
            <rFont val="Lucida Console"/>
            <family val="3"/>
          </rPr>
          <t>_x000D_
Últ estimativa : 1.000_x000D_
Enviada em     : 14.05.2020_x000D_
Ata - Venc     : 275/20 - 15.11.2021</t>
        </r>
      </text>
    </comment>
    <comment ref="O441" authorId="0" shapeId="0" xr:uid="{7757AC96-F3BE-4D53-95CF-D0E8876256E4}">
      <text>
        <r>
          <rPr>
            <sz val="10"/>
            <color indexed="81"/>
            <rFont val="Lucida Console"/>
            <family val="3"/>
          </rPr>
          <t>_x000D_
Pertencia a ATA nº 275/20_x000D_
Estimativa de Renovação enviada em 14.05.2020 - Qtd 1.000_x000D_
PP  86/19 lote 5_x000D_
11.10.19 = Processo finalizado</t>
        </r>
      </text>
    </comment>
    <comment ref="W441" authorId="0" shapeId="0" xr:uid="{910C51C2-22CB-4B36-8025-19CD01D67EE3}">
      <text>
        <r>
          <rPr>
            <sz val="10"/>
            <color indexed="81"/>
            <rFont val="Lucida Console"/>
            <family val="3"/>
          </rPr>
          <t>_x000D_
Administrativo</t>
        </r>
      </text>
    </comment>
    <comment ref="X441" authorId="0" shapeId="0" xr:uid="{0E86FCB4-EEC0-4D00-B9F2-C75AA9E62C5C}">
      <text>
        <r>
          <rPr>
            <sz val="10"/>
            <color indexed="81"/>
            <rFont val="Lucida Console"/>
            <family val="3"/>
          </rPr>
          <t>_x000D_
MAQ.EQUIP.E MATERIAIS P/ HIGIEN.LIMP.POLIM.E LUBR.</t>
        </r>
      </text>
    </comment>
    <comment ref="Y441" authorId="0" shapeId="0" xr:uid="{BD2B6085-5DFE-431A-AACC-DAA7EC45E6A1}">
      <text>
        <r>
          <rPr>
            <sz val="10"/>
            <color indexed="81"/>
            <rFont val="Lucida Console"/>
            <family val="3"/>
          </rPr>
          <t>_x000D_
ESPONJAS,BALDES,SACOS E CESTOS DE LIXO, ETC</t>
        </r>
      </text>
    </comment>
    <comment ref="AW441" authorId="0" shapeId="0" xr:uid="{2DCEE25A-A449-4E0A-A4BC-B006C86ECA89}">
      <text>
        <r>
          <rPr>
            <sz val="10"/>
            <color indexed="81"/>
            <rFont val="Lucida Console"/>
            <family val="3"/>
          </rPr>
          <t>Tempo de Estoque (Meses)_x000D_
_x000D_
425,0</t>
        </r>
      </text>
    </comment>
    <comment ref="A442" authorId="0" shapeId="0" xr:uid="{729F365F-6736-470F-A992-45212541E109}">
      <text>
        <r>
          <rPr>
            <sz val="10"/>
            <color indexed="81"/>
            <rFont val="Lucida Console"/>
            <family val="3"/>
          </rPr>
          <t>_x000D_
134560</t>
        </r>
      </text>
    </comment>
    <comment ref="B442" authorId="0" shapeId="0" xr:uid="{C8CE88B0-237A-4A39-979C-AD37BB987071}">
      <text>
        <r>
          <rPr>
            <sz val="10"/>
            <color indexed="81"/>
            <rFont val="Lucida Console"/>
            <family val="3"/>
          </rPr>
          <t>DESCRIÇÃO DETALHADA_x000D_
LAMINA DE SERRA EM ACO RAPIDO BI-METAL 1/2" X 12", 18 DPP (DENTES POR POLEGADA), ESPESSURA DE NO MINIMO 0,6 MM</t>
        </r>
      </text>
    </comment>
    <comment ref="G442" authorId="0" shapeId="0" xr:uid="{CCE99CCF-963B-45A0-A29E-7CD19C4CFA85}">
      <text>
        <r>
          <rPr>
            <sz val="10"/>
            <color indexed="81"/>
            <rFont val="Lucida Console"/>
            <family val="3"/>
          </rPr>
          <t>_x000D_
Últ estimativa : 700_x000D_
Enviada em     : 24.10.2019_x000D_
Ata - Venc     : 70/19 - 28.02.2020</t>
        </r>
      </text>
    </comment>
    <comment ref="O442" authorId="0" shapeId="0" xr:uid="{311868E9-54CB-42F5-A009-BAD22817F0A6}">
      <text>
        <r>
          <rPr>
            <sz val="10"/>
            <color indexed="81"/>
            <rFont val="Lucida Console"/>
            <family val="3"/>
          </rPr>
          <t>_x000D_
Pertencia a ATA nº 70/19_x000D_
Estimativa de Renovação enviada em 24.10.2019 - Qtd 700_x000D_
PE   2/20 lote 3 (Impróspero)_x000D_
23.04.20 = Processo conferido, finalizado.</t>
        </r>
      </text>
    </comment>
    <comment ref="W442" authorId="0" shapeId="0" xr:uid="{84F501F2-CAD3-4CE0-A9F0-C0602E422E02}">
      <text>
        <r>
          <rPr>
            <sz val="10"/>
            <color indexed="81"/>
            <rFont val="Lucida Console"/>
            <family val="3"/>
          </rPr>
          <t>_x000D_
DM-Serralheria</t>
        </r>
      </text>
    </comment>
    <comment ref="X442" authorId="0" shapeId="0" xr:uid="{B368CA25-1C45-4C81-A4A8-888B88FFEC3F}">
      <text>
        <r>
          <rPr>
            <sz val="10"/>
            <color indexed="81"/>
            <rFont val="Lucida Console"/>
            <family val="3"/>
          </rPr>
          <t>_x000D_
FERRAMENTAS MAQ.FERRAMENTAS,ELETR.PECAS E ACESSORI</t>
        </r>
      </text>
    </comment>
    <comment ref="Y442" authorId="0" shapeId="0" xr:uid="{DB83166F-8AC5-4AB8-AF1B-6AF46FF3552A}">
      <text>
        <r>
          <rPr>
            <sz val="10"/>
            <color indexed="81"/>
            <rFont val="Lucida Console"/>
            <family val="3"/>
          </rPr>
          <t>_x000D_
DISCOS, LAMINAS E FITAS DE SERRAS ELETRICAS</t>
        </r>
      </text>
    </comment>
    <comment ref="AW442" authorId="0" shapeId="0" xr:uid="{EFE0D748-2E0A-4B70-BFDA-8762F0DBBD92}">
      <text>
        <r>
          <rPr>
            <sz val="10"/>
            <color indexed="81"/>
            <rFont val="Lucida Console"/>
            <family val="3"/>
          </rPr>
          <t>Tempo de Estoque (Meses)_x000D_
_x000D_
200,0</t>
        </r>
      </text>
    </comment>
    <comment ref="A443" authorId="0" shapeId="0" xr:uid="{84721D74-9EE9-4600-BF30-A548BB291DF5}">
      <text>
        <r>
          <rPr>
            <sz val="10"/>
            <color indexed="81"/>
            <rFont val="Lucida Console"/>
            <family val="3"/>
          </rPr>
          <t>_x000D_
136895</t>
        </r>
      </text>
    </comment>
    <comment ref="B443" authorId="0" shapeId="0" xr:uid="{5CE6F83D-101F-4C03-B6AC-FCA09222F315}">
      <text>
        <r>
          <rPr>
            <sz val="10"/>
            <color indexed="81"/>
            <rFont val="Lucida Console"/>
            <family val="3"/>
          </rPr>
          <t>DESCRIÇÃO DETALHADA_x000D_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G443" authorId="0" shapeId="0" xr:uid="{959642D3-6E1E-4320-B07A-008DC73680BE}">
      <text>
        <r>
          <rPr>
            <sz val="10"/>
            <color indexed="81"/>
            <rFont val="Lucida Console"/>
            <family val="3"/>
          </rPr>
          <t>_x000D_
Últ estimativa : 1.000_x000D_
Enviada em     : 19.05.2020_x000D_
Ata - Venc     : 234/19 - 21.09.2020</t>
        </r>
      </text>
    </comment>
    <comment ref="O443" authorId="0" shapeId="0" xr:uid="{A2075698-18EF-4A20-970F-EAA1B356F134}">
      <text>
        <r>
          <rPr>
            <sz val="10"/>
            <color indexed="81"/>
            <rFont val="Lucida Console"/>
            <family val="3"/>
          </rPr>
          <t>_x000D_
Pertencia a ATA nº 234/19_x000D_
Estimativa de Renovação enviada em 19.05.2020 - Qtd 1.000_x000D_
PE 139/20 lote 3 (Impróspero)_x000D_
01.09.20 = Finalizado</t>
        </r>
      </text>
    </comment>
    <comment ref="W443" authorId="0" shapeId="0" xr:uid="{74255DBD-1C29-4009-9780-18A88C73D757}">
      <text>
        <r>
          <rPr>
            <sz val="10"/>
            <color indexed="81"/>
            <rFont val="Lucida Console"/>
            <family val="3"/>
          </rPr>
          <t>_x000D_
DM-Elétrica</t>
        </r>
      </text>
    </comment>
    <comment ref="X443" authorId="0" shapeId="0" xr:uid="{0714CC4D-4C38-42DA-97BB-BF5CB02AA1A6}">
      <text>
        <r>
          <rPr>
            <sz val="10"/>
            <color indexed="81"/>
            <rFont val="Lucida Console"/>
            <family val="3"/>
          </rPr>
          <t>_x000D_
EQUIP. MAT. P/ GERACAO, TRANSM. DISTR. RETIF...</t>
        </r>
      </text>
    </comment>
    <comment ref="Y443" authorId="0" shapeId="0" xr:uid="{A31F7256-48D6-46EC-9B50-34225D8932ED}">
      <text>
        <r>
          <rPr>
            <sz val="10"/>
            <color indexed="81"/>
            <rFont val="Lucida Console"/>
            <family val="3"/>
          </rPr>
          <t>_x000D_
LAMPADAS DE LED</t>
        </r>
      </text>
    </comment>
    <comment ref="AW443" authorId="0" shapeId="0" xr:uid="{30D1E7C2-CE5A-482C-9740-902078C88713}">
      <text>
        <r>
          <rPr>
            <sz val="10"/>
            <color indexed="81"/>
            <rFont val="Lucida Console"/>
            <family val="3"/>
          </rPr>
          <t>Tempo de Estoque (Meses)_x000D_
_x000D_
315,0</t>
        </r>
      </text>
    </comment>
    <comment ref="A444" authorId="0" shapeId="0" xr:uid="{83DE9665-5B7A-4316-8227-BC88DC075062}">
      <text>
        <r>
          <rPr>
            <sz val="10"/>
            <color indexed="81"/>
            <rFont val="Lucida Console"/>
            <family val="3"/>
          </rPr>
          <t>_x000D_
136896</t>
        </r>
      </text>
    </comment>
    <comment ref="B444" authorId="0" shapeId="0" xr:uid="{CCFFB92F-AE56-4145-9BE0-8976489EE7FC}">
      <text>
        <r>
          <rPr>
            <sz val="10"/>
            <color indexed="81"/>
            <rFont val="Lucida Console"/>
            <family val="3"/>
          </rPr>
          <t>DESCRIÇÃO DETALHADA_x000D_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G444" authorId="0" shapeId="0" xr:uid="{4A2F90B1-F9EB-4DCE-AB69-7B97EE9AA4B8}">
      <text>
        <r>
          <rPr>
            <sz val="10"/>
            <color indexed="81"/>
            <rFont val="Lucida Console"/>
            <family val="3"/>
          </rPr>
          <t>_x000D_
Últ estimativa : 1.000_x000D_
Enviada em     : 23.09.2020_x000D_
Ata - Venc     : 39/21 - 10.02.2022</t>
        </r>
      </text>
    </comment>
    <comment ref="O444" authorId="0" shapeId="0" xr:uid="{9E5F3B1B-5A0D-4EC6-8414-FE4700D5CE53}">
      <text>
        <r>
          <rPr>
            <sz val="10"/>
            <color indexed="81"/>
            <rFont val="Lucida Console"/>
            <family val="3"/>
          </rPr>
          <t>_x000D_
Pertencia a ATA nº 39/21_x000D_
Estimativa de Renovação enviada em 23.09.2020 - Qtd 1.000_x000D_
PP 225/19 lote _x000D_
23.01.20 = Impróspero no PP</t>
        </r>
      </text>
    </comment>
    <comment ref="W444" authorId="0" shapeId="0" xr:uid="{530D4554-051F-44FC-999D-5DC83A04C9E3}">
      <text>
        <r>
          <rPr>
            <sz val="10"/>
            <color indexed="81"/>
            <rFont val="Lucida Console"/>
            <family val="3"/>
          </rPr>
          <t>_x000D_
DM-Elétrica</t>
        </r>
      </text>
    </comment>
    <comment ref="X444" authorId="0" shapeId="0" xr:uid="{B9A1C4A4-5E61-41BF-8BA9-C0D1C7DD8D62}">
      <text>
        <r>
          <rPr>
            <sz val="10"/>
            <color indexed="81"/>
            <rFont val="Lucida Console"/>
            <family val="3"/>
          </rPr>
          <t>_x000D_
EQUIP. MAT. P/ GERACAO, TRANSM. DISTR. RETIF...</t>
        </r>
      </text>
    </comment>
    <comment ref="Y444" authorId="0" shapeId="0" xr:uid="{FE3E1210-ECC2-4578-BDF2-21D2B6C6FD80}">
      <text>
        <r>
          <rPr>
            <sz val="10"/>
            <color indexed="81"/>
            <rFont val="Lucida Console"/>
            <family val="3"/>
          </rPr>
          <t>_x000D_
LAMPADAS DE LED</t>
        </r>
      </text>
    </comment>
    <comment ref="AW444" authorId="0" shapeId="0" xr:uid="{DB4BE0BF-762D-4B13-BA93-2C4BF1B311C4}">
      <text>
        <r>
          <rPr>
            <sz val="10"/>
            <color indexed="81"/>
            <rFont val="Lucida Console"/>
            <family val="3"/>
          </rPr>
          <t>Tempo de Estoque (Meses)_x000D_
_x000D_
627,0</t>
        </r>
      </text>
    </comment>
    <comment ref="A445" authorId="0" shapeId="0" xr:uid="{A3767B05-B8A0-4F28-97B4-B10BDEDA2B58}">
      <text>
        <r>
          <rPr>
            <sz val="10"/>
            <color indexed="81"/>
            <rFont val="Lucida Console"/>
            <family val="3"/>
          </rPr>
          <t>_x000D_
135088</t>
        </r>
      </text>
    </comment>
    <comment ref="B445" authorId="0" shapeId="0" xr:uid="{B9AEB614-D9BE-4369-AD52-E27554C45840}">
      <text>
        <r>
          <rPr>
            <sz val="10"/>
            <color indexed="81"/>
            <rFont val="Lucida Console"/>
            <family val="3"/>
          </rPr>
          <t>DESCRIÇÃO DETALHADA_x000D_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G445" authorId="0" shapeId="0" xr:uid="{BE653398-EC61-46E8-9179-4A09CF17AA47}">
      <text>
        <r>
          <rPr>
            <sz val="10"/>
            <color indexed="81"/>
            <rFont val="Lucida Console"/>
            <family val="3"/>
          </rPr>
          <t>_x000D_
Últ estimativa : 500_x000D_
Enviada em     : 19.05.2020_x000D_
Ata - Venc     : 281/20 - 15.11.2021</t>
        </r>
      </text>
    </comment>
    <comment ref="O445" authorId="0" shapeId="0" xr:uid="{26A04918-0284-4F42-AEFC-94FAD4EF9528}">
      <text>
        <r>
          <rPr>
            <sz val="10"/>
            <color indexed="81"/>
            <rFont val="Lucida Console"/>
            <family val="3"/>
          </rPr>
          <t>_x000D_
Pertencia a ATA nº 281/20_x000D_
Estimativa de Renovação enviada em 19.05.2020 - Qtd 500_x000D_
PP  77/19 lote _x000D_
26.09.19 = Finalizar contrato assinado.</t>
        </r>
      </text>
    </comment>
    <comment ref="W445" authorId="0" shapeId="0" xr:uid="{94DDFBDA-D804-405E-A6A6-A749C09011D5}">
      <text>
        <r>
          <rPr>
            <sz val="10"/>
            <color indexed="81"/>
            <rFont val="Lucida Console"/>
            <family val="3"/>
          </rPr>
          <t>_x000D_
DM-Elétrica</t>
        </r>
      </text>
    </comment>
    <comment ref="X445" authorId="0" shapeId="0" xr:uid="{D4246099-36A2-4454-9231-792AD23C4102}">
      <text>
        <r>
          <rPr>
            <sz val="10"/>
            <color indexed="81"/>
            <rFont val="Lucida Console"/>
            <family val="3"/>
          </rPr>
          <t>_x000D_
EQUIP. MAT. P/ GERACAO, TRANSM. DISTR. RETIF...</t>
        </r>
      </text>
    </comment>
    <comment ref="Y445" authorId="0" shapeId="0" xr:uid="{0B7DD23C-D348-494E-B649-DFB5FC9FDCC7}">
      <text>
        <r>
          <rPr>
            <sz val="10"/>
            <color indexed="81"/>
            <rFont val="Lucida Console"/>
            <family val="3"/>
          </rPr>
          <t>_x000D_
LAMPADAS DE LED</t>
        </r>
      </text>
    </comment>
    <comment ref="AW445" authorId="0" shapeId="0" xr:uid="{9B72EEC4-16EA-4118-8796-F49D30F0A404}">
      <text>
        <r>
          <rPr>
            <sz val="10"/>
            <color indexed="81"/>
            <rFont val="Lucida Console"/>
            <family val="3"/>
          </rPr>
          <t>Tempo de Estoque (Meses)_x000D_
_x000D_
704,0</t>
        </r>
      </text>
    </comment>
    <comment ref="A446" authorId="0" shapeId="0" xr:uid="{4E865FAF-E997-4A1D-83F8-A0EB514D19B8}">
      <text>
        <r>
          <rPr>
            <sz val="10"/>
            <color indexed="81"/>
            <rFont val="Lucida Console"/>
            <family val="3"/>
          </rPr>
          <t>_x000D_
134373</t>
        </r>
      </text>
    </comment>
    <comment ref="B446" authorId="0" shapeId="0" xr:uid="{5661BB59-731C-4C86-B3AB-BBE5BD3552B4}">
      <text>
        <r>
          <rPr>
            <sz val="10"/>
            <color indexed="81"/>
            <rFont val="Lucida Console"/>
            <family val="3"/>
          </rPr>
          <t>DESCRIÇÃO DETALHADA_x000D_
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r>
      </text>
    </comment>
    <comment ref="G446" authorId="0" shapeId="0" xr:uid="{02FCFE49-D9C3-4A35-97D6-FE75527B5B6F}">
      <text>
        <r>
          <rPr>
            <sz val="10"/>
            <color indexed="81"/>
            <rFont val="Lucida Console"/>
            <family val="3"/>
          </rPr>
          <t>_x000D_
Últ estimativa : 30.000_x000D_
Enviada em     : 19.05.2020_x000D_
Ata - Venc     : 281/20 - 15.11.2021</t>
        </r>
      </text>
    </comment>
    <comment ref="O446" authorId="0" shapeId="0" xr:uid="{BD3319AC-B9BC-4999-B09B-913B2CBA63AE}">
      <text>
        <r>
          <rPr>
            <sz val="10"/>
            <color indexed="81"/>
            <rFont val="Lucida Console"/>
            <family val="3"/>
          </rPr>
          <t>_x000D_
Pertencia a ATA nº 281/20_x000D_
Estimativa de Renovação enviada em 19.05.2020 - Qtd 30.000_x000D_
PP  77/19 lote _x000D_
26.09.19 = Finalizar contrato assinado.</t>
        </r>
      </text>
    </comment>
    <comment ref="W446" authorId="0" shapeId="0" xr:uid="{B8B2E7CB-80FA-4A2B-BC4A-FAAED2FDD1AE}">
      <text>
        <r>
          <rPr>
            <sz val="10"/>
            <color indexed="81"/>
            <rFont val="Lucida Console"/>
            <family val="3"/>
          </rPr>
          <t>_x000D_
DM-Elétrica</t>
        </r>
      </text>
    </comment>
    <comment ref="X446" authorId="0" shapeId="0" xr:uid="{1DE70F7B-1634-4565-B48C-E02B60692C36}">
      <text>
        <r>
          <rPr>
            <sz val="10"/>
            <color indexed="81"/>
            <rFont val="Lucida Console"/>
            <family val="3"/>
          </rPr>
          <t>_x000D_
EQUIP. MAT. P/ GERACAO, TRANSM. DISTR. RETIF...</t>
        </r>
      </text>
    </comment>
    <comment ref="Y446" authorId="0" shapeId="0" xr:uid="{F467807E-48E6-4A6C-9F19-C532C61897FF}">
      <text>
        <r>
          <rPr>
            <sz val="10"/>
            <color indexed="81"/>
            <rFont val="Lucida Console"/>
            <family val="3"/>
          </rPr>
          <t>_x000D_
LAMPADAS DE LED</t>
        </r>
      </text>
    </comment>
    <comment ref="AW446" authorId="0" shapeId="0" xr:uid="{8D7327D9-3C2E-407C-A1FF-37E00CAC8B28}">
      <text>
        <r>
          <rPr>
            <sz val="10"/>
            <color indexed="81"/>
            <rFont val="Lucida Console"/>
            <family val="3"/>
          </rPr>
          <t>Tempo de Estoque (Meses)_x000D_
_x000D_
3.000,0</t>
        </r>
      </text>
    </comment>
    <comment ref="A447" authorId="0" shapeId="0" xr:uid="{64D324B8-D6CD-4556-985E-024546435B77}">
      <text>
        <r>
          <rPr>
            <sz val="10"/>
            <color indexed="81"/>
            <rFont val="Lucida Console"/>
            <family val="3"/>
          </rPr>
          <t>_x000D_
132300</t>
        </r>
      </text>
    </comment>
    <comment ref="B447" authorId="0" shapeId="0" xr:uid="{16991449-EC09-4282-9D08-0981EBD6BA27}">
      <text>
        <r>
          <rPr>
            <sz val="10"/>
            <color indexed="81"/>
            <rFont val="Lucida Console"/>
            <family val="3"/>
          </rPr>
          <t>DESCRIÇÃO DETALHADA_x000D_
LAPIS DE COR AQUARELAVEL, CAIXA COM 12 CORES, TINTAS ATOXICAS, SOLUVEIS EM AGUA. DIMENSAO DA CAIXA: 215MM X 95MM X 13MM (VARIACAO +/- 10MM). PRODUTO COM CERTIFICACAO DO INMETRO</t>
        </r>
      </text>
    </comment>
    <comment ref="W447" authorId="0" shapeId="0" xr:uid="{366819EF-661D-4B2F-8F21-E418F55F0BDF}">
      <text>
        <r>
          <rPr>
            <sz val="10"/>
            <color indexed="81"/>
            <rFont val="Lucida Console"/>
            <family val="3"/>
          </rPr>
          <t>_x000D_
Pedagógico</t>
        </r>
      </text>
    </comment>
    <comment ref="X447" authorId="0" shapeId="0" xr:uid="{143A1EA4-23BB-46E6-8A3B-FFF78D520E5D}">
      <text>
        <r>
          <rPr>
            <sz val="10"/>
            <color indexed="81"/>
            <rFont val="Lucida Console"/>
            <family val="3"/>
          </rPr>
          <t>_x000D_
MAQ., EQUIP., COMP., ACES., MAT. PARA ESCRIT.E ESCOLAR</t>
        </r>
      </text>
    </comment>
    <comment ref="Y447" authorId="0" shapeId="0" xr:uid="{DAE9C3C8-B1FB-4511-B608-7F94A0793D9F}">
      <text>
        <r>
          <rPr>
            <sz val="10"/>
            <color indexed="81"/>
            <rFont val="Lucida Console"/>
            <family val="3"/>
          </rPr>
          <t>_x000D_
MATERIAIS DE DESENHO TECNICO</t>
        </r>
      </text>
    </comment>
    <comment ref="AW447" authorId="0" shapeId="0" xr:uid="{C9B34EDC-C558-4DEE-B50B-DCD778E7ED7D}">
      <text>
        <r>
          <rPr>
            <sz val="10"/>
            <color indexed="81"/>
            <rFont val="Lucida Console"/>
            <family val="3"/>
          </rPr>
          <t>Tempo de Estoque (Meses)_x000D_
_x000D_
4.587,0</t>
        </r>
      </text>
    </comment>
    <comment ref="A448" authorId="0" shapeId="0" xr:uid="{8A401C66-0E32-407D-8FDB-88E5D2066708}">
      <text>
        <r>
          <rPr>
            <sz val="10"/>
            <color indexed="81"/>
            <rFont val="Lucida Console"/>
            <family val="3"/>
          </rPr>
          <t>_x000D_
135297</t>
        </r>
      </text>
    </comment>
    <comment ref="B448" authorId="0" shapeId="0" xr:uid="{3144A588-02A1-477E-95C7-9AF2D40BFD36}">
      <text>
        <r>
          <rPr>
            <sz val="10"/>
            <color indexed="81"/>
            <rFont val="Lucida Console"/>
            <family val="3"/>
          </rPr>
          <t>DESCRIÇÃO DETALHADA_x000D_
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r>
      </text>
    </comment>
    <comment ref="W448" authorId="0" shapeId="0" xr:uid="{76CDD11B-2385-4613-A9CA-BB28ED0A7D8D}">
      <text>
        <r>
          <rPr>
            <sz val="10"/>
            <color indexed="81"/>
            <rFont val="Lucida Console"/>
            <family val="3"/>
          </rPr>
          <t>_x000D_
Pedagógico</t>
        </r>
      </text>
    </comment>
    <comment ref="X448" authorId="0" shapeId="0" xr:uid="{BC008B56-26C9-471B-8CD8-61ED74F9570D}">
      <text>
        <r>
          <rPr>
            <sz val="10"/>
            <color indexed="81"/>
            <rFont val="Lucida Console"/>
            <family val="3"/>
          </rPr>
          <t>_x000D_
MAQ., EQUIP., COMP., ACES., MAT. PARA ESCRIT.E ESCOLAR</t>
        </r>
      </text>
    </comment>
    <comment ref="Y448" authorId="0" shapeId="0" xr:uid="{BF8B0CE3-7F20-4097-BC9C-8581D5F256D4}">
      <text>
        <r>
          <rPr>
            <sz val="10"/>
            <color indexed="81"/>
            <rFont val="Lucida Console"/>
            <family val="3"/>
          </rPr>
          <t>_x000D_
LAPIS, BORRACHA, APONTADORES, REGUAS E CORRETIVOS P/ ESCRIT.</t>
        </r>
      </text>
    </comment>
    <comment ref="AW448" authorId="0" shapeId="0" xr:uid="{05E0EC98-038E-42F6-9734-5797B914EE31}">
      <text>
        <r>
          <rPr>
            <sz val="10"/>
            <color indexed="81"/>
            <rFont val="Lucida Console"/>
            <family val="3"/>
          </rPr>
          <t>Tempo de Estoque (Meses)_x000D_
_x000D_
1.707,0</t>
        </r>
      </text>
    </comment>
    <comment ref="A449" authorId="0" shapeId="0" xr:uid="{2915100A-3BB6-4128-91EA-677C23DE9153}">
      <text>
        <r>
          <rPr>
            <sz val="10"/>
            <color indexed="81"/>
            <rFont val="Lucida Console"/>
            <family val="3"/>
          </rPr>
          <t>_x000D_
138463</t>
        </r>
      </text>
    </comment>
    <comment ref="B449" authorId="0" shapeId="0" xr:uid="{3142FF09-009B-42D4-B839-3C1AD697CC25}">
      <text>
        <r>
          <rPr>
            <sz val="10"/>
            <color indexed="81"/>
            <rFont val="Lucida Console"/>
            <family val="3"/>
          </rPr>
          <t>DESCRIÇÃO DETALHADA_x000D_
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r>
      </text>
    </comment>
    <comment ref="W449" authorId="0" shapeId="0" xr:uid="{06F6B938-903F-4CE4-8FC3-726784F93526}">
      <text>
        <r>
          <rPr>
            <sz val="10"/>
            <color indexed="81"/>
            <rFont val="Lucida Console"/>
            <family val="3"/>
          </rPr>
          <t>_x000D_
Pedagógico</t>
        </r>
      </text>
    </comment>
    <comment ref="X449" authorId="0" shapeId="0" xr:uid="{89AA4676-9D40-4973-92B1-C4C1A3030284}">
      <text>
        <r>
          <rPr>
            <sz val="10"/>
            <color indexed="81"/>
            <rFont val="Lucida Console"/>
            <family val="3"/>
          </rPr>
          <t>_x000D_
MAQ., EQUIP., COMP., ACES., MAT. PARA ESCRIT.E ESCOLAR</t>
        </r>
      </text>
    </comment>
    <comment ref="Y449" authorId="0" shapeId="0" xr:uid="{0255E969-AA8D-4CCC-8963-860349BB2ADA}">
      <text>
        <r>
          <rPr>
            <sz val="10"/>
            <color indexed="81"/>
            <rFont val="Lucida Console"/>
            <family val="3"/>
          </rPr>
          <t>_x000D_
LAPIS, BORRACHA, APONTADORES, REGUAS E CORRETIVOS P/ ESCRIT.</t>
        </r>
      </text>
    </comment>
    <comment ref="AW449" authorId="0" shapeId="0" xr:uid="{6C043D2E-89E5-4AA3-A9DB-52FCE7DD2F4B}">
      <text>
        <r>
          <rPr>
            <sz val="10"/>
            <color indexed="81"/>
            <rFont val="Lucida Console"/>
            <family val="3"/>
          </rPr>
          <t>Tempo de Estoque (Meses)_x000D_
_x000D_
23.323,0</t>
        </r>
      </text>
    </comment>
    <comment ref="A450" authorId="0" shapeId="0" xr:uid="{8635530E-0D99-41BD-8A3B-1AC610E938D3}">
      <text>
        <r>
          <rPr>
            <sz val="10"/>
            <color indexed="81"/>
            <rFont val="Lucida Console"/>
            <family val="3"/>
          </rPr>
          <t>_x000D_
138464</t>
        </r>
      </text>
    </comment>
    <comment ref="B450" authorId="0" shapeId="0" xr:uid="{E4BED8BC-5C2C-480B-A5CD-86CE2E0B45C4}">
      <text>
        <r>
          <rPr>
            <sz val="10"/>
            <color indexed="81"/>
            <rFont val="Lucida Console"/>
            <family val="3"/>
          </rPr>
          <t>DESCRIÇÃO DETALHADA_x000D_
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r>
      </text>
    </comment>
    <comment ref="W450" authorId="0" shapeId="0" xr:uid="{D7B63D38-274D-44E0-958E-CC95C7EAD99C}">
      <text>
        <r>
          <rPr>
            <sz val="10"/>
            <color indexed="81"/>
            <rFont val="Lucida Console"/>
            <family val="3"/>
          </rPr>
          <t>_x000D_
Pedagógico</t>
        </r>
      </text>
    </comment>
    <comment ref="X450" authorId="0" shapeId="0" xr:uid="{0849C8B1-2F56-46F4-AE69-1DA75C654EE2}">
      <text>
        <r>
          <rPr>
            <sz val="10"/>
            <color indexed="81"/>
            <rFont val="Lucida Console"/>
            <family val="3"/>
          </rPr>
          <t>_x000D_
MAQ., EQUIP., COMP., ACES., MAT. PARA ESCRIT.E ESCOLAR</t>
        </r>
      </text>
    </comment>
    <comment ref="Y450" authorId="0" shapeId="0" xr:uid="{54958026-1250-48D8-9578-623502C447BE}">
      <text>
        <r>
          <rPr>
            <sz val="10"/>
            <color indexed="81"/>
            <rFont val="Lucida Console"/>
            <family val="3"/>
          </rPr>
          <t>_x000D_
LAPIS, BORRACHA, APONTADORES, REGUAS E CORRETIVOS P/ ESCRIT.</t>
        </r>
      </text>
    </comment>
    <comment ref="AW450" authorId="0" shapeId="0" xr:uid="{62353A41-3ECE-42E4-A9E8-289E234C6B12}">
      <text>
        <r>
          <rPr>
            <sz val="10"/>
            <color indexed="81"/>
            <rFont val="Lucida Console"/>
            <family val="3"/>
          </rPr>
          <t>Tempo de Estoque (Meses)_x000D_
_x000D_
66.116,0</t>
        </r>
      </text>
    </comment>
    <comment ref="A451" authorId="0" shapeId="0" xr:uid="{BB43C41A-3AF2-4175-BE04-E38340161547}">
      <text>
        <r>
          <rPr>
            <sz val="10"/>
            <color indexed="81"/>
            <rFont val="Lucida Console"/>
            <family val="3"/>
          </rPr>
          <t>_x000D_
131926</t>
        </r>
      </text>
    </comment>
    <comment ref="B451" authorId="0" shapeId="0" xr:uid="{F863C4EA-1728-49CE-866B-8EF06349DCE7}">
      <text>
        <r>
          <rPr>
            <sz val="10"/>
            <color indexed="81"/>
            <rFont val="Lucida Console"/>
            <family val="3"/>
          </rPr>
          <t>DESCRIÇÃO DETALHADA_x000D_
LAPIS PRETO 6B, MEDINDO 175MM (VARIACAO DE +/-10MM) DE COMPRIMENTO.</t>
        </r>
      </text>
    </comment>
    <comment ref="W451" authorId="0" shapeId="0" xr:uid="{0C9B17D7-B0A9-4BBF-90B1-7B1D466CBDF1}">
      <text>
        <r>
          <rPr>
            <sz val="10"/>
            <color indexed="81"/>
            <rFont val="Lucida Console"/>
            <family val="3"/>
          </rPr>
          <t>_x000D_
Pedagógico</t>
        </r>
      </text>
    </comment>
    <comment ref="X451" authorId="0" shapeId="0" xr:uid="{4DA7D028-3344-421F-99F9-258FC39AEFE0}">
      <text>
        <r>
          <rPr>
            <sz val="10"/>
            <color indexed="81"/>
            <rFont val="Lucida Console"/>
            <family val="3"/>
          </rPr>
          <t>_x000D_
MAQ., EQUIP., COMP., ACES., MAT. PARA ESCRIT.E ESCOLAR</t>
        </r>
      </text>
    </comment>
    <comment ref="Y451" authorId="0" shapeId="0" xr:uid="{D88807A2-A7D7-4941-97E4-C53D69315133}">
      <text>
        <r>
          <rPr>
            <sz val="10"/>
            <color indexed="81"/>
            <rFont val="Lucida Console"/>
            <family val="3"/>
          </rPr>
          <t>_x000D_
LAPIS, BORRACHA, APONTADORES, REGUAS E CORRETIVOS P/ ESCRIT.</t>
        </r>
      </text>
    </comment>
    <comment ref="AW451" authorId="0" shapeId="0" xr:uid="{EAFAC755-3508-4694-99A6-13E9F9B0EA6A}">
      <text>
        <r>
          <rPr>
            <sz val="10"/>
            <color indexed="81"/>
            <rFont val="Lucida Console"/>
            <family val="3"/>
          </rPr>
          <t>Tempo de Estoque (Meses)_x000D_
_x000D_
10.417,0</t>
        </r>
      </text>
    </comment>
    <comment ref="A452" authorId="0" shapeId="0" xr:uid="{C6A68D6F-9A14-4B27-B7B0-E1EDCBA6220C}">
      <text>
        <r>
          <rPr>
            <sz val="10"/>
            <color indexed="81"/>
            <rFont val="Lucida Console"/>
            <family val="3"/>
          </rPr>
          <t>_x000D_
131927</t>
        </r>
      </text>
    </comment>
    <comment ref="B452" authorId="0" shapeId="0" xr:uid="{0890C456-EB48-4EFC-95E7-58565D213FB4}">
      <text>
        <r>
          <rPr>
            <sz val="10"/>
            <color indexed="81"/>
            <rFont val="Lucida Console"/>
            <family val="3"/>
          </rPr>
          <t>DESCRIÇÃO DETALHADA_x000D_
LAPIS PRETO N.2 JUMBO TRIANGULAR, MEDINDO: 175MM (VARIACAO +/- 10MM)</t>
        </r>
      </text>
    </comment>
    <comment ref="W452" authorId="0" shapeId="0" xr:uid="{7A4E6DD1-6316-43DF-8D52-6E1127A9D2F8}">
      <text>
        <r>
          <rPr>
            <sz val="10"/>
            <color indexed="81"/>
            <rFont val="Lucida Console"/>
            <family val="3"/>
          </rPr>
          <t>_x000D_
Pedagógico</t>
        </r>
      </text>
    </comment>
    <comment ref="X452" authorId="0" shapeId="0" xr:uid="{B3672C73-4E27-4284-A41C-BB7B2B369C1D}">
      <text>
        <r>
          <rPr>
            <sz val="10"/>
            <color indexed="81"/>
            <rFont val="Lucida Console"/>
            <family val="3"/>
          </rPr>
          <t>_x000D_
MAQ., EQUIP., COMP., ACES., MAT. PARA ESCRIT.E ESCOLAR</t>
        </r>
      </text>
    </comment>
    <comment ref="Y452" authorId="0" shapeId="0" xr:uid="{E98E1ECF-DFBE-424E-A7DC-9B7C8DBACD6E}">
      <text>
        <r>
          <rPr>
            <sz val="10"/>
            <color indexed="81"/>
            <rFont val="Lucida Console"/>
            <family val="3"/>
          </rPr>
          <t>_x000D_
LAPIS, BORRACHA, APONTADORES, REGUAS E CORRETIVOS P/ ESCRIT.</t>
        </r>
      </text>
    </comment>
    <comment ref="AW452" authorId="0" shapeId="0" xr:uid="{410C17AC-DE47-4191-88E2-32A775C5CA6D}">
      <text>
        <r>
          <rPr>
            <sz val="10"/>
            <color indexed="81"/>
            <rFont val="Lucida Console"/>
            <family val="3"/>
          </rPr>
          <t>Tempo de Estoque (Meses)_x000D_
_x000D_
0,0</t>
        </r>
      </text>
    </comment>
    <comment ref="A453" authorId="0" shapeId="0" xr:uid="{0A5AAE77-FB6D-44B0-BCD0-C15571F0A935}">
      <text>
        <r>
          <rPr>
            <sz val="10"/>
            <color indexed="81"/>
            <rFont val="Lucida Console"/>
            <family val="3"/>
          </rPr>
          <t>_x000D_
140283</t>
        </r>
      </text>
    </comment>
    <comment ref="B453" authorId="0" shapeId="0" xr:uid="{0830CD70-EF57-41A9-8FAC-DED20D32B9B1}">
      <text>
        <r>
          <rPr>
            <sz val="10"/>
            <color indexed="81"/>
            <rFont val="Lucida Console"/>
            <family val="3"/>
          </rPr>
          <t>DESCRIÇÃO DETALHADA_x000D_
LAVATORIO DE LOUCA COM COLUNA, NA COR BRANCA, DIMENSOES MINIMAS: 41 X 34 CM.</t>
        </r>
      </text>
    </comment>
    <comment ref="G453" authorId="0" shapeId="0" xr:uid="{C76755CA-DABA-4A2B-81EC-66BD51325C18}">
      <text>
        <r>
          <rPr>
            <sz val="10"/>
            <color indexed="81"/>
            <rFont val="Lucida Console"/>
            <family val="3"/>
          </rPr>
          <t xml:space="preserve">_x000D_
Últ estimativa : 30_x000D_
Enviada em     : 24.11.2020_x000D_
Ata - Venc     : /-2000 - </t>
        </r>
      </text>
    </comment>
    <comment ref="O453" authorId="0" shapeId="0" xr:uid="{1F997B33-A08F-49FB-9DEC-CCEFDA242FDC}">
      <text>
        <r>
          <rPr>
            <sz val="10"/>
            <color indexed="81"/>
            <rFont val="Lucida Console"/>
            <family val="3"/>
          </rPr>
          <t>_x000D_
Ata anterior não identificada.</t>
        </r>
      </text>
    </comment>
    <comment ref="W453" authorId="0" shapeId="0" xr:uid="{B34EE03F-6C01-49F6-A8C7-7E2112AF2E51}">
      <text>
        <r>
          <rPr>
            <sz val="10"/>
            <color indexed="81"/>
            <rFont val="Lucida Console"/>
            <family val="3"/>
          </rPr>
          <t>_x000D_
DM-Construção</t>
        </r>
      </text>
    </comment>
    <comment ref="X453" authorId="0" shapeId="0" xr:uid="{5F06DEB4-5672-4BAC-9058-CAB594487F57}">
      <text>
        <r>
          <rPr>
            <sz val="10"/>
            <color indexed="81"/>
            <rFont val="Lucida Console"/>
            <family val="3"/>
          </rPr>
          <t>_x000D_
MAT.E EQUIP. P/ CONSTR.CIVIL E CONSERV. DE VIAS PUBL.</t>
        </r>
      </text>
    </comment>
    <comment ref="Y453" authorId="0" shapeId="0" xr:uid="{57C74E17-42FD-48D5-BE55-9E22FA1FD11F}">
      <text>
        <r>
          <rPr>
            <sz val="10"/>
            <color indexed="81"/>
            <rFont val="Lucida Console"/>
            <family val="3"/>
          </rPr>
          <t>_x000D_
TANQUES, LAVATORIOS E PIAS</t>
        </r>
      </text>
    </comment>
    <comment ref="AC453" authorId="0" shapeId="0" xr:uid="{E22BE9F3-2765-4EF2-80EC-8DDB1443BE2F}">
      <text>
        <r>
          <rPr>
            <sz val="10"/>
            <color indexed="81"/>
            <rFont val="Lucida Console"/>
            <family val="3"/>
          </rPr>
          <t>_x000D_
AF 10.435/23 | Vc 28.09.2023 | Saldo     10 | THIPLAN COMERCIAL LTDA ( 7299 )</t>
        </r>
      </text>
    </comment>
    <comment ref="AG453" authorId="0" shapeId="0" xr:uid="{040B5754-DF90-4B77-B011-888375035133}">
      <text>
        <r>
          <rPr>
            <sz val="10"/>
            <color indexed="81"/>
            <rFont val="Lucida Console"/>
            <family val="3"/>
          </rPr>
          <t>_x000D_
AF 10.435/23 | Vc 28.09.2023 | Saldo     10 | THIPLAN COMERCIAL LTDA ( 7299 )</t>
        </r>
      </text>
    </comment>
    <comment ref="AW453" authorId="0" shapeId="0" xr:uid="{ECA667AD-2FB5-46C9-A28F-C2CA97ABD4AB}">
      <text>
        <r>
          <rPr>
            <sz val="10"/>
            <color indexed="81"/>
            <rFont val="Lucida Console"/>
            <family val="3"/>
          </rPr>
          <t>Tempo de Estoque (Meses)_x000D_
_x000D_
10,0</t>
        </r>
      </text>
    </comment>
    <comment ref="A454" authorId="0" shapeId="0" xr:uid="{CF396EAC-4D39-41D8-AEF7-E348C684971F}">
      <text>
        <r>
          <rPr>
            <sz val="10"/>
            <color indexed="81"/>
            <rFont val="Lucida Console"/>
            <family val="3"/>
          </rPr>
          <t>_x000D_
132624</t>
        </r>
      </text>
    </comment>
    <comment ref="B454" authorId="0" shapeId="0" xr:uid="{E1F51ECB-1696-4768-A14C-92B62B2D7EEE}">
      <text>
        <r>
          <rPr>
            <sz val="10"/>
            <color indexed="81"/>
            <rFont val="Lucida Console"/>
            <family val="3"/>
          </rPr>
          <t>DESCRIÇÃO DETALHADA_x000D_
LAVATORIO SUSPENSO INFANTIL, NA COR BRANCA, MATERIAL EM LOUCA NAS DIMENSOES: 38 X 28 CM (COMPRIMENTO/LARGURA). MEDIDAS PODENDO VARIAR EM + / - 03 CM.</t>
        </r>
      </text>
    </comment>
    <comment ref="G454" authorId="0" shapeId="0" xr:uid="{F2628225-3E4A-430D-AE5E-D15FB17EBB81}">
      <text>
        <r>
          <rPr>
            <sz val="10"/>
            <color indexed="81"/>
            <rFont val="Lucida Console"/>
            <family val="3"/>
          </rPr>
          <t>_x000D_
Últ estimativa : 80_x000D_
Enviada em     : 22.04.2021_x000D_
Ata - Venc     : 174/20 - 16.08.2021</t>
        </r>
      </text>
    </comment>
    <comment ref="O454" authorId="0" shapeId="0" xr:uid="{7A1D5EEF-5498-4D5F-9E61-C356D1BAF272}">
      <text>
        <r>
          <rPr>
            <sz val="10"/>
            <color indexed="81"/>
            <rFont val="Lucida Console"/>
            <family val="3"/>
          </rPr>
          <t>_x000D_
Pertencia a ATA nº 174/20_x000D_
Estimativa de Renovação enviada em 22.04.2021 - Qtd 80_x000D_
PE  99/20 lote 27_x000D_
03.08.20 = Finalizado</t>
        </r>
      </text>
    </comment>
    <comment ref="W454" authorId="0" shapeId="0" xr:uid="{EA5D7D96-029A-4351-ADB3-2CF16339CFD5}">
      <text>
        <r>
          <rPr>
            <sz val="10"/>
            <color indexed="81"/>
            <rFont val="Lucida Console"/>
            <family val="3"/>
          </rPr>
          <t>_x000D_
DM-Construção</t>
        </r>
      </text>
    </comment>
    <comment ref="X454" authorId="0" shapeId="0" xr:uid="{D2F5B2B5-6EAF-4CA3-83E9-875EA2569D1F}">
      <text>
        <r>
          <rPr>
            <sz val="10"/>
            <color indexed="81"/>
            <rFont val="Lucida Console"/>
            <family val="3"/>
          </rPr>
          <t>_x000D_
MAT.E EQUIP. P/ CONSTR.CIVIL E CONSERV. DE VIAS PUBL.</t>
        </r>
      </text>
    </comment>
    <comment ref="Y454" authorId="0" shapeId="0" xr:uid="{E908CA2C-41BB-48D6-8771-DF2E5E911DB9}">
      <text>
        <r>
          <rPr>
            <sz val="10"/>
            <color indexed="81"/>
            <rFont val="Lucida Console"/>
            <family val="3"/>
          </rPr>
          <t>_x000D_
TANQUES, LAVATORIOS E PIAS</t>
        </r>
      </text>
    </comment>
    <comment ref="AW454" authorId="0" shapeId="0" xr:uid="{81FAAF8B-D552-42FD-BCB9-6B3815D9D543}">
      <text>
        <r>
          <rPr>
            <sz val="10"/>
            <color indexed="81"/>
            <rFont val="Lucida Console"/>
            <family val="3"/>
          </rPr>
          <t>Tempo de Estoque (Meses)_x000D_
_x000D_
90,0</t>
        </r>
      </text>
    </comment>
    <comment ref="A455" authorId="0" shapeId="0" xr:uid="{89641B2D-6C5A-49BB-93FF-E7FAAB0D4A2D}">
      <text>
        <r>
          <rPr>
            <sz val="10"/>
            <color indexed="81"/>
            <rFont val="Lucida Console"/>
            <family val="3"/>
          </rPr>
          <t>_x000D_
10359</t>
        </r>
      </text>
    </comment>
    <comment ref="B455" authorId="0" shapeId="0" xr:uid="{394C1AEE-2326-43DA-B02A-E5DC85943431}">
      <text>
        <r>
          <rPr>
            <sz val="10"/>
            <color indexed="81"/>
            <rFont val="Lucida Console"/>
            <family val="3"/>
          </rPr>
          <t xml:space="preserve">DESCRIÇÃO DETALHADA_x000D_
LEITE EM PO INTEGRAL INSTANTANEO ENRIQUECIDO </t>
        </r>
      </text>
    </comment>
    <comment ref="G455" authorId="0" shapeId="0" xr:uid="{5C9C96D2-9968-4E76-9221-7989E39CBA43}">
      <text>
        <r>
          <rPr>
            <sz val="10"/>
            <color indexed="81"/>
            <rFont val="Lucida Console"/>
            <family val="3"/>
          </rPr>
          <t>_x000D_
Últ estimativa : 3.000_x000D_
Enviada em     : 24.11.2020_x000D_
Ata - Venc     : 81/21 - 17.03.2022</t>
        </r>
      </text>
    </comment>
    <comment ref="W455" authorId="0" shapeId="0" xr:uid="{DCD9BE04-287D-4BFA-AF1D-E79C0184B1FC}">
      <text>
        <r>
          <rPr>
            <sz val="10"/>
            <color indexed="81"/>
            <rFont val="Lucida Console"/>
            <family val="3"/>
          </rPr>
          <t>_x000D_
Administrativo</t>
        </r>
      </text>
    </comment>
    <comment ref="X455" authorId="0" shapeId="0" xr:uid="{5B936FF3-308E-47D9-B9FE-DAEA081A17A1}">
      <text>
        <r>
          <rPr>
            <sz val="10"/>
            <color indexed="81"/>
            <rFont val="Lucida Console"/>
            <family val="3"/>
          </rPr>
          <t>_x000D_
GENEROS ALIMENTICIOS E BEBIDAS</t>
        </r>
      </text>
    </comment>
    <comment ref="Y455" authorId="0" shapeId="0" xr:uid="{E436CFA8-38B2-4CB9-B51B-E76083E3ADE9}">
      <text>
        <r>
          <rPr>
            <sz val="10"/>
            <color indexed="81"/>
            <rFont val="Lucida Console"/>
            <family val="3"/>
          </rPr>
          <t>_x000D_
LEITES</t>
        </r>
      </text>
    </comment>
    <comment ref="AW455" authorId="0" shapeId="0" xr:uid="{2898C0A0-F2A2-4085-AC5C-5F833325820B}">
      <text>
        <r>
          <rPr>
            <sz val="10"/>
            <color indexed="81"/>
            <rFont val="Lucida Console"/>
            <family val="3"/>
          </rPr>
          <t>Tempo de Estoque (Meses)_x000D_
_x000D_
577,0</t>
        </r>
      </text>
    </comment>
    <comment ref="A456" authorId="0" shapeId="0" xr:uid="{90C73BD2-C1E9-4FDF-93E9-8085EEA914F8}">
      <text>
        <r>
          <rPr>
            <sz val="10"/>
            <color indexed="81"/>
            <rFont val="Lucida Console"/>
            <family val="3"/>
          </rPr>
          <t>_x000D_
4680</t>
        </r>
      </text>
    </comment>
    <comment ref="B456" authorId="0" shapeId="0" xr:uid="{88B8D37C-08A3-4003-A43E-9D38D14E1C85}">
      <text>
        <r>
          <rPr>
            <sz val="10"/>
            <color indexed="81"/>
            <rFont val="Lucida Console"/>
            <family val="3"/>
          </rPr>
          <t>DESCRIÇÃO DETALHADA_x000D_
LENCOL DESCARTAVEL, CONFECCIONADO EM 100% DE FIBRA LONGA CELULOSICA PURA E VIRGEM, COM TEXTURA MACIA E RESISTENTE, ABSORVENTE, 70 CM X 50 M, COM DADOS DE IDENTIFICACAO, PROCEDENCIA, LOTE, DATA DE FABRICACAO E VALIDADE NA EMBALAGEM</t>
        </r>
      </text>
    </comment>
    <comment ref="G456" authorId="0" shapeId="0" xr:uid="{3DFD8E06-4017-4AB7-ADEA-B14E197D1480}">
      <text>
        <r>
          <rPr>
            <sz val="10"/>
            <color indexed="81"/>
            <rFont val="Lucida Console"/>
            <family val="3"/>
          </rPr>
          <t>_x000D_
Últ estimativa : 18.000_x000D_
Enviada em     : 09.10.2020_x000D_
Ata - Venc     : 8/20 - 14.01.2021</t>
        </r>
      </text>
    </comment>
    <comment ref="O456" authorId="0" shapeId="0" xr:uid="{93CD4CDB-EFC3-4417-BD15-0D6943CBB68C}">
      <text>
        <r>
          <rPr>
            <sz val="10"/>
            <color indexed="81"/>
            <rFont val="Lucida Console"/>
            <family val="3"/>
          </rPr>
          <t>_x000D_
Pertencia a ATA nº 8/20_x000D_
Estimativa de Renovação enviada em 09.10.2020 - Qtd 18.000_x000D_
PP 168/19 lote _x000D_
14.01.20 = ARP da SAÚDE</t>
        </r>
      </text>
    </comment>
    <comment ref="W456" authorId="0" shapeId="0" xr:uid="{334DAD95-A79E-4B2B-9820-100511210EBA}">
      <text>
        <r>
          <rPr>
            <sz val="10"/>
            <color indexed="81"/>
            <rFont val="Lucida Console"/>
            <family val="3"/>
          </rPr>
          <t>_x000D_
Administrativo</t>
        </r>
      </text>
    </comment>
    <comment ref="X456" authorId="0" shapeId="0" xr:uid="{9A6F1FF6-409A-436B-9F54-F666F61C096A}">
      <text>
        <r>
          <rPr>
            <sz val="10"/>
            <color indexed="81"/>
            <rFont val="Lucida Console"/>
            <family val="3"/>
          </rPr>
          <t>_x000D_
MATERIAIS DE CONSUMO HOSPITALAR</t>
        </r>
      </text>
    </comment>
    <comment ref="Y456" authorId="0" shapeId="0" xr:uid="{ACC94E3A-ED22-48C9-B849-F3015FB87593}">
      <text>
        <r>
          <rPr>
            <sz val="10"/>
            <color indexed="81"/>
            <rFont val="Lucida Console"/>
            <family val="3"/>
          </rPr>
          <t>_x000D_
MATERIAIS MEDICO-HOSPITALARES</t>
        </r>
      </text>
    </comment>
    <comment ref="AW456" authorId="0" shapeId="0" xr:uid="{29DB2606-4F34-46B0-B50D-9793C34D6016}">
      <text>
        <r>
          <rPr>
            <sz val="10"/>
            <color indexed="81"/>
            <rFont val="Lucida Console"/>
            <family val="3"/>
          </rPr>
          <t>Tempo de Estoque (Meses)_x000D_
_x000D_
23.630,0</t>
        </r>
      </text>
    </comment>
    <comment ref="A457" authorId="0" shapeId="0" xr:uid="{BC336311-06C1-4E3D-A2D0-0BBA77C91679}">
      <text>
        <r>
          <rPr>
            <sz val="10"/>
            <color indexed="81"/>
            <rFont val="Lucida Console"/>
            <family val="3"/>
          </rPr>
          <t>_x000D_
133451</t>
        </r>
      </text>
    </comment>
    <comment ref="B457" authorId="0" shapeId="0" xr:uid="{46F8F139-5B22-4E8E-BC64-0679D94852BE}">
      <text>
        <r>
          <rPr>
            <sz val="10"/>
            <color indexed="81"/>
            <rFont val="Lucida Console"/>
            <family val="3"/>
          </rPr>
          <t>DESCRIÇÃO DETALHADA_x000D_
LIVRO DE ATA, CAPA DURA, COM 100 FOLHAS - MEDIDA: 206 X 300 MM (VARIACAO +/- 6 MM)</t>
        </r>
      </text>
    </comment>
    <comment ref="G457" authorId="0" shapeId="0" xr:uid="{B838BA1E-ABAD-4D63-8323-A8D81FDF0B89}">
      <text>
        <r>
          <rPr>
            <sz val="10"/>
            <color indexed="81"/>
            <rFont val="Lucida Console"/>
            <family val="3"/>
          </rPr>
          <t>_x000D_
Últ estimativa : 0_x000D_
Enviada em     : 02.03.2020_x000D_
Ata - Venc     : 211/20 - 21.09.2021</t>
        </r>
      </text>
    </comment>
    <comment ref="O457" authorId="0" shapeId="0" xr:uid="{042FA5D5-7937-400B-951C-C6D3F5FD73FD}">
      <text>
        <r>
          <rPr>
            <sz val="10"/>
            <color indexed="81"/>
            <rFont val="Lucida Console"/>
            <family val="3"/>
          </rPr>
          <t xml:space="preserve">_x000D_
Pertencia a ATA nº 211/20_x000D_
Estimativa de Renovação enviada em 02.03.2020 - Qtd _x000D_
</t>
        </r>
      </text>
    </comment>
    <comment ref="W457" authorId="0" shapeId="0" xr:uid="{775D6DBB-B155-45BA-B061-2752257C5C6E}">
      <text>
        <r>
          <rPr>
            <sz val="10"/>
            <color indexed="81"/>
            <rFont val="Lucida Console"/>
            <family val="3"/>
          </rPr>
          <t>_x000D_
Pedagógico</t>
        </r>
      </text>
    </comment>
    <comment ref="X457" authorId="0" shapeId="0" xr:uid="{E76AA780-802A-4DA6-B305-33987BA01A05}">
      <text>
        <r>
          <rPr>
            <sz val="10"/>
            <color indexed="81"/>
            <rFont val="Lucida Console"/>
            <family val="3"/>
          </rPr>
          <t>_x000D_
MAQ., EQUIP., COMP., ACES., MAT. PARA ESCRIT.E ESCOLAR</t>
        </r>
      </text>
    </comment>
    <comment ref="Y457" authorId="0" shapeId="0" xr:uid="{45D619A5-014C-4403-9012-1658A547ADA0}">
      <text>
        <r>
          <rPr>
            <sz val="10"/>
            <color indexed="81"/>
            <rFont val="Lucida Console"/>
            <family val="3"/>
          </rPr>
          <t>_x000D_
CAPAS, CLASSIF., PRANCHETAS, CADERNOS, ENVELOPES, PASTAS, FICHAS, LIVROS</t>
        </r>
      </text>
    </comment>
    <comment ref="AW457" authorId="0" shapeId="0" xr:uid="{78A11753-14D7-41D2-9D20-224A9620467B}">
      <text>
        <r>
          <rPr>
            <sz val="10"/>
            <color indexed="81"/>
            <rFont val="Lucida Console"/>
            <family val="3"/>
          </rPr>
          <t>Tempo de Estoque (Meses)_x000D_
_x000D_
2.250,0</t>
        </r>
      </text>
    </comment>
    <comment ref="A458" authorId="0" shapeId="0" xr:uid="{EF17BC26-2C51-4FFD-BF37-6CF4E1390CDA}">
      <text>
        <r>
          <rPr>
            <sz val="10"/>
            <color indexed="81"/>
            <rFont val="Lucida Console"/>
            <family val="3"/>
          </rPr>
          <t>_x000D_
133450</t>
        </r>
      </text>
    </comment>
    <comment ref="B458" authorId="0" shapeId="0" xr:uid="{6D573903-06DB-49C6-844A-FA903F8BE7C4}">
      <text>
        <r>
          <rPr>
            <sz val="10"/>
            <color indexed="81"/>
            <rFont val="Lucida Console"/>
            <family val="3"/>
          </rPr>
          <t>DESCRIÇÃO DETALHADA_x000D_
LIVRO DE ATA, CAPA DURA, COM 50 FOLHAS - MEDIDA: 206 X 300 MM (VARIACAO +/- 6 MM)</t>
        </r>
      </text>
    </comment>
    <comment ref="W458" authorId="0" shapeId="0" xr:uid="{BF1AA9A8-14AA-466D-9F79-DD2393FCC77F}">
      <text>
        <r>
          <rPr>
            <sz val="10"/>
            <color indexed="81"/>
            <rFont val="Lucida Console"/>
            <family val="3"/>
          </rPr>
          <t>_x000D_
Pedagógico</t>
        </r>
      </text>
    </comment>
    <comment ref="X458" authorId="0" shapeId="0" xr:uid="{56C8B911-F042-47D7-8C16-BEC9179DDA72}">
      <text>
        <r>
          <rPr>
            <sz val="10"/>
            <color indexed="81"/>
            <rFont val="Lucida Console"/>
            <family val="3"/>
          </rPr>
          <t>_x000D_
MAQ., EQUIP., COMP., ACES., MAT. PARA ESCRIT.E ESCOLAR</t>
        </r>
      </text>
    </comment>
    <comment ref="Y458" authorId="0" shapeId="0" xr:uid="{3CD644EF-8AA3-4A38-A7BC-867B1552AA5C}">
      <text>
        <r>
          <rPr>
            <sz val="10"/>
            <color indexed="81"/>
            <rFont val="Lucida Console"/>
            <family val="3"/>
          </rPr>
          <t>_x000D_
CAPAS, CLASSIF., PRANCHETAS, CADERNOS, ENVELOPES, PASTAS, FICHAS, LIVROS</t>
        </r>
      </text>
    </comment>
    <comment ref="AW458" authorId="0" shapeId="0" xr:uid="{4DC75988-527A-49AD-87EA-B73E4E2B5C4D}">
      <text>
        <r>
          <rPr>
            <sz val="10"/>
            <color indexed="81"/>
            <rFont val="Lucida Console"/>
            <family val="3"/>
          </rPr>
          <t>Tempo de Estoque (Meses)_x000D_
_x000D_
3.110,0</t>
        </r>
      </text>
    </comment>
    <comment ref="A459" authorId="0" shapeId="0" xr:uid="{DCC9BAD3-D940-49BB-9A37-0D3647D06DF4}">
      <text>
        <r>
          <rPr>
            <sz val="10"/>
            <color indexed="81"/>
            <rFont val="Lucida Console"/>
            <family val="3"/>
          </rPr>
          <t>_x000D_
12018</t>
        </r>
      </text>
    </comment>
    <comment ref="B459" authorId="0" shapeId="0" xr:uid="{703EE42A-FBE3-4411-910E-1BED740547BC}">
      <text>
        <r>
          <rPr>
            <sz val="10"/>
            <color indexed="81"/>
            <rFont val="Lucida Console"/>
            <family val="3"/>
          </rPr>
          <t>DESCRIÇÃO DETALHADA_x000D_
LIVRO P/ REGISTRO DE CORRESPONDENCIA - 100 FOLHAS - CAPA DURA - MED. 160 X 220 MM</t>
        </r>
      </text>
    </comment>
    <comment ref="G459" authorId="0" shapeId="0" xr:uid="{1F57EF61-0160-4CA3-84AD-A1B35F347850}">
      <text>
        <r>
          <rPr>
            <sz val="10"/>
            <color indexed="81"/>
            <rFont val="Lucida Console"/>
            <family val="3"/>
          </rPr>
          <t>_x000D_
Últ estimativa : 800_x000D_
Enviada em     : 02.03.2020_x000D_
Ata - Venc     : 211/20 - 21.09.2021</t>
        </r>
      </text>
    </comment>
    <comment ref="O459" authorId="0" shapeId="0" xr:uid="{7DED7B3B-D95B-4BB5-A064-D81775A17BF3}">
      <text>
        <r>
          <rPr>
            <sz val="10"/>
            <color indexed="81"/>
            <rFont val="Lucida Console"/>
            <family val="3"/>
          </rPr>
          <t xml:space="preserve">_x000D_
Pertencia a ATA nº 211/20_x000D_
Estimativa de Renovação enviada em 02.03.2020 - Qtd 800_x000D_
</t>
        </r>
      </text>
    </comment>
    <comment ref="W459" authorId="0" shapeId="0" xr:uid="{4DA8F4EA-763F-4B1A-A032-093345B04F9C}">
      <text>
        <r>
          <rPr>
            <sz val="10"/>
            <color indexed="81"/>
            <rFont val="Lucida Console"/>
            <family val="3"/>
          </rPr>
          <t>_x000D_
Pedagógico</t>
        </r>
      </text>
    </comment>
    <comment ref="X459" authorId="0" shapeId="0" xr:uid="{0CE9836B-529F-47EC-ADE8-70E9AAE842DC}">
      <text>
        <r>
          <rPr>
            <sz val="10"/>
            <color indexed="81"/>
            <rFont val="Lucida Console"/>
            <family val="3"/>
          </rPr>
          <t>_x000D_
MAQ., EQUIP., COMP., ACES., MAT. PARA ESCRIT.E ESCOLAR</t>
        </r>
      </text>
    </comment>
    <comment ref="Y459" authorId="0" shapeId="0" xr:uid="{97C8BD4F-1F0E-4B2D-8B1B-0B905EF7E23B}">
      <text>
        <r>
          <rPr>
            <sz val="10"/>
            <color indexed="81"/>
            <rFont val="Lucida Console"/>
            <family val="3"/>
          </rPr>
          <t>_x000D_
CAPAS, CLASSIF., PRANCHETAS, CADERNOS, ENVELOPES, PASTAS, FICHAS, LIVROS</t>
        </r>
      </text>
    </comment>
    <comment ref="AW459" authorId="0" shapeId="0" xr:uid="{980EC704-34E9-45B5-B0B4-38C3F2DB6AB3}">
      <text>
        <r>
          <rPr>
            <sz val="10"/>
            <color indexed="81"/>
            <rFont val="Lucida Console"/>
            <family val="3"/>
          </rPr>
          <t>Tempo de Estoque (Meses)_x000D_
_x000D_
2.871,0</t>
        </r>
      </text>
    </comment>
    <comment ref="A460" authorId="0" shapeId="0" xr:uid="{0C3B1CAD-69DE-49EF-B9ED-706DAFD91E57}">
      <text>
        <r>
          <rPr>
            <sz val="10"/>
            <color indexed="81"/>
            <rFont val="Lucida Console"/>
            <family val="3"/>
          </rPr>
          <t>_x000D_
60973</t>
        </r>
      </text>
    </comment>
    <comment ref="B460" authorId="0" shapeId="0" xr:uid="{7E6BD491-DE09-4052-9C75-334CC747BDCF}">
      <text>
        <r>
          <rPr>
            <sz val="10"/>
            <color indexed="81"/>
            <rFont val="Lucida Console"/>
            <family val="3"/>
          </rPr>
          <t>DESCRIÇÃO DETALHADA_x000D_
LIXA CINTA DE PANO P/ MADEIRA - MEDIDAS: 610 X 75 MM / GRAMATURA 40</t>
        </r>
      </text>
    </comment>
    <comment ref="W460" authorId="0" shapeId="0" xr:uid="{5485DF75-F505-4CA5-A062-06FA43F9B8ED}">
      <text>
        <r>
          <rPr>
            <sz val="10"/>
            <color indexed="81"/>
            <rFont val="Lucida Console"/>
            <family val="3"/>
          </rPr>
          <t>_x000D_
DM-Marcenaria</t>
        </r>
      </text>
    </comment>
    <comment ref="X460" authorId="0" shapeId="0" xr:uid="{573A0C13-726C-418A-929F-D604C676C4F6}">
      <text>
        <r>
          <rPr>
            <sz val="10"/>
            <color indexed="81"/>
            <rFont val="Lucida Console"/>
            <family val="3"/>
          </rPr>
          <t>_x000D_
ABRASIVOS</t>
        </r>
      </text>
    </comment>
    <comment ref="Y460" authorId="0" shapeId="0" xr:uid="{83EBF170-F0FE-4F12-A5D1-FF9308F171FE}">
      <text>
        <r>
          <rPr>
            <sz val="10"/>
            <color indexed="81"/>
            <rFont val="Lucida Console"/>
            <family val="3"/>
          </rPr>
          <t>_x000D_
LIXAS EM ROLO</t>
        </r>
      </text>
    </comment>
    <comment ref="AW460" authorId="0" shapeId="0" xr:uid="{417D381E-4BAD-41FE-90EE-FDBE95CDFBF4}">
      <text>
        <r>
          <rPr>
            <sz val="10"/>
            <color indexed="81"/>
            <rFont val="Lucida Console"/>
            <family val="3"/>
          </rPr>
          <t>Tempo de Estoque (Meses)_x000D_
_x000D_
50,0</t>
        </r>
      </text>
    </comment>
    <comment ref="A461" authorId="0" shapeId="0" xr:uid="{F797D18D-4CCB-4426-B1CF-2C2712D7099D}">
      <text>
        <r>
          <rPr>
            <sz val="10"/>
            <color indexed="81"/>
            <rFont val="Lucida Console"/>
            <family val="3"/>
          </rPr>
          <t>_x000D_
24551</t>
        </r>
      </text>
    </comment>
    <comment ref="B461" authorId="0" shapeId="0" xr:uid="{84F49AE2-3141-4291-B6F6-884F4C353D0B}">
      <text>
        <r>
          <rPr>
            <sz val="10"/>
            <color indexed="81"/>
            <rFont val="Lucida Console"/>
            <family val="3"/>
          </rPr>
          <t>DESCRIÇÃO DETALHADA_x000D_
LIXA CINTA DE PANO P/ MADEIRA - MEDIDAS: 610 X 75 MM GRAMATURA 80</t>
        </r>
      </text>
    </comment>
    <comment ref="W461" authorId="0" shapeId="0" xr:uid="{F80389E3-0076-4422-B35C-05B0F70C2EE1}">
      <text>
        <r>
          <rPr>
            <sz val="10"/>
            <color indexed="81"/>
            <rFont val="Lucida Console"/>
            <family val="3"/>
          </rPr>
          <t>_x000D_
DM-Marcenaria</t>
        </r>
      </text>
    </comment>
    <comment ref="X461" authorId="0" shapeId="0" xr:uid="{B1AFD1C6-4692-451A-924D-880B07C3B2C0}">
      <text>
        <r>
          <rPr>
            <sz val="10"/>
            <color indexed="81"/>
            <rFont val="Lucida Console"/>
            <family val="3"/>
          </rPr>
          <t>_x000D_
ABRASIVOS</t>
        </r>
      </text>
    </comment>
    <comment ref="Y461" authorId="0" shapeId="0" xr:uid="{9C98FA1F-7995-4F67-8D65-0A924C93B8FC}">
      <text>
        <r>
          <rPr>
            <sz val="10"/>
            <color indexed="81"/>
            <rFont val="Lucida Console"/>
            <family val="3"/>
          </rPr>
          <t>_x000D_
LIXAS EM ROLO</t>
        </r>
      </text>
    </comment>
    <comment ref="AW461" authorId="0" shapeId="0" xr:uid="{3807035F-5EA3-4FDB-9AFE-13AC2298CD7F}">
      <text>
        <r>
          <rPr>
            <sz val="10"/>
            <color indexed="81"/>
            <rFont val="Lucida Console"/>
            <family val="3"/>
          </rPr>
          <t>Tempo de Estoque (Meses)_x000D_
_x000D_
150,0</t>
        </r>
      </text>
    </comment>
    <comment ref="A462" authorId="0" shapeId="0" xr:uid="{9B366EFC-8F4A-4C8D-8B3B-4331D759581C}">
      <text>
        <r>
          <rPr>
            <sz val="10"/>
            <color indexed="81"/>
            <rFont val="Lucida Console"/>
            <family val="3"/>
          </rPr>
          <t>_x000D_
13218</t>
        </r>
      </text>
    </comment>
    <comment ref="B462" authorId="0" shapeId="0" xr:uid="{E112F94C-32D3-4E48-A8BA-3B02F80558BA}">
      <text>
        <r>
          <rPr>
            <sz val="10"/>
            <color indexed="81"/>
            <rFont val="Lucida Console"/>
            <family val="3"/>
          </rPr>
          <t>DESCRIÇÃO DETALHADA_x000D_
LIXA D'AGUA EM FOLHA 225 X 275 MM GRAO 100</t>
        </r>
      </text>
    </comment>
    <comment ref="G462" authorId="0" shapeId="0" xr:uid="{69195B64-7343-4C8B-9564-06A238E12B79}">
      <text>
        <r>
          <rPr>
            <sz val="10"/>
            <color indexed="81"/>
            <rFont val="Lucida Console"/>
            <family val="3"/>
          </rPr>
          <t>_x000D_
Últ estimativa : 0_x000D_
Enviada em     : 12.05.2020_x000D_
Ata - Venc     : 254/20 - 28.10.2021</t>
        </r>
      </text>
    </comment>
    <comment ref="O462" authorId="0" shapeId="0" xr:uid="{9732C7B7-860F-496D-BD72-6B3462D0BEBC}">
      <text>
        <r>
          <rPr>
            <sz val="10"/>
            <color indexed="81"/>
            <rFont val="Lucida Console"/>
            <family val="3"/>
          </rPr>
          <t>_x000D_
Pertencia a ATA nº 254/20_x000D_
Estimativa de Renovação enviada em 12.05.2020 - Qtd _x000D_
PE 147/20 lote _x000D_
04.09.20 = Finalizado. Ata 254/20</t>
        </r>
      </text>
    </comment>
    <comment ref="W462" authorId="0" shapeId="0" xr:uid="{39569351-9A3B-4828-8EEF-24E84AEC5496}">
      <text>
        <r>
          <rPr>
            <sz val="10"/>
            <color indexed="81"/>
            <rFont val="Lucida Console"/>
            <family val="3"/>
          </rPr>
          <t>_x000D_
DM-Serralheria</t>
        </r>
      </text>
    </comment>
    <comment ref="X462" authorId="0" shapeId="0" xr:uid="{CCF2A351-B9BD-4E08-AFDC-05F1F61573EA}">
      <text>
        <r>
          <rPr>
            <sz val="10"/>
            <color indexed="81"/>
            <rFont val="Lucida Console"/>
            <family val="3"/>
          </rPr>
          <t>_x000D_
ABRASIVOS</t>
        </r>
      </text>
    </comment>
    <comment ref="Y462" authorId="0" shapeId="0" xr:uid="{C7AAB099-2888-44A9-9773-667D5534B249}">
      <text>
        <r>
          <rPr>
            <sz val="10"/>
            <color indexed="81"/>
            <rFont val="Lucida Console"/>
            <family val="3"/>
          </rPr>
          <t>_x000D_
LIXAS EM FOLHA</t>
        </r>
      </text>
    </comment>
    <comment ref="AW462" authorId="0" shapeId="0" xr:uid="{D216BA40-68E3-430B-B12E-2CF61904C707}">
      <text>
        <r>
          <rPr>
            <sz val="10"/>
            <color indexed="81"/>
            <rFont val="Lucida Console"/>
            <family val="3"/>
          </rPr>
          <t>Tempo de Estoque (Meses)_x000D_
_x000D_
204,0</t>
        </r>
      </text>
    </comment>
    <comment ref="A463" authorId="0" shapeId="0" xr:uid="{B784E42C-76C1-4A87-A66F-3615E0ABD388}">
      <text>
        <r>
          <rPr>
            <sz val="10"/>
            <color indexed="81"/>
            <rFont val="Lucida Console"/>
            <family val="3"/>
          </rPr>
          <t>_x000D_
17662</t>
        </r>
      </text>
    </comment>
    <comment ref="B463" authorId="0" shapeId="0" xr:uid="{574D7557-D8CD-4405-97B1-3C05CC742C6D}">
      <text>
        <r>
          <rPr>
            <sz val="10"/>
            <color indexed="81"/>
            <rFont val="Lucida Console"/>
            <family val="3"/>
          </rPr>
          <t>DESCRIÇÃO DETALHADA_x000D_
LIXA D'AGUA EM FOLHA 225 X 275 MM GRAO 120</t>
        </r>
      </text>
    </comment>
    <comment ref="G463" authorId="0" shapeId="0" xr:uid="{EE46F9AE-13AC-4728-A0E4-914E2DF7FA6F}">
      <text>
        <r>
          <rPr>
            <sz val="10"/>
            <color indexed="81"/>
            <rFont val="Lucida Console"/>
            <family val="3"/>
          </rPr>
          <t>_x000D_
Últ estimativa : 0_x000D_
Enviada em     : 12.05.2020_x000D_
Ata - Venc     : 254/20 - 28.10.2021</t>
        </r>
      </text>
    </comment>
    <comment ref="O463" authorId="0" shapeId="0" xr:uid="{C20F9116-3A33-421F-A34A-83DEF7851938}">
      <text>
        <r>
          <rPr>
            <sz val="10"/>
            <color indexed="81"/>
            <rFont val="Lucida Console"/>
            <family val="3"/>
          </rPr>
          <t>_x000D_
Pertencia a ATA nº 254/20_x000D_
Estimativa de Renovação enviada em 12.05.2020 - Qtd _x000D_
PE 147/20 lote _x000D_
04.09.20 = Finalizado. Ata 254/20</t>
        </r>
      </text>
    </comment>
    <comment ref="W463" authorId="0" shapeId="0" xr:uid="{34372603-34BF-4B0F-99D9-F454ADC49784}">
      <text>
        <r>
          <rPr>
            <sz val="10"/>
            <color indexed="81"/>
            <rFont val="Lucida Console"/>
            <family val="3"/>
          </rPr>
          <t>_x000D_
DM-Serralheria</t>
        </r>
      </text>
    </comment>
    <comment ref="X463" authorId="0" shapeId="0" xr:uid="{7E07674F-E878-4804-A781-2A22BC8B1CE7}">
      <text>
        <r>
          <rPr>
            <sz val="10"/>
            <color indexed="81"/>
            <rFont val="Lucida Console"/>
            <family val="3"/>
          </rPr>
          <t>_x000D_
ABRASIVOS</t>
        </r>
      </text>
    </comment>
    <comment ref="Y463" authorId="0" shapeId="0" xr:uid="{133A6D07-8E2E-48CE-9CA4-57D645865F54}">
      <text>
        <r>
          <rPr>
            <sz val="10"/>
            <color indexed="81"/>
            <rFont val="Lucida Console"/>
            <family val="3"/>
          </rPr>
          <t>_x000D_
LIXAS EM FOLHA</t>
        </r>
      </text>
    </comment>
    <comment ref="AW463" authorId="0" shapeId="0" xr:uid="{B9B765B7-8E97-4389-9833-1C4D7FAD1E24}">
      <text>
        <r>
          <rPr>
            <sz val="10"/>
            <color indexed="81"/>
            <rFont val="Lucida Console"/>
            <family val="3"/>
          </rPr>
          <t>Tempo de Estoque (Meses)_x000D_
_x000D_
1.410,0</t>
        </r>
      </text>
    </comment>
    <comment ref="A464" authorId="0" shapeId="0" xr:uid="{42183BD5-D3A2-41D9-B305-7EF3B7F7B73A}">
      <text>
        <r>
          <rPr>
            <sz val="10"/>
            <color indexed="81"/>
            <rFont val="Lucida Console"/>
            <family val="3"/>
          </rPr>
          <t>_x000D_
13066</t>
        </r>
      </text>
    </comment>
    <comment ref="B464" authorId="0" shapeId="0" xr:uid="{5F06EE25-2B51-4764-846E-0CC61FC2E340}">
      <text>
        <r>
          <rPr>
            <sz val="10"/>
            <color indexed="81"/>
            <rFont val="Lucida Console"/>
            <family val="3"/>
          </rPr>
          <t>DESCRIÇÃO DETALHADA_x000D_
LIXA D'AGUA EM FOLHA 225 X 275 MM GRAO 150</t>
        </r>
      </text>
    </comment>
    <comment ref="G464" authorId="0" shapeId="0" xr:uid="{4F328776-AFAF-41D0-8557-E7D8DB33F83E}">
      <text>
        <r>
          <rPr>
            <sz val="10"/>
            <color indexed="81"/>
            <rFont val="Lucida Console"/>
            <family val="3"/>
          </rPr>
          <t>_x000D_
Últ estimativa : 300_x000D_
Enviada em     : 12.05.2020_x000D_
Ata - Venc     : 254/20 - 28.10.2021</t>
        </r>
      </text>
    </comment>
    <comment ref="O464" authorId="0" shapeId="0" xr:uid="{97D34A26-08D4-453B-A8DE-094C8023DC00}">
      <text>
        <r>
          <rPr>
            <sz val="10"/>
            <color indexed="81"/>
            <rFont val="Lucida Console"/>
            <family val="3"/>
          </rPr>
          <t>_x000D_
Pertencia a ATA nº 254/20_x000D_
Estimativa de Renovação enviada em 12.05.2020 - Qtd 300_x000D_
PE 147/20 lote _x000D_
04.09.20 = Finalizado. Ata 254/20</t>
        </r>
      </text>
    </comment>
    <comment ref="W464" authorId="0" shapeId="0" xr:uid="{212EB717-9A42-49E8-99D8-6D105D77815F}">
      <text>
        <r>
          <rPr>
            <sz val="10"/>
            <color indexed="81"/>
            <rFont val="Lucida Console"/>
            <family val="3"/>
          </rPr>
          <t>_x000D_
DM-Serralheria</t>
        </r>
      </text>
    </comment>
    <comment ref="X464" authorId="0" shapeId="0" xr:uid="{E2A699D6-39F2-4642-806C-10AC600CD3C1}">
      <text>
        <r>
          <rPr>
            <sz val="10"/>
            <color indexed="81"/>
            <rFont val="Lucida Console"/>
            <family val="3"/>
          </rPr>
          <t>_x000D_
ABRASIVOS</t>
        </r>
      </text>
    </comment>
    <comment ref="Y464" authorId="0" shapeId="0" xr:uid="{580B079B-D003-482F-B46A-18A334D21468}">
      <text>
        <r>
          <rPr>
            <sz val="10"/>
            <color indexed="81"/>
            <rFont val="Lucida Console"/>
            <family val="3"/>
          </rPr>
          <t>_x000D_
LIXAS EM FOLHA</t>
        </r>
      </text>
    </comment>
    <comment ref="AW464" authorId="0" shapeId="0" xr:uid="{B809C782-32C4-4B1B-A3BB-C5138D86E30E}">
      <text>
        <r>
          <rPr>
            <sz val="10"/>
            <color indexed="81"/>
            <rFont val="Lucida Console"/>
            <family val="3"/>
          </rPr>
          <t>Tempo de Estoque (Meses)_x000D_
_x000D_
855,0</t>
        </r>
      </text>
    </comment>
    <comment ref="A465" authorId="0" shapeId="0" xr:uid="{4B7129B6-209C-4D51-99D0-E89D9A58C1F1}">
      <text>
        <r>
          <rPr>
            <sz val="10"/>
            <color indexed="81"/>
            <rFont val="Lucida Console"/>
            <family val="3"/>
          </rPr>
          <t>_x000D_
13087</t>
        </r>
      </text>
    </comment>
    <comment ref="B465" authorId="0" shapeId="0" xr:uid="{992C7CF0-FC4A-4A24-9998-3D1F5DBF8610}">
      <text>
        <r>
          <rPr>
            <sz val="10"/>
            <color indexed="81"/>
            <rFont val="Lucida Console"/>
            <family val="3"/>
          </rPr>
          <t>DESCRIÇÃO DETALHADA_x000D_
LIXA D'AGUA EM FOLHA 225 X 275 MM GRAO 220</t>
        </r>
      </text>
    </comment>
    <comment ref="G465" authorId="0" shapeId="0" xr:uid="{1DAA1E4E-AAAE-4DCA-87C6-1F3CA4690487}">
      <text>
        <r>
          <rPr>
            <sz val="10"/>
            <color indexed="81"/>
            <rFont val="Lucida Console"/>
            <family val="3"/>
          </rPr>
          <t>_x000D_
Últ estimativa : 300_x000D_
Enviada em     : 12.05.2020_x000D_
Ata - Venc     : 254/20 - 28.10.2021</t>
        </r>
      </text>
    </comment>
    <comment ref="O465" authorId="0" shapeId="0" xr:uid="{50F2070B-AD48-4F34-935A-DB291A9254E8}">
      <text>
        <r>
          <rPr>
            <sz val="10"/>
            <color indexed="81"/>
            <rFont val="Lucida Console"/>
            <family val="3"/>
          </rPr>
          <t>_x000D_
Pertencia a ATA nº 254/20_x000D_
Estimativa de Renovação enviada em 12.05.2020 - Qtd 300_x000D_
PE 147/20 lote _x000D_
04.09.20 = Finalizado. Ata 254/20</t>
        </r>
      </text>
    </comment>
    <comment ref="W465" authorId="0" shapeId="0" xr:uid="{BC2C08A0-D8A1-494A-8258-D1C387A6D069}">
      <text>
        <r>
          <rPr>
            <sz val="10"/>
            <color indexed="81"/>
            <rFont val="Lucida Console"/>
            <family val="3"/>
          </rPr>
          <t>_x000D_
DM-Serralheria</t>
        </r>
      </text>
    </comment>
    <comment ref="X465" authorId="0" shapeId="0" xr:uid="{6988F993-E7C8-4543-BFD1-178216C81849}">
      <text>
        <r>
          <rPr>
            <sz val="10"/>
            <color indexed="81"/>
            <rFont val="Lucida Console"/>
            <family val="3"/>
          </rPr>
          <t>_x000D_
ABRASIVOS</t>
        </r>
      </text>
    </comment>
    <comment ref="Y465" authorId="0" shapeId="0" xr:uid="{C062B04D-86A7-43E7-95C7-279270EE3287}">
      <text>
        <r>
          <rPr>
            <sz val="10"/>
            <color indexed="81"/>
            <rFont val="Lucida Console"/>
            <family val="3"/>
          </rPr>
          <t>_x000D_
LIXAS EM FOLHA</t>
        </r>
      </text>
    </comment>
    <comment ref="AW465" authorId="0" shapeId="0" xr:uid="{ED274A38-239C-4EC1-89F9-42ACDBA87D52}">
      <text>
        <r>
          <rPr>
            <sz val="10"/>
            <color indexed="81"/>
            <rFont val="Lucida Console"/>
            <family val="3"/>
          </rPr>
          <t>Tempo de Estoque (Meses)_x000D_
_x000D_
222,0</t>
        </r>
      </text>
    </comment>
    <comment ref="A466" authorId="0" shapeId="0" xr:uid="{CBAEE141-70B8-4AAC-AAD5-2FCAEE3B7E10}">
      <text>
        <r>
          <rPr>
            <sz val="10"/>
            <color indexed="81"/>
            <rFont val="Lucida Console"/>
            <family val="3"/>
          </rPr>
          <t>_x000D_
13088</t>
        </r>
      </text>
    </comment>
    <comment ref="B466" authorId="0" shapeId="0" xr:uid="{812925CD-1ED7-4D60-8C55-17A3E54FF9E0}">
      <text>
        <r>
          <rPr>
            <sz val="10"/>
            <color indexed="81"/>
            <rFont val="Lucida Console"/>
            <family val="3"/>
          </rPr>
          <t>DESCRIÇÃO DETALHADA_x000D_
LIXA D'AGUA EM FOLHA 225 X 275 MM GRAO 320</t>
        </r>
      </text>
    </comment>
    <comment ref="G466" authorId="0" shapeId="0" xr:uid="{41EE6AD3-8E56-4D2E-B618-075B3D624C12}">
      <text>
        <r>
          <rPr>
            <sz val="10"/>
            <color indexed="81"/>
            <rFont val="Lucida Console"/>
            <family val="3"/>
          </rPr>
          <t>_x000D_
Últ estimativa : 0_x000D_
Enviada em     : 12.05.2020_x000D_
Ata - Venc     : 254/20 - 28.10.2021</t>
        </r>
      </text>
    </comment>
    <comment ref="O466" authorId="0" shapeId="0" xr:uid="{567268DD-A1DD-4460-9751-F7CDBBA45E32}">
      <text>
        <r>
          <rPr>
            <sz val="10"/>
            <color indexed="81"/>
            <rFont val="Lucida Console"/>
            <family val="3"/>
          </rPr>
          <t>_x000D_
Pertencia a ATA nº 254/20_x000D_
Estimativa de Renovação enviada em 12.05.2020 - Qtd _x000D_
PE 147/20 lote _x000D_
04.09.20 = Finalizado. Ata 254/20</t>
        </r>
      </text>
    </comment>
    <comment ref="W466" authorId="0" shapeId="0" xr:uid="{EEB5C2A4-93E0-4981-9470-80A7D1DC0B45}">
      <text>
        <r>
          <rPr>
            <sz val="10"/>
            <color indexed="81"/>
            <rFont val="Lucida Console"/>
            <family val="3"/>
          </rPr>
          <t>_x000D_
DM-Serralheria</t>
        </r>
      </text>
    </comment>
    <comment ref="X466" authorId="0" shapeId="0" xr:uid="{34D387FD-A6B0-4DB1-BF72-DB31A6D1D9D3}">
      <text>
        <r>
          <rPr>
            <sz val="10"/>
            <color indexed="81"/>
            <rFont val="Lucida Console"/>
            <family val="3"/>
          </rPr>
          <t>_x000D_
ABRASIVOS</t>
        </r>
      </text>
    </comment>
    <comment ref="Y466" authorId="0" shapeId="0" xr:uid="{B45674B8-C3A4-4BB9-B38B-3DC325BD56F1}">
      <text>
        <r>
          <rPr>
            <sz val="10"/>
            <color indexed="81"/>
            <rFont val="Lucida Console"/>
            <family val="3"/>
          </rPr>
          <t>_x000D_
LIXAS EM FOLHA</t>
        </r>
      </text>
    </comment>
    <comment ref="AW466" authorId="0" shapeId="0" xr:uid="{F710ACDE-F22C-4539-AD40-328F1A1F439D}">
      <text>
        <r>
          <rPr>
            <sz val="10"/>
            <color indexed="81"/>
            <rFont val="Lucida Console"/>
            <family val="3"/>
          </rPr>
          <t>Tempo de Estoque (Meses)_x000D_
_x000D_
50,0</t>
        </r>
      </text>
    </comment>
    <comment ref="A467" authorId="0" shapeId="0" xr:uid="{405E5DF1-123B-4EAB-AE11-D31665DE1A38}">
      <text>
        <r>
          <rPr>
            <sz val="10"/>
            <color indexed="81"/>
            <rFont val="Lucida Console"/>
            <family val="3"/>
          </rPr>
          <t>_x000D_
35555</t>
        </r>
      </text>
    </comment>
    <comment ref="B467" authorId="0" shapeId="0" xr:uid="{A3BBFADD-A2FC-4EE8-819C-3C49E3C10FA6}">
      <text>
        <r>
          <rPr>
            <sz val="10"/>
            <color indexed="81"/>
            <rFont val="Lucida Console"/>
            <family val="3"/>
          </rPr>
          <t>DESCRIÇÃO DETALHADA_x000D_
LIXA DE PAPEL P/ MADEIRA EM FOLHA DE 225 X 275 MM - N° 120</t>
        </r>
      </text>
    </comment>
    <comment ref="G467" authorId="0" shapeId="0" xr:uid="{830C6E9D-7634-46AB-A56D-178CA4046EEF}">
      <text>
        <r>
          <rPr>
            <sz val="10"/>
            <color indexed="81"/>
            <rFont val="Lucida Console"/>
            <family val="3"/>
          </rPr>
          <t>_x000D_
Últ estimativa : 0_x000D_
Enviada em     : 12.05.2020_x000D_
Ata - Venc     : 254/20 - 28.10.2021</t>
        </r>
      </text>
    </comment>
    <comment ref="O467" authorId="0" shapeId="0" xr:uid="{758FD391-0AB8-4DAA-B7F4-B2EAFCEA139A}">
      <text>
        <r>
          <rPr>
            <sz val="10"/>
            <color indexed="81"/>
            <rFont val="Lucida Console"/>
            <family val="3"/>
          </rPr>
          <t>_x000D_
Pertencia a ATA nº 254/20_x000D_
Estimativa de Renovação enviada em 12.05.2020 - Qtd _x000D_
PE 147/20 lote _x000D_
04.09.20 = Finalizado. Ata 254/20</t>
        </r>
      </text>
    </comment>
    <comment ref="W467" authorId="0" shapeId="0" xr:uid="{6680F066-A448-4F34-B690-F646CE3D0C35}">
      <text>
        <r>
          <rPr>
            <sz val="10"/>
            <color indexed="81"/>
            <rFont val="Lucida Console"/>
            <family val="3"/>
          </rPr>
          <t>_x000D_
DM-Serralheria</t>
        </r>
      </text>
    </comment>
    <comment ref="X467" authorId="0" shapeId="0" xr:uid="{74FFC098-4BC8-4A32-8FF0-8A713C3AFC28}">
      <text>
        <r>
          <rPr>
            <sz val="10"/>
            <color indexed="81"/>
            <rFont val="Lucida Console"/>
            <family val="3"/>
          </rPr>
          <t>_x000D_
ABRASIVOS</t>
        </r>
      </text>
    </comment>
    <comment ref="Y467" authorId="0" shapeId="0" xr:uid="{0CD53587-174C-4A84-AEA3-E4A28DB1F4EC}">
      <text>
        <r>
          <rPr>
            <sz val="10"/>
            <color indexed="81"/>
            <rFont val="Lucida Console"/>
            <family val="3"/>
          </rPr>
          <t>_x000D_
LIXAS EM FOLHA</t>
        </r>
      </text>
    </comment>
    <comment ref="AW467" authorId="0" shapeId="0" xr:uid="{29E7F6C0-6D6A-41B3-AB08-A1CC337ED3C8}">
      <text>
        <r>
          <rPr>
            <sz val="10"/>
            <color indexed="81"/>
            <rFont val="Lucida Console"/>
            <family val="3"/>
          </rPr>
          <t>Tempo de Estoque (Meses)_x000D_
_x000D_
63,0</t>
        </r>
      </text>
    </comment>
    <comment ref="A468" authorId="0" shapeId="0" xr:uid="{90E68F9E-8BE4-4149-9B23-64230D5CF652}">
      <text>
        <r>
          <rPr>
            <sz val="10"/>
            <color indexed="81"/>
            <rFont val="Lucida Console"/>
            <family val="3"/>
          </rPr>
          <t>_x000D_
35554</t>
        </r>
      </text>
    </comment>
    <comment ref="B468" authorId="0" shapeId="0" xr:uid="{FD05EBDF-5E64-4BA3-8BEE-3F8A0A96A6D7}">
      <text>
        <r>
          <rPr>
            <sz val="10"/>
            <color indexed="81"/>
            <rFont val="Lucida Console"/>
            <family val="3"/>
          </rPr>
          <t>DESCRIÇÃO DETALHADA_x000D_
LIXA DE PAPEL P/ MADEIRA EM FOLHA DE 225 X 275 MM - N° 80</t>
        </r>
      </text>
    </comment>
    <comment ref="G468" authorId="0" shapeId="0" xr:uid="{05626AAB-AD9F-41E3-878F-8F8F610D8193}">
      <text>
        <r>
          <rPr>
            <sz val="10"/>
            <color indexed="81"/>
            <rFont val="Lucida Console"/>
            <family val="3"/>
          </rPr>
          <t>_x000D_
Últ estimativa : 0_x000D_
Enviada em     : 12.05.2020_x000D_
Ata - Venc     : 254/20 - 28.10.2021</t>
        </r>
      </text>
    </comment>
    <comment ref="O468" authorId="0" shapeId="0" xr:uid="{58CD267B-5041-4159-A28A-D0CEE0498FFE}">
      <text>
        <r>
          <rPr>
            <sz val="10"/>
            <color indexed="81"/>
            <rFont val="Lucida Console"/>
            <family val="3"/>
          </rPr>
          <t>_x000D_
Pertencia a ATA nº 254/20_x000D_
Estimativa de Renovação enviada em 12.05.2020 - Qtd _x000D_
PE 147/20 lote _x000D_
04.09.20 = Finalizado. Ata 254/20</t>
        </r>
      </text>
    </comment>
    <comment ref="W468" authorId="0" shapeId="0" xr:uid="{51DA5FC2-8FA7-4DED-8830-718C55D116F4}">
      <text>
        <r>
          <rPr>
            <sz val="10"/>
            <color indexed="81"/>
            <rFont val="Lucida Console"/>
            <family val="3"/>
          </rPr>
          <t>_x000D_
DM-Serralheria</t>
        </r>
      </text>
    </comment>
    <comment ref="X468" authorId="0" shapeId="0" xr:uid="{0BA07689-598A-4867-845A-FDD044652D4C}">
      <text>
        <r>
          <rPr>
            <sz val="10"/>
            <color indexed="81"/>
            <rFont val="Lucida Console"/>
            <family val="3"/>
          </rPr>
          <t>_x000D_
ABRASIVOS</t>
        </r>
      </text>
    </comment>
    <comment ref="Y468" authorId="0" shapeId="0" xr:uid="{3A485188-0BA6-4F1A-A81F-C8345C45B29B}">
      <text>
        <r>
          <rPr>
            <sz val="10"/>
            <color indexed="81"/>
            <rFont val="Lucida Console"/>
            <family val="3"/>
          </rPr>
          <t>_x000D_
LIXAS EM FOLHA</t>
        </r>
      </text>
    </comment>
    <comment ref="AW468" authorId="0" shapeId="0" xr:uid="{C2472EB6-101D-4B5D-AC9A-64ADA07A7A85}">
      <text>
        <r>
          <rPr>
            <sz val="10"/>
            <color indexed="81"/>
            <rFont val="Lucida Console"/>
            <family val="3"/>
          </rPr>
          <t>Tempo de Estoque (Meses)_x000D_
_x000D_
20,0</t>
        </r>
      </text>
    </comment>
    <comment ref="A469" authorId="0" shapeId="0" xr:uid="{184DDD83-0FDA-4170-B713-7CF147EEA73B}">
      <text>
        <r>
          <rPr>
            <sz val="10"/>
            <color indexed="81"/>
            <rFont val="Lucida Console"/>
            <family val="3"/>
          </rPr>
          <t>_x000D_
35550</t>
        </r>
      </text>
    </comment>
    <comment ref="B469" authorId="0" shapeId="0" xr:uid="{823ACE53-DDE5-4630-BE40-9E798C2F6B8B}">
      <text>
        <r>
          <rPr>
            <sz val="10"/>
            <color indexed="81"/>
            <rFont val="Lucida Console"/>
            <family val="3"/>
          </rPr>
          <t>DESCRIÇÃO DETALHADA_x000D_
LIXA DE PAPEL P/ MADEIRA EM FOLHA DE 225 X 275 MM - N°100</t>
        </r>
      </text>
    </comment>
    <comment ref="G469" authorId="0" shapeId="0" xr:uid="{1E3F7BD2-CE2B-4F69-8947-C0004AE70DB6}">
      <text>
        <r>
          <rPr>
            <sz val="10"/>
            <color indexed="81"/>
            <rFont val="Lucida Console"/>
            <family val="3"/>
          </rPr>
          <t>_x000D_
Últ estimativa : 0_x000D_
Enviada em     : 12.05.2020_x000D_
Ata - Venc     : 254/20 - 28.10.2021</t>
        </r>
      </text>
    </comment>
    <comment ref="O469" authorId="0" shapeId="0" xr:uid="{640460D7-D103-431C-9093-C88B05C1E0CE}">
      <text>
        <r>
          <rPr>
            <sz val="10"/>
            <color indexed="81"/>
            <rFont val="Lucida Console"/>
            <family val="3"/>
          </rPr>
          <t>_x000D_
Pertencia a ATA nº 254/20_x000D_
Estimativa de Renovação enviada em 12.05.2020 - Qtd _x000D_
PE 147/20 lote _x000D_
04.09.20 = Finalizado. Ata 254/20</t>
        </r>
      </text>
    </comment>
    <comment ref="W469" authorId="0" shapeId="0" xr:uid="{58CE1828-36B7-49CC-8F6B-CB8AA184BE42}">
      <text>
        <r>
          <rPr>
            <sz val="10"/>
            <color indexed="81"/>
            <rFont val="Lucida Console"/>
            <family val="3"/>
          </rPr>
          <t>_x000D_
DM-Serralheria</t>
        </r>
      </text>
    </comment>
    <comment ref="X469" authorId="0" shapeId="0" xr:uid="{834B32D2-7FA9-48EC-957C-2DFAA816048D}">
      <text>
        <r>
          <rPr>
            <sz val="10"/>
            <color indexed="81"/>
            <rFont val="Lucida Console"/>
            <family val="3"/>
          </rPr>
          <t>_x000D_
ABRASIVOS</t>
        </r>
      </text>
    </comment>
    <comment ref="Y469" authorId="0" shapeId="0" xr:uid="{49B6D750-7155-4FEF-863E-5829ECD2994B}">
      <text>
        <r>
          <rPr>
            <sz val="10"/>
            <color indexed="81"/>
            <rFont val="Lucida Console"/>
            <family val="3"/>
          </rPr>
          <t>_x000D_
LIXAS EM FOLHA</t>
        </r>
      </text>
    </comment>
    <comment ref="AW469" authorId="0" shapeId="0" xr:uid="{C37738F8-5C21-42E4-9409-90DC1487EDB0}">
      <text>
        <r>
          <rPr>
            <sz val="10"/>
            <color indexed="81"/>
            <rFont val="Lucida Console"/>
            <family val="3"/>
          </rPr>
          <t>Tempo de Estoque (Meses)_x000D_
_x000D_
39,0</t>
        </r>
      </text>
    </comment>
    <comment ref="A470" authorId="0" shapeId="0" xr:uid="{F530E004-D492-433A-B7AE-99E3B31B4398}">
      <text>
        <r>
          <rPr>
            <sz val="10"/>
            <color indexed="81"/>
            <rFont val="Lucida Console"/>
            <family val="3"/>
          </rPr>
          <t>_x000D_
17698</t>
        </r>
      </text>
    </comment>
    <comment ref="B470" authorId="0" shapeId="0" xr:uid="{3FA9274E-CCF6-40F9-BCC3-F37AEAB8E1C2}">
      <text>
        <r>
          <rPr>
            <sz val="10"/>
            <color indexed="81"/>
            <rFont val="Lucida Console"/>
            <family val="3"/>
          </rPr>
          <t>DESCRIÇÃO DETALHADA_x000D_
LIXA P/ FERRO E METAIS EM FOLHA DE 200 X 275 MM - Nº 120</t>
        </r>
      </text>
    </comment>
    <comment ref="G470" authorId="0" shapeId="0" xr:uid="{919DE852-4CC1-4562-8E38-7FAD5D93744C}">
      <text>
        <r>
          <rPr>
            <sz val="10"/>
            <color indexed="81"/>
            <rFont val="Lucida Console"/>
            <family val="3"/>
          </rPr>
          <t>_x000D_
Últ estimativa : 200_x000D_
Enviada em     : 12.05.2020_x000D_
Ata - Venc     : 254/20 - 28.10.2021</t>
        </r>
      </text>
    </comment>
    <comment ref="O470" authorId="0" shapeId="0" xr:uid="{253C5CBA-65D1-4156-9B55-154D89B451D0}">
      <text>
        <r>
          <rPr>
            <sz val="10"/>
            <color indexed="81"/>
            <rFont val="Lucida Console"/>
            <family val="3"/>
          </rPr>
          <t>_x000D_
Pertencia a ATA nº 254/20_x000D_
Estimativa de Renovação enviada em 12.05.2020 - Qtd 200_x000D_
PE 147/20 lote _x000D_
04.09.20 = Finalizado. Ata 254/20</t>
        </r>
      </text>
    </comment>
    <comment ref="W470" authorId="0" shapeId="0" xr:uid="{F79609F3-42AF-41A2-844F-B3B360C1AB58}">
      <text>
        <r>
          <rPr>
            <sz val="10"/>
            <color indexed="81"/>
            <rFont val="Lucida Console"/>
            <family val="3"/>
          </rPr>
          <t>_x000D_
DM-Serralheria</t>
        </r>
      </text>
    </comment>
    <comment ref="X470" authorId="0" shapeId="0" xr:uid="{A4B59153-9F91-4968-BB73-5E627751866F}">
      <text>
        <r>
          <rPr>
            <sz val="10"/>
            <color indexed="81"/>
            <rFont val="Lucida Console"/>
            <family val="3"/>
          </rPr>
          <t>_x000D_
ABRASIVOS</t>
        </r>
      </text>
    </comment>
    <comment ref="Y470" authorId="0" shapeId="0" xr:uid="{7DF382AA-C8E1-412F-8D99-99D1675D5AD8}">
      <text>
        <r>
          <rPr>
            <sz val="10"/>
            <color indexed="81"/>
            <rFont val="Lucida Console"/>
            <family val="3"/>
          </rPr>
          <t>_x000D_
LIXAS EM FOLHA</t>
        </r>
      </text>
    </comment>
    <comment ref="AW470" authorId="0" shapeId="0" xr:uid="{A0E0A4E2-4A1A-4428-92CC-FA92D5968FF1}">
      <text>
        <r>
          <rPr>
            <sz val="10"/>
            <color indexed="81"/>
            <rFont val="Lucida Console"/>
            <family val="3"/>
          </rPr>
          <t>Tempo de Estoque (Meses)_x000D_
_x000D_
546,0</t>
        </r>
      </text>
    </comment>
    <comment ref="A471" authorId="0" shapeId="0" xr:uid="{E120ED82-6BE1-4ED4-B57C-750015154585}">
      <text>
        <r>
          <rPr>
            <sz val="10"/>
            <color indexed="81"/>
            <rFont val="Lucida Console"/>
            <family val="3"/>
          </rPr>
          <t>_x000D_
17696</t>
        </r>
      </text>
    </comment>
    <comment ref="B471" authorId="0" shapeId="0" xr:uid="{43B4792F-D3E4-42B9-AE40-A534C8468A64}">
      <text>
        <r>
          <rPr>
            <sz val="10"/>
            <color indexed="81"/>
            <rFont val="Lucida Console"/>
            <family val="3"/>
          </rPr>
          <t>DESCRIÇÃO DETALHADA_x000D_
LIXA P/ FERRO E METAIS EM FOLHA DE 225 X 275 MM - N.º 220</t>
        </r>
      </text>
    </comment>
    <comment ref="G471" authorId="0" shapeId="0" xr:uid="{713FF449-2E01-4484-B189-F5C73BF0B3AD}">
      <text>
        <r>
          <rPr>
            <sz val="10"/>
            <color indexed="81"/>
            <rFont val="Lucida Console"/>
            <family val="3"/>
          </rPr>
          <t>_x000D_
Últ estimativa : 0_x000D_
Enviada em     : 12.05.2020_x000D_
Ata - Venc     : 254/20 - 28.10.2021</t>
        </r>
      </text>
    </comment>
    <comment ref="O471" authorId="0" shapeId="0" xr:uid="{045D1382-0165-4641-94FF-245F78049340}">
      <text>
        <r>
          <rPr>
            <sz val="10"/>
            <color indexed="81"/>
            <rFont val="Lucida Console"/>
            <family val="3"/>
          </rPr>
          <t>_x000D_
Pertencia a ATA nº 254/20_x000D_
Estimativa de Renovação enviada em 12.05.2020 - Qtd _x000D_
PE 147/20 lote _x000D_
04.09.20 = Finalizado. Ata 254/20</t>
        </r>
      </text>
    </comment>
    <comment ref="W471" authorId="0" shapeId="0" xr:uid="{2313652A-A400-4C4A-83CD-810B563474D1}">
      <text>
        <r>
          <rPr>
            <sz val="10"/>
            <color indexed="81"/>
            <rFont val="Lucida Console"/>
            <family val="3"/>
          </rPr>
          <t>_x000D_
DM-Serralheria</t>
        </r>
      </text>
    </comment>
    <comment ref="X471" authorId="0" shapeId="0" xr:uid="{92455A0C-40AA-4571-ACD0-ACBEFC2E7425}">
      <text>
        <r>
          <rPr>
            <sz val="10"/>
            <color indexed="81"/>
            <rFont val="Lucida Console"/>
            <family val="3"/>
          </rPr>
          <t>_x000D_
ABRASIVOS</t>
        </r>
      </text>
    </comment>
    <comment ref="Y471" authorId="0" shapeId="0" xr:uid="{1DD343D9-B989-4400-8FBA-3699996A1D17}">
      <text>
        <r>
          <rPr>
            <sz val="10"/>
            <color indexed="81"/>
            <rFont val="Lucida Console"/>
            <family val="3"/>
          </rPr>
          <t>_x000D_
LIXAS EM FOLHA</t>
        </r>
      </text>
    </comment>
    <comment ref="AW471" authorId="0" shapeId="0" xr:uid="{2635AAFE-2E75-4A82-A99C-946D0B8F1005}">
      <text>
        <r>
          <rPr>
            <sz val="10"/>
            <color indexed="81"/>
            <rFont val="Lucida Console"/>
            <family val="3"/>
          </rPr>
          <t>Tempo de Estoque (Meses)_x000D_
_x000D_
300,0</t>
        </r>
      </text>
    </comment>
    <comment ref="A472" authorId="0" shapeId="0" xr:uid="{02DC0C0A-82E6-46B9-93A3-CC64B589C0E8}">
      <text>
        <r>
          <rPr>
            <sz val="10"/>
            <color indexed="81"/>
            <rFont val="Lucida Console"/>
            <family val="3"/>
          </rPr>
          <t>_x000D_
13101</t>
        </r>
      </text>
    </comment>
    <comment ref="B472" authorId="0" shapeId="0" xr:uid="{4F79CAFA-F5A5-411C-B5CE-9240ED274DD2}">
      <text>
        <r>
          <rPr>
            <sz val="10"/>
            <color indexed="81"/>
            <rFont val="Lucida Console"/>
            <family val="3"/>
          </rPr>
          <t>DESCRIÇÃO DETALHADA_x000D_
LIXA P/ FERRO E METAIS EM FOLHA DE 225 X 275 MM N° 36</t>
        </r>
      </text>
    </comment>
    <comment ref="G472" authorId="0" shapeId="0" xr:uid="{4E9D9CE2-6F35-47D6-AF1D-C11F8E864F5F}">
      <text>
        <r>
          <rPr>
            <sz val="10"/>
            <color indexed="81"/>
            <rFont val="Lucida Console"/>
            <family val="3"/>
          </rPr>
          <t>_x000D_
Últ estimativa : 0_x000D_
Enviada em     : 12.05.2020_x000D_
Ata - Venc     : 254/20 - 28.10.2021</t>
        </r>
      </text>
    </comment>
    <comment ref="O472" authorId="0" shapeId="0" xr:uid="{CFD9EC48-EF91-4412-80D3-0BDC6C568606}">
      <text>
        <r>
          <rPr>
            <sz val="10"/>
            <color indexed="81"/>
            <rFont val="Lucida Console"/>
            <family val="3"/>
          </rPr>
          <t>_x000D_
Pertencia a ATA nº 254/20_x000D_
Estimativa de Renovação enviada em 12.05.2020 - Qtd _x000D_
PE 147/20 lote _x000D_
04.09.20 = Finalizado. Ata 254/20</t>
        </r>
      </text>
    </comment>
    <comment ref="W472" authorId="0" shapeId="0" xr:uid="{DB5D0B8C-4DA4-4C70-A347-9B91040871C4}">
      <text>
        <r>
          <rPr>
            <sz val="10"/>
            <color indexed="81"/>
            <rFont val="Lucida Console"/>
            <family val="3"/>
          </rPr>
          <t>_x000D_
DM-Serralheria</t>
        </r>
      </text>
    </comment>
    <comment ref="X472" authorId="0" shapeId="0" xr:uid="{CF2E471D-0D6E-4B76-8635-465A7F166584}">
      <text>
        <r>
          <rPr>
            <sz val="10"/>
            <color indexed="81"/>
            <rFont val="Lucida Console"/>
            <family val="3"/>
          </rPr>
          <t>_x000D_
ABRASIVOS</t>
        </r>
      </text>
    </comment>
    <comment ref="Y472" authorId="0" shapeId="0" xr:uid="{F7F3D9E1-5628-4299-932B-779CEBB92EDD}">
      <text>
        <r>
          <rPr>
            <sz val="10"/>
            <color indexed="81"/>
            <rFont val="Lucida Console"/>
            <family val="3"/>
          </rPr>
          <t>_x000D_
LIXAS EM FOLHA</t>
        </r>
      </text>
    </comment>
    <comment ref="AW472" authorId="0" shapeId="0" xr:uid="{B1990D82-C240-42BA-84B8-083EA6E3FB90}">
      <text>
        <r>
          <rPr>
            <sz val="10"/>
            <color indexed="81"/>
            <rFont val="Lucida Console"/>
            <family val="3"/>
          </rPr>
          <t>Tempo de Estoque (Meses)_x000D_
_x000D_
85,0</t>
        </r>
      </text>
    </comment>
    <comment ref="A473" authorId="0" shapeId="0" xr:uid="{39FFFFB1-11A4-4EF3-A90B-7DC68B5C5CC5}">
      <text>
        <r>
          <rPr>
            <sz val="10"/>
            <color indexed="81"/>
            <rFont val="Lucida Console"/>
            <family val="3"/>
          </rPr>
          <t>_x000D_
13109</t>
        </r>
      </text>
    </comment>
    <comment ref="B473" authorId="0" shapeId="0" xr:uid="{61B18C41-5230-4990-8014-13F56749163A}">
      <text>
        <r>
          <rPr>
            <sz val="10"/>
            <color indexed="81"/>
            <rFont val="Lucida Console"/>
            <family val="3"/>
          </rPr>
          <t>DESCRIÇÃO DETALHADA_x000D_
LIXA P/ FERRO E METAIS EM FOLHA DE 225 X 275 MM N° 60</t>
        </r>
      </text>
    </comment>
    <comment ref="G473" authorId="0" shapeId="0" xr:uid="{2127EDAE-C97F-4A71-BB6C-B563DDC53869}">
      <text>
        <r>
          <rPr>
            <sz val="10"/>
            <color indexed="81"/>
            <rFont val="Lucida Console"/>
            <family val="3"/>
          </rPr>
          <t>_x000D_
Últ estimativa : 400_x000D_
Enviada em     : 24.10.2019_x000D_
Ata - Venc     : 254/20 - 28.10.2021</t>
        </r>
      </text>
    </comment>
    <comment ref="O473" authorId="0" shapeId="0" xr:uid="{9D5797B9-4312-4984-A308-49BC0F3F6653}">
      <text>
        <r>
          <rPr>
            <sz val="10"/>
            <color indexed="81"/>
            <rFont val="Lucida Console"/>
            <family val="3"/>
          </rPr>
          <t>_x000D_
Pertencia a ATA nº 254/20_x000D_
Estimativa de Renovação enviada em 24.10.2019 - Qtd 400_x000D_
PE 147/20 lote _x000D_
04.09.20 = Finalizado. Ata 254/20</t>
        </r>
      </text>
    </comment>
    <comment ref="W473" authorId="0" shapeId="0" xr:uid="{46DE5B35-1231-4085-B347-A98D03E8C037}">
      <text>
        <r>
          <rPr>
            <sz val="10"/>
            <color indexed="81"/>
            <rFont val="Lucida Console"/>
            <family val="3"/>
          </rPr>
          <t>_x000D_
DM-Serralheria</t>
        </r>
      </text>
    </comment>
    <comment ref="X473" authorId="0" shapeId="0" xr:uid="{10498063-0584-4F3D-A761-10F014E9A087}">
      <text>
        <r>
          <rPr>
            <sz val="10"/>
            <color indexed="81"/>
            <rFont val="Lucida Console"/>
            <family val="3"/>
          </rPr>
          <t>_x000D_
ABRASIVOS</t>
        </r>
      </text>
    </comment>
    <comment ref="Y473" authorId="0" shapeId="0" xr:uid="{0CE20DC1-2602-4042-B30F-7D5120C81029}">
      <text>
        <r>
          <rPr>
            <sz val="10"/>
            <color indexed="81"/>
            <rFont val="Lucida Console"/>
            <family val="3"/>
          </rPr>
          <t>_x000D_
LIXAS EM FOLHA</t>
        </r>
      </text>
    </comment>
    <comment ref="AW473" authorId="0" shapeId="0" xr:uid="{105AC3F1-FF8B-4E6E-BB4D-F858C34DC41A}">
      <text>
        <r>
          <rPr>
            <sz val="10"/>
            <color indexed="81"/>
            <rFont val="Lucida Console"/>
            <family val="3"/>
          </rPr>
          <t>Tempo de Estoque (Meses)_x000D_
_x000D_
600,0</t>
        </r>
      </text>
    </comment>
    <comment ref="A474" authorId="0" shapeId="0" xr:uid="{D5CD3155-7CFC-42F5-B72A-44841D474FF8}">
      <text>
        <r>
          <rPr>
            <sz val="10"/>
            <color indexed="81"/>
            <rFont val="Lucida Console"/>
            <family val="3"/>
          </rPr>
          <t>_x000D_
88838</t>
        </r>
      </text>
    </comment>
    <comment ref="B474" authorId="0" shapeId="0" xr:uid="{2E3AB805-0B78-4664-9D13-7A9463F281A9}">
      <text>
        <r>
          <rPr>
            <sz val="10"/>
            <color indexed="81"/>
            <rFont val="Lucida Console"/>
            <family val="3"/>
          </rPr>
          <t>DESCRIÇÃO DETALHADA_x000D_
LIXA PARA PAREDE - 120</t>
        </r>
      </text>
    </comment>
    <comment ref="G474" authorId="0" shapeId="0" xr:uid="{076B6710-F760-48E4-8522-773CC3539736}">
      <text>
        <r>
          <rPr>
            <sz val="10"/>
            <color indexed="81"/>
            <rFont val="Lucida Console"/>
            <family val="3"/>
          </rPr>
          <t>_x000D_
Últ estimativa : 0_x000D_
Enviada em     : 12.05.2020_x000D_
Ata - Venc     : 254/20 - 28.10.2021</t>
        </r>
      </text>
    </comment>
    <comment ref="O474" authorId="0" shapeId="0" xr:uid="{A1D4C755-98B8-452B-A493-1C5E55F0727E}">
      <text>
        <r>
          <rPr>
            <sz val="10"/>
            <color indexed="81"/>
            <rFont val="Lucida Console"/>
            <family val="3"/>
          </rPr>
          <t>_x000D_
Pertencia a ATA nº 254/20_x000D_
Estimativa de Renovação enviada em 12.05.2020 - Qtd _x000D_
PE 147/20 lote _x000D_
04.09.20 = Finalizado. Ata 254/20</t>
        </r>
      </text>
    </comment>
    <comment ref="W474" authorId="0" shapeId="0" xr:uid="{BC442CCF-FDCD-4B10-AE8E-0321861AAFAC}">
      <text>
        <r>
          <rPr>
            <sz val="10"/>
            <color indexed="81"/>
            <rFont val="Lucida Console"/>
            <family val="3"/>
          </rPr>
          <t>_x000D_
DM-Serralheria</t>
        </r>
      </text>
    </comment>
    <comment ref="X474" authorId="0" shapeId="0" xr:uid="{D63E67A4-2A8B-436F-B859-A6BDE7090771}">
      <text>
        <r>
          <rPr>
            <sz val="10"/>
            <color indexed="81"/>
            <rFont val="Lucida Console"/>
            <family val="3"/>
          </rPr>
          <t>_x000D_
ABRASIVOS</t>
        </r>
      </text>
    </comment>
    <comment ref="Y474" authorId="0" shapeId="0" xr:uid="{7F9A9FBA-97AD-458B-8936-3F675A317DCA}">
      <text>
        <r>
          <rPr>
            <sz val="10"/>
            <color indexed="81"/>
            <rFont val="Lucida Console"/>
            <family val="3"/>
          </rPr>
          <t>_x000D_
LIXAS EM FOLHA</t>
        </r>
      </text>
    </comment>
    <comment ref="AW474" authorId="0" shapeId="0" xr:uid="{625DBF0E-950B-4C79-8B9A-72739A017DBD}">
      <text>
        <r>
          <rPr>
            <sz val="10"/>
            <color indexed="81"/>
            <rFont val="Lucida Console"/>
            <family val="3"/>
          </rPr>
          <t>Tempo de Estoque (Meses)_x000D_
_x000D_
2.716,0</t>
        </r>
      </text>
    </comment>
    <comment ref="A475" authorId="0" shapeId="0" xr:uid="{8609A24A-F851-4CE0-BC71-7ED185E030AF}">
      <text>
        <r>
          <rPr>
            <sz val="10"/>
            <color indexed="81"/>
            <rFont val="Lucida Console"/>
            <family val="3"/>
          </rPr>
          <t>_x000D_
71697</t>
        </r>
      </text>
    </comment>
    <comment ref="B475" authorId="0" shapeId="0" xr:uid="{3FBD6990-2AB3-4C17-A8D5-73583D618997}">
      <text>
        <r>
          <rPr>
            <sz val="10"/>
            <color indexed="81"/>
            <rFont val="Lucida Console"/>
            <family val="3"/>
          </rPr>
          <t>DESCRIÇÃO DETALHADA_x000D_
LIXA PARA PAREDE - 60</t>
        </r>
      </text>
    </comment>
    <comment ref="G475" authorId="0" shapeId="0" xr:uid="{2323F059-197E-4138-87E8-18B7EDA46526}">
      <text>
        <r>
          <rPr>
            <sz val="10"/>
            <color indexed="81"/>
            <rFont val="Lucida Console"/>
            <family val="3"/>
          </rPr>
          <t>_x000D_
Últ estimativa : 1.500_x000D_
Enviada em     : 24.10.2019_x000D_
Ata - Venc     : 254/20 - 28.10.2021</t>
        </r>
      </text>
    </comment>
    <comment ref="O475" authorId="0" shapeId="0" xr:uid="{2C12FCF2-94E1-4BFE-8CCD-2CEE7A12B3E4}">
      <text>
        <r>
          <rPr>
            <sz val="10"/>
            <color indexed="81"/>
            <rFont val="Lucida Console"/>
            <family val="3"/>
          </rPr>
          <t>_x000D_
Pertencia a ATA nº 254/20_x000D_
Estimativa de Renovação enviada em 24.10.2019 - Qtd 1.500_x000D_
PE 147/20 lote _x000D_
04.09.20 = Finalizado. Ata 254/20</t>
        </r>
      </text>
    </comment>
    <comment ref="W475" authorId="0" shapeId="0" xr:uid="{A9AAF33D-D452-46FF-84D6-1BA6316A26B3}">
      <text>
        <r>
          <rPr>
            <sz val="10"/>
            <color indexed="81"/>
            <rFont val="Lucida Console"/>
            <family val="3"/>
          </rPr>
          <t>_x000D_
DM-Serralheria</t>
        </r>
      </text>
    </comment>
    <comment ref="X475" authorId="0" shapeId="0" xr:uid="{38BAB0D2-9D14-4A00-B020-F2240891743F}">
      <text>
        <r>
          <rPr>
            <sz val="10"/>
            <color indexed="81"/>
            <rFont val="Lucida Console"/>
            <family val="3"/>
          </rPr>
          <t>_x000D_
ABRASIVOS</t>
        </r>
      </text>
    </comment>
    <comment ref="Y475" authorId="0" shapeId="0" xr:uid="{439DB713-3F9F-40EA-8C68-221B1C7834CA}">
      <text>
        <r>
          <rPr>
            <sz val="10"/>
            <color indexed="81"/>
            <rFont val="Lucida Console"/>
            <family val="3"/>
          </rPr>
          <t>_x000D_
LIXAS EM FOLHA</t>
        </r>
      </text>
    </comment>
    <comment ref="AW475" authorId="0" shapeId="0" xr:uid="{96B321E2-80AF-4138-9FC6-469011498223}">
      <text>
        <r>
          <rPr>
            <sz val="10"/>
            <color indexed="81"/>
            <rFont val="Lucida Console"/>
            <family val="3"/>
          </rPr>
          <t>Tempo de Estoque (Meses)_x000D_
_x000D_
2.000,0</t>
        </r>
      </text>
    </comment>
    <comment ref="A476" authorId="0" shapeId="0" xr:uid="{F0C7C179-0403-4958-A38B-679F7D0FC3A8}">
      <text>
        <r>
          <rPr>
            <sz val="10"/>
            <color indexed="81"/>
            <rFont val="Lucida Console"/>
            <family val="3"/>
          </rPr>
          <t>_x000D_
20167</t>
        </r>
      </text>
    </comment>
    <comment ref="B476" authorId="0" shapeId="0" xr:uid="{558A754A-84B5-4148-A07F-C5E335D9FB1A}">
      <text>
        <r>
          <rPr>
            <sz val="10"/>
            <color indexed="81"/>
            <rFont val="Lucida Console"/>
            <family val="3"/>
          </rPr>
          <t>DESCRIÇÃO DETALHADA_x000D_
LONA PLASTICA - 4 X 100M - PRETA. ESPESSURA MINIMA 110 MICRAS.</t>
        </r>
      </text>
    </comment>
    <comment ref="W476" authorId="0" shapeId="0" xr:uid="{B493151E-4B0C-41B5-936F-A14F00BCB90E}">
      <text>
        <r>
          <rPr>
            <sz val="10"/>
            <color indexed="81"/>
            <rFont val="Lucida Console"/>
            <family val="3"/>
          </rPr>
          <t>_x000D_
DM-Geral</t>
        </r>
      </text>
    </comment>
    <comment ref="X476" authorId="0" shapeId="0" xr:uid="{8B431467-22F3-4855-9B8E-C7ECD3069061}">
      <text>
        <r>
          <rPr>
            <sz val="10"/>
            <color indexed="81"/>
            <rFont val="Lucida Console"/>
            <family val="3"/>
          </rPr>
          <t>_x000D_
ART. DOMEST. DECO. GUARNI. DE AMBI.TECI. VEICULOS</t>
        </r>
      </text>
    </comment>
    <comment ref="Y476" authorId="0" shapeId="0" xr:uid="{3F5D1B98-2C3B-4EF9-A162-C6274C562261}">
      <text>
        <r>
          <rPr>
            <sz val="10"/>
            <color indexed="81"/>
            <rFont val="Lucida Console"/>
            <family val="3"/>
          </rPr>
          <t>_x000D_
TECI.LONAS TOLDOS E ENCERADOS DE PLASTICO</t>
        </r>
      </text>
    </comment>
    <comment ref="AW476" authorId="0" shapeId="0" xr:uid="{4D193078-6151-4425-A51C-C12DC7D7DAD8}">
      <text>
        <r>
          <rPr>
            <sz val="10"/>
            <color indexed="81"/>
            <rFont val="Lucida Console"/>
            <family val="3"/>
          </rPr>
          <t>Tempo de Estoque (Meses)_x000D_
_x000D_
15,0</t>
        </r>
      </text>
    </comment>
    <comment ref="A477" authorId="0" shapeId="0" xr:uid="{5719284C-A308-43EE-9890-FBD9B8812541}">
      <text>
        <r>
          <rPr>
            <sz val="10"/>
            <color indexed="81"/>
            <rFont val="Lucida Console"/>
            <family val="3"/>
          </rPr>
          <t>_x000D_
136898</t>
        </r>
      </text>
    </comment>
    <comment ref="B477" authorId="0" shapeId="0" xr:uid="{928ED8E5-7E5D-441E-9A13-F219AE8AEC6E}">
      <text>
        <r>
          <rPr>
            <sz val="10"/>
            <color indexed="81"/>
            <rFont val="Lucida Console"/>
            <family val="3"/>
          </rPr>
          <t>DESCRIÇÃO DETALHADA_x000D_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G477" authorId="0" shapeId="0" xr:uid="{540F4213-25D7-4098-A7FD-EE6A14FB779C}">
      <text>
        <r>
          <rPr>
            <sz val="10"/>
            <color indexed="81"/>
            <rFont val="Lucida Console"/>
            <family val="3"/>
          </rPr>
          <t>_x000D_
Últ estimativa : 100_x000D_
Enviada em     : 23.09.2020_x000D_
Ata - Venc     : 39/21 - 10.02.2022</t>
        </r>
      </text>
    </comment>
    <comment ref="O477" authorId="0" shapeId="0" xr:uid="{B854C683-6526-43AF-AFF8-F7895250857B}">
      <text>
        <r>
          <rPr>
            <sz val="10"/>
            <color indexed="81"/>
            <rFont val="Lucida Console"/>
            <family val="3"/>
          </rPr>
          <t>_x000D_
Pertencia a ATA nº 39/21_x000D_
Estimativa de Renovação enviada em 23.09.2020 - Qtd 100_x000D_
PP 241/19 lote _x000D_
21.02.20 = Processo conferido, finalizado.</t>
        </r>
      </text>
    </comment>
    <comment ref="W477" authorId="0" shapeId="0" xr:uid="{6A8C80B4-52BA-4302-84D1-70A822AD0BA2}">
      <text>
        <r>
          <rPr>
            <sz val="10"/>
            <color indexed="81"/>
            <rFont val="Lucida Console"/>
            <family val="3"/>
          </rPr>
          <t>_x000D_
DM-Elétrica</t>
        </r>
      </text>
    </comment>
    <comment ref="X477" authorId="0" shapeId="0" xr:uid="{34567B48-1145-47B6-9E28-4FC5F20AC557}">
      <text>
        <r>
          <rPr>
            <sz val="10"/>
            <color indexed="81"/>
            <rFont val="Lucida Console"/>
            <family val="3"/>
          </rPr>
          <t>_x000D_
EQUIP. MAT. P/ GERACAO, TRANSM. DISTR. RETIF...</t>
        </r>
      </text>
    </comment>
    <comment ref="Y477" authorId="0" shapeId="0" xr:uid="{7D59B78C-8E42-4489-AA11-D5B2A8D0B80C}">
      <text>
        <r>
          <rPr>
            <sz val="10"/>
            <color indexed="81"/>
            <rFont val="Lucida Console"/>
            <family val="3"/>
          </rPr>
          <t>_x000D_
LUMINARIAS E PROJETORES COM EQUIPAMENTO</t>
        </r>
      </text>
    </comment>
    <comment ref="AW477" authorId="0" shapeId="0" xr:uid="{FDF861E1-8A73-4A15-9F9F-15B24FFBE2A9}">
      <text>
        <r>
          <rPr>
            <sz val="10"/>
            <color indexed="81"/>
            <rFont val="Lucida Console"/>
            <family val="3"/>
          </rPr>
          <t>Tempo de Estoque (Meses)_x000D_
_x000D_
300,0</t>
        </r>
      </text>
    </comment>
    <comment ref="A478" authorId="0" shapeId="0" xr:uid="{6923E1D7-932B-4F5F-B2D9-0C002353228D}">
      <text>
        <r>
          <rPr>
            <sz val="10"/>
            <color indexed="81"/>
            <rFont val="Lucida Console"/>
            <family val="3"/>
          </rPr>
          <t>_x000D_
51222</t>
        </r>
      </text>
    </comment>
    <comment ref="B478" authorId="0" shapeId="0" xr:uid="{E7C0955B-5A62-4D13-B31F-2AC498F102CD}">
      <text>
        <r>
          <rPr>
            <sz val="10"/>
            <color indexed="81"/>
            <rFont val="Lucida Console"/>
            <family val="3"/>
          </rPr>
          <t>DESCRIÇÃO DETALHADA_x000D_
LUMINARIA FECHADA TIPO CALHA - P/ LAMPADA FLUORESCENTE - 2 X 20 W, CALHA COM SOQUETE DE PRESSAO E SUPORTE PARA FIXACAO TIPO PE DE GALINHA</t>
        </r>
      </text>
    </comment>
    <comment ref="W478" authorId="0" shapeId="0" xr:uid="{6A736D4A-CBEF-4E45-B965-04F2146F96E2}">
      <text>
        <r>
          <rPr>
            <sz val="10"/>
            <color indexed="81"/>
            <rFont val="Lucida Console"/>
            <family val="3"/>
          </rPr>
          <t>_x000D_
DM-Elétrica</t>
        </r>
      </text>
    </comment>
    <comment ref="X478" authorId="0" shapeId="0" xr:uid="{D2992FE7-8741-4DE1-BE49-F1854C35CD08}">
      <text>
        <r>
          <rPr>
            <sz val="10"/>
            <color indexed="81"/>
            <rFont val="Lucida Console"/>
            <family val="3"/>
          </rPr>
          <t>_x000D_
EQUIP. MAT. P/ GERACAO, TRANSM. DISTR. RETIF...</t>
        </r>
      </text>
    </comment>
    <comment ref="Y478" authorId="0" shapeId="0" xr:uid="{6CB7A2BF-BA3D-4110-A86B-A7BD323E5B0D}">
      <text>
        <r>
          <rPr>
            <sz val="10"/>
            <color indexed="81"/>
            <rFont val="Lucida Console"/>
            <family val="3"/>
          </rPr>
          <t>_x000D_
LUMINARIAS E PROJETORES COM EQUIPAMENTO</t>
        </r>
      </text>
    </comment>
    <comment ref="AW478" authorId="0" shapeId="0" xr:uid="{1D416908-E20E-4578-B848-0FEF8809E19A}">
      <text>
        <r>
          <rPr>
            <sz val="10"/>
            <color indexed="81"/>
            <rFont val="Lucida Console"/>
            <family val="3"/>
          </rPr>
          <t>Tempo de Estoque (Meses)_x000D_
_x000D_
81,0</t>
        </r>
      </text>
    </comment>
    <comment ref="A479" authorId="0" shapeId="0" xr:uid="{D1AC4C0C-A4EE-4EE0-A32F-584AD8A524E4}">
      <text>
        <r>
          <rPr>
            <sz val="10"/>
            <color indexed="81"/>
            <rFont val="Lucida Console"/>
            <family val="3"/>
          </rPr>
          <t>_x000D_
15167</t>
        </r>
      </text>
    </comment>
    <comment ref="B479" authorId="0" shapeId="0" xr:uid="{FA9A33CB-477F-4C35-9046-4456FF3AB742}">
      <text>
        <r>
          <rPr>
            <sz val="10"/>
            <color indexed="81"/>
            <rFont val="Lucida Console"/>
            <family val="3"/>
          </rPr>
          <t>DESCRIÇÃO DETALHADA_x000D_
LUMINARIA FECHADA TIPO CALHA P/ LAMPADA FLUORESCENTE 2 X 40W</t>
        </r>
      </text>
    </comment>
    <comment ref="G479" authorId="0" shapeId="0" xr:uid="{DFA5C16B-50D0-407F-B76F-DCF4434E4214}">
      <text>
        <r>
          <rPr>
            <sz val="10"/>
            <color indexed="81"/>
            <rFont val="Lucida Console"/>
            <family val="3"/>
          </rPr>
          <t>_x000D_
Últ estimativa : 500_x000D_
Enviada em     : 23.09.2020_x000D_
Ata - Venc     : 17/20 - 29.01.2021</t>
        </r>
      </text>
    </comment>
    <comment ref="O479" authorId="0" shapeId="0" xr:uid="{F0ED8588-7A1D-47C3-A7D8-8BEF294DC6F9}">
      <text>
        <r>
          <rPr>
            <sz val="10"/>
            <color indexed="81"/>
            <rFont val="Lucida Console"/>
            <family val="3"/>
          </rPr>
          <t>_x000D_
Pertencia a ATA nº 17/20_x000D_
Estimativa de Renovação enviada em 23.09.2020 - Qtd 500_x000D_
PP 241/19 lote _x000D_
21.02.20 = Processo conferido, finalizado.</t>
        </r>
      </text>
    </comment>
    <comment ref="W479" authorId="0" shapeId="0" xr:uid="{156D3FC0-DFC0-4CF2-9CFD-2B1FD5E36FC3}">
      <text>
        <r>
          <rPr>
            <sz val="10"/>
            <color indexed="81"/>
            <rFont val="Lucida Console"/>
            <family val="3"/>
          </rPr>
          <t>_x000D_
DM-Elétrica</t>
        </r>
      </text>
    </comment>
    <comment ref="X479" authorId="0" shapeId="0" xr:uid="{04E1B2E6-B754-4E80-BF3B-C041EDB3A040}">
      <text>
        <r>
          <rPr>
            <sz val="10"/>
            <color indexed="81"/>
            <rFont val="Lucida Console"/>
            <family val="3"/>
          </rPr>
          <t>_x000D_
EQUIP. MAT. P/ GERACAO, TRANSM. DISTR. RETIF...</t>
        </r>
      </text>
    </comment>
    <comment ref="Y479" authorId="0" shapeId="0" xr:uid="{67F4D912-6A82-4312-B11E-52F40648CE1A}">
      <text>
        <r>
          <rPr>
            <sz val="10"/>
            <color indexed="81"/>
            <rFont val="Lucida Console"/>
            <family val="3"/>
          </rPr>
          <t>_x000D_
LUMINARIAS E PROJETORES COM EQUIPAMENTO</t>
        </r>
      </text>
    </comment>
    <comment ref="AW479" authorId="0" shapeId="0" xr:uid="{543DA63A-BAFD-4806-84DB-75E387438ADD}">
      <text>
        <r>
          <rPr>
            <sz val="10"/>
            <color indexed="81"/>
            <rFont val="Lucida Console"/>
            <family val="3"/>
          </rPr>
          <t>Tempo de Estoque (Meses)_x000D_
_x000D_
1.390,0</t>
        </r>
      </text>
    </comment>
    <comment ref="A480" authorId="0" shapeId="0" xr:uid="{1D08DB88-095E-4C2A-9719-639C4E2587CC}">
      <text>
        <r>
          <rPr>
            <sz val="10"/>
            <color indexed="81"/>
            <rFont val="Lucida Console"/>
            <family val="3"/>
          </rPr>
          <t>_x000D_
140666</t>
        </r>
      </text>
    </comment>
    <comment ref="B480" authorId="0" shapeId="0" xr:uid="{AA3B21FD-F1FD-4115-B557-ED14B166B216}">
      <text>
        <r>
          <rPr>
            <sz val="10"/>
            <color indexed="81"/>
            <rFont val="Lucida Console"/>
            <family val="3"/>
          </rPr>
          <t>DESCRIÇÃO DETALHADA_x000D_
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r>
      </text>
    </comment>
    <comment ref="W480" authorId="0" shapeId="0" xr:uid="{3DA7AA13-8E26-43F8-A05F-77BCBCB57CF1}">
      <text>
        <r>
          <rPr>
            <sz val="10"/>
            <color indexed="81"/>
            <rFont val="Lucida Console"/>
            <family val="3"/>
          </rPr>
          <t>_x000D_
DM-Elétrica</t>
        </r>
      </text>
    </comment>
    <comment ref="X480" authorId="0" shapeId="0" xr:uid="{4BB0EB75-2837-4298-ACEC-87B404260E93}">
      <text>
        <r>
          <rPr>
            <sz val="10"/>
            <color indexed="81"/>
            <rFont val="Lucida Console"/>
            <family val="3"/>
          </rPr>
          <t>_x000D_
EQUIP. MAT. P/ GERACAO, TRANSM. DISTR. RETIF...</t>
        </r>
      </text>
    </comment>
    <comment ref="Y480" authorId="0" shapeId="0" xr:uid="{7D217D40-5336-4702-88A5-763DA54B602D}">
      <text>
        <r>
          <rPr>
            <sz val="10"/>
            <color indexed="81"/>
            <rFont val="Lucida Console"/>
            <family val="3"/>
          </rPr>
          <t>_x000D_
LUMINARIAS E PROJETORES COM EQUIPAMENTO</t>
        </r>
      </text>
    </comment>
    <comment ref="AW480" authorId="0" shapeId="0" xr:uid="{5110DA8E-FD00-40A4-81EA-E8932B22DA28}">
      <text>
        <r>
          <rPr>
            <sz val="10"/>
            <color indexed="81"/>
            <rFont val="Lucida Console"/>
            <family val="3"/>
          </rPr>
          <t>Tempo de Estoque (Meses)_x000D_
_x000D_
48,0</t>
        </r>
      </text>
    </comment>
    <comment ref="A481" authorId="0" shapeId="0" xr:uid="{EC413336-E1C4-4442-B35B-E4D4F9BE4743}">
      <text>
        <r>
          <rPr>
            <sz val="10"/>
            <color indexed="81"/>
            <rFont val="Lucida Console"/>
            <family val="3"/>
          </rPr>
          <t>_x000D_
138554</t>
        </r>
      </text>
    </comment>
    <comment ref="B481" authorId="0" shapeId="0" xr:uid="{B4D44D2B-56A0-45EF-90CD-BFE4F4E8560B}">
      <text>
        <r>
          <rPr>
            <sz val="10"/>
            <color indexed="81"/>
            <rFont val="Lucida Console"/>
            <family val="3"/>
          </rPr>
          <t>DESCRIÇÃO DETALHADA_x000D_
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r>
      </text>
    </comment>
    <comment ref="G481" authorId="0" shapeId="0" xr:uid="{7738ECCA-138C-4704-98DD-EA97EFF25E0C}">
      <text>
        <r>
          <rPr>
            <sz val="10"/>
            <color indexed="81"/>
            <rFont val="Lucida Console"/>
            <family val="3"/>
          </rPr>
          <t>_x000D_
Últ estimativa : 700_x000D_
Enviada em     : 11.11.2020_x000D_
Ata - Venc     : 79/21 - 16.03.2022</t>
        </r>
      </text>
    </comment>
    <comment ref="O481" authorId="0" shapeId="0" xr:uid="{79F5D6F5-664C-48B0-8E3B-85FC97D13712}">
      <text>
        <r>
          <rPr>
            <sz val="10"/>
            <color indexed="81"/>
            <rFont val="Lucida Console"/>
            <family val="3"/>
          </rPr>
          <t>_x000D_
Pertencia a ATA nº 79/21_x000D_
Estimativa de Renovação enviada em 11.11.2020 - Qtd 700_x000D_
PE 245/20 lote _x000D_
20.01.21 = Finalizado</t>
        </r>
      </text>
    </comment>
    <comment ref="W481" authorId="0" shapeId="0" xr:uid="{B2687A30-177D-4A36-BB8D-32B4A67330D8}">
      <text>
        <r>
          <rPr>
            <sz val="10"/>
            <color indexed="81"/>
            <rFont val="Lucida Console"/>
            <family val="3"/>
          </rPr>
          <t>_x000D_
DM-Elétrica</t>
        </r>
      </text>
    </comment>
    <comment ref="X481" authorId="0" shapeId="0" xr:uid="{F67E0A99-897B-40CD-B2AF-9464B4AA386E}">
      <text>
        <r>
          <rPr>
            <sz val="10"/>
            <color indexed="81"/>
            <rFont val="Lucida Console"/>
            <family val="3"/>
          </rPr>
          <t>_x000D_
EQUIP. MAT. P/ GERACAO, TRANSM. DISTR. RETIF...</t>
        </r>
      </text>
    </comment>
    <comment ref="Y481" authorId="0" shapeId="0" xr:uid="{434EEA58-AC6A-4EF2-AA94-33526F4DCC87}">
      <text>
        <r>
          <rPr>
            <sz val="10"/>
            <color indexed="81"/>
            <rFont val="Lucida Console"/>
            <family val="3"/>
          </rPr>
          <t>_x000D_
LUMINARIAS E PROJETORES COM EQUIPAMENTO</t>
        </r>
      </text>
    </comment>
    <comment ref="AW481" authorId="0" shapeId="0" xr:uid="{3B848101-C1FF-42E6-8685-85DFC12E4304}">
      <text>
        <r>
          <rPr>
            <sz val="10"/>
            <color indexed="81"/>
            <rFont val="Lucida Console"/>
            <family val="3"/>
          </rPr>
          <t>Tempo de Estoque (Meses)_x000D_
_x000D_
248,0</t>
        </r>
      </text>
    </comment>
    <comment ref="A482" authorId="0" shapeId="0" xr:uid="{1C7C825A-484D-452F-897A-4D84EC3AB7C1}">
      <text>
        <r>
          <rPr>
            <sz val="10"/>
            <color indexed="81"/>
            <rFont val="Lucida Console"/>
            <family val="3"/>
          </rPr>
          <t>_x000D_
138552</t>
        </r>
      </text>
    </comment>
    <comment ref="B482" authorId="0" shapeId="0" xr:uid="{27D08D0A-9FB9-4613-8EBC-AEE5F94869F1}">
      <text>
        <r>
          <rPr>
            <sz val="10"/>
            <color indexed="81"/>
            <rFont val="Lucida Console"/>
            <family val="3"/>
          </rPr>
          <t>DESCRIÇÃO DETALHADA_x000D_
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482" authorId="0" shapeId="0" xr:uid="{8EDE8CCB-10A3-4ED7-868A-D250C59E863D}">
      <text>
        <r>
          <rPr>
            <sz val="10"/>
            <color indexed="81"/>
            <rFont val="Lucida Console"/>
            <family val="3"/>
          </rPr>
          <t>_x000D_
Últ estimativa : 700_x000D_
Enviada em     : 11.11.2020_x000D_
Ata - Venc     : 79/21 - 16.03.2022</t>
        </r>
      </text>
    </comment>
    <comment ref="O482" authorId="0" shapeId="0" xr:uid="{C7FB1605-BCC5-4F18-9EF7-DB159F806C21}">
      <text>
        <r>
          <rPr>
            <sz val="10"/>
            <color indexed="81"/>
            <rFont val="Lucida Console"/>
            <family val="3"/>
          </rPr>
          <t>_x000D_
Pertencia a ATA nº 79/21_x000D_
Estimativa de Renovação enviada em 11.11.2020 - Qtd 700_x000D_
PE 245/20 lote _x000D_
20.01.21 = Finalizado</t>
        </r>
      </text>
    </comment>
    <comment ref="W482" authorId="0" shapeId="0" xr:uid="{6DFA81B3-B232-4100-BF26-E5D84006AB13}">
      <text>
        <r>
          <rPr>
            <sz val="10"/>
            <color indexed="81"/>
            <rFont val="Lucida Console"/>
            <family val="3"/>
          </rPr>
          <t>_x000D_
DM-Elétrica</t>
        </r>
      </text>
    </comment>
    <comment ref="X482" authorId="0" shapeId="0" xr:uid="{BDAB5B6A-4C64-46EF-AE4B-1F4D6EC3FFC7}">
      <text>
        <r>
          <rPr>
            <sz val="10"/>
            <color indexed="81"/>
            <rFont val="Lucida Console"/>
            <family val="3"/>
          </rPr>
          <t>_x000D_
EQUIP. MAT. P/ GERACAO, TRANSM. DISTR. RETIF...</t>
        </r>
      </text>
    </comment>
    <comment ref="Y482" authorId="0" shapeId="0" xr:uid="{9980C98C-1F92-477B-B81F-4DB994447A3D}">
      <text>
        <r>
          <rPr>
            <sz val="10"/>
            <color indexed="81"/>
            <rFont val="Lucida Console"/>
            <family val="3"/>
          </rPr>
          <t>_x000D_
LUMINARIAS E PROJETORES COM EQUIPAMENTO</t>
        </r>
      </text>
    </comment>
    <comment ref="AW482" authorId="0" shapeId="0" xr:uid="{B3136E4C-810B-4EE0-8D12-1CA693E3DBDA}">
      <text>
        <r>
          <rPr>
            <sz val="10"/>
            <color indexed="81"/>
            <rFont val="Lucida Console"/>
            <family val="3"/>
          </rPr>
          <t>Tempo de Estoque (Meses)_x000D_
_x000D_
529,0</t>
        </r>
      </text>
    </comment>
    <comment ref="A483" authorId="0" shapeId="0" xr:uid="{BEF7B8B9-DC1A-4281-8A13-475D67C9CC92}">
      <text>
        <r>
          <rPr>
            <sz val="10"/>
            <color indexed="81"/>
            <rFont val="Lucida Console"/>
            <family val="3"/>
          </rPr>
          <t>_x000D_
138553</t>
        </r>
      </text>
    </comment>
    <comment ref="B483" authorId="0" shapeId="0" xr:uid="{9F9AD114-F194-4E1B-B421-793E60B2924A}">
      <text>
        <r>
          <rPr>
            <sz val="10"/>
            <color indexed="81"/>
            <rFont val="Lucida Console"/>
            <family val="3"/>
          </rPr>
          <t>DESCRIÇÃO DETALHADA_x000D_
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483" authorId="0" shapeId="0" xr:uid="{88AC28FC-6D7B-4FF7-BE78-4AEFE43DE873}">
      <text>
        <r>
          <rPr>
            <sz val="10"/>
            <color indexed="81"/>
            <rFont val="Lucida Console"/>
            <family val="3"/>
          </rPr>
          <t>_x000D_
Últ estimativa : 700_x000D_
Enviada em     : 11.11.2020_x000D_
Ata - Venc     : 79/21 - 16.03.2022</t>
        </r>
      </text>
    </comment>
    <comment ref="O483" authorId="0" shapeId="0" xr:uid="{699E5883-32E8-4411-A7E1-235A29FF2D8D}">
      <text>
        <r>
          <rPr>
            <sz val="10"/>
            <color indexed="81"/>
            <rFont val="Lucida Console"/>
            <family val="3"/>
          </rPr>
          <t>_x000D_
Pertencia a ATA nº 79/21_x000D_
Estimativa de Renovação enviada em 11.11.2020 - Qtd 700_x000D_
PE 245/20 lote _x000D_
20.01.21 = Finalizado</t>
        </r>
      </text>
    </comment>
    <comment ref="W483" authorId="0" shapeId="0" xr:uid="{266069D1-D353-4241-9AF9-B2CACAAE2B27}">
      <text>
        <r>
          <rPr>
            <sz val="10"/>
            <color indexed="81"/>
            <rFont val="Lucida Console"/>
            <family val="3"/>
          </rPr>
          <t>_x000D_
DM-Elétrica</t>
        </r>
      </text>
    </comment>
    <comment ref="X483" authorId="0" shapeId="0" xr:uid="{009E79A6-20FE-4A41-95C1-2C7147129B18}">
      <text>
        <r>
          <rPr>
            <sz val="10"/>
            <color indexed="81"/>
            <rFont val="Lucida Console"/>
            <family val="3"/>
          </rPr>
          <t>_x000D_
EQUIP. MAT. P/ GERACAO, TRANSM. DISTR. RETIF...</t>
        </r>
      </text>
    </comment>
    <comment ref="Y483" authorId="0" shapeId="0" xr:uid="{76A1A38C-58ED-4CAB-A19B-9D827CCC8335}">
      <text>
        <r>
          <rPr>
            <sz val="10"/>
            <color indexed="81"/>
            <rFont val="Lucida Console"/>
            <family val="3"/>
          </rPr>
          <t>_x000D_
LUMINARIAS E PROJETORES COM EQUIPAMENTO</t>
        </r>
      </text>
    </comment>
    <comment ref="AW483" authorId="0" shapeId="0" xr:uid="{B26C4934-DC76-473F-8990-67B74CE03D60}">
      <text>
        <r>
          <rPr>
            <sz val="10"/>
            <color indexed="81"/>
            <rFont val="Lucida Console"/>
            <family val="3"/>
          </rPr>
          <t>Tempo de Estoque (Meses)_x000D_
_x000D_
660,0</t>
        </r>
      </text>
    </comment>
    <comment ref="A484" authorId="0" shapeId="0" xr:uid="{87431FB6-D3C1-494A-8C1D-72E9D657C690}">
      <text>
        <r>
          <rPr>
            <sz val="10"/>
            <color indexed="81"/>
            <rFont val="Lucida Console"/>
            <family val="3"/>
          </rPr>
          <t>_x000D_
108697</t>
        </r>
      </text>
    </comment>
    <comment ref="B484" authorId="0" shapeId="0" xr:uid="{18031478-F0D0-456D-B889-76E15929AE59}">
      <text>
        <r>
          <rPr>
            <sz val="10"/>
            <color indexed="81"/>
            <rFont val="Lucida Console"/>
            <family val="3"/>
          </rPr>
          <t>DESCRIÇÃO DETALHADA_x000D_
LUMINARIA TIPO ARANDELA, TIPO TARTARUGA COR BRANCA CORPO DE ALUMINIO E DIFUSOR EM VIDRO, RETANGULAR, BASE E-27, PARA LAMPADA INCANDESCENTE DE NO MINIMO 60W.</t>
        </r>
      </text>
    </comment>
    <comment ref="W484" authorId="0" shapeId="0" xr:uid="{983F2A2C-D869-48E3-AAAF-3D1F04264CB3}">
      <text>
        <r>
          <rPr>
            <sz val="10"/>
            <color indexed="81"/>
            <rFont val="Lucida Console"/>
            <family val="3"/>
          </rPr>
          <t>_x000D_
DM-Elétrica</t>
        </r>
      </text>
    </comment>
    <comment ref="X484" authorId="0" shapeId="0" xr:uid="{D317E5A1-8F87-4B1C-8515-1DB6973F73CE}">
      <text>
        <r>
          <rPr>
            <sz val="10"/>
            <color indexed="81"/>
            <rFont val="Lucida Console"/>
            <family val="3"/>
          </rPr>
          <t>_x000D_
EQUIP. MAT. P/ GERACAO, TRANSM. DISTR. RETIF...</t>
        </r>
      </text>
    </comment>
    <comment ref="Y484" authorId="0" shapeId="0" xr:uid="{328D34B5-4013-4FC4-9BA5-6F3C1173D67E}">
      <text>
        <r>
          <rPr>
            <sz val="10"/>
            <color indexed="81"/>
            <rFont val="Lucida Console"/>
            <family val="3"/>
          </rPr>
          <t>_x000D_
MATERIAIS ORNAMENTAIS</t>
        </r>
      </text>
    </comment>
    <comment ref="AW484" authorId="0" shapeId="0" xr:uid="{470ED925-EE58-4BD8-94C8-A58531E1FB16}">
      <text>
        <r>
          <rPr>
            <sz val="10"/>
            <color indexed="81"/>
            <rFont val="Lucida Console"/>
            <family val="3"/>
          </rPr>
          <t>Tempo de Estoque (Meses)_x000D_
_x000D_
37,0</t>
        </r>
      </text>
    </comment>
    <comment ref="A485" authorId="0" shapeId="0" xr:uid="{A11A9113-75D9-42EC-B037-71A8D6E78F30}">
      <text>
        <r>
          <rPr>
            <sz val="10"/>
            <color indexed="81"/>
            <rFont val="Lucida Console"/>
            <family val="3"/>
          </rPr>
          <t>_x000D_
98080</t>
        </r>
      </text>
    </comment>
    <comment ref="B485" authorId="0" shapeId="0" xr:uid="{FC38E83D-0F18-4D6C-9627-0FA87E82E28C}">
      <text>
        <r>
          <rPr>
            <sz val="10"/>
            <color indexed="81"/>
            <rFont val="Lucida Console"/>
            <family val="3"/>
          </rPr>
          <t>DESCRIÇÃO DETALHADA_x000D_
LUVA DE PROTECAO, CONFECCIONADA EM LATEX, TAMANHO G.</t>
        </r>
      </text>
    </comment>
    <comment ref="G485" authorId="0" shapeId="0" xr:uid="{D740E08D-88B6-4B57-B9A9-1D6E5F29EC7A}">
      <text>
        <r>
          <rPr>
            <sz val="10"/>
            <color indexed="81"/>
            <rFont val="Lucida Console"/>
            <family val="3"/>
          </rPr>
          <t>_x000D_
Últ estimativa : 1.600_x000D_
Enviada em     : 19.05.2020_x000D_
Ata - Venc     : 289/20 - 22.11.2021</t>
        </r>
      </text>
    </comment>
    <comment ref="W485" authorId="0" shapeId="0" xr:uid="{EBAFA24C-2BE8-4E7C-A025-D00D7A5B7A3D}">
      <text>
        <r>
          <rPr>
            <sz val="10"/>
            <color indexed="81"/>
            <rFont val="Lucida Console"/>
            <family val="3"/>
          </rPr>
          <t>_x000D_
SegMedTra</t>
        </r>
      </text>
    </comment>
    <comment ref="X485" authorId="0" shapeId="0" xr:uid="{708774BA-1AA3-4122-900E-9F18FBB88292}">
      <text>
        <r>
          <rPr>
            <sz val="10"/>
            <color indexed="81"/>
            <rFont val="Lucida Console"/>
            <family val="3"/>
          </rPr>
          <t>_x000D_
EQUIP PROT IND, INST MAT P/ SINAL, CONTR, COMB ...</t>
        </r>
      </text>
    </comment>
    <comment ref="Y485" authorId="0" shapeId="0" xr:uid="{F446B3C3-3B39-49EC-8E3B-21FDAB0BD2EE}">
      <text>
        <r>
          <rPr>
            <sz val="10"/>
            <color indexed="81"/>
            <rFont val="Lucida Console"/>
            <family val="3"/>
          </rPr>
          <t>_x000D_
ATA DE REGISTRO DE PRECOS</t>
        </r>
      </text>
    </comment>
    <comment ref="AW485" authorId="0" shapeId="0" xr:uid="{6C00BA74-E851-4B0F-996F-3CB827A6000F}">
      <text>
        <r>
          <rPr>
            <sz val="10"/>
            <color indexed="81"/>
            <rFont val="Lucida Console"/>
            <family val="3"/>
          </rPr>
          <t>Tempo de Estoque (Meses)_x000D_
_x000D_
2.353,0</t>
        </r>
      </text>
    </comment>
    <comment ref="A486" authorId="0" shapeId="0" xr:uid="{6DE727EE-9A26-401F-95A7-FF3BE9CCD93E}">
      <text>
        <r>
          <rPr>
            <sz val="10"/>
            <color indexed="81"/>
            <rFont val="Lucida Console"/>
            <family val="3"/>
          </rPr>
          <t>_x000D_
96516</t>
        </r>
      </text>
    </comment>
    <comment ref="B486" authorId="0" shapeId="0" xr:uid="{F5E8EF38-B548-419E-AC1B-D88D1CE4061C}">
      <text>
        <r>
          <rPr>
            <sz val="10"/>
            <color indexed="81"/>
            <rFont val="Lucida Console"/>
            <family val="3"/>
          </rPr>
          <t>DESCRIÇÃO DETALHADA_x000D_
LUVA DE PROTECAO, CONFECCIONADO EM LATEX, TAMANHO M.</t>
        </r>
      </text>
    </comment>
    <comment ref="G486" authorId="0" shapeId="0" xr:uid="{976F3B50-5876-4AC3-AF97-5248DE52369A}">
      <text>
        <r>
          <rPr>
            <sz val="10"/>
            <color indexed="81"/>
            <rFont val="Lucida Console"/>
            <family val="3"/>
          </rPr>
          <t>_x000D_
Últ estimativa : 2.100_x000D_
Enviada em     : 19.05.2020_x000D_
Ata - Venc     : 289/20 - 22.11.2021</t>
        </r>
      </text>
    </comment>
    <comment ref="W486" authorId="0" shapeId="0" xr:uid="{C43A03BC-2285-4160-BD03-7AD47EE13864}">
      <text>
        <r>
          <rPr>
            <sz val="10"/>
            <color indexed="81"/>
            <rFont val="Lucida Console"/>
            <family val="3"/>
          </rPr>
          <t>_x000D_
SegMedTra</t>
        </r>
      </text>
    </comment>
    <comment ref="X486" authorId="0" shapeId="0" xr:uid="{7ED63D8C-90AB-4D2A-9AA9-6D5A051A2C13}">
      <text>
        <r>
          <rPr>
            <sz val="10"/>
            <color indexed="81"/>
            <rFont val="Lucida Console"/>
            <family val="3"/>
          </rPr>
          <t>_x000D_
EQUIP PROT IND, INST MAT P/ SINAL, CONTR, COMB ...</t>
        </r>
      </text>
    </comment>
    <comment ref="Y486" authorId="0" shapeId="0" xr:uid="{2A3C1545-0FAE-4A5C-85E9-480B30B14F60}">
      <text>
        <r>
          <rPr>
            <sz val="10"/>
            <color indexed="81"/>
            <rFont val="Lucida Console"/>
            <family val="3"/>
          </rPr>
          <t>_x000D_
CALCADOS, LUVAS, OCULOS, MASCARAS, CAPACETES, CASSETETE</t>
        </r>
      </text>
    </comment>
    <comment ref="AW486" authorId="0" shapeId="0" xr:uid="{9F7D64FC-216D-4488-814E-4F42348CE7D6}">
      <text>
        <r>
          <rPr>
            <sz val="10"/>
            <color indexed="81"/>
            <rFont val="Lucida Console"/>
            <family val="3"/>
          </rPr>
          <t>Tempo de Estoque (Meses)_x000D_
_x000D_
3.016,0</t>
        </r>
      </text>
    </comment>
    <comment ref="A487" authorId="0" shapeId="0" xr:uid="{1DD3F5C9-EDF9-4D0B-BCD6-03C8DB1C0C4E}">
      <text>
        <r>
          <rPr>
            <sz val="10"/>
            <color indexed="81"/>
            <rFont val="Lucida Console"/>
            <family val="3"/>
          </rPr>
          <t>_x000D_
83839</t>
        </r>
      </text>
    </comment>
    <comment ref="B487" authorId="0" shapeId="0" xr:uid="{E561ED96-69E2-40DE-AEEC-62A5C17B288C}">
      <text>
        <r>
          <rPr>
            <sz val="10"/>
            <color indexed="81"/>
            <rFont val="Lucida Console"/>
            <family val="3"/>
          </rPr>
          <t xml:space="preserve">DESCRIÇÃO DETALHADA_x000D_
LUVA DE PROTECAO CONFECCIONADA EM LATEX (BORRACHA NATURAL), PARA PROCEDIMENTO, FORMATO ANATOMICO, AMBIDESTRA, TAMANHO G - CAIXA COM 100 UNIDADES         </t>
        </r>
      </text>
    </comment>
    <comment ref="G487" authorId="0" shapeId="0" xr:uid="{09544C35-867D-429A-A406-83F20DDD395E}">
      <text>
        <r>
          <rPr>
            <sz val="10"/>
            <color indexed="81"/>
            <rFont val="Lucida Console"/>
            <family val="3"/>
          </rPr>
          <t>_x000D_
Últ estimativa : 12.000_x000D_
Enviada em     : 19.05.2020_x000D_
Ata - Venc     : 145/19 - 10.06.2020</t>
        </r>
      </text>
    </comment>
    <comment ref="O487" authorId="0" shapeId="0" xr:uid="{92FD7273-DBC0-4C91-BF8F-383E2B65FBC3}">
      <text>
        <r>
          <rPr>
            <sz val="10"/>
            <color indexed="81"/>
            <rFont val="Lucida Console"/>
            <family val="3"/>
          </rPr>
          <t>_x000D_
Pertencia a ATA nº 145/19_x000D_
Estimativa de Renovação enviada em 19.05.2020 - Qtd 12.000_x000D_
PE  23/19 lote _x000D_
13.06.19 = Empresas convocadas para assinar contrato até esta data.</t>
        </r>
      </text>
    </comment>
    <comment ref="W487" authorId="0" shapeId="0" xr:uid="{B934BBCA-D494-4FD6-A749-6C566FD772B4}">
      <text>
        <r>
          <rPr>
            <sz val="10"/>
            <color indexed="81"/>
            <rFont val="Lucida Console"/>
            <family val="3"/>
          </rPr>
          <t>_x000D_
SegMedTra</t>
        </r>
      </text>
    </comment>
    <comment ref="X487" authorId="0" shapeId="0" xr:uid="{A19CFCCA-8BFA-408C-91AE-60FF1EC1D7BE}">
      <text>
        <r>
          <rPr>
            <sz val="10"/>
            <color indexed="81"/>
            <rFont val="Lucida Console"/>
            <family val="3"/>
          </rPr>
          <t>_x000D_
EQUIP PROT IND, INST MAT P/ SINAL, CONTR, COMB ...</t>
        </r>
      </text>
    </comment>
    <comment ref="Y487" authorId="0" shapeId="0" xr:uid="{53F0A5B8-4C7C-415C-B72B-278A4482B3CF}">
      <text>
        <r>
          <rPr>
            <sz val="10"/>
            <color indexed="81"/>
            <rFont val="Lucida Console"/>
            <family val="3"/>
          </rPr>
          <t>_x000D_
CALCADOS, LUVAS, OCULOS, MASCARAS, CAPACETES, CASSETETE</t>
        </r>
      </text>
    </comment>
    <comment ref="AW487" authorId="0" shapeId="0" xr:uid="{24CE7B65-3820-470A-9C88-1FC6BFBCF290}">
      <text>
        <r>
          <rPr>
            <sz val="10"/>
            <color indexed="81"/>
            <rFont val="Lucida Console"/>
            <family val="3"/>
          </rPr>
          <t>Tempo de Estoque (Meses)_x000D_
_x000D_
399,0</t>
        </r>
      </text>
    </comment>
    <comment ref="A488" authorId="0" shapeId="0" xr:uid="{B42B726E-2240-4707-B596-1F8DC4835B12}">
      <text>
        <r>
          <rPr>
            <sz val="10"/>
            <color indexed="81"/>
            <rFont val="Lucida Console"/>
            <family val="3"/>
          </rPr>
          <t>_x000D_
83838</t>
        </r>
      </text>
    </comment>
    <comment ref="B488" authorId="0" shapeId="0" xr:uid="{6FC69B19-2CE3-4DDB-B520-4B1DBE3142C0}">
      <text>
        <r>
          <rPr>
            <sz val="10"/>
            <color indexed="81"/>
            <rFont val="Lucida Console"/>
            <family val="3"/>
          </rPr>
          <t>DESCRIÇÃO DETALHADA_x000D_
LUVA DE LATEX NATURAL, PARA PROCEDIMENTO, FORMATO ANATOMICO, AMBIDESTRA, TAMANHO M - CAIXA COM 100 UNIDADES</t>
        </r>
      </text>
    </comment>
    <comment ref="G488" authorId="0" shapeId="0" xr:uid="{D77C441A-D069-4684-B5E5-9A9E5A476FCB}">
      <text>
        <r>
          <rPr>
            <sz val="10"/>
            <color indexed="81"/>
            <rFont val="Lucida Console"/>
            <family val="3"/>
          </rPr>
          <t>_x000D_
Últ estimativa : 32.000_x000D_
Enviada em     : 19.05.2020_x000D_
Ata - Venc     : 145/19 - 10.06.2020</t>
        </r>
      </text>
    </comment>
    <comment ref="O488" authorId="0" shapeId="0" xr:uid="{60E7102B-0B7B-4CD1-B8D7-A0F19932E993}">
      <text>
        <r>
          <rPr>
            <sz val="10"/>
            <color indexed="81"/>
            <rFont val="Lucida Console"/>
            <family val="3"/>
          </rPr>
          <t>_x000D_
Pertencia a ATA nº 145/19_x000D_
Estimativa de Renovação enviada em 19.05.2020 - Qtd 32.000_x000D_
PE  23/19 lote 2_x000D_
13.06.19 = Empresas convocadas para assinar contrato até esta data.</t>
        </r>
      </text>
    </comment>
    <comment ref="W488" authorId="0" shapeId="0" xr:uid="{BB1118C1-D662-42B5-8F2E-E5E743AE9AEB}">
      <text>
        <r>
          <rPr>
            <sz val="10"/>
            <color indexed="81"/>
            <rFont val="Lucida Console"/>
            <family val="3"/>
          </rPr>
          <t>_x000D_
SegMedTra</t>
        </r>
      </text>
    </comment>
    <comment ref="X488" authorId="0" shapeId="0" xr:uid="{0FC8AEC9-BF3B-4A31-9399-D9DD0FBF2A9F}">
      <text>
        <r>
          <rPr>
            <sz val="10"/>
            <color indexed="81"/>
            <rFont val="Lucida Console"/>
            <family val="3"/>
          </rPr>
          <t>_x000D_
EQUIP PROT IND, INST MAT P/ SINAL, CONTR, COMB ...</t>
        </r>
      </text>
    </comment>
    <comment ref="Y488" authorId="0" shapeId="0" xr:uid="{0B3EAB11-F286-4838-8C67-74D130A73DE0}">
      <text>
        <r>
          <rPr>
            <sz val="10"/>
            <color indexed="81"/>
            <rFont val="Lucida Console"/>
            <family val="3"/>
          </rPr>
          <t>_x000D_
CALCADOS, LUVAS, OCULOS, MASCARAS, CAPACETES, CASSETETE</t>
        </r>
      </text>
    </comment>
    <comment ref="AW488" authorId="0" shapeId="0" xr:uid="{2AF56C94-5630-46D4-A8A6-3F0040A1E95F}">
      <text>
        <r>
          <rPr>
            <sz val="10"/>
            <color indexed="81"/>
            <rFont val="Lucida Console"/>
            <family val="3"/>
          </rPr>
          <t>Tempo de Estoque (Meses)_x000D_
_x000D_
5.876,0</t>
        </r>
      </text>
    </comment>
    <comment ref="A489" authorId="0" shapeId="0" xr:uid="{C138422C-2EC0-4BE2-9E18-771FABB591E4}">
      <text>
        <r>
          <rPr>
            <sz val="10"/>
            <color indexed="81"/>
            <rFont val="Lucida Console"/>
            <family val="3"/>
          </rPr>
          <t>_x000D_
136819</t>
        </r>
      </text>
    </comment>
    <comment ref="B489" authorId="0" shapeId="0" xr:uid="{6084078B-F700-40C0-940D-158CD0A8AB7B}">
      <text>
        <r>
          <rPr>
            <sz val="10"/>
            <color indexed="81"/>
            <rFont val="Lucida Console"/>
            <family val="3"/>
          </rPr>
          <t>DESCRIÇÃO DETALHADA_x000D_
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r>
      </text>
    </comment>
    <comment ref="W489" authorId="0" shapeId="0" xr:uid="{44833FF3-2D42-4180-84C0-42DC1C949E5E}">
      <text>
        <r>
          <rPr>
            <sz val="10"/>
            <color indexed="81"/>
            <rFont val="Lucida Console"/>
            <family val="3"/>
          </rPr>
          <t>_x000D_
SegMedTra</t>
        </r>
      </text>
    </comment>
    <comment ref="X489" authorId="0" shapeId="0" xr:uid="{EDB67B3E-5503-4E54-9421-499D1DA2245D}">
      <text>
        <r>
          <rPr>
            <sz val="10"/>
            <color indexed="81"/>
            <rFont val="Lucida Console"/>
            <family val="3"/>
          </rPr>
          <t>_x000D_
EQUIP PROT IND, INST MAT P/ SINAL, CONTR, COMB ...</t>
        </r>
      </text>
    </comment>
    <comment ref="Y489" authorId="0" shapeId="0" xr:uid="{7C57C689-835E-4575-9189-EF02AECC9ACD}">
      <text>
        <r>
          <rPr>
            <sz val="10"/>
            <color indexed="81"/>
            <rFont val="Lucida Console"/>
            <family val="3"/>
          </rPr>
          <t>_x000D_
CALCADOS, LUVAS, OCULOS, MASCARAS, CAPACETES, CASSETETE</t>
        </r>
      </text>
    </comment>
    <comment ref="AW489" authorId="0" shapeId="0" xr:uid="{6707F4AC-5BFE-4F8F-B8F4-4B5D17860989}">
      <text>
        <r>
          <rPr>
            <sz val="10"/>
            <color indexed="81"/>
            <rFont val="Lucida Console"/>
            <family val="3"/>
          </rPr>
          <t>Tempo de Estoque (Meses)_x000D_
_x000D_
239,0</t>
        </r>
      </text>
    </comment>
    <comment ref="A490" authorId="0" shapeId="0" xr:uid="{6494CF06-FD7D-4E86-8E1C-1533C1133EE6}">
      <text>
        <r>
          <rPr>
            <sz val="10"/>
            <color indexed="81"/>
            <rFont val="Lucida Console"/>
            <family val="3"/>
          </rPr>
          <t>_x000D_
12950</t>
        </r>
      </text>
    </comment>
    <comment ref="B490" authorId="0" shapeId="0" xr:uid="{1F68F029-3C5C-4316-A09F-F56FB5E42132}">
      <text>
        <r>
          <rPr>
            <sz val="10"/>
            <color indexed="81"/>
            <rFont val="Lucida Console"/>
            <family val="3"/>
          </rPr>
          <t xml:space="preserve">DESCRIÇÃO DETALHADA_x000D_
LUVA DE PVC RIGIDO SOLDAVEL MARROM DE 1.1/2", DE ACORDO COM A NBR 5648 E A MARCA, MEDIDA E NBR DEVERAO VIR LITOGRAFADA NA PECA   </t>
        </r>
      </text>
    </comment>
    <comment ref="G490" authorId="0" shapeId="0" xr:uid="{D17F97D9-BC69-4D8E-83E4-C0FC3AC6AB9C}">
      <text>
        <r>
          <rPr>
            <sz val="10"/>
            <color indexed="81"/>
            <rFont val="Lucida Console"/>
            <family val="3"/>
          </rPr>
          <t>_x000D_
Últ estimativa : 130_x000D_
Enviada em     : 17.12.2020_x000D_
Ata - Venc     : 101/20 - 27.04.2021</t>
        </r>
      </text>
    </comment>
    <comment ref="O490" authorId="0" shapeId="0" xr:uid="{025B45EA-A5A5-40ED-B247-273ACFC708D1}">
      <text>
        <r>
          <rPr>
            <sz val="10"/>
            <color indexed="81"/>
            <rFont val="Lucida Console"/>
            <family val="3"/>
          </rPr>
          <t>_x000D_
Pertencia a ATA nº 101/20_x000D_
Estimativa de Renovação enviada em 17.12.2020 - Qtd 130_x000D_
PE  16/20 lote 8_x000D_
18.05.20 = Processo conferido, finalizado.</t>
        </r>
      </text>
    </comment>
    <comment ref="W490" authorId="0" shapeId="0" xr:uid="{338E1B6B-AA27-4F62-8FD4-CEA78B37A709}">
      <text>
        <r>
          <rPr>
            <sz val="10"/>
            <color indexed="81"/>
            <rFont val="Lucida Console"/>
            <family val="3"/>
          </rPr>
          <t>_x000D_
DM-Hidráulica</t>
        </r>
      </text>
    </comment>
    <comment ref="X490" authorId="0" shapeId="0" xr:uid="{F98F6767-5543-4DE4-8F4B-4158BA6ADEA6}">
      <text>
        <r>
          <rPr>
            <sz val="10"/>
            <color indexed="81"/>
            <rFont val="Lucida Console"/>
            <family val="3"/>
          </rPr>
          <t>_x000D_
MATERIAL HIDRAULICO, CANOS, TUBOS, MANGUEIRAS, CONEXOES E ACESS.</t>
        </r>
      </text>
    </comment>
    <comment ref="Y490" authorId="0" shapeId="0" xr:uid="{3CAD8185-3EC3-4C27-A555-6FF55DA800D4}">
      <text>
        <r>
          <rPr>
            <sz val="10"/>
            <color indexed="81"/>
            <rFont val="Lucida Console"/>
            <family val="3"/>
          </rPr>
          <t>_x000D_
ADAP. LUVAS.TES CURVAS COTOVELOS PLUGS FLANGES.....</t>
        </r>
      </text>
    </comment>
    <comment ref="AW490" authorId="0" shapeId="0" xr:uid="{7A6AC834-457E-4A9E-9CC3-E3D91D2E1738}">
      <text>
        <r>
          <rPr>
            <sz val="10"/>
            <color indexed="81"/>
            <rFont val="Lucida Console"/>
            <family val="3"/>
          </rPr>
          <t>Tempo de Estoque (Meses)_x000D_
_x000D_
221,0</t>
        </r>
      </text>
    </comment>
    <comment ref="A491" authorId="0" shapeId="0" xr:uid="{0664392E-D877-4B5A-BA55-9C96732344C6}">
      <text>
        <r>
          <rPr>
            <sz val="10"/>
            <color indexed="81"/>
            <rFont val="Lucida Console"/>
            <family val="3"/>
          </rPr>
          <t>_x000D_
40772</t>
        </r>
      </text>
    </comment>
    <comment ref="B491" authorId="0" shapeId="0" xr:uid="{C82BDF98-08DE-4876-AB05-A74028E50AAD}">
      <text>
        <r>
          <rPr>
            <sz val="10"/>
            <color indexed="81"/>
            <rFont val="Lucida Console"/>
            <family val="3"/>
          </rPr>
          <t xml:space="preserve">DESCRIÇÃO DETALHADA_x000D_
LUVA DE PVC RIGIDO SOLDAVEL MARROM DE 1.1/4", DE ACORDO COM A NBR 5648 E A MARCA, MEDIDA E NBR DEVERAO VIR LITOGRAFADA NA PECA </t>
        </r>
      </text>
    </comment>
    <comment ref="W491" authorId="0" shapeId="0" xr:uid="{B581544F-63C6-428B-8B39-EFAAF8FC0109}">
      <text>
        <r>
          <rPr>
            <sz val="10"/>
            <color indexed="81"/>
            <rFont val="Lucida Console"/>
            <family val="3"/>
          </rPr>
          <t>_x000D_
DM-Hidráulica</t>
        </r>
      </text>
    </comment>
    <comment ref="X491" authorId="0" shapeId="0" xr:uid="{DC19AC2C-4DBA-4D97-817D-2F504AF70A53}">
      <text>
        <r>
          <rPr>
            <sz val="10"/>
            <color indexed="81"/>
            <rFont val="Lucida Console"/>
            <family val="3"/>
          </rPr>
          <t>_x000D_
MATERIAL HIDRAULICO, CANOS, TUBOS, MANGUEIRAS, CONEXOES E ACESS.</t>
        </r>
      </text>
    </comment>
    <comment ref="Y491" authorId="0" shapeId="0" xr:uid="{A5E1D742-5EC8-4DBE-A890-8927379E1FBE}">
      <text>
        <r>
          <rPr>
            <sz val="10"/>
            <color indexed="81"/>
            <rFont val="Lucida Console"/>
            <family val="3"/>
          </rPr>
          <t>_x000D_
ADAP. LUVAS.TES CURVAS COTOVELOS PLUGS FLANGES.....</t>
        </r>
      </text>
    </comment>
    <comment ref="AW491" authorId="0" shapeId="0" xr:uid="{48E23644-F2E7-49A1-893C-DCE98F85FD85}">
      <text>
        <r>
          <rPr>
            <sz val="10"/>
            <color indexed="81"/>
            <rFont val="Lucida Console"/>
            <family val="3"/>
          </rPr>
          <t>Tempo de Estoque (Meses)_x000D_
_x000D_
163,0</t>
        </r>
      </text>
    </comment>
    <comment ref="A492" authorId="0" shapeId="0" xr:uid="{1419D284-F2B3-47C3-9B0A-DE548C68B907}">
      <text>
        <r>
          <rPr>
            <sz val="10"/>
            <color indexed="81"/>
            <rFont val="Lucida Console"/>
            <family val="3"/>
          </rPr>
          <t>_x000D_
12948</t>
        </r>
      </text>
    </comment>
    <comment ref="B492" authorId="0" shapeId="0" xr:uid="{C48A94A8-45A4-4193-8274-87269DC623EC}">
      <text>
        <r>
          <rPr>
            <sz val="10"/>
            <color indexed="81"/>
            <rFont val="Lucida Console"/>
            <family val="3"/>
          </rPr>
          <t xml:space="preserve">DESCRIÇÃO DETALHADA_x000D_
LUVA DE PVC RIGIDO SOLDAVEL MARROM DE 2", DE ACORDO COM A NBR 5648 E A MARCA, MEDIDA E NBR DEVERAO VIR LITOGRAFADA NA PECA   </t>
        </r>
      </text>
    </comment>
    <comment ref="G492" authorId="0" shapeId="0" xr:uid="{C8F4835A-461B-45E7-AB09-A7405C7B01D3}">
      <text>
        <r>
          <rPr>
            <sz val="10"/>
            <color indexed="81"/>
            <rFont val="Lucida Console"/>
            <family val="3"/>
          </rPr>
          <t>_x000D_
Últ estimativa : 30_x000D_
Enviada em     : 17.12.2020_x000D_
Ata - Venc     : 101/20 - 27.04.2021</t>
        </r>
      </text>
    </comment>
    <comment ref="O492" authorId="0" shapeId="0" xr:uid="{2D020D82-E169-411C-9E51-D2839522D5A6}">
      <text>
        <r>
          <rPr>
            <sz val="10"/>
            <color indexed="81"/>
            <rFont val="Lucida Console"/>
            <family val="3"/>
          </rPr>
          <t>_x000D_
Pertencia a ATA nº 101/20_x000D_
Estimativa de Renovação enviada em 17.12.2020 - Qtd 30_x000D_
PE  16/20 lote 7_x000D_
18.05.20 = Processo conferido, finalizado.</t>
        </r>
      </text>
    </comment>
    <comment ref="W492" authorId="0" shapeId="0" xr:uid="{FECFFC34-5F0D-4ACD-B646-FA11041F6027}">
      <text>
        <r>
          <rPr>
            <sz val="10"/>
            <color indexed="81"/>
            <rFont val="Lucida Console"/>
            <family val="3"/>
          </rPr>
          <t>_x000D_
DM-Hidráulica</t>
        </r>
      </text>
    </comment>
    <comment ref="X492" authorId="0" shapeId="0" xr:uid="{C14574D3-65A8-4CB7-80B4-C4070F0426D0}">
      <text>
        <r>
          <rPr>
            <sz val="10"/>
            <color indexed="81"/>
            <rFont val="Lucida Console"/>
            <family val="3"/>
          </rPr>
          <t>_x000D_
MATERIAL HIDRAULICO, CANOS, TUBOS, MANGUEIRAS, CONEXOES E ACESS.</t>
        </r>
      </text>
    </comment>
    <comment ref="Y492" authorId="0" shapeId="0" xr:uid="{D30C6D01-5E33-46FA-8D20-E07984A6CF2E}">
      <text>
        <r>
          <rPr>
            <sz val="10"/>
            <color indexed="81"/>
            <rFont val="Lucida Console"/>
            <family val="3"/>
          </rPr>
          <t>_x000D_
ADAP. LUVAS.TES CURVAS COTOVELOS PLUGS FLANGES.....</t>
        </r>
      </text>
    </comment>
    <comment ref="AW492" authorId="0" shapeId="0" xr:uid="{CE63740A-4292-43E7-BCBD-96C1661761B3}">
      <text>
        <r>
          <rPr>
            <sz val="10"/>
            <color indexed="81"/>
            <rFont val="Lucida Console"/>
            <family val="3"/>
          </rPr>
          <t>Tempo de Estoque (Meses)_x000D_
_x000D_
40,0</t>
        </r>
      </text>
    </comment>
    <comment ref="A493" authorId="0" shapeId="0" xr:uid="{8FBC3978-67C4-4964-892A-2FC9D7E679B7}">
      <text>
        <r>
          <rPr>
            <sz val="10"/>
            <color indexed="81"/>
            <rFont val="Lucida Console"/>
            <family val="3"/>
          </rPr>
          <t>_x000D_
12956</t>
        </r>
      </text>
    </comment>
    <comment ref="B493" authorId="0" shapeId="0" xr:uid="{698EA002-E570-4496-AFDC-D24F7AF07374}">
      <text>
        <r>
          <rPr>
            <sz val="10"/>
            <color indexed="81"/>
            <rFont val="Lucida Console"/>
            <family val="3"/>
          </rPr>
          <t>DESCRIÇÃO DETALHADA_x000D_
LUVA DE PVC RIGIDO SOLDAVEL MARROM DE 3/4". A MARCA DEVERA VIR LITOGRAFADA NA PECA.</t>
        </r>
      </text>
    </comment>
    <comment ref="G493" authorId="0" shapeId="0" xr:uid="{AE95FDF1-592C-4EE8-9C96-FD025E3FC3E4}">
      <text>
        <r>
          <rPr>
            <sz val="10"/>
            <color indexed="81"/>
            <rFont val="Lucida Console"/>
            <family val="3"/>
          </rPr>
          <t>_x000D_
Últ estimativa : 1.000_x000D_
Enviada em     : 17.12.2020_x000D_
Ata - Venc     : 101/20 - 27.04.2021</t>
        </r>
      </text>
    </comment>
    <comment ref="O493" authorId="0" shapeId="0" xr:uid="{D9E0CE60-642C-43B4-A3E4-876725DDCF77}">
      <text>
        <r>
          <rPr>
            <sz val="10"/>
            <color indexed="81"/>
            <rFont val="Lucida Console"/>
            <family val="3"/>
          </rPr>
          <t>_x000D_
Pertencia a ATA nº 101/20_x000D_
Estimativa de Renovação enviada em 17.12.2020 - Qtd 1.000_x000D_
PE  16/20 lote 9_x000D_
18.05.20 = Processo conferido, finalizado.</t>
        </r>
      </text>
    </comment>
    <comment ref="W493" authorId="0" shapeId="0" xr:uid="{D347DF1F-8A5E-402A-8A48-EBC7BCA89475}">
      <text>
        <r>
          <rPr>
            <sz val="10"/>
            <color indexed="81"/>
            <rFont val="Lucida Console"/>
            <family val="3"/>
          </rPr>
          <t>_x000D_
DM-Hidráulica</t>
        </r>
      </text>
    </comment>
    <comment ref="X493" authorId="0" shapeId="0" xr:uid="{75E41088-9E78-4EA3-AFBB-768D7B76AB49}">
      <text>
        <r>
          <rPr>
            <sz val="10"/>
            <color indexed="81"/>
            <rFont val="Lucida Console"/>
            <family val="3"/>
          </rPr>
          <t>_x000D_
MATERIAL HIDRAULICO, CANOS, TUBOS, MANGUEIRAS, CONEXOES E ACESS.</t>
        </r>
      </text>
    </comment>
    <comment ref="Y493" authorId="0" shapeId="0" xr:uid="{3DB16367-4AF0-4882-8C7C-C955916E77A4}">
      <text>
        <r>
          <rPr>
            <sz val="10"/>
            <color indexed="81"/>
            <rFont val="Lucida Console"/>
            <family val="3"/>
          </rPr>
          <t>_x000D_
ADAP. LUVAS.TES CURVAS COTOVELOS PLUGS FLANGES.....</t>
        </r>
      </text>
    </comment>
    <comment ref="AC493" authorId="0" shapeId="0" xr:uid="{CCB6D0EA-1E51-43D0-8004-3B54EEB60264}">
      <text>
        <r>
          <rPr>
            <sz val="10"/>
            <color indexed="81"/>
            <rFont val="Lucida Console"/>
            <family val="3"/>
          </rPr>
          <t>_x000D_
AF  9.624/23 | Vc 24.08.2023 | Saldo    400 | DISTRIBUIDORA E IMPORTADORA LUX LTDA ( 226199 )</t>
        </r>
      </text>
    </comment>
    <comment ref="AG493" authorId="0" shapeId="0" xr:uid="{98182E86-1974-4F6E-8235-450C120E619C}">
      <text>
        <r>
          <rPr>
            <sz val="10"/>
            <color indexed="81"/>
            <rFont val="Lucida Console"/>
            <family val="3"/>
          </rPr>
          <t>_x000D_
AF  9.624/23 | Vc 24.08.2023 | Saldo    400 | DISTRIBUIDORA E IMPORTADORA LUX LTDA ( 226199 )</t>
        </r>
      </text>
    </comment>
    <comment ref="AW493" authorId="0" shapeId="0" xr:uid="{4918F570-936A-45C7-9982-1F3102E93522}">
      <text>
        <r>
          <rPr>
            <sz val="10"/>
            <color indexed="81"/>
            <rFont val="Lucida Console"/>
            <family val="3"/>
          </rPr>
          <t>Tempo de Estoque (Meses)_x000D_
_x000D_
868,0</t>
        </r>
      </text>
    </comment>
    <comment ref="A494" authorId="0" shapeId="0" xr:uid="{B265F03A-E661-41A6-99BA-4C6F06C75AA0}">
      <text>
        <r>
          <rPr>
            <sz val="10"/>
            <color indexed="81"/>
            <rFont val="Lucida Console"/>
            <family val="3"/>
          </rPr>
          <t>_x000D_
61201</t>
        </r>
      </text>
    </comment>
    <comment ref="B494" authorId="0" shapeId="0" xr:uid="{DB5B70E0-D039-49B1-94AB-2C49430149BB}">
      <text>
        <r>
          <rPr>
            <sz val="10"/>
            <color indexed="81"/>
            <rFont val="Lucida Console"/>
            <family val="3"/>
          </rPr>
          <t xml:space="preserve">DESCRIÇÃO DETALHADA_x000D_
LUVA DE PVC SOLDAVEL / ROSQUEAVEL AZUL - 3/4", DE ACORDO COM A NORMA NBR 5648 E A MARCA DEVERA VIR LITOGRAFADA NA PECA   </t>
        </r>
      </text>
    </comment>
    <comment ref="G494" authorId="0" shapeId="0" xr:uid="{480EFE14-1C6B-45B2-9988-30277300E19F}">
      <text>
        <r>
          <rPr>
            <sz val="10"/>
            <color indexed="81"/>
            <rFont val="Lucida Console"/>
            <family val="3"/>
          </rPr>
          <t>_x000D_
Últ estimativa : 200_x000D_
Enviada em     : 17.12.2020_x000D_
Ata - Venc     : 101/20 - 27.04.2021</t>
        </r>
      </text>
    </comment>
    <comment ref="O494" authorId="0" shapeId="0" xr:uid="{187EF5D6-993A-4E3F-A166-2258A430A872}">
      <text>
        <r>
          <rPr>
            <sz val="10"/>
            <color indexed="81"/>
            <rFont val="Lucida Console"/>
            <family val="3"/>
          </rPr>
          <t>_x000D_
Pertencia a ATA nº 101/20_x000D_
Estimativa de Renovação enviada em 17.12.2020 - Qtd 200_x000D_
PE  16/20 lote 63_x000D_
18.05.20 = Processo conferido, finalizado.</t>
        </r>
      </text>
    </comment>
    <comment ref="W494" authorId="0" shapeId="0" xr:uid="{368EC070-975E-4271-B396-E0BBDE59B56C}">
      <text>
        <r>
          <rPr>
            <sz val="10"/>
            <color indexed="81"/>
            <rFont val="Lucida Console"/>
            <family val="3"/>
          </rPr>
          <t>_x000D_
DM-Hidráulica</t>
        </r>
      </text>
    </comment>
    <comment ref="X494" authorId="0" shapeId="0" xr:uid="{994023B2-C051-47C6-9D39-B15379AE82C7}">
      <text>
        <r>
          <rPr>
            <sz val="10"/>
            <color indexed="81"/>
            <rFont val="Lucida Console"/>
            <family val="3"/>
          </rPr>
          <t>_x000D_
MATERIAL HIDRAULICO, CANOS, TUBOS, MANGUEIRAS, CONEXOES E ACESS.</t>
        </r>
      </text>
    </comment>
    <comment ref="Y494" authorId="0" shapeId="0" xr:uid="{39DE3D31-DC51-4F4E-821A-BBC080657DD6}">
      <text>
        <r>
          <rPr>
            <sz val="10"/>
            <color indexed="81"/>
            <rFont val="Lucida Console"/>
            <family val="3"/>
          </rPr>
          <t>_x000D_
ADAP. LUVAS.TES CURVAS COTOVELOS PLUGS FLANGES.....</t>
        </r>
      </text>
    </comment>
    <comment ref="AW494" authorId="0" shapeId="0" xr:uid="{B3B040AA-B602-459D-BF17-5F75C2DB2A9F}">
      <text>
        <r>
          <rPr>
            <sz val="10"/>
            <color indexed="81"/>
            <rFont val="Lucida Console"/>
            <family val="3"/>
          </rPr>
          <t>Tempo de Estoque (Meses)_x000D_
_x000D_
1.260,0</t>
        </r>
      </text>
    </comment>
    <comment ref="A495" authorId="0" shapeId="0" xr:uid="{E495B7CC-5672-4205-9138-D9F0F4399E87}">
      <text>
        <r>
          <rPr>
            <sz val="10"/>
            <color indexed="81"/>
            <rFont val="Lucida Console"/>
            <family val="3"/>
          </rPr>
          <t>_x000D_
59400</t>
        </r>
      </text>
    </comment>
    <comment ref="B495" authorId="0" shapeId="0" xr:uid="{2DF030B4-4F6D-41FA-90B5-B1A905C8618D}">
      <text>
        <r>
          <rPr>
            <sz val="10"/>
            <color indexed="81"/>
            <rFont val="Lucida Console"/>
            <family val="3"/>
          </rPr>
          <t>DESCRIÇÃO DETALHADA_x000D_
LUVA DE PVC SOLDAVEL DE 32 MM - 1" - MARROM. A MARCA DEVERA VIR LITOGRAFADA NA PECA.</t>
        </r>
      </text>
    </comment>
    <comment ref="G495" authorId="0" shapeId="0" xr:uid="{C3538F4B-6503-4A4C-9C13-719DB6FC4A88}">
      <text>
        <r>
          <rPr>
            <sz val="10"/>
            <color indexed="81"/>
            <rFont val="Lucida Console"/>
            <family val="3"/>
          </rPr>
          <t>_x000D_
Últ estimativa : 0_x000D_
Enviada em     : 14.11.2018_x000D_
Ata - Venc     : 20/18 - 21.01.2019</t>
        </r>
      </text>
    </comment>
    <comment ref="O495" authorId="0" shapeId="0" xr:uid="{8D44734F-8EAD-4585-9E8C-44634886F7F4}">
      <text>
        <r>
          <rPr>
            <sz val="10"/>
            <color indexed="81"/>
            <rFont val="Lucida Console"/>
            <family val="3"/>
          </rPr>
          <t>_x000D_
Pertencia a ATA nº 20/18_x000D_
Estimativa de Renovação enviada em 14.11.2018 - Qtd _x000D_
PP  12/19 lote _x000D_
11.07.19 = Processo finalizado. Ata 76/19.</t>
        </r>
      </text>
    </comment>
    <comment ref="W495" authorId="0" shapeId="0" xr:uid="{16A3D18B-C9EA-4AB8-A4EF-DD3D9A707E64}">
      <text>
        <r>
          <rPr>
            <sz val="10"/>
            <color indexed="81"/>
            <rFont val="Lucida Console"/>
            <family val="3"/>
          </rPr>
          <t>_x000D_
DM-Hidráulica</t>
        </r>
      </text>
    </comment>
    <comment ref="X495" authorId="0" shapeId="0" xr:uid="{D608E86F-1985-4AA2-9644-A79F7C928F6B}">
      <text>
        <r>
          <rPr>
            <sz val="10"/>
            <color indexed="81"/>
            <rFont val="Lucida Console"/>
            <family val="3"/>
          </rPr>
          <t>_x000D_
MATERIAL HIDRAULICO, CANOS, TUBOS, MANGUEIRAS, CONEXOES E ACESS.</t>
        </r>
      </text>
    </comment>
    <comment ref="Y495" authorId="0" shapeId="0" xr:uid="{FD55009C-9D62-409F-A898-E466CE0E1EFC}">
      <text>
        <r>
          <rPr>
            <sz val="10"/>
            <color indexed="81"/>
            <rFont val="Lucida Console"/>
            <family val="3"/>
          </rPr>
          <t>_x000D_
ADAP. LUVAS.TES CURVAS COTOVELOS PLUGS FLANGES.....</t>
        </r>
      </text>
    </comment>
    <comment ref="AW495" authorId="0" shapeId="0" xr:uid="{0AAC0098-A7D1-4106-894B-610F5B11C077}">
      <text>
        <r>
          <rPr>
            <sz val="10"/>
            <color indexed="81"/>
            <rFont val="Lucida Console"/>
            <family val="3"/>
          </rPr>
          <t>Tempo de Estoque (Meses)_x000D_
_x000D_
138,0</t>
        </r>
      </text>
    </comment>
    <comment ref="A496" authorId="0" shapeId="0" xr:uid="{55777977-75DA-4DE5-A1CC-A8FEC7D64FF7}">
      <text>
        <r>
          <rPr>
            <sz val="10"/>
            <color indexed="81"/>
            <rFont val="Lucida Console"/>
            <family val="3"/>
          </rPr>
          <t>_x000D_
136855</t>
        </r>
      </text>
    </comment>
    <comment ref="B496" authorId="0" shapeId="0" xr:uid="{2CE585C4-2347-4DFF-AF4F-3EADB4374179}">
      <text>
        <r>
          <rPr>
            <sz val="10"/>
            <color indexed="81"/>
            <rFont val="Lucida Console"/>
            <family val="3"/>
          </rPr>
          <t>DESCRIÇÃO DETALHADA_x000D_
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r>
      </text>
    </comment>
    <comment ref="W496" authorId="0" shapeId="0" xr:uid="{504E8F7A-37E1-491C-A32E-F0E073C0B269}">
      <text>
        <r>
          <rPr>
            <sz val="10"/>
            <color indexed="81"/>
            <rFont val="Lucida Console"/>
            <family val="3"/>
          </rPr>
          <t>_x000D_
SegMedTra</t>
        </r>
      </text>
    </comment>
    <comment ref="X496" authorId="0" shapeId="0" xr:uid="{80B51E2B-7921-473A-B549-FFE403A9BF45}">
      <text>
        <r>
          <rPr>
            <sz val="10"/>
            <color indexed="81"/>
            <rFont val="Lucida Console"/>
            <family val="3"/>
          </rPr>
          <t>_x000D_
EQUIP PROT IND, INST MAT P/ SINAL, CONTR, COMB ...</t>
        </r>
      </text>
    </comment>
    <comment ref="Y496" authorId="0" shapeId="0" xr:uid="{0208C863-19B8-4128-9405-E26CDEEF2DAC}">
      <text>
        <r>
          <rPr>
            <sz val="10"/>
            <color indexed="81"/>
            <rFont val="Lucida Console"/>
            <family val="3"/>
          </rPr>
          <t>_x000D_
CALCADOS, LUVAS, OCULOS, MASCARAS, CAPACETES, CASSETETE</t>
        </r>
      </text>
    </comment>
    <comment ref="AW496" authorId="0" shapeId="0" xr:uid="{A76B2203-198F-4DA5-9A1A-72C71ED96054}">
      <text>
        <r>
          <rPr>
            <sz val="10"/>
            <color indexed="81"/>
            <rFont val="Lucida Console"/>
            <family val="3"/>
          </rPr>
          <t>Tempo de Estoque (Meses)_x000D_
_x000D_
80,0</t>
        </r>
      </text>
    </comment>
    <comment ref="A497" authorId="0" shapeId="0" xr:uid="{44C37309-3715-441F-9336-537DC74C8016}">
      <text>
        <r>
          <rPr>
            <sz val="10"/>
            <color indexed="81"/>
            <rFont val="Lucida Console"/>
            <family val="3"/>
          </rPr>
          <t>_x000D_
136858</t>
        </r>
      </text>
    </comment>
    <comment ref="B497" authorId="0" shapeId="0" xr:uid="{E85AFF70-B1FA-4D98-9800-E56664423DFC}">
      <text>
        <r>
          <rPr>
            <sz val="10"/>
            <color indexed="81"/>
            <rFont val="Lucida Console"/>
            <family val="3"/>
          </rPr>
          <t>DESCRIÇÃO DETALHADA_x000D_
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r>
      </text>
    </comment>
    <comment ref="W497" authorId="0" shapeId="0" xr:uid="{172B3883-6625-438B-ABA2-4C4A7F19AACE}">
      <text>
        <r>
          <rPr>
            <sz val="10"/>
            <color indexed="81"/>
            <rFont val="Lucida Console"/>
            <family val="3"/>
          </rPr>
          <t>_x000D_
SegMedTra</t>
        </r>
      </text>
    </comment>
    <comment ref="X497" authorId="0" shapeId="0" xr:uid="{0398A159-396B-4107-B972-92E60DA42488}">
      <text>
        <r>
          <rPr>
            <sz val="10"/>
            <color indexed="81"/>
            <rFont val="Lucida Console"/>
            <family val="3"/>
          </rPr>
          <t>_x000D_
EQUIP PROT IND, INST MAT P/ SINAL, CONTR, COMB ...</t>
        </r>
      </text>
    </comment>
    <comment ref="Y497" authorId="0" shapeId="0" xr:uid="{2365BF4F-772D-4968-81AC-A14B30D487A4}">
      <text>
        <r>
          <rPr>
            <sz val="10"/>
            <color indexed="81"/>
            <rFont val="Lucida Console"/>
            <family val="3"/>
          </rPr>
          <t>_x000D_
CALCADOS, LUVAS, OCULOS, MASCARAS, CAPACETES, CASSETETE</t>
        </r>
      </text>
    </comment>
    <comment ref="AW497" authorId="0" shapeId="0" xr:uid="{CD9715D7-5EC6-4908-B36F-126159B4DEEC}">
      <text>
        <r>
          <rPr>
            <sz val="10"/>
            <color indexed="81"/>
            <rFont val="Lucida Console"/>
            <family val="3"/>
          </rPr>
          <t>Tempo de Estoque (Meses)_x000D_
_x000D_
28,0</t>
        </r>
      </text>
    </comment>
    <comment ref="A498" authorId="0" shapeId="0" xr:uid="{32A121E2-96CC-4236-9526-F219CECECBA4}">
      <text>
        <r>
          <rPr>
            <sz val="10"/>
            <color indexed="81"/>
            <rFont val="Lucida Console"/>
            <family val="3"/>
          </rPr>
          <t>_x000D_
125173</t>
        </r>
      </text>
    </comment>
    <comment ref="B498" authorId="0" shapeId="0" xr:uid="{3C6992D7-6B19-45B7-B1C8-DC5B01E1DEB5}">
      <text>
        <r>
          <rPr>
            <sz val="10"/>
            <color indexed="81"/>
            <rFont val="Lucida Console"/>
            <family val="3"/>
          </rPr>
          <t>DESCRIÇÃO DETALHADA_x000D_
LUVA DE REDUCAO DE ESGOTO 2" X 1.1/2, MEDINDO 40 X 50 MM DE ACORDO COM NBR 5688, LITOGRAFADO NA PECA.</t>
        </r>
      </text>
    </comment>
    <comment ref="G498" authorId="0" shapeId="0" xr:uid="{B2F526CA-CF20-4580-9656-7D8BD148BCC0}">
      <text>
        <r>
          <rPr>
            <sz val="10"/>
            <color indexed="81"/>
            <rFont val="Lucida Console"/>
            <family val="3"/>
          </rPr>
          <t>_x000D_
Últ estimativa : 150_x000D_
Enviada em     : 24.11.2020_x000D_
Ata - Venc     : 87/20 - 31.03.2021</t>
        </r>
      </text>
    </comment>
    <comment ref="O498" authorId="0" shapeId="0" xr:uid="{F0732B78-3A2B-460D-9E1C-50B76256DCBB}">
      <text>
        <r>
          <rPr>
            <sz val="10"/>
            <color indexed="81"/>
            <rFont val="Lucida Console"/>
            <family val="3"/>
          </rPr>
          <t>_x000D_
Pertencia a ATA nº 87/20_x000D_
Estimativa de Renovação enviada em 24.11.2020 - Qtd 150_x000D_
PE  10/20 lote 67_x000D_
30.04.20 = Processo conferido, finalizado.</t>
        </r>
      </text>
    </comment>
    <comment ref="W498" authorId="0" shapeId="0" xr:uid="{8EADB3F1-257D-456B-BCFE-459834A977C3}">
      <text>
        <r>
          <rPr>
            <sz val="10"/>
            <color indexed="81"/>
            <rFont val="Lucida Console"/>
            <family val="3"/>
          </rPr>
          <t>_x000D_
DM-Hidráulica</t>
        </r>
      </text>
    </comment>
    <comment ref="X498" authorId="0" shapeId="0" xr:uid="{E8FB33F8-98AF-4FA4-8336-15FF2F8999EE}">
      <text>
        <r>
          <rPr>
            <sz val="10"/>
            <color indexed="81"/>
            <rFont val="Lucida Console"/>
            <family val="3"/>
          </rPr>
          <t>_x000D_
MATERIAL HIDRAULICO, CANOS, TUBOS, MANGUEIRAS, CONEXOES E ACESS.</t>
        </r>
      </text>
    </comment>
    <comment ref="Y498" authorId="0" shapeId="0" xr:uid="{F0B19718-CD11-4A72-8621-E10DBCE55C97}">
      <text>
        <r>
          <rPr>
            <sz val="10"/>
            <color indexed="81"/>
            <rFont val="Lucida Console"/>
            <family val="3"/>
          </rPr>
          <t>_x000D_
ADAP. LUVAS.TES CURVAS COTOVELOS PLUGS FLANGES.....</t>
        </r>
      </text>
    </comment>
    <comment ref="AW498" authorId="0" shapeId="0" xr:uid="{279546E5-BA88-4B67-BE39-2110E6B4E646}">
      <text>
        <r>
          <rPr>
            <sz val="10"/>
            <color indexed="81"/>
            <rFont val="Lucida Console"/>
            <family val="3"/>
          </rPr>
          <t>Tempo de Estoque (Meses)_x000D_
_x000D_
185,0</t>
        </r>
      </text>
    </comment>
    <comment ref="A499" authorId="0" shapeId="0" xr:uid="{564CC225-47C5-45CD-8BB8-9B14295E9978}">
      <text>
        <r>
          <rPr>
            <sz val="10"/>
            <color indexed="81"/>
            <rFont val="Lucida Console"/>
            <family val="3"/>
          </rPr>
          <t>_x000D_
52994</t>
        </r>
      </text>
    </comment>
    <comment ref="B499" authorId="0" shapeId="0" xr:uid="{97C51173-A12F-4341-A83F-DFCBB657DB12}">
      <text>
        <r>
          <rPr>
            <sz val="10"/>
            <color indexed="81"/>
            <rFont val="Lucida Console"/>
            <family val="3"/>
          </rPr>
          <t>DESCRIÇÃO DETALHADA_x000D_
LUVA DE REDUCAO EM PVC MARROM DE 1.1/2" X 1.1/4". A MARCA DEVERA VIR LITOGRAFADA NA PECA.</t>
        </r>
      </text>
    </comment>
    <comment ref="G499" authorId="0" shapeId="0" xr:uid="{0CD0651C-52E3-4332-9A32-1C5B74F97C5F}">
      <text>
        <r>
          <rPr>
            <sz val="10"/>
            <color indexed="81"/>
            <rFont val="Lucida Console"/>
            <family val="3"/>
          </rPr>
          <t>_x000D_
Últ estimativa : 100_x000D_
Enviada em     : 17.12.2020_x000D_
Ata - Venc     : 101/20 - 27.04.2021</t>
        </r>
      </text>
    </comment>
    <comment ref="O499" authorId="0" shapeId="0" xr:uid="{F398404E-FDC2-4E9A-BA89-4A75876FC9B1}">
      <text>
        <r>
          <rPr>
            <sz val="10"/>
            <color indexed="81"/>
            <rFont val="Lucida Console"/>
            <family val="3"/>
          </rPr>
          <t>_x000D_
Pertencia a ATA nº 101/20_x000D_
Estimativa de Renovação enviada em 17.12.2020 - Qtd 100_x000D_
PE  16/20 lote 39_x000D_
18.05.20 = Processo conferido, finalizado.</t>
        </r>
      </text>
    </comment>
    <comment ref="W499" authorId="0" shapeId="0" xr:uid="{E7F5288E-2225-44D5-8912-96F3F9A46EE9}">
      <text>
        <r>
          <rPr>
            <sz val="10"/>
            <color indexed="81"/>
            <rFont val="Lucida Console"/>
            <family val="3"/>
          </rPr>
          <t>_x000D_
DM-Hidráulica</t>
        </r>
      </text>
    </comment>
    <comment ref="X499" authorId="0" shapeId="0" xr:uid="{CF9E7D40-757D-4A17-81AC-EE086F92ECEC}">
      <text>
        <r>
          <rPr>
            <sz val="10"/>
            <color indexed="81"/>
            <rFont val="Lucida Console"/>
            <family val="3"/>
          </rPr>
          <t>_x000D_
MATERIAL HIDRAULICO, CANOS, TUBOS, MANGUEIRAS, CONEXOES E ACESS.</t>
        </r>
      </text>
    </comment>
    <comment ref="Y499" authorId="0" shapeId="0" xr:uid="{2DA46616-79F7-4071-BBCE-BF13A983A8FC}">
      <text>
        <r>
          <rPr>
            <sz val="10"/>
            <color indexed="81"/>
            <rFont val="Lucida Console"/>
            <family val="3"/>
          </rPr>
          <t>_x000D_
ADAP. LUVAS.TES CURVAS COTOVELOS PLUGS FLANGES.....</t>
        </r>
      </text>
    </comment>
    <comment ref="AW499" authorId="0" shapeId="0" xr:uid="{0DBB5E1C-17AA-46DE-AD05-1853D5552FDD}">
      <text>
        <r>
          <rPr>
            <sz val="10"/>
            <color indexed="81"/>
            <rFont val="Lucida Console"/>
            <family val="3"/>
          </rPr>
          <t>Tempo de Estoque (Meses)_x000D_
_x000D_
164,0</t>
        </r>
      </text>
    </comment>
    <comment ref="A500" authorId="0" shapeId="0" xr:uid="{282E2A46-3DF7-4EF0-886C-47D2F2DDDE21}">
      <text>
        <r>
          <rPr>
            <sz val="10"/>
            <color indexed="81"/>
            <rFont val="Lucida Console"/>
            <family val="3"/>
          </rPr>
          <t>_x000D_
64635</t>
        </r>
      </text>
    </comment>
    <comment ref="B500" authorId="0" shapeId="0" xr:uid="{013048E9-7A73-45B2-AEB5-1F0C76013F93}">
      <text>
        <r>
          <rPr>
            <sz val="10"/>
            <color indexed="81"/>
            <rFont val="Lucida Console"/>
            <family val="3"/>
          </rPr>
          <t>DESCRIÇÃO DETALHADA_x000D_
LUVA DE REDUCAO EM PVC RIGIDO - BRANCA - 150 X 100 MM - 6"X 4" - PARA ESGOTO</t>
        </r>
      </text>
    </comment>
    <comment ref="W500" authorId="0" shapeId="0" xr:uid="{27FCDE0B-A083-49E8-A57C-9293FEAC2255}">
      <text>
        <r>
          <rPr>
            <sz val="10"/>
            <color indexed="81"/>
            <rFont val="Lucida Console"/>
            <family val="3"/>
          </rPr>
          <t>_x000D_
DM-Hidráulica</t>
        </r>
      </text>
    </comment>
    <comment ref="X500" authorId="0" shapeId="0" xr:uid="{884DA864-9423-407F-A841-2E99118DAB5E}">
      <text>
        <r>
          <rPr>
            <sz val="10"/>
            <color indexed="81"/>
            <rFont val="Lucida Console"/>
            <family val="3"/>
          </rPr>
          <t>_x000D_
MATERIAL HIDRAULICO, CANOS, TUBOS, MANGUEIRAS, CONEXOES E ACESS.</t>
        </r>
      </text>
    </comment>
    <comment ref="Y500" authorId="0" shapeId="0" xr:uid="{811ABA90-BBF0-4287-85F0-57D7011F13F8}">
      <text>
        <r>
          <rPr>
            <sz val="10"/>
            <color indexed="81"/>
            <rFont val="Lucida Console"/>
            <family val="3"/>
          </rPr>
          <t>_x000D_
ADAP. LUVAS.TES CURVAS COTOVELOS PLUGS FLANGES.....</t>
        </r>
      </text>
    </comment>
    <comment ref="AW500" authorId="0" shapeId="0" xr:uid="{84B94155-10A9-46E9-9857-462729662383}">
      <text>
        <r>
          <rPr>
            <sz val="10"/>
            <color indexed="81"/>
            <rFont val="Lucida Console"/>
            <family val="3"/>
          </rPr>
          <t>Tempo de Estoque (Meses)_x000D_
_x000D_
70,0</t>
        </r>
      </text>
    </comment>
    <comment ref="A501" authorId="0" shapeId="0" xr:uid="{43E8885E-AFDA-4A1B-BAF1-B7912D3B4D10}">
      <text>
        <r>
          <rPr>
            <sz val="10"/>
            <color indexed="81"/>
            <rFont val="Lucida Console"/>
            <family val="3"/>
          </rPr>
          <t>_x000D_
64636</t>
        </r>
      </text>
    </comment>
    <comment ref="B501" authorId="0" shapeId="0" xr:uid="{E8BDECAB-5D09-4FDA-A484-437D68E46FD1}">
      <text>
        <r>
          <rPr>
            <sz val="10"/>
            <color indexed="81"/>
            <rFont val="Lucida Console"/>
            <family val="3"/>
          </rPr>
          <t>DESCRIÇÃO DETALHADA_x000D_
LUVA DE REDUCAO EM PVC RIGIDO - MARROM - SOLDAVEL - 1.1/2"X 3/4" - PARA AGUA</t>
        </r>
      </text>
    </comment>
    <comment ref="G501" authorId="0" shapeId="0" xr:uid="{E0A7B571-A0BE-4BDE-AA12-2CFE755FDDD7}">
      <text>
        <r>
          <rPr>
            <sz val="10"/>
            <color indexed="81"/>
            <rFont val="Lucida Console"/>
            <family val="3"/>
          </rPr>
          <t>_x000D_
Últ estimativa : 150_x000D_
Enviada em     : 24.11.2020_x000D_
Ata - Venc     : 87/20 - 31.03.2021</t>
        </r>
      </text>
    </comment>
    <comment ref="O501" authorId="0" shapeId="0" xr:uid="{E589ECF1-BFAA-4421-8DE2-05AC55531C75}">
      <text>
        <r>
          <rPr>
            <sz val="10"/>
            <color indexed="81"/>
            <rFont val="Lucida Console"/>
            <family val="3"/>
          </rPr>
          <t>_x000D_
Pertencia a ATA nº 87/20_x000D_
Estimativa de Renovação enviada em 24.11.2020 - Qtd 150_x000D_
PE  10/20 lote 38_x000D_
30.04.20 = Processo conferido, finalizado.</t>
        </r>
      </text>
    </comment>
    <comment ref="W501" authorId="0" shapeId="0" xr:uid="{658C19AF-210A-4710-B676-45E0CD7FDE2F}">
      <text>
        <r>
          <rPr>
            <sz val="10"/>
            <color indexed="81"/>
            <rFont val="Lucida Console"/>
            <family val="3"/>
          </rPr>
          <t>_x000D_
DM-Hidráulica</t>
        </r>
      </text>
    </comment>
    <comment ref="X501" authorId="0" shapeId="0" xr:uid="{3865B126-E2A1-4D95-BC98-8E4BC4D073F6}">
      <text>
        <r>
          <rPr>
            <sz val="10"/>
            <color indexed="81"/>
            <rFont val="Lucida Console"/>
            <family val="3"/>
          </rPr>
          <t>_x000D_
MATERIAL HIDRAULICO, CANOS, TUBOS, MANGUEIRAS, CONEXOES E ACESS.</t>
        </r>
      </text>
    </comment>
    <comment ref="Y501" authorId="0" shapeId="0" xr:uid="{C81030CF-37A3-4F2D-836D-F110DB428189}">
      <text>
        <r>
          <rPr>
            <sz val="10"/>
            <color indexed="81"/>
            <rFont val="Lucida Console"/>
            <family val="3"/>
          </rPr>
          <t>_x000D_
ADAP. LUVAS.TES CURVAS COTOVELOS PLUGS FLANGES.....</t>
        </r>
      </text>
    </comment>
    <comment ref="AW501" authorId="0" shapeId="0" xr:uid="{F10A12D0-7DEA-41CF-806F-B654A02BFAEF}">
      <text>
        <r>
          <rPr>
            <sz val="10"/>
            <color indexed="81"/>
            <rFont val="Lucida Console"/>
            <family val="3"/>
          </rPr>
          <t>Tempo de Estoque (Meses)_x000D_
_x000D_
41,0</t>
        </r>
      </text>
    </comment>
    <comment ref="A502" authorId="0" shapeId="0" xr:uid="{5127DE13-30F6-4B85-85FD-C6D579B6ECFE}">
      <text>
        <r>
          <rPr>
            <sz val="10"/>
            <color indexed="81"/>
            <rFont val="Lucida Console"/>
            <family val="3"/>
          </rPr>
          <t>_x000D_
44789</t>
        </r>
      </text>
    </comment>
    <comment ref="B502" authorId="0" shapeId="0" xr:uid="{89DA695B-E176-422F-9A0C-9A04C2981A66}">
      <text>
        <r>
          <rPr>
            <sz val="10"/>
            <color indexed="81"/>
            <rFont val="Lucida Console"/>
            <family val="3"/>
          </rPr>
          <t>DESCRIÇÃO DETALHADA_x000D_
LUVA DE REDUCAO EM PVC RIGIDO SOLDAVEL MARROM DE 2" X 1 1/2". A MARCA DEVERA VIR LITOGRAFADA NA PECA.</t>
        </r>
      </text>
    </comment>
    <comment ref="W502" authorId="0" shapeId="0" xr:uid="{CE2FD69D-45CB-433A-A605-D427D8812DF5}">
      <text>
        <r>
          <rPr>
            <sz val="10"/>
            <color indexed="81"/>
            <rFont val="Lucida Console"/>
            <family val="3"/>
          </rPr>
          <t>_x000D_
DM-Hidráulica</t>
        </r>
      </text>
    </comment>
    <comment ref="X502" authorId="0" shapeId="0" xr:uid="{6F5D5A95-3EEF-43EC-9A28-4E94AD1E2ECC}">
      <text>
        <r>
          <rPr>
            <sz val="10"/>
            <color indexed="81"/>
            <rFont val="Lucida Console"/>
            <family val="3"/>
          </rPr>
          <t>_x000D_
MATERIAL HIDRAULICO, CANOS, TUBOS, MANGUEIRAS, CONEXOES E ACESS.</t>
        </r>
      </text>
    </comment>
    <comment ref="Y502" authorId="0" shapeId="0" xr:uid="{8675A8EE-7EC5-4C2F-8EFF-2CD42C75E6BD}">
      <text>
        <r>
          <rPr>
            <sz val="10"/>
            <color indexed="81"/>
            <rFont val="Lucida Console"/>
            <family val="3"/>
          </rPr>
          <t>_x000D_
ADAP. LUVAS.TES CURVAS COTOVELOS PLUGS FLANGES.....</t>
        </r>
      </text>
    </comment>
    <comment ref="AW502" authorId="0" shapeId="0" xr:uid="{A6462FAE-8EC9-4ADD-AAC7-5B5E65E01EF6}">
      <text>
        <r>
          <rPr>
            <sz val="10"/>
            <color indexed="81"/>
            <rFont val="Lucida Console"/>
            <family val="3"/>
          </rPr>
          <t>Tempo de Estoque (Meses)_x000D_
_x000D_
123,0</t>
        </r>
      </text>
    </comment>
    <comment ref="A503" authorId="0" shapeId="0" xr:uid="{FAC39D03-27FD-4250-8484-2185560639C3}">
      <text>
        <r>
          <rPr>
            <sz val="10"/>
            <color indexed="81"/>
            <rFont val="Lucida Console"/>
            <family val="3"/>
          </rPr>
          <t>_x000D_
12922</t>
        </r>
      </text>
    </comment>
    <comment ref="B503" authorId="0" shapeId="0" xr:uid="{B4B1A3E4-E42A-4ED9-B175-A3786F0CAE97}">
      <text>
        <r>
          <rPr>
            <sz val="10"/>
            <color indexed="81"/>
            <rFont val="Lucida Console"/>
            <family val="3"/>
          </rPr>
          <t>DESCRIÇÃO DETALHADA_x000D_
LUVA DE REDUCAO EM PVC RIGIDO SOLDAVEL MARROM DE 32 X 25 MM - 1" X3/4". A MARCA DEVERA VIR LITOGRAFADA NA PECA.</t>
        </r>
      </text>
    </comment>
    <comment ref="G503" authorId="0" shapeId="0" xr:uid="{4EAE21E0-05CC-4C1A-8661-946BAD3C1788}">
      <text>
        <r>
          <rPr>
            <sz val="10"/>
            <color indexed="81"/>
            <rFont val="Lucida Console"/>
            <family val="3"/>
          </rPr>
          <t>_x000D_
Últ estimativa : 100_x000D_
Enviada em     : 31.07.2019_x000D_
Ata - Venc     : 191/20 - 07.09.2021</t>
        </r>
      </text>
    </comment>
    <comment ref="O503" authorId="0" shapeId="0" xr:uid="{6663FBF7-08E4-4C84-9D39-5E3EF6C88417}">
      <text>
        <r>
          <rPr>
            <sz val="10"/>
            <color indexed="81"/>
            <rFont val="Lucida Console"/>
            <family val="3"/>
          </rPr>
          <t>_x000D_
Pertencia a ATA nº 191/20_x000D_
Estimativa de Renovação enviada em 31.07.2019 - Qtd 100_x000D_
PE  10/20 lote 6 (Impróspero)_x000D_
30.04.20 = Processo conferido, finalizado.</t>
        </r>
      </text>
    </comment>
    <comment ref="W503" authorId="0" shapeId="0" xr:uid="{462944CC-AE8F-47B8-987C-26883BE438DA}">
      <text>
        <r>
          <rPr>
            <sz val="10"/>
            <color indexed="81"/>
            <rFont val="Lucida Console"/>
            <family val="3"/>
          </rPr>
          <t>_x000D_
DM-Hidráulica</t>
        </r>
      </text>
    </comment>
    <comment ref="X503" authorId="0" shapeId="0" xr:uid="{EBF7F4F7-02E6-4029-B863-A34FC74DC0C1}">
      <text>
        <r>
          <rPr>
            <sz val="10"/>
            <color indexed="81"/>
            <rFont val="Lucida Console"/>
            <family val="3"/>
          </rPr>
          <t>_x000D_
MATERIAL HIDRAULICO, CANOS, TUBOS, MANGUEIRAS, CONEXOES E ACESS.</t>
        </r>
      </text>
    </comment>
    <comment ref="Y503" authorId="0" shapeId="0" xr:uid="{71330845-FC07-4556-A2D7-B1253F989F51}">
      <text>
        <r>
          <rPr>
            <sz val="10"/>
            <color indexed="81"/>
            <rFont val="Lucida Console"/>
            <family val="3"/>
          </rPr>
          <t>_x000D_
ADAP. LUVAS.TES CURVAS COTOVELOS PLUGS FLANGES.....</t>
        </r>
      </text>
    </comment>
    <comment ref="AW503" authorId="0" shapeId="0" xr:uid="{A680486D-B84C-4920-A5C0-7E3663B31AE9}">
      <text>
        <r>
          <rPr>
            <sz val="10"/>
            <color indexed="81"/>
            <rFont val="Lucida Console"/>
            <family val="3"/>
          </rPr>
          <t>Tempo de Estoque (Meses)_x000D_
_x000D_
151,0</t>
        </r>
      </text>
    </comment>
    <comment ref="A504" authorId="0" shapeId="0" xr:uid="{F04C4989-F6BE-404D-8D12-DC950C81C6DF}">
      <text>
        <r>
          <rPr>
            <sz val="10"/>
            <color indexed="81"/>
            <rFont val="Lucida Console"/>
            <family val="3"/>
          </rPr>
          <t>_x000D_
130572</t>
        </r>
      </text>
    </comment>
    <comment ref="B504" authorId="0" shapeId="0" xr:uid="{10C4CBC5-CFBC-4ABC-8D2A-1C8A61169FFE}">
      <text>
        <r>
          <rPr>
            <sz val="10"/>
            <color indexed="81"/>
            <rFont val="Lucida Console"/>
            <family val="3"/>
          </rPr>
          <t>DESCRIÇÃO DETALHADA_x000D_
LUVA DE SEGURANCA CONFECCIONADA EM LATEX NITRILICO, SEM FORRO, ACABAMENTO CLORINADO PALMA ANTIDERRAPANTE EM ALTO RELEVO, COMPRIMENTO MINIMO DE 330 MM - TAM. G</t>
        </r>
      </text>
    </comment>
    <comment ref="G504" authorId="0" shapeId="0" xr:uid="{802E0661-73B7-4CC3-ABD0-3BA14B5427D2}">
      <text>
        <r>
          <rPr>
            <sz val="10"/>
            <color indexed="81"/>
            <rFont val="Lucida Console"/>
            <family val="3"/>
          </rPr>
          <t>_x000D_
Últ estimativa : _x000D_
Enviada em     : 19.05.2020_x000D_
Ata - Venc     : 289/20 - 22.11.2021</t>
        </r>
      </text>
    </comment>
    <comment ref="O504" authorId="0" shapeId="0" xr:uid="{C7FF07A4-84D8-4048-81D1-68BD18D572A4}">
      <text>
        <r>
          <rPr>
            <sz val="10"/>
            <color indexed="81"/>
            <rFont val="Lucida Console"/>
            <family val="3"/>
          </rPr>
          <t>_x000D_
Pertencia a ATA nº 289/20_x000D_
Estimativa de Renovação enviada em 19.05.2020 - Qtd _x000D_
PE 192/20 lote _x000D_
05.11.20 = Finalizado</t>
        </r>
      </text>
    </comment>
    <comment ref="W504" authorId="0" shapeId="0" xr:uid="{E1ABD79B-5846-4921-AD98-A5F34C11E352}">
      <text>
        <r>
          <rPr>
            <sz val="10"/>
            <color indexed="81"/>
            <rFont val="Lucida Console"/>
            <family val="3"/>
          </rPr>
          <t>_x000D_
SegMedTra</t>
        </r>
      </text>
    </comment>
    <comment ref="X504" authorId="0" shapeId="0" xr:uid="{8B571305-57AC-42EA-A1E6-D97130D0A951}">
      <text>
        <r>
          <rPr>
            <sz val="10"/>
            <color indexed="81"/>
            <rFont val="Lucida Console"/>
            <family val="3"/>
          </rPr>
          <t>_x000D_
EQUIP PROT IND, INST MAT P/ SINAL, CONTR, COMB ...</t>
        </r>
      </text>
    </comment>
    <comment ref="Y504" authorId="0" shapeId="0" xr:uid="{15FDD807-0594-4B28-9FDF-32543B3F0DAB}">
      <text>
        <r>
          <rPr>
            <sz val="10"/>
            <color indexed="81"/>
            <rFont val="Lucida Console"/>
            <family val="3"/>
          </rPr>
          <t>_x000D_
CALCADOS, LUVAS, OCULOS, MASCARAS, CAPACETES, CASSETETE</t>
        </r>
      </text>
    </comment>
    <comment ref="AW504" authorId="0" shapeId="0" xr:uid="{6AECFB14-E0C8-4DFC-AF81-9DC23C0DB6C8}">
      <text>
        <r>
          <rPr>
            <sz val="10"/>
            <color indexed="81"/>
            <rFont val="Lucida Console"/>
            <family val="3"/>
          </rPr>
          <t>Tempo de Estoque (Meses)_x000D_
_x000D_
20,0</t>
        </r>
      </text>
    </comment>
    <comment ref="A505" authorId="0" shapeId="0" xr:uid="{880BEE29-AB43-4AB4-9870-130D7D381D3A}">
      <text>
        <r>
          <rPr>
            <sz val="10"/>
            <color indexed="81"/>
            <rFont val="Lucida Console"/>
            <family val="3"/>
          </rPr>
          <t>_x000D_
136881</t>
        </r>
      </text>
    </comment>
    <comment ref="B505" authorId="0" shapeId="0" xr:uid="{EBDE6FFE-9D28-401D-9F16-9A5F3CF139A8}">
      <text>
        <r>
          <rPr>
            <sz val="10"/>
            <color indexed="81"/>
            <rFont val="Lucida Console"/>
            <family val="3"/>
          </rPr>
          <t>DESCRIÇÃO DETALHADA_x000D_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O505" authorId="0" shapeId="0" xr:uid="{79C095EC-B336-481D-9CDB-3D1E71287DB2}">
      <text>
        <r>
          <rPr>
            <sz val="10"/>
            <color indexed="81"/>
            <rFont val="Lucida Console"/>
            <family val="3"/>
          </rPr>
          <t>_x000D_
Ata anterior não identificada.</t>
        </r>
      </text>
    </comment>
    <comment ref="W505" authorId="0" shapeId="0" xr:uid="{B0E00B23-8EBB-4C03-8235-1BEDF51ACE22}">
      <text>
        <r>
          <rPr>
            <sz val="10"/>
            <color indexed="81"/>
            <rFont val="Lucida Console"/>
            <family val="3"/>
          </rPr>
          <t>_x000D_
SegMedTra</t>
        </r>
      </text>
    </comment>
    <comment ref="X505" authorId="0" shapeId="0" xr:uid="{960FFE27-8B68-4EC5-BC81-44848E6DF42F}">
      <text>
        <r>
          <rPr>
            <sz val="10"/>
            <color indexed="81"/>
            <rFont val="Lucida Console"/>
            <family val="3"/>
          </rPr>
          <t>_x000D_
EQUIP PROT IND, INST MAT P/ SINAL, CONTR, COMB ...</t>
        </r>
      </text>
    </comment>
    <comment ref="Y505" authorId="0" shapeId="0" xr:uid="{8CC6FAB9-D824-45E7-80EE-9D27FBB39996}">
      <text>
        <r>
          <rPr>
            <sz val="10"/>
            <color indexed="81"/>
            <rFont val="Lucida Console"/>
            <family val="3"/>
          </rPr>
          <t>_x000D_
CALCADOS, LUVAS, OCULOS, MASCARAS, CAPACETES, CASSETETE</t>
        </r>
      </text>
    </comment>
    <comment ref="AW505" authorId="0" shapeId="0" xr:uid="{64A3293A-69AD-4B20-97BB-91391B28A506}">
      <text>
        <r>
          <rPr>
            <sz val="10"/>
            <color indexed="81"/>
            <rFont val="Lucida Console"/>
            <family val="3"/>
          </rPr>
          <t>Tempo de Estoque (Meses)_x000D_
_x000D_
200,0</t>
        </r>
      </text>
    </comment>
    <comment ref="A506" authorId="0" shapeId="0" xr:uid="{8F9ED459-E49E-43FA-9C40-90C5FDEE4FFE}">
      <text>
        <r>
          <rPr>
            <sz val="10"/>
            <color indexed="81"/>
            <rFont val="Lucida Console"/>
            <family val="3"/>
          </rPr>
          <t>_x000D_
143099</t>
        </r>
      </text>
    </comment>
    <comment ref="B506" authorId="0" shapeId="0" xr:uid="{3DED2809-7707-478D-AED8-C75A0F7448F5}">
      <text>
        <r>
          <rPr>
            <sz val="10"/>
            <color indexed="81"/>
            <rFont val="Lucida Console"/>
            <family val="3"/>
          </rPr>
          <t>DESCRIÇÃO DETALHADA_x000D_
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r>
      </text>
    </comment>
    <comment ref="W506" authorId="0" shapeId="0" xr:uid="{A97AF9FA-31F2-41E3-8A26-EC89921C5FE9}">
      <text>
        <r>
          <rPr>
            <sz val="10"/>
            <color indexed="81"/>
            <rFont val="Lucida Console"/>
            <family val="3"/>
          </rPr>
          <t>_x000D_
SegMedTra</t>
        </r>
      </text>
    </comment>
    <comment ref="X506" authorId="0" shapeId="0" xr:uid="{B9CF5595-C032-4A7C-8462-AD6DC8009903}">
      <text>
        <r>
          <rPr>
            <sz val="10"/>
            <color indexed="81"/>
            <rFont val="Lucida Console"/>
            <family val="3"/>
          </rPr>
          <t>_x000D_
EQUIP PROT IND, INST MAT P/ SINAL, CONTR, COMB ...</t>
        </r>
      </text>
    </comment>
    <comment ref="Y506" authorId="0" shapeId="0" xr:uid="{6FBDB6DB-20B5-4976-8A81-7987581A1A8C}">
      <text>
        <r>
          <rPr>
            <sz val="10"/>
            <color indexed="81"/>
            <rFont val="Lucida Console"/>
            <family val="3"/>
          </rPr>
          <t>_x000D_
CALCADOS, LUVAS, OCULOS, MASCARAS, CAPACETES, CASSETETE</t>
        </r>
      </text>
    </comment>
    <comment ref="AW506" authorId="0" shapeId="0" xr:uid="{85E8EC06-9AF1-4C10-A7E1-DA1B41899BF8}">
      <text>
        <r>
          <rPr>
            <sz val="10"/>
            <color indexed="81"/>
            <rFont val="Lucida Console"/>
            <family val="3"/>
          </rPr>
          <t>Tempo de Estoque (Meses)_x000D_
_x000D_
1.611,0</t>
        </r>
      </text>
    </comment>
    <comment ref="A507" authorId="0" shapeId="0" xr:uid="{DA4720F9-5B2F-4317-B95C-0C5DB1066391}">
      <text>
        <r>
          <rPr>
            <sz val="10"/>
            <color indexed="81"/>
            <rFont val="Lucida Console"/>
            <family val="3"/>
          </rPr>
          <t>_x000D_
74979</t>
        </r>
      </text>
    </comment>
    <comment ref="B507" authorId="0" shapeId="0" xr:uid="{EB1E129D-CDBA-44F9-B9CA-F7E993C9188B}">
      <text>
        <r>
          <rPr>
            <sz val="10"/>
            <color indexed="81"/>
            <rFont val="Lucida Console"/>
            <family val="3"/>
          </rPr>
          <t>DESCRIÇÃO DETALHADA_x000D_
LUVA DESLIZANTE EM PVC COM ANEL - MARROM - 1 1/2"</t>
        </r>
      </text>
    </comment>
    <comment ref="G507" authorId="0" shapeId="0" xr:uid="{305BE5B5-EF16-4D2B-AEFF-3EDBB5864379}">
      <text>
        <r>
          <rPr>
            <sz val="10"/>
            <color indexed="81"/>
            <rFont val="Lucida Console"/>
            <family val="3"/>
          </rPr>
          <t>_x000D_
Últ estimativa : 100_x000D_
Enviada em     : 24.11.2020_x000D_
Ata - Venc     : 87/20 - 31.03.2021</t>
        </r>
      </text>
    </comment>
    <comment ref="O507" authorId="0" shapeId="0" xr:uid="{0010B64C-2A37-468D-97F3-88465E08A509}">
      <text>
        <r>
          <rPr>
            <sz val="10"/>
            <color indexed="81"/>
            <rFont val="Lucida Console"/>
            <family val="3"/>
          </rPr>
          <t>_x000D_
Pertencia a ATA nº 87/20_x000D_
Estimativa de Renovação enviada em 24.11.2020 - Qtd 100_x000D_
PE  10/20 lote 42_x000D_
30.04.20 = Processo conferido, finalizado.</t>
        </r>
      </text>
    </comment>
    <comment ref="W507" authorId="0" shapeId="0" xr:uid="{D398A775-6008-4552-AAF7-12F1CCE89F9E}">
      <text>
        <r>
          <rPr>
            <sz val="10"/>
            <color indexed="81"/>
            <rFont val="Lucida Console"/>
            <family val="3"/>
          </rPr>
          <t>_x000D_
DM-Hidráulica</t>
        </r>
      </text>
    </comment>
    <comment ref="X507" authorId="0" shapeId="0" xr:uid="{E570CD4A-B4B4-4C02-8CDF-6E8531E68451}">
      <text>
        <r>
          <rPr>
            <sz val="10"/>
            <color indexed="81"/>
            <rFont val="Lucida Console"/>
            <family val="3"/>
          </rPr>
          <t>_x000D_
MATERIAL HIDRAULICO, CANOS, TUBOS, MANGUEIRAS, CONEXOES E ACESS.</t>
        </r>
      </text>
    </comment>
    <comment ref="Y507" authorId="0" shapeId="0" xr:uid="{03F83C2C-8382-4C1E-9233-302FDB9587D6}">
      <text>
        <r>
          <rPr>
            <sz val="10"/>
            <color indexed="81"/>
            <rFont val="Lucida Console"/>
            <family val="3"/>
          </rPr>
          <t>_x000D_
ADAP. LUVAS.TES CURVAS COTOVELOS PLUGS FLANGES.....</t>
        </r>
      </text>
    </comment>
    <comment ref="AW507" authorId="0" shapeId="0" xr:uid="{791C858C-1ED5-4F04-83D5-4024143DCF97}">
      <text>
        <r>
          <rPr>
            <sz val="10"/>
            <color indexed="81"/>
            <rFont val="Lucida Console"/>
            <family val="3"/>
          </rPr>
          <t>Tempo de Estoque (Meses)_x000D_
_x000D_
169,0</t>
        </r>
      </text>
    </comment>
    <comment ref="A508" authorId="0" shapeId="0" xr:uid="{A504F7CD-E6FB-4849-B242-0A911134E8D8}">
      <text>
        <r>
          <rPr>
            <sz val="10"/>
            <color indexed="81"/>
            <rFont val="Lucida Console"/>
            <family val="3"/>
          </rPr>
          <t>_x000D_
74976</t>
        </r>
      </text>
    </comment>
    <comment ref="B508" authorId="0" shapeId="0" xr:uid="{B7D0B173-DA48-4771-8FBD-FF15E47668B7}">
      <text>
        <r>
          <rPr>
            <sz val="10"/>
            <color indexed="81"/>
            <rFont val="Lucida Console"/>
            <family val="3"/>
          </rPr>
          <t>DESCRIÇÃO DETALHADA_x000D_
LUVA DESLIZANTE EM PVC COM ANEL - MARROM - 3/4"</t>
        </r>
      </text>
    </comment>
    <comment ref="G508" authorId="0" shapeId="0" xr:uid="{6AD22F98-0F0E-407A-A616-EC03AC5F2F45}">
      <text>
        <r>
          <rPr>
            <sz val="10"/>
            <color indexed="81"/>
            <rFont val="Lucida Console"/>
            <family val="3"/>
          </rPr>
          <t>_x000D_
Últ estimativa : 400_x000D_
Enviada em     : 25.09.2019_x000D_
Ata - Venc     : 191/20 - 07.09.2021</t>
        </r>
      </text>
    </comment>
    <comment ref="O508" authorId="0" shapeId="0" xr:uid="{B7E7C254-2891-41EC-B019-D6231991FCF5}">
      <text>
        <r>
          <rPr>
            <sz val="10"/>
            <color indexed="81"/>
            <rFont val="Lucida Console"/>
            <family val="3"/>
          </rPr>
          <t>_x000D_
Pertencia a ATA nº 191/20_x000D_
Estimativa de Renovação enviada em 25.09.2019 - Qtd 400_x000D_
PE  10/20 lote 41 (Impróspero)_x000D_
30.04.20 = Processo conferido, finalizado.</t>
        </r>
      </text>
    </comment>
    <comment ref="W508" authorId="0" shapeId="0" xr:uid="{0CD0F5EF-A9CD-4DFB-96B2-507AA40C3B11}">
      <text>
        <r>
          <rPr>
            <sz val="10"/>
            <color indexed="81"/>
            <rFont val="Lucida Console"/>
            <family val="3"/>
          </rPr>
          <t>_x000D_
DM-Hidráulica</t>
        </r>
      </text>
    </comment>
    <comment ref="X508" authorId="0" shapeId="0" xr:uid="{04457D49-5CB8-462C-BAFD-30E25E16F85C}">
      <text>
        <r>
          <rPr>
            <sz val="10"/>
            <color indexed="81"/>
            <rFont val="Lucida Console"/>
            <family val="3"/>
          </rPr>
          <t>_x000D_
MATERIAL HIDRAULICO, CANOS, TUBOS, MANGUEIRAS, CONEXOES E ACESS.</t>
        </r>
      </text>
    </comment>
    <comment ref="Y508" authorId="0" shapeId="0" xr:uid="{DBF71692-F3A2-4668-89E6-02F137AE810E}">
      <text>
        <r>
          <rPr>
            <sz val="10"/>
            <color indexed="81"/>
            <rFont val="Lucida Console"/>
            <family val="3"/>
          </rPr>
          <t>_x000D_
ADAP. LUVAS.TES CURVAS COTOVELOS PLUGS FLANGES.....</t>
        </r>
      </text>
    </comment>
    <comment ref="AW508" authorId="0" shapeId="0" xr:uid="{6DDF090A-115D-46E8-A679-4FC8095C3923}">
      <text>
        <r>
          <rPr>
            <sz val="10"/>
            <color indexed="81"/>
            <rFont val="Lucida Console"/>
            <family val="3"/>
          </rPr>
          <t>Tempo de Estoque (Meses)_x000D_
_x000D_
426,0</t>
        </r>
      </text>
    </comment>
    <comment ref="A509" authorId="0" shapeId="0" xr:uid="{FF9B17D7-FFF6-4219-9798-B22FB7030941}">
      <text>
        <r>
          <rPr>
            <sz val="10"/>
            <color indexed="81"/>
            <rFont val="Lucida Console"/>
            <family val="3"/>
          </rPr>
          <t>_x000D_
31580</t>
        </r>
      </text>
    </comment>
    <comment ref="B509" authorId="0" shapeId="0" xr:uid="{44F490A1-7A1F-40A2-9D54-5CA5F71E080F}">
      <text>
        <r>
          <rPr>
            <sz val="10"/>
            <color indexed="81"/>
            <rFont val="Lucida Console"/>
            <family val="3"/>
          </rPr>
          <t>DESCRIÇÃO DETALHADA_x000D_
LUVA EM ACO CARBONO GALVANIZADO P/ ELETRODUTO 2" - ROSQUEAVEL</t>
        </r>
      </text>
    </comment>
    <comment ref="W509" authorId="0" shapeId="0" xr:uid="{4EED28C5-43E2-48E8-AC52-1B092A596EF0}">
      <text>
        <r>
          <rPr>
            <sz val="10"/>
            <color indexed="81"/>
            <rFont val="Lucida Console"/>
            <family val="3"/>
          </rPr>
          <t>_x000D_
DM-Elétrica</t>
        </r>
      </text>
    </comment>
    <comment ref="X509" authorId="0" shapeId="0" xr:uid="{D5C20ED4-4242-4A03-90A0-5FB2C40F47F0}">
      <text>
        <r>
          <rPr>
            <sz val="10"/>
            <color indexed="81"/>
            <rFont val="Lucida Console"/>
            <family val="3"/>
          </rPr>
          <t>_x000D_
EQUIP. MAT. P/ GERACAO, TRANSM. DISTR. RETIF...</t>
        </r>
      </text>
    </comment>
    <comment ref="Y509" authorId="0" shapeId="0" xr:uid="{8905267D-0BA1-403B-94BD-9C5E465BF05A}">
      <text>
        <r>
          <rPr>
            <sz val="10"/>
            <color indexed="81"/>
            <rFont val="Lucida Console"/>
            <family val="3"/>
          </rPr>
          <t>_x000D_
ELETRODUTOS E ACESSORIOS</t>
        </r>
      </text>
    </comment>
    <comment ref="AW509" authorId="0" shapeId="0" xr:uid="{B0CEF8D9-FCC2-4C99-89A3-3923C3A04CC1}">
      <text>
        <r>
          <rPr>
            <sz val="10"/>
            <color indexed="81"/>
            <rFont val="Lucida Console"/>
            <family val="3"/>
          </rPr>
          <t>Tempo de Estoque (Meses)_x000D_
_x000D_
88,0</t>
        </r>
      </text>
    </comment>
    <comment ref="A510" authorId="0" shapeId="0" xr:uid="{E46A9E0B-B379-4AB9-8A74-207B0CF328B7}">
      <text>
        <r>
          <rPr>
            <sz val="10"/>
            <color indexed="81"/>
            <rFont val="Lucida Console"/>
            <family val="3"/>
          </rPr>
          <t>_x000D_
136853</t>
        </r>
      </text>
    </comment>
    <comment ref="B510" authorId="0" shapeId="0" xr:uid="{6CDF08A9-6909-4503-B46C-27F7C02B9F4F}">
      <text>
        <r>
          <rPr>
            <sz val="10"/>
            <color indexed="81"/>
            <rFont val="Lucida Console"/>
            <family val="3"/>
          </rPr>
          <t>DESCRIÇÃO DETALHADA_x000D_
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r>
      </text>
    </comment>
    <comment ref="W510" authorId="0" shapeId="0" xr:uid="{5C09D547-C783-4419-8E14-C94600EED7B6}">
      <text>
        <r>
          <rPr>
            <sz val="10"/>
            <color indexed="81"/>
            <rFont val="Lucida Console"/>
            <family val="3"/>
          </rPr>
          <t>_x000D_
SegMedTra</t>
        </r>
      </text>
    </comment>
    <comment ref="X510" authorId="0" shapeId="0" xr:uid="{9E894833-BA15-4D5C-8891-C6240C4E3A72}">
      <text>
        <r>
          <rPr>
            <sz val="10"/>
            <color indexed="81"/>
            <rFont val="Lucida Console"/>
            <family val="3"/>
          </rPr>
          <t>_x000D_
EQUIP PROT IND, INST MAT P/ SINAL, CONTR, COMB ...</t>
        </r>
      </text>
    </comment>
    <comment ref="Y510" authorId="0" shapeId="0" xr:uid="{F5ED39A4-13A1-4FCA-B0A9-E8924DB7D295}">
      <text>
        <r>
          <rPr>
            <sz val="10"/>
            <color indexed="81"/>
            <rFont val="Lucida Console"/>
            <family val="3"/>
          </rPr>
          <t>_x000D_
CALCADOS, LUVAS, OCULOS, MASCARAS, CAPACETES, CASSETETE</t>
        </r>
      </text>
    </comment>
    <comment ref="AW510" authorId="0" shapeId="0" xr:uid="{DD6A7E6D-D82D-4149-89A5-25560230CF73}">
      <text>
        <r>
          <rPr>
            <sz val="10"/>
            <color indexed="81"/>
            <rFont val="Lucida Console"/>
            <family val="3"/>
          </rPr>
          <t>Tempo de Estoque (Meses)_x000D_
_x000D_
55,0</t>
        </r>
      </text>
    </comment>
    <comment ref="A511" authorId="0" shapeId="0" xr:uid="{1C889CD6-CB22-45B7-96A6-7419C8CB994C}">
      <text>
        <r>
          <rPr>
            <sz val="10"/>
            <color indexed="81"/>
            <rFont val="Lucida Console"/>
            <family val="3"/>
          </rPr>
          <t>_x000D_
49695</t>
        </r>
      </text>
    </comment>
    <comment ref="B511" authorId="0" shapeId="0" xr:uid="{C06536EA-2028-49CA-B900-894C3249361E}">
      <text>
        <r>
          <rPr>
            <sz val="10"/>
            <color indexed="81"/>
            <rFont val="Lucida Console"/>
            <family val="3"/>
          </rPr>
          <t>DESCRIÇÃO DETALHADA_x000D_
MACANETA ALAVANCA CROMADA P/ PORTA DE MADEIRA</t>
        </r>
      </text>
    </comment>
    <comment ref="G511" authorId="0" shapeId="0" xr:uid="{2154916A-8E43-4959-9AE8-A8B8D70691DA}">
      <text>
        <r>
          <rPr>
            <sz val="10"/>
            <color indexed="81"/>
            <rFont val="Lucida Console"/>
            <family val="3"/>
          </rPr>
          <t>_x000D_
Últ estimativa : 1.000_x000D_
Enviada em     : 28.01.2021_x000D_
Ata - Venc     : 121/20 - 31.05.2021</t>
        </r>
      </text>
    </comment>
    <comment ref="O511" authorId="0" shapeId="0" xr:uid="{460A419D-55F6-43F0-8643-231971C61606}">
      <text>
        <r>
          <rPr>
            <sz val="10"/>
            <color indexed="81"/>
            <rFont val="Lucida Console"/>
            <family val="3"/>
          </rPr>
          <t>_x000D_
Pertencia a ATA nº 121/20_x000D_
Estimativa de Renovação enviada em 28.01.2021 - Qtd 1.000_x000D_
PE  32/20 lote _x000D_
05.06.20 = Finalizar - Contrato assinado</t>
        </r>
      </text>
    </comment>
    <comment ref="W511" authorId="0" shapeId="0" xr:uid="{27A23C14-CE57-445E-9347-D569A0C238E9}">
      <text>
        <r>
          <rPr>
            <sz val="10"/>
            <color indexed="81"/>
            <rFont val="Lucida Console"/>
            <family val="3"/>
          </rPr>
          <t>_x000D_
DM-Construção</t>
        </r>
      </text>
    </comment>
    <comment ref="X511" authorId="0" shapeId="0" xr:uid="{9CAAD8B3-5287-4C05-9141-336A9361D07F}">
      <text>
        <r>
          <rPr>
            <sz val="10"/>
            <color indexed="81"/>
            <rFont val="Lucida Console"/>
            <family val="3"/>
          </rPr>
          <t>_x000D_
MAT.E EQUIP. P/ CONSTR.CIVIL E CONSERV. DE VIAS PUBL.</t>
        </r>
      </text>
    </comment>
    <comment ref="Y511" authorId="0" shapeId="0" xr:uid="{3C1BBEA4-321D-40C8-BAAD-9E59A48316CE}">
      <text>
        <r>
          <rPr>
            <sz val="10"/>
            <color indexed="81"/>
            <rFont val="Lucida Console"/>
            <family val="3"/>
          </rPr>
          <t>_x000D_
FECHADURAS, DOBRADICAS E MACANETAS</t>
        </r>
      </text>
    </comment>
    <comment ref="AW511" authorId="0" shapeId="0" xr:uid="{A577A91A-0D79-4800-BB95-DD1189847422}">
      <text>
        <r>
          <rPr>
            <sz val="10"/>
            <color indexed="81"/>
            <rFont val="Lucida Console"/>
            <family val="3"/>
          </rPr>
          <t>Tempo de Estoque (Meses)_x000D_
_x000D_
100,0</t>
        </r>
      </text>
    </comment>
    <comment ref="A512" authorId="0" shapeId="0" xr:uid="{58E1E52E-BD25-4BE7-9D0A-E612EEF03152}">
      <text>
        <r>
          <rPr>
            <sz val="10"/>
            <color indexed="81"/>
            <rFont val="Lucida Console"/>
            <family val="3"/>
          </rPr>
          <t>_x000D_
137800</t>
        </r>
      </text>
    </comment>
    <comment ref="B512" authorId="0" shapeId="0" xr:uid="{95249C50-5F45-4B33-AE48-5E34D3DC1CCF}">
      <text>
        <r>
          <rPr>
            <sz val="10"/>
            <color indexed="81"/>
            <rFont val="Lucida Console"/>
            <family val="3"/>
          </rPr>
          <t>DESCRIÇÃO DETALHADA_x000D_
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r>
      </text>
    </comment>
    <comment ref="W512" authorId="0" shapeId="0" xr:uid="{7223AEED-268D-4F1D-99D0-67D6C09E78A7}">
      <text>
        <r>
          <rPr>
            <sz val="10"/>
            <color indexed="81"/>
            <rFont val="Lucida Console"/>
            <family val="3"/>
          </rPr>
          <t>_x000D_
SegMedTra</t>
        </r>
      </text>
    </comment>
    <comment ref="X512" authorId="0" shapeId="0" xr:uid="{008D4A0C-3BAF-40EE-9CCB-5D0F044B4EF9}">
      <text>
        <r>
          <rPr>
            <sz val="10"/>
            <color indexed="81"/>
            <rFont val="Lucida Console"/>
            <family val="3"/>
          </rPr>
          <t>_x000D_
EQUIP PROT IND, INST MAT P/ SINAL, CONTR, COMB ...</t>
        </r>
      </text>
    </comment>
    <comment ref="Y512" authorId="0" shapeId="0" xr:uid="{E3FE2D31-07A3-4CA3-857C-13FB3EA9010A}">
      <text>
        <r>
          <rPr>
            <sz val="10"/>
            <color indexed="81"/>
            <rFont val="Lucida Console"/>
            <family val="3"/>
          </rPr>
          <t>_x000D_
CALCADOS, LUVAS, OCULOS, MASCARAS, CAPACETES, CASSETETE</t>
        </r>
      </text>
    </comment>
    <comment ref="AW512" authorId="0" shapeId="0" xr:uid="{1E3017C8-8598-4422-9038-E8AB085D1889}">
      <text>
        <r>
          <rPr>
            <sz val="10"/>
            <color indexed="81"/>
            <rFont val="Lucida Console"/>
            <family val="3"/>
          </rPr>
          <t>Tempo de Estoque (Meses)_x000D_
_x000D_
59,0</t>
        </r>
      </text>
    </comment>
    <comment ref="A513" authorId="0" shapeId="0" xr:uid="{E9332A49-F16E-4D1F-ABDC-1BBA68C20824}">
      <text>
        <r>
          <rPr>
            <sz val="10"/>
            <color indexed="81"/>
            <rFont val="Lucida Console"/>
            <family val="3"/>
          </rPr>
          <t>_x000D_
123710</t>
        </r>
      </text>
    </comment>
    <comment ref="B513" authorId="0" shapeId="0" xr:uid="{A854D5D8-4273-45ED-BF5C-3AB78F2B210A}">
      <text>
        <r>
          <rPr>
            <sz val="10"/>
            <color indexed="81"/>
            <rFont val="Lucida Console"/>
            <family val="3"/>
          </rPr>
          <t>DESCRIÇÃO DETALHADA_x000D_
MANGUEIRA EM PVC TRANCADA, REFORCADA, CRISTAL , ROLO DE 50 M, 1/2 X 1,5 MM, CAMADA INTERNA E EXTERNA EM PVC E CAMADA INTERMEDIARIA DE FIO POLIESTER TRANCADO, COM TERMINAL DE FERRO 3/4" E BICO REGULAVEL DE PRESSAO EM FERRO</t>
        </r>
      </text>
    </comment>
    <comment ref="W513" authorId="0" shapeId="0" xr:uid="{66A760E3-6229-4F46-A39E-B6070A3760DE}">
      <text>
        <r>
          <rPr>
            <sz val="10"/>
            <color indexed="81"/>
            <rFont val="Lucida Console"/>
            <family val="3"/>
          </rPr>
          <t>_x000D_
DM-Construção</t>
        </r>
      </text>
    </comment>
    <comment ref="X513" authorId="0" shapeId="0" xr:uid="{B863AF36-F659-483A-A8EC-C6E6B91A590A}">
      <text>
        <r>
          <rPr>
            <sz val="10"/>
            <color indexed="81"/>
            <rFont val="Lucida Console"/>
            <family val="3"/>
          </rPr>
          <t>_x000D_
MATERIAL HIDRAULICO, CANOS, TUBOS, MANGUEIRAS, CONEXOES E ACESS.</t>
        </r>
      </text>
    </comment>
    <comment ref="Y513" authorId="0" shapeId="0" xr:uid="{6DFFE733-1743-4D2A-B7D9-F7DD47256F27}">
      <text>
        <r>
          <rPr>
            <sz val="10"/>
            <color indexed="81"/>
            <rFont val="Lucida Console"/>
            <family val="3"/>
          </rPr>
          <t>_x000D_
MANGUEIRAS PLASTICAS E METALICAS</t>
        </r>
      </text>
    </comment>
    <comment ref="AW513" authorId="0" shapeId="0" xr:uid="{AF01E437-3398-47F5-BF63-4B41C2FCBA94}">
      <text>
        <r>
          <rPr>
            <sz val="10"/>
            <color indexed="81"/>
            <rFont val="Lucida Console"/>
            <family val="3"/>
          </rPr>
          <t>Tempo de Estoque (Meses)_x000D_
_x000D_
88,0</t>
        </r>
      </text>
    </comment>
    <comment ref="A514" authorId="0" shapeId="0" xr:uid="{65F31862-1C52-452F-8AC1-2D775DE3F0CD}">
      <text>
        <r>
          <rPr>
            <sz val="10"/>
            <color indexed="81"/>
            <rFont val="Lucida Console"/>
            <family val="3"/>
          </rPr>
          <t>_x000D_
127384</t>
        </r>
      </text>
    </comment>
    <comment ref="B514" authorId="0" shapeId="0" xr:uid="{301DD208-AD4B-42AB-B2B9-287008FD3A34}">
      <text>
        <r>
          <rPr>
            <sz val="10"/>
            <color indexed="81"/>
            <rFont val="Lucida Console"/>
            <family val="3"/>
          </rPr>
          <t>DESCRIÇÃO DETALHADA_x000D_
MANTA ASFALTICA, AUTO ADESIVA - MEDIDAS: 10CM DE LARGURA X 10 M DE COMPRIMENTO</t>
        </r>
      </text>
    </comment>
    <comment ref="G514" authorId="0" shapeId="0" xr:uid="{07FABE46-E279-4E70-ACF8-DFC31CC36CF9}">
      <text>
        <r>
          <rPr>
            <sz val="10"/>
            <color indexed="81"/>
            <rFont val="Lucida Console"/>
            <family val="3"/>
          </rPr>
          <t>_x000D_
Últ estimativa : 100_x000D_
Enviada em     : 22.04.2021_x000D_
Ata - Venc     : 173/21 - 22.08.2022</t>
        </r>
      </text>
    </comment>
    <comment ref="O514" authorId="0" shapeId="0" xr:uid="{9129670C-272D-4986-9A35-25053E2DE142}">
      <text>
        <r>
          <rPr>
            <sz val="10"/>
            <color indexed="81"/>
            <rFont val="Lucida Console"/>
            <family val="3"/>
          </rPr>
          <t xml:space="preserve">_x000D_
Pertencia a ATA nº 173/21_x000D_
Estimativa de Renovação enviada em 22.04.2021 - Qtd 100_x000D_
PE 120/21 lote _x000D_
 = </t>
        </r>
      </text>
    </comment>
    <comment ref="W514" authorId="0" shapeId="0" xr:uid="{F6993306-C8F6-4E75-A85A-C54A855B03FB}">
      <text>
        <r>
          <rPr>
            <sz val="10"/>
            <color indexed="81"/>
            <rFont val="Lucida Console"/>
            <family val="3"/>
          </rPr>
          <t>_x000D_
DM-Construção</t>
        </r>
      </text>
    </comment>
    <comment ref="X514" authorId="0" shapeId="0" xr:uid="{803FCE89-CF58-4214-8F9B-4ECCAE4439A3}">
      <text>
        <r>
          <rPr>
            <sz val="10"/>
            <color indexed="81"/>
            <rFont val="Lucida Console"/>
            <family val="3"/>
          </rPr>
          <t>_x000D_
MAT.E EQUIP. P/ CONSTR.CIVIL E CONSERV. DE VIAS PUBL.</t>
        </r>
      </text>
    </comment>
    <comment ref="Y514" authorId="0" shapeId="0" xr:uid="{2F68711D-E2B4-47A4-B14A-F91FBE073ECB}">
      <text>
        <r>
          <rPr>
            <sz val="10"/>
            <color indexed="81"/>
            <rFont val="Lucida Console"/>
            <family val="3"/>
          </rPr>
          <t>_x000D_
IMPERMEABILIZANTES, ADITIVOS E ADESIVOS</t>
        </r>
      </text>
    </comment>
    <comment ref="AW514" authorId="0" shapeId="0" xr:uid="{E94E57EC-6465-47F4-9388-D0380892B21E}">
      <text>
        <r>
          <rPr>
            <sz val="10"/>
            <color indexed="81"/>
            <rFont val="Lucida Console"/>
            <family val="3"/>
          </rPr>
          <t>Tempo de Estoque (Meses)_x000D_
_x000D_
258,0</t>
        </r>
      </text>
    </comment>
    <comment ref="A515" authorId="0" shapeId="0" xr:uid="{82953946-056A-4D50-ABBB-B2DA7EFBE32E}">
      <text>
        <r>
          <rPr>
            <sz val="10"/>
            <color indexed="81"/>
            <rFont val="Lucida Console"/>
            <family val="3"/>
          </rPr>
          <t>_x000D_
132655</t>
        </r>
      </text>
    </comment>
    <comment ref="B515" authorId="0" shapeId="0" xr:uid="{49751F8D-5597-469F-A1FB-1C5EB8D7C441}">
      <text>
        <r>
          <rPr>
            <sz val="10"/>
            <color indexed="81"/>
            <rFont val="Lucida Console"/>
            <family val="3"/>
          </rPr>
          <t>DESCRIÇÃO DETALHADA_x000D_
MARCADOR DE QUADRO BRANCO, PONTA DE 04 MM (MINIMO) REDONDA DE ACRILICO OU POLIESTER. COR INTENSA E FACIL DE APAGAR. A MARCA DEVERA SER LITOGRAFADA NO PRODUTO. COR: AZUL</t>
        </r>
      </text>
    </comment>
    <comment ref="W515" authorId="0" shapeId="0" xr:uid="{5C92BFFF-1F3A-45F0-B70A-E02AD97946A1}">
      <text>
        <r>
          <rPr>
            <sz val="10"/>
            <color indexed="81"/>
            <rFont val="Lucida Console"/>
            <family val="3"/>
          </rPr>
          <t>_x000D_
Pedagógico</t>
        </r>
      </text>
    </comment>
    <comment ref="X515" authorId="0" shapeId="0" xr:uid="{BFA704C0-5A3B-4D05-BFE2-0879B1513D80}">
      <text>
        <r>
          <rPr>
            <sz val="10"/>
            <color indexed="81"/>
            <rFont val="Lucida Console"/>
            <family val="3"/>
          </rPr>
          <t>_x000D_
MAQ., EQUIP., COMP., ACES., MAT. PARA ESCRIT.E ESCOLAR</t>
        </r>
      </text>
    </comment>
    <comment ref="Y515" authorId="0" shapeId="0" xr:uid="{7D8134C6-6848-43B8-8CDC-F49CE4ADF1CD}">
      <text>
        <r>
          <rPr>
            <sz val="10"/>
            <color indexed="81"/>
            <rFont val="Lucida Console"/>
            <family val="3"/>
          </rPr>
          <t>_x000D_
CANETAS</t>
        </r>
      </text>
    </comment>
    <comment ref="AW515" authorId="0" shapeId="0" xr:uid="{894D2E8C-D6E7-4514-84C2-DD2B3EC3C641}">
      <text>
        <r>
          <rPr>
            <sz val="10"/>
            <color indexed="81"/>
            <rFont val="Lucida Console"/>
            <family val="3"/>
          </rPr>
          <t>Tempo de Estoque (Meses)_x000D_
_x000D_
7.358,0</t>
        </r>
      </text>
    </comment>
    <comment ref="A516" authorId="0" shapeId="0" xr:uid="{AB821276-7836-4C45-8547-566E51167D37}">
      <text>
        <r>
          <rPr>
            <sz val="10"/>
            <color indexed="81"/>
            <rFont val="Lucida Console"/>
            <family val="3"/>
          </rPr>
          <t>_x000D_
132656</t>
        </r>
      </text>
    </comment>
    <comment ref="B516" authorId="0" shapeId="0" xr:uid="{F84B7F0C-4D1F-433B-A34F-7A03D583243C}">
      <text>
        <r>
          <rPr>
            <sz val="10"/>
            <color indexed="81"/>
            <rFont val="Lucida Console"/>
            <family val="3"/>
          </rPr>
          <t>DESCRIÇÃO DETALHADA_x000D_
MARCADOR DE QUADRO BRANCO, PONTA DE 04 MM (MINIMO) REDONDA DE ACRILICO OU POLIESTER. COR INTENSA E FACIL DE APAGAR. A MARCA DEVERA SER LITOGRAFADA NO PRODUTO. COR: PRETO</t>
        </r>
      </text>
    </comment>
    <comment ref="W516" authorId="0" shapeId="0" xr:uid="{0A2FE1D2-5B8B-4052-BA38-41DCF15DFE43}">
      <text>
        <r>
          <rPr>
            <sz val="10"/>
            <color indexed="81"/>
            <rFont val="Lucida Console"/>
            <family val="3"/>
          </rPr>
          <t>_x000D_
Pedagógico</t>
        </r>
      </text>
    </comment>
    <comment ref="X516" authorId="0" shapeId="0" xr:uid="{05A16F3F-B1DA-4363-BD57-A233F932538B}">
      <text>
        <r>
          <rPr>
            <sz val="10"/>
            <color indexed="81"/>
            <rFont val="Lucida Console"/>
            <family val="3"/>
          </rPr>
          <t>_x000D_
MAQ., EQUIP., COMP., ACES., MAT. PARA ESCRIT.E ESCOLAR</t>
        </r>
      </text>
    </comment>
    <comment ref="Y516" authorId="0" shapeId="0" xr:uid="{B272C994-AB3D-46B7-8B8C-85659C58AA84}">
      <text>
        <r>
          <rPr>
            <sz val="10"/>
            <color indexed="81"/>
            <rFont val="Lucida Console"/>
            <family val="3"/>
          </rPr>
          <t>_x000D_
CANETAS</t>
        </r>
      </text>
    </comment>
    <comment ref="AW516" authorId="0" shapeId="0" xr:uid="{52198F29-7BA5-4DCF-97C6-D9B9F1A0523D}">
      <text>
        <r>
          <rPr>
            <sz val="10"/>
            <color indexed="81"/>
            <rFont val="Lucida Console"/>
            <family val="3"/>
          </rPr>
          <t>Tempo de Estoque (Meses)_x000D_
_x000D_
8.000,0</t>
        </r>
      </text>
    </comment>
    <comment ref="A517" authorId="0" shapeId="0" xr:uid="{6E8C76FA-2FFD-4CD4-BA90-16496E1B50D9}">
      <text>
        <r>
          <rPr>
            <sz val="10"/>
            <color indexed="81"/>
            <rFont val="Lucida Console"/>
            <family val="3"/>
          </rPr>
          <t>_x000D_
10412</t>
        </r>
      </text>
    </comment>
    <comment ref="B517" authorId="0" shapeId="0" xr:uid="{AE3C21F4-2ED9-489A-A805-6178A9221BB7}">
      <text>
        <r>
          <rPr>
            <sz val="10"/>
            <color indexed="81"/>
            <rFont val="Lucida Console"/>
            <family val="3"/>
          </rPr>
          <t xml:space="preserve">DESCRIÇÃO DETALHADA_x000D_
MARGARINA VEGETAL COM SAL -  LIPIDEOS TOTAIS: MINIMO 75% E MAXIMO 85% </t>
        </r>
      </text>
    </comment>
    <comment ref="G517" authorId="0" shapeId="0" xr:uid="{6DFBBD11-F4FE-49DB-AB76-CB1BB3960394}">
      <text>
        <r>
          <rPr>
            <sz val="10"/>
            <color indexed="81"/>
            <rFont val="Lucida Console"/>
            <family val="3"/>
          </rPr>
          <t>_x000D_
Últ estimativa : 1.500_x000D_
Enviada em     : 04.10.2019_x000D_
Ata - Venc     : 137/21 - 12.05.2022</t>
        </r>
      </text>
    </comment>
    <comment ref="W517" authorId="0" shapeId="0" xr:uid="{BFB76EF4-C5D0-435E-9BFE-215682AF868B}">
      <text>
        <r>
          <rPr>
            <sz val="10"/>
            <color indexed="81"/>
            <rFont val="Lucida Console"/>
            <family val="3"/>
          </rPr>
          <t>_x000D_
Administrativo</t>
        </r>
      </text>
    </comment>
    <comment ref="X517" authorId="0" shapeId="0" xr:uid="{09C158AF-8645-4FAD-B3F7-7188A7504B15}">
      <text>
        <r>
          <rPr>
            <sz val="10"/>
            <color indexed="81"/>
            <rFont val="Lucida Console"/>
            <family val="3"/>
          </rPr>
          <t>_x000D_
GENEROS ALIMENTICIOS E BEBIDAS</t>
        </r>
      </text>
    </comment>
    <comment ref="Y517" authorId="0" shapeId="0" xr:uid="{1038AF8A-F2EA-406A-B482-DBCCC054AA7C}">
      <text>
        <r>
          <rPr>
            <sz val="10"/>
            <color indexed="81"/>
            <rFont val="Lucida Console"/>
            <family val="3"/>
          </rPr>
          <t>_x000D_
GORDURAS E DERIVADOS</t>
        </r>
      </text>
    </comment>
    <comment ref="AW517" authorId="0" shapeId="0" xr:uid="{7CC4CF79-7952-4489-B07C-B23F426C0FED}">
      <text>
        <r>
          <rPr>
            <sz val="10"/>
            <color indexed="81"/>
            <rFont val="Lucida Console"/>
            <family val="3"/>
          </rPr>
          <t>Tempo de Estoque (Meses)_x000D_
_x000D_
114,5</t>
        </r>
      </text>
    </comment>
    <comment ref="A518" authorId="0" shapeId="0" xr:uid="{55E0D435-B79A-4609-BDF8-8A8F7E85EC65}">
      <text>
        <r>
          <rPr>
            <sz val="10"/>
            <color indexed="81"/>
            <rFont val="Lucida Console"/>
            <family val="3"/>
          </rPr>
          <t>_x000D_
136876</t>
        </r>
      </text>
    </comment>
    <comment ref="B518" authorId="0" shapeId="0" xr:uid="{5BD2026B-03DA-4D44-932A-83BD92C5EC73}">
      <text>
        <r>
          <rPr>
            <sz val="10"/>
            <color indexed="81"/>
            <rFont val="Lucida Console"/>
            <family val="3"/>
          </rPr>
          <t>DESCRIÇÃO DETALHADA_x000D_
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r>
      </text>
    </comment>
    <comment ref="W518" authorId="0" shapeId="0" xr:uid="{2B10D5D2-66CE-44C7-A010-7B1C7CE4A82B}">
      <text>
        <r>
          <rPr>
            <sz val="10"/>
            <color indexed="81"/>
            <rFont val="Lucida Console"/>
            <family val="3"/>
          </rPr>
          <t>_x000D_
SegMedTra</t>
        </r>
      </text>
    </comment>
    <comment ref="X518" authorId="0" shapeId="0" xr:uid="{4A0CDCD7-5BE1-4ADC-AFF8-5EF8FAE4696F}">
      <text>
        <r>
          <rPr>
            <sz val="10"/>
            <color indexed="81"/>
            <rFont val="Lucida Console"/>
            <family val="3"/>
          </rPr>
          <t>_x000D_
EQUIP PROT IND, INST MAT P/ SINAL, CONTR, COMB ...</t>
        </r>
      </text>
    </comment>
    <comment ref="Y518" authorId="0" shapeId="0" xr:uid="{AB3D4F59-A2B4-4E4C-9B7F-B6AAF7C0FADA}">
      <text>
        <r>
          <rPr>
            <sz val="10"/>
            <color indexed="81"/>
            <rFont val="Lucida Console"/>
            <family val="3"/>
          </rPr>
          <t>_x000D_
CALCADOS, LUVAS, OCULOS, MASCARAS, CAPACETES, CASSETETE</t>
        </r>
      </text>
    </comment>
    <comment ref="AW518" authorId="0" shapeId="0" xr:uid="{A5E41728-B859-4FAD-8862-AF7C4CB329DA}">
      <text>
        <r>
          <rPr>
            <sz val="10"/>
            <color indexed="81"/>
            <rFont val="Lucida Console"/>
            <family val="3"/>
          </rPr>
          <t>Tempo de Estoque (Meses)_x000D_
_x000D_
6,0</t>
        </r>
      </text>
    </comment>
    <comment ref="A519" authorId="0" shapeId="0" xr:uid="{4BC4E572-741E-46C5-9E79-499CB79FB38F}">
      <text>
        <r>
          <rPr>
            <sz val="10"/>
            <color indexed="81"/>
            <rFont val="Lucida Console"/>
            <family val="3"/>
          </rPr>
          <t>_x000D_
23016</t>
        </r>
      </text>
    </comment>
    <comment ref="B519" authorId="0" shapeId="0" xr:uid="{9598B7BF-E0D0-47AD-8CF0-65CB064A106B}">
      <text>
        <r>
          <rPr>
            <sz val="10"/>
            <color indexed="81"/>
            <rFont val="Lucida Console"/>
            <family val="3"/>
          </rPr>
          <t>DESCRIÇÃO DETALHADA_x000D_
MASSA CORRIDA ACRILICA - LT COM 18 L</t>
        </r>
      </text>
    </comment>
    <comment ref="W519" authorId="0" shapeId="0" xr:uid="{A5020F60-F696-46C6-B70B-8FBC7B677E9B}">
      <text>
        <r>
          <rPr>
            <sz val="10"/>
            <color indexed="81"/>
            <rFont val="Lucida Console"/>
            <family val="3"/>
          </rPr>
          <t>_x000D_
DM-Construção</t>
        </r>
      </text>
    </comment>
    <comment ref="X519" authorId="0" shapeId="0" xr:uid="{698108C0-0545-4DF4-9951-1F992B3AEFA0}">
      <text>
        <r>
          <rPr>
            <sz val="10"/>
            <color indexed="81"/>
            <rFont val="Lucida Console"/>
            <family val="3"/>
          </rPr>
          <t>_x000D_
MAT.E EQUIP. P/ CONSTR.CIVIL E CONSERV. DE VIAS PUBL.</t>
        </r>
      </text>
    </comment>
    <comment ref="Y519" authorId="0" shapeId="0" xr:uid="{B27D0BF4-0F82-4F12-A36A-C59F997E16C4}">
      <text>
        <r>
          <rPr>
            <sz val="10"/>
            <color indexed="81"/>
            <rFont val="Lucida Console"/>
            <family val="3"/>
          </rPr>
          <t>_x000D_
CIMENTO, CAL E GESSO</t>
        </r>
      </text>
    </comment>
    <comment ref="AW519" authorId="0" shapeId="0" xr:uid="{0B3608A0-29CB-4517-8EA9-783570CFEE5E}">
      <text>
        <r>
          <rPr>
            <sz val="10"/>
            <color indexed="81"/>
            <rFont val="Lucida Console"/>
            <family val="3"/>
          </rPr>
          <t>Tempo de Estoque (Meses)_x000D_
_x000D_
0,0</t>
        </r>
      </text>
    </comment>
    <comment ref="A520" authorId="0" shapeId="0" xr:uid="{77B091A6-3E26-4646-AA25-FD89514F9AD4}">
      <text>
        <r>
          <rPr>
            <sz val="10"/>
            <color indexed="81"/>
            <rFont val="Lucida Console"/>
            <family val="3"/>
          </rPr>
          <t>_x000D_
14001</t>
        </r>
      </text>
    </comment>
    <comment ref="B520" authorId="0" shapeId="0" xr:uid="{0933E302-C887-473C-A2B5-C4EFD81CF7C5}">
      <text>
        <r>
          <rPr>
            <sz val="10"/>
            <color indexed="81"/>
            <rFont val="Lucida Console"/>
            <family val="3"/>
          </rPr>
          <t>DESCRIÇÃO DETALHADA_x000D_
MASSA CORRIDA PVA - LATA C/ 18 LITROS</t>
        </r>
      </text>
    </comment>
    <comment ref="G520" authorId="0" shapeId="0" xr:uid="{FF202A24-F95B-4651-B7E6-99A5483D213F}">
      <text>
        <r>
          <rPr>
            <sz val="10"/>
            <color indexed="81"/>
            <rFont val="Lucida Console"/>
            <family val="3"/>
          </rPr>
          <t>_x000D_
Últ estimativa : 700_x000D_
Enviada em     : 22.04.2021_x000D_
Ata - Venc     : 174/20 - 16.08.2021</t>
        </r>
      </text>
    </comment>
    <comment ref="O520" authorId="0" shapeId="0" xr:uid="{8B6FF0DD-9751-43ED-8BB1-0E647F8F087F}">
      <text>
        <r>
          <rPr>
            <sz val="10"/>
            <color indexed="81"/>
            <rFont val="Lucida Console"/>
            <family val="3"/>
          </rPr>
          <t>_x000D_
Pertencia a ATA nº 174/20_x000D_
Estimativa de Renovação enviada em 22.04.2021 - Qtd 700_x000D_
PE  99/20 lote 1_x000D_
03.08.20 = Finalizado</t>
        </r>
      </text>
    </comment>
    <comment ref="W520" authorId="0" shapeId="0" xr:uid="{2376CBCE-3DC4-447B-BEF4-82E4352D35F7}">
      <text>
        <r>
          <rPr>
            <sz val="10"/>
            <color indexed="81"/>
            <rFont val="Lucida Console"/>
            <family val="3"/>
          </rPr>
          <t>_x000D_
DM-Construção</t>
        </r>
      </text>
    </comment>
    <comment ref="X520" authorId="0" shapeId="0" xr:uid="{93C89A97-C19E-400E-8C00-D811EFDD4937}">
      <text>
        <r>
          <rPr>
            <sz val="10"/>
            <color indexed="81"/>
            <rFont val="Lucida Console"/>
            <family val="3"/>
          </rPr>
          <t>_x000D_
MAT.E EQUIP. P/ CONSTR.CIVIL E CONSERV. DE VIAS PUBL.</t>
        </r>
      </text>
    </comment>
    <comment ref="Y520" authorId="0" shapeId="0" xr:uid="{98145931-149A-4D9B-8956-20B6680A5F43}">
      <text>
        <r>
          <rPr>
            <sz val="10"/>
            <color indexed="81"/>
            <rFont val="Lucida Console"/>
            <family val="3"/>
          </rPr>
          <t>_x000D_
CIMENTO, CAL E GESSO</t>
        </r>
      </text>
    </comment>
    <comment ref="AW520" authorId="0" shapeId="0" xr:uid="{0A51EF86-1FA4-42E4-BF01-43B96800C3F7}">
      <text>
        <r>
          <rPr>
            <sz val="10"/>
            <color indexed="81"/>
            <rFont val="Lucida Console"/>
            <family val="3"/>
          </rPr>
          <t>Tempo de Estoque (Meses)_x000D_
_x000D_
0,0</t>
        </r>
      </text>
    </comment>
    <comment ref="A521" authorId="0" shapeId="0" xr:uid="{A81D18C7-D0B2-4C40-A16E-F934368E96FA}">
      <text>
        <r>
          <rPr>
            <sz val="10"/>
            <color indexed="81"/>
            <rFont val="Lucida Console"/>
            <family val="3"/>
          </rPr>
          <t>_x000D_
63382</t>
        </r>
      </text>
    </comment>
    <comment ref="B521" authorId="0" shapeId="0" xr:uid="{98CC6027-6377-4790-B0C2-A09FD90054A2}">
      <text>
        <r>
          <rPr>
            <sz val="10"/>
            <color indexed="81"/>
            <rFont val="Lucida Console"/>
            <family val="3"/>
          </rPr>
          <t>DESCRIÇÃO DETALHADA_x000D_
MASSA PARA CALAFETAR A BASE DE POLIBUTENO EM FILETES - CAIXA C/ 350 G</t>
        </r>
      </text>
    </comment>
    <comment ref="G521" authorId="0" shapeId="0" xr:uid="{DCC4628D-E674-4A56-8B3D-163305037A3A}">
      <text>
        <r>
          <rPr>
            <sz val="10"/>
            <color indexed="81"/>
            <rFont val="Lucida Console"/>
            <family val="3"/>
          </rPr>
          <t>_x000D_
Últ estimativa : 0_x000D_
Enviada em     : 08.09.2020_x000D_
Ata - Venc     : 292/19 - 17.12.2020</t>
        </r>
      </text>
    </comment>
    <comment ref="O521" authorId="0" shapeId="0" xr:uid="{6F0CD02C-B4D0-4705-A459-1BFEC48FE954}">
      <text>
        <r>
          <rPr>
            <sz val="10"/>
            <color indexed="81"/>
            <rFont val="Lucida Console"/>
            <family val="3"/>
          </rPr>
          <t>_x000D_
Pertencia a ATA nº 292/19_x000D_
Estimativa de Renovação enviada em 08.09.2020 - Qtd _x000D_
PE  26/21 lote 15 (Impróspero)_x000D_
16.03.21 = Processo finalizado. Ata 105/21.</t>
        </r>
      </text>
    </comment>
    <comment ref="W521" authorId="0" shapeId="0" xr:uid="{C53DDB17-4E42-42CB-90DC-30112A15F007}">
      <text>
        <r>
          <rPr>
            <sz val="10"/>
            <color indexed="81"/>
            <rFont val="Lucida Console"/>
            <family val="3"/>
          </rPr>
          <t>_x000D_
DM-Construção</t>
        </r>
      </text>
    </comment>
    <comment ref="X521" authorId="0" shapeId="0" xr:uid="{F0D7C0AD-5187-41CD-BC5B-BED676318FE2}">
      <text>
        <r>
          <rPr>
            <sz val="10"/>
            <color indexed="81"/>
            <rFont val="Lucida Console"/>
            <family val="3"/>
          </rPr>
          <t>_x000D_
MAT.E EQUIP. P/ CONSTR.CIVIL E CONSERV. DE VIAS PUBL.</t>
        </r>
      </text>
    </comment>
    <comment ref="Y521" authorId="0" shapeId="0" xr:uid="{52A3AAC4-1F78-47BF-9944-62AB79400EE6}">
      <text>
        <r>
          <rPr>
            <sz val="10"/>
            <color indexed="81"/>
            <rFont val="Lucida Console"/>
            <family val="3"/>
          </rPr>
          <t>_x000D_
IMPERMEABILIZANTES, ADITIVOS E ADESIVOS</t>
        </r>
      </text>
    </comment>
    <comment ref="AW521" authorId="0" shapeId="0" xr:uid="{33FA579A-E8E9-4E3A-9E96-28ED081C159D}">
      <text>
        <r>
          <rPr>
            <sz val="10"/>
            <color indexed="81"/>
            <rFont val="Lucida Console"/>
            <family val="3"/>
          </rPr>
          <t>Tempo de Estoque (Meses)_x000D_
_x000D_
214,0</t>
        </r>
      </text>
    </comment>
    <comment ref="A522" authorId="0" shapeId="0" xr:uid="{2C25CCE2-8363-4D87-966A-DE03031DD6EC}">
      <text>
        <r>
          <rPr>
            <sz val="10"/>
            <color indexed="81"/>
            <rFont val="Lucida Console"/>
            <family val="3"/>
          </rPr>
          <t>_x000D_
130632</t>
        </r>
      </text>
    </comment>
    <comment ref="B522" authorId="0" shapeId="0" xr:uid="{7EAF27D6-1D0B-4F18-9E8E-ADFD06CCF3BB}">
      <text>
        <r>
          <rPr>
            <sz val="10"/>
            <color indexed="81"/>
            <rFont val="Lucida Console"/>
            <family val="3"/>
          </rPr>
          <t>DESCRIÇÃO DETALHADA_x000D_
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r>
      </text>
    </comment>
    <comment ref="W522" authorId="0" shapeId="0" xr:uid="{4FFF1623-B7FF-4DA1-BC3E-BA582258BE48}">
      <text>
        <r>
          <rPr>
            <sz val="10"/>
            <color indexed="81"/>
            <rFont val="Lucida Console"/>
            <family val="3"/>
          </rPr>
          <t>_x000D_
DM-Construção</t>
        </r>
      </text>
    </comment>
    <comment ref="X522" authorId="0" shapeId="0" xr:uid="{65AE4CD5-E7D8-404E-A9BD-69E2040CBC44}">
      <text>
        <r>
          <rPr>
            <sz val="10"/>
            <color indexed="81"/>
            <rFont val="Lucida Console"/>
            <family val="3"/>
          </rPr>
          <t>_x000D_
MAT.E EQUIP. P/ CONSTR.CIVIL E CONSERV. DE VIAS PUBL.</t>
        </r>
      </text>
    </comment>
    <comment ref="Y522" authorId="0" shapeId="0" xr:uid="{DD137A18-FBE5-491C-BC32-F95A6E48E42B}">
      <text>
        <r>
          <rPr>
            <sz val="10"/>
            <color indexed="81"/>
            <rFont val="Lucida Console"/>
            <family val="3"/>
          </rPr>
          <t>_x000D_
CIMENTO, CAL E GESSO</t>
        </r>
      </text>
    </comment>
    <comment ref="AW522" authorId="0" shapeId="0" xr:uid="{54F17505-3362-4B1C-8ECA-A2E4DE54A8AA}">
      <text>
        <r>
          <rPr>
            <sz val="10"/>
            <color indexed="81"/>
            <rFont val="Lucida Console"/>
            <family val="3"/>
          </rPr>
          <t>Tempo de Estoque (Meses)_x000D_
_x000D_
60,0</t>
        </r>
      </text>
    </comment>
    <comment ref="A523" authorId="0" shapeId="0" xr:uid="{7540BCDF-B470-4AAB-B4BD-A7E8F83E8479}">
      <text>
        <r>
          <rPr>
            <sz val="10"/>
            <color indexed="81"/>
            <rFont val="Lucida Console"/>
            <family val="3"/>
          </rPr>
          <t>_x000D_
81493</t>
        </r>
      </text>
    </comment>
    <comment ref="B523" authorId="0" shapeId="0" xr:uid="{CC2A7A86-DA38-4B06-9CE5-1ED17888EEBB}">
      <text>
        <r>
          <rPr>
            <sz val="10"/>
            <color indexed="81"/>
            <rFont val="Lucida Console"/>
            <family val="3"/>
          </rPr>
          <t>DESCRIÇÃO DETALHADA_x000D_
MASSA PLASTICA A BASE DE RECURSOS POLIESTERES - LATA C/ 700 GR</t>
        </r>
      </text>
    </comment>
    <comment ref="G523" authorId="0" shapeId="0" xr:uid="{F5C8D487-5F76-4113-A972-EFC6D5AC0F0F}">
      <text>
        <r>
          <rPr>
            <sz val="10"/>
            <color indexed="81"/>
            <rFont val="Lucida Console"/>
            <family val="3"/>
          </rPr>
          <t>_x000D_
Últ estimativa : 200_x000D_
Enviada em     : 24.10.2019_x000D_
Ata - Venc     : 16/19 - 29.01.2020</t>
        </r>
      </text>
    </comment>
    <comment ref="O523" authorId="0" shapeId="0" xr:uid="{A744F5BA-1332-421B-9F24-718A71E786CF}">
      <text>
        <r>
          <rPr>
            <sz val="10"/>
            <color indexed="81"/>
            <rFont val="Lucida Console"/>
            <family val="3"/>
          </rPr>
          <t>_x000D_
Pertencia a ATA nº 16/19_x000D_
Estimativa de Renovação enviada em 24.10.2019 - Qtd 200_x000D_
PE 147/20 lote 11 (Impróspero)_x000D_
04.09.20 = Finalizado. Ata 254/20</t>
        </r>
      </text>
    </comment>
    <comment ref="W523" authorId="0" shapeId="0" xr:uid="{44AA4BE4-F080-4994-8454-0CD8C5439557}">
      <text>
        <r>
          <rPr>
            <sz val="10"/>
            <color indexed="81"/>
            <rFont val="Lucida Console"/>
            <family val="3"/>
          </rPr>
          <t>_x000D_
DM-Pintura</t>
        </r>
      </text>
    </comment>
    <comment ref="X523" authorId="0" shapeId="0" xr:uid="{AEB4A863-01A8-4A00-B685-26D1DD514143}">
      <text>
        <r>
          <rPr>
            <sz val="10"/>
            <color indexed="81"/>
            <rFont val="Lucida Console"/>
            <family val="3"/>
          </rPr>
          <t>_x000D_
EQUIP. E MATERIAIS P/PINTURAS E IMPERMEABILIZACAO</t>
        </r>
      </text>
    </comment>
    <comment ref="Y523" authorId="0" shapeId="0" xr:uid="{C243FB44-7411-472F-A3B5-BDBCD038B74A}">
      <text>
        <r>
          <rPr>
            <sz val="10"/>
            <color indexed="81"/>
            <rFont val="Lucida Console"/>
            <family val="3"/>
          </rPr>
          <t>_x000D_
MATERIAIS COMPLEMENTARES A PINTURA</t>
        </r>
      </text>
    </comment>
    <comment ref="AW523" authorId="0" shapeId="0" xr:uid="{91343C17-47F2-4860-A018-82E51BD4F772}">
      <text>
        <r>
          <rPr>
            <sz val="10"/>
            <color indexed="81"/>
            <rFont val="Lucida Console"/>
            <family val="3"/>
          </rPr>
          <t>Tempo de Estoque (Meses)_x000D_
_x000D_
52,0</t>
        </r>
      </text>
    </comment>
    <comment ref="A524" authorId="0" shapeId="0" xr:uid="{D3B7E07D-BFCD-4A0F-9036-5C605DAD090E}">
      <text>
        <r>
          <rPr>
            <sz val="10"/>
            <color indexed="81"/>
            <rFont val="Lucida Console"/>
            <family val="3"/>
          </rPr>
          <t>_x000D_
135701</t>
        </r>
      </text>
    </comment>
    <comment ref="B524" authorId="0" shapeId="0" xr:uid="{C279F951-B33D-48BC-85FF-59EC788F4F30}">
      <text>
        <r>
          <rPr>
            <sz val="10"/>
            <color indexed="81"/>
            <rFont val="Lucida Console"/>
            <family val="3"/>
          </rPr>
          <t>DESCRIÇÃO DETALHADA_x000D_
MINIDICIONARIO DE LINGUA PORTUGUESA - COM MAIS DE 30 MIL VERBETES, COM DIVISAO SILABICA, ATUALIZADO COM A NOVA ORTOGRAFIA, ORIGEM NACIONAL - ACABAMENTO BROCHURA.</t>
        </r>
      </text>
    </comment>
    <comment ref="W524" authorId="0" shapeId="0" xr:uid="{BE25B230-B78C-4F10-94EC-38EA13A77ABE}">
      <text>
        <r>
          <rPr>
            <sz val="10"/>
            <color indexed="81"/>
            <rFont val="Lucida Console"/>
            <family val="3"/>
          </rPr>
          <t xml:space="preserve">_x000D_
</t>
        </r>
      </text>
    </comment>
    <comment ref="X524" authorId="0" shapeId="0" xr:uid="{C9B6E7D5-3683-4A37-A7E9-B516E33009FE}">
      <text>
        <r>
          <rPr>
            <sz val="10"/>
            <color indexed="81"/>
            <rFont val="Lucida Console"/>
            <family val="3"/>
          </rPr>
          <t>_x000D_
LIVROS, JORNAIS, REVISTAS, PERIODICOS, MAPAS E PUBLICA</t>
        </r>
      </text>
    </comment>
    <comment ref="Y524" authorId="0" shapeId="0" xr:uid="{9CDBF1AB-4219-4412-A982-6C488EE2689B}">
      <text>
        <r>
          <rPr>
            <sz val="10"/>
            <color indexed="81"/>
            <rFont val="Lucida Console"/>
            <family val="3"/>
          </rPr>
          <t>_x000D_
LIVROS</t>
        </r>
      </text>
    </comment>
    <comment ref="AW524" authorId="0" shapeId="0" xr:uid="{9E356649-BC97-4754-B0F7-25A77CAB8645}">
      <text>
        <r>
          <rPr>
            <sz val="10"/>
            <color indexed="81"/>
            <rFont val="Lucida Console"/>
            <family val="3"/>
          </rPr>
          <t>Tempo de Estoque (Meses)_x000D_
_x000D_
2.023,0</t>
        </r>
      </text>
    </comment>
    <comment ref="A525" authorId="0" shapeId="0" xr:uid="{BC8B905C-9B9C-4903-81D0-A74C39056E41}">
      <text>
        <r>
          <rPr>
            <sz val="10"/>
            <color indexed="81"/>
            <rFont val="Lucida Console"/>
            <family val="3"/>
          </rPr>
          <t>_x000D_
135304</t>
        </r>
      </text>
    </comment>
    <comment ref="B525" authorId="0" shapeId="0" xr:uid="{96539008-4CF5-455F-B68B-448238B13984}">
      <text>
        <r>
          <rPr>
            <sz val="10"/>
            <color indexed="81"/>
            <rFont val="Lucida Console"/>
            <family val="3"/>
          </rPr>
          <t>DESCRIÇÃO DETALHADA_x000D_
NIPLE DUPLO DE REDUCAO ROSQUEAVEL 3/4 X 1/2 EM LATAO</t>
        </r>
      </text>
    </comment>
    <comment ref="G525" authorId="0" shapeId="0" xr:uid="{D5026F3E-4112-4773-B65D-BD6D9A12E298}">
      <text>
        <r>
          <rPr>
            <sz val="10"/>
            <color indexed="81"/>
            <rFont val="Lucida Console"/>
            <family val="3"/>
          </rPr>
          <t>_x000D_
Últ estimativa : 150_x000D_
Enviada em     : 31.07.2019_x000D_
Ata - Venc     : 191/20 - 07.09.2021</t>
        </r>
      </text>
    </comment>
    <comment ref="O525" authorId="0" shapeId="0" xr:uid="{3ACA6B01-C82B-4EBD-AE5B-901BE3887D7E}">
      <text>
        <r>
          <rPr>
            <sz val="10"/>
            <color indexed="81"/>
            <rFont val="Lucida Console"/>
            <family val="3"/>
          </rPr>
          <t>_x000D_
Pertencia a ATA nº 191/20_x000D_
Estimativa de Renovação enviada em 31.07.2019 - Qtd 150_x000D_
PE  10/20 lote 80 (Impróspero)_x000D_
30.04.20 = Processo conferido, finalizado.</t>
        </r>
      </text>
    </comment>
    <comment ref="W525" authorId="0" shapeId="0" xr:uid="{4305708D-0D74-4FBD-B06B-E31C8509E95E}">
      <text>
        <r>
          <rPr>
            <sz val="10"/>
            <color indexed="81"/>
            <rFont val="Lucida Console"/>
            <family val="3"/>
          </rPr>
          <t>_x000D_
DM-Hidráulica</t>
        </r>
      </text>
    </comment>
    <comment ref="X525" authorId="0" shapeId="0" xr:uid="{0D67E6CE-2E46-45FC-B30A-368977EFACE1}">
      <text>
        <r>
          <rPr>
            <sz val="10"/>
            <color indexed="81"/>
            <rFont val="Lucida Console"/>
            <family val="3"/>
          </rPr>
          <t>_x000D_
MATERIAL HIDRAULICO, CANOS, TUBOS, MANGUEIRAS, CONEXOES E ACESS.</t>
        </r>
      </text>
    </comment>
    <comment ref="Y525" authorId="0" shapeId="0" xr:uid="{B81C7649-4F06-43A7-875B-9B84EB0535F6}">
      <text>
        <r>
          <rPr>
            <sz val="10"/>
            <color indexed="81"/>
            <rFont val="Lucida Console"/>
            <family val="3"/>
          </rPr>
          <t>_x000D_
ADAP. LUVAS.TES CURVAS COTOVELOS PLUGS FLANGES.....</t>
        </r>
      </text>
    </comment>
    <comment ref="AW525" authorId="0" shapeId="0" xr:uid="{4D16D846-4282-4987-AE7C-A3D1119FB020}">
      <text>
        <r>
          <rPr>
            <sz val="10"/>
            <color indexed="81"/>
            <rFont val="Lucida Console"/>
            <family val="3"/>
          </rPr>
          <t>Tempo de Estoque (Meses)_x000D_
_x000D_
722,0</t>
        </r>
      </text>
    </comment>
    <comment ref="A526" authorId="0" shapeId="0" xr:uid="{CC4A4ECF-8250-464F-9B98-9A9A32BDE722}">
      <text>
        <r>
          <rPr>
            <sz val="10"/>
            <color indexed="81"/>
            <rFont val="Lucida Console"/>
            <family val="3"/>
          </rPr>
          <t>_x000D_
136854</t>
        </r>
      </text>
    </comment>
    <comment ref="B526" authorId="0" shapeId="0" xr:uid="{3396E7B8-3175-4E2B-AA1D-132AB09A272C}">
      <text>
        <r>
          <rPr>
            <sz val="10"/>
            <color indexed="81"/>
            <rFont val="Lucida Console"/>
            <family val="3"/>
          </rPr>
          <t>DESCRIÇÃO DETALHADA_x000D_
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r>
      </text>
    </comment>
    <comment ref="W526" authorId="0" shapeId="0" xr:uid="{0E28236B-3DB5-42A5-8B25-93E7683AA5EE}">
      <text>
        <r>
          <rPr>
            <sz val="10"/>
            <color indexed="81"/>
            <rFont val="Lucida Console"/>
            <family val="3"/>
          </rPr>
          <t>_x000D_
SegMedTra</t>
        </r>
      </text>
    </comment>
    <comment ref="X526" authorId="0" shapeId="0" xr:uid="{22533D10-BD69-45CC-81A2-D25E4B9FE95E}">
      <text>
        <r>
          <rPr>
            <sz val="10"/>
            <color indexed="81"/>
            <rFont val="Lucida Console"/>
            <family val="3"/>
          </rPr>
          <t>_x000D_
EQUIP PROT IND, INST MAT P/ SINAL, CONTR, COMB ...</t>
        </r>
      </text>
    </comment>
    <comment ref="Y526" authorId="0" shapeId="0" xr:uid="{9A26ED7E-C094-4552-AE84-B0E42FADF0A6}">
      <text>
        <r>
          <rPr>
            <sz val="10"/>
            <color indexed="81"/>
            <rFont val="Lucida Console"/>
            <family val="3"/>
          </rPr>
          <t>_x000D_
CALCADOS, LUVAS, OCULOS, MASCARAS, CAPACETES, CASSETETE</t>
        </r>
      </text>
    </comment>
    <comment ref="AC526" authorId="0" shapeId="0" xr:uid="{F5DAE1DD-4067-4AF3-BEB3-5B299CCC4211}">
      <text>
        <r>
          <rPr>
            <sz val="10"/>
            <color indexed="81"/>
            <rFont val="Lucida Console"/>
            <family val="3"/>
          </rPr>
          <t>_x000D_
AF  9.553/23 | Vc 23.08.2023 | Saldo     50 | A. DA SILVA LIMA COMERCIO DE EQUIPAMENTOS EM GERAL ( 191270 )</t>
        </r>
      </text>
    </comment>
    <comment ref="AG526" authorId="0" shapeId="0" xr:uid="{C7D4F758-A2A5-4F2C-ACC3-F1643E94FAFB}">
      <text>
        <r>
          <rPr>
            <sz val="10"/>
            <color indexed="81"/>
            <rFont val="Lucida Console"/>
            <family val="3"/>
          </rPr>
          <t>_x000D_
AF  9.553/23 | Vc 23.08.2023 | Saldo     50 | A. DA SILVA LIMA COMERCIO DE EQUIPAMENTOS EM GERAL ( 191270 )</t>
        </r>
      </text>
    </comment>
    <comment ref="AW526" authorId="0" shapeId="0" xr:uid="{7EBA2608-E4DB-4112-BFFE-7B00F23073EA}">
      <text>
        <r>
          <rPr>
            <sz val="10"/>
            <color indexed="81"/>
            <rFont val="Lucida Console"/>
            <family val="3"/>
          </rPr>
          <t>Tempo de Estoque (Meses)_x000D_
_x000D_
66,0</t>
        </r>
      </text>
    </comment>
    <comment ref="A527" authorId="0" shapeId="0" xr:uid="{AA219F18-7187-4E1C-B783-A66C75FAFB24}">
      <text>
        <r>
          <rPr>
            <sz val="10"/>
            <color indexed="81"/>
            <rFont val="Lucida Console"/>
            <family val="3"/>
          </rPr>
          <t>_x000D_
63252</t>
        </r>
      </text>
    </comment>
    <comment ref="B527" authorId="0" shapeId="0" xr:uid="{D6EDD558-3B46-4281-8AB9-8173CAEDF718}">
      <text>
        <r>
          <rPr>
            <sz val="10"/>
            <color indexed="81"/>
            <rFont val="Lucida Console"/>
            <family val="3"/>
          </rPr>
          <t>DESCRIÇÃO DETALHADA_x000D_
OLEO DESENGRIPANTE, ANTI-FERRUGINOSO, LUBRIFICA E REPELE UMIDADE - FRASCO C/ 300 ML</t>
        </r>
      </text>
    </comment>
    <comment ref="W527" authorId="0" shapeId="0" xr:uid="{86108E16-5FA7-458A-99F9-E9929862BBE8}">
      <text>
        <r>
          <rPr>
            <sz val="10"/>
            <color indexed="81"/>
            <rFont val="Lucida Console"/>
            <family val="3"/>
          </rPr>
          <t>_x000D_
DM-Geral</t>
        </r>
      </text>
    </comment>
    <comment ref="X527" authorId="0" shapeId="0" xr:uid="{834998AB-2A6C-4FBE-A02D-F44BA2ACDC7F}">
      <text>
        <r>
          <rPr>
            <sz val="10"/>
            <color indexed="81"/>
            <rFont val="Lucida Console"/>
            <family val="3"/>
          </rPr>
          <t>_x000D_
MAQ.EQUIP.E MATERIAIS P/ HIGIEN.LIMP.POLIM.E LUBR.</t>
        </r>
      </text>
    </comment>
    <comment ref="Y527" authorId="0" shapeId="0" xr:uid="{583BD9C6-67CA-4FEC-AE3E-0B63DB304165}">
      <text>
        <r>
          <rPr>
            <sz val="10"/>
            <color indexed="81"/>
            <rFont val="Lucida Console"/>
            <family val="3"/>
          </rPr>
          <t>_x000D_
LIMPADORES</t>
        </r>
      </text>
    </comment>
    <comment ref="AW527" authorId="0" shapeId="0" xr:uid="{5E427CFE-4921-4E54-BE44-2254318EFC56}">
      <text>
        <r>
          <rPr>
            <sz val="10"/>
            <color indexed="81"/>
            <rFont val="Lucida Console"/>
            <family val="3"/>
          </rPr>
          <t>Tempo de Estoque (Meses)_x000D_
_x000D_
0,0</t>
        </r>
      </text>
    </comment>
    <comment ref="A528" authorId="0" shapeId="0" xr:uid="{98CE2C0F-EFAD-46D9-ACFD-29D8A4FD487F}">
      <text>
        <r>
          <rPr>
            <sz val="10"/>
            <color indexed="81"/>
            <rFont val="Lucida Console"/>
            <family val="3"/>
          </rPr>
          <t>_x000D_
121086</t>
        </r>
      </text>
    </comment>
    <comment ref="B528" authorId="0" shapeId="0" xr:uid="{88D2BE79-9B08-4D09-8F13-D3D1FEC91776}">
      <text>
        <r>
          <rPr>
            <sz val="10"/>
            <color indexed="81"/>
            <rFont val="Lucida Console"/>
            <family val="3"/>
          </rPr>
          <t>DESCRIÇÃO DETALHADA_x000D_
OLEO SOLUVEL BIODEGRADAVEL PARA CORTE DE METAIS - GALAO DE 5 LITROS</t>
        </r>
      </text>
    </comment>
    <comment ref="W528" authorId="0" shapeId="0" xr:uid="{6DD199D9-D5D5-4351-B82F-B0380BFEA21E}">
      <text>
        <r>
          <rPr>
            <sz val="10"/>
            <color indexed="81"/>
            <rFont val="Lucida Console"/>
            <family val="3"/>
          </rPr>
          <t>_x000D_
DM-Jardinagem</t>
        </r>
      </text>
    </comment>
    <comment ref="X528" authorId="0" shapeId="0" xr:uid="{635F09BA-4071-4172-9EE7-D96E887DAB81}">
      <text>
        <r>
          <rPr>
            <sz val="10"/>
            <color indexed="81"/>
            <rFont val="Lucida Console"/>
            <family val="3"/>
          </rPr>
          <t>_x000D_
COMBUST.,LUBRIF.,OLEOS,GRAXAS,GAS</t>
        </r>
      </text>
    </comment>
    <comment ref="Y528" authorId="0" shapeId="0" xr:uid="{B24A1928-19B3-47A9-814F-D7A133A4BC8C}">
      <text>
        <r>
          <rPr>
            <sz val="10"/>
            <color indexed="81"/>
            <rFont val="Lucida Console"/>
            <family val="3"/>
          </rPr>
          <t>_x000D_
OLEOS LUBRIF.,GRAXAS,CORTANTES,FLUIDOS HIDRAULICOS</t>
        </r>
      </text>
    </comment>
    <comment ref="AW528" authorId="0" shapeId="0" xr:uid="{A76D749A-2CCF-4FC6-A57D-F63616E2EF98}">
      <text>
        <r>
          <rPr>
            <sz val="10"/>
            <color indexed="81"/>
            <rFont val="Lucida Console"/>
            <family val="3"/>
          </rPr>
          <t>Tempo de Estoque (Meses)_x000D_
_x000D_
0,0</t>
        </r>
      </text>
    </comment>
    <comment ref="A529" authorId="0" shapeId="0" xr:uid="{AA9D97A9-4669-46A7-8495-A63FDBA6BF5C}">
      <text>
        <r>
          <rPr>
            <sz val="10"/>
            <color indexed="81"/>
            <rFont val="Lucida Console"/>
            <family val="3"/>
          </rPr>
          <t>_x000D_
131482</t>
        </r>
      </text>
    </comment>
    <comment ref="B529" authorId="0" shapeId="0" xr:uid="{93170664-827E-4DBB-939C-B733D5B8DD03}">
      <text>
        <r>
          <rPr>
            <sz val="10"/>
            <color indexed="81"/>
            <rFont val="Lucida Console"/>
            <family val="3"/>
          </rPr>
          <t>DESCRIÇÃO DETALHADA_x000D_
PA DE LIXO, CORPO EM POLIPROPILENO, MEDINDO 26,5 X 27 X 13,5 CM, CABO LONGO DE MADEIRA DE 82 CM COM REVESTIMENTO EM PLASTICO. VARIACAO DE +/- 3 CM. DEVE POSSUIR ETIQUETA COM INFORMACOES DO PRODUTO E DO FABRICANTE.</t>
        </r>
      </text>
    </comment>
    <comment ref="G529" authorId="0" shapeId="0" xr:uid="{3338A38A-C420-48D2-A5F4-DC900EFFEBF3}">
      <text>
        <r>
          <rPr>
            <sz val="10"/>
            <color indexed="81"/>
            <rFont val="Lucida Console"/>
            <family val="3"/>
          </rPr>
          <t>_x000D_
Últ estimativa : 0_x000D_
Enviada em     : 14.05.2020_x000D_
Ata - Venc     : 220/19 - 08.09.2020</t>
        </r>
      </text>
    </comment>
    <comment ref="O529" authorId="0" shapeId="0" xr:uid="{54DE5543-1B43-42D5-A3B5-6F100B9F9D96}">
      <text>
        <r>
          <rPr>
            <sz val="10"/>
            <color indexed="81"/>
            <rFont val="Lucida Console"/>
            <family val="3"/>
          </rPr>
          <t>_x000D_
Pertencia a ATA nº 220/19_x000D_
Estimativa de Renovação enviada em 14.05.2020 - Qtd _x000D_
PE 207/20 lote 6 (Impróspero)_x000D_
19.01.21 = Finalizado</t>
        </r>
      </text>
    </comment>
    <comment ref="W529" authorId="0" shapeId="0" xr:uid="{B8F5BF39-85D2-4A0A-B728-0D9DD0542064}">
      <text>
        <r>
          <rPr>
            <sz val="10"/>
            <color indexed="81"/>
            <rFont val="Lucida Console"/>
            <family val="3"/>
          </rPr>
          <t>_x000D_
Administrativo</t>
        </r>
      </text>
    </comment>
    <comment ref="X529" authorId="0" shapeId="0" xr:uid="{B851FC44-1240-4817-A03D-994CDA42F4F3}">
      <text>
        <r>
          <rPr>
            <sz val="10"/>
            <color indexed="81"/>
            <rFont val="Lucida Console"/>
            <family val="3"/>
          </rPr>
          <t>_x000D_
MAQ.EQUIP.E MATERIAIS P/ HIGIEN.LIMP.POLIM.E LUBR.</t>
        </r>
      </text>
    </comment>
    <comment ref="Y529" authorId="0" shapeId="0" xr:uid="{B3AABA38-C64F-4719-B589-C1BD0CE15031}">
      <text>
        <r>
          <rPr>
            <sz val="10"/>
            <color indexed="81"/>
            <rFont val="Lucida Console"/>
            <family val="3"/>
          </rPr>
          <t>_x000D_
VASSOURAS,ESCOVAS,ESFREGOES,RODOS,DESEMTUP.E ESPAN</t>
        </r>
      </text>
    </comment>
    <comment ref="AW529" authorId="0" shapeId="0" xr:uid="{B9948CC5-B66C-410F-B7BF-0DCD46300F37}">
      <text>
        <r>
          <rPr>
            <sz val="10"/>
            <color indexed="81"/>
            <rFont val="Lucida Console"/>
            <family val="3"/>
          </rPr>
          <t>Tempo de Estoque (Meses)_x000D_
_x000D_
94,0</t>
        </r>
      </text>
    </comment>
    <comment ref="A530" authorId="0" shapeId="0" xr:uid="{4BB434E9-AE40-4994-B481-BD10752E33B4}">
      <text>
        <r>
          <rPr>
            <sz val="10"/>
            <color indexed="81"/>
            <rFont val="Lucida Console"/>
            <family val="3"/>
          </rPr>
          <t>_x000D_
81131</t>
        </r>
      </text>
    </comment>
    <comment ref="B530" authorId="0" shapeId="0" xr:uid="{9B34A5B1-01B9-4CA7-81F6-E413CDC47CF5}">
      <text>
        <r>
          <rPr>
            <sz val="10"/>
            <color indexed="81"/>
            <rFont val="Lucida Console"/>
            <family val="3"/>
          </rPr>
          <t xml:space="preserve">DESCRIÇÃO DETALHADA_x000D_
PALHA DE ACO Nº 01 - PACOTE COM 25  A 30 GRAMAS  </t>
        </r>
      </text>
    </comment>
    <comment ref="G530" authorId="0" shapeId="0" xr:uid="{B1350205-B2FA-4ECD-9108-655A33612B57}">
      <text>
        <r>
          <rPr>
            <sz val="10"/>
            <color indexed="81"/>
            <rFont val="Lucida Console"/>
            <family val="3"/>
          </rPr>
          <t>_x000D_
Últ estimativa : 150_x000D_
Enviada em     : 14.05.2020_x000D_
Ata - Venc     : 275/20 - 15.11.2021</t>
        </r>
      </text>
    </comment>
    <comment ref="O530" authorId="0" shapeId="0" xr:uid="{74FEB73C-1A5C-43E5-9041-2933B7E4F113}">
      <text>
        <r>
          <rPr>
            <sz val="10"/>
            <color indexed="81"/>
            <rFont val="Lucida Console"/>
            <family val="3"/>
          </rPr>
          <t>_x000D_
Pertencia a ATA nº 275/20_x000D_
Estimativa de Renovação enviada em 14.05.2020 - Qtd 150_x000D_
PP  86/19 lote _x000D_
11.10.19 = Processo finalizado</t>
        </r>
      </text>
    </comment>
    <comment ref="W530" authorId="0" shapeId="0" xr:uid="{EFB65850-6B76-4D5E-8DF9-5819496A7ACF}">
      <text>
        <r>
          <rPr>
            <sz val="10"/>
            <color indexed="81"/>
            <rFont val="Lucida Console"/>
            <family val="3"/>
          </rPr>
          <t>_x000D_
Administrativo</t>
        </r>
      </text>
    </comment>
    <comment ref="X530" authorId="0" shapeId="0" xr:uid="{7C1F3071-3B68-4E5C-897B-76889BC5B2BE}">
      <text>
        <r>
          <rPr>
            <sz val="10"/>
            <color indexed="81"/>
            <rFont val="Lucida Console"/>
            <family val="3"/>
          </rPr>
          <t>_x000D_
MAQ.EQUIP.E MATERIAIS P/ HIGIEN.LIMP.POLIM.E LUBR.</t>
        </r>
      </text>
    </comment>
    <comment ref="Y530" authorId="0" shapeId="0" xr:uid="{9C7D3D46-A55E-4683-B95A-598BE4FED607}">
      <text>
        <r>
          <rPr>
            <sz val="10"/>
            <color indexed="81"/>
            <rFont val="Lucida Console"/>
            <family val="3"/>
          </rPr>
          <t>_x000D_
ESPONJAS,BALDES,SACOS E CESTOS DE LIXO, ETC</t>
        </r>
      </text>
    </comment>
    <comment ref="AW530" authorId="0" shapeId="0" xr:uid="{C6DF1AA0-9381-41AE-96C8-867BA7A5CABA}">
      <text>
        <r>
          <rPr>
            <sz val="10"/>
            <color indexed="81"/>
            <rFont val="Lucida Console"/>
            <family val="3"/>
          </rPr>
          <t>Tempo de Estoque (Meses)_x000D_
_x000D_
70,0</t>
        </r>
      </text>
    </comment>
    <comment ref="A531" authorId="0" shapeId="0" xr:uid="{30878AD2-7025-42D4-B3BB-D4FB11D3A354}">
      <text>
        <r>
          <rPr>
            <sz val="10"/>
            <color indexed="81"/>
            <rFont val="Lucida Console"/>
            <family val="3"/>
          </rPr>
          <t>_x000D_
133021</t>
        </r>
      </text>
    </comment>
    <comment ref="B531" authorId="0" shapeId="0" xr:uid="{91B9F0F6-2DB2-4A11-878E-68804478F2F7}">
      <text>
        <r>
          <rPr>
            <sz val="10"/>
            <color indexed="81"/>
            <rFont val="Lucida Console"/>
            <family val="3"/>
          </rPr>
          <t>DESCRIÇÃO DETALHADA_x000D_
PANO DE CHAO, MEDIDAS: 45 X 75 CM (VARIACAO +/- 5 CM), 100% ALGODAO, ALVEJADO, PESO MINIMO DE 130 GRAMAS.</t>
        </r>
      </text>
    </comment>
    <comment ref="G531" authorId="0" shapeId="0" xr:uid="{4A4FAF9E-14D6-4A59-A60E-7982C205089D}">
      <text>
        <r>
          <rPr>
            <sz val="10"/>
            <color indexed="81"/>
            <rFont val="Lucida Console"/>
            <family val="3"/>
          </rPr>
          <t>_x000D_
Últ estimativa : 1.000_x000D_
Enviada em     : 10.09.2021_x000D_
Ata - Venc     : 308/20 - 28.12.2021</t>
        </r>
      </text>
    </comment>
    <comment ref="W531" authorId="0" shapeId="0" xr:uid="{F503307E-67BD-45F7-AEE6-13D0F371E50C}">
      <text>
        <r>
          <rPr>
            <sz val="10"/>
            <color indexed="81"/>
            <rFont val="Lucida Console"/>
            <family val="3"/>
          </rPr>
          <t>_x000D_
Administrativo</t>
        </r>
      </text>
    </comment>
    <comment ref="X531" authorId="0" shapeId="0" xr:uid="{614270C3-D9F9-40D9-937E-608EDA130CCB}">
      <text>
        <r>
          <rPr>
            <sz val="10"/>
            <color indexed="81"/>
            <rFont val="Lucida Console"/>
            <family val="3"/>
          </rPr>
          <t>_x000D_
MAQ.EQUIP.E MATERIAIS P/ HIGIEN.LIMP.POLIM.E LUBR.</t>
        </r>
      </text>
    </comment>
    <comment ref="Y531" authorId="0" shapeId="0" xr:uid="{3902D29F-6F55-4D02-A49E-84FF6FFDC7B2}">
      <text>
        <r>
          <rPr>
            <sz val="10"/>
            <color indexed="81"/>
            <rFont val="Lucida Console"/>
            <family val="3"/>
          </rPr>
          <t>_x000D_
PANO PARA CHAO, COPA E FLANELA</t>
        </r>
      </text>
    </comment>
    <comment ref="AW531" authorId="0" shapeId="0" xr:uid="{9DC85B79-EB67-4643-B0C0-4CE5210521B2}">
      <text>
        <r>
          <rPr>
            <sz val="10"/>
            <color indexed="81"/>
            <rFont val="Lucida Console"/>
            <family val="3"/>
          </rPr>
          <t>Tempo de Estoque (Meses)_x000D_
_x000D_
0,0</t>
        </r>
      </text>
    </comment>
    <comment ref="A532" authorId="0" shapeId="0" xr:uid="{B9040D26-93C1-41E7-8317-EF729D352319}">
      <text>
        <r>
          <rPr>
            <sz val="10"/>
            <color indexed="81"/>
            <rFont val="Lucida Console"/>
            <family val="3"/>
          </rPr>
          <t>_x000D_
12659</t>
        </r>
      </text>
    </comment>
    <comment ref="B532" authorId="0" shapeId="0" xr:uid="{CCFD5250-38FB-43D5-A3EA-E1497AFE08FC}">
      <text>
        <r>
          <rPr>
            <sz val="10"/>
            <color indexed="81"/>
            <rFont val="Lucida Console"/>
            <family val="3"/>
          </rPr>
          <t xml:space="preserve">DESCRIÇÃO DETALHADA_x000D_
PANO P/ COPA ATOALHADO (FELPUDO), 100% ALGODAO - MEDIDAS: 41 X 62 CM </t>
        </r>
      </text>
    </comment>
    <comment ref="G532" authorId="0" shapeId="0" xr:uid="{20C9BFC5-FBC3-4E8A-BE35-B67EB056E1F9}">
      <text>
        <r>
          <rPr>
            <sz val="10"/>
            <color indexed="81"/>
            <rFont val="Lucida Console"/>
            <family val="3"/>
          </rPr>
          <t>_x000D_
Últ estimativa : 2.800_x000D_
Enviada em     : 22.04.2021_x000D_
Ata - Venc     : 178/20 - 20.08.2021</t>
        </r>
      </text>
    </comment>
    <comment ref="O532" authorId="0" shapeId="0" xr:uid="{38C9A5F7-B7AA-4005-AD80-517790E5817F}">
      <text>
        <r>
          <rPr>
            <sz val="10"/>
            <color indexed="81"/>
            <rFont val="Lucida Console"/>
            <family val="3"/>
          </rPr>
          <t xml:space="preserve">_x000D_
Pertencia a ATA nº 178/20_x000D_
Estimativa de Renovação enviada em 22.04.2021 - Qtd 2.800_x000D_
PE 122/21 lote _x000D_
 = </t>
        </r>
      </text>
    </comment>
    <comment ref="W532" authorId="0" shapeId="0" xr:uid="{8DF98D72-247B-4768-A65B-1AF9518975D3}">
      <text>
        <r>
          <rPr>
            <sz val="10"/>
            <color indexed="81"/>
            <rFont val="Lucida Console"/>
            <family val="3"/>
          </rPr>
          <t>_x000D_
Administrativo</t>
        </r>
      </text>
    </comment>
    <comment ref="X532" authorId="0" shapeId="0" xr:uid="{6A5D4ECF-0C82-4410-A0FC-C257DF9B79C2}">
      <text>
        <r>
          <rPr>
            <sz val="10"/>
            <color indexed="81"/>
            <rFont val="Lucida Console"/>
            <family val="3"/>
          </rPr>
          <t>_x000D_
MAQ.EQUIP.E MATERIAIS P/ HIGIEN.LIMP.POLIM.E LUBR.</t>
        </r>
      </text>
    </comment>
    <comment ref="Y532" authorId="0" shapeId="0" xr:uid="{A63238A4-5F41-46C2-BEAF-F3DE3069573F}">
      <text>
        <r>
          <rPr>
            <sz val="10"/>
            <color indexed="81"/>
            <rFont val="Lucida Console"/>
            <family val="3"/>
          </rPr>
          <t>_x000D_
PANO PARA CHAO, COPA E FLANELA</t>
        </r>
      </text>
    </comment>
    <comment ref="AW532" authorId="0" shapeId="0" xr:uid="{654CD8C9-4222-4A3B-86AB-916BDAE72B46}">
      <text>
        <r>
          <rPr>
            <sz val="10"/>
            <color indexed="81"/>
            <rFont val="Lucida Console"/>
            <family val="3"/>
          </rPr>
          <t>Tempo de Estoque (Meses)_x000D_
_x000D_
563,0</t>
        </r>
      </text>
    </comment>
    <comment ref="A533" authorId="0" shapeId="0" xr:uid="{37FF8007-4697-41BC-B231-B5564CEFD64A}">
      <text>
        <r>
          <rPr>
            <sz val="10"/>
            <color indexed="81"/>
            <rFont val="Lucida Console"/>
            <family val="3"/>
          </rPr>
          <t>_x000D_
105259</t>
        </r>
      </text>
    </comment>
    <comment ref="B533" authorId="0" shapeId="0" xr:uid="{10E5BF6E-B5EC-452F-9C22-258B9EBE5774}">
      <text>
        <r>
          <rPr>
            <sz val="10"/>
            <color indexed="81"/>
            <rFont val="Lucida Console"/>
            <family val="3"/>
          </rPr>
          <t xml:space="preserve">DESCRIÇÃO DETALHADA_x000D_
PAPEL ADESIVO P/ ENCADERNACAO (TIPO CONTACT) - 0,50 M DE LARGURA (VARIACAO +/- 0,05M) - TRANSPARENTE - ROLO COM 25 M </t>
        </r>
      </text>
    </comment>
    <comment ref="W533" authorId="0" shapeId="0" xr:uid="{EC1463C3-D733-435A-9D0E-0FDCB155C589}">
      <text>
        <r>
          <rPr>
            <sz val="10"/>
            <color indexed="81"/>
            <rFont val="Lucida Console"/>
            <family val="3"/>
          </rPr>
          <t>_x000D_
Administrativo</t>
        </r>
      </text>
    </comment>
    <comment ref="X533" authorId="0" shapeId="0" xr:uid="{CAE91CB9-346C-444F-9B7E-17F8CFC4446A}">
      <text>
        <r>
          <rPr>
            <sz val="10"/>
            <color indexed="81"/>
            <rFont val="Lucida Console"/>
            <family val="3"/>
          </rPr>
          <t>_x000D_
MAQ. E EQUIP. P/ IND. GRAFICA COMP. ACESS. E PAPEI</t>
        </r>
      </text>
    </comment>
    <comment ref="Y533" authorId="0" shapeId="0" xr:uid="{D8F2718B-86B7-49F2-8A5A-BED7AD8E5D3A}">
      <text>
        <r>
          <rPr>
            <sz val="10"/>
            <color indexed="81"/>
            <rFont val="Lucida Console"/>
            <family val="3"/>
          </rPr>
          <t>_x000D_
PAPEIS ESPECIAIS</t>
        </r>
      </text>
    </comment>
    <comment ref="AW533" authorId="0" shapeId="0" xr:uid="{743CF866-7517-4147-94D7-3EF812D34935}">
      <text>
        <r>
          <rPr>
            <sz val="10"/>
            <color indexed="81"/>
            <rFont val="Lucida Console"/>
            <family val="3"/>
          </rPr>
          <t>Tempo de Estoque (Meses)_x000D_
_x000D_
1.642,0</t>
        </r>
      </text>
    </comment>
    <comment ref="A534" authorId="0" shapeId="0" xr:uid="{E025907E-76F7-46C7-89CC-AAB7A128D620}">
      <text>
        <r>
          <rPr>
            <sz val="10"/>
            <color indexed="81"/>
            <rFont val="Lucida Console"/>
            <family val="3"/>
          </rPr>
          <t>_x000D_
15530</t>
        </r>
      </text>
    </comment>
    <comment ref="B534" authorId="0" shapeId="0" xr:uid="{0D7F5747-CC81-445E-9154-901415EFC7DB}">
      <text>
        <r>
          <rPr>
            <sz val="10"/>
            <color indexed="81"/>
            <rFont val="Lucida Console"/>
            <family val="3"/>
          </rPr>
          <t>DESCRIÇÃO DETALHADA_x000D_
PAPEL ALMACO C/ PAUTA</t>
        </r>
      </text>
    </comment>
    <comment ref="W534" authorId="0" shapeId="0" xr:uid="{46A0AC9A-00FC-4E65-A60F-763B2DC138A9}">
      <text>
        <r>
          <rPr>
            <sz val="10"/>
            <color indexed="81"/>
            <rFont val="Lucida Console"/>
            <family val="3"/>
          </rPr>
          <t>_x000D_
Administrativo</t>
        </r>
      </text>
    </comment>
    <comment ref="X534" authorId="0" shapeId="0" xr:uid="{0D35D0D0-6199-45D0-ACE0-8B0641147D3C}">
      <text>
        <r>
          <rPr>
            <sz val="10"/>
            <color indexed="81"/>
            <rFont val="Lucida Console"/>
            <family val="3"/>
          </rPr>
          <t>_x000D_
MAQ., EQUIP., COMP., ACES., MAT. PARA ESCRIT.E ESCOLAR</t>
        </r>
      </text>
    </comment>
    <comment ref="Y534" authorId="0" shapeId="0" xr:uid="{72F7AB82-CFD1-43C0-82BB-DD2E76B56B7D}">
      <text>
        <r>
          <rPr>
            <sz val="10"/>
            <color indexed="81"/>
            <rFont val="Lucida Console"/>
            <family val="3"/>
          </rPr>
          <t>_x000D_
PAPEIS PADRONIZADOS E TIMBRADOS</t>
        </r>
      </text>
    </comment>
    <comment ref="AW534" authorId="0" shapeId="0" xr:uid="{E597539F-B0B0-4143-93F4-0751CC44749B}">
      <text>
        <r>
          <rPr>
            <sz val="10"/>
            <color indexed="81"/>
            <rFont val="Lucida Console"/>
            <family val="3"/>
          </rPr>
          <t>Tempo de Estoque (Meses)_x000D_
_x000D_
25.338,0</t>
        </r>
      </text>
    </comment>
    <comment ref="A535" authorId="0" shapeId="0" xr:uid="{4E651D45-B714-4BA9-8A08-F4069A58CEBE}">
      <text>
        <r>
          <rPr>
            <sz val="10"/>
            <color indexed="81"/>
            <rFont val="Lucida Console"/>
            <family val="3"/>
          </rPr>
          <t>_x000D_
29964</t>
        </r>
      </text>
    </comment>
    <comment ref="B535" authorId="0" shapeId="0" xr:uid="{363DB68C-F3BE-4F6A-B91F-CABDD26037B0}">
      <text>
        <r>
          <rPr>
            <sz val="10"/>
            <color indexed="81"/>
            <rFont val="Lucida Console"/>
            <family val="3"/>
          </rPr>
          <t>DESCRIÇÃO DETALHADA_x000D_
PAPEL CAMURCA - 60 X 40 - ROSA - AS MEDIDAS PODERAO VARIAR +/- 5 CM</t>
        </r>
      </text>
    </comment>
    <comment ref="G535" authorId="0" shapeId="0" xr:uid="{B0572CA7-1288-4605-8091-16624E2A3967}">
      <text>
        <r>
          <rPr>
            <sz val="10"/>
            <color indexed="81"/>
            <rFont val="Lucida Console"/>
            <family val="3"/>
          </rPr>
          <t>_x000D_
Últ estimativa : 10.000_x000D_
Enviada em     : 19.12.2019_x000D_
Ata - Venc     : 143/21 - 20.05.2022</t>
        </r>
      </text>
    </comment>
    <comment ref="O535" authorId="0" shapeId="0" xr:uid="{E167C2AA-24D9-4157-94DD-E15786E0829A}">
      <text>
        <r>
          <rPr>
            <sz val="10"/>
            <color indexed="81"/>
            <rFont val="Lucida Console"/>
            <family val="3"/>
          </rPr>
          <t>_x000D_
Pertencia a ATA nº 143/21_x000D_
Estimativa de Renovação enviada em 19.12.2019 - Qtd 10.000_x000D_
PE  61/21 lote _x000D_
30.04.21 = Finalizado. Ata 143/20</t>
        </r>
      </text>
    </comment>
    <comment ref="W535" authorId="0" shapeId="0" xr:uid="{75864A71-6FA1-4140-B34F-739C7AEAEF77}">
      <text>
        <r>
          <rPr>
            <sz val="10"/>
            <color indexed="81"/>
            <rFont val="Lucida Console"/>
            <family val="3"/>
          </rPr>
          <t>_x000D_
Pedagógico</t>
        </r>
      </text>
    </comment>
    <comment ref="X535" authorId="0" shapeId="0" xr:uid="{497BA55F-3C99-4BA9-A816-CB7D24C4E021}">
      <text>
        <r>
          <rPr>
            <sz val="10"/>
            <color indexed="81"/>
            <rFont val="Lucida Console"/>
            <family val="3"/>
          </rPr>
          <t>_x000D_
MAQ. E EQUIP. P/ IND. GRAFICA COMP. ACESS. E PAPEI</t>
        </r>
      </text>
    </comment>
    <comment ref="Y535" authorId="0" shapeId="0" xr:uid="{6076D432-F63A-45E1-B94D-5D1AF9A7D427}">
      <text>
        <r>
          <rPr>
            <sz val="10"/>
            <color indexed="81"/>
            <rFont val="Lucida Console"/>
            <family val="3"/>
          </rPr>
          <t>_x000D_
PAPEIS E PAPELOES</t>
        </r>
      </text>
    </comment>
    <comment ref="AW535" authorId="0" shapeId="0" xr:uid="{8C9872C5-A1B1-4DA3-A4C8-7374CB54EC90}">
      <text>
        <r>
          <rPr>
            <sz val="10"/>
            <color indexed="81"/>
            <rFont val="Lucida Console"/>
            <family val="3"/>
          </rPr>
          <t>Tempo de Estoque (Meses)_x000D_
_x000D_
1.000,0</t>
        </r>
      </text>
    </comment>
    <comment ref="A536" authorId="0" shapeId="0" xr:uid="{FDF4D0B7-5835-4AA3-9BE4-4E5CFBC2B76D}">
      <text>
        <r>
          <rPr>
            <sz val="10"/>
            <color indexed="81"/>
            <rFont val="Lucida Console"/>
            <family val="3"/>
          </rPr>
          <t>_x000D_
124261</t>
        </r>
      </text>
    </comment>
    <comment ref="B536" authorId="0" shapeId="0" xr:uid="{F06E2FBB-7DDA-40AA-9B01-58FEEBEF5489}">
      <text>
        <r>
          <rPr>
            <sz val="10"/>
            <color indexed="81"/>
            <rFont val="Lucida Console"/>
            <family val="3"/>
          </rPr>
          <t>DESCRIÇÃO DETALHADA_x000D_
PAPEL CAMURCA - 60 X 40 CM - AZUL CLARO (VARIACAO +/- 05 CM)</t>
        </r>
      </text>
    </comment>
    <comment ref="G536" authorId="0" shapeId="0" xr:uid="{A52250CA-BA56-4178-B370-91EF95F57655}">
      <text>
        <r>
          <rPr>
            <sz val="10"/>
            <color indexed="81"/>
            <rFont val="Lucida Console"/>
            <family val="3"/>
          </rPr>
          <t>_x000D_
Últ estimativa : 10.000_x000D_
Enviada em     : 19.12.2019_x000D_
Ata - Venc     : 143/21 - 20.05.2022</t>
        </r>
      </text>
    </comment>
    <comment ref="O536" authorId="0" shapeId="0" xr:uid="{2CC0BDCE-DCF6-4367-AED1-51A4FFFDDDC4}">
      <text>
        <r>
          <rPr>
            <sz val="10"/>
            <color indexed="81"/>
            <rFont val="Lucida Console"/>
            <family val="3"/>
          </rPr>
          <t>_x000D_
Pertencia a ATA nº 143/21_x000D_
Estimativa de Renovação enviada em 19.12.2019 - Qtd 10.000_x000D_
PE  61/21 lote _x000D_
30.04.21 = Finalizado. Ata 143/20</t>
        </r>
      </text>
    </comment>
    <comment ref="W536" authorId="0" shapeId="0" xr:uid="{7E94AA7D-6097-47C3-A19B-14D99CD671F2}">
      <text>
        <r>
          <rPr>
            <sz val="10"/>
            <color indexed="81"/>
            <rFont val="Lucida Console"/>
            <family val="3"/>
          </rPr>
          <t>_x000D_
Pedagógico</t>
        </r>
      </text>
    </comment>
    <comment ref="X536" authorId="0" shapeId="0" xr:uid="{63A0B4A8-CCAD-4500-ABCA-7BE2AAAEF8D2}">
      <text>
        <r>
          <rPr>
            <sz val="10"/>
            <color indexed="81"/>
            <rFont val="Lucida Console"/>
            <family val="3"/>
          </rPr>
          <t>_x000D_
MAQ. E EQUIP. P/ IND. GRAFICA COMP. ACESS. E PAPEI</t>
        </r>
      </text>
    </comment>
    <comment ref="Y536" authorId="0" shapeId="0" xr:uid="{EC01FF09-1347-47E1-8AD1-669A00131D9A}">
      <text>
        <r>
          <rPr>
            <sz val="10"/>
            <color indexed="81"/>
            <rFont val="Lucida Console"/>
            <family val="3"/>
          </rPr>
          <t>_x000D_
PAPEIS E PAPELOES</t>
        </r>
      </text>
    </comment>
    <comment ref="AW536" authorId="0" shapeId="0" xr:uid="{1A83A4CB-DA8A-4024-BCD3-FDB11105E627}">
      <text>
        <r>
          <rPr>
            <sz val="10"/>
            <color indexed="81"/>
            <rFont val="Lucida Console"/>
            <family val="3"/>
          </rPr>
          <t>Tempo de Estoque (Meses)_x000D_
_x000D_
1.728,0</t>
        </r>
      </text>
    </comment>
    <comment ref="A537" authorId="0" shapeId="0" xr:uid="{4F316C9A-1ABE-4A6D-AA65-9CC388CBD670}">
      <text>
        <r>
          <rPr>
            <sz val="10"/>
            <color indexed="81"/>
            <rFont val="Lucida Console"/>
            <family val="3"/>
          </rPr>
          <t>_x000D_
29956</t>
        </r>
      </text>
    </comment>
    <comment ref="B537" authorId="0" shapeId="0" xr:uid="{2AB867B4-FC07-4D21-AA93-AEED2CABCDED}">
      <text>
        <r>
          <rPr>
            <sz val="10"/>
            <color indexed="81"/>
            <rFont val="Lucida Console"/>
            <family val="3"/>
          </rPr>
          <t>DESCRIÇÃO DETALHADA_x000D_
PAPEL CAMURCA - 60 X 40 CM - BRANCO</t>
        </r>
      </text>
    </comment>
    <comment ref="G537" authorId="0" shapeId="0" xr:uid="{16BB64F2-3B9E-4A58-A48A-109375E30DAB}">
      <text>
        <r>
          <rPr>
            <sz val="10"/>
            <color indexed="81"/>
            <rFont val="Lucida Console"/>
            <family val="3"/>
          </rPr>
          <t>_x000D_
Últ estimativa : 10.000_x000D_
Enviada em     : 19.12.2019_x000D_
Ata - Venc     : 143/21 - 20.05.2022</t>
        </r>
      </text>
    </comment>
    <comment ref="O537" authorId="0" shapeId="0" xr:uid="{BE4EF574-6E3B-4975-9470-A2AD21EECFCB}">
      <text>
        <r>
          <rPr>
            <sz val="10"/>
            <color indexed="81"/>
            <rFont val="Lucida Console"/>
            <family val="3"/>
          </rPr>
          <t>_x000D_
Pertencia a ATA nº 143/21_x000D_
Estimativa de Renovação enviada em 19.12.2019 - Qtd 10.000_x000D_
PE  61/21 lote _x000D_
30.04.21 = Finalizado. Ata 143/20</t>
        </r>
      </text>
    </comment>
    <comment ref="W537" authorId="0" shapeId="0" xr:uid="{B2D8AB7F-8706-4A0A-885A-914511274937}">
      <text>
        <r>
          <rPr>
            <sz val="10"/>
            <color indexed="81"/>
            <rFont val="Lucida Console"/>
            <family val="3"/>
          </rPr>
          <t>_x000D_
Pedagógico</t>
        </r>
      </text>
    </comment>
    <comment ref="X537" authorId="0" shapeId="0" xr:uid="{EC1CD0D4-19EB-4D14-BDB2-2DAB0E4C08B9}">
      <text>
        <r>
          <rPr>
            <sz val="10"/>
            <color indexed="81"/>
            <rFont val="Lucida Console"/>
            <family val="3"/>
          </rPr>
          <t>_x000D_
MAQ. E EQUIP. P/ IND. GRAFICA COMP. ACESS. E PAPEI</t>
        </r>
      </text>
    </comment>
    <comment ref="Y537" authorId="0" shapeId="0" xr:uid="{1F9497FB-9B04-437F-8078-97909BA3C075}">
      <text>
        <r>
          <rPr>
            <sz val="10"/>
            <color indexed="81"/>
            <rFont val="Lucida Console"/>
            <family val="3"/>
          </rPr>
          <t>_x000D_
PAPEIS E PAPELOES</t>
        </r>
      </text>
    </comment>
    <comment ref="AW537" authorId="0" shapeId="0" xr:uid="{A2911BCF-72C4-4969-80F0-AD6CB7EBD8D4}">
      <text>
        <r>
          <rPr>
            <sz val="10"/>
            <color indexed="81"/>
            <rFont val="Lucida Console"/>
            <family val="3"/>
          </rPr>
          <t>Tempo de Estoque (Meses)_x000D_
_x000D_
1.188,0</t>
        </r>
      </text>
    </comment>
    <comment ref="A538" authorId="0" shapeId="0" xr:uid="{13C33921-5624-4723-BFA7-563FA032F451}">
      <text>
        <r>
          <rPr>
            <sz val="10"/>
            <color indexed="81"/>
            <rFont val="Lucida Console"/>
            <family val="3"/>
          </rPr>
          <t>_x000D_
29962</t>
        </r>
      </text>
    </comment>
    <comment ref="B538" authorId="0" shapeId="0" xr:uid="{189AC898-5C5B-4A8B-A50B-05E1D554D914}">
      <text>
        <r>
          <rPr>
            <sz val="10"/>
            <color indexed="81"/>
            <rFont val="Lucida Console"/>
            <family val="3"/>
          </rPr>
          <t>DESCRIÇÃO DETALHADA_x000D_
PAPEL CAMURCA - 60 X 40 CM - MARROM</t>
        </r>
      </text>
    </comment>
    <comment ref="G538" authorId="0" shapeId="0" xr:uid="{297F2EBF-BBD1-4F83-B2A7-DDC1BC3491C3}">
      <text>
        <r>
          <rPr>
            <sz val="10"/>
            <color indexed="81"/>
            <rFont val="Lucida Console"/>
            <family val="3"/>
          </rPr>
          <t>_x000D_
Últ estimativa : 10.000_x000D_
Enviada em     : 19.12.2019_x000D_
Ata - Venc     : 143/21 - 20.05.2022</t>
        </r>
      </text>
    </comment>
    <comment ref="O538" authorId="0" shapeId="0" xr:uid="{7C744CE5-8357-4FAD-B541-0F08BD77D75D}">
      <text>
        <r>
          <rPr>
            <sz val="10"/>
            <color indexed="81"/>
            <rFont val="Lucida Console"/>
            <family val="3"/>
          </rPr>
          <t>_x000D_
Pertencia a ATA nº 143/21_x000D_
Estimativa de Renovação enviada em 19.12.2019 - Qtd 10.000_x000D_
PE  61/21 lote _x000D_
30.04.21 = Finalizado. Ata 143/20</t>
        </r>
      </text>
    </comment>
    <comment ref="W538" authorId="0" shapeId="0" xr:uid="{D4067CF4-59CE-472A-B12E-0EAE0CD18E95}">
      <text>
        <r>
          <rPr>
            <sz val="10"/>
            <color indexed="81"/>
            <rFont val="Lucida Console"/>
            <family val="3"/>
          </rPr>
          <t>_x000D_
Pedagógico</t>
        </r>
      </text>
    </comment>
    <comment ref="X538" authorId="0" shapeId="0" xr:uid="{56E13797-FCB6-46F0-A7D4-16E5BED6DD08}">
      <text>
        <r>
          <rPr>
            <sz val="10"/>
            <color indexed="81"/>
            <rFont val="Lucida Console"/>
            <family val="3"/>
          </rPr>
          <t>_x000D_
MAQ. E EQUIP. P/ IND. GRAFICA COMP. ACESS. E PAPEI</t>
        </r>
      </text>
    </comment>
    <comment ref="Y538" authorId="0" shapeId="0" xr:uid="{4536A43E-206B-4FD1-9C79-CB34223FF204}">
      <text>
        <r>
          <rPr>
            <sz val="10"/>
            <color indexed="81"/>
            <rFont val="Lucida Console"/>
            <family val="3"/>
          </rPr>
          <t>_x000D_
PAPEIS E PAPELOES</t>
        </r>
      </text>
    </comment>
    <comment ref="AW538" authorId="0" shapeId="0" xr:uid="{F746BC1E-28C3-4D45-AED8-16CCDBAC9DC2}">
      <text>
        <r>
          <rPr>
            <sz val="10"/>
            <color indexed="81"/>
            <rFont val="Lucida Console"/>
            <family val="3"/>
          </rPr>
          <t>Tempo de Estoque (Meses)_x000D_
_x000D_
1.000,0</t>
        </r>
      </text>
    </comment>
    <comment ref="A539" authorId="0" shapeId="0" xr:uid="{D3CC6EAC-13CF-4A70-A8E4-C7C3F60170D6}">
      <text>
        <r>
          <rPr>
            <sz val="10"/>
            <color indexed="81"/>
            <rFont val="Lucida Console"/>
            <family val="3"/>
          </rPr>
          <t>_x000D_
29959</t>
        </r>
      </text>
    </comment>
    <comment ref="B539" authorId="0" shapeId="0" xr:uid="{97DFAB5B-9A85-4AE2-92F0-26AAA7DFC8F0}">
      <text>
        <r>
          <rPr>
            <sz val="10"/>
            <color indexed="81"/>
            <rFont val="Lucida Console"/>
            <family val="3"/>
          </rPr>
          <t>DESCRIÇÃO DETALHADA_x000D_
PAPEL CAMURCA - 60 X 40 CM - PRETO</t>
        </r>
      </text>
    </comment>
    <comment ref="G539" authorId="0" shapeId="0" xr:uid="{D6165913-F184-44DC-8461-43522BE7B55E}">
      <text>
        <r>
          <rPr>
            <sz val="10"/>
            <color indexed="81"/>
            <rFont val="Lucida Console"/>
            <family val="3"/>
          </rPr>
          <t>_x000D_
Últ estimativa : 10.000_x000D_
Enviada em     : 19.12.2019_x000D_
Ata - Venc     : 143/21 - 20.05.2022</t>
        </r>
      </text>
    </comment>
    <comment ref="O539" authorId="0" shapeId="0" xr:uid="{20D48FF8-A514-4108-B98C-F23363938858}">
      <text>
        <r>
          <rPr>
            <sz val="10"/>
            <color indexed="81"/>
            <rFont val="Lucida Console"/>
            <family val="3"/>
          </rPr>
          <t>_x000D_
Pertencia a ATA nº 143/21_x000D_
Estimativa de Renovação enviada em 19.12.2019 - Qtd 10.000_x000D_
PE  61/21 lote _x000D_
30.04.21 = Finalizado. Ata 143/20</t>
        </r>
      </text>
    </comment>
    <comment ref="W539" authorId="0" shapeId="0" xr:uid="{A430B4CD-47F3-44EE-BF3B-D7A7CEC06767}">
      <text>
        <r>
          <rPr>
            <sz val="10"/>
            <color indexed="81"/>
            <rFont val="Lucida Console"/>
            <family val="3"/>
          </rPr>
          <t>_x000D_
Pedagógico</t>
        </r>
      </text>
    </comment>
    <comment ref="X539" authorId="0" shapeId="0" xr:uid="{AA075826-A29E-4B61-9601-27A866DD28F1}">
      <text>
        <r>
          <rPr>
            <sz val="10"/>
            <color indexed="81"/>
            <rFont val="Lucida Console"/>
            <family val="3"/>
          </rPr>
          <t>_x000D_
MAQ. E EQUIP. P/ IND. GRAFICA COMP. ACESS. E PAPEI</t>
        </r>
      </text>
    </comment>
    <comment ref="Y539" authorId="0" shapeId="0" xr:uid="{7CBCEB98-96FB-4810-8C13-78F263723967}">
      <text>
        <r>
          <rPr>
            <sz val="10"/>
            <color indexed="81"/>
            <rFont val="Lucida Console"/>
            <family val="3"/>
          </rPr>
          <t>_x000D_
PAPEIS E PAPELOES</t>
        </r>
      </text>
    </comment>
    <comment ref="AW539" authorId="0" shapeId="0" xr:uid="{12254C3F-6B18-4953-9A71-E563A7024769}">
      <text>
        <r>
          <rPr>
            <sz val="10"/>
            <color indexed="81"/>
            <rFont val="Lucida Console"/>
            <family val="3"/>
          </rPr>
          <t>Tempo de Estoque (Meses)_x000D_
_x000D_
1.200,0</t>
        </r>
      </text>
    </comment>
    <comment ref="A540" authorId="0" shapeId="0" xr:uid="{DF0A1BF0-2662-4720-92C9-122F6AC540C7}">
      <text>
        <r>
          <rPr>
            <sz val="10"/>
            <color indexed="81"/>
            <rFont val="Lucida Console"/>
            <family val="3"/>
          </rPr>
          <t>_x000D_
29961</t>
        </r>
      </text>
    </comment>
    <comment ref="B540" authorId="0" shapeId="0" xr:uid="{58885DE8-E7FF-4B57-B5C1-EAEC844FE48E}">
      <text>
        <r>
          <rPr>
            <sz val="10"/>
            <color indexed="81"/>
            <rFont val="Lucida Console"/>
            <family val="3"/>
          </rPr>
          <t>DESCRIÇÃO DETALHADA_x000D_
PAPEL CAMURCA - 60 X 40 CM - VERMELHO</t>
        </r>
      </text>
    </comment>
    <comment ref="G540" authorId="0" shapeId="0" xr:uid="{EB6586F0-DB26-4962-B5F4-9FC4885A9784}">
      <text>
        <r>
          <rPr>
            <sz val="10"/>
            <color indexed="81"/>
            <rFont val="Lucida Console"/>
            <family val="3"/>
          </rPr>
          <t>_x000D_
Últ estimativa : 10.000_x000D_
Enviada em     : 19.12.2019_x000D_
Ata - Venc     : 143/21 - 20.05.2022</t>
        </r>
      </text>
    </comment>
    <comment ref="O540" authorId="0" shapeId="0" xr:uid="{6F02B397-05F2-40E4-BE40-21E503ADA060}">
      <text>
        <r>
          <rPr>
            <sz val="10"/>
            <color indexed="81"/>
            <rFont val="Lucida Console"/>
            <family val="3"/>
          </rPr>
          <t>_x000D_
Pertencia a ATA nº 143/21_x000D_
Estimativa de Renovação enviada em 19.12.2019 - Qtd 10.000_x000D_
PE  61/21 lote _x000D_
30.04.21 = Finalizado. Ata 143/20</t>
        </r>
      </text>
    </comment>
    <comment ref="W540" authorId="0" shapeId="0" xr:uid="{37844C91-DC72-45AE-8FF8-1827E9CB6418}">
      <text>
        <r>
          <rPr>
            <sz val="10"/>
            <color indexed="81"/>
            <rFont val="Lucida Console"/>
            <family val="3"/>
          </rPr>
          <t>_x000D_
Pedagógico</t>
        </r>
      </text>
    </comment>
    <comment ref="X540" authorId="0" shapeId="0" xr:uid="{BAD69965-B489-4A39-8520-8DEB68643B26}">
      <text>
        <r>
          <rPr>
            <sz val="10"/>
            <color indexed="81"/>
            <rFont val="Lucida Console"/>
            <family val="3"/>
          </rPr>
          <t>_x000D_
MAQ. E EQUIP. P/ IND. GRAFICA COMP. ACESS. E PAPEI</t>
        </r>
      </text>
    </comment>
    <comment ref="Y540" authorId="0" shapeId="0" xr:uid="{B71803F8-D51F-46E9-95E9-DFFD8DE5C6BA}">
      <text>
        <r>
          <rPr>
            <sz val="10"/>
            <color indexed="81"/>
            <rFont val="Lucida Console"/>
            <family val="3"/>
          </rPr>
          <t>_x000D_
PAPEIS E PAPELOES</t>
        </r>
      </text>
    </comment>
    <comment ref="AW540" authorId="0" shapeId="0" xr:uid="{72A9BE94-5FE8-4A4C-9205-CE5BF7999F23}">
      <text>
        <r>
          <rPr>
            <sz val="10"/>
            <color indexed="81"/>
            <rFont val="Lucida Console"/>
            <family val="3"/>
          </rPr>
          <t>Tempo de Estoque (Meses)_x000D_
_x000D_
1.500,0</t>
        </r>
      </text>
    </comment>
    <comment ref="A541" authorId="0" shapeId="0" xr:uid="{9DD58AD0-DD7D-4879-8186-F18F611BAB66}">
      <text>
        <r>
          <rPr>
            <sz val="10"/>
            <color indexed="81"/>
            <rFont val="Lucida Console"/>
            <family val="3"/>
          </rPr>
          <t>_x000D_
75938</t>
        </r>
      </text>
    </comment>
    <comment ref="B541" authorId="0" shapeId="0" xr:uid="{5ACABC56-8E79-4DE2-A64D-7F7BB937FB69}">
      <text>
        <r>
          <rPr>
            <sz val="10"/>
            <color indexed="81"/>
            <rFont val="Lucida Console"/>
            <family val="3"/>
          </rPr>
          <t>DESCRIÇÃO DETALHADA_x000D_
PAPEL CAMURCA - 60 X 40CM - AMARELO</t>
        </r>
      </text>
    </comment>
    <comment ref="G541" authorId="0" shapeId="0" xr:uid="{E32284C1-F3C2-4B53-8FE2-D44408C644F8}">
      <text>
        <r>
          <rPr>
            <sz val="10"/>
            <color indexed="81"/>
            <rFont val="Lucida Console"/>
            <family val="3"/>
          </rPr>
          <t>_x000D_
Últ estimativa : 10.000_x000D_
Enviada em     : 19.12.2019_x000D_
Ata - Venc     : 143/21 - 20.05.2022</t>
        </r>
      </text>
    </comment>
    <comment ref="O541" authorId="0" shapeId="0" xr:uid="{DE9EA054-FBB2-4996-9653-73506B6B78BD}">
      <text>
        <r>
          <rPr>
            <sz val="10"/>
            <color indexed="81"/>
            <rFont val="Lucida Console"/>
            <family val="3"/>
          </rPr>
          <t>_x000D_
Pertencia a ATA nº 143/21_x000D_
Estimativa de Renovação enviada em 19.12.2019 - Qtd 10.000_x000D_
PE  61/21 lote _x000D_
30.04.21 = Finalizado. Ata 143/20</t>
        </r>
      </text>
    </comment>
    <comment ref="W541" authorId="0" shapeId="0" xr:uid="{4541618A-FB13-4424-B604-1C4EC15BEF35}">
      <text>
        <r>
          <rPr>
            <sz val="10"/>
            <color indexed="81"/>
            <rFont val="Lucida Console"/>
            <family val="3"/>
          </rPr>
          <t>_x000D_
Pedagógico</t>
        </r>
      </text>
    </comment>
    <comment ref="X541" authorId="0" shapeId="0" xr:uid="{562CFAF8-5F86-4A66-AA80-CD887A7FCAF1}">
      <text>
        <r>
          <rPr>
            <sz val="10"/>
            <color indexed="81"/>
            <rFont val="Lucida Console"/>
            <family val="3"/>
          </rPr>
          <t>_x000D_
MAQ. E EQUIP. P/ IND. GRAFICA COMP. ACESS. E PAPEI</t>
        </r>
      </text>
    </comment>
    <comment ref="Y541" authorId="0" shapeId="0" xr:uid="{8E1F8301-EBCC-44D5-99B8-1B7F03240151}">
      <text>
        <r>
          <rPr>
            <sz val="10"/>
            <color indexed="81"/>
            <rFont val="Lucida Console"/>
            <family val="3"/>
          </rPr>
          <t>_x000D_
PAPEIS E PAPELOES</t>
        </r>
      </text>
    </comment>
    <comment ref="AW541" authorId="0" shapeId="0" xr:uid="{65C36D4D-D37D-42CA-8D88-7B539B54F742}">
      <text>
        <r>
          <rPr>
            <sz val="10"/>
            <color indexed="81"/>
            <rFont val="Lucida Console"/>
            <family val="3"/>
          </rPr>
          <t>Tempo de Estoque (Meses)_x000D_
_x000D_
1.300,0</t>
        </r>
      </text>
    </comment>
    <comment ref="A542" authorId="0" shapeId="0" xr:uid="{6F451F80-082B-4878-9E46-61C903A8EC32}">
      <text>
        <r>
          <rPr>
            <sz val="10"/>
            <color indexed="81"/>
            <rFont val="Lucida Console"/>
            <family val="3"/>
          </rPr>
          <t>_x000D_
23846</t>
        </r>
      </text>
    </comment>
    <comment ref="B542" authorId="0" shapeId="0" xr:uid="{576A3709-4644-48D4-917B-094528D59E33}">
      <text>
        <r>
          <rPr>
            <sz val="10"/>
            <color indexed="81"/>
            <rFont val="Lucida Console"/>
            <family val="3"/>
          </rPr>
          <t>DESCRIÇÃO DETALHADA_x000D_
PAPEL CARTAO - 50 X 70 CM - AMARELO (MEDIDAS PODERAO VARIAR +/- 5CM)</t>
        </r>
      </text>
    </comment>
    <comment ref="G542" authorId="0" shapeId="0" xr:uid="{68EF811D-D0A0-4B69-8C52-76D6758A8C32}">
      <text>
        <r>
          <rPr>
            <sz val="10"/>
            <color indexed="81"/>
            <rFont val="Lucida Console"/>
            <family val="3"/>
          </rPr>
          <t>_x000D_
Últ estimativa : 25.000_x000D_
Enviada em     : 19.12.2019_x000D_
Ata - Venc     : 143/21 - 20.05.2022</t>
        </r>
      </text>
    </comment>
    <comment ref="O542" authorId="0" shapeId="0" xr:uid="{F9C43029-5FB0-428A-A709-4EB78042133D}">
      <text>
        <r>
          <rPr>
            <sz val="10"/>
            <color indexed="81"/>
            <rFont val="Lucida Console"/>
            <family val="3"/>
          </rPr>
          <t>_x000D_
Pertencia a ATA nº 143/21_x000D_
Estimativa de Renovação enviada em 19.12.2019 - Qtd 25.000_x000D_
PE  61/21 lote _x000D_
30.04.21 = Finalizado. Ata 143/20</t>
        </r>
      </text>
    </comment>
    <comment ref="W542" authorId="0" shapeId="0" xr:uid="{B46D90A1-A387-4480-8B38-E38B410F331A}">
      <text>
        <r>
          <rPr>
            <sz val="10"/>
            <color indexed="81"/>
            <rFont val="Lucida Console"/>
            <family val="3"/>
          </rPr>
          <t>_x000D_
Pedagógico</t>
        </r>
      </text>
    </comment>
    <comment ref="X542" authorId="0" shapeId="0" xr:uid="{D414182B-9BCD-4063-87A7-9213931407FE}">
      <text>
        <r>
          <rPr>
            <sz val="10"/>
            <color indexed="81"/>
            <rFont val="Lucida Console"/>
            <family val="3"/>
          </rPr>
          <t>_x000D_
MAQ. E EQUIP. P/ IND. GRAFICA COMP. ACESS. E PAPEI</t>
        </r>
      </text>
    </comment>
    <comment ref="Y542" authorId="0" shapeId="0" xr:uid="{F42DA6CE-6578-42DC-BD04-C5D3B8EBF6FB}">
      <text>
        <r>
          <rPr>
            <sz val="10"/>
            <color indexed="81"/>
            <rFont val="Lucida Console"/>
            <family val="3"/>
          </rPr>
          <t>_x000D_
CARTOES E CARTOLINA</t>
        </r>
      </text>
    </comment>
    <comment ref="AW542" authorId="0" shapeId="0" xr:uid="{582D5628-E3EF-47D5-8572-3C89FF0F58B1}">
      <text>
        <r>
          <rPr>
            <sz val="10"/>
            <color indexed="81"/>
            <rFont val="Lucida Console"/>
            <family val="3"/>
          </rPr>
          <t>Tempo de Estoque (Meses)_x000D_
_x000D_
6.300,0</t>
        </r>
      </text>
    </comment>
    <comment ref="A543" authorId="0" shapeId="0" xr:uid="{F8CD2F9A-7E23-457D-B747-2AF5874760D0}">
      <text>
        <r>
          <rPr>
            <sz val="10"/>
            <color indexed="81"/>
            <rFont val="Lucida Console"/>
            <family val="3"/>
          </rPr>
          <t>_x000D_
30165</t>
        </r>
      </text>
    </comment>
    <comment ref="B543" authorId="0" shapeId="0" xr:uid="{98F03F56-8AB9-476C-BCF9-363198457E02}">
      <text>
        <r>
          <rPr>
            <sz val="10"/>
            <color indexed="81"/>
            <rFont val="Lucida Console"/>
            <family val="3"/>
          </rPr>
          <t>DESCRIÇÃO DETALHADA_x000D_
PAPEL CARTAO - 50 X 70 CM - AZUL ESCURO (MEDIDAS PODERAO VARIAR +/- 5CM)</t>
        </r>
      </text>
    </comment>
    <comment ref="G543" authorId="0" shapeId="0" xr:uid="{25E21659-A1FE-4B80-B66D-AD0DFFD66BDD}">
      <text>
        <r>
          <rPr>
            <sz val="10"/>
            <color indexed="81"/>
            <rFont val="Lucida Console"/>
            <family val="3"/>
          </rPr>
          <t>_x000D_
Últ estimativa : 25.000_x000D_
Enviada em     : 19.12.2019_x000D_
Ata - Venc     : 143/21 - 20.05.2022</t>
        </r>
      </text>
    </comment>
    <comment ref="O543" authorId="0" shapeId="0" xr:uid="{87D68709-5435-4EAF-9DC4-3F8E47B9D4C2}">
      <text>
        <r>
          <rPr>
            <sz val="10"/>
            <color indexed="81"/>
            <rFont val="Lucida Console"/>
            <family val="3"/>
          </rPr>
          <t>_x000D_
Pertencia a ATA nº 143/21_x000D_
Estimativa de Renovação enviada em 19.12.2019 - Qtd 25.000_x000D_
PE  61/21 lote _x000D_
30.04.21 = Finalizado. Ata 143/20</t>
        </r>
      </text>
    </comment>
    <comment ref="W543" authorId="0" shapeId="0" xr:uid="{A07107D6-464D-4901-83B8-5B5732D16D85}">
      <text>
        <r>
          <rPr>
            <sz val="10"/>
            <color indexed="81"/>
            <rFont val="Lucida Console"/>
            <family val="3"/>
          </rPr>
          <t>_x000D_
Pedagógico</t>
        </r>
      </text>
    </comment>
    <comment ref="X543" authorId="0" shapeId="0" xr:uid="{921FCAD2-A1F8-4A25-B53B-749C1E2DD425}">
      <text>
        <r>
          <rPr>
            <sz val="10"/>
            <color indexed="81"/>
            <rFont val="Lucida Console"/>
            <family val="3"/>
          </rPr>
          <t>_x000D_
MAQ. E EQUIP. P/ IND. GRAFICA COMP. ACESS. E PAPEI</t>
        </r>
      </text>
    </comment>
    <comment ref="Y543" authorId="0" shapeId="0" xr:uid="{1AD9E79A-ABC2-4C5F-9031-9B05DA9D4A39}">
      <text>
        <r>
          <rPr>
            <sz val="10"/>
            <color indexed="81"/>
            <rFont val="Lucida Console"/>
            <family val="3"/>
          </rPr>
          <t>_x000D_
CARTOES E CARTOLINA</t>
        </r>
      </text>
    </comment>
    <comment ref="AW543" authorId="0" shapeId="0" xr:uid="{69A492D7-0FEE-4DD1-A498-4050EFCEC0ED}">
      <text>
        <r>
          <rPr>
            <sz val="10"/>
            <color indexed="81"/>
            <rFont val="Lucida Console"/>
            <family val="3"/>
          </rPr>
          <t>Tempo de Estoque (Meses)_x000D_
_x000D_
7.300,0</t>
        </r>
      </text>
    </comment>
    <comment ref="A544" authorId="0" shapeId="0" xr:uid="{4D678976-61D4-45ED-9F75-3529B07298C5}">
      <text>
        <r>
          <rPr>
            <sz val="10"/>
            <color indexed="81"/>
            <rFont val="Lucida Console"/>
            <family val="3"/>
          </rPr>
          <t>_x000D_
23875</t>
        </r>
      </text>
    </comment>
    <comment ref="B544" authorId="0" shapeId="0" xr:uid="{82578347-23B5-4C2C-B1DF-4632D7AD3E05}">
      <text>
        <r>
          <rPr>
            <sz val="10"/>
            <color indexed="81"/>
            <rFont val="Lucida Console"/>
            <family val="3"/>
          </rPr>
          <t>DESCRIÇÃO DETALHADA_x000D_
PAPEL CARTAO - 50 X 70 CM - LARANJA (MEDIDAS PODERAO VARIAR +/- 5CM)</t>
        </r>
      </text>
    </comment>
    <comment ref="G544" authorId="0" shapeId="0" xr:uid="{5CF7A499-A6C1-4324-A677-68BDBE3B0785}">
      <text>
        <r>
          <rPr>
            <sz val="10"/>
            <color indexed="81"/>
            <rFont val="Lucida Console"/>
            <family val="3"/>
          </rPr>
          <t>_x000D_
Últ estimativa : 25.000_x000D_
Enviada em     : 19.12.2019_x000D_
Ata - Venc     : 143/21 - 20.05.2022</t>
        </r>
      </text>
    </comment>
    <comment ref="O544" authorId="0" shapeId="0" xr:uid="{7FAB74B2-76CC-41B5-A2E0-2E968876D6DE}">
      <text>
        <r>
          <rPr>
            <sz val="10"/>
            <color indexed="81"/>
            <rFont val="Lucida Console"/>
            <family val="3"/>
          </rPr>
          <t>_x000D_
Pertencia a ATA nº 143/21_x000D_
Estimativa de Renovação enviada em 19.12.2019 - Qtd 25.000_x000D_
PE  61/21 lote _x000D_
30.04.21 = Finalizado. Ata 143/20</t>
        </r>
      </text>
    </comment>
    <comment ref="W544" authorId="0" shapeId="0" xr:uid="{E222A820-6242-4843-9435-F37993FC8EC2}">
      <text>
        <r>
          <rPr>
            <sz val="10"/>
            <color indexed="81"/>
            <rFont val="Lucida Console"/>
            <family val="3"/>
          </rPr>
          <t>_x000D_
Pedagógico</t>
        </r>
      </text>
    </comment>
    <comment ref="X544" authorId="0" shapeId="0" xr:uid="{38530B5C-DC48-4AB8-86FD-1E037576CE95}">
      <text>
        <r>
          <rPr>
            <sz val="10"/>
            <color indexed="81"/>
            <rFont val="Lucida Console"/>
            <family val="3"/>
          </rPr>
          <t>_x000D_
MAQ. E EQUIP. P/ IND. GRAFICA COMP. ACESS. E PAPEI</t>
        </r>
      </text>
    </comment>
    <comment ref="Y544" authorId="0" shapeId="0" xr:uid="{5313B0D6-8ED2-44ED-A3C2-82E7C6634230}">
      <text>
        <r>
          <rPr>
            <sz val="10"/>
            <color indexed="81"/>
            <rFont val="Lucida Console"/>
            <family val="3"/>
          </rPr>
          <t>_x000D_
CARTOES E CARTOLINA</t>
        </r>
      </text>
    </comment>
    <comment ref="AW544" authorId="0" shapeId="0" xr:uid="{1D153092-1A34-46DC-94D6-E2BA2676DD5C}">
      <text>
        <r>
          <rPr>
            <sz val="10"/>
            <color indexed="81"/>
            <rFont val="Lucida Console"/>
            <family val="3"/>
          </rPr>
          <t>Tempo de Estoque (Meses)_x000D_
_x000D_
3.500,0</t>
        </r>
      </text>
    </comment>
    <comment ref="A545" authorId="0" shapeId="0" xr:uid="{0DE2CA0C-810A-4C8F-9A63-9A81EF3D8257}">
      <text>
        <r>
          <rPr>
            <sz val="10"/>
            <color indexed="81"/>
            <rFont val="Lucida Console"/>
            <family val="3"/>
          </rPr>
          <t>_x000D_
32933</t>
        </r>
      </text>
    </comment>
    <comment ref="B545" authorId="0" shapeId="0" xr:uid="{05BF1A70-B211-4BC0-8DD2-E8290635B5F4}">
      <text>
        <r>
          <rPr>
            <sz val="10"/>
            <color indexed="81"/>
            <rFont val="Lucida Console"/>
            <family val="3"/>
          </rPr>
          <t>DESCRIÇÃO DETALHADA_x000D_
PAPEL CARTAO - 50 X 70 CM - VERDE ESCURO (MEDIDAS PODERAO VARIAR +/- 5CM)</t>
        </r>
      </text>
    </comment>
    <comment ref="G545" authorId="0" shapeId="0" xr:uid="{A778510F-4284-4A41-8E5D-FFCB7A016E7D}">
      <text>
        <r>
          <rPr>
            <sz val="10"/>
            <color indexed="81"/>
            <rFont val="Lucida Console"/>
            <family val="3"/>
          </rPr>
          <t>_x000D_
Últ estimativa : 25.000_x000D_
Enviada em     : 19.12.2019_x000D_
Ata - Venc     : 143/21 - 20.05.2022</t>
        </r>
      </text>
    </comment>
    <comment ref="O545" authorId="0" shapeId="0" xr:uid="{FD1616CA-1B6F-41F2-96A9-106F4A6ACC56}">
      <text>
        <r>
          <rPr>
            <sz val="10"/>
            <color indexed="81"/>
            <rFont val="Lucida Console"/>
            <family val="3"/>
          </rPr>
          <t>_x000D_
Pertencia a ATA nº 143/21_x000D_
Estimativa de Renovação enviada em 19.12.2019 - Qtd 25.000_x000D_
PE  61/21 lote _x000D_
30.04.21 = Finalizado. Ata 143/20</t>
        </r>
      </text>
    </comment>
    <comment ref="W545" authorId="0" shapeId="0" xr:uid="{A2D2FD56-76FE-45CD-B459-ADF99F2E7B7F}">
      <text>
        <r>
          <rPr>
            <sz val="10"/>
            <color indexed="81"/>
            <rFont val="Lucida Console"/>
            <family val="3"/>
          </rPr>
          <t>_x000D_
Pedagógico</t>
        </r>
      </text>
    </comment>
    <comment ref="X545" authorId="0" shapeId="0" xr:uid="{44E91039-A117-4E72-8A2B-29A9073DFB1A}">
      <text>
        <r>
          <rPr>
            <sz val="10"/>
            <color indexed="81"/>
            <rFont val="Lucida Console"/>
            <family val="3"/>
          </rPr>
          <t>_x000D_
MAQ. E EQUIP. P/ IND. GRAFICA COMP. ACESS. E PAPEI</t>
        </r>
      </text>
    </comment>
    <comment ref="Y545" authorId="0" shapeId="0" xr:uid="{B2766412-65E0-49BD-976B-31DE4669D172}">
      <text>
        <r>
          <rPr>
            <sz val="10"/>
            <color indexed="81"/>
            <rFont val="Lucida Console"/>
            <family val="3"/>
          </rPr>
          <t>_x000D_
CARTOES E CARTOLINA</t>
        </r>
      </text>
    </comment>
    <comment ref="AW545" authorId="0" shapeId="0" xr:uid="{DEB676F0-838F-451C-805A-26886BEBDEBE}">
      <text>
        <r>
          <rPr>
            <sz val="10"/>
            <color indexed="81"/>
            <rFont val="Lucida Console"/>
            <family val="3"/>
          </rPr>
          <t>Tempo de Estoque (Meses)_x000D_
_x000D_
5.700,0</t>
        </r>
      </text>
    </comment>
    <comment ref="A546" authorId="0" shapeId="0" xr:uid="{222DDE61-5695-4311-998A-61986A1DFBD5}">
      <text>
        <r>
          <rPr>
            <sz val="10"/>
            <color indexed="81"/>
            <rFont val="Lucida Console"/>
            <family val="3"/>
          </rPr>
          <t>_x000D_
23862</t>
        </r>
      </text>
    </comment>
    <comment ref="B546" authorId="0" shapeId="0" xr:uid="{482BE490-5CCC-453E-9FE6-C1113C23CE86}">
      <text>
        <r>
          <rPr>
            <sz val="10"/>
            <color indexed="81"/>
            <rFont val="Lucida Console"/>
            <family val="3"/>
          </rPr>
          <t>DESCRIÇÃO DETALHADA_x000D_
PAPEL CARTAO - 50 X 70 CM - VERMELHO (MEDIDAS PODERAO VARIAR +/- 5CM)</t>
        </r>
      </text>
    </comment>
    <comment ref="G546" authorId="0" shapeId="0" xr:uid="{A404E414-7682-41EB-B232-19DB6DC74D82}">
      <text>
        <r>
          <rPr>
            <sz val="10"/>
            <color indexed="81"/>
            <rFont val="Lucida Console"/>
            <family val="3"/>
          </rPr>
          <t>_x000D_
Últ estimativa : 25.000_x000D_
Enviada em     : 19.12.2019_x000D_
Ata - Venc     : 143/21 - 20.05.2022</t>
        </r>
      </text>
    </comment>
    <comment ref="O546" authorId="0" shapeId="0" xr:uid="{96F67D45-413E-49B2-A9AA-DA0C17CAFAEF}">
      <text>
        <r>
          <rPr>
            <sz val="10"/>
            <color indexed="81"/>
            <rFont val="Lucida Console"/>
            <family val="3"/>
          </rPr>
          <t>_x000D_
Pertencia a ATA nº 143/21_x000D_
Estimativa de Renovação enviada em 19.12.2019 - Qtd 25.000_x000D_
PE  61/21 lote _x000D_
30.04.21 = Finalizado. Ata 143/20</t>
        </r>
      </text>
    </comment>
    <comment ref="W546" authorId="0" shapeId="0" xr:uid="{F0EE5AC5-CB0B-46B1-AAEE-AAFF07E05214}">
      <text>
        <r>
          <rPr>
            <sz val="10"/>
            <color indexed="81"/>
            <rFont val="Lucida Console"/>
            <family val="3"/>
          </rPr>
          <t>_x000D_
Pedagógico</t>
        </r>
      </text>
    </comment>
    <comment ref="X546" authorId="0" shapeId="0" xr:uid="{06130989-9042-47BB-B3F7-A4E8EFEE656F}">
      <text>
        <r>
          <rPr>
            <sz val="10"/>
            <color indexed="81"/>
            <rFont val="Lucida Console"/>
            <family val="3"/>
          </rPr>
          <t>_x000D_
MAQ. E EQUIP. P/ IND. GRAFICA COMP. ACESS. E PAPEI</t>
        </r>
      </text>
    </comment>
    <comment ref="Y546" authorId="0" shapeId="0" xr:uid="{7B582760-4201-49CC-B549-63EC23479159}">
      <text>
        <r>
          <rPr>
            <sz val="10"/>
            <color indexed="81"/>
            <rFont val="Lucida Console"/>
            <family val="3"/>
          </rPr>
          <t>_x000D_
CARTOES E CARTOLINA</t>
        </r>
      </text>
    </comment>
    <comment ref="AW546" authorId="0" shapeId="0" xr:uid="{C85A69B3-350D-439D-892E-5DB361AFE0DB}">
      <text>
        <r>
          <rPr>
            <sz val="10"/>
            <color indexed="81"/>
            <rFont val="Lucida Console"/>
            <family val="3"/>
          </rPr>
          <t>Tempo de Estoque (Meses)_x000D_
_x000D_
5.000,0</t>
        </r>
      </text>
    </comment>
    <comment ref="A547" authorId="0" shapeId="0" xr:uid="{3599BE65-A5BB-4913-8A7F-424610668F15}">
      <text>
        <r>
          <rPr>
            <sz val="10"/>
            <color indexed="81"/>
            <rFont val="Lucida Console"/>
            <family val="3"/>
          </rPr>
          <t>_x000D_
17362</t>
        </r>
      </text>
    </comment>
    <comment ref="B547" authorId="0" shapeId="0" xr:uid="{1466020D-B8F5-4EB9-9EC8-514CFD530C65}">
      <text>
        <r>
          <rPr>
            <sz val="10"/>
            <color indexed="81"/>
            <rFont val="Lucida Console"/>
            <family val="3"/>
          </rPr>
          <t>DESCRIÇÃO DETALHADA_x000D_
PAPEL CELOFANE - 90 X 100 CM - AMARELO</t>
        </r>
      </text>
    </comment>
    <comment ref="G547" authorId="0" shapeId="0" xr:uid="{E5A011C3-6DC7-4D1A-B052-E709C7DA51CB}">
      <text>
        <r>
          <rPr>
            <sz val="10"/>
            <color indexed="81"/>
            <rFont val="Lucida Console"/>
            <family val="3"/>
          </rPr>
          <t>_x000D_
Últ estimativa : 10.000_x000D_
Enviada em     : 05.03.2020_x000D_
Ata - Venc     : 211/20 - 21.09.2021</t>
        </r>
      </text>
    </comment>
    <comment ref="O547" authorId="0" shapeId="0" xr:uid="{3E4FBA9D-FF85-49E9-8BFA-E5C212350F4F}">
      <text>
        <r>
          <rPr>
            <sz val="10"/>
            <color indexed="81"/>
            <rFont val="Lucida Console"/>
            <family val="3"/>
          </rPr>
          <t>_x000D_
Pertencia a ATA nº 211/20_x000D_
Estimativa de Renovação enviada em 05.03.2020 - Qtd 10.000_x000D_
PP  92/19 lote _x000D_
26.07.19 = Finalizar - contrato assinado</t>
        </r>
      </text>
    </comment>
    <comment ref="W547" authorId="0" shapeId="0" xr:uid="{5DC65774-DDBD-4B6B-8E55-7AA450C41A15}">
      <text>
        <r>
          <rPr>
            <sz val="10"/>
            <color indexed="81"/>
            <rFont val="Lucida Console"/>
            <family val="3"/>
          </rPr>
          <t>_x000D_
Pedagógico</t>
        </r>
      </text>
    </comment>
    <comment ref="X547" authorId="0" shapeId="0" xr:uid="{49336217-5111-48D3-8507-79B3A429E860}">
      <text>
        <r>
          <rPr>
            <sz val="10"/>
            <color indexed="81"/>
            <rFont val="Lucida Console"/>
            <family val="3"/>
          </rPr>
          <t>_x000D_
MAQ. E EQUIP. P/ IND. GRAFICA COMP. ACESS. E PAPEI</t>
        </r>
      </text>
    </comment>
    <comment ref="Y547" authorId="0" shapeId="0" xr:uid="{4604CC74-2B24-4E3C-BEF2-ED6AE197AB56}">
      <text>
        <r>
          <rPr>
            <sz val="10"/>
            <color indexed="81"/>
            <rFont val="Lucida Console"/>
            <family val="3"/>
          </rPr>
          <t>_x000D_
PAPEIS E PAPELOES</t>
        </r>
      </text>
    </comment>
    <comment ref="AW547" authorId="0" shapeId="0" xr:uid="{61B0D7EC-DB72-4D13-AB42-EC7BCB87D96D}">
      <text>
        <r>
          <rPr>
            <sz val="10"/>
            <color indexed="81"/>
            <rFont val="Lucida Console"/>
            <family val="3"/>
          </rPr>
          <t>Tempo de Estoque (Meses)_x000D_
_x000D_
1.900,0</t>
        </r>
      </text>
    </comment>
    <comment ref="A548" authorId="0" shapeId="0" xr:uid="{C2283468-7421-4F62-86E1-39B5FBADB16D}">
      <text>
        <r>
          <rPr>
            <sz val="10"/>
            <color indexed="81"/>
            <rFont val="Lucida Console"/>
            <family val="3"/>
          </rPr>
          <t>_x000D_
32927</t>
        </r>
      </text>
    </comment>
    <comment ref="B548" authorId="0" shapeId="0" xr:uid="{F7283EF7-5F51-45AA-8DA6-4331CAD87B42}">
      <text>
        <r>
          <rPr>
            <sz val="10"/>
            <color indexed="81"/>
            <rFont val="Lucida Console"/>
            <family val="3"/>
          </rPr>
          <t>DESCRIÇÃO DETALHADA_x000D_
PAPEL CELOFANE - 90 X 100 CM - AZUL</t>
        </r>
      </text>
    </comment>
    <comment ref="G548" authorId="0" shapeId="0" xr:uid="{8750EB0B-A963-4877-A324-0220F696FE89}">
      <text>
        <r>
          <rPr>
            <sz val="10"/>
            <color indexed="81"/>
            <rFont val="Lucida Console"/>
            <family val="3"/>
          </rPr>
          <t>_x000D_
Últ estimativa : 10.000_x000D_
Enviada em     : 05.03.2020_x000D_
Ata - Venc     : 211/20 - 21.09.2021</t>
        </r>
      </text>
    </comment>
    <comment ref="O548" authorId="0" shapeId="0" xr:uid="{14D35597-B155-4C28-B706-63456A8C1D45}">
      <text>
        <r>
          <rPr>
            <sz val="10"/>
            <color indexed="81"/>
            <rFont val="Lucida Console"/>
            <family val="3"/>
          </rPr>
          <t>_x000D_
Pertencia a ATA nº 211/20_x000D_
Estimativa de Renovação enviada em 05.03.2020 - Qtd 10.000_x000D_
PP  92/19 lote _x000D_
26.07.19 = Finalizar - contrato assinado</t>
        </r>
      </text>
    </comment>
    <comment ref="W548" authorId="0" shapeId="0" xr:uid="{409F883E-1090-4DA9-A02D-6DAD6586B46B}">
      <text>
        <r>
          <rPr>
            <sz val="10"/>
            <color indexed="81"/>
            <rFont val="Lucida Console"/>
            <family val="3"/>
          </rPr>
          <t>_x000D_
Pedagógico</t>
        </r>
      </text>
    </comment>
    <comment ref="X548" authorId="0" shapeId="0" xr:uid="{0D0848F7-6448-49D9-A741-2497D58168CB}">
      <text>
        <r>
          <rPr>
            <sz val="10"/>
            <color indexed="81"/>
            <rFont val="Lucida Console"/>
            <family val="3"/>
          </rPr>
          <t>_x000D_
MAQ. E EQUIP. P/ IND. GRAFICA COMP. ACESS. E PAPEI</t>
        </r>
      </text>
    </comment>
    <comment ref="Y548" authorId="0" shapeId="0" xr:uid="{06E3E6BC-3E0B-452C-8ABD-360430715F88}">
      <text>
        <r>
          <rPr>
            <sz val="10"/>
            <color indexed="81"/>
            <rFont val="Lucida Console"/>
            <family val="3"/>
          </rPr>
          <t>_x000D_
PAPEIS E PAPELOES</t>
        </r>
      </text>
    </comment>
    <comment ref="AW548" authorId="0" shapeId="0" xr:uid="{2D8E54D0-C892-43B1-B398-B7B3AACCDC7B}">
      <text>
        <r>
          <rPr>
            <sz val="10"/>
            <color indexed="81"/>
            <rFont val="Lucida Console"/>
            <family val="3"/>
          </rPr>
          <t>Tempo de Estoque (Meses)_x000D_
_x000D_
2.100,0</t>
        </r>
      </text>
    </comment>
    <comment ref="A549" authorId="0" shapeId="0" xr:uid="{86FEFE89-50FF-4167-B40C-B4CE9A8A5DD1}">
      <text>
        <r>
          <rPr>
            <sz val="10"/>
            <color indexed="81"/>
            <rFont val="Lucida Console"/>
            <family val="3"/>
          </rPr>
          <t>_x000D_
17370</t>
        </r>
      </text>
    </comment>
    <comment ref="B549" authorId="0" shapeId="0" xr:uid="{62FAB805-8C98-412C-BA15-3B777DAB0D2B}">
      <text>
        <r>
          <rPr>
            <sz val="10"/>
            <color indexed="81"/>
            <rFont val="Lucida Console"/>
            <family val="3"/>
          </rPr>
          <t>DESCRIÇÃO DETALHADA_x000D_
PAPEL CELOFANE - 90 X 100 CM - VERDE</t>
        </r>
      </text>
    </comment>
    <comment ref="G549" authorId="0" shapeId="0" xr:uid="{95B9D986-E3D3-4B1A-8266-931DEF0502A8}">
      <text>
        <r>
          <rPr>
            <sz val="10"/>
            <color indexed="81"/>
            <rFont val="Lucida Console"/>
            <family val="3"/>
          </rPr>
          <t>_x000D_
Últ estimativa : 10.000_x000D_
Enviada em     : 05.03.2020_x000D_
Ata - Venc     : 211/20 - 21.09.2021</t>
        </r>
      </text>
    </comment>
    <comment ref="O549" authorId="0" shapeId="0" xr:uid="{21DDC7A9-09CA-4075-9A8E-AE7CED068EE8}">
      <text>
        <r>
          <rPr>
            <sz val="10"/>
            <color indexed="81"/>
            <rFont val="Lucida Console"/>
            <family val="3"/>
          </rPr>
          <t>_x000D_
Pertencia a ATA nº 211/20_x000D_
Estimativa de Renovação enviada em 05.03.2020 - Qtd 10.000_x000D_
PP  92/19 lote _x000D_
26.07.19 = Finalizar - contrato assinado</t>
        </r>
      </text>
    </comment>
    <comment ref="W549" authorId="0" shapeId="0" xr:uid="{AF326F0F-B409-4C56-BB41-5BDD2EA4C87A}">
      <text>
        <r>
          <rPr>
            <sz val="10"/>
            <color indexed="81"/>
            <rFont val="Lucida Console"/>
            <family val="3"/>
          </rPr>
          <t>_x000D_
Pedagógico</t>
        </r>
      </text>
    </comment>
    <comment ref="X549" authorId="0" shapeId="0" xr:uid="{47562727-3EF5-492C-BBF9-E04FC42359C7}">
      <text>
        <r>
          <rPr>
            <sz val="10"/>
            <color indexed="81"/>
            <rFont val="Lucida Console"/>
            <family val="3"/>
          </rPr>
          <t>_x000D_
MAQ. E EQUIP. P/ IND. GRAFICA COMP. ACESS. E PAPEI</t>
        </r>
      </text>
    </comment>
    <comment ref="Y549" authorId="0" shapeId="0" xr:uid="{056AC6ED-E281-4A7F-887C-2271B6730B7C}">
      <text>
        <r>
          <rPr>
            <sz val="10"/>
            <color indexed="81"/>
            <rFont val="Lucida Console"/>
            <family val="3"/>
          </rPr>
          <t>_x000D_
PAPEIS E PAPELOES</t>
        </r>
      </text>
    </comment>
    <comment ref="AW549" authorId="0" shapeId="0" xr:uid="{F2D39743-9702-40B6-8432-74A9A8A3C68C}">
      <text>
        <r>
          <rPr>
            <sz val="10"/>
            <color indexed="81"/>
            <rFont val="Lucida Console"/>
            <family val="3"/>
          </rPr>
          <t>Tempo de Estoque (Meses)_x000D_
_x000D_
1.900,0</t>
        </r>
      </text>
    </comment>
    <comment ref="A550" authorId="0" shapeId="0" xr:uid="{630878FB-F4F5-4A09-B21F-D2F91972B58D}">
      <text>
        <r>
          <rPr>
            <sz val="10"/>
            <color indexed="81"/>
            <rFont val="Lucida Console"/>
            <family val="3"/>
          </rPr>
          <t>_x000D_
17371</t>
        </r>
      </text>
    </comment>
    <comment ref="B550" authorId="0" shapeId="0" xr:uid="{00C06005-36B2-404E-AE4A-C05A4DE70D8F}">
      <text>
        <r>
          <rPr>
            <sz val="10"/>
            <color indexed="81"/>
            <rFont val="Lucida Console"/>
            <family val="3"/>
          </rPr>
          <t>DESCRIÇÃO DETALHADA_x000D_
PAPEL CELOFANE - 90 X 100 CM - VERMELHO</t>
        </r>
      </text>
    </comment>
    <comment ref="G550" authorId="0" shapeId="0" xr:uid="{5078F3BD-059D-4A75-AB12-E0F23944A68D}">
      <text>
        <r>
          <rPr>
            <sz val="10"/>
            <color indexed="81"/>
            <rFont val="Lucida Console"/>
            <family val="3"/>
          </rPr>
          <t>_x000D_
Últ estimativa : 10.000_x000D_
Enviada em     : 05.03.2020_x000D_
Ata - Venc     : 211/20 - 21.09.2021</t>
        </r>
      </text>
    </comment>
    <comment ref="O550" authorId="0" shapeId="0" xr:uid="{2875695E-C28C-4BAA-83B9-09B66072FD05}">
      <text>
        <r>
          <rPr>
            <sz val="10"/>
            <color indexed="81"/>
            <rFont val="Lucida Console"/>
            <family val="3"/>
          </rPr>
          <t>_x000D_
Pertencia a ATA nº 211/20_x000D_
Estimativa de Renovação enviada em 05.03.2020 - Qtd 10.000_x000D_
PP  92/19 lote _x000D_
26.07.19 = Finalizar - contrato assinado</t>
        </r>
      </text>
    </comment>
    <comment ref="W550" authorId="0" shapeId="0" xr:uid="{39EA5BAA-8AC5-4FF2-BE19-DEC35F23DF08}">
      <text>
        <r>
          <rPr>
            <sz val="10"/>
            <color indexed="81"/>
            <rFont val="Lucida Console"/>
            <family val="3"/>
          </rPr>
          <t>_x000D_
Pedagógico</t>
        </r>
      </text>
    </comment>
    <comment ref="X550" authorId="0" shapeId="0" xr:uid="{01ECA879-EA15-4D27-BD67-DF0F8A3C560F}">
      <text>
        <r>
          <rPr>
            <sz val="10"/>
            <color indexed="81"/>
            <rFont val="Lucida Console"/>
            <family val="3"/>
          </rPr>
          <t>_x000D_
MAQ. E EQUIP. P/ IND. GRAFICA COMP. ACESS. E PAPEI</t>
        </r>
      </text>
    </comment>
    <comment ref="Y550" authorId="0" shapeId="0" xr:uid="{699D4FC6-06DE-4269-B723-23EAC6AB4C1F}">
      <text>
        <r>
          <rPr>
            <sz val="10"/>
            <color indexed="81"/>
            <rFont val="Lucida Console"/>
            <family val="3"/>
          </rPr>
          <t>_x000D_
PAPEIS E PAPELOES</t>
        </r>
      </text>
    </comment>
    <comment ref="AW550" authorId="0" shapeId="0" xr:uid="{9BC6E985-B4D8-4558-B282-79F63E0A68AB}">
      <text>
        <r>
          <rPr>
            <sz val="10"/>
            <color indexed="81"/>
            <rFont val="Lucida Console"/>
            <family val="3"/>
          </rPr>
          <t>Tempo de Estoque (Meses)_x000D_
_x000D_
1.900,0</t>
        </r>
      </text>
    </comment>
    <comment ref="A551" authorId="0" shapeId="0" xr:uid="{41B50E7F-5792-4854-A33D-B68F373E4DDE}">
      <text>
        <r>
          <rPr>
            <sz val="10"/>
            <color indexed="81"/>
            <rFont val="Lucida Console"/>
            <family val="3"/>
          </rPr>
          <t>_x000D_
23986</t>
        </r>
      </text>
    </comment>
    <comment ref="B551" authorId="0" shapeId="0" xr:uid="{DDD5D692-BEE7-4E66-B99D-098332344AF3}">
      <text>
        <r>
          <rPr>
            <sz val="10"/>
            <color indexed="81"/>
            <rFont val="Lucida Console"/>
            <family val="3"/>
          </rPr>
          <t>DESCRIÇÃO DETALHADA_x000D_
PAPEL CREPOM - RL C/ 48 X 200 CM - AMARELO OURO</t>
        </r>
      </text>
    </comment>
    <comment ref="G551" authorId="0" shapeId="0" xr:uid="{7932F082-73D6-40C8-A1E6-2233CDC10FC8}">
      <text>
        <r>
          <rPr>
            <sz val="10"/>
            <color indexed="81"/>
            <rFont val="Lucida Console"/>
            <family val="3"/>
          </rPr>
          <t>_x000D_
Últ estimativa : 10.000_x000D_
Enviada em     : 19.12.2019_x000D_
Ata - Venc     : 143/21 - 20.05.2022</t>
        </r>
      </text>
    </comment>
    <comment ref="O551" authorId="0" shapeId="0" xr:uid="{75EC15F5-3EE3-459D-AB2C-25B34A0456E4}">
      <text>
        <r>
          <rPr>
            <sz val="10"/>
            <color indexed="81"/>
            <rFont val="Lucida Console"/>
            <family val="3"/>
          </rPr>
          <t>_x000D_
Pertencia a ATA nº 143/21_x000D_
Estimativa de Renovação enviada em 19.12.2019 - Qtd 10.000_x000D_
PE  61/21 lote _x000D_
30.04.21 = Finalizado. Ata 143/20</t>
        </r>
      </text>
    </comment>
    <comment ref="W551" authorId="0" shapeId="0" xr:uid="{AD7B56EB-9D11-4CDE-8DBD-81D2F82EEC63}">
      <text>
        <r>
          <rPr>
            <sz val="10"/>
            <color indexed="81"/>
            <rFont val="Lucida Console"/>
            <family val="3"/>
          </rPr>
          <t>_x000D_
Pedagógico</t>
        </r>
      </text>
    </comment>
    <comment ref="X551" authorId="0" shapeId="0" xr:uid="{19607E35-2F06-4154-BB40-35B6794E2BD5}">
      <text>
        <r>
          <rPr>
            <sz val="10"/>
            <color indexed="81"/>
            <rFont val="Lucida Console"/>
            <family val="3"/>
          </rPr>
          <t>_x000D_
MAQ. E EQUIP. P/ IND. GRAFICA COMP. ACESS. E PAPEI</t>
        </r>
      </text>
    </comment>
    <comment ref="Y551" authorId="0" shapeId="0" xr:uid="{38143964-4D7C-44C4-A039-937A7EF72F63}">
      <text>
        <r>
          <rPr>
            <sz val="10"/>
            <color indexed="81"/>
            <rFont val="Lucida Console"/>
            <family val="3"/>
          </rPr>
          <t>_x000D_
PAPEIS P/ EMBALAGEM E DECORATIVOS</t>
        </r>
      </text>
    </comment>
    <comment ref="AW551" authorId="0" shapeId="0" xr:uid="{FE5185CB-10A7-4FA8-890C-A53DEDB613E7}">
      <text>
        <r>
          <rPr>
            <sz val="10"/>
            <color indexed="81"/>
            <rFont val="Lucida Console"/>
            <family val="3"/>
          </rPr>
          <t>Tempo de Estoque (Meses)_x000D_
_x000D_
1.270,0</t>
        </r>
      </text>
    </comment>
    <comment ref="A552" authorId="0" shapeId="0" xr:uid="{4CD341AC-B610-42D8-B134-1A48F741ACD4}">
      <text>
        <r>
          <rPr>
            <sz val="10"/>
            <color indexed="81"/>
            <rFont val="Lucida Console"/>
            <family val="3"/>
          </rPr>
          <t>_x000D_
24476</t>
        </r>
      </text>
    </comment>
    <comment ref="B552" authorId="0" shapeId="0" xr:uid="{9BA2AA1A-12FB-48C0-B452-932D3E519532}">
      <text>
        <r>
          <rPr>
            <sz val="10"/>
            <color indexed="81"/>
            <rFont val="Lucida Console"/>
            <family val="3"/>
          </rPr>
          <t>DESCRIÇÃO DETALHADA_x000D_
PAPEL CREPOM - RL C/ 48 X 200 CM - AZUL ESCURO</t>
        </r>
      </text>
    </comment>
    <comment ref="G552" authorId="0" shapeId="0" xr:uid="{151E074B-DB1D-4659-8193-DB98372952C2}">
      <text>
        <r>
          <rPr>
            <sz val="10"/>
            <color indexed="81"/>
            <rFont val="Lucida Console"/>
            <family val="3"/>
          </rPr>
          <t>_x000D_
Últ estimativa : 10.000_x000D_
Enviada em     : 19.12.2019_x000D_
Ata - Venc     : 143/21 - 20.05.2022</t>
        </r>
      </text>
    </comment>
    <comment ref="O552" authorId="0" shapeId="0" xr:uid="{499AEFAE-E44F-482E-9A1B-25EA9483BD8B}">
      <text>
        <r>
          <rPr>
            <sz val="10"/>
            <color indexed="81"/>
            <rFont val="Lucida Console"/>
            <family val="3"/>
          </rPr>
          <t>_x000D_
Pertencia a ATA nº 143/21_x000D_
Estimativa de Renovação enviada em 19.12.2019 - Qtd 10.000_x000D_
PE  61/21 lote _x000D_
30.04.21 = Finalizado. Ata 143/20</t>
        </r>
      </text>
    </comment>
    <comment ref="W552" authorId="0" shapeId="0" xr:uid="{2F40DEF2-05BF-441D-9F82-EFB9DC86EED0}">
      <text>
        <r>
          <rPr>
            <sz val="10"/>
            <color indexed="81"/>
            <rFont val="Lucida Console"/>
            <family val="3"/>
          </rPr>
          <t>_x000D_
Pedagógico</t>
        </r>
      </text>
    </comment>
    <comment ref="X552" authorId="0" shapeId="0" xr:uid="{029C4C8D-264B-492B-B2E4-1060CCD31A19}">
      <text>
        <r>
          <rPr>
            <sz val="10"/>
            <color indexed="81"/>
            <rFont val="Lucida Console"/>
            <family val="3"/>
          </rPr>
          <t>_x000D_
MAQ. E EQUIP. P/ IND. GRAFICA COMP. ACESS. E PAPEI</t>
        </r>
      </text>
    </comment>
    <comment ref="Y552" authorId="0" shapeId="0" xr:uid="{66F280A1-D76D-461A-98E2-24546FD0B500}">
      <text>
        <r>
          <rPr>
            <sz val="10"/>
            <color indexed="81"/>
            <rFont val="Lucida Console"/>
            <family val="3"/>
          </rPr>
          <t>_x000D_
PAPEIS P/ EMBALAGEM E DECORATIVOS</t>
        </r>
      </text>
    </comment>
    <comment ref="AW552" authorId="0" shapeId="0" xr:uid="{890FD791-BC2E-4DFB-BFE1-95410EFAEA63}">
      <text>
        <r>
          <rPr>
            <sz val="10"/>
            <color indexed="81"/>
            <rFont val="Lucida Console"/>
            <family val="3"/>
          </rPr>
          <t>Tempo de Estoque (Meses)_x000D_
_x000D_
2.475,0</t>
        </r>
      </text>
    </comment>
    <comment ref="A553" authorId="0" shapeId="0" xr:uid="{0F17E4C4-6CD0-4B93-B355-6A5B5A820260}">
      <text>
        <r>
          <rPr>
            <sz val="10"/>
            <color indexed="81"/>
            <rFont val="Lucida Console"/>
            <family val="3"/>
          </rPr>
          <t>_x000D_
23989</t>
        </r>
      </text>
    </comment>
    <comment ref="B553" authorId="0" shapeId="0" xr:uid="{FD08EAA6-FDB1-46F4-97D7-C2CC54627FE5}">
      <text>
        <r>
          <rPr>
            <sz val="10"/>
            <color indexed="81"/>
            <rFont val="Lucida Console"/>
            <family val="3"/>
          </rPr>
          <t>DESCRIÇÃO DETALHADA_x000D_
PAPEL CREPOM - RL C/ 48 X 200 CM - LARANJA</t>
        </r>
      </text>
    </comment>
    <comment ref="G553" authorId="0" shapeId="0" xr:uid="{7EA79DEC-B78B-4CD1-98BA-ED0AA58FE822}">
      <text>
        <r>
          <rPr>
            <sz val="10"/>
            <color indexed="81"/>
            <rFont val="Lucida Console"/>
            <family val="3"/>
          </rPr>
          <t>_x000D_
Últ estimativa : 10.000_x000D_
Enviada em     : 19.12.2019_x000D_
Ata - Venc     : 143/21 - 20.05.2022</t>
        </r>
      </text>
    </comment>
    <comment ref="O553" authorId="0" shapeId="0" xr:uid="{E8AECDED-593B-4D2F-A4F3-B26092F046C6}">
      <text>
        <r>
          <rPr>
            <sz val="10"/>
            <color indexed="81"/>
            <rFont val="Lucida Console"/>
            <family val="3"/>
          </rPr>
          <t>_x000D_
Pertencia a ATA nº 143/21_x000D_
Estimativa de Renovação enviada em 19.12.2019 - Qtd 10.000_x000D_
PE  61/21 lote _x000D_
30.04.21 = Finalizado. Ata 143/20</t>
        </r>
      </text>
    </comment>
    <comment ref="W553" authorId="0" shapeId="0" xr:uid="{DC6D8F7E-15C3-4C02-84C3-B5DB682AA118}">
      <text>
        <r>
          <rPr>
            <sz val="10"/>
            <color indexed="81"/>
            <rFont val="Lucida Console"/>
            <family val="3"/>
          </rPr>
          <t>_x000D_
Pedagógico</t>
        </r>
      </text>
    </comment>
    <comment ref="X553" authorId="0" shapeId="0" xr:uid="{28432905-8AC1-43FF-942D-5635C809722E}">
      <text>
        <r>
          <rPr>
            <sz val="10"/>
            <color indexed="81"/>
            <rFont val="Lucida Console"/>
            <family val="3"/>
          </rPr>
          <t>_x000D_
MAQ. E EQUIP. P/ IND. GRAFICA COMP. ACESS. E PAPEI</t>
        </r>
      </text>
    </comment>
    <comment ref="Y553" authorId="0" shapeId="0" xr:uid="{CAC41F7E-3D3F-4965-9930-1EFAD46A124A}">
      <text>
        <r>
          <rPr>
            <sz val="10"/>
            <color indexed="81"/>
            <rFont val="Lucida Console"/>
            <family val="3"/>
          </rPr>
          <t>_x000D_
PAPEIS P/ EMBALAGEM E DECORATIVOS</t>
        </r>
      </text>
    </comment>
    <comment ref="AW553" authorId="0" shapeId="0" xr:uid="{1C53337C-8998-4B6D-9627-CF1D310DAF60}">
      <text>
        <r>
          <rPr>
            <sz val="10"/>
            <color indexed="81"/>
            <rFont val="Lucida Console"/>
            <family val="3"/>
          </rPr>
          <t>Tempo de Estoque (Meses)_x000D_
_x000D_
1.473,0</t>
        </r>
      </text>
    </comment>
    <comment ref="A554" authorId="0" shapeId="0" xr:uid="{9DF17932-D7A6-4AE2-9815-1039852FF442}">
      <text>
        <r>
          <rPr>
            <sz val="10"/>
            <color indexed="81"/>
            <rFont val="Lucida Console"/>
            <family val="3"/>
          </rPr>
          <t>_x000D_
23993</t>
        </r>
      </text>
    </comment>
    <comment ref="B554" authorId="0" shapeId="0" xr:uid="{F2FEAB5C-9B70-4AFD-B4F7-F1377E8F3263}">
      <text>
        <r>
          <rPr>
            <sz val="10"/>
            <color indexed="81"/>
            <rFont val="Lucida Console"/>
            <family val="3"/>
          </rPr>
          <t>DESCRIÇÃO DETALHADA_x000D_
PAPEL CREPOM - RL C/ 48 X 200 CM - ROSA</t>
        </r>
      </text>
    </comment>
    <comment ref="G554" authorId="0" shapeId="0" xr:uid="{6978CAC3-7AD9-49DA-AECC-2332E709E12D}">
      <text>
        <r>
          <rPr>
            <sz val="10"/>
            <color indexed="81"/>
            <rFont val="Lucida Console"/>
            <family val="3"/>
          </rPr>
          <t>_x000D_
Últ estimativa : 10.000_x000D_
Enviada em     : 19.12.2019_x000D_
Ata - Venc     : 143/21 - 20.05.2022</t>
        </r>
      </text>
    </comment>
    <comment ref="O554" authorId="0" shapeId="0" xr:uid="{77D07214-0C5A-48CF-A1AA-4E1466082803}">
      <text>
        <r>
          <rPr>
            <sz val="10"/>
            <color indexed="81"/>
            <rFont val="Lucida Console"/>
            <family val="3"/>
          </rPr>
          <t>_x000D_
Pertencia a ATA nº 143/21_x000D_
Estimativa de Renovação enviada em 19.12.2019 - Qtd 10.000_x000D_
PE  61/21 lote _x000D_
30.04.21 = Finalizado. Ata 143/20</t>
        </r>
      </text>
    </comment>
    <comment ref="W554" authorId="0" shapeId="0" xr:uid="{1951E3F3-289E-4780-9B29-611EC0EC526E}">
      <text>
        <r>
          <rPr>
            <sz val="10"/>
            <color indexed="81"/>
            <rFont val="Lucida Console"/>
            <family val="3"/>
          </rPr>
          <t>_x000D_
Pedagógico</t>
        </r>
      </text>
    </comment>
    <comment ref="X554" authorId="0" shapeId="0" xr:uid="{DCB6B81D-4DEE-4545-959B-CEAC9AD49A99}">
      <text>
        <r>
          <rPr>
            <sz val="10"/>
            <color indexed="81"/>
            <rFont val="Lucida Console"/>
            <family val="3"/>
          </rPr>
          <t>_x000D_
MAQ. E EQUIP. P/ IND. GRAFICA COMP. ACESS. E PAPEI</t>
        </r>
      </text>
    </comment>
    <comment ref="Y554" authorId="0" shapeId="0" xr:uid="{D1BB3F9B-FB50-4195-82EF-55F2A9A7B4DA}">
      <text>
        <r>
          <rPr>
            <sz val="10"/>
            <color indexed="81"/>
            <rFont val="Lucida Console"/>
            <family val="3"/>
          </rPr>
          <t>_x000D_
PAPEIS P/ EMBALAGEM E DECORATIVOS</t>
        </r>
      </text>
    </comment>
    <comment ref="AW554" authorId="0" shapeId="0" xr:uid="{E6ADB847-94F4-4AFE-B7D1-840CB54055BD}">
      <text>
        <r>
          <rPr>
            <sz val="10"/>
            <color indexed="81"/>
            <rFont val="Lucida Console"/>
            <family val="3"/>
          </rPr>
          <t>Tempo de Estoque (Meses)_x000D_
_x000D_
2.236,0</t>
        </r>
      </text>
    </comment>
    <comment ref="A555" authorId="0" shapeId="0" xr:uid="{9BCC81AF-F2FD-4A4F-8556-003FFCD95F49}">
      <text>
        <r>
          <rPr>
            <sz val="10"/>
            <color indexed="81"/>
            <rFont val="Lucida Console"/>
            <family val="3"/>
          </rPr>
          <t>_x000D_
24477</t>
        </r>
      </text>
    </comment>
    <comment ref="B555" authorId="0" shapeId="0" xr:uid="{DE0CEE96-DE93-463E-BC6A-7B9162BD0C84}">
      <text>
        <r>
          <rPr>
            <sz val="10"/>
            <color indexed="81"/>
            <rFont val="Lucida Console"/>
            <family val="3"/>
          </rPr>
          <t>DESCRIÇÃO DETALHADA_x000D_
PAPEL CREPOM - RL C/ 48 X 200 CM - VERDE ESCURO</t>
        </r>
      </text>
    </comment>
    <comment ref="G555" authorId="0" shapeId="0" xr:uid="{9AF330AA-03EF-412B-B1B8-536AC65F4F26}">
      <text>
        <r>
          <rPr>
            <sz val="10"/>
            <color indexed="81"/>
            <rFont val="Lucida Console"/>
            <family val="3"/>
          </rPr>
          <t>_x000D_
Últ estimativa : 10.000_x000D_
Enviada em     : 19.12.2019_x000D_
Ata - Venc     : 143/21 - 20.05.2022</t>
        </r>
      </text>
    </comment>
    <comment ref="O555" authorId="0" shapeId="0" xr:uid="{CE295144-AA84-4260-8E32-050D09495381}">
      <text>
        <r>
          <rPr>
            <sz val="10"/>
            <color indexed="81"/>
            <rFont val="Lucida Console"/>
            <family val="3"/>
          </rPr>
          <t>_x000D_
Pertencia a ATA nº 143/21_x000D_
Estimativa de Renovação enviada em 19.12.2019 - Qtd 10.000_x000D_
PE  61/21 lote _x000D_
30.04.21 = Finalizado. Ata 143/20</t>
        </r>
      </text>
    </comment>
    <comment ref="W555" authorId="0" shapeId="0" xr:uid="{80D0F78D-B49A-458F-98D8-4BEF2C0A7B93}">
      <text>
        <r>
          <rPr>
            <sz val="10"/>
            <color indexed="81"/>
            <rFont val="Lucida Console"/>
            <family val="3"/>
          </rPr>
          <t>_x000D_
Pedagógico</t>
        </r>
      </text>
    </comment>
    <comment ref="X555" authorId="0" shapeId="0" xr:uid="{5CBB840A-7DD1-4784-BFC3-C096464B73D9}">
      <text>
        <r>
          <rPr>
            <sz val="10"/>
            <color indexed="81"/>
            <rFont val="Lucida Console"/>
            <family val="3"/>
          </rPr>
          <t>_x000D_
MAQ. E EQUIP. P/ IND. GRAFICA COMP. ACESS. E PAPEI</t>
        </r>
      </text>
    </comment>
    <comment ref="Y555" authorId="0" shapeId="0" xr:uid="{6266B0CD-E6B8-470A-9515-F2DFE4E10EA8}">
      <text>
        <r>
          <rPr>
            <sz val="10"/>
            <color indexed="81"/>
            <rFont val="Lucida Console"/>
            <family val="3"/>
          </rPr>
          <t>_x000D_
PAPEIS P/ EMBALAGEM E DECORATIVOS</t>
        </r>
      </text>
    </comment>
    <comment ref="AW555" authorId="0" shapeId="0" xr:uid="{9661D365-4C05-4B83-B8C4-A5C5E0E54A55}">
      <text>
        <r>
          <rPr>
            <sz val="10"/>
            <color indexed="81"/>
            <rFont val="Lucida Console"/>
            <family val="3"/>
          </rPr>
          <t>Tempo de Estoque (Meses)_x000D_
_x000D_
1.400,0</t>
        </r>
      </text>
    </comment>
    <comment ref="A556" authorId="0" shapeId="0" xr:uid="{F84D4B33-A64E-4808-A58B-41D553F657BD}">
      <text>
        <r>
          <rPr>
            <sz val="10"/>
            <color indexed="81"/>
            <rFont val="Lucida Console"/>
            <family val="3"/>
          </rPr>
          <t>_x000D_
23996</t>
        </r>
      </text>
    </comment>
    <comment ref="B556" authorId="0" shapeId="0" xr:uid="{ADA9F9A0-76A1-4955-AF92-3A3B57956269}">
      <text>
        <r>
          <rPr>
            <sz val="10"/>
            <color indexed="81"/>
            <rFont val="Lucida Console"/>
            <family val="3"/>
          </rPr>
          <t>DESCRIÇÃO DETALHADA_x000D_
PAPEL CREPOM - RL C/ 48 X 200 CM - VERMELHO</t>
        </r>
      </text>
    </comment>
    <comment ref="G556" authorId="0" shapeId="0" xr:uid="{DEC219B2-51E8-4241-B4C3-D13E5A8F7368}">
      <text>
        <r>
          <rPr>
            <sz val="10"/>
            <color indexed="81"/>
            <rFont val="Lucida Console"/>
            <family val="3"/>
          </rPr>
          <t>_x000D_
Últ estimativa : 10.000_x000D_
Enviada em     : 19.12.2019_x000D_
Ata - Venc     : 143/21 - 20.05.2022</t>
        </r>
      </text>
    </comment>
    <comment ref="O556" authorId="0" shapeId="0" xr:uid="{7807C53A-7491-4D58-852A-B96497DDE4FD}">
      <text>
        <r>
          <rPr>
            <sz val="10"/>
            <color indexed="81"/>
            <rFont val="Lucida Console"/>
            <family val="3"/>
          </rPr>
          <t>_x000D_
Pertencia a ATA nº 143/21_x000D_
Estimativa de Renovação enviada em 19.12.2019 - Qtd 10.000_x000D_
PE  61/21 lote _x000D_
30.04.21 = Finalizado. Ata 143/20</t>
        </r>
      </text>
    </comment>
    <comment ref="W556" authorId="0" shapeId="0" xr:uid="{361319B7-ABCD-4393-A813-8BFFC4433ECA}">
      <text>
        <r>
          <rPr>
            <sz val="10"/>
            <color indexed="81"/>
            <rFont val="Lucida Console"/>
            <family val="3"/>
          </rPr>
          <t>_x000D_
Pedagógico</t>
        </r>
      </text>
    </comment>
    <comment ref="X556" authorId="0" shapeId="0" xr:uid="{B8630B8E-F143-4A3E-A64C-54453817CD8D}">
      <text>
        <r>
          <rPr>
            <sz val="10"/>
            <color indexed="81"/>
            <rFont val="Lucida Console"/>
            <family val="3"/>
          </rPr>
          <t>_x000D_
MAQ. E EQUIP. P/ IND. GRAFICA COMP. ACESS. E PAPEI</t>
        </r>
      </text>
    </comment>
    <comment ref="Y556" authorId="0" shapeId="0" xr:uid="{6BB4C053-DDDB-47D2-B2E2-6611806824C4}">
      <text>
        <r>
          <rPr>
            <sz val="10"/>
            <color indexed="81"/>
            <rFont val="Lucida Console"/>
            <family val="3"/>
          </rPr>
          <t>_x000D_
PAPEIS P/ EMBALAGEM E DECORATIVOS</t>
        </r>
      </text>
    </comment>
    <comment ref="AW556" authorId="0" shapeId="0" xr:uid="{300165A6-4F0B-488E-BAF6-9BD6A197557E}">
      <text>
        <r>
          <rPr>
            <sz val="10"/>
            <color indexed="81"/>
            <rFont val="Lucida Console"/>
            <family val="3"/>
          </rPr>
          <t>Tempo de Estoque (Meses)_x000D_
_x000D_
2.284,0</t>
        </r>
      </text>
    </comment>
    <comment ref="A557" authorId="0" shapeId="0" xr:uid="{096D8305-1E95-4977-A9DB-443418704B85}">
      <text>
        <r>
          <rPr>
            <sz val="10"/>
            <color indexed="81"/>
            <rFont val="Lucida Console"/>
            <family val="3"/>
          </rPr>
          <t>_x000D_
130624</t>
        </r>
      </text>
    </comment>
    <comment ref="B557" authorId="0" shapeId="0" xr:uid="{035CFC35-E826-4E29-909C-5D65AE21C96D}">
      <text>
        <r>
          <rPr>
            <sz val="10"/>
            <color indexed="81"/>
            <rFont val="Lucida Console"/>
            <family val="3"/>
          </rPr>
          <t>DESCRIÇÃO DETALHADA_x000D_
PAPEL CRIATIVO FLUORESCENTE, TIPO LUMIPAPER, 5 CORES VIBRANTES, COLORIDO NAS DUAS FACES, TAMANHO A4 (210 X 297 MM), GRAMATURA: 75 G/M² - PACOTE COM 50 FOLHAS</t>
        </r>
      </text>
    </comment>
    <comment ref="G557" authorId="0" shapeId="0" xr:uid="{7D47516C-593F-49EF-A4E2-165D29E39FD5}">
      <text>
        <r>
          <rPr>
            <sz val="10"/>
            <color indexed="81"/>
            <rFont val="Lucida Console"/>
            <family val="3"/>
          </rPr>
          <t>_x000D_
Últ estimativa : 32.000_x000D_
Enviada em     : 19.12.2019_x000D_
Ata - Venc     : 143/21 - 20.05.2022</t>
        </r>
      </text>
    </comment>
    <comment ref="O557" authorId="0" shapeId="0" xr:uid="{FA837397-AEB3-4281-B7AD-0382B7E999D6}">
      <text>
        <r>
          <rPr>
            <sz val="10"/>
            <color indexed="81"/>
            <rFont val="Lucida Console"/>
            <family val="3"/>
          </rPr>
          <t>_x000D_
Pertencia a ATA nº 143/21_x000D_
Estimativa de Renovação enviada em 19.12.2019 - Qtd 32.000_x000D_
PE  61/21 lote _x000D_
30.04.21 = Finalizado. Ata 143/20</t>
        </r>
      </text>
    </comment>
    <comment ref="W557" authorId="0" shapeId="0" xr:uid="{65C24E53-E763-4F0B-92BE-4384336DED1F}">
      <text>
        <r>
          <rPr>
            <sz val="10"/>
            <color indexed="81"/>
            <rFont val="Lucida Console"/>
            <family val="3"/>
          </rPr>
          <t>_x000D_
Pedagógico</t>
        </r>
      </text>
    </comment>
    <comment ref="X557" authorId="0" shapeId="0" xr:uid="{7950DF44-3485-4488-99F1-5F0D64DFE89F}">
      <text>
        <r>
          <rPr>
            <sz val="10"/>
            <color indexed="81"/>
            <rFont val="Lucida Console"/>
            <family val="3"/>
          </rPr>
          <t>_x000D_
MAQ. E EQUIP. P/ IND. GRAFICA COMP. ACESS. E PAPEI</t>
        </r>
      </text>
    </comment>
    <comment ref="Y557" authorId="0" shapeId="0" xr:uid="{9FB00BCD-1635-4D8F-8B1D-44A846F9B726}">
      <text>
        <r>
          <rPr>
            <sz val="10"/>
            <color indexed="81"/>
            <rFont val="Lucida Console"/>
            <family val="3"/>
          </rPr>
          <t>_x000D_
PAPEIS PARA ESCRITORIO</t>
        </r>
      </text>
    </comment>
    <comment ref="AW557" authorId="0" shapeId="0" xr:uid="{041245A7-4B55-42BF-B4FF-380AA73EF5A7}">
      <text>
        <r>
          <rPr>
            <sz val="10"/>
            <color indexed="81"/>
            <rFont val="Lucida Console"/>
            <family val="3"/>
          </rPr>
          <t>Tempo de Estoque (Meses)_x000D_
_x000D_
9.182,0</t>
        </r>
      </text>
    </comment>
    <comment ref="A558" authorId="0" shapeId="0" xr:uid="{467938A4-8443-47F0-ADD3-CCC33479BA06}">
      <text>
        <r>
          <rPr>
            <sz val="10"/>
            <color indexed="81"/>
            <rFont val="Lucida Console"/>
            <family val="3"/>
          </rPr>
          <t>_x000D_
93325</t>
        </r>
      </text>
    </comment>
    <comment ref="B558" authorId="0" shapeId="0" xr:uid="{8746F0AC-8DCA-4CE2-9EA8-449BC1805879}">
      <text>
        <r>
          <rPr>
            <sz val="10"/>
            <color indexed="81"/>
            <rFont val="Lucida Console"/>
            <family val="3"/>
          </rPr>
          <t>DESCRIÇÃO DETALHADA_x000D_
PAPEL DE SEDA - 48 X 60 CM - AMARELO</t>
        </r>
      </text>
    </comment>
    <comment ref="G558" authorId="0" shapeId="0" xr:uid="{DDCEC779-4DE0-4CF3-8E3E-D1A838CFE971}">
      <text>
        <r>
          <rPr>
            <sz val="10"/>
            <color indexed="81"/>
            <rFont val="Lucida Console"/>
            <family val="3"/>
          </rPr>
          <t>_x000D_
Últ estimativa : 10.000_x000D_
Enviada em     : 19.12.2019_x000D_
Ata - Venc     : 143/21 - 20.05.2022</t>
        </r>
      </text>
    </comment>
    <comment ref="O558" authorId="0" shapeId="0" xr:uid="{EEF5ACB2-7A31-48D4-B0AB-F4DA1E94E4C5}">
      <text>
        <r>
          <rPr>
            <sz val="10"/>
            <color indexed="81"/>
            <rFont val="Lucida Console"/>
            <family val="3"/>
          </rPr>
          <t>_x000D_
Pertencia a ATA nº 143/21_x000D_
Estimativa de Renovação enviada em 19.12.2019 - Qtd 10.000_x000D_
PE  61/21 lote _x000D_
30.04.21 = Finalizado. Ata 143/20</t>
        </r>
      </text>
    </comment>
    <comment ref="W558" authorId="0" shapeId="0" xr:uid="{8CA78E83-4817-420F-B38D-945E38A6F369}">
      <text>
        <r>
          <rPr>
            <sz val="10"/>
            <color indexed="81"/>
            <rFont val="Lucida Console"/>
            <family val="3"/>
          </rPr>
          <t>_x000D_
Pedagógico</t>
        </r>
      </text>
    </comment>
    <comment ref="X558" authorId="0" shapeId="0" xr:uid="{36C22DD5-A7C4-4D08-A1EE-A9A5834BC15A}">
      <text>
        <r>
          <rPr>
            <sz val="10"/>
            <color indexed="81"/>
            <rFont val="Lucida Console"/>
            <family val="3"/>
          </rPr>
          <t>_x000D_
MAQ. E EQUIP. P/ IND. GRAFICA COMP. ACESS. E PAPEI</t>
        </r>
      </text>
    </comment>
    <comment ref="Y558" authorId="0" shapeId="0" xr:uid="{EAF9DA2D-54BB-4A0A-897B-5989646386BB}">
      <text>
        <r>
          <rPr>
            <sz val="10"/>
            <color indexed="81"/>
            <rFont val="Lucida Console"/>
            <family val="3"/>
          </rPr>
          <t>_x000D_
PAPEIS P/ EMBALAGEM E DECORATIVOS</t>
        </r>
      </text>
    </comment>
    <comment ref="AW558" authorId="0" shapeId="0" xr:uid="{5560E753-2AF0-4D43-A742-57B5438C5141}">
      <text>
        <r>
          <rPr>
            <sz val="10"/>
            <color indexed="81"/>
            <rFont val="Lucida Console"/>
            <family val="3"/>
          </rPr>
          <t>Tempo de Estoque (Meses)_x000D_
_x000D_
1.700,0</t>
        </r>
      </text>
    </comment>
    <comment ref="A559" authorId="0" shapeId="0" xr:uid="{E269B0DF-D12F-4FC2-84BB-C413F77D4C2C}">
      <text>
        <r>
          <rPr>
            <sz val="10"/>
            <color indexed="81"/>
            <rFont val="Lucida Console"/>
            <family val="3"/>
          </rPr>
          <t>_x000D_
93327</t>
        </r>
      </text>
    </comment>
    <comment ref="B559" authorId="0" shapeId="0" xr:uid="{CDBC0DC4-B996-4BEE-804B-18BAE5507494}">
      <text>
        <r>
          <rPr>
            <sz val="10"/>
            <color indexed="81"/>
            <rFont val="Lucida Console"/>
            <family val="3"/>
          </rPr>
          <t>DESCRIÇÃO DETALHADA_x000D_
PAPEL DE SEDA - 48 X 60 CM - AZUL ESCURO</t>
        </r>
      </text>
    </comment>
    <comment ref="G559" authorId="0" shapeId="0" xr:uid="{BA29B57F-0AC6-4D29-AE34-5775959DF482}">
      <text>
        <r>
          <rPr>
            <sz val="10"/>
            <color indexed="81"/>
            <rFont val="Lucida Console"/>
            <family val="3"/>
          </rPr>
          <t>_x000D_
Últ estimativa : 10.000_x000D_
Enviada em     : 19.12.2019_x000D_
Ata - Venc     : 143/21 - 20.05.2022</t>
        </r>
      </text>
    </comment>
    <comment ref="O559" authorId="0" shapeId="0" xr:uid="{F5EC4E6A-798D-4BA6-A6D9-C180EEC8D3FE}">
      <text>
        <r>
          <rPr>
            <sz val="10"/>
            <color indexed="81"/>
            <rFont val="Lucida Console"/>
            <family val="3"/>
          </rPr>
          <t>_x000D_
Pertencia a ATA nº 143/21_x000D_
Estimativa de Renovação enviada em 19.12.2019 - Qtd 10.000_x000D_
PE  61/21 lote _x000D_
30.04.21 = Finalizado. Ata 143/20</t>
        </r>
      </text>
    </comment>
    <comment ref="W559" authorId="0" shapeId="0" xr:uid="{CD827348-7BFE-4C70-A816-43C21774EFA1}">
      <text>
        <r>
          <rPr>
            <sz val="10"/>
            <color indexed="81"/>
            <rFont val="Lucida Console"/>
            <family val="3"/>
          </rPr>
          <t>_x000D_
Pedagógico</t>
        </r>
      </text>
    </comment>
    <comment ref="X559" authorId="0" shapeId="0" xr:uid="{C83D0F41-54CD-4634-ADC4-6B95F0AFA05C}">
      <text>
        <r>
          <rPr>
            <sz val="10"/>
            <color indexed="81"/>
            <rFont val="Lucida Console"/>
            <family val="3"/>
          </rPr>
          <t>_x000D_
MAQ. E EQUIP. P/ IND. GRAFICA COMP. ACESS. E PAPEI</t>
        </r>
      </text>
    </comment>
    <comment ref="Y559" authorId="0" shapeId="0" xr:uid="{52DE0008-55AA-41C4-B2B0-2ECF97C58EC0}">
      <text>
        <r>
          <rPr>
            <sz val="10"/>
            <color indexed="81"/>
            <rFont val="Lucida Console"/>
            <family val="3"/>
          </rPr>
          <t>_x000D_
PAPEIS P/ EMBALAGEM E DECORATIVOS</t>
        </r>
      </text>
    </comment>
    <comment ref="AW559" authorId="0" shapeId="0" xr:uid="{D145A6AC-365C-4151-B52A-908275453675}">
      <text>
        <r>
          <rPr>
            <sz val="10"/>
            <color indexed="81"/>
            <rFont val="Lucida Console"/>
            <family val="3"/>
          </rPr>
          <t>Tempo de Estoque (Meses)_x000D_
_x000D_
1.700,0</t>
        </r>
      </text>
    </comment>
    <comment ref="A560" authorId="0" shapeId="0" xr:uid="{47457058-1C7C-47F3-84AC-771BEBF77F48}">
      <text>
        <r>
          <rPr>
            <sz val="10"/>
            <color indexed="81"/>
            <rFont val="Lucida Console"/>
            <family val="3"/>
          </rPr>
          <t>_x000D_
93329</t>
        </r>
      </text>
    </comment>
    <comment ref="B560" authorId="0" shapeId="0" xr:uid="{30556CC5-8EC0-4435-B0D8-689D10F6EB69}">
      <text>
        <r>
          <rPr>
            <sz val="10"/>
            <color indexed="81"/>
            <rFont val="Lucida Console"/>
            <family val="3"/>
          </rPr>
          <t>DESCRIÇÃO DETALHADA_x000D_
PAPEL DE SEDA - 48 X 60 CM - LARANJA</t>
        </r>
      </text>
    </comment>
    <comment ref="G560" authorId="0" shapeId="0" xr:uid="{BAF2755A-34F6-4376-8632-FB41AF199323}">
      <text>
        <r>
          <rPr>
            <sz val="10"/>
            <color indexed="81"/>
            <rFont val="Lucida Console"/>
            <family val="3"/>
          </rPr>
          <t>_x000D_
Últ estimativa : 10.000_x000D_
Enviada em     : 19.12.2019_x000D_
Ata - Venc     : 143/21 - 20.05.2022</t>
        </r>
      </text>
    </comment>
    <comment ref="O560" authorId="0" shapeId="0" xr:uid="{3FEC32ED-938B-4461-AD56-BDB46CDDC5A6}">
      <text>
        <r>
          <rPr>
            <sz val="10"/>
            <color indexed="81"/>
            <rFont val="Lucida Console"/>
            <family val="3"/>
          </rPr>
          <t>_x000D_
Pertencia a ATA nº 143/21_x000D_
Estimativa de Renovação enviada em 19.12.2019 - Qtd 10.000_x000D_
PE  61/21 lote _x000D_
30.04.21 = Finalizado. Ata 143/20</t>
        </r>
      </text>
    </comment>
    <comment ref="W560" authorId="0" shapeId="0" xr:uid="{E2E6A1E9-C09B-4F50-8C0A-E3EFE60CA11C}">
      <text>
        <r>
          <rPr>
            <sz val="10"/>
            <color indexed="81"/>
            <rFont val="Lucida Console"/>
            <family val="3"/>
          </rPr>
          <t>_x000D_
Pedagógico</t>
        </r>
      </text>
    </comment>
    <comment ref="X560" authorId="0" shapeId="0" xr:uid="{517B9224-A2AF-4E13-8BA7-8E1E1A7CAF63}">
      <text>
        <r>
          <rPr>
            <sz val="10"/>
            <color indexed="81"/>
            <rFont val="Lucida Console"/>
            <family val="3"/>
          </rPr>
          <t>_x000D_
MAQ. E EQUIP. P/ IND. GRAFICA COMP. ACESS. E PAPEI</t>
        </r>
      </text>
    </comment>
    <comment ref="Y560" authorId="0" shapeId="0" xr:uid="{ECCA9741-5DC6-42B9-9A3D-D09370892C7C}">
      <text>
        <r>
          <rPr>
            <sz val="10"/>
            <color indexed="81"/>
            <rFont val="Lucida Console"/>
            <family val="3"/>
          </rPr>
          <t>_x000D_
PAPEIS P/ EMBALAGEM E DECORATIVOS</t>
        </r>
      </text>
    </comment>
    <comment ref="AW560" authorId="0" shapeId="0" xr:uid="{C2A533DA-6F46-460E-B61E-1B918B50B832}">
      <text>
        <r>
          <rPr>
            <sz val="10"/>
            <color indexed="81"/>
            <rFont val="Lucida Console"/>
            <family val="3"/>
          </rPr>
          <t>Tempo de Estoque (Meses)_x000D_
_x000D_
2.000,0</t>
        </r>
      </text>
    </comment>
    <comment ref="A561" authorId="0" shapeId="0" xr:uid="{FD51EE67-5434-446B-85E1-8FA207D4E31B}">
      <text>
        <r>
          <rPr>
            <sz val="10"/>
            <color indexed="81"/>
            <rFont val="Lucida Console"/>
            <family val="3"/>
          </rPr>
          <t>_x000D_
93332</t>
        </r>
      </text>
    </comment>
    <comment ref="B561" authorId="0" shapeId="0" xr:uid="{B7DEAABD-C3FB-44B1-A49F-1465B6C4E3D6}">
      <text>
        <r>
          <rPr>
            <sz val="10"/>
            <color indexed="81"/>
            <rFont val="Lucida Console"/>
            <family val="3"/>
          </rPr>
          <t>DESCRIÇÃO DETALHADA_x000D_
PAPEL DE SEDA - 48 X 60 CM - ROSA - AS MEDIDAS PODERAO VARIAR +/- 5 CM</t>
        </r>
      </text>
    </comment>
    <comment ref="G561" authorId="0" shapeId="0" xr:uid="{FF404D92-AC42-4CAA-BDFB-84E640BDF71F}">
      <text>
        <r>
          <rPr>
            <sz val="10"/>
            <color indexed="81"/>
            <rFont val="Lucida Console"/>
            <family val="3"/>
          </rPr>
          <t>_x000D_
Últ estimativa : 10.000_x000D_
Enviada em     : 19.12.2019_x000D_
Ata - Venc     : 143/21 - 20.05.2022</t>
        </r>
      </text>
    </comment>
    <comment ref="O561" authorId="0" shapeId="0" xr:uid="{C77AC187-AB18-481A-BB1E-71F5DA43AA8E}">
      <text>
        <r>
          <rPr>
            <sz val="10"/>
            <color indexed="81"/>
            <rFont val="Lucida Console"/>
            <family val="3"/>
          </rPr>
          <t>_x000D_
Pertencia a ATA nº 143/21_x000D_
Estimativa de Renovação enviada em 19.12.2019 - Qtd 10.000_x000D_
PE  61/21 lote _x000D_
30.04.21 = Finalizado. Ata 143/20</t>
        </r>
      </text>
    </comment>
    <comment ref="W561" authorId="0" shapeId="0" xr:uid="{5FEA9F17-D802-4B94-BD71-0C70E081100E}">
      <text>
        <r>
          <rPr>
            <sz val="10"/>
            <color indexed="81"/>
            <rFont val="Lucida Console"/>
            <family val="3"/>
          </rPr>
          <t>_x000D_
Pedagógico</t>
        </r>
      </text>
    </comment>
    <comment ref="X561" authorId="0" shapeId="0" xr:uid="{68BC0420-7F8A-4938-A59A-9992EC9CA455}">
      <text>
        <r>
          <rPr>
            <sz val="10"/>
            <color indexed="81"/>
            <rFont val="Lucida Console"/>
            <family val="3"/>
          </rPr>
          <t>_x000D_
MAQ. E EQUIP. P/ IND. GRAFICA COMP. ACESS. E PAPEI</t>
        </r>
      </text>
    </comment>
    <comment ref="Y561" authorId="0" shapeId="0" xr:uid="{8924521E-6309-4D2D-85FB-8E3CC7A58C8A}">
      <text>
        <r>
          <rPr>
            <sz val="10"/>
            <color indexed="81"/>
            <rFont val="Lucida Console"/>
            <family val="3"/>
          </rPr>
          <t>_x000D_
PAPEIS P/ EMBALAGEM E DECORATIVOS</t>
        </r>
      </text>
    </comment>
    <comment ref="AW561" authorId="0" shapeId="0" xr:uid="{F1D57A88-E3A7-440E-B9C2-3D928A3D443B}">
      <text>
        <r>
          <rPr>
            <sz val="10"/>
            <color indexed="81"/>
            <rFont val="Lucida Console"/>
            <family val="3"/>
          </rPr>
          <t>Tempo de Estoque (Meses)_x000D_
_x000D_
2.000,0</t>
        </r>
      </text>
    </comment>
    <comment ref="A562" authorId="0" shapeId="0" xr:uid="{1A0C36EE-AD45-4007-B8F2-5F773349F424}">
      <text>
        <r>
          <rPr>
            <sz val="10"/>
            <color indexed="81"/>
            <rFont val="Lucida Console"/>
            <family val="3"/>
          </rPr>
          <t>_x000D_
93334</t>
        </r>
      </text>
    </comment>
    <comment ref="B562" authorId="0" shapeId="0" xr:uid="{E280D4AF-BE81-47B5-AE73-758FCBD42D99}">
      <text>
        <r>
          <rPr>
            <sz val="10"/>
            <color indexed="81"/>
            <rFont val="Lucida Console"/>
            <family val="3"/>
          </rPr>
          <t>DESCRIÇÃO DETALHADA_x000D_
PAPEL DE SEDA - 48 X 60 CM - VERDE ESCURO</t>
        </r>
      </text>
    </comment>
    <comment ref="G562" authorId="0" shapeId="0" xr:uid="{6F763CA1-30D5-45D4-A739-4E2DA55DDEAF}">
      <text>
        <r>
          <rPr>
            <sz val="10"/>
            <color indexed="81"/>
            <rFont val="Lucida Console"/>
            <family val="3"/>
          </rPr>
          <t>_x000D_
Últ estimativa : 10.000_x000D_
Enviada em     : 19.12.2019_x000D_
Ata - Venc     : 143/21 - 20.05.2022</t>
        </r>
      </text>
    </comment>
    <comment ref="O562" authorId="0" shapeId="0" xr:uid="{C187ED2F-C0DC-4C92-BB24-E7FEC7937E4C}">
      <text>
        <r>
          <rPr>
            <sz val="10"/>
            <color indexed="81"/>
            <rFont val="Lucida Console"/>
            <family val="3"/>
          </rPr>
          <t>_x000D_
Pertencia a ATA nº 143/21_x000D_
Estimativa de Renovação enviada em 19.12.2019 - Qtd 10.000_x000D_
PE  61/21 lote _x000D_
30.04.21 = Finalizado. Ata 143/20</t>
        </r>
      </text>
    </comment>
    <comment ref="W562" authorId="0" shapeId="0" xr:uid="{32FB6C66-C157-4886-9E56-80809FFF1247}">
      <text>
        <r>
          <rPr>
            <sz val="10"/>
            <color indexed="81"/>
            <rFont val="Lucida Console"/>
            <family val="3"/>
          </rPr>
          <t>_x000D_
Pedagógico</t>
        </r>
      </text>
    </comment>
    <comment ref="X562" authorId="0" shapeId="0" xr:uid="{5A60EBE6-DAE5-4A55-9CC6-A12BBC722A22}">
      <text>
        <r>
          <rPr>
            <sz val="10"/>
            <color indexed="81"/>
            <rFont val="Lucida Console"/>
            <family val="3"/>
          </rPr>
          <t>_x000D_
MAQ. E EQUIP. P/ IND. GRAFICA COMP. ACESS. E PAPEI</t>
        </r>
      </text>
    </comment>
    <comment ref="Y562" authorId="0" shapeId="0" xr:uid="{328D33FE-BEE1-47C8-B2D2-1BD5C86C743E}">
      <text>
        <r>
          <rPr>
            <sz val="10"/>
            <color indexed="81"/>
            <rFont val="Lucida Console"/>
            <family val="3"/>
          </rPr>
          <t>_x000D_
PAPEIS P/ EMBALAGEM E DECORATIVOS</t>
        </r>
      </text>
    </comment>
    <comment ref="AW562" authorId="0" shapeId="0" xr:uid="{C4A8AA5B-DF58-4530-A8BD-D9C6F9DA7F52}">
      <text>
        <r>
          <rPr>
            <sz val="10"/>
            <color indexed="81"/>
            <rFont val="Lucida Console"/>
            <family val="3"/>
          </rPr>
          <t>Tempo de Estoque (Meses)_x000D_
_x000D_
2.000,0</t>
        </r>
      </text>
    </comment>
    <comment ref="A563" authorId="0" shapeId="0" xr:uid="{202591CF-273A-4FB4-8784-15C817B18FD6}">
      <text>
        <r>
          <rPr>
            <sz val="10"/>
            <color indexed="81"/>
            <rFont val="Lucida Console"/>
            <family val="3"/>
          </rPr>
          <t>_x000D_
93335</t>
        </r>
      </text>
    </comment>
    <comment ref="B563" authorId="0" shapeId="0" xr:uid="{DED4134D-2E20-4F1C-B283-9B4FAAAC996C}">
      <text>
        <r>
          <rPr>
            <sz val="10"/>
            <color indexed="81"/>
            <rFont val="Lucida Console"/>
            <family val="3"/>
          </rPr>
          <t>DESCRIÇÃO DETALHADA_x000D_
PAPEL DE SEDA - 48 X 60 CM - VERMELHO</t>
        </r>
      </text>
    </comment>
    <comment ref="G563" authorId="0" shapeId="0" xr:uid="{4773980F-EE28-46B7-B2C0-A7D72F8B3474}">
      <text>
        <r>
          <rPr>
            <sz val="10"/>
            <color indexed="81"/>
            <rFont val="Lucida Console"/>
            <family val="3"/>
          </rPr>
          <t>_x000D_
Últ estimativa : 10.000_x000D_
Enviada em     : 19.12.2019_x000D_
Ata - Venc     : 143/21 - 20.05.2022</t>
        </r>
      </text>
    </comment>
    <comment ref="O563" authorId="0" shapeId="0" xr:uid="{5CBC3545-9886-4ADB-B607-E64EA236D19B}">
      <text>
        <r>
          <rPr>
            <sz val="10"/>
            <color indexed="81"/>
            <rFont val="Lucida Console"/>
            <family val="3"/>
          </rPr>
          <t>_x000D_
Pertencia a ATA nº 143/21_x000D_
Estimativa de Renovação enviada em 19.12.2019 - Qtd 10.000_x000D_
PE  61/21 lote _x000D_
30.04.21 = Finalizado. Ata 143/20</t>
        </r>
      </text>
    </comment>
    <comment ref="W563" authorId="0" shapeId="0" xr:uid="{5D7E47D1-ECA5-4402-85E4-A139DBC5FFFC}">
      <text>
        <r>
          <rPr>
            <sz val="10"/>
            <color indexed="81"/>
            <rFont val="Lucida Console"/>
            <family val="3"/>
          </rPr>
          <t>_x000D_
Pedagógico</t>
        </r>
      </text>
    </comment>
    <comment ref="X563" authorId="0" shapeId="0" xr:uid="{BF0E28B6-F4F7-4567-B3B7-CF95CCA9B9CF}">
      <text>
        <r>
          <rPr>
            <sz val="10"/>
            <color indexed="81"/>
            <rFont val="Lucida Console"/>
            <family val="3"/>
          </rPr>
          <t>_x000D_
MAQ. E EQUIP. P/ IND. GRAFICA COMP. ACESS. E PAPEI</t>
        </r>
      </text>
    </comment>
    <comment ref="Y563" authorId="0" shapeId="0" xr:uid="{7F62DC22-16A2-4BCE-A544-14900DB8AF8E}">
      <text>
        <r>
          <rPr>
            <sz val="10"/>
            <color indexed="81"/>
            <rFont val="Lucida Console"/>
            <family val="3"/>
          </rPr>
          <t>_x000D_
PAPEIS P/ EMBALAGEM E DECORATIVOS</t>
        </r>
      </text>
    </comment>
    <comment ref="AW563" authorId="0" shapeId="0" xr:uid="{0EB70E7A-AD21-4DC2-9244-5446D9CBD39A}">
      <text>
        <r>
          <rPr>
            <sz val="10"/>
            <color indexed="81"/>
            <rFont val="Lucida Console"/>
            <family val="3"/>
          </rPr>
          <t>Tempo de Estoque (Meses)_x000D_
_x000D_
1.000,0</t>
        </r>
      </text>
    </comment>
    <comment ref="A564" authorId="0" shapeId="0" xr:uid="{DF994B00-6C8C-4839-BEE9-A8B983CCFF25}">
      <text>
        <r>
          <rPr>
            <sz val="10"/>
            <color indexed="81"/>
            <rFont val="Lucida Console"/>
            <family val="3"/>
          </rPr>
          <t>_x000D_
17454</t>
        </r>
      </text>
    </comment>
    <comment ref="B564" authorId="0" shapeId="0" xr:uid="{B1F81541-61B3-4D76-A77C-C72D9128B96C}">
      <text>
        <r>
          <rPr>
            <sz val="10"/>
            <color indexed="81"/>
            <rFont val="Lucida Console"/>
            <family val="3"/>
          </rPr>
          <t>DESCRIÇÃO DETALHADA_x000D_
PAPEL ESPELHO - 65 X 50 CM - ROSA</t>
        </r>
      </text>
    </comment>
    <comment ref="G564" authorId="0" shapeId="0" xr:uid="{D01A4DA7-BFA4-491D-86AB-676D205E82C0}">
      <text>
        <r>
          <rPr>
            <sz val="10"/>
            <color indexed="81"/>
            <rFont val="Lucida Console"/>
            <family val="3"/>
          </rPr>
          <t>_x000D_
Últ estimativa : 12.000_x000D_
Enviada em     : 19.12.2019_x000D_
Ata - Venc     : 143/21 - 20.05.2022</t>
        </r>
      </text>
    </comment>
    <comment ref="O564" authorId="0" shapeId="0" xr:uid="{38A8816E-041C-4C80-AB7E-A2135B9A6EEC}">
      <text>
        <r>
          <rPr>
            <sz val="10"/>
            <color indexed="81"/>
            <rFont val="Lucida Console"/>
            <family val="3"/>
          </rPr>
          <t>_x000D_
Pertencia a ATA nº 143/21_x000D_
Estimativa de Renovação enviada em 19.12.2019 - Qtd 12.000_x000D_
PE  61/21 lote _x000D_
30.04.21 = Finalizado. Ata 143/20</t>
        </r>
      </text>
    </comment>
    <comment ref="W564" authorId="0" shapeId="0" xr:uid="{35AD4E65-07E6-4253-B361-366FE96A4C73}">
      <text>
        <r>
          <rPr>
            <sz val="10"/>
            <color indexed="81"/>
            <rFont val="Lucida Console"/>
            <family val="3"/>
          </rPr>
          <t>_x000D_
Pedagógico</t>
        </r>
      </text>
    </comment>
    <comment ref="X564" authorId="0" shapeId="0" xr:uid="{C2BBC42A-255E-4D44-85A1-A7CBA62E0107}">
      <text>
        <r>
          <rPr>
            <sz val="10"/>
            <color indexed="81"/>
            <rFont val="Lucida Console"/>
            <family val="3"/>
          </rPr>
          <t>_x000D_
MAQ. E EQUIP. P/ IND. GRAFICA COMP. ACESS. E PAPEI</t>
        </r>
      </text>
    </comment>
    <comment ref="Y564" authorId="0" shapeId="0" xr:uid="{42C0A422-5372-4575-9542-4EEE73C9696E}">
      <text>
        <r>
          <rPr>
            <sz val="10"/>
            <color indexed="81"/>
            <rFont val="Lucida Console"/>
            <family val="3"/>
          </rPr>
          <t>_x000D_
PAPEIS P/ EMBALAGEM E DECORATIVOS</t>
        </r>
      </text>
    </comment>
    <comment ref="AW564" authorId="0" shapeId="0" xr:uid="{E4DD73CE-AB28-434F-B934-362B47FA68CC}">
      <text>
        <r>
          <rPr>
            <sz val="10"/>
            <color indexed="81"/>
            <rFont val="Lucida Console"/>
            <family val="3"/>
          </rPr>
          <t>Tempo de Estoque (Meses)_x000D_
_x000D_
2.346,0</t>
        </r>
      </text>
    </comment>
    <comment ref="A565" authorId="0" shapeId="0" xr:uid="{7CD09011-AAF6-4264-8920-C2050CC1D1AC}">
      <text>
        <r>
          <rPr>
            <sz val="10"/>
            <color indexed="81"/>
            <rFont val="Lucida Console"/>
            <family val="3"/>
          </rPr>
          <t>_x000D_
93453</t>
        </r>
      </text>
    </comment>
    <comment ref="B565" authorId="0" shapeId="0" xr:uid="{892ECA32-A340-471C-8938-A434289EC662}">
      <text>
        <r>
          <rPr>
            <sz val="10"/>
            <color indexed="81"/>
            <rFont val="Lucida Console"/>
            <family val="3"/>
          </rPr>
          <t>DESCRIÇÃO DETALHADA_x000D_
PAPEL ESPELHO BRILHANTE (DOBRADURA), MEDINDO 48 X 66 CM - COR: AMARELA</t>
        </r>
      </text>
    </comment>
    <comment ref="G565" authorId="0" shapeId="0" xr:uid="{F15DF861-E2D9-4377-84FF-86F6948A75BE}">
      <text>
        <r>
          <rPr>
            <sz val="10"/>
            <color indexed="81"/>
            <rFont val="Lucida Console"/>
            <family val="3"/>
          </rPr>
          <t>_x000D_
Últ estimativa : 14.000_x000D_
Enviada em     : 19.12.2019_x000D_
Ata - Venc     : 143/21 - 20.05.2022</t>
        </r>
      </text>
    </comment>
    <comment ref="O565" authorId="0" shapeId="0" xr:uid="{EB232FF1-F1B8-46B1-99B5-74809AD0DE02}">
      <text>
        <r>
          <rPr>
            <sz val="10"/>
            <color indexed="81"/>
            <rFont val="Lucida Console"/>
            <family val="3"/>
          </rPr>
          <t>_x000D_
Pertencia a ATA nº 143/21_x000D_
Estimativa de Renovação enviada em 19.12.2019 - Qtd 14.000_x000D_
PE  61/21 lote _x000D_
30.04.21 = Finalizado. Ata 143/20</t>
        </r>
      </text>
    </comment>
    <comment ref="W565" authorId="0" shapeId="0" xr:uid="{B23C7EE0-DB91-466D-8C1B-C8D60E5EBD7A}">
      <text>
        <r>
          <rPr>
            <sz val="10"/>
            <color indexed="81"/>
            <rFont val="Lucida Console"/>
            <family val="3"/>
          </rPr>
          <t>_x000D_
Pedagógico</t>
        </r>
      </text>
    </comment>
    <comment ref="X565" authorId="0" shapeId="0" xr:uid="{40BAC29A-698B-40F3-847F-93C067B26DC1}">
      <text>
        <r>
          <rPr>
            <sz val="10"/>
            <color indexed="81"/>
            <rFont val="Lucida Console"/>
            <family val="3"/>
          </rPr>
          <t>_x000D_
MAQ. E EQUIP. P/ IND. GRAFICA COMP. ACESS. E PAPEI</t>
        </r>
      </text>
    </comment>
    <comment ref="Y565" authorId="0" shapeId="0" xr:uid="{F8F37CA1-7022-42C1-8526-5D2F4C6804D1}">
      <text>
        <r>
          <rPr>
            <sz val="10"/>
            <color indexed="81"/>
            <rFont val="Lucida Console"/>
            <family val="3"/>
          </rPr>
          <t>_x000D_
PAPEIS P/ EMBALAGEM E DECORATIVOS</t>
        </r>
      </text>
    </comment>
    <comment ref="AW565" authorId="0" shapeId="0" xr:uid="{52D6E758-27CC-4ED3-98A4-955B90BEBF1D}">
      <text>
        <r>
          <rPr>
            <sz val="10"/>
            <color indexed="81"/>
            <rFont val="Lucida Console"/>
            <family val="3"/>
          </rPr>
          <t>Tempo de Estoque (Meses)_x000D_
_x000D_
3.300,0</t>
        </r>
      </text>
    </comment>
    <comment ref="A566" authorId="0" shapeId="0" xr:uid="{6F173ABC-6EA6-49BE-9CC8-73D722CAC210}">
      <text>
        <r>
          <rPr>
            <sz val="10"/>
            <color indexed="81"/>
            <rFont val="Lucida Console"/>
            <family val="3"/>
          </rPr>
          <t>_x000D_
93454</t>
        </r>
      </text>
    </comment>
    <comment ref="B566" authorId="0" shapeId="0" xr:uid="{23FD4BBE-048E-4A5E-83D9-4DA8E504A908}">
      <text>
        <r>
          <rPr>
            <sz val="10"/>
            <color indexed="81"/>
            <rFont val="Lucida Console"/>
            <family val="3"/>
          </rPr>
          <t>DESCRIÇÃO DETALHADA_x000D_
PAPEL ESPELHO BRILHANTE (DOBRADURA), MEDINDO 48 X 66 CM - COR: AZUL ESCURO</t>
        </r>
      </text>
    </comment>
    <comment ref="G566" authorId="0" shapeId="0" xr:uid="{AA27CB94-D708-4382-B9B6-5FAC66F22BE2}">
      <text>
        <r>
          <rPr>
            <sz val="10"/>
            <color indexed="81"/>
            <rFont val="Lucida Console"/>
            <family val="3"/>
          </rPr>
          <t>_x000D_
Últ estimativa : 14.000_x000D_
Enviada em     : 19.12.2019_x000D_
Ata - Venc     : 143/21 - 20.05.2022</t>
        </r>
      </text>
    </comment>
    <comment ref="O566" authorId="0" shapeId="0" xr:uid="{DED4B431-5533-4A63-BFA6-1707246A862C}">
      <text>
        <r>
          <rPr>
            <sz val="10"/>
            <color indexed="81"/>
            <rFont val="Lucida Console"/>
            <family val="3"/>
          </rPr>
          <t>_x000D_
Pertencia a ATA nº 143/21_x000D_
Estimativa de Renovação enviada em 19.12.2019 - Qtd 14.000_x000D_
PE  61/21 lote _x000D_
30.04.21 = Finalizado. Ata 143/20</t>
        </r>
      </text>
    </comment>
    <comment ref="W566" authorId="0" shapeId="0" xr:uid="{7C8C5EA3-9761-4E89-8D1B-83A34C1CE9E1}">
      <text>
        <r>
          <rPr>
            <sz val="10"/>
            <color indexed="81"/>
            <rFont val="Lucida Console"/>
            <family val="3"/>
          </rPr>
          <t>_x000D_
Pedagógico</t>
        </r>
      </text>
    </comment>
    <comment ref="X566" authorId="0" shapeId="0" xr:uid="{2EAC4578-3343-4D2D-876E-35A0D4817EE0}">
      <text>
        <r>
          <rPr>
            <sz val="10"/>
            <color indexed="81"/>
            <rFont val="Lucida Console"/>
            <family val="3"/>
          </rPr>
          <t>_x000D_
MAQ. E EQUIP. P/ IND. GRAFICA COMP. ACESS. E PAPEI</t>
        </r>
      </text>
    </comment>
    <comment ref="Y566" authorId="0" shapeId="0" xr:uid="{4F4BF6AB-C2C7-4B5C-8D07-22A853ADA608}">
      <text>
        <r>
          <rPr>
            <sz val="10"/>
            <color indexed="81"/>
            <rFont val="Lucida Console"/>
            <family val="3"/>
          </rPr>
          <t>_x000D_
PAPEIS P/ EMBALAGEM E DECORATIVOS</t>
        </r>
      </text>
    </comment>
    <comment ref="AW566" authorId="0" shapeId="0" xr:uid="{C8130856-79CE-4245-9B86-466B435B5B11}">
      <text>
        <r>
          <rPr>
            <sz val="10"/>
            <color indexed="81"/>
            <rFont val="Lucida Console"/>
            <family val="3"/>
          </rPr>
          <t>Tempo de Estoque (Meses)_x000D_
_x000D_
3.500,0</t>
        </r>
      </text>
    </comment>
    <comment ref="A567" authorId="0" shapeId="0" xr:uid="{9B9FB997-1837-463C-BD70-9A7565FC6C01}">
      <text>
        <r>
          <rPr>
            <sz val="10"/>
            <color indexed="81"/>
            <rFont val="Lucida Console"/>
            <family val="3"/>
          </rPr>
          <t>_x000D_
93456</t>
        </r>
      </text>
    </comment>
    <comment ref="B567" authorId="0" shapeId="0" xr:uid="{7C743505-E940-4653-A8C7-5F67BD5ABB5C}">
      <text>
        <r>
          <rPr>
            <sz val="10"/>
            <color indexed="81"/>
            <rFont val="Lucida Console"/>
            <family val="3"/>
          </rPr>
          <t>DESCRIÇÃO DETALHADA_x000D_
PAPEL ESPELHO BRILHANTE (DOBRADURA), MEDINDO 48 X 66 CM - COR: LARANJA - AS MEDIDAS PODERAO VARIAR +/- 5 CM</t>
        </r>
      </text>
    </comment>
    <comment ref="G567" authorId="0" shapeId="0" xr:uid="{A85A5436-859B-4582-885B-C12497DA8AEC}">
      <text>
        <r>
          <rPr>
            <sz val="10"/>
            <color indexed="81"/>
            <rFont val="Lucida Console"/>
            <family val="3"/>
          </rPr>
          <t>_x000D_
Últ estimativa : 14.000_x000D_
Enviada em     : 19.12.2019_x000D_
Ata - Venc     : 143/21 - 20.05.2022</t>
        </r>
      </text>
    </comment>
    <comment ref="O567" authorId="0" shapeId="0" xr:uid="{9539D1AB-BF2E-4831-A3F1-301D0DA57F29}">
      <text>
        <r>
          <rPr>
            <sz val="10"/>
            <color indexed="81"/>
            <rFont val="Lucida Console"/>
            <family val="3"/>
          </rPr>
          <t>_x000D_
Pertencia a ATA nº 143/21_x000D_
Estimativa de Renovação enviada em 19.12.2019 - Qtd 14.000_x000D_
PE  61/21 lote _x000D_
30.04.21 = Finalizado. Ata 143/20</t>
        </r>
      </text>
    </comment>
    <comment ref="W567" authorId="0" shapeId="0" xr:uid="{3414EFFB-0EDD-42CC-B0B9-09E6A767273B}">
      <text>
        <r>
          <rPr>
            <sz val="10"/>
            <color indexed="81"/>
            <rFont val="Lucida Console"/>
            <family val="3"/>
          </rPr>
          <t>_x000D_
Pedagógico</t>
        </r>
      </text>
    </comment>
    <comment ref="X567" authorId="0" shapeId="0" xr:uid="{3DB6D7C4-EED8-4D31-AB82-EF033567A2CB}">
      <text>
        <r>
          <rPr>
            <sz val="10"/>
            <color indexed="81"/>
            <rFont val="Lucida Console"/>
            <family val="3"/>
          </rPr>
          <t>_x000D_
MAQ. E EQUIP. P/ IND. GRAFICA COMP. ACESS. E PAPEI</t>
        </r>
      </text>
    </comment>
    <comment ref="Y567" authorId="0" shapeId="0" xr:uid="{72A89F6B-7E57-441C-ACE6-13752417C942}">
      <text>
        <r>
          <rPr>
            <sz val="10"/>
            <color indexed="81"/>
            <rFont val="Lucida Console"/>
            <family val="3"/>
          </rPr>
          <t>_x000D_
PAPEIS P/ EMBALAGEM E DECORATIVOS</t>
        </r>
      </text>
    </comment>
    <comment ref="AW567" authorId="0" shapeId="0" xr:uid="{0E088418-D57F-4CAA-95E4-433208BA5D7E}">
      <text>
        <r>
          <rPr>
            <sz val="10"/>
            <color indexed="81"/>
            <rFont val="Lucida Console"/>
            <family val="3"/>
          </rPr>
          <t>Tempo de Estoque (Meses)_x000D_
_x000D_
2.300,0</t>
        </r>
      </text>
    </comment>
    <comment ref="A568" authorId="0" shapeId="0" xr:uid="{15B1D08F-1BE5-4AA0-B794-C11137253190}">
      <text>
        <r>
          <rPr>
            <sz val="10"/>
            <color indexed="81"/>
            <rFont val="Lucida Console"/>
            <family val="3"/>
          </rPr>
          <t>_x000D_
93461</t>
        </r>
      </text>
    </comment>
    <comment ref="B568" authorId="0" shapeId="0" xr:uid="{2BABFED2-4DCE-48D0-962B-FF0BC7817208}">
      <text>
        <r>
          <rPr>
            <sz val="10"/>
            <color indexed="81"/>
            <rFont val="Lucida Console"/>
            <family val="3"/>
          </rPr>
          <t>DESCRIÇÃO DETALHADA_x000D_
PAPEL ESPELHO BRILHANTE (DOBRADURA), MEDINDO 48 X 66 CM - COR: VERDE ESCURO</t>
        </r>
      </text>
    </comment>
    <comment ref="G568" authorId="0" shapeId="0" xr:uid="{1BD0A7BC-40A8-417D-A242-2C039832C6E5}">
      <text>
        <r>
          <rPr>
            <sz val="10"/>
            <color indexed="81"/>
            <rFont val="Lucida Console"/>
            <family val="3"/>
          </rPr>
          <t>_x000D_
Últ estimativa : 14.000_x000D_
Enviada em     : 19.12.2019_x000D_
Ata - Venc     : 143/21 - 20.05.2022</t>
        </r>
      </text>
    </comment>
    <comment ref="O568" authorId="0" shapeId="0" xr:uid="{558E5F1F-991D-47B7-9729-01A2079BA8C2}">
      <text>
        <r>
          <rPr>
            <sz val="10"/>
            <color indexed="81"/>
            <rFont val="Lucida Console"/>
            <family val="3"/>
          </rPr>
          <t>_x000D_
Pertencia a ATA nº 143/21_x000D_
Estimativa de Renovação enviada em 19.12.2019 - Qtd 14.000_x000D_
PE  61/21 lote _x000D_
30.04.21 = Finalizado. Ata 143/20</t>
        </r>
      </text>
    </comment>
    <comment ref="W568" authorId="0" shapeId="0" xr:uid="{07CDA60D-12EB-4691-B339-0AD25652440A}">
      <text>
        <r>
          <rPr>
            <sz val="10"/>
            <color indexed="81"/>
            <rFont val="Lucida Console"/>
            <family val="3"/>
          </rPr>
          <t>_x000D_
Pedagógico</t>
        </r>
      </text>
    </comment>
    <comment ref="X568" authorId="0" shapeId="0" xr:uid="{51E75A8C-C798-46BE-9A32-B02E3CD40FB4}">
      <text>
        <r>
          <rPr>
            <sz val="10"/>
            <color indexed="81"/>
            <rFont val="Lucida Console"/>
            <family val="3"/>
          </rPr>
          <t>_x000D_
MAQ. E EQUIP. P/ IND. GRAFICA COMP. ACESS. E PAPEI</t>
        </r>
      </text>
    </comment>
    <comment ref="Y568" authorId="0" shapeId="0" xr:uid="{BAB23BFF-4C43-4261-91EC-AD74D4090B6D}">
      <text>
        <r>
          <rPr>
            <sz val="10"/>
            <color indexed="81"/>
            <rFont val="Lucida Console"/>
            <family val="3"/>
          </rPr>
          <t>_x000D_
PAPEIS P/ EMBALAGEM E DECORATIVOS</t>
        </r>
      </text>
    </comment>
    <comment ref="AW568" authorId="0" shapeId="0" xr:uid="{788AA38F-E86E-4BF2-A1D7-A7D20993DB89}">
      <text>
        <r>
          <rPr>
            <sz val="10"/>
            <color indexed="81"/>
            <rFont val="Lucida Console"/>
            <family val="3"/>
          </rPr>
          <t>Tempo de Estoque (Meses)_x000D_
_x000D_
1.257,0</t>
        </r>
      </text>
    </comment>
    <comment ref="A569" authorId="0" shapeId="0" xr:uid="{A6BD56A4-C8B0-4D98-887C-44D6D4253354}">
      <text>
        <r>
          <rPr>
            <sz val="10"/>
            <color indexed="81"/>
            <rFont val="Lucida Console"/>
            <family val="3"/>
          </rPr>
          <t>_x000D_
93462</t>
        </r>
      </text>
    </comment>
    <comment ref="B569" authorId="0" shapeId="0" xr:uid="{63AB03D1-F2B5-468B-AA4C-F7CE4B9AB26C}">
      <text>
        <r>
          <rPr>
            <sz val="10"/>
            <color indexed="81"/>
            <rFont val="Lucida Console"/>
            <family val="3"/>
          </rPr>
          <t>DESCRIÇÃO DETALHADA_x000D_
PAPEL ESPELHO BRILHANTE (DOBRADURA), MEDINDO 48 X 66 CM - COR: VERMELHA</t>
        </r>
      </text>
    </comment>
    <comment ref="G569" authorId="0" shapeId="0" xr:uid="{3901B284-1835-4581-9B01-B85623ED4A9C}">
      <text>
        <r>
          <rPr>
            <sz val="10"/>
            <color indexed="81"/>
            <rFont val="Lucida Console"/>
            <family val="3"/>
          </rPr>
          <t>_x000D_
Últ estimativa : 14.000_x000D_
Enviada em     : 19.12.2019_x000D_
Ata - Venc     : 143/21 - 20.05.2022</t>
        </r>
      </text>
    </comment>
    <comment ref="O569" authorId="0" shapeId="0" xr:uid="{8AE65E44-D09D-4BD5-9B65-0C62CEA193C8}">
      <text>
        <r>
          <rPr>
            <sz val="10"/>
            <color indexed="81"/>
            <rFont val="Lucida Console"/>
            <family val="3"/>
          </rPr>
          <t>_x000D_
Pertencia a ATA nº 143/21_x000D_
Estimativa de Renovação enviada em 19.12.2019 - Qtd 14.000_x000D_
PE  61/21 lote _x000D_
30.04.21 = Finalizado. Ata 143/20</t>
        </r>
      </text>
    </comment>
    <comment ref="W569" authorId="0" shapeId="0" xr:uid="{56701D11-EE6A-4D16-9EE4-9AA88599A4E7}">
      <text>
        <r>
          <rPr>
            <sz val="10"/>
            <color indexed="81"/>
            <rFont val="Lucida Console"/>
            <family val="3"/>
          </rPr>
          <t>_x000D_
Pedagógico</t>
        </r>
      </text>
    </comment>
    <comment ref="X569" authorId="0" shapeId="0" xr:uid="{D5FFDA97-8F86-4DB9-88F4-C573DDD9B230}">
      <text>
        <r>
          <rPr>
            <sz val="10"/>
            <color indexed="81"/>
            <rFont val="Lucida Console"/>
            <family val="3"/>
          </rPr>
          <t>_x000D_
MAQ. E EQUIP. P/ IND. GRAFICA COMP. ACESS. E PAPEI</t>
        </r>
      </text>
    </comment>
    <comment ref="Y569" authorId="0" shapeId="0" xr:uid="{95AB82F9-C45C-45AD-AA8D-F0F388DEA58C}">
      <text>
        <r>
          <rPr>
            <sz val="10"/>
            <color indexed="81"/>
            <rFont val="Lucida Console"/>
            <family val="3"/>
          </rPr>
          <t>_x000D_
PAPEIS P/ EMBALAGEM E DECORATIVOS</t>
        </r>
      </text>
    </comment>
    <comment ref="AW569" authorId="0" shapeId="0" xr:uid="{11A5BBE0-0B9C-4227-9C35-9ED3B15218B3}">
      <text>
        <r>
          <rPr>
            <sz val="10"/>
            <color indexed="81"/>
            <rFont val="Lucida Console"/>
            <family val="3"/>
          </rPr>
          <t>Tempo de Estoque (Meses)_x000D_
_x000D_
3.300,0</t>
        </r>
      </text>
    </comment>
    <comment ref="A570" authorId="0" shapeId="0" xr:uid="{77900B7E-DBFF-4034-8468-960C9955E31D}">
      <text>
        <r>
          <rPr>
            <sz val="10"/>
            <color indexed="81"/>
            <rFont val="Lucida Console"/>
            <family val="3"/>
          </rPr>
          <t>_x000D_
125641</t>
        </r>
      </text>
    </comment>
    <comment ref="B570" authorId="0" shapeId="0" xr:uid="{B362C8E1-F138-4C60-A18F-BAABD5480010}">
      <text>
        <r>
          <rPr>
            <sz val="10"/>
            <color indexed="81"/>
            <rFont val="Lucida Console"/>
            <family val="3"/>
          </rPr>
          <t>DESCRIÇÃO DETALHADA_x000D_
PAPEL HIGIENICO 30 M X 10 CM, CLASSE 01, FOLHA DUPLA, GOFRADO, COR BRANCA, NEUTRO, MATERIA PRIMA 100% FIBRAS NATURAIS</t>
        </r>
      </text>
    </comment>
    <comment ref="G570" authorId="0" shapeId="0" xr:uid="{48BAA664-31F3-456F-99AD-B97B5C2E8094}">
      <text>
        <r>
          <rPr>
            <sz val="10"/>
            <color indexed="81"/>
            <rFont val="Lucida Console"/>
            <family val="3"/>
          </rPr>
          <t>_x000D_
Últ estimativa : 20.000_x000D_
Enviada em     : 22.04.2021_x000D_
Ata - Venc     : 183/20 - 24.08.2021</t>
        </r>
      </text>
    </comment>
    <comment ref="O570" authorId="0" shapeId="0" xr:uid="{07718A25-C4FE-4B6D-9F27-432FF0E8BEB5}">
      <text>
        <r>
          <rPr>
            <sz val="10"/>
            <color indexed="81"/>
            <rFont val="Lucida Console"/>
            <family val="3"/>
          </rPr>
          <t xml:space="preserve">_x000D_
Pertencia a ATA nº 183/20_x000D_
Estimativa de Renovação enviada em 22.04.2021 - Qtd 20.000_x000D_
PE 122/21 lote _x000D_
 = </t>
        </r>
      </text>
    </comment>
    <comment ref="W570" authorId="0" shapeId="0" xr:uid="{344A8FD2-B13A-4ABA-BD56-8E168B3B0C9F}">
      <text>
        <r>
          <rPr>
            <sz val="10"/>
            <color indexed="81"/>
            <rFont val="Lucida Console"/>
            <family val="3"/>
          </rPr>
          <t>_x000D_
Administrativo</t>
        </r>
      </text>
    </comment>
    <comment ref="X570" authorId="0" shapeId="0" xr:uid="{870F95D9-5784-4E52-8095-7D65761E25D0}">
      <text>
        <r>
          <rPr>
            <sz val="10"/>
            <color indexed="81"/>
            <rFont val="Lucida Console"/>
            <family val="3"/>
          </rPr>
          <t>_x000D_
VEST., ART.P/ TOUC.E HIG. PES. MAQ., EQUIP., MAT.E ACES.</t>
        </r>
      </text>
    </comment>
    <comment ref="Y570" authorId="0" shapeId="0" xr:uid="{7358E926-3CCF-4D8B-8C05-DBE5E0155608}">
      <text>
        <r>
          <rPr>
            <sz val="10"/>
            <color indexed="81"/>
            <rFont val="Lucida Console"/>
            <family val="3"/>
          </rPr>
          <t>_x000D_
PAPEL HIG., ABSORVENTE INT., PAP.TOA., LENCO DE PAPEL</t>
        </r>
      </text>
    </comment>
    <comment ref="AW570" authorId="0" shapeId="0" xr:uid="{BAD5C6E1-266B-47E6-8C58-D8FB32CD4192}">
      <text>
        <r>
          <rPr>
            <sz val="10"/>
            <color indexed="81"/>
            <rFont val="Lucida Console"/>
            <family val="3"/>
          </rPr>
          <t>Tempo de Estoque (Meses)_x000D_
_x000D_
10.662,0</t>
        </r>
      </text>
    </comment>
    <comment ref="A571" authorId="0" shapeId="0" xr:uid="{8F1147E7-BF1D-4E64-8F3E-508C3EA4313D}">
      <text>
        <r>
          <rPr>
            <sz val="10"/>
            <color indexed="81"/>
            <rFont val="Lucida Console"/>
            <family val="3"/>
          </rPr>
          <t>_x000D_
119595</t>
        </r>
      </text>
    </comment>
    <comment ref="B571" authorId="0" shapeId="0" xr:uid="{426A563B-5CC2-43EF-AEE3-A4E0EEFC0D07}">
      <text>
        <r>
          <rPr>
            <sz val="10"/>
            <color indexed="81"/>
            <rFont val="Lucida Console"/>
            <family val="3"/>
          </rPr>
          <t>DESCRIÇÃO DETALHADA_x000D_
PAPEL HIGIENICO BRANCO, ROLO COM 300 METROS, FOLHA SIMPLES, MASSA UNIFORME, SEM CONTER FUROS, EXTRA LUXO, FIBRA 100% CELULOSICAS, ROLO MEDINDO 10 CM X 300 M. EMBALADOS EM FARDOS COM PLASTICO RESISTENTE CONTENDO 8 ROLOS</t>
        </r>
      </text>
    </comment>
    <comment ref="G571" authorId="0" shapeId="0" xr:uid="{FE710A3D-0D0B-4915-A71E-88CB2BC5D688}">
      <text>
        <r>
          <rPr>
            <sz val="10"/>
            <color indexed="81"/>
            <rFont val="Lucida Console"/>
            <family val="3"/>
          </rPr>
          <t>_x000D_
Últ estimativa : 400_x000D_
Enviada em     : 14.05.2021_x000D_
Ata - Venc     : 216/20 - 24.09.2021</t>
        </r>
      </text>
    </comment>
    <comment ref="O571" authorId="0" shapeId="0" xr:uid="{A9252ABD-940B-4C97-8A1E-32B65BED04D3}">
      <text>
        <r>
          <rPr>
            <sz val="10"/>
            <color indexed="81"/>
            <rFont val="Lucida Console"/>
            <family val="3"/>
          </rPr>
          <t>_x000D_
Pertencia a ATA nº 216/20_x000D_
Estimativa de Renovação enviada em 14.05.2021 - Qtd 400_x000D_
PE 138/20 lote _x000D_
31.08.20 = Finalizado</t>
        </r>
      </text>
    </comment>
    <comment ref="W571" authorId="0" shapeId="0" xr:uid="{D15DD617-6AC3-4A00-8868-6D4F84773AB8}">
      <text>
        <r>
          <rPr>
            <sz val="10"/>
            <color indexed="81"/>
            <rFont val="Lucida Console"/>
            <family val="3"/>
          </rPr>
          <t>_x000D_
Administrativo</t>
        </r>
      </text>
    </comment>
    <comment ref="X571" authorId="0" shapeId="0" xr:uid="{27B42919-32E4-47F7-91D8-D865DEC59EF2}">
      <text>
        <r>
          <rPr>
            <sz val="10"/>
            <color indexed="81"/>
            <rFont val="Lucida Console"/>
            <family val="3"/>
          </rPr>
          <t>_x000D_
VEST., ART.P/ TOUC.E HIG. PES. MAQ., EQUIP., MAT.E ACES.</t>
        </r>
      </text>
    </comment>
    <comment ref="Y571" authorId="0" shapeId="0" xr:uid="{002310B6-EF1F-411C-A8A4-79C66175269D}">
      <text>
        <r>
          <rPr>
            <sz val="10"/>
            <color indexed="81"/>
            <rFont val="Lucida Console"/>
            <family val="3"/>
          </rPr>
          <t>_x000D_
PAPEL HIG., ABSORVENTE INT., PAP.TOA., LENCO DE PAPEL</t>
        </r>
      </text>
    </comment>
    <comment ref="AW571" authorId="0" shapeId="0" xr:uid="{55D62290-FAC0-4E5E-BC38-F29447B7629E}">
      <text>
        <r>
          <rPr>
            <sz val="10"/>
            <color indexed="81"/>
            <rFont val="Lucida Console"/>
            <family val="3"/>
          </rPr>
          <t>Tempo de Estoque (Meses)_x000D_
_x000D_
313,0</t>
        </r>
      </text>
    </comment>
    <comment ref="A572" authorId="0" shapeId="0" xr:uid="{8B5BB2D9-D3F1-4767-91FE-12332C843E8E}">
      <text>
        <r>
          <rPr>
            <sz val="10"/>
            <color indexed="81"/>
            <rFont val="Lucida Console"/>
            <family val="3"/>
          </rPr>
          <t>_x000D_
63591</t>
        </r>
      </text>
    </comment>
    <comment ref="B572" authorId="0" shapeId="0" xr:uid="{650D35F7-94F8-40A7-BA05-5C7890DA3510}">
      <text>
        <r>
          <rPr>
            <sz val="10"/>
            <color indexed="81"/>
            <rFont val="Lucida Console"/>
            <family val="3"/>
          </rPr>
          <t>DESCRIÇÃO DETALHADA_x000D_
PAPEL KRAFT 80G/M2 - 66 CM X 96 CM (PAPEL PARDO)</t>
        </r>
      </text>
    </comment>
    <comment ref="G572" authorId="0" shapeId="0" xr:uid="{5DAF2CD3-A19E-40A2-9A5D-F3973AFA9349}">
      <text>
        <r>
          <rPr>
            <sz val="10"/>
            <color indexed="81"/>
            <rFont val="Lucida Console"/>
            <family val="3"/>
          </rPr>
          <t>_x000D_
Últ estimativa : 12.000_x000D_
Enviada em     : 19.12.2019_x000D_
Ata - Venc     : 99/20 - 23.04.2021</t>
        </r>
      </text>
    </comment>
    <comment ref="O572" authorId="0" shapeId="0" xr:uid="{B3D839A1-1ACD-4B50-80FB-C1A4A85CD9A7}">
      <text>
        <r>
          <rPr>
            <sz val="10"/>
            <color indexed="81"/>
            <rFont val="Lucida Console"/>
            <family val="3"/>
          </rPr>
          <t>_x000D_
Pertencia a ATA nº 99/20_x000D_
Estimativa de Renovação enviada em 19.12.2019 - Qtd 12.000_x000D_
PE  61/21 lote 13 (Impróspero)_x000D_
30.04.21 = Finalizado. Ata 143/20</t>
        </r>
      </text>
    </comment>
    <comment ref="W572" authorId="0" shapeId="0" xr:uid="{D640B1C2-3B2B-4785-9453-22F7B245D4CE}">
      <text>
        <r>
          <rPr>
            <sz val="10"/>
            <color indexed="81"/>
            <rFont val="Lucida Console"/>
            <family val="3"/>
          </rPr>
          <t>_x000D_
Pedagógico</t>
        </r>
      </text>
    </comment>
    <comment ref="X572" authorId="0" shapeId="0" xr:uid="{8D46DB16-51FE-476C-959D-400C05386C38}">
      <text>
        <r>
          <rPr>
            <sz val="10"/>
            <color indexed="81"/>
            <rFont val="Lucida Console"/>
            <family val="3"/>
          </rPr>
          <t>_x000D_
MAQ. E EQUIP. P/ IND. GRAFICA COMP. ACESS. E PAPEI</t>
        </r>
      </text>
    </comment>
    <comment ref="Y572" authorId="0" shapeId="0" xr:uid="{67D27843-9129-4539-9406-55CAB436DC9B}">
      <text>
        <r>
          <rPr>
            <sz val="10"/>
            <color indexed="81"/>
            <rFont val="Lucida Console"/>
            <family val="3"/>
          </rPr>
          <t>_x000D_
PAPEIS P/ EMBALAGEM E DECORATIVOS</t>
        </r>
      </text>
    </comment>
    <comment ref="AW572" authorId="0" shapeId="0" xr:uid="{2BCAD5D6-C6AA-4188-A83E-11D762F84446}">
      <text>
        <r>
          <rPr>
            <sz val="10"/>
            <color indexed="81"/>
            <rFont val="Lucida Console"/>
            <family val="3"/>
          </rPr>
          <t>Tempo de Estoque (Meses)_x000D_
_x000D_
1.531,0</t>
        </r>
      </text>
    </comment>
    <comment ref="A573" authorId="0" shapeId="0" xr:uid="{E31C6862-D5D6-4124-8924-5ADA60A1925F}">
      <text>
        <r>
          <rPr>
            <sz val="10"/>
            <color indexed="81"/>
            <rFont val="Lucida Console"/>
            <family val="3"/>
          </rPr>
          <t>_x000D_
136941</t>
        </r>
      </text>
    </comment>
    <comment ref="B573" authorId="0" shapeId="0" xr:uid="{762FAB63-E726-4B45-B5F0-2D777C8737E1}">
      <text>
        <r>
          <rPr>
            <sz val="10"/>
            <color indexed="81"/>
            <rFont val="Lucida Console"/>
            <family val="3"/>
          </rPr>
          <t>DESCRIÇÃO DETALHADA_x000D_
PAPEL KRAFT MONOLUCIDO EM BOBINA, COR PARDA, MEDIDAS MINIMAS: 55 CM X 130 M, GRAMATURA MINIMA: 80G/M², PESO MINIMO DA BOBINA: 5,7 KG. PRODUZIDO EM FIBRAS CELULOSICAS VIRGENS NATURAIS, PURO, LISO, SEM APARAS.</t>
        </r>
      </text>
    </comment>
    <comment ref="G573" authorId="0" shapeId="0" xr:uid="{89A723AB-4BFA-4BDB-BF11-A0A17AA2DA4B}">
      <text>
        <r>
          <rPr>
            <sz val="10"/>
            <color indexed="81"/>
            <rFont val="Lucida Console"/>
            <family val="3"/>
          </rPr>
          <t>_x000D_
Últ estimativa : 2.200_x000D_
Enviada em     : 05.03.2020_x000D_
Ata - Venc     : 211/20 - 21.09.2021</t>
        </r>
      </text>
    </comment>
    <comment ref="O573" authorId="0" shapeId="0" xr:uid="{EC0BEF32-5337-465F-B53D-6BF0C6E3E1E7}">
      <text>
        <r>
          <rPr>
            <sz val="10"/>
            <color indexed="81"/>
            <rFont val="Lucida Console"/>
            <family val="3"/>
          </rPr>
          <t>_x000D_
Pertencia a ATA nº 211/20_x000D_
Estimativa de Renovação enviada em 05.03.2020 - Qtd 2.200_x000D_
PP  92/19 lote _x000D_
26.07.19 = Finalizar - contrato assinado</t>
        </r>
      </text>
    </comment>
    <comment ref="W573" authorId="0" shapeId="0" xr:uid="{119224D7-0DA2-4689-A5C4-E3A6F6C19E91}">
      <text>
        <r>
          <rPr>
            <sz val="10"/>
            <color indexed="81"/>
            <rFont val="Lucida Console"/>
            <family val="3"/>
          </rPr>
          <t>_x000D_
Pedagógico</t>
        </r>
      </text>
    </comment>
    <comment ref="X573" authorId="0" shapeId="0" xr:uid="{324E01A9-949F-4925-BA15-2181883F6F8D}">
      <text>
        <r>
          <rPr>
            <sz val="10"/>
            <color indexed="81"/>
            <rFont val="Lucida Console"/>
            <family val="3"/>
          </rPr>
          <t>_x000D_
MAQ. E EQUIP. P/ IND. GRAFICA COMP. ACESS. E PAPEI</t>
        </r>
      </text>
    </comment>
    <comment ref="Y573" authorId="0" shapeId="0" xr:uid="{4C7F7E0D-F947-480F-87DA-3E7E07F4F7B1}">
      <text>
        <r>
          <rPr>
            <sz val="10"/>
            <color indexed="81"/>
            <rFont val="Lucida Console"/>
            <family val="3"/>
          </rPr>
          <t>_x000D_
PAPEIS P/ EMBALAGEM E DECORATIVOS</t>
        </r>
      </text>
    </comment>
    <comment ref="AW573" authorId="0" shapeId="0" xr:uid="{8C4D483C-049E-4B80-9C7F-85A208499B4E}">
      <text>
        <r>
          <rPr>
            <sz val="10"/>
            <color indexed="81"/>
            <rFont val="Lucida Console"/>
            <family val="3"/>
          </rPr>
          <t>Tempo de Estoque (Meses)_x000D_
_x000D_
264,0</t>
        </r>
      </text>
    </comment>
    <comment ref="A574" authorId="0" shapeId="0" xr:uid="{0D58E423-DDF1-42D6-AEBF-01A05AFF007D}">
      <text>
        <r>
          <rPr>
            <sz val="10"/>
            <color indexed="81"/>
            <rFont val="Lucida Console"/>
            <family val="3"/>
          </rPr>
          <t>_x000D_
27138</t>
        </r>
      </text>
    </comment>
    <comment ref="B574" authorId="0" shapeId="0" xr:uid="{C2E5DD82-C33D-421C-A0F7-902982214EC4}">
      <text>
        <r>
          <rPr>
            <sz val="10"/>
            <color indexed="81"/>
            <rFont val="Lucida Console"/>
            <family val="3"/>
          </rPr>
          <t>DESCRIÇÃO DETALHADA_x000D_
PAPEL LAMINADO - 50 X 60 CM - AZUL</t>
        </r>
      </text>
    </comment>
    <comment ref="G574" authorId="0" shapeId="0" xr:uid="{25D33D18-4759-4DC6-8673-24A18263EAB0}">
      <text>
        <r>
          <rPr>
            <sz val="10"/>
            <color indexed="81"/>
            <rFont val="Lucida Console"/>
            <family val="3"/>
          </rPr>
          <t>_x000D_
Últ estimativa : 10.000_x000D_
Enviada em     : 19.12.2019_x000D_
Ata - Venc     : 143/21 - 20.05.2022</t>
        </r>
      </text>
    </comment>
    <comment ref="O574" authorId="0" shapeId="0" xr:uid="{54F870B3-D24A-4FE6-A4CC-34879F222723}">
      <text>
        <r>
          <rPr>
            <sz val="10"/>
            <color indexed="81"/>
            <rFont val="Lucida Console"/>
            <family val="3"/>
          </rPr>
          <t>_x000D_
Pertencia a ATA nº 143/21_x000D_
Estimativa de Renovação enviada em 19.12.2019 - Qtd 10.000_x000D_
PE  61/21 lote _x000D_
30.04.21 = Finalizado. Ata 143/20</t>
        </r>
      </text>
    </comment>
    <comment ref="W574" authorId="0" shapeId="0" xr:uid="{1BEA11AB-07F1-463E-AE08-FBA0C8D273FF}">
      <text>
        <r>
          <rPr>
            <sz val="10"/>
            <color indexed="81"/>
            <rFont val="Lucida Console"/>
            <family val="3"/>
          </rPr>
          <t>_x000D_
Pedagógico</t>
        </r>
      </text>
    </comment>
    <comment ref="X574" authorId="0" shapeId="0" xr:uid="{31A729D6-7579-4396-AE6D-8C0BFE75772C}">
      <text>
        <r>
          <rPr>
            <sz val="10"/>
            <color indexed="81"/>
            <rFont val="Lucida Console"/>
            <family val="3"/>
          </rPr>
          <t>_x000D_
MAQ. E EQUIP. P/ IND. GRAFICA COMP. ACESS. E PAPEI</t>
        </r>
      </text>
    </comment>
    <comment ref="Y574" authorId="0" shapeId="0" xr:uid="{ED5B3892-4BE5-46E7-8303-7AF83457FD98}">
      <text>
        <r>
          <rPr>
            <sz val="10"/>
            <color indexed="81"/>
            <rFont val="Lucida Console"/>
            <family val="3"/>
          </rPr>
          <t>_x000D_
PAPEIS P/ EMBALAGEM E DECORATIVOS</t>
        </r>
      </text>
    </comment>
    <comment ref="AW574" authorId="0" shapeId="0" xr:uid="{66C05A27-E977-4F2F-8282-AD4FA5DCA428}">
      <text>
        <r>
          <rPr>
            <sz val="10"/>
            <color indexed="81"/>
            <rFont val="Lucida Console"/>
            <family val="3"/>
          </rPr>
          <t>Tempo de Estoque (Meses)_x000D_
_x000D_
8.059,0</t>
        </r>
      </text>
    </comment>
    <comment ref="A575" authorId="0" shapeId="0" xr:uid="{8F259607-2B9A-4BD6-BA4D-1F7BBCA9B4F4}">
      <text>
        <r>
          <rPr>
            <sz val="10"/>
            <color indexed="81"/>
            <rFont val="Lucida Console"/>
            <family val="3"/>
          </rPr>
          <t>_x000D_
25559</t>
        </r>
      </text>
    </comment>
    <comment ref="B575" authorId="0" shapeId="0" xr:uid="{24383B9E-8DE6-4585-911A-CB1835B809F3}">
      <text>
        <r>
          <rPr>
            <sz val="10"/>
            <color indexed="81"/>
            <rFont val="Lucida Console"/>
            <family val="3"/>
          </rPr>
          <t>DESCRIÇÃO DETALHADA_x000D_
PAPEL LAMINADO - 50 X 60 CM - DOURADO - AS MEDIDAS PODERAO VARIAR +/- 5 CM</t>
        </r>
      </text>
    </comment>
    <comment ref="G575" authorId="0" shapeId="0" xr:uid="{D2CDAD98-FC1B-4A8F-B00D-D92E5DFF141C}">
      <text>
        <r>
          <rPr>
            <sz val="10"/>
            <color indexed="81"/>
            <rFont val="Lucida Console"/>
            <family val="3"/>
          </rPr>
          <t>_x000D_
Últ estimativa : 10.000_x000D_
Enviada em     : 19.12.2019_x000D_
Ata - Venc     : 143/21 - 20.05.2022</t>
        </r>
      </text>
    </comment>
    <comment ref="O575" authorId="0" shapeId="0" xr:uid="{BABC5FC7-5630-4256-BF64-50E4C895A34F}">
      <text>
        <r>
          <rPr>
            <sz val="10"/>
            <color indexed="81"/>
            <rFont val="Lucida Console"/>
            <family val="3"/>
          </rPr>
          <t>_x000D_
Pertencia a ATA nº 143/21_x000D_
Estimativa de Renovação enviada em 19.12.2019 - Qtd 10.000_x000D_
PE  61/21 lote _x000D_
30.04.21 = Finalizado. Ata 143/20</t>
        </r>
      </text>
    </comment>
    <comment ref="W575" authorId="0" shapeId="0" xr:uid="{242C26C6-8D9D-428B-891D-389C171A9FC1}">
      <text>
        <r>
          <rPr>
            <sz val="10"/>
            <color indexed="81"/>
            <rFont val="Lucida Console"/>
            <family val="3"/>
          </rPr>
          <t>_x000D_
Pedagógico</t>
        </r>
      </text>
    </comment>
    <comment ref="X575" authorId="0" shapeId="0" xr:uid="{299BE068-A024-4736-9749-83026D7D20F7}">
      <text>
        <r>
          <rPr>
            <sz val="10"/>
            <color indexed="81"/>
            <rFont val="Lucida Console"/>
            <family val="3"/>
          </rPr>
          <t>_x000D_
MAQ. E EQUIP. P/ IND. GRAFICA COMP. ACESS. E PAPEI</t>
        </r>
      </text>
    </comment>
    <comment ref="Y575" authorId="0" shapeId="0" xr:uid="{9C25AF4C-EA9E-4771-8ECD-5FDE7EA74C13}">
      <text>
        <r>
          <rPr>
            <sz val="10"/>
            <color indexed="81"/>
            <rFont val="Lucida Console"/>
            <family val="3"/>
          </rPr>
          <t>_x000D_
PAPEIS P/ EMBALAGEM E DECORATIVOS</t>
        </r>
      </text>
    </comment>
    <comment ref="AW575" authorId="0" shapeId="0" xr:uid="{614D9853-6B86-488D-8D32-429F460C5120}">
      <text>
        <r>
          <rPr>
            <sz val="10"/>
            <color indexed="81"/>
            <rFont val="Lucida Console"/>
            <family val="3"/>
          </rPr>
          <t>Tempo de Estoque (Meses)_x000D_
_x000D_
4.358,0</t>
        </r>
      </text>
    </comment>
    <comment ref="A576" authorId="0" shapeId="0" xr:uid="{DF9790FF-5C04-4699-8BBA-423BD6F1F649}">
      <text>
        <r>
          <rPr>
            <sz val="10"/>
            <color indexed="81"/>
            <rFont val="Lucida Console"/>
            <family val="3"/>
          </rPr>
          <t>_x000D_
27140</t>
        </r>
      </text>
    </comment>
    <comment ref="B576" authorId="0" shapeId="0" xr:uid="{58575FA6-E6D0-4238-9BC6-97C3445571D0}">
      <text>
        <r>
          <rPr>
            <sz val="10"/>
            <color indexed="81"/>
            <rFont val="Lucida Console"/>
            <family val="3"/>
          </rPr>
          <t>DESCRIÇÃO DETALHADA_x000D_
PAPEL LAMINADO - 50 X 60 CM - PRATA</t>
        </r>
      </text>
    </comment>
    <comment ref="G576" authorId="0" shapeId="0" xr:uid="{A0CD18DC-C6C3-494A-AD02-8A6F65C20AFC}">
      <text>
        <r>
          <rPr>
            <sz val="10"/>
            <color indexed="81"/>
            <rFont val="Lucida Console"/>
            <family val="3"/>
          </rPr>
          <t>_x000D_
Últ estimativa : 10.000_x000D_
Enviada em     : 19.12.2019_x000D_
Ata - Venc     : 143/21 - 20.05.2022</t>
        </r>
      </text>
    </comment>
    <comment ref="O576" authorId="0" shapeId="0" xr:uid="{D27E7806-F4D1-4B83-8BA6-3A4E7C949E33}">
      <text>
        <r>
          <rPr>
            <sz val="10"/>
            <color indexed="81"/>
            <rFont val="Lucida Console"/>
            <family val="3"/>
          </rPr>
          <t>_x000D_
Pertencia a ATA nº 143/21_x000D_
Estimativa de Renovação enviada em 19.12.2019 - Qtd 10.000_x000D_
PE  61/21 lote _x000D_
30.04.21 = Finalizado. Ata 143/20</t>
        </r>
      </text>
    </comment>
    <comment ref="W576" authorId="0" shapeId="0" xr:uid="{6BDB5426-3127-45C0-99EF-FB4358157DD5}">
      <text>
        <r>
          <rPr>
            <sz val="10"/>
            <color indexed="81"/>
            <rFont val="Lucida Console"/>
            <family val="3"/>
          </rPr>
          <t>_x000D_
Pedagógico</t>
        </r>
      </text>
    </comment>
    <comment ref="X576" authorId="0" shapeId="0" xr:uid="{E5A8D62B-9ED8-4E60-863C-F01D86E6FF09}">
      <text>
        <r>
          <rPr>
            <sz val="10"/>
            <color indexed="81"/>
            <rFont val="Lucida Console"/>
            <family val="3"/>
          </rPr>
          <t>_x000D_
MAQ. E EQUIP. P/ IND. GRAFICA COMP. ACESS. E PAPEI</t>
        </r>
      </text>
    </comment>
    <comment ref="Y576" authorId="0" shapeId="0" xr:uid="{922889F4-670A-4A20-9EA8-B66858139E5D}">
      <text>
        <r>
          <rPr>
            <sz val="10"/>
            <color indexed="81"/>
            <rFont val="Lucida Console"/>
            <family val="3"/>
          </rPr>
          <t>_x000D_
PAPEIS P/ EMBALAGEM E DECORATIVOS</t>
        </r>
      </text>
    </comment>
    <comment ref="AW576" authorId="0" shapeId="0" xr:uid="{AD982480-B85C-477E-96CF-FE4207B79318}">
      <text>
        <r>
          <rPr>
            <sz val="10"/>
            <color indexed="81"/>
            <rFont val="Lucida Console"/>
            <family val="3"/>
          </rPr>
          <t>Tempo de Estoque (Meses)_x000D_
_x000D_
4.266,0</t>
        </r>
      </text>
    </comment>
    <comment ref="A577" authorId="0" shapeId="0" xr:uid="{14C04792-FD94-441D-B1CC-33B27C2E15DF}">
      <text>
        <r>
          <rPr>
            <sz val="10"/>
            <color indexed="81"/>
            <rFont val="Lucida Console"/>
            <family val="3"/>
          </rPr>
          <t>_x000D_
27137</t>
        </r>
      </text>
    </comment>
    <comment ref="B577" authorId="0" shapeId="0" xr:uid="{2AC9E055-65F3-4B4E-9D1D-FE945CB298E8}">
      <text>
        <r>
          <rPr>
            <sz val="10"/>
            <color indexed="81"/>
            <rFont val="Lucida Console"/>
            <family val="3"/>
          </rPr>
          <t>DESCRIÇÃO DETALHADA_x000D_
PAPEL LAMINADO - 50 X 60 CM - VERDE</t>
        </r>
      </text>
    </comment>
    <comment ref="G577" authorId="0" shapeId="0" xr:uid="{1416912B-ABD7-4A9F-8527-5106DBF0D5FB}">
      <text>
        <r>
          <rPr>
            <sz val="10"/>
            <color indexed="81"/>
            <rFont val="Lucida Console"/>
            <family val="3"/>
          </rPr>
          <t>_x000D_
Últ estimativa : 10.000_x000D_
Enviada em     : 19.12.2019_x000D_
Ata - Venc     : 143/21 - 20.05.2022</t>
        </r>
      </text>
    </comment>
    <comment ref="O577" authorId="0" shapeId="0" xr:uid="{F88353EC-01B1-4F83-83B5-42236C10C752}">
      <text>
        <r>
          <rPr>
            <sz val="10"/>
            <color indexed="81"/>
            <rFont val="Lucida Console"/>
            <family val="3"/>
          </rPr>
          <t>_x000D_
Pertencia a ATA nº 143/21_x000D_
Estimativa de Renovação enviada em 19.12.2019 - Qtd 10.000_x000D_
PE  61/21 lote _x000D_
30.04.21 = Finalizado. Ata 143/20</t>
        </r>
      </text>
    </comment>
    <comment ref="W577" authorId="0" shapeId="0" xr:uid="{B7219078-E032-4A7F-B336-9F6448FE8A31}">
      <text>
        <r>
          <rPr>
            <sz val="10"/>
            <color indexed="81"/>
            <rFont val="Lucida Console"/>
            <family val="3"/>
          </rPr>
          <t>_x000D_
Pedagógico</t>
        </r>
      </text>
    </comment>
    <comment ref="X577" authorId="0" shapeId="0" xr:uid="{A8DAE67E-9129-4978-994C-32CF381B2D8A}">
      <text>
        <r>
          <rPr>
            <sz val="10"/>
            <color indexed="81"/>
            <rFont val="Lucida Console"/>
            <family val="3"/>
          </rPr>
          <t>_x000D_
MAQ. E EQUIP. P/ IND. GRAFICA COMP. ACESS. E PAPEI</t>
        </r>
      </text>
    </comment>
    <comment ref="Y577" authorId="0" shapeId="0" xr:uid="{20255B96-1AE2-4AD7-BDBD-656E4CA591F7}">
      <text>
        <r>
          <rPr>
            <sz val="10"/>
            <color indexed="81"/>
            <rFont val="Lucida Console"/>
            <family val="3"/>
          </rPr>
          <t>_x000D_
PAPEIS P/ EMBALAGEM E DECORATIVOS</t>
        </r>
      </text>
    </comment>
    <comment ref="AW577" authorId="0" shapeId="0" xr:uid="{E018495C-B0DA-49EF-90E4-4C449DC3CC77}">
      <text>
        <r>
          <rPr>
            <sz val="10"/>
            <color indexed="81"/>
            <rFont val="Lucida Console"/>
            <family val="3"/>
          </rPr>
          <t>Tempo de Estoque (Meses)_x000D_
_x000D_
9.225,0</t>
        </r>
      </text>
    </comment>
    <comment ref="A578" authorId="0" shapeId="0" xr:uid="{7C0E1973-1FF5-49C9-8AE3-E121997F1480}">
      <text>
        <r>
          <rPr>
            <sz val="10"/>
            <color indexed="81"/>
            <rFont val="Lucida Console"/>
            <family val="3"/>
          </rPr>
          <t>_x000D_
27139</t>
        </r>
      </text>
    </comment>
    <comment ref="B578" authorId="0" shapeId="0" xr:uid="{0EFF2698-DC1E-45E8-B87D-E0632C789A3D}">
      <text>
        <r>
          <rPr>
            <sz val="10"/>
            <color indexed="81"/>
            <rFont val="Lucida Console"/>
            <family val="3"/>
          </rPr>
          <t>DESCRIÇÃO DETALHADA_x000D_
PAPEL LAMINADO - 50 X 60 CM - VERMELHO (VARIACAO +/- 05 CM)</t>
        </r>
      </text>
    </comment>
    <comment ref="G578" authorId="0" shapeId="0" xr:uid="{D620660F-DFA6-4A38-AF96-47C9C81D8AFA}">
      <text>
        <r>
          <rPr>
            <sz val="10"/>
            <color indexed="81"/>
            <rFont val="Lucida Console"/>
            <family val="3"/>
          </rPr>
          <t>_x000D_
Últ estimativa : 10.000_x000D_
Enviada em     : 19.12.2019_x000D_
Ata - Venc     : 143/21 - 20.05.2022</t>
        </r>
      </text>
    </comment>
    <comment ref="O578" authorId="0" shapeId="0" xr:uid="{7C8C1E68-7E38-4BBB-95DE-90C7A4381F81}">
      <text>
        <r>
          <rPr>
            <sz val="10"/>
            <color indexed="81"/>
            <rFont val="Lucida Console"/>
            <family val="3"/>
          </rPr>
          <t>_x000D_
Pertencia a ATA nº 143/21_x000D_
Estimativa de Renovação enviada em 19.12.2019 - Qtd 10.000_x000D_
PE  61/21 lote _x000D_
30.04.21 = Finalizado. Ata 143/20</t>
        </r>
      </text>
    </comment>
    <comment ref="W578" authorId="0" shapeId="0" xr:uid="{D2D377B2-376F-44A0-8AB7-AC8978D6BE9F}">
      <text>
        <r>
          <rPr>
            <sz val="10"/>
            <color indexed="81"/>
            <rFont val="Lucida Console"/>
            <family val="3"/>
          </rPr>
          <t>_x000D_
Pedagógico</t>
        </r>
      </text>
    </comment>
    <comment ref="X578" authorId="0" shapeId="0" xr:uid="{0DFC1967-8787-4C5E-8483-D224983DA314}">
      <text>
        <r>
          <rPr>
            <sz val="10"/>
            <color indexed="81"/>
            <rFont val="Lucida Console"/>
            <family val="3"/>
          </rPr>
          <t>_x000D_
MAQ. E EQUIP. P/ IND. GRAFICA COMP. ACESS. E PAPEI</t>
        </r>
      </text>
    </comment>
    <comment ref="Y578" authorId="0" shapeId="0" xr:uid="{D43191CA-E763-4AD9-B0F8-F4DD4994CABD}">
      <text>
        <r>
          <rPr>
            <sz val="10"/>
            <color indexed="81"/>
            <rFont val="Lucida Console"/>
            <family val="3"/>
          </rPr>
          <t>_x000D_
PAPEIS P/ EMBALAGEM E DECORATIVOS</t>
        </r>
      </text>
    </comment>
    <comment ref="AW578" authorId="0" shapeId="0" xr:uid="{CAD45F45-B4B4-491E-ABA4-30BF84912A18}">
      <text>
        <r>
          <rPr>
            <sz val="10"/>
            <color indexed="81"/>
            <rFont val="Lucida Console"/>
            <family val="3"/>
          </rPr>
          <t>Tempo de Estoque (Meses)_x000D_
_x000D_
7.943,0</t>
        </r>
      </text>
    </comment>
    <comment ref="A579" authorId="0" shapeId="0" xr:uid="{4C4F2226-4295-4248-B0F5-98E067FD4A57}">
      <text>
        <r>
          <rPr>
            <sz val="10"/>
            <color indexed="81"/>
            <rFont val="Lucida Console"/>
            <family val="3"/>
          </rPr>
          <t>_x000D_
17299</t>
        </r>
      </text>
    </comment>
    <comment ref="B579" authorId="0" shapeId="0" xr:uid="{121B8EB6-B43E-4DF4-82B9-51F421AAB276}">
      <text>
        <r>
          <rPr>
            <sz val="10"/>
            <color indexed="81"/>
            <rFont val="Lucida Console"/>
            <family val="3"/>
          </rPr>
          <t>DESCRIÇÃO DETALHADA_x000D_
PAPEL MONOLUCIDO - 120 G/M2 660 X 960 MM  - PACOTE C/ 250FOLHAS</t>
        </r>
      </text>
    </comment>
    <comment ref="G579" authorId="0" shapeId="0" xr:uid="{A06561D6-2D21-43D0-B322-55DC6884485D}">
      <text>
        <r>
          <rPr>
            <sz val="10"/>
            <color indexed="81"/>
            <rFont val="Lucida Console"/>
            <family val="3"/>
          </rPr>
          <t>_x000D_
Últ estimativa : 60_x000D_
Enviada em     : 05.03.2020_x000D_
Ata - Venc     : 61/18 - 12.03.2019</t>
        </r>
      </text>
    </comment>
    <comment ref="O579" authorId="0" shapeId="0" xr:uid="{32FAE4DC-743B-4757-A4F3-F8D97CBF8075}">
      <text>
        <r>
          <rPr>
            <sz val="10"/>
            <color indexed="81"/>
            <rFont val="Lucida Console"/>
            <family val="3"/>
          </rPr>
          <t>_x000D_
Pertencia a ATA nº 61/18_x000D_
Estimativa de Renovação enviada em 05.03.2020 - Qtd 60_x000D_
PE 127/20 lote 24_x000D_
10.08.20 = Finalizado</t>
        </r>
      </text>
    </comment>
    <comment ref="W579" authorId="0" shapeId="0" xr:uid="{351FD49A-B248-4BA5-9592-A40ECB7C1224}">
      <text>
        <r>
          <rPr>
            <sz val="10"/>
            <color indexed="81"/>
            <rFont val="Lucida Console"/>
            <family val="3"/>
          </rPr>
          <t>_x000D_
Pedagógico</t>
        </r>
      </text>
    </comment>
    <comment ref="X579" authorId="0" shapeId="0" xr:uid="{445AABD9-2205-49B6-BAD9-D31ABE14B570}">
      <text>
        <r>
          <rPr>
            <sz val="10"/>
            <color indexed="81"/>
            <rFont val="Lucida Console"/>
            <family val="3"/>
          </rPr>
          <t>_x000D_
MAQ. E EQUIP. P/ IND. GRAFICA COMP. ACESS. E PAPEI</t>
        </r>
      </text>
    </comment>
    <comment ref="Y579" authorId="0" shapeId="0" xr:uid="{4CABB7B3-CCC9-4CDB-897D-AA0448B397FC}">
      <text>
        <r>
          <rPr>
            <sz val="10"/>
            <color indexed="81"/>
            <rFont val="Lucida Console"/>
            <family val="3"/>
          </rPr>
          <t>_x000D_
PAPEIS PARA INDUSTRIA GRAFICA</t>
        </r>
      </text>
    </comment>
    <comment ref="AW579" authorId="0" shapeId="0" xr:uid="{2FD417DD-FCEE-486B-B385-38C7CEA418EF}">
      <text>
        <r>
          <rPr>
            <sz val="10"/>
            <color indexed="81"/>
            <rFont val="Lucida Console"/>
            <family val="3"/>
          </rPr>
          <t>Tempo de Estoque (Meses)_x000D_
_x000D_
42,0</t>
        </r>
      </text>
    </comment>
    <comment ref="A580" authorId="0" shapeId="0" xr:uid="{A884A664-4533-42BA-A16A-25A9C18C77D6}">
      <text>
        <r>
          <rPr>
            <sz val="10"/>
            <color indexed="81"/>
            <rFont val="Lucida Console"/>
            <family val="3"/>
          </rPr>
          <t>_x000D_
12616</t>
        </r>
      </text>
    </comment>
    <comment ref="B580" authorId="0" shapeId="0" xr:uid="{E4C0C759-4CD5-47FE-9B44-522890A3C61B}">
      <text>
        <r>
          <rPr>
            <sz val="10"/>
            <color indexed="81"/>
            <rFont val="Lucida Console"/>
            <family val="3"/>
          </rPr>
          <t>DESCRIÇÃO DETALHADA_x000D_
PAPEL SULFITE P/REPROGRAFIA, PESANDO 75 MG/M2, FORMATO A4 - 210 X 297MM, ALVURA MINIMA DE 90% (NORMA ISO), OPACIDADES MINIMA DE 87%, UMIDADE ENTRE 3,5% (+/-10%), CONF. NORMA TAPPI, CORTE ROTATIVO, PH ALCALINO - COR BRANCA - PARA USO EM IMPRESSORAS LASER, JATO DE TINTA, COPIADORES E OFFSET</t>
        </r>
      </text>
    </comment>
    <comment ref="G580" authorId="0" shapeId="0" xr:uid="{74A70808-21C6-4E62-9C25-4F0E1B55FFD6}">
      <text>
        <r>
          <rPr>
            <sz val="10"/>
            <color indexed="81"/>
            <rFont val="Lucida Console"/>
            <family val="3"/>
          </rPr>
          <t>_x000D_
Últ estimativa : 60.000_x000D_
Enviada em     : 22.04.2021_x000D_
Ata - Venc     : 176/20 - 19.08.2021</t>
        </r>
      </text>
    </comment>
    <comment ref="O580" authorId="0" shapeId="0" xr:uid="{FE31690E-7487-46DC-8BC3-BDB391BCC508}">
      <text>
        <r>
          <rPr>
            <sz val="10"/>
            <color indexed="81"/>
            <rFont val="Lucida Console"/>
            <family val="3"/>
          </rPr>
          <t>_x000D_
Pertencia a ATA nº 176/20_x000D_
Estimativa de Renovação enviada em 22.04.2021 - Qtd 60.000_x000D_
PE  60/19 lote _x000D_
24.09.19 = Processo conferido, finalizado.</t>
        </r>
      </text>
    </comment>
    <comment ref="W580" authorId="0" shapeId="0" xr:uid="{0F442990-FB6F-49CC-A171-BF242D506C47}">
      <text>
        <r>
          <rPr>
            <sz val="10"/>
            <color indexed="81"/>
            <rFont val="Lucida Console"/>
            <family val="3"/>
          </rPr>
          <t>_x000D_
Pedagógico</t>
        </r>
      </text>
    </comment>
    <comment ref="X580" authorId="0" shapeId="0" xr:uid="{3045A6B7-52CF-4238-AEC1-D2A9D2F392A2}">
      <text>
        <r>
          <rPr>
            <sz val="10"/>
            <color indexed="81"/>
            <rFont val="Lucida Console"/>
            <family val="3"/>
          </rPr>
          <t>_x000D_
MAQ. E EQUIP. P/ IND. GRAFICA COMP. ACESS. E PAPEI</t>
        </r>
      </text>
    </comment>
    <comment ref="Y580" authorId="0" shapeId="0" xr:uid="{28477AF0-3320-4715-863F-190ED2450537}">
      <text>
        <r>
          <rPr>
            <sz val="10"/>
            <color indexed="81"/>
            <rFont val="Lucida Console"/>
            <family val="3"/>
          </rPr>
          <t>_x000D_
PAPEIS PARA COPIADORAS EM GERAL</t>
        </r>
      </text>
    </comment>
    <comment ref="AC580" authorId="0" shapeId="0" xr:uid="{10B72FBD-0BD9-4E0C-9D6A-F38EB20E92F1}">
      <text>
        <r>
          <rPr>
            <sz val="10"/>
            <color indexed="81"/>
            <rFont val="Lucida Console"/>
            <family val="3"/>
          </rPr>
          <t>_x000D_
AF 15.792/22 | Vc 03.02.2023 | Saldo 50.000 | MULTPAPER DISTRIBUIDORA DE PAPEIS LTDA. ( 225320 )</t>
        </r>
      </text>
    </comment>
    <comment ref="AG580" authorId="0" shapeId="0" xr:uid="{2CAEC298-61AF-46AF-9FB3-5607EFEC1724}">
      <text>
        <r>
          <rPr>
            <sz val="10"/>
            <color indexed="81"/>
            <rFont val="Lucida Console"/>
            <family val="3"/>
          </rPr>
          <t>_x000D_
AF 15.792/22 | Vc 03.02.2023 | Saldo 50.000 | MULTPAPER DISTRIBUIDORA DE PAPEIS LTDA. ( 225320 )</t>
        </r>
      </text>
    </comment>
    <comment ref="AW580" authorId="0" shapeId="0" xr:uid="{730AFB77-A87F-4AE3-95BF-D5EE58A01341}">
      <text>
        <r>
          <rPr>
            <sz val="10"/>
            <color indexed="81"/>
            <rFont val="Lucida Console"/>
            <family val="3"/>
          </rPr>
          <t>Tempo de Estoque (Meses)_x000D_
_x000D_
21.185,0</t>
        </r>
      </text>
    </comment>
    <comment ref="A581" authorId="0" shapeId="0" xr:uid="{8FE738AC-03BB-4BEC-A68A-88D17F4A27C3}">
      <text>
        <r>
          <rPr>
            <sz val="10"/>
            <color indexed="81"/>
            <rFont val="Lucida Console"/>
            <family val="3"/>
          </rPr>
          <t>_x000D_
10302</t>
        </r>
      </text>
    </comment>
    <comment ref="B581" authorId="0" shapeId="0" xr:uid="{C0A14C55-2B6C-4709-9A19-CEB71939EB12}">
      <text>
        <r>
          <rPr>
            <sz val="10"/>
            <color indexed="81"/>
            <rFont val="Lucida Console"/>
            <family val="3"/>
          </rPr>
          <t>DESCRIÇÃO DETALHADA_x000D_
PAPEL P/ REPROGRAFIA 210 X 297 MM - AMARELO GR 75GR</t>
        </r>
      </text>
    </comment>
    <comment ref="G581" authorId="0" shapeId="0" xr:uid="{4276AFC5-0FAF-427B-8655-ED5633D0B922}">
      <text>
        <r>
          <rPr>
            <sz val="10"/>
            <color indexed="81"/>
            <rFont val="Lucida Console"/>
            <family val="3"/>
          </rPr>
          <t>_x000D_
Últ estimativa : 3.000_x000D_
Enviada em     : 19.12.2019_x000D_
Ata - Venc     : 143/21 - 20.05.2022</t>
        </r>
      </text>
    </comment>
    <comment ref="O581" authorId="0" shapeId="0" xr:uid="{5C702C04-55D2-49AA-B832-A9DEE6131E99}">
      <text>
        <r>
          <rPr>
            <sz val="10"/>
            <color indexed="81"/>
            <rFont val="Lucida Console"/>
            <family val="3"/>
          </rPr>
          <t>_x000D_
Pertencia a ATA nº 143/21_x000D_
Estimativa de Renovação enviada em 19.12.2019 - Qtd 3.000_x000D_
PE  61/21 lote _x000D_
30.04.21 = Finalizado. Ata 143/20</t>
        </r>
      </text>
    </comment>
    <comment ref="W581" authorId="0" shapeId="0" xr:uid="{FD87A74E-0B40-43A6-B1ED-2254968A7B54}">
      <text>
        <r>
          <rPr>
            <sz val="10"/>
            <color indexed="81"/>
            <rFont val="Lucida Console"/>
            <family val="3"/>
          </rPr>
          <t>_x000D_
Pedagógico</t>
        </r>
      </text>
    </comment>
    <comment ref="X581" authorId="0" shapeId="0" xr:uid="{53FF44F1-6CB0-4D73-9012-6F6D63FE1B0E}">
      <text>
        <r>
          <rPr>
            <sz val="10"/>
            <color indexed="81"/>
            <rFont val="Lucida Console"/>
            <family val="3"/>
          </rPr>
          <t>_x000D_
MAQ. E EQUIP. P/ IND. GRAFICA COMP. ACESS. E PAPEI</t>
        </r>
      </text>
    </comment>
    <comment ref="Y581" authorId="0" shapeId="0" xr:uid="{86920F07-8499-402A-8B77-1C7606B9E2F0}">
      <text>
        <r>
          <rPr>
            <sz val="10"/>
            <color indexed="81"/>
            <rFont val="Lucida Console"/>
            <family val="3"/>
          </rPr>
          <t>_x000D_
PAPEIS PARA COPIADORAS EM GERAL</t>
        </r>
      </text>
    </comment>
    <comment ref="AW581" authorId="0" shapeId="0" xr:uid="{1C32A0BE-80E3-4395-9D18-E389D61C6B7D}">
      <text>
        <r>
          <rPr>
            <sz val="10"/>
            <color indexed="81"/>
            <rFont val="Lucida Console"/>
            <family val="3"/>
          </rPr>
          <t>Tempo de Estoque (Meses)_x000D_
_x000D_
7.935,0</t>
        </r>
      </text>
    </comment>
    <comment ref="A582" authorId="0" shapeId="0" xr:uid="{67F4F586-6B58-4E91-939A-A1F0AD9D1D35}">
      <text>
        <r>
          <rPr>
            <sz val="10"/>
            <color indexed="81"/>
            <rFont val="Lucida Console"/>
            <family val="3"/>
          </rPr>
          <t>_x000D_
132303</t>
        </r>
      </text>
    </comment>
    <comment ref="B582" authorId="0" shapeId="0" xr:uid="{D8C1C301-F3D2-4F23-9EEC-B4EB2827EC58}">
      <text>
        <r>
          <rPr>
            <sz val="10"/>
            <color indexed="81"/>
            <rFont val="Lucida Console"/>
            <family val="3"/>
          </rPr>
          <t>DESCRIÇÃO DETALHADA_x000D_
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r>
      </text>
    </comment>
    <comment ref="G582" authorId="0" shapeId="0" xr:uid="{B2FFC715-8D22-4495-A107-97EC380B28EA}">
      <text>
        <r>
          <rPr>
            <sz val="10"/>
            <color indexed="81"/>
            <rFont val="Lucida Console"/>
            <family val="3"/>
          </rPr>
          <t>_x000D_
Últ estimativa : 25.000_x000D_
Enviada em     : 19.12.2019_x000D_
Ata - Venc     : 143/21 - 20.05.2022</t>
        </r>
      </text>
    </comment>
    <comment ref="O582" authorId="0" shapeId="0" xr:uid="{3C9D5E78-AE56-43C3-A385-40DEC44AEA72}">
      <text>
        <r>
          <rPr>
            <sz val="10"/>
            <color indexed="81"/>
            <rFont val="Lucida Console"/>
            <family val="3"/>
          </rPr>
          <t>_x000D_
Pertencia a ATA nº 143/21_x000D_
Estimativa de Renovação enviada em 19.12.2019 - Qtd 25.000_x000D_
PE  61/21 lote _x000D_
30.04.21 = Finalizado. Ata 143/20</t>
        </r>
      </text>
    </comment>
    <comment ref="W582" authorId="0" shapeId="0" xr:uid="{355355F5-1047-4842-9DC3-585E1F207C3C}">
      <text>
        <r>
          <rPr>
            <sz val="10"/>
            <color indexed="81"/>
            <rFont val="Lucida Console"/>
            <family val="3"/>
          </rPr>
          <t>_x000D_
Pedagógico</t>
        </r>
      </text>
    </comment>
    <comment ref="X582" authorId="0" shapeId="0" xr:uid="{63AAA550-3BAC-4DB6-A792-4FE99931F6ED}">
      <text>
        <r>
          <rPr>
            <sz val="10"/>
            <color indexed="81"/>
            <rFont val="Lucida Console"/>
            <family val="3"/>
          </rPr>
          <t>_x000D_
MAQ. E EQUIP. P/ IND. GRAFICA COMP. ACESS. E PAPEI</t>
        </r>
      </text>
    </comment>
    <comment ref="Y582" authorId="0" shapeId="0" xr:uid="{7FE5F07E-C7AC-42F4-A892-6191AE6ACECB}">
      <text>
        <r>
          <rPr>
            <sz val="10"/>
            <color indexed="81"/>
            <rFont val="Lucida Console"/>
            <family val="3"/>
          </rPr>
          <t>_x000D_
PAPEIS PARA ESCRITORIO</t>
        </r>
      </text>
    </comment>
    <comment ref="AW582" authorId="0" shapeId="0" xr:uid="{C1E45D55-03C3-4609-AE67-4D7AEFC017A2}">
      <text>
        <r>
          <rPr>
            <sz val="10"/>
            <color indexed="81"/>
            <rFont val="Lucida Console"/>
            <family val="3"/>
          </rPr>
          <t>Tempo de Estoque (Meses)_x000D_
_x000D_
8.296,0</t>
        </r>
      </text>
    </comment>
    <comment ref="A583" authorId="0" shapeId="0" xr:uid="{75E2DBCE-CDEE-468D-BF37-4E4C3B9E069C}">
      <text>
        <r>
          <rPr>
            <sz val="10"/>
            <color indexed="81"/>
            <rFont val="Lucida Console"/>
            <family val="3"/>
          </rPr>
          <t>_x000D_
63385</t>
        </r>
      </text>
    </comment>
    <comment ref="B583" authorId="0" shapeId="0" xr:uid="{FA4CFAF2-1BCF-4AF3-9EEE-752BFDBB614B}">
      <text>
        <r>
          <rPr>
            <sz val="10"/>
            <color indexed="81"/>
            <rFont val="Lucida Console"/>
            <family val="3"/>
          </rPr>
          <t>DESCRIÇÃO DETALHADA_x000D_
PAPEL SULFITE - 66 X 96 CM  120 G/M2 - BRANCO</t>
        </r>
      </text>
    </comment>
    <comment ref="G583" authorId="0" shapeId="0" xr:uid="{2B985AA0-52F7-4BB7-BC26-E37C5F651ADC}">
      <text>
        <r>
          <rPr>
            <sz val="10"/>
            <color indexed="81"/>
            <rFont val="Lucida Console"/>
            <family val="3"/>
          </rPr>
          <t>_x000D_
Últ estimativa : 60.000_x000D_
Enviada em     : 19.12.2019_x000D_
Ata - Venc     : 99/20 - 23.04.2021</t>
        </r>
      </text>
    </comment>
    <comment ref="O583" authorId="0" shapeId="0" xr:uid="{A104D79D-D721-4981-B7A9-A8FFE82FAA18}">
      <text>
        <r>
          <rPr>
            <sz val="10"/>
            <color indexed="81"/>
            <rFont val="Lucida Console"/>
            <family val="3"/>
          </rPr>
          <t>_x000D_
Pertencia a ATA nº 99/20_x000D_
Estimativa de Renovação enviada em 19.12.2019 - Qtd 60.000_x000D_
PE  61/21 lote 12 (Impróspero)_x000D_
30.04.21 = Finalizado. Ata 143/20</t>
        </r>
      </text>
    </comment>
    <comment ref="W583" authorId="0" shapeId="0" xr:uid="{D525D9D0-E2EF-42E2-B223-6406E6C7781A}">
      <text>
        <r>
          <rPr>
            <sz val="10"/>
            <color indexed="81"/>
            <rFont val="Lucida Console"/>
            <family val="3"/>
          </rPr>
          <t>_x000D_
Pedagógico</t>
        </r>
      </text>
    </comment>
    <comment ref="X583" authorId="0" shapeId="0" xr:uid="{00BA61AB-AB2A-482D-A6CC-0950F77D5D76}">
      <text>
        <r>
          <rPr>
            <sz val="10"/>
            <color indexed="81"/>
            <rFont val="Lucida Console"/>
            <family val="3"/>
          </rPr>
          <t>_x000D_
MAQ. E EQUIP. P/ IND. GRAFICA COMP. ACESS. E PAPEI</t>
        </r>
      </text>
    </comment>
    <comment ref="Y583" authorId="0" shapeId="0" xr:uid="{C7261090-0402-4A20-9178-F97738534C94}">
      <text>
        <r>
          <rPr>
            <sz val="10"/>
            <color indexed="81"/>
            <rFont val="Lucida Console"/>
            <family val="3"/>
          </rPr>
          <t>_x000D_
PAPEIS PARA ESCRITORIO</t>
        </r>
      </text>
    </comment>
    <comment ref="AW583" authorId="0" shapeId="0" xr:uid="{D8E72CC6-58A1-44C0-9B44-850E51F2ED62}">
      <text>
        <r>
          <rPr>
            <sz val="10"/>
            <color indexed="81"/>
            <rFont val="Lucida Console"/>
            <family val="3"/>
          </rPr>
          <t>Tempo de Estoque (Meses)_x000D_
_x000D_
18.800,0</t>
        </r>
      </text>
    </comment>
    <comment ref="A584" authorId="0" shapeId="0" xr:uid="{35DF8231-0D56-4146-96E9-121940E7F16D}">
      <text>
        <r>
          <rPr>
            <sz val="10"/>
            <color indexed="81"/>
            <rFont val="Lucida Console"/>
            <family val="3"/>
          </rPr>
          <t>_x000D_
92908</t>
        </r>
      </text>
    </comment>
    <comment ref="B584" authorId="0" shapeId="0" xr:uid="{A0A51543-9BD7-40AF-9346-13F5BAC32706}">
      <text>
        <r>
          <rPr>
            <sz val="10"/>
            <color indexed="81"/>
            <rFont val="Lucida Console"/>
            <family val="3"/>
          </rPr>
          <t>DESCRIÇÃO DETALHADA_x000D_
PAPEL SULFITE A4, 210 X 297, 75G, NA COR AZUL - PACOTE COM 500 FOLHAS</t>
        </r>
      </text>
    </comment>
    <comment ref="G584" authorId="0" shapeId="0" xr:uid="{9D9D0409-62AF-4171-A5F4-B9919FB9A01C}">
      <text>
        <r>
          <rPr>
            <sz val="10"/>
            <color indexed="81"/>
            <rFont val="Lucida Console"/>
            <family val="3"/>
          </rPr>
          <t>_x000D_
Últ estimativa : 3.000_x000D_
Enviada em     : 19.12.2019_x000D_
Ata - Venc     : 143/21 - 20.05.2022</t>
        </r>
      </text>
    </comment>
    <comment ref="O584" authorId="0" shapeId="0" xr:uid="{FCC6B9A4-357E-4162-A7A2-400BE7190C3C}">
      <text>
        <r>
          <rPr>
            <sz val="10"/>
            <color indexed="81"/>
            <rFont val="Lucida Console"/>
            <family val="3"/>
          </rPr>
          <t>_x000D_
Pertencia a ATA nº 143/21_x000D_
Estimativa de Renovação enviada em 19.12.2019 - Qtd 3.000_x000D_
PE  61/21 lote _x000D_
30.04.21 = Finalizado. Ata 143/20</t>
        </r>
      </text>
    </comment>
    <comment ref="W584" authorId="0" shapeId="0" xr:uid="{1ED1961D-7BB5-447F-8A61-BCD72BE1FF1A}">
      <text>
        <r>
          <rPr>
            <sz val="10"/>
            <color indexed="81"/>
            <rFont val="Lucida Console"/>
            <family val="3"/>
          </rPr>
          <t>_x000D_
Pedagógico</t>
        </r>
      </text>
    </comment>
    <comment ref="X584" authorId="0" shapeId="0" xr:uid="{27947407-9314-41E6-9F62-8598AAD4E26B}">
      <text>
        <r>
          <rPr>
            <sz val="10"/>
            <color indexed="81"/>
            <rFont val="Lucida Console"/>
            <family val="3"/>
          </rPr>
          <t>_x000D_
MAQ. E EQUIP. P/ IND. GRAFICA COMP. ACESS. E PAPEI</t>
        </r>
      </text>
    </comment>
    <comment ref="Y584" authorId="0" shapeId="0" xr:uid="{A1B5953A-96BC-4CC3-B6CD-E0DBC7D5AABA}">
      <text>
        <r>
          <rPr>
            <sz val="10"/>
            <color indexed="81"/>
            <rFont val="Lucida Console"/>
            <family val="3"/>
          </rPr>
          <t>_x000D_
PAPEIS PARA ESCRITORIO</t>
        </r>
      </text>
    </comment>
    <comment ref="AW584" authorId="0" shapeId="0" xr:uid="{CE57A932-7B53-4257-B562-BF170EDE7897}">
      <text>
        <r>
          <rPr>
            <sz val="10"/>
            <color indexed="81"/>
            <rFont val="Lucida Console"/>
            <family val="3"/>
          </rPr>
          <t>Tempo de Estoque (Meses)_x000D_
_x000D_
2.113,0</t>
        </r>
      </text>
    </comment>
    <comment ref="A585" authorId="0" shapeId="0" xr:uid="{AC49A147-3F0E-49F6-9521-D30FC49E542B}">
      <text>
        <r>
          <rPr>
            <sz val="10"/>
            <color indexed="81"/>
            <rFont val="Lucida Console"/>
            <family val="3"/>
          </rPr>
          <t>_x000D_
92907</t>
        </r>
      </text>
    </comment>
    <comment ref="B585" authorId="0" shapeId="0" xr:uid="{CF604BB2-77AE-4BAA-B9D2-D6F66857C120}">
      <text>
        <r>
          <rPr>
            <sz val="10"/>
            <color indexed="81"/>
            <rFont val="Lucida Console"/>
            <family val="3"/>
          </rPr>
          <t>DESCRIÇÃO DETALHADA_x000D_
PAPEL SULFITE A4, 210 X 297, 75G, NA COR ROSA - PACOTE COM 500 FOLHAS</t>
        </r>
      </text>
    </comment>
    <comment ref="G585" authorId="0" shapeId="0" xr:uid="{B650371C-B035-48EE-B1DC-660943E197C2}">
      <text>
        <r>
          <rPr>
            <sz val="10"/>
            <color indexed="81"/>
            <rFont val="Lucida Console"/>
            <family val="3"/>
          </rPr>
          <t>_x000D_
Últ estimativa : 3.000_x000D_
Enviada em     : 19.12.2019_x000D_
Ata - Venc     : 143/21 - 20.05.2022</t>
        </r>
      </text>
    </comment>
    <comment ref="O585" authorId="0" shapeId="0" xr:uid="{736D7775-7B8B-4A5E-A44A-9D691F6738F8}">
      <text>
        <r>
          <rPr>
            <sz val="10"/>
            <color indexed="81"/>
            <rFont val="Lucida Console"/>
            <family val="3"/>
          </rPr>
          <t>_x000D_
Pertencia a ATA nº 143/21_x000D_
Estimativa de Renovação enviada em 19.12.2019 - Qtd 3.000_x000D_
PE  61/21 lote _x000D_
30.04.21 = Finalizado. Ata 143/20</t>
        </r>
      </text>
    </comment>
    <comment ref="W585" authorId="0" shapeId="0" xr:uid="{34E5CD07-46DF-4925-B107-B972C2001316}">
      <text>
        <r>
          <rPr>
            <sz val="10"/>
            <color indexed="81"/>
            <rFont val="Lucida Console"/>
            <family val="3"/>
          </rPr>
          <t>_x000D_
Pedagógico</t>
        </r>
      </text>
    </comment>
    <comment ref="X585" authorId="0" shapeId="0" xr:uid="{4DC3EAD5-67AB-49C5-8AAB-24962B0BE48A}">
      <text>
        <r>
          <rPr>
            <sz val="10"/>
            <color indexed="81"/>
            <rFont val="Lucida Console"/>
            <family val="3"/>
          </rPr>
          <t>_x000D_
MAQ. E EQUIP. P/ IND. GRAFICA COMP. ACESS. E PAPEI</t>
        </r>
      </text>
    </comment>
    <comment ref="Y585" authorId="0" shapeId="0" xr:uid="{B6648DDD-6082-48E4-AD86-49135AC1ACE3}">
      <text>
        <r>
          <rPr>
            <sz val="10"/>
            <color indexed="81"/>
            <rFont val="Lucida Console"/>
            <family val="3"/>
          </rPr>
          <t>_x000D_
PAPEIS PARA ESCRITORIO</t>
        </r>
      </text>
    </comment>
    <comment ref="AW585" authorId="0" shapeId="0" xr:uid="{7AFC6BDD-B517-4AF9-A9BE-13556A90A88F}">
      <text>
        <r>
          <rPr>
            <sz val="10"/>
            <color indexed="81"/>
            <rFont val="Lucida Console"/>
            <family val="3"/>
          </rPr>
          <t>Tempo de Estoque (Meses)_x000D_
_x000D_
2.648,0</t>
        </r>
      </text>
    </comment>
    <comment ref="A586" authorId="0" shapeId="0" xr:uid="{6F9043E0-6185-4B08-B2FC-2FEA3E7BB865}">
      <text>
        <r>
          <rPr>
            <sz val="10"/>
            <color indexed="81"/>
            <rFont val="Lucida Console"/>
            <family val="3"/>
          </rPr>
          <t>_x000D_
70379</t>
        </r>
      </text>
    </comment>
    <comment ref="B586" authorId="0" shapeId="0" xr:uid="{C906FCA0-6D08-4F74-8671-0E30466ED453}">
      <text>
        <r>
          <rPr>
            <sz val="10"/>
            <color indexed="81"/>
            <rFont val="Lucida Console"/>
            <family val="3"/>
          </rPr>
          <t>DESCRIÇÃO DETALHADA_x000D_
PAPEL SULFITE, GRAMATURA 75G/M2, FORMATO A3, MEDINDO (297X420)MM, ALVURA MINIMA DE 90%,CONFORME NORMA ISO, OPACIDADE MINIMA DE 87%, UMIDADE ENTRE 3,5%(+/-1,0),CONFORME NORMA TAPPI, CORTE ROTATIVO,PH ALCALINO,EMBALAGEM BOPP, COR BRANCA</t>
        </r>
      </text>
    </comment>
    <comment ref="G586" authorId="0" shapeId="0" xr:uid="{1EA6BCB0-5745-4167-91B4-B04C83FC0B2C}">
      <text>
        <r>
          <rPr>
            <sz val="10"/>
            <color indexed="81"/>
            <rFont val="Lucida Console"/>
            <family val="3"/>
          </rPr>
          <t>_x000D_
Últ estimativa : 1.500_x000D_
Enviada em     : 19.12.2019_x000D_
Ata - Venc     : 143/21 - 20.05.2022</t>
        </r>
      </text>
    </comment>
    <comment ref="O586" authorId="0" shapeId="0" xr:uid="{45E5BA4E-8C24-46B9-AC58-58834CC0A019}">
      <text>
        <r>
          <rPr>
            <sz val="10"/>
            <color indexed="81"/>
            <rFont val="Lucida Console"/>
            <family val="3"/>
          </rPr>
          <t>_x000D_
Pertencia a ATA nº 143/21_x000D_
Estimativa de Renovação enviada em 19.12.2019 - Qtd 1.500_x000D_
PE  61/21 lote _x000D_
30.04.21 = Finalizado. Ata 143/20</t>
        </r>
      </text>
    </comment>
    <comment ref="W586" authorId="0" shapeId="0" xr:uid="{FDDAE0CC-1F92-46E1-AA79-42A59330A60B}">
      <text>
        <r>
          <rPr>
            <sz val="10"/>
            <color indexed="81"/>
            <rFont val="Lucida Console"/>
            <family val="3"/>
          </rPr>
          <t>_x000D_
Pedagógico</t>
        </r>
      </text>
    </comment>
    <comment ref="X586" authorId="0" shapeId="0" xr:uid="{4A32BDAF-822A-4200-AD33-6D05A896F6BD}">
      <text>
        <r>
          <rPr>
            <sz val="10"/>
            <color indexed="81"/>
            <rFont val="Lucida Console"/>
            <family val="3"/>
          </rPr>
          <t>_x000D_
MAQ. E EQUIP. P/ IND. GRAFICA COMP. ACESS. E PAPEI</t>
        </r>
      </text>
    </comment>
    <comment ref="Y586" authorId="0" shapeId="0" xr:uid="{E3DDFDBC-1264-4B06-9927-E2ED0E542D11}">
      <text>
        <r>
          <rPr>
            <sz val="10"/>
            <color indexed="81"/>
            <rFont val="Lucida Console"/>
            <family val="3"/>
          </rPr>
          <t>_x000D_
PAPEIS PARA ESCRITORIO</t>
        </r>
      </text>
    </comment>
    <comment ref="AW586" authorId="0" shapeId="0" xr:uid="{8CA566D4-E68E-42E6-A62B-545191599C36}">
      <text>
        <r>
          <rPr>
            <sz val="10"/>
            <color indexed="81"/>
            <rFont val="Lucida Console"/>
            <family val="3"/>
          </rPr>
          <t>Tempo de Estoque (Meses)_x000D_
_x000D_
2.334,0</t>
        </r>
      </text>
    </comment>
    <comment ref="A587" authorId="0" shapeId="0" xr:uid="{DECC27B7-A98F-4D68-8484-EC8F24EA2A44}">
      <text>
        <r>
          <rPr>
            <sz val="10"/>
            <color indexed="81"/>
            <rFont val="Lucida Console"/>
            <family val="3"/>
          </rPr>
          <t>_x000D_
89865</t>
        </r>
      </text>
    </comment>
    <comment ref="B587" authorId="0" shapeId="0" xr:uid="{21E1CC7D-F340-4383-B92A-185813939FCF}">
      <text>
        <r>
          <rPr>
            <sz val="10"/>
            <color indexed="81"/>
            <rFont val="Lucida Console"/>
            <family val="3"/>
          </rPr>
          <t>DESCRIÇÃO DETALHADA_x000D_
PARAFUSO  ZINCO AMARELO, CABECA CHATA - PH 4,0 X 50 - CAIXA COM 500 UNIDADES</t>
        </r>
      </text>
    </comment>
    <comment ref="W587" authorId="0" shapeId="0" xr:uid="{00E95527-D1CC-46FB-A061-347E9DFC89A3}">
      <text>
        <r>
          <rPr>
            <sz val="10"/>
            <color indexed="81"/>
            <rFont val="Lucida Console"/>
            <family val="3"/>
          </rPr>
          <t>_x000D_
DM-Marcenaria</t>
        </r>
      </text>
    </comment>
    <comment ref="X587" authorId="0" shapeId="0" xr:uid="{B7912AF5-C8A5-4F50-A0FB-F5819DDB0365}">
      <text>
        <r>
          <rPr>
            <sz val="10"/>
            <color indexed="81"/>
            <rFont val="Lucida Console"/>
            <family val="3"/>
          </rPr>
          <t>_x000D_
PARAFUSOS ELEM. VEDACAO UNIAO CONEX . FIXACAO</t>
        </r>
      </text>
    </comment>
    <comment ref="Y587" authorId="0" shapeId="0" xr:uid="{3E3E40E7-44CF-4BDB-A4DA-FECF10600624}">
      <text>
        <r>
          <rPr>
            <sz val="10"/>
            <color indexed="81"/>
            <rFont val="Lucida Console"/>
            <family val="3"/>
          </rPr>
          <t>_x000D_
PARAFUSO P/ MOVEIS</t>
        </r>
      </text>
    </comment>
    <comment ref="AW587" authorId="0" shapeId="0" xr:uid="{BD4DA287-CBCC-43C3-B32F-C8938D107313}">
      <text>
        <r>
          <rPr>
            <sz val="10"/>
            <color indexed="81"/>
            <rFont val="Lucida Console"/>
            <family val="3"/>
          </rPr>
          <t>Tempo de Estoque (Meses)_x000D_
_x000D_
138,0</t>
        </r>
      </text>
    </comment>
    <comment ref="A588" authorId="0" shapeId="0" xr:uid="{C4E5AC86-3A64-4D55-9352-B649B29C3DF1}">
      <text>
        <r>
          <rPr>
            <sz val="10"/>
            <color indexed="81"/>
            <rFont val="Lucida Console"/>
            <family val="3"/>
          </rPr>
          <t>_x000D_
104655</t>
        </r>
      </text>
    </comment>
    <comment ref="B588" authorId="0" shapeId="0" xr:uid="{DCDD2C85-5839-4C6B-867D-7027FAEBE10E}">
      <text>
        <r>
          <rPr>
            <sz val="10"/>
            <color indexed="81"/>
            <rFont val="Lucida Console"/>
            <family val="3"/>
          </rPr>
          <t>DESCRIÇÃO DETALHADA_x000D_
PARAFUSO (FIXER) BICROMATIZADO, CABECA CHATA PHILIPS, ROSCA SOBERBA, MEDINDO 6 X 100 MM.</t>
        </r>
      </text>
    </comment>
    <comment ref="W588" authorId="0" shapeId="0" xr:uid="{43BDDCFB-9153-4BF0-B1BF-E6A913064E13}">
      <text>
        <r>
          <rPr>
            <sz val="10"/>
            <color indexed="81"/>
            <rFont val="Lucida Console"/>
            <family val="3"/>
          </rPr>
          <t>_x000D_
DM-Serralheria</t>
        </r>
      </text>
    </comment>
    <comment ref="X588" authorId="0" shapeId="0" xr:uid="{E68D417E-9ED4-4CB0-ABAC-9A353BF99B1C}">
      <text>
        <r>
          <rPr>
            <sz val="10"/>
            <color indexed="81"/>
            <rFont val="Lucida Console"/>
            <family val="3"/>
          </rPr>
          <t>_x000D_
PARAFUSOS ELEM. VEDACAO UNIAO CONEX . FIXACAO</t>
        </r>
      </text>
    </comment>
    <comment ref="Y588" authorId="0" shapeId="0" xr:uid="{1A7CDCB0-6484-4EDD-A568-F4D756864B92}">
      <text>
        <r>
          <rPr>
            <sz val="10"/>
            <color indexed="81"/>
            <rFont val="Lucida Console"/>
            <family val="3"/>
          </rPr>
          <t>_x000D_
PARAFUSO AUTO-ATARRACHANTE</t>
        </r>
      </text>
    </comment>
    <comment ref="AW588" authorId="0" shapeId="0" xr:uid="{34A54551-3263-43FF-A8AF-090E7ECD95B2}">
      <text>
        <r>
          <rPr>
            <sz val="10"/>
            <color indexed="81"/>
            <rFont val="Lucida Console"/>
            <family val="3"/>
          </rPr>
          <t>Tempo de Estoque (Meses)_x000D_
_x000D_
12.374,0</t>
        </r>
      </text>
    </comment>
    <comment ref="A589" authorId="0" shapeId="0" xr:uid="{C926B854-6DD5-4ABC-B972-1FAE4600B420}">
      <text>
        <r>
          <rPr>
            <sz val="10"/>
            <color indexed="81"/>
            <rFont val="Lucida Console"/>
            <family val="3"/>
          </rPr>
          <t>_x000D_
131138</t>
        </r>
      </text>
    </comment>
    <comment ref="B589" authorId="0" shapeId="0" xr:uid="{3FA9E55C-2376-4521-9E22-BDF202C2FF7C}">
      <text>
        <r>
          <rPr>
            <sz val="10"/>
            <color indexed="81"/>
            <rFont val="Lucida Console"/>
            <family val="3"/>
          </rPr>
          <t>DESCRIÇÃO DETALHADA_x000D_
PARAFUSO AUTOBROCANTE, 1/4" X 1", COM CABECA SEXTAVADA FLANGEADA E ARRUELA DE EPDM - CAIXA COM 500 UNIDADES</t>
        </r>
      </text>
    </comment>
    <comment ref="O589" authorId="0" shapeId="0" xr:uid="{544B6FF0-E4C0-42EE-94E4-07E3C960C3A6}">
      <text>
        <r>
          <rPr>
            <sz val="10"/>
            <color indexed="81"/>
            <rFont val="Lucida Console"/>
            <family val="3"/>
          </rPr>
          <t>_x000D_
Ata anterior não identificada.</t>
        </r>
      </text>
    </comment>
    <comment ref="W589" authorId="0" shapeId="0" xr:uid="{F3E77D67-441E-42F3-9E89-D66839D79E6C}">
      <text>
        <r>
          <rPr>
            <sz val="10"/>
            <color indexed="81"/>
            <rFont val="Lucida Console"/>
            <family val="3"/>
          </rPr>
          <t>_x000D_
DM-Serralheria</t>
        </r>
      </text>
    </comment>
    <comment ref="X589" authorId="0" shapeId="0" xr:uid="{749329EA-FDA9-4AF9-B4C9-E210BE6ABB38}">
      <text>
        <r>
          <rPr>
            <sz val="10"/>
            <color indexed="81"/>
            <rFont val="Lucida Console"/>
            <family val="3"/>
          </rPr>
          <t>_x000D_
PARAFUSOS ELEM. VEDACAO UNIAO CONEX . FIXACAO</t>
        </r>
      </text>
    </comment>
    <comment ref="Y589" authorId="0" shapeId="0" xr:uid="{F3D9E1FD-C928-4BE9-B32D-4676FB699A47}">
      <text>
        <r>
          <rPr>
            <sz val="10"/>
            <color indexed="81"/>
            <rFont val="Lucida Console"/>
            <family val="3"/>
          </rPr>
          <t>_x000D_
PARAFUSO SEXTAVADO</t>
        </r>
      </text>
    </comment>
    <comment ref="AW589" authorId="0" shapeId="0" xr:uid="{9CD8D278-303D-4C21-9917-9A994609285C}">
      <text>
        <r>
          <rPr>
            <sz val="10"/>
            <color indexed="81"/>
            <rFont val="Lucida Console"/>
            <family val="3"/>
          </rPr>
          <t>Tempo de Estoque (Meses)_x000D_
_x000D_
396,0</t>
        </r>
      </text>
    </comment>
    <comment ref="A590" authorId="0" shapeId="0" xr:uid="{68710847-02F3-4467-A3D2-6FF99E6E4C38}">
      <text>
        <r>
          <rPr>
            <sz val="10"/>
            <color indexed="81"/>
            <rFont val="Lucida Console"/>
            <family val="3"/>
          </rPr>
          <t>_x000D_
114923</t>
        </r>
      </text>
    </comment>
    <comment ref="B590" authorId="0" shapeId="0" xr:uid="{B1887E07-FD7A-41AC-BF16-27FA75BD572A}">
      <text>
        <r>
          <rPr>
            <sz val="10"/>
            <color indexed="81"/>
            <rFont val="Lucida Console"/>
            <family val="3"/>
          </rPr>
          <t>DESCRIÇÃO DETALHADA_x000D_
PARAFUSO CABECA FRANCESA 3/16 X 2" COM ARRUELA E PORCA</t>
        </r>
      </text>
    </comment>
    <comment ref="W590" authorId="0" shapeId="0" xr:uid="{7F68652E-B884-4C29-AE85-0F62C0AADA81}">
      <text>
        <r>
          <rPr>
            <sz val="10"/>
            <color indexed="81"/>
            <rFont val="Lucida Console"/>
            <family val="3"/>
          </rPr>
          <t>_x000D_
DM-Marcenaria</t>
        </r>
      </text>
    </comment>
    <comment ref="X590" authorId="0" shapeId="0" xr:uid="{0C9697FE-FBCE-4E37-8774-634948D964DE}">
      <text>
        <r>
          <rPr>
            <sz val="10"/>
            <color indexed="81"/>
            <rFont val="Lucida Console"/>
            <family val="3"/>
          </rPr>
          <t>_x000D_
PARAFUSOS ELEM. VEDACAO UNIAO CONEX . FIXACAO</t>
        </r>
      </text>
    </comment>
    <comment ref="Y590" authorId="0" shapeId="0" xr:uid="{EEF8B831-3BFE-48F0-AC7D-2ED2C7EE9AFF}">
      <text>
        <r>
          <rPr>
            <sz val="10"/>
            <color indexed="81"/>
            <rFont val="Lucida Console"/>
            <family val="3"/>
          </rPr>
          <t>_x000D_
PARAFUSO FRANCES</t>
        </r>
      </text>
    </comment>
    <comment ref="AW590" authorId="0" shapeId="0" xr:uid="{86BDB287-D872-4735-8AFD-ACE8A4058A2B}">
      <text>
        <r>
          <rPr>
            <sz val="10"/>
            <color indexed="81"/>
            <rFont val="Lucida Console"/>
            <family val="3"/>
          </rPr>
          <t>Tempo de Estoque (Meses)_x000D_
_x000D_
5.742,0</t>
        </r>
      </text>
    </comment>
    <comment ref="A591" authorId="0" shapeId="0" xr:uid="{2F656A4A-21EE-4DD7-9652-E60514EC9010}">
      <text>
        <r>
          <rPr>
            <sz val="10"/>
            <color indexed="81"/>
            <rFont val="Lucida Console"/>
            <family val="3"/>
          </rPr>
          <t>_x000D_
37528</t>
        </r>
      </text>
    </comment>
    <comment ref="B591" authorId="0" shapeId="0" xr:uid="{1AFDA54C-33C9-4782-B57E-C5FE8D66D78D}">
      <text>
        <r>
          <rPr>
            <sz val="10"/>
            <color indexed="81"/>
            <rFont val="Lucida Console"/>
            <family val="3"/>
          </rPr>
          <t>DESCRIÇÃO DETALHADA_x000D_
PARAFUSO CABECA REDONDA P/ FIXACAO DE VASO SANITARIO - 4,5MM X 3" - C/ BUCHA E ARRUELA</t>
        </r>
      </text>
    </comment>
    <comment ref="G591" authorId="0" shapeId="0" xr:uid="{256E95E6-95D6-44A9-A225-4887C16EFF5C}">
      <text>
        <r>
          <rPr>
            <sz val="10"/>
            <color indexed="81"/>
            <rFont val="Lucida Console"/>
            <family val="3"/>
          </rPr>
          <t>_x000D_
Últ estimativa : 0_x000D_
Enviada em     : 28.01.2021_x000D_
Ata - Venc     : 104/20 - 03.05.2021</t>
        </r>
      </text>
    </comment>
    <comment ref="O591" authorId="0" shapeId="0" xr:uid="{661C1A77-4F9A-4A81-8035-92FD9C4A815A}">
      <text>
        <r>
          <rPr>
            <sz val="10"/>
            <color indexed="81"/>
            <rFont val="Lucida Console"/>
            <family val="3"/>
          </rPr>
          <t>_x000D_
Pertencia a ATA nº 104/20_x000D_
Estimativa de Renovação enviada em 28.01.2021 - Qtd _x000D_
PE  17/20 lote _x000D_
19.05.20 = Finalizar, contrato assinado.</t>
        </r>
      </text>
    </comment>
    <comment ref="W591" authorId="0" shapeId="0" xr:uid="{60154623-B46E-4679-90E1-5F2ED49EC590}">
      <text>
        <r>
          <rPr>
            <sz val="10"/>
            <color indexed="81"/>
            <rFont val="Lucida Console"/>
            <family val="3"/>
          </rPr>
          <t>_x000D_
DM-Construção</t>
        </r>
      </text>
    </comment>
    <comment ref="X591" authorId="0" shapeId="0" xr:uid="{DEC2FF99-2FCF-4D75-B8EF-CDB8E1F0F624}">
      <text>
        <r>
          <rPr>
            <sz val="10"/>
            <color indexed="81"/>
            <rFont val="Lucida Console"/>
            <family val="3"/>
          </rPr>
          <t>_x000D_
PARAFUSOS ELEM. VEDACAO UNIAO CONEX . FIXACAO</t>
        </r>
      </text>
    </comment>
    <comment ref="Y591" authorId="0" shapeId="0" xr:uid="{FEBF1529-30C3-42E9-A423-D1CAF1999594}">
      <text>
        <r>
          <rPr>
            <sz val="10"/>
            <color indexed="81"/>
            <rFont val="Lucida Console"/>
            <family val="3"/>
          </rPr>
          <t>_x000D_
HASTES</t>
        </r>
      </text>
    </comment>
    <comment ref="AW591" authorId="0" shapeId="0" xr:uid="{7B98E2C9-4681-4A32-9252-C2DFE07B22E6}">
      <text>
        <r>
          <rPr>
            <sz val="10"/>
            <color indexed="81"/>
            <rFont val="Lucida Console"/>
            <family val="3"/>
          </rPr>
          <t>Tempo de Estoque (Meses)_x000D_
_x000D_
923,0</t>
        </r>
      </text>
    </comment>
    <comment ref="A592" authorId="0" shapeId="0" xr:uid="{70C373FF-56A0-48FD-952B-C55D551FFBDF}">
      <text>
        <r>
          <rPr>
            <sz val="10"/>
            <color indexed="81"/>
            <rFont val="Lucida Console"/>
            <family val="3"/>
          </rPr>
          <t>_x000D_
126059</t>
        </r>
      </text>
    </comment>
    <comment ref="B592" authorId="0" shapeId="0" xr:uid="{AE4B4C0A-34AA-4DD5-AB95-3E0BD13DA621}">
      <text>
        <r>
          <rPr>
            <sz val="10"/>
            <color indexed="81"/>
            <rFont val="Lucida Console"/>
            <family val="3"/>
          </rPr>
          <t>DESCRIÇÃO DETALHADA_x000D_
PARAFUSO DE ZINCO AMARELO, CABECA CHATA PH 6,0 X 40 - CAIXA COM 100 UNIDADES</t>
        </r>
      </text>
    </comment>
    <comment ref="W592" authorId="0" shapeId="0" xr:uid="{5E8062A2-9B6C-4B2B-A258-4D5B6ADD11CD}">
      <text>
        <r>
          <rPr>
            <sz val="10"/>
            <color indexed="81"/>
            <rFont val="Lucida Console"/>
            <family val="3"/>
          </rPr>
          <t>_x000D_
DM-Marcenaria</t>
        </r>
      </text>
    </comment>
    <comment ref="X592" authorId="0" shapeId="0" xr:uid="{BA44C278-1611-4A48-8CC2-C483B082B610}">
      <text>
        <r>
          <rPr>
            <sz val="10"/>
            <color indexed="81"/>
            <rFont val="Lucida Console"/>
            <family val="3"/>
          </rPr>
          <t>_x000D_
PARAFUSOS ELEM. VEDACAO UNIAO CONEX . FIXACAO</t>
        </r>
      </text>
    </comment>
    <comment ref="Y592" authorId="0" shapeId="0" xr:uid="{30AB82E3-BF81-4896-A3D7-4265B7213569}">
      <text>
        <r>
          <rPr>
            <sz val="10"/>
            <color indexed="81"/>
            <rFont val="Lucida Console"/>
            <family val="3"/>
          </rPr>
          <t>_x000D_
PARAFUSO FRANCES</t>
        </r>
      </text>
    </comment>
    <comment ref="AW592" authorId="0" shapeId="0" xr:uid="{EF607E03-91E5-48BC-BF8B-B1E98F337957}">
      <text>
        <r>
          <rPr>
            <sz val="10"/>
            <color indexed="81"/>
            <rFont val="Lucida Console"/>
            <family val="3"/>
          </rPr>
          <t>Tempo de Estoque (Meses)_x000D_
_x000D_
100,0</t>
        </r>
      </text>
    </comment>
    <comment ref="A593" authorId="0" shapeId="0" xr:uid="{678DB823-200B-416B-A072-7ED8C760E3DB}">
      <text>
        <r>
          <rPr>
            <sz val="10"/>
            <color indexed="81"/>
            <rFont val="Lucida Console"/>
            <family val="3"/>
          </rPr>
          <t>_x000D_
126060</t>
        </r>
      </text>
    </comment>
    <comment ref="B593" authorId="0" shapeId="0" xr:uid="{C7D66F26-90D2-4B11-A3BA-FE5147B13191}">
      <text>
        <r>
          <rPr>
            <sz val="10"/>
            <color indexed="81"/>
            <rFont val="Lucida Console"/>
            <family val="3"/>
          </rPr>
          <t>DESCRIÇÃO DETALHADA_x000D_
PARAFUSO DE ZINCO AMARELO, CABECA CHATA PH 6,0 X 50 - CAIXA COM 100 UNIDADES</t>
        </r>
      </text>
    </comment>
    <comment ref="W593" authorId="0" shapeId="0" xr:uid="{5AEF351C-23AF-441B-B39F-8C0C479F9547}">
      <text>
        <r>
          <rPr>
            <sz val="10"/>
            <color indexed="81"/>
            <rFont val="Lucida Console"/>
            <family val="3"/>
          </rPr>
          <t>_x000D_
DM-Marcenaria</t>
        </r>
      </text>
    </comment>
    <comment ref="X593" authorId="0" shapeId="0" xr:uid="{CC00D209-BFCB-4A7A-B91C-220E23986E19}">
      <text>
        <r>
          <rPr>
            <sz val="10"/>
            <color indexed="81"/>
            <rFont val="Lucida Console"/>
            <family val="3"/>
          </rPr>
          <t>_x000D_
PARAFUSOS ELEM. VEDACAO UNIAO CONEX . FIXACAO</t>
        </r>
      </text>
    </comment>
    <comment ref="Y593" authorId="0" shapeId="0" xr:uid="{2A88CDE6-8AD8-4AEE-9A78-206552F31B77}">
      <text>
        <r>
          <rPr>
            <sz val="10"/>
            <color indexed="81"/>
            <rFont val="Lucida Console"/>
            <family val="3"/>
          </rPr>
          <t>_x000D_
PARAFUSO FRANCES</t>
        </r>
      </text>
    </comment>
    <comment ref="AW593" authorId="0" shapeId="0" xr:uid="{418C484C-6548-437E-A839-F76042E8C000}">
      <text>
        <r>
          <rPr>
            <sz val="10"/>
            <color indexed="81"/>
            <rFont val="Lucida Console"/>
            <family val="3"/>
          </rPr>
          <t>Tempo de Estoque (Meses)_x000D_
_x000D_
257,0</t>
        </r>
      </text>
    </comment>
    <comment ref="A594" authorId="0" shapeId="0" xr:uid="{BA8B3B36-4BC1-4915-B498-260F0D104C0E}">
      <text>
        <r>
          <rPr>
            <sz val="10"/>
            <color indexed="81"/>
            <rFont val="Lucida Console"/>
            <family val="3"/>
          </rPr>
          <t>_x000D_
81514</t>
        </r>
      </text>
    </comment>
    <comment ref="B594" authorId="0" shapeId="0" xr:uid="{F68587D4-1218-46F1-8388-313C1F792E2F}">
      <text>
        <r>
          <rPr>
            <sz val="10"/>
            <color indexed="81"/>
            <rFont val="Lucida Console"/>
            <family val="3"/>
          </rPr>
          <t>DESCRIÇÃO DETALHADA_x000D_
PARAFUSO EM ACO BICROMATIZADO, CABECA CHATA - 3,5 X 16 MM - CABECA COM ENCAIXE PARA CHAVE PHILLIPS</t>
        </r>
      </text>
    </comment>
    <comment ref="W594" authorId="0" shapeId="0" xr:uid="{E1BC5467-BA49-4D86-8323-24613C403014}">
      <text>
        <r>
          <rPr>
            <sz val="10"/>
            <color indexed="81"/>
            <rFont val="Lucida Console"/>
            <family val="3"/>
          </rPr>
          <t>_x000D_
DM-Marcenaria</t>
        </r>
      </text>
    </comment>
    <comment ref="X594" authorId="0" shapeId="0" xr:uid="{4DE99928-7FC0-4369-8650-67526BA37C71}">
      <text>
        <r>
          <rPr>
            <sz val="10"/>
            <color indexed="81"/>
            <rFont val="Lucida Console"/>
            <family val="3"/>
          </rPr>
          <t>_x000D_
PARAFUSOS ELEM. VEDACAO UNIAO CONEX . FIXACAO</t>
        </r>
      </text>
    </comment>
    <comment ref="Y594" authorId="0" shapeId="0" xr:uid="{C5C677C5-9579-444A-B7DF-29A65AE0BAF3}">
      <text>
        <r>
          <rPr>
            <sz val="10"/>
            <color indexed="81"/>
            <rFont val="Lucida Console"/>
            <family val="3"/>
          </rPr>
          <t>_x000D_
PARAFUSO P/ MADEIRA</t>
        </r>
      </text>
    </comment>
    <comment ref="AW594" authorId="0" shapeId="0" xr:uid="{B6B2753C-1DC2-4F12-AF76-99C211C98D1B}">
      <text>
        <r>
          <rPr>
            <sz val="10"/>
            <color indexed="81"/>
            <rFont val="Lucida Console"/>
            <family val="3"/>
          </rPr>
          <t>Tempo de Estoque (Meses)_x000D_
_x000D_
141.062,0</t>
        </r>
      </text>
    </comment>
    <comment ref="A595" authorId="0" shapeId="0" xr:uid="{2A30B15C-659B-4E70-ADA6-BB80EB00FBA6}">
      <text>
        <r>
          <rPr>
            <sz val="10"/>
            <color indexed="81"/>
            <rFont val="Lucida Console"/>
            <family val="3"/>
          </rPr>
          <t>_x000D_
134561</t>
        </r>
      </text>
    </comment>
    <comment ref="B595" authorId="0" shapeId="0" xr:uid="{F8028938-99FE-475D-BD1E-9692E627E46E}">
      <text>
        <r>
          <rPr>
            <sz val="10"/>
            <color indexed="81"/>
            <rFont val="Lucida Console"/>
            <family val="3"/>
          </rPr>
          <t>DESCRIÇÃO DETALHADA_x000D_
PARAFUSO EM ACO BICROMATIZADO, CABECA CHATA PH , 3,5 X 25 MM - CAIXA COM 500 UNIDADES</t>
        </r>
      </text>
    </comment>
    <comment ref="W595" authorId="0" shapeId="0" xr:uid="{0D9DD02E-4501-45D9-89F7-02B7CDE47AFC}">
      <text>
        <r>
          <rPr>
            <sz val="10"/>
            <color indexed="81"/>
            <rFont val="Lucida Console"/>
            <family val="3"/>
          </rPr>
          <t>_x000D_
DM-Marcenaria</t>
        </r>
      </text>
    </comment>
    <comment ref="X595" authorId="0" shapeId="0" xr:uid="{14C02A4E-39D3-4957-8CFC-8C972BAB3A9C}">
      <text>
        <r>
          <rPr>
            <sz val="10"/>
            <color indexed="81"/>
            <rFont val="Lucida Console"/>
            <family val="3"/>
          </rPr>
          <t>_x000D_
PARAFUSOS ELEM. VEDACAO UNIAO CONEX . FIXACAO</t>
        </r>
      </text>
    </comment>
    <comment ref="Y595" authorId="0" shapeId="0" xr:uid="{9D17B883-A2E4-4CBA-9818-9E88E737A459}">
      <text>
        <r>
          <rPr>
            <sz val="10"/>
            <color indexed="81"/>
            <rFont val="Lucida Console"/>
            <family val="3"/>
          </rPr>
          <t>_x000D_
PARAFUSO P/ MOVEIS</t>
        </r>
      </text>
    </comment>
    <comment ref="AW595" authorId="0" shapeId="0" xr:uid="{34027D3A-A3F3-440B-8A2C-743CC97C25D3}">
      <text>
        <r>
          <rPr>
            <sz val="10"/>
            <color indexed="81"/>
            <rFont val="Lucida Console"/>
            <family val="3"/>
          </rPr>
          <t>Tempo de Estoque (Meses)_x000D_
_x000D_
390,0</t>
        </r>
      </text>
    </comment>
    <comment ref="A596" authorId="0" shapeId="0" xr:uid="{05BCD27A-355F-4D0F-9F27-34A47BA6017A}">
      <text>
        <r>
          <rPr>
            <sz val="10"/>
            <color indexed="81"/>
            <rFont val="Lucida Console"/>
            <family val="3"/>
          </rPr>
          <t>_x000D_
134562</t>
        </r>
      </text>
    </comment>
    <comment ref="B596" authorId="0" shapeId="0" xr:uid="{D4E4B2CE-00A2-48AA-9991-F6D98ED53CC1}">
      <text>
        <r>
          <rPr>
            <sz val="10"/>
            <color indexed="81"/>
            <rFont val="Lucida Console"/>
            <family val="3"/>
          </rPr>
          <t>DESCRIÇÃO DETALHADA_x000D_
PARAFUSO EM ACO BICROMATIZADO, CABECA CHATA PH 3,5 X 40 - CAIXA COM 500 UNIDADES</t>
        </r>
      </text>
    </comment>
    <comment ref="W596" authorId="0" shapeId="0" xr:uid="{D7EDF7AE-5D22-4D19-B8A3-31602BE55414}">
      <text>
        <r>
          <rPr>
            <sz val="10"/>
            <color indexed="81"/>
            <rFont val="Lucida Console"/>
            <family val="3"/>
          </rPr>
          <t>_x000D_
DM-Marcenaria</t>
        </r>
      </text>
    </comment>
    <comment ref="X596" authorId="0" shapeId="0" xr:uid="{8A8068B4-1251-4E43-B757-C11BB709FE23}">
      <text>
        <r>
          <rPr>
            <sz val="10"/>
            <color indexed="81"/>
            <rFont val="Lucida Console"/>
            <family val="3"/>
          </rPr>
          <t>_x000D_
PARAFUSOS ELEM. VEDACAO UNIAO CONEX . FIXACAO</t>
        </r>
      </text>
    </comment>
    <comment ref="Y596" authorId="0" shapeId="0" xr:uid="{7F8555A2-F141-4409-B5B4-3E855059EE2B}">
      <text>
        <r>
          <rPr>
            <sz val="10"/>
            <color indexed="81"/>
            <rFont val="Lucida Console"/>
            <family val="3"/>
          </rPr>
          <t>_x000D_
PARAFUSO P/ MOVEIS</t>
        </r>
      </text>
    </comment>
    <comment ref="AW596" authorId="0" shapeId="0" xr:uid="{2E607074-854C-4605-8B2C-8E76304A9EC5}">
      <text>
        <r>
          <rPr>
            <sz val="10"/>
            <color indexed="81"/>
            <rFont val="Lucida Console"/>
            <family val="3"/>
          </rPr>
          <t>Tempo de Estoque (Meses)_x000D_
_x000D_
396,0</t>
        </r>
      </text>
    </comment>
    <comment ref="A597" authorId="0" shapeId="0" xr:uid="{7AF06DBB-FD7D-49C9-8EF5-DAE0DFBE98F0}">
      <text>
        <r>
          <rPr>
            <sz val="10"/>
            <color indexed="81"/>
            <rFont val="Lucida Console"/>
            <family val="3"/>
          </rPr>
          <t>_x000D_
134563</t>
        </r>
      </text>
    </comment>
    <comment ref="B597" authorId="0" shapeId="0" xr:uid="{2D4F5062-BF2B-48DA-9EA3-A6E62686AA9F}">
      <text>
        <r>
          <rPr>
            <sz val="10"/>
            <color indexed="81"/>
            <rFont val="Lucida Console"/>
            <family val="3"/>
          </rPr>
          <t>DESCRIÇÃO DETALHADA_x000D_
PARAFUSO EM ACO BICROMATIZADO, CABECA CHATA PH 4,0 X 16 - CAIXA COM 500 UNIDADES</t>
        </r>
      </text>
    </comment>
    <comment ref="W597" authorId="0" shapeId="0" xr:uid="{720903D9-152F-419D-8D68-C4DE2BB036ED}">
      <text>
        <r>
          <rPr>
            <sz val="10"/>
            <color indexed="81"/>
            <rFont val="Lucida Console"/>
            <family val="3"/>
          </rPr>
          <t>_x000D_
DM-Marcenaria</t>
        </r>
      </text>
    </comment>
    <comment ref="X597" authorId="0" shapeId="0" xr:uid="{64562FBD-11D9-4C6B-8108-CF7D80CD583A}">
      <text>
        <r>
          <rPr>
            <sz val="10"/>
            <color indexed="81"/>
            <rFont val="Lucida Console"/>
            <family val="3"/>
          </rPr>
          <t>_x000D_
PARAFUSOS ELEM. VEDACAO UNIAO CONEX . FIXACAO</t>
        </r>
      </text>
    </comment>
    <comment ref="Y597" authorId="0" shapeId="0" xr:uid="{D83134D6-4B4E-435F-AB37-02C30E199DED}">
      <text>
        <r>
          <rPr>
            <sz val="10"/>
            <color indexed="81"/>
            <rFont val="Lucida Console"/>
            <family val="3"/>
          </rPr>
          <t>_x000D_
PARAFUSO P/ MOVEIS</t>
        </r>
      </text>
    </comment>
    <comment ref="AW597" authorId="0" shapeId="0" xr:uid="{843FBBA5-4A67-4ACC-9363-23CED621D176}">
      <text>
        <r>
          <rPr>
            <sz val="10"/>
            <color indexed="81"/>
            <rFont val="Lucida Console"/>
            <family val="3"/>
          </rPr>
          <t>Tempo de Estoque (Meses)_x000D_
_x000D_
364,0</t>
        </r>
      </text>
    </comment>
    <comment ref="A598" authorId="0" shapeId="0" xr:uid="{302AEBB0-6962-42EC-9C5F-ADE0194612B4}">
      <text>
        <r>
          <rPr>
            <sz val="10"/>
            <color indexed="81"/>
            <rFont val="Lucida Console"/>
            <family val="3"/>
          </rPr>
          <t>_x000D_
134564</t>
        </r>
      </text>
    </comment>
    <comment ref="B598" authorId="0" shapeId="0" xr:uid="{000C2C44-0515-4B8E-A462-39152B89E76F}">
      <text>
        <r>
          <rPr>
            <sz val="10"/>
            <color indexed="81"/>
            <rFont val="Lucida Console"/>
            <family val="3"/>
          </rPr>
          <t>DESCRIÇÃO DETALHADA_x000D_
PARAFUSO EM ACO BICROMATIZADO, CABECA CHATA PH 4,0 X 35 - CAIXA COM 500 UNIDADES</t>
        </r>
      </text>
    </comment>
    <comment ref="W598" authorId="0" shapeId="0" xr:uid="{139B2BFC-9712-4496-A247-CE331798EDCE}">
      <text>
        <r>
          <rPr>
            <sz val="10"/>
            <color indexed="81"/>
            <rFont val="Lucida Console"/>
            <family val="3"/>
          </rPr>
          <t>_x000D_
DM-Marcenaria</t>
        </r>
      </text>
    </comment>
    <comment ref="X598" authorId="0" shapeId="0" xr:uid="{F81BF3BB-5FC5-43C8-A3EA-DC1BC4048639}">
      <text>
        <r>
          <rPr>
            <sz val="10"/>
            <color indexed="81"/>
            <rFont val="Lucida Console"/>
            <family val="3"/>
          </rPr>
          <t>_x000D_
PARAFUSOS ELEM. VEDACAO UNIAO CONEX . FIXACAO</t>
        </r>
      </text>
    </comment>
    <comment ref="Y598" authorId="0" shapeId="0" xr:uid="{1EE87A89-0EC0-4C9C-8AE5-232604CF093E}">
      <text>
        <r>
          <rPr>
            <sz val="10"/>
            <color indexed="81"/>
            <rFont val="Lucida Console"/>
            <family val="3"/>
          </rPr>
          <t>_x000D_
PARAFUSO P/ MOVEIS</t>
        </r>
      </text>
    </comment>
    <comment ref="AW598" authorId="0" shapeId="0" xr:uid="{D3B2E824-A6DD-48FF-BA9A-D9CF97871AA7}">
      <text>
        <r>
          <rPr>
            <sz val="10"/>
            <color indexed="81"/>
            <rFont val="Lucida Console"/>
            <family val="3"/>
          </rPr>
          <t>Tempo de Estoque (Meses)_x000D_
_x000D_
258,0</t>
        </r>
      </text>
    </comment>
    <comment ref="A599" authorId="0" shapeId="0" xr:uid="{50EFC34E-C1DC-41A1-83F0-4A2C5457B625}">
      <text>
        <r>
          <rPr>
            <sz val="10"/>
            <color indexed="81"/>
            <rFont val="Lucida Console"/>
            <family val="3"/>
          </rPr>
          <t>_x000D_
134565</t>
        </r>
      </text>
    </comment>
    <comment ref="B599" authorId="0" shapeId="0" xr:uid="{3A952ACE-4546-40F1-B281-F32175C50241}">
      <text>
        <r>
          <rPr>
            <sz val="10"/>
            <color indexed="81"/>
            <rFont val="Lucida Console"/>
            <family val="3"/>
          </rPr>
          <t>DESCRIÇÃO DETALHADA_x000D_
PARAFUSO EM ACO BICROMATIZADO, CABECA CHATA PH 4,5 X 60 - CAIXA COM 500 UNIDADES</t>
        </r>
      </text>
    </comment>
    <comment ref="W599" authorId="0" shapeId="0" xr:uid="{5E996487-8078-4656-84F9-8A827DC434B2}">
      <text>
        <r>
          <rPr>
            <sz val="10"/>
            <color indexed="81"/>
            <rFont val="Lucida Console"/>
            <family val="3"/>
          </rPr>
          <t>_x000D_
DM-Marcenaria</t>
        </r>
      </text>
    </comment>
    <comment ref="X599" authorId="0" shapeId="0" xr:uid="{FB6E73AC-19DD-4EA2-8F8E-DF1989F2FBDD}">
      <text>
        <r>
          <rPr>
            <sz val="10"/>
            <color indexed="81"/>
            <rFont val="Lucida Console"/>
            <family val="3"/>
          </rPr>
          <t>_x000D_
PARAFUSOS ELEM. VEDACAO UNIAO CONEX . FIXACAO</t>
        </r>
      </text>
    </comment>
    <comment ref="Y599" authorId="0" shapeId="0" xr:uid="{271C9D06-1901-49E1-A253-BDF2AE64F6AA}">
      <text>
        <r>
          <rPr>
            <sz val="10"/>
            <color indexed="81"/>
            <rFont val="Lucida Console"/>
            <family val="3"/>
          </rPr>
          <t>_x000D_
PARAFUSO P/ MOVEIS</t>
        </r>
      </text>
    </comment>
    <comment ref="AW599" authorId="0" shapeId="0" xr:uid="{D45ABE96-0D46-448C-ABA5-15711B5A0331}">
      <text>
        <r>
          <rPr>
            <sz val="10"/>
            <color indexed="81"/>
            <rFont val="Lucida Console"/>
            <family val="3"/>
          </rPr>
          <t>Tempo de Estoque (Meses)_x000D_
_x000D_
229,0</t>
        </r>
      </text>
    </comment>
    <comment ref="A600" authorId="0" shapeId="0" xr:uid="{9D9C4B1E-D8F1-4F1B-A3F8-398DA6B5835B}">
      <text>
        <r>
          <rPr>
            <sz val="10"/>
            <color indexed="81"/>
            <rFont val="Lucida Console"/>
            <family val="3"/>
          </rPr>
          <t>_x000D_
134566</t>
        </r>
      </text>
    </comment>
    <comment ref="B600" authorId="0" shapeId="0" xr:uid="{81B09DD2-F0BC-4139-8F45-2F13D5725630}">
      <text>
        <r>
          <rPr>
            <sz val="10"/>
            <color indexed="81"/>
            <rFont val="Lucida Console"/>
            <family val="3"/>
          </rPr>
          <t>DESCRIÇÃO DETALHADA_x000D_
PARAFUSO FRANCES - 1.1/2" X 1/4" - COM PORCA E ARRUELA</t>
        </r>
      </text>
    </comment>
    <comment ref="W600" authorId="0" shapeId="0" xr:uid="{F5AC357B-0EF7-4927-8E17-4D7040A520D4}">
      <text>
        <r>
          <rPr>
            <sz val="10"/>
            <color indexed="81"/>
            <rFont val="Lucida Console"/>
            <family val="3"/>
          </rPr>
          <t>_x000D_
DM-Marcenaria</t>
        </r>
      </text>
    </comment>
    <comment ref="X600" authorId="0" shapeId="0" xr:uid="{84EEE268-8FEC-402E-A0BF-6F53B998E1DF}">
      <text>
        <r>
          <rPr>
            <sz val="10"/>
            <color indexed="81"/>
            <rFont val="Lucida Console"/>
            <family val="3"/>
          </rPr>
          <t>_x000D_
PARAFUSOS ELEM. VEDACAO UNIAO CONEX . FIXACAO</t>
        </r>
      </text>
    </comment>
    <comment ref="Y600" authorId="0" shapeId="0" xr:uid="{7D6E2386-35C4-4CE9-A43E-CDE955B02E70}">
      <text>
        <r>
          <rPr>
            <sz val="10"/>
            <color indexed="81"/>
            <rFont val="Lucida Console"/>
            <family val="3"/>
          </rPr>
          <t>_x000D_
PARAFUSO FRANCES</t>
        </r>
      </text>
    </comment>
    <comment ref="AW600" authorId="0" shapeId="0" xr:uid="{3D6C60F9-5E38-4BEB-9BB9-C1AD5FD2547F}">
      <text>
        <r>
          <rPr>
            <sz val="10"/>
            <color indexed="81"/>
            <rFont val="Lucida Console"/>
            <family val="3"/>
          </rPr>
          <t>Tempo de Estoque (Meses)_x000D_
_x000D_
19.783,0</t>
        </r>
      </text>
    </comment>
    <comment ref="A601" authorId="0" shapeId="0" xr:uid="{660C149E-5AD6-4B8E-965D-241CE5A9EF4D}">
      <text>
        <r>
          <rPr>
            <sz val="10"/>
            <color indexed="81"/>
            <rFont val="Lucida Console"/>
            <family val="3"/>
          </rPr>
          <t>_x000D_
78416</t>
        </r>
      </text>
    </comment>
    <comment ref="B601" authorId="0" shapeId="0" xr:uid="{754083C8-3805-42CF-B9FD-8FE7688AE327}">
      <text>
        <r>
          <rPr>
            <sz val="10"/>
            <color indexed="81"/>
            <rFont val="Lucida Console"/>
            <family val="3"/>
          </rPr>
          <t>DESCRIÇÃO DETALHADA_x000D_
PARAFUSO FRANCES - 1/2" X 8" - COM PORCA E ARRUELA</t>
        </r>
      </text>
    </comment>
    <comment ref="W601" authorId="0" shapeId="0" xr:uid="{3B1FDF30-B4F3-47E6-B473-E09D276FBE2D}">
      <text>
        <r>
          <rPr>
            <sz val="10"/>
            <color indexed="81"/>
            <rFont val="Lucida Console"/>
            <family val="3"/>
          </rPr>
          <t>_x000D_
DM-Marcenaria</t>
        </r>
      </text>
    </comment>
    <comment ref="X601" authorId="0" shapeId="0" xr:uid="{EC5EA4D6-D773-4E83-AE15-B988C672282D}">
      <text>
        <r>
          <rPr>
            <sz val="10"/>
            <color indexed="81"/>
            <rFont val="Lucida Console"/>
            <family val="3"/>
          </rPr>
          <t>_x000D_
PARAFUSOS ELEM. VEDACAO UNIAO CONEX . FIXACAO</t>
        </r>
      </text>
    </comment>
    <comment ref="Y601" authorId="0" shapeId="0" xr:uid="{FFA9A055-DA5D-42BB-A3F1-4C99E2A7ECF5}">
      <text>
        <r>
          <rPr>
            <sz val="10"/>
            <color indexed="81"/>
            <rFont val="Lucida Console"/>
            <family val="3"/>
          </rPr>
          <t>_x000D_
PARAFUSO FRANCES</t>
        </r>
      </text>
    </comment>
    <comment ref="AW601" authorId="0" shapeId="0" xr:uid="{A350CF81-2A49-4F41-814C-3CD82859359E}">
      <text>
        <r>
          <rPr>
            <sz val="10"/>
            <color indexed="81"/>
            <rFont val="Lucida Console"/>
            <family val="3"/>
          </rPr>
          <t>Tempo de Estoque (Meses)_x000D_
_x000D_
1.019,0</t>
        </r>
      </text>
    </comment>
    <comment ref="A602" authorId="0" shapeId="0" xr:uid="{381C44A1-CDC4-4B73-9E82-E23D8CC4BAB3}">
      <text>
        <r>
          <rPr>
            <sz val="10"/>
            <color indexed="81"/>
            <rFont val="Lucida Console"/>
            <family val="3"/>
          </rPr>
          <t>_x000D_
13221</t>
        </r>
      </text>
    </comment>
    <comment ref="B602" authorId="0" shapeId="0" xr:uid="{05D517D4-5BDF-4C0A-BD55-201503E7A8E4}">
      <text>
        <r>
          <rPr>
            <sz val="10"/>
            <color indexed="81"/>
            <rFont val="Lucida Console"/>
            <family val="3"/>
          </rPr>
          <t>DESCRIÇÃO DETALHADA_x000D_
PARAFUSO GALVANIZADO P/ FIXACAO DE TELHAS MODULADAS - 5/16 X 110 MM</t>
        </r>
      </text>
    </comment>
    <comment ref="G602" authorId="0" shapeId="0" xr:uid="{9860559C-1D32-44B3-802E-3CDE8E177591}">
      <text>
        <r>
          <rPr>
            <sz val="10"/>
            <color indexed="81"/>
            <rFont val="Lucida Console"/>
            <family val="3"/>
          </rPr>
          <t>_x000D_
Últ estimativa : 0_x000D_
Enviada em     : 28.01.2021_x000D_
Ata - Venc     : 104/20 - 03.05.2021</t>
        </r>
      </text>
    </comment>
    <comment ref="O602" authorId="0" shapeId="0" xr:uid="{74512792-CB92-40F6-80BE-D1C1EDA5FB35}">
      <text>
        <r>
          <rPr>
            <sz val="10"/>
            <color indexed="81"/>
            <rFont val="Lucida Console"/>
            <family val="3"/>
          </rPr>
          <t>_x000D_
Pertencia a ATA nº 104/20_x000D_
Estimativa de Renovação enviada em 28.01.2021 - Qtd _x000D_
PE  17/20 lote 1_x000D_
19.05.20 = Finalizar, contrato assinado.</t>
        </r>
      </text>
    </comment>
    <comment ref="W602" authorId="0" shapeId="0" xr:uid="{84364A58-DA31-4FDD-9EBC-0FE45A617D07}">
      <text>
        <r>
          <rPr>
            <sz val="10"/>
            <color indexed="81"/>
            <rFont val="Lucida Console"/>
            <family val="3"/>
          </rPr>
          <t>_x000D_
DM-Construção</t>
        </r>
      </text>
    </comment>
    <comment ref="X602" authorId="0" shapeId="0" xr:uid="{6D86F558-B3B7-4C00-8BD6-52248987270C}">
      <text>
        <r>
          <rPr>
            <sz val="10"/>
            <color indexed="81"/>
            <rFont val="Lucida Console"/>
            <family val="3"/>
          </rPr>
          <t>_x000D_
PARAFUSOS ELEM. VEDACAO UNIAO CONEX . FIXACAO</t>
        </r>
      </text>
    </comment>
    <comment ref="Y602" authorId="0" shapeId="0" xr:uid="{991F40B5-C237-49B2-BAED-A39AC7501BEE}">
      <text>
        <r>
          <rPr>
            <sz val="10"/>
            <color indexed="81"/>
            <rFont val="Lucida Console"/>
            <family val="3"/>
          </rPr>
          <t>_x000D_
HASTES</t>
        </r>
      </text>
    </comment>
    <comment ref="AW602" authorId="0" shapeId="0" xr:uid="{F62A6434-28C8-4D71-B34C-FB512E239A08}">
      <text>
        <r>
          <rPr>
            <sz val="10"/>
            <color indexed="81"/>
            <rFont val="Lucida Console"/>
            <family val="3"/>
          </rPr>
          <t>Tempo de Estoque (Meses)_x000D_
_x000D_
1.794,0</t>
        </r>
      </text>
    </comment>
    <comment ref="A603" authorId="0" shapeId="0" xr:uid="{4264F3D4-3D20-4734-9091-759BD3A7A883}">
      <text>
        <r>
          <rPr>
            <sz val="10"/>
            <color indexed="81"/>
            <rFont val="Lucida Console"/>
            <family val="3"/>
          </rPr>
          <t>_x000D_
13222</t>
        </r>
      </text>
    </comment>
    <comment ref="B603" authorId="0" shapeId="0" xr:uid="{CA525AB2-6662-42B7-8839-A97321CDA61A}">
      <text>
        <r>
          <rPr>
            <sz val="10"/>
            <color indexed="81"/>
            <rFont val="Lucida Console"/>
            <family val="3"/>
          </rPr>
          <t>DESCRIÇÃO DETALHADA_x000D_
PARAFUSO GALVANIZADO P/ FIXACAO DE TELHAS MODULADAS - 8 X 150 MM</t>
        </r>
      </text>
    </comment>
    <comment ref="G603" authorId="0" shapeId="0" xr:uid="{9989DACE-5AB2-4069-8C0C-FCF6739B44B4}">
      <text>
        <r>
          <rPr>
            <sz val="10"/>
            <color indexed="81"/>
            <rFont val="Lucida Console"/>
            <family val="3"/>
          </rPr>
          <t>_x000D_
Últ estimativa : 0_x000D_
Enviada em     : 28.01.2021_x000D_
Ata - Venc     : 104/20 - 03.05.2021</t>
        </r>
      </text>
    </comment>
    <comment ref="O603" authorId="0" shapeId="0" xr:uid="{356AB0C2-2448-4EC4-BC88-AFAAB7685C5A}">
      <text>
        <r>
          <rPr>
            <sz val="10"/>
            <color indexed="81"/>
            <rFont val="Lucida Console"/>
            <family val="3"/>
          </rPr>
          <t>_x000D_
Pertencia a ATA nº 104/20_x000D_
Estimativa de Renovação enviada em 28.01.2021 - Qtd _x000D_
PE  17/20 lote 2_x000D_
19.05.20 = Finalizar, contrato assinado.</t>
        </r>
      </text>
    </comment>
    <comment ref="W603" authorId="0" shapeId="0" xr:uid="{5110FA55-C8E5-45A5-988E-CA50159EFB75}">
      <text>
        <r>
          <rPr>
            <sz val="10"/>
            <color indexed="81"/>
            <rFont val="Lucida Console"/>
            <family val="3"/>
          </rPr>
          <t>_x000D_
DM-Construção</t>
        </r>
      </text>
    </comment>
    <comment ref="X603" authorId="0" shapeId="0" xr:uid="{BB470B22-6837-4071-9A1D-64170B40A580}">
      <text>
        <r>
          <rPr>
            <sz val="10"/>
            <color indexed="81"/>
            <rFont val="Lucida Console"/>
            <family val="3"/>
          </rPr>
          <t>_x000D_
PARAFUSOS ELEM. VEDACAO UNIAO CONEX . FIXACAO</t>
        </r>
      </text>
    </comment>
    <comment ref="Y603" authorId="0" shapeId="0" xr:uid="{601BE502-85CC-4088-8910-FCA8C473689F}">
      <text>
        <r>
          <rPr>
            <sz val="10"/>
            <color indexed="81"/>
            <rFont val="Lucida Console"/>
            <family val="3"/>
          </rPr>
          <t>_x000D_
HASTES</t>
        </r>
      </text>
    </comment>
    <comment ref="AW603" authorId="0" shapeId="0" xr:uid="{FD87873A-C80E-47BE-903B-FA4F21408E7D}">
      <text>
        <r>
          <rPr>
            <sz val="10"/>
            <color indexed="81"/>
            <rFont val="Lucida Console"/>
            <family val="3"/>
          </rPr>
          <t>Tempo de Estoque (Meses)_x000D_
_x000D_
1.141,0</t>
        </r>
      </text>
    </comment>
    <comment ref="A604" authorId="0" shapeId="0" xr:uid="{E536897A-A257-4D4E-A665-296E18995955}">
      <text>
        <r>
          <rPr>
            <sz val="10"/>
            <color indexed="81"/>
            <rFont val="Lucida Console"/>
            <family val="3"/>
          </rPr>
          <t>_x000D_
126838</t>
        </r>
      </text>
    </comment>
    <comment ref="B604" authorId="0" shapeId="0" xr:uid="{9A9D4EE0-D13D-4D15-9064-21BA0C25D50B}">
      <text>
        <r>
          <rPr>
            <sz val="10"/>
            <color indexed="81"/>
            <rFont val="Lucida Console"/>
            <family val="3"/>
          </rPr>
          <t>DESCRIÇÃO DETALHADA_x000D_
PARAFUSO MAQUINA CABECA REDONDA 3/8" X 3/4"</t>
        </r>
      </text>
    </comment>
    <comment ref="W604" authorId="0" shapeId="0" xr:uid="{582A5114-9FD9-45D0-AC55-4919B0DF182D}">
      <text>
        <r>
          <rPr>
            <sz val="10"/>
            <color indexed="81"/>
            <rFont val="Lucida Console"/>
            <family val="3"/>
          </rPr>
          <t>_x000D_
DM-Serralheria</t>
        </r>
      </text>
    </comment>
    <comment ref="X604" authorId="0" shapeId="0" xr:uid="{D26383B8-E2F5-486A-9A6D-9CD0AC7BB8B3}">
      <text>
        <r>
          <rPr>
            <sz val="10"/>
            <color indexed="81"/>
            <rFont val="Lucida Console"/>
            <family val="3"/>
          </rPr>
          <t>_x000D_
PARAFUSOS ELEM. VEDACAO UNIAO CONEX . FIXACAO</t>
        </r>
      </text>
    </comment>
    <comment ref="Y604" authorId="0" shapeId="0" xr:uid="{1E775382-39D0-42F8-A46E-7E48409D98C8}">
      <text>
        <r>
          <rPr>
            <sz val="10"/>
            <color indexed="81"/>
            <rFont val="Lucida Console"/>
            <family val="3"/>
          </rPr>
          <t>_x000D_
PARAFUSO P/ MAQUINA</t>
        </r>
      </text>
    </comment>
    <comment ref="AW604" authorId="0" shapeId="0" xr:uid="{B10A965C-FB59-4BA3-92EA-EBF4E05634AE}">
      <text>
        <r>
          <rPr>
            <sz val="10"/>
            <color indexed="81"/>
            <rFont val="Lucida Console"/>
            <family val="3"/>
          </rPr>
          <t>Tempo de Estoque (Meses)_x000D_
_x000D_
2.471,0</t>
        </r>
      </text>
    </comment>
    <comment ref="A605" authorId="0" shapeId="0" xr:uid="{6EB44346-BABF-496C-9E2F-9A5DF0F6EBC0}">
      <text>
        <r>
          <rPr>
            <sz val="10"/>
            <color indexed="81"/>
            <rFont val="Lucida Console"/>
            <family val="3"/>
          </rPr>
          <t>_x000D_
78418</t>
        </r>
      </text>
    </comment>
    <comment ref="B605" authorId="0" shapeId="0" xr:uid="{1AB176FA-3BDB-4652-A3C1-27EDA445A93B}">
      <text>
        <r>
          <rPr>
            <sz val="10"/>
            <color indexed="81"/>
            <rFont val="Lucida Console"/>
            <family val="3"/>
          </rPr>
          <t>DESCRIÇÃO DETALHADA_x000D_
PARAFUSO SEXTAVADO - 1/2" X 3.1/2" - COM PORCA</t>
        </r>
      </text>
    </comment>
    <comment ref="W605" authorId="0" shapeId="0" xr:uid="{9B99579C-41FD-46A8-8B4F-DA6C18C2A681}">
      <text>
        <r>
          <rPr>
            <sz val="10"/>
            <color indexed="81"/>
            <rFont val="Lucida Console"/>
            <family val="3"/>
          </rPr>
          <t>_x000D_
DM-Serralheria</t>
        </r>
      </text>
    </comment>
    <comment ref="X605" authorId="0" shapeId="0" xr:uid="{4FED234B-F219-4BEB-A554-CA2BB7A98511}">
      <text>
        <r>
          <rPr>
            <sz val="10"/>
            <color indexed="81"/>
            <rFont val="Lucida Console"/>
            <family val="3"/>
          </rPr>
          <t>_x000D_
PARAFUSOS ELEM. VEDACAO UNIAO CONEX . FIXACAO</t>
        </r>
      </text>
    </comment>
    <comment ref="Y605" authorId="0" shapeId="0" xr:uid="{2C9770DA-1916-4C55-879B-D0EB2C61DEF6}">
      <text>
        <r>
          <rPr>
            <sz val="10"/>
            <color indexed="81"/>
            <rFont val="Lucida Console"/>
            <family val="3"/>
          </rPr>
          <t>_x000D_
PARAFUSO SEXTAVADO</t>
        </r>
      </text>
    </comment>
    <comment ref="AW605" authorId="0" shapeId="0" xr:uid="{A1C61095-63D4-44EE-B82C-F68EBAD00DA4}">
      <text>
        <r>
          <rPr>
            <sz val="10"/>
            <color indexed="81"/>
            <rFont val="Lucida Console"/>
            <family val="3"/>
          </rPr>
          <t>Tempo de Estoque (Meses)_x000D_
_x000D_
255,0</t>
        </r>
      </text>
    </comment>
    <comment ref="A606" authorId="0" shapeId="0" xr:uid="{19C03E00-A8EF-4CF0-A71A-4ED0D4113043}">
      <text>
        <r>
          <rPr>
            <sz val="10"/>
            <color indexed="81"/>
            <rFont val="Lucida Console"/>
            <family val="3"/>
          </rPr>
          <t>_x000D_
124963</t>
        </r>
      </text>
    </comment>
    <comment ref="B606" authorId="0" shapeId="0" xr:uid="{81A6F8CF-229A-4F1E-AD6A-5FAE6B72961D}">
      <text>
        <r>
          <rPr>
            <sz val="10"/>
            <color indexed="81"/>
            <rFont val="Lucida Console"/>
            <family val="3"/>
          </rPr>
          <t>DESCRIÇÃO DETALHADA_x000D_
PARAFUSO ZINCO AMARELO, CABECA CHATA PH  6,0 X 70 - CAIXA COM  100 UNIDADES</t>
        </r>
      </text>
    </comment>
    <comment ref="W606" authorId="0" shapeId="0" xr:uid="{EDE84E3C-D26E-482C-AFED-568AFDAB1BD3}">
      <text>
        <r>
          <rPr>
            <sz val="10"/>
            <color indexed="81"/>
            <rFont val="Lucida Console"/>
            <family val="3"/>
          </rPr>
          <t>_x000D_
DM-Marcenaria</t>
        </r>
      </text>
    </comment>
    <comment ref="X606" authorId="0" shapeId="0" xr:uid="{56655323-E32A-4DE3-A6A2-7D0CDA63E4B1}">
      <text>
        <r>
          <rPr>
            <sz val="10"/>
            <color indexed="81"/>
            <rFont val="Lucida Console"/>
            <family val="3"/>
          </rPr>
          <t>_x000D_
PARAFUSOS ELEM. VEDACAO UNIAO CONEX . FIXACAO</t>
        </r>
      </text>
    </comment>
    <comment ref="Y606" authorId="0" shapeId="0" xr:uid="{93EDEFF6-79FF-47B4-AA59-94E849D13AFE}">
      <text>
        <r>
          <rPr>
            <sz val="10"/>
            <color indexed="81"/>
            <rFont val="Lucida Console"/>
            <family val="3"/>
          </rPr>
          <t>_x000D_
PARAFUSO P/ MOVEIS</t>
        </r>
      </text>
    </comment>
    <comment ref="AW606" authorId="0" shapeId="0" xr:uid="{B5D3D91B-DA6D-4328-B8A4-02691F09B3C0}">
      <text>
        <r>
          <rPr>
            <sz val="10"/>
            <color indexed="81"/>
            <rFont val="Lucida Console"/>
            <family val="3"/>
          </rPr>
          <t>Tempo de Estoque (Meses)_x000D_
_x000D_
166,0</t>
        </r>
      </text>
    </comment>
    <comment ref="A607" authorId="0" shapeId="0" xr:uid="{5BBBFBAC-D360-4FE3-92F0-18C181781C3E}">
      <text>
        <r>
          <rPr>
            <sz val="10"/>
            <color indexed="81"/>
            <rFont val="Lucida Console"/>
            <family val="3"/>
          </rPr>
          <t>_x000D_
89863</t>
        </r>
      </text>
    </comment>
    <comment ref="B607" authorId="0" shapeId="0" xr:uid="{513AE4A1-1229-428F-949A-5E92EB7D1E4D}">
      <text>
        <r>
          <rPr>
            <sz val="10"/>
            <color indexed="81"/>
            <rFont val="Lucida Console"/>
            <family val="3"/>
          </rPr>
          <t>DESCRIÇÃO DETALHADA_x000D_
PARAFUSO ZINCO AMARELO, CABECA CHATA PH 4,0 X 25 - CAIXA COM 500 UNIDADES</t>
        </r>
      </text>
    </comment>
    <comment ref="W607" authorId="0" shapeId="0" xr:uid="{440A1EE7-E752-46D6-B1EF-91CBD616FB6B}">
      <text>
        <r>
          <rPr>
            <sz val="10"/>
            <color indexed="81"/>
            <rFont val="Lucida Console"/>
            <family val="3"/>
          </rPr>
          <t>_x000D_
DM-Marcenaria</t>
        </r>
      </text>
    </comment>
    <comment ref="X607" authorId="0" shapeId="0" xr:uid="{EAE26E1C-12BE-4333-A44F-9286E86C1D70}">
      <text>
        <r>
          <rPr>
            <sz val="10"/>
            <color indexed="81"/>
            <rFont val="Lucida Console"/>
            <family val="3"/>
          </rPr>
          <t>_x000D_
PARAFUSOS ELEM. VEDACAO UNIAO CONEX . FIXACAO</t>
        </r>
      </text>
    </comment>
    <comment ref="Y607" authorId="0" shapeId="0" xr:uid="{1B2D46C2-D1F7-4A34-BA33-75A7A1EA61B7}">
      <text>
        <r>
          <rPr>
            <sz val="10"/>
            <color indexed="81"/>
            <rFont val="Lucida Console"/>
            <family val="3"/>
          </rPr>
          <t>_x000D_
PARAFUSO P/ MOVEIS</t>
        </r>
      </text>
    </comment>
    <comment ref="AW607" authorId="0" shapeId="0" xr:uid="{7928D735-417C-421B-B350-7C9540D1DEBD}">
      <text>
        <r>
          <rPr>
            <sz val="10"/>
            <color indexed="81"/>
            <rFont val="Lucida Console"/>
            <family val="3"/>
          </rPr>
          <t>Tempo de Estoque (Meses)_x000D_
_x000D_
357,0</t>
        </r>
      </text>
    </comment>
    <comment ref="A608" authorId="0" shapeId="0" xr:uid="{F365EBCF-A41B-4140-87E2-105D4566B7C1}">
      <text>
        <r>
          <rPr>
            <sz val="10"/>
            <color indexed="81"/>
            <rFont val="Lucida Console"/>
            <family val="3"/>
          </rPr>
          <t>_x000D_
89864</t>
        </r>
      </text>
    </comment>
    <comment ref="B608" authorId="0" shapeId="0" xr:uid="{BA803512-4390-423A-AB82-9E3D55A6E2B5}">
      <text>
        <r>
          <rPr>
            <sz val="10"/>
            <color indexed="81"/>
            <rFont val="Lucida Console"/>
            <family val="3"/>
          </rPr>
          <t>DESCRIÇÃO DETALHADA_x000D_
PARAFUSO ZINCO AMARELO, CABECA CHATA PH 4,0 X 30 - CAIXA COM 500 UNIDADES</t>
        </r>
      </text>
    </comment>
    <comment ref="W608" authorId="0" shapeId="0" xr:uid="{A50BE255-3281-4BB9-BB60-6A8CDA0A7A03}">
      <text>
        <r>
          <rPr>
            <sz val="10"/>
            <color indexed="81"/>
            <rFont val="Lucida Console"/>
            <family val="3"/>
          </rPr>
          <t>_x000D_
DM-Marcenaria</t>
        </r>
      </text>
    </comment>
    <comment ref="X608" authorId="0" shapeId="0" xr:uid="{0358D356-E098-4FDC-A1CC-69FBFA2FCD5F}">
      <text>
        <r>
          <rPr>
            <sz val="10"/>
            <color indexed="81"/>
            <rFont val="Lucida Console"/>
            <family val="3"/>
          </rPr>
          <t>_x000D_
PARAFUSOS ELEM. VEDACAO UNIAO CONEX . FIXACAO</t>
        </r>
      </text>
    </comment>
    <comment ref="Y608" authorId="0" shapeId="0" xr:uid="{C34136EA-9468-4E6B-A155-6872E9470429}">
      <text>
        <r>
          <rPr>
            <sz val="10"/>
            <color indexed="81"/>
            <rFont val="Lucida Console"/>
            <family val="3"/>
          </rPr>
          <t>_x000D_
PARAFUSO P/ MOVEIS</t>
        </r>
      </text>
    </comment>
    <comment ref="AW608" authorId="0" shapeId="0" xr:uid="{491CC6D6-DB01-4596-826D-C923BA815BB7}">
      <text>
        <r>
          <rPr>
            <sz val="10"/>
            <color indexed="81"/>
            <rFont val="Lucida Console"/>
            <family val="3"/>
          </rPr>
          <t>Tempo de Estoque (Meses)_x000D_
_x000D_
774,0</t>
        </r>
      </text>
    </comment>
    <comment ref="A609" authorId="0" shapeId="0" xr:uid="{7FB329B8-D2D5-486D-ADC4-6A4C7D0AFBC5}">
      <text>
        <r>
          <rPr>
            <sz val="10"/>
            <color indexed="81"/>
            <rFont val="Lucida Console"/>
            <family val="3"/>
          </rPr>
          <t>_x000D_
125201</t>
        </r>
      </text>
    </comment>
    <comment ref="B609" authorId="0" shapeId="0" xr:uid="{8C190515-B4DA-48E2-879A-023027BF94BC}">
      <text>
        <r>
          <rPr>
            <sz val="10"/>
            <color indexed="81"/>
            <rFont val="Lucida Console"/>
            <family val="3"/>
          </rPr>
          <t>DESCRIÇÃO DETALHADA_x000D_
PARAFUSO ZINCO AMARELO, CABECA CHATA PH 4,5 X 40 - CAIXA COM 500 UNIDADES</t>
        </r>
      </text>
    </comment>
    <comment ref="W609" authorId="0" shapeId="0" xr:uid="{8AA3779F-C3D6-4D67-82BB-99DFCF15EDA8}">
      <text>
        <r>
          <rPr>
            <sz val="10"/>
            <color indexed="81"/>
            <rFont val="Lucida Console"/>
            <family val="3"/>
          </rPr>
          <t>_x000D_
DM-Marcenaria</t>
        </r>
      </text>
    </comment>
    <comment ref="X609" authorId="0" shapeId="0" xr:uid="{42B01669-0270-4D1E-9C0C-268181714041}">
      <text>
        <r>
          <rPr>
            <sz val="10"/>
            <color indexed="81"/>
            <rFont val="Lucida Console"/>
            <family val="3"/>
          </rPr>
          <t>_x000D_
PARAFUSOS ELEM. VEDACAO UNIAO CONEX . FIXACAO</t>
        </r>
      </text>
    </comment>
    <comment ref="Y609" authorId="0" shapeId="0" xr:uid="{7CECCABF-CEE8-410D-90C2-1B8183FAB1F8}">
      <text>
        <r>
          <rPr>
            <sz val="10"/>
            <color indexed="81"/>
            <rFont val="Lucida Console"/>
            <family val="3"/>
          </rPr>
          <t>_x000D_
PARAFUSO P/ MOVEIS</t>
        </r>
      </text>
    </comment>
    <comment ref="AW609" authorId="0" shapeId="0" xr:uid="{1192F2C3-771E-4ABC-A8AE-1ACF2506B855}">
      <text>
        <r>
          <rPr>
            <sz val="10"/>
            <color indexed="81"/>
            <rFont val="Lucida Console"/>
            <family val="3"/>
          </rPr>
          <t>Tempo de Estoque (Meses)_x000D_
_x000D_
668,0</t>
        </r>
      </text>
    </comment>
    <comment ref="A610" authorId="0" shapeId="0" xr:uid="{65872BF2-DDD6-44A7-A64C-ED9DFC8AAA99}">
      <text>
        <r>
          <rPr>
            <sz val="10"/>
            <color indexed="81"/>
            <rFont val="Lucida Console"/>
            <family val="3"/>
          </rPr>
          <t>_x000D_
13655</t>
        </r>
      </text>
    </comment>
    <comment ref="B610" authorId="0" shapeId="0" xr:uid="{1A34891C-EE2F-4A81-80BB-22EE4B7443A5}">
      <text>
        <r>
          <rPr>
            <sz val="10"/>
            <color indexed="81"/>
            <rFont val="Lucida Console"/>
            <family val="3"/>
          </rPr>
          <t>DESCRIÇÃO DETALHADA_x000D_
PASTA DE CARTOLINA PLASTIFICADA MOD. C/ FERRAGEM - PRETA -MED. 33,5 X 23,5 CM (VARIACAO +/- 02 CM)</t>
        </r>
      </text>
    </comment>
    <comment ref="G610" authorId="0" shapeId="0" xr:uid="{A59B1A05-D5B0-4274-93E5-0137B25DC2B7}">
      <text>
        <r>
          <rPr>
            <sz val="10"/>
            <color indexed="81"/>
            <rFont val="Lucida Console"/>
            <family val="3"/>
          </rPr>
          <t>_x000D_
Últ estimativa : 14.000_x000D_
Enviada em     : 19.12.2019_x000D_
Ata - Venc     : 99/20 - 23.04.2021</t>
        </r>
      </text>
    </comment>
    <comment ref="O610" authorId="0" shapeId="0" xr:uid="{D2D8749F-0BCD-430E-B1CA-236725F10E31}">
      <text>
        <r>
          <rPr>
            <sz val="10"/>
            <color indexed="81"/>
            <rFont val="Lucida Console"/>
            <family val="3"/>
          </rPr>
          <t>_x000D_
Pertencia a ATA nº 99/20_x000D_
Estimativa de Renovação enviada em 19.12.2019 - Qtd 14.000_x000D_
PE  61/21 lote 4 (Impróspero)_x000D_
30.04.21 = Finalizado. Ata 143/20</t>
        </r>
      </text>
    </comment>
    <comment ref="W610" authorId="0" shapeId="0" xr:uid="{C374EDC4-CF75-4D4E-9DD2-AE6ED9C8D268}">
      <text>
        <r>
          <rPr>
            <sz val="10"/>
            <color indexed="81"/>
            <rFont val="Lucida Console"/>
            <family val="3"/>
          </rPr>
          <t>_x000D_
Pedagógico</t>
        </r>
      </text>
    </comment>
    <comment ref="X610" authorId="0" shapeId="0" xr:uid="{8228585F-C5ED-4757-8EE7-0C28FC4823B4}">
      <text>
        <r>
          <rPr>
            <sz val="10"/>
            <color indexed="81"/>
            <rFont val="Lucida Console"/>
            <family val="3"/>
          </rPr>
          <t>_x000D_
MAQ., EQUIP., COMP., ACES., MAT. PARA ESCRIT.E ESCOLAR</t>
        </r>
      </text>
    </comment>
    <comment ref="Y610" authorId="0" shapeId="0" xr:uid="{4A8FBAB6-E91B-4F33-913F-D05585811F8B}">
      <text>
        <r>
          <rPr>
            <sz val="10"/>
            <color indexed="81"/>
            <rFont val="Lucida Console"/>
            <family val="3"/>
          </rPr>
          <t>_x000D_
CAPAS, CLASSIF., PRANCHETAS, CADERNOS, ENVELOPES, PASTAS, FICHAS, LIVROS</t>
        </r>
      </text>
    </comment>
    <comment ref="AW610" authorId="0" shapeId="0" xr:uid="{A2459C48-8302-4129-9B17-67B219D59EC9}">
      <text>
        <r>
          <rPr>
            <sz val="10"/>
            <color indexed="81"/>
            <rFont val="Lucida Console"/>
            <family val="3"/>
          </rPr>
          <t>Tempo de Estoque (Meses)_x000D_
_x000D_
6.042,0</t>
        </r>
      </text>
    </comment>
    <comment ref="A611" authorId="0" shapeId="0" xr:uid="{B969731F-4643-4C16-949F-63EAA987FEA6}">
      <text>
        <r>
          <rPr>
            <sz val="10"/>
            <color indexed="81"/>
            <rFont val="Lucida Console"/>
            <family val="3"/>
          </rPr>
          <t>_x000D_
131935</t>
        </r>
      </text>
    </comment>
    <comment ref="B611" authorId="0" shapeId="0" xr:uid="{85833C0E-C115-48E6-974A-1204ED8F6285}">
      <text>
        <r>
          <rPr>
            <sz val="10"/>
            <color indexed="81"/>
            <rFont val="Lucida Console"/>
            <family val="3"/>
          </rPr>
          <t>DESCRIÇÃO DETALHADA_x000D_
PASTA EM PLASTICO PP CORRUGADO, CONFECCIONADA EM POLIPROPILENO TRANSPARENTE CORRUGADO OU ALVEOLAR, TIPO POLIONDA COM ABAS E ELASTICO REVESTIDO DE TECIDO COM TERMINAIS DE PLASTICO MEDINDO 180MM X 245MM X 20MM (½ OFICIO), (VARIACAO +/- 2MM). GRAMATURA MINIMA: 450 G/M². ATOXICO E LAVAVEL.</t>
        </r>
      </text>
    </comment>
    <comment ref="W611" authorId="0" shapeId="0" xr:uid="{201FF400-E873-4572-B725-862AC32D0F0D}">
      <text>
        <r>
          <rPr>
            <sz val="10"/>
            <color indexed="81"/>
            <rFont val="Lucida Console"/>
            <family val="3"/>
          </rPr>
          <t>_x000D_
Pedagógico</t>
        </r>
      </text>
    </comment>
    <comment ref="X611" authorId="0" shapeId="0" xr:uid="{CF943EE7-44D0-4345-96B1-E3BD327E5B74}">
      <text>
        <r>
          <rPr>
            <sz val="10"/>
            <color indexed="81"/>
            <rFont val="Lucida Console"/>
            <family val="3"/>
          </rPr>
          <t>_x000D_
MAQ., EQUIP., COMP., ACES., MAT. PARA ESCRIT.E ESCOLAR</t>
        </r>
      </text>
    </comment>
    <comment ref="Y611" authorId="0" shapeId="0" xr:uid="{AD56D8AF-25E9-4542-AC0B-A787577155BB}">
      <text>
        <r>
          <rPr>
            <sz val="10"/>
            <color indexed="81"/>
            <rFont val="Lucida Console"/>
            <family val="3"/>
          </rPr>
          <t>_x000D_
LAPIS, BORRACHA, APONTADORES, REGUAS E CORRETIVOS P/ ESCRIT.</t>
        </r>
      </text>
    </comment>
    <comment ref="AW611" authorId="0" shapeId="0" xr:uid="{E70A1C47-45E0-4C41-AD08-8F1B055152E2}">
      <text>
        <r>
          <rPr>
            <sz val="10"/>
            <color indexed="81"/>
            <rFont val="Lucida Console"/>
            <family val="3"/>
          </rPr>
          <t>Tempo de Estoque (Meses)_x000D_
_x000D_
2.590,0</t>
        </r>
      </text>
    </comment>
    <comment ref="A612" authorId="0" shapeId="0" xr:uid="{C34C6AB1-E917-4796-9054-0CA920856EAA}">
      <text>
        <r>
          <rPr>
            <sz val="10"/>
            <color indexed="81"/>
            <rFont val="Lucida Console"/>
            <family val="3"/>
          </rPr>
          <t>_x000D_
48901</t>
        </r>
      </text>
    </comment>
    <comment ref="B612" authorId="0" shapeId="0" xr:uid="{7E505CBD-981F-467B-BB3D-48F64487FA40}">
      <text>
        <r>
          <rPr>
            <sz val="10"/>
            <color indexed="81"/>
            <rFont val="Lucida Console"/>
            <family val="3"/>
          </rPr>
          <t>DESCRIÇÃO DETALHADA_x000D_
PASTA MOLHA DEDO</t>
        </r>
      </text>
    </comment>
    <comment ref="G612" authorId="0" shapeId="0" xr:uid="{00B47292-4E80-4EE9-A1B9-0AE621A1470F}">
      <text>
        <r>
          <rPr>
            <sz val="10"/>
            <color indexed="81"/>
            <rFont val="Lucida Console"/>
            <family val="3"/>
          </rPr>
          <t>_x000D_
Últ estimativa : 100_x000D_
Enviada em     : 02.03.2020_x000D_
Ata - Venc     : 211/20 - 21.09.2021</t>
        </r>
      </text>
    </comment>
    <comment ref="O612" authorId="0" shapeId="0" xr:uid="{9CA05EE6-4961-4CB0-B972-78555B5CF26C}">
      <text>
        <r>
          <rPr>
            <sz val="10"/>
            <color indexed="81"/>
            <rFont val="Lucida Console"/>
            <family val="3"/>
          </rPr>
          <t xml:space="preserve">_x000D_
Pertencia a ATA nº 211/20_x000D_
Estimativa de Renovação enviada em 02.03.2020 - Qtd 100_x000D_
</t>
        </r>
      </text>
    </comment>
    <comment ref="W612" authorId="0" shapeId="0" xr:uid="{E0B17893-2A13-4E37-88F3-D592CCBCEA8B}">
      <text>
        <r>
          <rPr>
            <sz val="10"/>
            <color indexed="81"/>
            <rFont val="Lucida Console"/>
            <family val="3"/>
          </rPr>
          <t>_x000D_
Pedagógico</t>
        </r>
      </text>
    </comment>
    <comment ref="X612" authorId="0" shapeId="0" xr:uid="{0D0BF450-722F-4CAF-B37F-070AE4E1AA2F}">
      <text>
        <r>
          <rPr>
            <sz val="10"/>
            <color indexed="81"/>
            <rFont val="Lucida Console"/>
            <family val="3"/>
          </rPr>
          <t>_x000D_
MAQ., EQUIP., COMP., ACES., MAT. PARA ESCRIT.E ESCOLAR</t>
        </r>
      </text>
    </comment>
    <comment ref="Y612" authorId="0" shapeId="0" xr:uid="{FF59CA45-91C8-4B37-8094-A4777B66C0CF}">
      <text>
        <r>
          <rPr>
            <sz val="10"/>
            <color indexed="81"/>
            <rFont val="Lucida Console"/>
            <family val="3"/>
          </rPr>
          <t>_x000D_
LAPIS, BORRACHA, APONTADORES, REGUAS E CORRETIVOS P/ ESCRIT.</t>
        </r>
      </text>
    </comment>
    <comment ref="AW612" authorId="0" shapeId="0" xr:uid="{0A5FC501-98FB-4F33-9031-0F1741D1093E}">
      <text>
        <r>
          <rPr>
            <sz val="10"/>
            <color indexed="81"/>
            <rFont val="Lucida Console"/>
            <family val="3"/>
          </rPr>
          <t>Tempo de Estoque (Meses)_x000D_
_x000D_
291,0</t>
        </r>
      </text>
    </comment>
    <comment ref="A613" authorId="0" shapeId="0" xr:uid="{7BDD8945-0B44-4B61-9335-D0950731F441}">
      <text>
        <r>
          <rPr>
            <sz val="10"/>
            <color indexed="81"/>
            <rFont val="Lucida Console"/>
            <family val="3"/>
          </rPr>
          <t>_x000D_
78181</t>
        </r>
      </text>
    </comment>
    <comment ref="B613" authorId="0" shapeId="0" xr:uid="{0CB69C9C-9772-4D36-89AC-8B1E3334F88D}">
      <text>
        <r>
          <rPr>
            <sz val="10"/>
            <color indexed="81"/>
            <rFont val="Lucida Console"/>
            <family val="3"/>
          </rPr>
          <t>DESCRIÇÃO DETALHADA_x000D_
PASTA PARA LIMPEZA DE ALUMINIO, POTE COM 500 GRAMAS - VALIDADE MINIMA DE 12 MESES</t>
        </r>
      </text>
    </comment>
    <comment ref="G613" authorId="0" shapeId="0" xr:uid="{5DBC7C06-AC59-493E-A25C-6DFAB15ECD01}">
      <text>
        <r>
          <rPr>
            <sz val="10"/>
            <color indexed="81"/>
            <rFont val="Lucida Console"/>
            <family val="3"/>
          </rPr>
          <t>_x000D_
Últ estimativa : 0_x000D_
Enviada em     : 06.10.2020_x000D_
Ata - Venc     : 14/20 - 22.01.2021</t>
        </r>
      </text>
    </comment>
    <comment ref="O613" authorId="0" shapeId="0" xr:uid="{43F59834-E7E4-4FB1-9174-BF4AD977CA01}">
      <text>
        <r>
          <rPr>
            <sz val="10"/>
            <color indexed="81"/>
            <rFont val="Lucida Console"/>
            <family val="3"/>
          </rPr>
          <t>_x000D_
Pertencia a ATA nº 14/20_x000D_
Estimativa de Renovação enviada em 06.10.2020 - Qtd _x000D_
PP 236/19 lote _x000D_
30.01.20 = Finalizar - contrato assinado</t>
        </r>
      </text>
    </comment>
    <comment ref="W613" authorId="0" shapeId="0" xr:uid="{65602576-EF07-4ACE-9C5B-214851E2699F}">
      <text>
        <r>
          <rPr>
            <sz val="10"/>
            <color indexed="81"/>
            <rFont val="Lucida Console"/>
            <family val="3"/>
          </rPr>
          <t>_x000D_
Administrativo</t>
        </r>
      </text>
    </comment>
    <comment ref="X613" authorId="0" shapeId="0" xr:uid="{751CE8FD-66CD-42E7-A0DB-EAA7ED03AE9F}">
      <text>
        <r>
          <rPr>
            <sz val="10"/>
            <color indexed="81"/>
            <rFont val="Lucida Console"/>
            <family val="3"/>
          </rPr>
          <t>_x000D_
MAQ.EQUIP.E MATERIAIS P/ HIGIEN.LIMP.POLIM.E LUBR.</t>
        </r>
      </text>
    </comment>
    <comment ref="Y613" authorId="0" shapeId="0" xr:uid="{E35D2439-4BF7-4F7C-8F02-B968AE4F72CE}">
      <text>
        <r>
          <rPr>
            <sz val="10"/>
            <color indexed="81"/>
            <rFont val="Lucida Console"/>
            <family val="3"/>
          </rPr>
          <t>_x000D_
PRODUTOS DE LIMPEZA</t>
        </r>
      </text>
    </comment>
    <comment ref="AW613" authorId="0" shapeId="0" xr:uid="{E5D3AB10-8F15-4BBD-A041-970C2E064C62}">
      <text>
        <r>
          <rPr>
            <sz val="10"/>
            <color indexed="81"/>
            <rFont val="Lucida Console"/>
            <family val="3"/>
          </rPr>
          <t>Tempo de Estoque (Meses)_x000D_
_x000D_
190,0</t>
        </r>
      </text>
    </comment>
    <comment ref="A614" authorId="0" shapeId="0" xr:uid="{BD342973-20A0-484B-8654-471BBE0DE942}">
      <text>
        <r>
          <rPr>
            <sz val="10"/>
            <color indexed="81"/>
            <rFont val="Lucida Console"/>
            <family val="3"/>
          </rPr>
          <t>_x000D_
138465</t>
        </r>
      </text>
    </comment>
    <comment ref="B614" authorId="0" shapeId="0" xr:uid="{69CDD5C0-6D05-4B02-9A30-752F5DDDD9E9}">
      <text>
        <r>
          <rPr>
            <sz val="10"/>
            <color indexed="81"/>
            <rFont val="Lucida Console"/>
            <family val="3"/>
          </rPr>
          <t>DESCRIÇÃO DETALHADA_x000D_
PASTA PLASTICA COM ELASTICO, SEM LOMBADA, MEDINDO 235 MM X 335 MM (VARIACAO DE +/- 2 MM). ATOXICA. ELASTICO DE BORRACHA REVESTIDO COM TECIDO TRANSPASSADO E TERMINAL PLASTICO, DE BOA QUALIDADE. COR: TRANSPARENTE/ CRISTAL.</t>
        </r>
      </text>
    </comment>
    <comment ref="G614" authorId="0" shapeId="0" xr:uid="{FE659E0B-DAE0-4E03-B154-273A245C466B}">
      <text>
        <r>
          <rPr>
            <sz val="10"/>
            <color indexed="81"/>
            <rFont val="Lucida Console"/>
            <family val="3"/>
          </rPr>
          <t>_x000D_
Últ estimativa : 9.000_x000D_
Enviada em     : 02.03.2020_x000D_
Ata - Venc     : 211/20 - 21.09.2021</t>
        </r>
      </text>
    </comment>
    <comment ref="O614" authorId="0" shapeId="0" xr:uid="{011AE8AF-073D-4705-8B8C-4800AC656391}">
      <text>
        <r>
          <rPr>
            <sz val="10"/>
            <color indexed="81"/>
            <rFont val="Lucida Console"/>
            <family val="3"/>
          </rPr>
          <t xml:space="preserve">_x000D_
Pertencia a ATA nº 211/20_x000D_
Estimativa de Renovação enviada em 02.03.2020 - Qtd 9.000_x000D_
</t>
        </r>
      </text>
    </comment>
    <comment ref="W614" authorId="0" shapeId="0" xr:uid="{7812DC0A-3B77-4D27-AE64-9F237F3C6379}">
      <text>
        <r>
          <rPr>
            <sz val="10"/>
            <color indexed="81"/>
            <rFont val="Lucida Console"/>
            <family val="3"/>
          </rPr>
          <t>_x000D_
Pedagógico</t>
        </r>
      </text>
    </comment>
    <comment ref="X614" authorId="0" shapeId="0" xr:uid="{10B12798-6C53-418F-AE85-E466FE76268B}">
      <text>
        <r>
          <rPr>
            <sz val="10"/>
            <color indexed="81"/>
            <rFont val="Lucida Console"/>
            <family val="3"/>
          </rPr>
          <t>_x000D_
MAQ., EQUIP., COMP., ACES., MAT. PARA ESCRIT.E ESCOLAR</t>
        </r>
      </text>
    </comment>
    <comment ref="Y614" authorId="0" shapeId="0" xr:uid="{FFD185AF-BAF4-466F-8C29-90F3DB9812A6}">
      <text>
        <r>
          <rPr>
            <sz val="10"/>
            <color indexed="81"/>
            <rFont val="Lucida Console"/>
            <family val="3"/>
          </rPr>
          <t>_x000D_
LAPIS, BORRACHA, APONTADORES, REGUAS E CORRETIVOS P/ ESCRIT.</t>
        </r>
      </text>
    </comment>
    <comment ref="AW614" authorId="0" shapeId="0" xr:uid="{5EEAF5C8-9186-4669-AC10-4FEDCA1620B6}">
      <text>
        <r>
          <rPr>
            <sz val="10"/>
            <color indexed="81"/>
            <rFont val="Lucida Console"/>
            <family val="3"/>
          </rPr>
          <t>Tempo de Estoque (Meses)_x000D_
_x000D_
4.648,0</t>
        </r>
      </text>
    </comment>
    <comment ref="A615" authorId="0" shapeId="0" xr:uid="{6843E498-D727-4554-888C-B0BB15C21D00}">
      <text>
        <r>
          <rPr>
            <sz val="10"/>
            <color indexed="81"/>
            <rFont val="Lucida Console"/>
            <family val="3"/>
          </rPr>
          <t>_x000D_
139767</t>
        </r>
      </text>
    </comment>
    <comment ref="B615" authorId="0" shapeId="0" xr:uid="{1B3E9D55-75DF-423A-840F-9F0FD26101B7}">
      <text>
        <r>
          <rPr>
            <sz val="10"/>
            <color indexed="81"/>
            <rFont val="Lucida Console"/>
            <family val="3"/>
          </rPr>
          <t>DESCRIÇÃO DETALHADA_x000D_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G615" authorId="0" shapeId="0" xr:uid="{2100E6EB-3A3F-4EFA-ABE8-18153D98A5AF}">
      <text>
        <r>
          <rPr>
            <sz val="10"/>
            <color indexed="81"/>
            <rFont val="Lucida Console"/>
            <family val="3"/>
          </rPr>
          <t>_x000D_
Últ estimativa : 1.000_x000D_
Enviada em     : 02.03.2020_x000D_
Ata - Venc     : 211/20 - 21.09.2021</t>
        </r>
      </text>
    </comment>
    <comment ref="O615" authorId="0" shapeId="0" xr:uid="{D2D57F09-6F0C-48B8-A43E-24FFB70AE3C2}">
      <text>
        <r>
          <rPr>
            <sz val="10"/>
            <color indexed="81"/>
            <rFont val="Lucida Console"/>
            <family val="3"/>
          </rPr>
          <t xml:space="preserve">_x000D_
Pertencia a ATA nº 211/20_x000D_
Estimativa de Renovação enviada em 02.03.2020 - Qtd 1.000_x000D_
</t>
        </r>
      </text>
    </comment>
    <comment ref="W615" authorId="0" shapeId="0" xr:uid="{5EBE55DF-6720-4AEC-881E-4BB7C5A756C2}">
      <text>
        <r>
          <rPr>
            <sz val="10"/>
            <color indexed="81"/>
            <rFont val="Lucida Console"/>
            <family val="3"/>
          </rPr>
          <t>_x000D_
Pedagógico</t>
        </r>
      </text>
    </comment>
    <comment ref="X615" authorId="0" shapeId="0" xr:uid="{CE3FBED9-424E-47A1-934C-C6DCE8053454}">
      <text>
        <r>
          <rPr>
            <sz val="10"/>
            <color indexed="81"/>
            <rFont val="Lucida Console"/>
            <family val="3"/>
          </rPr>
          <t>_x000D_
MAQ., EQUIP., COMP., ACES., MAT. PARA ESCRIT.E ESCOLAR</t>
        </r>
      </text>
    </comment>
    <comment ref="Y615" authorId="0" shapeId="0" xr:uid="{80144757-DFC7-4C23-A5BF-4984FCE074B5}">
      <text>
        <r>
          <rPr>
            <sz val="10"/>
            <color indexed="81"/>
            <rFont val="Lucida Console"/>
            <family val="3"/>
          </rPr>
          <t>_x000D_
CAPAS, CLASSIF., PRANCHETAS, CADERNOS, ENVELOPES, PASTAS, FICHAS, LIVROS</t>
        </r>
      </text>
    </comment>
    <comment ref="AW615" authorId="0" shapeId="0" xr:uid="{7ACE3F23-EF14-4F4B-94A2-598532CE8519}">
      <text>
        <r>
          <rPr>
            <sz val="10"/>
            <color indexed="81"/>
            <rFont val="Lucida Console"/>
            <family val="3"/>
          </rPr>
          <t>Tempo de Estoque (Meses)_x000D_
_x000D_
2.075,0</t>
        </r>
      </text>
    </comment>
    <comment ref="A616" authorId="0" shapeId="0" xr:uid="{5BFD10EB-EC51-4E06-BC60-74CFC9A39B96}">
      <text>
        <r>
          <rPr>
            <sz val="10"/>
            <color indexed="81"/>
            <rFont val="Lucida Console"/>
            <family val="3"/>
          </rPr>
          <t>_x000D_
134545</t>
        </r>
      </text>
    </comment>
    <comment ref="B616" authorId="0" shapeId="0" xr:uid="{A4CD12F8-FDF0-4B77-9D65-99A6E8794E51}">
      <text>
        <r>
          <rPr>
            <sz val="10"/>
            <color indexed="81"/>
            <rFont val="Lucida Console"/>
            <family val="3"/>
          </rPr>
          <t>DESCRIÇÃO DETALHADA_x000D_
PASTILHA CERAMICA, COR AMARELO CANARIO, MEDINDO 10 X 10 CM, ESPESSURA DE 7 MM, UNIDAS POR PONTOS DE COLA.</t>
        </r>
      </text>
    </comment>
    <comment ref="G616" authorId="0" shapeId="0" xr:uid="{31371278-5807-4044-9456-AE01241B803C}">
      <text>
        <r>
          <rPr>
            <sz val="10"/>
            <color indexed="81"/>
            <rFont val="Lucida Console"/>
            <family val="3"/>
          </rPr>
          <t>_x000D_
Últ estimativa : 0_x000D_
Enviada em     : 08.09.2020_x000D_
Ata - Venc     : 292/19 - 17.12.2020</t>
        </r>
      </text>
    </comment>
    <comment ref="O616" authorId="0" shapeId="0" xr:uid="{79276145-670D-4B02-A6DB-75A75944AEBC}">
      <text>
        <r>
          <rPr>
            <sz val="10"/>
            <color indexed="81"/>
            <rFont val="Lucida Console"/>
            <family val="3"/>
          </rPr>
          <t>_x000D_
Pertencia a ATA nº 292/19_x000D_
Estimativa de Renovação enviada em 08.09.2020 - Qtd _x000D_
PE  26/21 lote _x000D_
16.03.21 = Processo finalizado. Ata 105/21.</t>
        </r>
      </text>
    </comment>
    <comment ref="W616" authorId="0" shapeId="0" xr:uid="{8AF10C1C-B959-4E29-94C1-61440D625737}">
      <text>
        <r>
          <rPr>
            <sz val="10"/>
            <color indexed="81"/>
            <rFont val="Lucida Console"/>
            <family val="3"/>
          </rPr>
          <t>_x000D_
DM-Construção</t>
        </r>
      </text>
    </comment>
    <comment ref="X616" authorId="0" shapeId="0" xr:uid="{437379EF-1850-47DD-A3C1-E44157890A6D}">
      <text>
        <r>
          <rPr>
            <sz val="10"/>
            <color indexed="81"/>
            <rFont val="Lucida Console"/>
            <family val="3"/>
          </rPr>
          <t>_x000D_
MAT.E EQUIP. P/ CONSTR.CIVIL E CONSERV. DE VIAS PUBL.</t>
        </r>
      </text>
    </comment>
    <comment ref="Y616" authorId="0" shapeId="0" xr:uid="{6186D8A2-2E09-4869-930B-573FB0D00815}">
      <text>
        <r>
          <rPr>
            <sz val="10"/>
            <color indexed="81"/>
            <rFont val="Lucida Console"/>
            <family val="3"/>
          </rPr>
          <t>_x000D_
AZULEJOS E PASTILHAS</t>
        </r>
      </text>
    </comment>
    <comment ref="AW616" authorId="0" shapeId="0" xr:uid="{C472D297-EC70-4389-AD8D-BC936550FE26}">
      <text>
        <r>
          <rPr>
            <sz val="10"/>
            <color indexed="81"/>
            <rFont val="Lucida Console"/>
            <family val="3"/>
          </rPr>
          <t>Tempo de Estoque (Meses)_x000D_
_x000D_
894,8</t>
        </r>
      </text>
    </comment>
    <comment ref="A617" authorId="0" shapeId="0" xr:uid="{8BDDF9B5-901D-4DE9-9D25-8C0BF0BE60C4}">
      <text>
        <r>
          <rPr>
            <sz val="10"/>
            <color indexed="81"/>
            <rFont val="Lucida Console"/>
            <family val="3"/>
          </rPr>
          <t>_x000D_
134546</t>
        </r>
      </text>
    </comment>
    <comment ref="B617" authorId="0" shapeId="0" xr:uid="{74B2CCC7-6B2B-4501-8FAC-77E8B58B0949}">
      <text>
        <r>
          <rPr>
            <sz val="10"/>
            <color indexed="81"/>
            <rFont val="Lucida Console"/>
            <family val="3"/>
          </rPr>
          <t>DESCRIÇÃO DETALHADA_x000D_
PASTILHA CERAMICA, COR AZUL CLARO (PISCINA OU CEU), MEDINDO 10 X 10 CM, ESPESSURA DE 7 MM, UNIDAS POR PONTOS DE COLA.</t>
        </r>
      </text>
    </comment>
    <comment ref="G617" authorId="0" shapeId="0" xr:uid="{E899EA36-9C9A-49A1-AEAE-E29E6BEA48AE}">
      <text>
        <r>
          <rPr>
            <sz val="10"/>
            <color indexed="81"/>
            <rFont val="Lucida Console"/>
            <family val="3"/>
          </rPr>
          <t>_x000D_
Últ estimativa : 700_x000D_
Enviada em     : 19.05.2020_x000D_
Ata - Venc     : 237/20 - 08.10.2021</t>
        </r>
      </text>
    </comment>
    <comment ref="O617" authorId="0" shapeId="0" xr:uid="{A9F747C9-42AF-4ED1-AB41-ADBF928C3A6F}">
      <text>
        <r>
          <rPr>
            <sz val="10"/>
            <color indexed="81"/>
            <rFont val="Lucida Console"/>
            <family val="3"/>
          </rPr>
          <t>_x000D_
Pertencia a ATA nº 237/20_x000D_
Estimativa de Renovação enviada em 19.05.2020 - Qtd 700_x000D_
PE  48/19 lote _x000D_
23.08.19 = Finalizar - contrato assinado</t>
        </r>
      </text>
    </comment>
    <comment ref="W617" authorId="0" shapeId="0" xr:uid="{15B53F9F-F05C-4FA1-B592-417E3320F44F}">
      <text>
        <r>
          <rPr>
            <sz val="10"/>
            <color indexed="81"/>
            <rFont val="Lucida Console"/>
            <family val="3"/>
          </rPr>
          <t>_x000D_
DM-Construção</t>
        </r>
      </text>
    </comment>
    <comment ref="X617" authorId="0" shapeId="0" xr:uid="{EBA7C731-AECB-4E57-AD30-7958BE4E6CBE}">
      <text>
        <r>
          <rPr>
            <sz val="10"/>
            <color indexed="81"/>
            <rFont val="Lucida Console"/>
            <family val="3"/>
          </rPr>
          <t>_x000D_
MAT.E EQUIP. P/ CONSTR.CIVIL E CONSERV. DE VIAS PUBL.</t>
        </r>
      </text>
    </comment>
    <comment ref="Y617" authorId="0" shapeId="0" xr:uid="{3DDE36E5-1164-492F-A228-B610DFDC40DE}">
      <text>
        <r>
          <rPr>
            <sz val="10"/>
            <color indexed="81"/>
            <rFont val="Lucida Console"/>
            <family val="3"/>
          </rPr>
          <t>_x000D_
AZULEJOS E PASTILHAS</t>
        </r>
      </text>
    </comment>
    <comment ref="AC617" authorId="0" shapeId="0" xr:uid="{07D58150-14B6-4D5A-BE4D-8F024DF0FFDE}">
      <text>
        <r>
          <rPr>
            <sz val="10"/>
            <color indexed="81"/>
            <rFont val="Lucida Console"/>
            <family val="3"/>
          </rPr>
          <t>_x000D_
AF 10.513/23 | Vc 28.09.2023 | Saldo    500 | THIPLAN COMERCIAL LTDA ( 7299 )</t>
        </r>
      </text>
    </comment>
    <comment ref="AG617" authorId="0" shapeId="0" xr:uid="{2ED704F0-CFEA-4F38-839C-FE90376EF723}">
      <text>
        <r>
          <rPr>
            <sz val="10"/>
            <color indexed="81"/>
            <rFont val="Lucida Console"/>
            <family val="3"/>
          </rPr>
          <t>_x000D_
AF 10.513/23 | Vc 28.09.2023 | Saldo    500 | THIPLAN COMERCIAL LTDA ( 7299 )</t>
        </r>
      </text>
    </comment>
    <comment ref="AW617" authorId="0" shapeId="0" xr:uid="{693A4BE2-CD2C-49E4-BA33-C5FCCB2053CC}">
      <text>
        <r>
          <rPr>
            <sz val="10"/>
            <color indexed="81"/>
            <rFont val="Lucida Console"/>
            <family val="3"/>
          </rPr>
          <t>Tempo de Estoque (Meses)_x000D_
_x000D_
1.085,5</t>
        </r>
      </text>
    </comment>
    <comment ref="A618" authorId="0" shapeId="0" xr:uid="{2A39A513-BA78-41A8-AB98-7FDDF3EB1802}">
      <text>
        <r>
          <rPr>
            <sz val="10"/>
            <color indexed="81"/>
            <rFont val="Lucida Console"/>
            <family val="3"/>
          </rPr>
          <t>_x000D_
134547</t>
        </r>
      </text>
    </comment>
    <comment ref="B618" authorId="0" shapeId="0" xr:uid="{E48C04D4-A6CE-4907-A78C-DBB2818DE6B1}">
      <text>
        <r>
          <rPr>
            <sz val="10"/>
            <color indexed="81"/>
            <rFont val="Lucida Console"/>
            <family val="3"/>
          </rPr>
          <t>DESCRIÇÃO DETALHADA_x000D_
PASTILHA CERAMICA, COR AZUL ROYAL, MEDINDO 10 X 10 CM, ESPESSURA DE 7 MM, UNIDAS POR PONTOS DE COLA.</t>
        </r>
      </text>
    </comment>
    <comment ref="G618" authorId="0" shapeId="0" xr:uid="{E026ADB7-7409-49C9-8BC0-A4BF8D79E597}">
      <text>
        <r>
          <rPr>
            <sz val="10"/>
            <color indexed="81"/>
            <rFont val="Lucida Console"/>
            <family val="3"/>
          </rPr>
          <t>_x000D_
Últ estimativa : 900_x000D_
Enviada em     : 19.05.2020_x000D_
Ata - Venc     : 237/20 - 08.10.2021</t>
        </r>
      </text>
    </comment>
    <comment ref="O618" authorId="0" shapeId="0" xr:uid="{E97E2E86-FB41-406D-8D1C-470A3DE23DCB}">
      <text>
        <r>
          <rPr>
            <sz val="10"/>
            <color indexed="81"/>
            <rFont val="Lucida Console"/>
            <family val="3"/>
          </rPr>
          <t>_x000D_
Pertencia a ATA nº 237/20_x000D_
Estimativa de Renovação enviada em 19.05.2020 - Qtd 900_x000D_
PE  48/19 lote _x000D_
23.08.19 = Finalizar - contrato assinado</t>
        </r>
      </text>
    </comment>
    <comment ref="W618" authorId="0" shapeId="0" xr:uid="{FD42D0E5-0FB7-4541-9283-9CC79F8252E4}">
      <text>
        <r>
          <rPr>
            <sz val="10"/>
            <color indexed="81"/>
            <rFont val="Lucida Console"/>
            <family val="3"/>
          </rPr>
          <t>_x000D_
DM-Construção</t>
        </r>
      </text>
    </comment>
    <comment ref="X618" authorId="0" shapeId="0" xr:uid="{9C67D48E-0D68-47F6-B782-FE49EC8B6F2F}">
      <text>
        <r>
          <rPr>
            <sz val="10"/>
            <color indexed="81"/>
            <rFont val="Lucida Console"/>
            <family val="3"/>
          </rPr>
          <t>_x000D_
MAT.E EQUIP. P/ CONSTR.CIVIL E CONSERV. DE VIAS PUBL.</t>
        </r>
      </text>
    </comment>
    <comment ref="Y618" authorId="0" shapeId="0" xr:uid="{789006F9-049E-465F-9A38-AF81D0AAADB5}">
      <text>
        <r>
          <rPr>
            <sz val="10"/>
            <color indexed="81"/>
            <rFont val="Lucida Console"/>
            <family val="3"/>
          </rPr>
          <t>_x000D_
AZULEJOS E PASTILHAS</t>
        </r>
      </text>
    </comment>
    <comment ref="AC618" authorId="0" shapeId="0" xr:uid="{F4F5537C-DFFB-42A5-9D9A-C1299E03247A}">
      <text>
        <r>
          <rPr>
            <sz val="10"/>
            <color indexed="81"/>
            <rFont val="Lucida Console"/>
            <family val="3"/>
          </rPr>
          <t>_x000D_
AF 10.515/23 | Vc 28.09.2023 | Saldo    400 | NOG. COM VARIEDADES LTDA ( 148457 )</t>
        </r>
      </text>
    </comment>
    <comment ref="AG618" authorId="0" shapeId="0" xr:uid="{F0418C12-96CA-48D4-8D52-B3CB33C99B0D}">
      <text>
        <r>
          <rPr>
            <sz val="10"/>
            <color indexed="81"/>
            <rFont val="Lucida Console"/>
            <family val="3"/>
          </rPr>
          <t>_x000D_
AF 10.515/23 | Vc 28.09.2023 | Saldo    400 | NOG. COM VARIEDADES LTDA ( 148457 )</t>
        </r>
      </text>
    </comment>
    <comment ref="AW618" authorId="0" shapeId="0" xr:uid="{9B1C1216-846A-452A-9D43-B7575B8212F0}">
      <text>
        <r>
          <rPr>
            <sz val="10"/>
            <color indexed="81"/>
            <rFont val="Lucida Console"/>
            <family val="3"/>
          </rPr>
          <t>Tempo de Estoque (Meses)_x000D_
_x000D_
1.103,4</t>
        </r>
      </text>
    </comment>
    <comment ref="A619" authorId="0" shapeId="0" xr:uid="{6BCC8B76-A001-4B40-9D08-6E3F06D3D906}">
      <text>
        <r>
          <rPr>
            <sz val="10"/>
            <color indexed="81"/>
            <rFont val="Lucida Console"/>
            <family val="3"/>
          </rPr>
          <t>_x000D_
134548</t>
        </r>
      </text>
    </comment>
    <comment ref="B619" authorId="0" shapeId="0" xr:uid="{76F03620-F4EA-43FF-8A34-CC418F7E073C}">
      <text>
        <r>
          <rPr>
            <sz val="10"/>
            <color indexed="81"/>
            <rFont val="Lucida Console"/>
            <family val="3"/>
          </rPr>
          <t>DESCRIÇÃO DETALHADA_x000D_
PASTILHA CERAMICA, COR BRANCA, MEDINDO 10 X 10 CM, ESPESSURA DE 7 MM, UNIDAS POR PONTOS DE COLA.</t>
        </r>
      </text>
    </comment>
    <comment ref="G619" authorId="0" shapeId="0" xr:uid="{F254C3BB-D96E-4FDF-8597-824D7CC2D8E7}">
      <text>
        <r>
          <rPr>
            <sz val="10"/>
            <color indexed="81"/>
            <rFont val="Lucida Console"/>
            <family val="3"/>
          </rPr>
          <t>_x000D_
Últ estimativa : 2.500_x000D_
Enviada em     : 19.05.2020_x000D_
Ata - Venc     : 237/20 - 08.10.2021</t>
        </r>
      </text>
    </comment>
    <comment ref="O619" authorId="0" shapeId="0" xr:uid="{ACED15B6-8D53-443F-83AF-1DE5189BBA27}">
      <text>
        <r>
          <rPr>
            <sz val="10"/>
            <color indexed="81"/>
            <rFont val="Lucida Console"/>
            <family val="3"/>
          </rPr>
          <t>_x000D_
Pertencia a ATA nº 237/20_x000D_
Estimativa de Renovação enviada em 19.05.2020 - Qtd 2.500_x000D_
PE  48/19 lote _x000D_
23.08.19 = Finalizar - contrato assinado</t>
        </r>
      </text>
    </comment>
    <comment ref="W619" authorId="0" shapeId="0" xr:uid="{BF0C2452-F960-469F-B979-1DE5D36CBE67}">
      <text>
        <r>
          <rPr>
            <sz val="10"/>
            <color indexed="81"/>
            <rFont val="Lucida Console"/>
            <family val="3"/>
          </rPr>
          <t>_x000D_
DM-Construção</t>
        </r>
      </text>
    </comment>
    <comment ref="X619" authorId="0" shapeId="0" xr:uid="{985EAADC-7002-4532-8CA4-3A845B881E45}">
      <text>
        <r>
          <rPr>
            <sz val="10"/>
            <color indexed="81"/>
            <rFont val="Lucida Console"/>
            <family val="3"/>
          </rPr>
          <t>_x000D_
MAT.E EQUIP. P/ CONSTR.CIVIL E CONSERV. DE VIAS PUBL.</t>
        </r>
      </text>
    </comment>
    <comment ref="Y619" authorId="0" shapeId="0" xr:uid="{47B9C96D-02CD-4F73-8902-A3FAEB984D45}">
      <text>
        <r>
          <rPr>
            <sz val="10"/>
            <color indexed="81"/>
            <rFont val="Lucida Console"/>
            <family val="3"/>
          </rPr>
          <t>_x000D_
AZULEJOS E PASTILHAS</t>
        </r>
      </text>
    </comment>
    <comment ref="AC619" authorId="0" shapeId="0" xr:uid="{624C089B-B013-4823-B2A2-0183FB80D2D1}">
      <text>
        <r>
          <rPr>
            <sz val="10"/>
            <color indexed="81"/>
            <rFont val="Lucida Console"/>
            <family val="3"/>
          </rPr>
          <t>_x000D_
AF 10.510/23 | Vc 28.09.2023 | Saldo  1.000 | THIPLAN COMERCIAL LTDA ( 7299 )</t>
        </r>
      </text>
    </comment>
    <comment ref="AG619" authorId="0" shapeId="0" xr:uid="{4688D3D3-F005-45DB-81A8-F1879E66557E}">
      <text>
        <r>
          <rPr>
            <sz val="10"/>
            <color indexed="81"/>
            <rFont val="Lucida Console"/>
            <family val="3"/>
          </rPr>
          <t>_x000D_
AF 10.510/23 | Vc 28.09.2023 | Saldo  1.000 | THIPLAN COMERCIAL LTDA ( 7299 )</t>
        </r>
      </text>
    </comment>
    <comment ref="AW619" authorId="0" shapeId="0" xr:uid="{9E0693A8-8E8A-42DF-BBC9-0B6820984ADF}">
      <text>
        <r>
          <rPr>
            <sz val="10"/>
            <color indexed="81"/>
            <rFont val="Lucida Console"/>
            <family val="3"/>
          </rPr>
          <t>Tempo de Estoque (Meses)_x000D_
_x000D_
3.033,2</t>
        </r>
      </text>
    </comment>
    <comment ref="A620" authorId="0" shapeId="0" xr:uid="{EEEF83BF-D26B-47DF-B758-1A8D430D85F3}">
      <text>
        <r>
          <rPr>
            <sz val="10"/>
            <color indexed="81"/>
            <rFont val="Lucida Console"/>
            <family val="3"/>
          </rPr>
          <t>_x000D_
134549</t>
        </r>
      </text>
    </comment>
    <comment ref="B620" authorId="0" shapeId="0" xr:uid="{A4899A52-CBF3-4338-BB56-F76667DE6D78}">
      <text>
        <r>
          <rPr>
            <sz val="10"/>
            <color indexed="81"/>
            <rFont val="Lucida Console"/>
            <family val="3"/>
          </rPr>
          <t>DESCRIÇÃO DETALHADA_x000D_
PASTILHA CERAMICA, COR VERDE AGUA, MEDINDO 10 X 10 CM, ESPESSURA DE 7 MM, UNIDAS POR PONTOS DE COLA.</t>
        </r>
      </text>
    </comment>
    <comment ref="G620" authorId="0" shapeId="0" xr:uid="{03BFC98A-39C9-465A-BE81-52BFE5AA9535}">
      <text>
        <r>
          <rPr>
            <sz val="10"/>
            <color indexed="81"/>
            <rFont val="Lucida Console"/>
            <family val="3"/>
          </rPr>
          <t>_x000D_
Últ estimativa : 700_x000D_
Enviada em     : 19.05.2020_x000D_
Ata - Venc     : 237/20 - 08.10.2021</t>
        </r>
      </text>
    </comment>
    <comment ref="O620" authorId="0" shapeId="0" xr:uid="{6857E77E-8A91-4EF1-B8AC-8C7BCE466E71}">
      <text>
        <r>
          <rPr>
            <sz val="10"/>
            <color indexed="81"/>
            <rFont val="Lucida Console"/>
            <family val="3"/>
          </rPr>
          <t>_x000D_
Pertencia a ATA nº 237/20_x000D_
Estimativa de Renovação enviada em 19.05.2020 - Qtd 700_x000D_
PE  48/19 lote _x000D_
23.08.19 = Finalizar - contrato assinado</t>
        </r>
      </text>
    </comment>
    <comment ref="W620" authorId="0" shapeId="0" xr:uid="{88A62391-30FD-426A-BF3D-252ED3A7C7BB}">
      <text>
        <r>
          <rPr>
            <sz val="10"/>
            <color indexed="81"/>
            <rFont val="Lucida Console"/>
            <family val="3"/>
          </rPr>
          <t>_x000D_
DM-Construção</t>
        </r>
      </text>
    </comment>
    <comment ref="X620" authorId="0" shapeId="0" xr:uid="{42778D65-32D3-4CA4-BEE7-9AC785600D60}">
      <text>
        <r>
          <rPr>
            <sz val="10"/>
            <color indexed="81"/>
            <rFont val="Lucida Console"/>
            <family val="3"/>
          </rPr>
          <t>_x000D_
MAT.E EQUIP. P/ CONSTR.CIVIL E CONSERV. DE VIAS PUBL.</t>
        </r>
      </text>
    </comment>
    <comment ref="Y620" authorId="0" shapeId="0" xr:uid="{3AFF37BC-3D70-4982-A006-70E63747FA4F}">
      <text>
        <r>
          <rPr>
            <sz val="10"/>
            <color indexed="81"/>
            <rFont val="Lucida Console"/>
            <family val="3"/>
          </rPr>
          <t>_x000D_
AZULEJOS E PASTILHAS</t>
        </r>
      </text>
    </comment>
    <comment ref="AC620" authorId="0" shapeId="0" xr:uid="{B0CF9A04-CC0E-496D-B830-DBD814ED5DAA}">
      <text>
        <r>
          <rPr>
            <sz val="10"/>
            <color indexed="81"/>
            <rFont val="Lucida Console"/>
            <family val="3"/>
          </rPr>
          <t>_x000D_
AF 10.510/23 | Vc 28.09.2023 | Saldo  1.000 | THIPLAN COMERCIAL LTDA ( 7299 )</t>
        </r>
      </text>
    </comment>
    <comment ref="AG620" authorId="0" shapeId="0" xr:uid="{D5A2387F-149E-43D8-83FF-A92F06DA0944}">
      <text>
        <r>
          <rPr>
            <sz val="10"/>
            <color indexed="81"/>
            <rFont val="Lucida Console"/>
            <family val="3"/>
          </rPr>
          <t>_x000D_
AF 10.510/23 | Vc 28.09.2023 | Saldo  1.000 | THIPLAN COMERCIAL LTDA ( 7299 )</t>
        </r>
      </text>
    </comment>
    <comment ref="AW620" authorId="0" shapeId="0" xr:uid="{B0A2025C-CDEE-4335-A627-BF7A63416BBE}">
      <text>
        <r>
          <rPr>
            <sz val="10"/>
            <color indexed="81"/>
            <rFont val="Lucida Console"/>
            <family val="3"/>
          </rPr>
          <t>Tempo de Estoque (Meses)_x000D_
_x000D_
1.451,2</t>
        </r>
      </text>
    </comment>
    <comment ref="A621" authorId="0" shapeId="0" xr:uid="{B71A64AC-2EC8-4B60-AEE0-5235864E2DAD}">
      <text>
        <r>
          <rPr>
            <sz val="10"/>
            <color indexed="81"/>
            <rFont val="Lucida Console"/>
            <family val="3"/>
          </rPr>
          <t>_x000D_
126837</t>
        </r>
      </text>
    </comment>
    <comment ref="B621" authorId="0" shapeId="0" xr:uid="{544F8B9D-45AA-4BBE-A642-031FAE345E1F}">
      <text>
        <r>
          <rPr>
            <sz val="10"/>
            <color indexed="81"/>
            <rFont val="Lucida Console"/>
            <family val="3"/>
          </rPr>
          <t>DESCRIÇÃO DETALHADA_x000D_
PE CONICO EM FERRO CROMADO DE 15 CM, REGULAVEL E COM SAPATA.</t>
        </r>
      </text>
    </comment>
    <comment ref="W621" authorId="0" shapeId="0" xr:uid="{91A91C8B-4917-4A16-9F73-0F201DE0BC4E}">
      <text>
        <r>
          <rPr>
            <sz val="10"/>
            <color indexed="81"/>
            <rFont val="Lucida Console"/>
            <family val="3"/>
          </rPr>
          <t>_x000D_
DM-Marcenaria</t>
        </r>
      </text>
    </comment>
    <comment ref="X621" authorId="0" shapeId="0" xr:uid="{5408B9FD-5DF0-41EF-9B26-C053F4E16D98}">
      <text>
        <r>
          <rPr>
            <sz val="10"/>
            <color indexed="81"/>
            <rFont val="Lucida Console"/>
            <family val="3"/>
          </rPr>
          <t>_x000D_
MOBILIARIO E COFRE</t>
        </r>
      </text>
    </comment>
    <comment ref="Y621" authorId="0" shapeId="0" xr:uid="{CE865D40-35BF-453E-B87E-14C4DF0F66FC}">
      <text>
        <r>
          <rPr>
            <sz val="10"/>
            <color indexed="81"/>
            <rFont val="Lucida Console"/>
            <family val="3"/>
          </rPr>
          <t>_x000D_
ACESSORIOS</t>
        </r>
      </text>
    </comment>
    <comment ref="AW621" authorId="0" shapeId="0" xr:uid="{44B96DE9-B151-4436-B457-73B184683863}">
      <text>
        <r>
          <rPr>
            <sz val="10"/>
            <color indexed="81"/>
            <rFont val="Lucida Console"/>
            <family val="3"/>
          </rPr>
          <t>Tempo de Estoque (Meses)_x000D_
_x000D_
3.519,0</t>
        </r>
      </text>
    </comment>
    <comment ref="A622" authorId="0" shapeId="0" xr:uid="{0006D0FB-FC60-4E8A-A41B-9A0E2ADA2987}">
      <text>
        <r>
          <rPr>
            <sz val="10"/>
            <color indexed="81"/>
            <rFont val="Lucida Console"/>
            <family val="3"/>
          </rPr>
          <t>_x000D_
134247</t>
        </r>
      </text>
    </comment>
    <comment ref="B622" authorId="0" shapeId="0" xr:uid="{0B5F58A9-E816-4B97-9DD0-0A076B785BF7}">
      <text>
        <r>
          <rPr>
            <sz val="10"/>
            <color indexed="81"/>
            <rFont val="Lucida Console"/>
            <family val="3"/>
          </rPr>
          <t>DESCRIÇÃO DETALHADA_x000D_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G622" authorId="0" shapeId="0" xr:uid="{27460D74-8D8C-4480-84CC-084AA26598A3}">
      <text>
        <r>
          <rPr>
            <sz val="10"/>
            <color indexed="81"/>
            <rFont val="Lucida Console"/>
            <family val="3"/>
          </rPr>
          <t>_x000D_
Últ estimativa : 200_x000D_
Enviada em     : 19.05.2021_x000D_
Ata - Venc     : 202/20 - 10.09.2021</t>
        </r>
      </text>
    </comment>
    <comment ref="O622" authorId="0" shapeId="0" xr:uid="{4BB5D657-03FB-4C57-80F4-A56484BF9D0F}">
      <text>
        <r>
          <rPr>
            <sz val="10"/>
            <color indexed="81"/>
            <rFont val="Lucida Console"/>
            <family val="3"/>
          </rPr>
          <t xml:space="preserve">_x000D_
Pertencia a ATA nº 202/20_x000D_
Estimativa de Renovação enviada em 19.05.2021 - Qtd 200_x000D_
PE 121/21 lote _x000D_
 = </t>
        </r>
      </text>
    </comment>
    <comment ref="W622" authorId="0" shapeId="0" xr:uid="{B632162C-26E5-4EA0-913A-E55C31B7F021}">
      <text>
        <r>
          <rPr>
            <sz val="10"/>
            <color indexed="81"/>
            <rFont val="Lucida Console"/>
            <family val="3"/>
          </rPr>
          <t>_x000D_
DM-Construção</t>
        </r>
      </text>
    </comment>
    <comment ref="X622" authorId="0" shapeId="0" xr:uid="{5ED5BF17-5C54-4EF9-B6AE-98A1FF5EB718}">
      <text>
        <r>
          <rPr>
            <sz val="10"/>
            <color indexed="81"/>
            <rFont val="Lucida Console"/>
            <family val="3"/>
          </rPr>
          <t>_x000D_
MAT.E EQUIP. P/ CONSTR.CIVIL E CONSERV. DE VIAS PUBL.</t>
        </r>
      </text>
    </comment>
    <comment ref="Y622" authorId="0" shapeId="0" xr:uid="{A925AFBB-2729-4E5C-B18D-29D632434283}">
      <text>
        <r>
          <rPr>
            <sz val="10"/>
            <color indexed="81"/>
            <rFont val="Lucida Console"/>
            <family val="3"/>
          </rPr>
          <t>_x000D_
PEDRA,PEDRISCO E AREIA</t>
        </r>
      </text>
    </comment>
    <comment ref="AC622" authorId="0" shapeId="0" xr:uid="{6E3C213C-4458-4B18-B4EE-DD8B8E1FF373}">
      <text>
        <r>
          <rPr>
            <sz val="10"/>
            <color indexed="81"/>
            <rFont val="Lucida Console"/>
            <family val="3"/>
          </rPr>
          <t>_x000D_
AF  4.827/23 | Vc 26.05.2023 | Saldo    200 | TRANSNECO MATERIAIS DE CONSTRUCAO EM GERAL LTDA ( 226566 )</t>
        </r>
      </text>
    </comment>
    <comment ref="AG622" authorId="0" shapeId="0" xr:uid="{20ED339C-83A0-4141-8AF7-BCB804F1E6C5}">
      <text>
        <r>
          <rPr>
            <sz val="10"/>
            <color indexed="81"/>
            <rFont val="Lucida Console"/>
            <family val="3"/>
          </rPr>
          <t>_x000D_
AF  4.827/23 | Vc 26.05.2023 | Saldo    200 | TRANSNECO MATERIAIS DE CONSTRUCAO EM GERAL LTDA ( 226566 )</t>
        </r>
      </text>
    </comment>
    <comment ref="AW622" authorId="0" shapeId="0" xr:uid="{CD071D80-D886-4A18-8B48-FD19AA7494EE}">
      <text>
        <r>
          <rPr>
            <sz val="10"/>
            <color indexed="81"/>
            <rFont val="Lucida Console"/>
            <family val="3"/>
          </rPr>
          <t>Tempo de Estoque (Meses)_x000D_
_x000D_
144,1</t>
        </r>
      </text>
    </comment>
    <comment ref="A623" authorId="0" shapeId="0" xr:uid="{47706890-79A6-46FC-B881-C3E782083EAB}">
      <text>
        <r>
          <rPr>
            <sz val="10"/>
            <color indexed="81"/>
            <rFont val="Lucida Console"/>
            <family val="3"/>
          </rPr>
          <t>_x000D_
116754</t>
        </r>
      </text>
    </comment>
    <comment ref="B623" authorId="0" shapeId="0" xr:uid="{1EC6C864-8C9F-4C75-A785-DDC66BE4C477}">
      <text>
        <r>
          <rPr>
            <sz val="10"/>
            <color indexed="81"/>
            <rFont val="Lucida Console"/>
            <family val="3"/>
          </rPr>
          <t>DESCRIÇÃO DETALHADA_x000D_
PERFIL CADEIRA CHAPA DOBRADA 30 MM X 25 MM - BARRA COM 03 METROS</t>
        </r>
      </text>
    </comment>
    <comment ref="G623" authorId="0" shapeId="0" xr:uid="{91C59BCF-276D-4421-88C6-053441AB365E}">
      <text>
        <r>
          <rPr>
            <sz val="10"/>
            <color indexed="81"/>
            <rFont val="Lucida Console"/>
            <family val="3"/>
          </rPr>
          <t>_x000D_
Últ estimativa : 0_x000D_
Enviada em     : 23.09.2020_x000D_
Ata - Venc     : 16/20 - 27.01.2021</t>
        </r>
      </text>
    </comment>
    <comment ref="O623" authorId="0" shapeId="0" xr:uid="{913429F4-2BCA-4905-A513-17020775AB32}">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623" authorId="0" shapeId="0" xr:uid="{618AEAFE-FC13-4A34-95B3-6ACC6BB2D1E8}">
      <text>
        <r>
          <rPr>
            <sz val="10"/>
            <color indexed="81"/>
            <rFont val="Lucida Console"/>
            <family val="3"/>
          </rPr>
          <t>_x000D_
DM-Serralheria</t>
        </r>
      </text>
    </comment>
    <comment ref="X623" authorId="0" shapeId="0" xr:uid="{3904A425-E6D0-448E-B5AE-DE4B51DB4DF3}">
      <text>
        <r>
          <rPr>
            <sz val="10"/>
            <color indexed="81"/>
            <rFont val="Lucida Console"/>
            <family val="3"/>
          </rPr>
          <t>_x000D_
METAIS,LAMINAD.,PERFILADOS E ARTEFATOS METALICOS</t>
        </r>
      </text>
    </comment>
    <comment ref="Y623" authorId="0" shapeId="0" xr:uid="{A4275900-8A4A-4823-95D7-56BD00943586}">
      <text>
        <r>
          <rPr>
            <sz val="10"/>
            <color indexed="81"/>
            <rFont val="Lucida Console"/>
            <family val="3"/>
          </rPr>
          <t>_x000D_
PERFIS E BARRA</t>
        </r>
      </text>
    </comment>
    <comment ref="AW623" authorId="0" shapeId="0" xr:uid="{981721B6-E55F-4F07-9C61-DA48A7192028}">
      <text>
        <r>
          <rPr>
            <sz val="10"/>
            <color indexed="81"/>
            <rFont val="Lucida Console"/>
            <family val="3"/>
          </rPr>
          <t>Tempo de Estoque (Meses)_x000D_
_x000D_
365,0</t>
        </r>
      </text>
    </comment>
    <comment ref="A624" authorId="0" shapeId="0" xr:uid="{D3B06DE8-0854-4EA5-B26A-9E3FE17EBC7C}">
      <text>
        <r>
          <rPr>
            <sz val="10"/>
            <color indexed="81"/>
            <rFont val="Lucida Console"/>
            <family val="3"/>
          </rPr>
          <t>_x000D_
105889</t>
        </r>
      </text>
    </comment>
    <comment ref="B624" authorId="0" shapeId="0" xr:uid="{B064A8A7-674D-4950-8B59-A11757231666}">
      <text>
        <r>
          <rPr>
            <sz val="10"/>
            <color indexed="81"/>
            <rFont val="Lucida Console"/>
            <family val="3"/>
          </rPr>
          <t>DESCRIÇÃO DETALHADA_x000D_
PERFIL CADEIRA DE FERRO, MEDINDO 50 MM X 25 MM, BARRA COM 3 METROS.</t>
        </r>
      </text>
    </comment>
    <comment ref="G624" authorId="0" shapeId="0" xr:uid="{CCAAC008-682B-4B94-BB34-79087325BD0F}">
      <text>
        <r>
          <rPr>
            <sz val="10"/>
            <color indexed="81"/>
            <rFont val="Lucida Console"/>
            <family val="3"/>
          </rPr>
          <t>_x000D_
Últ estimativa : 400_x000D_
Enviada em     : 25.09.2019_x000D_
Ata - Venc     : 175/17 - 10.10.2018</t>
        </r>
      </text>
    </comment>
    <comment ref="O624" authorId="0" shapeId="0" xr:uid="{A166AEA2-E1C9-4BD3-9719-93FDEF83E32A}">
      <text>
        <r>
          <rPr>
            <sz val="10"/>
            <color indexed="81"/>
            <rFont val="Lucida Console"/>
            <family val="3"/>
          </rPr>
          <t>_x000D_
Pertencia a ATA nº 175/17_x000D_
Estimativa de Renovação enviada em 25.09.2019 - Qtd 400_x000D_
PE  17/20 lote _x000D_
19.05.20 = Finalizar, contrato assinado.</t>
        </r>
      </text>
    </comment>
    <comment ref="W624" authorId="0" shapeId="0" xr:uid="{65629E32-911C-4D20-BB65-EA0E32C606BA}">
      <text>
        <r>
          <rPr>
            <sz val="10"/>
            <color indexed="81"/>
            <rFont val="Lucida Console"/>
            <family val="3"/>
          </rPr>
          <t>_x000D_
DM-Serralheria</t>
        </r>
      </text>
    </comment>
    <comment ref="X624" authorId="0" shapeId="0" xr:uid="{E3154507-520D-43DD-A9B8-2E7A0207AAF2}">
      <text>
        <r>
          <rPr>
            <sz val="10"/>
            <color indexed="81"/>
            <rFont val="Lucida Console"/>
            <family val="3"/>
          </rPr>
          <t>_x000D_
METAIS,LAMINAD.,PERFILADOS E ARTEFATOS METALICOS</t>
        </r>
      </text>
    </comment>
    <comment ref="Y624" authorId="0" shapeId="0" xr:uid="{A8CB7D5C-F785-4C70-B3F3-53263BAF9F56}">
      <text>
        <r>
          <rPr>
            <sz val="10"/>
            <color indexed="81"/>
            <rFont val="Lucida Console"/>
            <family val="3"/>
          </rPr>
          <t>_x000D_
PERFIS E BARRA</t>
        </r>
      </text>
    </comment>
    <comment ref="AW624" authorId="0" shapeId="0" xr:uid="{FB72199D-1588-4EC6-A9FA-F1E099F98873}">
      <text>
        <r>
          <rPr>
            <sz val="10"/>
            <color indexed="81"/>
            <rFont val="Lucida Console"/>
            <family val="3"/>
          </rPr>
          <t>Tempo de Estoque (Meses)_x000D_
_x000D_
369,0</t>
        </r>
      </text>
    </comment>
    <comment ref="A625" authorId="0" shapeId="0" xr:uid="{ECDB5AF5-7980-4A3B-98B1-7EF562BE95B6}">
      <text>
        <r>
          <rPr>
            <sz val="10"/>
            <color indexed="81"/>
            <rFont val="Lucida Console"/>
            <family val="3"/>
          </rPr>
          <t>_x000D_
123132</t>
        </r>
      </text>
    </comment>
    <comment ref="B625" authorId="0" shapeId="0" xr:uid="{CA48910A-8CD1-475F-B23F-CCC43767BC46}">
      <text>
        <r>
          <rPr>
            <sz val="10"/>
            <color indexed="81"/>
            <rFont val="Lucida Console"/>
            <family val="3"/>
          </rPr>
          <t>DESCRIÇÃO DETALHADA_x000D_
PERFIL GUIA INFERIOR - MEDIDAS: 100 CM DE LARGURA TOTAL X 2,5 CM DE ALTURA, CHAPA 16 - BARRA COM 3 METROS</t>
        </r>
      </text>
    </comment>
    <comment ref="G625" authorId="0" shapeId="0" xr:uid="{06564851-C77B-4731-8A6A-BA0A27747B7A}">
      <text>
        <r>
          <rPr>
            <sz val="10"/>
            <color indexed="81"/>
            <rFont val="Lucida Console"/>
            <family val="3"/>
          </rPr>
          <t>_x000D_
Últ estimativa : 200_x000D_
Enviada em     : 14.02.2020_x000D_
Ata - Venc     : 166/20 - 10.08.2021</t>
        </r>
      </text>
    </comment>
    <comment ref="O625" authorId="0" shapeId="0" xr:uid="{B49AFB0B-09A4-45ED-B4AF-05C79B21D8EE}">
      <text>
        <r>
          <rPr>
            <sz val="10"/>
            <color indexed="81"/>
            <rFont val="Lucida Console"/>
            <family val="3"/>
          </rPr>
          <t>_x000D_
Pertencia a ATA nº 166/20_x000D_
Estimativa de Renovação enviada em 14.02.2020 - Qtd 200_x000D_
PP  70/19 lote 13_x000D_
10.07.19 = Empresas convocadas para assinar contrato até esta data.</t>
        </r>
      </text>
    </comment>
    <comment ref="W625" authorId="0" shapeId="0" xr:uid="{54248A23-7E00-49B3-ACF2-3B40B8DEB756}">
      <text>
        <r>
          <rPr>
            <sz val="10"/>
            <color indexed="81"/>
            <rFont val="Lucida Console"/>
            <family val="3"/>
          </rPr>
          <t>_x000D_
DM-Serralheria</t>
        </r>
      </text>
    </comment>
    <comment ref="X625" authorId="0" shapeId="0" xr:uid="{6B519CFA-AB67-46D7-9168-29D1E01CC20C}">
      <text>
        <r>
          <rPr>
            <sz val="10"/>
            <color indexed="81"/>
            <rFont val="Lucida Console"/>
            <family val="3"/>
          </rPr>
          <t>_x000D_
METAIS,LAMINAD.,PERFILADOS E ARTEFATOS METALICOS</t>
        </r>
      </text>
    </comment>
    <comment ref="Y625" authorId="0" shapeId="0" xr:uid="{C2C8BD27-8B5B-4F54-B2CA-E30624E05972}">
      <text>
        <r>
          <rPr>
            <sz val="10"/>
            <color indexed="81"/>
            <rFont val="Lucida Console"/>
            <family val="3"/>
          </rPr>
          <t>_x000D_
PERFIS E BARRA</t>
        </r>
      </text>
    </comment>
    <comment ref="AW625" authorId="0" shapeId="0" xr:uid="{ABD6B2F2-3A05-4C0F-AC6C-37ECEC43C049}">
      <text>
        <r>
          <rPr>
            <sz val="10"/>
            <color indexed="81"/>
            <rFont val="Lucida Console"/>
            <family val="3"/>
          </rPr>
          <t>Tempo de Estoque (Meses)_x000D_
_x000D_
527,0</t>
        </r>
      </text>
    </comment>
    <comment ref="A626" authorId="0" shapeId="0" xr:uid="{C9EA092D-10A8-4BD6-9577-A23BF13DA172}">
      <text>
        <r>
          <rPr>
            <sz val="10"/>
            <color indexed="81"/>
            <rFont val="Lucida Console"/>
            <family val="3"/>
          </rPr>
          <t>_x000D_
123131</t>
        </r>
      </text>
    </comment>
    <comment ref="B626" authorId="0" shapeId="0" xr:uid="{FBE00BC5-1E1B-4927-BAF7-09CB81DE0B7F}">
      <text>
        <r>
          <rPr>
            <sz val="10"/>
            <color indexed="81"/>
            <rFont val="Lucida Console"/>
            <family val="3"/>
          </rPr>
          <t>DESCRIÇÃO DETALHADA_x000D_
PERFIL GUIA SUPERIOR 0,50 M DE ALTURA X 0,50 M DE LARGURA DE CIMA X 0,25 M DE LARGURA DE BAIXO X 0,8 DE BERAL, CHAPA 16 - BARRA COM 3 METROS</t>
        </r>
      </text>
    </comment>
    <comment ref="G626" authorId="0" shapeId="0" xr:uid="{5E6ACA15-B30D-4F7F-AE29-98A577D3C08D}">
      <text>
        <r>
          <rPr>
            <sz val="10"/>
            <color indexed="81"/>
            <rFont val="Lucida Console"/>
            <family val="3"/>
          </rPr>
          <t>_x000D_
Últ estimativa : 300_x000D_
Enviada em     : 14.02.2020_x000D_
Ata - Venc     : 166/20 - 10.08.2021</t>
        </r>
      </text>
    </comment>
    <comment ref="O626" authorId="0" shapeId="0" xr:uid="{E892105E-54F7-470F-955D-284D7AFA5969}">
      <text>
        <r>
          <rPr>
            <sz val="10"/>
            <color indexed="81"/>
            <rFont val="Lucida Console"/>
            <family val="3"/>
          </rPr>
          <t>_x000D_
Pertencia a ATA nº 166/20_x000D_
Estimativa de Renovação enviada em 14.02.2020 - Qtd 300_x000D_
PP  70/19 lote 12_x000D_
10.07.19 = Empresas convocadas para assinar contrato até esta data.</t>
        </r>
      </text>
    </comment>
    <comment ref="W626" authorId="0" shapeId="0" xr:uid="{B9A1F689-55AE-46FD-A24D-414857139963}">
      <text>
        <r>
          <rPr>
            <sz val="10"/>
            <color indexed="81"/>
            <rFont val="Lucida Console"/>
            <family val="3"/>
          </rPr>
          <t>_x000D_
DM-Serralheria</t>
        </r>
      </text>
    </comment>
    <comment ref="X626" authorId="0" shapeId="0" xr:uid="{B51F2102-945D-425B-9B4E-32F7B0821FA8}">
      <text>
        <r>
          <rPr>
            <sz val="10"/>
            <color indexed="81"/>
            <rFont val="Lucida Console"/>
            <family val="3"/>
          </rPr>
          <t>_x000D_
METAIS,LAMINAD.,PERFILADOS E ARTEFATOS METALICOS</t>
        </r>
      </text>
    </comment>
    <comment ref="Y626" authorId="0" shapeId="0" xr:uid="{B9C3231E-7BA5-413D-9D5D-84B9BF264AC1}">
      <text>
        <r>
          <rPr>
            <sz val="10"/>
            <color indexed="81"/>
            <rFont val="Lucida Console"/>
            <family val="3"/>
          </rPr>
          <t>_x000D_
PERFIS E BARRA</t>
        </r>
      </text>
    </comment>
    <comment ref="AW626" authorId="0" shapeId="0" xr:uid="{0AB69CD4-A1ED-41E3-9C59-ADFCAFC622BD}">
      <text>
        <r>
          <rPr>
            <sz val="10"/>
            <color indexed="81"/>
            <rFont val="Lucida Console"/>
            <family val="3"/>
          </rPr>
          <t>Tempo de Estoque (Meses)_x000D_
_x000D_
332,0</t>
        </r>
      </text>
    </comment>
    <comment ref="A627" authorId="0" shapeId="0" xr:uid="{B5930B0E-F0BC-48CE-844E-F15CB4A6CBE9}">
      <text>
        <r>
          <rPr>
            <sz val="10"/>
            <color indexed="81"/>
            <rFont val="Lucida Console"/>
            <family val="3"/>
          </rPr>
          <t>_x000D_
98703</t>
        </r>
      </text>
    </comment>
    <comment ref="B627" authorId="0" shapeId="0" xr:uid="{4551819D-0206-4979-B30F-E4EC8D13F46E}">
      <text>
        <r>
          <rPr>
            <sz val="10"/>
            <color indexed="81"/>
            <rFont val="Lucida Console"/>
            <family val="3"/>
          </rPr>
          <t>DESCRIÇÃO DETALHADA_x000D_
PERFIL RODAFORRO PVC BRANCO LISO, BARRA COM 6 MT - DIMENSOES 6 M X 30 MM X 10,5 MM (C X L X A). PODENDO VARIAR +/- 2 MM</t>
        </r>
      </text>
    </comment>
    <comment ref="G627" authorId="0" shapeId="0" xr:uid="{E1F69429-CEE1-4329-84C1-51F2AB6F6DCF}">
      <text>
        <r>
          <rPr>
            <sz val="10"/>
            <color indexed="81"/>
            <rFont val="Lucida Console"/>
            <family val="3"/>
          </rPr>
          <t>_x000D_
Últ estimativa : 0_x000D_
Enviada em     : 22.04.2021_x000D_
Ata - Venc     : 174/20 - 16.08.2021</t>
        </r>
      </text>
    </comment>
    <comment ref="O627" authorId="0" shapeId="0" xr:uid="{7554A305-F81E-4580-8733-A02B26C84F33}">
      <text>
        <r>
          <rPr>
            <sz val="10"/>
            <color indexed="81"/>
            <rFont val="Lucida Console"/>
            <family val="3"/>
          </rPr>
          <t>_x000D_
Pertencia a ATA nº 174/20_x000D_
Estimativa de Renovação enviada em 22.04.2021 - Qtd _x000D_
PE  99/20 lote 13_x000D_
03.08.20 = Finalizado</t>
        </r>
      </text>
    </comment>
    <comment ref="W627" authorId="0" shapeId="0" xr:uid="{3E281821-C29D-4440-B44C-2745625A557E}">
      <text>
        <r>
          <rPr>
            <sz val="10"/>
            <color indexed="81"/>
            <rFont val="Lucida Console"/>
            <family val="3"/>
          </rPr>
          <t>_x000D_
DM-Serralheria</t>
        </r>
      </text>
    </comment>
    <comment ref="X627" authorId="0" shapeId="0" xr:uid="{C8F0112B-31BC-4CE0-BAC1-8191165D6886}">
      <text>
        <r>
          <rPr>
            <sz val="10"/>
            <color indexed="81"/>
            <rFont val="Lucida Console"/>
            <family val="3"/>
          </rPr>
          <t>_x000D_
METAIS,LAMINAD.,PERFILADOS E ARTEFATOS METALICOS</t>
        </r>
      </text>
    </comment>
    <comment ref="Y627" authorId="0" shapeId="0" xr:uid="{E6B0A1DD-32E3-41DB-95AC-8A43546AB6D0}">
      <text>
        <r>
          <rPr>
            <sz val="10"/>
            <color indexed="81"/>
            <rFont val="Lucida Console"/>
            <family val="3"/>
          </rPr>
          <t>_x000D_
CANTONEIRAS</t>
        </r>
      </text>
    </comment>
    <comment ref="AW627" authorId="0" shapeId="0" xr:uid="{A1DA031C-D947-451E-9040-A5E13F6EFC97}">
      <text>
        <r>
          <rPr>
            <sz val="10"/>
            <color indexed="81"/>
            <rFont val="Lucida Console"/>
            <family val="3"/>
          </rPr>
          <t>Tempo de Estoque (Meses)_x000D_
_x000D_
834,0</t>
        </r>
      </text>
    </comment>
    <comment ref="A628" authorId="0" shapeId="0" xr:uid="{80B603DF-C295-4340-B5D4-C02F4B13D8C2}">
      <text>
        <r>
          <rPr>
            <sz val="10"/>
            <color indexed="81"/>
            <rFont val="Lucida Console"/>
            <family val="3"/>
          </rPr>
          <t>_x000D_
123133</t>
        </r>
      </text>
    </comment>
    <comment ref="B628" authorId="0" shapeId="0" xr:uid="{092EB463-1F6D-4F80-903D-03128E50BAEA}">
      <text>
        <r>
          <rPr>
            <sz val="10"/>
            <color indexed="81"/>
            <rFont val="Lucida Console"/>
            <family val="3"/>
          </rPr>
          <t>DESCRIÇÃO DETALHADA_x000D_
PERFIL TAMPA GUIA SUPERIOR 0,50 M DE LARGURA COM UMA DOBRA DE 0,10 MM, CHAPA 16 - BARRA COM 3 METROS</t>
        </r>
      </text>
    </comment>
    <comment ref="G628" authorId="0" shapeId="0" xr:uid="{AE821995-BFFC-43F5-81E2-C5D736A24650}">
      <text>
        <r>
          <rPr>
            <sz val="10"/>
            <color indexed="81"/>
            <rFont val="Lucida Console"/>
            <family val="3"/>
          </rPr>
          <t>_x000D_
Últ estimativa : 300_x000D_
Enviada em     : 14.02.2020_x000D_
Ata - Venc     : 166/20 - 10.08.2021</t>
        </r>
      </text>
    </comment>
    <comment ref="O628" authorId="0" shapeId="0" xr:uid="{7E94C6D7-5D05-4B8F-978B-C7C92B314B4E}">
      <text>
        <r>
          <rPr>
            <sz val="10"/>
            <color indexed="81"/>
            <rFont val="Lucida Console"/>
            <family val="3"/>
          </rPr>
          <t>_x000D_
Pertencia a ATA nº 166/20_x000D_
Estimativa de Renovação enviada em 14.02.2020 - Qtd 300_x000D_
PP  70/19 lote 14_x000D_
10.07.19 = Empresas convocadas para assinar contrato até esta data.</t>
        </r>
      </text>
    </comment>
    <comment ref="W628" authorId="0" shapeId="0" xr:uid="{421F7CE3-67E8-462F-81C1-4EC9F154D54F}">
      <text>
        <r>
          <rPr>
            <sz val="10"/>
            <color indexed="81"/>
            <rFont val="Lucida Console"/>
            <family val="3"/>
          </rPr>
          <t>_x000D_
DM-Serralheria</t>
        </r>
      </text>
    </comment>
    <comment ref="X628" authorId="0" shapeId="0" xr:uid="{16EBF1E1-E4EF-456B-92B1-0C3BF724EE9B}">
      <text>
        <r>
          <rPr>
            <sz val="10"/>
            <color indexed="81"/>
            <rFont val="Lucida Console"/>
            <family val="3"/>
          </rPr>
          <t>_x000D_
METAIS,LAMINAD.,PERFILADOS E ARTEFATOS METALICOS</t>
        </r>
      </text>
    </comment>
    <comment ref="Y628" authorId="0" shapeId="0" xr:uid="{F7BB2BCF-6152-467C-9480-E779FCE000AD}">
      <text>
        <r>
          <rPr>
            <sz val="10"/>
            <color indexed="81"/>
            <rFont val="Lucida Console"/>
            <family val="3"/>
          </rPr>
          <t>_x000D_
PERFIS E BARRA</t>
        </r>
      </text>
    </comment>
    <comment ref="AW628" authorId="0" shapeId="0" xr:uid="{2B7B6EFC-718D-4BA9-96FB-E4986F54C38D}">
      <text>
        <r>
          <rPr>
            <sz val="10"/>
            <color indexed="81"/>
            <rFont val="Lucida Console"/>
            <family val="3"/>
          </rPr>
          <t>Tempo de Estoque (Meses)_x000D_
_x000D_
382,0</t>
        </r>
      </text>
    </comment>
    <comment ref="A629" authorId="0" shapeId="0" xr:uid="{2560916D-263C-4BB6-88D9-2817141DE0FD}">
      <text>
        <r>
          <rPr>
            <sz val="10"/>
            <color indexed="81"/>
            <rFont val="Lucida Console"/>
            <family val="3"/>
          </rPr>
          <t>_x000D_
116751</t>
        </r>
      </text>
    </comment>
    <comment ref="B629" authorId="0" shapeId="0" xr:uid="{394E2954-9AAA-4534-964B-D0BC664FD57B}">
      <text>
        <r>
          <rPr>
            <sz val="10"/>
            <color indexed="81"/>
            <rFont val="Lucida Console"/>
            <family val="3"/>
          </rPr>
          <t>DESCRIÇÃO DETALHADA_x000D_
PERFIL TEE, CHAPA DOBRADA, 25 MM X 25 MM - BARRA COM 03 METROS</t>
        </r>
      </text>
    </comment>
    <comment ref="G629" authorId="0" shapeId="0" xr:uid="{A5230EC0-149E-458F-ACA1-AB7FD60B0A5C}">
      <text>
        <r>
          <rPr>
            <sz val="10"/>
            <color indexed="81"/>
            <rFont val="Lucida Console"/>
            <family val="3"/>
          </rPr>
          <t>_x000D_
Últ estimativa : 0_x000D_
Enviada em     : 23.09.2020_x000D_
Ata - Venc     : 16/20 - 27.01.2021</t>
        </r>
      </text>
    </comment>
    <comment ref="O629" authorId="0" shapeId="0" xr:uid="{66E57D68-A666-404A-9323-3F756B9E2342}">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629" authorId="0" shapeId="0" xr:uid="{95BD0533-53E3-4ED4-B974-657CECD717FE}">
      <text>
        <r>
          <rPr>
            <sz val="10"/>
            <color indexed="81"/>
            <rFont val="Lucida Console"/>
            <family val="3"/>
          </rPr>
          <t>_x000D_
DM-Serralheria</t>
        </r>
      </text>
    </comment>
    <comment ref="X629" authorId="0" shapeId="0" xr:uid="{7A235706-0E82-4BE7-8030-F04D9E2A99F5}">
      <text>
        <r>
          <rPr>
            <sz val="10"/>
            <color indexed="81"/>
            <rFont val="Lucida Console"/>
            <family val="3"/>
          </rPr>
          <t>_x000D_
METAIS,LAMINAD.,PERFILADOS E ARTEFATOS METALICOS</t>
        </r>
      </text>
    </comment>
    <comment ref="Y629" authorId="0" shapeId="0" xr:uid="{9AE7F1CA-E21C-4A12-9538-BA51761407D6}">
      <text>
        <r>
          <rPr>
            <sz val="10"/>
            <color indexed="81"/>
            <rFont val="Lucida Console"/>
            <family val="3"/>
          </rPr>
          <t>_x000D_
PERFIS E BARRA</t>
        </r>
      </text>
    </comment>
    <comment ref="AW629" authorId="0" shapeId="0" xr:uid="{FED7FEDA-A852-4385-8287-506B05855808}">
      <text>
        <r>
          <rPr>
            <sz val="10"/>
            <color indexed="81"/>
            <rFont val="Lucida Console"/>
            <family val="3"/>
          </rPr>
          <t>Tempo de Estoque (Meses)_x000D_
_x000D_
906,0</t>
        </r>
      </text>
    </comment>
    <comment ref="A630" authorId="0" shapeId="0" xr:uid="{58F9C677-46C6-4153-89A9-77B863942156}">
      <text>
        <r>
          <rPr>
            <sz val="10"/>
            <color indexed="81"/>
            <rFont val="Lucida Console"/>
            <family val="3"/>
          </rPr>
          <t>_x000D_
98704</t>
        </r>
      </text>
    </comment>
    <comment ref="B630" authorId="0" shapeId="0" xr:uid="{0248620D-E6C2-4ADC-B63C-B9E052877755}">
      <text>
        <r>
          <rPr>
            <sz val="10"/>
            <color indexed="81"/>
            <rFont val="Lucida Console"/>
            <family val="3"/>
          </rPr>
          <t>DESCRIÇÃO DETALHADA_x000D_
PERFIL TIPO EMENDA PVC BRANCO LISO, BARRA COM 6 MT - DIMENSOES 6 M X 50 MM X 10,5 MM (C X L X A). PODENDO VARIAR +/- 2 MM.</t>
        </r>
      </text>
    </comment>
    <comment ref="G630" authorId="0" shapeId="0" xr:uid="{D5B84407-4D58-4E58-A6A0-2066BF042008}">
      <text>
        <r>
          <rPr>
            <sz val="10"/>
            <color indexed="81"/>
            <rFont val="Lucida Console"/>
            <family val="3"/>
          </rPr>
          <t>_x000D_
Últ estimativa : 0_x000D_
Enviada em     : 22.04.2021_x000D_
Ata - Venc     : 174/20 - 16.08.2021</t>
        </r>
      </text>
    </comment>
    <comment ref="O630" authorId="0" shapeId="0" xr:uid="{A3BC87B1-1346-4E5E-9631-5D6222A311CE}">
      <text>
        <r>
          <rPr>
            <sz val="10"/>
            <color indexed="81"/>
            <rFont val="Lucida Console"/>
            <family val="3"/>
          </rPr>
          <t>_x000D_
Pertencia a ATA nº 174/20_x000D_
Estimativa de Renovação enviada em 22.04.2021 - Qtd _x000D_
PE  99/20 lote 14_x000D_
03.08.20 = Finalizado</t>
        </r>
      </text>
    </comment>
    <comment ref="W630" authorId="0" shapeId="0" xr:uid="{AC6D7AB8-95D5-4538-A202-4BC865F6CF00}">
      <text>
        <r>
          <rPr>
            <sz val="10"/>
            <color indexed="81"/>
            <rFont val="Lucida Console"/>
            <family val="3"/>
          </rPr>
          <t>_x000D_
DM-Serralheria</t>
        </r>
      </text>
    </comment>
    <comment ref="X630" authorId="0" shapeId="0" xr:uid="{98406DDB-B6C4-46C2-A364-0C72A251362A}">
      <text>
        <r>
          <rPr>
            <sz val="10"/>
            <color indexed="81"/>
            <rFont val="Lucida Console"/>
            <family val="3"/>
          </rPr>
          <t>_x000D_
METAIS,LAMINAD.,PERFILADOS E ARTEFATOS METALICOS</t>
        </r>
      </text>
    </comment>
    <comment ref="Y630" authorId="0" shapeId="0" xr:uid="{0FD694B7-C275-48E2-B34C-941BF940D98F}">
      <text>
        <r>
          <rPr>
            <sz val="10"/>
            <color indexed="81"/>
            <rFont val="Lucida Console"/>
            <family val="3"/>
          </rPr>
          <t>_x000D_
CANTONEIRAS</t>
        </r>
      </text>
    </comment>
    <comment ref="AC630" authorId="0" shapeId="0" xr:uid="{4F7B93C9-29E2-4139-A26C-B32D8B84751D}">
      <text>
        <r>
          <rPr>
            <sz val="10"/>
            <color indexed="81"/>
            <rFont val="Lucida Console"/>
            <family val="3"/>
          </rPr>
          <t>_x000D_
AF 10.468/23 | Vc 28.09.2023 | Saldo     50 | C. T. AGOSTINHO TELHAS LTDA ( 248306 )</t>
        </r>
      </text>
    </comment>
    <comment ref="AG630" authorId="0" shapeId="0" xr:uid="{DE4A08E2-FEE8-409D-83B5-A0CCD70EFAE2}">
      <text>
        <r>
          <rPr>
            <sz val="10"/>
            <color indexed="81"/>
            <rFont val="Lucida Console"/>
            <family val="3"/>
          </rPr>
          <t>_x000D_
AF 10.468/23 | Vc 28.09.2023 | Saldo     50 | C. T. AGOSTINHO TELHAS LTDA ( 248306 )</t>
        </r>
      </text>
    </comment>
    <comment ref="AW630" authorId="0" shapeId="0" xr:uid="{03724031-D633-4D10-AAFA-2887A267B419}">
      <text>
        <r>
          <rPr>
            <sz val="10"/>
            <color indexed="81"/>
            <rFont val="Lucida Console"/>
            <family val="3"/>
          </rPr>
          <t>Tempo de Estoque (Meses)_x000D_
_x000D_
184,0</t>
        </r>
      </text>
    </comment>
    <comment ref="A631" authorId="0" shapeId="0" xr:uid="{C9C2144A-9754-4D6D-B564-4A42AD6AE764}">
      <text>
        <r>
          <rPr>
            <sz val="10"/>
            <color indexed="81"/>
            <rFont val="Lucida Console"/>
            <family val="3"/>
          </rPr>
          <t>_x000D_
76806</t>
        </r>
      </text>
    </comment>
    <comment ref="B631" authorId="0" shapeId="0" xr:uid="{9C2DE76C-8921-45D5-9952-DB438DE7B9DD}">
      <text>
        <r>
          <rPr>
            <sz val="10"/>
            <color indexed="81"/>
            <rFont val="Lucida Console"/>
            <family val="3"/>
          </rPr>
          <t>DESCRIÇÃO DETALHADA_x000D_
PERFILADO - 38 X 38 MM, PERFURADO,  C/ 6M DE COMPRIMENTO</t>
        </r>
      </text>
    </comment>
    <comment ref="G631" authorId="0" shapeId="0" xr:uid="{2BB961B4-656D-4A88-81DB-4B26F059905E}">
      <text>
        <r>
          <rPr>
            <sz val="10"/>
            <color indexed="81"/>
            <rFont val="Lucida Console"/>
            <family val="3"/>
          </rPr>
          <t>_x000D_
Últ estimativa : 250_x000D_
Enviada em     : 25.09.2019_x000D_
Ata - Venc     : 10/17 - 06.02.2018</t>
        </r>
      </text>
    </comment>
    <comment ref="O631" authorId="0" shapeId="0" xr:uid="{4A53AE11-4B6C-4333-B5E7-EA577D2803B6}">
      <text>
        <r>
          <rPr>
            <sz val="10"/>
            <color indexed="81"/>
            <rFont val="Lucida Console"/>
            <family val="3"/>
          </rPr>
          <t>_x000D_
Pertencia a ATA nº 10/17_x000D_
Estimativa de Renovação enviada em 25.09.2019 - Qtd 250_x000D_
PE  17/20 lote 25 (Impróspero)_x000D_
19.05.20 = Finalizar, contrato assinado.</t>
        </r>
      </text>
    </comment>
    <comment ref="W631" authorId="0" shapeId="0" xr:uid="{7C0A9313-CBF4-4FFE-81FC-C095312048F0}">
      <text>
        <r>
          <rPr>
            <sz val="10"/>
            <color indexed="81"/>
            <rFont val="Lucida Console"/>
            <family val="3"/>
          </rPr>
          <t>_x000D_
DM-Elétrica</t>
        </r>
      </text>
    </comment>
    <comment ref="X631" authorId="0" shapeId="0" xr:uid="{BA350332-3729-4A90-B837-60803BEF3DA7}">
      <text>
        <r>
          <rPr>
            <sz val="10"/>
            <color indexed="81"/>
            <rFont val="Lucida Console"/>
            <family val="3"/>
          </rPr>
          <t>_x000D_
METAIS,LAMINAD.,PERFILADOS E ARTEFATOS METALICOS</t>
        </r>
      </text>
    </comment>
    <comment ref="Y631" authorId="0" shapeId="0" xr:uid="{C0C71FE0-E58D-4C58-9650-562C58615D6A}">
      <text>
        <r>
          <rPr>
            <sz val="10"/>
            <color indexed="81"/>
            <rFont val="Lucida Console"/>
            <family val="3"/>
          </rPr>
          <t>_x000D_
PERFIS E BARRA</t>
        </r>
      </text>
    </comment>
    <comment ref="AW631" authorId="0" shapeId="0" xr:uid="{5F9D622F-47BF-433C-9D33-F23FB6E9E005}">
      <text>
        <r>
          <rPr>
            <sz val="10"/>
            <color indexed="81"/>
            <rFont val="Lucida Console"/>
            <family val="3"/>
          </rPr>
          <t>Tempo de Estoque (Meses)_x000D_
_x000D_
153,0</t>
        </r>
      </text>
    </comment>
    <comment ref="A632" authorId="0" shapeId="0" xr:uid="{97BD2FBF-BC99-4A49-9960-17F1DA6767B7}">
      <text>
        <r>
          <rPr>
            <sz val="10"/>
            <color indexed="81"/>
            <rFont val="Lucida Console"/>
            <family val="3"/>
          </rPr>
          <t>_x000D_
11264</t>
        </r>
      </text>
    </comment>
    <comment ref="B632" authorId="0" shapeId="0" xr:uid="{6523C303-AC35-41FE-9C49-593D757434C1}">
      <text>
        <r>
          <rPr>
            <sz val="10"/>
            <color indexed="81"/>
            <rFont val="Lucida Console"/>
            <family val="3"/>
          </rPr>
          <t>DESCRIÇÃO DETALHADA_x000D_
PERFURADOR P/ PAPEL - 2 FUROS - MEDIO</t>
        </r>
      </text>
    </comment>
    <comment ref="W632" authorId="0" shapeId="0" xr:uid="{95CCF762-1FD8-4E5B-BB11-CF5D052D634F}">
      <text>
        <r>
          <rPr>
            <sz val="10"/>
            <color indexed="81"/>
            <rFont val="Lucida Console"/>
            <family val="3"/>
          </rPr>
          <t>_x000D_
Administrativo</t>
        </r>
      </text>
    </comment>
    <comment ref="X632" authorId="0" shapeId="0" xr:uid="{D2447092-DAF2-45C1-A291-7DF18F5FD359}">
      <text>
        <r>
          <rPr>
            <sz val="10"/>
            <color indexed="81"/>
            <rFont val="Lucida Console"/>
            <family val="3"/>
          </rPr>
          <t>_x000D_
MAQ., EQUIP., COMP., ACES., MAT. PARA ESCRIT.E ESCOLAR</t>
        </r>
      </text>
    </comment>
    <comment ref="Y632" authorId="0" shapeId="0" xr:uid="{B57B4DF2-66A4-407E-9B9F-C1FDE6F21EA3}">
      <text>
        <r>
          <rPr>
            <sz val="10"/>
            <color indexed="81"/>
            <rFont val="Lucida Console"/>
            <family val="3"/>
          </rPr>
          <t>_x000D_
FURAD.GRAMP.COLCHETE,GRAMPOS,CLIPS,ELAST.BARB.FIT.</t>
        </r>
      </text>
    </comment>
    <comment ref="AW632" authorId="0" shapeId="0" xr:uid="{BF9DB0F8-04B1-41B0-9703-C6C3BE363A94}">
      <text>
        <r>
          <rPr>
            <sz val="10"/>
            <color indexed="81"/>
            <rFont val="Lucida Console"/>
            <family val="3"/>
          </rPr>
          <t>Tempo de Estoque (Meses)_x000D_
_x000D_
181,0</t>
        </r>
      </text>
    </comment>
    <comment ref="A633" authorId="0" shapeId="0" xr:uid="{BA176FCF-964B-42EC-9EBF-8965C35907C3}">
      <text>
        <r>
          <rPr>
            <sz val="10"/>
            <color indexed="81"/>
            <rFont val="Lucida Console"/>
            <family val="3"/>
          </rPr>
          <t>_x000D_
137799</t>
        </r>
      </text>
    </comment>
    <comment ref="B633" authorId="0" shapeId="0" xr:uid="{DB67400B-EC7F-4EC3-AAFB-2A56DDC2FBAD}">
      <text>
        <r>
          <rPr>
            <sz val="10"/>
            <color indexed="81"/>
            <rFont val="Lucida Console"/>
            <family val="3"/>
          </rPr>
          <t>DESCRIÇÃO DETALHADA_x000D_
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r>
      </text>
    </comment>
    <comment ref="W633" authorId="0" shapeId="0" xr:uid="{A4C6A634-A8B3-495A-A0DB-D23EC60DB8DB}">
      <text>
        <r>
          <rPr>
            <sz val="10"/>
            <color indexed="81"/>
            <rFont val="Lucida Console"/>
            <family val="3"/>
          </rPr>
          <t>_x000D_
SegMedTra</t>
        </r>
      </text>
    </comment>
    <comment ref="X633" authorId="0" shapeId="0" xr:uid="{BF07019F-E1E0-43C4-B159-742E9A8620E0}">
      <text>
        <r>
          <rPr>
            <sz val="10"/>
            <color indexed="81"/>
            <rFont val="Lucida Console"/>
            <family val="3"/>
          </rPr>
          <t>_x000D_
EQUIP PROT IND, INST MAT P/ SINAL, CONTR, COMB ...</t>
        </r>
      </text>
    </comment>
    <comment ref="Y633" authorId="0" shapeId="0" xr:uid="{8C0CD181-910B-4BFA-B72B-E79D07082349}">
      <text>
        <r>
          <rPr>
            <sz val="10"/>
            <color indexed="81"/>
            <rFont val="Lucida Console"/>
            <family val="3"/>
          </rPr>
          <t>_x000D_
CALCADOS, LUVAS, OCULOS, MASCARAS, CAPACETES, CASSETETE</t>
        </r>
      </text>
    </comment>
    <comment ref="AW633" authorId="0" shapeId="0" xr:uid="{B7D205CE-D5D9-446D-BB23-8088E7E77E2C}">
      <text>
        <r>
          <rPr>
            <sz val="10"/>
            <color indexed="81"/>
            <rFont val="Lucida Console"/>
            <family val="3"/>
          </rPr>
          <t>Tempo de Estoque (Meses)_x000D_
_x000D_
77,0</t>
        </r>
      </text>
    </comment>
    <comment ref="A634" authorId="0" shapeId="0" xr:uid="{8E09808D-5F5E-4216-92B3-9205537D5D10}">
      <text>
        <r>
          <rPr>
            <sz val="10"/>
            <color indexed="81"/>
            <rFont val="Lucida Console"/>
            <family val="3"/>
          </rPr>
          <t>_x000D_
78303</t>
        </r>
      </text>
    </comment>
    <comment ref="B634" authorId="0" shapeId="0" xr:uid="{237268DA-0756-4381-8B4D-A0DA678E45C4}">
      <text>
        <r>
          <rPr>
            <sz val="10"/>
            <color indexed="81"/>
            <rFont val="Lucida Console"/>
            <family val="3"/>
          </rPr>
          <t>DESCRIÇÃO DETALHADA_x000D_
PIA DE ACO INOX COM 01 CUBA, MEDINDO 1,50 M DE COMP. E LARGURA MINIMA DE 53 CM</t>
        </r>
      </text>
    </comment>
    <comment ref="W634" authorId="0" shapeId="0" xr:uid="{6E914910-6CE7-403C-BEE0-9286C19FA692}">
      <text>
        <r>
          <rPr>
            <sz val="10"/>
            <color indexed="81"/>
            <rFont val="Lucida Console"/>
            <family val="3"/>
          </rPr>
          <t>_x000D_
DM-Construção</t>
        </r>
      </text>
    </comment>
    <comment ref="X634" authorId="0" shapeId="0" xr:uid="{D2EAA9D6-F1DD-4869-AA4F-CC3052CC61A4}">
      <text>
        <r>
          <rPr>
            <sz val="10"/>
            <color indexed="81"/>
            <rFont val="Lucida Console"/>
            <family val="3"/>
          </rPr>
          <t>_x000D_
MAT.E EQUIP. P/ CONSTR.CIVIL E CONSERV. DE VIAS PUBL.</t>
        </r>
      </text>
    </comment>
    <comment ref="Y634" authorId="0" shapeId="0" xr:uid="{4D5986EE-5293-4537-878B-98DFD29F9271}">
      <text>
        <r>
          <rPr>
            <sz val="10"/>
            <color indexed="81"/>
            <rFont val="Lucida Console"/>
            <family val="3"/>
          </rPr>
          <t>_x000D_
TANQUES, LAVATORIOS E PIAS</t>
        </r>
      </text>
    </comment>
    <comment ref="AW634" authorId="0" shapeId="0" xr:uid="{96F81B3D-162D-4F20-A574-C222B6F587FA}">
      <text>
        <r>
          <rPr>
            <sz val="10"/>
            <color indexed="81"/>
            <rFont val="Lucida Console"/>
            <family val="3"/>
          </rPr>
          <t>Tempo de Estoque (Meses)_x000D_
_x000D_
17,0</t>
        </r>
      </text>
    </comment>
    <comment ref="A635" authorId="0" shapeId="0" xr:uid="{5AD25197-0CF0-4979-9074-0C3301B710B7}">
      <text>
        <r>
          <rPr>
            <sz val="10"/>
            <color indexed="81"/>
            <rFont val="Lucida Console"/>
            <family val="3"/>
          </rPr>
          <t>_x000D_
72184</t>
        </r>
      </text>
    </comment>
    <comment ref="B635" authorId="0" shapeId="0" xr:uid="{06A04F20-ABEC-435D-B0A6-B9674CDA3C87}">
      <text>
        <r>
          <rPr>
            <sz val="10"/>
            <color indexed="81"/>
            <rFont val="Lucida Console"/>
            <family val="3"/>
          </rPr>
          <t>DESCRIÇÃO DETALHADA_x000D_
PILHA PALITO AAA - ALCALINA</t>
        </r>
      </text>
    </comment>
    <comment ref="W635" authorId="0" shapeId="0" xr:uid="{6FAB2BF4-EA78-4117-B59D-13706DC7AC06}">
      <text>
        <r>
          <rPr>
            <sz val="10"/>
            <color indexed="81"/>
            <rFont val="Lucida Console"/>
            <family val="3"/>
          </rPr>
          <t>_x000D_
Administrativo</t>
        </r>
      </text>
    </comment>
    <comment ref="X635" authorId="0" shapeId="0" xr:uid="{F6EDB2AF-5DA7-474D-AE2D-1DEE6BAE5742}">
      <text>
        <r>
          <rPr>
            <sz val="10"/>
            <color indexed="81"/>
            <rFont val="Lucida Console"/>
            <family val="3"/>
          </rPr>
          <t>_x000D_
EQUIP. MAT. P/ GERACAO, TRANSM. DISTR. RETIF...</t>
        </r>
      </text>
    </comment>
    <comment ref="Y635" authorId="0" shapeId="0" xr:uid="{D99AF0DD-5F48-40E1-A4AD-0BF43CAD1CC6}">
      <text>
        <r>
          <rPr>
            <sz val="10"/>
            <color indexed="81"/>
            <rFont val="Lucida Console"/>
            <family val="3"/>
          </rPr>
          <t>_x000D_
PILHAS E BATERIAS PORTATEIS</t>
        </r>
      </text>
    </comment>
    <comment ref="AC635" authorId="0" shapeId="0" xr:uid="{49488DB6-0768-41C7-9B2F-2D70D93E0C40}">
      <text>
        <r>
          <rPr>
            <sz val="10"/>
            <color indexed="81"/>
            <rFont val="Lucida Console"/>
            <family val="3"/>
          </rPr>
          <t>_x000D_
AF 10.907/23 | Vc 20.09.2023 | Saldo    840 | BUFF COMERCIO E SOLUCOES EIRELI ( 215154 )</t>
        </r>
      </text>
    </comment>
    <comment ref="AG635" authorId="0" shapeId="0" xr:uid="{56220AF0-E198-4067-B2B5-45D411139F32}">
      <text>
        <r>
          <rPr>
            <sz val="10"/>
            <color indexed="81"/>
            <rFont val="Lucida Console"/>
            <family val="3"/>
          </rPr>
          <t>_x000D_
AF 10.907/23 | Vc 20.09.2023 | Saldo    840 | BUFF COMERCIO E SOLUCOES EIRELI ( 215154 )</t>
        </r>
      </text>
    </comment>
    <comment ref="AW635" authorId="0" shapeId="0" xr:uid="{556BD53F-C217-4A0C-BB16-73A8E3568305}">
      <text>
        <r>
          <rPr>
            <sz val="10"/>
            <color indexed="81"/>
            <rFont val="Lucida Console"/>
            <family val="3"/>
          </rPr>
          <t>Tempo de Estoque (Meses)_x000D_
_x000D_
5.888,0</t>
        </r>
      </text>
    </comment>
    <comment ref="A636" authorId="0" shapeId="0" xr:uid="{5AEDF173-9480-47EB-877D-429CC256D591}">
      <text>
        <r>
          <rPr>
            <sz val="10"/>
            <color indexed="81"/>
            <rFont val="Lucida Console"/>
            <family val="3"/>
          </rPr>
          <t>_x000D_
77755</t>
        </r>
      </text>
    </comment>
    <comment ref="B636" authorId="0" shapeId="0" xr:uid="{F7DFFB13-0DD9-4C18-B18B-DF707F3B3554}">
      <text>
        <r>
          <rPr>
            <sz val="10"/>
            <color indexed="81"/>
            <rFont val="Lucida Console"/>
            <family val="3"/>
          </rPr>
          <t>DESCRIÇÃO DETALHADA_x000D_
PINCEL ATOMICO PONTA RETANGULAR 5 X 8 MM, CHANFRADA - COR PRETA</t>
        </r>
      </text>
    </comment>
    <comment ref="G636" authorId="0" shapeId="0" xr:uid="{09506712-3B57-4FCF-BC3E-6A7C3C4986BE}">
      <text>
        <r>
          <rPr>
            <sz val="10"/>
            <color indexed="81"/>
            <rFont val="Lucida Console"/>
            <family val="3"/>
          </rPr>
          <t>_x000D_
Últ estimativa : 5.000_x000D_
Enviada em     : 02.03.2020_x000D_
Ata - Venc     : 211/20 - 21.09.2021</t>
        </r>
      </text>
    </comment>
    <comment ref="O636" authorId="0" shapeId="0" xr:uid="{4B9ECDFD-6EF0-4AE5-ACDD-7C453C0543D4}">
      <text>
        <r>
          <rPr>
            <sz val="10"/>
            <color indexed="81"/>
            <rFont val="Lucida Console"/>
            <family val="3"/>
          </rPr>
          <t xml:space="preserve">_x000D_
Pertencia a ATA nº 211/20_x000D_
Estimativa de Renovação enviada em 02.03.2020 - Qtd 5.000_x000D_
</t>
        </r>
      </text>
    </comment>
    <comment ref="W636" authorId="0" shapeId="0" xr:uid="{34C33396-79B5-4390-88E1-3A3C93B8619A}">
      <text>
        <r>
          <rPr>
            <sz val="10"/>
            <color indexed="81"/>
            <rFont val="Lucida Console"/>
            <family val="3"/>
          </rPr>
          <t>_x000D_
Pedagógico</t>
        </r>
      </text>
    </comment>
    <comment ref="X636" authorId="0" shapeId="0" xr:uid="{492FA214-39B5-443E-AA93-BF9F937D844A}">
      <text>
        <r>
          <rPr>
            <sz val="10"/>
            <color indexed="81"/>
            <rFont val="Lucida Console"/>
            <family val="3"/>
          </rPr>
          <t>_x000D_
MAQ., EQUIP., COMP., ACES., MAT. PARA ESCRIT.E ESCOLAR</t>
        </r>
      </text>
    </comment>
    <comment ref="Y636" authorId="0" shapeId="0" xr:uid="{6056B130-7C04-472E-8523-D58F4947BC27}">
      <text>
        <r>
          <rPr>
            <sz val="10"/>
            <color indexed="81"/>
            <rFont val="Lucida Console"/>
            <family val="3"/>
          </rPr>
          <t>_x000D_
CANETAS</t>
        </r>
      </text>
    </comment>
    <comment ref="AW636" authorId="0" shapeId="0" xr:uid="{DFBE3171-D2B7-461A-833C-186E3E111017}">
      <text>
        <r>
          <rPr>
            <sz val="10"/>
            <color indexed="81"/>
            <rFont val="Lucida Console"/>
            <family val="3"/>
          </rPr>
          <t>Tempo de Estoque (Meses)_x000D_
_x000D_
2.500,0</t>
        </r>
      </text>
    </comment>
    <comment ref="A637" authorId="0" shapeId="0" xr:uid="{E052FF87-F197-497E-A228-5E86093C63CA}">
      <text>
        <r>
          <rPr>
            <sz val="10"/>
            <color indexed="81"/>
            <rFont val="Lucida Console"/>
            <family val="3"/>
          </rPr>
          <t>_x000D_
11590</t>
        </r>
      </text>
    </comment>
    <comment ref="B637" authorId="0" shapeId="0" xr:uid="{D324B4EA-BEAB-4B65-9DE7-652DB9718A9A}">
      <text>
        <r>
          <rPr>
            <sz val="10"/>
            <color indexed="81"/>
            <rFont val="Lucida Console"/>
            <family val="3"/>
          </rPr>
          <t>DESCRIÇÃO DETALHADA_x000D_
PINCEL ATOMICO PONTA RETANGULAR 5 X 8MM - CHANFRADA COR VERMELHA</t>
        </r>
      </text>
    </comment>
    <comment ref="G637" authorId="0" shapeId="0" xr:uid="{21D8825E-3E0A-45D8-9442-A123AF32D061}">
      <text>
        <r>
          <rPr>
            <sz val="10"/>
            <color indexed="81"/>
            <rFont val="Lucida Console"/>
            <family val="3"/>
          </rPr>
          <t>_x000D_
Últ estimativa : 5.000_x000D_
Enviada em     : 02.03.2020_x000D_
Ata - Venc     : 211/20 - 21.09.2021</t>
        </r>
      </text>
    </comment>
    <comment ref="O637" authorId="0" shapeId="0" xr:uid="{128CD307-A7C9-4497-B5A9-401706CB0ED4}">
      <text>
        <r>
          <rPr>
            <sz val="10"/>
            <color indexed="81"/>
            <rFont val="Lucida Console"/>
            <family val="3"/>
          </rPr>
          <t xml:space="preserve">_x000D_
Pertencia a ATA nº 211/20_x000D_
Estimativa de Renovação enviada em 02.03.2020 - Qtd 5.000_x000D_
</t>
        </r>
      </text>
    </comment>
    <comment ref="W637" authorId="0" shapeId="0" xr:uid="{C486B8E7-B8B9-4728-BD90-EC3B39EED0F7}">
      <text>
        <r>
          <rPr>
            <sz val="10"/>
            <color indexed="81"/>
            <rFont val="Lucida Console"/>
            <family val="3"/>
          </rPr>
          <t>_x000D_
Pedagógico</t>
        </r>
      </text>
    </comment>
    <comment ref="X637" authorId="0" shapeId="0" xr:uid="{C1E1F331-703A-4901-9F09-60E61ADE5268}">
      <text>
        <r>
          <rPr>
            <sz val="10"/>
            <color indexed="81"/>
            <rFont val="Lucida Console"/>
            <family val="3"/>
          </rPr>
          <t>_x000D_
MAQ., EQUIP., COMP., ACES., MAT. PARA ESCRIT.E ESCOLAR</t>
        </r>
      </text>
    </comment>
    <comment ref="Y637" authorId="0" shapeId="0" xr:uid="{1CF0B10E-15FC-42D9-A1BF-79052A844AA8}">
      <text>
        <r>
          <rPr>
            <sz val="10"/>
            <color indexed="81"/>
            <rFont val="Lucida Console"/>
            <family val="3"/>
          </rPr>
          <t>_x000D_
CANETAS</t>
        </r>
      </text>
    </comment>
    <comment ref="AW637" authorId="0" shapeId="0" xr:uid="{EAFC1117-76FC-44A3-AB91-E3751127999E}">
      <text>
        <r>
          <rPr>
            <sz val="10"/>
            <color indexed="81"/>
            <rFont val="Lucida Console"/>
            <family val="3"/>
          </rPr>
          <t>Tempo de Estoque (Meses)_x000D_
_x000D_
2.200,0</t>
        </r>
      </text>
    </comment>
    <comment ref="A638" authorId="0" shapeId="0" xr:uid="{26F8AC9C-B043-4F27-ABC5-4097227E115C}">
      <text>
        <r>
          <rPr>
            <sz val="10"/>
            <color indexed="81"/>
            <rFont val="Lucida Console"/>
            <family val="3"/>
          </rPr>
          <t>_x000D_
139141</t>
        </r>
      </text>
    </comment>
    <comment ref="B638" authorId="0" shapeId="0" xr:uid="{A2031C2A-AE46-4A3A-AF3E-7B39CE84A0CA}">
      <text>
        <r>
          <rPr>
            <sz val="10"/>
            <color indexed="81"/>
            <rFont val="Lucida Console"/>
            <family val="3"/>
          </rPr>
          <t>DESCRIÇÃO DETALHADA_x000D_
PINCEL PARA PINTURA, CABO EM MADEIRA (CURTO OU LONGO), FORMATO CHATO, CERDA BRANCA, TAMANHO 12.</t>
        </r>
      </text>
    </comment>
    <comment ref="W638" authorId="0" shapeId="0" xr:uid="{E3B15C50-C4A4-44B5-80C1-F110EC6E0389}">
      <text>
        <r>
          <rPr>
            <sz val="10"/>
            <color indexed="81"/>
            <rFont val="Lucida Console"/>
            <family val="3"/>
          </rPr>
          <t>_x000D_
Pedagógico</t>
        </r>
      </text>
    </comment>
    <comment ref="X638" authorId="0" shapeId="0" xr:uid="{783A803A-C91F-412F-84BE-12E048C8053B}">
      <text>
        <r>
          <rPr>
            <sz val="10"/>
            <color indexed="81"/>
            <rFont val="Lucida Console"/>
            <family val="3"/>
          </rPr>
          <t>_x000D_
MAQ., EQUIP., COMP., ACES., MAT. PARA ESCRIT.E ESCOLAR</t>
        </r>
      </text>
    </comment>
    <comment ref="Y638" authorId="0" shapeId="0" xr:uid="{B0E8C293-8B70-4AD4-9819-55316CE4904B}">
      <text>
        <r>
          <rPr>
            <sz val="10"/>
            <color indexed="81"/>
            <rFont val="Lucida Console"/>
            <family val="3"/>
          </rPr>
          <t>_x000D_
LAPIS, BORRACHA, APONTADORES, REGUAS E CORRETIVOS P/ ESCRIT.</t>
        </r>
      </text>
    </comment>
    <comment ref="AW638" authorId="0" shapeId="0" xr:uid="{89793124-DCE8-4372-BC3D-EA31F9CED3F1}">
      <text>
        <r>
          <rPr>
            <sz val="10"/>
            <color indexed="81"/>
            <rFont val="Lucida Console"/>
            <family val="3"/>
          </rPr>
          <t>Tempo de Estoque (Meses)_x000D_
_x000D_
1.881,0</t>
        </r>
      </text>
    </comment>
    <comment ref="A639" authorId="0" shapeId="0" xr:uid="{36E4E93F-A66C-43F4-AD05-0373443B56DE}">
      <text>
        <r>
          <rPr>
            <sz val="10"/>
            <color indexed="81"/>
            <rFont val="Lucida Console"/>
            <family val="3"/>
          </rPr>
          <t>_x000D_
139142</t>
        </r>
      </text>
    </comment>
    <comment ref="B639" authorId="0" shapeId="0" xr:uid="{41CC9071-0DF1-4588-AFE6-67C8119EA59D}">
      <text>
        <r>
          <rPr>
            <sz val="10"/>
            <color indexed="81"/>
            <rFont val="Lucida Console"/>
            <family val="3"/>
          </rPr>
          <t>DESCRIÇÃO DETALHADA_x000D_
PINCEL PARA PINTURA, CABO EM MADEIRA (CURTO OU LONGO), FORMATO CHATO, CERDA BRANCA, TAMANHO 16.</t>
        </r>
      </text>
    </comment>
    <comment ref="W639" authorId="0" shapeId="0" xr:uid="{0B14FF6E-77B9-4FB6-8BDF-36560636E5F2}">
      <text>
        <r>
          <rPr>
            <sz val="10"/>
            <color indexed="81"/>
            <rFont val="Lucida Console"/>
            <family val="3"/>
          </rPr>
          <t>_x000D_
Pedagógico</t>
        </r>
      </text>
    </comment>
    <comment ref="X639" authorId="0" shapeId="0" xr:uid="{615A9823-0BA0-4495-B4F9-0EC51AB3A909}">
      <text>
        <r>
          <rPr>
            <sz val="10"/>
            <color indexed="81"/>
            <rFont val="Lucida Console"/>
            <family val="3"/>
          </rPr>
          <t>_x000D_
MAQ., EQUIP., COMP., ACES., MAT. PARA ESCRIT.E ESCOLAR</t>
        </r>
      </text>
    </comment>
    <comment ref="Y639" authorId="0" shapeId="0" xr:uid="{E70FE76A-6200-4091-8C57-33EAC5B0B76D}">
      <text>
        <r>
          <rPr>
            <sz val="10"/>
            <color indexed="81"/>
            <rFont val="Lucida Console"/>
            <family val="3"/>
          </rPr>
          <t>_x000D_
LAPIS, BORRACHA, APONTADORES, REGUAS E CORRETIVOS P/ ESCRIT.</t>
        </r>
      </text>
    </comment>
    <comment ref="AW639" authorId="0" shapeId="0" xr:uid="{E181A5E5-EF37-473E-BCC3-CBB13E6A2B10}">
      <text>
        <r>
          <rPr>
            <sz val="10"/>
            <color indexed="81"/>
            <rFont val="Lucida Console"/>
            <family val="3"/>
          </rPr>
          <t>Tempo de Estoque (Meses)_x000D_
_x000D_
1.912,0</t>
        </r>
      </text>
    </comment>
    <comment ref="A640" authorId="0" shapeId="0" xr:uid="{6374BA43-493A-47F7-AE0A-DDF73F2F0D50}">
      <text>
        <r>
          <rPr>
            <sz val="10"/>
            <color indexed="81"/>
            <rFont val="Lucida Console"/>
            <family val="3"/>
          </rPr>
          <t>_x000D_
139143</t>
        </r>
      </text>
    </comment>
    <comment ref="B640" authorId="0" shapeId="0" xr:uid="{90278D8F-5FFF-4142-B2D9-BF1749D91927}">
      <text>
        <r>
          <rPr>
            <sz val="10"/>
            <color indexed="81"/>
            <rFont val="Lucida Console"/>
            <family val="3"/>
          </rPr>
          <t>DESCRIÇÃO DETALHADA_x000D_
PINCEL PARA PINTURA, CABO EM MADEIRA (CURTO OU LONGO), FORMATO CHATO, CERDA BRANCA, TAMANHO 20.</t>
        </r>
      </text>
    </comment>
    <comment ref="W640" authorId="0" shapeId="0" xr:uid="{C5AE4CAF-B102-484E-BE27-8ECFB4A17B2E}">
      <text>
        <r>
          <rPr>
            <sz val="10"/>
            <color indexed="81"/>
            <rFont val="Lucida Console"/>
            <family val="3"/>
          </rPr>
          <t>_x000D_
Pedagógico</t>
        </r>
      </text>
    </comment>
    <comment ref="X640" authorId="0" shapeId="0" xr:uid="{318280E7-7C74-4D77-931C-E44367D4B01A}">
      <text>
        <r>
          <rPr>
            <sz val="10"/>
            <color indexed="81"/>
            <rFont val="Lucida Console"/>
            <family val="3"/>
          </rPr>
          <t>_x000D_
MAQ., EQUIP., COMP., ACES., MAT. PARA ESCRIT.E ESCOLAR</t>
        </r>
      </text>
    </comment>
    <comment ref="Y640" authorId="0" shapeId="0" xr:uid="{7D6335A2-70E5-4101-8C7A-41A0CBC12E96}">
      <text>
        <r>
          <rPr>
            <sz val="10"/>
            <color indexed="81"/>
            <rFont val="Lucida Console"/>
            <family val="3"/>
          </rPr>
          <t>_x000D_
LAPIS, BORRACHA, APONTADORES, REGUAS E CORRETIVOS P/ ESCRIT.</t>
        </r>
      </text>
    </comment>
    <comment ref="AW640" authorId="0" shapeId="0" xr:uid="{0ABE8430-4365-4F1B-B9BE-4AE8B4976368}">
      <text>
        <r>
          <rPr>
            <sz val="10"/>
            <color indexed="81"/>
            <rFont val="Lucida Console"/>
            <family val="3"/>
          </rPr>
          <t>Tempo de Estoque (Meses)_x000D_
_x000D_
1.529,0</t>
        </r>
      </text>
    </comment>
    <comment ref="A641" authorId="0" shapeId="0" xr:uid="{5A6DB00E-9291-41F7-BF34-A3D235EF5DCC}">
      <text>
        <r>
          <rPr>
            <sz val="10"/>
            <color indexed="81"/>
            <rFont val="Lucida Console"/>
            <family val="3"/>
          </rPr>
          <t>_x000D_
139144</t>
        </r>
      </text>
    </comment>
    <comment ref="B641" authorId="0" shapeId="0" xr:uid="{38CF5659-B42B-4DA3-92A5-9AE5294D034C}">
      <text>
        <r>
          <rPr>
            <sz val="10"/>
            <color indexed="81"/>
            <rFont val="Lucida Console"/>
            <family val="3"/>
          </rPr>
          <t>DESCRIÇÃO DETALHADA_x000D_
PINCEL PARA PINTURA, CABO EM MADEIRA (CURTO OU LONGO), FORMATO CHATO, CERDA BRANCA, TAMANHO 24.</t>
        </r>
      </text>
    </comment>
    <comment ref="W641" authorId="0" shapeId="0" xr:uid="{D2A46D4E-EC9E-454F-AA02-ED757E8DC098}">
      <text>
        <r>
          <rPr>
            <sz val="10"/>
            <color indexed="81"/>
            <rFont val="Lucida Console"/>
            <family val="3"/>
          </rPr>
          <t>_x000D_
Pedagógico</t>
        </r>
      </text>
    </comment>
    <comment ref="X641" authorId="0" shapeId="0" xr:uid="{F7F0DB48-A740-403F-9017-087A4F389A9A}">
      <text>
        <r>
          <rPr>
            <sz val="10"/>
            <color indexed="81"/>
            <rFont val="Lucida Console"/>
            <family val="3"/>
          </rPr>
          <t>_x000D_
MAQ., EQUIP., COMP., ACES., MAT. PARA ESCRIT.E ESCOLAR</t>
        </r>
      </text>
    </comment>
    <comment ref="Y641" authorId="0" shapeId="0" xr:uid="{313AFF07-9E00-4BDF-98DB-1042EA526C52}">
      <text>
        <r>
          <rPr>
            <sz val="10"/>
            <color indexed="81"/>
            <rFont val="Lucida Console"/>
            <family val="3"/>
          </rPr>
          <t>_x000D_
LAPIS, BORRACHA, APONTADORES, REGUAS E CORRETIVOS P/ ESCRIT.</t>
        </r>
      </text>
    </comment>
    <comment ref="AW641" authorId="0" shapeId="0" xr:uid="{4BEA9684-757B-4CA6-88D7-E2802A895579}">
      <text>
        <r>
          <rPr>
            <sz val="10"/>
            <color indexed="81"/>
            <rFont val="Lucida Console"/>
            <family val="3"/>
          </rPr>
          <t>Tempo de Estoque (Meses)_x000D_
_x000D_
1.742,0</t>
        </r>
      </text>
    </comment>
    <comment ref="A642" authorId="0" shapeId="0" xr:uid="{7D3C3488-D7DB-4985-A5FF-2D9EDC91FC81}">
      <text>
        <r>
          <rPr>
            <sz val="10"/>
            <color indexed="81"/>
            <rFont val="Lucida Console"/>
            <family val="3"/>
          </rPr>
          <t>_x000D_
131937</t>
        </r>
      </text>
    </comment>
    <comment ref="B642" authorId="0" shapeId="0" xr:uid="{86C7BDFF-DE0B-4EA5-8FF7-42853188B3E3}">
      <text>
        <r>
          <rPr>
            <sz val="10"/>
            <color indexed="81"/>
            <rFont val="Lucida Console"/>
            <family val="3"/>
          </rPr>
          <t xml:space="preserve">DESCRIÇÃO DETALHADA_x000D_
PINCEL PARA PINTURA, CABO EM MADEIRA CURTO, FORMATO BROXA REDONDO, CERDA GRIS, TAMANHO 4. </t>
        </r>
      </text>
    </comment>
    <comment ref="W642" authorId="0" shapeId="0" xr:uid="{96B21E52-559C-4FFE-A1C5-70200F698B44}">
      <text>
        <r>
          <rPr>
            <sz val="10"/>
            <color indexed="81"/>
            <rFont val="Lucida Console"/>
            <family val="3"/>
          </rPr>
          <t>_x000D_
Pedagógico</t>
        </r>
      </text>
    </comment>
    <comment ref="X642" authorId="0" shapeId="0" xr:uid="{872BBB92-C365-41E7-8000-9B0F751C5BED}">
      <text>
        <r>
          <rPr>
            <sz val="10"/>
            <color indexed="81"/>
            <rFont val="Lucida Console"/>
            <family val="3"/>
          </rPr>
          <t>_x000D_
MAQ., EQUIP., COMP., ACES., MAT. PARA ESCRIT.E ESCOLAR</t>
        </r>
      </text>
    </comment>
    <comment ref="Y642" authorId="0" shapeId="0" xr:uid="{87FEA5D7-DE34-4160-9A53-4F4AFA34928F}">
      <text>
        <r>
          <rPr>
            <sz val="10"/>
            <color indexed="81"/>
            <rFont val="Lucida Console"/>
            <family val="3"/>
          </rPr>
          <t>_x000D_
LAPIS, BORRACHA, APONTADORES, REGUAS E CORRETIVOS P/ ESCRIT.</t>
        </r>
      </text>
    </comment>
    <comment ref="AW642" authorId="0" shapeId="0" xr:uid="{C4D21F3F-14F5-4773-B3CD-2AEAFE9B7D1C}">
      <text>
        <r>
          <rPr>
            <sz val="10"/>
            <color indexed="81"/>
            <rFont val="Lucida Console"/>
            <family val="3"/>
          </rPr>
          <t>Tempo de Estoque (Meses)_x000D_
_x000D_
1.300,0</t>
        </r>
      </text>
    </comment>
    <comment ref="A643" authorId="0" shapeId="0" xr:uid="{05445418-E847-4EB2-8C03-8ACBCDA50E6F}">
      <text>
        <r>
          <rPr>
            <sz val="10"/>
            <color indexed="81"/>
            <rFont val="Lucida Console"/>
            <family val="3"/>
          </rPr>
          <t>_x000D_
123349</t>
        </r>
      </text>
    </comment>
    <comment ref="B643" authorId="0" shapeId="0" xr:uid="{979EB410-9D61-4900-9AB1-51FF03C7DD7E}">
      <text>
        <r>
          <rPr>
            <sz val="10"/>
            <color indexed="81"/>
            <rFont val="Lucida Console"/>
            <family val="3"/>
          </rPr>
          <t>DESCRIÇÃO DETALHADA_x000D_
PINO F25 - CAIXA COM 5.000 PINOS</t>
        </r>
      </text>
    </comment>
    <comment ref="W643" authorId="0" shapeId="0" xr:uid="{4A6F2482-66F0-4D27-BA47-CA89A694AADB}">
      <text>
        <r>
          <rPr>
            <sz val="10"/>
            <color indexed="81"/>
            <rFont val="Lucida Console"/>
            <family val="3"/>
          </rPr>
          <t>_x000D_
DM-Serralheria</t>
        </r>
      </text>
    </comment>
    <comment ref="X643" authorId="0" shapeId="0" xr:uid="{FEDB3BC1-E916-4978-9C46-478BBA13F848}">
      <text>
        <r>
          <rPr>
            <sz val="10"/>
            <color indexed="81"/>
            <rFont val="Lucida Console"/>
            <family val="3"/>
          </rPr>
          <t>_x000D_
PARAFUSOS ELEM. VEDACAO UNIAO CONEX . FIXACAO</t>
        </r>
      </text>
    </comment>
    <comment ref="Y643" authorId="0" shapeId="0" xr:uid="{E03DE13C-C9EA-4991-B36B-79759960DA9F}">
      <text>
        <r>
          <rPr>
            <sz val="10"/>
            <color indexed="81"/>
            <rFont val="Lucida Console"/>
            <family val="3"/>
          </rPr>
          <t>_x000D_
REBITES ILHOTES PINOS E CHAVETAS</t>
        </r>
      </text>
    </comment>
    <comment ref="AW643" authorId="0" shapeId="0" xr:uid="{1F12DD4D-B4BF-45C7-899C-6E79B87F2914}">
      <text>
        <r>
          <rPr>
            <sz val="10"/>
            <color indexed="81"/>
            <rFont val="Lucida Console"/>
            <family val="3"/>
          </rPr>
          <t>Tempo de Estoque (Meses)_x000D_
_x000D_
164,0</t>
        </r>
      </text>
    </comment>
    <comment ref="A644" authorId="0" shapeId="0" xr:uid="{DFF4BBDB-A6F7-406B-AA68-170F16482FA9}">
      <text>
        <r>
          <rPr>
            <sz val="10"/>
            <color indexed="81"/>
            <rFont val="Lucida Console"/>
            <family val="3"/>
          </rPr>
          <t>_x000D_
123350</t>
        </r>
      </text>
    </comment>
    <comment ref="B644" authorId="0" shapeId="0" xr:uid="{421B6DAB-43E9-49BC-ABE8-68367249273C}">
      <text>
        <r>
          <rPr>
            <sz val="10"/>
            <color indexed="81"/>
            <rFont val="Lucida Console"/>
            <family val="3"/>
          </rPr>
          <t>DESCRIÇÃO DETALHADA_x000D_
PINO F30 - CAIXA COM 5.000 PINOS</t>
        </r>
      </text>
    </comment>
    <comment ref="W644" authorId="0" shapeId="0" xr:uid="{02966326-551E-43A1-8320-C3B7E0249A1D}">
      <text>
        <r>
          <rPr>
            <sz val="10"/>
            <color indexed="81"/>
            <rFont val="Lucida Console"/>
            <family val="3"/>
          </rPr>
          <t>_x000D_
DM-Serralheria</t>
        </r>
      </text>
    </comment>
    <comment ref="X644" authorId="0" shapeId="0" xr:uid="{EF18C43A-162E-4F43-BF8C-CF559FE40516}">
      <text>
        <r>
          <rPr>
            <sz val="10"/>
            <color indexed="81"/>
            <rFont val="Lucida Console"/>
            <family val="3"/>
          </rPr>
          <t>_x000D_
PARAFUSOS ELEM. VEDACAO UNIAO CONEX . FIXACAO</t>
        </r>
      </text>
    </comment>
    <comment ref="Y644" authorId="0" shapeId="0" xr:uid="{EA8238D1-D11D-43EF-8C4D-50D7818DEEC0}">
      <text>
        <r>
          <rPr>
            <sz val="10"/>
            <color indexed="81"/>
            <rFont val="Lucida Console"/>
            <family val="3"/>
          </rPr>
          <t>_x000D_
REBITES ILHOTES PINOS E CHAVETAS</t>
        </r>
      </text>
    </comment>
    <comment ref="AW644" authorId="0" shapeId="0" xr:uid="{FABCF78D-B2F4-4E65-9680-DE06371E1143}">
      <text>
        <r>
          <rPr>
            <sz val="10"/>
            <color indexed="81"/>
            <rFont val="Lucida Console"/>
            <family val="3"/>
          </rPr>
          <t>Tempo de Estoque (Meses)_x000D_
_x000D_
91,0</t>
        </r>
      </text>
    </comment>
    <comment ref="A645" authorId="0" shapeId="0" xr:uid="{EB0E8403-2C6A-4C59-B92E-3EF87A12F171}">
      <text>
        <r>
          <rPr>
            <sz val="10"/>
            <color indexed="81"/>
            <rFont val="Lucida Console"/>
            <family val="3"/>
          </rPr>
          <t>_x000D_
15085</t>
        </r>
      </text>
    </comment>
    <comment ref="B645" authorId="0" shapeId="0" xr:uid="{E232E4D3-ED30-43B1-AAC9-7C7EEC25F32F}">
      <text>
        <r>
          <rPr>
            <sz val="10"/>
            <color indexed="81"/>
            <rFont val="Lucida Console"/>
            <family val="3"/>
          </rPr>
          <t>DESCRIÇÃO DETALHADA_x000D_
PINO P/ TORNEIRA - 1/2" - VEDANTE</t>
        </r>
      </text>
    </comment>
    <comment ref="G645" authorId="0" shapeId="0" xr:uid="{9B70DD46-8F7A-499A-8741-F8C9ED5C2F4F}">
      <text>
        <r>
          <rPr>
            <sz val="10"/>
            <color indexed="81"/>
            <rFont val="Lucida Console"/>
            <family val="3"/>
          </rPr>
          <t>_x000D_
Últ estimativa : 0_x000D_
Enviada em     : 17.12.2020_x000D_
Ata - Venc     : 161/21 - 06.07.2022</t>
        </r>
      </text>
    </comment>
    <comment ref="O645" authorId="0" shapeId="0" xr:uid="{B7C115C1-9106-4009-9302-F80CCBF27650}">
      <text>
        <r>
          <rPr>
            <sz val="10"/>
            <color indexed="81"/>
            <rFont val="Lucida Console"/>
            <family val="3"/>
          </rPr>
          <t>_x000D_
Pertencia a ATA nº 161/21_x000D_
Estimativa de Renovação enviada em 17.12.2020 - Qtd _x000D_
PE  88/21 lote _x000D_
01.06.21 = Processo finalizado. Ata 161/21</t>
        </r>
      </text>
    </comment>
    <comment ref="W645" authorId="0" shapeId="0" xr:uid="{971EDFDE-B969-4740-B195-AFB3817485FF}">
      <text>
        <r>
          <rPr>
            <sz val="10"/>
            <color indexed="81"/>
            <rFont val="Lucida Console"/>
            <family val="3"/>
          </rPr>
          <t>_x000D_
DM-Hidráulica</t>
        </r>
      </text>
    </comment>
    <comment ref="X645" authorId="0" shapeId="0" xr:uid="{E0550FC0-77B2-4972-A894-F4D495290CC1}">
      <text>
        <r>
          <rPr>
            <sz val="10"/>
            <color indexed="81"/>
            <rFont val="Lucida Console"/>
            <family val="3"/>
          </rPr>
          <t>_x000D_
MATERIAL HIDRAULICO, CANOS, TUBOS, MANGUEIRAS, CONEXOES E ACESS.</t>
        </r>
      </text>
    </comment>
    <comment ref="Y645" authorId="0" shapeId="0" xr:uid="{FC76EE6F-6690-45B0-B1B7-22C2761076E3}">
      <text>
        <r>
          <rPr>
            <sz val="10"/>
            <color indexed="81"/>
            <rFont val="Lucida Console"/>
            <family val="3"/>
          </rPr>
          <t>_x000D_
REGISTROS VALVULAS E BOIAS</t>
        </r>
      </text>
    </comment>
    <comment ref="AW645" authorId="0" shapeId="0" xr:uid="{C4510179-ED0A-4DEF-92CE-444D6FCA6EAB}">
      <text>
        <r>
          <rPr>
            <sz val="10"/>
            <color indexed="81"/>
            <rFont val="Lucida Console"/>
            <family val="3"/>
          </rPr>
          <t>Tempo de Estoque (Meses)_x000D_
_x000D_
559,0</t>
        </r>
      </text>
    </comment>
    <comment ref="A646" authorId="0" shapeId="0" xr:uid="{B09F7967-A605-42B2-B717-721AC54843C8}">
      <text>
        <r>
          <rPr>
            <sz val="10"/>
            <color indexed="81"/>
            <rFont val="Lucida Console"/>
            <family val="3"/>
          </rPr>
          <t>_x000D_
13563</t>
        </r>
      </text>
    </comment>
    <comment ref="B646" authorId="0" shapeId="0" xr:uid="{09B00CD1-AE5C-4CAA-9808-706BEB3D182B}">
      <text>
        <r>
          <rPr>
            <sz val="10"/>
            <color indexed="81"/>
            <rFont val="Lucida Console"/>
            <family val="3"/>
          </rPr>
          <t>DESCRIÇÃO DETALHADA_x000D_
PINO P/TORNEIRA DE 3/4" - VEDANTE</t>
        </r>
      </text>
    </comment>
    <comment ref="G646" authorId="0" shapeId="0" xr:uid="{8A1B1A89-B8AA-4A34-A50B-18A2A9240DE0}">
      <text>
        <r>
          <rPr>
            <sz val="10"/>
            <color indexed="81"/>
            <rFont val="Lucida Console"/>
            <family val="3"/>
          </rPr>
          <t>_x000D_
Últ estimativa : 600_x000D_
Enviada em     : 16.03.2020_x000D_
Ata - Venc     : 191/20 - 07.09.2021</t>
        </r>
      </text>
    </comment>
    <comment ref="O646" authorId="0" shapeId="0" xr:uid="{D06A795E-295A-4405-B9A6-BB96684DBF5B}">
      <text>
        <r>
          <rPr>
            <sz val="10"/>
            <color indexed="81"/>
            <rFont val="Lucida Console"/>
            <family val="3"/>
          </rPr>
          <t>_x000D_
Pertencia a ATA nº 191/20_x000D_
Estimativa de Renovação enviada em 16.03.2020 - Qtd 600_x000D_
PP  76/19 lote _x000D_
22.07.19 = Processo conferido e finalizado</t>
        </r>
      </text>
    </comment>
    <comment ref="W646" authorId="0" shapeId="0" xr:uid="{8BABBE21-A6D1-4365-ABB2-B7C16648CAE1}">
      <text>
        <r>
          <rPr>
            <sz val="10"/>
            <color indexed="81"/>
            <rFont val="Lucida Console"/>
            <family val="3"/>
          </rPr>
          <t>_x000D_
DM-Hidráulica</t>
        </r>
      </text>
    </comment>
    <comment ref="X646" authorId="0" shapeId="0" xr:uid="{B3FB1894-4104-4E6F-B833-68967A9F626F}">
      <text>
        <r>
          <rPr>
            <sz val="10"/>
            <color indexed="81"/>
            <rFont val="Lucida Console"/>
            <family val="3"/>
          </rPr>
          <t>_x000D_
MATERIAL HIDRAULICO, CANOS, TUBOS, MANGUEIRAS, CONEXOES E ACESS.</t>
        </r>
      </text>
    </comment>
    <comment ref="Y646" authorId="0" shapeId="0" xr:uid="{0532A232-27BB-471A-A971-F73B3CD6B49C}">
      <text>
        <r>
          <rPr>
            <sz val="10"/>
            <color indexed="81"/>
            <rFont val="Lucida Console"/>
            <family val="3"/>
          </rPr>
          <t>_x000D_
REGISTROS VALVULAS E BOIAS</t>
        </r>
      </text>
    </comment>
    <comment ref="AW646" authorId="0" shapeId="0" xr:uid="{BA0353BA-7BA0-44D7-A841-3ACC3E2D52E4}">
      <text>
        <r>
          <rPr>
            <sz val="10"/>
            <color indexed="81"/>
            <rFont val="Lucida Console"/>
            <family val="3"/>
          </rPr>
          <t>Tempo de Estoque (Meses)_x000D_
_x000D_
319,0</t>
        </r>
      </text>
    </comment>
    <comment ref="A647" authorId="0" shapeId="0" xr:uid="{B20423B1-7DBF-4625-BB6E-F122049427CD}">
      <text>
        <r>
          <rPr>
            <sz val="10"/>
            <color indexed="81"/>
            <rFont val="Lucida Console"/>
            <family val="3"/>
          </rPr>
          <t>_x000D_
122818</t>
        </r>
      </text>
    </comment>
    <comment ref="B647" authorId="0" shapeId="0" xr:uid="{A260FED7-3CBD-4A9E-B3C7-9167082160D0}">
      <text>
        <r>
          <rPr>
            <sz val="10"/>
            <color indexed="81"/>
            <rFont val="Lucida Console"/>
            <family val="3"/>
          </rPr>
          <t>DESCRIÇÃO DETALHADA_x000D_
PISO DE BORRACHA MODELO I, COR AZUL, ISENTO DE SUBSTANCIAS TOXICAS COM ABSORCAO DE IMPACTOS ANTI DERRAPANTES, NA MEDIDA 335 X255 X20 MM, ATENDENDO A NORMA ASTM 2240, COM DUREZA DE 50 SHORE A, RESISTENTE A LUZ SOLAR E ABRASAO NORMA DIN53516&lt;150</t>
        </r>
      </text>
    </comment>
    <comment ref="G647" authorId="0" shapeId="0" xr:uid="{8540E125-FC3C-4A04-B1EC-D312AF2EFD0B}">
      <text>
        <r>
          <rPr>
            <sz val="10"/>
            <color indexed="81"/>
            <rFont val="Lucida Console"/>
            <family val="3"/>
          </rPr>
          <t>_x000D_
Últ estimativa : 5.000_x000D_
Enviada em     : 08.09.2020_x000D_
Ata - Venc     : 296/20 - 30.11.2021</t>
        </r>
      </text>
    </comment>
    <comment ref="O647" authorId="0" shapeId="0" xr:uid="{671EC353-EEF8-422D-96CF-26F268354D7B}">
      <text>
        <r>
          <rPr>
            <sz val="10"/>
            <color indexed="81"/>
            <rFont val="Lucida Console"/>
            <family val="3"/>
          </rPr>
          <t>_x000D_
Pertencia a ATA nº 296/20_x000D_
Estimativa de Renovação enviada em 08.09.2020 - Qtd 5.000_x000D_
PP 192/19 lote _x000D_
09.01.20 = Finalizar - contrato assinado.</t>
        </r>
      </text>
    </comment>
    <comment ref="W647" authorId="0" shapeId="0" xr:uid="{03C6946B-887E-432B-A62A-F626774805FA}">
      <text>
        <r>
          <rPr>
            <sz val="10"/>
            <color indexed="81"/>
            <rFont val="Lucida Console"/>
            <family val="3"/>
          </rPr>
          <t>_x000D_
DM-Construção</t>
        </r>
      </text>
    </comment>
    <comment ref="X647" authorId="0" shapeId="0" xr:uid="{8F3841C6-B766-4ED2-B2E6-B1ED2BCE3D77}">
      <text>
        <r>
          <rPr>
            <sz val="10"/>
            <color indexed="81"/>
            <rFont val="Lucida Console"/>
            <family val="3"/>
          </rPr>
          <t>_x000D_
MAT.E EQUIP. P/ CONSTR.CIVIL E CONSERV. DE VIAS PUBL.</t>
        </r>
      </text>
    </comment>
    <comment ref="Y647" authorId="0" shapeId="0" xr:uid="{0501D094-79D0-4131-BCBB-4636B4FD9BC7}">
      <text>
        <r>
          <rPr>
            <sz val="10"/>
            <color indexed="81"/>
            <rFont val="Lucida Console"/>
            <family val="3"/>
          </rPr>
          <t>_x000D_
PISOS DE BORRACHA, PVC E OUTROS COLAVEIS</t>
        </r>
      </text>
    </comment>
    <comment ref="AW647" authorId="0" shapeId="0" xr:uid="{3CD481FB-7082-44F8-A050-BA5C5C7A383E}">
      <text>
        <r>
          <rPr>
            <sz val="10"/>
            <color indexed="81"/>
            <rFont val="Lucida Console"/>
            <family val="3"/>
          </rPr>
          <t>Tempo de Estoque (Meses)_x000D_
_x000D_
2.273,3</t>
        </r>
      </text>
    </comment>
    <comment ref="A648" authorId="0" shapeId="0" xr:uid="{FBEE415E-1F81-483D-A78A-A84124EFE00D}">
      <text>
        <r>
          <rPr>
            <sz val="10"/>
            <color indexed="81"/>
            <rFont val="Lucida Console"/>
            <family val="3"/>
          </rPr>
          <t>_x000D_
125262</t>
        </r>
      </text>
    </comment>
    <comment ref="B648" authorId="0" shapeId="0" xr:uid="{362F5AB2-AFC0-455F-8192-7BA2140CC2F7}">
      <text>
        <r>
          <rPr>
            <sz val="10"/>
            <color indexed="81"/>
            <rFont val="Lucida Console"/>
            <family val="3"/>
          </rPr>
          <t>DESCRIÇÃO DETALHADA_x000D_
PISO DE BORRACHA MODELO I, COR: AMARELO, ISENTO DE SUBSTANCIAS TOXICAS COM ABSORCAO DE IMPACTOS ANTI DERRAPANTE, NA MEDIDA 335 X 255 X 20 MM, ATENDENDO A NORMA ASTM 2240, COM DUREZA DE 50 SHORE A, RESISTENTE A LUZ SOLAR E ABRASAO, NORMA DIN 53516&lt;150.</t>
        </r>
      </text>
    </comment>
    <comment ref="G648" authorId="0" shapeId="0" xr:uid="{D2025414-6129-46E4-9BE6-56C0F03F522A}">
      <text>
        <r>
          <rPr>
            <sz val="10"/>
            <color indexed="81"/>
            <rFont val="Lucida Console"/>
            <family val="3"/>
          </rPr>
          <t>_x000D_
Últ estimativa : 5.000_x000D_
Enviada em     : 08.09.2020_x000D_
Ata - Venc     : 296/20 - 30.11.2021</t>
        </r>
      </text>
    </comment>
    <comment ref="O648" authorId="0" shapeId="0" xr:uid="{41ACEBA1-1179-491C-B258-F604BCA66160}">
      <text>
        <r>
          <rPr>
            <sz val="10"/>
            <color indexed="81"/>
            <rFont val="Lucida Console"/>
            <family val="3"/>
          </rPr>
          <t>_x000D_
Pertencia a ATA nº 296/20_x000D_
Estimativa de Renovação enviada em 08.09.2020 - Qtd 5.000_x000D_
PP 192/19 lote _x000D_
09.01.20 = Finalizar - contrato assinado.</t>
        </r>
      </text>
    </comment>
    <comment ref="W648" authorId="0" shapeId="0" xr:uid="{D4C76B73-6911-4D03-BC17-E47CC169D7DD}">
      <text>
        <r>
          <rPr>
            <sz val="10"/>
            <color indexed="81"/>
            <rFont val="Lucida Console"/>
            <family val="3"/>
          </rPr>
          <t>_x000D_
DM-Construção</t>
        </r>
      </text>
    </comment>
    <comment ref="X648" authorId="0" shapeId="0" xr:uid="{C752D5DF-AC71-432C-A13B-ADD6A9C9FF6E}">
      <text>
        <r>
          <rPr>
            <sz val="10"/>
            <color indexed="81"/>
            <rFont val="Lucida Console"/>
            <family val="3"/>
          </rPr>
          <t>_x000D_
MAT.E EQUIP. P/ CONSTR.CIVIL E CONSERV. DE VIAS PUBL.</t>
        </r>
      </text>
    </comment>
    <comment ref="Y648" authorId="0" shapeId="0" xr:uid="{5788F1BC-5CE1-4C5A-8BEF-DC3297BD9148}">
      <text>
        <r>
          <rPr>
            <sz val="10"/>
            <color indexed="81"/>
            <rFont val="Lucida Console"/>
            <family val="3"/>
          </rPr>
          <t>_x000D_
PISOS DE BORRACHA, PVC E OUTROS COLAVEIS</t>
        </r>
      </text>
    </comment>
    <comment ref="AC648" authorId="0" shapeId="0" xr:uid="{B2D95C3B-B755-4ABA-A53D-B38257A078A7}">
      <text>
        <r>
          <rPr>
            <sz val="10"/>
            <color indexed="81"/>
            <rFont val="Lucida Console"/>
            <family val="3"/>
          </rPr>
          <t>_x000D_
AF 10.603/23 | Vc 28.09.2023 | Saldo    500 | THIPLAN COMERCIAL LTDA ( 7299 )</t>
        </r>
      </text>
    </comment>
    <comment ref="AG648" authorId="0" shapeId="0" xr:uid="{AB3CE24E-2A94-4AD4-BBCF-6C03FDDA2C1A}">
      <text>
        <r>
          <rPr>
            <sz val="10"/>
            <color indexed="81"/>
            <rFont val="Lucida Console"/>
            <family val="3"/>
          </rPr>
          <t>_x000D_
AF 10.603/23 | Vc 28.09.2023 | Saldo    500 | THIPLAN COMERCIAL LTDA ( 7299 )</t>
        </r>
      </text>
    </comment>
    <comment ref="AW648" authorId="0" shapeId="0" xr:uid="{3A3024CB-DABC-4203-A665-5A7B8E54CBDF}">
      <text>
        <r>
          <rPr>
            <sz val="10"/>
            <color indexed="81"/>
            <rFont val="Lucida Console"/>
            <family val="3"/>
          </rPr>
          <t>Tempo de Estoque (Meses)_x000D_
_x000D_
2.052,6</t>
        </r>
      </text>
    </comment>
    <comment ref="A649" authorId="0" shapeId="0" xr:uid="{EB452BD0-CA5F-4CCE-9FF5-01BE4AB531EA}">
      <text>
        <r>
          <rPr>
            <sz val="10"/>
            <color indexed="81"/>
            <rFont val="Lucida Console"/>
            <family val="3"/>
          </rPr>
          <t>_x000D_
102000</t>
        </r>
      </text>
    </comment>
    <comment ref="B649" authorId="0" shapeId="0" xr:uid="{27BA349E-A578-4F26-B76B-FB8B7A43898E}">
      <text>
        <r>
          <rPr>
            <sz val="10"/>
            <color indexed="81"/>
            <rFont val="Lucida Console"/>
            <family val="3"/>
          </rPr>
          <t>DESCRIÇÃO DETALHADA_x000D_
PISO DE CONCRETO, TIPO INTERTRAVADO RETANGULAR, COR NATURAL, DIMENSOES: 200 X 100MM, ESPESSURA: 60MM, RESISTENCIA DE 35MPA</t>
        </r>
      </text>
    </comment>
    <comment ref="G649" authorId="0" shapeId="0" xr:uid="{EE4FFCCA-443E-4AAB-BCCA-9CC6CDF29362}">
      <text>
        <r>
          <rPr>
            <sz val="10"/>
            <color indexed="81"/>
            <rFont val="Lucida Console"/>
            <family val="3"/>
          </rPr>
          <t>_x000D_
Últ estimativa : 500_x000D_
Enviada em     : 24.11.2020_x000D_
Ata - Venc     : 54/20 - 12.03.2021</t>
        </r>
      </text>
    </comment>
    <comment ref="O649" authorId="0" shapeId="0" xr:uid="{BEDB679A-05F0-4BE3-8858-A237C0EC31E4}">
      <text>
        <r>
          <rPr>
            <sz val="10"/>
            <color indexed="81"/>
            <rFont val="Lucida Console"/>
            <family val="3"/>
          </rPr>
          <t>_x000D_
Pertencia a ATA nº 54/20_x000D_
Estimativa de Renovação enviada em 24.11.2020 - Qtd 500_x000D_
PE  26/21 lote 21 (Impróspero)_x000D_
16.03.21 = Processo finalizado. Ata 105/21.</t>
        </r>
      </text>
    </comment>
    <comment ref="W649" authorId="0" shapeId="0" xr:uid="{A03C9157-852C-4FAB-8D97-0F13BDA7CF35}">
      <text>
        <r>
          <rPr>
            <sz val="10"/>
            <color indexed="81"/>
            <rFont val="Lucida Console"/>
            <family val="3"/>
          </rPr>
          <t>_x000D_
DM-Construção</t>
        </r>
      </text>
    </comment>
    <comment ref="X649" authorId="0" shapeId="0" xr:uid="{CA8E038A-C655-4053-A58C-7289ABE45120}">
      <text>
        <r>
          <rPr>
            <sz val="10"/>
            <color indexed="81"/>
            <rFont val="Lucida Console"/>
            <family val="3"/>
          </rPr>
          <t>_x000D_
MAT.E EQUIP. P/ CONSTR.CIVIL E CONSERV. DE VIAS PUBL.</t>
        </r>
      </text>
    </comment>
    <comment ref="Y649" authorId="0" shapeId="0" xr:uid="{AEFD37EA-F987-496A-8AA0-21F2A62AC882}">
      <text>
        <r>
          <rPr>
            <sz val="10"/>
            <color indexed="81"/>
            <rFont val="Lucida Console"/>
            <family val="3"/>
          </rPr>
          <t>_x000D_
BLOCOS, CANALETAS E ELEMENTOS VAZADOS EM CONCRETO</t>
        </r>
      </text>
    </comment>
    <comment ref="AC649" authorId="0" shapeId="0" xr:uid="{4212B5F9-05FF-46FA-90A7-276E1819970C}">
      <text>
        <r>
          <rPr>
            <sz val="10"/>
            <color indexed="81"/>
            <rFont val="Lucida Console"/>
            <family val="3"/>
          </rPr>
          <t>_x000D_
AF 10.604/23 | Vc 28.09.2023 | Saldo    250 | ESKELSEN ARTEFATOS DE CIMENTO INDÚSTRIA E COMÉRCIO LTDA ( 1587 )</t>
        </r>
      </text>
    </comment>
    <comment ref="AG649" authorId="0" shapeId="0" xr:uid="{34DA7458-F0EF-46EE-9D99-286687F32D43}">
      <text>
        <r>
          <rPr>
            <sz val="10"/>
            <color indexed="81"/>
            <rFont val="Lucida Console"/>
            <family val="3"/>
          </rPr>
          <t>_x000D_
AF 10.604/23 | Vc 28.09.2023 | Saldo    250 | ESKELSEN ARTEFATOS DE CIMENTO INDÚSTRIA E COMÉRCIO LTDA ( 1587 )</t>
        </r>
      </text>
    </comment>
    <comment ref="AW649" authorId="0" shapeId="0" xr:uid="{5B419676-E492-4F68-A175-6AF1878A589F}">
      <text>
        <r>
          <rPr>
            <sz val="10"/>
            <color indexed="81"/>
            <rFont val="Lucida Console"/>
            <family val="3"/>
          </rPr>
          <t>Tempo de Estoque (Meses)_x000D_
_x000D_
759,0</t>
        </r>
      </text>
    </comment>
    <comment ref="A650" authorId="0" shapeId="0" xr:uid="{EFFCCE1E-C4D3-4D64-8627-80C5B716C0AC}">
      <text>
        <r>
          <rPr>
            <sz val="10"/>
            <color indexed="81"/>
            <rFont val="Lucida Console"/>
            <family val="3"/>
          </rPr>
          <t>_x000D_
118515</t>
        </r>
      </text>
    </comment>
    <comment ref="B650" authorId="0" shapeId="0" xr:uid="{6B801969-FC6D-4793-B30D-329953D8D040}">
      <text>
        <r>
          <rPr>
            <sz val="10"/>
            <color indexed="81"/>
            <rFont val="Lucida Console"/>
            <family val="3"/>
          </rPr>
          <t>DESCRIÇÃO DETALHADA_x000D_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r>
      </text>
    </comment>
    <comment ref="G650" authorId="0" shapeId="0" xr:uid="{44EDD76F-9CA8-4D15-8AEC-55D81097E721}">
      <text>
        <r>
          <rPr>
            <sz val="10"/>
            <color indexed="81"/>
            <rFont val="Lucida Console"/>
            <family val="3"/>
          </rPr>
          <t>_x000D_
Últ estimativa : 400_x000D_
Enviada em     : 19.05.2020_x000D_
Ata - Venc     : 199/19 - 15.08.2020</t>
        </r>
      </text>
    </comment>
    <comment ref="O650" authorId="0" shapeId="0" xr:uid="{51D79605-15BC-4BBE-BDCE-00FEA3441CA6}">
      <text>
        <r>
          <rPr>
            <sz val="10"/>
            <color indexed="81"/>
            <rFont val="Lucida Console"/>
            <family val="3"/>
          </rPr>
          <t>_x000D_
Pertencia a ATA nº 199/19_x000D_
Estimativa de Renovação enviada em 19.05.2020 - Qtd 400_x000D_
PE 199/20 lote 1 (Impróspero)_x000D_
30.12.99 = Pregao fracassado</t>
        </r>
      </text>
    </comment>
    <comment ref="W650" authorId="0" shapeId="0" xr:uid="{97E04A80-0880-4015-BB14-2C61A9111D0D}">
      <text>
        <r>
          <rPr>
            <sz val="10"/>
            <color indexed="81"/>
            <rFont val="Lucida Console"/>
            <family val="3"/>
          </rPr>
          <t>_x000D_
DM-Construção</t>
        </r>
      </text>
    </comment>
    <comment ref="X650" authorId="0" shapeId="0" xr:uid="{93F5720C-B5F8-46DE-A7F6-4B64C52685E5}">
      <text>
        <r>
          <rPr>
            <sz val="10"/>
            <color indexed="81"/>
            <rFont val="Lucida Console"/>
            <family val="3"/>
          </rPr>
          <t>_x000D_
MAT.E EQUIP. P/ CONSTR.CIVIL E CONSERV. DE VIAS PUBL.</t>
        </r>
      </text>
    </comment>
    <comment ref="Y650" authorId="0" shapeId="0" xr:uid="{1BDB8E1F-33D4-40F2-9AF8-654261782F99}">
      <text>
        <r>
          <rPr>
            <sz val="10"/>
            <color indexed="81"/>
            <rFont val="Lucida Console"/>
            <family val="3"/>
          </rPr>
          <t>_x000D_
PISOS DE BORRACHA, PVC E OUTROS COLAVEIS</t>
        </r>
      </text>
    </comment>
    <comment ref="AW650" authorId="0" shapeId="0" xr:uid="{05BBFDB2-3284-4D40-B52F-BCC180A8FAC3}">
      <text>
        <r>
          <rPr>
            <sz val="10"/>
            <color indexed="81"/>
            <rFont val="Lucida Console"/>
            <family val="3"/>
          </rPr>
          <t>Tempo de Estoque (Meses)_x000D_
_x000D_
135,9</t>
        </r>
      </text>
    </comment>
    <comment ref="A651" authorId="0" shapeId="0" xr:uid="{02FF2797-577D-4737-816A-6119964CB716}">
      <text>
        <r>
          <rPr>
            <sz val="10"/>
            <color indexed="81"/>
            <rFont val="Lucida Console"/>
            <family val="3"/>
          </rPr>
          <t>_x000D_
118577</t>
        </r>
      </text>
    </comment>
    <comment ref="B651" authorId="0" shapeId="0" xr:uid="{CD1DF7FF-5E78-46FC-9521-75302CE502BC}">
      <text>
        <r>
          <rPr>
            <sz val="10"/>
            <color indexed="81"/>
            <rFont val="Lucida Console"/>
            <family val="3"/>
          </rPr>
          <t>DESCRIÇÃO DETALHADA_x000D_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r>
      </text>
    </comment>
    <comment ref="G651" authorId="0" shapeId="0" xr:uid="{048FF2CA-8C0E-4513-AEEB-045C07EAB0AD}">
      <text>
        <r>
          <rPr>
            <sz val="10"/>
            <color indexed="81"/>
            <rFont val="Lucida Console"/>
            <family val="3"/>
          </rPr>
          <t>_x000D_
Últ estimativa : 800_x000D_
Enviada em     : 19.05.2020_x000D_
Ata - Venc     : 199/19 - 15.08.2020</t>
        </r>
      </text>
    </comment>
    <comment ref="O651" authorId="0" shapeId="0" xr:uid="{CFBB607E-9106-4866-942F-577F3236EFC6}">
      <text>
        <r>
          <rPr>
            <sz val="10"/>
            <color indexed="81"/>
            <rFont val="Lucida Console"/>
            <family val="3"/>
          </rPr>
          <t>_x000D_
Pertencia a ATA nº 199/19_x000D_
Estimativa de Renovação enviada em 19.05.2020 - Qtd 800_x000D_
PE 199/20 lote 2 (Impróspero)_x000D_
30.12.99 = Pregao fracassado</t>
        </r>
      </text>
    </comment>
    <comment ref="W651" authorId="0" shapeId="0" xr:uid="{B7B5DC4C-44D9-4F2E-A129-57C501FD8DB7}">
      <text>
        <r>
          <rPr>
            <sz val="10"/>
            <color indexed="81"/>
            <rFont val="Lucida Console"/>
            <family val="3"/>
          </rPr>
          <t>_x000D_
DM-Construção</t>
        </r>
      </text>
    </comment>
    <comment ref="X651" authorId="0" shapeId="0" xr:uid="{D5B0B663-E030-4907-B456-BEC20C66FCC0}">
      <text>
        <r>
          <rPr>
            <sz val="10"/>
            <color indexed="81"/>
            <rFont val="Lucida Console"/>
            <family val="3"/>
          </rPr>
          <t>_x000D_
MAT.E EQUIP. P/ CONSTR.CIVIL E CONSERV. DE VIAS PUBL.</t>
        </r>
      </text>
    </comment>
    <comment ref="Y651" authorId="0" shapeId="0" xr:uid="{C06FE12F-3612-478F-8B00-D7B9FF9A99AB}">
      <text>
        <r>
          <rPr>
            <sz val="10"/>
            <color indexed="81"/>
            <rFont val="Lucida Console"/>
            <family val="3"/>
          </rPr>
          <t>_x000D_
PISOS DE BORRACHA, PVC E OUTROS COLAVEIS</t>
        </r>
      </text>
    </comment>
    <comment ref="AW651" authorId="0" shapeId="0" xr:uid="{3F6A9228-30E3-4BD2-95DA-FC9042CF8705}">
      <text>
        <r>
          <rPr>
            <sz val="10"/>
            <color indexed="81"/>
            <rFont val="Lucida Console"/>
            <family val="3"/>
          </rPr>
          <t>Tempo de Estoque (Meses)_x000D_
_x000D_
2.000,0</t>
        </r>
      </text>
    </comment>
    <comment ref="A652" authorId="0" shapeId="0" xr:uid="{5634FC4D-24B9-44F1-8237-D64DB9ECD702}">
      <text>
        <r>
          <rPr>
            <sz val="10"/>
            <color indexed="81"/>
            <rFont val="Lucida Console"/>
            <family val="3"/>
          </rPr>
          <t>_x000D_
115765</t>
        </r>
      </text>
    </comment>
    <comment ref="B652" authorId="0" shapeId="0" xr:uid="{EA081B53-F24F-4A65-A224-5F6F492E24FB}">
      <text>
        <r>
          <rPr>
            <sz val="10"/>
            <color indexed="81"/>
            <rFont val="Lucida Console"/>
            <family val="3"/>
          </rPr>
          <t>DESCRIÇÃO DETALHADA_x000D_
PLASTICO A3 PARA PLASTIFICACAO - POLASEAL 0,05 MM- 303 X 426 - CAIXA COM 100 UNIDADES</t>
        </r>
      </text>
    </comment>
    <comment ref="G652" authorId="0" shapeId="0" xr:uid="{E7C1F81A-3ADD-4965-B99B-0ACA64F8F57D}">
      <text>
        <r>
          <rPr>
            <sz val="10"/>
            <color indexed="81"/>
            <rFont val="Lucida Console"/>
            <family val="3"/>
          </rPr>
          <t>_x000D_
Últ estimativa : 2.000_x000D_
Enviada em     : 02.03.2020_x000D_
Ata - Venc     : 211/20 - 21.09.2021</t>
        </r>
      </text>
    </comment>
    <comment ref="O652" authorId="0" shapeId="0" xr:uid="{BCE1E86E-FF34-4389-A92E-581D89EF87CF}">
      <text>
        <r>
          <rPr>
            <sz val="10"/>
            <color indexed="81"/>
            <rFont val="Lucida Console"/>
            <family val="3"/>
          </rPr>
          <t xml:space="preserve">_x000D_
Pertencia a ATA nº 211/20_x000D_
Estimativa de Renovação enviada em 02.03.2020 - Qtd 2.000_x000D_
</t>
        </r>
      </text>
    </comment>
    <comment ref="W652" authorId="0" shapeId="0" xr:uid="{269450C4-F350-44A2-B4D2-C3A1079F723F}">
      <text>
        <r>
          <rPr>
            <sz val="10"/>
            <color indexed="81"/>
            <rFont val="Lucida Console"/>
            <family val="3"/>
          </rPr>
          <t>_x000D_
Pedagógico</t>
        </r>
      </text>
    </comment>
    <comment ref="X652" authorId="0" shapeId="0" xr:uid="{D2D9D113-A55E-4982-BEF3-26C39A6FF073}">
      <text>
        <r>
          <rPr>
            <sz val="10"/>
            <color indexed="81"/>
            <rFont val="Lucida Console"/>
            <family val="3"/>
          </rPr>
          <t>_x000D_
MAQ., EQUIP., COMP., ACES., MAT. PARA ESCRIT.E ESCOLAR</t>
        </r>
      </text>
    </comment>
    <comment ref="Y652" authorId="0" shapeId="0" xr:uid="{3864EA70-BF40-4C6A-AA7D-1AAB6A00FD78}">
      <text>
        <r>
          <rPr>
            <sz val="10"/>
            <color indexed="81"/>
            <rFont val="Lucida Console"/>
            <family val="3"/>
          </rPr>
          <t>_x000D_
MATERIAIS P/ PLASTIFICACAO</t>
        </r>
      </text>
    </comment>
    <comment ref="AW652" authorId="0" shapeId="0" xr:uid="{75E58CD1-F063-4F53-9721-68D5EBA1B2A2}">
      <text>
        <r>
          <rPr>
            <sz val="10"/>
            <color indexed="81"/>
            <rFont val="Lucida Console"/>
            <family val="3"/>
          </rPr>
          <t>Tempo de Estoque (Meses)_x000D_
_x000D_
836,0</t>
        </r>
      </text>
    </comment>
    <comment ref="A653" authorId="0" shapeId="0" xr:uid="{428CE848-6ED1-4466-9F75-CEC23B01BE78}">
      <text>
        <r>
          <rPr>
            <sz val="10"/>
            <color indexed="81"/>
            <rFont val="Lucida Console"/>
            <family val="3"/>
          </rPr>
          <t>_x000D_
91250</t>
        </r>
      </text>
    </comment>
    <comment ref="B653" authorId="0" shapeId="0" xr:uid="{043BDDA2-3F42-4254-B3EA-D5773B01A201}">
      <text>
        <r>
          <rPr>
            <sz val="10"/>
            <color indexed="81"/>
            <rFont val="Lucida Console"/>
            <family val="3"/>
          </rPr>
          <t>DESCRIÇÃO DETALHADA_x000D_
PLASTICO BOLHA - MEDIDA 1,20 M LARGURA</t>
        </r>
      </text>
    </comment>
    <comment ref="W653" authorId="0" shapeId="0" xr:uid="{D26F4E91-75CA-4B57-9F0B-4D13E7129253}">
      <text>
        <r>
          <rPr>
            <sz val="10"/>
            <color indexed="81"/>
            <rFont val="Lucida Console"/>
            <family val="3"/>
          </rPr>
          <t>_x000D_
Pedagógico</t>
        </r>
      </text>
    </comment>
    <comment ref="X653" authorId="0" shapeId="0" xr:uid="{0A4C773C-2903-414D-B888-82C6C7B09CC8}">
      <text>
        <r>
          <rPr>
            <sz val="10"/>
            <color indexed="81"/>
            <rFont val="Lucida Console"/>
            <family val="3"/>
          </rPr>
          <t>_x000D_
MAQ., EQUIP., COMP., ACES., MAT. PARA ESCRIT.E ESCOLAR</t>
        </r>
      </text>
    </comment>
    <comment ref="Y653" authorId="0" shapeId="0" xr:uid="{B93055EF-01AF-48B4-8873-D0EA8520304A}">
      <text>
        <r>
          <rPr>
            <sz val="10"/>
            <color indexed="81"/>
            <rFont val="Lucida Console"/>
            <family val="3"/>
          </rPr>
          <t>_x000D_
MATERIAIS ESCOLARES E DIDATICOS</t>
        </r>
      </text>
    </comment>
    <comment ref="AW653" authorId="0" shapeId="0" xr:uid="{A3C91B26-50A8-4A05-882E-FEDA78AB7D2D}">
      <text>
        <r>
          <rPr>
            <sz val="10"/>
            <color indexed="81"/>
            <rFont val="Lucida Console"/>
            <family val="3"/>
          </rPr>
          <t>Tempo de Estoque (Meses)_x000D_
_x000D_
665,0</t>
        </r>
      </text>
    </comment>
    <comment ref="A654" authorId="0" shapeId="0" xr:uid="{CC2E34A9-214F-4803-A5EE-0BA94B1102A1}">
      <text>
        <r>
          <rPr>
            <sz val="10"/>
            <color indexed="81"/>
            <rFont val="Lucida Console"/>
            <family val="3"/>
          </rPr>
          <t>_x000D_
49254</t>
        </r>
      </text>
    </comment>
    <comment ref="B654" authorId="0" shapeId="0" xr:uid="{C7A261E6-5182-4F6B-BE52-3589F3769FAB}">
      <text>
        <r>
          <rPr>
            <sz val="10"/>
            <color indexed="81"/>
            <rFont val="Lucida Console"/>
            <family val="3"/>
          </rPr>
          <t>DESCRIÇÃO DETALHADA_x000D_
PLASTICO OLEADO, TIPO FLANELADO - NAS CORES AZUL CLARO E BRANCO - MEDINDO: 1,40 M DE LARGURA</t>
        </r>
      </text>
    </comment>
    <comment ref="W654" authorId="0" shapeId="0" xr:uid="{432FAE0B-C7C8-47E8-A5A7-5D83B7866773}">
      <text>
        <r>
          <rPr>
            <sz val="10"/>
            <color indexed="81"/>
            <rFont val="Lucida Console"/>
            <family val="3"/>
          </rPr>
          <t>_x000D_
Administrativo</t>
        </r>
      </text>
    </comment>
    <comment ref="X654" authorId="0" shapeId="0" xr:uid="{D7965032-E130-49AC-AD99-280CF09CF365}">
      <text>
        <r>
          <rPr>
            <sz val="10"/>
            <color indexed="81"/>
            <rFont val="Lucida Console"/>
            <family val="3"/>
          </rPr>
          <t>_x000D_
MAQ.EQUIP.E MATERIAIS P/ HIGIEN.LIMP.POLIM.E LUBR.</t>
        </r>
      </text>
    </comment>
    <comment ref="Y654" authorId="0" shapeId="0" xr:uid="{91284BC7-DC21-4570-9E04-260403B8222D}">
      <text>
        <r>
          <rPr>
            <sz val="10"/>
            <color indexed="81"/>
            <rFont val="Lucida Console"/>
            <family val="3"/>
          </rPr>
          <t>_x000D_
PANO PARA CHAO, COPA E FLANELA</t>
        </r>
      </text>
    </comment>
    <comment ref="AW654" authorId="0" shapeId="0" xr:uid="{35B271A6-D336-4045-A2AB-2C773E4E96D9}">
      <text>
        <r>
          <rPr>
            <sz val="10"/>
            <color indexed="81"/>
            <rFont val="Lucida Console"/>
            <family val="3"/>
          </rPr>
          <t>Tempo de Estoque (Meses)_x000D_
_x000D_
728,0</t>
        </r>
      </text>
    </comment>
    <comment ref="A655" authorId="0" shapeId="0" xr:uid="{639361DD-214D-4DF2-B918-477A19FB9260}">
      <text>
        <r>
          <rPr>
            <sz val="10"/>
            <color indexed="81"/>
            <rFont val="Lucida Console"/>
            <family val="3"/>
          </rPr>
          <t>_x000D_
16978</t>
        </r>
      </text>
    </comment>
    <comment ref="B655" authorId="0" shapeId="0" xr:uid="{7B1BBB80-D1F5-41A7-BB89-A2B4FB3E73DF}">
      <text>
        <r>
          <rPr>
            <sz val="10"/>
            <color indexed="81"/>
            <rFont val="Lucida Console"/>
            <family val="3"/>
          </rPr>
          <t>DESCRIÇÃO DETALHADA_x000D_
PLUG EM PVC RIGIDO ROSCAVEL DE 1/2"</t>
        </r>
      </text>
    </comment>
    <comment ref="G655" authorId="0" shapeId="0" xr:uid="{371293A1-02AB-4494-87D4-B82AB249CB63}">
      <text>
        <r>
          <rPr>
            <sz val="10"/>
            <color indexed="81"/>
            <rFont val="Lucida Console"/>
            <family val="3"/>
          </rPr>
          <t>_x000D_
Últ estimativa : 500_x000D_
Enviada em     : 17.12.2020_x000D_
Ata - Venc     : 101/20 - 27.04.2021</t>
        </r>
      </text>
    </comment>
    <comment ref="O655" authorId="0" shapeId="0" xr:uid="{0D6C8857-34DF-42EE-A755-5BFA0C20EF98}">
      <text>
        <r>
          <rPr>
            <sz val="10"/>
            <color indexed="81"/>
            <rFont val="Lucida Console"/>
            <family val="3"/>
          </rPr>
          <t>_x000D_
Pertencia a ATA nº 101/20_x000D_
Estimativa de Renovação enviada em 17.12.2020 - Qtd 500_x000D_
PE  16/20 lote 29_x000D_
18.05.20 = Processo conferido, finalizado.</t>
        </r>
      </text>
    </comment>
    <comment ref="W655" authorId="0" shapeId="0" xr:uid="{C5CCCAAA-D6D4-4D86-B724-6E3E127F7425}">
      <text>
        <r>
          <rPr>
            <sz val="10"/>
            <color indexed="81"/>
            <rFont val="Lucida Console"/>
            <family val="3"/>
          </rPr>
          <t>_x000D_
DM-Hidráulica</t>
        </r>
      </text>
    </comment>
    <comment ref="X655" authorId="0" shapeId="0" xr:uid="{89A934B5-5EC7-40EC-9672-E4288825D3F3}">
      <text>
        <r>
          <rPr>
            <sz val="10"/>
            <color indexed="81"/>
            <rFont val="Lucida Console"/>
            <family val="3"/>
          </rPr>
          <t>_x000D_
MATERIAL HIDRAULICO, CANOS, TUBOS, MANGUEIRAS, CONEXOES E ACESS.</t>
        </r>
      </text>
    </comment>
    <comment ref="Y655" authorId="0" shapeId="0" xr:uid="{0EA31E3F-AB01-4F36-BA53-6770B55714D9}">
      <text>
        <r>
          <rPr>
            <sz val="10"/>
            <color indexed="81"/>
            <rFont val="Lucida Console"/>
            <family val="3"/>
          </rPr>
          <t>_x000D_
ADAP. LUVAS.TES CURVAS COTOVELOS PLUGS FLANGES.....</t>
        </r>
      </text>
    </comment>
    <comment ref="AW655" authorId="0" shapeId="0" xr:uid="{E9A6AB55-F030-44DD-A830-6EA73C796B34}">
      <text>
        <r>
          <rPr>
            <sz val="10"/>
            <color indexed="81"/>
            <rFont val="Lucida Console"/>
            <family val="3"/>
          </rPr>
          <t>Tempo de Estoque (Meses)_x000D_
_x000D_
868,0</t>
        </r>
      </text>
    </comment>
    <comment ref="A656" authorId="0" shapeId="0" xr:uid="{DBCE9898-1395-41C8-8C87-64AC37843552}">
      <text>
        <r>
          <rPr>
            <sz val="10"/>
            <color indexed="81"/>
            <rFont val="Lucida Console"/>
            <family val="3"/>
          </rPr>
          <t>_x000D_
16956</t>
        </r>
      </text>
    </comment>
    <comment ref="B656" authorId="0" shapeId="0" xr:uid="{64693B8D-95A1-43FE-AF5C-A22B225ABF8B}">
      <text>
        <r>
          <rPr>
            <sz val="10"/>
            <color indexed="81"/>
            <rFont val="Lucida Console"/>
            <family val="3"/>
          </rPr>
          <t>DESCRIÇÃO DETALHADA_x000D_
PLUG EM PVC RIGIDO ROSCAVEL DE 3/4"</t>
        </r>
      </text>
    </comment>
    <comment ref="G656" authorId="0" shapeId="0" xr:uid="{8236776B-8731-4915-B9E0-71C46E8F7628}">
      <text>
        <r>
          <rPr>
            <sz val="10"/>
            <color indexed="81"/>
            <rFont val="Lucida Console"/>
            <family val="3"/>
          </rPr>
          <t>_x000D_
Últ estimativa : 150_x000D_
Enviada em     : 17.12.2020_x000D_
Ata - Venc     : 101/20 - 27.04.2021</t>
        </r>
      </text>
    </comment>
    <comment ref="O656" authorId="0" shapeId="0" xr:uid="{A460B861-4847-49C5-B007-00BB4F9813DF}">
      <text>
        <r>
          <rPr>
            <sz val="10"/>
            <color indexed="81"/>
            <rFont val="Lucida Console"/>
            <family val="3"/>
          </rPr>
          <t>_x000D_
Pertencia a ATA nº 101/20_x000D_
Estimativa de Renovação enviada em 17.12.2020 - Qtd 150_x000D_
PE  16/20 lote 28_x000D_
18.05.20 = Processo conferido, finalizado.</t>
        </r>
      </text>
    </comment>
    <comment ref="W656" authorId="0" shapeId="0" xr:uid="{37B5C378-0CE4-4087-9D88-54818EAE93D6}">
      <text>
        <r>
          <rPr>
            <sz val="10"/>
            <color indexed="81"/>
            <rFont val="Lucida Console"/>
            <family val="3"/>
          </rPr>
          <t>_x000D_
DM-Hidráulica</t>
        </r>
      </text>
    </comment>
    <comment ref="X656" authorId="0" shapeId="0" xr:uid="{9493EAA2-F251-4203-894B-FD69A3FB3970}">
      <text>
        <r>
          <rPr>
            <sz val="10"/>
            <color indexed="81"/>
            <rFont val="Lucida Console"/>
            <family val="3"/>
          </rPr>
          <t>_x000D_
MATERIAL HIDRAULICO, CANOS, TUBOS, MANGUEIRAS, CONEXOES E ACESS.</t>
        </r>
      </text>
    </comment>
    <comment ref="Y656" authorId="0" shapeId="0" xr:uid="{C602ED60-1F87-4D44-9F5D-32AB48A00D13}">
      <text>
        <r>
          <rPr>
            <sz val="10"/>
            <color indexed="81"/>
            <rFont val="Lucida Console"/>
            <family val="3"/>
          </rPr>
          <t>_x000D_
ADAP. LUVAS.TES CURVAS COTOVELOS PLUGS FLANGES.....</t>
        </r>
      </text>
    </comment>
    <comment ref="AW656" authorId="0" shapeId="0" xr:uid="{9D30267F-5425-4F09-A246-E175D3A6AB3C}">
      <text>
        <r>
          <rPr>
            <sz val="10"/>
            <color indexed="81"/>
            <rFont val="Lucida Console"/>
            <family val="3"/>
          </rPr>
          <t>Tempo de Estoque (Meses)_x000D_
_x000D_
143,0</t>
        </r>
      </text>
    </comment>
    <comment ref="A657" authorId="0" shapeId="0" xr:uid="{64FBF414-1BEB-4802-96AF-7C0453B317E2}">
      <text>
        <r>
          <rPr>
            <sz val="10"/>
            <color indexed="81"/>
            <rFont val="Lucida Console"/>
            <family val="3"/>
          </rPr>
          <t>_x000D_
112163</t>
        </r>
      </text>
    </comment>
    <comment ref="B657" authorId="0" shapeId="0" xr:uid="{A64002EC-6C06-4FF0-9F81-492E38DA2FF9}">
      <text>
        <r>
          <rPr>
            <sz val="10"/>
            <color indexed="81"/>
            <rFont val="Lucida Console"/>
            <family val="3"/>
          </rPr>
          <t>DESCRIÇÃO DETALHADA_x000D_
PLUG MOVEL 2P + T 90° PADRAO NBR 14136 DE 10A/250V GIGANTE</t>
        </r>
      </text>
    </comment>
    <comment ref="G657" authorId="0" shapeId="0" xr:uid="{938B9D61-C557-4F1E-BB73-55887518CEC2}">
      <text>
        <r>
          <rPr>
            <sz val="10"/>
            <color indexed="81"/>
            <rFont val="Lucida Console"/>
            <family val="3"/>
          </rPr>
          <t>_x000D_
Últ estimativa : 1.000_x000D_
Enviada em     : 17.01.2020_x000D_
Ata - Venc     : 126/19 - 06.05.2020</t>
        </r>
      </text>
    </comment>
    <comment ref="O657" authorId="0" shapeId="0" xr:uid="{83C699D3-1A45-445E-9644-3956737A6AAA}">
      <text>
        <r>
          <rPr>
            <sz val="10"/>
            <color indexed="81"/>
            <rFont val="Lucida Console"/>
            <family val="3"/>
          </rPr>
          <t>_x000D_
Pertencia a ATA nº 126/19_x000D_
Estimativa de Renovação enviada em 17.01.2020 - Qtd 1.000_x000D_
PE 153/20 lote 4 (Impróspero)_x000D_
16.09.20 = Finalizado</t>
        </r>
      </text>
    </comment>
    <comment ref="W657" authorId="0" shapeId="0" xr:uid="{C219953F-AD45-4987-B6CD-EB5EB6782BEF}">
      <text>
        <r>
          <rPr>
            <sz val="10"/>
            <color indexed="81"/>
            <rFont val="Lucida Console"/>
            <family val="3"/>
          </rPr>
          <t>_x000D_
DM-Elétrica</t>
        </r>
      </text>
    </comment>
    <comment ref="X657" authorId="0" shapeId="0" xr:uid="{F60FC91B-9ADD-47C7-8C60-DF9C093D769E}">
      <text>
        <r>
          <rPr>
            <sz val="10"/>
            <color indexed="81"/>
            <rFont val="Lucida Console"/>
            <family val="3"/>
          </rPr>
          <t>_x000D_
EQUIP. MAT. P/ GERACAO, TRANSM. DISTR. RETIF...</t>
        </r>
      </text>
    </comment>
    <comment ref="Y657" authorId="0" shapeId="0" xr:uid="{DCFEF5F7-B453-4CE0-B0CF-20BBF34B55A5}">
      <text>
        <r>
          <rPr>
            <sz val="10"/>
            <color indexed="81"/>
            <rFont val="Lucida Console"/>
            <family val="3"/>
          </rPr>
          <t>_x000D_
INTERRUPTORES DE USO DOMESTICO E INDUSTRIAL</t>
        </r>
      </text>
    </comment>
    <comment ref="AW657" authorId="0" shapeId="0" xr:uid="{6CC32BBB-4923-4ECB-B5EF-153A38DDD775}">
      <text>
        <r>
          <rPr>
            <sz val="10"/>
            <color indexed="81"/>
            <rFont val="Lucida Console"/>
            <family val="3"/>
          </rPr>
          <t>Tempo de Estoque (Meses)_x000D_
_x000D_
1.139,0</t>
        </r>
      </text>
    </comment>
    <comment ref="A658" authorId="0" shapeId="0" xr:uid="{C7E17BCC-59A7-4295-BEA1-8BD8D678DFEF}">
      <text>
        <r>
          <rPr>
            <sz val="10"/>
            <color indexed="81"/>
            <rFont val="Lucida Console"/>
            <family val="3"/>
          </rPr>
          <t>_x000D_
112162</t>
        </r>
      </text>
    </comment>
    <comment ref="B658" authorId="0" shapeId="0" xr:uid="{C1AE7B76-C1CC-4D6C-B746-4CEA9ACDB0F0}">
      <text>
        <r>
          <rPr>
            <sz val="10"/>
            <color indexed="81"/>
            <rFont val="Lucida Console"/>
            <family val="3"/>
          </rPr>
          <t>DESCRIÇÃO DETALHADA_x000D_
PLUG MOVEL 2P + T 90° PADRAO NBR 14136 DE 20A/250V GIGANTE</t>
        </r>
      </text>
    </comment>
    <comment ref="G658" authorId="0" shapeId="0" xr:uid="{87A27914-3AA9-4D56-A7D9-23B13DEDC95D}">
      <text>
        <r>
          <rPr>
            <sz val="10"/>
            <color indexed="81"/>
            <rFont val="Lucida Console"/>
            <family val="3"/>
          </rPr>
          <t>_x000D_
Últ estimativa : 360_x000D_
Enviada em     : 17.01.2020_x000D_
Ata - Venc     : 126/19 - 06.05.2020</t>
        </r>
      </text>
    </comment>
    <comment ref="O658" authorId="0" shapeId="0" xr:uid="{FC1D254B-4858-4E6B-9CBA-7C982A9F1B79}">
      <text>
        <r>
          <rPr>
            <sz val="10"/>
            <color indexed="81"/>
            <rFont val="Lucida Console"/>
            <family val="3"/>
          </rPr>
          <t>_x000D_
Pertencia a ATA nº 126/19_x000D_
Estimativa de Renovação enviada em 17.01.2020 - Qtd 360_x000D_
PE 153/20 lote 4 (Impróspero)_x000D_
16.09.20 = Finalizado</t>
        </r>
      </text>
    </comment>
    <comment ref="W658" authorId="0" shapeId="0" xr:uid="{5225600C-70B4-4D9F-8096-01BBE809C4A9}">
      <text>
        <r>
          <rPr>
            <sz val="10"/>
            <color indexed="81"/>
            <rFont val="Lucida Console"/>
            <family val="3"/>
          </rPr>
          <t>_x000D_
DM-Elétrica</t>
        </r>
      </text>
    </comment>
    <comment ref="X658" authorId="0" shapeId="0" xr:uid="{4C66BA16-6187-4075-888E-993353B72FEC}">
      <text>
        <r>
          <rPr>
            <sz val="10"/>
            <color indexed="81"/>
            <rFont val="Lucida Console"/>
            <family val="3"/>
          </rPr>
          <t>_x000D_
EQUIP. MAT. P/ GERACAO, TRANSM. DISTR. RETIF...</t>
        </r>
      </text>
    </comment>
    <comment ref="Y658" authorId="0" shapeId="0" xr:uid="{5065BF1F-A06A-4E34-B8D3-737C7AC22DD4}">
      <text>
        <r>
          <rPr>
            <sz val="10"/>
            <color indexed="81"/>
            <rFont val="Lucida Console"/>
            <family val="3"/>
          </rPr>
          <t>_x000D_
INTERRUPTORES DE USO DOMESTICO E INDUSTRIAL</t>
        </r>
      </text>
    </comment>
    <comment ref="AW658" authorId="0" shapeId="0" xr:uid="{07E0EAFB-B08C-45D3-B835-6276C653CE8C}">
      <text>
        <r>
          <rPr>
            <sz val="10"/>
            <color indexed="81"/>
            <rFont val="Lucida Console"/>
            <family val="3"/>
          </rPr>
          <t>Tempo de Estoque (Meses)_x000D_
_x000D_
263,0</t>
        </r>
      </text>
    </comment>
    <comment ref="A659" authorId="0" shapeId="0" xr:uid="{E3E79D84-2178-4749-B465-7DB95786233C}">
      <text>
        <r>
          <rPr>
            <sz val="10"/>
            <color indexed="81"/>
            <rFont val="Lucida Console"/>
            <family val="3"/>
          </rPr>
          <t>_x000D_
58706</t>
        </r>
      </text>
    </comment>
    <comment ref="B659" authorId="0" shapeId="0" xr:uid="{3FEF9147-5145-4572-91BE-0EF05217CB97}">
      <text>
        <r>
          <rPr>
            <sz val="10"/>
            <color indexed="81"/>
            <rFont val="Lucida Console"/>
            <family val="3"/>
          </rPr>
          <t>DESCRIÇÃO DETALHADA_x000D_
PONTALETE DE CEDRINHO 3" X 3" - COM 03 METROS DE COMPRIMENTO</t>
        </r>
      </text>
    </comment>
    <comment ref="G659" authorId="0" shapeId="0" xr:uid="{6362587E-0ED2-45F3-B364-7D08E69ED1C3}">
      <text>
        <r>
          <rPr>
            <sz val="10"/>
            <color indexed="81"/>
            <rFont val="Lucida Console"/>
            <family val="3"/>
          </rPr>
          <t>_x000D_
Últ estimativa : 0_x000D_
Enviada em     : 25.06.2020_x000D_
Ata - Venc     : 257/19 - 15.10.2020</t>
        </r>
      </text>
    </comment>
    <comment ref="O659" authorId="0" shapeId="0" xr:uid="{595F0AA5-B3FB-4E6C-8EF9-4423C1DBFC8A}">
      <text>
        <r>
          <rPr>
            <sz val="10"/>
            <color indexed="81"/>
            <rFont val="Lucida Console"/>
            <family val="3"/>
          </rPr>
          <t xml:space="preserve">_x000D_
Pertencia a ATA nº 257/19_x000D_
Estimativa de Renovação enviada em 25.06.2020 - Qtd _x000D_
PP 111/19 lote _x000D_
18.09.19 = </t>
        </r>
      </text>
    </comment>
    <comment ref="W659" authorId="0" shapeId="0" xr:uid="{859DE9C0-D625-46A6-AF47-932A6165A979}">
      <text>
        <r>
          <rPr>
            <sz val="10"/>
            <color indexed="81"/>
            <rFont val="Lucida Console"/>
            <family val="3"/>
          </rPr>
          <t>_x000D_
DM-Construção</t>
        </r>
      </text>
    </comment>
    <comment ref="X659" authorId="0" shapeId="0" xr:uid="{5EB79BA7-233B-40BF-BE3D-975BBDA41228}">
      <text>
        <r>
          <rPr>
            <sz val="10"/>
            <color indexed="81"/>
            <rFont val="Lucida Console"/>
            <family val="3"/>
          </rPr>
          <t>_x000D_
MADEIRAS,LAMINADOS,COMPENSADOS E AGLOMERADOS</t>
        </r>
      </text>
    </comment>
    <comment ref="Y659" authorId="0" shapeId="0" xr:uid="{1F6D11E0-A7B9-4C1A-9BEF-05EB771A5BFD}">
      <text>
        <r>
          <rPr>
            <sz val="10"/>
            <color indexed="81"/>
            <rFont val="Lucida Console"/>
            <family val="3"/>
          </rPr>
          <t>_x000D_
PONTALETES, CAIBROS, PRANCHAS E VIGAS</t>
        </r>
      </text>
    </comment>
    <comment ref="AW659" authorId="0" shapeId="0" xr:uid="{27F38137-25EB-4DFF-81E7-4C01685E5191}">
      <text>
        <r>
          <rPr>
            <sz val="10"/>
            <color indexed="81"/>
            <rFont val="Lucida Console"/>
            <family val="3"/>
          </rPr>
          <t>Tempo de Estoque (Meses)_x000D_
_x000D_
450,0</t>
        </r>
      </text>
    </comment>
    <comment ref="A660" authorId="0" shapeId="0" xr:uid="{9E38DC68-AD91-4AC8-87D1-C974E2BA79D4}">
      <text>
        <r>
          <rPr>
            <sz val="10"/>
            <color indexed="81"/>
            <rFont val="Lucida Console"/>
            <family val="3"/>
          </rPr>
          <t>_x000D_
134570</t>
        </r>
      </text>
    </comment>
    <comment ref="B660" authorId="0" shapeId="0" xr:uid="{C31A5D99-8D8B-47F3-952E-B37994DFBA2B}">
      <text>
        <r>
          <rPr>
            <sz val="10"/>
            <color indexed="81"/>
            <rFont val="Lucida Console"/>
            <family val="3"/>
          </rPr>
          <t>DESCRIÇÃO DETALHADA_x000D_
PONTEIRA BIT PH2 DUPLA, IMANTADA, COMPRIMENTO DE 110 MM, EM ACO CROMO VANADIO</t>
        </r>
      </text>
    </comment>
    <comment ref="W660" authorId="0" shapeId="0" xr:uid="{DF9A4711-5B1F-47A3-946F-D1999DE11E88}">
      <text>
        <r>
          <rPr>
            <sz val="10"/>
            <color indexed="81"/>
            <rFont val="Lucida Console"/>
            <family val="3"/>
          </rPr>
          <t>_x000D_
DM-Marcenaria</t>
        </r>
      </text>
    </comment>
    <comment ref="X660" authorId="0" shapeId="0" xr:uid="{5BFB8A76-626A-43CD-A0E1-699C4873AF7A}">
      <text>
        <r>
          <rPr>
            <sz val="10"/>
            <color indexed="81"/>
            <rFont val="Lucida Console"/>
            <family val="3"/>
          </rPr>
          <t>_x000D_
FERRAMENTAS MAQ.FERRAMENTAS,ELETR.PECAS E ACESSORI</t>
        </r>
      </text>
    </comment>
    <comment ref="Y660" authorId="0" shapeId="0" xr:uid="{48CE94BA-AFF4-46F3-B2A0-CFC0C96FE07F}">
      <text>
        <r>
          <rPr>
            <sz val="10"/>
            <color indexed="81"/>
            <rFont val="Lucida Console"/>
            <family val="3"/>
          </rPr>
          <t>_x000D_
BITS E BEDAMES</t>
        </r>
      </text>
    </comment>
    <comment ref="AW660" authorId="0" shapeId="0" xr:uid="{98EC995A-D516-46C1-A877-0FB1CDECA82C}">
      <text>
        <r>
          <rPr>
            <sz val="10"/>
            <color indexed="81"/>
            <rFont val="Lucida Console"/>
            <family val="3"/>
          </rPr>
          <t>Tempo de Estoque (Meses)_x000D_
_x000D_
300,0</t>
        </r>
      </text>
    </comment>
    <comment ref="A661" authorId="0" shapeId="0" xr:uid="{F994989F-199C-4843-B8D9-4FE57EDD5A04}">
      <text>
        <r>
          <rPr>
            <sz val="10"/>
            <color indexed="81"/>
            <rFont val="Lucida Console"/>
            <family val="3"/>
          </rPr>
          <t>_x000D_
55836</t>
        </r>
      </text>
    </comment>
    <comment ref="B661" authorId="0" shapeId="0" xr:uid="{EA970D95-F7AC-458E-83BD-D1F0374BEF75}">
      <text>
        <r>
          <rPr>
            <sz val="10"/>
            <color indexed="81"/>
            <rFont val="Lucida Console"/>
            <family val="3"/>
          </rPr>
          <t>DESCRIÇÃO DETALHADA_x000D_
PONTEIRA DE BORRACHA - DIAMETRO INTERNO 7/8"</t>
        </r>
      </text>
    </comment>
    <comment ref="W661" authorId="0" shapeId="0" xr:uid="{FE891A05-A323-4871-A9EE-9AAFEA3CAF3B}">
      <text>
        <r>
          <rPr>
            <sz val="10"/>
            <color indexed="81"/>
            <rFont val="Lucida Console"/>
            <family val="3"/>
          </rPr>
          <t>_x000D_
DM-Marcenaria</t>
        </r>
      </text>
    </comment>
    <comment ref="X661" authorId="0" shapeId="0" xr:uid="{AF000DD7-CA49-4C54-8A56-1900F7DB98E8}">
      <text>
        <r>
          <rPr>
            <sz val="10"/>
            <color indexed="81"/>
            <rFont val="Lucida Console"/>
            <family val="3"/>
          </rPr>
          <t>_x000D_
MOBILIARIO E COFRE</t>
        </r>
      </text>
    </comment>
    <comment ref="Y661" authorId="0" shapeId="0" xr:uid="{DF235452-AF66-42CD-8D8A-8064CCF8E606}">
      <text>
        <r>
          <rPr>
            <sz val="10"/>
            <color indexed="81"/>
            <rFont val="Lucida Console"/>
            <family val="3"/>
          </rPr>
          <t>_x000D_
ACESSORIOS</t>
        </r>
      </text>
    </comment>
    <comment ref="AW661" authorId="0" shapeId="0" xr:uid="{AE7FAB2C-A6E3-4496-8AFE-08548C62DCEF}">
      <text>
        <r>
          <rPr>
            <sz val="10"/>
            <color indexed="81"/>
            <rFont val="Lucida Console"/>
            <family val="3"/>
          </rPr>
          <t>Tempo de Estoque (Meses)_x000D_
_x000D_
9.108,0</t>
        </r>
      </text>
    </comment>
    <comment ref="A662" authorId="0" shapeId="0" xr:uid="{51E973F4-35E4-432C-B2EC-C5520F4287BA}">
      <text>
        <r>
          <rPr>
            <sz val="10"/>
            <color indexed="81"/>
            <rFont val="Lucida Console"/>
            <family val="3"/>
          </rPr>
          <t>_x000D_
134558</t>
        </r>
      </text>
    </comment>
    <comment ref="B662" authorId="0" shapeId="0" xr:uid="{2C1471C4-17D6-48F1-9D03-754944BFF8E3}">
      <text>
        <r>
          <rPr>
            <sz val="10"/>
            <color indexed="81"/>
            <rFont val="Lucida Console"/>
            <family val="3"/>
          </rPr>
          <t>DESCRIÇÃO DETALHADA_x000D_
PONTEIRA PLASTICA INTERNA NA COR PRETA PARA TUBO QUADRADO DE 1"</t>
        </r>
      </text>
    </comment>
    <comment ref="W662" authorId="0" shapeId="0" xr:uid="{5775E7E5-11C2-43A6-8591-3056317DFC4D}">
      <text>
        <r>
          <rPr>
            <sz val="10"/>
            <color indexed="81"/>
            <rFont val="Lucida Console"/>
            <family val="3"/>
          </rPr>
          <t>_x000D_
DM-Serralheria</t>
        </r>
      </text>
    </comment>
    <comment ref="X662" authorId="0" shapeId="0" xr:uid="{E5B89B08-4869-406B-9435-E7C2EC33CB0D}">
      <text>
        <r>
          <rPr>
            <sz val="10"/>
            <color indexed="81"/>
            <rFont val="Lucida Console"/>
            <family val="3"/>
          </rPr>
          <t>_x000D_
FERRAMENTAS MAQ.FERRAMENTAS,ELETR.PECAS E ACESSORI</t>
        </r>
      </text>
    </comment>
    <comment ref="Y662" authorId="0" shapeId="0" xr:uid="{B487D26B-2938-497F-BB22-E7C83A5EE0E3}">
      <text>
        <r>
          <rPr>
            <sz val="10"/>
            <color indexed="81"/>
            <rFont val="Lucida Console"/>
            <family val="3"/>
          </rPr>
          <t>_x000D_
PECAS E COMPONENTES</t>
        </r>
      </text>
    </comment>
    <comment ref="AW662" authorId="0" shapeId="0" xr:uid="{F5986FB4-8254-4843-9912-010C7E875E2B}">
      <text>
        <r>
          <rPr>
            <sz val="10"/>
            <color indexed="81"/>
            <rFont val="Lucida Console"/>
            <family val="3"/>
          </rPr>
          <t>Tempo de Estoque (Meses)_x000D_
_x000D_
17.660,0</t>
        </r>
      </text>
    </comment>
    <comment ref="A663" authorId="0" shapeId="0" xr:uid="{342735E1-F4F2-462F-8748-9C96572731BB}">
      <text>
        <r>
          <rPr>
            <sz val="10"/>
            <color indexed="81"/>
            <rFont val="Lucida Console"/>
            <family val="3"/>
          </rPr>
          <t>_x000D_
134559</t>
        </r>
      </text>
    </comment>
    <comment ref="B663" authorId="0" shapeId="0" xr:uid="{642F22C8-59C4-436B-BC10-A7BF5ED40D24}">
      <text>
        <r>
          <rPr>
            <sz val="10"/>
            <color indexed="81"/>
            <rFont val="Lucida Console"/>
            <family val="3"/>
          </rPr>
          <t>DESCRIÇÃO DETALHADA_x000D_
PONTEIRA PLASTICA NA COR PRETA PARA TUBO RETANGULAR 20 MM X 40 MM</t>
        </r>
      </text>
    </comment>
    <comment ref="W663" authorId="0" shapeId="0" xr:uid="{B2A5E4F9-E187-4006-BA92-9B72B5AD5609}">
      <text>
        <r>
          <rPr>
            <sz val="10"/>
            <color indexed="81"/>
            <rFont val="Lucida Console"/>
            <family val="3"/>
          </rPr>
          <t>_x000D_
DM-Serralheria</t>
        </r>
      </text>
    </comment>
    <comment ref="X663" authorId="0" shapeId="0" xr:uid="{0C32F0F5-036E-46E9-AEC2-D533222C113A}">
      <text>
        <r>
          <rPr>
            <sz val="10"/>
            <color indexed="81"/>
            <rFont val="Lucida Console"/>
            <family val="3"/>
          </rPr>
          <t>_x000D_
FERRAMENTAS MAQ.FERRAMENTAS,ELETR.PECAS E ACESSORI</t>
        </r>
      </text>
    </comment>
    <comment ref="Y663" authorId="0" shapeId="0" xr:uid="{1A5BC7FF-93DD-4D19-A560-717E79F683C0}">
      <text>
        <r>
          <rPr>
            <sz val="10"/>
            <color indexed="81"/>
            <rFont val="Lucida Console"/>
            <family val="3"/>
          </rPr>
          <t>_x000D_
PECAS E COMPONENTES</t>
        </r>
      </text>
    </comment>
    <comment ref="AW663" authorId="0" shapeId="0" xr:uid="{B1A37696-6C4E-4BDF-A751-DAEA9AE8A535}">
      <text>
        <r>
          <rPr>
            <sz val="10"/>
            <color indexed="81"/>
            <rFont val="Lucida Console"/>
            <family val="3"/>
          </rPr>
          <t>Tempo de Estoque (Meses)_x000D_
_x000D_
14.800,0</t>
        </r>
      </text>
    </comment>
    <comment ref="A664" authorId="0" shapeId="0" xr:uid="{BA216C7D-FAA2-4E78-8FBA-4DFF0E7767A1}">
      <text>
        <r>
          <rPr>
            <sz val="10"/>
            <color indexed="81"/>
            <rFont val="Lucida Console"/>
            <family val="3"/>
          </rPr>
          <t>_x000D_
64462</t>
        </r>
      </text>
    </comment>
    <comment ref="B664" authorId="0" shapeId="0" xr:uid="{372B73C5-27E3-481B-BA38-A1DAA1AEED35}">
      <text>
        <r>
          <rPr>
            <sz val="10"/>
            <color indexed="81"/>
            <rFont val="Lucida Console"/>
            <family val="3"/>
          </rPr>
          <t>DESCRIÇÃO DETALHADA_x000D_
PORCA SEXTAVADA DE ACO DE 1/4"</t>
        </r>
      </text>
    </comment>
    <comment ref="W664" authorId="0" shapeId="0" xr:uid="{AC6C54B2-6419-4DE6-BD4A-CCDB8E66ADD5}">
      <text>
        <r>
          <rPr>
            <sz val="10"/>
            <color indexed="81"/>
            <rFont val="Lucida Console"/>
            <family val="3"/>
          </rPr>
          <t>_x000D_
DM-Serralheria</t>
        </r>
      </text>
    </comment>
    <comment ref="X664" authorId="0" shapeId="0" xr:uid="{6FA0BAFA-E09A-4B3A-9D25-A5A48A48D282}">
      <text>
        <r>
          <rPr>
            <sz val="10"/>
            <color indexed="81"/>
            <rFont val="Lucida Console"/>
            <family val="3"/>
          </rPr>
          <t>_x000D_
PARAFUSOS ELEM. VEDACAO UNIAO CONEX . FIXACAO</t>
        </r>
      </text>
    </comment>
    <comment ref="Y664" authorId="0" shapeId="0" xr:uid="{6747FFE7-586E-46A6-A980-F9B69998509D}">
      <text>
        <r>
          <rPr>
            <sz val="10"/>
            <color indexed="81"/>
            <rFont val="Lucida Console"/>
            <family val="3"/>
          </rPr>
          <t>_x000D_
PORCAS</t>
        </r>
      </text>
    </comment>
    <comment ref="AW664" authorId="0" shapeId="0" xr:uid="{6DF26E53-B02E-4BCE-A943-22D787EDD3F8}">
      <text>
        <r>
          <rPr>
            <sz val="10"/>
            <color indexed="81"/>
            <rFont val="Lucida Console"/>
            <family val="3"/>
          </rPr>
          <t>Tempo de Estoque (Meses)_x000D_
_x000D_
8.061,0</t>
        </r>
      </text>
    </comment>
    <comment ref="A665" authorId="0" shapeId="0" xr:uid="{656D582F-A311-4DE4-8F8E-DA5CD22593AC}">
      <text>
        <r>
          <rPr>
            <sz val="10"/>
            <color indexed="81"/>
            <rFont val="Lucida Console"/>
            <family val="3"/>
          </rPr>
          <t>_x000D_
139957</t>
        </r>
      </text>
    </comment>
    <comment ref="B665" authorId="0" shapeId="0" xr:uid="{49C1F263-E527-4976-A865-E2CC3E667E53}">
      <text>
        <r>
          <rPr>
            <sz val="10"/>
            <color indexed="81"/>
            <rFont val="Lucida Console"/>
            <family val="3"/>
          </rPr>
          <t>DESCRIÇÃO DETALHADA_x000D_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G665" authorId="0" shapeId="0" xr:uid="{3720422C-6A28-4A1D-A950-C70B6B9499FB}">
      <text>
        <r>
          <rPr>
            <sz val="10"/>
            <color indexed="81"/>
            <rFont val="Lucida Console"/>
            <family val="3"/>
          </rPr>
          <t>_x000D_
Últ estimativa : 5.000_x000D_
Enviada em     : 08.09.2020_x000D_
Ata - Venc     : 105/21 - 07.04.2022</t>
        </r>
      </text>
    </comment>
    <comment ref="O665" authorId="0" shapeId="0" xr:uid="{7B1F8524-B084-4AFE-8894-9C8F54727194}">
      <text>
        <r>
          <rPr>
            <sz val="10"/>
            <color indexed="81"/>
            <rFont val="Lucida Console"/>
            <family val="3"/>
          </rPr>
          <t xml:space="preserve">_x000D_
Pertencia a ATA nº 105/21_x000D_
Estimativa de Renovação enviada em 08.09.2020 - Qtd 5.000_x000D_
PE  26/21 lote _x000D_
 = </t>
        </r>
      </text>
    </comment>
    <comment ref="W665" authorId="0" shapeId="0" xr:uid="{3F3EBA62-3D34-4F67-B580-D2A1FEA1AC24}">
      <text>
        <r>
          <rPr>
            <sz val="10"/>
            <color indexed="81"/>
            <rFont val="Lucida Console"/>
            <family val="3"/>
          </rPr>
          <t>_x000D_
DM-Construção</t>
        </r>
      </text>
    </comment>
    <comment ref="X665" authorId="0" shapeId="0" xr:uid="{4E6FB132-A7F2-4DFD-94E8-9DD68B7D5F4B}">
      <text>
        <r>
          <rPr>
            <sz val="10"/>
            <color indexed="81"/>
            <rFont val="Lucida Console"/>
            <family val="3"/>
          </rPr>
          <t>_x000D_
MAT.E EQUIP. P/ CONSTR.CIVIL E CONSERV. DE VIAS PUBL.</t>
        </r>
      </text>
    </comment>
    <comment ref="Y665" authorId="0" shapeId="0" xr:uid="{E9E7F3EA-E566-4999-AC4A-8287A8CB1235}">
      <text>
        <r>
          <rPr>
            <sz val="10"/>
            <color indexed="81"/>
            <rFont val="Lucida Console"/>
            <family val="3"/>
          </rPr>
          <t>_x000D_
PISOS DE BORRACHA, PVC E OUTROS COLAVEIS</t>
        </r>
      </text>
    </comment>
    <comment ref="AW665" authorId="0" shapeId="0" xr:uid="{595019A7-186D-4DBD-BACF-48DE074D5471}">
      <text>
        <r>
          <rPr>
            <sz val="10"/>
            <color indexed="81"/>
            <rFont val="Lucida Console"/>
            <family val="3"/>
          </rPr>
          <t>Tempo de Estoque (Meses)_x000D_
_x000D_
0,0</t>
        </r>
      </text>
    </comment>
    <comment ref="A666" authorId="0" shapeId="0" xr:uid="{34AF8EFB-FD2B-478E-9340-7984CF06CADA}">
      <text>
        <r>
          <rPr>
            <sz val="10"/>
            <color indexed="81"/>
            <rFont val="Lucida Console"/>
            <family val="3"/>
          </rPr>
          <t>_x000D_
139958</t>
        </r>
      </text>
    </comment>
    <comment ref="B666" authorId="0" shapeId="0" xr:uid="{FC7736D5-7EE9-469C-B45E-0E46FDFC30D8}">
      <text>
        <r>
          <rPr>
            <sz val="10"/>
            <color indexed="81"/>
            <rFont val="Lucida Console"/>
            <family val="3"/>
          </rPr>
          <t>DESCRIÇÃO DETALHADA_x000D_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G666" authorId="0" shapeId="0" xr:uid="{6334B49F-5EE7-4D74-B8AD-883F61557089}">
      <text>
        <r>
          <rPr>
            <sz val="10"/>
            <color indexed="81"/>
            <rFont val="Lucida Console"/>
            <family val="3"/>
          </rPr>
          <t>_x000D_
Últ estimativa : 4.500_x000D_
Enviada em     : 08.09.2020_x000D_
Ata - Venc     : 105/21 - 07.04.2022</t>
        </r>
      </text>
    </comment>
    <comment ref="O666" authorId="0" shapeId="0" xr:uid="{F01CCE26-C5EF-4089-A910-C6A8D078F9A4}">
      <text>
        <r>
          <rPr>
            <sz val="10"/>
            <color indexed="81"/>
            <rFont val="Lucida Console"/>
            <family val="3"/>
          </rPr>
          <t xml:space="preserve">_x000D_
Pertencia a ATA nº 105/21_x000D_
Estimativa de Renovação enviada em 08.09.2020 - Qtd 4.500_x000D_
PE  26/21 lote _x000D_
 = </t>
        </r>
      </text>
    </comment>
    <comment ref="W666" authorId="0" shapeId="0" xr:uid="{78395C59-23BB-439D-9C22-2E3B7D179F47}">
      <text>
        <r>
          <rPr>
            <sz val="10"/>
            <color indexed="81"/>
            <rFont val="Lucida Console"/>
            <family val="3"/>
          </rPr>
          <t>_x000D_
DM-Construção</t>
        </r>
      </text>
    </comment>
    <comment ref="X666" authorId="0" shapeId="0" xr:uid="{3D15EA43-CFD9-4EF3-ADA6-9ADD66F3498D}">
      <text>
        <r>
          <rPr>
            <sz val="10"/>
            <color indexed="81"/>
            <rFont val="Lucida Console"/>
            <family val="3"/>
          </rPr>
          <t>_x000D_
MAT.E EQUIP. P/ CONSTR.CIVIL E CONSERV. DE VIAS PUBL.</t>
        </r>
      </text>
    </comment>
    <comment ref="Y666" authorId="0" shapeId="0" xr:uid="{31584CE0-5C45-4888-B0EB-C53F46DBD4A3}">
      <text>
        <r>
          <rPr>
            <sz val="10"/>
            <color indexed="81"/>
            <rFont val="Lucida Console"/>
            <family val="3"/>
          </rPr>
          <t>_x000D_
PISOS DE BORRACHA, PVC E OUTROS COLAVEIS</t>
        </r>
      </text>
    </comment>
    <comment ref="AW666" authorId="0" shapeId="0" xr:uid="{FB512D30-D47F-4B04-BDF8-6EC80F68D303}">
      <text>
        <r>
          <rPr>
            <sz val="10"/>
            <color indexed="81"/>
            <rFont val="Lucida Console"/>
            <family val="3"/>
          </rPr>
          <t>Tempo de Estoque (Meses)_x000D_
_x000D_
0,0</t>
        </r>
      </text>
    </comment>
    <comment ref="A667" authorId="0" shapeId="0" xr:uid="{3B0BDD74-70C0-47CE-AFF3-E36F15681EE8}">
      <text>
        <r>
          <rPr>
            <sz val="10"/>
            <color indexed="81"/>
            <rFont val="Lucida Console"/>
            <family val="3"/>
          </rPr>
          <t>_x000D_
87247</t>
        </r>
      </text>
    </comment>
    <comment ref="B667" authorId="0" shapeId="0" xr:uid="{8269C81F-9953-4C84-80F3-B6BDDE159633}">
      <text>
        <r>
          <rPr>
            <sz val="10"/>
            <color indexed="81"/>
            <rFont val="Lucida Console"/>
            <family val="3"/>
          </rPr>
          <t>DESCRIÇÃO DETALHADA_x000D_
PORTA CADEADO DE FERRO ZINCADO 2"</t>
        </r>
      </text>
    </comment>
    <comment ref="W667" authorId="0" shapeId="0" xr:uid="{96A3275D-4FAD-482B-B556-53717BCAE21E}">
      <text>
        <r>
          <rPr>
            <sz val="10"/>
            <color indexed="81"/>
            <rFont val="Lucida Console"/>
            <family val="3"/>
          </rPr>
          <t>_x000D_
Administrativo</t>
        </r>
      </text>
    </comment>
    <comment ref="X667" authorId="0" shapeId="0" xr:uid="{48382894-FFEA-4539-97BF-BC28DB7D6872}">
      <text>
        <r>
          <rPr>
            <sz val="10"/>
            <color indexed="81"/>
            <rFont val="Lucida Console"/>
            <family val="3"/>
          </rPr>
          <t>_x000D_
MAT.E EQUIP. P/ CONSTR.CIVIL E CONSERV. DE VIAS PUBL.</t>
        </r>
      </text>
    </comment>
    <comment ref="Y667" authorId="0" shapeId="0" xr:uid="{92686E91-0D23-4150-BABA-50ED9BA7D05B}">
      <text>
        <r>
          <rPr>
            <sz val="10"/>
            <color indexed="81"/>
            <rFont val="Lucida Console"/>
            <family val="3"/>
          </rPr>
          <t>_x000D_
CADEADOS</t>
        </r>
      </text>
    </comment>
    <comment ref="AW667" authorId="0" shapeId="0" xr:uid="{1CB568CD-8ED3-4A60-B48E-BD03F48FC32B}">
      <text>
        <r>
          <rPr>
            <sz val="10"/>
            <color indexed="81"/>
            <rFont val="Lucida Console"/>
            <family val="3"/>
          </rPr>
          <t>Tempo de Estoque (Meses)_x000D_
_x000D_
347,0</t>
        </r>
      </text>
    </comment>
    <comment ref="A668" authorId="0" shapeId="0" xr:uid="{10132C59-BC23-45EB-905C-D61457AD1A25}">
      <text>
        <r>
          <rPr>
            <sz val="10"/>
            <color indexed="81"/>
            <rFont val="Lucida Console"/>
            <family val="3"/>
          </rPr>
          <t>_x000D_
14056</t>
        </r>
      </text>
    </comment>
    <comment ref="B668" authorId="0" shapeId="0" xr:uid="{A19C4E90-ABB9-4053-91DF-65B88608CBCE}">
      <text>
        <r>
          <rPr>
            <sz val="10"/>
            <color indexed="81"/>
            <rFont val="Lucida Console"/>
            <family val="3"/>
          </rPr>
          <t>DESCRIÇÃO DETALHADA_x000D_
PORTA CADEADO DE FERRO ZINCADO DE 3 1/2"</t>
        </r>
      </text>
    </comment>
    <comment ref="W668" authorId="0" shapeId="0" xr:uid="{5D462A40-CFBB-42A7-A662-C5145B7C6E60}">
      <text>
        <r>
          <rPr>
            <sz val="10"/>
            <color indexed="81"/>
            <rFont val="Lucida Console"/>
            <family val="3"/>
          </rPr>
          <t>_x000D_
Administrativo</t>
        </r>
      </text>
    </comment>
    <comment ref="X668" authorId="0" shapeId="0" xr:uid="{7AC850D0-6FB8-41C1-A686-1A9067CBE765}">
      <text>
        <r>
          <rPr>
            <sz val="10"/>
            <color indexed="81"/>
            <rFont val="Lucida Console"/>
            <family val="3"/>
          </rPr>
          <t>_x000D_
MAT.E EQUIP. P/ CONSTR.CIVIL E CONSERV. DE VIAS PUBL.</t>
        </r>
      </text>
    </comment>
    <comment ref="Y668" authorId="0" shapeId="0" xr:uid="{3EF9A89A-6DAB-48E1-8124-DA75D372C9E6}">
      <text>
        <r>
          <rPr>
            <sz val="10"/>
            <color indexed="81"/>
            <rFont val="Lucida Console"/>
            <family val="3"/>
          </rPr>
          <t>_x000D_
CADEADOS</t>
        </r>
      </text>
    </comment>
    <comment ref="AW668" authorId="0" shapeId="0" xr:uid="{F045AA10-98DB-498E-8026-3BBF98130211}">
      <text>
        <r>
          <rPr>
            <sz val="10"/>
            <color indexed="81"/>
            <rFont val="Lucida Console"/>
            <family val="3"/>
          </rPr>
          <t>Tempo de Estoque (Meses)_x000D_
_x000D_
72,0</t>
        </r>
      </text>
    </comment>
    <comment ref="A669" authorId="0" shapeId="0" xr:uid="{D86031F3-C376-42B4-87D5-2047E2D45E22}">
      <text>
        <r>
          <rPr>
            <sz val="10"/>
            <color indexed="81"/>
            <rFont val="Lucida Console"/>
            <family val="3"/>
          </rPr>
          <t>_x000D_
102832</t>
        </r>
      </text>
    </comment>
    <comment ref="B669" authorId="0" shapeId="0" xr:uid="{2B34A183-6082-404A-9B81-B38DB5F9B199}">
      <text>
        <r>
          <rPr>
            <sz val="10"/>
            <color indexed="81"/>
            <rFont val="Lucida Console"/>
            <family val="3"/>
          </rPr>
          <t>DESCRIÇÃO DETALHADA_x000D_
PORTA GRELHA REDONDA, EM PVC, 100MM (4"), ALTURA MINIMA DE 20 MM</t>
        </r>
      </text>
    </comment>
    <comment ref="G669" authorId="0" shapeId="0" xr:uid="{742F56E8-A81F-45ED-8C76-1438ED5E0252}">
      <text>
        <r>
          <rPr>
            <sz val="10"/>
            <color indexed="81"/>
            <rFont val="Lucida Console"/>
            <family val="3"/>
          </rPr>
          <t>_x000D_
Últ estimativa : 0_x000D_
Enviada em     : 24.11.2020_x000D_
Ata - Venc     : 87/20 - 31.03.2021</t>
        </r>
      </text>
    </comment>
    <comment ref="O669" authorId="0" shapeId="0" xr:uid="{3FEB27D7-1328-4FE8-94AB-111CA75214EC}">
      <text>
        <r>
          <rPr>
            <sz val="10"/>
            <color indexed="81"/>
            <rFont val="Lucida Console"/>
            <family val="3"/>
          </rPr>
          <t>_x000D_
Pertencia a ATA nº 87/20_x000D_
Estimativa de Renovação enviada em 24.11.2020 - Qtd _x000D_
PE  10/20 lote 55_x000D_
30.04.20 = Processo conferido, finalizado.</t>
        </r>
      </text>
    </comment>
    <comment ref="W669" authorId="0" shapeId="0" xr:uid="{4632C952-E03A-4948-A694-846D223BAAD3}">
      <text>
        <r>
          <rPr>
            <sz val="10"/>
            <color indexed="81"/>
            <rFont val="Lucida Console"/>
            <family val="3"/>
          </rPr>
          <t>_x000D_
DM-Construção</t>
        </r>
      </text>
    </comment>
    <comment ref="X669" authorId="0" shapeId="0" xr:uid="{D3A3440E-6BB5-46A5-8A09-7824C03D4439}">
      <text>
        <r>
          <rPr>
            <sz val="10"/>
            <color indexed="81"/>
            <rFont val="Lucida Console"/>
            <family val="3"/>
          </rPr>
          <t>_x000D_
MAT.E EQUIP. P/ CONSTR.CIVIL E CONSERV. DE VIAS PUBL.</t>
        </r>
      </text>
    </comment>
    <comment ref="Y669" authorId="0" shapeId="0" xr:uid="{3A6EBC28-B81C-4EEF-B688-BCE1296B14BA}">
      <text>
        <r>
          <rPr>
            <sz val="10"/>
            <color indexed="81"/>
            <rFont val="Lucida Console"/>
            <family val="3"/>
          </rPr>
          <t>_x000D_
TAMPOS/GRELHAS P/ USO EM VIAS PUBLICAS</t>
        </r>
      </text>
    </comment>
    <comment ref="AW669" authorId="0" shapeId="0" xr:uid="{E2F0D32D-4D44-4473-A6CD-043874654C60}">
      <text>
        <r>
          <rPr>
            <sz val="10"/>
            <color indexed="81"/>
            <rFont val="Lucida Console"/>
            <family val="3"/>
          </rPr>
          <t>Tempo de Estoque (Meses)_x000D_
_x000D_
75,0</t>
        </r>
      </text>
    </comment>
    <comment ref="A670" authorId="0" shapeId="0" xr:uid="{A38ECE9F-A3CE-4017-8B65-71F255E129E1}">
      <text>
        <r>
          <rPr>
            <sz val="10"/>
            <color indexed="81"/>
            <rFont val="Lucida Console"/>
            <family val="3"/>
          </rPr>
          <t>_x000D_
24888</t>
        </r>
      </text>
    </comment>
    <comment ref="B670" authorId="0" shapeId="0" xr:uid="{FBE10A49-5796-4B04-9186-20AE90539050}">
      <text>
        <r>
          <rPr>
            <sz val="10"/>
            <color indexed="81"/>
            <rFont val="Lucida Console"/>
            <family val="3"/>
          </rPr>
          <t>DESCRIÇÃO DETALHADA_x000D_
PREGO COMUM DE CABECA CHATA - 10 X 10</t>
        </r>
      </text>
    </comment>
    <comment ref="W670" authorId="0" shapeId="0" xr:uid="{B6DB20A3-CBD3-4F23-AB09-4D0B68439183}">
      <text>
        <r>
          <rPr>
            <sz val="10"/>
            <color indexed="81"/>
            <rFont val="Lucida Console"/>
            <family val="3"/>
          </rPr>
          <t>_x000D_
DM-Construção</t>
        </r>
      </text>
    </comment>
    <comment ref="X670" authorId="0" shapeId="0" xr:uid="{DD50AA92-2472-4909-A609-918DC9218EAF}">
      <text>
        <r>
          <rPr>
            <sz val="10"/>
            <color indexed="81"/>
            <rFont val="Lucida Console"/>
            <family val="3"/>
          </rPr>
          <t>_x000D_
PARAFUSOS ELEM. VEDACAO UNIAO CONEX . FIXACAO</t>
        </r>
      </text>
    </comment>
    <comment ref="Y670" authorId="0" shapeId="0" xr:uid="{6FC48FA4-FD69-495A-8BE3-57920BE5E4D1}">
      <text>
        <r>
          <rPr>
            <sz val="10"/>
            <color indexed="81"/>
            <rFont val="Lucida Console"/>
            <family val="3"/>
          </rPr>
          <t>_x000D_
PREGOS E GRAMPOS</t>
        </r>
      </text>
    </comment>
    <comment ref="AW670" authorId="0" shapeId="0" xr:uid="{E762A924-66E8-45D3-9AB1-F0862818D0C9}">
      <text>
        <r>
          <rPr>
            <sz val="10"/>
            <color indexed="81"/>
            <rFont val="Lucida Console"/>
            <family val="3"/>
          </rPr>
          <t>Tempo de Estoque (Meses)_x000D_
_x000D_
96,0</t>
        </r>
      </text>
    </comment>
    <comment ref="A671" authorId="0" shapeId="0" xr:uid="{2F9EE930-B50B-4DB0-80F4-195A3DE303C2}">
      <text>
        <r>
          <rPr>
            <sz val="10"/>
            <color indexed="81"/>
            <rFont val="Lucida Console"/>
            <family val="3"/>
          </rPr>
          <t>_x000D_
18337</t>
        </r>
      </text>
    </comment>
    <comment ref="B671" authorId="0" shapeId="0" xr:uid="{78961775-EA43-4321-8E49-D6296E8A694B}">
      <text>
        <r>
          <rPr>
            <sz val="10"/>
            <color indexed="81"/>
            <rFont val="Lucida Console"/>
            <family val="3"/>
          </rPr>
          <t>DESCRIÇÃO DETALHADA_x000D_
PREGO COMUM DE CABECA CHATA - 12 X 12</t>
        </r>
      </text>
    </comment>
    <comment ref="W671" authorId="0" shapeId="0" xr:uid="{E07C7223-5B8C-44D8-A902-CE155E92F562}">
      <text>
        <r>
          <rPr>
            <sz val="10"/>
            <color indexed="81"/>
            <rFont val="Lucida Console"/>
            <family val="3"/>
          </rPr>
          <t>_x000D_
DM-Construção</t>
        </r>
      </text>
    </comment>
    <comment ref="X671" authorId="0" shapeId="0" xr:uid="{D8B85B93-8CC9-438F-A2A6-634BDA135F22}">
      <text>
        <r>
          <rPr>
            <sz val="10"/>
            <color indexed="81"/>
            <rFont val="Lucida Console"/>
            <family val="3"/>
          </rPr>
          <t>_x000D_
PARAFUSOS ELEM. VEDACAO UNIAO CONEX . FIXACAO</t>
        </r>
      </text>
    </comment>
    <comment ref="Y671" authorId="0" shapeId="0" xr:uid="{69A9FAF4-1313-445D-AF31-D646E9EA3E16}">
      <text>
        <r>
          <rPr>
            <sz val="10"/>
            <color indexed="81"/>
            <rFont val="Lucida Console"/>
            <family val="3"/>
          </rPr>
          <t>_x000D_
PREGOS E GRAMPOS</t>
        </r>
      </text>
    </comment>
    <comment ref="AW671" authorId="0" shapeId="0" xr:uid="{3DC151FD-89C8-4910-8B05-120AE38CCE17}">
      <text>
        <r>
          <rPr>
            <sz val="10"/>
            <color indexed="81"/>
            <rFont val="Lucida Console"/>
            <family val="3"/>
          </rPr>
          <t>Tempo de Estoque (Meses)_x000D_
_x000D_
22,0</t>
        </r>
      </text>
    </comment>
    <comment ref="A672" authorId="0" shapeId="0" xr:uid="{8A159EDB-59D4-4D26-A02A-838353018E7F}">
      <text>
        <r>
          <rPr>
            <sz val="10"/>
            <color indexed="81"/>
            <rFont val="Lucida Console"/>
            <family val="3"/>
          </rPr>
          <t>_x000D_
18346</t>
        </r>
      </text>
    </comment>
    <comment ref="B672" authorId="0" shapeId="0" xr:uid="{E4A0A427-3FDA-4958-97B1-E6F87F287C74}">
      <text>
        <r>
          <rPr>
            <sz val="10"/>
            <color indexed="81"/>
            <rFont val="Lucida Console"/>
            <family val="3"/>
          </rPr>
          <t>DESCRIÇÃO DETALHADA_x000D_
PREGO COMUM DE CABECA CHATA - 15 X 15</t>
        </r>
      </text>
    </comment>
    <comment ref="W672" authorId="0" shapeId="0" xr:uid="{9B94FC93-8509-47EC-904B-DEF54BC76F67}">
      <text>
        <r>
          <rPr>
            <sz val="10"/>
            <color indexed="81"/>
            <rFont val="Lucida Console"/>
            <family val="3"/>
          </rPr>
          <t>_x000D_
DM-Construção</t>
        </r>
      </text>
    </comment>
    <comment ref="X672" authorId="0" shapeId="0" xr:uid="{E28175F0-C89C-43AF-97D0-0D076F5AA168}">
      <text>
        <r>
          <rPr>
            <sz val="10"/>
            <color indexed="81"/>
            <rFont val="Lucida Console"/>
            <family val="3"/>
          </rPr>
          <t>_x000D_
PARAFUSOS ELEM. VEDACAO UNIAO CONEX . FIXACAO</t>
        </r>
      </text>
    </comment>
    <comment ref="Y672" authorId="0" shapeId="0" xr:uid="{0B79CA77-3E36-4A20-BFE6-4C700B155ED4}">
      <text>
        <r>
          <rPr>
            <sz val="10"/>
            <color indexed="81"/>
            <rFont val="Lucida Console"/>
            <family val="3"/>
          </rPr>
          <t>_x000D_
PREGOS E GRAMPOS</t>
        </r>
      </text>
    </comment>
    <comment ref="AW672" authorId="0" shapeId="0" xr:uid="{7A4EAC7E-FA4F-413C-B01D-B090F864D2D7}">
      <text>
        <r>
          <rPr>
            <sz val="10"/>
            <color indexed="81"/>
            <rFont val="Lucida Console"/>
            <family val="3"/>
          </rPr>
          <t>Tempo de Estoque (Meses)_x000D_
_x000D_
251,0</t>
        </r>
      </text>
    </comment>
    <comment ref="A673" authorId="0" shapeId="0" xr:uid="{ACE509D4-1F95-4351-9919-98E875FFA809}">
      <text>
        <r>
          <rPr>
            <sz val="10"/>
            <color indexed="81"/>
            <rFont val="Lucida Console"/>
            <family val="3"/>
          </rPr>
          <t>_x000D_
18353</t>
        </r>
      </text>
    </comment>
    <comment ref="B673" authorId="0" shapeId="0" xr:uid="{7E310E1A-D429-4209-9DA3-C1900B013B74}">
      <text>
        <r>
          <rPr>
            <sz val="10"/>
            <color indexed="81"/>
            <rFont val="Lucida Console"/>
            <family val="3"/>
          </rPr>
          <t>DESCRIÇÃO DETALHADA_x000D_
PREGO COMUM DE CABECA CHATA - 17 X 21</t>
        </r>
      </text>
    </comment>
    <comment ref="W673" authorId="0" shapeId="0" xr:uid="{60CDF3BD-D57A-4BB6-84B2-17D7E3DD3E9D}">
      <text>
        <r>
          <rPr>
            <sz val="10"/>
            <color indexed="81"/>
            <rFont val="Lucida Console"/>
            <family val="3"/>
          </rPr>
          <t>_x000D_
DM-Construção</t>
        </r>
      </text>
    </comment>
    <comment ref="X673" authorId="0" shapeId="0" xr:uid="{6AA9A2C1-B97D-4FC5-AB39-DE0DD6FD608A}">
      <text>
        <r>
          <rPr>
            <sz val="10"/>
            <color indexed="81"/>
            <rFont val="Lucida Console"/>
            <family val="3"/>
          </rPr>
          <t>_x000D_
PARAFUSOS ELEM. VEDACAO UNIAO CONEX . FIXACAO</t>
        </r>
      </text>
    </comment>
    <comment ref="Y673" authorId="0" shapeId="0" xr:uid="{3168C5D2-1A5A-4F28-BEC2-D3F139BC9DB5}">
      <text>
        <r>
          <rPr>
            <sz val="10"/>
            <color indexed="81"/>
            <rFont val="Lucida Console"/>
            <family val="3"/>
          </rPr>
          <t>_x000D_
PREGOS E GRAMPOS</t>
        </r>
      </text>
    </comment>
    <comment ref="AW673" authorId="0" shapeId="0" xr:uid="{91ADB1F4-4F17-4B98-BC12-57F2676B2C61}">
      <text>
        <r>
          <rPr>
            <sz val="10"/>
            <color indexed="81"/>
            <rFont val="Lucida Console"/>
            <family val="3"/>
          </rPr>
          <t>Tempo de Estoque (Meses)_x000D_
_x000D_
1.000,0</t>
        </r>
      </text>
    </comment>
    <comment ref="A674" authorId="0" shapeId="0" xr:uid="{FF1F2D18-0958-4FB6-8BA7-62999674124D}">
      <text>
        <r>
          <rPr>
            <sz val="10"/>
            <color indexed="81"/>
            <rFont val="Lucida Console"/>
            <family val="3"/>
          </rPr>
          <t>_x000D_
18357</t>
        </r>
      </text>
    </comment>
    <comment ref="B674" authorId="0" shapeId="0" xr:uid="{EEFE5F6F-64C3-4A5B-933C-39207CAB659B}">
      <text>
        <r>
          <rPr>
            <sz val="10"/>
            <color indexed="81"/>
            <rFont val="Lucida Console"/>
            <family val="3"/>
          </rPr>
          <t>DESCRIÇÃO DETALHADA_x000D_
PREGO COMUM DE CABECA CHATA - 18 X 27</t>
        </r>
      </text>
    </comment>
    <comment ref="W674" authorId="0" shapeId="0" xr:uid="{20B7E3E2-F9F5-45E0-A2A1-99F1569BEE6F}">
      <text>
        <r>
          <rPr>
            <sz val="10"/>
            <color indexed="81"/>
            <rFont val="Lucida Console"/>
            <family val="3"/>
          </rPr>
          <t>_x000D_
DM-Construção</t>
        </r>
      </text>
    </comment>
    <comment ref="X674" authorId="0" shapeId="0" xr:uid="{4E00CE75-677E-4809-99C6-79BD818B5531}">
      <text>
        <r>
          <rPr>
            <sz val="10"/>
            <color indexed="81"/>
            <rFont val="Lucida Console"/>
            <family val="3"/>
          </rPr>
          <t>_x000D_
PARAFUSOS ELEM. VEDACAO UNIAO CONEX . FIXACAO</t>
        </r>
      </text>
    </comment>
    <comment ref="Y674" authorId="0" shapeId="0" xr:uid="{2D74CB85-8EBA-49D5-BAD7-815BC4D02006}">
      <text>
        <r>
          <rPr>
            <sz val="10"/>
            <color indexed="81"/>
            <rFont val="Lucida Console"/>
            <family val="3"/>
          </rPr>
          <t>_x000D_
PREGOS E GRAMPOS</t>
        </r>
      </text>
    </comment>
    <comment ref="AW674" authorId="0" shapeId="0" xr:uid="{8D48D413-F677-4076-B8AA-BBD4264838BA}">
      <text>
        <r>
          <rPr>
            <sz val="10"/>
            <color indexed="81"/>
            <rFont val="Lucida Console"/>
            <family val="3"/>
          </rPr>
          <t>Tempo de Estoque (Meses)_x000D_
_x000D_
1.129,0</t>
        </r>
      </text>
    </comment>
    <comment ref="A675" authorId="0" shapeId="0" xr:uid="{9FC042F5-6D13-4C25-BA96-DBEB1E2DC18A}">
      <text>
        <r>
          <rPr>
            <sz val="10"/>
            <color indexed="81"/>
            <rFont val="Lucida Console"/>
            <family val="3"/>
          </rPr>
          <t>_x000D_
18358</t>
        </r>
      </text>
    </comment>
    <comment ref="B675" authorId="0" shapeId="0" xr:uid="{F301E8D7-00BC-433D-AAFA-366C1A915ECE}">
      <text>
        <r>
          <rPr>
            <sz val="10"/>
            <color indexed="81"/>
            <rFont val="Lucida Console"/>
            <family val="3"/>
          </rPr>
          <t>DESCRIÇÃO DETALHADA_x000D_
PREGO COMUM DE CABECA CHATA - 18 X 30</t>
        </r>
      </text>
    </comment>
    <comment ref="W675" authorId="0" shapeId="0" xr:uid="{C3A04429-8446-41AE-8E4C-5A4E5B2C6C5E}">
      <text>
        <r>
          <rPr>
            <sz val="10"/>
            <color indexed="81"/>
            <rFont val="Lucida Console"/>
            <family val="3"/>
          </rPr>
          <t>_x000D_
DM-Construção</t>
        </r>
      </text>
    </comment>
    <comment ref="X675" authorId="0" shapeId="0" xr:uid="{BF0DD295-7A75-4D08-8F9B-3E7190699338}">
      <text>
        <r>
          <rPr>
            <sz val="10"/>
            <color indexed="81"/>
            <rFont val="Lucida Console"/>
            <family val="3"/>
          </rPr>
          <t>_x000D_
PARAFUSOS ELEM. VEDACAO UNIAO CONEX . FIXACAO</t>
        </r>
      </text>
    </comment>
    <comment ref="Y675" authorId="0" shapeId="0" xr:uid="{9B2C2C14-240C-4010-A622-D435084D9E8A}">
      <text>
        <r>
          <rPr>
            <sz val="10"/>
            <color indexed="81"/>
            <rFont val="Lucida Console"/>
            <family val="3"/>
          </rPr>
          <t>_x000D_
PREGOS E GRAMPOS</t>
        </r>
      </text>
    </comment>
    <comment ref="AW675" authorId="0" shapeId="0" xr:uid="{291A1EA9-33C6-4641-A681-68AB69CEE48F}">
      <text>
        <r>
          <rPr>
            <sz val="10"/>
            <color indexed="81"/>
            <rFont val="Lucida Console"/>
            <family val="3"/>
          </rPr>
          <t>Tempo de Estoque (Meses)_x000D_
_x000D_
189,0</t>
        </r>
      </text>
    </comment>
    <comment ref="A676" authorId="0" shapeId="0" xr:uid="{9BD0F323-B531-4478-8085-F27CE351CD91}">
      <text>
        <r>
          <rPr>
            <sz val="10"/>
            <color indexed="81"/>
            <rFont val="Lucida Console"/>
            <family val="3"/>
          </rPr>
          <t>_x000D_
14055</t>
        </r>
      </text>
    </comment>
    <comment ref="B676" authorId="0" shapeId="0" xr:uid="{83744727-A4EA-4A2B-9256-35D7C28988F4}">
      <text>
        <r>
          <rPr>
            <sz val="10"/>
            <color indexed="81"/>
            <rFont val="Lucida Console"/>
            <family val="3"/>
          </rPr>
          <t>DESCRIÇÃO DETALHADA_x000D_
PREGO COMUM DE CABECA CHATA - 19 X 36</t>
        </r>
      </text>
    </comment>
    <comment ref="W676" authorId="0" shapeId="0" xr:uid="{1114F845-B17E-4390-8149-7FDDE86CC6C4}">
      <text>
        <r>
          <rPr>
            <sz val="10"/>
            <color indexed="81"/>
            <rFont val="Lucida Console"/>
            <family val="3"/>
          </rPr>
          <t>_x000D_
DM-Construção</t>
        </r>
      </text>
    </comment>
    <comment ref="X676" authorId="0" shapeId="0" xr:uid="{0294DD1A-FB11-439F-93F6-AE4D26F06C12}">
      <text>
        <r>
          <rPr>
            <sz val="10"/>
            <color indexed="81"/>
            <rFont val="Lucida Console"/>
            <family val="3"/>
          </rPr>
          <t>_x000D_
PARAFUSOS ELEM. VEDACAO UNIAO CONEX . FIXACAO</t>
        </r>
      </text>
    </comment>
    <comment ref="Y676" authorId="0" shapeId="0" xr:uid="{29B5FA78-1F36-4C87-90E1-900945D844D7}">
      <text>
        <r>
          <rPr>
            <sz val="10"/>
            <color indexed="81"/>
            <rFont val="Lucida Console"/>
            <family val="3"/>
          </rPr>
          <t>_x000D_
PREGOS E GRAMPOS</t>
        </r>
      </text>
    </comment>
    <comment ref="AW676" authorId="0" shapeId="0" xr:uid="{4BAA8D3B-8556-4701-A5A0-6E1E1CBA23AD}">
      <text>
        <r>
          <rPr>
            <sz val="10"/>
            <color indexed="81"/>
            <rFont val="Lucida Console"/>
            <family val="3"/>
          </rPr>
          <t>Tempo de Estoque (Meses)_x000D_
_x000D_
482,0</t>
        </r>
      </text>
    </comment>
    <comment ref="A677" authorId="0" shapeId="0" xr:uid="{005A4EB8-448F-4E99-A59E-4BC412AC9EE0}">
      <text>
        <r>
          <rPr>
            <sz val="10"/>
            <color indexed="81"/>
            <rFont val="Lucida Console"/>
            <family val="3"/>
          </rPr>
          <t>_x000D_
20537</t>
        </r>
      </text>
    </comment>
    <comment ref="B677" authorId="0" shapeId="0" xr:uid="{13CA40F8-5487-4577-B60D-2F362A036538}">
      <text>
        <r>
          <rPr>
            <sz val="10"/>
            <color indexed="81"/>
            <rFont val="Lucida Console"/>
            <family val="3"/>
          </rPr>
          <t>DESCRIÇÃO DETALHADA_x000D_
PREGO COMUM DE CABECA CHATA - 22 X 48</t>
        </r>
      </text>
    </comment>
    <comment ref="W677" authorId="0" shapeId="0" xr:uid="{C954EC61-6FEB-4B2E-9F43-9F1D3FE8F698}">
      <text>
        <r>
          <rPr>
            <sz val="10"/>
            <color indexed="81"/>
            <rFont val="Lucida Console"/>
            <family val="3"/>
          </rPr>
          <t>_x000D_
DM-Construção</t>
        </r>
      </text>
    </comment>
    <comment ref="X677" authorId="0" shapeId="0" xr:uid="{3B50D4F4-FE16-4828-B4C9-9BF3052523DF}">
      <text>
        <r>
          <rPr>
            <sz val="10"/>
            <color indexed="81"/>
            <rFont val="Lucida Console"/>
            <family val="3"/>
          </rPr>
          <t>_x000D_
PARAFUSOS ELEM. VEDACAO UNIAO CONEX . FIXACAO</t>
        </r>
      </text>
    </comment>
    <comment ref="Y677" authorId="0" shapeId="0" xr:uid="{0F04B641-50C6-4313-8042-8039E8152B02}">
      <text>
        <r>
          <rPr>
            <sz val="10"/>
            <color indexed="81"/>
            <rFont val="Lucida Console"/>
            <family val="3"/>
          </rPr>
          <t>_x000D_
PREGOS E GRAMPOS</t>
        </r>
      </text>
    </comment>
    <comment ref="AW677" authorId="0" shapeId="0" xr:uid="{AC3A385E-2E41-405B-B95F-3DA6EFFCFF28}">
      <text>
        <r>
          <rPr>
            <sz val="10"/>
            <color indexed="81"/>
            <rFont val="Lucida Console"/>
            <family val="3"/>
          </rPr>
          <t>Tempo de Estoque (Meses)_x000D_
_x000D_
137,0</t>
        </r>
      </text>
    </comment>
    <comment ref="A678" authorId="0" shapeId="0" xr:uid="{5026290B-C5F9-46D4-B90A-14976AA32AE2}">
      <text>
        <r>
          <rPr>
            <sz val="10"/>
            <color indexed="81"/>
            <rFont val="Lucida Console"/>
            <family val="3"/>
          </rPr>
          <t>_x000D_
49858</t>
        </r>
      </text>
    </comment>
    <comment ref="B678" authorId="0" shapeId="0" xr:uid="{13982CC4-B90B-4262-B6D4-1F19A3EB3D79}">
      <text>
        <r>
          <rPr>
            <sz val="10"/>
            <color indexed="81"/>
            <rFont val="Lucida Console"/>
            <family val="3"/>
          </rPr>
          <t>DESCRIÇÃO DETALHADA_x000D_
PREGO DE ACO C/ CABECA - 12 X 12</t>
        </r>
      </text>
    </comment>
    <comment ref="W678" authorId="0" shapeId="0" xr:uid="{F7CFB2D5-01B4-4C09-A9C2-93188D44F4B9}">
      <text>
        <r>
          <rPr>
            <sz val="10"/>
            <color indexed="81"/>
            <rFont val="Lucida Console"/>
            <family val="3"/>
          </rPr>
          <t>_x000D_
DM-Construção</t>
        </r>
      </text>
    </comment>
    <comment ref="X678" authorId="0" shapeId="0" xr:uid="{E70D0E64-9697-42BB-AF00-7C9461569BB1}">
      <text>
        <r>
          <rPr>
            <sz val="10"/>
            <color indexed="81"/>
            <rFont val="Lucida Console"/>
            <family val="3"/>
          </rPr>
          <t>_x000D_
PARAFUSOS ELEM. VEDACAO UNIAO CONEX . FIXACAO</t>
        </r>
      </text>
    </comment>
    <comment ref="Y678" authorId="0" shapeId="0" xr:uid="{BA6B9CFE-E7F8-443C-B9DF-F73D278AEA49}">
      <text>
        <r>
          <rPr>
            <sz val="10"/>
            <color indexed="81"/>
            <rFont val="Lucida Console"/>
            <family val="3"/>
          </rPr>
          <t>_x000D_
PREGOS E GRAMPOS</t>
        </r>
      </text>
    </comment>
    <comment ref="AW678" authorId="0" shapeId="0" xr:uid="{0626484A-91E9-40B2-A1C9-2E3476FAC59A}">
      <text>
        <r>
          <rPr>
            <sz val="10"/>
            <color indexed="81"/>
            <rFont val="Lucida Console"/>
            <family val="3"/>
          </rPr>
          <t>Tempo de Estoque (Meses)_x000D_
_x000D_
185,0</t>
        </r>
      </text>
    </comment>
    <comment ref="A679" authorId="0" shapeId="0" xr:uid="{73BCF745-BB17-4CF1-A20E-C28EFE4CF845}">
      <text>
        <r>
          <rPr>
            <sz val="10"/>
            <color indexed="81"/>
            <rFont val="Lucida Console"/>
            <family val="3"/>
          </rPr>
          <t>_x000D_
36031</t>
        </r>
      </text>
    </comment>
    <comment ref="B679" authorId="0" shapeId="0" xr:uid="{91E5484C-2CEB-483D-8C66-F689F20DB05B}">
      <text>
        <r>
          <rPr>
            <sz val="10"/>
            <color indexed="81"/>
            <rFont val="Lucida Console"/>
            <family val="3"/>
          </rPr>
          <t>DESCRIÇÃO DETALHADA_x000D_
PREGO DE ACO C/ CABECA - 15 X 15</t>
        </r>
      </text>
    </comment>
    <comment ref="W679" authorId="0" shapeId="0" xr:uid="{3F71ECEB-0842-4264-9B81-B1636D6807E9}">
      <text>
        <r>
          <rPr>
            <sz val="10"/>
            <color indexed="81"/>
            <rFont val="Lucida Console"/>
            <family val="3"/>
          </rPr>
          <t>_x000D_
DM-Construção</t>
        </r>
      </text>
    </comment>
    <comment ref="X679" authorId="0" shapeId="0" xr:uid="{7F09BD44-7452-419F-B969-6705D545630A}">
      <text>
        <r>
          <rPr>
            <sz val="10"/>
            <color indexed="81"/>
            <rFont val="Lucida Console"/>
            <family val="3"/>
          </rPr>
          <t>_x000D_
PARAFUSOS ELEM. VEDACAO UNIAO CONEX . FIXACAO</t>
        </r>
      </text>
    </comment>
    <comment ref="Y679" authorId="0" shapeId="0" xr:uid="{643328EB-00AC-43B6-B3B7-466E7817A3ED}">
      <text>
        <r>
          <rPr>
            <sz val="10"/>
            <color indexed="81"/>
            <rFont val="Lucida Console"/>
            <family val="3"/>
          </rPr>
          <t>_x000D_
PREGOS E GRAMPOS</t>
        </r>
      </text>
    </comment>
    <comment ref="AW679" authorId="0" shapeId="0" xr:uid="{609F14CA-CB4D-4B10-899C-ECD805D1B47B}">
      <text>
        <r>
          <rPr>
            <sz val="10"/>
            <color indexed="81"/>
            <rFont val="Lucida Console"/>
            <family val="3"/>
          </rPr>
          <t>Tempo de Estoque (Meses)_x000D_
_x000D_
2.616,0</t>
        </r>
      </text>
    </comment>
    <comment ref="A680" authorId="0" shapeId="0" xr:uid="{5F271E83-3D54-41D4-A337-8B7586235486}">
      <text>
        <r>
          <rPr>
            <sz val="10"/>
            <color indexed="81"/>
            <rFont val="Lucida Console"/>
            <family val="3"/>
          </rPr>
          <t>_x000D_
138551</t>
        </r>
      </text>
    </comment>
    <comment ref="B680" authorId="0" shapeId="0" xr:uid="{796E816C-6D46-4687-AB69-D2847AE1B448}">
      <text>
        <r>
          <rPr>
            <sz val="10"/>
            <color indexed="81"/>
            <rFont val="Lucida Console"/>
            <family val="3"/>
          </rPr>
          <t>DESCRIÇÃO DETALHADA_x000D_
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r>
      </text>
    </comment>
    <comment ref="G680" authorId="0" shapeId="0" xr:uid="{D963F800-0860-45D9-ACD4-506935DCD038}">
      <text>
        <r>
          <rPr>
            <sz val="10"/>
            <color indexed="81"/>
            <rFont val="Lucida Console"/>
            <family val="3"/>
          </rPr>
          <t>_x000D_
Últ estimativa : 1.000_x000D_
Enviada em     : 11.11.2020_x000D_
Ata - Venc     : 79/21 - 16.03.2022</t>
        </r>
      </text>
    </comment>
    <comment ref="O680" authorId="0" shapeId="0" xr:uid="{6A05CC8A-81D1-4D21-89A6-245A67BA92C5}">
      <text>
        <r>
          <rPr>
            <sz val="10"/>
            <color indexed="81"/>
            <rFont val="Lucida Console"/>
            <family val="3"/>
          </rPr>
          <t>_x000D_
Pertencia a ATA nº 79/21_x000D_
Estimativa de Renovação enviada em 11.11.2020 - Qtd 1.000_x000D_
PE 245/20 lote _x000D_
20.01.21 = Finalizado</t>
        </r>
      </text>
    </comment>
    <comment ref="W680" authorId="0" shapeId="0" xr:uid="{0F76E6F8-A227-4A6E-AFCE-06BF1A7914BD}">
      <text>
        <r>
          <rPr>
            <sz val="10"/>
            <color indexed="81"/>
            <rFont val="Lucida Console"/>
            <family val="3"/>
          </rPr>
          <t>_x000D_
DM-Elétrica</t>
        </r>
      </text>
    </comment>
    <comment ref="X680" authorId="0" shapeId="0" xr:uid="{7F1E51C2-1393-4F2D-8E1D-A3CC167F9541}">
      <text>
        <r>
          <rPr>
            <sz val="10"/>
            <color indexed="81"/>
            <rFont val="Lucida Console"/>
            <family val="3"/>
          </rPr>
          <t>_x000D_
EQUIP. MAT. P/ GERACAO, TRANSM. DISTR. RETIF...</t>
        </r>
      </text>
    </comment>
    <comment ref="Y680" authorId="0" shapeId="0" xr:uid="{98FF1746-97A3-458B-8CFC-2ECCDDF9DA83}">
      <text>
        <r>
          <rPr>
            <sz val="10"/>
            <color indexed="81"/>
            <rFont val="Lucida Console"/>
            <family val="3"/>
          </rPr>
          <t>_x000D_
LAMPADAS DE LED</t>
        </r>
      </text>
    </comment>
    <comment ref="AW680" authorId="0" shapeId="0" xr:uid="{FFDE3D14-2DAF-4ACA-B7D5-0EECB26E10F2}">
      <text>
        <r>
          <rPr>
            <sz val="10"/>
            <color indexed="81"/>
            <rFont val="Lucida Console"/>
            <family val="3"/>
          </rPr>
          <t>Tempo de Estoque (Meses)_x000D_
_x000D_
500,0</t>
        </r>
      </text>
    </comment>
    <comment ref="A681" authorId="0" shapeId="0" xr:uid="{7A6BCB17-F9D7-41B3-B45C-F42B9898AA57}">
      <text>
        <r>
          <rPr>
            <sz val="10"/>
            <color indexed="81"/>
            <rFont val="Lucida Console"/>
            <family val="3"/>
          </rPr>
          <t>_x000D_
137053</t>
        </r>
      </text>
    </comment>
    <comment ref="B681" authorId="0" shapeId="0" xr:uid="{301BE90D-B585-4CEB-8B29-059134330ED8}">
      <text>
        <r>
          <rPr>
            <sz val="10"/>
            <color indexed="81"/>
            <rFont val="Lucida Console"/>
            <family val="3"/>
          </rPr>
          <t>DESCRIÇÃO DETALHADA_x000D_
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r>
      </text>
    </comment>
    <comment ref="W681" authorId="0" shapeId="0" xr:uid="{F3399FE8-C2F1-4D89-9E95-1A8A808B018B}">
      <text>
        <r>
          <rPr>
            <sz val="10"/>
            <color indexed="81"/>
            <rFont val="Lucida Console"/>
            <family val="3"/>
          </rPr>
          <t>_x000D_
SegMedTra</t>
        </r>
      </text>
    </comment>
    <comment ref="X681" authorId="0" shapeId="0" xr:uid="{A768698E-97C1-4F67-9903-4FEE7BD345DE}">
      <text>
        <r>
          <rPr>
            <sz val="10"/>
            <color indexed="81"/>
            <rFont val="Lucida Console"/>
            <family val="3"/>
          </rPr>
          <t>_x000D_
EQUIP PROT IND, INST MAT P/ SINAL, CONTR, COMB ...</t>
        </r>
      </text>
    </comment>
    <comment ref="Y681" authorId="0" shapeId="0" xr:uid="{75D09FF5-43D7-44DD-AB13-F5AF89C90AF1}">
      <text>
        <r>
          <rPr>
            <sz val="10"/>
            <color indexed="81"/>
            <rFont val="Lucida Console"/>
            <family val="3"/>
          </rPr>
          <t>_x000D_
CALCADOS, LUVAS, OCULOS, MASCARAS, CAPACETES, CASSETETE</t>
        </r>
      </text>
    </comment>
    <comment ref="AW681" authorId="0" shapeId="0" xr:uid="{2B3A1C3C-451A-4DF8-BC84-744226D1AF50}">
      <text>
        <r>
          <rPr>
            <sz val="10"/>
            <color indexed="81"/>
            <rFont val="Lucida Console"/>
            <family val="3"/>
          </rPr>
          <t>Tempo de Estoque (Meses)_x000D_
_x000D_
16,0</t>
        </r>
      </text>
    </comment>
    <comment ref="A682" authorId="0" shapeId="0" xr:uid="{2EA5A6F6-FBCD-4954-AE59-5F4C34E06D72}">
      <text>
        <r>
          <rPr>
            <sz val="10"/>
            <color indexed="81"/>
            <rFont val="Lucida Console"/>
            <family val="3"/>
          </rPr>
          <t>_x000D_
137019</t>
        </r>
      </text>
    </comment>
    <comment ref="B682" authorId="0" shapeId="0" xr:uid="{CC840EE4-0410-4C87-88DA-23AE41CF7622}">
      <text>
        <r>
          <rPr>
            <sz val="10"/>
            <color indexed="81"/>
            <rFont val="Lucida Console"/>
            <family val="3"/>
          </rPr>
          <t>DESCRIÇÃO DETALHADA_x000D_
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r>
      </text>
    </comment>
    <comment ref="W682" authorId="0" shapeId="0" xr:uid="{BD8551E2-CAAD-46C8-9543-EAB766E94555}">
      <text>
        <r>
          <rPr>
            <sz val="10"/>
            <color indexed="81"/>
            <rFont val="Lucida Console"/>
            <family val="3"/>
          </rPr>
          <t>_x000D_
SegMedTra</t>
        </r>
      </text>
    </comment>
    <comment ref="X682" authorId="0" shapeId="0" xr:uid="{B59C5646-A7EA-4B64-BCB8-6A566E507E41}">
      <text>
        <r>
          <rPr>
            <sz val="10"/>
            <color indexed="81"/>
            <rFont val="Lucida Console"/>
            <family val="3"/>
          </rPr>
          <t>_x000D_
EQUIP PROT IND, INST MAT P/ SINAL, CONTR, COMB ...</t>
        </r>
      </text>
    </comment>
    <comment ref="Y682" authorId="0" shapeId="0" xr:uid="{BDFF81DF-5061-491D-8B1B-DFA38D4B7A63}">
      <text>
        <r>
          <rPr>
            <sz val="10"/>
            <color indexed="81"/>
            <rFont val="Lucida Console"/>
            <family val="3"/>
          </rPr>
          <t>_x000D_
CALCADOS, LUVAS, OCULOS, MASCARAS, CAPACETES, CASSETETE</t>
        </r>
      </text>
    </comment>
    <comment ref="AW682" authorId="0" shapeId="0" xr:uid="{072B0A5D-B1A5-48B1-BACC-1F8BE5104A5F}">
      <text>
        <r>
          <rPr>
            <sz val="10"/>
            <color indexed="81"/>
            <rFont val="Lucida Console"/>
            <family val="3"/>
          </rPr>
          <t>Tempo de Estoque (Meses)_x000D_
_x000D_
492,0</t>
        </r>
      </text>
    </comment>
    <comment ref="A683" authorId="0" shapeId="0" xr:uid="{02F516AE-EA4A-42F3-B483-3F2DB7993D1E}">
      <text>
        <r>
          <rPr>
            <sz val="10"/>
            <color indexed="81"/>
            <rFont val="Lucida Console"/>
            <family val="3"/>
          </rPr>
          <t>_x000D_
19842</t>
        </r>
      </text>
    </comment>
    <comment ref="B683" authorId="0" shapeId="0" xr:uid="{191BF649-7DB5-4CA3-BEA4-B627EB9E8F81}">
      <text>
        <r>
          <rPr>
            <sz val="10"/>
            <color indexed="81"/>
            <rFont val="Lucida Console"/>
            <family val="3"/>
          </rPr>
          <t>DESCRIÇÃO DETALHADA_x000D_
PROTETOR DE CABELO TIPO REDE EM NYLON PRETA</t>
        </r>
      </text>
    </comment>
    <comment ref="G683" authorId="0" shapeId="0" xr:uid="{F550E3DA-0F41-47A9-BFAE-E6663A5F6D60}">
      <text>
        <r>
          <rPr>
            <sz val="10"/>
            <color indexed="81"/>
            <rFont val="Lucida Console"/>
            <family val="3"/>
          </rPr>
          <t>_x000D_
Últ estimativa : 10.000_x000D_
Enviada em     : 28.01.2021_x000D_
Ata - Venc     : 111/20 - 20.05.2021</t>
        </r>
      </text>
    </comment>
    <comment ref="O683" authorId="0" shapeId="0" xr:uid="{CD34576F-B691-4D9A-8775-6F7B8801FEFF}">
      <text>
        <r>
          <rPr>
            <sz val="10"/>
            <color indexed="81"/>
            <rFont val="Lucida Console"/>
            <family val="3"/>
          </rPr>
          <t>_x000D_
Pertencia a ATA nº 111/20_x000D_
Estimativa de Renovação enviada em 28.01.2021 - Qtd 10.000_x000D_
PE  18/20 lote _x000D_
27.05.21 = Empresas convocadas para assinar contrato até esta data.</t>
        </r>
      </text>
    </comment>
    <comment ref="W683" authorId="0" shapeId="0" xr:uid="{625C9408-54AD-4071-9A7C-0EB85F377537}">
      <text>
        <r>
          <rPr>
            <sz val="10"/>
            <color indexed="81"/>
            <rFont val="Lucida Console"/>
            <family val="3"/>
          </rPr>
          <t>_x000D_
SegMedTra</t>
        </r>
      </text>
    </comment>
    <comment ref="X683" authorId="0" shapeId="0" xr:uid="{186222A7-B053-414C-96AC-89952E280231}">
      <text>
        <r>
          <rPr>
            <sz val="10"/>
            <color indexed="81"/>
            <rFont val="Lucida Console"/>
            <family val="3"/>
          </rPr>
          <t>_x000D_
VEST., ART.P/ TOUC.E HIG. PES. MAQ., EQUIP., MAT.E ACES.</t>
        </r>
      </text>
    </comment>
    <comment ref="Y683" authorId="0" shapeId="0" xr:uid="{8045599B-7848-41DB-BE8C-7A90616D8F58}">
      <text>
        <r>
          <rPr>
            <sz val="10"/>
            <color indexed="81"/>
            <rFont val="Lucida Console"/>
            <family val="3"/>
          </rPr>
          <t>_x000D_
VESTUARIO DE USO EM FUNCIONARIOS</t>
        </r>
      </text>
    </comment>
    <comment ref="AW683" authorId="0" shapeId="0" xr:uid="{9CF04A01-8031-45E6-A5F7-FA1783DDE1A2}">
      <text>
        <r>
          <rPr>
            <sz val="10"/>
            <color indexed="81"/>
            <rFont val="Lucida Console"/>
            <family val="3"/>
          </rPr>
          <t>Tempo de Estoque (Meses)_x000D_
_x000D_
2.800,0</t>
        </r>
      </text>
    </comment>
    <comment ref="A684" authorId="0" shapeId="0" xr:uid="{34AA1AD0-137E-471F-B0F6-6226E3B16E13}">
      <text>
        <r>
          <rPr>
            <sz val="10"/>
            <color indexed="81"/>
            <rFont val="Lucida Console"/>
            <family val="3"/>
          </rPr>
          <t>_x000D_
136859</t>
        </r>
      </text>
    </comment>
    <comment ref="B684" authorId="0" shapeId="0" xr:uid="{924427A8-1D77-45C5-A55D-B5E077D4B81A}">
      <text>
        <r>
          <rPr>
            <sz val="10"/>
            <color indexed="81"/>
            <rFont val="Lucida Console"/>
            <family val="3"/>
          </rPr>
          <t>DESCRIÇÃO DETALHADA_x000D_
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r>
      </text>
    </comment>
    <comment ref="W684" authorId="0" shapeId="0" xr:uid="{D72B712D-5D85-4489-AF80-8F889FB0FA00}">
      <text>
        <r>
          <rPr>
            <sz val="10"/>
            <color indexed="81"/>
            <rFont val="Lucida Console"/>
            <family val="3"/>
          </rPr>
          <t>_x000D_
SegMedTra</t>
        </r>
      </text>
    </comment>
    <comment ref="X684" authorId="0" shapeId="0" xr:uid="{5B6D2A87-336B-404B-A5E0-14C9959675EB}">
      <text>
        <r>
          <rPr>
            <sz val="10"/>
            <color indexed="81"/>
            <rFont val="Lucida Console"/>
            <family val="3"/>
          </rPr>
          <t>_x000D_
EQUIP PROT IND, INST MAT P/ SINAL, CONTR, COMB ...</t>
        </r>
      </text>
    </comment>
    <comment ref="Y684" authorId="0" shapeId="0" xr:uid="{466B8A92-FB24-42B2-ADF2-96EC6268C1FF}">
      <text>
        <r>
          <rPr>
            <sz val="10"/>
            <color indexed="81"/>
            <rFont val="Lucida Console"/>
            <family val="3"/>
          </rPr>
          <t>_x000D_
CALCADOS, LUVAS, OCULOS, MASCARAS, CAPACETES, CASSETETE</t>
        </r>
      </text>
    </comment>
    <comment ref="AW684" authorId="0" shapeId="0" xr:uid="{C7B86367-59EC-4DA8-B014-39150CE1A598}">
      <text>
        <r>
          <rPr>
            <sz val="10"/>
            <color indexed="81"/>
            <rFont val="Lucida Console"/>
            <family val="3"/>
          </rPr>
          <t>Tempo de Estoque (Meses)_x000D_
_x000D_
44,0</t>
        </r>
      </text>
    </comment>
    <comment ref="A685" authorId="0" shapeId="0" xr:uid="{6C643E5B-E989-4767-8FD8-C9DB3DE6946F}">
      <text>
        <r>
          <rPr>
            <sz val="10"/>
            <color indexed="81"/>
            <rFont val="Lucida Console"/>
            <family val="3"/>
          </rPr>
          <t>_x000D_
114430</t>
        </r>
      </text>
    </comment>
    <comment ref="B685" authorId="0" shapeId="0" xr:uid="{7C4082CD-B784-4C31-BF03-C994BB1B0820}">
      <text>
        <r>
          <rPr>
            <sz val="10"/>
            <color indexed="81"/>
            <rFont val="Lucida Console"/>
            <family val="3"/>
          </rPr>
          <t>DESCRIÇÃO DETALHADA_x000D_
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r>
      </text>
    </comment>
    <comment ref="G685" authorId="0" shapeId="0" xr:uid="{9F54D526-7C7E-432D-A111-CB9D8AB16903}">
      <text>
        <r>
          <rPr>
            <sz val="10"/>
            <color indexed="81"/>
            <rFont val="Lucida Console"/>
            <family val="3"/>
          </rPr>
          <t>_x000D_
Últ estimativa : 300_x000D_
Enviada em     : 05.03.2020_x000D_
Ata - Venc     : 158/20 - 30.07.2021</t>
        </r>
      </text>
    </comment>
    <comment ref="O685" authorId="0" shapeId="0" xr:uid="{4F70F1FD-2DD3-4EA5-9EBE-8FA244186739}">
      <text>
        <r>
          <rPr>
            <sz val="10"/>
            <color indexed="81"/>
            <rFont val="Lucida Console"/>
            <family val="3"/>
          </rPr>
          <t>_x000D_
Pertencia a ATA nº 158/20_x000D_
Estimativa de Renovação enviada em 05.03.2020 - Qtd 300_x000D_
PE 108/20 lote _x000D_
16.07.20 = Finalizado</t>
        </r>
      </text>
    </comment>
    <comment ref="W685" authorId="0" shapeId="0" xr:uid="{EF654087-24EA-40DB-8CBE-C58210488F8B}">
      <text>
        <r>
          <rPr>
            <sz val="10"/>
            <color indexed="81"/>
            <rFont val="Lucida Console"/>
            <family val="3"/>
          </rPr>
          <t>_x000D_
Administrativo</t>
        </r>
      </text>
    </comment>
    <comment ref="X685" authorId="0" shapeId="0" xr:uid="{17A6ADFB-7CC0-4A29-82D7-BD19CCB422AA}">
      <text>
        <r>
          <rPr>
            <sz val="10"/>
            <color indexed="81"/>
            <rFont val="Lucida Console"/>
            <family val="3"/>
          </rPr>
          <t>_x000D_
VEST., ART.P/ TOUC.E HIG. PES. MAQ., EQUIP., MAT.E ACES.</t>
        </r>
      </text>
    </comment>
    <comment ref="Y685" authorId="0" shapeId="0" xr:uid="{68204E74-086C-4BFE-B7EF-75247F8C33EA}">
      <text>
        <r>
          <rPr>
            <sz val="10"/>
            <color indexed="81"/>
            <rFont val="Lucida Console"/>
            <family val="3"/>
          </rPr>
          <t>_x000D_
ART. P/ HIG.PES., TOUCADOR, BEL., MAQUIA. E ADORNOS</t>
        </r>
      </text>
    </comment>
    <comment ref="AW685" authorId="0" shapeId="0" xr:uid="{226C2CE4-8F55-4477-8890-3BBE78834898}">
      <text>
        <r>
          <rPr>
            <sz val="10"/>
            <color indexed="81"/>
            <rFont val="Lucida Console"/>
            <family val="3"/>
          </rPr>
          <t>Tempo de Estoque (Meses)_x000D_
_x000D_
182,0</t>
        </r>
      </text>
    </comment>
    <comment ref="A686" authorId="0" shapeId="0" xr:uid="{F1375C40-019B-4D3F-8F8C-8DD064520EC6}">
      <text>
        <r>
          <rPr>
            <sz val="10"/>
            <color indexed="81"/>
            <rFont val="Lucida Console"/>
            <family val="3"/>
          </rPr>
          <t>_x000D_
105293</t>
        </r>
      </text>
    </comment>
    <comment ref="B686" authorId="0" shapeId="0" xr:uid="{20937092-EEAB-43B6-9F28-0246F066DEAE}">
      <text>
        <r>
          <rPr>
            <sz val="10"/>
            <color indexed="81"/>
            <rFont val="Lucida Console"/>
            <family val="3"/>
          </rPr>
          <t>DESCRIÇÃO DETALHADA_x000D_
PUXADOR EXTERNO PARA ARMARIO, COM 2 PARAFUSOS - TIPO ALCA - MEDIDA: 14,5 CM X 2,5 CM</t>
        </r>
      </text>
    </comment>
    <comment ref="G686" authorId="0" shapeId="0" xr:uid="{010C4004-6EE0-4AD2-8FD4-505ACC242B2E}">
      <text>
        <r>
          <rPr>
            <sz val="10"/>
            <color indexed="81"/>
            <rFont val="Lucida Console"/>
            <family val="3"/>
          </rPr>
          <t>_x000D_
Últ estimativa : 2.200_x000D_
Enviada em     : 12.05.2020_x000D_
Ata - Venc     : 206/20 - 16.09.2021</t>
        </r>
      </text>
    </comment>
    <comment ref="O686" authorId="0" shapeId="0" xr:uid="{D0856239-C3FD-43DF-9604-1896542E39D8}">
      <text>
        <r>
          <rPr>
            <sz val="10"/>
            <color indexed="81"/>
            <rFont val="Lucida Console"/>
            <family val="3"/>
          </rPr>
          <t>_x000D_
Pertencia a ATA nº 206/20_x000D_
Estimativa de Renovação enviada em 12.05.2020 - Qtd 2.200_x000D_
PP  95/19 lote _x000D_
29.08.18 = Finalizado</t>
        </r>
      </text>
    </comment>
    <comment ref="W686" authorId="0" shapeId="0" xr:uid="{F16EE2A7-A7F8-47BD-956E-F586007D6876}">
      <text>
        <r>
          <rPr>
            <sz val="10"/>
            <color indexed="81"/>
            <rFont val="Lucida Console"/>
            <family val="3"/>
          </rPr>
          <t>_x000D_
DM-Marcenaria</t>
        </r>
      </text>
    </comment>
    <comment ref="X686" authorId="0" shapeId="0" xr:uid="{4BE7CA24-B830-465B-9020-587E746ABCC5}">
      <text>
        <r>
          <rPr>
            <sz val="10"/>
            <color indexed="81"/>
            <rFont val="Lucida Console"/>
            <family val="3"/>
          </rPr>
          <t>_x000D_
MAT.E EQUIP. P/ CONSTR.CIVIL E CONSERV. DE VIAS PUBL.</t>
        </r>
      </text>
    </comment>
    <comment ref="Y686" authorId="0" shapeId="0" xr:uid="{AE7C9FDF-DBCE-4294-B701-899A04D60BAA}">
      <text>
        <r>
          <rPr>
            <sz val="10"/>
            <color indexed="81"/>
            <rFont val="Lucida Console"/>
            <family val="3"/>
          </rPr>
          <t>_x000D_
MACANETAS, TRINCOS, TRAMELAS E TRANQUETAS</t>
        </r>
      </text>
    </comment>
    <comment ref="AW686" authorId="0" shapeId="0" xr:uid="{F6298055-189A-41AA-BF62-14DA3910E096}">
      <text>
        <r>
          <rPr>
            <sz val="10"/>
            <color indexed="81"/>
            <rFont val="Lucida Console"/>
            <family val="3"/>
          </rPr>
          <t>Tempo de Estoque (Meses)_x000D_
_x000D_
1.000,0</t>
        </r>
      </text>
    </comment>
    <comment ref="A687" authorId="0" shapeId="0" xr:uid="{14AFA027-4805-4EDA-86DE-A2429FE2D64D}">
      <text>
        <r>
          <rPr>
            <sz val="10"/>
            <color indexed="81"/>
            <rFont val="Lucida Console"/>
            <family val="3"/>
          </rPr>
          <t>_x000D_
136273</t>
        </r>
      </text>
    </comment>
    <comment ref="B687" authorId="0" shapeId="0" xr:uid="{BDA3748D-B12C-44AC-978A-2E6F2B685C97}">
      <text>
        <r>
          <rPr>
            <sz val="10"/>
            <color indexed="81"/>
            <rFont val="Lucida Console"/>
            <family val="3"/>
          </rPr>
          <t>DESCRIÇÃO DETALHADA_x000D_
PUXADOR PARA MOVEL EM ABS, BOLA GRANDE, COM PARAFUSO 3,50 X 30 MM, CABECA FLANGE, COR:</t>
        </r>
      </text>
    </comment>
    <comment ref="G687" authorId="0" shapeId="0" xr:uid="{D4436526-552C-42DD-9BA9-A5129C2B7835}">
      <text>
        <r>
          <rPr>
            <sz val="10"/>
            <color indexed="81"/>
            <rFont val="Lucida Console"/>
            <family val="3"/>
          </rPr>
          <t>_x000D_
Últ estimativa : 2.200_x000D_
Enviada em     : 12.05.2020_x000D_
Ata - Venc     : 206/20 - 16.09.2021</t>
        </r>
      </text>
    </comment>
    <comment ref="O687" authorId="0" shapeId="0" xr:uid="{512EE9BC-CB65-4F09-98A0-0B9052E959B7}">
      <text>
        <r>
          <rPr>
            <sz val="10"/>
            <color indexed="81"/>
            <rFont val="Lucida Console"/>
            <family val="3"/>
          </rPr>
          <t>_x000D_
Pertencia a ATA nº 206/20_x000D_
Estimativa de Renovação enviada em 12.05.2020 - Qtd 2.200_x000D_
PP  95/19 lote _x000D_
29.08.18 = Finalizado</t>
        </r>
      </text>
    </comment>
    <comment ref="W687" authorId="0" shapeId="0" xr:uid="{61F5D67A-078B-4A81-B082-3CE26458BF14}">
      <text>
        <r>
          <rPr>
            <sz val="10"/>
            <color indexed="81"/>
            <rFont val="Lucida Console"/>
            <family val="3"/>
          </rPr>
          <t>_x000D_
DM-Marcenaria</t>
        </r>
      </text>
    </comment>
    <comment ref="X687" authorId="0" shapeId="0" xr:uid="{C76EA4A2-78CB-4535-BBE7-619CA274895D}">
      <text>
        <r>
          <rPr>
            <sz val="10"/>
            <color indexed="81"/>
            <rFont val="Lucida Console"/>
            <family val="3"/>
          </rPr>
          <t>_x000D_
MAT.E EQUIP. P/ CONSTR.CIVIL E CONSERV. DE VIAS PUBL.</t>
        </r>
      </text>
    </comment>
    <comment ref="Y687" authorId="0" shapeId="0" xr:uid="{083977CE-8CE6-4802-872B-E51FCC5CA029}">
      <text>
        <r>
          <rPr>
            <sz val="10"/>
            <color indexed="81"/>
            <rFont val="Lucida Console"/>
            <family val="3"/>
          </rPr>
          <t>_x000D_
MACANETAS, TRINCOS, TRAMELAS E TRANQUETAS</t>
        </r>
      </text>
    </comment>
    <comment ref="AW687" authorId="0" shapeId="0" xr:uid="{41983ECF-7621-419B-82A8-24A4E0A9F675}">
      <text>
        <r>
          <rPr>
            <sz val="10"/>
            <color indexed="81"/>
            <rFont val="Lucida Console"/>
            <family val="3"/>
          </rPr>
          <t>Tempo de Estoque (Meses)_x000D_
_x000D_
1.588,0</t>
        </r>
      </text>
    </comment>
    <comment ref="A688" authorId="0" shapeId="0" xr:uid="{6F9688B8-0DC8-469B-A4F1-870FE497F778}">
      <text>
        <r>
          <rPr>
            <sz val="10"/>
            <color indexed="81"/>
            <rFont val="Lucida Console"/>
            <family val="3"/>
          </rPr>
          <t>_x000D_
108398</t>
        </r>
      </text>
    </comment>
    <comment ref="B688" authorId="0" shapeId="0" xr:uid="{459E2ED7-313C-4A17-BB38-E51CA2F48402}">
      <text>
        <r>
          <rPr>
            <sz val="10"/>
            <color indexed="81"/>
            <rFont val="Lucida Console"/>
            <family val="3"/>
          </rPr>
          <t>DESCRIÇÃO DETALHADA_x000D_
QUADRO DE DISTRIBUICAO DE EMBUTIR PARA 56 DISJUNTORES TIPO DIN COM  KIT BARRAMENTO TRIFASICO 225 A BARRA DE TERRA E NEUTRO.</t>
        </r>
      </text>
    </comment>
    <comment ref="W688" authorId="0" shapeId="0" xr:uid="{B24AC23A-E4E1-422D-8AD0-E82D8DAB6C1D}">
      <text>
        <r>
          <rPr>
            <sz val="10"/>
            <color indexed="81"/>
            <rFont val="Lucida Console"/>
            <family val="3"/>
          </rPr>
          <t>_x000D_
DM-Elétrica</t>
        </r>
      </text>
    </comment>
    <comment ref="X688" authorId="0" shapeId="0" xr:uid="{64B05EDA-B03C-418B-8688-8FFFEBAA4262}">
      <text>
        <r>
          <rPr>
            <sz val="10"/>
            <color indexed="81"/>
            <rFont val="Lucida Console"/>
            <family val="3"/>
          </rPr>
          <t>_x000D_
EQUIP. MAT. P/ GERACAO, TRANSM. DISTR. RETIF...</t>
        </r>
      </text>
    </comment>
    <comment ref="Y688" authorId="0" shapeId="0" xr:uid="{BAD3436F-407E-4523-B55A-3BC96BAFB5CC}">
      <text>
        <r>
          <rPr>
            <sz val="10"/>
            <color indexed="81"/>
            <rFont val="Lucida Console"/>
            <family val="3"/>
          </rPr>
          <t>_x000D_
QUADROS</t>
        </r>
      </text>
    </comment>
    <comment ref="AW688" authorId="0" shapeId="0" xr:uid="{131547C8-2C9D-4076-A655-925451B4A363}">
      <text>
        <r>
          <rPr>
            <sz val="10"/>
            <color indexed="81"/>
            <rFont val="Lucida Console"/>
            <family val="3"/>
          </rPr>
          <t>Tempo de Estoque (Meses)_x000D_
_x000D_
25,0</t>
        </r>
      </text>
    </comment>
    <comment ref="A689" authorId="0" shapeId="0" xr:uid="{B8F3ED95-86B8-4DA7-81D4-9817B570F4FB}">
      <text>
        <r>
          <rPr>
            <sz val="10"/>
            <color indexed="81"/>
            <rFont val="Lucida Console"/>
            <family val="3"/>
          </rPr>
          <t>_x000D_
111841</t>
        </r>
      </text>
    </comment>
    <comment ref="B689" authorId="0" shapeId="0" xr:uid="{0D5BB4C3-19D3-405D-B075-DF4622F0C009}">
      <text>
        <r>
          <rPr>
            <sz val="10"/>
            <color indexed="81"/>
            <rFont val="Lucida Console"/>
            <family val="3"/>
          </rPr>
          <t>DESCRIÇÃO DETALHADA_x000D_
QUADRO DE DISTRIBUICAO DE SOBREPOR TRIFASICO 225 AMPERES PARA 70 DISJUNTORES TIPO DIN</t>
        </r>
      </text>
    </comment>
    <comment ref="W689" authorId="0" shapeId="0" xr:uid="{B00B8946-4913-4D6C-A72C-0833DCF190C3}">
      <text>
        <r>
          <rPr>
            <sz val="10"/>
            <color indexed="81"/>
            <rFont val="Lucida Console"/>
            <family val="3"/>
          </rPr>
          <t>_x000D_
DM-Elétrica</t>
        </r>
      </text>
    </comment>
    <comment ref="X689" authorId="0" shapeId="0" xr:uid="{B76DE97C-7F33-4062-BD5A-CEB75834F13B}">
      <text>
        <r>
          <rPr>
            <sz val="10"/>
            <color indexed="81"/>
            <rFont val="Lucida Console"/>
            <family val="3"/>
          </rPr>
          <t>_x000D_
EQUIP. MAT. P/ GERACAO, TRANSM. DISTR. RETIF...</t>
        </r>
      </text>
    </comment>
    <comment ref="Y689" authorId="0" shapeId="0" xr:uid="{6B3EF426-3E02-4FFD-A409-351F57FEA788}">
      <text>
        <r>
          <rPr>
            <sz val="10"/>
            <color indexed="81"/>
            <rFont val="Lucida Console"/>
            <family val="3"/>
          </rPr>
          <t>_x000D_
QUADROS</t>
        </r>
      </text>
    </comment>
    <comment ref="AW689" authorId="0" shapeId="0" xr:uid="{CA5875DD-3FEA-429C-9161-996A673C0C89}">
      <text>
        <r>
          <rPr>
            <sz val="10"/>
            <color indexed="81"/>
            <rFont val="Lucida Console"/>
            <family val="3"/>
          </rPr>
          <t>Tempo de Estoque (Meses)_x000D_
_x000D_
21,0</t>
        </r>
      </text>
    </comment>
    <comment ref="A690" authorId="0" shapeId="0" xr:uid="{6B1B25EC-A90A-4415-B739-FE252D3AB05F}">
      <text>
        <r>
          <rPr>
            <sz val="10"/>
            <color indexed="81"/>
            <rFont val="Lucida Console"/>
            <family val="3"/>
          </rPr>
          <t>_x000D_
114773</t>
        </r>
      </text>
    </comment>
    <comment ref="B690" authorId="0" shapeId="0" xr:uid="{933FE6D3-8B45-485C-A823-3FF4DD6EBCAD}">
      <text>
        <r>
          <rPr>
            <sz val="10"/>
            <color indexed="81"/>
            <rFont val="Lucida Console"/>
            <family val="3"/>
          </rPr>
          <t>DESCRIÇÃO DETALHADA_x000D_
QUADRO DE DISTRIBUICAO PARA 36 DISJUNTORES TIPO DIN DE PVC, DE EMBUTIR</t>
        </r>
      </text>
    </comment>
    <comment ref="W690" authorId="0" shapeId="0" xr:uid="{FCB83FDD-A6F0-4C37-A600-4C51741F578D}">
      <text>
        <r>
          <rPr>
            <sz val="10"/>
            <color indexed="81"/>
            <rFont val="Lucida Console"/>
            <family val="3"/>
          </rPr>
          <t>_x000D_
DM-Elétrica</t>
        </r>
      </text>
    </comment>
    <comment ref="X690" authorId="0" shapeId="0" xr:uid="{CDB83BD3-B09A-4994-9D62-24E65BCBC502}">
      <text>
        <r>
          <rPr>
            <sz val="10"/>
            <color indexed="81"/>
            <rFont val="Lucida Console"/>
            <family val="3"/>
          </rPr>
          <t>_x000D_
EQUIP. MAT. P/ GERACAO, TRANSM. DISTR. RETIF...</t>
        </r>
      </text>
    </comment>
    <comment ref="Y690" authorId="0" shapeId="0" xr:uid="{FCE32012-BFA0-4E17-AA8B-754696194DB0}">
      <text>
        <r>
          <rPr>
            <sz val="10"/>
            <color indexed="81"/>
            <rFont val="Lucida Console"/>
            <family val="3"/>
          </rPr>
          <t>_x000D_
QUADROS</t>
        </r>
      </text>
    </comment>
    <comment ref="AW690" authorId="0" shapeId="0" xr:uid="{0F2DF5D3-D1F0-46F0-B332-4D83BD748C7A}">
      <text>
        <r>
          <rPr>
            <sz val="10"/>
            <color indexed="81"/>
            <rFont val="Lucida Console"/>
            <family val="3"/>
          </rPr>
          <t>Tempo de Estoque (Meses)_x000D_
_x000D_
20,0</t>
        </r>
      </text>
    </comment>
    <comment ref="A691" authorId="0" shapeId="0" xr:uid="{016FA8C0-B3FD-40AA-A324-44F5B96D838F}">
      <text>
        <r>
          <rPr>
            <sz val="10"/>
            <color indexed="81"/>
            <rFont val="Lucida Console"/>
            <family val="3"/>
          </rPr>
          <t>_x000D_
15051</t>
        </r>
      </text>
    </comment>
    <comment ref="B691" authorId="0" shapeId="0" xr:uid="{0D3790BE-68DB-4618-A617-285BDD6397EA}">
      <text>
        <r>
          <rPr>
            <sz val="10"/>
            <color indexed="81"/>
            <rFont val="Lucida Console"/>
            <family val="3"/>
          </rPr>
          <t>DESCRIÇÃO DETALHADA_x000D_
RALO SIFONADO EM PVC DE 100 X 40 MM (1 1/2")</t>
        </r>
      </text>
    </comment>
    <comment ref="G691" authorId="0" shapeId="0" xr:uid="{A3009014-BC15-49E3-9A58-0689022DC7A3}">
      <text>
        <r>
          <rPr>
            <sz val="10"/>
            <color indexed="81"/>
            <rFont val="Lucida Console"/>
            <family val="3"/>
          </rPr>
          <t>_x000D_
Últ estimativa : 100_x000D_
Enviada em     : 17.12.2020_x000D_
Ata - Venc     : 101/20 - 27.04.2021</t>
        </r>
      </text>
    </comment>
    <comment ref="O691" authorId="0" shapeId="0" xr:uid="{188F5406-E6E7-4123-BAC9-3545954C0214}">
      <text>
        <r>
          <rPr>
            <sz val="10"/>
            <color indexed="81"/>
            <rFont val="Lucida Console"/>
            <family val="3"/>
          </rPr>
          <t>_x000D_
Pertencia a ATA nº 101/20_x000D_
Estimativa de Renovação enviada em 17.12.2020 - Qtd 100_x000D_
PE  16/20 lote _x000D_
18.05.20 = Processo conferido, finalizado.</t>
        </r>
      </text>
    </comment>
    <comment ref="W691" authorId="0" shapeId="0" xr:uid="{7163E987-4CFB-4965-B8DC-B7E689F831B2}">
      <text>
        <r>
          <rPr>
            <sz val="10"/>
            <color indexed="81"/>
            <rFont val="Lucida Console"/>
            <family val="3"/>
          </rPr>
          <t>_x000D_
DM-Hidráulica</t>
        </r>
      </text>
    </comment>
    <comment ref="X691" authorId="0" shapeId="0" xr:uid="{BE110AE4-72C6-4011-BA1E-F307102D11C7}">
      <text>
        <r>
          <rPr>
            <sz val="10"/>
            <color indexed="81"/>
            <rFont val="Lucida Console"/>
            <family val="3"/>
          </rPr>
          <t>_x000D_
MATERIAL HIDRAULICO, CANOS, TUBOS, MANGUEIRAS, CONEXOES E ACESS.</t>
        </r>
      </text>
    </comment>
    <comment ref="Y691" authorId="0" shapeId="0" xr:uid="{1FA418B7-0847-4B5D-BAB2-CD3273F97FB1}">
      <text>
        <r>
          <rPr>
            <sz val="10"/>
            <color indexed="81"/>
            <rFont val="Lucida Console"/>
            <family val="3"/>
          </rPr>
          <t>_x000D_
RALOS SIFOES E CAIXAS</t>
        </r>
      </text>
    </comment>
    <comment ref="AW691" authorId="0" shapeId="0" xr:uid="{6EC34D6A-A901-487B-B58A-84161E0BB8A4}">
      <text>
        <r>
          <rPr>
            <sz val="10"/>
            <color indexed="81"/>
            <rFont val="Lucida Console"/>
            <family val="3"/>
          </rPr>
          <t>Tempo de Estoque (Meses)_x000D_
_x000D_
47,0</t>
        </r>
      </text>
    </comment>
    <comment ref="A692" authorId="0" shapeId="0" xr:uid="{94116547-B757-4889-9255-20A357B1C16B}">
      <text>
        <r>
          <rPr>
            <sz val="10"/>
            <color indexed="81"/>
            <rFont val="Lucida Console"/>
            <family val="3"/>
          </rPr>
          <t>_x000D_
20554</t>
        </r>
      </text>
    </comment>
    <comment ref="B692" authorId="0" shapeId="0" xr:uid="{0DC18087-3C30-4F7C-94C5-C1C6AC4B8A5A}">
      <text>
        <r>
          <rPr>
            <sz val="10"/>
            <color indexed="81"/>
            <rFont val="Lucida Console"/>
            <family val="3"/>
          </rPr>
          <t>DESCRIÇÃO DETALHADA_x000D_
REBITE DE REPUCHO EM ALUMINIO C/ MANDRIL DE ACO 4 X 12 MM</t>
        </r>
      </text>
    </comment>
    <comment ref="W692" authorId="0" shapeId="0" xr:uid="{59711BB7-CA7B-4018-BCCB-9BE4D1D45060}">
      <text>
        <r>
          <rPr>
            <sz val="10"/>
            <color indexed="81"/>
            <rFont val="Lucida Console"/>
            <family val="3"/>
          </rPr>
          <t>_x000D_
DM-Serralheria</t>
        </r>
      </text>
    </comment>
    <comment ref="X692" authorId="0" shapeId="0" xr:uid="{994D4729-B8F1-419A-A099-870F49E0B0F8}">
      <text>
        <r>
          <rPr>
            <sz val="10"/>
            <color indexed="81"/>
            <rFont val="Lucida Console"/>
            <family val="3"/>
          </rPr>
          <t>_x000D_
PARAFUSOS ELEM. VEDACAO UNIAO CONEX . FIXACAO</t>
        </r>
      </text>
    </comment>
    <comment ref="Y692" authorId="0" shapeId="0" xr:uid="{82F7DFF5-2D39-40A1-8166-F0C3C88263AE}">
      <text>
        <r>
          <rPr>
            <sz val="10"/>
            <color indexed="81"/>
            <rFont val="Lucida Console"/>
            <family val="3"/>
          </rPr>
          <t>_x000D_
REBITES ILHOTES PINOS E CHAVETAS</t>
        </r>
      </text>
    </comment>
    <comment ref="AW692" authorId="0" shapeId="0" xr:uid="{7C93BBBD-E41A-43AC-9B8A-8AC8ABF9C40B}">
      <text>
        <r>
          <rPr>
            <sz val="10"/>
            <color indexed="81"/>
            <rFont val="Lucida Console"/>
            <family val="3"/>
          </rPr>
          <t>Tempo de Estoque (Meses)_x000D_
_x000D_
12.260,0</t>
        </r>
      </text>
    </comment>
    <comment ref="A693" authorId="0" shapeId="0" xr:uid="{8C68F6EA-F846-4F42-8D10-40FC8785A63A}">
      <text>
        <r>
          <rPr>
            <sz val="10"/>
            <color indexed="81"/>
            <rFont val="Lucida Console"/>
            <family val="3"/>
          </rPr>
          <t>_x000D_
20558</t>
        </r>
      </text>
    </comment>
    <comment ref="B693" authorId="0" shapeId="0" xr:uid="{143617B0-AF0A-4DFD-9781-000F75331364}">
      <text>
        <r>
          <rPr>
            <sz val="10"/>
            <color indexed="81"/>
            <rFont val="Lucida Console"/>
            <family val="3"/>
          </rPr>
          <t>DESCRIÇÃO DETALHADA_x000D_
REBITE DE REPUCHO EM ALUMINIO C/ MANDRIL DE ACO 4 X 16 MM</t>
        </r>
      </text>
    </comment>
    <comment ref="W693" authorId="0" shapeId="0" xr:uid="{AC22E784-A946-45CA-91F0-14BD967BC852}">
      <text>
        <r>
          <rPr>
            <sz val="10"/>
            <color indexed="81"/>
            <rFont val="Lucida Console"/>
            <family val="3"/>
          </rPr>
          <t>_x000D_
DM-Serralheria</t>
        </r>
      </text>
    </comment>
    <comment ref="X693" authorId="0" shapeId="0" xr:uid="{D9A36159-327F-4EEA-8326-F7AD50F5F806}">
      <text>
        <r>
          <rPr>
            <sz val="10"/>
            <color indexed="81"/>
            <rFont val="Lucida Console"/>
            <family val="3"/>
          </rPr>
          <t>_x000D_
PARAFUSOS ELEM. VEDACAO UNIAO CONEX . FIXACAO</t>
        </r>
      </text>
    </comment>
    <comment ref="Y693" authorId="0" shapeId="0" xr:uid="{94F9471D-969B-42C3-8DC9-8769CC2810BC}">
      <text>
        <r>
          <rPr>
            <sz val="10"/>
            <color indexed="81"/>
            <rFont val="Lucida Console"/>
            <family val="3"/>
          </rPr>
          <t>_x000D_
REBITES ILHOTES PINOS E CHAVETAS</t>
        </r>
      </text>
    </comment>
    <comment ref="AW693" authorId="0" shapeId="0" xr:uid="{6466FAE2-223D-4C4C-85CA-8FB032FBE66E}">
      <text>
        <r>
          <rPr>
            <sz val="10"/>
            <color indexed="81"/>
            <rFont val="Lucida Console"/>
            <family val="3"/>
          </rPr>
          <t>Tempo de Estoque (Meses)_x000D_
_x000D_
9.000,0</t>
        </r>
      </text>
    </comment>
    <comment ref="A694" authorId="0" shapeId="0" xr:uid="{097273B8-3BB1-45B8-B28A-B1D226F32E98}">
      <text>
        <r>
          <rPr>
            <sz val="10"/>
            <color indexed="81"/>
            <rFont val="Lucida Console"/>
            <family val="3"/>
          </rPr>
          <t>_x000D_
20576</t>
        </r>
      </text>
    </comment>
    <comment ref="B694" authorId="0" shapeId="0" xr:uid="{179FF8B1-ABDA-4CB9-8593-9F55656F4694}">
      <text>
        <r>
          <rPr>
            <sz val="10"/>
            <color indexed="81"/>
            <rFont val="Lucida Console"/>
            <family val="3"/>
          </rPr>
          <t>DESCRIÇÃO DETALHADA_x000D_
REBITE DE REPUCHO EM ALUMINIO C/ MANDRIL DE ACO 4,76 X 25MM</t>
        </r>
      </text>
    </comment>
    <comment ref="W694" authorId="0" shapeId="0" xr:uid="{73032833-B387-47FB-AFBB-D2FF319FF4B9}">
      <text>
        <r>
          <rPr>
            <sz val="10"/>
            <color indexed="81"/>
            <rFont val="Lucida Console"/>
            <family val="3"/>
          </rPr>
          <t>_x000D_
DM-Serralheria</t>
        </r>
      </text>
    </comment>
    <comment ref="X694" authorId="0" shapeId="0" xr:uid="{1C95C2D8-932C-4FAF-A392-0C132CCD33FB}">
      <text>
        <r>
          <rPr>
            <sz val="10"/>
            <color indexed="81"/>
            <rFont val="Lucida Console"/>
            <family val="3"/>
          </rPr>
          <t>_x000D_
PARAFUSOS ELEM. VEDACAO UNIAO CONEX . FIXACAO</t>
        </r>
      </text>
    </comment>
    <comment ref="Y694" authorId="0" shapeId="0" xr:uid="{D3DA8790-5BF2-4B2D-ADF5-E117148D5A1B}">
      <text>
        <r>
          <rPr>
            <sz val="10"/>
            <color indexed="81"/>
            <rFont val="Lucida Console"/>
            <family val="3"/>
          </rPr>
          <t>_x000D_
REBITES ILHOTES PINOS E CHAVETAS</t>
        </r>
      </text>
    </comment>
    <comment ref="AW694" authorId="0" shapeId="0" xr:uid="{C62696F1-6B7A-4B53-99C9-7B136121FBE6}">
      <text>
        <r>
          <rPr>
            <sz val="10"/>
            <color indexed="81"/>
            <rFont val="Lucida Console"/>
            <family val="3"/>
          </rPr>
          <t>Tempo de Estoque (Meses)_x000D_
_x000D_
7.415,0</t>
        </r>
      </text>
    </comment>
    <comment ref="A695" authorId="0" shapeId="0" xr:uid="{6B83F9D8-45F6-448F-B95B-5D4987BFB970}">
      <text>
        <r>
          <rPr>
            <sz val="10"/>
            <color indexed="81"/>
            <rFont val="Lucida Console"/>
            <family val="3"/>
          </rPr>
          <t>_x000D_
20583</t>
        </r>
      </text>
    </comment>
    <comment ref="B695" authorId="0" shapeId="0" xr:uid="{4649FA7A-F853-464E-99B2-49FA4965082E}">
      <text>
        <r>
          <rPr>
            <sz val="10"/>
            <color indexed="81"/>
            <rFont val="Lucida Console"/>
            <family val="3"/>
          </rPr>
          <t>DESCRIÇÃO DETALHADA_x000D_
REBITE DE REPUCHO EM ALUMINIO C/ MANDRIL DE ACO 6 X 25 MM</t>
        </r>
      </text>
    </comment>
    <comment ref="W695" authorId="0" shapeId="0" xr:uid="{9A161691-3063-40BA-AFBE-430BF3D4D5A1}">
      <text>
        <r>
          <rPr>
            <sz val="10"/>
            <color indexed="81"/>
            <rFont val="Lucida Console"/>
            <family val="3"/>
          </rPr>
          <t>_x000D_
DM-Serralheria</t>
        </r>
      </text>
    </comment>
    <comment ref="X695" authorId="0" shapeId="0" xr:uid="{FDDD6041-3D38-4D41-A56F-5440CD8533D1}">
      <text>
        <r>
          <rPr>
            <sz val="10"/>
            <color indexed="81"/>
            <rFont val="Lucida Console"/>
            <family val="3"/>
          </rPr>
          <t>_x000D_
PARAFUSOS ELEM. VEDACAO UNIAO CONEX . FIXACAO</t>
        </r>
      </text>
    </comment>
    <comment ref="Y695" authorId="0" shapeId="0" xr:uid="{21DDEB33-DA9F-41F3-A830-6438B15E6FF4}">
      <text>
        <r>
          <rPr>
            <sz val="10"/>
            <color indexed="81"/>
            <rFont val="Lucida Console"/>
            <family val="3"/>
          </rPr>
          <t>_x000D_
REBITES ILHOTES PINOS E CHAVETAS</t>
        </r>
      </text>
    </comment>
    <comment ref="AW695" authorId="0" shapeId="0" xr:uid="{B1A6623B-3442-4CC7-B4EC-2466D0DBF663}">
      <text>
        <r>
          <rPr>
            <sz val="10"/>
            <color indexed="81"/>
            <rFont val="Lucida Console"/>
            <family val="3"/>
          </rPr>
          <t>Tempo de Estoque (Meses)_x000D_
_x000D_
13.063,0</t>
        </r>
      </text>
    </comment>
    <comment ref="A696" authorId="0" shapeId="0" xr:uid="{24D69F1A-227D-4C52-A2E4-704D254A962B}">
      <text>
        <r>
          <rPr>
            <sz val="10"/>
            <color indexed="81"/>
            <rFont val="Lucida Console"/>
            <family val="3"/>
          </rPr>
          <t>_x000D_
20584</t>
        </r>
      </text>
    </comment>
    <comment ref="B696" authorId="0" shapeId="0" xr:uid="{0200BF62-C947-4A76-9AFC-B641F86F43E3}">
      <text>
        <r>
          <rPr>
            <sz val="10"/>
            <color indexed="81"/>
            <rFont val="Lucida Console"/>
            <family val="3"/>
          </rPr>
          <t>DESCRIÇÃO DETALHADA_x000D_
REBITE DE REPUCHO EM ALUMINIO C/ MANDRIL DE ACO 6 X 30 MM</t>
        </r>
      </text>
    </comment>
    <comment ref="W696" authorId="0" shapeId="0" xr:uid="{2DDA314A-1285-4626-BFEA-525F0A435069}">
      <text>
        <r>
          <rPr>
            <sz val="10"/>
            <color indexed="81"/>
            <rFont val="Lucida Console"/>
            <family val="3"/>
          </rPr>
          <t>_x000D_
DM-Serralheria</t>
        </r>
      </text>
    </comment>
    <comment ref="X696" authorId="0" shapeId="0" xr:uid="{5582F764-BDA4-4BC8-86A1-CD28F0331F0F}">
      <text>
        <r>
          <rPr>
            <sz val="10"/>
            <color indexed="81"/>
            <rFont val="Lucida Console"/>
            <family val="3"/>
          </rPr>
          <t>_x000D_
PARAFUSOS ELEM. VEDACAO UNIAO CONEX . FIXACAO</t>
        </r>
      </text>
    </comment>
    <comment ref="Y696" authorId="0" shapeId="0" xr:uid="{F5A24AD5-21F2-4D7F-B1C8-FD994DE89199}">
      <text>
        <r>
          <rPr>
            <sz val="10"/>
            <color indexed="81"/>
            <rFont val="Lucida Console"/>
            <family val="3"/>
          </rPr>
          <t>_x000D_
REBITES ILHOTES PINOS E CHAVETAS</t>
        </r>
      </text>
    </comment>
    <comment ref="AW696" authorId="0" shapeId="0" xr:uid="{9A5B55C5-1583-4183-AFB3-62CC08590902}">
      <text>
        <r>
          <rPr>
            <sz val="10"/>
            <color indexed="81"/>
            <rFont val="Lucida Console"/>
            <family val="3"/>
          </rPr>
          <t>Tempo de Estoque (Meses)_x000D_
_x000D_
24.460,0</t>
        </r>
      </text>
    </comment>
    <comment ref="A697" authorId="0" shapeId="0" xr:uid="{600921DF-9D68-4056-826B-98AF860948F6}">
      <text>
        <r>
          <rPr>
            <sz val="10"/>
            <color indexed="81"/>
            <rFont val="Lucida Console"/>
            <family val="3"/>
          </rPr>
          <t>_x000D_
87699</t>
        </r>
      </text>
    </comment>
    <comment ref="B697" authorId="0" shapeId="0" xr:uid="{304F41CC-166B-4F60-A7D7-57B31DCFD918}">
      <text>
        <r>
          <rPr>
            <sz val="10"/>
            <color indexed="81"/>
            <rFont val="Lucida Console"/>
            <family val="3"/>
          </rPr>
          <t>DESCRIÇÃO DETALHADA_x000D_
REFIL DE BORRACHA PARA RODO DE ALUMINIO DE 40 CM</t>
        </r>
      </text>
    </comment>
    <comment ref="G697" authorId="0" shapeId="0" xr:uid="{1E5D4F83-9139-4863-BD4D-CF459A27139A}">
      <text>
        <r>
          <rPr>
            <sz val="10"/>
            <color indexed="81"/>
            <rFont val="Lucida Console"/>
            <family val="3"/>
          </rPr>
          <t>_x000D_
Últ estimativa : 50_x000D_
Enviada em     : 19.12.2019_x000D_
Ata - Venc     : 275/20 - 15.11.2021</t>
        </r>
      </text>
    </comment>
    <comment ref="W697" authorId="0" shapeId="0" xr:uid="{C128635B-683A-4C8E-85E8-053FA48397E8}">
      <text>
        <r>
          <rPr>
            <sz val="10"/>
            <color indexed="81"/>
            <rFont val="Lucida Console"/>
            <family val="3"/>
          </rPr>
          <t>_x000D_
Administrativo</t>
        </r>
      </text>
    </comment>
    <comment ref="X697" authorId="0" shapeId="0" xr:uid="{34066BF8-4A64-47C7-8305-DAD89C6A43D3}">
      <text>
        <r>
          <rPr>
            <sz val="10"/>
            <color indexed="81"/>
            <rFont val="Lucida Console"/>
            <family val="3"/>
          </rPr>
          <t>_x000D_
MAQ.EQUIP.E MATERIAIS P/ HIGIEN.LIMP.POLIM.E LUBR.</t>
        </r>
      </text>
    </comment>
    <comment ref="Y697" authorId="0" shapeId="0" xr:uid="{B2E84B0A-27D6-49C0-961F-573E3D9CE570}">
      <text>
        <r>
          <rPr>
            <sz val="10"/>
            <color indexed="81"/>
            <rFont val="Lucida Console"/>
            <family val="3"/>
          </rPr>
          <t>_x000D_
VASSOURAS,ESCOVAS,ESFREGOES,RODOS,DESEMTUP.E ESPAN</t>
        </r>
      </text>
    </comment>
    <comment ref="AW697" authorId="0" shapeId="0" xr:uid="{99C3189D-05FE-4A24-93D2-91BB25C931FD}">
      <text>
        <r>
          <rPr>
            <sz val="10"/>
            <color indexed="81"/>
            <rFont val="Lucida Console"/>
            <family val="3"/>
          </rPr>
          <t>Tempo de Estoque (Meses)_x000D_
_x000D_
86,0</t>
        </r>
      </text>
    </comment>
    <comment ref="A698" authorId="0" shapeId="0" xr:uid="{832F237C-0781-4E2C-8328-1F6BA53F8940}">
      <text>
        <r>
          <rPr>
            <sz val="10"/>
            <color indexed="81"/>
            <rFont val="Lucida Console"/>
            <family val="3"/>
          </rPr>
          <t>_x000D_
87698</t>
        </r>
      </text>
    </comment>
    <comment ref="B698" authorId="0" shapeId="0" xr:uid="{B94135DB-DC37-4FC5-8A4B-B5A0A8651428}">
      <text>
        <r>
          <rPr>
            <sz val="10"/>
            <color indexed="81"/>
            <rFont val="Lucida Console"/>
            <family val="3"/>
          </rPr>
          <t>DESCRIÇÃO DETALHADA_x000D_
REFIL DE BORRACHA PARA RODO DE ALUMINIO DE 60 CM</t>
        </r>
      </text>
    </comment>
    <comment ref="G698" authorId="0" shapeId="0" xr:uid="{978B2FCC-387D-4168-90C1-D2F7E9AE065B}">
      <text>
        <r>
          <rPr>
            <sz val="10"/>
            <color indexed="81"/>
            <rFont val="Lucida Console"/>
            <family val="3"/>
          </rPr>
          <t>_x000D_
Últ estimativa : 10_x000D_
Enviada em     : 19.12.2019_x000D_
Ata - Venc     : 275/20 - 15.11.2021</t>
        </r>
      </text>
    </comment>
    <comment ref="W698" authorId="0" shapeId="0" xr:uid="{D1785A63-A4B5-4C37-8E81-50400151F5CA}">
      <text>
        <r>
          <rPr>
            <sz val="10"/>
            <color indexed="81"/>
            <rFont val="Lucida Console"/>
            <family val="3"/>
          </rPr>
          <t>_x000D_
Administrativo</t>
        </r>
      </text>
    </comment>
    <comment ref="X698" authorId="0" shapeId="0" xr:uid="{2AB4C551-8C54-4096-AF0B-53B7E8BFE2CE}">
      <text>
        <r>
          <rPr>
            <sz val="10"/>
            <color indexed="81"/>
            <rFont val="Lucida Console"/>
            <family val="3"/>
          </rPr>
          <t>_x000D_
MAQ.EQUIP.E MATERIAIS P/ HIGIEN.LIMP.POLIM.E LUBR.</t>
        </r>
      </text>
    </comment>
    <comment ref="Y698" authorId="0" shapeId="0" xr:uid="{007783D1-90E3-4D0A-87B0-23114FDEE4D9}">
      <text>
        <r>
          <rPr>
            <sz val="10"/>
            <color indexed="81"/>
            <rFont val="Lucida Console"/>
            <family val="3"/>
          </rPr>
          <t>_x000D_
VASSOURAS,ESCOVAS,ESFREGOES,RODOS,DESEMTUP.E ESPAN</t>
        </r>
      </text>
    </comment>
    <comment ref="AW698" authorId="0" shapeId="0" xr:uid="{A5AB10A6-D832-4940-BAD8-34F3294C0ACA}">
      <text>
        <r>
          <rPr>
            <sz val="10"/>
            <color indexed="81"/>
            <rFont val="Lucida Console"/>
            <family val="3"/>
          </rPr>
          <t>Tempo de Estoque (Meses)_x000D_
_x000D_
12,0</t>
        </r>
      </text>
    </comment>
    <comment ref="A699" authorId="0" shapeId="0" xr:uid="{25C5DA95-DA8A-4803-98BB-A31813E6FF29}">
      <text>
        <r>
          <rPr>
            <sz val="10"/>
            <color indexed="81"/>
            <rFont val="Lucida Console"/>
            <family val="3"/>
          </rPr>
          <t>_x000D_
35224</t>
        </r>
      </text>
    </comment>
    <comment ref="B699" authorId="0" shapeId="0" xr:uid="{B3DEE029-5DDB-4979-BC98-FC1644AD30DC}">
      <text>
        <r>
          <rPr>
            <sz val="10"/>
            <color indexed="81"/>
            <rFont val="Lucida Console"/>
            <family val="3"/>
          </rPr>
          <t>DESCRIÇÃO DETALHADA_x000D_
REGISTRO DE GAVETA EM LIGA DE COBRE - 1" - S/ CANOPLA - DE ACORDO COM A NORMA ABNT NBR 15705 E A MARCA, MEDIDA E NORMA DEVERAO VIR LITOGRAFADA NA PECA</t>
        </r>
      </text>
    </comment>
    <comment ref="G699" authorId="0" shapeId="0" xr:uid="{7BF765B5-74B4-427F-A343-1D2C4C428A26}">
      <text>
        <r>
          <rPr>
            <sz val="10"/>
            <color indexed="81"/>
            <rFont val="Lucida Console"/>
            <family val="3"/>
          </rPr>
          <t>_x000D_
Últ estimativa : 20_x000D_
Enviada em     : 17.12.2020_x000D_
Ata - Venc     : 161/21 - 06.07.2022</t>
        </r>
      </text>
    </comment>
    <comment ref="O699" authorId="0" shapeId="0" xr:uid="{37938AA8-E305-450B-B779-2ACFEF046FBF}">
      <text>
        <r>
          <rPr>
            <sz val="10"/>
            <color indexed="81"/>
            <rFont val="Lucida Console"/>
            <family val="3"/>
          </rPr>
          <t>_x000D_
Pertencia a ATA nº 161/21_x000D_
Estimativa de Renovação enviada em 17.12.2020 - Qtd 20_x000D_
PE  88/21 lote _x000D_
01.06.21 = Processo finalizado. Ata 161/21</t>
        </r>
      </text>
    </comment>
    <comment ref="W699" authorId="0" shapeId="0" xr:uid="{F0CEF858-F4A1-4014-A2B1-863650E4F33F}">
      <text>
        <r>
          <rPr>
            <sz val="10"/>
            <color indexed="81"/>
            <rFont val="Lucida Console"/>
            <family val="3"/>
          </rPr>
          <t>_x000D_
DM-Hidráulica</t>
        </r>
      </text>
    </comment>
    <comment ref="X699" authorId="0" shapeId="0" xr:uid="{EA8368C7-B505-4FFF-BE97-28BFF8436558}">
      <text>
        <r>
          <rPr>
            <sz val="10"/>
            <color indexed="81"/>
            <rFont val="Lucida Console"/>
            <family val="3"/>
          </rPr>
          <t>_x000D_
MATERIAL HIDRAULICO, CANOS, TUBOS, MANGUEIRAS, CONEXOES E ACESS.</t>
        </r>
      </text>
    </comment>
    <comment ref="Y699" authorId="0" shapeId="0" xr:uid="{27DB8ACA-7E36-495C-8B8B-4ECB7FCAE0D6}">
      <text>
        <r>
          <rPr>
            <sz val="10"/>
            <color indexed="81"/>
            <rFont val="Lucida Console"/>
            <family val="3"/>
          </rPr>
          <t>_x000D_
REGISTROS VALVULAS E BOIAS</t>
        </r>
      </text>
    </comment>
    <comment ref="AC699" authorId="0" shapeId="0" xr:uid="{1512E6E4-D507-4B56-A1D2-370C52E094F3}">
      <text>
        <r>
          <rPr>
            <sz val="10"/>
            <color indexed="81"/>
            <rFont val="Lucida Console"/>
            <family val="3"/>
          </rPr>
          <t>_x000D_
AF  8.785/22 | Vc 01.08.2022 | Saldo     20 | DOCOL INDUSTRIA E COMERCIO LTDA_x001F__x001F_ ( 183422 )</t>
        </r>
      </text>
    </comment>
    <comment ref="AG699" authorId="0" shapeId="0" xr:uid="{8F31BD2B-E45B-447B-9FB8-B7654AB41693}">
      <text>
        <r>
          <rPr>
            <sz val="10"/>
            <color indexed="81"/>
            <rFont val="Lucida Console"/>
            <family val="3"/>
          </rPr>
          <t>_x000D_
AF  8.785/22 | Vc 01.08.2022 | Saldo     20 | DOCOL INDUSTRIA E COMERCIO LTDA_x001F__x001F_ ( 183422 )</t>
        </r>
      </text>
    </comment>
    <comment ref="AW699" authorId="0" shapeId="0" xr:uid="{AAA51214-19F0-4BBE-BDEA-002D7CBBA2F9}">
      <text>
        <r>
          <rPr>
            <sz val="10"/>
            <color indexed="81"/>
            <rFont val="Lucida Console"/>
            <family val="3"/>
          </rPr>
          <t>Tempo de Estoque (Meses)_x000D_
_x000D_
20,0</t>
        </r>
      </text>
    </comment>
    <comment ref="A700" authorId="0" shapeId="0" xr:uid="{687BFC39-591C-4819-964B-9EBA38DAB7D8}">
      <text>
        <r>
          <rPr>
            <sz val="10"/>
            <color indexed="81"/>
            <rFont val="Lucida Console"/>
            <family val="3"/>
          </rPr>
          <t>_x000D_
25756</t>
        </r>
      </text>
    </comment>
    <comment ref="B700" authorId="0" shapeId="0" xr:uid="{C6A2DEE0-F7AC-44B3-8957-8B9E10AABD4A}">
      <text>
        <r>
          <rPr>
            <sz val="10"/>
            <color indexed="81"/>
            <rFont val="Lucida Console"/>
            <family val="3"/>
          </rPr>
          <t>DESCRIÇÃO DETALHADA_x000D_
REGISTRO DE GAVETA EM LIGA DE COBRE DE 1.1/2" C/ CANOPLA, DE ACORDO COM A NORMA NBR 10072 E A MARCA DEVERA VIR LITOGRAFADA NA PECA</t>
        </r>
      </text>
    </comment>
    <comment ref="G700" authorId="0" shapeId="0" xr:uid="{03079934-7E8B-4201-9DE5-F4D66E99824F}">
      <text>
        <r>
          <rPr>
            <sz val="10"/>
            <color indexed="81"/>
            <rFont val="Lucida Console"/>
            <family val="3"/>
          </rPr>
          <t>_x000D_
Últ estimativa : 60_x000D_
Enviada em     : 31.07.2019_x000D_
Ata - Venc     : 191/20 - 07.09.2021</t>
        </r>
      </text>
    </comment>
    <comment ref="O700" authorId="0" shapeId="0" xr:uid="{16713B33-E700-4B9D-92DF-C4B7757FCD78}">
      <text>
        <r>
          <rPr>
            <sz val="10"/>
            <color indexed="81"/>
            <rFont val="Lucida Console"/>
            <family val="3"/>
          </rPr>
          <t>_x000D_
Pertencia a ATA nº 191/20_x000D_
Estimativa de Renovação enviada em 31.07.2019 - Qtd 60_x000D_
PE  10/20 lote 17 (Impróspero)_x000D_
30.04.20 = Processo conferido, finalizado.</t>
        </r>
      </text>
    </comment>
    <comment ref="W700" authorId="0" shapeId="0" xr:uid="{14FB8770-0437-4EF8-B2B4-24CBE31B9E83}">
      <text>
        <r>
          <rPr>
            <sz val="10"/>
            <color indexed="81"/>
            <rFont val="Lucida Console"/>
            <family val="3"/>
          </rPr>
          <t>_x000D_
DM-Hidráulica</t>
        </r>
      </text>
    </comment>
    <comment ref="X700" authorId="0" shapeId="0" xr:uid="{C876DC33-C485-4ADB-AEC0-E8ED802BA0E0}">
      <text>
        <r>
          <rPr>
            <sz val="10"/>
            <color indexed="81"/>
            <rFont val="Lucida Console"/>
            <family val="3"/>
          </rPr>
          <t>_x000D_
MATERIAL HIDRAULICO, CANOS, TUBOS, MANGUEIRAS, CONEXOES E ACESS.</t>
        </r>
      </text>
    </comment>
    <comment ref="Y700" authorId="0" shapeId="0" xr:uid="{02DFD9C5-8132-4611-BFC1-87B981B94B86}">
      <text>
        <r>
          <rPr>
            <sz val="10"/>
            <color indexed="81"/>
            <rFont val="Lucida Console"/>
            <family val="3"/>
          </rPr>
          <t>_x000D_
REGISTROS VALVULAS E BOIAS</t>
        </r>
      </text>
    </comment>
    <comment ref="AW700" authorId="0" shapeId="0" xr:uid="{7C61722B-FC3B-4E51-802E-B88DFB04F167}">
      <text>
        <r>
          <rPr>
            <sz val="10"/>
            <color indexed="81"/>
            <rFont val="Lucida Console"/>
            <family val="3"/>
          </rPr>
          <t>Tempo de Estoque (Meses)_x000D_
_x000D_
116,0</t>
        </r>
      </text>
    </comment>
    <comment ref="A701" authorId="0" shapeId="0" xr:uid="{77BEB062-CFE1-4B40-A727-23D8539246DB}">
      <text>
        <r>
          <rPr>
            <sz val="10"/>
            <color indexed="81"/>
            <rFont val="Lucida Console"/>
            <family val="3"/>
          </rPr>
          <t>_x000D_
27760</t>
        </r>
      </text>
    </comment>
    <comment ref="B701" authorId="0" shapeId="0" xr:uid="{32EE43D7-B682-46F4-A245-1D308B290EA8}">
      <text>
        <r>
          <rPr>
            <sz val="10"/>
            <color indexed="81"/>
            <rFont val="Lucida Console"/>
            <family val="3"/>
          </rPr>
          <t>DESCRIÇÃO DETALHADA_x000D_
REGISTRO DE GAVETA EM LIGA DE COBRE DE 1.1/2"- S/ CANOPLA - DE ACORDO COM A NORMA ABNT NBR 15705 E A MARCA, MEDIDA E NORMA DEVERAO VIR LITOGRAFADA NA PECA</t>
        </r>
      </text>
    </comment>
    <comment ref="G701" authorId="0" shapeId="0" xr:uid="{89774237-3564-4E0A-BDBB-57C2CDA1C785}">
      <text>
        <r>
          <rPr>
            <sz val="10"/>
            <color indexed="81"/>
            <rFont val="Lucida Console"/>
            <family val="3"/>
          </rPr>
          <t>_x000D_
Últ estimativa : 50_x000D_
Enviada em     : 17.12.2020_x000D_
Ata - Venc     : 161/21 - 06.07.2022</t>
        </r>
      </text>
    </comment>
    <comment ref="O701" authorId="0" shapeId="0" xr:uid="{C7064E49-90CA-40A9-9733-B41F53D5926F}">
      <text>
        <r>
          <rPr>
            <sz val="10"/>
            <color indexed="81"/>
            <rFont val="Lucida Console"/>
            <family val="3"/>
          </rPr>
          <t>_x000D_
Pertencia a ATA nº 161/21_x000D_
Estimativa de Renovação enviada em 17.12.2020 - Qtd 50_x000D_
PE  88/21 lote _x000D_
01.06.21 = Processo finalizado. Ata 161/21</t>
        </r>
      </text>
    </comment>
    <comment ref="W701" authorId="0" shapeId="0" xr:uid="{3A7FA91C-ECAE-4848-8AB7-62E4D52668DE}">
      <text>
        <r>
          <rPr>
            <sz val="10"/>
            <color indexed="81"/>
            <rFont val="Lucida Console"/>
            <family val="3"/>
          </rPr>
          <t>_x000D_
DM-Hidráulica</t>
        </r>
      </text>
    </comment>
    <comment ref="X701" authorId="0" shapeId="0" xr:uid="{10C60F95-B55B-46E0-A55D-DC6C51CFB53B}">
      <text>
        <r>
          <rPr>
            <sz val="10"/>
            <color indexed="81"/>
            <rFont val="Lucida Console"/>
            <family val="3"/>
          </rPr>
          <t>_x000D_
MATERIAL HIDRAULICO, CANOS, TUBOS, MANGUEIRAS, CONEXOES E ACESS.</t>
        </r>
      </text>
    </comment>
    <comment ref="Y701" authorId="0" shapeId="0" xr:uid="{07EA3DAC-1D6D-4380-A346-EBA7F1118357}">
      <text>
        <r>
          <rPr>
            <sz val="10"/>
            <color indexed="81"/>
            <rFont val="Lucida Console"/>
            <family val="3"/>
          </rPr>
          <t>_x000D_
REGISTROS VALVULAS E BOIAS</t>
        </r>
      </text>
    </comment>
    <comment ref="AW701" authorId="0" shapeId="0" xr:uid="{DF71FC0E-2E48-4DBF-9820-6F647B579BD2}">
      <text>
        <r>
          <rPr>
            <sz val="10"/>
            <color indexed="81"/>
            <rFont val="Lucida Console"/>
            <family val="3"/>
          </rPr>
          <t>Tempo de Estoque (Meses)_x000D_
_x000D_
48,0</t>
        </r>
      </text>
    </comment>
    <comment ref="A702" authorId="0" shapeId="0" xr:uid="{FED0DCE5-44DE-452C-BED8-D5C3BC595FB6}">
      <text>
        <r>
          <rPr>
            <sz val="10"/>
            <color indexed="81"/>
            <rFont val="Lucida Console"/>
            <family val="3"/>
          </rPr>
          <t>_x000D_
25630</t>
        </r>
      </text>
    </comment>
    <comment ref="B702" authorId="0" shapeId="0" xr:uid="{3BEB526D-BC7D-42C1-B7D1-CF941FC54E47}">
      <text>
        <r>
          <rPr>
            <sz val="10"/>
            <color indexed="81"/>
            <rFont val="Lucida Console"/>
            <family val="3"/>
          </rPr>
          <t>DESCRIÇÃO DETALHADA_x000D_
REGISTRO DE GAVETA EM LIGA DE COBRE DE 3/4" C/ CANOPLA</t>
        </r>
      </text>
    </comment>
    <comment ref="G702" authorId="0" shapeId="0" xr:uid="{15F6F8AD-2C53-4CD0-9B20-A3533B87AE89}">
      <text>
        <r>
          <rPr>
            <sz val="10"/>
            <color indexed="81"/>
            <rFont val="Lucida Console"/>
            <family val="3"/>
          </rPr>
          <t>_x000D_
Últ estimativa : 150_x000D_
Enviada em     : 24.11.2020_x000D_
Ata - Venc     : 87/20 - 31.03.2021</t>
        </r>
      </text>
    </comment>
    <comment ref="O702" authorId="0" shapeId="0" xr:uid="{749D5835-1B4A-483D-B759-630ED86F7BDA}">
      <text>
        <r>
          <rPr>
            <sz val="10"/>
            <color indexed="81"/>
            <rFont val="Lucida Console"/>
            <family val="3"/>
          </rPr>
          <t>_x000D_
Pertencia a ATA nº 87/20_x000D_
Estimativa de Renovação enviada em 24.11.2020 - Qtd 150_x000D_
PE  10/20 lote 16_x000D_
30.04.20 = Processo conferido, finalizado.</t>
        </r>
      </text>
    </comment>
    <comment ref="W702" authorId="0" shapeId="0" xr:uid="{AF3C5E70-A1E3-4A0F-A590-5E99CF13B482}">
      <text>
        <r>
          <rPr>
            <sz val="10"/>
            <color indexed="81"/>
            <rFont val="Lucida Console"/>
            <family val="3"/>
          </rPr>
          <t>_x000D_
DM-Hidráulica</t>
        </r>
      </text>
    </comment>
    <comment ref="X702" authorId="0" shapeId="0" xr:uid="{D236C848-C427-4346-BA63-ADCC1B2AF066}">
      <text>
        <r>
          <rPr>
            <sz val="10"/>
            <color indexed="81"/>
            <rFont val="Lucida Console"/>
            <family val="3"/>
          </rPr>
          <t>_x000D_
MATERIAL HIDRAULICO, CANOS, TUBOS, MANGUEIRAS, CONEXOES E ACESS.</t>
        </r>
      </text>
    </comment>
    <comment ref="Y702" authorId="0" shapeId="0" xr:uid="{582DFE5F-CEE1-4767-B49E-9078AE8253EE}">
      <text>
        <r>
          <rPr>
            <sz val="10"/>
            <color indexed="81"/>
            <rFont val="Lucida Console"/>
            <family val="3"/>
          </rPr>
          <t>_x000D_
REGISTROS VALVULAS E BOIAS</t>
        </r>
      </text>
    </comment>
    <comment ref="AW702" authorId="0" shapeId="0" xr:uid="{788BF7E1-D433-4CC6-8743-A66D9F98C263}">
      <text>
        <r>
          <rPr>
            <sz val="10"/>
            <color indexed="81"/>
            <rFont val="Lucida Console"/>
            <family val="3"/>
          </rPr>
          <t>Tempo de Estoque (Meses)_x000D_
_x000D_
154,0</t>
        </r>
      </text>
    </comment>
    <comment ref="A703" authorId="0" shapeId="0" xr:uid="{A45EF061-722E-408C-8A1B-9E8F953A355D}">
      <text>
        <r>
          <rPr>
            <sz val="10"/>
            <color indexed="81"/>
            <rFont val="Lucida Console"/>
            <family val="3"/>
          </rPr>
          <t>_x000D_
13120</t>
        </r>
      </text>
    </comment>
    <comment ref="B703" authorId="0" shapeId="0" xr:uid="{7D854D6D-97CD-4085-A341-C73666C929DC}">
      <text>
        <r>
          <rPr>
            <sz val="10"/>
            <color indexed="81"/>
            <rFont val="Lucida Console"/>
            <family val="3"/>
          </rPr>
          <t>DESCRIÇÃO DETALHADA_x000D_
REGISTRO DE GAVETA EM LIGA DE COBRE DE 3/4" S/ CANOPLA - DE ACORDO COM A NORMA ABNT NBR 15705 E A MARCA, MEDIDA E NORMA DEVERAO VIR LITOGRAFADA NA PECA</t>
        </r>
      </text>
    </comment>
    <comment ref="G703" authorId="0" shapeId="0" xr:uid="{A7D706B8-F827-4C86-8E44-F5181AF0F3A7}">
      <text>
        <r>
          <rPr>
            <sz val="10"/>
            <color indexed="81"/>
            <rFont val="Lucida Console"/>
            <family val="3"/>
          </rPr>
          <t>_x000D_
Últ estimativa : 50_x000D_
Enviada em     : 17.12.2020_x000D_
Ata - Venc     : 161/21 - 06.07.2022</t>
        </r>
      </text>
    </comment>
    <comment ref="O703" authorId="0" shapeId="0" xr:uid="{3DE0785D-62C7-4231-AC6A-3F99C57C0CC2}">
      <text>
        <r>
          <rPr>
            <sz val="10"/>
            <color indexed="81"/>
            <rFont val="Lucida Console"/>
            <family val="3"/>
          </rPr>
          <t>_x000D_
Pertencia a ATA nº 161/21_x000D_
Estimativa de Renovação enviada em 17.12.2020 - Qtd 50_x000D_
PE  88/21 lote _x000D_
01.06.21 = Processo finalizado. Ata 161/21</t>
        </r>
      </text>
    </comment>
    <comment ref="W703" authorId="0" shapeId="0" xr:uid="{C62A21B2-4DB9-4D81-A2CA-267511DCCC64}">
      <text>
        <r>
          <rPr>
            <sz val="10"/>
            <color indexed="81"/>
            <rFont val="Lucida Console"/>
            <family val="3"/>
          </rPr>
          <t>_x000D_
DM-Hidráulica</t>
        </r>
      </text>
    </comment>
    <comment ref="X703" authorId="0" shapeId="0" xr:uid="{F1D53C71-2AA2-4B19-B185-F6D46B5EB7EF}">
      <text>
        <r>
          <rPr>
            <sz val="10"/>
            <color indexed="81"/>
            <rFont val="Lucida Console"/>
            <family val="3"/>
          </rPr>
          <t>_x000D_
MATERIAL HIDRAULICO, CANOS, TUBOS, MANGUEIRAS, CONEXOES E ACESS.</t>
        </r>
      </text>
    </comment>
    <comment ref="Y703" authorId="0" shapeId="0" xr:uid="{FD9227B3-85E5-4307-9B64-EC2F5DC3BA3B}">
      <text>
        <r>
          <rPr>
            <sz val="10"/>
            <color indexed="81"/>
            <rFont val="Lucida Console"/>
            <family val="3"/>
          </rPr>
          <t>_x000D_
REGISTROS VALVULAS E BOIAS</t>
        </r>
      </text>
    </comment>
    <comment ref="AW703" authorId="0" shapeId="0" xr:uid="{D067F94E-1EF1-45FB-B09A-4831D8280487}">
      <text>
        <r>
          <rPr>
            <sz val="10"/>
            <color indexed="81"/>
            <rFont val="Lucida Console"/>
            <family val="3"/>
          </rPr>
          <t>Tempo de Estoque (Meses)_x000D_
_x000D_
54,0</t>
        </r>
      </text>
    </comment>
    <comment ref="A704" authorId="0" shapeId="0" xr:uid="{EE62A887-90DE-4C21-9257-22AB06FAF1CD}">
      <text>
        <r>
          <rPr>
            <sz val="10"/>
            <color indexed="81"/>
            <rFont val="Lucida Console"/>
            <family val="3"/>
          </rPr>
          <t>_x000D_
13117</t>
        </r>
      </text>
    </comment>
    <comment ref="B704" authorId="0" shapeId="0" xr:uid="{4F8B2A8C-AD89-4344-9196-1B2613AC0EE1}">
      <text>
        <r>
          <rPr>
            <sz val="10"/>
            <color indexed="81"/>
            <rFont val="Lucida Console"/>
            <family val="3"/>
          </rPr>
          <t>DESCRIÇÃO DETALHADA_x000D_
REGISTRO DE PRESSAO 3/4" COM CANOPLA</t>
        </r>
      </text>
    </comment>
    <comment ref="G704" authorId="0" shapeId="0" xr:uid="{C48F335D-5399-4320-8301-2CA668C92CD7}">
      <text>
        <r>
          <rPr>
            <sz val="10"/>
            <color indexed="81"/>
            <rFont val="Lucida Console"/>
            <family val="3"/>
          </rPr>
          <t>_x000D_
Últ estimativa : 50_x000D_
Enviada em     : 24.11.2020_x000D_
Ata - Venc     : 87/20 - 31.03.2021</t>
        </r>
      </text>
    </comment>
    <comment ref="O704" authorId="0" shapeId="0" xr:uid="{D68E55F6-F896-4F1F-BB65-59EDD4931239}">
      <text>
        <r>
          <rPr>
            <sz val="10"/>
            <color indexed="81"/>
            <rFont val="Lucida Console"/>
            <family val="3"/>
          </rPr>
          <t>_x000D_
Pertencia a ATA nº 87/20_x000D_
Estimativa de Renovação enviada em 24.11.2020 - Qtd 50_x000D_
PE  10/20 lote _x000D_
30.04.20 = Processo conferido, finalizado.</t>
        </r>
      </text>
    </comment>
    <comment ref="W704" authorId="0" shapeId="0" xr:uid="{3B91D54C-889A-457A-BB1B-435C8ED62A43}">
      <text>
        <r>
          <rPr>
            <sz val="10"/>
            <color indexed="81"/>
            <rFont val="Lucida Console"/>
            <family val="3"/>
          </rPr>
          <t>_x000D_
DM-Hidráulica</t>
        </r>
      </text>
    </comment>
    <comment ref="X704" authorId="0" shapeId="0" xr:uid="{FE34ACF9-92AC-4228-8AFA-597A3631D1DE}">
      <text>
        <r>
          <rPr>
            <sz val="10"/>
            <color indexed="81"/>
            <rFont val="Lucida Console"/>
            <family val="3"/>
          </rPr>
          <t>_x000D_
MATERIAL HIDRAULICO, CANOS, TUBOS, MANGUEIRAS, CONEXOES E ACESS.</t>
        </r>
      </text>
    </comment>
    <comment ref="Y704" authorId="0" shapeId="0" xr:uid="{E2E94C24-74B6-44C6-993C-8376F2BFD114}">
      <text>
        <r>
          <rPr>
            <sz val="10"/>
            <color indexed="81"/>
            <rFont val="Lucida Console"/>
            <family val="3"/>
          </rPr>
          <t>_x000D_
REGISTROS VALVULAS E BOIAS</t>
        </r>
      </text>
    </comment>
    <comment ref="AW704" authorId="0" shapeId="0" xr:uid="{3081F667-6F12-4C5E-905E-94CE278DB59C}">
      <text>
        <r>
          <rPr>
            <sz val="10"/>
            <color indexed="81"/>
            <rFont val="Lucida Console"/>
            <family val="3"/>
          </rPr>
          <t>Tempo de Estoque (Meses)_x000D_
_x000D_
104,0</t>
        </r>
      </text>
    </comment>
    <comment ref="A705" authorId="0" shapeId="0" xr:uid="{52B2EFE0-BCFA-42D7-BC01-38EE0B9B4D4E}">
      <text>
        <r>
          <rPr>
            <sz val="10"/>
            <color indexed="81"/>
            <rFont val="Lucida Console"/>
            <family val="3"/>
          </rPr>
          <t>_x000D_
13116</t>
        </r>
      </text>
    </comment>
    <comment ref="B705" authorId="0" shapeId="0" xr:uid="{657CEAE4-01BC-4C1D-B70F-E27CE7A5C55C}">
      <text>
        <r>
          <rPr>
            <sz val="10"/>
            <color indexed="81"/>
            <rFont val="Lucida Console"/>
            <family val="3"/>
          </rPr>
          <t>DESCRIÇÃO DETALHADA_x000D_
REGISTRO DE PRESSAO 3/4" SEM CANOPLA</t>
        </r>
      </text>
    </comment>
    <comment ref="G705" authorId="0" shapeId="0" xr:uid="{E47BEAA8-F923-4D41-A8E4-2AD82592F291}">
      <text>
        <r>
          <rPr>
            <sz val="10"/>
            <color indexed="81"/>
            <rFont val="Lucida Console"/>
            <family val="3"/>
          </rPr>
          <t>_x000D_
Últ estimativa : 0_x000D_
Enviada em     : 16.03.2020_x000D_
Ata - Venc     : 191/20 - 07.09.2021</t>
        </r>
      </text>
    </comment>
    <comment ref="O705" authorId="0" shapeId="0" xr:uid="{FD94FC2C-0573-4686-8349-EC555BB5C882}">
      <text>
        <r>
          <rPr>
            <sz val="10"/>
            <color indexed="81"/>
            <rFont val="Lucida Console"/>
            <family val="3"/>
          </rPr>
          <t>_x000D_
Pertencia a ATA nº 191/20_x000D_
Estimativa de Renovação enviada em 16.03.2020 - Qtd _x000D_
PP  76/19 lote _x000D_
22.07.19 = Processo conferido e finalizado</t>
        </r>
      </text>
    </comment>
    <comment ref="W705" authorId="0" shapeId="0" xr:uid="{C8821DCC-6997-4E89-8FD4-94EF731EBAA9}">
      <text>
        <r>
          <rPr>
            <sz val="10"/>
            <color indexed="81"/>
            <rFont val="Lucida Console"/>
            <family val="3"/>
          </rPr>
          <t>_x000D_
DM-Hidráulica</t>
        </r>
      </text>
    </comment>
    <comment ref="X705" authorId="0" shapeId="0" xr:uid="{A6D13A05-10B0-4E03-81E3-A99EAB5026CB}">
      <text>
        <r>
          <rPr>
            <sz val="10"/>
            <color indexed="81"/>
            <rFont val="Lucida Console"/>
            <family val="3"/>
          </rPr>
          <t>_x000D_
MATERIAL HIDRAULICO, CANOS, TUBOS, MANGUEIRAS, CONEXOES E ACESS.</t>
        </r>
      </text>
    </comment>
    <comment ref="Y705" authorId="0" shapeId="0" xr:uid="{7092EBFC-F1FB-432D-BF1F-161D81282541}">
      <text>
        <r>
          <rPr>
            <sz val="10"/>
            <color indexed="81"/>
            <rFont val="Lucida Console"/>
            <family val="3"/>
          </rPr>
          <t>_x000D_
REGISTROS VALVULAS E BOIAS</t>
        </r>
      </text>
    </comment>
    <comment ref="AW705" authorId="0" shapeId="0" xr:uid="{EC7AAA21-609B-41A4-9B5A-CDEF9738EA27}">
      <text>
        <r>
          <rPr>
            <sz val="10"/>
            <color indexed="81"/>
            <rFont val="Lucida Console"/>
            <family val="3"/>
          </rPr>
          <t>Tempo de Estoque (Meses)_x000D_
_x000D_
40,0</t>
        </r>
      </text>
    </comment>
    <comment ref="A706" authorId="0" shapeId="0" xr:uid="{B3FB69DE-8289-4B5C-88E8-35B6E72FA933}">
      <text>
        <r>
          <rPr>
            <sz val="10"/>
            <color indexed="81"/>
            <rFont val="Lucida Console"/>
            <family val="3"/>
          </rPr>
          <t>_x000D_
113581</t>
        </r>
      </text>
    </comment>
    <comment ref="B706" authorId="0" shapeId="0" xr:uid="{2B256ED4-9D10-47D7-B219-1B687CDDB495}">
      <text>
        <r>
          <rPr>
            <sz val="10"/>
            <color indexed="81"/>
            <rFont val="Lucida Console"/>
            <family val="3"/>
          </rPr>
          <t>DESCRIÇÃO DETALHADA_x000D_
REGISTRO TIPO ESFERA, MATERIAL PVC, DIAMETRO 3/4"</t>
        </r>
      </text>
    </comment>
    <comment ref="G706" authorId="0" shapeId="0" xr:uid="{5923EEE9-ECF1-4C2A-B4D0-3EAD1DF47A3C}">
      <text>
        <r>
          <rPr>
            <sz val="10"/>
            <color indexed="81"/>
            <rFont val="Lucida Console"/>
            <family val="3"/>
          </rPr>
          <t>_x000D_
Últ estimativa : 450_x000D_
Enviada em     : 31.07.2019_x000D_
Ata - Venc     : 191/20 - 07.09.2021</t>
        </r>
      </text>
    </comment>
    <comment ref="O706" authorId="0" shapeId="0" xr:uid="{FF6C910F-4EFF-446C-AC50-8E4751D1AA0C}">
      <text>
        <r>
          <rPr>
            <sz val="10"/>
            <color indexed="81"/>
            <rFont val="Lucida Console"/>
            <family val="3"/>
          </rPr>
          <t>_x000D_
Pertencia a ATA nº 191/20_x000D_
Estimativa de Renovação enviada em 31.07.2019 - Qtd 450_x000D_
PE  10/20 lote 60 (Impróspero)_x000D_
30.04.20 = Processo conferido, finalizado.</t>
        </r>
      </text>
    </comment>
    <comment ref="W706" authorId="0" shapeId="0" xr:uid="{B56D059B-7283-4D8A-B192-4F0A2FD33065}">
      <text>
        <r>
          <rPr>
            <sz val="10"/>
            <color indexed="81"/>
            <rFont val="Lucida Console"/>
            <family val="3"/>
          </rPr>
          <t>_x000D_
DM-Hidráulica</t>
        </r>
      </text>
    </comment>
    <comment ref="X706" authorId="0" shapeId="0" xr:uid="{607AE947-B4A8-4B54-AD5D-76E451FDDC74}">
      <text>
        <r>
          <rPr>
            <sz val="10"/>
            <color indexed="81"/>
            <rFont val="Lucida Console"/>
            <family val="3"/>
          </rPr>
          <t>_x000D_
MATERIAL HIDRAULICO, CANOS, TUBOS, MANGUEIRAS, CONEXOES E ACESS.</t>
        </r>
      </text>
    </comment>
    <comment ref="Y706" authorId="0" shapeId="0" xr:uid="{4BC60D75-91DA-4E7B-959D-134ECA81FFF6}">
      <text>
        <r>
          <rPr>
            <sz val="10"/>
            <color indexed="81"/>
            <rFont val="Lucida Console"/>
            <family val="3"/>
          </rPr>
          <t>_x000D_
REGISTROS VALVULAS E BOIAS</t>
        </r>
      </text>
    </comment>
    <comment ref="AC706" authorId="0" shapeId="0" xr:uid="{267288E3-54D0-4512-AE36-2CDEDC5F2705}">
      <text>
        <r>
          <rPr>
            <sz val="10"/>
            <color indexed="81"/>
            <rFont val="Lucida Console"/>
            <family val="3"/>
          </rPr>
          <t>_x000D_
AF  9.632/23 | Vc 24.08.2023 | Saldo    600 | INFANTARIA COMERCIAL LTDA ( 178162 )</t>
        </r>
      </text>
    </comment>
    <comment ref="AG706" authorId="0" shapeId="0" xr:uid="{0738C8FE-EF75-4C27-8FE4-3AC889018BB3}">
      <text>
        <r>
          <rPr>
            <sz val="10"/>
            <color indexed="81"/>
            <rFont val="Lucida Console"/>
            <family val="3"/>
          </rPr>
          <t>_x000D_
AF  9.632/23 | Vc 24.08.2023 | Saldo    600 | INFANTARIA COMERCIAL LTDA ( 178162 )</t>
        </r>
      </text>
    </comment>
    <comment ref="AW706" authorId="0" shapeId="0" xr:uid="{EC1DA440-8FDE-467D-B7B7-C026177BB1E0}">
      <text>
        <r>
          <rPr>
            <sz val="10"/>
            <color indexed="81"/>
            <rFont val="Lucida Console"/>
            <family val="3"/>
          </rPr>
          <t>Tempo de Estoque (Meses)_x000D_
_x000D_
839,0</t>
        </r>
      </text>
    </comment>
    <comment ref="A707" authorId="0" shapeId="0" xr:uid="{26E26978-45BE-4312-833B-4C0D32D8B7AA}">
      <text>
        <r>
          <rPr>
            <sz val="10"/>
            <color indexed="81"/>
            <rFont val="Lucida Console"/>
            <family val="3"/>
          </rPr>
          <t>_x000D_
135703</t>
        </r>
      </text>
    </comment>
    <comment ref="B707" authorId="0" shapeId="0" xr:uid="{60824887-67A2-4F5B-93A9-EECA9E75F28D}">
      <text>
        <r>
          <rPr>
            <sz val="10"/>
            <color indexed="81"/>
            <rFont val="Lucida Console"/>
            <family val="3"/>
          </rPr>
          <t>DESCRIÇÃO DETALHADA_x000D_
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r>
      </text>
    </comment>
    <comment ref="G707" authorId="0" shapeId="0" xr:uid="{0999D5E3-75AD-4706-8CBF-304326297863}">
      <text>
        <r>
          <rPr>
            <sz val="10"/>
            <color indexed="81"/>
            <rFont val="Lucida Console"/>
            <family val="3"/>
          </rPr>
          <t>_x000D_
Últ estimativa : 17.800_x000D_
Enviada em     : 02.03.2020_x000D_
Ata - Venc     : 211/20 - 21.09.2021</t>
        </r>
      </text>
    </comment>
    <comment ref="O707" authorId="0" shapeId="0" xr:uid="{072759E9-DE88-4AC4-BB1E-39726403769F}">
      <text>
        <r>
          <rPr>
            <sz val="10"/>
            <color indexed="81"/>
            <rFont val="Lucida Console"/>
            <family val="3"/>
          </rPr>
          <t xml:space="preserve">_x000D_
Pertencia a ATA nº 211/20_x000D_
Estimativa de Renovação enviada em 02.03.2020 - Qtd 17.800_x000D_
</t>
        </r>
      </text>
    </comment>
    <comment ref="W707" authorId="0" shapeId="0" xr:uid="{92A705C3-A5D4-4A2B-A2E5-095CE8C336C1}">
      <text>
        <r>
          <rPr>
            <sz val="10"/>
            <color indexed="81"/>
            <rFont val="Lucida Console"/>
            <family val="3"/>
          </rPr>
          <t>_x000D_
Pedagógico</t>
        </r>
      </text>
    </comment>
    <comment ref="X707" authorId="0" shapeId="0" xr:uid="{56F25197-E02E-46E9-8445-0E3EC21822F8}">
      <text>
        <r>
          <rPr>
            <sz val="10"/>
            <color indexed="81"/>
            <rFont val="Lucida Console"/>
            <family val="3"/>
          </rPr>
          <t>_x000D_
MAQ., EQUIP., COMP., ACES., MAT. PARA ESCRIT.E ESCOLAR</t>
        </r>
      </text>
    </comment>
    <comment ref="Y707" authorId="0" shapeId="0" xr:uid="{B2B89ED0-D1B1-4EE7-89CD-330B4F3F292A}">
      <text>
        <r>
          <rPr>
            <sz val="10"/>
            <color indexed="81"/>
            <rFont val="Lucida Console"/>
            <family val="3"/>
          </rPr>
          <t>_x000D_
LAPIS, BORRACHA, APONTADORES, REGUAS E CORRETIVOS P/ ESCRIT.</t>
        </r>
      </text>
    </comment>
    <comment ref="AW707" authorId="0" shapeId="0" xr:uid="{F31B2765-CFE6-477D-BF07-C88C19E1E9E2}">
      <text>
        <r>
          <rPr>
            <sz val="10"/>
            <color indexed="81"/>
            <rFont val="Lucida Console"/>
            <family val="3"/>
          </rPr>
          <t>Tempo de Estoque (Meses)_x000D_
_x000D_
6.575,0</t>
        </r>
      </text>
    </comment>
    <comment ref="A708" authorId="0" shapeId="0" xr:uid="{BAA2A20D-EEE6-4E66-9797-3D6535D46A24}">
      <text>
        <r>
          <rPr>
            <sz val="10"/>
            <color indexed="81"/>
            <rFont val="Lucida Console"/>
            <family val="3"/>
          </rPr>
          <t>_x000D_
113846</t>
        </r>
      </text>
    </comment>
    <comment ref="B708" authorId="0" shapeId="0" xr:uid="{6FD865F4-8B32-444A-868E-6E7A7C5F7536}">
      <text>
        <r>
          <rPr>
            <sz val="10"/>
            <color indexed="81"/>
            <rFont val="Lucida Console"/>
            <family val="3"/>
          </rPr>
          <t>DESCRIÇÃO DETALHADA_x000D_
REJUNTE BEGE - SACO COM 01 KG</t>
        </r>
      </text>
    </comment>
    <comment ref="G708" authorId="0" shapeId="0" xr:uid="{4738E2BB-2992-4C3D-98CF-CF98D455C1BA}">
      <text>
        <r>
          <rPr>
            <sz val="10"/>
            <color indexed="81"/>
            <rFont val="Lucida Console"/>
            <family val="3"/>
          </rPr>
          <t>_x000D_
Últ estimativa : 1.500_x000D_
Enviada em     : 24.11.2020_x000D_
Ata - Venc     : 87/20 - 31.03.2021</t>
        </r>
      </text>
    </comment>
    <comment ref="M708" authorId="0" shapeId="0" xr:uid="{E889ED98-AD74-421C-BDCB-BA58AD2A22BA}">
      <text>
        <r>
          <rPr>
            <sz val="10"/>
            <color indexed="81"/>
            <rFont val="Lucida Console"/>
            <family val="3"/>
          </rPr>
          <t>_x000D_
Validade necessária em meses =&gt; 18,_x000D_
A partir desta planilha limitado até 08.04.2025</t>
        </r>
      </text>
    </comment>
    <comment ref="O708" authorId="0" shapeId="0" xr:uid="{D9133F4A-540F-430D-9D5C-3A373D421B12}">
      <text>
        <r>
          <rPr>
            <sz val="10"/>
            <color indexed="81"/>
            <rFont val="Lucida Console"/>
            <family val="3"/>
          </rPr>
          <t>_x000D_
Pertencia a ATA nº 87/20_x000D_
Estimativa de Renovação enviada em 24.11.2020 - Qtd 1.500_x000D_
PE  10/20 lote 61_x000D_
30.04.20 = Processo conferido, finalizado.</t>
        </r>
      </text>
    </comment>
    <comment ref="W708" authorId="0" shapeId="0" xr:uid="{F466C376-10DB-4282-9AFF-C604830E465D}">
      <text>
        <r>
          <rPr>
            <sz val="10"/>
            <color indexed="81"/>
            <rFont val="Lucida Console"/>
            <family val="3"/>
          </rPr>
          <t>_x000D_
DM-Construção</t>
        </r>
      </text>
    </comment>
    <comment ref="X708" authorId="0" shapeId="0" xr:uid="{EB9303CF-C888-4463-A323-E2D1228A8538}">
      <text>
        <r>
          <rPr>
            <sz val="10"/>
            <color indexed="81"/>
            <rFont val="Lucida Console"/>
            <family val="3"/>
          </rPr>
          <t>_x000D_
MAT.E EQUIP. P/ CONSTR.CIVIL E CONSERV. DE VIAS PUBL.</t>
        </r>
      </text>
    </comment>
    <comment ref="Y708" authorId="0" shapeId="0" xr:uid="{97D9CA55-6C4B-4441-878B-FA173481CECC}">
      <text>
        <r>
          <rPr>
            <sz val="10"/>
            <color indexed="81"/>
            <rFont val="Lucida Console"/>
            <family val="3"/>
          </rPr>
          <t>_x000D_
AZULEJOS E PASTILHAS</t>
        </r>
      </text>
    </comment>
    <comment ref="AC708" authorId="0" shapeId="0" xr:uid="{1E14F068-AA4F-48AB-B6D0-8011CCA893FF}">
      <text>
        <r>
          <rPr>
            <sz val="10"/>
            <color indexed="81"/>
            <rFont val="Lucida Console"/>
            <family val="3"/>
          </rPr>
          <t>_x000D_
AF 10.605/23 | Vc 28.09.2023 | Saldo  1.500 | RELLEK TEK COMERCIAL LTDA ( 162825 )</t>
        </r>
      </text>
    </comment>
    <comment ref="AG708" authorId="0" shapeId="0" xr:uid="{6ECAEE93-2667-4A61-B87C-C23B29278B12}">
      <text>
        <r>
          <rPr>
            <sz val="10"/>
            <color indexed="81"/>
            <rFont val="Lucida Console"/>
            <family val="3"/>
          </rPr>
          <t>_x000D_
AF 10.605/23 | Vc 28.09.2023 | Saldo  1.500 | RELLEK TEK COMERCIAL LTDA ( 162825 )</t>
        </r>
      </text>
    </comment>
    <comment ref="AW708" authorId="0" shapeId="0" xr:uid="{0709FB5A-8F7A-40FF-89A1-CA8509A68665}">
      <text>
        <r>
          <rPr>
            <sz val="10"/>
            <color indexed="81"/>
            <rFont val="Lucida Console"/>
            <family val="3"/>
          </rPr>
          <t>Tempo de Estoque (Meses)_x000D_
_x000D_
2.395,0</t>
        </r>
      </text>
    </comment>
    <comment ref="A709" authorId="0" shapeId="0" xr:uid="{71F6BBD1-8784-4032-B571-7DC8AD3928B2}">
      <text>
        <r>
          <rPr>
            <sz val="10"/>
            <color indexed="81"/>
            <rFont val="Lucida Console"/>
            <family val="3"/>
          </rPr>
          <t>_x000D_
53446</t>
        </r>
      </text>
    </comment>
    <comment ref="B709" authorId="0" shapeId="0" xr:uid="{F204343D-90C6-40C4-9F4B-587C2ED44064}">
      <text>
        <r>
          <rPr>
            <sz val="10"/>
            <color indexed="81"/>
            <rFont val="Lucida Console"/>
            <family val="3"/>
          </rPr>
          <t>DESCRIÇÃO DETALHADA_x000D_
REJUNTE BRANCO - SACO COM 01 KG</t>
        </r>
      </text>
    </comment>
    <comment ref="G709" authorId="0" shapeId="0" xr:uid="{1A71879D-C059-4BE6-93EF-DD6C6FD41FCA}">
      <text>
        <r>
          <rPr>
            <sz val="10"/>
            <color indexed="81"/>
            <rFont val="Lucida Console"/>
            <family val="3"/>
          </rPr>
          <t>_x000D_
Últ estimativa : 3.000_x000D_
Enviada em     : 24.11.2020_x000D_
Ata - Venc     : 87/20 - 31.03.2021</t>
        </r>
      </text>
    </comment>
    <comment ref="M709" authorId="0" shapeId="0" xr:uid="{82E4CADC-C33A-465E-8C9A-87CA7CAEBBA4}">
      <text>
        <r>
          <rPr>
            <sz val="10"/>
            <color indexed="81"/>
            <rFont val="Lucida Console"/>
            <family val="3"/>
          </rPr>
          <t>_x000D_
Validade necessária em meses =&gt; 18,_x000D_
A partir desta planilha limitado até 08.04.2025</t>
        </r>
      </text>
    </comment>
    <comment ref="O709" authorId="0" shapeId="0" xr:uid="{2C880CB2-12A7-4A76-BB2C-43E1D291EE34}">
      <text>
        <r>
          <rPr>
            <sz val="10"/>
            <color indexed="81"/>
            <rFont val="Lucida Console"/>
            <family val="3"/>
          </rPr>
          <t>_x000D_
Pertencia a ATA nº 87/20_x000D_
Estimativa de Renovação enviada em 24.11.2020 - Qtd 3.000_x000D_
PE  10/20 lote 26_x000D_
30.04.20 = Processo conferido, finalizado.</t>
        </r>
      </text>
    </comment>
    <comment ref="W709" authorId="0" shapeId="0" xr:uid="{9C7C2BEE-55CB-4C82-AA25-38582156370D}">
      <text>
        <r>
          <rPr>
            <sz val="10"/>
            <color indexed="81"/>
            <rFont val="Lucida Console"/>
            <family val="3"/>
          </rPr>
          <t>_x000D_
DM-Construção</t>
        </r>
      </text>
    </comment>
    <comment ref="X709" authorId="0" shapeId="0" xr:uid="{922E46EC-3E4B-4409-841F-7D09DB4B4656}">
      <text>
        <r>
          <rPr>
            <sz val="10"/>
            <color indexed="81"/>
            <rFont val="Lucida Console"/>
            <family val="3"/>
          </rPr>
          <t>_x000D_
MAT.E EQUIP. P/ CONSTR.CIVIL E CONSERV. DE VIAS PUBL.</t>
        </r>
      </text>
    </comment>
    <comment ref="Y709" authorId="0" shapeId="0" xr:uid="{A72A70BB-1270-4862-A894-A2980074A721}">
      <text>
        <r>
          <rPr>
            <sz val="10"/>
            <color indexed="81"/>
            <rFont val="Lucida Console"/>
            <family val="3"/>
          </rPr>
          <t>_x000D_
AZULEJOS E PASTILHAS</t>
        </r>
      </text>
    </comment>
    <comment ref="AW709" authorId="0" shapeId="0" xr:uid="{36EC82EC-8E09-4D27-A268-DE46B0E66249}">
      <text>
        <r>
          <rPr>
            <sz val="10"/>
            <color indexed="81"/>
            <rFont val="Lucida Console"/>
            <family val="3"/>
          </rPr>
          <t>Tempo de Estoque (Meses)_x000D_
_x000D_
2.123,0</t>
        </r>
      </text>
    </comment>
    <comment ref="A710" authorId="0" shapeId="0" xr:uid="{B4EE8465-77FD-4115-A4BD-EE70066AACB5}">
      <text>
        <r>
          <rPr>
            <sz val="10"/>
            <color indexed="81"/>
            <rFont val="Lucida Console"/>
            <family val="3"/>
          </rPr>
          <t>_x000D_
57598</t>
        </r>
      </text>
    </comment>
    <comment ref="B710" authorId="0" shapeId="0" xr:uid="{64822EB5-4A28-4A74-ABA9-7D18F411FD7A}">
      <text>
        <r>
          <rPr>
            <sz val="10"/>
            <color indexed="81"/>
            <rFont val="Lucida Console"/>
            <family val="3"/>
          </rPr>
          <t>DESCRIÇÃO DETALHADA_x000D_
REJUNTE CINZA CLARO - SC C/ 01 KG</t>
        </r>
      </text>
    </comment>
    <comment ref="G710" authorId="0" shapeId="0" xr:uid="{79065754-FF63-40AE-8237-FEE3BF5CDEC4}">
      <text>
        <r>
          <rPr>
            <sz val="10"/>
            <color indexed="81"/>
            <rFont val="Lucida Console"/>
            <family val="3"/>
          </rPr>
          <t>_x000D_
Últ estimativa : 1.250_x000D_
Enviada em     : 24.11.2020_x000D_
Ata - Venc     : 87/20 - 31.03.2021</t>
        </r>
      </text>
    </comment>
    <comment ref="O710" authorId="0" shapeId="0" xr:uid="{B361CB71-736E-4A0F-BE87-23578FA13C69}">
      <text>
        <r>
          <rPr>
            <sz val="10"/>
            <color indexed="81"/>
            <rFont val="Lucida Console"/>
            <family val="3"/>
          </rPr>
          <t>_x000D_
Pertencia a ATA nº 87/20_x000D_
Estimativa de Renovação enviada em 24.11.2020 - Qtd 1.250_x000D_
PE  10/20 lote 30_x000D_
30.04.20 = Processo conferido, finalizado.</t>
        </r>
      </text>
    </comment>
    <comment ref="W710" authorId="0" shapeId="0" xr:uid="{A913BA43-4305-4F5A-ADD2-159611D9CC38}">
      <text>
        <r>
          <rPr>
            <sz val="10"/>
            <color indexed="81"/>
            <rFont val="Lucida Console"/>
            <family val="3"/>
          </rPr>
          <t>_x000D_
DM-Construção</t>
        </r>
      </text>
    </comment>
    <comment ref="X710" authorId="0" shapeId="0" xr:uid="{BEF1CBDA-6615-4554-B187-ADBC2F1A3096}">
      <text>
        <r>
          <rPr>
            <sz val="10"/>
            <color indexed="81"/>
            <rFont val="Lucida Console"/>
            <family val="3"/>
          </rPr>
          <t>_x000D_
MAT.E EQUIP. P/ CONSTR.CIVIL E CONSERV. DE VIAS PUBL.</t>
        </r>
      </text>
    </comment>
    <comment ref="Y710" authorId="0" shapeId="0" xr:uid="{165A53FD-3B94-48B1-82D9-6EE73D89D18C}">
      <text>
        <r>
          <rPr>
            <sz val="10"/>
            <color indexed="81"/>
            <rFont val="Lucida Console"/>
            <family val="3"/>
          </rPr>
          <t>_x000D_
AZULEJOS E PASTILHAS</t>
        </r>
      </text>
    </comment>
    <comment ref="AC710" authorId="0" shapeId="0" xr:uid="{2C116AFC-1F8A-41B2-BB51-763445EB2A5F}">
      <text>
        <r>
          <rPr>
            <sz val="10"/>
            <color indexed="81"/>
            <rFont val="Lucida Console"/>
            <family val="3"/>
          </rPr>
          <t>_x000D_
AF 10.437/23 | Vc 28.09.2023 | Saldo  1.000 | RELLEK TEK COMERCIAL LTDA ( 162825 )</t>
        </r>
      </text>
    </comment>
    <comment ref="AG710" authorId="0" shapeId="0" xr:uid="{46EFE1F3-6593-439C-9510-8F00979735D1}">
      <text>
        <r>
          <rPr>
            <sz val="10"/>
            <color indexed="81"/>
            <rFont val="Lucida Console"/>
            <family val="3"/>
          </rPr>
          <t>_x000D_
AF 10.437/23 | Vc 28.09.2023 | Saldo  1.000 | RELLEK TEK COMERCIAL LTDA ( 162825 )</t>
        </r>
      </text>
    </comment>
    <comment ref="AW710" authorId="0" shapeId="0" xr:uid="{388D13FD-2684-4817-9C81-5BBB6CA5BC13}">
      <text>
        <r>
          <rPr>
            <sz val="10"/>
            <color indexed="81"/>
            <rFont val="Lucida Console"/>
            <family val="3"/>
          </rPr>
          <t>Tempo de Estoque (Meses)_x000D_
_x000D_
1.000,0</t>
        </r>
      </text>
    </comment>
    <comment ref="A711" authorId="0" shapeId="0" xr:uid="{C0012CE5-B677-46BC-AC70-6A6A0E6B57AA}">
      <text>
        <r>
          <rPr>
            <sz val="10"/>
            <color indexed="81"/>
            <rFont val="Lucida Console"/>
            <family val="3"/>
          </rPr>
          <t>_x000D_
107483</t>
        </r>
      </text>
    </comment>
    <comment ref="B711" authorId="0" shapeId="0" xr:uid="{BBF9FF77-254B-499E-8C21-95D959161428}">
      <text>
        <r>
          <rPr>
            <sz val="10"/>
            <color indexed="81"/>
            <rFont val="Lucida Console"/>
            <family val="3"/>
          </rPr>
          <t>DESCRIÇÃO DETALHADA_x000D_
RELE FOTOELETRICO COM BASE 220 V - 1000 W - TIPO NF</t>
        </r>
      </text>
    </comment>
    <comment ref="G711" authorId="0" shapeId="0" xr:uid="{AAC1F8C2-9196-458A-A1DD-D6A165C4E389}">
      <text>
        <r>
          <rPr>
            <sz val="10"/>
            <color indexed="81"/>
            <rFont val="Lucida Console"/>
            <family val="3"/>
          </rPr>
          <t>_x000D_
Últ estimativa : 350_x000D_
Enviada em     : 17.01.2020_x000D_
Ata - Venc     : 228/20 - 05.10.2021</t>
        </r>
      </text>
    </comment>
    <comment ref="O711" authorId="0" shapeId="0" xr:uid="{4E960A49-6F06-4745-857B-23FAB6A9D45D}">
      <text>
        <r>
          <rPr>
            <sz val="10"/>
            <color indexed="81"/>
            <rFont val="Lucida Console"/>
            <family val="3"/>
          </rPr>
          <t>_x000D_
Pertencia a ATA nº 228/20_x000D_
Estimativa de Renovação enviada em 17.01.2020 - Qtd 350_x000D_
PE 153/20 lote _x000D_
16.09.20 = Finalizado</t>
        </r>
      </text>
    </comment>
    <comment ref="W711" authorId="0" shapeId="0" xr:uid="{E3023BDE-2C66-4A15-A722-B7BD33C5176A}">
      <text>
        <r>
          <rPr>
            <sz val="10"/>
            <color indexed="81"/>
            <rFont val="Lucida Console"/>
            <family val="3"/>
          </rPr>
          <t>_x000D_
DM-Elétrica</t>
        </r>
      </text>
    </comment>
    <comment ref="X711" authorId="0" shapeId="0" xr:uid="{186E5A37-5BC8-4E98-9A14-E309B9AABAA4}">
      <text>
        <r>
          <rPr>
            <sz val="10"/>
            <color indexed="81"/>
            <rFont val="Lucida Console"/>
            <family val="3"/>
          </rPr>
          <t>_x000D_
EQUIP. MAT. P/ GERACAO, TRANSM. DISTR. RETIF...</t>
        </r>
      </text>
    </comment>
    <comment ref="Y711" authorId="0" shapeId="0" xr:uid="{C2AA16DB-03AA-42F5-95D1-B53636756DC8}">
      <text>
        <r>
          <rPr>
            <sz val="10"/>
            <color indexed="81"/>
            <rFont val="Lucida Console"/>
            <family val="3"/>
          </rPr>
          <t>_x000D_
RELES FOTO-ELETRICOS</t>
        </r>
      </text>
    </comment>
    <comment ref="AW711" authorId="0" shapeId="0" xr:uid="{D400948F-4E18-4C26-8058-6A62B2813DF5}">
      <text>
        <r>
          <rPr>
            <sz val="10"/>
            <color indexed="81"/>
            <rFont val="Lucida Console"/>
            <family val="3"/>
          </rPr>
          <t>Tempo de Estoque (Meses)_x000D_
_x000D_
251,0</t>
        </r>
      </text>
    </comment>
    <comment ref="A712" authorId="0" shapeId="0" xr:uid="{A1741723-055D-4734-B3C6-7DE5FC0B960C}">
      <text>
        <r>
          <rPr>
            <sz val="10"/>
            <color indexed="81"/>
            <rFont val="Lucida Console"/>
            <family val="3"/>
          </rPr>
          <t>_x000D_
106131</t>
        </r>
      </text>
    </comment>
    <comment ref="B712" authorId="0" shapeId="0" xr:uid="{92742C66-8C13-42C0-9F40-DA5E2486B13F}">
      <text>
        <r>
          <rPr>
            <sz val="10"/>
            <color indexed="81"/>
            <rFont val="Lucida Console"/>
            <family val="3"/>
          </rPr>
          <t>DESCRIÇÃO DETALHADA_x000D_
RELE TERMICO 12 A 18A LRD21 ( SCH )</t>
        </r>
      </text>
    </comment>
    <comment ref="W712" authorId="0" shapeId="0" xr:uid="{C206DCB6-5F0F-4264-9415-24568EF282CE}">
      <text>
        <r>
          <rPr>
            <sz val="10"/>
            <color indexed="81"/>
            <rFont val="Lucida Console"/>
            <family val="3"/>
          </rPr>
          <t>_x000D_
DM-Elétrica</t>
        </r>
      </text>
    </comment>
    <comment ref="X712" authorId="0" shapeId="0" xr:uid="{38EF8777-82FC-4889-B741-D62D12EBBB3B}">
      <text>
        <r>
          <rPr>
            <sz val="10"/>
            <color indexed="81"/>
            <rFont val="Lucida Console"/>
            <family val="3"/>
          </rPr>
          <t>_x000D_
EQUIP. P/ COND. VENT. PURIF. DE AR, COMPONENTES E ACES.</t>
        </r>
      </text>
    </comment>
    <comment ref="Y712" authorId="0" shapeId="0" xr:uid="{CD008B1B-4F6E-4570-AB30-E9FB5A269ACA}">
      <text>
        <r>
          <rPr>
            <sz val="10"/>
            <color indexed="81"/>
            <rFont val="Lucida Console"/>
            <family val="3"/>
          </rPr>
          <t>_x000D_
EQUIP. E ACES. DE AQUEC. REFRIG. PRESSUR. E COND. DE AR</t>
        </r>
      </text>
    </comment>
    <comment ref="AW712" authorId="0" shapeId="0" xr:uid="{5228E5FC-B0B6-4A4C-937D-1CE4A9054F50}">
      <text>
        <r>
          <rPr>
            <sz val="10"/>
            <color indexed="81"/>
            <rFont val="Lucida Console"/>
            <family val="3"/>
          </rPr>
          <t>Tempo de Estoque (Meses)_x000D_
_x000D_
11,0</t>
        </r>
      </text>
    </comment>
    <comment ref="A713" authorId="0" shapeId="0" xr:uid="{61909461-1FFE-4B84-BBF1-3A45605A0906}">
      <text>
        <r>
          <rPr>
            <sz val="10"/>
            <color indexed="81"/>
            <rFont val="Lucida Console"/>
            <family val="3"/>
          </rPr>
          <t>_x000D_
106129</t>
        </r>
      </text>
    </comment>
    <comment ref="B713" authorId="0" shapeId="0" xr:uid="{AB8A0836-494F-41A3-AE81-56EE3264752D}">
      <text>
        <r>
          <rPr>
            <sz val="10"/>
            <color indexed="81"/>
            <rFont val="Lucida Console"/>
            <family val="3"/>
          </rPr>
          <t>DESCRIÇÃO DETALHADA_x000D_
RELE TERMICO 5.5 A 8A LRD12 ( SCH )</t>
        </r>
      </text>
    </comment>
    <comment ref="W713" authorId="0" shapeId="0" xr:uid="{645AF401-6542-441F-9FF2-C5B5B1D02919}">
      <text>
        <r>
          <rPr>
            <sz val="10"/>
            <color indexed="81"/>
            <rFont val="Lucida Console"/>
            <family val="3"/>
          </rPr>
          <t>_x000D_
DM-Elétrica</t>
        </r>
      </text>
    </comment>
    <comment ref="X713" authorId="0" shapeId="0" xr:uid="{847415FF-B65B-4DED-AB23-216DCFD29C6B}">
      <text>
        <r>
          <rPr>
            <sz val="10"/>
            <color indexed="81"/>
            <rFont val="Lucida Console"/>
            <family val="3"/>
          </rPr>
          <t>_x000D_
EQUIP. P/ COND. VENT. PURIF. DE AR, COMPONENTES E ACES.</t>
        </r>
      </text>
    </comment>
    <comment ref="Y713" authorId="0" shapeId="0" xr:uid="{C63F00BA-431A-4524-ADB0-4F359AC6496D}">
      <text>
        <r>
          <rPr>
            <sz val="10"/>
            <color indexed="81"/>
            <rFont val="Lucida Console"/>
            <family val="3"/>
          </rPr>
          <t>_x000D_
EQUIP. E ACES. DE AQUEC. REFRIG. PRESSUR. E COND. DE AR</t>
        </r>
      </text>
    </comment>
    <comment ref="AW713" authorId="0" shapeId="0" xr:uid="{E32CE9C7-108D-420E-AA64-E5853EC5A74C}">
      <text>
        <r>
          <rPr>
            <sz val="10"/>
            <color indexed="81"/>
            <rFont val="Lucida Console"/>
            <family val="3"/>
          </rPr>
          <t>Tempo de Estoque (Meses)_x000D_
_x000D_
6,0</t>
        </r>
      </text>
    </comment>
    <comment ref="A714" authorId="0" shapeId="0" xr:uid="{3A852C2E-02BB-4FCD-AE2E-C409A667A208}">
      <text>
        <r>
          <rPr>
            <sz val="10"/>
            <color indexed="81"/>
            <rFont val="Lucida Console"/>
            <family val="3"/>
          </rPr>
          <t>_x000D_
106130</t>
        </r>
      </text>
    </comment>
    <comment ref="B714" authorId="0" shapeId="0" xr:uid="{A876CB38-89AE-4A05-9EB7-171CFA1A0EF9}">
      <text>
        <r>
          <rPr>
            <sz val="10"/>
            <color indexed="81"/>
            <rFont val="Lucida Console"/>
            <family val="3"/>
          </rPr>
          <t>DESCRIÇÃO DETALHADA_x000D_
RELE TERMICO 7 A 10A LRD14 ( SCH )</t>
        </r>
      </text>
    </comment>
    <comment ref="W714" authorId="0" shapeId="0" xr:uid="{80808F17-8270-405A-BCFE-16233992D5D4}">
      <text>
        <r>
          <rPr>
            <sz val="10"/>
            <color indexed="81"/>
            <rFont val="Lucida Console"/>
            <family val="3"/>
          </rPr>
          <t>_x000D_
DM-Elétrica</t>
        </r>
      </text>
    </comment>
    <comment ref="X714" authorId="0" shapeId="0" xr:uid="{D074FE9A-FE60-40B0-B6A6-F915E7424B92}">
      <text>
        <r>
          <rPr>
            <sz val="10"/>
            <color indexed="81"/>
            <rFont val="Lucida Console"/>
            <family val="3"/>
          </rPr>
          <t>_x000D_
EQUIP. P/ COND. VENT. PURIF. DE AR, COMPONENTES E ACES.</t>
        </r>
      </text>
    </comment>
    <comment ref="Y714" authorId="0" shapeId="0" xr:uid="{9C4C02D3-2FDD-469A-BEA0-1942571D46EB}">
      <text>
        <r>
          <rPr>
            <sz val="10"/>
            <color indexed="81"/>
            <rFont val="Lucida Console"/>
            <family val="3"/>
          </rPr>
          <t>_x000D_
EQUIP. E ACES. DE AQUEC. REFRIG. PRESSUR. E COND. DE AR</t>
        </r>
      </text>
    </comment>
    <comment ref="AW714" authorId="0" shapeId="0" xr:uid="{E7CD8E28-7B45-4EF5-8659-9526D803E4CB}">
      <text>
        <r>
          <rPr>
            <sz val="10"/>
            <color indexed="81"/>
            <rFont val="Lucida Console"/>
            <family val="3"/>
          </rPr>
          <t>Tempo de Estoque (Meses)_x000D_
_x000D_
8,0</t>
        </r>
      </text>
    </comment>
    <comment ref="A715" authorId="0" shapeId="0" xr:uid="{440694D2-AE53-46B3-8A8C-0E627B51D0D0}">
      <text>
        <r>
          <rPr>
            <sz val="10"/>
            <color indexed="81"/>
            <rFont val="Lucida Console"/>
            <family val="3"/>
          </rPr>
          <t>_x000D_
81808</t>
        </r>
      </text>
    </comment>
    <comment ref="B715" authorId="0" shapeId="0" xr:uid="{C94EEF5D-1DC3-41EE-B62B-50697A4C4805}">
      <text>
        <r>
          <rPr>
            <sz val="10"/>
            <color indexed="81"/>
            <rFont val="Lucida Console"/>
            <family val="3"/>
          </rPr>
          <t>DESCRIÇÃO DETALHADA_x000D_
REPARO ACIONADOR PARA VALVULA DE DESCARGA HYDRA LUXO - REF. 4336004</t>
        </r>
      </text>
    </comment>
    <comment ref="G715" authorId="0" shapeId="0" xr:uid="{F4E9485F-C451-44AF-8A2D-2A7688009AF6}">
      <text>
        <r>
          <rPr>
            <sz val="10"/>
            <color indexed="81"/>
            <rFont val="Lucida Console"/>
            <family val="3"/>
          </rPr>
          <t>_x000D_
Últ estimativa : 20_x000D_
Enviada em     : 24.11.2020_x000D_
Ata - Venc     : 87/20 - 31.03.2021</t>
        </r>
      </text>
    </comment>
    <comment ref="O715" authorId="0" shapeId="0" xr:uid="{B3F0B8F4-7B9A-47A7-9DD1-6B7A8EF98EFD}">
      <text>
        <r>
          <rPr>
            <sz val="10"/>
            <color indexed="81"/>
            <rFont val="Lucida Console"/>
            <family val="3"/>
          </rPr>
          <t>_x000D_
Pertencia a ATA nº 87/20_x000D_
Estimativa de Renovação enviada em 24.11.2020 - Qtd 20_x000D_
PE  10/20 lote _x000D_
30.04.20 = Processo conferido, finalizado.</t>
        </r>
      </text>
    </comment>
    <comment ref="W715" authorId="0" shapeId="0" xr:uid="{4A1EE892-E1A9-4946-AE78-170D75C3654C}">
      <text>
        <r>
          <rPr>
            <sz val="10"/>
            <color indexed="81"/>
            <rFont val="Lucida Console"/>
            <family val="3"/>
          </rPr>
          <t>_x000D_
DM-Hidráulica</t>
        </r>
      </text>
    </comment>
    <comment ref="X715" authorId="0" shapeId="0" xr:uid="{7A1F38FB-974E-4061-B6E0-24D9BB47465E}">
      <text>
        <r>
          <rPr>
            <sz val="10"/>
            <color indexed="81"/>
            <rFont val="Lucida Console"/>
            <family val="3"/>
          </rPr>
          <t>_x000D_
MATERIAL HIDRAULICO, CANOS, TUBOS, MANGUEIRAS, CONEXOES E ACESS.</t>
        </r>
      </text>
    </comment>
    <comment ref="Y715" authorId="0" shapeId="0" xr:uid="{BF39EC5F-C563-41BF-92A4-0ED8C2B12C85}">
      <text>
        <r>
          <rPr>
            <sz val="10"/>
            <color indexed="81"/>
            <rFont val="Lucida Console"/>
            <family val="3"/>
          </rPr>
          <t>_x000D_
REGISTROS VALVULAS E BOIAS</t>
        </r>
      </text>
    </comment>
    <comment ref="AW715" authorId="0" shapeId="0" xr:uid="{2D35983C-AE79-48B2-8157-F99512BF5F4C}">
      <text>
        <r>
          <rPr>
            <sz val="10"/>
            <color indexed="81"/>
            <rFont val="Lucida Console"/>
            <family val="3"/>
          </rPr>
          <t>Tempo de Estoque (Meses)_x000D_
_x000D_
36,0</t>
        </r>
      </text>
    </comment>
    <comment ref="A716" authorId="0" shapeId="0" xr:uid="{F3DCCD33-82F6-4C87-AC73-BC62F7A0687C}">
      <text>
        <r>
          <rPr>
            <sz val="10"/>
            <color indexed="81"/>
            <rFont val="Lucida Console"/>
            <family val="3"/>
          </rPr>
          <t>_x000D_
65173</t>
        </r>
      </text>
    </comment>
    <comment ref="B716" authorId="0" shapeId="0" xr:uid="{493B95B2-1620-48DC-B39D-DDF84D0FEBAC}">
      <text>
        <r>
          <rPr>
            <sz val="10"/>
            <color indexed="81"/>
            <rFont val="Lucida Console"/>
            <family val="3"/>
          </rPr>
          <t>DESCRIÇÃO DETALHADA_x000D_
REPARO COMPLETO UNIVERSAL PARA DESCARGA -  CAIXA  ACOPLADA</t>
        </r>
      </text>
    </comment>
    <comment ref="G716" authorId="0" shapeId="0" xr:uid="{3309A95A-C482-4C7A-94D0-E61B1738BC18}">
      <text>
        <r>
          <rPr>
            <sz val="10"/>
            <color indexed="81"/>
            <rFont val="Lucida Console"/>
            <family val="3"/>
          </rPr>
          <t>_x000D_
Últ estimativa : 150_x000D_
Enviada em     : 17.12.2020_x000D_
Ata - Venc     : 161/21 - 06.07.2022</t>
        </r>
      </text>
    </comment>
    <comment ref="O716" authorId="0" shapeId="0" xr:uid="{0C76A927-4E71-4266-856B-DDBA8682855D}">
      <text>
        <r>
          <rPr>
            <sz val="10"/>
            <color indexed="81"/>
            <rFont val="Lucida Console"/>
            <family val="3"/>
          </rPr>
          <t>_x000D_
Pertencia a ATA nº 161/21_x000D_
Estimativa de Renovação enviada em 17.12.2020 - Qtd 150_x000D_
PE  88/21 lote _x000D_
01.06.21 = Processo finalizado. Ata 161/21</t>
        </r>
      </text>
    </comment>
    <comment ref="W716" authorId="0" shapeId="0" xr:uid="{7EB2C436-1248-45EB-A996-0353FADB28BD}">
      <text>
        <r>
          <rPr>
            <sz val="10"/>
            <color indexed="81"/>
            <rFont val="Lucida Console"/>
            <family val="3"/>
          </rPr>
          <t>_x000D_
DM-Hidráulica</t>
        </r>
      </text>
    </comment>
    <comment ref="X716" authorId="0" shapeId="0" xr:uid="{33CF634A-5F80-471A-98CE-779433699912}">
      <text>
        <r>
          <rPr>
            <sz val="10"/>
            <color indexed="81"/>
            <rFont val="Lucida Console"/>
            <family val="3"/>
          </rPr>
          <t>_x000D_
MATERIAL HIDRAULICO, CANOS, TUBOS, MANGUEIRAS, CONEXOES E ACESS.</t>
        </r>
      </text>
    </comment>
    <comment ref="Y716" authorId="0" shapeId="0" xr:uid="{CC7D6F15-A3B7-482A-9156-24682DB7DABC}">
      <text>
        <r>
          <rPr>
            <sz val="10"/>
            <color indexed="81"/>
            <rFont val="Lucida Console"/>
            <family val="3"/>
          </rPr>
          <t>_x000D_
REGISTROS VALVULAS E BOIAS</t>
        </r>
      </text>
    </comment>
    <comment ref="AC716" authorId="0" shapeId="0" xr:uid="{63F4418D-C5DA-4DED-9BE3-CB17F844E7C0}">
      <text>
        <r>
          <rPr>
            <sz val="10"/>
            <color indexed="81"/>
            <rFont val="Lucida Console"/>
            <family val="3"/>
          </rPr>
          <t>_x000D_
AF  9.661/23 | Vc 24.08.2023 | Saldo     50 | INFANTARIA COMERCIAL LTDA ( 178162 )</t>
        </r>
      </text>
    </comment>
    <comment ref="AG716" authorId="0" shapeId="0" xr:uid="{30CBEB05-43AA-4A6E-8C18-FB723D687A5D}">
      <text>
        <r>
          <rPr>
            <sz val="10"/>
            <color indexed="81"/>
            <rFont val="Lucida Console"/>
            <family val="3"/>
          </rPr>
          <t>_x000D_
AF  9.661/23 | Vc 24.08.2023 | Saldo     50 | INFANTARIA COMERCIAL LTDA ( 178162 )</t>
        </r>
      </text>
    </comment>
    <comment ref="AW716" authorId="0" shapeId="0" xr:uid="{D4FE93C7-66B0-40FF-9A39-9E5FDB332A99}">
      <text>
        <r>
          <rPr>
            <sz val="10"/>
            <color indexed="81"/>
            <rFont val="Lucida Console"/>
            <family val="3"/>
          </rPr>
          <t>Tempo de Estoque (Meses)_x000D_
_x000D_
94,0</t>
        </r>
      </text>
    </comment>
    <comment ref="A717" authorId="0" shapeId="0" xr:uid="{339B1953-8793-4998-B5BF-0BB801F0A777}">
      <text>
        <r>
          <rPr>
            <sz val="10"/>
            <color indexed="81"/>
            <rFont val="Lucida Console"/>
            <family val="3"/>
          </rPr>
          <t>_x000D_
81563</t>
        </r>
      </text>
    </comment>
    <comment ref="B717" authorId="0" shapeId="0" xr:uid="{9C3E6DBD-2F2F-4A48-A9EA-75FEF5760E60}">
      <text>
        <r>
          <rPr>
            <sz val="10"/>
            <color indexed="81"/>
            <rFont val="Lucida Console"/>
            <family val="3"/>
          </rPr>
          <t>DESCRIÇÃO DETALHADA_x000D_
REPARO P/ VALVULA DE DESCARGA - MARCA LORENZETTI - P-20</t>
        </r>
      </text>
    </comment>
    <comment ref="G717" authorId="0" shapeId="0" xr:uid="{21CEFAAB-1B6B-412D-AABE-71D5E8A3A0D8}">
      <text>
        <r>
          <rPr>
            <sz val="10"/>
            <color indexed="81"/>
            <rFont val="Lucida Console"/>
            <family val="3"/>
          </rPr>
          <t>_x000D_
Últ estimativa : 0_x000D_
Enviada em     : 17.12.2020_x000D_
Ata - Venc     : 161/21 - 06.07.2022</t>
        </r>
      </text>
    </comment>
    <comment ref="O717" authorId="0" shapeId="0" xr:uid="{1B41964E-A3A4-4E3C-93CC-6428DF299FBB}">
      <text>
        <r>
          <rPr>
            <sz val="10"/>
            <color indexed="81"/>
            <rFont val="Lucida Console"/>
            <family val="3"/>
          </rPr>
          <t>_x000D_
Pertencia a ATA nº 161/21_x000D_
Estimativa de Renovação enviada em 17.12.2020 - Qtd _x000D_
PE  88/21 lote _x000D_
01.06.21 = Processo finalizado. Ata 161/21</t>
        </r>
      </text>
    </comment>
    <comment ref="W717" authorId="0" shapeId="0" xr:uid="{2F4E12A8-EDE1-416A-95B8-7C311E76BC65}">
      <text>
        <r>
          <rPr>
            <sz val="10"/>
            <color indexed="81"/>
            <rFont val="Lucida Console"/>
            <family val="3"/>
          </rPr>
          <t>_x000D_
DM-Hidráulica</t>
        </r>
      </text>
    </comment>
    <comment ref="X717" authorId="0" shapeId="0" xr:uid="{2D0CA793-927C-4806-A951-BA74A6611B87}">
      <text>
        <r>
          <rPr>
            <sz val="10"/>
            <color indexed="81"/>
            <rFont val="Lucida Console"/>
            <family val="3"/>
          </rPr>
          <t>_x000D_
MATERIAL HIDRAULICO, CANOS, TUBOS, MANGUEIRAS, CONEXOES E ACESS.</t>
        </r>
      </text>
    </comment>
    <comment ref="Y717" authorId="0" shapeId="0" xr:uid="{FC7FEB1A-2E19-4DF8-A45D-E761A89E416F}">
      <text>
        <r>
          <rPr>
            <sz val="10"/>
            <color indexed="81"/>
            <rFont val="Lucida Console"/>
            <family val="3"/>
          </rPr>
          <t>_x000D_
REGISTROS VALVULAS E BOIAS</t>
        </r>
      </text>
    </comment>
    <comment ref="AW717" authorId="0" shapeId="0" xr:uid="{85D2ACF6-EA03-4188-9D8A-ED5BDE554883}">
      <text>
        <r>
          <rPr>
            <sz val="10"/>
            <color indexed="81"/>
            <rFont val="Lucida Console"/>
            <family val="3"/>
          </rPr>
          <t>Tempo de Estoque (Meses)_x000D_
_x000D_
47,0</t>
        </r>
      </text>
    </comment>
    <comment ref="A718" authorId="0" shapeId="0" xr:uid="{3484F844-A5FE-45C1-B9FB-AB44A3A5C010}">
      <text>
        <r>
          <rPr>
            <sz val="10"/>
            <color indexed="81"/>
            <rFont val="Lucida Console"/>
            <family val="3"/>
          </rPr>
          <t>_x000D_
81564</t>
        </r>
      </text>
    </comment>
    <comment ref="B718" authorId="0" shapeId="0" xr:uid="{AE826CA6-A2FB-4543-923C-D703E12E6B5D}">
      <text>
        <r>
          <rPr>
            <sz val="10"/>
            <color indexed="81"/>
            <rFont val="Lucida Console"/>
            <family val="3"/>
          </rPr>
          <t>DESCRIÇÃO DETALHADA_x000D_
REPARO P/ VALVULA DE DESCARGA - MARCA LORENZETTI - P-21</t>
        </r>
      </text>
    </comment>
    <comment ref="G718" authorId="0" shapeId="0" xr:uid="{886B136F-EF61-4D03-82FE-A7C807545B4B}">
      <text>
        <r>
          <rPr>
            <sz val="10"/>
            <color indexed="81"/>
            <rFont val="Lucida Console"/>
            <family val="3"/>
          </rPr>
          <t>_x000D_
Últ estimativa : 0_x000D_
Enviada em     : 17.12.2020_x000D_
Ata - Venc     : 161/21 - 06.07.2022</t>
        </r>
      </text>
    </comment>
    <comment ref="O718" authorId="0" shapeId="0" xr:uid="{91391AAA-46DA-4125-BF10-4967504C1A42}">
      <text>
        <r>
          <rPr>
            <sz val="10"/>
            <color indexed="81"/>
            <rFont val="Lucida Console"/>
            <family val="3"/>
          </rPr>
          <t>_x000D_
Pertencia a ATA nº 161/21_x000D_
Estimativa de Renovação enviada em 17.12.2020 - Qtd _x000D_
PE  88/21 lote _x000D_
01.06.21 = Processo finalizado. Ata 161/21</t>
        </r>
      </text>
    </comment>
    <comment ref="W718" authorId="0" shapeId="0" xr:uid="{33D40872-BCBC-4FF2-BE71-3BB1BC42BAF1}">
      <text>
        <r>
          <rPr>
            <sz val="10"/>
            <color indexed="81"/>
            <rFont val="Lucida Console"/>
            <family val="3"/>
          </rPr>
          <t>_x000D_
DM-Hidráulica</t>
        </r>
      </text>
    </comment>
    <comment ref="X718" authorId="0" shapeId="0" xr:uid="{D66DDCD5-7D55-4B4E-9061-7C2EF7835285}">
      <text>
        <r>
          <rPr>
            <sz val="10"/>
            <color indexed="81"/>
            <rFont val="Lucida Console"/>
            <family val="3"/>
          </rPr>
          <t>_x000D_
MATERIAL HIDRAULICO, CANOS, TUBOS, MANGUEIRAS, CONEXOES E ACESS.</t>
        </r>
      </text>
    </comment>
    <comment ref="Y718" authorId="0" shapeId="0" xr:uid="{5C6593AA-B51C-4DDC-B81C-70B73B5DAD30}">
      <text>
        <r>
          <rPr>
            <sz val="10"/>
            <color indexed="81"/>
            <rFont val="Lucida Console"/>
            <family val="3"/>
          </rPr>
          <t>_x000D_
REGISTROS VALVULAS E BOIAS</t>
        </r>
      </text>
    </comment>
    <comment ref="AW718" authorId="0" shapeId="0" xr:uid="{AB195ACE-49E5-4E95-A8EE-237F58AC68E8}">
      <text>
        <r>
          <rPr>
            <sz val="10"/>
            <color indexed="81"/>
            <rFont val="Lucida Console"/>
            <family val="3"/>
          </rPr>
          <t>Tempo de Estoque (Meses)_x000D_
_x000D_
11,0</t>
        </r>
      </text>
    </comment>
    <comment ref="A719" authorId="0" shapeId="0" xr:uid="{7AC6302E-7162-40E4-8C58-B3A80CC4A34A}">
      <text>
        <r>
          <rPr>
            <sz val="10"/>
            <color indexed="81"/>
            <rFont val="Lucida Console"/>
            <family val="3"/>
          </rPr>
          <t>_x000D_
81565</t>
        </r>
      </text>
    </comment>
    <comment ref="B719" authorId="0" shapeId="0" xr:uid="{5E331917-996F-491A-BABE-268FEBE224B6}">
      <text>
        <r>
          <rPr>
            <sz val="10"/>
            <color indexed="81"/>
            <rFont val="Lucida Console"/>
            <family val="3"/>
          </rPr>
          <t>DESCRIÇÃO DETALHADA_x000D_
REPARO P/ VALVULA DE DESCARGA - MARCA LORENZETTI - P-41</t>
        </r>
      </text>
    </comment>
    <comment ref="G719" authorId="0" shapeId="0" xr:uid="{70A032C7-3857-4BB4-8228-406D638CD88A}">
      <text>
        <r>
          <rPr>
            <sz val="10"/>
            <color indexed="81"/>
            <rFont val="Lucida Console"/>
            <family val="3"/>
          </rPr>
          <t>_x000D_
Últ estimativa : 20_x000D_
Enviada em     : 17.12.2020_x000D_
Ata - Venc     : 161/21 - 06.07.2022</t>
        </r>
      </text>
    </comment>
    <comment ref="O719" authorId="0" shapeId="0" xr:uid="{35A5D3EC-82CE-40AE-94A0-9CFC18417ADB}">
      <text>
        <r>
          <rPr>
            <sz val="10"/>
            <color indexed="81"/>
            <rFont val="Lucida Console"/>
            <family val="3"/>
          </rPr>
          <t>_x000D_
Pertencia a ATA nº 161/21_x000D_
Estimativa de Renovação enviada em 17.12.2020 - Qtd 20_x000D_
PE  88/21 lote _x000D_
01.06.21 = Processo finalizado. Ata 161/21</t>
        </r>
      </text>
    </comment>
    <comment ref="W719" authorId="0" shapeId="0" xr:uid="{3BD9A83D-457F-4857-9E5E-36D680F49771}">
      <text>
        <r>
          <rPr>
            <sz val="10"/>
            <color indexed="81"/>
            <rFont val="Lucida Console"/>
            <family val="3"/>
          </rPr>
          <t>_x000D_
DM-Hidráulica</t>
        </r>
      </text>
    </comment>
    <comment ref="X719" authorId="0" shapeId="0" xr:uid="{033DD99E-FCA4-421F-9800-3320447A1BEF}">
      <text>
        <r>
          <rPr>
            <sz val="10"/>
            <color indexed="81"/>
            <rFont val="Lucida Console"/>
            <family val="3"/>
          </rPr>
          <t>_x000D_
MATERIAL HIDRAULICO, CANOS, TUBOS, MANGUEIRAS, CONEXOES E ACESS.</t>
        </r>
      </text>
    </comment>
    <comment ref="Y719" authorId="0" shapeId="0" xr:uid="{A3808AA4-B536-42C8-BE4A-175DB24BE9FA}">
      <text>
        <r>
          <rPr>
            <sz val="10"/>
            <color indexed="81"/>
            <rFont val="Lucida Console"/>
            <family val="3"/>
          </rPr>
          <t>_x000D_
REGISTROS VALVULAS E BOIAS</t>
        </r>
      </text>
    </comment>
    <comment ref="AW719" authorId="0" shapeId="0" xr:uid="{CFEE16B6-1662-48F7-8525-E967AA41D20D}">
      <text>
        <r>
          <rPr>
            <sz val="10"/>
            <color indexed="81"/>
            <rFont val="Lucida Console"/>
            <family val="3"/>
          </rPr>
          <t>Tempo de Estoque (Meses)_x000D_
_x000D_
19,0</t>
        </r>
      </text>
    </comment>
    <comment ref="A720" authorId="0" shapeId="0" xr:uid="{D1772724-AC7E-48DF-B535-BD94D17A37F4}">
      <text>
        <r>
          <rPr>
            <sz val="10"/>
            <color indexed="81"/>
            <rFont val="Lucida Console"/>
            <family val="3"/>
          </rPr>
          <t>_x000D_
15066</t>
        </r>
      </text>
    </comment>
    <comment ref="B720" authorId="0" shapeId="0" xr:uid="{046FB551-C4D8-4305-9DEC-557C5FE47B5A}">
      <text>
        <r>
          <rPr>
            <sz val="10"/>
            <color indexed="81"/>
            <rFont val="Lucida Console"/>
            <family val="3"/>
          </rPr>
          <t>DESCRIÇÃO DETALHADA_x000D_
REPARO P/ VALVULA DE DESCARGA 1 1/2" (MARCA DOCOL)</t>
        </r>
      </text>
    </comment>
    <comment ref="G720" authorId="0" shapeId="0" xr:uid="{E9231BEE-DA89-4BE6-8CDA-A92D028A256F}">
      <text>
        <r>
          <rPr>
            <sz val="10"/>
            <color indexed="81"/>
            <rFont val="Lucida Console"/>
            <family val="3"/>
          </rPr>
          <t>_x000D_
Últ estimativa : 150_x000D_
Enviada em     : 24.11.2020_x000D_
Ata - Venc     : 87/20 - 31.03.2021</t>
        </r>
      </text>
    </comment>
    <comment ref="O720" authorId="0" shapeId="0" xr:uid="{83A0A50D-9648-469E-9F9C-2D12663EE606}">
      <text>
        <r>
          <rPr>
            <sz val="10"/>
            <color indexed="81"/>
            <rFont val="Lucida Console"/>
            <family val="3"/>
          </rPr>
          <t>_x000D_
Pertencia a ATA nº 87/20_x000D_
Estimativa de Renovação enviada em 24.11.2020 - Qtd 150_x000D_
PE  10/20 lote 10_x000D_
30.04.20 = Processo conferido, finalizado.</t>
        </r>
      </text>
    </comment>
    <comment ref="W720" authorId="0" shapeId="0" xr:uid="{33884E3A-4CDB-4D9C-80FE-8CB00B62DA69}">
      <text>
        <r>
          <rPr>
            <sz val="10"/>
            <color indexed="81"/>
            <rFont val="Lucida Console"/>
            <family val="3"/>
          </rPr>
          <t>_x000D_
DM-Hidráulica</t>
        </r>
      </text>
    </comment>
    <comment ref="X720" authorId="0" shapeId="0" xr:uid="{819552D6-0442-4FD8-A514-88C6A5C2901C}">
      <text>
        <r>
          <rPr>
            <sz val="10"/>
            <color indexed="81"/>
            <rFont val="Lucida Console"/>
            <family val="3"/>
          </rPr>
          <t>_x000D_
MATERIAL HIDRAULICO, CANOS, TUBOS, MANGUEIRAS, CONEXOES E ACESS.</t>
        </r>
      </text>
    </comment>
    <comment ref="Y720" authorId="0" shapeId="0" xr:uid="{93A50262-23C9-40FC-A61E-7D8733B0ED7E}">
      <text>
        <r>
          <rPr>
            <sz val="10"/>
            <color indexed="81"/>
            <rFont val="Lucida Console"/>
            <family val="3"/>
          </rPr>
          <t>_x000D_
REGISTROS VALVULAS E BOIAS</t>
        </r>
      </text>
    </comment>
    <comment ref="AW720" authorId="0" shapeId="0" xr:uid="{1C07BBB8-0DD4-41B2-8C8A-B01D27D8D1CD}">
      <text>
        <r>
          <rPr>
            <sz val="10"/>
            <color indexed="81"/>
            <rFont val="Lucida Console"/>
            <family val="3"/>
          </rPr>
          <t>Tempo de Estoque (Meses)_x000D_
_x000D_
129,0</t>
        </r>
      </text>
    </comment>
    <comment ref="A721" authorId="0" shapeId="0" xr:uid="{7C990318-67CC-4778-A5F8-BAE15C2FE1B1}">
      <text>
        <r>
          <rPr>
            <sz val="10"/>
            <color indexed="81"/>
            <rFont val="Lucida Console"/>
            <family val="3"/>
          </rPr>
          <t>_x000D_
53849</t>
        </r>
      </text>
    </comment>
    <comment ref="B721" authorId="0" shapeId="0" xr:uid="{AAF97BAA-7CE0-4510-9834-162926E69149}">
      <text>
        <r>
          <rPr>
            <sz val="10"/>
            <color indexed="81"/>
            <rFont val="Lucida Console"/>
            <family val="3"/>
          </rPr>
          <t>DESCRIÇÃO DETALHADA_x000D_
REPARO P/ VALVULA DE DESCARGA 1 1/4" (MARCA DOCOL)</t>
        </r>
      </text>
    </comment>
    <comment ref="G721" authorId="0" shapeId="0" xr:uid="{2D753185-C5C6-42C8-A5C1-5BBC977B816F}">
      <text>
        <r>
          <rPr>
            <sz val="10"/>
            <color indexed="81"/>
            <rFont val="Lucida Console"/>
            <family val="3"/>
          </rPr>
          <t>_x000D_
Últ estimativa : 30_x000D_
Enviada em     : 31.07.2019_x000D_
Ata - Venc     : 191/20 - 07.09.2021</t>
        </r>
      </text>
    </comment>
    <comment ref="O721" authorId="0" shapeId="0" xr:uid="{9BF80147-AC83-4CF0-97E5-AFC3C5AA6131}">
      <text>
        <r>
          <rPr>
            <sz val="10"/>
            <color indexed="81"/>
            <rFont val="Lucida Console"/>
            <family val="3"/>
          </rPr>
          <t>_x000D_
Pertencia a ATA nº 191/20_x000D_
Estimativa de Renovação enviada em 31.07.2019 - Qtd 30_x000D_
PE  10/20 lote 27 (Impróspero)_x000D_
30.04.20 = Processo conferido, finalizado.</t>
        </r>
      </text>
    </comment>
    <comment ref="W721" authorId="0" shapeId="0" xr:uid="{77605985-FC56-45C1-AE19-984F43411F90}">
      <text>
        <r>
          <rPr>
            <sz val="10"/>
            <color indexed="81"/>
            <rFont val="Lucida Console"/>
            <family val="3"/>
          </rPr>
          <t>_x000D_
DM-Hidráulica</t>
        </r>
      </text>
    </comment>
    <comment ref="X721" authorId="0" shapeId="0" xr:uid="{52CACC13-F023-4772-9DDE-BBA119549960}">
      <text>
        <r>
          <rPr>
            <sz val="10"/>
            <color indexed="81"/>
            <rFont val="Lucida Console"/>
            <family val="3"/>
          </rPr>
          <t>_x000D_
MATERIAL HIDRAULICO, CANOS, TUBOS, MANGUEIRAS, CONEXOES E ACESS.</t>
        </r>
      </text>
    </comment>
    <comment ref="Y721" authorId="0" shapeId="0" xr:uid="{A7B3B2C4-9D54-4F9F-A890-C79946E56DB3}">
      <text>
        <r>
          <rPr>
            <sz val="10"/>
            <color indexed="81"/>
            <rFont val="Lucida Console"/>
            <family val="3"/>
          </rPr>
          <t>_x000D_
REGISTROS VALVULAS E BOIAS</t>
        </r>
      </text>
    </comment>
    <comment ref="AC721" authorId="0" shapeId="0" xr:uid="{0D664CED-E88F-4CD6-A413-9C249A085085}">
      <text>
        <r>
          <rPr>
            <sz val="10"/>
            <color indexed="81"/>
            <rFont val="Lucida Console"/>
            <family val="3"/>
          </rPr>
          <t>_x000D_
AF  9.641/23 | Vc 24.08.2023 | Saldo     20 | INFANTARIA COMERCIAL LTDA ( 178162 )</t>
        </r>
      </text>
    </comment>
    <comment ref="AG721" authorId="0" shapeId="0" xr:uid="{26DCE6B6-3C8F-4E6F-8CA1-4C15F028EB3E}">
      <text>
        <r>
          <rPr>
            <sz val="10"/>
            <color indexed="81"/>
            <rFont val="Lucida Console"/>
            <family val="3"/>
          </rPr>
          <t>_x000D_
AF  9.641/23 | Vc 24.08.2023 | Saldo     20 | INFANTARIA COMERCIAL LTDA ( 178162 )</t>
        </r>
      </text>
    </comment>
    <comment ref="AW721" authorId="0" shapeId="0" xr:uid="{BC506795-0CAF-441A-A486-5B19B81A90AB}">
      <text>
        <r>
          <rPr>
            <sz val="10"/>
            <color indexed="81"/>
            <rFont val="Lucida Console"/>
            <family val="3"/>
          </rPr>
          <t>Tempo de Estoque (Meses)_x000D_
_x000D_
20,0</t>
        </r>
      </text>
    </comment>
    <comment ref="A722" authorId="0" shapeId="0" xr:uid="{AC3931E7-4FA9-4C3E-9F3C-7852E1066318}">
      <text>
        <r>
          <rPr>
            <sz val="10"/>
            <color indexed="81"/>
            <rFont val="Lucida Console"/>
            <family val="3"/>
          </rPr>
          <t>_x000D_
115805</t>
        </r>
      </text>
    </comment>
    <comment ref="B722" authorId="0" shapeId="0" xr:uid="{CDF2EBE1-31F6-489F-AA46-91D935D662EA}">
      <text>
        <r>
          <rPr>
            <sz val="10"/>
            <color indexed="81"/>
            <rFont val="Lucida Console"/>
            <family val="3"/>
          </rPr>
          <t xml:space="preserve">DESCRIÇÃO DETALHADA_x000D_
REPARO PARA VALVULA HIDRA MAX, CLEAN PRO E BASE 325 </t>
        </r>
      </text>
    </comment>
    <comment ref="G722" authorId="0" shapeId="0" xr:uid="{2AFDFEB5-4205-4E9E-909C-42D2A0103FCB}">
      <text>
        <r>
          <rPr>
            <sz val="10"/>
            <color indexed="81"/>
            <rFont val="Lucida Console"/>
            <family val="3"/>
          </rPr>
          <t>_x000D_
Últ estimativa : 0_x000D_
Enviada em     : 14.11.2018_x000D_
Ata - Venc     : 20/18 - 21.01.2019</t>
        </r>
      </text>
    </comment>
    <comment ref="O722" authorId="0" shapeId="0" xr:uid="{380B05A1-68E3-4EE2-9684-114D7B3643E8}">
      <text>
        <r>
          <rPr>
            <sz val="10"/>
            <color indexed="81"/>
            <rFont val="Lucida Console"/>
            <family val="3"/>
          </rPr>
          <t>_x000D_
Pertencia a ATA nº 20/18_x000D_
Estimativa de Renovação enviada em 14.11.2018 - Qtd _x000D_
PP  12/19 lote _x000D_
11.07.19 = Processo finalizado. Ata 76/19.</t>
        </r>
      </text>
    </comment>
    <comment ref="W722" authorId="0" shapeId="0" xr:uid="{72290C77-EBE6-4CEB-9820-7EB689DE50A6}">
      <text>
        <r>
          <rPr>
            <sz val="10"/>
            <color indexed="81"/>
            <rFont val="Lucida Console"/>
            <family val="3"/>
          </rPr>
          <t>_x000D_
DM-Hidráulica</t>
        </r>
      </text>
    </comment>
    <comment ref="X722" authorId="0" shapeId="0" xr:uid="{CCB5D00C-DED1-4AF9-9FF8-D0CDF5DF7A90}">
      <text>
        <r>
          <rPr>
            <sz val="10"/>
            <color indexed="81"/>
            <rFont val="Lucida Console"/>
            <family val="3"/>
          </rPr>
          <t>_x000D_
MATERIAL HIDRAULICO, CANOS, TUBOS, MANGUEIRAS, CONEXOES E ACESS.</t>
        </r>
      </text>
    </comment>
    <comment ref="Y722" authorId="0" shapeId="0" xr:uid="{62B6BE30-7057-4211-A3DA-3D0238F2512E}">
      <text>
        <r>
          <rPr>
            <sz val="10"/>
            <color indexed="81"/>
            <rFont val="Lucida Console"/>
            <family val="3"/>
          </rPr>
          <t>_x000D_
REGISTROS VALVULAS E BOIAS</t>
        </r>
      </text>
    </comment>
    <comment ref="AW722" authorId="0" shapeId="0" xr:uid="{0673FE20-6EF5-4499-8FC5-CD114C4D7119}">
      <text>
        <r>
          <rPr>
            <sz val="10"/>
            <color indexed="81"/>
            <rFont val="Lucida Console"/>
            <family val="3"/>
          </rPr>
          <t>Tempo de Estoque (Meses)_x000D_
_x000D_
217,0</t>
        </r>
      </text>
    </comment>
    <comment ref="A723" authorId="0" shapeId="0" xr:uid="{F75599BA-9DAB-4F77-BE2F-F48AC2FE27DF}">
      <text>
        <r>
          <rPr>
            <sz val="10"/>
            <color indexed="81"/>
            <rFont val="Lucida Console"/>
            <family val="3"/>
          </rPr>
          <t>_x000D_
81807</t>
        </r>
      </text>
    </comment>
    <comment ref="B723" authorId="0" shapeId="0" xr:uid="{6E029C4F-BC88-4090-B9A1-0ED94CD86EEB}">
      <text>
        <r>
          <rPr>
            <sz val="10"/>
            <color indexed="81"/>
            <rFont val="Lucida Console"/>
            <family val="3"/>
          </rPr>
          <t>DESCRIÇÃO DETALHADA_x000D_
REPARO PARA VALVULA HYDRA LUXO - REF. 4686924</t>
        </r>
      </text>
    </comment>
    <comment ref="G723" authorId="0" shapeId="0" xr:uid="{64554E91-8B11-40CC-9B1E-967C730FC5AD}">
      <text>
        <r>
          <rPr>
            <sz val="10"/>
            <color indexed="81"/>
            <rFont val="Lucida Console"/>
            <family val="3"/>
          </rPr>
          <t>_x000D_
Últ estimativa : 50_x000D_
Enviada em     : 24.11.2020_x000D_
Ata - Venc     : 87/20 - 31.03.2021</t>
        </r>
      </text>
    </comment>
    <comment ref="O723" authorId="0" shapeId="0" xr:uid="{9396D53A-4F72-4D5F-8760-45A596A7F141}">
      <text>
        <r>
          <rPr>
            <sz val="10"/>
            <color indexed="81"/>
            <rFont val="Lucida Console"/>
            <family val="3"/>
          </rPr>
          <t xml:space="preserve">_x000D_
Pertencia a ATA nº 87/20_x000D_
Estimativa de Renovação enviada em 24.11.2020 - Qtd 50_x000D_
PE 182/21 lote _x000D_
 = </t>
        </r>
      </text>
    </comment>
    <comment ref="W723" authorId="0" shapeId="0" xr:uid="{945E05BD-9221-4A16-8F20-06B7AC60A0CF}">
      <text>
        <r>
          <rPr>
            <sz val="10"/>
            <color indexed="81"/>
            <rFont val="Lucida Console"/>
            <family val="3"/>
          </rPr>
          <t>_x000D_
DM-Hidráulica</t>
        </r>
      </text>
    </comment>
    <comment ref="X723" authorId="0" shapeId="0" xr:uid="{22749DDF-65C3-4DC3-BE82-5C969F638DC1}">
      <text>
        <r>
          <rPr>
            <sz val="10"/>
            <color indexed="81"/>
            <rFont val="Lucida Console"/>
            <family val="3"/>
          </rPr>
          <t>_x000D_
MATERIAL HIDRAULICO, CANOS, TUBOS, MANGUEIRAS, CONEXOES E ACESS.</t>
        </r>
      </text>
    </comment>
    <comment ref="Y723" authorId="0" shapeId="0" xr:uid="{CEEC5A1D-902D-474C-908B-C09BA842E647}">
      <text>
        <r>
          <rPr>
            <sz val="10"/>
            <color indexed="81"/>
            <rFont val="Lucida Console"/>
            <family val="3"/>
          </rPr>
          <t>_x000D_
REGISTROS VALVULAS E BOIAS</t>
        </r>
      </text>
    </comment>
    <comment ref="AW723" authorId="0" shapeId="0" xr:uid="{C7F199A2-4F6E-4B9F-961A-8213B2DA2CDA}">
      <text>
        <r>
          <rPr>
            <sz val="10"/>
            <color indexed="81"/>
            <rFont val="Lucida Console"/>
            <family val="3"/>
          </rPr>
          <t>Tempo de Estoque (Meses)_x000D_
_x000D_
31,0</t>
        </r>
      </text>
    </comment>
    <comment ref="A724" authorId="0" shapeId="0" xr:uid="{FC2D6311-75A0-4E4B-94E7-7868B1BCA492}">
      <text>
        <r>
          <rPr>
            <sz val="10"/>
            <color indexed="81"/>
            <rFont val="Lucida Console"/>
            <family val="3"/>
          </rPr>
          <t>_x000D_
136818</t>
        </r>
      </text>
    </comment>
    <comment ref="B724" authorId="0" shapeId="0" xr:uid="{961B294E-25EA-448F-8E48-219B2BA11C80}">
      <text>
        <r>
          <rPr>
            <sz val="10"/>
            <color indexed="81"/>
            <rFont val="Lucida Console"/>
            <family val="3"/>
          </rPr>
          <t xml:space="preserve">DESCRIÇÃO DETALHADA_x000D_
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r>
      </text>
    </comment>
    <comment ref="W724" authorId="0" shapeId="0" xr:uid="{7199FC66-33D0-4797-93B6-0BBB8B79758D}">
      <text>
        <r>
          <rPr>
            <sz val="10"/>
            <color indexed="81"/>
            <rFont val="Lucida Console"/>
            <family val="3"/>
          </rPr>
          <t>_x000D_
SegMedTra</t>
        </r>
      </text>
    </comment>
    <comment ref="X724" authorId="0" shapeId="0" xr:uid="{BEBAD6C6-B326-42A8-9C62-38D20BAA95D8}">
      <text>
        <r>
          <rPr>
            <sz val="10"/>
            <color indexed="81"/>
            <rFont val="Lucida Console"/>
            <family val="3"/>
          </rPr>
          <t>_x000D_
EQUIP PROT IND, INST MAT P/ SINAL, CONTR, COMB ...</t>
        </r>
      </text>
    </comment>
    <comment ref="Y724" authorId="0" shapeId="0" xr:uid="{5AB8E016-47E2-4894-9207-684FB230FEC8}">
      <text>
        <r>
          <rPr>
            <sz val="10"/>
            <color indexed="81"/>
            <rFont val="Lucida Console"/>
            <family val="3"/>
          </rPr>
          <t>_x000D_
CALCADOS, LUVAS, OCULOS, MASCARAS, CAPACETES, CASSETETE</t>
        </r>
      </text>
    </comment>
    <comment ref="AW724" authorId="0" shapeId="0" xr:uid="{87FDC69C-10F3-432F-8BD9-F38129DACD40}">
      <text>
        <r>
          <rPr>
            <sz val="10"/>
            <color indexed="81"/>
            <rFont val="Lucida Console"/>
            <family val="3"/>
          </rPr>
          <t>Tempo de Estoque (Meses)_x000D_
_x000D_
1.161,0</t>
        </r>
      </text>
    </comment>
    <comment ref="A725" authorId="0" shapeId="0" xr:uid="{F694F525-801B-4946-9DFB-14E92644A5AE}">
      <text>
        <r>
          <rPr>
            <sz val="10"/>
            <color indexed="81"/>
            <rFont val="Lucida Console"/>
            <family val="3"/>
          </rPr>
          <t>_x000D_
134544</t>
        </r>
      </text>
    </comment>
    <comment ref="B725" authorId="0" shapeId="0" xr:uid="{2CC99719-D26B-4CCE-8355-EFB4AA5E3543}">
      <text>
        <r>
          <rPr>
            <sz val="10"/>
            <color indexed="81"/>
            <rFont val="Lucida Console"/>
            <family val="3"/>
          </rPr>
          <t>DESCRIÇÃO DETALHADA_x000D_
REVESTIMENTO CERAMICO, BRANCO BRILHANTE, 32 X 56 CM (VARIACAO +/- 2 CM).</t>
        </r>
      </text>
    </comment>
    <comment ref="G725" authorId="0" shapeId="0" xr:uid="{83C157A0-72D3-4C44-94EA-022DA25EE52C}">
      <text>
        <r>
          <rPr>
            <sz val="10"/>
            <color indexed="81"/>
            <rFont val="Lucida Console"/>
            <family val="3"/>
          </rPr>
          <t>_x000D_
Últ estimativa : 3.500_x000D_
Enviada em     : 22.04.2021_x000D_
Ata - Venc     : 292/19 - 17.12.2020</t>
        </r>
      </text>
    </comment>
    <comment ref="O725" authorId="0" shapeId="0" xr:uid="{8C811A08-62C1-472E-9B29-C4F0071428B8}">
      <text>
        <r>
          <rPr>
            <sz val="10"/>
            <color indexed="81"/>
            <rFont val="Lucida Console"/>
            <family val="3"/>
          </rPr>
          <t>_x000D_
Pertencia a ATA nº 292/19_x000D_
Estimativa de Renovação enviada em 22.04.2021 - Qtd 3.500_x000D_
PE  26/21 lote _x000D_
16.03.21 = Processo finalizado. Ata 105/21.</t>
        </r>
      </text>
    </comment>
    <comment ref="W725" authorId="0" shapeId="0" xr:uid="{FAE6E60F-4657-4569-9E71-63860DE9F1BF}">
      <text>
        <r>
          <rPr>
            <sz val="10"/>
            <color indexed="81"/>
            <rFont val="Lucida Console"/>
            <family val="3"/>
          </rPr>
          <t>_x000D_
DM-Construção</t>
        </r>
      </text>
    </comment>
    <comment ref="X725" authorId="0" shapeId="0" xr:uid="{75146E65-B4E1-465C-88C6-5F3C5C7D5660}">
      <text>
        <r>
          <rPr>
            <sz val="10"/>
            <color indexed="81"/>
            <rFont val="Lucida Console"/>
            <family val="3"/>
          </rPr>
          <t>_x000D_
MAT.E EQUIP. P/ CONSTR.CIVIL E CONSERV. DE VIAS PUBL.</t>
        </r>
      </text>
    </comment>
    <comment ref="Y725" authorId="0" shapeId="0" xr:uid="{56076148-134B-4007-AF08-F3ED5F58A888}">
      <text>
        <r>
          <rPr>
            <sz val="10"/>
            <color indexed="81"/>
            <rFont val="Lucida Console"/>
            <family val="3"/>
          </rPr>
          <t>_x000D_
PISOS DE BORRACHA, PVC E OUTROS COLAVEIS</t>
        </r>
      </text>
    </comment>
    <comment ref="AC725" authorId="0" shapeId="0" xr:uid="{89783E59-5781-4033-8328-0E6EB427FDE9}">
      <text>
        <r>
          <rPr>
            <sz val="10"/>
            <color indexed="81"/>
            <rFont val="Lucida Console"/>
            <family val="3"/>
          </rPr>
          <t>_x000D_
AF 10.511/23 | Vc 28.09.2023 | Saldo  2.000 | DAVOP COMERCIAL LTDA ( 44459 )</t>
        </r>
      </text>
    </comment>
    <comment ref="AG725" authorId="0" shapeId="0" xr:uid="{0B727DD8-EA14-4072-9AAA-38AF7AC915A5}">
      <text>
        <r>
          <rPr>
            <sz val="10"/>
            <color indexed="81"/>
            <rFont val="Lucida Console"/>
            <family val="3"/>
          </rPr>
          <t>_x000D_
AF 10.511/23 | Vc 28.09.2023 | Saldo  2.000 | DAVOP COMERCIAL LTDA ( 44459 )</t>
        </r>
      </text>
    </comment>
    <comment ref="AW725" authorId="0" shapeId="0" xr:uid="{652A873B-D695-41EE-BBA8-D9E429AD559A}">
      <text>
        <r>
          <rPr>
            <sz val="10"/>
            <color indexed="81"/>
            <rFont val="Lucida Console"/>
            <family val="3"/>
          </rPr>
          <t>Tempo de Estoque (Meses)_x000D_
_x000D_
2.745,3</t>
        </r>
      </text>
    </comment>
    <comment ref="A726" authorId="0" shapeId="0" xr:uid="{A57178D5-B34F-41FF-8E18-3F87385F1E55}">
      <text>
        <r>
          <rPr>
            <sz val="10"/>
            <color indexed="81"/>
            <rFont val="Lucida Console"/>
            <family val="3"/>
          </rPr>
          <t>_x000D_
77788</t>
        </r>
      </text>
    </comment>
    <comment ref="B726" authorId="0" shapeId="0" xr:uid="{64D2564F-84A3-4962-8EBF-D504F2168106}">
      <text>
        <r>
          <rPr>
            <sz val="10"/>
            <color indexed="81"/>
            <rFont val="Lucida Console"/>
            <family val="3"/>
          </rPr>
          <t>DESCRIÇÃO DETALHADA_x000D_
RODIZIO GIRATORIO DE 2" - P/CARRINHO COM PLACA</t>
        </r>
      </text>
    </comment>
    <comment ref="W726" authorId="0" shapeId="0" xr:uid="{1E2F0927-50FB-43EE-8D6E-DD7742A3BC8D}">
      <text>
        <r>
          <rPr>
            <sz val="10"/>
            <color indexed="81"/>
            <rFont val="Lucida Console"/>
            <family val="3"/>
          </rPr>
          <t>_x000D_
Administrativo</t>
        </r>
      </text>
    </comment>
    <comment ref="X726" authorId="0" shapeId="0" xr:uid="{0805E998-9BDE-4444-8C0C-6C9AE71A6940}">
      <text>
        <r>
          <rPr>
            <sz val="10"/>
            <color indexed="81"/>
            <rFont val="Lucida Console"/>
            <family val="3"/>
          </rPr>
          <t>_x000D_
PARAFUSOS ELEM. VEDACAO UNIAO CONEX . FIXACAO</t>
        </r>
      </text>
    </comment>
    <comment ref="Y726" authorId="0" shapeId="0" xr:uid="{0E810CA2-624D-421F-A727-40AE507CC0A1}">
      <text>
        <r>
          <rPr>
            <sz val="10"/>
            <color indexed="81"/>
            <rFont val="Lucida Console"/>
            <family val="3"/>
          </rPr>
          <t>_x000D_
PECAS METALICAS VARIADAS</t>
        </r>
      </text>
    </comment>
    <comment ref="AW726" authorId="0" shapeId="0" xr:uid="{F5FD2651-AA2B-472D-BCD0-FDFF49C8A926}">
      <text>
        <r>
          <rPr>
            <sz val="10"/>
            <color indexed="81"/>
            <rFont val="Lucida Console"/>
            <family val="3"/>
          </rPr>
          <t>Tempo de Estoque (Meses)_x000D_
_x000D_
776,0</t>
        </r>
      </text>
    </comment>
    <comment ref="A727" authorId="0" shapeId="0" xr:uid="{0C68A36B-8B8E-49DC-A5BA-AB96813F2504}">
      <text>
        <r>
          <rPr>
            <sz val="10"/>
            <color indexed="81"/>
            <rFont val="Lucida Console"/>
            <family val="3"/>
          </rPr>
          <t>_x000D_
77823</t>
        </r>
      </text>
    </comment>
    <comment ref="B727" authorId="0" shapeId="0" xr:uid="{15584E0B-DDF2-4720-84BB-B03D41281F26}">
      <text>
        <r>
          <rPr>
            <sz val="10"/>
            <color indexed="81"/>
            <rFont val="Lucida Console"/>
            <family val="3"/>
          </rPr>
          <t>DESCRIÇÃO DETALHADA_x000D_
RODO DE ALUMINIO DE 60 CM C/ CABO DE ALUMINIO MEDINDO APROXIMADAMENTE 1,30 M  - BORRACHA UNICA E SUBSTITUIVEL (VARIACAO +/- 05 CM DO CABO)</t>
        </r>
      </text>
    </comment>
    <comment ref="G727" authorId="0" shapeId="0" xr:uid="{4DC4295A-3FA7-4EA1-BA26-0A1957F677B1}">
      <text>
        <r>
          <rPr>
            <sz val="10"/>
            <color indexed="81"/>
            <rFont val="Lucida Console"/>
            <family val="3"/>
          </rPr>
          <t>_x000D_
Últ estimativa : 0_x000D_
Enviada em     : 28.01.2021_x000D_
Ata - Venc     : 111/20 - 20.05.2021</t>
        </r>
      </text>
    </comment>
    <comment ref="O727" authorId="0" shapeId="0" xr:uid="{F5EB12AA-178B-4A89-8556-253431A5BD90}">
      <text>
        <r>
          <rPr>
            <sz val="10"/>
            <color indexed="81"/>
            <rFont val="Lucida Console"/>
            <family val="3"/>
          </rPr>
          <t>_x000D_
Pertencia a ATA nº 111/20_x000D_
Estimativa de Renovação enviada em 28.01.2021 - Qtd _x000D_
PE  18/20 lote _x000D_
27.05.21 = Empresas convocadas para assinar contrato até esta data.</t>
        </r>
      </text>
    </comment>
    <comment ref="W727" authorId="0" shapeId="0" xr:uid="{A2C5BE8B-EC59-474F-AE1E-F1E334655C6A}">
      <text>
        <r>
          <rPr>
            <sz val="10"/>
            <color indexed="81"/>
            <rFont val="Lucida Console"/>
            <family val="3"/>
          </rPr>
          <t>_x000D_
Administrativo</t>
        </r>
      </text>
    </comment>
    <comment ref="X727" authorId="0" shapeId="0" xr:uid="{8ABF1D32-8B45-495C-961D-864C24075C6A}">
      <text>
        <r>
          <rPr>
            <sz val="10"/>
            <color indexed="81"/>
            <rFont val="Lucida Console"/>
            <family val="3"/>
          </rPr>
          <t>_x000D_
MAQ.EQUIP.E MATERIAIS P/ HIGIEN.LIMP.POLIM.E LUBR.</t>
        </r>
      </text>
    </comment>
    <comment ref="Y727" authorId="0" shapeId="0" xr:uid="{E1A74BF6-7B6C-4045-8133-970102E774F1}">
      <text>
        <r>
          <rPr>
            <sz val="10"/>
            <color indexed="81"/>
            <rFont val="Lucida Console"/>
            <family val="3"/>
          </rPr>
          <t>_x000D_
VASSOURAS,ESCOVAS,ESFREGOES,RODOS,DESEMTUP.E ESPAN</t>
        </r>
      </text>
    </comment>
    <comment ref="AW727" authorId="0" shapeId="0" xr:uid="{1DB3DA94-F337-40E7-AB31-B518102560D7}">
      <text>
        <r>
          <rPr>
            <sz val="10"/>
            <color indexed="81"/>
            <rFont val="Lucida Console"/>
            <family val="3"/>
          </rPr>
          <t>Tempo de Estoque (Meses)_x000D_
_x000D_
37,0</t>
        </r>
      </text>
    </comment>
    <comment ref="A728" authorId="0" shapeId="0" xr:uid="{8679C6CC-C8A7-4983-AE02-A9148F7880B5}">
      <text>
        <r>
          <rPr>
            <sz val="10"/>
            <color indexed="81"/>
            <rFont val="Lucida Console"/>
            <family val="3"/>
          </rPr>
          <t>_x000D_
71874</t>
        </r>
      </text>
    </comment>
    <comment ref="B728" authorId="0" shapeId="0" xr:uid="{7456BCDA-2DD0-43A2-855C-EC4D18852A38}">
      <text>
        <r>
          <rPr>
            <sz val="10"/>
            <color indexed="81"/>
            <rFont val="Lucida Console"/>
            <family val="3"/>
          </rPr>
          <t>DESCRIÇÃO DETALHADA_x000D_
ROLAMENTO - 6201 ZZ</t>
        </r>
      </text>
    </comment>
    <comment ref="W728" authorId="0" shapeId="0" xr:uid="{DA97B095-8C04-4152-BBF9-723BB614E65C}">
      <text>
        <r>
          <rPr>
            <sz val="10"/>
            <color indexed="81"/>
            <rFont val="Lucida Console"/>
            <family val="3"/>
          </rPr>
          <t>_x000D_
DM-Geral</t>
        </r>
      </text>
    </comment>
    <comment ref="X728" authorId="0" shapeId="0" xr:uid="{EFA4E8EB-DF1F-4D05-A8C7-57C1A0CBB585}">
      <text>
        <r>
          <rPr>
            <sz val="10"/>
            <color indexed="81"/>
            <rFont val="Lucida Console"/>
            <family val="3"/>
          </rPr>
          <t>_x000D_
PEC.P/ VEICULO DE USO ESPECIAL E BATERIASROLAMENTO</t>
        </r>
      </text>
    </comment>
    <comment ref="Y728" authorId="0" shapeId="0" xr:uid="{4DDE1ECB-4AC1-4815-A95E-9D3F955B5560}">
      <text>
        <r>
          <rPr>
            <sz val="10"/>
            <color indexed="81"/>
            <rFont val="Lucida Console"/>
            <family val="3"/>
          </rPr>
          <t>_x000D_
ROLAMENTOS</t>
        </r>
      </text>
    </comment>
    <comment ref="AW728" authorId="0" shapeId="0" xr:uid="{D00B773E-C9FE-4485-B397-BDA9647C3600}">
      <text>
        <r>
          <rPr>
            <sz val="10"/>
            <color indexed="81"/>
            <rFont val="Lucida Console"/>
            <family val="3"/>
          </rPr>
          <t>Tempo de Estoque (Meses)_x000D_
_x000D_
126,0</t>
        </r>
      </text>
    </comment>
    <comment ref="A729" authorId="0" shapeId="0" xr:uid="{AF95AEBB-146B-4E34-B64F-59F126AFFA7D}">
      <text>
        <r>
          <rPr>
            <sz val="10"/>
            <color indexed="81"/>
            <rFont val="Lucida Console"/>
            <family val="3"/>
          </rPr>
          <t>_x000D_
36399</t>
        </r>
      </text>
    </comment>
    <comment ref="B729" authorId="0" shapeId="0" xr:uid="{9D72E99B-8F95-4FF6-86D2-11D42FFF98AC}">
      <text>
        <r>
          <rPr>
            <sz val="10"/>
            <color indexed="81"/>
            <rFont val="Lucida Console"/>
            <family val="3"/>
          </rPr>
          <t>DESCRIÇÃO DETALHADA_x000D_
ROLAMENTO - 6202 - ZZ</t>
        </r>
      </text>
    </comment>
    <comment ref="W729" authorId="0" shapeId="0" xr:uid="{CE133830-F455-48FC-96EB-B3152BEA68BD}">
      <text>
        <r>
          <rPr>
            <sz val="10"/>
            <color indexed="81"/>
            <rFont val="Lucida Console"/>
            <family val="3"/>
          </rPr>
          <t>_x000D_
DM-Geral</t>
        </r>
      </text>
    </comment>
    <comment ref="X729" authorId="0" shapeId="0" xr:uid="{78E1B545-2C68-4D2B-9BB8-1E59905D8871}">
      <text>
        <r>
          <rPr>
            <sz val="10"/>
            <color indexed="81"/>
            <rFont val="Lucida Console"/>
            <family val="3"/>
          </rPr>
          <t>_x000D_
PEC.P/ VEICULO DE USO ESPECIAL E BATERIASROLAMENTO</t>
        </r>
      </text>
    </comment>
    <comment ref="Y729" authorId="0" shapeId="0" xr:uid="{62D811C8-2EF6-4E88-B84C-FBA47ECB0890}">
      <text>
        <r>
          <rPr>
            <sz val="10"/>
            <color indexed="81"/>
            <rFont val="Lucida Console"/>
            <family val="3"/>
          </rPr>
          <t>_x000D_
ROLAMENTOS</t>
        </r>
      </text>
    </comment>
    <comment ref="AW729" authorId="0" shapeId="0" xr:uid="{3323A92C-0172-4696-A83A-BB189FE95244}">
      <text>
        <r>
          <rPr>
            <sz val="10"/>
            <color indexed="81"/>
            <rFont val="Lucida Console"/>
            <family val="3"/>
          </rPr>
          <t>Tempo de Estoque (Meses)_x000D_
_x000D_
143,0</t>
        </r>
      </text>
    </comment>
    <comment ref="A730" authorId="0" shapeId="0" xr:uid="{F89229AF-2925-416D-A971-FA779E11FDD1}">
      <text>
        <r>
          <rPr>
            <sz val="10"/>
            <color indexed="81"/>
            <rFont val="Lucida Console"/>
            <family val="3"/>
          </rPr>
          <t>_x000D_
118246</t>
        </r>
      </text>
    </comment>
    <comment ref="B730" authorId="0" shapeId="0" xr:uid="{E7625B07-182E-4217-A653-213A167DC087}">
      <text>
        <r>
          <rPr>
            <sz val="10"/>
            <color indexed="81"/>
            <rFont val="Lucida Console"/>
            <family val="3"/>
          </rPr>
          <t>DESCRIÇÃO DETALHADA_x000D_
ROLAMENTO 6000 - 2 RS</t>
        </r>
      </text>
    </comment>
    <comment ref="W730" authorId="0" shapeId="0" xr:uid="{20964EA4-5F46-4BB6-AC3C-397506097353}">
      <text>
        <r>
          <rPr>
            <sz val="10"/>
            <color indexed="81"/>
            <rFont val="Lucida Console"/>
            <family val="3"/>
          </rPr>
          <t>_x000D_
DM-Geral</t>
        </r>
      </text>
    </comment>
    <comment ref="X730" authorId="0" shapeId="0" xr:uid="{2ABE630E-C54B-456B-8C74-C4B459B2529A}">
      <text>
        <r>
          <rPr>
            <sz val="10"/>
            <color indexed="81"/>
            <rFont val="Lucida Console"/>
            <family val="3"/>
          </rPr>
          <t>_x000D_
PEC.P/ VEICULO DE USO ESPECIAL E BATERIASROLAMENTO</t>
        </r>
      </text>
    </comment>
    <comment ref="Y730" authorId="0" shapeId="0" xr:uid="{E0D0265D-3188-4F62-BE3A-0E720AA70FA9}">
      <text>
        <r>
          <rPr>
            <sz val="10"/>
            <color indexed="81"/>
            <rFont val="Lucida Console"/>
            <family val="3"/>
          </rPr>
          <t>_x000D_
ROLAMENTOS</t>
        </r>
      </text>
    </comment>
    <comment ref="AW730" authorId="0" shapeId="0" xr:uid="{8E572355-A14A-4C4A-B0C3-9D0E70722A9E}">
      <text>
        <r>
          <rPr>
            <sz val="10"/>
            <color indexed="81"/>
            <rFont val="Lucida Console"/>
            <family val="3"/>
          </rPr>
          <t>Tempo de Estoque (Meses)_x000D_
_x000D_
60,0</t>
        </r>
      </text>
    </comment>
    <comment ref="A731" authorId="0" shapeId="0" xr:uid="{A47B9798-C7EB-41D1-A157-20DC243299FC}">
      <text>
        <r>
          <rPr>
            <sz val="10"/>
            <color indexed="81"/>
            <rFont val="Lucida Console"/>
            <family val="3"/>
          </rPr>
          <t>_x000D_
118244</t>
        </r>
      </text>
    </comment>
    <comment ref="B731" authorId="0" shapeId="0" xr:uid="{053C5993-15D3-4E02-A185-4BF9221BF42E}">
      <text>
        <r>
          <rPr>
            <sz val="10"/>
            <color indexed="81"/>
            <rFont val="Lucida Console"/>
            <family val="3"/>
          </rPr>
          <t>DESCRIÇÃO DETALHADA_x000D_
ROLAMENTO 6301 - ZZ</t>
        </r>
      </text>
    </comment>
    <comment ref="W731" authorId="0" shapeId="0" xr:uid="{D20517FA-8EEA-43B4-87C8-04386D45D697}">
      <text>
        <r>
          <rPr>
            <sz val="10"/>
            <color indexed="81"/>
            <rFont val="Lucida Console"/>
            <family val="3"/>
          </rPr>
          <t>_x000D_
DM-Geral</t>
        </r>
      </text>
    </comment>
    <comment ref="X731" authorId="0" shapeId="0" xr:uid="{5DF55D6E-AA30-4248-9D33-90008B0DF4BC}">
      <text>
        <r>
          <rPr>
            <sz val="10"/>
            <color indexed="81"/>
            <rFont val="Lucida Console"/>
            <family val="3"/>
          </rPr>
          <t>_x000D_
PEC.P/ VEICULO DE USO ESPECIAL E BATERIASROLAMENTO</t>
        </r>
      </text>
    </comment>
    <comment ref="Y731" authorId="0" shapeId="0" xr:uid="{8A2484B1-318B-4622-ABDD-FC9935F760FB}">
      <text>
        <r>
          <rPr>
            <sz val="10"/>
            <color indexed="81"/>
            <rFont val="Lucida Console"/>
            <family val="3"/>
          </rPr>
          <t>_x000D_
ROLAMENTOS</t>
        </r>
      </text>
    </comment>
    <comment ref="AW731" authorId="0" shapeId="0" xr:uid="{1228E7A1-9C82-4D3A-BC66-83CF7EE07F98}">
      <text>
        <r>
          <rPr>
            <sz val="10"/>
            <color indexed="81"/>
            <rFont val="Lucida Console"/>
            <family val="3"/>
          </rPr>
          <t>Tempo de Estoque (Meses)_x000D_
_x000D_
173,0</t>
        </r>
      </text>
    </comment>
    <comment ref="A732" authorId="0" shapeId="0" xr:uid="{BF1FA927-C68E-472E-AEBA-AAF1725137DD}">
      <text>
        <r>
          <rPr>
            <sz val="10"/>
            <color indexed="81"/>
            <rFont val="Lucida Console"/>
            <family val="3"/>
          </rPr>
          <t>_x000D_
118245</t>
        </r>
      </text>
    </comment>
    <comment ref="B732" authorId="0" shapeId="0" xr:uid="{8EFD20FA-1975-4F26-BFEE-F718B1D3FFF7}">
      <text>
        <r>
          <rPr>
            <sz val="10"/>
            <color indexed="81"/>
            <rFont val="Lucida Console"/>
            <family val="3"/>
          </rPr>
          <t>DESCRIÇÃO DETALHADA_x000D_
ROLAMENTO 6302 - ZZ</t>
        </r>
      </text>
    </comment>
    <comment ref="W732" authorId="0" shapeId="0" xr:uid="{07A161EB-7A90-4FB9-BD23-F71F04908E14}">
      <text>
        <r>
          <rPr>
            <sz val="10"/>
            <color indexed="81"/>
            <rFont val="Lucida Console"/>
            <family val="3"/>
          </rPr>
          <t>_x000D_
DM-Geral</t>
        </r>
      </text>
    </comment>
    <comment ref="X732" authorId="0" shapeId="0" xr:uid="{EECA4B14-CAD5-4281-9B84-1A007A9C3881}">
      <text>
        <r>
          <rPr>
            <sz val="10"/>
            <color indexed="81"/>
            <rFont val="Lucida Console"/>
            <family val="3"/>
          </rPr>
          <t>_x000D_
PEC.P/ VEICULO DE USO ESPECIAL E BATERIASROLAMENTO</t>
        </r>
      </text>
    </comment>
    <comment ref="Y732" authorId="0" shapeId="0" xr:uid="{C8EE8136-C00C-4AD0-A523-CC1DF409DEA2}">
      <text>
        <r>
          <rPr>
            <sz val="10"/>
            <color indexed="81"/>
            <rFont val="Lucida Console"/>
            <family val="3"/>
          </rPr>
          <t>_x000D_
ROLAMENTOS</t>
        </r>
      </text>
    </comment>
    <comment ref="AW732" authorId="0" shapeId="0" xr:uid="{A6452F80-B994-4013-8024-94F78257704D}">
      <text>
        <r>
          <rPr>
            <sz val="10"/>
            <color indexed="81"/>
            <rFont val="Lucida Console"/>
            <family val="3"/>
          </rPr>
          <t>Tempo de Estoque (Meses)_x000D_
_x000D_
33,0</t>
        </r>
      </text>
    </comment>
    <comment ref="A733" authorId="0" shapeId="0" xr:uid="{6037B406-257A-446E-B325-4C0CA24F2EFF}">
      <text>
        <r>
          <rPr>
            <sz val="10"/>
            <color indexed="81"/>
            <rFont val="Lucida Console"/>
            <family val="3"/>
          </rPr>
          <t>_x000D_
58436</t>
        </r>
      </text>
    </comment>
    <comment ref="B733" authorId="0" shapeId="0" xr:uid="{E3055649-35A6-47E7-868C-DAF8ECB6333F}">
      <text>
        <r>
          <rPr>
            <sz val="10"/>
            <color indexed="81"/>
            <rFont val="Lucida Console"/>
            <family val="3"/>
          </rPr>
          <t>DESCRIÇÃO DETALHADA_x000D_
ROLDANA 2.1/2" COM CAIXA EM "V"</t>
        </r>
      </text>
    </comment>
    <comment ref="G733" authorId="0" shapeId="0" xr:uid="{4C4F97AD-A13C-4956-9470-D04B466469BF}">
      <text>
        <r>
          <rPr>
            <sz val="10"/>
            <color indexed="81"/>
            <rFont val="Lucida Console"/>
            <family val="3"/>
          </rPr>
          <t xml:space="preserve">_x000D_
Últ estimativa : 0_x000D_
Enviada em     : 25.09.2019_x000D_
Ata - Venc     : /-2000 - </t>
        </r>
      </text>
    </comment>
    <comment ref="O733" authorId="0" shapeId="0" xr:uid="{C74D6EC0-60B4-4B95-A6BE-0506DFC55A6A}">
      <text>
        <r>
          <rPr>
            <sz val="10"/>
            <color indexed="81"/>
            <rFont val="Lucida Console"/>
            <family val="3"/>
          </rPr>
          <t>_x000D_
Ata anterior não identificada.</t>
        </r>
      </text>
    </comment>
    <comment ref="W733" authorId="0" shapeId="0" xr:uid="{0731867C-5E7E-4665-8783-747C755693F2}">
      <text>
        <r>
          <rPr>
            <sz val="10"/>
            <color indexed="81"/>
            <rFont val="Lucida Console"/>
            <family val="3"/>
          </rPr>
          <t>_x000D_
DM-Serralheria</t>
        </r>
      </text>
    </comment>
    <comment ref="X733" authorId="0" shapeId="0" xr:uid="{AFC41C53-3D7C-4FA0-91BF-AF8AD9C6C492}">
      <text>
        <r>
          <rPr>
            <sz val="10"/>
            <color indexed="81"/>
            <rFont val="Lucida Console"/>
            <family val="3"/>
          </rPr>
          <t>_x000D_
METAIS,LAMINAD.,PERFILADOS E ARTEFATOS METALICOS</t>
        </r>
      </text>
    </comment>
    <comment ref="Y733" authorId="0" shapeId="0" xr:uid="{ED4492D2-479A-4D8B-86DF-F4B10F8ACE64}">
      <text>
        <r>
          <rPr>
            <sz val="10"/>
            <color indexed="81"/>
            <rFont val="Lucida Console"/>
            <family val="3"/>
          </rPr>
          <t>_x000D_
PERFIS E BARRA</t>
        </r>
      </text>
    </comment>
    <comment ref="AW733" authorId="0" shapeId="0" xr:uid="{916F0A7C-A06B-4D95-B80E-EB4DE2EF64FD}">
      <text>
        <r>
          <rPr>
            <sz val="10"/>
            <color indexed="81"/>
            <rFont val="Lucida Console"/>
            <family val="3"/>
          </rPr>
          <t>Tempo de Estoque (Meses)_x000D_
_x000D_
427,0</t>
        </r>
      </text>
    </comment>
    <comment ref="A734" authorId="0" shapeId="0" xr:uid="{358E0796-8931-45D7-B77E-6E606B76C818}">
      <text>
        <r>
          <rPr>
            <sz val="10"/>
            <color indexed="81"/>
            <rFont val="Lucida Console"/>
            <family val="3"/>
          </rPr>
          <t>_x000D_
37519</t>
        </r>
      </text>
    </comment>
    <comment ref="B734" authorId="0" shapeId="0" xr:uid="{C13D51C9-F7F2-439E-BB39-AA9154C6FD18}">
      <text>
        <r>
          <rPr>
            <sz val="10"/>
            <color indexed="81"/>
            <rFont val="Lucida Console"/>
            <family val="3"/>
          </rPr>
          <t>DESCRIÇÃO DETALHADA_x000D_
ROLDANA PLASTICA P/ FIXACAO DE FIOS ELETRICOS - 24 X 24 - C/ PREGO P/ FIXACAO</t>
        </r>
      </text>
    </comment>
    <comment ref="W734" authorId="0" shapeId="0" xr:uid="{28731603-5FAC-4C3E-8D3F-C059B881C874}">
      <text>
        <r>
          <rPr>
            <sz val="10"/>
            <color indexed="81"/>
            <rFont val="Lucida Console"/>
            <family val="3"/>
          </rPr>
          <t>_x000D_
DM-Elétrica</t>
        </r>
      </text>
    </comment>
    <comment ref="X734" authorId="0" shapeId="0" xr:uid="{A222A629-626B-43F3-8D0C-7ABD4BF6CA14}">
      <text>
        <r>
          <rPr>
            <sz val="10"/>
            <color indexed="81"/>
            <rFont val="Lucida Console"/>
            <family val="3"/>
          </rPr>
          <t>_x000D_
EQUIP. MAT. P/ GERACAO, TRANSM. DISTR. RETIF...</t>
        </r>
      </text>
    </comment>
    <comment ref="Y734" authorId="0" shapeId="0" xr:uid="{A5DA64DA-9165-4990-9954-52A083D5AF9A}">
      <text>
        <r>
          <rPr>
            <sz val="10"/>
            <color indexed="81"/>
            <rFont val="Lucida Console"/>
            <family val="3"/>
          </rPr>
          <t>_x000D_
ACESSORIOS</t>
        </r>
      </text>
    </comment>
    <comment ref="AW734" authorId="0" shapeId="0" xr:uid="{C064EC13-CB8F-4051-A10D-672BD66CD401}">
      <text>
        <r>
          <rPr>
            <sz val="10"/>
            <color indexed="81"/>
            <rFont val="Lucida Console"/>
            <family val="3"/>
          </rPr>
          <t>Tempo de Estoque (Meses)_x000D_
_x000D_
2.345,0</t>
        </r>
      </text>
    </comment>
    <comment ref="A735" authorId="0" shapeId="0" xr:uid="{CCDBBF7C-A8A0-486A-8547-F43618284B71}">
      <text>
        <r>
          <rPr>
            <sz val="10"/>
            <color indexed="81"/>
            <rFont val="Lucida Console"/>
            <family val="3"/>
          </rPr>
          <t>_x000D_
37518</t>
        </r>
      </text>
    </comment>
    <comment ref="B735" authorId="0" shapeId="0" xr:uid="{94D6B593-EF44-43E7-BB40-2AA490ECB721}">
      <text>
        <r>
          <rPr>
            <sz val="10"/>
            <color indexed="81"/>
            <rFont val="Lucida Console"/>
            <family val="3"/>
          </rPr>
          <t>DESCRIÇÃO DETALHADA_x000D_
ROLDANA PLASTICA P/ FIXACAO DE FIOS ELETRICOS - 30 X 30 - C/ PREGO P / FIXACAO</t>
        </r>
      </text>
    </comment>
    <comment ref="W735" authorId="0" shapeId="0" xr:uid="{3932E34B-1193-48E8-840F-8B223956FF7E}">
      <text>
        <r>
          <rPr>
            <sz val="10"/>
            <color indexed="81"/>
            <rFont val="Lucida Console"/>
            <family val="3"/>
          </rPr>
          <t>_x000D_
DM-Elétrica</t>
        </r>
      </text>
    </comment>
    <comment ref="X735" authorId="0" shapeId="0" xr:uid="{F96B9D98-C774-40B2-BCC8-BB22DC8591E2}">
      <text>
        <r>
          <rPr>
            <sz val="10"/>
            <color indexed="81"/>
            <rFont val="Lucida Console"/>
            <family val="3"/>
          </rPr>
          <t>_x000D_
EQUIP. MAT. P/ GERACAO, TRANSM. DISTR. RETIF...</t>
        </r>
      </text>
    </comment>
    <comment ref="Y735" authorId="0" shapeId="0" xr:uid="{60336B9B-FC01-4C48-9677-C80372D15572}">
      <text>
        <r>
          <rPr>
            <sz val="10"/>
            <color indexed="81"/>
            <rFont val="Lucida Console"/>
            <family val="3"/>
          </rPr>
          <t>_x000D_
ACESSORIOS</t>
        </r>
      </text>
    </comment>
    <comment ref="AW735" authorId="0" shapeId="0" xr:uid="{431A11C6-6877-4D0F-AC1B-1AE82B81DC5D}">
      <text>
        <r>
          <rPr>
            <sz val="10"/>
            <color indexed="81"/>
            <rFont val="Lucida Console"/>
            <family val="3"/>
          </rPr>
          <t>Tempo de Estoque (Meses)_x000D_
_x000D_
350,0</t>
        </r>
      </text>
    </comment>
    <comment ref="A736" authorId="0" shapeId="0" xr:uid="{04A94FA9-2458-4E28-B699-6F3F4A685156}">
      <text>
        <r>
          <rPr>
            <sz val="10"/>
            <color indexed="81"/>
            <rFont val="Lucida Console"/>
            <family val="3"/>
          </rPr>
          <t>_x000D_
12847</t>
        </r>
      </text>
    </comment>
    <comment ref="B736" authorId="0" shapeId="0" xr:uid="{4AC5FAF9-9A27-40E5-90C2-D443291B3990}">
      <text>
        <r>
          <rPr>
            <sz val="10"/>
            <color indexed="81"/>
            <rFont val="Lucida Console"/>
            <family val="3"/>
          </rPr>
          <t>DESCRIÇÃO DETALHADA_x000D_
ROLO DE ESPUMA PARA PINTURA - 4 CM</t>
        </r>
      </text>
    </comment>
    <comment ref="G736" authorId="0" shapeId="0" xr:uid="{B7DD873A-511E-43CA-AB8A-ACB6550349F4}">
      <text>
        <r>
          <rPr>
            <sz val="10"/>
            <color indexed="81"/>
            <rFont val="Lucida Console"/>
            <family val="3"/>
          </rPr>
          <t>_x000D_
Últ estimativa : 3.000_x000D_
Enviada em     : 12.05.2020_x000D_
Ata - Venc     : 254/20 - 28.10.2021</t>
        </r>
      </text>
    </comment>
    <comment ref="O736" authorId="0" shapeId="0" xr:uid="{0E02AB89-E11E-4D41-8B11-50D8EF29F7B3}">
      <text>
        <r>
          <rPr>
            <sz val="10"/>
            <color indexed="81"/>
            <rFont val="Lucida Console"/>
            <family val="3"/>
          </rPr>
          <t>_x000D_
Pertencia a ATA nº 254/20_x000D_
Estimativa de Renovação enviada em 12.05.2020 - Qtd 3.000_x000D_
PE 147/20 lote _x000D_
04.09.20 = Finalizado. Ata 254/20</t>
        </r>
      </text>
    </comment>
    <comment ref="W736" authorId="0" shapeId="0" xr:uid="{05EE75D9-E10D-4EFB-80B2-39F21C6E016B}">
      <text>
        <r>
          <rPr>
            <sz val="10"/>
            <color indexed="81"/>
            <rFont val="Lucida Console"/>
            <family val="3"/>
          </rPr>
          <t>_x000D_
DM-Pintura</t>
        </r>
      </text>
    </comment>
    <comment ref="X736" authorId="0" shapeId="0" xr:uid="{42B24B02-8A86-48EA-AD13-25ADDB890D98}">
      <text>
        <r>
          <rPr>
            <sz val="10"/>
            <color indexed="81"/>
            <rFont val="Lucida Console"/>
            <family val="3"/>
          </rPr>
          <t>_x000D_
EQUIP. E MATERIAIS P/PINTURAS E IMPERMEABILIZACAO</t>
        </r>
      </text>
    </comment>
    <comment ref="Y736" authorId="0" shapeId="0" xr:uid="{FE197AA8-1D67-4BC8-B8A8-450BA45773C8}">
      <text>
        <r>
          <rPr>
            <sz val="10"/>
            <color indexed="81"/>
            <rFont val="Lucida Console"/>
            <family val="3"/>
          </rPr>
          <t>_x000D_
MATERIAIS PARA PINTURA</t>
        </r>
      </text>
    </comment>
    <comment ref="AW736" authorId="0" shapeId="0" xr:uid="{11EA283E-FB01-49BA-AE05-43BD55248023}">
      <text>
        <r>
          <rPr>
            <sz val="10"/>
            <color indexed="81"/>
            <rFont val="Lucida Console"/>
            <family val="3"/>
          </rPr>
          <t>Tempo de Estoque (Meses)_x000D_
_x000D_
1.933,0</t>
        </r>
      </text>
    </comment>
    <comment ref="A737" authorId="0" shapeId="0" xr:uid="{B557FF9D-A46E-4821-A28C-F53F5B9656E4}">
      <text>
        <r>
          <rPr>
            <sz val="10"/>
            <color indexed="81"/>
            <rFont val="Lucida Console"/>
            <family val="3"/>
          </rPr>
          <t>_x000D_
24204</t>
        </r>
      </text>
    </comment>
    <comment ref="B737" authorId="0" shapeId="0" xr:uid="{1C277CF8-1525-4625-A1A2-DEC81CD48FED}">
      <text>
        <r>
          <rPr>
            <sz val="10"/>
            <color indexed="81"/>
            <rFont val="Lucida Console"/>
            <family val="3"/>
          </rPr>
          <t>DESCRIÇÃO DETALHADA_x000D_
ROLO DE LA DE CARNEIRO P/ PINTURA - 9 CM C/ CABO</t>
        </r>
      </text>
    </comment>
    <comment ref="G737" authorId="0" shapeId="0" xr:uid="{F31A348E-D31A-4ECC-B3D8-08BD7678C1CA}">
      <text>
        <r>
          <rPr>
            <sz val="10"/>
            <color indexed="81"/>
            <rFont val="Lucida Console"/>
            <family val="3"/>
          </rPr>
          <t>_x000D_
Últ estimativa : 600_x000D_
Enviada em     : 12.05.2020_x000D_
Ata - Venc     : 254/20 - 28.10.2021</t>
        </r>
      </text>
    </comment>
    <comment ref="O737" authorId="0" shapeId="0" xr:uid="{B54A0C9F-AD4B-4FC7-B313-B1947CD675F2}">
      <text>
        <r>
          <rPr>
            <sz val="10"/>
            <color indexed="81"/>
            <rFont val="Lucida Console"/>
            <family val="3"/>
          </rPr>
          <t>_x000D_
Pertencia a ATA nº 254/20_x000D_
Estimativa de Renovação enviada em 12.05.2020 - Qtd 600_x000D_
PE 147/20 lote _x000D_
04.09.20 = Finalizado. Ata 254/20</t>
        </r>
      </text>
    </comment>
    <comment ref="W737" authorId="0" shapeId="0" xr:uid="{6B6BAD35-9F0E-492F-ACA0-16EE8F6B566E}">
      <text>
        <r>
          <rPr>
            <sz val="10"/>
            <color indexed="81"/>
            <rFont val="Lucida Console"/>
            <family val="3"/>
          </rPr>
          <t>_x000D_
DM-Pintura</t>
        </r>
      </text>
    </comment>
    <comment ref="X737" authorId="0" shapeId="0" xr:uid="{5A4747B4-31D8-477A-98B7-5AC3832CEC63}">
      <text>
        <r>
          <rPr>
            <sz val="10"/>
            <color indexed="81"/>
            <rFont val="Lucida Console"/>
            <family val="3"/>
          </rPr>
          <t>_x000D_
EQUIP. E MATERIAIS P/PINTURAS E IMPERMEABILIZACAO</t>
        </r>
      </text>
    </comment>
    <comment ref="Y737" authorId="0" shapeId="0" xr:uid="{F0E3129E-7ACD-4023-B52A-342A5A82079B}">
      <text>
        <r>
          <rPr>
            <sz val="10"/>
            <color indexed="81"/>
            <rFont val="Lucida Console"/>
            <family val="3"/>
          </rPr>
          <t>_x000D_
MATERIAIS PARA PINTURA</t>
        </r>
      </text>
    </comment>
    <comment ref="AW737" authorId="0" shapeId="0" xr:uid="{65B792E3-42CD-4FF2-B2B5-F875FA6CC7C7}">
      <text>
        <r>
          <rPr>
            <sz val="10"/>
            <color indexed="81"/>
            <rFont val="Lucida Console"/>
            <family val="3"/>
          </rPr>
          <t>Tempo de Estoque (Meses)_x000D_
_x000D_
500,0</t>
        </r>
      </text>
    </comment>
    <comment ref="A738" authorId="0" shapeId="0" xr:uid="{BBC22B92-7034-4766-965E-BD24C17CB50A}">
      <text>
        <r>
          <rPr>
            <sz val="10"/>
            <color indexed="81"/>
            <rFont val="Lucida Console"/>
            <family val="3"/>
          </rPr>
          <t>_x000D_
141418</t>
        </r>
      </text>
    </comment>
    <comment ref="B738" authorId="0" shapeId="0" xr:uid="{E8011D15-5463-4ED2-9B83-0FA27205A5A0}">
      <text>
        <r>
          <rPr>
            <sz val="10"/>
            <color indexed="81"/>
            <rFont val="Lucida Console"/>
            <family val="3"/>
          </rPr>
          <t xml:space="preserve">DESCRIÇÃO DETALHADA_x000D_
ROLO DE PELE DE CARNEIRO PARA PINTURA DE SUPERFICIES ASPERAS E RUGOSAS, USO COM TINTAS LATEX E ACRILICA COM 19 MM DE ALTURA E LARGURA DE 23 CM, COM CABO. </t>
        </r>
      </text>
    </comment>
    <comment ref="W738" authorId="0" shapeId="0" xr:uid="{AE4717CC-A516-48AF-B2F1-ACF0C17AB3E7}">
      <text>
        <r>
          <rPr>
            <sz val="10"/>
            <color indexed="81"/>
            <rFont val="Lucida Console"/>
            <family val="3"/>
          </rPr>
          <t>_x000D_
DM-Pintura</t>
        </r>
      </text>
    </comment>
    <comment ref="X738" authorId="0" shapeId="0" xr:uid="{ABA03C1C-07CF-4431-B063-E05E04D1B415}">
      <text>
        <r>
          <rPr>
            <sz val="10"/>
            <color indexed="81"/>
            <rFont val="Lucida Console"/>
            <family val="3"/>
          </rPr>
          <t>_x000D_
EQUIP. E MATERIAIS P/PINTURAS E IMPERMEABILIZACAO</t>
        </r>
      </text>
    </comment>
    <comment ref="Y738" authorId="0" shapeId="0" xr:uid="{B06F33DF-454E-41EE-8F8A-CF038D194A9C}">
      <text>
        <r>
          <rPr>
            <sz val="10"/>
            <color indexed="81"/>
            <rFont val="Lucida Console"/>
            <family val="3"/>
          </rPr>
          <t>_x000D_
MATERIAIS PARA PINTURA</t>
        </r>
      </text>
    </comment>
    <comment ref="AW738" authorId="0" shapeId="0" xr:uid="{04D7E05D-4F49-4BC7-994F-2FB5CFE4649B}">
      <text>
        <r>
          <rPr>
            <sz val="10"/>
            <color indexed="81"/>
            <rFont val="Lucida Console"/>
            <family val="3"/>
          </rPr>
          <t>Tempo de Estoque (Meses)_x000D_
_x000D_
974,0</t>
        </r>
      </text>
    </comment>
    <comment ref="A739" authorId="0" shapeId="0" xr:uid="{D34E1EA1-9A01-41F0-AC23-17C3D6391825}">
      <text>
        <r>
          <rPr>
            <sz val="10"/>
            <color indexed="81"/>
            <rFont val="Lucida Console"/>
            <family val="3"/>
          </rPr>
          <t>_x000D_
138352</t>
        </r>
      </text>
    </comment>
    <comment ref="B739" authorId="0" shapeId="0" xr:uid="{70A8E5D9-DEBA-4E15-BE8E-7E39D3E52686}">
      <text>
        <r>
          <rPr>
            <sz val="10"/>
            <color indexed="81"/>
            <rFont val="Lucida Console"/>
            <family val="3"/>
          </rPr>
          <t>DESCRIÇÃO DETALHADA_x000D_
SABAO DESENGRAXANTE, INDICADO PARA DESENGORDURAR E DESENGRAXAR, COM COMPONENTES ABRASIVOS PARA FACILITAR A LIMPEZA - POTE COM 1 KG.</t>
        </r>
      </text>
    </comment>
    <comment ref="G739" authorId="0" shapeId="0" xr:uid="{E3523F8B-6D30-461A-9827-19B5DBDD8239}">
      <text>
        <r>
          <rPr>
            <sz val="10"/>
            <color indexed="81"/>
            <rFont val="Lucida Console"/>
            <family val="3"/>
          </rPr>
          <t xml:space="preserve">_x000D_
Últ estimativa : 150_x000D_
Enviada em     : 19.12.2019_x000D_
Ata - Venc     : /-2000 - </t>
        </r>
      </text>
    </comment>
    <comment ref="O739" authorId="0" shapeId="0" xr:uid="{5FC4D22A-962F-4D97-97C5-29374A635C1A}">
      <text>
        <r>
          <rPr>
            <sz val="10"/>
            <color indexed="81"/>
            <rFont val="Lucida Console"/>
            <family val="3"/>
          </rPr>
          <t>_x000D_
Ata anterior não identificada.</t>
        </r>
      </text>
    </comment>
    <comment ref="W739" authorId="0" shapeId="0" xr:uid="{928EFA24-A590-479C-A007-AC4945C35DFE}">
      <text>
        <r>
          <rPr>
            <sz val="10"/>
            <color indexed="81"/>
            <rFont val="Lucida Console"/>
            <family val="3"/>
          </rPr>
          <t>_x000D_
Administrativo</t>
        </r>
      </text>
    </comment>
    <comment ref="X739" authorId="0" shapeId="0" xr:uid="{4796BB6E-1E26-4589-9B74-6476D433C641}">
      <text>
        <r>
          <rPr>
            <sz val="10"/>
            <color indexed="81"/>
            <rFont val="Lucida Console"/>
            <family val="3"/>
          </rPr>
          <t>_x000D_
MAQ.EQUIP.E MATERIAIS P/ HIGIEN.LIMP.POLIM.E LUBR.</t>
        </r>
      </text>
    </comment>
    <comment ref="Y739" authorId="0" shapeId="0" xr:uid="{B6832A6D-C143-4A4A-85B2-93E1D837E28E}">
      <text>
        <r>
          <rPr>
            <sz val="10"/>
            <color indexed="81"/>
            <rFont val="Lucida Console"/>
            <family val="3"/>
          </rPr>
          <t>_x000D_
SABOES E SAPONACEOS</t>
        </r>
      </text>
    </comment>
    <comment ref="AW739" authorId="0" shapeId="0" xr:uid="{7645A506-DE5C-43D5-A663-913120A731E2}">
      <text>
        <r>
          <rPr>
            <sz val="10"/>
            <color indexed="81"/>
            <rFont val="Lucida Console"/>
            <family val="3"/>
          </rPr>
          <t>Tempo de Estoque (Meses)_x000D_
_x000D_
83,0</t>
        </r>
      </text>
    </comment>
    <comment ref="A740" authorId="0" shapeId="0" xr:uid="{7CCCD0FF-7C21-4AAB-B3A3-1A7508DAEA1E}">
      <text>
        <r>
          <rPr>
            <sz val="10"/>
            <color indexed="81"/>
            <rFont val="Lucida Console"/>
            <family val="3"/>
          </rPr>
          <t>_x000D_
91669</t>
        </r>
      </text>
    </comment>
    <comment ref="B740" authorId="0" shapeId="0" xr:uid="{EAEC35C6-269C-4C33-9C72-6CB3DD31701D}">
      <text>
        <r>
          <rPr>
            <sz val="10"/>
            <color indexed="81"/>
            <rFont val="Lucida Console"/>
            <family val="3"/>
          </rPr>
          <t>DESCRIÇÃO DETALHADA_x000D_
SABAO EM PO, EMBALAGEM C/ 01 KG - CARACTERISTICAS: COM AMACIANTE, QUE REMOVA A GORDURA E SUJEIRA COM FACILIDADE.</t>
        </r>
      </text>
    </comment>
    <comment ref="G740" authorId="0" shapeId="0" xr:uid="{8FB56F2D-E97D-4649-BAED-8A831FC9886C}">
      <text>
        <r>
          <rPr>
            <sz val="10"/>
            <color indexed="81"/>
            <rFont val="Lucida Console"/>
            <family val="3"/>
          </rPr>
          <t>_x000D_
Últ estimativa : 4.500_x000D_
Enviada em     : 10.09.2021_x000D_
Ata - Venc     : 308/20 - 28.12.2021</t>
        </r>
      </text>
    </comment>
    <comment ref="W740" authorId="0" shapeId="0" xr:uid="{5AE51EAC-1537-4ED8-BD10-1384FACE8F4D}">
      <text>
        <r>
          <rPr>
            <sz val="10"/>
            <color indexed="81"/>
            <rFont val="Lucida Console"/>
            <family val="3"/>
          </rPr>
          <t>_x000D_
Administrativo</t>
        </r>
      </text>
    </comment>
    <comment ref="X740" authorId="0" shapeId="0" xr:uid="{1E28CC88-EDC0-4F32-9237-FF5E706C3D90}">
      <text>
        <r>
          <rPr>
            <sz val="10"/>
            <color indexed="81"/>
            <rFont val="Lucida Console"/>
            <family val="3"/>
          </rPr>
          <t>_x000D_
MAQ.EQUIP.E MATERIAIS P/ HIGIEN.LIMP.POLIM.E LUBR.</t>
        </r>
      </text>
    </comment>
    <comment ref="Y740" authorId="0" shapeId="0" xr:uid="{553CD2FC-6359-476C-A704-53880E400F89}">
      <text>
        <r>
          <rPr>
            <sz val="10"/>
            <color indexed="81"/>
            <rFont val="Lucida Console"/>
            <family val="3"/>
          </rPr>
          <t>_x000D_
SABOES E SAPONACEOS</t>
        </r>
      </text>
    </comment>
    <comment ref="AW740" authorId="0" shapeId="0" xr:uid="{16D1370D-EB62-4E43-97D2-F43E55DABB47}">
      <text>
        <r>
          <rPr>
            <sz val="10"/>
            <color indexed="81"/>
            <rFont val="Lucida Console"/>
            <family val="3"/>
          </rPr>
          <t>Tempo de Estoque (Meses)_x000D_
_x000D_
1.342,0</t>
        </r>
      </text>
    </comment>
    <comment ref="A741" authorId="0" shapeId="0" xr:uid="{251A958B-2B8C-45F4-ABA2-64BEF4354E66}">
      <text>
        <r>
          <rPr>
            <sz val="10"/>
            <color indexed="81"/>
            <rFont val="Lucida Console"/>
            <family val="3"/>
          </rPr>
          <t>_x000D_
110578</t>
        </r>
      </text>
    </comment>
    <comment ref="B741" authorId="0" shapeId="0" xr:uid="{2AE4A68B-D1C5-41F2-8932-8F7360B73831}">
      <text>
        <r>
          <rPr>
            <sz val="10"/>
            <color indexed="81"/>
            <rFont val="Lucida Console"/>
            <family val="3"/>
          </rPr>
          <t>DESCRIÇÃO DETALHADA_x000D_
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r>
      </text>
    </comment>
    <comment ref="G741" authorId="0" shapeId="0" xr:uid="{43E2ACE3-C8CA-4390-854E-F228E5C448F6}">
      <text>
        <r>
          <rPr>
            <sz val="10"/>
            <color indexed="81"/>
            <rFont val="Lucida Console"/>
            <family val="3"/>
          </rPr>
          <t>_x000D_
Últ estimativa : 1.000_x000D_
Enviada em     : 14.05.2021_x000D_
Ata - Venc     : 105/20 - 04.05.2021</t>
        </r>
      </text>
    </comment>
    <comment ref="O741" authorId="0" shapeId="0" xr:uid="{4CB6CAAF-59CB-4D67-9861-F36963752F36}">
      <text>
        <r>
          <rPr>
            <sz val="10"/>
            <color indexed="81"/>
            <rFont val="Lucida Console"/>
            <family val="3"/>
          </rPr>
          <t xml:space="preserve">_x000D_
Pertencia a ATA nº 105/20_x000D_
Estimativa de Renovação enviada em 14.05.2021 - Qtd 1.000_x000D_
PE 122/21 lote _x000D_
 = </t>
        </r>
      </text>
    </comment>
    <comment ref="W741" authorId="0" shapeId="0" xr:uid="{C3DD0760-ED33-4FCC-937B-3A3357E87179}">
      <text>
        <r>
          <rPr>
            <sz val="10"/>
            <color indexed="81"/>
            <rFont val="Lucida Console"/>
            <family val="3"/>
          </rPr>
          <t>_x000D_
Administrativo</t>
        </r>
      </text>
    </comment>
    <comment ref="X741" authorId="0" shapeId="0" xr:uid="{37AC0171-1396-4BEF-9311-0E0A3FF9B756}">
      <text>
        <r>
          <rPr>
            <sz val="10"/>
            <color indexed="81"/>
            <rFont val="Lucida Console"/>
            <family val="3"/>
          </rPr>
          <t>_x000D_
MAQ.EQUIP.E MATERIAIS P/ HIGIEN.LIMP.POLIM.E LUBR.</t>
        </r>
      </text>
    </comment>
    <comment ref="Y741" authorId="0" shapeId="0" xr:uid="{BA36EAB5-7BA9-4429-942F-70A9C4D8E5F4}">
      <text>
        <r>
          <rPr>
            <sz val="10"/>
            <color indexed="81"/>
            <rFont val="Lucida Console"/>
            <family val="3"/>
          </rPr>
          <t>_x000D_
SABOES E SAPONACEOS</t>
        </r>
      </text>
    </comment>
    <comment ref="AW741" authorId="0" shapeId="0" xr:uid="{F8E3D76B-72FE-41E7-9F60-175149585BE5}">
      <text>
        <r>
          <rPr>
            <sz val="10"/>
            <color indexed="81"/>
            <rFont val="Lucida Console"/>
            <family val="3"/>
          </rPr>
          <t>Tempo de Estoque (Meses)_x000D_
_x000D_
159,0</t>
        </r>
      </text>
    </comment>
    <comment ref="A742" authorId="0" shapeId="0" xr:uid="{7DD0DFFC-73A3-4D44-BFED-8810D66EA2F2}">
      <text>
        <r>
          <rPr>
            <sz val="10"/>
            <color indexed="81"/>
            <rFont val="Lucida Console"/>
            <family val="3"/>
          </rPr>
          <t>_x000D_
83627</t>
        </r>
      </text>
    </comment>
    <comment ref="B742" authorId="0" shapeId="0" xr:uid="{D4D15CD2-C494-4D6C-9849-E6B885C486DC}">
      <text>
        <r>
          <rPr>
            <sz val="10"/>
            <color indexed="81"/>
            <rFont val="Lucida Console"/>
            <family val="3"/>
          </rPr>
          <t>DESCRIÇÃO DETALHADA_x000D_
SACO PLASTICO - GROSSO - 4 FUROS - TAMANHO OFICIO</t>
        </r>
      </text>
    </comment>
    <comment ref="W742" authorId="0" shapeId="0" xr:uid="{BB37BD7E-8CAE-44E1-A47C-41D5B52296B3}">
      <text>
        <r>
          <rPr>
            <sz val="10"/>
            <color indexed="81"/>
            <rFont val="Lucida Console"/>
            <family val="3"/>
          </rPr>
          <t>_x000D_
Pedagógico</t>
        </r>
      </text>
    </comment>
    <comment ref="X742" authorId="0" shapeId="0" xr:uid="{D9E412DB-61B4-453B-972C-3309189EAA0D}">
      <text>
        <r>
          <rPr>
            <sz val="10"/>
            <color indexed="81"/>
            <rFont val="Lucida Console"/>
            <family val="3"/>
          </rPr>
          <t>_x000D_
MAQ., EQUIP., COMP., ACES., MAT. PARA ESCRIT.E ESCOLAR</t>
        </r>
      </text>
    </comment>
    <comment ref="Y742" authorId="0" shapeId="0" xr:uid="{DB81C1B2-A4FE-474F-8EAE-3C472E569A23}">
      <text>
        <r>
          <rPr>
            <sz val="10"/>
            <color indexed="81"/>
            <rFont val="Lucida Console"/>
            <family val="3"/>
          </rPr>
          <t>_x000D_
CAPAS, CLASSIF., PRANCHETAS, CADERNOS, ENVELOPES, PASTAS, FICHAS, LIVROS</t>
        </r>
      </text>
    </comment>
    <comment ref="AW742" authorId="0" shapeId="0" xr:uid="{C9E39765-FEEB-4553-9968-E2DD342A580D}">
      <text>
        <r>
          <rPr>
            <sz val="10"/>
            <color indexed="81"/>
            <rFont val="Lucida Console"/>
            <family val="3"/>
          </rPr>
          <t>Tempo de Estoque (Meses)_x000D_
_x000D_
50.471,0</t>
        </r>
      </text>
    </comment>
    <comment ref="A743" authorId="0" shapeId="0" xr:uid="{B96A4ECD-EA2F-4729-AAAB-52187BE71816}">
      <text>
        <r>
          <rPr>
            <sz val="10"/>
            <color indexed="81"/>
            <rFont val="Lucida Console"/>
            <family val="3"/>
          </rPr>
          <t>_x000D_
133191</t>
        </r>
      </text>
    </comment>
    <comment ref="B743" authorId="0" shapeId="0" xr:uid="{5D6192BA-BDAA-4426-8317-8BB02FC3565A}">
      <text>
        <r>
          <rPr>
            <sz val="10"/>
            <color indexed="81"/>
            <rFont val="Lucida Console"/>
            <family val="3"/>
          </rPr>
          <t>DESCRIÇÃO DETALHADA_x000D_
SACO PLASTICO PARA LIXO, CAPACIDADE 15 LITROS, COR PRETA - 39 X 58 CM X 0,08 MM OU 80 MICRAS DE ESPESSURA (0,04 MM POR PAREDE). PODENDO VARIAR +/- 0,01 MM POR PAREDE.</t>
        </r>
      </text>
    </comment>
    <comment ref="W743" authorId="0" shapeId="0" xr:uid="{E9383BCE-61EC-4E1D-B2C5-37E29A22774C}">
      <text>
        <r>
          <rPr>
            <sz val="10"/>
            <color indexed="81"/>
            <rFont val="Lucida Console"/>
            <family val="3"/>
          </rPr>
          <t>_x000D_
Administrativo</t>
        </r>
      </text>
    </comment>
    <comment ref="X743" authorId="0" shapeId="0" xr:uid="{20BEBA6B-DD06-4405-84BA-DC36CC76B471}">
      <text>
        <r>
          <rPr>
            <sz val="10"/>
            <color indexed="81"/>
            <rFont val="Lucida Console"/>
            <family val="3"/>
          </rPr>
          <t>_x000D_
MAQ.EQUIP.E MATERIAIS P/ HIGIEN.LIMP.POLIM.E LUBR.</t>
        </r>
      </text>
    </comment>
    <comment ref="Y743" authorId="0" shapeId="0" xr:uid="{DEC8DA73-480A-4B51-8F0D-B1425ECAB495}">
      <text>
        <r>
          <rPr>
            <sz val="10"/>
            <color indexed="81"/>
            <rFont val="Lucida Console"/>
            <family val="3"/>
          </rPr>
          <t>_x000D_
ESPONJAS,BALDES,SACOS E CESTOS DE LIXO, ETC</t>
        </r>
      </text>
    </comment>
    <comment ref="AW743" authorId="0" shapeId="0" xr:uid="{45BD2FF5-5332-467B-9EE1-96BE05866FA1}">
      <text>
        <r>
          <rPr>
            <sz val="10"/>
            <color indexed="81"/>
            <rFont val="Lucida Console"/>
            <family val="3"/>
          </rPr>
          <t>Tempo de Estoque (Meses)_x000D_
_x000D_
181.545,0</t>
        </r>
      </text>
    </comment>
    <comment ref="A744" authorId="0" shapeId="0" xr:uid="{21D099B2-07D3-44EB-ADBD-7E089747CB4C}">
      <text>
        <r>
          <rPr>
            <sz val="10"/>
            <color indexed="81"/>
            <rFont val="Lucida Console"/>
            <family val="3"/>
          </rPr>
          <t>_x000D_
14121</t>
        </r>
      </text>
    </comment>
    <comment ref="B744" authorId="0" shapeId="0" xr:uid="{029F14E7-8FD7-45DC-8748-112CC142134F}">
      <text>
        <r>
          <rPr>
            <sz val="10"/>
            <color indexed="81"/>
            <rFont val="Lucida Console"/>
            <family val="3"/>
          </rPr>
          <t>DESCRIÇÃO DETALHADA_x000D_
SACO PLASTICO P/ LIXO - 50 L, COR PRETA - 63 X 80 CM X 0,12 MM OU 120 MICRAS DE ESPESSURA (0,06 MM POR PAREDE)</t>
        </r>
      </text>
    </comment>
    <comment ref="G744" authorId="0" shapeId="0" xr:uid="{228F17AF-AB04-4C07-AB9D-370EB2FFB699}">
      <text>
        <r>
          <rPr>
            <sz val="10"/>
            <color indexed="81"/>
            <rFont val="Lucida Console"/>
            <family val="3"/>
          </rPr>
          <t>_x000D_
Últ estimativa : 14.000_x000D_
Enviada em     : 14.10.2019_x000D_
Ata - Venc     : 93/21 - 29.03.2022</t>
        </r>
      </text>
    </comment>
    <comment ref="W744" authorId="0" shapeId="0" xr:uid="{EFC0C750-781E-456E-BC43-1AB4DE2127AF}">
      <text>
        <r>
          <rPr>
            <sz val="10"/>
            <color indexed="81"/>
            <rFont val="Lucida Console"/>
            <family val="3"/>
          </rPr>
          <t>_x000D_
Administrativo</t>
        </r>
      </text>
    </comment>
    <comment ref="X744" authorId="0" shapeId="0" xr:uid="{2BB9AB9D-9467-41A0-9F5D-8632E1D824B6}">
      <text>
        <r>
          <rPr>
            <sz val="10"/>
            <color indexed="81"/>
            <rFont val="Lucida Console"/>
            <family val="3"/>
          </rPr>
          <t>_x000D_
MAQ.EQUIP.E MATERIAIS P/ HIGIEN.LIMP.POLIM.E LUBR.</t>
        </r>
      </text>
    </comment>
    <comment ref="Y744" authorId="0" shapeId="0" xr:uid="{4378FC16-9254-4EB3-9777-2E3AD4713D5B}">
      <text>
        <r>
          <rPr>
            <sz val="10"/>
            <color indexed="81"/>
            <rFont val="Lucida Console"/>
            <family val="3"/>
          </rPr>
          <t>_x000D_
ESPONJAS,BALDES,SACOS E CESTOS DE LIXO, ETC</t>
        </r>
      </text>
    </comment>
    <comment ref="AW744" authorId="0" shapeId="0" xr:uid="{BC0C7B8C-F796-4C8F-8B75-6B4CB8643ADE}">
      <text>
        <r>
          <rPr>
            <sz val="10"/>
            <color indexed="81"/>
            <rFont val="Lucida Console"/>
            <family val="3"/>
          </rPr>
          <t>Tempo de Estoque (Meses)_x000D_
_x000D_
5.033,0</t>
        </r>
      </text>
    </comment>
    <comment ref="A745" authorId="0" shapeId="0" xr:uid="{222B8C3C-C3F7-4652-8D06-C0662C5001EE}">
      <text>
        <r>
          <rPr>
            <sz val="10"/>
            <color indexed="81"/>
            <rFont val="Lucida Console"/>
            <family val="3"/>
          </rPr>
          <t>_x000D_
9413</t>
        </r>
      </text>
    </comment>
    <comment ref="B745" authorId="0" shapeId="0" xr:uid="{51DC0B83-4B79-4A27-AB14-8F8879302A0E}">
      <text>
        <r>
          <rPr>
            <sz val="10"/>
            <color indexed="81"/>
            <rFont val="Lucida Console"/>
            <family val="3"/>
          </rPr>
          <t>DESCRIÇÃO DETALHADA_x000D_
SACO PLASTICO P/ LIXO  CAP. 100 LITROS, COR PRETA - 75 X 105 CM X 0,14 MM OU 140 MICRAS DE ESPESSURA (0,07 MM POR PAREDE)</t>
        </r>
      </text>
    </comment>
    <comment ref="G745" authorId="0" shapeId="0" xr:uid="{95A70E8E-5F1A-45A7-91C7-92FDA8C78869}">
      <text>
        <r>
          <rPr>
            <sz val="10"/>
            <color indexed="81"/>
            <rFont val="Lucida Console"/>
            <family val="3"/>
          </rPr>
          <t>_x000D_
Últ estimativa : 20.000_x000D_
Enviada em     : 11.05.2020_x000D_
Ata - Venc     : 159/20 - 02.08.2021</t>
        </r>
      </text>
    </comment>
    <comment ref="W745" authorId="0" shapeId="0" xr:uid="{6FBB8162-7814-4CEB-9FF6-180C06B1CE99}">
      <text>
        <r>
          <rPr>
            <sz val="10"/>
            <color indexed="81"/>
            <rFont val="Lucida Console"/>
            <family val="3"/>
          </rPr>
          <t>_x000D_
Administrativo</t>
        </r>
      </text>
    </comment>
    <comment ref="X745" authorId="0" shapeId="0" xr:uid="{6F11AC8C-3EF3-48DE-8CE1-5D5D42E509CF}">
      <text>
        <r>
          <rPr>
            <sz val="10"/>
            <color indexed="81"/>
            <rFont val="Lucida Console"/>
            <family val="3"/>
          </rPr>
          <t>_x000D_
MAQ.EQUIP.E MATERIAIS P/ HIGIEN.LIMP.POLIM.E LUBR.</t>
        </r>
      </text>
    </comment>
    <comment ref="Y745" authorId="0" shapeId="0" xr:uid="{62127529-12E4-4D8C-B2B1-27A6F3586522}">
      <text>
        <r>
          <rPr>
            <sz val="10"/>
            <color indexed="81"/>
            <rFont val="Lucida Console"/>
            <family val="3"/>
          </rPr>
          <t>_x000D_
ESPONJAS,BALDES,SACOS E CESTOS DE LIXO, ETC</t>
        </r>
      </text>
    </comment>
    <comment ref="AW745" authorId="0" shapeId="0" xr:uid="{9B781E81-ABFD-4671-B590-5EC2BF9AD040}">
      <text>
        <r>
          <rPr>
            <sz val="10"/>
            <color indexed="81"/>
            <rFont val="Lucida Console"/>
            <family val="3"/>
          </rPr>
          <t>Tempo de Estoque (Meses)_x000D_
_x000D_
6.859,0</t>
        </r>
      </text>
    </comment>
    <comment ref="A746" authorId="0" shapeId="0" xr:uid="{DD3F42E8-083A-4753-AA70-669B77C7CE60}">
      <text>
        <r>
          <rPr>
            <sz val="10"/>
            <color indexed="81"/>
            <rFont val="Lucida Console"/>
            <family val="3"/>
          </rPr>
          <t>_x000D_
81152</t>
        </r>
      </text>
    </comment>
    <comment ref="B746" authorId="0" shapeId="0" xr:uid="{4506E225-BB55-4C2A-9F15-CECF8E18475B}">
      <text>
        <r>
          <rPr>
            <sz val="10"/>
            <color indexed="81"/>
            <rFont val="Lucida Console"/>
            <family val="3"/>
          </rPr>
          <t>DESCRIÇÃO DETALHADA_x000D_
SACO PLASTICO TRANSPARENTE, MEDINDO 15 X 30 CM - PACOTE COM 05 KG - AS MEDIDAS PODERAO VARIAR +/- 2 CM</t>
        </r>
      </text>
    </comment>
    <comment ref="W746" authorId="0" shapeId="0" xr:uid="{9BD2BA50-6ECE-4C5D-A9F1-550868553AF4}">
      <text>
        <r>
          <rPr>
            <sz val="10"/>
            <color indexed="81"/>
            <rFont val="Lucida Console"/>
            <family val="3"/>
          </rPr>
          <t>_x000D_
Administrativo</t>
        </r>
      </text>
    </comment>
    <comment ref="X746" authorId="0" shapeId="0" xr:uid="{AAD71317-8FCF-47B7-93C3-F10CCAA2C9A4}">
      <text>
        <r>
          <rPr>
            <sz val="10"/>
            <color indexed="81"/>
            <rFont val="Lucida Console"/>
            <family val="3"/>
          </rPr>
          <t>_x000D_
EMBALAG., RECIP., ACESSOR., EQUIP., MATER. P/ACONDICIO</t>
        </r>
      </text>
    </comment>
    <comment ref="Y746" authorId="0" shapeId="0" xr:uid="{3B785776-0E92-40B3-80CB-D0635681B6D9}">
      <text>
        <r>
          <rPr>
            <sz val="10"/>
            <color indexed="81"/>
            <rFont val="Lucida Console"/>
            <family val="3"/>
          </rPr>
          <t>_x000D_
SACOLAS E SACOS</t>
        </r>
      </text>
    </comment>
    <comment ref="AW746" authorId="0" shapeId="0" xr:uid="{4396E3B9-B70A-410A-9984-F18D05B24FEE}">
      <text>
        <r>
          <rPr>
            <sz val="10"/>
            <color indexed="81"/>
            <rFont val="Lucida Console"/>
            <family val="3"/>
          </rPr>
          <t>Tempo de Estoque (Meses)_x000D_
_x000D_
609,0</t>
        </r>
      </text>
    </comment>
    <comment ref="A747" authorId="0" shapeId="0" xr:uid="{8C25593E-CAA9-48E8-A3A6-17FC52FD18BD}">
      <text>
        <r>
          <rPr>
            <sz val="10"/>
            <color indexed="81"/>
            <rFont val="Lucida Console"/>
            <family val="3"/>
          </rPr>
          <t>_x000D_
100907</t>
        </r>
      </text>
    </comment>
    <comment ref="B747" authorId="0" shapeId="0" xr:uid="{2B8F07B5-B1C7-48C1-81E4-AA95EC3D0F18}">
      <text>
        <r>
          <rPr>
            <sz val="10"/>
            <color indexed="81"/>
            <rFont val="Lucida Console"/>
            <family val="3"/>
          </rPr>
          <t>DESCRIÇÃO DETALHADA_x000D_
SACOLA PLASTICA P/ EMBALAGEM  - LEITOSA - 40 X 50 CM - ALÇA CAMISETA</t>
        </r>
      </text>
    </comment>
    <comment ref="W747" authorId="0" shapeId="0" xr:uid="{280F436C-BF4E-4EC8-B226-69E81F5A35C9}">
      <text>
        <r>
          <rPr>
            <sz val="10"/>
            <color indexed="81"/>
            <rFont val="Lucida Console"/>
            <family val="3"/>
          </rPr>
          <t>_x000D_
Administrativo</t>
        </r>
      </text>
    </comment>
    <comment ref="X747" authorId="0" shapeId="0" xr:uid="{85A7D5BC-D179-4E7C-8B0A-CED0DC8C7605}">
      <text>
        <r>
          <rPr>
            <sz val="10"/>
            <color indexed="81"/>
            <rFont val="Lucida Console"/>
            <family val="3"/>
          </rPr>
          <t>_x000D_
EMBALAG., RECIP., ACESSOR., EQUIP., MATER. P/ACONDICIO</t>
        </r>
      </text>
    </comment>
    <comment ref="Y747" authorId="0" shapeId="0" xr:uid="{32B063CE-BB1B-4E51-B4B7-7D3914FF6554}">
      <text>
        <r>
          <rPr>
            <sz val="10"/>
            <color indexed="81"/>
            <rFont val="Lucida Console"/>
            <family val="3"/>
          </rPr>
          <t>_x000D_
SACOLAS E SACOS</t>
        </r>
      </text>
    </comment>
    <comment ref="AW747" authorId="0" shapeId="0" xr:uid="{C96192B9-8F6F-402B-8BBB-95C131C20DBC}">
      <text>
        <r>
          <rPr>
            <sz val="10"/>
            <color indexed="81"/>
            <rFont val="Lucida Console"/>
            <family val="3"/>
          </rPr>
          <t>Tempo de Estoque (Meses)_x000D_
_x000D_
108,0</t>
        </r>
      </text>
    </comment>
    <comment ref="A748" authorId="0" shapeId="0" xr:uid="{8F53F82E-4B57-4288-861E-77B5E9B95916}">
      <text>
        <r>
          <rPr>
            <sz val="10"/>
            <color indexed="81"/>
            <rFont val="Lucida Console"/>
            <family val="3"/>
          </rPr>
          <t>_x000D_
54019</t>
        </r>
      </text>
    </comment>
    <comment ref="B748" authorId="0" shapeId="0" xr:uid="{D7C74EF6-D1E2-445E-A5DC-0C5214D36F23}">
      <text>
        <r>
          <rPr>
            <sz val="10"/>
            <color indexed="81"/>
            <rFont val="Lucida Console"/>
            <family val="3"/>
          </rPr>
          <t>DESCRIÇÃO DETALHADA_x000D_
SAPATA INTERNA 38X38MM, COM CHAPA PARA FIXACAO NA PAREDE MEDINDO 100X100MM COM 04 FUROS DE 5/16 EM SUAS EXTREMIDADES E ESPESSURA MINIMA DE 2MM.</t>
        </r>
      </text>
    </comment>
    <comment ref="G748" authorId="0" shapeId="0" xr:uid="{B3C22FE8-2F18-499C-AB8E-ED3E3BF3B804}">
      <text>
        <r>
          <rPr>
            <sz val="10"/>
            <color indexed="81"/>
            <rFont val="Lucida Console"/>
            <family val="3"/>
          </rPr>
          <t>_x000D_
Últ estimativa : 0_x000D_
Enviada em     : 23.09.2020_x000D_
Ata - Venc     : 9/20 - 14.01.2021</t>
        </r>
      </text>
    </comment>
    <comment ref="O748" authorId="0" shapeId="0" xr:uid="{8BC2BA63-CA2D-4B74-8559-B54E994D02A9}">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48" authorId="0" shapeId="0" xr:uid="{F0A727EC-EC2C-432D-90DB-619ECE677901}">
      <text>
        <r>
          <rPr>
            <sz val="10"/>
            <color indexed="81"/>
            <rFont val="Lucida Console"/>
            <family val="3"/>
          </rPr>
          <t>_x000D_
DM-Elétrica</t>
        </r>
      </text>
    </comment>
    <comment ref="X748" authorId="0" shapeId="0" xr:uid="{1703FF55-A6DC-454B-9B7A-998E4676685C}">
      <text>
        <r>
          <rPr>
            <sz val="10"/>
            <color indexed="81"/>
            <rFont val="Lucida Console"/>
            <family val="3"/>
          </rPr>
          <t>_x000D_
EQUIP. MAT. P/ GERACAO, TRANSM. DISTR. RETIF...</t>
        </r>
      </text>
    </comment>
    <comment ref="Y748" authorId="0" shapeId="0" xr:uid="{CFC1419B-E625-42C0-B533-D9027BA58437}">
      <text>
        <r>
          <rPr>
            <sz val="10"/>
            <color indexed="81"/>
            <rFont val="Lucida Console"/>
            <family val="3"/>
          </rPr>
          <t>_x000D_
SUPORTES</t>
        </r>
      </text>
    </comment>
    <comment ref="AW748" authorId="0" shapeId="0" xr:uid="{0520B06E-1E1B-47E0-B237-0F733686C556}">
      <text>
        <r>
          <rPr>
            <sz val="10"/>
            <color indexed="81"/>
            <rFont val="Lucida Console"/>
            <family val="3"/>
          </rPr>
          <t>Tempo de Estoque (Meses)_x000D_
_x000D_
555,0</t>
        </r>
      </text>
    </comment>
    <comment ref="A749" authorId="0" shapeId="0" xr:uid="{08FEF153-E2FB-4B68-846D-25D3F25D13D9}">
      <text>
        <r>
          <rPr>
            <sz val="10"/>
            <color indexed="81"/>
            <rFont val="Lucida Console"/>
            <family val="3"/>
          </rPr>
          <t>_x000D_
107926</t>
        </r>
      </text>
    </comment>
    <comment ref="B749" authorId="0" shapeId="0" xr:uid="{5C3789FF-6F99-4BFE-8424-AC847E18A704}">
      <text>
        <r>
          <rPr>
            <sz val="10"/>
            <color indexed="81"/>
            <rFont val="Lucida Console"/>
            <family val="3"/>
          </rPr>
          <t>DESCRIÇÃO DETALHADA_x000D_
SAPATA LATERAL 16 MM, RETANGULAR EM PAD (POLIETILENO ALTA DENSIDADE) NA COR BRANCA COM 37 MM (COMPRIMENTO)  X 20 MM(LARGURA) NA PARTE DE CONTATO COM O PISO OU 16MM(LARGURA INTERNA), 12MM(ALTURA NAS LATERAIS DO COMPRIMENTO), 5MM(ALTURA NAS LATERAIS DA LARGURA), FURO CENTRAL COM DIAMETRO DE 3MM.</t>
        </r>
      </text>
    </comment>
    <comment ref="W749" authorId="0" shapeId="0" xr:uid="{74D9C08C-72EB-4F15-B1D6-683AA63767FA}">
      <text>
        <r>
          <rPr>
            <sz val="10"/>
            <color indexed="81"/>
            <rFont val="Lucida Console"/>
            <family val="3"/>
          </rPr>
          <t>_x000D_
DM-Marcenaria</t>
        </r>
      </text>
    </comment>
    <comment ref="X749" authorId="0" shapeId="0" xr:uid="{17DF0C32-6B98-4F89-AE8C-E76C9F466705}">
      <text>
        <r>
          <rPr>
            <sz val="10"/>
            <color indexed="81"/>
            <rFont val="Lucida Console"/>
            <family val="3"/>
          </rPr>
          <t>_x000D_
MOBILIARIO E COFRE</t>
        </r>
      </text>
    </comment>
    <comment ref="Y749" authorId="0" shapeId="0" xr:uid="{32400481-BA61-4E6D-A8FE-AF842BAB68FD}">
      <text>
        <r>
          <rPr>
            <sz val="10"/>
            <color indexed="81"/>
            <rFont val="Lucida Console"/>
            <family val="3"/>
          </rPr>
          <t>_x000D_
ACESSORIOS</t>
        </r>
      </text>
    </comment>
    <comment ref="AW749" authorId="0" shapeId="0" xr:uid="{47EB7C71-6396-475B-97CA-1523AF62CB89}">
      <text>
        <r>
          <rPr>
            <sz val="10"/>
            <color indexed="81"/>
            <rFont val="Lucida Console"/>
            <family val="3"/>
          </rPr>
          <t>Tempo de Estoque (Meses)_x000D_
_x000D_
4.424,0</t>
        </r>
      </text>
    </comment>
    <comment ref="A750" authorId="0" shapeId="0" xr:uid="{374311C2-DAC0-48CD-89F6-DA7BFC8D5666}">
      <text>
        <r>
          <rPr>
            <sz val="10"/>
            <color indexed="81"/>
            <rFont val="Lucida Console"/>
            <family val="3"/>
          </rPr>
          <t>_x000D_
64646</t>
        </r>
      </text>
    </comment>
    <comment ref="B750" authorId="0" shapeId="0" xr:uid="{0C6FEB41-0478-49F9-AB07-6FBAAE994296}">
      <text>
        <r>
          <rPr>
            <sz val="10"/>
            <color indexed="81"/>
            <rFont val="Lucida Console"/>
            <family val="3"/>
          </rPr>
          <t>DESCRIÇÃO DETALHADA_x000D_
SAPATA REGULAVEL PARA MOVEIS, COM BUCHA 1/4 X 25 MM</t>
        </r>
      </text>
    </comment>
    <comment ref="W750" authorId="0" shapeId="0" xr:uid="{F9EBD185-0E63-4A00-A634-A48F6216AF69}">
      <text>
        <r>
          <rPr>
            <sz val="10"/>
            <color indexed="81"/>
            <rFont val="Lucida Console"/>
            <family val="3"/>
          </rPr>
          <t>_x000D_
DM-Marcenaria</t>
        </r>
      </text>
    </comment>
    <comment ref="X750" authorId="0" shapeId="0" xr:uid="{373E4364-D20C-43AF-A983-A68B034F1646}">
      <text>
        <r>
          <rPr>
            <sz val="10"/>
            <color indexed="81"/>
            <rFont val="Lucida Console"/>
            <family val="3"/>
          </rPr>
          <t>_x000D_
MOBILIARIO E COFRE</t>
        </r>
      </text>
    </comment>
    <comment ref="Y750" authorId="0" shapeId="0" xr:uid="{109454C4-918F-48FE-BEED-63499B4F429B}">
      <text>
        <r>
          <rPr>
            <sz val="10"/>
            <color indexed="81"/>
            <rFont val="Lucida Console"/>
            <family val="3"/>
          </rPr>
          <t>_x000D_
ACESSORIOS</t>
        </r>
      </text>
    </comment>
    <comment ref="AW750" authorId="0" shapeId="0" xr:uid="{6D908123-6259-4F87-8325-BD22676D8248}">
      <text>
        <r>
          <rPr>
            <sz val="10"/>
            <color indexed="81"/>
            <rFont val="Lucida Console"/>
            <family val="3"/>
          </rPr>
          <t>Tempo de Estoque (Meses)_x000D_
_x000D_
1.080,0</t>
        </r>
      </text>
    </comment>
    <comment ref="A751" authorId="0" shapeId="0" xr:uid="{57BCD0BA-564E-4D8E-8393-219D6B5FFBF9}">
      <text>
        <r>
          <rPr>
            <sz val="10"/>
            <color indexed="81"/>
            <rFont val="Lucida Console"/>
            <family val="3"/>
          </rPr>
          <t>_x000D_
121126</t>
        </r>
      </text>
    </comment>
    <comment ref="B751" authorId="0" shapeId="0" xr:uid="{F27BE46F-A31C-4BE3-9892-DBFE1C93BF04}">
      <text>
        <r>
          <rPr>
            <sz val="10"/>
            <color indexed="81"/>
            <rFont val="Lucida Console"/>
            <family val="3"/>
          </rPr>
          <t>DESCRIÇÃO DETALHADA_x000D_
SAPATILHA DESCARTAVEL (TIPO PRO PE) DE COR BRANCA, CONFECCIONADA EM TECIDO NAO TECIDO, 30 G DE GRAMATURA, COM ELASTICO A VOLTA, CONTENDO NA EMBALAGEM DADOS DE IDENTIFICACAO E PROCEDENCIA</t>
        </r>
      </text>
    </comment>
    <comment ref="G751" authorId="0" shapeId="0" xr:uid="{ADB3F448-397B-4B86-95A8-13A55E6081CB}">
      <text>
        <r>
          <rPr>
            <sz val="10"/>
            <color indexed="81"/>
            <rFont val="Lucida Console"/>
            <family val="3"/>
          </rPr>
          <t>_x000D_
Últ estimativa : 100.000_x000D_
Enviada em     : 28.01.2021_x000D_
Ata - Venc     : 111/20 - 20.05.2021</t>
        </r>
      </text>
    </comment>
    <comment ref="O751" authorId="0" shapeId="0" xr:uid="{14927534-821D-4D84-95E0-21D933079ADF}">
      <text>
        <r>
          <rPr>
            <sz val="10"/>
            <color indexed="81"/>
            <rFont val="Lucida Console"/>
            <family val="3"/>
          </rPr>
          <t>_x000D_
Pertencia a ATA nº 111/20_x000D_
Estimativa de Renovação enviada em 28.01.2021 - Qtd 100.000_x000D_
PE  16/19 lote _x000D_
19.06.19 = Conferido e finalizado. Aguardando continuidade dos imprósperos</t>
        </r>
      </text>
    </comment>
    <comment ref="W751" authorId="0" shapeId="0" xr:uid="{2FB4CF25-4895-4F8B-B94A-DCE9FCC3F135}">
      <text>
        <r>
          <rPr>
            <sz val="10"/>
            <color indexed="81"/>
            <rFont val="Lucida Console"/>
            <family val="3"/>
          </rPr>
          <t>_x000D_
SegMedTra</t>
        </r>
      </text>
    </comment>
    <comment ref="X751" authorId="0" shapeId="0" xr:uid="{3A327708-9D49-4A50-98B9-ECBCA5A08A43}">
      <text>
        <r>
          <rPr>
            <sz val="10"/>
            <color indexed="81"/>
            <rFont val="Lucida Console"/>
            <family val="3"/>
          </rPr>
          <t>_x000D_
VEST., ART.P/ TOUC.E HIG. PES. MAQ., EQUIP., MAT.E ACES.</t>
        </r>
      </text>
    </comment>
    <comment ref="Y751" authorId="0" shapeId="0" xr:uid="{86F8E8B2-5501-4F52-BA6C-7FE160D0EED2}">
      <text>
        <r>
          <rPr>
            <sz val="10"/>
            <color indexed="81"/>
            <rFont val="Lucida Console"/>
            <family val="3"/>
          </rPr>
          <t>_x000D_
VESTUARIO MEDICO-HOSPITALAR</t>
        </r>
      </text>
    </comment>
    <comment ref="AW751" authorId="0" shapeId="0" xr:uid="{A315A28D-439B-48BF-A886-99346DB6B6D4}">
      <text>
        <r>
          <rPr>
            <sz val="10"/>
            <color indexed="81"/>
            <rFont val="Lucida Console"/>
            <family val="3"/>
          </rPr>
          <t>Tempo de Estoque (Meses)_x000D_
_x000D_
200.000,0</t>
        </r>
      </text>
    </comment>
    <comment ref="A752" authorId="0" shapeId="0" xr:uid="{0FBFBB08-CF2B-4BD3-9684-CEA79C3858E8}">
      <text>
        <r>
          <rPr>
            <sz val="10"/>
            <color indexed="81"/>
            <rFont val="Lucida Console"/>
            <family val="3"/>
          </rPr>
          <t>_x000D_
77562</t>
        </r>
      </text>
    </comment>
    <comment ref="B752" authorId="0" shapeId="0" xr:uid="{8416C09B-7419-4105-881E-B7C5C0D0D982}">
      <text>
        <r>
          <rPr>
            <sz val="10"/>
            <color indexed="81"/>
            <rFont val="Lucida Console"/>
            <family val="3"/>
          </rPr>
          <t>DESCRIÇÃO DETALHADA_x000D_
SARRAFO DE CEDRINHO DE 1ª, 25 X 100 M/M, BRUTO DE 4,00 M COMPRIMENTO</t>
        </r>
      </text>
    </comment>
    <comment ref="G752" authorId="0" shapeId="0" xr:uid="{C4476995-1EAC-4590-968F-7E4CF646E6DB}">
      <text>
        <r>
          <rPr>
            <sz val="10"/>
            <color indexed="81"/>
            <rFont val="Lucida Console"/>
            <family val="3"/>
          </rPr>
          <t>_x000D_
Últ estimativa : 5.000_x000D_
Enviada em     : 24.11.2020_x000D_
Ata - Venc     : 145/21 - 26.05.2022</t>
        </r>
      </text>
    </comment>
    <comment ref="S752" authorId="0" shapeId="0" xr:uid="{4FA2C307-5A60-4EE1-9536-5476B5682354}">
      <text>
        <r>
          <rPr>
            <sz val="10"/>
            <color indexed="81"/>
            <rFont val="Lucida Console"/>
            <family val="3"/>
          </rPr>
          <t>_x000D_
ATA  143/23 | Venc: 05.09.2024 | Saldo:   9.910 | Fornec: MADEIREIRA ARRUDA LTDA_x000D_
ATA  143/23 | Venc:   | Saldo:   9.910 | Fornec: MADEIREIRA ARRUDA LTDA</t>
        </r>
      </text>
    </comment>
    <comment ref="W752" authorId="0" shapeId="0" xr:uid="{92A85FB2-8705-4FE6-884F-E1D49B7DAB60}">
      <text>
        <r>
          <rPr>
            <sz val="10"/>
            <color indexed="81"/>
            <rFont val="Lucida Console"/>
            <family val="3"/>
          </rPr>
          <t>_x000D_
DM-Construção</t>
        </r>
      </text>
    </comment>
    <comment ref="X752" authorId="0" shapeId="0" xr:uid="{1B769544-29B9-4E75-B4BA-44063BB144C6}">
      <text>
        <r>
          <rPr>
            <sz val="10"/>
            <color indexed="81"/>
            <rFont val="Lucida Console"/>
            <family val="3"/>
          </rPr>
          <t>_x000D_
MADEIRAS,LAMINADOS,COMPENSADOS E AGLOMERADOS</t>
        </r>
      </text>
    </comment>
    <comment ref="Y752" authorId="0" shapeId="0" xr:uid="{283020B9-6155-4560-A6D5-EC7F7CD63A59}">
      <text>
        <r>
          <rPr>
            <sz val="10"/>
            <color indexed="81"/>
            <rFont val="Lucida Console"/>
            <family val="3"/>
          </rPr>
          <t>_x000D_
TABUAS,RIPAS , SARRAFOS , PRANCHINHAS E REFORCOS</t>
        </r>
      </text>
    </comment>
    <comment ref="AW752" authorId="0" shapeId="0" xr:uid="{2AE5CC1D-3604-475C-9F11-D7DCA18A81EB}">
      <text>
        <r>
          <rPr>
            <sz val="10"/>
            <color indexed="81"/>
            <rFont val="Lucida Console"/>
            <family val="3"/>
          </rPr>
          <t>Tempo de Estoque (Meses)_x000D_
_x000D_
0,0</t>
        </r>
      </text>
    </comment>
    <comment ref="A753" authorId="0" shapeId="0" xr:uid="{070EAAFC-E4EC-41D2-AA7F-A89714567875}">
      <text>
        <r>
          <rPr>
            <sz val="10"/>
            <color indexed="81"/>
            <rFont val="Lucida Console"/>
            <family val="3"/>
          </rPr>
          <t>_x000D_
88839</t>
        </r>
      </text>
    </comment>
    <comment ref="B753" authorId="0" shapeId="0" xr:uid="{B3D0A0B8-B33F-4A04-9234-5C04690F3F18}">
      <text>
        <r>
          <rPr>
            <sz val="10"/>
            <color indexed="81"/>
            <rFont val="Lucida Console"/>
            <family val="3"/>
          </rPr>
          <t>DESCRIÇÃO DETALHADA_x000D_
SELADOR ACRILICO - LATA COM 18 LITROS</t>
        </r>
      </text>
    </comment>
    <comment ref="G753" authorId="0" shapeId="0" xr:uid="{832C96D5-9BE6-4FE1-B87D-230899AAB71B}">
      <text>
        <r>
          <rPr>
            <sz val="10"/>
            <color indexed="81"/>
            <rFont val="Lucida Console"/>
            <family val="3"/>
          </rPr>
          <t>_x000D_
Últ estimativa : 60_x000D_
Enviada em     : 12.05.2020_x000D_
Ata - Venc     : 254/20 - 28.10.2021</t>
        </r>
      </text>
    </comment>
    <comment ref="O753" authorId="0" shapeId="0" xr:uid="{2E5A72F4-A866-4B51-8889-45397C04A5DC}">
      <text>
        <r>
          <rPr>
            <sz val="10"/>
            <color indexed="81"/>
            <rFont val="Lucida Console"/>
            <family val="3"/>
          </rPr>
          <t>_x000D_
Pertencia a ATA nº 254/20_x000D_
Estimativa de Renovação enviada em 12.05.2020 - Qtd 60_x000D_
PE 147/20 lote _x000D_
04.09.20 = Finalizado. Ata 254/20</t>
        </r>
      </text>
    </comment>
    <comment ref="W753" authorId="0" shapeId="0" xr:uid="{44F21185-109D-4AF7-98FE-6921397EF0D3}">
      <text>
        <r>
          <rPr>
            <sz val="10"/>
            <color indexed="81"/>
            <rFont val="Lucida Console"/>
            <family val="3"/>
          </rPr>
          <t>_x000D_
DM-Pintura</t>
        </r>
      </text>
    </comment>
    <comment ref="X753" authorId="0" shapeId="0" xr:uid="{5F93472D-0CA3-4C54-AF07-31847B75F75A}">
      <text>
        <r>
          <rPr>
            <sz val="10"/>
            <color indexed="81"/>
            <rFont val="Lucida Console"/>
            <family val="3"/>
          </rPr>
          <t>_x000D_
EQUIP. E MATERIAIS P/PINTURAS E IMPERMEABILIZACAO</t>
        </r>
      </text>
    </comment>
    <comment ref="Y753" authorId="0" shapeId="0" xr:uid="{C94F99F2-E524-43C6-B804-11CDE235A7E4}">
      <text>
        <r>
          <rPr>
            <sz val="10"/>
            <color indexed="81"/>
            <rFont val="Lucida Console"/>
            <family val="3"/>
          </rPr>
          <t>_x000D_
SELADORES</t>
        </r>
      </text>
    </comment>
    <comment ref="AW753" authorId="0" shapeId="0" xr:uid="{0249C5C0-80FD-4C51-9448-B946134E22F5}">
      <text>
        <r>
          <rPr>
            <sz val="10"/>
            <color indexed="81"/>
            <rFont val="Lucida Console"/>
            <family val="3"/>
          </rPr>
          <t>Tempo de Estoque (Meses)_x000D_
_x000D_
13,0</t>
        </r>
      </text>
    </comment>
    <comment ref="A754" authorId="0" shapeId="0" xr:uid="{9924A937-47FB-478B-9A1D-0B0B2BFC6494}">
      <text>
        <r>
          <rPr>
            <sz val="10"/>
            <color indexed="81"/>
            <rFont val="Lucida Console"/>
            <family val="3"/>
          </rPr>
          <t>_x000D_
128288</t>
        </r>
      </text>
    </comment>
    <comment ref="B754" authorId="0" shapeId="0" xr:uid="{582B7AD3-9550-43A9-9759-2BF612EA5E49}">
      <text>
        <r>
          <rPr>
            <sz val="10"/>
            <color indexed="81"/>
            <rFont val="Lucida Console"/>
            <family val="3"/>
          </rPr>
          <t>DESCRIÇÃO DETALHADA_x000D_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G754" authorId="0" shapeId="0" xr:uid="{6E33833B-184F-42C2-8DE5-CB7448A02037}">
      <text>
        <r>
          <rPr>
            <sz val="10"/>
            <color indexed="81"/>
            <rFont val="Lucida Console"/>
            <family val="3"/>
          </rPr>
          <t>_x000D_
Últ estimativa : 30_x000D_
Enviada em     : 22.04.2021_x000D_
Ata - Venc     : 143/20 - 01.07.2021</t>
        </r>
      </text>
    </comment>
    <comment ref="O754" authorId="0" shapeId="0" xr:uid="{66B7B838-C717-4EA1-937B-86AD4BA84E11}">
      <text>
        <r>
          <rPr>
            <sz val="10"/>
            <color indexed="81"/>
            <rFont val="Lucida Console"/>
            <family val="3"/>
          </rPr>
          <t>_x000D_
Pertencia a ATA nº 143/20_x000D_
Estimativa de Renovação enviada em 22.04.2021 - Qtd 30_x000D_
PE  28/20 lote 19_x000D_
08.07.20 = Finalizar - contrato assinado</t>
        </r>
      </text>
    </comment>
    <comment ref="W754" authorId="0" shapeId="0" xr:uid="{7E071E11-148C-4BD2-B46C-4B6A1558E22D}">
      <text>
        <r>
          <rPr>
            <sz val="10"/>
            <color indexed="81"/>
            <rFont val="Lucida Console"/>
            <family val="3"/>
          </rPr>
          <t>_x000D_
DM-Pintura</t>
        </r>
      </text>
    </comment>
    <comment ref="X754" authorId="0" shapeId="0" xr:uid="{74B9F65A-CAFF-4977-BE2B-2925D84738F7}">
      <text>
        <r>
          <rPr>
            <sz val="10"/>
            <color indexed="81"/>
            <rFont val="Lucida Console"/>
            <family val="3"/>
          </rPr>
          <t>_x000D_
EQUIP. E MATERIAIS P/PINTURAS E IMPERMEABILIZACAO</t>
        </r>
      </text>
    </comment>
    <comment ref="Y754" authorId="0" shapeId="0" xr:uid="{C5881B3D-A179-4C05-8ECA-764476694FE1}">
      <text>
        <r>
          <rPr>
            <sz val="10"/>
            <color indexed="81"/>
            <rFont val="Lucida Console"/>
            <family val="3"/>
          </rPr>
          <t>_x000D_
SELADORES</t>
        </r>
      </text>
    </comment>
    <comment ref="AC754" authorId="0" shapeId="0" xr:uid="{4F7E4235-D532-4B18-AFD1-67F2B7C10726}">
      <text>
        <r>
          <rPr>
            <sz val="10"/>
            <color indexed="81"/>
            <rFont val="Lucida Console"/>
            <family val="3"/>
          </rPr>
          <t>_x000D_
AF 14.002/22 | Vc 10.11.2022 | Saldo     20 | ALINE NICACIO ( 158489 )</t>
        </r>
      </text>
    </comment>
    <comment ref="AG754" authorId="0" shapeId="0" xr:uid="{7152FD0A-3A28-4B33-A47F-BCBA5185A6D6}">
      <text>
        <r>
          <rPr>
            <sz val="10"/>
            <color indexed="81"/>
            <rFont val="Lucida Console"/>
            <family val="3"/>
          </rPr>
          <t>_x000D_
AF 14.002/22 | Vc 10.11.2022 | Saldo     20 | ALINE NICACIO ( 158489 )</t>
        </r>
      </text>
    </comment>
    <comment ref="AW754" authorId="0" shapeId="0" xr:uid="{CF69B5CE-3B7A-42C6-924A-A400E6AA81E6}">
      <text>
        <r>
          <rPr>
            <sz val="10"/>
            <color indexed="81"/>
            <rFont val="Lucida Console"/>
            <family val="3"/>
          </rPr>
          <t>Tempo de Estoque (Meses)_x000D_
_x000D_
50,0</t>
        </r>
      </text>
    </comment>
    <comment ref="A755" authorId="0" shapeId="0" xr:uid="{CBCE1F3B-4E64-4843-B2A1-768631AD9643}">
      <text>
        <r>
          <rPr>
            <sz val="10"/>
            <color indexed="81"/>
            <rFont val="Lucida Console"/>
            <family val="3"/>
          </rPr>
          <t>_x000D_
63031</t>
        </r>
      </text>
    </comment>
    <comment ref="B755" authorId="0" shapeId="0" xr:uid="{8E70C0C8-14C9-4544-93F7-BA69F7C53460}">
      <text>
        <r>
          <rPr>
            <sz val="10"/>
            <color indexed="81"/>
            <rFont val="Lucida Console"/>
            <family val="3"/>
          </rPr>
          <t xml:space="preserve">DESCRIÇÃO DETALHADA_x000D_
SIFAO SANFONADO UNIVERSAL </t>
        </r>
      </text>
    </comment>
    <comment ref="G755" authorId="0" shapeId="0" xr:uid="{98E1486B-FF1A-432F-A2D2-92D15679E6BA}">
      <text>
        <r>
          <rPr>
            <sz val="10"/>
            <color indexed="81"/>
            <rFont val="Lucida Console"/>
            <family val="3"/>
          </rPr>
          <t>_x000D_
Últ estimativa : 1.000_x000D_
Enviada em     : 17.12.2020_x000D_
Ata - Venc     : 101/20 - 27.04.2021</t>
        </r>
      </text>
    </comment>
    <comment ref="O755" authorId="0" shapeId="0" xr:uid="{37686B4D-859D-4442-B1DE-605946104D8E}">
      <text>
        <r>
          <rPr>
            <sz val="10"/>
            <color indexed="81"/>
            <rFont val="Lucida Console"/>
            <family val="3"/>
          </rPr>
          <t xml:space="preserve">_x000D_
Pertencia a ATA nº 101/20_x000D_
Estimativa de Renovação enviada em 17.12.2020 - Qtd 1.000_x000D_
PE 182/21 lote _x000D_
 = </t>
        </r>
      </text>
    </comment>
    <comment ref="W755" authorId="0" shapeId="0" xr:uid="{A61CA578-7C7C-456A-BCCC-70A2C93B56DD}">
      <text>
        <r>
          <rPr>
            <sz val="10"/>
            <color indexed="81"/>
            <rFont val="Lucida Console"/>
            <family val="3"/>
          </rPr>
          <t>_x000D_
DM-Hidráulica</t>
        </r>
      </text>
    </comment>
    <comment ref="X755" authorId="0" shapeId="0" xr:uid="{645CE5AA-DA01-4B90-B245-1812C49EE3CF}">
      <text>
        <r>
          <rPr>
            <sz val="10"/>
            <color indexed="81"/>
            <rFont val="Lucida Console"/>
            <family val="3"/>
          </rPr>
          <t>_x000D_
MATERIAL HIDRAULICO, CANOS, TUBOS, MANGUEIRAS, CONEXOES E ACESS.</t>
        </r>
      </text>
    </comment>
    <comment ref="Y755" authorId="0" shapeId="0" xr:uid="{E1577083-CBCD-4593-951E-0C2B6D296BAE}">
      <text>
        <r>
          <rPr>
            <sz val="10"/>
            <color indexed="81"/>
            <rFont val="Lucida Console"/>
            <family val="3"/>
          </rPr>
          <t>_x000D_
RALOS SIFOES E CAIXAS</t>
        </r>
      </text>
    </comment>
    <comment ref="AW755" authorId="0" shapeId="0" xr:uid="{B7DE1964-05AD-474D-90A9-F245F9D5E672}">
      <text>
        <r>
          <rPr>
            <sz val="10"/>
            <color indexed="81"/>
            <rFont val="Lucida Console"/>
            <family val="3"/>
          </rPr>
          <t>Tempo de Estoque (Meses)_x000D_
_x000D_
442,0</t>
        </r>
      </text>
    </comment>
    <comment ref="A756" authorId="0" shapeId="0" xr:uid="{DE1B1AD0-0B1E-4B9A-819A-7A9E8419C342}">
      <text>
        <r>
          <rPr>
            <sz val="10"/>
            <color indexed="81"/>
            <rFont val="Lucida Console"/>
            <family val="3"/>
          </rPr>
          <t>_x000D_
100802</t>
        </r>
      </text>
    </comment>
    <comment ref="B756" authorId="0" shapeId="0" xr:uid="{9D96130E-0C3E-4D1C-8A65-F23DF0903BF1}">
      <text>
        <r>
          <rPr>
            <sz val="10"/>
            <color indexed="81"/>
            <rFont val="Lucida Console"/>
            <family val="3"/>
          </rPr>
          <t>DESCRIÇÃO DETALHADA_x000D_
SILICONE PARA VEDACAO - TUBO COM NO MINIMO 280G</t>
        </r>
      </text>
    </comment>
    <comment ref="G756" authorId="0" shapeId="0" xr:uid="{8DEEC77C-5FC4-4B0D-92C3-B43E246C8900}">
      <text>
        <r>
          <rPr>
            <sz val="10"/>
            <color indexed="81"/>
            <rFont val="Lucida Console"/>
            <family val="3"/>
          </rPr>
          <t>_x000D_
Últ estimativa : 600_x000D_
Enviada em     : 24.11.2020_x000D_
Ata - Venc     : 55/20 - 12.03.2021</t>
        </r>
      </text>
    </comment>
    <comment ref="O756" authorId="0" shapeId="0" xr:uid="{73141AF1-AFEF-4E89-AFB2-A8771F104943}">
      <text>
        <r>
          <rPr>
            <sz val="10"/>
            <color indexed="81"/>
            <rFont val="Lucida Console"/>
            <family val="3"/>
          </rPr>
          <t>_x000D_
Pertencia a ATA nº 55/20_x000D_
Estimativa de Renovação enviada em 24.11.2020 - Qtd 600_x000D_
PE   2/20 lote 19_x000D_
23.04.20 = Processo conferido, finalizado.</t>
        </r>
      </text>
    </comment>
    <comment ref="W756" authorId="0" shapeId="0" xr:uid="{7ED20A8F-D04B-44A7-BCC6-380EE67A4D5F}">
      <text>
        <r>
          <rPr>
            <sz val="10"/>
            <color indexed="81"/>
            <rFont val="Lucida Console"/>
            <family val="3"/>
          </rPr>
          <t>_x000D_
DM-Hidráulica</t>
        </r>
      </text>
    </comment>
    <comment ref="X756" authorId="0" shapeId="0" xr:uid="{90A43075-17B8-4E16-9C5E-8C9EA626144D}">
      <text>
        <r>
          <rPr>
            <sz val="10"/>
            <color indexed="81"/>
            <rFont val="Lucida Console"/>
            <family val="3"/>
          </rPr>
          <t>_x000D_
MATERIAL HIDRAULICO, CANOS, TUBOS, MANGUEIRAS, CONEXOES E ACESS.</t>
        </r>
      </text>
    </comment>
    <comment ref="Y756" authorId="0" shapeId="0" xr:uid="{303D9EB4-E70A-4516-9A2D-04EC6E3F7776}">
      <text>
        <r>
          <rPr>
            <sz val="10"/>
            <color indexed="81"/>
            <rFont val="Lucida Console"/>
            <family val="3"/>
          </rPr>
          <t>_x000D_
VEDADORES ABRACADEIRAS E COLAS P/ TUBULACAO</t>
        </r>
      </text>
    </comment>
    <comment ref="AW756" authorId="0" shapeId="0" xr:uid="{F6B0811D-4DA8-4D8D-80D6-C6404ACE376D}">
      <text>
        <r>
          <rPr>
            <sz val="10"/>
            <color indexed="81"/>
            <rFont val="Lucida Console"/>
            <family val="3"/>
          </rPr>
          <t>Tempo de Estoque (Meses)_x000D_
_x000D_
818,0</t>
        </r>
      </text>
    </comment>
    <comment ref="A757" authorId="0" shapeId="0" xr:uid="{F118D022-2EAD-4CA8-82BF-ED08628D943E}">
      <text>
        <r>
          <rPr>
            <sz val="10"/>
            <color indexed="81"/>
            <rFont val="Lucida Console"/>
            <family val="3"/>
          </rPr>
          <t>_x000D_
23778</t>
        </r>
      </text>
    </comment>
    <comment ref="B757" authorId="0" shapeId="0" xr:uid="{48722E66-9BDC-423B-B7AC-BC7107C9B5DD}">
      <text>
        <r>
          <rPr>
            <sz val="10"/>
            <color indexed="81"/>
            <rFont val="Lucida Console"/>
            <family val="3"/>
          </rPr>
          <t>DESCRIÇÃO DETALHADA_x000D_
SOLVENTE P/ TINTA DE DEMARCACAO VIARIA -BALDE C/ 18 LITROS - TIPO DER 3.09</t>
        </r>
      </text>
    </comment>
    <comment ref="G757" authorId="0" shapeId="0" xr:uid="{38415E12-670D-4825-9191-B1C3573F4DAE}">
      <text>
        <r>
          <rPr>
            <sz val="10"/>
            <color indexed="81"/>
            <rFont val="Lucida Console"/>
            <family val="3"/>
          </rPr>
          <t>_x000D_
Últ estimativa : 200_x000D_
Enviada em     : 10.03.2020_x000D_
Ata - Venc     : 156/20 - 29.07.2021</t>
        </r>
      </text>
    </comment>
    <comment ref="O757" authorId="0" shapeId="0" xr:uid="{D0CB7926-4ABB-4759-BCA7-458DAC9E37F5}">
      <text>
        <r>
          <rPr>
            <sz val="10"/>
            <color indexed="81"/>
            <rFont val="Lucida Console"/>
            <family val="3"/>
          </rPr>
          <t>_x000D_
Pertencia a ATA nº 156/20_x000D_
Estimativa de Renovação enviada em 10.03.2020 - Qtd 200_x000D_
PE  31/19 lote 4_x000D_
10.07.19 = Finalizar - contrato assinado</t>
        </r>
      </text>
    </comment>
    <comment ref="W757" authorId="0" shapeId="0" xr:uid="{A9ED4743-5E43-439F-83DD-6EF8058FEBDA}">
      <text>
        <r>
          <rPr>
            <sz val="10"/>
            <color indexed="81"/>
            <rFont val="Lucida Console"/>
            <family val="3"/>
          </rPr>
          <t>_x000D_
DM-Pintura</t>
        </r>
      </text>
    </comment>
    <comment ref="X757" authorId="0" shapeId="0" xr:uid="{DDA24976-0A98-4AAC-81B5-D4D76BC6E7D3}">
      <text>
        <r>
          <rPr>
            <sz val="10"/>
            <color indexed="81"/>
            <rFont val="Lucida Console"/>
            <family val="3"/>
          </rPr>
          <t>_x000D_
EQUIP. E MATERIAIS P/PINTURAS E IMPERMEABILIZACAO</t>
        </r>
      </text>
    </comment>
    <comment ref="Y757" authorId="0" shapeId="0" xr:uid="{139DE9E4-6188-4913-AEA2-5CA3C2D3C26E}">
      <text>
        <r>
          <rPr>
            <sz val="10"/>
            <color indexed="81"/>
            <rFont val="Lucida Console"/>
            <family val="3"/>
          </rPr>
          <t>_x000D_
REMOVED.,DILUENT.,DECAPANTES MATER.P/LIMP. E PINT.</t>
        </r>
      </text>
    </comment>
    <comment ref="AW757" authorId="0" shapeId="0" xr:uid="{1E0BF277-AD56-45CE-95B0-A44D3173D8C9}">
      <text>
        <r>
          <rPr>
            <sz val="10"/>
            <color indexed="81"/>
            <rFont val="Lucida Console"/>
            <family val="3"/>
          </rPr>
          <t>Tempo de Estoque (Meses)_x000D_
_x000D_
44,0</t>
        </r>
      </text>
    </comment>
    <comment ref="A758" authorId="0" shapeId="0" xr:uid="{B97CB1A8-9D85-4AD2-B892-9E41CFBE1C93}">
      <text>
        <r>
          <rPr>
            <sz val="10"/>
            <color indexed="81"/>
            <rFont val="Lucida Console"/>
            <family val="3"/>
          </rPr>
          <t>_x000D_
14831</t>
        </r>
      </text>
    </comment>
    <comment ref="B758" authorId="0" shapeId="0" xr:uid="{65D61122-4659-400E-A3DA-FCF4A4923D19}">
      <text>
        <r>
          <rPr>
            <sz val="10"/>
            <color indexed="81"/>
            <rFont val="Lucida Console"/>
            <family val="3"/>
          </rPr>
          <t>DESCRIÇÃO DETALHADA_x000D_
SOQUETE DE PORCELANA E-27 P/ LAMPADA INCANDESCENTE</t>
        </r>
      </text>
    </comment>
    <comment ref="G758" authorId="0" shapeId="0" xr:uid="{57352D9B-3D53-4ECF-AF54-B0070C932000}">
      <text>
        <r>
          <rPr>
            <sz val="10"/>
            <color indexed="81"/>
            <rFont val="Lucida Console"/>
            <family val="3"/>
          </rPr>
          <t>_x000D_
Últ estimativa : 800_x000D_
Enviada em     : 17.01.2020_x000D_
Ata - Venc     : 228/20 - 05.10.2021</t>
        </r>
      </text>
    </comment>
    <comment ref="O758" authorId="0" shapeId="0" xr:uid="{2D35D728-8469-42F9-87F4-1B45E562B9FE}">
      <text>
        <r>
          <rPr>
            <sz val="10"/>
            <color indexed="81"/>
            <rFont val="Lucida Console"/>
            <family val="3"/>
          </rPr>
          <t>_x000D_
Pertencia a ATA nº 228/20_x000D_
Estimativa de Renovação enviada em 17.01.2020 - Qtd 800_x000D_
PE 153/20 lote _x000D_
16.09.20 = Finalizado</t>
        </r>
      </text>
    </comment>
    <comment ref="W758" authorId="0" shapeId="0" xr:uid="{2074FD86-180E-4DEC-AC80-DF50233119C3}">
      <text>
        <r>
          <rPr>
            <sz val="10"/>
            <color indexed="81"/>
            <rFont val="Lucida Console"/>
            <family val="3"/>
          </rPr>
          <t>_x000D_
DM-Elétrica</t>
        </r>
      </text>
    </comment>
    <comment ref="X758" authorId="0" shapeId="0" xr:uid="{8D4E351A-43B5-46FC-841E-AAE635C4FAE3}">
      <text>
        <r>
          <rPr>
            <sz val="10"/>
            <color indexed="81"/>
            <rFont val="Lucida Console"/>
            <family val="3"/>
          </rPr>
          <t>_x000D_
EQUIP. MAT. P/ GERACAO, TRANSM. DISTR. RETIF...</t>
        </r>
      </text>
    </comment>
    <comment ref="Y758" authorId="0" shapeId="0" xr:uid="{D07055F0-F1D2-4977-B8EB-08DE22E57445}">
      <text>
        <r>
          <rPr>
            <sz val="10"/>
            <color indexed="81"/>
            <rFont val="Lucida Console"/>
            <family val="3"/>
          </rPr>
          <t>_x000D_
ACESSORIOS</t>
        </r>
      </text>
    </comment>
    <comment ref="AW758" authorId="0" shapeId="0" xr:uid="{841E953D-B74E-4773-B281-F29AFC6143BF}">
      <text>
        <r>
          <rPr>
            <sz val="10"/>
            <color indexed="81"/>
            <rFont val="Lucida Console"/>
            <family val="3"/>
          </rPr>
          <t>Tempo de Estoque (Meses)_x000D_
_x000D_
430,0</t>
        </r>
      </text>
    </comment>
    <comment ref="A759" authorId="0" shapeId="0" xr:uid="{8B34CC57-B32B-4967-A1EE-12AEF8EE5A58}">
      <text>
        <r>
          <rPr>
            <sz val="10"/>
            <color indexed="81"/>
            <rFont val="Lucida Console"/>
            <family val="3"/>
          </rPr>
          <t>_x000D_
133301</t>
        </r>
      </text>
    </comment>
    <comment ref="B759" authorId="0" shapeId="0" xr:uid="{86F2E1C3-4B1A-4E19-A6D2-D84B790F7FC3}">
      <text>
        <r>
          <rPr>
            <sz val="10"/>
            <color indexed="81"/>
            <rFont val="Lucida Console"/>
            <family val="3"/>
          </rPr>
          <t>DESCRIÇÃO DETALHADA_x000D_
SOQUETE PARA BASE G13, TERMOPLASTICO, CORPO EM POLIPROPILENO, COM ANTI-UV, ANTI-VIBRATORIO, LAMPADAS T8 E T10, CONEXAO TIPO ENGATE RAPIDO, CONTATO ELETRICO LATAO, FIXACAO SEM PARAFUSO NA LUMINARIA, CAPACIDADE 250V-2A-90ºC, SEM PORTA START.</t>
        </r>
      </text>
    </comment>
    <comment ref="G759" authorId="0" shapeId="0" xr:uid="{3476AAFE-6472-4BD0-8C1C-BEF660FA7116}">
      <text>
        <r>
          <rPr>
            <sz val="10"/>
            <color indexed="81"/>
            <rFont val="Lucida Console"/>
            <family val="3"/>
          </rPr>
          <t>_x000D_
Últ estimativa : 0_x000D_
Enviada em     : 23.09.2020_x000D_
Ata - Venc     : 58/21 - 02.03.2022</t>
        </r>
      </text>
    </comment>
    <comment ref="O759" authorId="0" shapeId="0" xr:uid="{614E7387-5FB5-4F52-9411-C8A35CB7A984}">
      <text>
        <r>
          <rPr>
            <sz val="10"/>
            <color indexed="81"/>
            <rFont val="Lucida Console"/>
            <family val="3"/>
          </rPr>
          <t>_x000D_
Pertencia a ATA nº 58/21_x000D_
Estimativa de Renovação enviada em 23.09.2020 - Qtd _x000D_
PE   5/21 lote _x000D_
02.02.21 = Finalizado</t>
        </r>
      </text>
    </comment>
    <comment ref="W759" authorId="0" shapeId="0" xr:uid="{F15E27E0-B78C-462E-A617-B303B1B1C2B4}">
      <text>
        <r>
          <rPr>
            <sz val="10"/>
            <color indexed="81"/>
            <rFont val="Lucida Console"/>
            <family val="3"/>
          </rPr>
          <t>_x000D_
DM-Elétrica</t>
        </r>
      </text>
    </comment>
    <comment ref="X759" authorId="0" shapeId="0" xr:uid="{AF9804D5-8134-490A-8595-365BC4C97BCE}">
      <text>
        <r>
          <rPr>
            <sz val="10"/>
            <color indexed="81"/>
            <rFont val="Lucida Console"/>
            <family val="3"/>
          </rPr>
          <t>_x000D_
EQUIP. MAT. P/ GERACAO, TRANSM. DISTR. RETIF...</t>
        </r>
      </text>
    </comment>
    <comment ref="Y759" authorId="0" shapeId="0" xr:uid="{3E3A8016-F4E3-48C0-BF8C-EE80F0B2F531}">
      <text>
        <r>
          <rPr>
            <sz val="10"/>
            <color indexed="81"/>
            <rFont val="Lucida Console"/>
            <family val="3"/>
          </rPr>
          <t>_x000D_
ACESSORIOS</t>
        </r>
      </text>
    </comment>
    <comment ref="AW759" authorId="0" shapeId="0" xr:uid="{E2C96EEF-0FE3-4314-962D-B77D0DE99FCB}">
      <text>
        <r>
          <rPr>
            <sz val="10"/>
            <color indexed="81"/>
            <rFont val="Lucida Console"/>
            <family val="3"/>
          </rPr>
          <t>Tempo de Estoque (Meses)_x000D_
_x000D_
7.000,0</t>
        </r>
      </text>
    </comment>
    <comment ref="A760" authorId="0" shapeId="0" xr:uid="{C70B0D00-C4B1-4B70-8B2E-7F91CCA94D19}">
      <text>
        <r>
          <rPr>
            <sz val="10"/>
            <color indexed="81"/>
            <rFont val="Lucida Console"/>
            <family val="3"/>
          </rPr>
          <t>_x000D_
78057</t>
        </r>
      </text>
    </comment>
    <comment ref="B760" authorId="0" shapeId="0" xr:uid="{F21B1848-143A-41AD-BBC5-E2A22A4A4C4B}">
      <text>
        <r>
          <rPr>
            <sz val="10"/>
            <color indexed="81"/>
            <rFont val="Lucida Console"/>
            <family val="3"/>
          </rPr>
          <t>DESCRIÇÃO DETALHADA_x000D_
SUPORTE TUBINHO BRANCO, COM PARAFUSO (APOIO DE PRATELEIRA) - EMBALAGEM COM 100 UNIDADES</t>
        </r>
      </text>
    </comment>
    <comment ref="W760" authorId="0" shapeId="0" xr:uid="{73E93253-1331-4A78-8E36-B0D2788B1AD6}">
      <text>
        <r>
          <rPr>
            <sz val="10"/>
            <color indexed="81"/>
            <rFont val="Lucida Console"/>
            <family val="3"/>
          </rPr>
          <t>_x000D_
DM-Marcenaria</t>
        </r>
      </text>
    </comment>
    <comment ref="X760" authorId="0" shapeId="0" xr:uid="{E78A47D1-BE6B-4CE4-8958-EDF0181E467C}">
      <text>
        <r>
          <rPr>
            <sz val="10"/>
            <color indexed="81"/>
            <rFont val="Lucida Console"/>
            <family val="3"/>
          </rPr>
          <t>_x000D_
MOBILIARIO E COFRE</t>
        </r>
      </text>
    </comment>
    <comment ref="Y760" authorId="0" shapeId="0" xr:uid="{CB292F93-742A-493A-A571-4AC7519D3748}">
      <text>
        <r>
          <rPr>
            <sz val="10"/>
            <color indexed="81"/>
            <rFont val="Lucida Console"/>
            <family val="3"/>
          </rPr>
          <t>_x000D_
ACESSORIOS</t>
        </r>
      </text>
    </comment>
    <comment ref="AW760" authorId="0" shapeId="0" xr:uid="{2AFEED81-26F3-4C1F-881A-015F51AB46B3}">
      <text>
        <r>
          <rPr>
            <sz val="10"/>
            <color indexed="81"/>
            <rFont val="Lucida Console"/>
            <family val="3"/>
          </rPr>
          <t>Tempo de Estoque (Meses)_x000D_
_x000D_
150,0</t>
        </r>
      </text>
    </comment>
    <comment ref="A761" authorId="0" shapeId="0" xr:uid="{F1ABD872-0407-4027-9955-93783F0CFE5A}">
      <text>
        <r>
          <rPr>
            <sz val="10"/>
            <color indexed="81"/>
            <rFont val="Lucida Console"/>
            <family val="3"/>
          </rPr>
          <t>_x000D_
118427</t>
        </r>
      </text>
    </comment>
    <comment ref="B761" authorId="0" shapeId="0" xr:uid="{9C37506D-79F2-496E-A30E-9FE91925DA26}">
      <text>
        <r>
          <rPr>
            <sz val="10"/>
            <color indexed="81"/>
            <rFont val="Lucida Console"/>
            <family val="3"/>
          </rPr>
          <t>DESCRIÇÃO DETALHADA_x000D_
TABUA DE CAMBARA DE 1ª, 25 X 300 MM, BRUTA, PECAS ENTRE 4,00 E 5,00 METROS COMPRIMENTO.</t>
        </r>
      </text>
    </comment>
    <comment ref="G761" authorId="0" shapeId="0" xr:uid="{445CEA96-E28D-4650-9134-A48129FD0E3C}">
      <text>
        <r>
          <rPr>
            <sz val="10"/>
            <color indexed="81"/>
            <rFont val="Lucida Console"/>
            <family val="3"/>
          </rPr>
          <t>_x000D_
Últ estimativa : 3.000_x000D_
Enviada em     : 24.11.2020_x000D_
Ata - Venc     : 145/21 - 26.05.2022</t>
        </r>
      </text>
    </comment>
    <comment ref="S761" authorId="0" shapeId="0" xr:uid="{754162C4-42D7-4713-9745-F55344E2FEE0}">
      <text>
        <r>
          <rPr>
            <sz val="10"/>
            <color indexed="81"/>
            <rFont val="Lucida Console"/>
            <family val="3"/>
          </rPr>
          <t>_x000D_
ATA  143/23 | Venc: 05.09.2024 | Saldo:   9.515 | Fornec: RCL COMERCIO DE MATERIAIS DE CONSTRUCAO E SERVICOS LTDA_x000D_
ATA  143/23 | Venc:   | Saldo:   9.515 | Fornec: RCL COMERCIO DE MATERIAIS DE CONSTRUCAO E SERVICOS LTDA</t>
        </r>
      </text>
    </comment>
    <comment ref="W761" authorId="0" shapeId="0" xr:uid="{B67ECBFD-6B26-4775-8BCE-BDB8D9C2FEE3}">
      <text>
        <r>
          <rPr>
            <sz val="10"/>
            <color indexed="81"/>
            <rFont val="Lucida Console"/>
            <family val="3"/>
          </rPr>
          <t>_x000D_
DM-Construção</t>
        </r>
      </text>
    </comment>
    <comment ref="X761" authorId="0" shapeId="0" xr:uid="{BD57AA94-C9C3-494E-9032-57F2079E4F43}">
      <text>
        <r>
          <rPr>
            <sz val="10"/>
            <color indexed="81"/>
            <rFont val="Lucida Console"/>
            <family val="3"/>
          </rPr>
          <t>_x000D_
MADEIRAS,LAMINADOS,COMPENSADOS E AGLOMERADOS</t>
        </r>
      </text>
    </comment>
    <comment ref="Y761" authorId="0" shapeId="0" xr:uid="{8DC5F617-B189-4AA9-BA9B-40941564EF42}">
      <text>
        <r>
          <rPr>
            <sz val="10"/>
            <color indexed="81"/>
            <rFont val="Lucida Console"/>
            <family val="3"/>
          </rPr>
          <t>_x000D_
TABUAS,RIPAS , SARRAFOS , PRANCHINHAS E REFORCOS</t>
        </r>
      </text>
    </comment>
    <comment ref="AW761" authorId="0" shapeId="0" xr:uid="{8FB10E37-23E9-4EF4-ABFD-5023592DC22B}">
      <text>
        <r>
          <rPr>
            <sz val="10"/>
            <color indexed="81"/>
            <rFont val="Lucida Console"/>
            <family val="3"/>
          </rPr>
          <t>Tempo de Estoque (Meses)_x000D_
_x000D_
3.200,0</t>
        </r>
      </text>
    </comment>
    <comment ref="A762" authorId="0" shapeId="0" xr:uid="{9DAD6515-E17D-4CDE-ADFD-F7906B28B463}">
      <text>
        <r>
          <rPr>
            <sz val="10"/>
            <color indexed="81"/>
            <rFont val="Lucida Console"/>
            <family val="3"/>
          </rPr>
          <t>_x000D_
111806</t>
        </r>
      </text>
    </comment>
    <comment ref="B762" authorId="0" shapeId="0" xr:uid="{11845796-F25C-422C-9C80-1E8C9E96EB6D}">
      <text>
        <r>
          <rPr>
            <sz val="10"/>
            <color indexed="81"/>
            <rFont val="Lucida Console"/>
            <family val="3"/>
          </rPr>
          <t xml:space="preserve">DESCRIÇÃO DETALHADA_x000D_
TAMPA PARA CONDULETE DE PVC 3/4" CEGA </t>
        </r>
      </text>
    </comment>
    <comment ref="G762" authorId="0" shapeId="0" xr:uid="{CADC3093-8452-4860-9E48-11B7E85C3835}">
      <text>
        <r>
          <rPr>
            <sz val="10"/>
            <color indexed="81"/>
            <rFont val="Lucida Console"/>
            <family val="3"/>
          </rPr>
          <t>_x000D_
Últ estimativa : 700_x000D_
Enviada em     : 17.01.2020_x000D_
Ata - Venc     : 126/19 - 06.05.2020</t>
        </r>
      </text>
    </comment>
    <comment ref="O762" authorId="0" shapeId="0" xr:uid="{34E8271D-964F-46C2-B900-577D6D3BA2B7}">
      <text>
        <r>
          <rPr>
            <sz val="10"/>
            <color indexed="81"/>
            <rFont val="Lucida Console"/>
            <family val="3"/>
          </rPr>
          <t>_x000D_
Pertencia a ATA nº 126/19_x000D_
Estimativa de Renovação enviada em 17.01.2020 - Qtd 700_x000D_
PE 153/20 lote 2 (Impróspero)_x000D_
16.09.20 = Finalizado</t>
        </r>
      </text>
    </comment>
    <comment ref="W762" authorId="0" shapeId="0" xr:uid="{D9BCEA92-4ED2-4984-BAE2-CD458E0B4C9D}">
      <text>
        <r>
          <rPr>
            <sz val="10"/>
            <color indexed="81"/>
            <rFont val="Lucida Console"/>
            <family val="3"/>
          </rPr>
          <t>_x000D_
DM-Elétrica</t>
        </r>
      </text>
    </comment>
    <comment ref="X762" authorId="0" shapeId="0" xr:uid="{997658A5-5263-41BF-95CD-F6E70EB37F7F}">
      <text>
        <r>
          <rPr>
            <sz val="10"/>
            <color indexed="81"/>
            <rFont val="Lucida Console"/>
            <family val="3"/>
          </rPr>
          <t>_x000D_
EQUIP. MAT. P/ GERACAO, TRANSM. DISTR. RETIF...</t>
        </r>
      </text>
    </comment>
    <comment ref="Y762" authorId="0" shapeId="0" xr:uid="{5F9972D5-30FC-4F7A-BD60-0525E180F420}">
      <text>
        <r>
          <rPr>
            <sz val="10"/>
            <color indexed="81"/>
            <rFont val="Lucida Console"/>
            <family val="3"/>
          </rPr>
          <t>_x000D_
ELETRODUTOS E ACESSORIOS</t>
        </r>
      </text>
    </comment>
    <comment ref="AW762" authorId="0" shapeId="0" xr:uid="{7829C670-6BDA-4C13-8D82-EBFDAB8E2A19}">
      <text>
        <r>
          <rPr>
            <sz val="10"/>
            <color indexed="81"/>
            <rFont val="Lucida Console"/>
            <family val="3"/>
          </rPr>
          <t>Tempo de Estoque (Meses)_x000D_
_x000D_
2.000,0</t>
        </r>
      </text>
    </comment>
    <comment ref="A763" authorId="0" shapeId="0" xr:uid="{62919D34-8478-4C9B-9254-A39BC9DED344}">
      <text>
        <r>
          <rPr>
            <sz val="10"/>
            <color indexed="81"/>
            <rFont val="Lucida Console"/>
            <family val="3"/>
          </rPr>
          <t>_x000D_
128816</t>
        </r>
      </text>
    </comment>
    <comment ref="B763" authorId="0" shapeId="0" xr:uid="{0F030BB1-939C-4898-9419-F11FD8297225}">
      <text>
        <r>
          <rPr>
            <sz val="10"/>
            <color indexed="81"/>
            <rFont val="Lucida Console"/>
            <family val="3"/>
          </rPr>
          <t>DESCRIÇÃO DETALHADA_x000D_
TAMPAO DE PVC PARA CONDULETE DE 1.1/2"</t>
        </r>
      </text>
    </comment>
    <comment ref="G763" authorId="0" shapeId="0" xr:uid="{8DEDF884-EE03-43B0-942D-B5DC385665D8}">
      <text>
        <r>
          <rPr>
            <sz val="10"/>
            <color indexed="81"/>
            <rFont val="Lucida Console"/>
            <family val="3"/>
          </rPr>
          <t>_x000D_
Últ estimativa : 100_x000D_
Enviada em     : 17.01.2020_x000D_
Ata - Venc     : 126/19 - 06.05.2020</t>
        </r>
      </text>
    </comment>
    <comment ref="O763" authorId="0" shapeId="0" xr:uid="{E783C685-57B5-42A5-AADD-328379806331}">
      <text>
        <r>
          <rPr>
            <sz val="10"/>
            <color indexed="81"/>
            <rFont val="Lucida Console"/>
            <family val="3"/>
          </rPr>
          <t>_x000D_
Pertencia a ATA nº 126/19_x000D_
Estimativa de Renovação enviada em 17.01.2020 - Qtd 100_x000D_
PE 153/20 lote 2 (Impróspero)_x000D_
16.09.20 = Finalizado</t>
        </r>
      </text>
    </comment>
    <comment ref="W763" authorId="0" shapeId="0" xr:uid="{2F23D766-A216-4F10-A27D-1EA431D01397}">
      <text>
        <r>
          <rPr>
            <sz val="10"/>
            <color indexed="81"/>
            <rFont val="Lucida Console"/>
            <family val="3"/>
          </rPr>
          <t>_x000D_
DM-Elétrica</t>
        </r>
      </text>
    </comment>
    <comment ref="X763" authorId="0" shapeId="0" xr:uid="{B26E6445-EFF4-419A-B34B-038C89B081CB}">
      <text>
        <r>
          <rPr>
            <sz val="10"/>
            <color indexed="81"/>
            <rFont val="Lucida Console"/>
            <family val="3"/>
          </rPr>
          <t>_x000D_
EQUIP. MAT. P/ GERACAO, TRANSM. DISTR. RETIF...</t>
        </r>
      </text>
    </comment>
    <comment ref="Y763" authorId="0" shapeId="0" xr:uid="{312009B5-FD36-4D91-A98F-062F3C93B896}">
      <text>
        <r>
          <rPr>
            <sz val="10"/>
            <color indexed="81"/>
            <rFont val="Lucida Console"/>
            <family val="3"/>
          </rPr>
          <t>_x000D_
ELETRODUTOS E ACESSORIOS</t>
        </r>
      </text>
    </comment>
    <comment ref="AW763" authorId="0" shapeId="0" xr:uid="{90E95518-43FC-4B00-9D7C-9278ED317932}">
      <text>
        <r>
          <rPr>
            <sz val="10"/>
            <color indexed="81"/>
            <rFont val="Lucida Console"/>
            <family val="3"/>
          </rPr>
          <t>Tempo de Estoque (Meses)_x000D_
_x000D_
805,0</t>
        </r>
      </text>
    </comment>
    <comment ref="A764" authorId="0" shapeId="0" xr:uid="{13FBA7D6-609E-4F98-A2FA-4BE45E650253}">
      <text>
        <r>
          <rPr>
            <sz val="10"/>
            <color indexed="81"/>
            <rFont val="Lucida Console"/>
            <family val="3"/>
          </rPr>
          <t>_x000D_
128815</t>
        </r>
      </text>
    </comment>
    <comment ref="B764" authorId="0" shapeId="0" xr:uid="{0E435F8E-6A5E-427B-8B5F-B86290CCBDD7}">
      <text>
        <r>
          <rPr>
            <sz val="10"/>
            <color indexed="81"/>
            <rFont val="Lucida Console"/>
            <family val="3"/>
          </rPr>
          <t>DESCRIÇÃO DETALHADA_x000D_
TAMPAO DE PVC PARA CONDULETE DE 3/4"</t>
        </r>
      </text>
    </comment>
    <comment ref="G764" authorId="0" shapeId="0" xr:uid="{52CA7E80-E036-4CAB-B6BC-D91126BD0412}">
      <text>
        <r>
          <rPr>
            <sz val="10"/>
            <color indexed="81"/>
            <rFont val="Lucida Console"/>
            <family val="3"/>
          </rPr>
          <t>_x000D_
Últ estimativa : 3.000_x000D_
Enviada em     : 17.01.2020_x000D_
Ata - Venc     : 126/19 - 06.05.2020</t>
        </r>
      </text>
    </comment>
    <comment ref="O764" authorId="0" shapeId="0" xr:uid="{B88AD779-25E9-461E-BEDD-069FFFD1434C}">
      <text>
        <r>
          <rPr>
            <sz val="10"/>
            <color indexed="81"/>
            <rFont val="Lucida Console"/>
            <family val="3"/>
          </rPr>
          <t>_x000D_
Pertencia a ATA nº 126/19_x000D_
Estimativa de Renovação enviada em 17.01.2020 - Qtd 3.000_x000D_
PE 153/20 lote 2 (Impróspero)_x000D_
16.09.20 = Finalizado</t>
        </r>
      </text>
    </comment>
    <comment ref="W764" authorId="0" shapeId="0" xr:uid="{A97020F2-73AA-4E86-8F06-7F071D50E588}">
      <text>
        <r>
          <rPr>
            <sz val="10"/>
            <color indexed="81"/>
            <rFont val="Lucida Console"/>
            <family val="3"/>
          </rPr>
          <t>_x000D_
DM-Elétrica</t>
        </r>
      </text>
    </comment>
    <comment ref="X764" authorId="0" shapeId="0" xr:uid="{115251FC-463A-43AA-BD00-8EF211836E5A}">
      <text>
        <r>
          <rPr>
            <sz val="10"/>
            <color indexed="81"/>
            <rFont val="Lucida Console"/>
            <family val="3"/>
          </rPr>
          <t>_x000D_
EQUIP. MAT. P/ GERACAO, TRANSM. DISTR. RETIF...</t>
        </r>
      </text>
    </comment>
    <comment ref="Y764" authorId="0" shapeId="0" xr:uid="{1EBC2AEC-8E98-416A-AF7E-1CCDA72E3891}">
      <text>
        <r>
          <rPr>
            <sz val="10"/>
            <color indexed="81"/>
            <rFont val="Lucida Console"/>
            <family val="3"/>
          </rPr>
          <t>_x000D_
ELETRODUTOS E ACESSORIOS</t>
        </r>
      </text>
    </comment>
    <comment ref="AW764" authorId="0" shapeId="0" xr:uid="{B083C9BE-9C49-4886-ADC7-21C2A0CFFE8F}">
      <text>
        <r>
          <rPr>
            <sz val="10"/>
            <color indexed="81"/>
            <rFont val="Lucida Console"/>
            <family val="3"/>
          </rPr>
          <t>Tempo de Estoque (Meses)_x000D_
_x000D_
5.691,0</t>
        </r>
      </text>
    </comment>
    <comment ref="A765" authorId="0" shapeId="0" xr:uid="{BAB92294-8EE0-4F1A-8872-C127681A2BD4}">
      <text>
        <r>
          <rPr>
            <sz val="10"/>
            <color indexed="81"/>
            <rFont val="Lucida Console"/>
            <family val="3"/>
          </rPr>
          <t>_x000D_
14977</t>
        </r>
      </text>
    </comment>
    <comment ref="B765" authorId="0" shapeId="0" xr:uid="{24EAB383-7AB3-4BB2-B7DD-FB1095C1308F}">
      <text>
        <r>
          <rPr>
            <sz val="10"/>
            <color indexed="81"/>
            <rFont val="Lucida Console"/>
            <family val="3"/>
          </rPr>
          <t>DESCRIÇÃO DETALHADA_x000D_
TAMPO E ASSENTO P/ VASO SANITARIO ( INFANTIL )</t>
        </r>
      </text>
    </comment>
    <comment ref="G765" authorId="0" shapeId="0" xr:uid="{3C78E9ED-F65D-4118-9D6F-870756C65433}">
      <text>
        <r>
          <rPr>
            <sz val="10"/>
            <color indexed="81"/>
            <rFont val="Lucida Console"/>
            <family val="3"/>
          </rPr>
          <t>_x000D_
Últ estimativa : 200_x000D_
Enviada em     : 22.04.2021_x000D_
Ata - Venc     : 154/19 - 23.06.2020</t>
        </r>
      </text>
    </comment>
    <comment ref="O765" authorId="0" shapeId="0" xr:uid="{A4316371-94BC-4C20-927D-0FE0845654A2}">
      <text>
        <r>
          <rPr>
            <sz val="10"/>
            <color indexed="81"/>
            <rFont val="Lucida Console"/>
            <family val="3"/>
          </rPr>
          <t>_x000D_
Pertencia a ATA nº 154/19_x000D_
Estimativa de Renovação enviada em 22.04.2021 - Qtd 200_x000D_
PE  26/21 lote 4 (Impróspero)_x000D_
16.03.21 = Processo finalizado. Ata 105/21.</t>
        </r>
      </text>
    </comment>
    <comment ref="W765" authorId="0" shapeId="0" xr:uid="{92303B1B-4552-4CA4-A9A4-C999563DE85A}">
      <text>
        <r>
          <rPr>
            <sz val="10"/>
            <color indexed="81"/>
            <rFont val="Lucida Console"/>
            <family val="3"/>
          </rPr>
          <t>_x000D_
DM-Construção</t>
        </r>
      </text>
    </comment>
    <comment ref="X765" authorId="0" shapeId="0" xr:uid="{4D4B3FDE-3EB5-416B-B71F-15CA74A90D30}">
      <text>
        <r>
          <rPr>
            <sz val="10"/>
            <color indexed="81"/>
            <rFont val="Lucida Console"/>
            <family val="3"/>
          </rPr>
          <t>_x000D_
MAT.E EQUIP. P/ CONSTR.CIVIL E CONSERV. DE VIAS PUBL.</t>
        </r>
      </text>
    </comment>
    <comment ref="Y765" authorId="0" shapeId="0" xr:uid="{C423DB63-36CB-4B90-BF56-CDF215AD43D2}">
      <text>
        <r>
          <rPr>
            <sz val="10"/>
            <color indexed="81"/>
            <rFont val="Lucida Console"/>
            <family val="3"/>
          </rPr>
          <t>_x000D_
TAMPOS, ASSENTOS, SABONET. PAPELEIRAS E PORTA-TOALHAS</t>
        </r>
      </text>
    </comment>
    <comment ref="AW765" authorId="0" shapeId="0" xr:uid="{6FB47CE3-237E-4136-98FC-3EB1C73BAD12}">
      <text>
        <r>
          <rPr>
            <sz val="10"/>
            <color indexed="81"/>
            <rFont val="Lucida Console"/>
            <family val="3"/>
          </rPr>
          <t>Tempo de Estoque (Meses)_x000D_
_x000D_
198,0</t>
        </r>
      </text>
    </comment>
    <comment ref="A766" authorId="0" shapeId="0" xr:uid="{908DD54A-81ED-4A13-8A4C-956D9F4BD7B8}">
      <text>
        <r>
          <rPr>
            <sz val="10"/>
            <color indexed="81"/>
            <rFont val="Lucida Console"/>
            <family val="3"/>
          </rPr>
          <t>_x000D_
138528</t>
        </r>
      </text>
    </comment>
    <comment ref="B766" authorId="0" shapeId="0" xr:uid="{27D052BA-E388-4A39-AB68-D82CE6F7C0CD}">
      <text>
        <r>
          <rPr>
            <sz val="10"/>
            <color indexed="81"/>
            <rFont val="Lucida Console"/>
            <family val="3"/>
          </rPr>
          <t>DESCRIÇÃO DETALHADA_x000D_
TAMPO REDONDO PARA MESA, COM 1,10 M (VARIACAO +/- 0,05 M) DE DIAMETRO, EM MDF BRANCO TX 18 MM, ACABAMENTO NAS LATERIAIS COM FITA DE BORDA BRANCA.</t>
        </r>
      </text>
    </comment>
    <comment ref="W766" authorId="0" shapeId="0" xr:uid="{36FA471D-A959-4CE7-BB21-69EE0E8899AD}">
      <text>
        <r>
          <rPr>
            <sz val="10"/>
            <color indexed="81"/>
            <rFont val="Lucida Console"/>
            <family val="3"/>
          </rPr>
          <t>_x000D_
DM-Marcenaria</t>
        </r>
      </text>
    </comment>
    <comment ref="X766" authorId="0" shapeId="0" xr:uid="{52CEA2C7-B6D9-4E08-B960-4A9D89168DE8}">
      <text>
        <r>
          <rPr>
            <sz val="10"/>
            <color indexed="81"/>
            <rFont val="Lucida Console"/>
            <family val="3"/>
          </rPr>
          <t>_x000D_
MOBILIARIO E COFRE</t>
        </r>
      </text>
    </comment>
    <comment ref="Y766" authorId="0" shapeId="0" xr:uid="{A2EA3041-5B9E-4BAE-B886-C8C70ECF6954}">
      <text>
        <r>
          <rPr>
            <sz val="10"/>
            <color indexed="81"/>
            <rFont val="Lucida Console"/>
            <family val="3"/>
          </rPr>
          <t>_x000D_
MESA P/ESCRITORIO</t>
        </r>
      </text>
    </comment>
    <comment ref="AW766" authorId="0" shapeId="0" xr:uid="{36CC49B6-899C-4993-9788-A56499BBE349}">
      <text>
        <r>
          <rPr>
            <sz val="10"/>
            <color indexed="81"/>
            <rFont val="Lucida Console"/>
            <family val="3"/>
          </rPr>
          <t>Tempo de Estoque (Meses)_x000D_
_x000D_
29,0</t>
        </r>
      </text>
    </comment>
    <comment ref="A767" authorId="0" shapeId="0" xr:uid="{E9E6D762-46F5-4376-A746-1DA50A8CA195}">
      <text>
        <r>
          <rPr>
            <sz val="10"/>
            <color indexed="81"/>
            <rFont val="Lucida Console"/>
            <family val="3"/>
          </rPr>
          <t>_x000D_
78509</t>
        </r>
      </text>
    </comment>
    <comment ref="B767" authorId="0" shapeId="0" xr:uid="{F34473CC-9057-4185-88AA-93DFD18FA93E}">
      <text>
        <r>
          <rPr>
            <sz val="10"/>
            <color indexed="81"/>
            <rFont val="Lucida Console"/>
            <family val="3"/>
          </rPr>
          <t>DESCRIÇÃO DETALHADA_x000D_
TANQUE DE CONCRETO PRE-MOLDADO P/ LAVAGEM DE ROUPAS DE 0,70 X 0,70M</t>
        </r>
      </text>
    </comment>
    <comment ref="G767" authorId="0" shapeId="0" xr:uid="{E4BEC03F-8052-4FEB-A75E-0C0AB6B1952C}">
      <text>
        <r>
          <rPr>
            <sz val="10"/>
            <color indexed="81"/>
            <rFont val="Lucida Console"/>
            <family val="3"/>
          </rPr>
          <t>_x000D_
Últ estimativa : 10_x000D_
Enviada em     : 24.10.2019_x000D_
Ata - Venc     : 47/19 - 17.02.2020</t>
        </r>
      </text>
    </comment>
    <comment ref="O767" authorId="0" shapeId="0" xr:uid="{6EFE1B0B-2E99-492D-9F92-EAC4CED19251}">
      <text>
        <r>
          <rPr>
            <sz val="10"/>
            <color indexed="81"/>
            <rFont val="Lucida Console"/>
            <family val="3"/>
          </rPr>
          <t>_x000D_
Pertencia a ATA nº 47/19_x000D_
Estimativa de Renovação enviada em 24.10.2019 - Qtd 10_x000D_
PE  99/20 lote 11_x000D_
03.08.20 = Finalizado</t>
        </r>
      </text>
    </comment>
    <comment ref="W767" authorId="0" shapeId="0" xr:uid="{C3DA9E6D-1A68-42BC-8D50-3653C46A2466}">
      <text>
        <r>
          <rPr>
            <sz val="10"/>
            <color indexed="81"/>
            <rFont val="Lucida Console"/>
            <family val="3"/>
          </rPr>
          <t>_x000D_
DM-Construção</t>
        </r>
      </text>
    </comment>
    <comment ref="X767" authorId="0" shapeId="0" xr:uid="{08B38A4B-1B5F-45A1-AC81-4DBD00588965}">
      <text>
        <r>
          <rPr>
            <sz val="10"/>
            <color indexed="81"/>
            <rFont val="Lucida Console"/>
            <family val="3"/>
          </rPr>
          <t>_x000D_
MAT.E EQUIP. P/ CONSTR.CIVIL E CONSERV. DE VIAS PUBL.</t>
        </r>
      </text>
    </comment>
    <comment ref="Y767" authorId="0" shapeId="0" xr:uid="{2E420EBD-D468-4D10-98E4-51D4CD7CB394}">
      <text>
        <r>
          <rPr>
            <sz val="10"/>
            <color indexed="81"/>
            <rFont val="Lucida Console"/>
            <family val="3"/>
          </rPr>
          <t>_x000D_
TANQUES, LAVATORIOS E PIAS</t>
        </r>
      </text>
    </comment>
    <comment ref="AW767" authorId="0" shapeId="0" xr:uid="{F39641E7-5ABC-4361-8D32-9A07402FC4C4}">
      <text>
        <r>
          <rPr>
            <sz val="10"/>
            <color indexed="81"/>
            <rFont val="Lucida Console"/>
            <family val="3"/>
          </rPr>
          <t>Tempo de Estoque (Meses)_x000D_
_x000D_
11,0</t>
        </r>
      </text>
    </comment>
    <comment ref="A768" authorId="0" shapeId="0" xr:uid="{981B0A59-C400-40E4-B3E7-D7FB2E27D96B}">
      <text>
        <r>
          <rPr>
            <sz val="10"/>
            <color indexed="81"/>
            <rFont val="Lucida Console"/>
            <family val="3"/>
          </rPr>
          <t>_x000D_
23607</t>
        </r>
      </text>
    </comment>
    <comment ref="B768" authorId="0" shapeId="0" xr:uid="{62C30C4F-4EE2-4286-A3C9-B93E33B99246}">
      <text>
        <r>
          <rPr>
            <sz val="10"/>
            <color indexed="81"/>
            <rFont val="Lucida Console"/>
            <family val="3"/>
          </rPr>
          <t>DESCRIÇÃO DETALHADA_x000D_
TARJETA CROMADA 2"</t>
        </r>
      </text>
    </comment>
    <comment ref="W768" authorId="0" shapeId="0" xr:uid="{BE40B56B-A5E5-4C71-8194-0B7DFF841C69}">
      <text>
        <r>
          <rPr>
            <sz val="10"/>
            <color indexed="81"/>
            <rFont val="Lucida Console"/>
            <family val="3"/>
          </rPr>
          <t>_x000D_
DM-Marcenaria</t>
        </r>
      </text>
    </comment>
    <comment ref="X768" authorId="0" shapeId="0" xr:uid="{F721FB0B-90A9-4975-9B04-52B52524F0C8}">
      <text>
        <r>
          <rPr>
            <sz val="10"/>
            <color indexed="81"/>
            <rFont val="Lucida Console"/>
            <family val="3"/>
          </rPr>
          <t>_x000D_
MAT.E EQUIP. P/ CONSTR.CIVIL E CONSERV. DE VIAS PUBL.</t>
        </r>
      </text>
    </comment>
    <comment ref="Y768" authorId="0" shapeId="0" xr:uid="{C68654C1-EF1F-4103-8750-0016CE3A21E1}">
      <text>
        <r>
          <rPr>
            <sz val="10"/>
            <color indexed="81"/>
            <rFont val="Lucida Console"/>
            <family val="3"/>
          </rPr>
          <t>_x000D_
MACANETAS, TRINCOS, TRAMELAS E TRANQUETAS</t>
        </r>
      </text>
    </comment>
    <comment ref="AW768" authorId="0" shapeId="0" xr:uid="{C8B6C857-8CE4-4612-A962-70E7DF96EE65}">
      <text>
        <r>
          <rPr>
            <sz val="10"/>
            <color indexed="81"/>
            <rFont val="Lucida Console"/>
            <family val="3"/>
          </rPr>
          <t>Tempo de Estoque (Meses)_x000D_
_x000D_
575,0</t>
        </r>
      </text>
    </comment>
    <comment ref="A769" authorId="0" shapeId="0" xr:uid="{D5C4952D-02F8-4653-8054-65E6EFFEA9B8}">
      <text>
        <r>
          <rPr>
            <sz val="10"/>
            <color indexed="81"/>
            <rFont val="Lucida Console"/>
            <family val="3"/>
          </rPr>
          <t>_x000D_
13094</t>
        </r>
      </text>
    </comment>
    <comment ref="B769" authorId="0" shapeId="0" xr:uid="{259E5AC0-97F1-405B-B9D3-DB0191D49241}">
      <text>
        <r>
          <rPr>
            <sz val="10"/>
            <color indexed="81"/>
            <rFont val="Lucida Console"/>
            <family val="3"/>
          </rPr>
          <t>DESCRIÇÃO DETALHADA_x000D_
TARJETA CROMADA 3"</t>
        </r>
      </text>
    </comment>
    <comment ref="G769" authorId="0" shapeId="0" xr:uid="{06CF11C9-8635-4F4B-9A3B-92E00947974D}">
      <text>
        <r>
          <rPr>
            <sz val="10"/>
            <color indexed="81"/>
            <rFont val="Lucida Console"/>
            <family val="3"/>
          </rPr>
          <t>_x000D_
Últ estimativa : 0_x000D_
Enviada em     : 28.01.2021_x000D_
Ata - Venc     : 121/20 - 31.05.2021</t>
        </r>
      </text>
    </comment>
    <comment ref="O769" authorId="0" shapeId="0" xr:uid="{45EC25F7-4AED-472C-8B37-9B7577C6E6BC}">
      <text>
        <r>
          <rPr>
            <sz val="10"/>
            <color indexed="81"/>
            <rFont val="Lucida Console"/>
            <family val="3"/>
          </rPr>
          <t>_x000D_
Pertencia a ATA nº 121/20_x000D_
Estimativa de Renovação enviada em 28.01.2021 - Qtd _x000D_
PE  32/20 lote _x000D_
05.06.20 = Finalizar - Contrato assinado</t>
        </r>
      </text>
    </comment>
    <comment ref="W769" authorId="0" shapeId="0" xr:uid="{80350456-3E99-4ED3-A606-6337B6CCC0A4}">
      <text>
        <r>
          <rPr>
            <sz val="10"/>
            <color indexed="81"/>
            <rFont val="Lucida Console"/>
            <family val="3"/>
          </rPr>
          <t>_x000D_
DM-Marcenaria</t>
        </r>
      </text>
    </comment>
    <comment ref="X769" authorId="0" shapeId="0" xr:uid="{097A5F85-C942-42E8-B948-7FB218246D52}">
      <text>
        <r>
          <rPr>
            <sz val="10"/>
            <color indexed="81"/>
            <rFont val="Lucida Console"/>
            <family val="3"/>
          </rPr>
          <t>_x000D_
MAT.E EQUIP. P/ CONSTR.CIVIL E CONSERV. DE VIAS PUBL.</t>
        </r>
      </text>
    </comment>
    <comment ref="Y769" authorId="0" shapeId="0" xr:uid="{5AACB56C-C542-4B56-BC9D-C03A4B4922EE}">
      <text>
        <r>
          <rPr>
            <sz val="10"/>
            <color indexed="81"/>
            <rFont val="Lucida Console"/>
            <family val="3"/>
          </rPr>
          <t>_x000D_
MACANETAS, TRINCOS, TRAMELAS E TRANQUETAS</t>
        </r>
      </text>
    </comment>
    <comment ref="AW769" authorId="0" shapeId="0" xr:uid="{6EBF653C-B33F-481B-A17E-55934AD27911}">
      <text>
        <r>
          <rPr>
            <sz val="10"/>
            <color indexed="81"/>
            <rFont val="Lucida Console"/>
            <family val="3"/>
          </rPr>
          <t>Tempo de Estoque (Meses)_x000D_
_x000D_
323,0</t>
        </r>
      </text>
    </comment>
    <comment ref="A770" authorId="0" shapeId="0" xr:uid="{D224C7AE-C6EA-4E3C-A0FF-338B2858FA32}">
      <text>
        <r>
          <rPr>
            <sz val="10"/>
            <color indexed="81"/>
            <rFont val="Lucida Console"/>
            <family val="3"/>
          </rPr>
          <t>_x000D_
13517</t>
        </r>
      </text>
    </comment>
    <comment ref="B770" authorId="0" shapeId="0" xr:uid="{AD3B4B04-77B5-4A45-AD25-853567E5BB5C}">
      <text>
        <r>
          <rPr>
            <sz val="10"/>
            <color indexed="81"/>
            <rFont val="Lucida Console"/>
            <family val="3"/>
          </rPr>
          <t>DESCRIÇÃO DETALHADA_x000D_
TE DE PVC RIGIDO SOLDAVEL P/ ESGOTO DE 2"</t>
        </r>
      </text>
    </comment>
    <comment ref="G770" authorId="0" shapeId="0" xr:uid="{6A63B1EB-43CC-47EF-8444-82CADE10D686}">
      <text>
        <r>
          <rPr>
            <sz val="10"/>
            <color indexed="81"/>
            <rFont val="Lucida Console"/>
            <family val="3"/>
          </rPr>
          <t>_x000D_
Últ estimativa : 150_x000D_
Enviada em     : 17.12.2020_x000D_
Ata - Venc     : 101/20 - 27.04.2021</t>
        </r>
      </text>
    </comment>
    <comment ref="O770" authorId="0" shapeId="0" xr:uid="{79D1871B-BB01-436D-89EA-EFDED3B4B4BC}">
      <text>
        <r>
          <rPr>
            <sz val="10"/>
            <color indexed="81"/>
            <rFont val="Lucida Console"/>
            <family val="3"/>
          </rPr>
          <t>_x000D_
Pertencia a ATA nº 101/20_x000D_
Estimativa de Renovação enviada em 17.12.2020 - Qtd 150_x000D_
PE  16/20 lote 22_x000D_
18.05.20 = Processo conferido, finalizado.</t>
        </r>
      </text>
    </comment>
    <comment ref="W770" authorId="0" shapeId="0" xr:uid="{36AC7A67-D166-4212-AA72-2567BC55BB00}">
      <text>
        <r>
          <rPr>
            <sz val="10"/>
            <color indexed="81"/>
            <rFont val="Lucida Console"/>
            <family val="3"/>
          </rPr>
          <t>_x000D_
DM-Hidráulica</t>
        </r>
      </text>
    </comment>
    <comment ref="X770" authorId="0" shapeId="0" xr:uid="{19B468CC-D7CF-4068-9B14-4B6259595746}">
      <text>
        <r>
          <rPr>
            <sz val="10"/>
            <color indexed="81"/>
            <rFont val="Lucida Console"/>
            <family val="3"/>
          </rPr>
          <t>_x000D_
MATERIAL HIDRAULICO, CANOS, TUBOS, MANGUEIRAS, CONEXOES E ACESS.</t>
        </r>
      </text>
    </comment>
    <comment ref="Y770" authorId="0" shapeId="0" xr:uid="{7252284B-8A7E-4E4E-A5B8-95F2A7515BB5}">
      <text>
        <r>
          <rPr>
            <sz val="10"/>
            <color indexed="81"/>
            <rFont val="Lucida Console"/>
            <family val="3"/>
          </rPr>
          <t>_x000D_
ADAP. LUVAS.TES CURVAS COTOVELOS PLUGS FLANGES.....</t>
        </r>
      </text>
    </comment>
    <comment ref="AW770" authorId="0" shapeId="0" xr:uid="{219159F2-2972-4742-8425-C3525DBC6E0B}">
      <text>
        <r>
          <rPr>
            <sz val="10"/>
            <color indexed="81"/>
            <rFont val="Lucida Console"/>
            <family val="3"/>
          </rPr>
          <t>Tempo de Estoque (Meses)_x000D_
_x000D_
362,0</t>
        </r>
      </text>
    </comment>
    <comment ref="A771" authorId="0" shapeId="0" xr:uid="{6783C47C-D8A6-4DAF-BBDF-5536087F23FD}">
      <text>
        <r>
          <rPr>
            <sz val="10"/>
            <color indexed="81"/>
            <rFont val="Lucida Console"/>
            <family val="3"/>
          </rPr>
          <t>_x000D_
13518</t>
        </r>
      </text>
    </comment>
    <comment ref="B771" authorId="0" shapeId="0" xr:uid="{D2AC8542-9414-4A35-98FA-734E63AA7748}">
      <text>
        <r>
          <rPr>
            <sz val="10"/>
            <color indexed="81"/>
            <rFont val="Lucida Console"/>
            <family val="3"/>
          </rPr>
          <t>DESCRIÇÃO DETALHADA_x000D_
TE DE PVC RIGIDO SOLDAVEL P/ ESGOTO DE 4"</t>
        </r>
      </text>
    </comment>
    <comment ref="G771" authorId="0" shapeId="0" xr:uid="{E227DF9B-C4F7-4473-ADC7-91EE4E464E9E}">
      <text>
        <r>
          <rPr>
            <sz val="10"/>
            <color indexed="81"/>
            <rFont val="Lucida Console"/>
            <family val="3"/>
          </rPr>
          <t>_x000D_
Últ estimativa : 300_x000D_
Enviada em     : 17.12.2020_x000D_
Ata - Venc     : 101/20 - 27.04.2021</t>
        </r>
      </text>
    </comment>
    <comment ref="O771" authorId="0" shapeId="0" xr:uid="{AD9F2DED-5638-470C-AB3D-FC702F2A9C91}">
      <text>
        <r>
          <rPr>
            <sz val="10"/>
            <color indexed="81"/>
            <rFont val="Lucida Console"/>
            <family val="3"/>
          </rPr>
          <t>_x000D_
Pertencia a ATA nº 101/20_x000D_
Estimativa de Renovação enviada em 17.12.2020 - Qtd 300_x000D_
PE  16/20 lote 23_x000D_
18.05.20 = Processo conferido, finalizado.</t>
        </r>
      </text>
    </comment>
    <comment ref="W771" authorId="0" shapeId="0" xr:uid="{72BC9E09-6804-4D90-9B8C-D95730400637}">
      <text>
        <r>
          <rPr>
            <sz val="10"/>
            <color indexed="81"/>
            <rFont val="Lucida Console"/>
            <family val="3"/>
          </rPr>
          <t>_x000D_
DM-Hidráulica</t>
        </r>
      </text>
    </comment>
    <comment ref="X771" authorId="0" shapeId="0" xr:uid="{8BDBDD57-EAF8-417D-B866-7F93AFA43957}">
      <text>
        <r>
          <rPr>
            <sz val="10"/>
            <color indexed="81"/>
            <rFont val="Lucida Console"/>
            <family val="3"/>
          </rPr>
          <t>_x000D_
MATERIAL HIDRAULICO, CANOS, TUBOS, MANGUEIRAS, CONEXOES E ACESS.</t>
        </r>
      </text>
    </comment>
    <comment ref="Y771" authorId="0" shapeId="0" xr:uid="{5178896F-9425-4A13-8EDA-9B6C5AE699B1}">
      <text>
        <r>
          <rPr>
            <sz val="10"/>
            <color indexed="81"/>
            <rFont val="Lucida Console"/>
            <family val="3"/>
          </rPr>
          <t>_x000D_
ADAP. LUVAS.TES CURVAS COTOVELOS PLUGS FLANGES.....</t>
        </r>
      </text>
    </comment>
    <comment ref="AC771" authorId="0" shapeId="0" xr:uid="{89B55B6A-D8D4-488F-8849-18FD27092C3C}">
      <text>
        <r>
          <rPr>
            <sz val="10"/>
            <color indexed="81"/>
            <rFont val="Lucida Console"/>
            <family val="3"/>
          </rPr>
          <t>_x000D_
AF  9.633/23 | Vc 24.08.2023 | Saldo     50 | INFANTARIA COMERCIAL LTDA ( 178162 )</t>
        </r>
      </text>
    </comment>
    <comment ref="AG771" authorId="0" shapeId="0" xr:uid="{BAA9DE25-372A-4AE7-AF68-DC1A6635148F}">
      <text>
        <r>
          <rPr>
            <sz val="10"/>
            <color indexed="81"/>
            <rFont val="Lucida Console"/>
            <family val="3"/>
          </rPr>
          <t>_x000D_
AF  9.633/23 | Vc 24.08.2023 | Saldo     50 | INFANTARIA COMERCIAL LTDA ( 178162 )</t>
        </r>
      </text>
    </comment>
    <comment ref="AW771" authorId="0" shapeId="0" xr:uid="{0430F292-3F83-475B-B87D-1E6F300DD2A2}">
      <text>
        <r>
          <rPr>
            <sz val="10"/>
            <color indexed="81"/>
            <rFont val="Lucida Console"/>
            <family val="3"/>
          </rPr>
          <t>Tempo de Estoque (Meses)_x000D_
_x000D_
175,0</t>
        </r>
      </text>
    </comment>
    <comment ref="A772" authorId="0" shapeId="0" xr:uid="{4BDA1C68-6600-4B8E-9E52-D3C0F9CFCE97}">
      <text>
        <r>
          <rPr>
            <sz val="10"/>
            <color indexed="81"/>
            <rFont val="Lucida Console"/>
            <family val="3"/>
          </rPr>
          <t>_x000D_
13095</t>
        </r>
      </text>
    </comment>
    <comment ref="B772" authorId="0" shapeId="0" xr:uid="{7728703A-69BD-4C3F-A3D6-10C95C5C77AB}">
      <text>
        <r>
          <rPr>
            <sz val="10"/>
            <color indexed="81"/>
            <rFont val="Lucida Console"/>
            <family val="3"/>
          </rPr>
          <t>DESCRIÇÃO DETALHADA_x000D_
TE DE PVC SOLDAVEL - 1.1/2" - MARROM</t>
        </r>
      </text>
    </comment>
    <comment ref="G772" authorId="0" shapeId="0" xr:uid="{5E4DCA69-3A20-47CB-960E-D822CF77B827}">
      <text>
        <r>
          <rPr>
            <sz val="10"/>
            <color indexed="81"/>
            <rFont val="Lucida Console"/>
            <family val="3"/>
          </rPr>
          <t>_x000D_
Últ estimativa : 150_x000D_
Enviada em     : 17.12.2020_x000D_
Ata - Venc     : 101/20 - 27.04.2021</t>
        </r>
      </text>
    </comment>
    <comment ref="O772" authorId="0" shapeId="0" xr:uid="{0ECB3DED-D0C8-4FD1-8BB9-1FFD7C2B952A}">
      <text>
        <r>
          <rPr>
            <sz val="10"/>
            <color indexed="81"/>
            <rFont val="Lucida Console"/>
            <family val="3"/>
          </rPr>
          <t>_x000D_
Pertencia a ATA nº 101/20_x000D_
Estimativa de Renovação enviada em 17.12.2020 - Qtd 150_x000D_
PE  16/20 lote 14_x000D_
18.05.20 = Processo conferido, finalizado.</t>
        </r>
      </text>
    </comment>
    <comment ref="W772" authorId="0" shapeId="0" xr:uid="{DE932F26-3458-44F1-9104-9133F3CE33D1}">
      <text>
        <r>
          <rPr>
            <sz val="10"/>
            <color indexed="81"/>
            <rFont val="Lucida Console"/>
            <family val="3"/>
          </rPr>
          <t>_x000D_
DM-Hidráulica</t>
        </r>
      </text>
    </comment>
    <comment ref="X772" authorId="0" shapeId="0" xr:uid="{949D1649-85DB-4221-858E-CD168511BACF}">
      <text>
        <r>
          <rPr>
            <sz val="10"/>
            <color indexed="81"/>
            <rFont val="Lucida Console"/>
            <family val="3"/>
          </rPr>
          <t>_x000D_
MATERIAL HIDRAULICO, CANOS, TUBOS, MANGUEIRAS, CONEXOES E ACESS.</t>
        </r>
      </text>
    </comment>
    <comment ref="Y772" authorId="0" shapeId="0" xr:uid="{330C01A0-1262-4CA4-871E-5CEABF11330A}">
      <text>
        <r>
          <rPr>
            <sz val="10"/>
            <color indexed="81"/>
            <rFont val="Lucida Console"/>
            <family val="3"/>
          </rPr>
          <t>_x000D_
ADAP. LUVAS.TES CURVAS COTOVELOS PLUGS FLANGES.....</t>
        </r>
      </text>
    </comment>
    <comment ref="AC772" authorId="0" shapeId="0" xr:uid="{67EC357D-DEC7-4089-842A-57BCD74266D9}">
      <text>
        <r>
          <rPr>
            <sz val="10"/>
            <color indexed="81"/>
            <rFont val="Lucida Console"/>
            <family val="3"/>
          </rPr>
          <t>_x000D_
AF  9.633/23 | Vc 24.08.2023 | Saldo    100 | INFANTARIA COMERCIAL LTDA ( 178162 )</t>
        </r>
      </text>
    </comment>
    <comment ref="AG772" authorId="0" shapeId="0" xr:uid="{26A0A787-C79B-4D56-8516-722AB55C8019}">
      <text>
        <r>
          <rPr>
            <sz val="10"/>
            <color indexed="81"/>
            <rFont val="Lucida Console"/>
            <family val="3"/>
          </rPr>
          <t>_x000D_
AF  9.633/23 | Vc 24.08.2023 | Saldo    100 | INFANTARIA COMERCIAL LTDA ( 178162 )</t>
        </r>
      </text>
    </comment>
    <comment ref="AW772" authorId="0" shapeId="0" xr:uid="{7FFF54E0-BF31-4DFD-A75E-459A04D34832}">
      <text>
        <r>
          <rPr>
            <sz val="10"/>
            <color indexed="81"/>
            <rFont val="Lucida Console"/>
            <family val="3"/>
          </rPr>
          <t>Tempo de Estoque (Meses)_x000D_
_x000D_
232,0</t>
        </r>
      </text>
    </comment>
    <comment ref="A773" authorId="0" shapeId="0" xr:uid="{7682A7AC-3B61-4AE4-9BD9-638664BFB1D8}">
      <text>
        <r>
          <rPr>
            <sz val="10"/>
            <color indexed="81"/>
            <rFont val="Lucida Console"/>
            <family val="3"/>
          </rPr>
          <t>_x000D_
64647</t>
        </r>
      </text>
    </comment>
    <comment ref="B773" authorId="0" shapeId="0" xr:uid="{787009D4-1FEC-4589-A397-ADF6AC65D266}">
      <text>
        <r>
          <rPr>
            <sz val="10"/>
            <color indexed="81"/>
            <rFont val="Lucida Console"/>
            <family val="3"/>
          </rPr>
          <t>DESCRIÇÃO DETALHADA_x000D_
TE DE REDUCAO EM PVC RIGIDO - SOLDAVEL - 150 X 100 MM - 6"X 4" - PARA ESGOTO</t>
        </r>
      </text>
    </comment>
    <comment ref="G773" authorId="0" shapeId="0" xr:uid="{41F2CAFD-973C-4DCF-9F81-11B20C1A8F3A}">
      <text>
        <r>
          <rPr>
            <sz val="10"/>
            <color indexed="81"/>
            <rFont val="Lucida Console"/>
            <family val="3"/>
          </rPr>
          <t>_x000D_
Últ estimativa : 30_x000D_
Enviada em     : 24.11.2020_x000D_
Ata - Venc     : 87/20 - 31.03.2021</t>
        </r>
      </text>
    </comment>
    <comment ref="O773" authorId="0" shapeId="0" xr:uid="{EF5E4316-B120-4C86-B9EA-3666A766096B}">
      <text>
        <r>
          <rPr>
            <sz val="10"/>
            <color indexed="81"/>
            <rFont val="Lucida Console"/>
            <family val="3"/>
          </rPr>
          <t>_x000D_
Pertencia a ATA nº 87/20_x000D_
Estimativa de Renovação enviada em 24.11.2020 - Qtd 30_x000D_
PE  10/20 lote 39_x000D_
30.04.20 = Processo conferido, finalizado.</t>
        </r>
      </text>
    </comment>
    <comment ref="W773" authorId="0" shapeId="0" xr:uid="{5BE028D1-0F1E-4BF1-B5EE-B2E0AEAFB07A}">
      <text>
        <r>
          <rPr>
            <sz val="10"/>
            <color indexed="81"/>
            <rFont val="Lucida Console"/>
            <family val="3"/>
          </rPr>
          <t>_x000D_
DM-Hidráulica</t>
        </r>
      </text>
    </comment>
    <comment ref="X773" authorId="0" shapeId="0" xr:uid="{09AC8412-3183-46F8-A58C-8CFA5D1BC2B1}">
      <text>
        <r>
          <rPr>
            <sz val="10"/>
            <color indexed="81"/>
            <rFont val="Lucida Console"/>
            <family val="3"/>
          </rPr>
          <t>_x000D_
MATERIAL HIDRAULICO, CANOS, TUBOS, MANGUEIRAS, CONEXOES E ACESS.</t>
        </r>
      </text>
    </comment>
    <comment ref="Y773" authorId="0" shapeId="0" xr:uid="{A5CBD460-EA1F-489A-8022-CBDB8E5590DC}">
      <text>
        <r>
          <rPr>
            <sz val="10"/>
            <color indexed="81"/>
            <rFont val="Lucida Console"/>
            <family val="3"/>
          </rPr>
          <t>_x000D_
ADAP. LUVAS.TES CURVAS COTOVELOS PLUGS FLANGES.....</t>
        </r>
      </text>
    </comment>
    <comment ref="AW773" authorId="0" shapeId="0" xr:uid="{5E7E7D22-6E06-4827-B5B4-A94B4100CC76}">
      <text>
        <r>
          <rPr>
            <sz val="10"/>
            <color indexed="81"/>
            <rFont val="Lucida Console"/>
            <family val="3"/>
          </rPr>
          <t>Tempo de Estoque (Meses)_x000D_
_x000D_
18,0</t>
        </r>
      </text>
    </comment>
    <comment ref="A774" authorId="0" shapeId="0" xr:uid="{01CEAB2A-D52C-4327-B6C1-7BFC9BA5F40D}">
      <text>
        <r>
          <rPr>
            <sz val="10"/>
            <color indexed="81"/>
            <rFont val="Lucida Console"/>
            <family val="3"/>
          </rPr>
          <t>_x000D_
13102</t>
        </r>
      </text>
    </comment>
    <comment ref="B774" authorId="0" shapeId="0" xr:uid="{801276A4-E301-45F7-90D6-4091F0D5FD9C}">
      <text>
        <r>
          <rPr>
            <sz val="10"/>
            <color indexed="81"/>
            <rFont val="Lucida Console"/>
            <family val="3"/>
          </rPr>
          <t>DESCRIÇÃO DETALHADA_x000D_
TE DE REDUCAO EM PVC RIGIDO SOLDAVEL MARROM 1" X 3/4". A MARCA DEVERA VIR LITOGRAFADA NA PECA.</t>
        </r>
      </text>
    </comment>
    <comment ref="W774" authorId="0" shapeId="0" xr:uid="{FA062340-0905-43B9-BEC6-B3BFFE845DEB}">
      <text>
        <r>
          <rPr>
            <sz val="10"/>
            <color indexed="81"/>
            <rFont val="Lucida Console"/>
            <family val="3"/>
          </rPr>
          <t>_x000D_
DM-Hidráulica</t>
        </r>
      </text>
    </comment>
    <comment ref="X774" authorId="0" shapeId="0" xr:uid="{9306A203-D943-407A-BEDA-14E06EABEEE7}">
      <text>
        <r>
          <rPr>
            <sz val="10"/>
            <color indexed="81"/>
            <rFont val="Lucida Console"/>
            <family val="3"/>
          </rPr>
          <t>_x000D_
MATERIAL HIDRAULICO, CANOS, TUBOS, MANGUEIRAS, CONEXOES E ACESS.</t>
        </r>
      </text>
    </comment>
    <comment ref="Y774" authorId="0" shapeId="0" xr:uid="{9F81188C-A78A-437C-B55D-BCA432F9E2C1}">
      <text>
        <r>
          <rPr>
            <sz val="10"/>
            <color indexed="81"/>
            <rFont val="Lucida Console"/>
            <family val="3"/>
          </rPr>
          <t>_x000D_
ADAP. LUVAS.TES CURVAS COTOVELOS PLUGS FLANGES.....</t>
        </r>
      </text>
    </comment>
    <comment ref="AW774" authorId="0" shapeId="0" xr:uid="{8259BAD8-1564-4697-9B94-0F8B7453AF9C}">
      <text>
        <r>
          <rPr>
            <sz val="10"/>
            <color indexed="81"/>
            <rFont val="Lucida Console"/>
            <family val="3"/>
          </rPr>
          <t>Tempo de Estoque (Meses)_x000D_
_x000D_
24,0</t>
        </r>
      </text>
    </comment>
    <comment ref="A775" authorId="0" shapeId="0" xr:uid="{3B4C96EF-672B-4902-B5F4-D82CE686D009}">
      <text>
        <r>
          <rPr>
            <sz val="10"/>
            <color indexed="81"/>
            <rFont val="Lucida Console"/>
            <family val="3"/>
          </rPr>
          <t>_x000D_
59069</t>
        </r>
      </text>
    </comment>
    <comment ref="B775" authorId="0" shapeId="0" xr:uid="{E4F36C7D-A2EE-4709-9D16-5777C8318065}">
      <text>
        <r>
          <rPr>
            <sz val="10"/>
            <color indexed="81"/>
            <rFont val="Lucida Console"/>
            <family val="3"/>
          </rPr>
          <t>DESCRIÇÃO DETALHADA_x000D_
TE DE REDUCAO EM PVC SOLDAVEL, ROSCA, DE 25 MM - 1/2" - AZUL</t>
        </r>
      </text>
    </comment>
    <comment ref="G775" authorId="0" shapeId="0" xr:uid="{487436F9-A61B-46CC-965D-54847FB69373}">
      <text>
        <r>
          <rPr>
            <sz val="10"/>
            <color indexed="81"/>
            <rFont val="Lucida Console"/>
            <family val="3"/>
          </rPr>
          <t>_x000D_
Últ estimativa : 200_x000D_
Enviada em     : 24.11.2020_x000D_
Ata - Venc     : 87/20 - 31.03.2021</t>
        </r>
      </text>
    </comment>
    <comment ref="O775" authorId="0" shapeId="0" xr:uid="{5C7DF387-16F4-407C-89C3-B3AA8C104970}">
      <text>
        <r>
          <rPr>
            <sz val="10"/>
            <color indexed="81"/>
            <rFont val="Lucida Console"/>
            <family val="3"/>
          </rPr>
          <t>_x000D_
Pertencia a ATA nº 87/20_x000D_
Estimativa de Renovação enviada em 24.11.2020 - Qtd 200_x000D_
PE  10/20 lote _x000D_
30.04.20 = Processo conferido, finalizado.</t>
        </r>
      </text>
    </comment>
    <comment ref="W775" authorId="0" shapeId="0" xr:uid="{DDBC5A25-3D9C-4C80-8DE7-30ED43545533}">
      <text>
        <r>
          <rPr>
            <sz val="10"/>
            <color indexed="81"/>
            <rFont val="Lucida Console"/>
            <family val="3"/>
          </rPr>
          <t>_x000D_
DM-Hidráulica</t>
        </r>
      </text>
    </comment>
    <comment ref="X775" authorId="0" shapeId="0" xr:uid="{E7A5E7BD-DC16-44F2-B3DF-BEC06BC8A45D}">
      <text>
        <r>
          <rPr>
            <sz val="10"/>
            <color indexed="81"/>
            <rFont val="Lucida Console"/>
            <family val="3"/>
          </rPr>
          <t>_x000D_
MATERIAL HIDRAULICO, CANOS, TUBOS, MANGUEIRAS, CONEXOES E ACESS.</t>
        </r>
      </text>
    </comment>
    <comment ref="Y775" authorId="0" shapeId="0" xr:uid="{6D4541F2-92DD-45CF-A282-84AE6BC7F2F7}">
      <text>
        <r>
          <rPr>
            <sz val="10"/>
            <color indexed="81"/>
            <rFont val="Lucida Console"/>
            <family val="3"/>
          </rPr>
          <t>_x000D_
ADAP. LUVAS.TES CURVAS COTOVELOS PLUGS FLANGES.....</t>
        </r>
      </text>
    </comment>
    <comment ref="AW775" authorId="0" shapeId="0" xr:uid="{78061737-745F-448F-BFD3-72EA8206C794}">
      <text>
        <r>
          <rPr>
            <sz val="10"/>
            <color indexed="81"/>
            <rFont val="Lucida Console"/>
            <family val="3"/>
          </rPr>
          <t>Tempo de Estoque (Meses)_x000D_
_x000D_
117,0</t>
        </r>
      </text>
    </comment>
    <comment ref="A776" authorId="0" shapeId="0" xr:uid="{F9574CAA-ECC0-467B-AF2E-04B231F6D425}">
      <text>
        <r>
          <rPr>
            <sz val="10"/>
            <color indexed="81"/>
            <rFont val="Lucida Console"/>
            <family val="3"/>
          </rPr>
          <t>_x000D_
13068</t>
        </r>
      </text>
    </comment>
    <comment ref="B776" authorId="0" shapeId="0" xr:uid="{2FFFF14C-4C78-481D-9716-FD24DB5C918A}">
      <text>
        <r>
          <rPr>
            <sz val="10"/>
            <color indexed="81"/>
            <rFont val="Lucida Console"/>
            <family val="3"/>
          </rPr>
          <t>DESCRIÇÃO DETALHADA_x000D_
TE DE REDUCAO PVC RIGIDO SOLDAVEL MARROM 1.1/2 X 3/4". A MARCA DEVERA VIR LITOGRAFADA NA PECA.</t>
        </r>
      </text>
    </comment>
    <comment ref="W776" authorId="0" shapeId="0" xr:uid="{8CD23217-D2E6-4EBE-9FB3-1E5CD3E075E4}">
      <text>
        <r>
          <rPr>
            <sz val="10"/>
            <color indexed="81"/>
            <rFont val="Lucida Console"/>
            <family val="3"/>
          </rPr>
          <t>_x000D_
DM-Hidráulica</t>
        </r>
      </text>
    </comment>
    <comment ref="X776" authorId="0" shapeId="0" xr:uid="{D1DD8B2D-947D-4CAE-BB79-85F05494277D}">
      <text>
        <r>
          <rPr>
            <sz val="10"/>
            <color indexed="81"/>
            <rFont val="Lucida Console"/>
            <family val="3"/>
          </rPr>
          <t>_x000D_
MATERIAL HIDRAULICO, CANOS, TUBOS, MANGUEIRAS, CONEXOES E ACESS.</t>
        </r>
      </text>
    </comment>
    <comment ref="Y776" authorId="0" shapeId="0" xr:uid="{3677487F-FF60-424A-A4E1-0F992CB983F3}">
      <text>
        <r>
          <rPr>
            <sz val="10"/>
            <color indexed="81"/>
            <rFont val="Lucida Console"/>
            <family val="3"/>
          </rPr>
          <t>_x000D_
ADAP. LUVAS.TES CURVAS COTOVELOS PLUGS FLANGES.....</t>
        </r>
      </text>
    </comment>
    <comment ref="AW776" authorId="0" shapeId="0" xr:uid="{88619C04-6236-4467-A449-46ED978A09BD}">
      <text>
        <r>
          <rPr>
            <sz val="10"/>
            <color indexed="81"/>
            <rFont val="Lucida Console"/>
            <family val="3"/>
          </rPr>
          <t>Tempo de Estoque (Meses)_x000D_
_x000D_
163,0</t>
        </r>
      </text>
    </comment>
    <comment ref="A777" authorId="0" shapeId="0" xr:uid="{C445F712-8D95-487B-BCDF-E8ACE6C0D33A}">
      <text>
        <r>
          <rPr>
            <sz val="10"/>
            <color indexed="81"/>
            <rFont val="Lucida Console"/>
            <family val="3"/>
          </rPr>
          <t>_x000D_
64648</t>
        </r>
      </text>
    </comment>
    <comment ref="B777" authorId="0" shapeId="0" xr:uid="{F8936ED3-E809-4C66-82E1-427D63D28043}">
      <text>
        <r>
          <rPr>
            <sz val="10"/>
            <color indexed="81"/>
            <rFont val="Lucida Console"/>
            <family val="3"/>
          </rPr>
          <t>DESCRIÇÃO DETALHADA_x000D_
TE EM PVC RIGIDO - SOLDAVEL - 90 GRAUS - 150 MM - 6" - PARAESGOTO</t>
        </r>
      </text>
    </comment>
    <comment ref="W777" authorId="0" shapeId="0" xr:uid="{69F02DF4-85FD-417E-919D-4F7017B793AF}">
      <text>
        <r>
          <rPr>
            <sz val="10"/>
            <color indexed="81"/>
            <rFont val="Lucida Console"/>
            <family val="3"/>
          </rPr>
          <t>_x000D_
DM-Hidráulica</t>
        </r>
      </text>
    </comment>
    <comment ref="X777" authorId="0" shapeId="0" xr:uid="{C49A65D3-1D3B-4F7E-8134-B0B4175C70F8}">
      <text>
        <r>
          <rPr>
            <sz val="10"/>
            <color indexed="81"/>
            <rFont val="Lucida Console"/>
            <family val="3"/>
          </rPr>
          <t>_x000D_
MATERIAL HIDRAULICO, CANOS, TUBOS, MANGUEIRAS, CONEXOES E ACESS.</t>
        </r>
      </text>
    </comment>
    <comment ref="Y777" authorId="0" shapeId="0" xr:uid="{A10D18B1-ECAA-4855-9679-00A54CBD2AE9}">
      <text>
        <r>
          <rPr>
            <sz val="10"/>
            <color indexed="81"/>
            <rFont val="Lucida Console"/>
            <family val="3"/>
          </rPr>
          <t>_x000D_
ADAP. LUVAS.TES CURVAS COTOVELOS PLUGS FLANGES.....</t>
        </r>
      </text>
    </comment>
    <comment ref="AW777" authorId="0" shapeId="0" xr:uid="{9E29E582-FD09-4A17-92BE-982F379229F7}">
      <text>
        <r>
          <rPr>
            <sz val="10"/>
            <color indexed="81"/>
            <rFont val="Lucida Console"/>
            <family val="3"/>
          </rPr>
          <t>Tempo de Estoque (Meses)_x000D_
_x000D_
24,0</t>
        </r>
      </text>
    </comment>
    <comment ref="A778" authorId="0" shapeId="0" xr:uid="{466DCB95-34F8-4619-9DA8-3C4C256BC5C4}">
      <text>
        <r>
          <rPr>
            <sz val="10"/>
            <color indexed="81"/>
            <rFont val="Lucida Console"/>
            <family val="3"/>
          </rPr>
          <t>_x000D_
13072</t>
        </r>
      </text>
    </comment>
    <comment ref="B778" authorId="0" shapeId="0" xr:uid="{84D75918-C0A8-46E9-9F5E-C2B76BDF8091}">
      <text>
        <r>
          <rPr>
            <sz val="10"/>
            <color indexed="81"/>
            <rFont val="Lucida Console"/>
            <family val="3"/>
          </rPr>
          <t>DESCRIÇÃO DETALHADA_x000D_
TE EM PVC RIGIDO SOLDAVEL MARROM 3/4". A MARCA DEVERA VIR LITOGRAFADA NA PECA.</t>
        </r>
      </text>
    </comment>
    <comment ref="G778" authorId="0" shapeId="0" xr:uid="{087DA34F-8847-4817-ADCD-2B5C72D12BDE}">
      <text>
        <r>
          <rPr>
            <sz val="10"/>
            <color indexed="81"/>
            <rFont val="Lucida Console"/>
            <family val="3"/>
          </rPr>
          <t>_x000D_
Últ estimativa : 1.000_x000D_
Enviada em     : 17.12.2020_x000D_
Ata - Venc     : 101/20 - 27.04.2021</t>
        </r>
      </text>
    </comment>
    <comment ref="O778" authorId="0" shapeId="0" xr:uid="{5890AFF2-2323-485B-A68E-DC4A34771B95}">
      <text>
        <r>
          <rPr>
            <sz val="10"/>
            <color indexed="81"/>
            <rFont val="Lucida Console"/>
            <family val="3"/>
          </rPr>
          <t>_x000D_
Pertencia a ATA nº 101/20_x000D_
Estimativa de Renovação enviada em 17.12.2020 - Qtd 1.000_x000D_
PE  16/20 lote 12_x000D_
18.05.20 = Processo conferido, finalizado.</t>
        </r>
      </text>
    </comment>
    <comment ref="W778" authorId="0" shapeId="0" xr:uid="{7E3E1BAD-9046-4DF0-B09B-F23D0AE02E38}">
      <text>
        <r>
          <rPr>
            <sz val="10"/>
            <color indexed="81"/>
            <rFont val="Lucida Console"/>
            <family val="3"/>
          </rPr>
          <t>_x000D_
DM-Hidráulica</t>
        </r>
      </text>
    </comment>
    <comment ref="X778" authorId="0" shapeId="0" xr:uid="{30CFC9CF-6569-4F3F-8D8F-8E50B1568CEA}">
      <text>
        <r>
          <rPr>
            <sz val="10"/>
            <color indexed="81"/>
            <rFont val="Lucida Console"/>
            <family val="3"/>
          </rPr>
          <t>_x000D_
MATERIAL HIDRAULICO, CANOS, TUBOS, MANGUEIRAS, CONEXOES E ACESS.</t>
        </r>
      </text>
    </comment>
    <comment ref="Y778" authorId="0" shapeId="0" xr:uid="{ACA80159-0139-4E9F-A852-894DA7F40B47}">
      <text>
        <r>
          <rPr>
            <sz val="10"/>
            <color indexed="81"/>
            <rFont val="Lucida Console"/>
            <family val="3"/>
          </rPr>
          <t>_x000D_
ADAP. LUVAS.TES CURVAS COTOVELOS PLUGS FLANGES.....</t>
        </r>
      </text>
    </comment>
    <comment ref="AW778" authorId="0" shapeId="0" xr:uid="{16EE23CE-4D70-4454-9038-20D295185BFC}">
      <text>
        <r>
          <rPr>
            <sz val="10"/>
            <color indexed="81"/>
            <rFont val="Lucida Console"/>
            <family val="3"/>
          </rPr>
          <t>Tempo de Estoque (Meses)_x000D_
_x000D_
405,0</t>
        </r>
      </text>
    </comment>
    <comment ref="A779" authorId="0" shapeId="0" xr:uid="{8BC9CF91-039F-40AD-903C-F6564C4CE63E}">
      <text>
        <r>
          <rPr>
            <sz val="10"/>
            <color indexed="81"/>
            <rFont val="Lucida Console"/>
            <family val="3"/>
          </rPr>
          <t>_x000D_
61200</t>
        </r>
      </text>
    </comment>
    <comment ref="B779" authorId="0" shapeId="0" xr:uid="{80878688-2DD4-4993-BDFE-DD5B99270418}">
      <text>
        <r>
          <rPr>
            <sz val="10"/>
            <color indexed="81"/>
            <rFont val="Lucida Console"/>
            <family val="3"/>
          </rPr>
          <t xml:space="preserve">DESCRIÇÃO DETALHADA_x000D_
TE EM PVC RIGIDO SOLDAVEL ROSCA AZUL - 3/4", DE ACORDO COM A NORMA NBR 5648 E A MARCA DEVERA VIR LITOGRAFADA NA PECA   </t>
        </r>
      </text>
    </comment>
    <comment ref="G779" authorId="0" shapeId="0" xr:uid="{E2951347-88D5-45ED-9A3B-DAE77BCA24C8}">
      <text>
        <r>
          <rPr>
            <sz val="10"/>
            <color indexed="81"/>
            <rFont val="Lucida Console"/>
            <family val="3"/>
          </rPr>
          <t>_x000D_
Últ estimativa : 250_x000D_
Enviada em     : 31.07.2019_x000D_
Ata - Venc     : 191/20 - 07.09.2021</t>
        </r>
      </text>
    </comment>
    <comment ref="O779" authorId="0" shapeId="0" xr:uid="{7E4EF88E-433F-48E5-91FD-1F27528EDCAC}">
      <text>
        <r>
          <rPr>
            <sz val="10"/>
            <color indexed="81"/>
            <rFont val="Lucida Console"/>
            <family val="3"/>
          </rPr>
          <t>_x000D_
Pertencia a ATA nº 191/20_x000D_
Estimativa de Renovação enviada em 31.07.2019 - Qtd 250_x000D_
PE  10/20 lote 37 (Impróspero)_x000D_
30.04.20 = Processo conferido, finalizado.</t>
        </r>
      </text>
    </comment>
    <comment ref="W779" authorId="0" shapeId="0" xr:uid="{08DB3FC3-9F61-41D6-BF06-4403CF12CA10}">
      <text>
        <r>
          <rPr>
            <sz val="10"/>
            <color indexed="81"/>
            <rFont val="Lucida Console"/>
            <family val="3"/>
          </rPr>
          <t>_x000D_
DM-Hidráulica</t>
        </r>
      </text>
    </comment>
    <comment ref="X779" authorId="0" shapeId="0" xr:uid="{B02F40C0-11C8-46BF-8F93-116679C9834F}">
      <text>
        <r>
          <rPr>
            <sz val="10"/>
            <color indexed="81"/>
            <rFont val="Lucida Console"/>
            <family val="3"/>
          </rPr>
          <t>_x000D_
MATERIAL HIDRAULICO, CANOS, TUBOS, MANGUEIRAS, CONEXOES E ACESS.</t>
        </r>
      </text>
    </comment>
    <comment ref="Y779" authorId="0" shapeId="0" xr:uid="{4FACF28F-F3C7-4030-9F88-9F3C2F91817A}">
      <text>
        <r>
          <rPr>
            <sz val="10"/>
            <color indexed="81"/>
            <rFont val="Lucida Console"/>
            <family val="3"/>
          </rPr>
          <t>_x000D_
ADAP. LUVAS.TES CURVAS COTOVELOS PLUGS FLANGES.....</t>
        </r>
      </text>
    </comment>
    <comment ref="AW779" authorId="0" shapeId="0" xr:uid="{A6093A64-3B29-4A0C-AAE8-486EA8C6E94D}">
      <text>
        <r>
          <rPr>
            <sz val="10"/>
            <color indexed="81"/>
            <rFont val="Lucida Console"/>
            <family val="3"/>
          </rPr>
          <t>Tempo de Estoque (Meses)_x000D_
_x000D_
69,0</t>
        </r>
      </text>
    </comment>
    <comment ref="A780" authorId="0" shapeId="0" xr:uid="{D02A7CEF-4305-483F-AD04-6517805B8489}">
      <text>
        <r>
          <rPr>
            <sz val="10"/>
            <color indexed="81"/>
            <rFont val="Lucida Console"/>
            <family val="3"/>
          </rPr>
          <t>_x000D_
64044</t>
        </r>
      </text>
    </comment>
    <comment ref="B780" authorId="0" shapeId="0" xr:uid="{69C0B131-7570-4CA7-A6D0-30B9F2D9A919}">
      <text>
        <r>
          <rPr>
            <sz val="10"/>
            <color indexed="81"/>
            <rFont val="Lucida Console"/>
            <family val="3"/>
          </rPr>
          <t>DESCRIÇÃO DETALHADA_x000D_
TELA DE ARAME GALVANIZADO - FIO 10 - MALHA 2.1/2" X 2 M DE ALTURA</t>
        </r>
      </text>
    </comment>
    <comment ref="G780" authorId="0" shapeId="0" xr:uid="{1C59FAF1-77E6-4A59-B514-39F026E683F9}">
      <text>
        <r>
          <rPr>
            <sz val="10"/>
            <color indexed="81"/>
            <rFont val="Lucida Console"/>
            <family val="3"/>
          </rPr>
          <t>_x000D_
Últ estimativa : 400_x000D_
Enviada em     : 14.02.2020_x000D_
Ata - Venc     : 147/20 - 06.07.2021</t>
        </r>
      </text>
    </comment>
    <comment ref="W780" authorId="0" shapeId="0" xr:uid="{A3031962-BFAB-4947-BD77-014EF1F30716}">
      <text>
        <r>
          <rPr>
            <sz val="10"/>
            <color indexed="81"/>
            <rFont val="Lucida Console"/>
            <family val="3"/>
          </rPr>
          <t>_x000D_
DM-Construção</t>
        </r>
      </text>
    </comment>
    <comment ref="X780" authorId="0" shapeId="0" xr:uid="{9E20BCFA-213F-45F6-B54C-312FDC5C0346}">
      <text>
        <r>
          <rPr>
            <sz val="10"/>
            <color indexed="81"/>
            <rFont val="Lucida Console"/>
            <family val="3"/>
          </rPr>
          <t>_x000D_
MAT.E EQUIP. P/ CONSTR.CIVIL E CONSERV. DE VIAS PUBL.</t>
        </r>
      </text>
    </comment>
    <comment ref="Y780" authorId="0" shapeId="0" xr:uid="{5936A0F6-3A71-438D-81F6-DB8BBE383451}">
      <text>
        <r>
          <rPr>
            <sz val="10"/>
            <color indexed="81"/>
            <rFont val="Lucida Console"/>
            <family val="3"/>
          </rPr>
          <t>_x000D_
TELAS DE MALHA FINA, GROSSA, DE ALAMBRADO E MOUROES</t>
        </r>
      </text>
    </comment>
    <comment ref="AW780" authorId="0" shapeId="0" xr:uid="{618C2C87-771F-4F42-8EC8-F375D02A98DB}">
      <text>
        <r>
          <rPr>
            <sz val="10"/>
            <color indexed="81"/>
            <rFont val="Lucida Console"/>
            <family val="3"/>
          </rPr>
          <t>Tempo de Estoque (Meses)_x000D_
_x000D_
320,0</t>
        </r>
      </text>
    </comment>
    <comment ref="A781" authorId="0" shapeId="0" xr:uid="{7B8135D3-7939-488F-9805-E053DDC8DDCB}">
      <text>
        <r>
          <rPr>
            <sz val="10"/>
            <color indexed="81"/>
            <rFont val="Lucida Console"/>
            <family val="3"/>
          </rPr>
          <t>_x000D_
54680</t>
        </r>
      </text>
    </comment>
    <comment ref="B781" authorId="0" shapeId="0" xr:uid="{22560D07-DB5D-46C3-8E08-95A46FE95023}">
      <text>
        <r>
          <rPr>
            <sz val="10"/>
            <color indexed="81"/>
            <rFont val="Lucida Console"/>
            <family val="3"/>
          </rPr>
          <t>DESCRIÇÃO DETALHADA_x000D_
TELA DE ARAME GALVANIZADO - FIO 10 - MALHA 2.1/2" X 4 METROS DE ALTURA</t>
        </r>
      </text>
    </comment>
    <comment ref="G781" authorId="0" shapeId="0" xr:uid="{E70C61F1-94D4-4DBC-8A39-FEB77303FB0A}">
      <text>
        <r>
          <rPr>
            <sz val="10"/>
            <color indexed="81"/>
            <rFont val="Lucida Console"/>
            <family val="3"/>
          </rPr>
          <t>_x000D_
Últ estimativa : 400_x000D_
Enviada em     : 14.02.2020_x000D_
Ata - Venc     : 147/20 - 06.07.2021</t>
        </r>
      </text>
    </comment>
    <comment ref="W781" authorId="0" shapeId="0" xr:uid="{0AAC409C-389C-47CA-A3E5-9C046081F58A}">
      <text>
        <r>
          <rPr>
            <sz val="10"/>
            <color indexed="81"/>
            <rFont val="Lucida Console"/>
            <family val="3"/>
          </rPr>
          <t>_x000D_
DM-Construção</t>
        </r>
      </text>
    </comment>
    <comment ref="X781" authorId="0" shapeId="0" xr:uid="{FB9D6DD2-2682-4186-8321-4EF25628A050}">
      <text>
        <r>
          <rPr>
            <sz val="10"/>
            <color indexed="81"/>
            <rFont val="Lucida Console"/>
            <family val="3"/>
          </rPr>
          <t>_x000D_
MAT.E EQUIP. P/ CONSTR.CIVIL E CONSERV. DE VIAS PUBL.</t>
        </r>
      </text>
    </comment>
    <comment ref="Y781" authorId="0" shapeId="0" xr:uid="{2DABEEF6-5F55-459E-853C-010D6C03818C}">
      <text>
        <r>
          <rPr>
            <sz val="10"/>
            <color indexed="81"/>
            <rFont val="Lucida Console"/>
            <family val="3"/>
          </rPr>
          <t>_x000D_
TELAS DE MALHA FINA, GROSSA, DE ALAMBRADO E MOUROES</t>
        </r>
      </text>
    </comment>
    <comment ref="AW781" authorId="0" shapeId="0" xr:uid="{3F2B9BB3-1A2F-42FE-93E7-0A9071DC24DE}">
      <text>
        <r>
          <rPr>
            <sz val="10"/>
            <color indexed="81"/>
            <rFont val="Lucida Console"/>
            <family val="3"/>
          </rPr>
          <t>Tempo de Estoque (Meses)_x000D_
_x000D_
130,0</t>
        </r>
      </text>
    </comment>
    <comment ref="A782" authorId="0" shapeId="0" xr:uid="{29B0EC04-FD82-48CC-B1FA-C58F0D7E5C35}">
      <text>
        <r>
          <rPr>
            <sz val="10"/>
            <color indexed="81"/>
            <rFont val="Lucida Console"/>
            <family val="3"/>
          </rPr>
          <t>_x000D_
133433</t>
        </r>
      </text>
    </comment>
    <comment ref="B782" authorId="0" shapeId="0" xr:uid="{8A422329-B945-41AF-A5D3-FBE19A38052B}">
      <text>
        <r>
          <rPr>
            <sz val="10"/>
            <color indexed="81"/>
            <rFont val="Lucida Console"/>
            <family val="3"/>
          </rPr>
          <t>DESCRIÇÃO DETALHADA_x000D_
TELA EM ACO INOX 304, MALHA 14, DIAMETRO DO FIO 0,25 MM, LARGURA 1.200 MM (PODENDO VARIAR +/- 50 MM) - ROLO COM 30 METROS.</t>
        </r>
      </text>
    </comment>
    <comment ref="G782" authorId="0" shapeId="0" xr:uid="{62FACD4B-8D7B-48B8-B15B-20896644DD0A}">
      <text>
        <r>
          <rPr>
            <sz val="10"/>
            <color indexed="81"/>
            <rFont val="Lucida Console"/>
            <family val="3"/>
          </rPr>
          <t>_x000D_
Últ estimativa : 40_x000D_
Enviada em     : 19.05.2021_x000D_
Ata - Venc     : 109/17 - 01.07.2018</t>
        </r>
      </text>
    </comment>
    <comment ref="O782" authorId="0" shapeId="0" xr:uid="{F8114883-68CC-4A16-AD3A-C894F78879BD}">
      <text>
        <r>
          <rPr>
            <sz val="10"/>
            <color indexed="81"/>
            <rFont val="Lucida Console"/>
            <family val="3"/>
          </rPr>
          <t>_x000D_
Pertencia a ATA nº 109/17_x000D_
Estimativa de Renovação enviada em 19.05.2021 - Qtd 40_x000D_
PP 129/18 lote 6 (Impróspero)_x000D_
17.09.18 = Processo finalizado. Ata 186/18.</t>
        </r>
      </text>
    </comment>
    <comment ref="W782" authorId="0" shapeId="0" xr:uid="{5B9E11CF-53DB-4E92-8D0F-386F397DA553}">
      <text>
        <r>
          <rPr>
            <sz val="10"/>
            <color indexed="81"/>
            <rFont val="Lucida Console"/>
            <family val="3"/>
          </rPr>
          <t>_x000D_
DM-Construção</t>
        </r>
      </text>
    </comment>
    <comment ref="X782" authorId="0" shapeId="0" xr:uid="{596D6971-9B3F-4DD6-9367-B223394CE34E}">
      <text>
        <r>
          <rPr>
            <sz val="10"/>
            <color indexed="81"/>
            <rFont val="Lucida Console"/>
            <family val="3"/>
          </rPr>
          <t>_x000D_
MAT.E EQUIP. P/ CONSTR.CIVIL E CONSERV. DE VIAS PUBL.</t>
        </r>
      </text>
    </comment>
    <comment ref="Y782" authorId="0" shapeId="0" xr:uid="{343DF0CC-B3BB-457E-A0E4-79282072074F}">
      <text>
        <r>
          <rPr>
            <sz val="10"/>
            <color indexed="81"/>
            <rFont val="Lucida Console"/>
            <family val="3"/>
          </rPr>
          <t>_x000D_
TELAS DE MALHA FINA, GROSSA, DE ALAMBRADO E MOUROES</t>
        </r>
      </text>
    </comment>
    <comment ref="AW782" authorId="0" shapeId="0" xr:uid="{711B25B8-EA5D-40AB-AD1E-992F8EE668B1}">
      <text>
        <r>
          <rPr>
            <sz val="10"/>
            <color indexed="81"/>
            <rFont val="Lucida Console"/>
            <family val="3"/>
          </rPr>
          <t>Tempo de Estoque (Meses)_x000D_
_x000D_
153,0</t>
        </r>
      </text>
    </comment>
    <comment ref="A783" authorId="0" shapeId="0" xr:uid="{B9690C95-4D19-4AE4-A530-ABD30DB9B160}">
      <text>
        <r>
          <rPr>
            <sz val="10"/>
            <color indexed="81"/>
            <rFont val="Lucida Console"/>
            <family val="3"/>
          </rPr>
          <t>_x000D_
80298</t>
        </r>
      </text>
    </comment>
    <comment ref="B783" authorId="0" shapeId="0" xr:uid="{43E6D3FE-914D-4759-A618-030773069CD8}">
      <text>
        <r>
          <rPr>
            <sz val="10"/>
            <color indexed="81"/>
            <rFont val="Lucida Console"/>
            <family val="3"/>
          </rPr>
          <t>DESCRIÇÃO DETALHADA_x000D_
TELA ONDULADA FIO 14, MALHA 3/4 - MED. 10 X 2,00 M</t>
        </r>
      </text>
    </comment>
    <comment ref="G783" authorId="0" shapeId="0" xr:uid="{C72B90B7-DD6E-4F46-927B-20C63729B5EC}">
      <text>
        <r>
          <rPr>
            <sz val="10"/>
            <color indexed="81"/>
            <rFont val="Lucida Console"/>
            <family val="3"/>
          </rPr>
          <t>_x000D_
Últ estimativa : 200_x000D_
Enviada em     : 26.04.2018_x000D_
Ata - Venc     : 186/18 - 04.09.2019</t>
        </r>
      </text>
    </comment>
    <comment ref="O783" authorId="0" shapeId="0" xr:uid="{DCA1F595-888D-4E0F-B3E9-4F7483EA4657}">
      <text>
        <r>
          <rPr>
            <sz val="10"/>
            <color indexed="81"/>
            <rFont val="Lucida Console"/>
            <family val="3"/>
          </rPr>
          <t>_x000D_
Pertencia a ATA nº 186/18_x000D_
Estimativa de Renovação enviada em 26.04.2018 - Qtd 200_x000D_
PP 102/19 lote 4 (Impróspero)_x000D_
12.09.19 = Processo encerrado, não será reaberto o certame (DESERTO)</t>
        </r>
      </text>
    </comment>
    <comment ref="W783" authorId="0" shapeId="0" xr:uid="{DF388D98-9E25-4E71-8440-0EC0657C39F1}">
      <text>
        <r>
          <rPr>
            <sz val="10"/>
            <color indexed="81"/>
            <rFont val="Lucida Console"/>
            <family val="3"/>
          </rPr>
          <t>_x000D_
DM-Construção</t>
        </r>
      </text>
    </comment>
    <comment ref="X783" authorId="0" shapeId="0" xr:uid="{1F79EDB1-F170-45CB-AB20-845DDAF6BCFC}">
      <text>
        <r>
          <rPr>
            <sz val="10"/>
            <color indexed="81"/>
            <rFont val="Lucida Console"/>
            <family val="3"/>
          </rPr>
          <t>_x000D_
MAT.E EQUIP. P/ CONSTR.CIVIL E CONSERV. DE VIAS PUBL.</t>
        </r>
      </text>
    </comment>
    <comment ref="Y783" authorId="0" shapeId="0" xr:uid="{913591E7-06CD-4704-BDCD-7C76ED759748}">
      <text>
        <r>
          <rPr>
            <sz val="10"/>
            <color indexed="81"/>
            <rFont val="Lucida Console"/>
            <family val="3"/>
          </rPr>
          <t>_x000D_
TELAS DE MALHA FINA, GROSSA, DE ALAMBRADO E MOUROES</t>
        </r>
      </text>
    </comment>
    <comment ref="AW783" authorId="0" shapeId="0" xr:uid="{45A95EA5-0E8C-478F-9560-760E86A739A8}">
      <text>
        <r>
          <rPr>
            <sz val="10"/>
            <color indexed="81"/>
            <rFont val="Lucida Console"/>
            <family val="3"/>
          </rPr>
          <t>Tempo de Estoque (Meses)_x000D_
_x000D_
35,0</t>
        </r>
      </text>
    </comment>
    <comment ref="A784" authorId="0" shapeId="0" xr:uid="{7BD512E3-F654-437C-9A23-F17BB5937BEA}">
      <text>
        <r>
          <rPr>
            <sz val="10"/>
            <color indexed="81"/>
            <rFont val="Lucida Console"/>
            <family val="3"/>
          </rPr>
          <t>_x000D_
40086</t>
        </r>
      </text>
    </comment>
    <comment ref="B784" authorId="0" shapeId="0" xr:uid="{BFA1145E-468F-4D88-BCED-251734A05186}">
      <text>
        <r>
          <rPr>
            <sz val="10"/>
            <color indexed="81"/>
            <rFont val="Lucida Console"/>
            <family val="3"/>
          </rPr>
          <t>DESCRIÇÃO DETALHADA_x000D_
TELHA DE BARRO COZIDO - TIPO ROMANA</t>
        </r>
      </text>
    </comment>
    <comment ref="G784" authorId="0" shapeId="0" xr:uid="{E6029764-2442-4A36-B454-803BB9EA4E7E}">
      <text>
        <r>
          <rPr>
            <sz val="10"/>
            <color indexed="81"/>
            <rFont val="Lucida Console"/>
            <family val="3"/>
          </rPr>
          <t>_x000D_
Últ estimativa : 0_x000D_
Enviada em     : 25.09.2019_x000D_
Ata - Venc     : 194/17 - 13.11.2018</t>
        </r>
      </text>
    </comment>
    <comment ref="O784" authorId="0" shapeId="0" xr:uid="{10EE96E8-1D87-4131-9945-B875E2DDBF37}">
      <text>
        <r>
          <rPr>
            <sz val="10"/>
            <color indexed="81"/>
            <rFont val="Lucida Console"/>
            <family val="3"/>
          </rPr>
          <t>_x000D_
Pertencia a ATA nº 194/17_x000D_
Estimativa de Renovação enviada em 25.09.2019 - Qtd _x000D_
PE  26/21 lote 11 (Impróspero)_x000D_
16.03.21 = Processo finalizado. Ata 105/21.</t>
        </r>
      </text>
    </comment>
    <comment ref="W784" authorId="0" shapeId="0" xr:uid="{843A9E2B-AC59-4C80-898F-DBF4001A2B58}">
      <text>
        <r>
          <rPr>
            <sz val="10"/>
            <color indexed="81"/>
            <rFont val="Lucida Console"/>
            <family val="3"/>
          </rPr>
          <t>_x000D_
DM-Construção</t>
        </r>
      </text>
    </comment>
    <comment ref="X784" authorId="0" shapeId="0" xr:uid="{B8E013C0-0D6A-4B4E-9E7B-09B3EE0A0280}">
      <text>
        <r>
          <rPr>
            <sz val="10"/>
            <color indexed="81"/>
            <rFont val="Lucida Console"/>
            <family val="3"/>
          </rPr>
          <t>_x000D_
MAT.E EQUIP. P/ CONSTR.CIVIL E CONSERV. DE VIAS PUBL.</t>
        </r>
      </text>
    </comment>
    <comment ref="Y784" authorId="0" shapeId="0" xr:uid="{9C5D4C2A-F8F1-4394-9520-C30FF9459B2D}">
      <text>
        <r>
          <rPr>
            <sz val="10"/>
            <color indexed="81"/>
            <rFont val="Lucida Console"/>
            <family val="3"/>
          </rPr>
          <t>_x000D_
TELHAS. CUMEEIRAS E ELEM. DE TELH. E CHAP. DE CIM. AMIANT</t>
        </r>
      </text>
    </comment>
    <comment ref="AW784" authorId="0" shapeId="0" xr:uid="{909209DC-D6F8-47A5-8D25-F847ABD49D79}">
      <text>
        <r>
          <rPr>
            <sz val="10"/>
            <color indexed="81"/>
            <rFont val="Lucida Console"/>
            <family val="3"/>
          </rPr>
          <t>Tempo de Estoque (Meses)_x000D_
_x000D_
927,0</t>
        </r>
      </text>
    </comment>
    <comment ref="A785" authorId="0" shapeId="0" xr:uid="{A12FA024-E7DE-4626-9FCF-52702D484347}">
      <text>
        <r>
          <rPr>
            <sz val="10"/>
            <color indexed="81"/>
            <rFont val="Lucida Console"/>
            <family val="3"/>
          </rPr>
          <t>_x000D_
114297</t>
        </r>
      </text>
    </comment>
    <comment ref="B785" authorId="0" shapeId="0" xr:uid="{C0B74675-A585-4765-8119-9C2006AD1747}">
      <text>
        <r>
          <rPr>
            <sz val="10"/>
            <color indexed="81"/>
            <rFont val="Lucida Console"/>
            <family val="3"/>
          </rPr>
          <t>DESCRIÇÃO DETALHADA_x000D_
TELHA DE CONCRETO, INCLINACAO MINIMA : 30 OU 16, 40º. SOBREPOSICAO TRANSVERSAL: 10 CM. RESISTENCIA A FLEXAO: ACIMA DE 300 KG, SEGUNDO AS NORMAS TECNICAS ABNT: NBR 13858-1 / 13858-2</t>
        </r>
      </text>
    </comment>
    <comment ref="G785" authorId="0" shapeId="0" xr:uid="{14CF137B-909A-49E4-AF58-3143E8332D8A}">
      <text>
        <r>
          <rPr>
            <sz val="10"/>
            <color indexed="81"/>
            <rFont val="Lucida Console"/>
            <family val="3"/>
          </rPr>
          <t>_x000D_
Últ estimativa : 0_x000D_
Enviada em     : 08.09.2020_x000D_
Ata - Venc     : 292/19 - 17.12.2020</t>
        </r>
      </text>
    </comment>
    <comment ref="O785" authorId="0" shapeId="0" xr:uid="{5A53DBD3-A269-48A8-9FC0-6780A496E2EB}">
      <text>
        <r>
          <rPr>
            <sz val="10"/>
            <color indexed="81"/>
            <rFont val="Lucida Console"/>
            <family val="3"/>
          </rPr>
          <t>_x000D_
Pertencia a ATA nº 292/19_x000D_
Estimativa de Renovação enviada em 08.09.2020 - Qtd _x000D_
PE  26/21 lote 23 (Impróspero)_x000D_
16.03.21 = Processo finalizado. Ata 105/21.</t>
        </r>
      </text>
    </comment>
    <comment ref="W785" authorId="0" shapeId="0" xr:uid="{356C655E-48BE-4922-8A2F-AA6F9951E9D4}">
      <text>
        <r>
          <rPr>
            <sz val="10"/>
            <color indexed="81"/>
            <rFont val="Lucida Console"/>
            <family val="3"/>
          </rPr>
          <t>_x000D_
DM-Construção</t>
        </r>
      </text>
    </comment>
    <comment ref="X785" authorId="0" shapeId="0" xr:uid="{10C47F85-B862-45C6-A048-D2A07E7B9751}">
      <text>
        <r>
          <rPr>
            <sz val="10"/>
            <color indexed="81"/>
            <rFont val="Lucida Console"/>
            <family val="3"/>
          </rPr>
          <t>_x000D_
MAT.E EQUIP. P/ CONSTR.CIVIL E CONSERV. DE VIAS PUBL.</t>
        </r>
      </text>
    </comment>
    <comment ref="Y785" authorId="0" shapeId="0" xr:uid="{EF5D6AE7-96AA-485A-AA0D-032E26CFBD0D}">
      <text>
        <r>
          <rPr>
            <sz val="10"/>
            <color indexed="81"/>
            <rFont val="Lucida Console"/>
            <family val="3"/>
          </rPr>
          <t>_x000D_
TELHAS. CUMEEIRAS E ELEM. DE TELH. E CHAP. DE CIM. AMIANT</t>
        </r>
      </text>
    </comment>
    <comment ref="AW785" authorId="0" shapeId="0" xr:uid="{40AF0210-1C6A-402B-A7DE-DAB007AF5DFC}">
      <text>
        <r>
          <rPr>
            <sz val="10"/>
            <color indexed="81"/>
            <rFont val="Lucida Console"/>
            <family val="3"/>
          </rPr>
          <t>Tempo de Estoque (Meses)_x000D_
_x000D_
4.224,0</t>
        </r>
      </text>
    </comment>
    <comment ref="A786" authorId="0" shapeId="0" xr:uid="{ACD99AD8-619D-4D45-A161-B0EE58ED1904}">
      <text>
        <r>
          <rPr>
            <sz val="10"/>
            <color indexed="81"/>
            <rFont val="Lucida Console"/>
            <family val="3"/>
          </rPr>
          <t>_x000D_
76218</t>
        </r>
      </text>
    </comment>
    <comment ref="B786" authorId="0" shapeId="0" xr:uid="{5354949C-E004-4FB0-ACB6-1553763F733A}">
      <text>
        <r>
          <rPr>
            <sz val="10"/>
            <color indexed="81"/>
            <rFont val="Lucida Console"/>
            <family val="3"/>
          </rPr>
          <t>DESCRIÇÃO DETALHADA_x000D_
TELHA DE FIBROCIMENTO - 0,90 X 8,20 M - TIPO CANALETE</t>
        </r>
      </text>
    </comment>
    <comment ref="G786" authorId="0" shapeId="0" xr:uid="{0C3E1158-2D6A-43EE-904C-C98850748BB8}">
      <text>
        <r>
          <rPr>
            <sz val="10"/>
            <color indexed="81"/>
            <rFont val="Lucida Console"/>
            <family val="3"/>
          </rPr>
          <t>_x000D_
Últ estimativa : 0_x000D_
Enviada em     : 24.10.2019_x000D_
Ata - Venc     : 47/19 - 17.02.2020</t>
        </r>
      </text>
    </comment>
    <comment ref="O786" authorId="0" shapeId="0" xr:uid="{A80561BF-7E8A-4B92-B259-24E97CD2E1F1}">
      <text>
        <r>
          <rPr>
            <sz val="10"/>
            <color indexed="81"/>
            <rFont val="Lucida Console"/>
            <family val="3"/>
          </rPr>
          <t>_x000D_
Pertencia a ATA nº 47/19_x000D_
Estimativa de Renovação enviada em 24.10.2019 - Qtd _x000D_
PE  99/20 lote 10_x000D_
03.08.20 = Finalizado</t>
        </r>
      </text>
    </comment>
    <comment ref="W786" authorId="0" shapeId="0" xr:uid="{E01517B6-8FF7-4231-A4DD-4818A0977C3E}">
      <text>
        <r>
          <rPr>
            <sz val="10"/>
            <color indexed="81"/>
            <rFont val="Lucida Console"/>
            <family val="3"/>
          </rPr>
          <t>_x000D_
DM-Construção</t>
        </r>
      </text>
    </comment>
    <comment ref="X786" authorId="0" shapeId="0" xr:uid="{4EEBE946-1C37-4EAA-AFE0-2A2A11CD6546}">
      <text>
        <r>
          <rPr>
            <sz val="10"/>
            <color indexed="81"/>
            <rFont val="Lucida Console"/>
            <family val="3"/>
          </rPr>
          <t>_x000D_
MAT.E EQUIP. P/ CONSTR.CIVIL E CONSERV. DE VIAS PUBL.</t>
        </r>
      </text>
    </comment>
    <comment ref="Y786" authorId="0" shapeId="0" xr:uid="{8330A757-9494-4E7A-A7CA-B044DBFBA27A}">
      <text>
        <r>
          <rPr>
            <sz val="10"/>
            <color indexed="81"/>
            <rFont val="Lucida Console"/>
            <family val="3"/>
          </rPr>
          <t>_x000D_
TELHAS. CUMEEIRAS E ELEM. DE TELH. E CHAP. DE CIM. AMIANT</t>
        </r>
      </text>
    </comment>
    <comment ref="AW786" authorId="0" shapeId="0" xr:uid="{B5FBFA1D-917A-4B22-9C7F-1E3D647C113F}">
      <text>
        <r>
          <rPr>
            <sz val="10"/>
            <color indexed="81"/>
            <rFont val="Lucida Console"/>
            <family val="3"/>
          </rPr>
          <t>Tempo de Estoque (Meses)_x000D_
_x000D_
36,0</t>
        </r>
      </text>
    </comment>
    <comment ref="A787" authorId="0" shapeId="0" xr:uid="{A5FFFA0C-FEF3-41D1-8ABD-E74CA6E4BC36}">
      <text>
        <r>
          <rPr>
            <sz val="10"/>
            <color indexed="81"/>
            <rFont val="Lucida Console"/>
            <family val="3"/>
          </rPr>
          <t>_x000D_
106375</t>
        </r>
      </text>
    </comment>
    <comment ref="B787" authorId="0" shapeId="0" xr:uid="{B22DE4BA-0031-46B5-873D-23A7AF0A5D54}">
      <text>
        <r>
          <rPr>
            <sz val="10"/>
            <color indexed="81"/>
            <rFont val="Lucida Console"/>
            <family val="3"/>
          </rPr>
          <t>DESCRIÇÃO DETALHADA_x000D_
TELHA EM CIMENTO REFORCADO COM FIO SINTETICO(CRFS), TIPO ONDULADA, MEDINDO (1,83MX1,10MX6MM), CONFORME NBR 5640,5639,8055</t>
        </r>
      </text>
    </comment>
    <comment ref="G787" authorId="0" shapeId="0" xr:uid="{476996A6-DF3F-47DD-A3A0-266128504BC1}">
      <text>
        <r>
          <rPr>
            <sz val="10"/>
            <color indexed="81"/>
            <rFont val="Lucida Console"/>
            <family val="3"/>
          </rPr>
          <t>_x000D_
Últ estimativa : 1.050_x000D_
Enviada em     : 22.04.2021_x000D_
Ata - Venc     : 174/20 - 16.08.2021</t>
        </r>
      </text>
    </comment>
    <comment ref="O787" authorId="0" shapeId="0" xr:uid="{AA892550-76D2-4104-A250-30F44D67561F}">
      <text>
        <r>
          <rPr>
            <sz val="10"/>
            <color indexed="81"/>
            <rFont val="Lucida Console"/>
            <family val="3"/>
          </rPr>
          <t xml:space="preserve">_x000D_
Pertencia a ATA nº 174/20_x000D_
Estimativa de Renovação enviada em 22.04.2021 - Qtd 1.050_x000D_
PE 120/21 lote _x000D_
 = </t>
        </r>
      </text>
    </comment>
    <comment ref="W787" authorId="0" shapeId="0" xr:uid="{9B30F0D3-759F-46D3-BED6-D696C47E5087}">
      <text>
        <r>
          <rPr>
            <sz val="10"/>
            <color indexed="81"/>
            <rFont val="Lucida Console"/>
            <family val="3"/>
          </rPr>
          <t>_x000D_
DM-Construção</t>
        </r>
      </text>
    </comment>
    <comment ref="X787" authorId="0" shapeId="0" xr:uid="{238D2E46-7D95-476D-8EBE-2748D12166FC}">
      <text>
        <r>
          <rPr>
            <sz val="10"/>
            <color indexed="81"/>
            <rFont val="Lucida Console"/>
            <family val="3"/>
          </rPr>
          <t>_x000D_
MAT.E EQUIP. P/ CONSTR.CIVIL E CONSERV. DE VIAS PUBL.</t>
        </r>
      </text>
    </comment>
    <comment ref="Y787" authorId="0" shapeId="0" xr:uid="{0295F821-15CC-4D5D-BBAF-853E32F5D94E}">
      <text>
        <r>
          <rPr>
            <sz val="10"/>
            <color indexed="81"/>
            <rFont val="Lucida Console"/>
            <family val="3"/>
          </rPr>
          <t>_x000D_
TELHAS. CUMEEIRAS E ELEM. DE TELH. E CHAP. DE CIM. AMIANT</t>
        </r>
      </text>
    </comment>
    <comment ref="AC787" authorId="0" shapeId="0" xr:uid="{F3C5B5D5-8712-4202-BBB5-E0B054A4E092}">
      <text>
        <r>
          <rPr>
            <sz val="10"/>
            <color indexed="81"/>
            <rFont val="Lucida Console"/>
            <family val="3"/>
          </rPr>
          <t>_x000D_
AF 10.509/23 | Vc 28.09.2023 | Saldo  1.000 | RELLEK TEK COMERCIAL LTDA ( 162825 )</t>
        </r>
      </text>
    </comment>
    <comment ref="AG787" authorId="0" shapeId="0" xr:uid="{7F421547-790D-473C-9F84-A5B561030434}">
      <text>
        <r>
          <rPr>
            <sz val="10"/>
            <color indexed="81"/>
            <rFont val="Lucida Console"/>
            <family val="3"/>
          </rPr>
          <t>_x000D_
AF 10.509/23 | Vc 28.09.2023 | Saldo  1.000 | RELLEK TEK COMERCIAL LTDA ( 162825 )</t>
        </r>
      </text>
    </comment>
    <comment ref="AW787" authorId="0" shapeId="0" xr:uid="{9D61549F-A301-4198-89EB-CBC2239E642B}">
      <text>
        <r>
          <rPr>
            <sz val="10"/>
            <color indexed="81"/>
            <rFont val="Lucida Console"/>
            <family val="3"/>
          </rPr>
          <t>Tempo de Estoque (Meses)_x000D_
_x000D_
1.000,0</t>
        </r>
      </text>
    </comment>
    <comment ref="A788" authorId="0" shapeId="0" xr:uid="{3B4FD8E4-5010-484F-A7C1-431FD58E2795}">
      <text>
        <r>
          <rPr>
            <sz val="10"/>
            <color indexed="81"/>
            <rFont val="Lucida Console"/>
            <family val="3"/>
          </rPr>
          <t>_x000D_
106376</t>
        </r>
      </text>
    </comment>
    <comment ref="B788" authorId="0" shapeId="0" xr:uid="{A2F63E45-BC07-4425-9669-60AB9D220B4A}">
      <text>
        <r>
          <rPr>
            <sz val="10"/>
            <color indexed="81"/>
            <rFont val="Lucida Console"/>
            <family val="3"/>
          </rPr>
          <t>DESCRIÇÃO DETALHADA_x000D_
TELHA EM CIMENTO REFORCADO COM FIO SINTETICO(CRFS), TIPO ONDULADA, MEDINDO (2,44MX1,10MX6MM), CONFORME NBR 5640,5639,8055</t>
        </r>
      </text>
    </comment>
    <comment ref="G788" authorId="0" shapeId="0" xr:uid="{678036D6-707C-41C9-BDE8-2902735D1E45}">
      <text>
        <r>
          <rPr>
            <sz val="10"/>
            <color indexed="81"/>
            <rFont val="Lucida Console"/>
            <family val="3"/>
          </rPr>
          <t>_x000D_
Últ estimativa : 4.000_x000D_
Enviada em     : 22.04.2021_x000D_
Ata - Venc     : 174/20 - 16.08.2021</t>
        </r>
      </text>
    </comment>
    <comment ref="O788" authorId="0" shapeId="0" xr:uid="{3D39BF59-D5EE-48BB-887B-00BF0FFB8BA2}">
      <text>
        <r>
          <rPr>
            <sz val="10"/>
            <color indexed="81"/>
            <rFont val="Lucida Console"/>
            <family val="3"/>
          </rPr>
          <t xml:space="preserve">_x000D_
Pertencia a ATA nº 174/20_x000D_
Estimativa de Renovação enviada em 22.04.2021 - Qtd 4.000_x000D_
PE 120/21 lote _x000D_
 = </t>
        </r>
      </text>
    </comment>
    <comment ref="W788" authorId="0" shapeId="0" xr:uid="{097CF0F8-10FE-4B67-805A-16DEA06ABB62}">
      <text>
        <r>
          <rPr>
            <sz val="10"/>
            <color indexed="81"/>
            <rFont val="Lucida Console"/>
            <family val="3"/>
          </rPr>
          <t>_x000D_
DM-Construção</t>
        </r>
      </text>
    </comment>
    <comment ref="X788" authorId="0" shapeId="0" xr:uid="{5323B3A6-A07F-44A9-AE33-07D05DA15411}">
      <text>
        <r>
          <rPr>
            <sz val="10"/>
            <color indexed="81"/>
            <rFont val="Lucida Console"/>
            <family val="3"/>
          </rPr>
          <t>_x000D_
MAT.E EQUIP. P/ CONSTR.CIVIL E CONSERV. DE VIAS PUBL.</t>
        </r>
      </text>
    </comment>
    <comment ref="Y788" authorId="0" shapeId="0" xr:uid="{CC5A1EF5-797C-45C3-8638-CCC885C411B9}">
      <text>
        <r>
          <rPr>
            <sz val="10"/>
            <color indexed="81"/>
            <rFont val="Lucida Console"/>
            <family val="3"/>
          </rPr>
          <t>_x000D_
TELHAS. CUMEEIRAS E ELEM. DE TELH. E CHAP. DE CIM. AMIANT</t>
        </r>
      </text>
    </comment>
    <comment ref="AW788" authorId="0" shapeId="0" xr:uid="{C438ACE7-20BF-4C05-87E8-188A06062FAF}">
      <text>
        <r>
          <rPr>
            <sz val="10"/>
            <color indexed="81"/>
            <rFont val="Lucida Console"/>
            <family val="3"/>
          </rPr>
          <t>Tempo de Estoque (Meses)_x000D_
_x000D_
1.007,0</t>
        </r>
      </text>
    </comment>
    <comment ref="A789" authorId="0" shapeId="0" xr:uid="{5E571A17-E48D-4237-B00A-13575FAA75F7}">
      <text>
        <r>
          <rPr>
            <sz val="10"/>
            <color indexed="81"/>
            <rFont val="Lucida Console"/>
            <family val="3"/>
          </rPr>
          <t>_x000D_
112494</t>
        </r>
      </text>
    </comment>
    <comment ref="B789" authorId="0" shapeId="0" xr:uid="{DDC2929A-68B2-4448-B14F-3E13CC926920}">
      <text>
        <r>
          <rPr>
            <sz val="10"/>
            <color indexed="81"/>
            <rFont val="Lucida Console"/>
            <family val="3"/>
          </rPr>
          <t>DESCRIÇÃO DETALHADA_x000D_
TERMINAL A COMPRESSAO PARA 1 CABO DE COBRE 25 MM2 COM 1 FURO DE FIXACAO</t>
        </r>
      </text>
    </comment>
    <comment ref="W789" authorId="0" shapeId="0" xr:uid="{28B84ED5-5CDD-4EE7-B4C6-605B1486D483}">
      <text>
        <r>
          <rPr>
            <sz val="10"/>
            <color indexed="81"/>
            <rFont val="Lucida Console"/>
            <family val="3"/>
          </rPr>
          <t>_x000D_
DM-Elétrica</t>
        </r>
      </text>
    </comment>
    <comment ref="X789" authorId="0" shapeId="0" xr:uid="{C4638616-8786-4DD2-BEDC-563ABA0123EA}">
      <text>
        <r>
          <rPr>
            <sz val="10"/>
            <color indexed="81"/>
            <rFont val="Lucida Console"/>
            <family val="3"/>
          </rPr>
          <t>_x000D_
EQUIP. MAT. P/ GERACAO, TRANSM. DISTR. RETIF...</t>
        </r>
      </text>
    </comment>
    <comment ref="Y789" authorId="0" shapeId="0" xr:uid="{474B0247-DD7D-495D-AE1B-07E8D5ADE924}">
      <text>
        <r>
          <rPr>
            <sz val="10"/>
            <color indexed="81"/>
            <rFont val="Lucida Console"/>
            <family val="3"/>
          </rPr>
          <t>_x000D_
TERMINAIS</t>
        </r>
      </text>
    </comment>
    <comment ref="AW789" authorId="0" shapeId="0" xr:uid="{5F6A7A80-477A-4A58-9D29-608FC152A4D0}">
      <text>
        <r>
          <rPr>
            <sz val="10"/>
            <color indexed="81"/>
            <rFont val="Lucida Console"/>
            <family val="3"/>
          </rPr>
          <t>Tempo de Estoque (Meses)_x000D_
_x000D_
376,0</t>
        </r>
      </text>
    </comment>
    <comment ref="A790" authorId="0" shapeId="0" xr:uid="{73632501-D4AA-4E2D-8882-E5BE43324498}">
      <text>
        <r>
          <rPr>
            <sz val="10"/>
            <color indexed="81"/>
            <rFont val="Lucida Console"/>
            <family val="3"/>
          </rPr>
          <t>_x000D_
113242</t>
        </r>
      </text>
    </comment>
    <comment ref="B790" authorId="0" shapeId="0" xr:uid="{BF9A5907-AD6C-4899-8377-F8F28ACDA164}">
      <text>
        <r>
          <rPr>
            <sz val="10"/>
            <color indexed="81"/>
            <rFont val="Lucida Console"/>
            <family val="3"/>
          </rPr>
          <t>DESCRIÇÃO DETALHADA_x000D_
TERMINAL A COMPRESSAO PARA 1 CABO DE COBRE 50 MM2 TIPO ANEL</t>
        </r>
      </text>
    </comment>
    <comment ref="W790" authorId="0" shapeId="0" xr:uid="{55BF3565-1BFC-4518-8F85-1E371690CF8F}">
      <text>
        <r>
          <rPr>
            <sz val="10"/>
            <color indexed="81"/>
            <rFont val="Lucida Console"/>
            <family val="3"/>
          </rPr>
          <t>_x000D_
DM-Elétrica</t>
        </r>
      </text>
    </comment>
    <comment ref="X790" authorId="0" shapeId="0" xr:uid="{0E6B43E8-BF69-4C5C-9BA7-279B2F556AEC}">
      <text>
        <r>
          <rPr>
            <sz val="10"/>
            <color indexed="81"/>
            <rFont val="Lucida Console"/>
            <family val="3"/>
          </rPr>
          <t>_x000D_
EQUIP. MAT. P/ GERACAO, TRANSM. DISTR. RETIF...</t>
        </r>
      </text>
    </comment>
    <comment ref="Y790" authorId="0" shapeId="0" xr:uid="{62E415F4-ED7A-4FDF-9FEE-676EACA59AD1}">
      <text>
        <r>
          <rPr>
            <sz val="10"/>
            <color indexed="81"/>
            <rFont val="Lucida Console"/>
            <family val="3"/>
          </rPr>
          <t>_x000D_
TERMINAIS</t>
        </r>
      </text>
    </comment>
    <comment ref="AW790" authorId="0" shapeId="0" xr:uid="{4553E3A3-4C25-4D2B-B726-ABBB83BBAF39}">
      <text>
        <r>
          <rPr>
            <sz val="10"/>
            <color indexed="81"/>
            <rFont val="Lucida Console"/>
            <family val="3"/>
          </rPr>
          <t>Tempo de Estoque (Meses)_x000D_
_x000D_
150,0</t>
        </r>
      </text>
    </comment>
    <comment ref="A791" authorId="0" shapeId="0" xr:uid="{8B63538B-3388-4DAA-8D3B-E179DEBBF50A}">
      <text>
        <r>
          <rPr>
            <sz val="10"/>
            <color indexed="81"/>
            <rFont val="Lucida Console"/>
            <family val="3"/>
          </rPr>
          <t>_x000D_
110892</t>
        </r>
      </text>
    </comment>
    <comment ref="B791" authorId="0" shapeId="0" xr:uid="{6182F1B9-2BFC-4DF6-A80A-CFF07F2D1713}">
      <text>
        <r>
          <rPr>
            <sz val="10"/>
            <color indexed="81"/>
            <rFont val="Lucida Console"/>
            <family val="3"/>
          </rPr>
          <t>DESCRIÇÃO DETALHADA_x000D_
TERMINAL A COMPRESSAO REFORCADO P/ 1 CABO DE COBRE 150MM2 C/ 1 FURO DE FIXACAO</t>
        </r>
      </text>
    </comment>
    <comment ref="W791" authorId="0" shapeId="0" xr:uid="{7CF6B3F4-B1B9-4A59-9EE9-7D4B581F2FED}">
      <text>
        <r>
          <rPr>
            <sz val="10"/>
            <color indexed="81"/>
            <rFont val="Lucida Console"/>
            <family val="3"/>
          </rPr>
          <t>_x000D_
DM-Elétrica</t>
        </r>
      </text>
    </comment>
    <comment ref="X791" authorId="0" shapeId="0" xr:uid="{AA1B83FB-3AB6-4291-BF86-2DC631C78043}">
      <text>
        <r>
          <rPr>
            <sz val="10"/>
            <color indexed="81"/>
            <rFont val="Lucida Console"/>
            <family val="3"/>
          </rPr>
          <t>_x000D_
EQUIP. MAT. P/ GERACAO, TRANSM. DISTR. RETIF...</t>
        </r>
      </text>
    </comment>
    <comment ref="Y791" authorId="0" shapeId="0" xr:uid="{187B0539-18FD-4373-9A3C-6AA1042347F9}">
      <text>
        <r>
          <rPr>
            <sz val="10"/>
            <color indexed="81"/>
            <rFont val="Lucida Console"/>
            <family val="3"/>
          </rPr>
          <t>_x000D_
TERMINAIS</t>
        </r>
      </text>
    </comment>
    <comment ref="AW791" authorId="0" shapeId="0" xr:uid="{1DC40230-A8B1-40F0-A814-A505B95294F4}">
      <text>
        <r>
          <rPr>
            <sz val="10"/>
            <color indexed="81"/>
            <rFont val="Lucida Console"/>
            <family val="3"/>
          </rPr>
          <t>Tempo de Estoque (Meses)_x000D_
_x000D_
154,0</t>
        </r>
      </text>
    </comment>
    <comment ref="A792" authorId="0" shapeId="0" xr:uid="{7E419E75-E668-41A6-BCBC-2AA53459A32E}">
      <text>
        <r>
          <rPr>
            <sz val="10"/>
            <color indexed="81"/>
            <rFont val="Lucida Console"/>
            <family val="3"/>
          </rPr>
          <t>_x000D_
110893</t>
        </r>
      </text>
    </comment>
    <comment ref="B792" authorId="0" shapeId="0" xr:uid="{BD167A17-8A9A-4E5C-A9EA-B01B91D8E0A3}">
      <text>
        <r>
          <rPr>
            <sz val="10"/>
            <color indexed="81"/>
            <rFont val="Lucida Console"/>
            <family val="3"/>
          </rPr>
          <t>DESCRIÇÃO DETALHADA_x000D_
TERMINAL A COMPRESSAO REFORCADO P/ 1 CABO DE COBRE 95 MM2 C/ 1 FURO DE FIXACAO</t>
        </r>
      </text>
    </comment>
    <comment ref="W792" authorId="0" shapeId="0" xr:uid="{D56BA1E8-3B1A-4625-875B-74567DE1EEAA}">
      <text>
        <r>
          <rPr>
            <sz val="10"/>
            <color indexed="81"/>
            <rFont val="Lucida Console"/>
            <family val="3"/>
          </rPr>
          <t>_x000D_
DM-Elétrica</t>
        </r>
      </text>
    </comment>
    <comment ref="X792" authorId="0" shapeId="0" xr:uid="{BBD316C6-8E6A-46CE-B37F-BEDE20EA2D56}">
      <text>
        <r>
          <rPr>
            <sz val="10"/>
            <color indexed="81"/>
            <rFont val="Lucida Console"/>
            <family val="3"/>
          </rPr>
          <t>_x000D_
EQUIP. MAT. P/ GERACAO, TRANSM. DISTR. RETIF...</t>
        </r>
      </text>
    </comment>
    <comment ref="Y792" authorId="0" shapeId="0" xr:uid="{4989EE2F-4FF1-4B63-B2EA-358286EC6A56}">
      <text>
        <r>
          <rPr>
            <sz val="10"/>
            <color indexed="81"/>
            <rFont val="Lucida Console"/>
            <family val="3"/>
          </rPr>
          <t>_x000D_
TERMINAIS</t>
        </r>
      </text>
    </comment>
    <comment ref="AW792" authorId="0" shapeId="0" xr:uid="{47B252DE-481B-4635-9268-AF29179B5BF4}">
      <text>
        <r>
          <rPr>
            <sz val="10"/>
            <color indexed="81"/>
            <rFont val="Lucida Console"/>
            <family val="3"/>
          </rPr>
          <t>Tempo de Estoque (Meses)_x000D_
_x000D_
159,0</t>
        </r>
      </text>
    </comment>
    <comment ref="A793" authorId="0" shapeId="0" xr:uid="{43836638-9603-426D-B9E3-6DD29A787867}">
      <text>
        <r>
          <rPr>
            <sz val="10"/>
            <color indexed="81"/>
            <rFont val="Lucida Console"/>
            <family val="3"/>
          </rPr>
          <t>_x000D_
103344</t>
        </r>
      </text>
    </comment>
    <comment ref="B793" authorId="0" shapeId="0" xr:uid="{F7534266-11B9-45FF-BCC2-EFD9F95EF843}">
      <text>
        <r>
          <rPr>
            <sz val="10"/>
            <color indexed="81"/>
            <rFont val="Lucida Console"/>
            <family val="3"/>
          </rPr>
          <t>DESCRIÇÃO DETALHADA_x000D_
TERMINAL A PRESSAO POR ALICATE BITOLA 16,0MM - TIPO ANEL</t>
        </r>
      </text>
    </comment>
    <comment ref="G793" authorId="0" shapeId="0" xr:uid="{12AF1E9D-9895-45B9-9266-524F5F9EEF5D}">
      <text>
        <r>
          <rPr>
            <sz val="10"/>
            <color indexed="81"/>
            <rFont val="Lucida Console"/>
            <family val="3"/>
          </rPr>
          <t>_x000D_
Últ estimativa : 50_x000D_
Enviada em     : 17.01.2020_x000D_
Ata - Venc     : 126/19 - 06.05.2020</t>
        </r>
      </text>
    </comment>
    <comment ref="O793" authorId="0" shapeId="0" xr:uid="{7C1308B2-28F1-417B-9519-D96980A901F2}">
      <text>
        <r>
          <rPr>
            <sz val="10"/>
            <color indexed="81"/>
            <rFont val="Lucida Console"/>
            <family val="3"/>
          </rPr>
          <t>_x000D_
Pertencia a ATA nº 126/19_x000D_
Estimativa de Renovação enviada em 17.01.2020 - Qtd 50_x000D_
PE 153/20 lote 5 (Impróspero)_x000D_
16.09.20 = Finalizado</t>
        </r>
      </text>
    </comment>
    <comment ref="W793" authorId="0" shapeId="0" xr:uid="{2EF40F40-F380-4527-AA27-726E130594DB}">
      <text>
        <r>
          <rPr>
            <sz val="10"/>
            <color indexed="81"/>
            <rFont val="Lucida Console"/>
            <family val="3"/>
          </rPr>
          <t>_x000D_
DM-Elétrica</t>
        </r>
      </text>
    </comment>
    <comment ref="X793" authorId="0" shapeId="0" xr:uid="{8E7873B1-CD56-4495-B89A-8B7BDFA5D0B0}">
      <text>
        <r>
          <rPr>
            <sz val="10"/>
            <color indexed="81"/>
            <rFont val="Lucida Console"/>
            <family val="3"/>
          </rPr>
          <t>_x000D_
EQUIP. MAT. P/ GERACAO, TRANSM. DISTR. RETIF...</t>
        </r>
      </text>
    </comment>
    <comment ref="Y793" authorId="0" shapeId="0" xr:uid="{7C127BE9-D5E7-42F5-92A8-F9BE82764B7C}">
      <text>
        <r>
          <rPr>
            <sz val="10"/>
            <color indexed="81"/>
            <rFont val="Lucida Console"/>
            <family val="3"/>
          </rPr>
          <t>_x000D_
TERMINAIS</t>
        </r>
      </text>
    </comment>
    <comment ref="AW793" authorId="0" shapeId="0" xr:uid="{8466A983-FEFF-4038-9DE8-B796E7FB94D8}">
      <text>
        <r>
          <rPr>
            <sz val="10"/>
            <color indexed="81"/>
            <rFont val="Lucida Console"/>
            <family val="3"/>
          </rPr>
          <t>Tempo de Estoque (Meses)_x000D_
_x000D_
516,0</t>
        </r>
      </text>
    </comment>
    <comment ref="A794" authorId="0" shapeId="0" xr:uid="{42FC2B2B-402E-4CD5-8DE8-1DB40AB94624}">
      <text>
        <r>
          <rPr>
            <sz val="10"/>
            <color indexed="81"/>
            <rFont val="Lucida Console"/>
            <family val="3"/>
          </rPr>
          <t>_x000D_
15648</t>
        </r>
      </text>
    </comment>
    <comment ref="B794" authorId="0" shapeId="0" xr:uid="{C7CB3134-FDBF-46D7-8BEC-D74AC037D51E}">
      <text>
        <r>
          <rPr>
            <sz val="10"/>
            <color indexed="81"/>
            <rFont val="Lucida Console"/>
            <family val="3"/>
          </rPr>
          <t>DESCRIÇÃO DETALHADA_x000D_
TERMINAL A PRESSAO REFORCADO P/ 1 CABO DE COBRE 50MM2 C/ 1 FURO DE FIXACAO</t>
        </r>
      </text>
    </comment>
    <comment ref="W794" authorId="0" shapeId="0" xr:uid="{45E90A3A-EB72-4576-83F5-1837F9223F0B}">
      <text>
        <r>
          <rPr>
            <sz val="10"/>
            <color indexed="81"/>
            <rFont val="Lucida Console"/>
            <family val="3"/>
          </rPr>
          <t>_x000D_
DM-Elétrica</t>
        </r>
      </text>
    </comment>
    <comment ref="X794" authorId="0" shapeId="0" xr:uid="{88661893-0AAF-490A-86A2-A0D1D2684B8F}">
      <text>
        <r>
          <rPr>
            <sz val="10"/>
            <color indexed="81"/>
            <rFont val="Lucida Console"/>
            <family val="3"/>
          </rPr>
          <t>_x000D_
EQUIP. MAT. P/ GERACAO, TRANSM. DISTR. RETIF...</t>
        </r>
      </text>
    </comment>
    <comment ref="Y794" authorId="0" shapeId="0" xr:uid="{0D21F69F-DCB5-41F3-B10F-A14905151F51}">
      <text>
        <r>
          <rPr>
            <sz val="10"/>
            <color indexed="81"/>
            <rFont val="Lucida Console"/>
            <family val="3"/>
          </rPr>
          <t>_x000D_
TERMINAIS</t>
        </r>
      </text>
    </comment>
    <comment ref="AW794" authorId="0" shapeId="0" xr:uid="{6700E0FC-1523-4254-A251-968047B7AA0B}">
      <text>
        <r>
          <rPr>
            <sz val="10"/>
            <color indexed="81"/>
            <rFont val="Lucida Console"/>
            <family val="3"/>
          </rPr>
          <t>Tempo de Estoque (Meses)_x000D_
_x000D_
46,0</t>
        </r>
      </text>
    </comment>
    <comment ref="A795" authorId="0" shapeId="0" xr:uid="{4C1613EF-7265-49B0-9300-9E2AE7EB81AF}">
      <text>
        <r>
          <rPr>
            <sz val="10"/>
            <color indexed="81"/>
            <rFont val="Lucida Console"/>
            <family val="3"/>
          </rPr>
          <t>_x000D_
15656</t>
        </r>
      </text>
    </comment>
    <comment ref="B795" authorId="0" shapeId="0" xr:uid="{E14B79C2-3F76-45A3-B726-471A8659652F}">
      <text>
        <r>
          <rPr>
            <sz val="10"/>
            <color indexed="81"/>
            <rFont val="Lucida Console"/>
            <family val="3"/>
          </rPr>
          <t>DESCRIÇÃO DETALHADA_x000D_
TERMINAL A PRESSAO REFORCADO P/ 1 CABO DE COBRE 95MM2 C/ 1FURO DE FIXACAO</t>
        </r>
      </text>
    </comment>
    <comment ref="G795" authorId="0" shapeId="0" xr:uid="{219AA9F7-D240-472B-B789-031CA51A1CC0}">
      <text>
        <r>
          <rPr>
            <sz val="10"/>
            <color indexed="81"/>
            <rFont val="Lucida Console"/>
            <family val="3"/>
          </rPr>
          <t>_x000D_
Últ estimativa : 0_x000D_
Enviada em     : 23.09.2020_x000D_
Ata - Venc     : 9/20 - 14.01.2021</t>
        </r>
      </text>
    </comment>
    <comment ref="O795" authorId="0" shapeId="0" xr:uid="{D4F430E9-263A-4A1E-83AB-2DF3FFFE04CF}">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95" authorId="0" shapeId="0" xr:uid="{0D7F8E41-0EC2-4DAC-ABAA-B4EB4398DC02}">
      <text>
        <r>
          <rPr>
            <sz val="10"/>
            <color indexed="81"/>
            <rFont val="Lucida Console"/>
            <family val="3"/>
          </rPr>
          <t>_x000D_
DM-Elétrica</t>
        </r>
      </text>
    </comment>
    <comment ref="X795" authorId="0" shapeId="0" xr:uid="{00C26750-91B0-4D4A-B72F-8D4A4A4515C0}">
      <text>
        <r>
          <rPr>
            <sz val="10"/>
            <color indexed="81"/>
            <rFont val="Lucida Console"/>
            <family val="3"/>
          </rPr>
          <t>_x000D_
EQUIP. MAT. P/ GERACAO, TRANSM. DISTR. RETIF...</t>
        </r>
      </text>
    </comment>
    <comment ref="Y795" authorId="0" shapeId="0" xr:uid="{AC572F08-3534-4B94-A60F-0E60E31735EC}">
      <text>
        <r>
          <rPr>
            <sz val="10"/>
            <color indexed="81"/>
            <rFont val="Lucida Console"/>
            <family val="3"/>
          </rPr>
          <t>_x000D_
TERMINAIS</t>
        </r>
      </text>
    </comment>
    <comment ref="AW795" authorId="0" shapeId="0" xr:uid="{926A377B-BB5A-43DB-8C78-65F6C9C6C764}">
      <text>
        <r>
          <rPr>
            <sz val="10"/>
            <color indexed="81"/>
            <rFont val="Lucida Console"/>
            <family val="3"/>
          </rPr>
          <t>Tempo de Estoque (Meses)_x000D_
_x000D_
136,0</t>
        </r>
      </text>
    </comment>
    <comment ref="A796" authorId="0" shapeId="0" xr:uid="{54E707BB-3F0E-4F85-AE2A-50A21B49A6D2}">
      <text>
        <r>
          <rPr>
            <sz val="10"/>
            <color indexed="81"/>
            <rFont val="Lucida Console"/>
            <family val="3"/>
          </rPr>
          <t>_x000D_
15673</t>
        </r>
      </text>
    </comment>
    <comment ref="B796" authorId="0" shapeId="0" xr:uid="{3E96BC6B-5A62-4520-91E3-994AFF1A9232}">
      <text>
        <r>
          <rPr>
            <sz val="10"/>
            <color indexed="81"/>
            <rFont val="Lucida Console"/>
            <family val="3"/>
          </rPr>
          <t>DESCRIÇÃO DETALHADA_x000D_
TERMINAL DE COMPRESSAO TIPO OLHAL P/ CABO DE  COBRE 35MM2C/ 1 FURO DE FIXACAO DE COMPRESSAO</t>
        </r>
      </text>
    </comment>
    <comment ref="G796" authorId="0" shapeId="0" xr:uid="{119999DA-B89F-424F-85A1-BAC15F174D39}">
      <text>
        <r>
          <rPr>
            <sz val="10"/>
            <color indexed="81"/>
            <rFont val="Lucida Console"/>
            <family val="3"/>
          </rPr>
          <t>_x000D_
Últ estimativa : 50_x000D_
Enviada em     : 17.01.2020_x000D_
Ata - Venc     : 126/19 - 06.05.2020</t>
        </r>
      </text>
    </comment>
    <comment ref="O796" authorId="0" shapeId="0" xr:uid="{A94A2B49-711F-422F-BF86-BE9CA67E99E0}">
      <text>
        <r>
          <rPr>
            <sz val="10"/>
            <color indexed="81"/>
            <rFont val="Lucida Console"/>
            <family val="3"/>
          </rPr>
          <t>_x000D_
Pertencia a ATA nº 126/19_x000D_
Estimativa de Renovação enviada em 17.01.2020 - Qtd 50_x000D_
PE 153/20 lote 5 (Impróspero)_x000D_
16.09.20 = Finalizado</t>
        </r>
      </text>
    </comment>
    <comment ref="W796" authorId="0" shapeId="0" xr:uid="{4DBA12FB-20F6-46C5-BB18-CDEE406980B9}">
      <text>
        <r>
          <rPr>
            <sz val="10"/>
            <color indexed="81"/>
            <rFont val="Lucida Console"/>
            <family val="3"/>
          </rPr>
          <t>_x000D_
DM-Elétrica</t>
        </r>
      </text>
    </comment>
    <comment ref="X796" authorId="0" shapeId="0" xr:uid="{05DDD089-ED90-43C5-9E0F-1903FECC81B7}">
      <text>
        <r>
          <rPr>
            <sz val="10"/>
            <color indexed="81"/>
            <rFont val="Lucida Console"/>
            <family val="3"/>
          </rPr>
          <t>_x000D_
EQUIP. MAT. P/ GERACAO, TRANSM. DISTR. RETIF...</t>
        </r>
      </text>
    </comment>
    <comment ref="Y796" authorId="0" shapeId="0" xr:uid="{C763F0ED-59AA-4858-877F-10EA140EBFD2}">
      <text>
        <r>
          <rPr>
            <sz val="10"/>
            <color indexed="81"/>
            <rFont val="Lucida Console"/>
            <family val="3"/>
          </rPr>
          <t>_x000D_
TERMINAIS</t>
        </r>
      </text>
    </comment>
    <comment ref="AW796" authorId="0" shapeId="0" xr:uid="{E59BCC57-50DD-4002-A4CF-68B89DDD1646}">
      <text>
        <r>
          <rPr>
            <sz val="10"/>
            <color indexed="81"/>
            <rFont val="Lucida Console"/>
            <family val="3"/>
          </rPr>
          <t>Tempo de Estoque (Meses)_x000D_
_x000D_
150,0</t>
        </r>
      </text>
    </comment>
    <comment ref="A797" authorId="0" shapeId="0" xr:uid="{E3D6E7A6-3962-4742-A9EB-19C447A5BC3F}">
      <text>
        <r>
          <rPr>
            <sz val="10"/>
            <color indexed="81"/>
            <rFont val="Lucida Console"/>
            <family val="3"/>
          </rPr>
          <t>_x000D_
15664</t>
        </r>
      </text>
    </comment>
    <comment ref="B797" authorId="0" shapeId="0" xr:uid="{FCA871FE-819D-4F49-962D-873873AF97FA}">
      <text>
        <r>
          <rPr>
            <sz val="10"/>
            <color indexed="81"/>
            <rFont val="Lucida Console"/>
            <family val="3"/>
          </rPr>
          <t>DESCRIÇÃO DETALHADA_x000D_
TERMINAL DE COMPRESSAO TIPO OLHAL P/ CABO DE COBRE 10MM2 C/1 FURO DE FIXACAO DE COMPRESSAO</t>
        </r>
      </text>
    </comment>
    <comment ref="G797" authorId="0" shapeId="0" xr:uid="{DB5044B6-AB43-417D-ACC1-AA399BA8BA0F}">
      <text>
        <r>
          <rPr>
            <sz val="10"/>
            <color indexed="81"/>
            <rFont val="Lucida Console"/>
            <family val="3"/>
          </rPr>
          <t>_x000D_
Últ estimativa : 50_x000D_
Enviada em     : 17.01.2020_x000D_
Ata - Venc     : 126/19 - 06.05.2020</t>
        </r>
      </text>
    </comment>
    <comment ref="O797" authorId="0" shapeId="0" xr:uid="{79799A19-AB90-4508-B0C0-021FBE752174}">
      <text>
        <r>
          <rPr>
            <sz val="10"/>
            <color indexed="81"/>
            <rFont val="Lucida Console"/>
            <family val="3"/>
          </rPr>
          <t>_x000D_
Pertencia a ATA nº 126/19_x000D_
Estimativa de Renovação enviada em 17.01.2020 - Qtd 50_x000D_
PE 153/20 lote 5 (Impróspero)_x000D_
16.09.20 = Finalizado</t>
        </r>
      </text>
    </comment>
    <comment ref="W797" authorId="0" shapeId="0" xr:uid="{D82120B3-2FFE-4E69-BE88-C7822821F3C1}">
      <text>
        <r>
          <rPr>
            <sz val="10"/>
            <color indexed="81"/>
            <rFont val="Lucida Console"/>
            <family val="3"/>
          </rPr>
          <t>_x000D_
DM-Elétrica</t>
        </r>
      </text>
    </comment>
    <comment ref="X797" authorId="0" shapeId="0" xr:uid="{F480E18B-F8B1-403B-9B78-2C8358A53D3A}">
      <text>
        <r>
          <rPr>
            <sz val="10"/>
            <color indexed="81"/>
            <rFont val="Lucida Console"/>
            <family val="3"/>
          </rPr>
          <t>_x000D_
EQUIP. MAT. P/ GERACAO, TRANSM. DISTR. RETIF...</t>
        </r>
      </text>
    </comment>
    <comment ref="Y797" authorId="0" shapeId="0" xr:uid="{6822469F-C4A1-4251-8099-CCB42D456755}">
      <text>
        <r>
          <rPr>
            <sz val="10"/>
            <color indexed="81"/>
            <rFont val="Lucida Console"/>
            <family val="3"/>
          </rPr>
          <t>_x000D_
TERMINAIS</t>
        </r>
      </text>
    </comment>
    <comment ref="AW797" authorId="0" shapeId="0" xr:uid="{66FA9C37-2196-4CE1-BB55-4FF945DD4D93}">
      <text>
        <r>
          <rPr>
            <sz val="10"/>
            <color indexed="81"/>
            <rFont val="Lucida Console"/>
            <family val="3"/>
          </rPr>
          <t>Tempo de Estoque (Meses)_x000D_
_x000D_
54,0</t>
        </r>
      </text>
    </comment>
    <comment ref="A798" authorId="0" shapeId="0" xr:uid="{4CBD030C-411E-486F-8D54-B1A691435DD0}">
      <text>
        <r>
          <rPr>
            <sz val="10"/>
            <color indexed="81"/>
            <rFont val="Lucida Console"/>
            <family val="3"/>
          </rPr>
          <t>_x000D_
15668</t>
        </r>
      </text>
    </comment>
    <comment ref="B798" authorId="0" shapeId="0" xr:uid="{A4814E97-7767-4BD1-95E4-92323F66F1DF}">
      <text>
        <r>
          <rPr>
            <sz val="10"/>
            <color indexed="81"/>
            <rFont val="Lucida Console"/>
            <family val="3"/>
          </rPr>
          <t>DESCRIÇÃO DETALHADA_x000D_
TERMINAL DE COMPRESSAO TIPO OLHAL P/ CABO DE COBRE 120MM2C/ 1 FURO DE FIXACAO DE COMPRESSAO</t>
        </r>
      </text>
    </comment>
    <comment ref="G798" authorId="0" shapeId="0" xr:uid="{4A971473-7207-4089-A836-1F8E5A4E0551}">
      <text>
        <r>
          <rPr>
            <sz val="10"/>
            <color indexed="81"/>
            <rFont val="Lucida Console"/>
            <family val="3"/>
          </rPr>
          <t>_x000D_
Últ estimativa : 0_x000D_
Enviada em     : 23.09.2020_x000D_
Ata - Venc     : 58/21 - 02.03.2022</t>
        </r>
      </text>
    </comment>
    <comment ref="O798" authorId="0" shapeId="0" xr:uid="{B86ECF99-F064-4FCC-B312-AFFF8CC3833D}">
      <text>
        <r>
          <rPr>
            <sz val="10"/>
            <color indexed="81"/>
            <rFont val="Lucida Console"/>
            <family val="3"/>
          </rPr>
          <t>_x000D_
Pertencia a ATA nº 58/21_x000D_
Estimativa de Renovação enviada em 23.09.2020 - Qtd _x000D_
PE   5/21 lote _x000D_
02.02.21 = Finalizado</t>
        </r>
      </text>
    </comment>
    <comment ref="W798" authorId="0" shapeId="0" xr:uid="{47549424-E6F2-4F9B-A0AA-9220649B90DB}">
      <text>
        <r>
          <rPr>
            <sz val="10"/>
            <color indexed="81"/>
            <rFont val="Lucida Console"/>
            <family val="3"/>
          </rPr>
          <t>_x000D_
DM-Elétrica</t>
        </r>
      </text>
    </comment>
    <comment ref="X798" authorId="0" shapeId="0" xr:uid="{EC9893A4-6EF7-4784-A95F-3F5E894026ED}">
      <text>
        <r>
          <rPr>
            <sz val="10"/>
            <color indexed="81"/>
            <rFont val="Lucida Console"/>
            <family val="3"/>
          </rPr>
          <t>_x000D_
EQUIP. MAT. P/ GERACAO, TRANSM. DISTR. RETIF...</t>
        </r>
      </text>
    </comment>
    <comment ref="Y798" authorId="0" shapeId="0" xr:uid="{C5D77AEC-8720-408B-8F2C-1509057AF0F6}">
      <text>
        <r>
          <rPr>
            <sz val="10"/>
            <color indexed="81"/>
            <rFont val="Lucida Console"/>
            <family val="3"/>
          </rPr>
          <t>_x000D_
TERMINAIS</t>
        </r>
      </text>
    </comment>
    <comment ref="AW798" authorId="0" shapeId="0" xr:uid="{79B7BA23-69F6-488F-94C1-6753DE535D37}">
      <text>
        <r>
          <rPr>
            <sz val="10"/>
            <color indexed="81"/>
            <rFont val="Lucida Console"/>
            <family val="3"/>
          </rPr>
          <t>Tempo de Estoque (Meses)_x000D_
_x000D_
239,0</t>
        </r>
      </text>
    </comment>
    <comment ref="A799" authorId="0" shapeId="0" xr:uid="{9ECECE64-AEC0-4506-933F-010A535158DB}">
      <text>
        <r>
          <rPr>
            <sz val="10"/>
            <color indexed="81"/>
            <rFont val="Lucida Console"/>
            <family val="3"/>
          </rPr>
          <t>_x000D_
15672</t>
        </r>
      </text>
    </comment>
    <comment ref="B799" authorId="0" shapeId="0" xr:uid="{A1670CB8-5E3F-4BEB-81E4-0AA0D91B8CB3}">
      <text>
        <r>
          <rPr>
            <sz val="10"/>
            <color indexed="81"/>
            <rFont val="Lucida Console"/>
            <family val="3"/>
          </rPr>
          <t>DESCRIÇÃO DETALHADA_x000D_
TERMINAL DE COMPRESSAO TIPO OLHAL P/ CABO DE COBRE 240MM2C/ 1 FURO DE FIXACAO DE COMPRESSAO</t>
        </r>
      </text>
    </comment>
    <comment ref="G799" authorId="0" shapeId="0" xr:uid="{9E3D3932-8B07-4FDA-88E2-194AB4B346AA}">
      <text>
        <r>
          <rPr>
            <sz val="10"/>
            <color indexed="81"/>
            <rFont val="Lucida Console"/>
            <family val="3"/>
          </rPr>
          <t>_x000D_
Últ estimativa : 0_x000D_
Enviada em     : 23.09.2020_x000D_
Ata - Venc     : 58/21 - 02.03.2022</t>
        </r>
      </text>
    </comment>
    <comment ref="O799" authorId="0" shapeId="0" xr:uid="{7DF29278-E34E-4317-868E-6E365A111E43}">
      <text>
        <r>
          <rPr>
            <sz val="10"/>
            <color indexed="81"/>
            <rFont val="Lucida Console"/>
            <family val="3"/>
          </rPr>
          <t>_x000D_
Pertencia a ATA nº 58/21_x000D_
Estimativa de Renovação enviada em 23.09.2020 - Qtd _x000D_
PE   5/21 lote _x000D_
02.02.21 = Finalizado</t>
        </r>
      </text>
    </comment>
    <comment ref="W799" authorId="0" shapeId="0" xr:uid="{BE62953E-ABBD-46F3-B555-3AB35CC46699}">
      <text>
        <r>
          <rPr>
            <sz val="10"/>
            <color indexed="81"/>
            <rFont val="Lucida Console"/>
            <family val="3"/>
          </rPr>
          <t>_x000D_
DM-Elétrica</t>
        </r>
      </text>
    </comment>
    <comment ref="X799" authorId="0" shapeId="0" xr:uid="{03226A15-F20C-4369-AFF2-FB034FC70BD0}">
      <text>
        <r>
          <rPr>
            <sz val="10"/>
            <color indexed="81"/>
            <rFont val="Lucida Console"/>
            <family val="3"/>
          </rPr>
          <t>_x000D_
EQUIP. MAT. P/ GERACAO, TRANSM. DISTR. RETIF...</t>
        </r>
      </text>
    </comment>
    <comment ref="Y799" authorId="0" shapeId="0" xr:uid="{BD807C39-8B23-4C4C-9AB4-AC189BC3EFB0}">
      <text>
        <r>
          <rPr>
            <sz val="10"/>
            <color indexed="81"/>
            <rFont val="Lucida Console"/>
            <family val="3"/>
          </rPr>
          <t>_x000D_
TERMINAIS</t>
        </r>
      </text>
    </comment>
    <comment ref="AW799" authorId="0" shapeId="0" xr:uid="{71D6BBA6-7969-48E9-BD57-AAC8DB50E6AC}">
      <text>
        <r>
          <rPr>
            <sz val="10"/>
            <color indexed="81"/>
            <rFont val="Lucida Console"/>
            <family val="3"/>
          </rPr>
          <t>Tempo de Estoque (Meses)_x000D_
_x000D_
500,0</t>
        </r>
      </text>
    </comment>
    <comment ref="A800" authorId="0" shapeId="0" xr:uid="{4D671A5F-D08E-4AD1-941E-FF346E8D1C2A}">
      <text>
        <r>
          <rPr>
            <sz val="10"/>
            <color indexed="81"/>
            <rFont val="Lucida Console"/>
            <family val="3"/>
          </rPr>
          <t>_x000D_
15680</t>
        </r>
      </text>
    </comment>
    <comment ref="B800" authorId="0" shapeId="0" xr:uid="{B180089D-844B-400C-95FE-A121BF67F8CB}">
      <text>
        <r>
          <rPr>
            <sz val="10"/>
            <color indexed="81"/>
            <rFont val="Lucida Console"/>
            <family val="3"/>
          </rPr>
          <t>DESCRIÇÃO DETALHADA_x000D_
TERMINAL DE COMPRESSAO TIPO OLHAL P/ CABO DE COBRE 70MM2 C/1 FURO 3/8" DE FIXACAO E 1 DE COMPRESSAO</t>
        </r>
      </text>
    </comment>
    <comment ref="G800" authorId="0" shapeId="0" xr:uid="{D9DC0027-491D-45ED-8131-242318325C35}">
      <text>
        <r>
          <rPr>
            <sz val="10"/>
            <color indexed="81"/>
            <rFont val="Lucida Console"/>
            <family val="3"/>
          </rPr>
          <t>_x000D_
Últ estimativa : 50_x000D_
Enviada em     : 17.01.2020_x000D_
Ata - Venc     : 126/19 - 06.05.2020</t>
        </r>
      </text>
    </comment>
    <comment ref="O800" authorId="0" shapeId="0" xr:uid="{E33F6CDD-D78D-4D70-8E05-9E4124704883}">
      <text>
        <r>
          <rPr>
            <sz val="10"/>
            <color indexed="81"/>
            <rFont val="Lucida Console"/>
            <family val="3"/>
          </rPr>
          <t>_x000D_
Pertencia a ATA nº 126/19_x000D_
Estimativa de Renovação enviada em 17.01.2020 - Qtd 50_x000D_
PE 153/20 lote 5 (Impróspero)_x000D_
16.09.20 = Finalizado</t>
        </r>
      </text>
    </comment>
    <comment ref="W800" authorId="0" shapeId="0" xr:uid="{9E70895E-F71F-450E-957A-29D238D767CC}">
      <text>
        <r>
          <rPr>
            <sz val="10"/>
            <color indexed="81"/>
            <rFont val="Lucida Console"/>
            <family val="3"/>
          </rPr>
          <t>_x000D_
DM-Elétrica</t>
        </r>
      </text>
    </comment>
    <comment ref="X800" authorId="0" shapeId="0" xr:uid="{0431A552-25B8-4BE0-995F-238438D2C374}">
      <text>
        <r>
          <rPr>
            <sz val="10"/>
            <color indexed="81"/>
            <rFont val="Lucida Console"/>
            <family val="3"/>
          </rPr>
          <t>_x000D_
EQUIP. MAT. P/ GERACAO, TRANSM. DISTR. RETIF...</t>
        </r>
      </text>
    </comment>
    <comment ref="Y800" authorId="0" shapeId="0" xr:uid="{4E70208C-A9CB-44F4-A832-D41B3CD37245}">
      <text>
        <r>
          <rPr>
            <sz val="10"/>
            <color indexed="81"/>
            <rFont val="Lucida Console"/>
            <family val="3"/>
          </rPr>
          <t>_x000D_
TERMINAIS</t>
        </r>
      </text>
    </comment>
    <comment ref="AW800" authorId="0" shapeId="0" xr:uid="{38F4381E-26EC-40D3-AEE2-41559D52995C}">
      <text>
        <r>
          <rPr>
            <sz val="10"/>
            <color indexed="81"/>
            <rFont val="Lucida Console"/>
            <family val="3"/>
          </rPr>
          <t>Tempo de Estoque (Meses)_x000D_
_x000D_
482,0</t>
        </r>
      </text>
    </comment>
    <comment ref="A801" authorId="0" shapeId="0" xr:uid="{4190444D-5359-45A9-94E7-0A55398C9FEF}">
      <text>
        <r>
          <rPr>
            <sz val="10"/>
            <color indexed="81"/>
            <rFont val="Lucida Console"/>
            <family val="3"/>
          </rPr>
          <t>_x000D_
29952</t>
        </r>
      </text>
    </comment>
    <comment ref="B801" authorId="0" shapeId="0" xr:uid="{EB03CFBD-0185-4545-9035-9BB8C7F647ED}">
      <text>
        <r>
          <rPr>
            <sz val="10"/>
            <color indexed="81"/>
            <rFont val="Lucida Console"/>
            <family val="3"/>
          </rPr>
          <t xml:space="preserve">DESCRIÇÃO DETALHADA_x000D_
TESOURA EM ACO INOXIDAVEL, COM CABO EM POLIPROPILENO, 18 CM (VARIAÇÃO +/- 3 CM) </t>
        </r>
      </text>
    </comment>
    <comment ref="W801" authorId="0" shapeId="0" xr:uid="{950283BF-700C-4CA5-B73F-9D4BCBDDFF4B}">
      <text>
        <r>
          <rPr>
            <sz val="10"/>
            <color indexed="81"/>
            <rFont val="Lucida Console"/>
            <family val="3"/>
          </rPr>
          <t>_x000D_
Administrativo</t>
        </r>
      </text>
    </comment>
    <comment ref="X801" authorId="0" shapeId="0" xr:uid="{F3DCC935-637B-49CA-BA42-9DB54C47D54D}">
      <text>
        <r>
          <rPr>
            <sz val="10"/>
            <color indexed="81"/>
            <rFont val="Lucida Console"/>
            <family val="3"/>
          </rPr>
          <t>_x000D_
MAQ., EQUIP., COMP., ACES., MAT. PARA ESCRIT.E ESCOLAR</t>
        </r>
      </text>
    </comment>
    <comment ref="Y801" authorId="0" shapeId="0" xr:uid="{FA3FCF19-68EE-464C-9719-958249E48908}">
      <text>
        <r>
          <rPr>
            <sz val="10"/>
            <color indexed="81"/>
            <rFont val="Lucida Console"/>
            <family val="3"/>
          </rPr>
          <t>_x000D_
FURAD.GRAMP.COLCHETE,GRAMPOS,CLIPS,ELAST.BARB.FIT.</t>
        </r>
      </text>
    </comment>
    <comment ref="AW801" authorId="0" shapeId="0" xr:uid="{C1375362-73EF-4F52-90B4-0204E41D78A8}">
      <text>
        <r>
          <rPr>
            <sz val="10"/>
            <color indexed="81"/>
            <rFont val="Lucida Console"/>
            <family val="3"/>
          </rPr>
          <t>Tempo de Estoque (Meses)_x000D_
_x000D_
1.548,0</t>
        </r>
      </text>
    </comment>
    <comment ref="A802" authorId="0" shapeId="0" xr:uid="{2821A747-9DF8-4AF3-8FEE-A05B5656E8FD}">
      <text>
        <r>
          <rPr>
            <sz val="10"/>
            <color indexed="81"/>
            <rFont val="Lucida Console"/>
            <family val="3"/>
          </rPr>
          <t>_x000D_
138471</t>
        </r>
      </text>
    </comment>
    <comment ref="B802" authorId="0" shapeId="0" xr:uid="{6B32D030-B9CF-4506-9358-8875CBF45D31}">
      <text>
        <r>
          <rPr>
            <sz val="10"/>
            <color indexed="81"/>
            <rFont val="Lucida Console"/>
            <family val="3"/>
          </rPr>
          <t>DESCRIÇÃO DETALHADA_x000D_
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r>
      </text>
    </comment>
    <comment ref="W802" authorId="0" shapeId="0" xr:uid="{29F76475-F545-4F7F-BEC2-2DCA1093A40A}">
      <text>
        <r>
          <rPr>
            <sz val="10"/>
            <color indexed="81"/>
            <rFont val="Lucida Console"/>
            <family val="3"/>
          </rPr>
          <t>_x000D_
Administrativo</t>
        </r>
      </text>
    </comment>
    <comment ref="X802" authorId="0" shapeId="0" xr:uid="{E40659DA-B062-411C-9978-879D6E1A8153}">
      <text>
        <r>
          <rPr>
            <sz val="10"/>
            <color indexed="81"/>
            <rFont val="Lucida Console"/>
            <family val="3"/>
          </rPr>
          <t>_x000D_
MAQ., EQUIP., COMP., ACES., MAT. PARA ESCRIT.E ESCOLAR</t>
        </r>
      </text>
    </comment>
    <comment ref="Y802" authorId="0" shapeId="0" xr:uid="{68AF6EAC-62D6-476C-A0F8-257FFBDD0FA4}">
      <text>
        <r>
          <rPr>
            <sz val="10"/>
            <color indexed="81"/>
            <rFont val="Lucida Console"/>
            <family val="3"/>
          </rPr>
          <t>_x000D_
FURAD.GRAMP.COLCHETE,GRAMPOS,CLIPS,ELAST.BARB.FIT.</t>
        </r>
      </text>
    </comment>
    <comment ref="AW802" authorId="0" shapeId="0" xr:uid="{E5834559-5E80-4643-9016-E1F309431677}">
      <text>
        <r>
          <rPr>
            <sz val="10"/>
            <color indexed="81"/>
            <rFont val="Lucida Console"/>
            <family val="3"/>
          </rPr>
          <t>Tempo de Estoque (Meses)_x000D_
_x000D_
8.165,0</t>
        </r>
      </text>
    </comment>
    <comment ref="A803" authorId="0" shapeId="0" xr:uid="{5957C8A2-A964-46C4-AA6D-6F9CB4AFDD95}">
      <text>
        <r>
          <rPr>
            <sz val="10"/>
            <color indexed="81"/>
            <rFont val="Lucida Console"/>
            <family val="3"/>
          </rPr>
          <t>_x000D_
109848</t>
        </r>
      </text>
    </comment>
    <comment ref="B803" authorId="0" shapeId="0" xr:uid="{D7D046F1-B00C-45AD-BE9A-BBCDC2EB07EF}">
      <text>
        <r>
          <rPr>
            <sz val="10"/>
            <color indexed="81"/>
            <rFont val="Lucida Console"/>
            <family val="3"/>
          </rPr>
          <t>DESCRIÇÃO DETALHADA_x000D_
TEXTURA ACRILICA GRAFIATO HIDROREPELENTE NA COR BRANCA - BARRICA COM 25 KG.</t>
        </r>
      </text>
    </comment>
    <comment ref="G803" authorId="0" shapeId="0" xr:uid="{41275FD9-2478-425B-A0FB-7CC34EA23A42}">
      <text>
        <r>
          <rPr>
            <sz val="10"/>
            <color indexed="81"/>
            <rFont val="Lucida Console"/>
            <family val="3"/>
          </rPr>
          <t>_x000D_
Últ estimativa : 120_x000D_
Enviada em     : 20.01.2020_x000D_
Ata - Venc     : 31/21 - 03.02.2022</t>
        </r>
      </text>
    </comment>
    <comment ref="O803" authorId="0" shapeId="0" xr:uid="{8C4FE76A-D30B-4F9D-9A57-43EF8B66EE5F}">
      <text>
        <r>
          <rPr>
            <sz val="10"/>
            <color indexed="81"/>
            <rFont val="Lucida Console"/>
            <family val="3"/>
          </rPr>
          <t>_x000D_
Pertencia a ATA nº 31/21_x000D_
Estimativa de Renovação enviada em 20.01.2020 - Qtd 120_x000D_
PE 222/20 lote _x000D_
15.12.20 = Finalizado</t>
        </r>
      </text>
    </comment>
    <comment ref="W803" authorId="0" shapeId="0" xr:uid="{A011D732-4B6B-4345-9A78-6CB0E6092201}">
      <text>
        <r>
          <rPr>
            <sz val="10"/>
            <color indexed="81"/>
            <rFont val="Lucida Console"/>
            <family val="3"/>
          </rPr>
          <t>_x000D_
DM-Pintura</t>
        </r>
      </text>
    </comment>
    <comment ref="X803" authorId="0" shapeId="0" xr:uid="{D2CD012D-7222-46B7-9313-0AB982EB007F}">
      <text>
        <r>
          <rPr>
            <sz val="10"/>
            <color indexed="81"/>
            <rFont val="Lucida Console"/>
            <family val="3"/>
          </rPr>
          <t>_x000D_
EQUIP. E MATERIAIS P/PINTURAS E IMPERMEABILIZACAO</t>
        </r>
      </text>
    </comment>
    <comment ref="Y803" authorId="0" shapeId="0" xr:uid="{F53F8BC4-2748-4217-B421-5DA9C2DB62A4}">
      <text>
        <r>
          <rPr>
            <sz val="10"/>
            <color indexed="81"/>
            <rFont val="Lucida Console"/>
            <family val="3"/>
          </rPr>
          <t>_x000D_
TINTAS DIVERSAS</t>
        </r>
      </text>
    </comment>
    <comment ref="AW803" authorId="0" shapeId="0" xr:uid="{9074D22C-C48A-44BB-9F15-A855ED62AA59}">
      <text>
        <r>
          <rPr>
            <sz val="10"/>
            <color indexed="81"/>
            <rFont val="Lucida Console"/>
            <family val="3"/>
          </rPr>
          <t>Tempo de Estoque (Meses)_x000D_
_x000D_
9,0</t>
        </r>
      </text>
    </comment>
    <comment ref="A804" authorId="0" shapeId="0" xr:uid="{4E6B7A61-7D58-4C2D-B303-E5B4E619CC28}">
      <text>
        <r>
          <rPr>
            <sz val="10"/>
            <color indexed="81"/>
            <rFont val="Lucida Console"/>
            <family val="3"/>
          </rPr>
          <t>_x000D_
128287</t>
        </r>
      </text>
    </comment>
    <comment ref="B804" authorId="0" shapeId="0" xr:uid="{610F3988-71A9-4042-B0B1-0997004935FC}">
      <text>
        <r>
          <rPr>
            <sz val="10"/>
            <color indexed="81"/>
            <rFont val="Lucida Console"/>
            <family val="3"/>
          </rPr>
          <t xml:space="preserve">DESCRIÇÃO DETALHADA_x000D_
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r>
      </text>
    </comment>
    <comment ref="G804" authorId="0" shapeId="0" xr:uid="{0BA1CBF0-65B8-449F-9B74-0FB12C72F739}">
      <text>
        <r>
          <rPr>
            <sz val="10"/>
            <color indexed="81"/>
            <rFont val="Lucida Console"/>
            <family val="3"/>
          </rPr>
          <t>_x000D_
Últ estimativa : 600_x000D_
Enviada em     : 12.05.2020_x000D_
Ata - Venc     : 254/20 - 28.10.2021</t>
        </r>
      </text>
    </comment>
    <comment ref="O804" authorId="0" shapeId="0" xr:uid="{973B862A-4D27-4173-9B72-8F551F29E99A}">
      <text>
        <r>
          <rPr>
            <sz val="10"/>
            <color indexed="81"/>
            <rFont val="Lucida Console"/>
            <family val="3"/>
          </rPr>
          <t>_x000D_
Pertencia a ATA nº 254/20_x000D_
Estimativa de Renovação enviada em 12.05.2020 - Qtd 600_x000D_
PE 147/20 lote _x000D_
04.09.20 = Finalizado. Ata 254/20</t>
        </r>
      </text>
    </comment>
    <comment ref="W804" authorId="0" shapeId="0" xr:uid="{F7AC790A-2E58-42AD-B067-849142DD52FF}">
      <text>
        <r>
          <rPr>
            <sz val="10"/>
            <color indexed="81"/>
            <rFont val="Lucida Console"/>
            <family val="3"/>
          </rPr>
          <t>_x000D_
DM-Pintura</t>
        </r>
      </text>
    </comment>
    <comment ref="X804" authorId="0" shapeId="0" xr:uid="{96FBCFE0-BF5C-4F90-8918-A952288E6144}">
      <text>
        <r>
          <rPr>
            <sz val="10"/>
            <color indexed="81"/>
            <rFont val="Lucida Console"/>
            <family val="3"/>
          </rPr>
          <t>_x000D_
EQUIP. E MATERIAIS P/PINTURAS E IMPERMEABILIZACAO</t>
        </r>
      </text>
    </comment>
    <comment ref="Y804" authorId="0" shapeId="0" xr:uid="{66DCEC36-5754-4618-B960-2FB0BFAF7500}">
      <text>
        <r>
          <rPr>
            <sz val="10"/>
            <color indexed="81"/>
            <rFont val="Lucida Console"/>
            <family val="3"/>
          </rPr>
          <t>_x000D_
REMOVED.,DILUENT.,DECAPANTES MATER.P/LIMP. E PINT.</t>
        </r>
      </text>
    </comment>
    <comment ref="AW804" authorId="0" shapeId="0" xr:uid="{CEEDDC4D-B794-4BCA-BC35-4C50F277B110}">
      <text>
        <r>
          <rPr>
            <sz val="10"/>
            <color indexed="81"/>
            <rFont val="Lucida Console"/>
            <family val="3"/>
          </rPr>
          <t>Tempo de Estoque (Meses)_x000D_
_x000D_
0,0</t>
        </r>
      </text>
    </comment>
    <comment ref="A805" authorId="0" shapeId="0" xr:uid="{AD3FC54A-5A3B-4BA4-B794-3D042B1DF645}">
      <text>
        <r>
          <rPr>
            <sz val="10"/>
            <color indexed="81"/>
            <rFont val="Lucida Console"/>
            <family val="3"/>
          </rPr>
          <t>_x000D_
15813</t>
        </r>
      </text>
    </comment>
    <comment ref="B805" authorId="0" shapeId="0" xr:uid="{D516109F-5033-4BEA-BD06-893043897EFA}">
      <text>
        <r>
          <rPr>
            <sz val="10"/>
            <color indexed="81"/>
            <rFont val="Lucida Console"/>
            <family val="3"/>
          </rPr>
          <t>DESCRIÇÃO DETALHADA_x000D_
TIJOLO COMUM DE BARRO MEDINDO 20 X 9 X 4 CM</t>
        </r>
      </text>
    </comment>
    <comment ref="G805" authorId="0" shapeId="0" xr:uid="{9E822A93-A399-46B5-8780-3F5FA2D63D3A}">
      <text>
        <r>
          <rPr>
            <sz val="10"/>
            <color indexed="81"/>
            <rFont val="Lucida Console"/>
            <family val="3"/>
          </rPr>
          <t>_x000D_
Últ estimativa : 8.000_x000D_
Enviada em     : 22.04.2021_x000D_
Ata - Venc     : 292/19 - 17.12.2020</t>
        </r>
      </text>
    </comment>
    <comment ref="O805" authorId="0" shapeId="0" xr:uid="{8FA5F536-4132-4943-A75D-AF5C574B229A}">
      <text>
        <r>
          <rPr>
            <sz val="10"/>
            <color indexed="81"/>
            <rFont val="Lucida Console"/>
            <family val="3"/>
          </rPr>
          <t>_x000D_
Pertencia a ATA nº 292/19_x000D_
Estimativa de Renovação enviada em 22.04.2021 - Qtd 8.000_x000D_
PE  26/21 lote 5 (Impróspero)_x000D_
16.03.21 = Processo finalizado. Ata 105/21.</t>
        </r>
      </text>
    </comment>
    <comment ref="W805" authorId="0" shapeId="0" xr:uid="{62D90463-1524-4965-9761-A066B1D0EB5C}">
      <text>
        <r>
          <rPr>
            <sz val="10"/>
            <color indexed="81"/>
            <rFont val="Lucida Console"/>
            <family val="3"/>
          </rPr>
          <t>_x000D_
DM-Construção</t>
        </r>
      </text>
    </comment>
    <comment ref="X805" authorId="0" shapeId="0" xr:uid="{CC1C0070-E596-4891-BCCA-B993A8998E17}">
      <text>
        <r>
          <rPr>
            <sz val="10"/>
            <color indexed="81"/>
            <rFont val="Lucida Console"/>
            <family val="3"/>
          </rPr>
          <t>_x000D_
MAT.E EQUIP. P/ CONSTR.CIVIL E CONSERV. DE VIAS PUBL.</t>
        </r>
      </text>
    </comment>
    <comment ref="Y805" authorId="0" shapeId="0" xr:uid="{A58A7466-C1CB-4FA1-9455-FFEDC65B9C15}">
      <text>
        <r>
          <rPr>
            <sz val="10"/>
            <color indexed="81"/>
            <rFont val="Lucida Console"/>
            <family val="3"/>
          </rPr>
          <t>_x000D_
TIJOLOS E BLOCOS DE VIDRO E CERAMICAS</t>
        </r>
      </text>
    </comment>
    <comment ref="AW805" authorId="0" shapeId="0" xr:uid="{DDAB735E-86B5-434D-8F8E-0A9C8036F403}">
      <text>
        <r>
          <rPr>
            <sz val="10"/>
            <color indexed="81"/>
            <rFont val="Lucida Console"/>
            <family val="3"/>
          </rPr>
          <t>Tempo de Estoque (Meses)_x000D_
_x000D_
3.965,0</t>
        </r>
      </text>
    </comment>
    <comment ref="A806" authorId="0" shapeId="0" xr:uid="{6D523F46-7683-480C-ADD2-65C32E64E493}">
      <text>
        <r>
          <rPr>
            <sz val="10"/>
            <color indexed="81"/>
            <rFont val="Lucida Console"/>
            <family val="3"/>
          </rPr>
          <t>_x000D_
119318</t>
        </r>
      </text>
    </comment>
    <comment ref="B806" authorId="0" shapeId="0" xr:uid="{8C895A04-8C6B-499D-B7DF-C58E6632C1AC}">
      <text>
        <r>
          <rPr>
            <sz val="10"/>
            <color indexed="81"/>
            <rFont val="Lucida Console"/>
            <family val="3"/>
          </rPr>
          <t>DESCRIÇÃO DETALHADA_x000D_
TINTA A BASE DE AGUA PARA CARIMBO AUTO ENTINTADO  - FRASCO COM  30 ML - COR PRETA</t>
        </r>
      </text>
    </comment>
    <comment ref="W806" authorId="0" shapeId="0" xr:uid="{135B4F2D-49B3-46F2-AB2D-6A3B6531BA3D}">
      <text>
        <r>
          <rPr>
            <sz val="10"/>
            <color indexed="81"/>
            <rFont val="Lucida Console"/>
            <family val="3"/>
          </rPr>
          <t>_x000D_
Administrativo</t>
        </r>
      </text>
    </comment>
    <comment ref="X806" authorId="0" shapeId="0" xr:uid="{B336813D-DA92-49AC-9B45-94DD4B28B367}">
      <text>
        <r>
          <rPr>
            <sz val="10"/>
            <color indexed="81"/>
            <rFont val="Lucida Console"/>
            <family val="3"/>
          </rPr>
          <t>_x000D_
MAQ., EQUIP., COMP., ACES., MAT. PARA ESCRIT.E ESCOLAR</t>
        </r>
      </text>
    </comment>
    <comment ref="Y806" authorId="0" shapeId="0" xr:uid="{522488D4-E375-4F96-8567-BE6D13F16361}">
      <text>
        <r>
          <rPr>
            <sz val="10"/>
            <color indexed="81"/>
            <rFont val="Lucida Console"/>
            <family val="3"/>
          </rPr>
          <t>_x000D_
CARIMBOS, ALMOFADAS, TINTAS E SUPORTES</t>
        </r>
      </text>
    </comment>
    <comment ref="AW806" authorId="0" shapeId="0" xr:uid="{020DA032-5029-4F92-A9AD-5850411F5EB8}">
      <text>
        <r>
          <rPr>
            <sz val="10"/>
            <color indexed="81"/>
            <rFont val="Lucida Console"/>
            <family val="3"/>
          </rPr>
          <t>Tempo de Estoque (Meses)_x000D_
_x000D_
50,0</t>
        </r>
      </text>
    </comment>
    <comment ref="A807" authorId="0" shapeId="0" xr:uid="{79387F8B-7083-4B4A-80FE-916EAA5FDEC0}">
      <text>
        <r>
          <rPr>
            <sz val="10"/>
            <color indexed="81"/>
            <rFont val="Lucida Console"/>
            <family val="3"/>
          </rPr>
          <t>_x000D_
14737</t>
        </r>
      </text>
    </comment>
    <comment ref="B807" authorId="0" shapeId="0" xr:uid="{A3027180-B7F6-4348-9C7E-BC7846C723BE}">
      <text>
        <r>
          <rPr>
            <sz val="10"/>
            <color indexed="81"/>
            <rFont val="Lucida Console"/>
            <family val="3"/>
          </rPr>
          <t>DESCRIÇÃO DETALHADA_x000D_
TINTA ACRILICA P/ DEMARCACAO DE SOLO - BALDE C/ 18 L - PRETA - PADRAO DER 3.09</t>
        </r>
      </text>
    </comment>
    <comment ref="G807" authorId="0" shapeId="0" xr:uid="{4386A71C-DEA1-47CB-9B8A-69E798A32EAC}">
      <text>
        <r>
          <rPr>
            <sz val="10"/>
            <color indexed="81"/>
            <rFont val="Lucida Console"/>
            <family val="3"/>
          </rPr>
          <t>_x000D_
Últ estimativa : 10_x000D_
Enviada em     : 10.03.2020_x000D_
Ata - Venc     : 156/20 - 29.07.2021</t>
        </r>
      </text>
    </comment>
    <comment ref="O807" authorId="0" shapeId="0" xr:uid="{33EC86B3-20F1-40D9-8455-4AD2231D9605}">
      <text>
        <r>
          <rPr>
            <sz val="10"/>
            <color indexed="81"/>
            <rFont val="Lucida Console"/>
            <family val="3"/>
          </rPr>
          <t>_x000D_
Pertencia a ATA nº 156/20_x000D_
Estimativa de Renovação enviada em 10.03.2020 - Qtd 10_x000D_
PE  31/19 lote 1_x000D_
10.07.19 = Finalizar - contrato assinado</t>
        </r>
      </text>
    </comment>
    <comment ref="W807" authorId="0" shapeId="0" xr:uid="{44B33119-4A7E-4BDF-87D7-FBEA75BB0791}">
      <text>
        <r>
          <rPr>
            <sz val="10"/>
            <color indexed="81"/>
            <rFont val="Lucida Console"/>
            <family val="3"/>
          </rPr>
          <t>_x000D_
DM-Pintura</t>
        </r>
      </text>
    </comment>
    <comment ref="X807" authorId="0" shapeId="0" xr:uid="{03DE8BF6-033C-4429-983C-10DAEDD84202}">
      <text>
        <r>
          <rPr>
            <sz val="10"/>
            <color indexed="81"/>
            <rFont val="Lucida Console"/>
            <family val="3"/>
          </rPr>
          <t>_x000D_
EQUIP. E MATERIAIS P/PINTURAS E IMPERMEABILIZACAO</t>
        </r>
      </text>
    </comment>
    <comment ref="Y807" authorId="0" shapeId="0" xr:uid="{DE1AC52E-9814-4A02-A62C-3C87F09DEA79}">
      <text>
        <r>
          <rPr>
            <sz val="10"/>
            <color indexed="81"/>
            <rFont val="Lucida Console"/>
            <family val="3"/>
          </rPr>
          <t>_x000D_
VERNIZES PRIMERS E TINTAS PARA SOLO</t>
        </r>
      </text>
    </comment>
    <comment ref="AW807" authorId="0" shapeId="0" xr:uid="{2E48DEAD-69A7-41E3-AF45-0D95CAFF2A2E}">
      <text>
        <r>
          <rPr>
            <sz val="10"/>
            <color indexed="81"/>
            <rFont val="Lucida Console"/>
            <family val="3"/>
          </rPr>
          <t>Tempo de Estoque (Meses)_x000D_
_x000D_
20,0</t>
        </r>
      </text>
    </comment>
    <comment ref="A808" authorId="0" shapeId="0" xr:uid="{B7771B13-8680-45AB-BCF8-9BADAB563277}">
      <text>
        <r>
          <rPr>
            <sz val="10"/>
            <color indexed="81"/>
            <rFont val="Lucida Console"/>
            <family val="3"/>
          </rPr>
          <t>_x000D_
87586</t>
        </r>
      </text>
    </comment>
    <comment ref="B808" authorId="0" shapeId="0" xr:uid="{EAD54267-1A4E-4F2C-875B-17F5AE0AD30E}">
      <text>
        <r>
          <rPr>
            <sz val="10"/>
            <color indexed="81"/>
            <rFont val="Lucida Console"/>
            <family val="3"/>
          </rPr>
          <t>DESCRIÇÃO DETALHADA_x000D_
TINTA ACRILICA P/ DEMARCACAO DE SOLO - BALDE C/ 18 L - VERMELHA - PADRAO DER 3.09</t>
        </r>
      </text>
    </comment>
    <comment ref="G808" authorId="0" shapeId="0" xr:uid="{7E7C8456-6D16-481B-8D8C-CD6CEBA80C59}">
      <text>
        <r>
          <rPr>
            <sz val="10"/>
            <color indexed="81"/>
            <rFont val="Lucida Console"/>
            <family val="3"/>
          </rPr>
          <t>_x000D_
Últ estimativa : 10_x000D_
Enviada em     : 10.03.2020_x000D_
Ata - Venc     : 156/20 - 29.07.2021</t>
        </r>
      </text>
    </comment>
    <comment ref="O808" authorId="0" shapeId="0" xr:uid="{13D051BE-2E85-4B65-A049-E0C0085605AC}">
      <text>
        <r>
          <rPr>
            <sz val="10"/>
            <color indexed="81"/>
            <rFont val="Lucida Console"/>
            <family val="3"/>
          </rPr>
          <t>_x000D_
Pertencia a ATA nº 156/20_x000D_
Estimativa de Renovação enviada em 10.03.2020 - Qtd 10_x000D_
PE  31/19 lote 8_x000D_
10.07.19 = Finalizar - contrato assinado</t>
        </r>
      </text>
    </comment>
    <comment ref="W808" authorId="0" shapeId="0" xr:uid="{C15E609F-A87A-4F61-99A5-C3987E59194F}">
      <text>
        <r>
          <rPr>
            <sz val="10"/>
            <color indexed="81"/>
            <rFont val="Lucida Console"/>
            <family val="3"/>
          </rPr>
          <t>_x000D_
DM-Pintura</t>
        </r>
      </text>
    </comment>
    <comment ref="X808" authorId="0" shapeId="0" xr:uid="{B071C28B-264A-434F-A11D-518369AAC00B}">
      <text>
        <r>
          <rPr>
            <sz val="10"/>
            <color indexed="81"/>
            <rFont val="Lucida Console"/>
            <family val="3"/>
          </rPr>
          <t>_x000D_
EQUIP. E MATERIAIS P/PINTURAS E IMPERMEABILIZACAO</t>
        </r>
      </text>
    </comment>
    <comment ref="Y808" authorId="0" shapeId="0" xr:uid="{B941A61E-61D3-448D-AB21-BE80B9101733}">
      <text>
        <r>
          <rPr>
            <sz val="10"/>
            <color indexed="81"/>
            <rFont val="Lucida Console"/>
            <family val="3"/>
          </rPr>
          <t>_x000D_
VERNIZES PRIMERS E TINTAS PARA SOLO</t>
        </r>
      </text>
    </comment>
    <comment ref="AW808" authorId="0" shapeId="0" xr:uid="{26CCA9F2-7C6C-496F-9E3D-9256D9BDAF3D}">
      <text>
        <r>
          <rPr>
            <sz val="10"/>
            <color indexed="81"/>
            <rFont val="Lucida Console"/>
            <family val="3"/>
          </rPr>
          <t>Tempo de Estoque (Meses)_x000D_
_x000D_
0,0</t>
        </r>
      </text>
    </comment>
    <comment ref="A809" authorId="0" shapeId="0" xr:uid="{6CB0C50E-1179-4B99-BF95-C1FDA8B7EC57}">
      <text>
        <r>
          <rPr>
            <sz val="10"/>
            <color indexed="81"/>
            <rFont val="Lucida Console"/>
            <family val="3"/>
          </rPr>
          <t>_x000D_
20760</t>
        </r>
      </text>
    </comment>
    <comment ref="B809" authorId="0" shapeId="0" xr:uid="{3DD648FB-1291-42DF-A4D8-F37F9BE95F8B}">
      <text>
        <r>
          <rPr>
            <sz val="10"/>
            <color indexed="81"/>
            <rFont val="Lucida Console"/>
            <family val="3"/>
          </rPr>
          <t>DESCRIÇÃO DETALHADA_x000D_
TINTA ACRILICA P/ DEMARCACAO DE SOLO - BALDE C/ 18 LITROS - BRANCA - PADRAO DER 3.09</t>
        </r>
      </text>
    </comment>
    <comment ref="G809" authorId="0" shapeId="0" xr:uid="{2235ADAF-C298-4B2B-91B6-3A15239FA7EF}">
      <text>
        <r>
          <rPr>
            <sz val="10"/>
            <color indexed="81"/>
            <rFont val="Lucida Console"/>
            <family val="3"/>
          </rPr>
          <t>_x000D_
Últ estimativa : 150_x000D_
Enviada em     : 10.03.2020_x000D_
Ata - Venc     : 156/20 - 29.07.2021</t>
        </r>
      </text>
    </comment>
    <comment ref="O809" authorId="0" shapeId="0" xr:uid="{DFC06F83-160F-48F2-9B57-5DBC6E1FE347}">
      <text>
        <r>
          <rPr>
            <sz val="10"/>
            <color indexed="81"/>
            <rFont val="Lucida Console"/>
            <family val="3"/>
          </rPr>
          <t>_x000D_
Pertencia a ATA nº 156/20_x000D_
Estimativa de Renovação enviada em 10.03.2020 - Qtd 150_x000D_
PE  31/19 lote 2_x000D_
10.07.19 = Finalizar - contrato assinado</t>
        </r>
      </text>
    </comment>
    <comment ref="W809" authorId="0" shapeId="0" xr:uid="{3BE4D632-E86D-42E7-BE8B-AEB2E505FCDF}">
      <text>
        <r>
          <rPr>
            <sz val="10"/>
            <color indexed="81"/>
            <rFont val="Lucida Console"/>
            <family val="3"/>
          </rPr>
          <t>_x000D_
DM-Pintura</t>
        </r>
      </text>
    </comment>
    <comment ref="X809" authorId="0" shapeId="0" xr:uid="{A5BC2B67-B501-45EB-B10E-74C95AFF1F9F}">
      <text>
        <r>
          <rPr>
            <sz val="10"/>
            <color indexed="81"/>
            <rFont val="Lucida Console"/>
            <family val="3"/>
          </rPr>
          <t>_x000D_
EQUIP. E MATERIAIS P/PINTURAS E IMPERMEABILIZACAO</t>
        </r>
      </text>
    </comment>
    <comment ref="Y809" authorId="0" shapeId="0" xr:uid="{3A29DDFA-4AA0-4CFA-B06D-96EB0A86E0FF}">
      <text>
        <r>
          <rPr>
            <sz val="10"/>
            <color indexed="81"/>
            <rFont val="Lucida Console"/>
            <family val="3"/>
          </rPr>
          <t>_x000D_
VERNIZES PRIMERS E TINTAS PARA SOLO</t>
        </r>
      </text>
    </comment>
    <comment ref="AW809" authorId="0" shapeId="0" xr:uid="{87EF9351-84C1-4905-9EDB-B3EA1CBD3E3B}">
      <text>
        <r>
          <rPr>
            <sz val="10"/>
            <color indexed="81"/>
            <rFont val="Lucida Console"/>
            <family val="3"/>
          </rPr>
          <t>Tempo de Estoque (Meses)_x000D_
_x000D_
0,0</t>
        </r>
      </text>
    </comment>
    <comment ref="A810" authorId="0" shapeId="0" xr:uid="{E3F0EAAA-1E44-4A2C-BA17-9815D72B78D7}">
      <text>
        <r>
          <rPr>
            <sz val="10"/>
            <color indexed="81"/>
            <rFont val="Lucida Console"/>
            <family val="3"/>
          </rPr>
          <t>_x000D_
69229</t>
        </r>
      </text>
    </comment>
    <comment ref="B810" authorId="0" shapeId="0" xr:uid="{3C90659B-DE00-496A-8DB5-24E9D523B7C7}">
      <text>
        <r>
          <rPr>
            <sz val="10"/>
            <color indexed="81"/>
            <rFont val="Lucida Console"/>
            <family val="3"/>
          </rPr>
          <t>DESCRIÇÃO DETALHADA_x000D_
TINTA ACRILICA P/ DEMARCACAO DE SOLO - BALDE C/ 18 LITROS - AZUL - PADRAO DER 3.09</t>
        </r>
      </text>
    </comment>
    <comment ref="G810" authorId="0" shapeId="0" xr:uid="{2F26D498-BD7E-4E51-B0AF-42E0EC1A15B3}">
      <text>
        <r>
          <rPr>
            <sz val="10"/>
            <color indexed="81"/>
            <rFont val="Lucida Console"/>
            <family val="3"/>
          </rPr>
          <t>_x000D_
Últ estimativa : 150_x000D_
Enviada em     : 10.03.2020_x000D_
Ata - Venc     : 156/20 - 29.07.2021</t>
        </r>
      </text>
    </comment>
    <comment ref="O810" authorId="0" shapeId="0" xr:uid="{FA2508B4-FDF5-4682-931A-F72F07DEFE54}">
      <text>
        <r>
          <rPr>
            <sz val="10"/>
            <color indexed="81"/>
            <rFont val="Lucida Console"/>
            <family val="3"/>
          </rPr>
          <t>_x000D_
Pertencia a ATA nº 156/20_x000D_
Estimativa de Renovação enviada em 10.03.2020 - Qtd 150_x000D_
PE  31/19 lote 6_x000D_
10.07.19 = Finalizar - contrato assinado</t>
        </r>
      </text>
    </comment>
    <comment ref="W810" authorId="0" shapeId="0" xr:uid="{8CB719B7-89D0-4BA8-9A51-346E65CAAB04}">
      <text>
        <r>
          <rPr>
            <sz val="10"/>
            <color indexed="81"/>
            <rFont val="Lucida Console"/>
            <family val="3"/>
          </rPr>
          <t>_x000D_
DM-Pintura</t>
        </r>
      </text>
    </comment>
    <comment ref="X810" authorId="0" shapeId="0" xr:uid="{A7ACC52C-9389-4D1A-AC8C-7A23A27AB7D2}">
      <text>
        <r>
          <rPr>
            <sz val="10"/>
            <color indexed="81"/>
            <rFont val="Lucida Console"/>
            <family val="3"/>
          </rPr>
          <t>_x000D_
EQUIP. E MATERIAIS P/PINTURAS E IMPERMEABILIZACAO</t>
        </r>
      </text>
    </comment>
    <comment ref="Y810" authorId="0" shapeId="0" xr:uid="{D34928A3-1E6B-454B-985F-E5D32F1E4C75}">
      <text>
        <r>
          <rPr>
            <sz val="10"/>
            <color indexed="81"/>
            <rFont val="Lucida Console"/>
            <family val="3"/>
          </rPr>
          <t>_x000D_
VERNIZES PRIMERS E TINTAS PARA SOLO</t>
        </r>
      </text>
    </comment>
    <comment ref="AW810" authorId="0" shapeId="0" xr:uid="{952F4735-F388-4576-8A4D-23CDA66425C6}">
      <text>
        <r>
          <rPr>
            <sz val="10"/>
            <color indexed="81"/>
            <rFont val="Lucida Console"/>
            <family val="3"/>
          </rPr>
          <t>Tempo de Estoque (Meses)_x000D_
_x000D_
46,0</t>
        </r>
      </text>
    </comment>
    <comment ref="A811" authorId="0" shapeId="0" xr:uid="{78B98803-C066-4718-8221-8A345E91F6C5}">
      <text>
        <r>
          <rPr>
            <sz val="10"/>
            <color indexed="81"/>
            <rFont val="Lucida Console"/>
            <family val="3"/>
          </rPr>
          <t>_x000D_
20763</t>
        </r>
      </text>
    </comment>
    <comment ref="B811" authorId="0" shapeId="0" xr:uid="{549AABD3-457F-415F-8E7C-2F034B692519}">
      <text>
        <r>
          <rPr>
            <sz val="10"/>
            <color indexed="81"/>
            <rFont val="Lucida Console"/>
            <family val="3"/>
          </rPr>
          <t>DESCRIÇÃO DETALHADA_x000D_
TINTA ACRILICA P/ DEMARCACAO DO SOLO - BALDE COM 18 LITROS - AMARELA - PADRAO DER 3.09</t>
        </r>
      </text>
    </comment>
    <comment ref="G811" authorId="0" shapeId="0" xr:uid="{960A09A6-83A2-44EA-9B74-C499EE6E2C05}">
      <text>
        <r>
          <rPr>
            <sz val="10"/>
            <color indexed="81"/>
            <rFont val="Lucida Console"/>
            <family val="3"/>
          </rPr>
          <t>_x000D_
Últ estimativa : 50_x000D_
Enviada em     : 10.03.2020_x000D_
Ata - Venc     : 156/20 - 29.07.2021</t>
        </r>
      </text>
    </comment>
    <comment ref="O811" authorId="0" shapeId="0" xr:uid="{0D101693-990C-4AB1-AB4F-AF9A8960E2F3}">
      <text>
        <r>
          <rPr>
            <sz val="10"/>
            <color indexed="81"/>
            <rFont val="Lucida Console"/>
            <family val="3"/>
          </rPr>
          <t>_x000D_
Pertencia a ATA nº 156/20_x000D_
Estimativa de Renovação enviada em 10.03.2020 - Qtd 50_x000D_
PE  31/19 lote 3_x000D_
10.07.19 = Finalizar - contrato assinado</t>
        </r>
      </text>
    </comment>
    <comment ref="W811" authorId="0" shapeId="0" xr:uid="{BC1A2D57-9B88-4531-B3B3-0AFFDE8746BB}">
      <text>
        <r>
          <rPr>
            <sz val="10"/>
            <color indexed="81"/>
            <rFont val="Lucida Console"/>
            <family val="3"/>
          </rPr>
          <t>_x000D_
DM-Pintura</t>
        </r>
      </text>
    </comment>
    <comment ref="X811" authorId="0" shapeId="0" xr:uid="{794778BB-88EF-4394-85B9-BBC0C637CBE9}">
      <text>
        <r>
          <rPr>
            <sz val="10"/>
            <color indexed="81"/>
            <rFont val="Lucida Console"/>
            <family val="3"/>
          </rPr>
          <t>_x000D_
EQUIP. E MATERIAIS P/PINTURAS E IMPERMEABILIZACAO</t>
        </r>
      </text>
    </comment>
    <comment ref="Y811" authorId="0" shapeId="0" xr:uid="{8BB2F7C2-C11A-41B4-B1D6-6440C7A746BC}">
      <text>
        <r>
          <rPr>
            <sz val="10"/>
            <color indexed="81"/>
            <rFont val="Lucida Console"/>
            <family val="3"/>
          </rPr>
          <t>_x000D_
VERNIZES PRIMERS E TINTAS PARA SOLO</t>
        </r>
      </text>
    </comment>
    <comment ref="AW811" authorId="0" shapeId="0" xr:uid="{5595EB21-C717-438D-8A8E-126196CBF887}">
      <text>
        <r>
          <rPr>
            <sz val="10"/>
            <color indexed="81"/>
            <rFont val="Lucida Console"/>
            <family val="3"/>
          </rPr>
          <t>Tempo de Estoque (Meses)_x000D_
_x000D_
0,0</t>
        </r>
      </text>
    </comment>
    <comment ref="A812" authorId="0" shapeId="0" xr:uid="{18B24E2F-4618-4B4D-9990-0E230E92B9F5}">
      <text>
        <r>
          <rPr>
            <sz val="10"/>
            <color indexed="81"/>
            <rFont val="Lucida Console"/>
            <family val="3"/>
          </rPr>
          <t>_x000D_
141608</t>
        </r>
      </text>
    </comment>
    <comment ref="B812" authorId="0" shapeId="0" xr:uid="{D09DAE66-7AAE-4728-9838-9A7295E58002}">
      <text>
        <r>
          <rPr>
            <sz val="10"/>
            <color indexed="81"/>
            <rFont val="Lucida Console"/>
            <family val="3"/>
          </rPr>
          <t>DESCRIÇÃO DETALHADA_x000D_
TINTA ACRILICA PISO, LINHA PREMIUM, COR BRANCO - LATA COM 18 LITROS</t>
        </r>
      </text>
    </comment>
    <comment ref="W812" authorId="0" shapeId="0" xr:uid="{20EFA1DC-7830-4F3E-AA39-A535AADB8AF8}">
      <text>
        <r>
          <rPr>
            <sz val="10"/>
            <color indexed="81"/>
            <rFont val="Lucida Console"/>
            <family val="3"/>
          </rPr>
          <t>_x000D_
DM-Pintura</t>
        </r>
      </text>
    </comment>
    <comment ref="X812" authorId="0" shapeId="0" xr:uid="{0AF54321-A826-48A0-AC9D-25701D1CE103}">
      <text>
        <r>
          <rPr>
            <sz val="10"/>
            <color indexed="81"/>
            <rFont val="Lucida Console"/>
            <family val="3"/>
          </rPr>
          <t>_x000D_
EQUIP. E MATERIAIS P/PINTURAS E IMPERMEABILIZACAO</t>
        </r>
      </text>
    </comment>
    <comment ref="Y812" authorId="0" shapeId="0" xr:uid="{838A6BF8-675E-4279-9416-CB3307F3FCF1}">
      <text>
        <r>
          <rPr>
            <sz val="10"/>
            <color indexed="81"/>
            <rFont val="Lucida Console"/>
            <family val="3"/>
          </rPr>
          <t>_x000D_
TINTAS DIVERSAS</t>
        </r>
      </text>
    </comment>
    <comment ref="AW812" authorId="0" shapeId="0" xr:uid="{6C1855C6-7686-4BB6-BEE4-D924B37C359B}">
      <text>
        <r>
          <rPr>
            <sz val="10"/>
            <color indexed="81"/>
            <rFont val="Lucida Console"/>
            <family val="3"/>
          </rPr>
          <t>Tempo de Estoque (Meses)_x000D_
_x000D_
59,0</t>
        </r>
      </text>
    </comment>
    <comment ref="A813" authorId="0" shapeId="0" xr:uid="{3814D558-DCFD-457B-A7C7-A1FEAD47DF64}">
      <text>
        <r>
          <rPr>
            <sz val="10"/>
            <color indexed="81"/>
            <rFont val="Lucida Console"/>
            <family val="3"/>
          </rPr>
          <t>_x000D_
57900</t>
        </r>
      </text>
    </comment>
    <comment ref="B813" authorId="0" shapeId="0" xr:uid="{8E649FDC-44CF-4207-92C8-52868098082F}">
      <text>
        <r>
          <rPr>
            <sz val="10"/>
            <color indexed="81"/>
            <rFont val="Lucida Console"/>
            <family val="3"/>
          </rPr>
          <t>DESCRIÇÃO DETALHADA_x000D_
TINTA BETUMINOSA PARA IMPERMEABILIZACAO DE ALVENARIA - LATA COM 18 LITROS</t>
        </r>
      </text>
    </comment>
    <comment ref="G813" authorId="0" shapeId="0" xr:uid="{E8ADAA06-EB7F-4B9D-900E-5E11262F4B99}">
      <text>
        <r>
          <rPr>
            <sz val="10"/>
            <color indexed="81"/>
            <rFont val="Lucida Console"/>
            <family val="3"/>
          </rPr>
          <t>_x000D_
Últ estimativa : 100_x000D_
Enviada em     : 20.01.2020_x000D_
Ata - Venc     : 130/19 - 11.05.2020</t>
        </r>
      </text>
    </comment>
    <comment ref="O813" authorId="0" shapeId="0" xr:uid="{178A6A9B-0678-4F31-8302-AD18D7030B79}">
      <text>
        <r>
          <rPr>
            <sz val="10"/>
            <color indexed="81"/>
            <rFont val="Lucida Console"/>
            <family val="3"/>
          </rPr>
          <t>_x000D_
Pertencia a ATA nº 130/19_x000D_
Estimativa de Renovação enviada em 20.01.2020 - Qtd 100_x000D_
PE  28/20 lote 11 (Impróspero)_x000D_
08.07.20 = Finalizar - contrato assinado</t>
        </r>
      </text>
    </comment>
    <comment ref="W813" authorId="0" shapeId="0" xr:uid="{DD313ECD-CAD1-41F5-8BC3-4F9B1553E3FE}">
      <text>
        <r>
          <rPr>
            <sz val="10"/>
            <color indexed="81"/>
            <rFont val="Lucida Console"/>
            <family val="3"/>
          </rPr>
          <t>_x000D_
DM-Pintura</t>
        </r>
      </text>
    </comment>
    <comment ref="X813" authorId="0" shapeId="0" xr:uid="{47C4B964-E1A7-47E2-AB0A-809FCD182E0F}">
      <text>
        <r>
          <rPr>
            <sz val="10"/>
            <color indexed="81"/>
            <rFont val="Lucida Console"/>
            <family val="3"/>
          </rPr>
          <t>_x000D_
EQUIP. E MATERIAIS P/PINTURAS E IMPERMEABILIZACAO</t>
        </r>
      </text>
    </comment>
    <comment ref="Y813" authorId="0" shapeId="0" xr:uid="{B330AAB4-89A1-407B-B4B7-D6C1E8E5FF76}">
      <text>
        <r>
          <rPr>
            <sz val="10"/>
            <color indexed="81"/>
            <rFont val="Lucida Console"/>
            <family val="3"/>
          </rPr>
          <t>_x000D_
TINTAS BETUMINOSAS E ANTI-CORROSIVAS</t>
        </r>
      </text>
    </comment>
    <comment ref="AW813" authorId="0" shapeId="0" xr:uid="{C523E30D-F5EA-4B25-B1C2-BCDC406A9DA5}">
      <text>
        <r>
          <rPr>
            <sz val="10"/>
            <color indexed="81"/>
            <rFont val="Lucida Console"/>
            <family val="3"/>
          </rPr>
          <t>Tempo de Estoque (Meses)_x000D_
_x000D_
0,0</t>
        </r>
      </text>
    </comment>
    <comment ref="A814" authorId="0" shapeId="0" xr:uid="{9F6E2362-27F1-4555-B59B-DD143A7B6B18}">
      <text>
        <r>
          <rPr>
            <sz val="10"/>
            <color indexed="81"/>
            <rFont val="Lucida Console"/>
            <family val="3"/>
          </rPr>
          <t>_x000D_
141679</t>
        </r>
      </text>
    </comment>
    <comment ref="B814" authorId="0" shapeId="0" xr:uid="{0E5627D5-2150-419E-8A22-8456822E15C5}">
      <text>
        <r>
          <rPr>
            <sz val="10"/>
            <color indexed="81"/>
            <rFont val="Lucida Console"/>
            <family val="3"/>
          </rPr>
          <t>DESCRIÇÃO DETALHADA_x000D_
TINTA ESMALTE SINTETICO BRILHANTE, LINHA PREMIUM, COR AMARELO OURO - GALAO COM 3.600 ML, A BASE DE SOLVENTE</t>
        </r>
      </text>
    </comment>
    <comment ref="W814" authorId="0" shapeId="0" xr:uid="{A302AE06-920F-4ECC-9B7D-0B4ED6526AFC}">
      <text>
        <r>
          <rPr>
            <sz val="10"/>
            <color indexed="81"/>
            <rFont val="Lucida Console"/>
            <family val="3"/>
          </rPr>
          <t>_x000D_
DM-Pintura</t>
        </r>
      </text>
    </comment>
    <comment ref="X814" authorId="0" shapeId="0" xr:uid="{81555108-34DE-44EA-AED8-F166D81B5B92}">
      <text>
        <r>
          <rPr>
            <sz val="10"/>
            <color indexed="81"/>
            <rFont val="Lucida Console"/>
            <family val="3"/>
          </rPr>
          <t>_x000D_
EQUIP. E MATERIAIS P/PINTURAS E IMPERMEABILIZACAO</t>
        </r>
      </text>
    </comment>
    <comment ref="Y814" authorId="0" shapeId="0" xr:uid="{430B380E-0D74-4994-8996-72F146FF268F}">
      <text>
        <r>
          <rPr>
            <sz val="10"/>
            <color indexed="81"/>
            <rFont val="Lucida Console"/>
            <family val="3"/>
          </rPr>
          <t>_x000D_
ESMALTES</t>
        </r>
      </text>
    </comment>
    <comment ref="AW814" authorId="0" shapeId="0" xr:uid="{D19FA351-0931-4757-BD6B-4DAFE151A3DC}">
      <text>
        <r>
          <rPr>
            <sz val="10"/>
            <color indexed="81"/>
            <rFont val="Lucida Console"/>
            <family val="3"/>
          </rPr>
          <t>Tempo de Estoque (Meses)_x000D_
_x000D_
147,0</t>
        </r>
      </text>
    </comment>
    <comment ref="A815" authorId="0" shapeId="0" xr:uid="{9BBD9E15-3B61-4F9C-A023-F167389C26B7}">
      <text>
        <r>
          <rPr>
            <sz val="10"/>
            <color indexed="81"/>
            <rFont val="Lucida Console"/>
            <family val="3"/>
          </rPr>
          <t>_x000D_
141680</t>
        </r>
      </text>
    </comment>
    <comment ref="B815" authorId="0" shapeId="0" xr:uid="{C80EE539-55C4-45F7-AE80-DC889C53D5A4}">
      <text>
        <r>
          <rPr>
            <sz val="10"/>
            <color indexed="81"/>
            <rFont val="Lucida Console"/>
            <family val="3"/>
          </rPr>
          <t>DESCRIÇÃO DETALHADA_x000D_
TINTA ESMALTE SINTETICO BRILHANTE, LINHA PREMIUM, COR AZUL ROYAL - GALAO COM 3.600 ML, A BASE DE SOLVENTE</t>
        </r>
      </text>
    </comment>
    <comment ref="W815" authorId="0" shapeId="0" xr:uid="{9230C6AF-8323-467C-B79E-922FA9ACFC2E}">
      <text>
        <r>
          <rPr>
            <sz val="10"/>
            <color indexed="81"/>
            <rFont val="Lucida Console"/>
            <family val="3"/>
          </rPr>
          <t>_x000D_
DM-Pintura</t>
        </r>
      </text>
    </comment>
    <comment ref="X815" authorId="0" shapeId="0" xr:uid="{5E7C36E6-09A3-4859-B1C3-B379A6920305}">
      <text>
        <r>
          <rPr>
            <sz val="10"/>
            <color indexed="81"/>
            <rFont val="Lucida Console"/>
            <family val="3"/>
          </rPr>
          <t>_x000D_
EQUIP. E MATERIAIS P/PINTURAS E IMPERMEABILIZACAO</t>
        </r>
      </text>
    </comment>
    <comment ref="Y815" authorId="0" shapeId="0" xr:uid="{1329099A-3063-4D3C-9748-0ADD9F72BB36}">
      <text>
        <r>
          <rPr>
            <sz val="10"/>
            <color indexed="81"/>
            <rFont val="Lucida Console"/>
            <family val="3"/>
          </rPr>
          <t>_x000D_
ESMALTES</t>
        </r>
      </text>
    </comment>
    <comment ref="AW815" authorId="0" shapeId="0" xr:uid="{3CE2607F-55C6-491C-8CA5-047D803A6EAA}">
      <text>
        <r>
          <rPr>
            <sz val="10"/>
            <color indexed="81"/>
            <rFont val="Lucida Console"/>
            <family val="3"/>
          </rPr>
          <t>Tempo de Estoque (Meses)_x000D_
_x000D_
498,0</t>
        </r>
      </text>
    </comment>
    <comment ref="A816" authorId="0" shapeId="0" xr:uid="{D23AA841-9066-43B2-A66F-817E80560EFC}">
      <text>
        <r>
          <rPr>
            <sz val="10"/>
            <color indexed="81"/>
            <rFont val="Lucida Console"/>
            <family val="3"/>
          </rPr>
          <t>_x000D_
141681</t>
        </r>
      </text>
    </comment>
    <comment ref="B816" authorId="0" shapeId="0" xr:uid="{44955E57-81BF-4908-AA7D-C29A61BAC1BB}">
      <text>
        <r>
          <rPr>
            <sz val="10"/>
            <color indexed="81"/>
            <rFont val="Lucida Console"/>
            <family val="3"/>
          </rPr>
          <t>DESCRIÇÃO DETALHADA_x000D_
TINTA ESMALTE SINTETICO BRILHANTE, LINHA PREMIUM, COR VERMELHA - GALAO COM 3.600 ML, A BASE DE SOLVENTE</t>
        </r>
      </text>
    </comment>
    <comment ref="W816" authorId="0" shapeId="0" xr:uid="{93BC3ECE-1ECE-4377-984D-D093215E1D71}">
      <text>
        <r>
          <rPr>
            <sz val="10"/>
            <color indexed="81"/>
            <rFont val="Lucida Console"/>
            <family val="3"/>
          </rPr>
          <t>_x000D_
DM-Pintura</t>
        </r>
      </text>
    </comment>
    <comment ref="X816" authorId="0" shapeId="0" xr:uid="{453E5075-88CF-48FE-8DC0-B7394F5C9814}">
      <text>
        <r>
          <rPr>
            <sz val="10"/>
            <color indexed="81"/>
            <rFont val="Lucida Console"/>
            <family val="3"/>
          </rPr>
          <t>_x000D_
EQUIP. E MATERIAIS P/PINTURAS E IMPERMEABILIZACAO</t>
        </r>
      </text>
    </comment>
    <comment ref="Y816" authorId="0" shapeId="0" xr:uid="{47B2E0CD-C75C-491D-8130-9E42E7AED34E}">
      <text>
        <r>
          <rPr>
            <sz val="10"/>
            <color indexed="81"/>
            <rFont val="Lucida Console"/>
            <family val="3"/>
          </rPr>
          <t>_x000D_
ESMALTES</t>
        </r>
      </text>
    </comment>
    <comment ref="AW816" authorId="0" shapeId="0" xr:uid="{56A30356-D297-4A36-975D-CDF1E9A604B0}">
      <text>
        <r>
          <rPr>
            <sz val="10"/>
            <color indexed="81"/>
            <rFont val="Lucida Console"/>
            <family val="3"/>
          </rPr>
          <t>Tempo de Estoque (Meses)_x000D_
_x000D_
113,0</t>
        </r>
      </text>
    </comment>
    <comment ref="A817" authorId="0" shapeId="0" xr:uid="{9CA0F871-4D02-4FAD-905A-3C66E279F272}">
      <text>
        <r>
          <rPr>
            <sz val="10"/>
            <color indexed="81"/>
            <rFont val="Lucida Console"/>
            <family val="3"/>
          </rPr>
          <t>_x000D_
141268</t>
        </r>
      </text>
    </comment>
    <comment ref="B817" authorId="0" shapeId="0" xr:uid="{90AE4CE0-3322-412B-BD16-6D3259DF94FC}">
      <text>
        <r>
          <rPr>
            <sz val="10"/>
            <color indexed="81"/>
            <rFont val="Lucida Console"/>
            <family val="3"/>
          </rPr>
          <t>DESCRIÇÃO DETALHADA_x000D_
TINTA ESMALTE SINTETICO BRILHANTE, LINHA PREMIUM. COR BRANCO - GALAO COM 3.600 ML, A BASE DE SOLVENTE</t>
        </r>
      </text>
    </comment>
    <comment ref="W817" authorId="0" shapeId="0" xr:uid="{403C0F64-566F-4FB1-BAAF-4C3EA3E5BC9D}">
      <text>
        <r>
          <rPr>
            <sz val="10"/>
            <color indexed="81"/>
            <rFont val="Lucida Console"/>
            <family val="3"/>
          </rPr>
          <t>_x000D_
DM-Pintura</t>
        </r>
      </text>
    </comment>
    <comment ref="X817" authorId="0" shapeId="0" xr:uid="{CB887B2D-3EC3-4E0B-B812-9E33D88C2EC0}">
      <text>
        <r>
          <rPr>
            <sz val="10"/>
            <color indexed="81"/>
            <rFont val="Lucida Console"/>
            <family val="3"/>
          </rPr>
          <t>_x000D_
EQUIP. E MATERIAIS P/PINTURAS E IMPERMEABILIZACAO</t>
        </r>
      </text>
    </comment>
    <comment ref="Y817" authorId="0" shapeId="0" xr:uid="{8D300836-D8A9-49EF-9B88-7F6736F60EB8}">
      <text>
        <r>
          <rPr>
            <sz val="10"/>
            <color indexed="81"/>
            <rFont val="Lucida Console"/>
            <family val="3"/>
          </rPr>
          <t>_x000D_
ESMALTES</t>
        </r>
      </text>
    </comment>
    <comment ref="AW817" authorId="0" shapeId="0" xr:uid="{A8E5CF6D-B60B-40C4-985E-3B74BF3E0897}">
      <text>
        <r>
          <rPr>
            <sz val="10"/>
            <color indexed="81"/>
            <rFont val="Lucida Console"/>
            <family val="3"/>
          </rPr>
          <t>Tempo de Estoque (Meses)_x000D_
_x000D_
408,0</t>
        </r>
      </text>
    </comment>
    <comment ref="A818" authorId="0" shapeId="0" xr:uid="{BE1E3482-9F2F-425C-A677-58257F17FC99}">
      <text>
        <r>
          <rPr>
            <sz val="10"/>
            <color indexed="81"/>
            <rFont val="Lucida Console"/>
            <family val="3"/>
          </rPr>
          <t>_x000D_
141265</t>
        </r>
      </text>
    </comment>
    <comment ref="B818" authorId="0" shapeId="0" xr:uid="{EDD44CAA-AE7B-4784-8091-A8C9A8EB47E7}">
      <text>
        <r>
          <rPr>
            <sz val="10"/>
            <color indexed="81"/>
            <rFont val="Lucida Console"/>
            <family val="3"/>
          </rPr>
          <t>DESCRIÇÃO DETALHADA_x000D_
TINTA ESMALTE SINTETICO BRILHANTE, LINHA PREMIUM.COR PRETO, GALAO COM 3.600 ML, A BASE DE SOLVENTE</t>
        </r>
      </text>
    </comment>
    <comment ref="W818" authorId="0" shapeId="0" xr:uid="{9A62F3B2-3D38-4276-A033-3F66E9DD67A0}">
      <text>
        <r>
          <rPr>
            <sz val="10"/>
            <color indexed="81"/>
            <rFont val="Lucida Console"/>
            <family val="3"/>
          </rPr>
          <t>_x000D_
DM-Pintura</t>
        </r>
      </text>
    </comment>
    <comment ref="X818" authorId="0" shapeId="0" xr:uid="{6B305557-ABAB-496F-8945-372396F2A5F3}">
      <text>
        <r>
          <rPr>
            <sz val="10"/>
            <color indexed="81"/>
            <rFont val="Lucida Console"/>
            <family val="3"/>
          </rPr>
          <t>_x000D_
EQUIP. E MATERIAIS P/PINTURAS E IMPERMEABILIZACAO</t>
        </r>
      </text>
    </comment>
    <comment ref="Y818" authorId="0" shapeId="0" xr:uid="{71E35A08-8479-49A7-8128-21CBDF3A541E}">
      <text>
        <r>
          <rPr>
            <sz val="10"/>
            <color indexed="81"/>
            <rFont val="Lucida Console"/>
            <family val="3"/>
          </rPr>
          <t>_x000D_
ESMALTES</t>
        </r>
      </text>
    </comment>
    <comment ref="AW818" authorId="0" shapeId="0" xr:uid="{19C701B6-B88E-4DE0-A3ED-301D4DA92D8E}">
      <text>
        <r>
          <rPr>
            <sz val="10"/>
            <color indexed="81"/>
            <rFont val="Lucida Console"/>
            <family val="3"/>
          </rPr>
          <t>Tempo de Estoque (Meses)_x000D_
_x000D_
102,0</t>
        </r>
      </text>
    </comment>
    <comment ref="A819" authorId="0" shapeId="0" xr:uid="{8E896344-165A-413B-9946-7A042CB492B8}">
      <text>
        <r>
          <rPr>
            <sz val="10"/>
            <color indexed="81"/>
            <rFont val="Lucida Console"/>
            <family val="3"/>
          </rPr>
          <t>_x000D_
141266</t>
        </r>
      </text>
    </comment>
    <comment ref="B819" authorId="0" shapeId="0" xr:uid="{CD3EA4B5-9D36-4E82-B90C-C48302A589D4}">
      <text>
        <r>
          <rPr>
            <sz val="10"/>
            <color indexed="81"/>
            <rFont val="Lucida Console"/>
            <family val="3"/>
          </rPr>
          <t>DESCRIÇÃO DETALHADA_x000D_
TINTA ESMALTE SINTETICO BRILHANTE, LINHA PREMIUM.COR VERDE FOLHA, GALAO COM 3.600 ML, A BASE DE SOLVENTE</t>
        </r>
      </text>
    </comment>
    <comment ref="W819" authorId="0" shapeId="0" xr:uid="{62CC9DB8-2536-453F-8254-A5A74F7414D2}">
      <text>
        <r>
          <rPr>
            <sz val="10"/>
            <color indexed="81"/>
            <rFont val="Lucida Console"/>
            <family val="3"/>
          </rPr>
          <t>_x000D_
DM-Pintura</t>
        </r>
      </text>
    </comment>
    <comment ref="X819" authorId="0" shapeId="0" xr:uid="{1207BDB5-480E-4994-987E-1748CFB25B17}">
      <text>
        <r>
          <rPr>
            <sz val="10"/>
            <color indexed="81"/>
            <rFont val="Lucida Console"/>
            <family val="3"/>
          </rPr>
          <t>_x000D_
EQUIP. E MATERIAIS P/PINTURAS E IMPERMEABILIZACAO</t>
        </r>
      </text>
    </comment>
    <comment ref="Y819" authorId="0" shapeId="0" xr:uid="{16F9F47C-ACA2-415D-B393-B3B0BF7493DC}">
      <text>
        <r>
          <rPr>
            <sz val="10"/>
            <color indexed="81"/>
            <rFont val="Lucida Console"/>
            <family val="3"/>
          </rPr>
          <t>_x000D_
ESMALTES</t>
        </r>
      </text>
    </comment>
    <comment ref="AW819" authorId="0" shapeId="0" xr:uid="{A9D76256-AEB6-4CC5-8F7C-D7C82ACCB9BC}">
      <text>
        <r>
          <rPr>
            <sz val="10"/>
            <color indexed="81"/>
            <rFont val="Lucida Console"/>
            <family val="3"/>
          </rPr>
          <t>Tempo de Estoque (Meses)_x000D_
_x000D_
131,0</t>
        </r>
      </text>
    </comment>
    <comment ref="A820" authorId="0" shapeId="0" xr:uid="{C31D2829-4E1D-4D54-B8F3-0371F7446048}">
      <text>
        <r>
          <rPr>
            <sz val="10"/>
            <color indexed="81"/>
            <rFont val="Lucida Console"/>
            <family val="3"/>
          </rPr>
          <t>_x000D_
78641</t>
        </r>
      </text>
    </comment>
    <comment ref="B820" authorId="0" shapeId="0" xr:uid="{55766F54-E852-46D3-9AD5-E651C0CA2EA3}">
      <text>
        <r>
          <rPr>
            <sz val="10"/>
            <color indexed="81"/>
            <rFont val="Lucida Console"/>
            <family val="3"/>
          </rPr>
          <t>DESCRIÇÃO DETALHADA_x000D_
TINTA GUACHE,  ATOXICA, COMPOSTA DE RESINA, AGUA, PIGMENTO, CARGA, CONSERVANTE TIPO BENZOTIAZOL, NA COR BRANCA, CONTENDO 250 ML, ACONDICIONADO EM FRASCO PLASTICO</t>
        </r>
      </text>
    </comment>
    <comment ref="W820" authorId="0" shapeId="0" xr:uid="{B4D2C2BB-9317-4C34-B9F4-94A702468035}">
      <text>
        <r>
          <rPr>
            <sz val="10"/>
            <color indexed="81"/>
            <rFont val="Lucida Console"/>
            <family val="3"/>
          </rPr>
          <t>_x000D_
Pedagógico</t>
        </r>
      </text>
    </comment>
    <comment ref="X820" authorId="0" shapeId="0" xr:uid="{8178DAB0-DFC8-4EB5-98D2-078D95AA063F}">
      <text>
        <r>
          <rPr>
            <sz val="10"/>
            <color indexed="81"/>
            <rFont val="Lucida Console"/>
            <family val="3"/>
          </rPr>
          <t>_x000D_
MAQ., EQUIP., COMP., ACES., MAT. PARA ESCRIT.E ESCOLAR</t>
        </r>
      </text>
    </comment>
    <comment ref="Y820" authorId="0" shapeId="0" xr:uid="{6DBB59AF-60A8-4CDC-A002-824B501FCF68}">
      <text>
        <r>
          <rPr>
            <sz val="10"/>
            <color indexed="81"/>
            <rFont val="Lucida Console"/>
            <family val="3"/>
          </rPr>
          <t>_x000D_
TINTAS  E PINCEIS ESCOLARES</t>
        </r>
      </text>
    </comment>
    <comment ref="AW820" authorId="0" shapeId="0" xr:uid="{DAC578DD-056B-4010-892D-194C988D486A}">
      <text>
        <r>
          <rPr>
            <sz val="10"/>
            <color indexed="81"/>
            <rFont val="Lucida Console"/>
            <family val="3"/>
          </rPr>
          <t>Tempo de Estoque (Meses)_x000D_
_x000D_
1.275,0</t>
        </r>
      </text>
    </comment>
    <comment ref="A821" authorId="0" shapeId="0" xr:uid="{434D42A8-BB0F-477A-BC33-E8D2729BA4B9}">
      <text>
        <r>
          <rPr>
            <sz val="10"/>
            <color indexed="81"/>
            <rFont val="Lucida Console"/>
            <family val="3"/>
          </rPr>
          <t>_x000D_
78642</t>
        </r>
      </text>
    </comment>
    <comment ref="B821" authorId="0" shapeId="0" xr:uid="{9FA1370A-B47D-4440-ADD8-4ADF7F6AB804}">
      <text>
        <r>
          <rPr>
            <sz val="10"/>
            <color indexed="81"/>
            <rFont val="Lucida Console"/>
            <family val="3"/>
          </rPr>
          <t>DESCRIÇÃO DETALHADA_x000D_
TINTA GUACHE,  ATOXICA, COMPOSTA DE RESINA, AGUA, PIGMENTO, CARGA, CONSERVANTE TIPO BENZOTIAZOL, NA COR PRETA, CONTENDO 250 ML, ACONDICIONADO EM FRASCO PLASTICO</t>
        </r>
      </text>
    </comment>
    <comment ref="W821" authorId="0" shapeId="0" xr:uid="{22114BC8-8FA5-489D-9032-E129CF41BEEA}">
      <text>
        <r>
          <rPr>
            <sz val="10"/>
            <color indexed="81"/>
            <rFont val="Lucida Console"/>
            <family val="3"/>
          </rPr>
          <t>_x000D_
Pedagógico</t>
        </r>
      </text>
    </comment>
    <comment ref="X821" authorId="0" shapeId="0" xr:uid="{FC67D60F-ECE4-4229-B7AA-A3AE5A3F861B}">
      <text>
        <r>
          <rPr>
            <sz val="10"/>
            <color indexed="81"/>
            <rFont val="Lucida Console"/>
            <family val="3"/>
          </rPr>
          <t>_x000D_
MAQ., EQUIP., COMP., ACES., MAT. PARA ESCRIT.E ESCOLAR</t>
        </r>
      </text>
    </comment>
    <comment ref="Y821" authorId="0" shapeId="0" xr:uid="{CC8268A5-D122-45E9-BF01-DD2C276FE9C7}">
      <text>
        <r>
          <rPr>
            <sz val="10"/>
            <color indexed="81"/>
            <rFont val="Lucida Console"/>
            <family val="3"/>
          </rPr>
          <t>_x000D_
TINTAS  E PINCEIS ESCOLARES</t>
        </r>
      </text>
    </comment>
    <comment ref="AW821" authorId="0" shapeId="0" xr:uid="{D2A08845-6905-4113-888F-0A0F06B92F7F}">
      <text>
        <r>
          <rPr>
            <sz val="10"/>
            <color indexed="81"/>
            <rFont val="Lucida Console"/>
            <family val="3"/>
          </rPr>
          <t>Tempo de Estoque (Meses)_x000D_
_x000D_
1.213,0</t>
        </r>
      </text>
    </comment>
    <comment ref="A822" authorId="0" shapeId="0" xr:uid="{8EE5BD7F-017E-465C-BC62-8BB5CFE54403}">
      <text>
        <r>
          <rPr>
            <sz val="10"/>
            <color indexed="81"/>
            <rFont val="Lucida Console"/>
            <family val="3"/>
          </rPr>
          <t>_x000D_
78643</t>
        </r>
      </text>
    </comment>
    <comment ref="B822" authorId="0" shapeId="0" xr:uid="{60A9CCC4-7EE7-4F35-87FF-9033DD7225BC}">
      <text>
        <r>
          <rPr>
            <sz val="10"/>
            <color indexed="81"/>
            <rFont val="Lucida Console"/>
            <family val="3"/>
          </rPr>
          <t>DESCRIÇÃO DETALHADA_x000D_
TINTA GUACHE,  ATOXICA, COMPOSTA DE RESINA, AGUA, PIGMENTO, CARGA, CONSERVANTE TIPO BENZOTIAZOL, NA COR VERDE, CONTENDO 250 ML, ACONDICIONADO EM FRASCO PLASTICO</t>
        </r>
      </text>
    </comment>
    <comment ref="W822" authorId="0" shapeId="0" xr:uid="{E5A74B3A-F0DC-4FED-9399-C3F2E734F2FD}">
      <text>
        <r>
          <rPr>
            <sz val="10"/>
            <color indexed="81"/>
            <rFont val="Lucida Console"/>
            <family val="3"/>
          </rPr>
          <t>_x000D_
Pedagógico</t>
        </r>
      </text>
    </comment>
    <comment ref="X822" authorId="0" shapeId="0" xr:uid="{552A51E2-B9EA-4701-95BD-6309D4579BFE}">
      <text>
        <r>
          <rPr>
            <sz val="10"/>
            <color indexed="81"/>
            <rFont val="Lucida Console"/>
            <family val="3"/>
          </rPr>
          <t>_x000D_
MAQ., EQUIP., COMP., ACES., MAT. PARA ESCRIT.E ESCOLAR</t>
        </r>
      </text>
    </comment>
    <comment ref="Y822" authorId="0" shapeId="0" xr:uid="{AF930401-5980-4BF6-82F5-500907F11551}">
      <text>
        <r>
          <rPr>
            <sz val="10"/>
            <color indexed="81"/>
            <rFont val="Lucida Console"/>
            <family val="3"/>
          </rPr>
          <t>_x000D_
TINTAS  E PINCEIS ESCOLARES</t>
        </r>
      </text>
    </comment>
    <comment ref="AW822" authorId="0" shapeId="0" xr:uid="{E50693F0-EA4C-4D8E-AC2F-274BF40EA6AB}">
      <text>
        <r>
          <rPr>
            <sz val="10"/>
            <color indexed="81"/>
            <rFont val="Lucida Console"/>
            <family val="3"/>
          </rPr>
          <t>Tempo de Estoque (Meses)_x000D_
_x000D_
1.537,0</t>
        </r>
      </text>
    </comment>
    <comment ref="A823" authorId="0" shapeId="0" xr:uid="{248EC861-2313-4629-BCD0-28F9F96453CE}">
      <text>
        <r>
          <rPr>
            <sz val="10"/>
            <color indexed="81"/>
            <rFont val="Lucida Console"/>
            <family val="3"/>
          </rPr>
          <t>_x000D_
78646</t>
        </r>
      </text>
    </comment>
    <comment ref="B823" authorId="0" shapeId="0" xr:uid="{31423D47-D96A-415A-BAB1-5EF5FCDC48BD}">
      <text>
        <r>
          <rPr>
            <sz val="10"/>
            <color indexed="81"/>
            <rFont val="Lucida Console"/>
            <family val="3"/>
          </rPr>
          <t>DESCRIÇÃO DETALHADA_x000D_
TINTA GUACHE,  ATOXICA, COMPOSTA DE RESINA, AGUA, PIGMENTO, CARGA, CONSERVANTE TIPO BENZOTIAZOL, NA COR VERMELHA, CONTENDO 250 ML, ACONDICIONADO EM FRASCO PLASTICO</t>
        </r>
      </text>
    </comment>
    <comment ref="W823" authorId="0" shapeId="0" xr:uid="{28248955-5962-4678-A51E-99D64D99B892}">
      <text>
        <r>
          <rPr>
            <sz val="10"/>
            <color indexed="81"/>
            <rFont val="Lucida Console"/>
            <family val="3"/>
          </rPr>
          <t>_x000D_
Pedagógico</t>
        </r>
      </text>
    </comment>
    <comment ref="X823" authorId="0" shapeId="0" xr:uid="{67098A38-646B-40E3-92EC-1C04FD782CFB}">
      <text>
        <r>
          <rPr>
            <sz val="10"/>
            <color indexed="81"/>
            <rFont val="Lucida Console"/>
            <family val="3"/>
          </rPr>
          <t>_x000D_
MAQ., EQUIP., COMP., ACES., MAT. PARA ESCRIT.E ESCOLAR</t>
        </r>
      </text>
    </comment>
    <comment ref="Y823" authorId="0" shapeId="0" xr:uid="{6B0C2BF8-0EB9-4DD9-BF15-1B0DD4FE741A}">
      <text>
        <r>
          <rPr>
            <sz val="10"/>
            <color indexed="81"/>
            <rFont val="Lucida Console"/>
            <family val="3"/>
          </rPr>
          <t>_x000D_
TINTAS  E PINCEIS ESCOLARES</t>
        </r>
      </text>
    </comment>
    <comment ref="AW823" authorId="0" shapeId="0" xr:uid="{1C897355-AF64-4050-97F3-A8D1BACBE308}">
      <text>
        <r>
          <rPr>
            <sz val="10"/>
            <color indexed="81"/>
            <rFont val="Lucida Console"/>
            <family val="3"/>
          </rPr>
          <t>Tempo de Estoque (Meses)_x000D_
_x000D_
1.916,0</t>
        </r>
      </text>
    </comment>
    <comment ref="A824" authorId="0" shapeId="0" xr:uid="{BD04BC13-F4DF-4DEE-B410-277D36D3ECE1}">
      <text>
        <r>
          <rPr>
            <sz val="10"/>
            <color indexed="81"/>
            <rFont val="Lucida Console"/>
            <family val="3"/>
          </rPr>
          <t>_x000D_
106697</t>
        </r>
      </text>
    </comment>
    <comment ref="B824" authorId="0" shapeId="0" xr:uid="{63F73FCE-C0DD-4676-BFF0-271817F4AC0F}">
      <text>
        <r>
          <rPr>
            <sz val="10"/>
            <color indexed="81"/>
            <rFont val="Lucida Console"/>
            <family val="3"/>
          </rPr>
          <t>DESCRIÇÃO DETALHADA_x000D_
TINTA GUACHE,  ATOXICA, COMPOSTA DE RESINA, AGUA, PIGMENTO, CARGA, CONSERVANTE TIPO BENZOTIAZOL, NA COR AMARELO-OURO, CONTENDO 250 ML, ACONDICIONADO EM FRASCO PLASTICO</t>
        </r>
      </text>
    </comment>
    <comment ref="W824" authorId="0" shapeId="0" xr:uid="{7E7F3687-33B3-49D6-8192-F022CBF27D3B}">
      <text>
        <r>
          <rPr>
            <sz val="10"/>
            <color indexed="81"/>
            <rFont val="Lucida Console"/>
            <family val="3"/>
          </rPr>
          <t>_x000D_
Pedagógico</t>
        </r>
      </text>
    </comment>
    <comment ref="X824" authorId="0" shapeId="0" xr:uid="{CD5B0282-35BA-4AAF-BEA0-D55146299F1F}">
      <text>
        <r>
          <rPr>
            <sz val="10"/>
            <color indexed="81"/>
            <rFont val="Lucida Console"/>
            <family val="3"/>
          </rPr>
          <t>_x000D_
MAQ., EQUIP., COMP., ACES., MAT. PARA ESCRIT.E ESCOLAR</t>
        </r>
      </text>
    </comment>
    <comment ref="Y824" authorId="0" shapeId="0" xr:uid="{6E2BBDD2-A0AD-4C03-9F45-271394DBB82D}">
      <text>
        <r>
          <rPr>
            <sz val="10"/>
            <color indexed="81"/>
            <rFont val="Lucida Console"/>
            <family val="3"/>
          </rPr>
          <t>_x000D_
TINTAS  E PINCEIS ESCOLARES</t>
        </r>
      </text>
    </comment>
    <comment ref="AW824" authorId="0" shapeId="0" xr:uid="{80CA29F7-5DC7-4465-BC17-C4AF85F18706}">
      <text>
        <r>
          <rPr>
            <sz val="10"/>
            <color indexed="81"/>
            <rFont val="Lucida Console"/>
            <family val="3"/>
          </rPr>
          <t>Tempo de Estoque (Meses)_x000D_
_x000D_
1.708,0</t>
        </r>
      </text>
    </comment>
    <comment ref="A825" authorId="0" shapeId="0" xr:uid="{37450B86-864B-4256-925E-14D9FBE78E44}">
      <text>
        <r>
          <rPr>
            <sz val="10"/>
            <color indexed="81"/>
            <rFont val="Lucida Console"/>
            <family val="3"/>
          </rPr>
          <t>_x000D_
80874</t>
        </r>
      </text>
    </comment>
    <comment ref="B825" authorId="0" shapeId="0" xr:uid="{2B6DC9A4-5740-430F-BC7D-DB292C68B4B7}">
      <text>
        <r>
          <rPr>
            <sz val="10"/>
            <color indexed="81"/>
            <rFont val="Lucida Console"/>
            <family val="3"/>
          </rPr>
          <t>DESCRIÇÃO DETALHADA_x000D_
TINTA GUACHE,  ATOXICA, COMPOSTA DE RESINA, AGUA, PIGMENTO, CARGA, CONSERVANTE TIPO BENZOTIAZOL, NA COR AZUL CLARO, CONTENDO 250 ML, ACONDICIONADO EM FRASCO PLASTICO</t>
        </r>
      </text>
    </comment>
    <comment ref="W825" authorId="0" shapeId="0" xr:uid="{4EBF126B-9695-4277-A3B5-556854311857}">
      <text>
        <r>
          <rPr>
            <sz val="10"/>
            <color indexed="81"/>
            <rFont val="Lucida Console"/>
            <family val="3"/>
          </rPr>
          <t>_x000D_
Pedagógico</t>
        </r>
      </text>
    </comment>
    <comment ref="X825" authorId="0" shapeId="0" xr:uid="{8AAD7185-694E-449B-A2C7-5E48A05E7206}">
      <text>
        <r>
          <rPr>
            <sz val="10"/>
            <color indexed="81"/>
            <rFont val="Lucida Console"/>
            <family val="3"/>
          </rPr>
          <t>_x000D_
MAQ., EQUIP., COMP., ACES., MAT. PARA ESCRIT.E ESCOLAR</t>
        </r>
      </text>
    </comment>
    <comment ref="Y825" authorId="0" shapeId="0" xr:uid="{12F988DB-E6BB-4BAE-8784-E167C395A18D}">
      <text>
        <r>
          <rPr>
            <sz val="10"/>
            <color indexed="81"/>
            <rFont val="Lucida Console"/>
            <family val="3"/>
          </rPr>
          <t>_x000D_
TINTAS  E PINCEIS ESCOLARES</t>
        </r>
      </text>
    </comment>
    <comment ref="AW825" authorId="0" shapeId="0" xr:uid="{605449EE-B5A2-4AB2-A6FF-B5150B471EF6}">
      <text>
        <r>
          <rPr>
            <sz val="10"/>
            <color indexed="81"/>
            <rFont val="Lucida Console"/>
            <family val="3"/>
          </rPr>
          <t>Tempo de Estoque (Meses)_x000D_
_x000D_
1.611,0</t>
        </r>
      </text>
    </comment>
    <comment ref="A826" authorId="0" shapeId="0" xr:uid="{568197D0-307B-49AF-9D7A-D0B530AB6E0F}">
      <text>
        <r>
          <rPr>
            <sz val="10"/>
            <color indexed="81"/>
            <rFont val="Lucida Console"/>
            <family val="3"/>
          </rPr>
          <t>_x000D_
80872</t>
        </r>
      </text>
    </comment>
    <comment ref="B826" authorId="0" shapeId="0" xr:uid="{02BDEA30-7DE6-4DD0-9B02-EE556188C75F}">
      <text>
        <r>
          <rPr>
            <sz val="10"/>
            <color indexed="81"/>
            <rFont val="Lucida Console"/>
            <family val="3"/>
          </rPr>
          <t>DESCRIÇÃO DETALHADA_x000D_
TINTA GUACHE,  ATOXICA, COMPOSTA DE RESINA, AGUA, PIGMENTO, CARGA, CONSERVANTE TIPO BENZOTIAZOL, NA COR LARANJA, CONTENDO 250 ML, ACONDICIONADO EM FRASCO PLASTICO</t>
        </r>
      </text>
    </comment>
    <comment ref="W826" authorId="0" shapeId="0" xr:uid="{B9B93845-E7E9-4D96-933A-5865DFEFF9CB}">
      <text>
        <r>
          <rPr>
            <sz val="10"/>
            <color indexed="81"/>
            <rFont val="Lucida Console"/>
            <family val="3"/>
          </rPr>
          <t>_x000D_
Pedagógico</t>
        </r>
      </text>
    </comment>
    <comment ref="X826" authorId="0" shapeId="0" xr:uid="{2DD0C19B-F22B-4C4F-882C-6523C046DFBB}">
      <text>
        <r>
          <rPr>
            <sz val="10"/>
            <color indexed="81"/>
            <rFont val="Lucida Console"/>
            <family val="3"/>
          </rPr>
          <t>_x000D_
MAQ., EQUIP., COMP., ACES., MAT. PARA ESCRIT.E ESCOLAR</t>
        </r>
      </text>
    </comment>
    <comment ref="Y826" authorId="0" shapeId="0" xr:uid="{EB50600E-D8BE-4CF1-B3F4-3DFBEFA49215}">
      <text>
        <r>
          <rPr>
            <sz val="10"/>
            <color indexed="81"/>
            <rFont val="Lucida Console"/>
            <family val="3"/>
          </rPr>
          <t>_x000D_
TINTAS  E PINCEIS ESCOLARES</t>
        </r>
      </text>
    </comment>
    <comment ref="AW826" authorId="0" shapeId="0" xr:uid="{0CD35918-D985-4025-A5E5-72ACAE19374A}">
      <text>
        <r>
          <rPr>
            <sz val="10"/>
            <color indexed="81"/>
            <rFont val="Lucida Console"/>
            <family val="3"/>
          </rPr>
          <t>Tempo de Estoque (Meses)_x000D_
_x000D_
2.300,0</t>
        </r>
      </text>
    </comment>
    <comment ref="A827" authorId="0" shapeId="0" xr:uid="{7CF5B266-38BC-4587-9D9F-64EFF0984B7A}">
      <text>
        <r>
          <rPr>
            <sz val="10"/>
            <color indexed="81"/>
            <rFont val="Lucida Console"/>
            <family val="3"/>
          </rPr>
          <t>_x000D_
141786</t>
        </r>
      </text>
    </comment>
    <comment ref="B827" authorId="0" shapeId="0" xr:uid="{8356B019-C346-49B0-86F4-FB8348CCED8A}">
      <text>
        <r>
          <rPr>
            <sz val="10"/>
            <color indexed="81"/>
            <rFont val="Lucida Console"/>
            <family val="3"/>
          </rPr>
          <t>DESCRIÇÃO DETALHADA_x000D_
TINTA LATEX ACRILICA SEMIBRILHO, LINHA PREMIUM, COR  AMARELO MELAO MADURO - LATA COM 18 LITROS</t>
        </r>
      </text>
    </comment>
    <comment ref="W827" authorId="0" shapeId="0" xr:uid="{D32400B7-3C5E-4D9C-ADF9-4FA39D76E48C}">
      <text>
        <r>
          <rPr>
            <sz val="10"/>
            <color indexed="81"/>
            <rFont val="Lucida Console"/>
            <family val="3"/>
          </rPr>
          <t>_x000D_
DM-Pintura</t>
        </r>
      </text>
    </comment>
    <comment ref="X827" authorId="0" shapeId="0" xr:uid="{33B376D7-36AA-4084-8B61-E7DEA184D01F}">
      <text>
        <r>
          <rPr>
            <sz val="10"/>
            <color indexed="81"/>
            <rFont val="Lucida Console"/>
            <family val="3"/>
          </rPr>
          <t>_x000D_
EQUIP. E MATERIAIS P/PINTURAS E IMPERMEABILIZACAO</t>
        </r>
      </text>
    </comment>
    <comment ref="Y827" authorId="0" shapeId="0" xr:uid="{1CE45942-138F-4C45-BBE3-5D7C36729FA5}">
      <text>
        <r>
          <rPr>
            <sz val="10"/>
            <color indexed="81"/>
            <rFont val="Lucida Console"/>
            <family val="3"/>
          </rPr>
          <t>_x000D_
TINTAS LATEX</t>
        </r>
      </text>
    </comment>
    <comment ref="AW827" authorId="0" shapeId="0" xr:uid="{6D713D11-02A2-4EA4-B7E7-FC2D0DBFED1C}">
      <text>
        <r>
          <rPr>
            <sz val="10"/>
            <color indexed="81"/>
            <rFont val="Lucida Console"/>
            <family val="3"/>
          </rPr>
          <t>Tempo de Estoque (Meses)_x000D_
_x000D_
244,0</t>
        </r>
      </text>
    </comment>
    <comment ref="A828" authorId="0" shapeId="0" xr:uid="{4D09398A-4B8A-45DE-A03B-DD4D5460429E}">
      <text>
        <r>
          <rPr>
            <sz val="10"/>
            <color indexed="81"/>
            <rFont val="Lucida Console"/>
            <family val="3"/>
          </rPr>
          <t>_x000D_
141787</t>
        </r>
      </text>
    </comment>
    <comment ref="B828" authorId="0" shapeId="0" xr:uid="{9C3E9847-04AE-4161-A72F-C54D6E80AA99}">
      <text>
        <r>
          <rPr>
            <sz val="10"/>
            <color indexed="81"/>
            <rFont val="Lucida Console"/>
            <family val="3"/>
          </rPr>
          <t>DESCRIÇÃO DETALHADA_x000D_
TINTA LATEX ACRILICA SEMIBRILHO, LINHA PREMIUM, COR  AZUL BIONICO - LATA COM 18 LITROS</t>
        </r>
      </text>
    </comment>
    <comment ref="W828" authorId="0" shapeId="0" xr:uid="{AF1CF90D-C7ED-4024-BB5C-4CD9ACEEE21C}">
      <text>
        <r>
          <rPr>
            <sz val="10"/>
            <color indexed="81"/>
            <rFont val="Lucida Console"/>
            <family val="3"/>
          </rPr>
          <t>_x000D_
DM-Pintura</t>
        </r>
      </text>
    </comment>
    <comment ref="X828" authorId="0" shapeId="0" xr:uid="{B96E8ACC-F33E-4A04-931C-E8614577E12B}">
      <text>
        <r>
          <rPr>
            <sz val="10"/>
            <color indexed="81"/>
            <rFont val="Lucida Console"/>
            <family val="3"/>
          </rPr>
          <t>_x000D_
EQUIP. E MATERIAIS P/PINTURAS E IMPERMEABILIZACAO</t>
        </r>
      </text>
    </comment>
    <comment ref="Y828" authorId="0" shapeId="0" xr:uid="{7B458307-CC12-4B6A-AF23-A3D073662875}">
      <text>
        <r>
          <rPr>
            <sz val="10"/>
            <color indexed="81"/>
            <rFont val="Lucida Console"/>
            <family val="3"/>
          </rPr>
          <t>_x000D_
TINTAS LATEX</t>
        </r>
      </text>
    </comment>
    <comment ref="AW828" authorId="0" shapeId="0" xr:uid="{7EA6F6A2-18C8-4608-84B7-73BF94B01E7D}">
      <text>
        <r>
          <rPr>
            <sz val="10"/>
            <color indexed="81"/>
            <rFont val="Lucida Console"/>
            <family val="3"/>
          </rPr>
          <t>Tempo de Estoque (Meses)_x000D_
_x000D_
305,0</t>
        </r>
      </text>
    </comment>
    <comment ref="A829" authorId="0" shapeId="0" xr:uid="{7306F311-0AD3-46CD-9A8F-CF534F019629}">
      <text>
        <r>
          <rPr>
            <sz val="10"/>
            <color indexed="81"/>
            <rFont val="Lucida Console"/>
            <family val="3"/>
          </rPr>
          <t>_x000D_
141615</t>
        </r>
      </text>
    </comment>
    <comment ref="B829" authorId="0" shapeId="0" xr:uid="{F34BBF2A-5369-483A-A1FA-DA0A1F751E9C}">
      <text>
        <r>
          <rPr>
            <sz val="10"/>
            <color indexed="81"/>
            <rFont val="Lucida Console"/>
            <family val="3"/>
          </rPr>
          <t>DESCRIÇÃO DETALHADA_x000D_
TINTA LATEX ACRILICA SEMIBRILHO, LINHA PREMIUM, COR BRANCO - LATA COM 18 LITROS</t>
        </r>
      </text>
    </comment>
    <comment ref="W829" authorId="0" shapeId="0" xr:uid="{1892BEB3-D563-47C4-B776-920D5601F6CA}">
      <text>
        <r>
          <rPr>
            <sz val="10"/>
            <color indexed="81"/>
            <rFont val="Lucida Console"/>
            <family val="3"/>
          </rPr>
          <t>_x000D_
DM-Pintura</t>
        </r>
      </text>
    </comment>
    <comment ref="X829" authorId="0" shapeId="0" xr:uid="{C4A6620D-157F-4C9B-A302-C8A96FACBF55}">
      <text>
        <r>
          <rPr>
            <sz val="10"/>
            <color indexed="81"/>
            <rFont val="Lucida Console"/>
            <family val="3"/>
          </rPr>
          <t>_x000D_
EQUIP. E MATERIAIS P/PINTURAS E IMPERMEABILIZACAO</t>
        </r>
      </text>
    </comment>
    <comment ref="Y829" authorId="0" shapeId="0" xr:uid="{40FE6B72-F556-4D3A-9993-7CDE55CE3D7C}">
      <text>
        <r>
          <rPr>
            <sz val="10"/>
            <color indexed="81"/>
            <rFont val="Lucida Console"/>
            <family val="3"/>
          </rPr>
          <t>_x000D_
TINTAS LATEX</t>
        </r>
      </text>
    </comment>
    <comment ref="AW829" authorId="0" shapeId="0" xr:uid="{38C09426-50F3-4772-9195-373BA9FCD700}">
      <text>
        <r>
          <rPr>
            <sz val="10"/>
            <color indexed="81"/>
            <rFont val="Lucida Console"/>
            <family val="3"/>
          </rPr>
          <t>Tempo de Estoque (Meses)_x000D_
_x000D_
65,0</t>
        </r>
      </text>
    </comment>
    <comment ref="A830" authorId="0" shapeId="0" xr:uid="{C51BE9F6-B692-4FE2-8369-94E1DB572343}">
      <text>
        <r>
          <rPr>
            <sz val="10"/>
            <color indexed="81"/>
            <rFont val="Lucida Console"/>
            <family val="3"/>
          </rPr>
          <t>_x000D_
12877</t>
        </r>
      </text>
    </comment>
    <comment ref="B830" authorId="0" shapeId="0" xr:uid="{0675BBB3-8843-427F-AFDF-F008E8FD2E93}">
      <text>
        <r>
          <rPr>
            <sz val="10"/>
            <color indexed="81"/>
            <rFont val="Lucida Console"/>
            <family val="3"/>
          </rPr>
          <t>DESCRIÇÃO DETALHADA_x000D_
TINTA LATEX PVA BRANCO, LATA COM 18 LITROS</t>
        </r>
      </text>
    </comment>
    <comment ref="G830" authorId="0" shapeId="0" xr:uid="{90405E92-B9DE-4BD1-A599-ED7EC53EF9B7}">
      <text>
        <r>
          <rPr>
            <sz val="10"/>
            <color indexed="81"/>
            <rFont val="Lucida Console"/>
            <family val="3"/>
          </rPr>
          <t>_x000D_
Últ estimativa : 200_x000D_
Enviada em     : 12.05.2020_x000D_
Ata - Venc     : 304/20 - 15.12.2021</t>
        </r>
      </text>
    </comment>
    <comment ref="O830" authorId="0" shapeId="0" xr:uid="{24D8353A-B4FE-4C19-9DB0-4C3AAA050BE6}">
      <text>
        <r>
          <rPr>
            <sz val="10"/>
            <color indexed="81"/>
            <rFont val="Lucida Console"/>
            <family val="3"/>
          </rPr>
          <t>_x000D_
Pertencia a ATA nº 304/20_x000D_
Estimativa de Renovação enviada em 12.05.2020 - Qtd 200_x000D_
PE 147/20 lote 5 (Impróspero)_x000D_
04.09.20 = Finalizado. Ata 254/20</t>
        </r>
      </text>
    </comment>
    <comment ref="W830" authorId="0" shapeId="0" xr:uid="{6B783701-01E7-4C0A-A674-338D05750F35}">
      <text>
        <r>
          <rPr>
            <sz val="10"/>
            <color indexed="81"/>
            <rFont val="Lucida Console"/>
            <family val="3"/>
          </rPr>
          <t>_x000D_
DM-Pintura</t>
        </r>
      </text>
    </comment>
    <comment ref="X830" authorId="0" shapeId="0" xr:uid="{8CE2CF4A-0909-48CB-AB64-0B013CF14624}">
      <text>
        <r>
          <rPr>
            <sz val="10"/>
            <color indexed="81"/>
            <rFont val="Lucida Console"/>
            <family val="3"/>
          </rPr>
          <t>_x000D_
EQUIP. E MATERIAIS P/PINTURAS E IMPERMEABILIZACAO</t>
        </r>
      </text>
    </comment>
    <comment ref="Y830" authorId="0" shapeId="0" xr:uid="{EFC5C508-9EF5-4CB8-A7E6-47C0D2BA545E}">
      <text>
        <r>
          <rPr>
            <sz val="10"/>
            <color indexed="81"/>
            <rFont val="Lucida Console"/>
            <family val="3"/>
          </rPr>
          <t>_x000D_
TINTAS LATEX</t>
        </r>
      </text>
    </comment>
    <comment ref="AW830" authorId="0" shapeId="0" xr:uid="{B50C6D09-00A1-4BC3-9622-EEE628F00169}">
      <text>
        <r>
          <rPr>
            <sz val="10"/>
            <color indexed="81"/>
            <rFont val="Lucida Console"/>
            <family val="3"/>
          </rPr>
          <t>Tempo de Estoque (Meses)_x000D_
_x000D_
0,0</t>
        </r>
      </text>
    </comment>
    <comment ref="A831" authorId="0" shapeId="0" xr:uid="{7CAA372D-B4A4-4575-9E21-8E3A818EE963}">
      <text>
        <r>
          <rPr>
            <sz val="10"/>
            <color indexed="81"/>
            <rFont val="Lucida Console"/>
            <family val="3"/>
          </rPr>
          <t>_x000D_
130695</t>
        </r>
      </text>
    </comment>
    <comment ref="B831" authorId="0" shapeId="0" xr:uid="{AA6642D0-1372-4D47-B2DD-D6A3E540338B}">
      <text>
        <r>
          <rPr>
            <sz val="10"/>
            <color indexed="81"/>
            <rFont val="Lucida Console"/>
            <family val="3"/>
          </rPr>
          <t xml:space="preserve">DESCRIÇÃO DETALHADA_x000D_
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r>
      </text>
    </comment>
    <comment ref="G831" authorId="0" shapeId="0" xr:uid="{2D3ABF98-7BFD-4040-8B9A-B1C4CD09CE06}">
      <text>
        <r>
          <rPr>
            <sz val="10"/>
            <color indexed="81"/>
            <rFont val="Lucida Console"/>
            <family val="3"/>
          </rPr>
          <t>_x000D_
Últ estimativa : 3.000_x000D_
Enviada em     : 18.08.2020_x000D_
Ata - Venc     : 274/20 - 12.11.2021</t>
        </r>
      </text>
    </comment>
    <comment ref="W831" authorId="0" shapeId="0" xr:uid="{0AEE2764-0715-4607-95DD-69671F49DF04}">
      <text>
        <r>
          <rPr>
            <sz val="10"/>
            <color indexed="81"/>
            <rFont val="Lucida Console"/>
            <family val="3"/>
          </rPr>
          <t>_x000D_
Administrativo</t>
        </r>
      </text>
    </comment>
    <comment ref="X831" authorId="0" shapeId="0" xr:uid="{CB80C099-F9A2-47E5-AED6-E150BBCE64A5}">
      <text>
        <r>
          <rPr>
            <sz val="10"/>
            <color indexed="81"/>
            <rFont val="Lucida Console"/>
            <family val="3"/>
          </rPr>
          <t>_x000D_
VEST., ART.P/ TOUC.E HIG. PES. MAQ., EQUIP., MAT.E ACES.</t>
        </r>
      </text>
    </comment>
    <comment ref="Y831" authorId="0" shapeId="0" xr:uid="{4DC7522F-90A3-4533-AFA8-120ED27F70C1}">
      <text>
        <r>
          <rPr>
            <sz val="10"/>
            <color indexed="81"/>
            <rFont val="Lucida Console"/>
            <family val="3"/>
          </rPr>
          <t>_x000D_
PAPEL HIG., ABSORVENTE INT., PAP.TOA., LENCO DE PAPEL</t>
        </r>
      </text>
    </comment>
    <comment ref="AW831" authorId="0" shapeId="0" xr:uid="{1A5C3865-8263-4999-BCB4-947C4AFD7179}">
      <text>
        <r>
          <rPr>
            <sz val="10"/>
            <color indexed="81"/>
            <rFont val="Lucida Console"/>
            <family val="3"/>
          </rPr>
          <t>Tempo de Estoque (Meses)_x000D_
_x000D_
2.479,0</t>
        </r>
      </text>
    </comment>
    <comment ref="A832" authorId="0" shapeId="0" xr:uid="{C6FD53F8-E8C4-4E9B-938D-91901E8A94F6}">
      <text>
        <r>
          <rPr>
            <sz val="10"/>
            <color indexed="81"/>
            <rFont val="Lucida Console"/>
            <family val="3"/>
          </rPr>
          <t>_x000D_
116874</t>
        </r>
      </text>
    </comment>
    <comment ref="B832" authorId="0" shapeId="0" xr:uid="{98419B2B-79D3-4484-BEF0-CC6FA760410B}">
      <text>
        <r>
          <rPr>
            <sz val="10"/>
            <color indexed="81"/>
            <rFont val="Lucida Console"/>
            <family val="3"/>
          </rPr>
          <t>DESCRIÇÃO DETALHADA_x000D_
TOMADA 2P + T DE 10/250V DE EMBUTIR COM ESPELHO PARA CAIXA 4X2, PADRAO NBR 14136</t>
        </r>
      </text>
    </comment>
    <comment ref="G832" authorId="0" shapeId="0" xr:uid="{9E337369-C061-4B01-A1D1-909FBA02FCA9}">
      <text>
        <r>
          <rPr>
            <sz val="10"/>
            <color indexed="81"/>
            <rFont val="Lucida Console"/>
            <family val="3"/>
          </rPr>
          <t>_x000D_
Últ estimativa : 2.000_x000D_
Enviada em     : 17.01.2020_x000D_
Ata - Venc     : 228/20 - 05.10.2021</t>
        </r>
      </text>
    </comment>
    <comment ref="O832" authorId="0" shapeId="0" xr:uid="{8FAB4893-A032-4049-8ADC-3633D9B88762}">
      <text>
        <r>
          <rPr>
            <sz val="10"/>
            <color indexed="81"/>
            <rFont val="Lucida Console"/>
            <family val="3"/>
          </rPr>
          <t>_x000D_
Pertencia a ATA nº 228/20_x000D_
Estimativa de Renovação enviada em 17.01.2020 - Qtd 2.000_x000D_
PE 153/20 lote _x000D_
16.09.20 = Finalizado</t>
        </r>
      </text>
    </comment>
    <comment ref="W832" authorId="0" shapeId="0" xr:uid="{6B1BEA48-BFC2-4ADA-A598-5B569E1687FE}">
      <text>
        <r>
          <rPr>
            <sz val="10"/>
            <color indexed="81"/>
            <rFont val="Lucida Console"/>
            <family val="3"/>
          </rPr>
          <t>_x000D_
DM-Elétrica</t>
        </r>
      </text>
    </comment>
    <comment ref="X832" authorId="0" shapeId="0" xr:uid="{7D6C2A08-1E82-4664-95A2-35CCC7677E70}">
      <text>
        <r>
          <rPr>
            <sz val="10"/>
            <color indexed="81"/>
            <rFont val="Lucida Console"/>
            <family val="3"/>
          </rPr>
          <t>_x000D_
EQUIP. MAT. P/ GERACAO, TRANSM. DISTR. RETIF...</t>
        </r>
      </text>
    </comment>
    <comment ref="Y832" authorId="0" shapeId="0" xr:uid="{2FF232B9-D618-4ED1-AB00-889373FB82E4}">
      <text>
        <r>
          <rPr>
            <sz val="10"/>
            <color indexed="81"/>
            <rFont val="Lucida Console"/>
            <family val="3"/>
          </rPr>
          <t>_x000D_
TOMADAS DE USO DOMESTICO E INDUSTRIAL</t>
        </r>
      </text>
    </comment>
    <comment ref="AW832" authorId="0" shapeId="0" xr:uid="{CCA632E4-3DD6-4EF3-9353-A13CAFFF7C35}">
      <text>
        <r>
          <rPr>
            <sz val="10"/>
            <color indexed="81"/>
            <rFont val="Lucida Console"/>
            <family val="3"/>
          </rPr>
          <t>Tempo de Estoque (Meses)_x000D_
_x000D_
993,0</t>
        </r>
      </text>
    </comment>
    <comment ref="A833" authorId="0" shapeId="0" xr:uid="{0643B5C2-F816-4207-91EF-72D05527FFD6}">
      <text>
        <r>
          <rPr>
            <sz val="10"/>
            <color indexed="81"/>
            <rFont val="Lucida Console"/>
            <family val="3"/>
          </rPr>
          <t>_x000D_
112154</t>
        </r>
      </text>
    </comment>
    <comment ref="B833" authorId="0" shapeId="0" xr:uid="{664FB883-820D-4DD3-9C17-67C017E8C7A7}">
      <text>
        <r>
          <rPr>
            <sz val="10"/>
            <color indexed="81"/>
            <rFont val="Lucida Console"/>
            <family val="3"/>
          </rPr>
          <t>DESCRIÇÃO DETALHADA_x000D_
TOMADA 2P+T DE 20A/250V DE EMBUTIR COM ESPELHO PARA CAIXA 4X2, PADRAO NBR 14136</t>
        </r>
      </text>
    </comment>
    <comment ref="G833" authorId="0" shapeId="0" xr:uid="{B8E68342-91A6-4B20-8717-167997BC3B69}">
      <text>
        <r>
          <rPr>
            <sz val="10"/>
            <color indexed="81"/>
            <rFont val="Lucida Console"/>
            <family val="3"/>
          </rPr>
          <t>_x000D_
Últ estimativa : 800_x000D_
Enviada em     : 17.01.2020_x000D_
Ata - Venc     : 228/20 - 05.10.2021</t>
        </r>
      </text>
    </comment>
    <comment ref="O833" authorId="0" shapeId="0" xr:uid="{E66EDB17-E0D5-46B8-8A4E-BD9FDB5CD6DB}">
      <text>
        <r>
          <rPr>
            <sz val="10"/>
            <color indexed="81"/>
            <rFont val="Lucida Console"/>
            <family val="3"/>
          </rPr>
          <t>_x000D_
Pertencia a ATA nº 228/20_x000D_
Estimativa de Renovação enviada em 17.01.2020 - Qtd 800_x000D_
PE 153/20 lote _x000D_
16.09.20 = Finalizado</t>
        </r>
      </text>
    </comment>
    <comment ref="W833" authorId="0" shapeId="0" xr:uid="{0EC9D8ED-132E-44F2-8772-2265258D7B78}">
      <text>
        <r>
          <rPr>
            <sz val="10"/>
            <color indexed="81"/>
            <rFont val="Lucida Console"/>
            <family val="3"/>
          </rPr>
          <t>_x000D_
DM-Elétrica</t>
        </r>
      </text>
    </comment>
    <comment ref="X833" authorId="0" shapeId="0" xr:uid="{FBFC1B62-143A-441F-BA1C-CF91E86428D8}">
      <text>
        <r>
          <rPr>
            <sz val="10"/>
            <color indexed="81"/>
            <rFont val="Lucida Console"/>
            <family val="3"/>
          </rPr>
          <t>_x000D_
EQUIP. MAT. P/ GERACAO, TRANSM. DISTR. RETIF...</t>
        </r>
      </text>
    </comment>
    <comment ref="Y833" authorId="0" shapeId="0" xr:uid="{040639D3-932A-45D3-BBE0-DDBDE198F4D7}">
      <text>
        <r>
          <rPr>
            <sz val="10"/>
            <color indexed="81"/>
            <rFont val="Lucida Console"/>
            <family val="3"/>
          </rPr>
          <t>_x000D_
TOMADAS DE USO DOMESTICO E INDUSTRIAL</t>
        </r>
      </text>
    </comment>
    <comment ref="AW833" authorId="0" shapeId="0" xr:uid="{7A25ED8F-2EEC-4EB7-B80A-DAC16A81C5DD}">
      <text>
        <r>
          <rPr>
            <sz val="10"/>
            <color indexed="81"/>
            <rFont val="Lucida Console"/>
            <family val="3"/>
          </rPr>
          <t>Tempo de Estoque (Meses)_x000D_
_x000D_
623,0</t>
        </r>
      </text>
    </comment>
    <comment ref="A834" authorId="0" shapeId="0" xr:uid="{0618A61A-3C8B-4E73-9384-2CCC7CEC077D}">
      <text>
        <r>
          <rPr>
            <sz val="10"/>
            <color indexed="81"/>
            <rFont val="Lucida Console"/>
            <family val="3"/>
          </rPr>
          <t>_x000D_
112157</t>
        </r>
      </text>
    </comment>
    <comment ref="B834" authorId="0" shapeId="0" xr:uid="{38C7C3A4-7838-444D-81B6-A279AA1B2D57}">
      <text>
        <r>
          <rPr>
            <sz val="10"/>
            <color indexed="81"/>
            <rFont val="Lucida Console"/>
            <family val="3"/>
          </rPr>
          <t xml:space="preserve">DESCRIÇÃO DETALHADA_x000D_
TOMADA 2P+T DE 20A/250V DE SOBREPOR COM CAIXA, PADRAO NBR 14136 </t>
        </r>
      </text>
    </comment>
    <comment ref="G834" authorId="0" shapeId="0" xr:uid="{475C84B3-7E57-4F91-8883-A2808EC6243D}">
      <text>
        <r>
          <rPr>
            <sz val="10"/>
            <color indexed="81"/>
            <rFont val="Lucida Console"/>
            <family val="3"/>
          </rPr>
          <t>_x000D_
Últ estimativa : 200_x000D_
Enviada em     : 17.01.2020_x000D_
Ata - Venc     : 228/20 - 05.10.2021</t>
        </r>
      </text>
    </comment>
    <comment ref="O834" authorId="0" shapeId="0" xr:uid="{A1D7142F-E35B-4456-9092-6ADABEBFE2C3}">
      <text>
        <r>
          <rPr>
            <sz val="10"/>
            <color indexed="81"/>
            <rFont val="Lucida Console"/>
            <family val="3"/>
          </rPr>
          <t>_x000D_
Pertencia a ATA nº 228/20_x000D_
Estimativa de Renovação enviada em 17.01.2020 - Qtd 200_x000D_
PE 153/20 lote _x000D_
16.09.20 = Finalizado</t>
        </r>
      </text>
    </comment>
    <comment ref="W834" authorId="0" shapeId="0" xr:uid="{A1E466F5-C8C0-4D81-B3E2-57E92E40F06C}">
      <text>
        <r>
          <rPr>
            <sz val="10"/>
            <color indexed="81"/>
            <rFont val="Lucida Console"/>
            <family val="3"/>
          </rPr>
          <t>_x000D_
DM-Elétrica</t>
        </r>
      </text>
    </comment>
    <comment ref="X834" authorId="0" shapeId="0" xr:uid="{5553593C-EC98-4D06-A6E7-53285288E4A4}">
      <text>
        <r>
          <rPr>
            <sz val="10"/>
            <color indexed="81"/>
            <rFont val="Lucida Console"/>
            <family val="3"/>
          </rPr>
          <t>_x000D_
EQUIP. MAT. P/ GERACAO, TRANSM. DISTR. RETIF...</t>
        </r>
      </text>
    </comment>
    <comment ref="Y834" authorId="0" shapeId="0" xr:uid="{8034196D-C3AD-49A4-A198-7AE41602B3D8}">
      <text>
        <r>
          <rPr>
            <sz val="10"/>
            <color indexed="81"/>
            <rFont val="Lucida Console"/>
            <family val="3"/>
          </rPr>
          <t>_x000D_
TOMADAS DE USO DOMESTICO E INDUSTRIAL</t>
        </r>
      </text>
    </comment>
    <comment ref="AW834" authorId="0" shapeId="0" xr:uid="{81CBAE83-00D8-41CD-AA7E-6F8866FAEE9E}">
      <text>
        <r>
          <rPr>
            <sz val="10"/>
            <color indexed="81"/>
            <rFont val="Lucida Console"/>
            <family val="3"/>
          </rPr>
          <t>Tempo de Estoque (Meses)_x000D_
_x000D_
53,0</t>
        </r>
      </text>
    </comment>
    <comment ref="A835" authorId="0" shapeId="0" xr:uid="{E45A116B-3357-4E44-B7D7-526380BC5477}">
      <text>
        <r>
          <rPr>
            <sz val="10"/>
            <color indexed="81"/>
            <rFont val="Lucida Console"/>
            <family val="3"/>
          </rPr>
          <t>_x000D_
112155</t>
        </r>
      </text>
    </comment>
    <comment ref="B835" authorId="0" shapeId="0" xr:uid="{FD32E8BC-2299-4433-86B7-18FB918FDF00}">
      <text>
        <r>
          <rPr>
            <sz val="10"/>
            <color indexed="81"/>
            <rFont val="Lucida Console"/>
            <family val="3"/>
          </rPr>
          <t>DESCRIÇÃO DETALHADA_x000D_
TOMADA COM 2 TOMADAS 2P+T DE 20A/250V DE EMBUTIR COM ESPELHO PARA CAIXA 4X2, PADRAO NBR 14136</t>
        </r>
      </text>
    </comment>
    <comment ref="G835" authorId="0" shapeId="0" xr:uid="{EB1D8538-0B59-4FDF-AD49-793FC1C0C6ED}">
      <text>
        <r>
          <rPr>
            <sz val="10"/>
            <color indexed="81"/>
            <rFont val="Lucida Console"/>
            <family val="3"/>
          </rPr>
          <t>_x000D_
Últ estimativa : 300_x000D_
Enviada em     : 17.01.2020_x000D_
Ata - Venc     : 228/20 - 05.10.2021</t>
        </r>
      </text>
    </comment>
    <comment ref="O835" authorId="0" shapeId="0" xr:uid="{4202E01E-B377-46FD-99D8-C2A198DA1708}">
      <text>
        <r>
          <rPr>
            <sz val="10"/>
            <color indexed="81"/>
            <rFont val="Lucida Console"/>
            <family val="3"/>
          </rPr>
          <t>_x000D_
Pertencia a ATA nº 228/20_x000D_
Estimativa de Renovação enviada em 17.01.2020 - Qtd 300_x000D_
PE 153/20 lote _x000D_
16.09.20 = Finalizado</t>
        </r>
      </text>
    </comment>
    <comment ref="W835" authorId="0" shapeId="0" xr:uid="{8D4E2A83-ABF4-4546-8CDC-09D41E239884}">
      <text>
        <r>
          <rPr>
            <sz val="10"/>
            <color indexed="81"/>
            <rFont val="Lucida Console"/>
            <family val="3"/>
          </rPr>
          <t>_x000D_
DM-Elétrica</t>
        </r>
      </text>
    </comment>
    <comment ref="X835" authorId="0" shapeId="0" xr:uid="{ECABE712-B313-415B-BEE2-759220048676}">
      <text>
        <r>
          <rPr>
            <sz val="10"/>
            <color indexed="81"/>
            <rFont val="Lucida Console"/>
            <family val="3"/>
          </rPr>
          <t>_x000D_
EQUIP. MAT. P/ GERACAO, TRANSM. DISTR. RETIF...</t>
        </r>
      </text>
    </comment>
    <comment ref="Y835" authorId="0" shapeId="0" xr:uid="{ADFC184F-645F-4B91-BE2F-A7C299DDC7BE}">
      <text>
        <r>
          <rPr>
            <sz val="10"/>
            <color indexed="81"/>
            <rFont val="Lucida Console"/>
            <family val="3"/>
          </rPr>
          <t>_x000D_
TOMADAS DE USO DOMESTICO E INDUSTRIAL</t>
        </r>
      </text>
    </comment>
    <comment ref="AW835" authorId="0" shapeId="0" xr:uid="{93EA4B53-4C36-414B-AAFC-55412B15DB3D}">
      <text>
        <r>
          <rPr>
            <sz val="10"/>
            <color indexed="81"/>
            <rFont val="Lucida Console"/>
            <family val="3"/>
          </rPr>
          <t>Tempo de Estoque (Meses)_x000D_
_x000D_
100,0</t>
        </r>
      </text>
    </comment>
    <comment ref="A836" authorId="0" shapeId="0" xr:uid="{0553B39C-123A-4D9F-97BE-751A99937900}">
      <text>
        <r>
          <rPr>
            <sz val="10"/>
            <color indexed="81"/>
            <rFont val="Lucida Console"/>
            <family val="3"/>
          </rPr>
          <t>_x000D_
112156</t>
        </r>
      </text>
    </comment>
    <comment ref="B836" authorId="0" shapeId="0" xr:uid="{F4C1193F-85D0-437E-A331-FB520B57F63D}">
      <text>
        <r>
          <rPr>
            <sz val="10"/>
            <color indexed="81"/>
            <rFont val="Lucida Console"/>
            <family val="3"/>
          </rPr>
          <t>DESCRIÇÃO DETALHADA_x000D_
TOMADA MOVEL 2P+T NBR 14136 DE 20A/250V</t>
        </r>
      </text>
    </comment>
    <comment ref="G836" authorId="0" shapeId="0" xr:uid="{E3304C20-8124-42E6-96F9-F5365688B1C8}">
      <text>
        <r>
          <rPr>
            <sz val="10"/>
            <color indexed="81"/>
            <rFont val="Lucida Console"/>
            <family val="3"/>
          </rPr>
          <t>_x000D_
Últ estimativa : 600_x000D_
Enviada em     : 17.01.2020_x000D_
Ata - Venc     : 228/20 - 05.10.2021</t>
        </r>
      </text>
    </comment>
    <comment ref="O836" authorId="0" shapeId="0" xr:uid="{2AE559F3-D239-413A-903A-F828B48EA3B6}">
      <text>
        <r>
          <rPr>
            <sz val="10"/>
            <color indexed="81"/>
            <rFont val="Lucida Console"/>
            <family val="3"/>
          </rPr>
          <t>_x000D_
Pertencia a ATA nº 228/20_x000D_
Estimativa de Renovação enviada em 17.01.2020 - Qtd 600_x000D_
PE 153/20 lote _x000D_
16.09.20 = Finalizado</t>
        </r>
      </text>
    </comment>
    <comment ref="W836" authorId="0" shapeId="0" xr:uid="{B143ECA8-11C6-40D9-95A5-C363CFC974DE}">
      <text>
        <r>
          <rPr>
            <sz val="10"/>
            <color indexed="81"/>
            <rFont val="Lucida Console"/>
            <family val="3"/>
          </rPr>
          <t>_x000D_
DM-Elétrica</t>
        </r>
      </text>
    </comment>
    <comment ref="X836" authorId="0" shapeId="0" xr:uid="{32D8852C-1530-4E47-BF10-735FC9811D12}">
      <text>
        <r>
          <rPr>
            <sz val="10"/>
            <color indexed="81"/>
            <rFont val="Lucida Console"/>
            <family val="3"/>
          </rPr>
          <t>_x000D_
EQUIP. MAT. P/ GERACAO, TRANSM. DISTR. RETIF...</t>
        </r>
      </text>
    </comment>
    <comment ref="Y836" authorId="0" shapeId="0" xr:uid="{2568DFE3-A696-43DC-8385-C964FF7E8161}">
      <text>
        <r>
          <rPr>
            <sz val="10"/>
            <color indexed="81"/>
            <rFont val="Lucida Console"/>
            <family val="3"/>
          </rPr>
          <t>_x000D_
TOMADAS DE USO DOMESTICO E INDUSTRIAL</t>
        </r>
      </text>
    </comment>
    <comment ref="AW836" authorId="0" shapeId="0" xr:uid="{800B58AB-9021-417A-B18A-6BB985B80208}">
      <text>
        <r>
          <rPr>
            <sz val="10"/>
            <color indexed="81"/>
            <rFont val="Lucida Console"/>
            <family val="3"/>
          </rPr>
          <t>Tempo de Estoque (Meses)_x000D_
_x000D_
313,0</t>
        </r>
      </text>
    </comment>
    <comment ref="A837" authorId="0" shapeId="0" xr:uid="{55AEDADA-8AEE-47A6-9F86-730DDBA6CB5A}">
      <text>
        <r>
          <rPr>
            <sz val="10"/>
            <color indexed="81"/>
            <rFont val="Lucida Console"/>
            <family val="3"/>
          </rPr>
          <t>_x000D_
119181</t>
        </r>
      </text>
    </comment>
    <comment ref="B837" authorId="0" shapeId="0" xr:uid="{20054D01-D9EA-4D53-8E7E-1C52F01C0C50}">
      <text>
        <r>
          <rPr>
            <sz val="10"/>
            <color indexed="81"/>
            <rFont val="Lucida Console"/>
            <family val="3"/>
          </rPr>
          <t>DESCRIÇÃO DETALHADA_x000D_
TOMADA MOVEL PADRAO NBR 14136 2P+T  DE 10A/250V</t>
        </r>
      </text>
    </comment>
    <comment ref="G837" authorId="0" shapeId="0" xr:uid="{BA1096EA-0DEE-4B0C-AFDD-120F027DBF32}">
      <text>
        <r>
          <rPr>
            <sz val="10"/>
            <color indexed="81"/>
            <rFont val="Lucida Console"/>
            <family val="3"/>
          </rPr>
          <t>_x000D_
Últ estimativa : 1.000_x000D_
Enviada em     : 17.01.2020_x000D_
Ata - Venc     : 228/20 - 05.10.2021</t>
        </r>
      </text>
    </comment>
    <comment ref="O837" authorId="0" shapeId="0" xr:uid="{214F04EF-35F4-4E78-89F5-94F87996DE95}">
      <text>
        <r>
          <rPr>
            <sz val="10"/>
            <color indexed="81"/>
            <rFont val="Lucida Console"/>
            <family val="3"/>
          </rPr>
          <t>_x000D_
Pertencia a ATA nº 228/20_x000D_
Estimativa de Renovação enviada em 17.01.2020 - Qtd 1.000_x000D_
PE 153/20 lote _x000D_
16.09.20 = Finalizado</t>
        </r>
      </text>
    </comment>
    <comment ref="W837" authorId="0" shapeId="0" xr:uid="{CFB1D26C-5B2E-4BF3-8ABB-90CB050EA850}">
      <text>
        <r>
          <rPr>
            <sz val="10"/>
            <color indexed="81"/>
            <rFont val="Lucida Console"/>
            <family val="3"/>
          </rPr>
          <t>_x000D_
DM-Elétrica</t>
        </r>
      </text>
    </comment>
    <comment ref="X837" authorId="0" shapeId="0" xr:uid="{9D234746-1BDA-4464-9D53-9D1993E84D61}">
      <text>
        <r>
          <rPr>
            <sz val="10"/>
            <color indexed="81"/>
            <rFont val="Lucida Console"/>
            <family val="3"/>
          </rPr>
          <t>_x000D_
EQUIP. MAT. P/ GERACAO, TRANSM. DISTR. RETIF...</t>
        </r>
      </text>
    </comment>
    <comment ref="Y837" authorId="0" shapeId="0" xr:uid="{C8F5102B-2A39-426C-A224-8A1DB1D666BF}">
      <text>
        <r>
          <rPr>
            <sz val="10"/>
            <color indexed="81"/>
            <rFont val="Lucida Console"/>
            <family val="3"/>
          </rPr>
          <t>_x000D_
TOMADAS DE USO DOMESTICO E INDUSTRIAL</t>
        </r>
      </text>
    </comment>
    <comment ref="AW837" authorId="0" shapeId="0" xr:uid="{DBAB7E71-EAAB-4CCD-808A-893B2F8B7C04}">
      <text>
        <r>
          <rPr>
            <sz val="10"/>
            <color indexed="81"/>
            <rFont val="Lucida Console"/>
            <family val="3"/>
          </rPr>
          <t>Tempo de Estoque (Meses)_x000D_
_x000D_
640,0</t>
        </r>
      </text>
    </comment>
    <comment ref="A838" authorId="0" shapeId="0" xr:uid="{C2BE9F72-BF71-442A-AC27-A62B8FBBE608}">
      <text>
        <r>
          <rPr>
            <sz val="10"/>
            <color indexed="81"/>
            <rFont val="Lucida Console"/>
            <family val="3"/>
          </rPr>
          <t>_x000D_
136083</t>
        </r>
      </text>
    </comment>
    <comment ref="B838" authorId="0" shapeId="0" xr:uid="{62B54E24-4675-4F74-AA6E-9AAE23F54919}">
      <text>
        <r>
          <rPr>
            <sz val="10"/>
            <color indexed="81"/>
            <rFont val="Lucida Console"/>
            <family val="3"/>
          </rPr>
          <t>DESCRIÇÃO DETALHADA_x000D_
TOMADA PADRAO NBR 14136 2P + T DE 10A/250V DE SOBREPOR COM CAIXA COR BRANCA.</t>
        </r>
      </text>
    </comment>
    <comment ref="G838" authorId="0" shapeId="0" xr:uid="{5DE608C2-73E3-4AA4-AA4E-84BFDCE629A3}">
      <text>
        <r>
          <rPr>
            <sz val="10"/>
            <color indexed="81"/>
            <rFont val="Lucida Console"/>
            <family val="3"/>
          </rPr>
          <t>_x000D_
Últ estimativa : 400_x000D_
Enviada em     : 17.01.2020_x000D_
Ata - Venc     : 228/20 - 05.10.2021</t>
        </r>
      </text>
    </comment>
    <comment ref="O838" authorId="0" shapeId="0" xr:uid="{D3A3220A-BAD5-404B-A706-1454369C4585}">
      <text>
        <r>
          <rPr>
            <sz val="10"/>
            <color indexed="81"/>
            <rFont val="Lucida Console"/>
            <family val="3"/>
          </rPr>
          <t>_x000D_
Pertencia a ATA nº 228/20_x000D_
Estimativa de Renovação enviada em 17.01.2020 - Qtd 400_x000D_
PE 153/20 lote _x000D_
16.09.20 = Finalizado</t>
        </r>
      </text>
    </comment>
    <comment ref="W838" authorId="0" shapeId="0" xr:uid="{BF6E38EC-F461-489F-B8DA-A937520B1D29}">
      <text>
        <r>
          <rPr>
            <sz val="10"/>
            <color indexed="81"/>
            <rFont val="Lucida Console"/>
            <family val="3"/>
          </rPr>
          <t>_x000D_
DM-Elétrica</t>
        </r>
      </text>
    </comment>
    <comment ref="X838" authorId="0" shapeId="0" xr:uid="{64D9E87A-BC3E-41CC-8930-89F838FE6542}">
      <text>
        <r>
          <rPr>
            <sz val="10"/>
            <color indexed="81"/>
            <rFont val="Lucida Console"/>
            <family val="3"/>
          </rPr>
          <t>_x000D_
EQUIP. MAT. P/ GERACAO, TRANSM. DISTR. RETIF...</t>
        </r>
      </text>
    </comment>
    <comment ref="Y838" authorId="0" shapeId="0" xr:uid="{995D699D-DB5F-4CA0-9016-FDC38C8748EE}">
      <text>
        <r>
          <rPr>
            <sz val="10"/>
            <color indexed="81"/>
            <rFont val="Lucida Console"/>
            <family val="3"/>
          </rPr>
          <t>_x000D_
TOMADAS DE USO DOMESTICO E INDUSTRIAL</t>
        </r>
      </text>
    </comment>
    <comment ref="AW838" authorId="0" shapeId="0" xr:uid="{2BF02D6B-B8F0-47EF-81F7-1C0545E0E031}">
      <text>
        <r>
          <rPr>
            <sz val="10"/>
            <color indexed="81"/>
            <rFont val="Lucida Console"/>
            <family val="3"/>
          </rPr>
          <t>Tempo de Estoque (Meses)_x000D_
_x000D_
436,0</t>
        </r>
      </text>
    </comment>
    <comment ref="A839" authorId="0" shapeId="0" xr:uid="{AE1D14B4-A4C0-479B-9366-984FBEB0C717}">
      <text>
        <r>
          <rPr>
            <sz val="10"/>
            <color indexed="81"/>
            <rFont val="Lucida Console"/>
            <family val="3"/>
          </rPr>
          <t>_x000D_
136082</t>
        </r>
      </text>
    </comment>
    <comment ref="B839" authorId="0" shapeId="0" xr:uid="{E1E885B5-064A-4AE3-8561-0497C8BBE815}">
      <text>
        <r>
          <rPr>
            <sz val="10"/>
            <color indexed="81"/>
            <rFont val="Lucida Console"/>
            <family val="3"/>
          </rPr>
          <t>DESCRIÇÃO DETALHADA_x000D_
TOMADA PADRAO NBR 14136 COM 2 TOMADAS 2P + T DE 10A/250V DE EMBUTIR COM ESPELHO COR BRANCA PARA CAIXA 4X2.</t>
        </r>
      </text>
    </comment>
    <comment ref="G839" authorId="0" shapeId="0" xr:uid="{2B05F5AF-7E37-4686-987A-ECE33B23CA4B}">
      <text>
        <r>
          <rPr>
            <sz val="10"/>
            <color indexed="81"/>
            <rFont val="Lucida Console"/>
            <family val="3"/>
          </rPr>
          <t>_x000D_
Últ estimativa : 450_x000D_
Enviada em     : 17.01.2020_x000D_
Ata - Venc     : 228/20 - 05.10.2021</t>
        </r>
      </text>
    </comment>
    <comment ref="O839" authorId="0" shapeId="0" xr:uid="{325627FA-42B4-4AEA-88F5-7C9BFA8A70AE}">
      <text>
        <r>
          <rPr>
            <sz val="10"/>
            <color indexed="81"/>
            <rFont val="Lucida Console"/>
            <family val="3"/>
          </rPr>
          <t>_x000D_
Pertencia a ATA nº 228/20_x000D_
Estimativa de Renovação enviada em 17.01.2020 - Qtd 450_x000D_
PE 153/20 lote _x000D_
16.09.20 = Finalizado</t>
        </r>
      </text>
    </comment>
    <comment ref="W839" authorId="0" shapeId="0" xr:uid="{0147EE36-02BD-4F1A-ABE8-3D798FAF63F5}">
      <text>
        <r>
          <rPr>
            <sz val="10"/>
            <color indexed="81"/>
            <rFont val="Lucida Console"/>
            <family val="3"/>
          </rPr>
          <t>_x000D_
DM-Elétrica</t>
        </r>
      </text>
    </comment>
    <comment ref="X839" authorId="0" shapeId="0" xr:uid="{FAE8EF22-E4F9-4809-8561-236647CAD031}">
      <text>
        <r>
          <rPr>
            <sz val="10"/>
            <color indexed="81"/>
            <rFont val="Lucida Console"/>
            <family val="3"/>
          </rPr>
          <t>_x000D_
EQUIP. MAT. P/ GERACAO, TRANSM. DISTR. RETIF...</t>
        </r>
      </text>
    </comment>
    <comment ref="Y839" authorId="0" shapeId="0" xr:uid="{B5A1C053-07F7-4776-8953-A246BF47962A}">
      <text>
        <r>
          <rPr>
            <sz val="10"/>
            <color indexed="81"/>
            <rFont val="Lucida Console"/>
            <family val="3"/>
          </rPr>
          <t>_x000D_
TOMADAS DE USO DOMESTICO E INDUSTRIAL</t>
        </r>
      </text>
    </comment>
    <comment ref="AW839" authorId="0" shapeId="0" xr:uid="{EA002701-58DB-4301-BF36-E2981611B054}">
      <text>
        <r>
          <rPr>
            <sz val="10"/>
            <color indexed="81"/>
            <rFont val="Lucida Console"/>
            <family val="3"/>
          </rPr>
          <t>Tempo de Estoque (Meses)_x000D_
_x000D_
700,0</t>
        </r>
      </text>
    </comment>
    <comment ref="A840" authorId="0" shapeId="0" xr:uid="{842B52D3-54EF-4E2E-B9F2-BDD61B48A37A}">
      <text>
        <r>
          <rPr>
            <sz val="10"/>
            <color indexed="81"/>
            <rFont val="Lucida Console"/>
            <family val="3"/>
          </rPr>
          <t>_x000D_
134581</t>
        </r>
      </text>
    </comment>
    <comment ref="B840" authorId="0" shapeId="0" xr:uid="{755108B2-52B3-4E0E-A8F4-B7D4A22CB62A}">
      <text>
        <r>
          <rPr>
            <sz val="10"/>
            <color indexed="81"/>
            <rFont val="Lucida Console"/>
            <family val="3"/>
          </rPr>
          <t>DESCRIÇÃO DETALHADA_x000D_
TORNEIRA BOIA PARA CAIXA D´AGUA COM CORPO METALICO (LATAO) E FLUTUADOR EM PLASTICO ROSCA BSP NBR 8133 PRESSAO MAXIMA PARA FUNCIONAMENTO 150 MCA, PRESSAO MINIMA 2 MCA  BITOLA 1".</t>
        </r>
      </text>
    </comment>
    <comment ref="G840" authorId="0" shapeId="0" xr:uid="{4E3C9215-11A1-4256-92C9-D7D471AF13BB}">
      <text>
        <r>
          <rPr>
            <sz val="10"/>
            <color indexed="81"/>
            <rFont val="Lucida Console"/>
            <family val="3"/>
          </rPr>
          <t>_x000D_
Últ estimativa : 60_x000D_
Enviada em     : 31.07.2019_x000D_
Ata - Venc     : 191/20 - 07.09.2021</t>
        </r>
      </text>
    </comment>
    <comment ref="O840" authorId="0" shapeId="0" xr:uid="{0B1D4DA1-01F3-40FF-BB52-4E9F971EF6B1}">
      <text>
        <r>
          <rPr>
            <sz val="10"/>
            <color indexed="81"/>
            <rFont val="Lucida Console"/>
            <family val="3"/>
          </rPr>
          <t>_x000D_
Pertencia a ATA nº 191/20_x000D_
Estimativa de Renovação enviada em 31.07.2019 - Qtd 60_x000D_
PE  10/20 lote 6 (Impróspero)_x000D_
30.04.20 = Processo conferido, finalizado.</t>
        </r>
      </text>
    </comment>
    <comment ref="W840" authorId="0" shapeId="0" xr:uid="{F87BFFC8-7B6E-4CAD-9509-C669A50157FD}">
      <text>
        <r>
          <rPr>
            <sz val="10"/>
            <color indexed="81"/>
            <rFont val="Lucida Console"/>
            <family val="3"/>
          </rPr>
          <t>_x000D_
DM-Hidráulica</t>
        </r>
      </text>
    </comment>
    <comment ref="X840" authorId="0" shapeId="0" xr:uid="{19AEE6D3-5D7E-493D-9080-7B3B8D17EA2C}">
      <text>
        <r>
          <rPr>
            <sz val="10"/>
            <color indexed="81"/>
            <rFont val="Lucida Console"/>
            <family val="3"/>
          </rPr>
          <t>_x000D_
MATERIAL HIDRAULICO, CANOS, TUBOS, MANGUEIRAS, CONEXOES E ACESS.</t>
        </r>
      </text>
    </comment>
    <comment ref="Y840" authorId="0" shapeId="0" xr:uid="{DF69B96C-4530-4C7D-968D-504492BB44D3}">
      <text>
        <r>
          <rPr>
            <sz val="10"/>
            <color indexed="81"/>
            <rFont val="Lucida Console"/>
            <family val="3"/>
          </rPr>
          <t>_x000D_
TORNEIRAS VOLANTES CANOPLAS E ACESS. P/ MANGUEIRA</t>
        </r>
      </text>
    </comment>
    <comment ref="AC840" authorId="0" shapeId="0" xr:uid="{DDCDB994-8ABA-43BD-9FFC-1BA4E31F6F82}">
      <text>
        <r>
          <rPr>
            <sz val="10"/>
            <color indexed="81"/>
            <rFont val="Lucida Console"/>
            <family val="3"/>
          </rPr>
          <t>_x000D_
AF  9.644/23 | Vc 24.08.2023 | Saldo     20 | INFANTARIA COMERCIAL LTDA ( 178162 )</t>
        </r>
      </text>
    </comment>
    <comment ref="AG840" authorId="0" shapeId="0" xr:uid="{F8D8C807-E47F-468F-8AF4-CCC4846FFE3E}">
      <text>
        <r>
          <rPr>
            <sz val="10"/>
            <color indexed="81"/>
            <rFont val="Lucida Console"/>
            <family val="3"/>
          </rPr>
          <t>_x000D_
AF  9.644/23 | Vc 24.08.2023 | Saldo     20 | INFANTARIA COMERCIAL LTDA ( 178162 )</t>
        </r>
      </text>
    </comment>
    <comment ref="AW840" authorId="0" shapeId="0" xr:uid="{2769C72C-2C42-4799-8F26-750D405391B5}">
      <text>
        <r>
          <rPr>
            <sz val="10"/>
            <color indexed="81"/>
            <rFont val="Lucida Console"/>
            <family val="3"/>
          </rPr>
          <t>Tempo de Estoque (Meses)_x000D_
_x000D_
20,0</t>
        </r>
      </text>
    </comment>
    <comment ref="A841" authorId="0" shapeId="0" xr:uid="{038BD462-9220-4F3F-84C4-1CF79779571E}">
      <text>
        <r>
          <rPr>
            <sz val="10"/>
            <color indexed="81"/>
            <rFont val="Lucida Console"/>
            <family val="3"/>
          </rPr>
          <t>_x000D_
134582</t>
        </r>
      </text>
    </comment>
    <comment ref="B841" authorId="0" shapeId="0" xr:uid="{6D21EB9F-662F-4905-A0D2-BEFA4034989A}">
      <text>
        <r>
          <rPr>
            <sz val="10"/>
            <color indexed="81"/>
            <rFont val="Lucida Console"/>
            <family val="3"/>
          </rPr>
          <t>DESCRIÇÃO DETALHADA_x000D_
TORNEIRA BOIA PARA CAIXA D´AGUA COM CORPO METALICO (LATAO) E FLUTUADOR EM PLASTICO ROSCA BSP NBR 8133 PRESSAO MAXIMA PARA FUNCIONAMENTO 150 MCA, PRESSAO MINIMA 2 MCA  BITOLA 3/4".</t>
        </r>
      </text>
    </comment>
    <comment ref="G841" authorId="0" shapeId="0" xr:uid="{5A8DB944-8F7B-4FC8-939A-2E7ACCD56D6E}">
      <text>
        <r>
          <rPr>
            <sz val="10"/>
            <color indexed="81"/>
            <rFont val="Lucida Console"/>
            <family val="3"/>
          </rPr>
          <t>_x000D_
Últ estimativa : 100_x000D_
Enviada em     : 31.07.2019_x000D_
Ata - Venc     : 191/20 - 07.09.2021</t>
        </r>
      </text>
    </comment>
    <comment ref="O841" authorId="0" shapeId="0" xr:uid="{A15A6C41-46A3-45C3-8B35-7869F194D13C}">
      <text>
        <r>
          <rPr>
            <sz val="10"/>
            <color indexed="81"/>
            <rFont val="Lucida Console"/>
            <family val="3"/>
          </rPr>
          <t>_x000D_
Pertencia a ATA nº 191/20_x000D_
Estimativa de Renovação enviada em 31.07.2019 - Qtd 100_x000D_
PE  10/20 lote 75 (Impróspero)_x000D_
30.04.20 = Processo conferido, finalizado.</t>
        </r>
      </text>
    </comment>
    <comment ref="W841" authorId="0" shapeId="0" xr:uid="{046ED44D-AD84-4A29-9DDE-50B15A207F6F}">
      <text>
        <r>
          <rPr>
            <sz val="10"/>
            <color indexed="81"/>
            <rFont val="Lucida Console"/>
            <family val="3"/>
          </rPr>
          <t>_x000D_
DM-Hidráulica</t>
        </r>
      </text>
    </comment>
    <comment ref="X841" authorId="0" shapeId="0" xr:uid="{C10FC829-1839-402A-8ABD-F400270BE478}">
      <text>
        <r>
          <rPr>
            <sz val="10"/>
            <color indexed="81"/>
            <rFont val="Lucida Console"/>
            <family val="3"/>
          </rPr>
          <t>_x000D_
MATERIAL HIDRAULICO, CANOS, TUBOS, MANGUEIRAS, CONEXOES E ACESS.</t>
        </r>
      </text>
    </comment>
    <comment ref="Y841" authorId="0" shapeId="0" xr:uid="{6B06004D-7F88-40B5-A1B4-4EE275F2B748}">
      <text>
        <r>
          <rPr>
            <sz val="10"/>
            <color indexed="81"/>
            <rFont val="Lucida Console"/>
            <family val="3"/>
          </rPr>
          <t>_x000D_
TORNEIRAS VOLANTES CANOPLAS E ACESS. P/ MANGUEIRA</t>
        </r>
      </text>
    </comment>
    <comment ref="AC841" authorId="0" shapeId="0" xr:uid="{9FE8AB5F-26B8-4C52-ADDC-9F8B4D8D3E34}">
      <text>
        <r>
          <rPr>
            <sz val="10"/>
            <color indexed="81"/>
            <rFont val="Lucida Console"/>
            <family val="3"/>
          </rPr>
          <t>_x000D_
AF  9.661/23 | Vc 24.08.2023 | Saldo     30 | INFANTARIA COMERCIAL LTDA ( 178162 )</t>
        </r>
      </text>
    </comment>
    <comment ref="AG841" authorId="0" shapeId="0" xr:uid="{9CCE6936-8013-46DD-9F11-65E18DEF7E0B}">
      <text>
        <r>
          <rPr>
            <sz val="10"/>
            <color indexed="81"/>
            <rFont val="Lucida Console"/>
            <family val="3"/>
          </rPr>
          <t>_x000D_
AF  9.661/23 | Vc 24.08.2023 | Saldo     30 | INFANTARIA COMERCIAL LTDA ( 178162 )</t>
        </r>
      </text>
    </comment>
    <comment ref="AW841" authorId="0" shapeId="0" xr:uid="{575F3D28-D445-495E-B98F-349C9EBF5345}">
      <text>
        <r>
          <rPr>
            <sz val="10"/>
            <color indexed="81"/>
            <rFont val="Lucida Console"/>
            <family val="3"/>
          </rPr>
          <t>Tempo de Estoque (Meses)_x000D_
_x000D_
67,0</t>
        </r>
      </text>
    </comment>
    <comment ref="A842" authorId="0" shapeId="0" xr:uid="{9A0F9049-0310-483D-AD53-0FCEDF65D441}">
      <text>
        <r>
          <rPr>
            <sz val="10"/>
            <color indexed="81"/>
            <rFont val="Lucida Console"/>
            <family val="3"/>
          </rPr>
          <t>_x000D_
135414</t>
        </r>
      </text>
    </comment>
    <comment ref="B842" authorId="0" shapeId="0" xr:uid="{61CCF8F1-EB5C-4BDF-9C2F-2C899E07F6E0}">
      <text>
        <r>
          <rPr>
            <sz val="10"/>
            <color indexed="81"/>
            <rFont val="Lucida Console"/>
            <family val="3"/>
          </rPr>
          <t xml:space="preserve">DESCRIÇÃO DETALHADA_x000D_
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r>
      </text>
    </comment>
    <comment ref="G842" authorId="0" shapeId="0" xr:uid="{A7E6FD5B-5AEE-4E65-8FE8-E02D5DE6633E}">
      <text>
        <r>
          <rPr>
            <sz val="10"/>
            <color indexed="81"/>
            <rFont val="Lucida Console"/>
            <family val="3"/>
          </rPr>
          <t>_x000D_
Últ estimativa : 250_x000D_
Enviada em     : 25.09.2019_x000D_
Ata - Venc     : 293/20 - 30.11.2021</t>
        </r>
      </text>
    </comment>
    <comment ref="O842" authorId="0" shapeId="0" xr:uid="{13F7EBFB-0F7C-4482-8836-AB8301EE3EB0}">
      <text>
        <r>
          <rPr>
            <sz val="10"/>
            <color indexed="81"/>
            <rFont val="Lucida Console"/>
            <family val="3"/>
          </rPr>
          <t>_x000D_
Pertencia a ATA nº 293/20_x000D_
Estimativa de Renovação enviada em 25.09.2019 - Qtd 250_x000D_
PE  10/20 lote 81 (Impróspero)_x000D_
30.04.20 = Processo conferido, finalizado.</t>
        </r>
      </text>
    </comment>
    <comment ref="W842" authorId="0" shapeId="0" xr:uid="{D4EFA562-E996-4AC6-9827-98B01EFF6C5B}">
      <text>
        <r>
          <rPr>
            <sz val="10"/>
            <color indexed="81"/>
            <rFont val="Lucida Console"/>
            <family val="3"/>
          </rPr>
          <t>_x000D_
DM-Hidráulica</t>
        </r>
      </text>
    </comment>
    <comment ref="X842" authorId="0" shapeId="0" xr:uid="{40095B67-5FE4-4E41-AE2F-28EB00FC0FCE}">
      <text>
        <r>
          <rPr>
            <sz val="10"/>
            <color indexed="81"/>
            <rFont val="Lucida Console"/>
            <family val="3"/>
          </rPr>
          <t>_x000D_
MATERIAL HIDRAULICO, CANOS, TUBOS, MANGUEIRAS, CONEXOES E ACESS.</t>
        </r>
      </text>
    </comment>
    <comment ref="Y842" authorId="0" shapeId="0" xr:uid="{F0BCDAE5-F5D5-470A-B9F1-AF68290AEFD4}">
      <text>
        <r>
          <rPr>
            <sz val="10"/>
            <color indexed="81"/>
            <rFont val="Lucida Console"/>
            <family val="3"/>
          </rPr>
          <t>_x000D_
TORNEIRAS VOLANTES CANOPLAS E ACESS. P/ MANGUEIRA</t>
        </r>
      </text>
    </comment>
    <comment ref="AW842" authorId="0" shapeId="0" xr:uid="{74101560-1F0D-434F-92CF-DA3F2A6754AA}">
      <text>
        <r>
          <rPr>
            <sz val="10"/>
            <color indexed="81"/>
            <rFont val="Lucida Console"/>
            <family val="3"/>
          </rPr>
          <t>Tempo de Estoque (Meses)_x000D_
_x000D_
462,0</t>
        </r>
      </text>
    </comment>
    <comment ref="A843" authorId="0" shapeId="0" xr:uid="{CC007D39-C043-4697-8F9B-6BF2B70AAC74}">
      <text>
        <r>
          <rPr>
            <sz val="10"/>
            <color indexed="81"/>
            <rFont val="Lucida Console"/>
            <family val="3"/>
          </rPr>
          <t>_x000D_
13161</t>
        </r>
      </text>
    </comment>
    <comment ref="B843" authorId="0" shapeId="0" xr:uid="{A83F4BF3-AF7D-4DB6-83ED-D1645B20B837}">
      <text>
        <r>
          <rPr>
            <sz val="10"/>
            <color indexed="81"/>
            <rFont val="Lucida Console"/>
            <family val="3"/>
          </rPr>
          <t>DESCRIÇÃO DETALHADA_x000D_
TORNEIRA DE MESA, EM LATAO CROMADO, 1/2", P/ LAVATORIO</t>
        </r>
      </text>
    </comment>
    <comment ref="G843" authorId="0" shapeId="0" xr:uid="{EC535D03-E20C-430B-BCED-C14F424BE99A}">
      <text>
        <r>
          <rPr>
            <sz val="10"/>
            <color indexed="81"/>
            <rFont val="Lucida Console"/>
            <family val="3"/>
          </rPr>
          <t>_x000D_
Últ estimativa : 250_x000D_
Enviada em     : 17.12.2020_x000D_
Ata - Venc     : 101/20 - 27.04.2021</t>
        </r>
      </text>
    </comment>
    <comment ref="O843" authorId="0" shapeId="0" xr:uid="{50A82606-A271-4DCA-A847-522EA97BDBD1}">
      <text>
        <r>
          <rPr>
            <sz val="10"/>
            <color indexed="81"/>
            <rFont val="Lucida Console"/>
            <family val="3"/>
          </rPr>
          <t>_x000D_
Pertencia a ATA nº 101/20_x000D_
Estimativa de Renovação enviada em 17.12.2020 - Qtd 250_x000D_
PE  16/20 lote 18_x000D_
18.05.20 = Processo conferido, finalizado.</t>
        </r>
      </text>
    </comment>
    <comment ref="W843" authorId="0" shapeId="0" xr:uid="{7B523735-B1EC-4C46-92B3-92E4CDB4CC6F}">
      <text>
        <r>
          <rPr>
            <sz val="10"/>
            <color indexed="81"/>
            <rFont val="Lucida Console"/>
            <family val="3"/>
          </rPr>
          <t>_x000D_
DM-Hidráulica</t>
        </r>
      </text>
    </comment>
    <comment ref="X843" authorId="0" shapeId="0" xr:uid="{4338EEF1-1462-4B48-AF1B-96C40D95DD7B}">
      <text>
        <r>
          <rPr>
            <sz val="10"/>
            <color indexed="81"/>
            <rFont val="Lucida Console"/>
            <family val="3"/>
          </rPr>
          <t>_x000D_
MATERIAL HIDRAULICO, CANOS, TUBOS, MANGUEIRAS, CONEXOES E ACESS.</t>
        </r>
      </text>
    </comment>
    <comment ref="Y843" authorId="0" shapeId="0" xr:uid="{5F3D86AA-1426-4219-8634-EA3CE2427118}">
      <text>
        <r>
          <rPr>
            <sz val="10"/>
            <color indexed="81"/>
            <rFont val="Lucida Console"/>
            <family val="3"/>
          </rPr>
          <t>_x000D_
TORNEIRAS VOLANTES CANOPLAS E ACESS. P/ MANGUEIRA</t>
        </r>
      </text>
    </comment>
    <comment ref="AW843" authorId="0" shapeId="0" xr:uid="{D4A4F8E1-24CE-4600-B3F6-EA746F9471E6}">
      <text>
        <r>
          <rPr>
            <sz val="10"/>
            <color indexed="81"/>
            <rFont val="Lucida Console"/>
            <family val="3"/>
          </rPr>
          <t>Tempo de Estoque (Meses)_x000D_
_x000D_
124,0</t>
        </r>
      </text>
    </comment>
    <comment ref="A844" authorId="0" shapeId="0" xr:uid="{3B2CA5CA-1942-439E-8ED7-A8790C7BBB91}">
      <text>
        <r>
          <rPr>
            <sz val="10"/>
            <color indexed="81"/>
            <rFont val="Lucida Console"/>
            <family val="3"/>
          </rPr>
          <t>_x000D_
13165</t>
        </r>
      </text>
    </comment>
    <comment ref="B844" authorId="0" shapeId="0" xr:uid="{88B88A10-8F33-4FB4-943B-CC19814AB156}">
      <text>
        <r>
          <rPr>
            <sz val="10"/>
            <color indexed="81"/>
            <rFont val="Lucida Console"/>
            <family val="3"/>
          </rPr>
          <t>DESCRIÇÃO DETALHADA_x000D_
TORNEIRA DE PAREDE PARA PIA, 1/2" X 18 CM, CORPO E REGISTRO EM LATAO CROMADO, SEM ADAPTADOR</t>
        </r>
      </text>
    </comment>
    <comment ref="G844" authorId="0" shapeId="0" xr:uid="{C3C24413-4343-4133-A2FA-7C0518F9DADA}">
      <text>
        <r>
          <rPr>
            <sz val="10"/>
            <color indexed="81"/>
            <rFont val="Lucida Console"/>
            <family val="3"/>
          </rPr>
          <t>_x000D_
Últ estimativa : 500_x000D_
Enviada em     : 17.12.2020_x000D_
Ata - Venc     : 161/21 - 06.07.2022</t>
        </r>
      </text>
    </comment>
    <comment ref="O844" authorId="0" shapeId="0" xr:uid="{401AC1D7-DAF9-443C-9BCE-5ADCFD329CAD}">
      <text>
        <r>
          <rPr>
            <sz val="10"/>
            <color indexed="81"/>
            <rFont val="Lucida Console"/>
            <family val="3"/>
          </rPr>
          <t>_x000D_
Pertencia a ATA nº 161/21_x000D_
Estimativa de Renovação enviada em 17.12.2020 - Qtd 500_x000D_
PE  88/21 lote _x000D_
01.06.21 = Processo finalizado. Ata 161/21</t>
        </r>
      </text>
    </comment>
    <comment ref="W844" authorId="0" shapeId="0" xr:uid="{7231E8F9-A05E-422C-86FF-34441AF9EA67}">
      <text>
        <r>
          <rPr>
            <sz val="10"/>
            <color indexed="81"/>
            <rFont val="Lucida Console"/>
            <family val="3"/>
          </rPr>
          <t>_x000D_
DM-Hidráulica</t>
        </r>
      </text>
    </comment>
    <comment ref="X844" authorId="0" shapeId="0" xr:uid="{FD4133A0-D1A9-4988-AB7D-1365B6BF326E}">
      <text>
        <r>
          <rPr>
            <sz val="10"/>
            <color indexed="81"/>
            <rFont val="Lucida Console"/>
            <family val="3"/>
          </rPr>
          <t>_x000D_
MATERIAL HIDRAULICO, CANOS, TUBOS, MANGUEIRAS, CONEXOES E ACESS.</t>
        </r>
      </text>
    </comment>
    <comment ref="Y844" authorId="0" shapeId="0" xr:uid="{6EBE185D-5184-4220-B690-3A073AA84B94}">
      <text>
        <r>
          <rPr>
            <sz val="10"/>
            <color indexed="81"/>
            <rFont val="Lucida Console"/>
            <family val="3"/>
          </rPr>
          <t>_x000D_
TORNEIRAS VOLANTES CANOPLAS E ACESS. P/ MANGUEIRA</t>
        </r>
      </text>
    </comment>
    <comment ref="AC844" authorId="0" shapeId="0" xr:uid="{6372BAC2-EDBC-4D96-8EC9-B3E040719634}">
      <text>
        <r>
          <rPr>
            <sz val="10"/>
            <color indexed="81"/>
            <rFont val="Lucida Console"/>
            <family val="3"/>
          </rPr>
          <t>_x000D_
AF  9.636/23 | Vc 24.08.2023 | Saldo    100 | INFANTARIA COMERCIAL LTDA ( 178162 )</t>
        </r>
      </text>
    </comment>
    <comment ref="AG844" authorId="0" shapeId="0" xr:uid="{B920DF34-27D2-4EB3-A0A7-C10BEAF0A658}">
      <text>
        <r>
          <rPr>
            <sz val="10"/>
            <color indexed="81"/>
            <rFont val="Lucida Console"/>
            <family val="3"/>
          </rPr>
          <t>_x000D_
AF  9.636/23 | Vc 24.08.2023 | Saldo    100 | INFANTARIA COMERCIAL LTDA ( 178162 )</t>
        </r>
      </text>
    </comment>
    <comment ref="AW844" authorId="0" shapeId="0" xr:uid="{D7C33C65-CEBA-4684-81E3-B5B4924EF750}">
      <text>
        <r>
          <rPr>
            <sz val="10"/>
            <color indexed="81"/>
            <rFont val="Lucida Console"/>
            <family val="3"/>
          </rPr>
          <t>Tempo de Estoque (Meses)_x000D_
_x000D_
147,0</t>
        </r>
      </text>
    </comment>
    <comment ref="A845" authorId="0" shapeId="0" xr:uid="{6987B417-31B9-47CA-A23E-AC87CC82A8F7}">
      <text>
        <r>
          <rPr>
            <sz val="10"/>
            <color indexed="81"/>
            <rFont val="Lucida Console"/>
            <family val="3"/>
          </rPr>
          <t>_x000D_
141429</t>
        </r>
      </text>
    </comment>
    <comment ref="B845" authorId="0" shapeId="0" xr:uid="{E25DBA31-38F1-46D2-BD4E-7E0A904ACF79}">
      <text>
        <r>
          <rPr>
            <sz val="10"/>
            <color indexed="81"/>
            <rFont val="Lucida Console"/>
            <family val="3"/>
          </rPr>
          <t>DESCRIÇÃO DETALHADA_x000D_
TORNEIRA DE PRESSAO CURTA PARA TANQUE E JARDIM, EM LATAO NATURAL, BITOLA DE ½" COM BUCHA ADAPTAVEL EM LATAO DE ½" PARA ¾". MARCA DEVERA SER LITOGRAFADA NO PRODUTO.</t>
        </r>
      </text>
    </comment>
    <comment ref="W845" authorId="0" shapeId="0" xr:uid="{37B6D35F-E5DF-4CDF-87CD-4F141383A74E}">
      <text>
        <r>
          <rPr>
            <sz val="10"/>
            <color indexed="81"/>
            <rFont val="Lucida Console"/>
            <family val="3"/>
          </rPr>
          <t>_x000D_
DM-Hidráulica</t>
        </r>
      </text>
    </comment>
    <comment ref="X845" authorId="0" shapeId="0" xr:uid="{E5B51036-B6D9-47CC-A3DB-53FB20094C56}">
      <text>
        <r>
          <rPr>
            <sz val="10"/>
            <color indexed="81"/>
            <rFont val="Lucida Console"/>
            <family val="3"/>
          </rPr>
          <t>_x000D_
MATERIAL HIDRAULICO, CANOS, TUBOS, MANGUEIRAS, CONEXOES E ACESS.</t>
        </r>
      </text>
    </comment>
    <comment ref="Y845" authorId="0" shapeId="0" xr:uid="{C0E37E4A-7DC6-4144-88C5-26CE4FE4430C}">
      <text>
        <r>
          <rPr>
            <sz val="10"/>
            <color indexed="81"/>
            <rFont val="Lucida Console"/>
            <family val="3"/>
          </rPr>
          <t>_x000D_
TORNEIRAS VOLANTES CANOPLAS E ACESS. P/ MANGUEIRA</t>
        </r>
      </text>
    </comment>
    <comment ref="AW845" authorId="0" shapeId="0" xr:uid="{2E529C23-5BCA-44E1-8B06-A56D45DCD991}">
      <text>
        <r>
          <rPr>
            <sz val="10"/>
            <color indexed="81"/>
            <rFont val="Lucida Console"/>
            <family val="3"/>
          </rPr>
          <t>Tempo de Estoque (Meses)_x000D_
_x000D_
697,0</t>
        </r>
      </text>
    </comment>
    <comment ref="A846" authorId="0" shapeId="0" xr:uid="{51D3F7AC-50FE-4DC7-B8C5-ECBE7CDCC084}">
      <text>
        <r>
          <rPr>
            <sz val="10"/>
            <color indexed="81"/>
            <rFont val="Lucida Console"/>
            <family val="3"/>
          </rPr>
          <t>_x000D_
111524</t>
        </r>
      </text>
    </comment>
    <comment ref="B846" authorId="0" shapeId="0" xr:uid="{C261A626-1764-4F58-BCB9-913104D53E1A}">
      <text>
        <r>
          <rPr>
            <sz val="10"/>
            <color indexed="81"/>
            <rFont val="Lucida Console"/>
            <family val="3"/>
          </rPr>
          <t>DESCRIÇÃO DETALHADA_x000D_
TORNEIRA EM METAL CROMADO, PARA PIA DE COZINHA BICA MOVEL COM AREJADOR, TIPO PAREDE COM CANOPLA C50. MEDIDA DA ROSCA 1/2 POLEGADAS COM REDUCAO 3/4 POLEGADAS. EM FORMATO PESCOCO DE GANSO</t>
        </r>
      </text>
    </comment>
    <comment ref="G846" authorId="0" shapeId="0" xr:uid="{ADB95AC8-94E1-4FA7-B29B-7556D670FAFE}">
      <text>
        <r>
          <rPr>
            <sz val="10"/>
            <color indexed="81"/>
            <rFont val="Lucida Console"/>
            <family val="3"/>
          </rPr>
          <t>_x000D_
Últ estimativa : 400_x000D_
Enviada em     : 17.12.2020_x000D_
Ata - Venc     : 161/21 - 06.07.2022</t>
        </r>
      </text>
    </comment>
    <comment ref="O846" authorId="0" shapeId="0" xr:uid="{6CAB853E-83B3-47DA-8AC6-E2F60D546CBB}">
      <text>
        <r>
          <rPr>
            <sz val="10"/>
            <color indexed="81"/>
            <rFont val="Lucida Console"/>
            <family val="3"/>
          </rPr>
          <t>_x000D_
Pertencia a ATA nº 161/21_x000D_
Estimativa de Renovação enviada em 17.12.2020 - Qtd 400_x000D_
PE  88/21 lote _x000D_
01.06.21 = Processo finalizado. Ata 161/21</t>
        </r>
      </text>
    </comment>
    <comment ref="W846" authorId="0" shapeId="0" xr:uid="{5AB559AE-F3A1-4D31-A605-81AF2DC61733}">
      <text>
        <r>
          <rPr>
            <sz val="10"/>
            <color indexed="81"/>
            <rFont val="Lucida Console"/>
            <family val="3"/>
          </rPr>
          <t>_x000D_
DM-Hidráulica</t>
        </r>
      </text>
    </comment>
    <comment ref="X846" authorId="0" shapeId="0" xr:uid="{1FB29D30-DC7D-405E-906B-770672E5A3CB}">
      <text>
        <r>
          <rPr>
            <sz val="10"/>
            <color indexed="81"/>
            <rFont val="Lucida Console"/>
            <family val="3"/>
          </rPr>
          <t>_x000D_
MATERIAL HIDRAULICO, CANOS, TUBOS, MANGUEIRAS, CONEXOES E ACESS.</t>
        </r>
      </text>
    </comment>
    <comment ref="Y846" authorId="0" shapeId="0" xr:uid="{29089219-99D1-4383-ABD6-9C0ED4C0E41C}">
      <text>
        <r>
          <rPr>
            <sz val="10"/>
            <color indexed="81"/>
            <rFont val="Lucida Console"/>
            <family val="3"/>
          </rPr>
          <t>_x000D_
TORNEIRAS VOLANTES CANOPLAS E ACESS. P/ MANGUEIRA</t>
        </r>
      </text>
    </comment>
    <comment ref="AW846" authorId="0" shapeId="0" xr:uid="{FF59DF62-641C-42C8-A7DD-770F7F5421D9}">
      <text>
        <r>
          <rPr>
            <sz val="10"/>
            <color indexed="81"/>
            <rFont val="Lucida Console"/>
            <family val="3"/>
          </rPr>
          <t>Tempo de Estoque (Meses)_x000D_
_x000D_
177,0</t>
        </r>
      </text>
    </comment>
    <comment ref="A847" authorId="0" shapeId="0" xr:uid="{6D6A0E55-7F43-4D12-92C2-3E596547C3FA}">
      <text>
        <r>
          <rPr>
            <sz val="10"/>
            <color indexed="81"/>
            <rFont val="Lucida Console"/>
            <family val="3"/>
          </rPr>
          <t>_x000D_
27136</t>
        </r>
      </text>
    </comment>
    <comment ref="B847" authorId="0" shapeId="0" xr:uid="{7815991D-17CD-4840-9C60-A31A048D2924}">
      <text>
        <r>
          <rPr>
            <sz val="10"/>
            <color indexed="81"/>
            <rFont val="Lucida Console"/>
            <family val="3"/>
          </rPr>
          <t>DESCRIÇÃO DETALHADA_x000D_
TOUCA DE PROTECAO PARA CABELOS, TIPO COZINHEIRA, EM MATERIAL DESCARTAVEL (TNT) SANFONADA - COR BRANCA</t>
        </r>
      </text>
    </comment>
    <comment ref="G847" authorId="0" shapeId="0" xr:uid="{0D50B4AB-B57A-4A27-8AAB-5349F2A30EAA}">
      <text>
        <r>
          <rPr>
            <sz val="10"/>
            <color indexed="81"/>
            <rFont val="Lucida Console"/>
            <family val="3"/>
          </rPr>
          <t>_x000D_
Últ estimativa : 120.000_x000D_
Enviada em     : 10.09.2021_x000D_
Ata - Venc     : 275/20 - 15.11.2021</t>
        </r>
      </text>
    </comment>
    <comment ref="W847" authorId="0" shapeId="0" xr:uid="{8A3F09EF-6F52-48DA-8741-6675D844BCCC}">
      <text>
        <r>
          <rPr>
            <sz val="10"/>
            <color indexed="81"/>
            <rFont val="Lucida Console"/>
            <family val="3"/>
          </rPr>
          <t>_x000D_
SegMedTra</t>
        </r>
      </text>
    </comment>
    <comment ref="X847" authorId="0" shapeId="0" xr:uid="{B2749C7B-B6A4-4E9A-A1B9-42A41A68A126}">
      <text>
        <r>
          <rPr>
            <sz val="10"/>
            <color indexed="81"/>
            <rFont val="Lucida Console"/>
            <family val="3"/>
          </rPr>
          <t>_x000D_
VEST., ART.P/ TOUC.E HIG. PES. MAQ., EQUIP., MAT.E ACES.</t>
        </r>
      </text>
    </comment>
    <comment ref="Y847" authorId="0" shapeId="0" xr:uid="{A78BF5A8-5F68-4000-99E3-A98980312A33}">
      <text>
        <r>
          <rPr>
            <sz val="10"/>
            <color indexed="81"/>
            <rFont val="Lucida Console"/>
            <family val="3"/>
          </rPr>
          <t>_x000D_
VESTUARIO MEDICO-HOSPITALAR</t>
        </r>
      </text>
    </comment>
    <comment ref="AW847" authorId="0" shapeId="0" xr:uid="{45528F9B-4698-4A83-9318-E8CA5EF715B9}">
      <text>
        <r>
          <rPr>
            <sz val="10"/>
            <color indexed="81"/>
            <rFont val="Lucida Console"/>
            <family val="3"/>
          </rPr>
          <t>Tempo de Estoque (Meses)_x000D_
_x000D_
0,0</t>
        </r>
      </text>
    </comment>
    <comment ref="A848" authorId="0" shapeId="0" xr:uid="{CA298ED5-011E-4EDE-81ED-F03537BE4381}">
      <text>
        <r>
          <rPr>
            <sz val="10"/>
            <color indexed="81"/>
            <rFont val="Lucida Console"/>
            <family val="3"/>
          </rPr>
          <t>_x000D_
133791</t>
        </r>
      </text>
    </comment>
    <comment ref="B848" authorId="0" shapeId="0" xr:uid="{B3A80BA5-F149-450D-AB39-FB11DDDBC274}">
      <text>
        <r>
          <rPr>
            <sz val="10"/>
            <color indexed="81"/>
            <rFont val="Lucida Console"/>
            <family val="3"/>
          </rPr>
          <t>DESCRIÇÃO DETALHADA_x000D_
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r>
      </text>
    </comment>
    <comment ref="W848" authorId="0" shapeId="0" xr:uid="{12C0FE63-95A1-4D2B-AF96-0FA579DA3C78}">
      <text>
        <r>
          <rPr>
            <sz val="10"/>
            <color indexed="81"/>
            <rFont val="Lucida Console"/>
            <family val="3"/>
          </rPr>
          <t>_x000D_
Pedagógico</t>
        </r>
      </text>
    </comment>
    <comment ref="X848" authorId="0" shapeId="0" xr:uid="{769E4776-C63F-4130-9C2E-D26FDA7CEB0E}">
      <text>
        <r>
          <rPr>
            <sz val="10"/>
            <color indexed="81"/>
            <rFont val="Lucida Console"/>
            <family val="3"/>
          </rPr>
          <t>_x000D_
MAQ., EQUIP., COMP., ACES., MAT. PARA ESCRIT.E ESCOLAR</t>
        </r>
      </text>
    </comment>
    <comment ref="Y848" authorId="0" shapeId="0" xr:uid="{09E3A83B-A71D-4497-A2FC-BE8CD96AADB5}">
      <text>
        <r>
          <rPr>
            <sz val="10"/>
            <color indexed="81"/>
            <rFont val="Lucida Console"/>
            <family val="3"/>
          </rPr>
          <t>_x000D_
MATERIAIS DE DESENHO TECNICO</t>
        </r>
      </text>
    </comment>
    <comment ref="AW848" authorId="0" shapeId="0" xr:uid="{9C929265-1632-404C-A2B6-8BA3C19746E9}">
      <text>
        <r>
          <rPr>
            <sz val="10"/>
            <color indexed="81"/>
            <rFont val="Lucida Console"/>
            <family val="3"/>
          </rPr>
          <t>Tempo de Estoque (Meses)_x000D_
_x000D_
1.577,0</t>
        </r>
      </text>
    </comment>
    <comment ref="A849" authorId="0" shapeId="0" xr:uid="{E447028D-D692-4861-B238-428A040E1EA3}">
      <text>
        <r>
          <rPr>
            <sz val="10"/>
            <color indexed="81"/>
            <rFont val="Lucida Console"/>
            <family val="3"/>
          </rPr>
          <t>_x000D_
28093</t>
        </r>
      </text>
    </comment>
    <comment ref="B849" authorId="0" shapeId="0" xr:uid="{B4BB3A0D-A6C8-43B0-BFAD-D0DBF6AD2594}">
      <text>
        <r>
          <rPr>
            <sz val="10"/>
            <color indexed="81"/>
            <rFont val="Lucida Console"/>
            <family val="3"/>
          </rPr>
          <t>DESCRIÇÃO DETALHADA_x000D_
TRAVA DE SEGURANCA, CHAVE TETRA, P/ PORTAS</t>
        </r>
      </text>
    </comment>
    <comment ref="G849" authorId="0" shapeId="0" xr:uid="{A7304C0D-7D06-486F-9D10-E3B5F8C6291D}">
      <text>
        <r>
          <rPr>
            <sz val="10"/>
            <color indexed="81"/>
            <rFont val="Lucida Console"/>
            <family val="3"/>
          </rPr>
          <t>_x000D_
Últ estimativa : 100_x000D_
Enviada em     : 12.05.2020_x000D_
Ata - Venc     : 206/20 - 16.09.2021</t>
        </r>
      </text>
    </comment>
    <comment ref="O849" authorId="0" shapeId="0" xr:uid="{CDDCD09F-C6D5-4EFB-8B09-A501520B7C79}">
      <text>
        <r>
          <rPr>
            <sz val="10"/>
            <color indexed="81"/>
            <rFont val="Lucida Console"/>
            <family val="3"/>
          </rPr>
          <t>_x000D_
Pertencia a ATA nº 206/20_x000D_
Estimativa de Renovação enviada em 12.05.2020 - Qtd 100_x000D_
PP  95/19 lote 9_x000D_
29.08.18 = Finalizado</t>
        </r>
      </text>
    </comment>
    <comment ref="W849" authorId="0" shapeId="0" xr:uid="{B7B4BD4E-02A5-4816-9705-40331C24B23C}">
      <text>
        <r>
          <rPr>
            <sz val="10"/>
            <color indexed="81"/>
            <rFont val="Lucida Console"/>
            <family val="3"/>
          </rPr>
          <t>_x000D_
DM-Marcenaria</t>
        </r>
      </text>
    </comment>
    <comment ref="X849" authorId="0" shapeId="0" xr:uid="{2C48B14A-80B9-4078-9B10-E4B00A8528B6}">
      <text>
        <r>
          <rPr>
            <sz val="10"/>
            <color indexed="81"/>
            <rFont val="Lucida Console"/>
            <family val="3"/>
          </rPr>
          <t>_x000D_
MAT.E EQUIP. P/ CONSTR.CIVIL E CONSERV. DE VIAS PUBL.</t>
        </r>
      </text>
    </comment>
    <comment ref="Y849" authorId="0" shapeId="0" xr:uid="{28048050-F9A6-4C27-82F2-9DC01613E30C}">
      <text>
        <r>
          <rPr>
            <sz val="10"/>
            <color indexed="81"/>
            <rFont val="Lucida Console"/>
            <family val="3"/>
          </rPr>
          <t>_x000D_
MACANETAS, TRINCOS, TRAMELAS E TRANQUETAS</t>
        </r>
      </text>
    </comment>
    <comment ref="AW849" authorId="0" shapeId="0" xr:uid="{135C02CE-0D44-4513-BC6C-A76FEC3DDF69}">
      <text>
        <r>
          <rPr>
            <sz val="10"/>
            <color indexed="81"/>
            <rFont val="Lucida Console"/>
            <family val="3"/>
          </rPr>
          <t>Tempo de Estoque (Meses)_x000D_
_x000D_
178,0</t>
        </r>
      </text>
    </comment>
    <comment ref="A850" authorId="0" shapeId="0" xr:uid="{B1AA002F-27E7-490C-86D4-337240CA52BD}">
      <text>
        <r>
          <rPr>
            <sz val="10"/>
            <color indexed="81"/>
            <rFont val="Lucida Console"/>
            <family val="3"/>
          </rPr>
          <t>_x000D_
102822</t>
        </r>
      </text>
    </comment>
    <comment ref="B850" authorId="0" shapeId="0" xr:uid="{DDC3A821-4B07-42A7-BF01-3FD38EC44D51}">
      <text>
        <r>
          <rPr>
            <sz val="10"/>
            <color indexed="81"/>
            <rFont val="Lucida Console"/>
            <family val="3"/>
          </rPr>
          <t>DESCRIÇÃO DETALHADA_x000D_
TRILHO PARA DISJUNTOR TIPO DIN</t>
        </r>
      </text>
    </comment>
    <comment ref="W850" authorId="0" shapeId="0" xr:uid="{3CBB03F1-8E52-49CF-B6DB-B7652F4A232B}">
      <text>
        <r>
          <rPr>
            <sz val="10"/>
            <color indexed="81"/>
            <rFont val="Lucida Console"/>
            <family val="3"/>
          </rPr>
          <t>_x000D_
DM-Elétrica</t>
        </r>
      </text>
    </comment>
    <comment ref="X850" authorId="0" shapeId="0" xr:uid="{92FE6CDB-FFF9-4682-BABE-7D3139032528}">
      <text>
        <r>
          <rPr>
            <sz val="10"/>
            <color indexed="81"/>
            <rFont val="Lucida Console"/>
            <family val="3"/>
          </rPr>
          <t>_x000D_
EQUIP. MAT. P/ GERACAO, TRANSM. DISTR. RETIF...</t>
        </r>
      </text>
    </comment>
    <comment ref="Y850" authorId="0" shapeId="0" xr:uid="{6F3E1E75-8587-4430-A1D4-6E41A0660A72}">
      <text>
        <r>
          <rPr>
            <sz val="10"/>
            <color indexed="81"/>
            <rFont val="Lucida Console"/>
            <family val="3"/>
          </rPr>
          <t>_x000D_
DISJUNTORES</t>
        </r>
      </text>
    </comment>
    <comment ref="AW850" authorId="0" shapeId="0" xr:uid="{2596E10A-A0F2-4C0D-A667-714A6835A599}">
      <text>
        <r>
          <rPr>
            <sz val="10"/>
            <color indexed="81"/>
            <rFont val="Lucida Console"/>
            <family val="3"/>
          </rPr>
          <t>Tempo de Estoque (Meses)_x000D_
_x000D_
60,0</t>
        </r>
      </text>
    </comment>
    <comment ref="A851" authorId="0" shapeId="0" xr:uid="{8B651C5E-36C3-4644-84A4-1E8A2EC217AF}">
      <text>
        <r>
          <rPr>
            <sz val="10"/>
            <color indexed="81"/>
            <rFont val="Lucida Console"/>
            <family val="3"/>
          </rPr>
          <t>_x000D_
12856</t>
        </r>
      </text>
    </comment>
    <comment ref="B851" authorId="0" shapeId="0" xr:uid="{52DE26AD-3722-4B33-B163-72DD99D08B8B}">
      <text>
        <r>
          <rPr>
            <sz val="10"/>
            <color indexed="81"/>
            <rFont val="Lucida Console"/>
            <family val="3"/>
          </rPr>
          <t>DESCRIÇÃO DETALHADA_x000D_
TRINCHA PARA PINTURA - 2", COM CERDAS 100% NATURAIS</t>
        </r>
      </text>
    </comment>
    <comment ref="G851" authorId="0" shapeId="0" xr:uid="{B5D4494B-55F5-44AD-9CA1-8B24B17F7734}">
      <text>
        <r>
          <rPr>
            <sz val="10"/>
            <color indexed="81"/>
            <rFont val="Lucida Console"/>
            <family val="3"/>
          </rPr>
          <t>_x000D_
Últ estimativa : 4.500_x000D_
Enviada em     : 17.12.2020_x000D_
Ata - Venc     : 88/20 - 01.04.2021</t>
        </r>
      </text>
    </comment>
    <comment ref="O851" authorId="0" shapeId="0" xr:uid="{939DB0B5-02FB-48D3-9677-ABCECE3B0C39}">
      <text>
        <r>
          <rPr>
            <sz val="10"/>
            <color indexed="81"/>
            <rFont val="Lucida Console"/>
            <family val="3"/>
          </rPr>
          <t>_x000D_
Pertencia a ATA nº 88/20_x000D_
Estimativa de Renovação enviada em 17.12.2020 - Qtd 4.500_x000D_
PE   6/20 lote 3_x000D_
28.04.21 = Processo conferido, finalizado.</t>
        </r>
      </text>
    </comment>
    <comment ref="W851" authorId="0" shapeId="0" xr:uid="{178ED7A4-9905-4438-86B0-2EA76042C998}">
      <text>
        <r>
          <rPr>
            <sz val="10"/>
            <color indexed="81"/>
            <rFont val="Lucida Console"/>
            <family val="3"/>
          </rPr>
          <t>_x000D_
DM-Pintura</t>
        </r>
      </text>
    </comment>
    <comment ref="X851" authorId="0" shapeId="0" xr:uid="{95963BC1-0DB5-4F9F-A1CA-D7B8651CAB09}">
      <text>
        <r>
          <rPr>
            <sz val="10"/>
            <color indexed="81"/>
            <rFont val="Lucida Console"/>
            <family val="3"/>
          </rPr>
          <t>_x000D_
EQUIP. E MATERIAIS P/PINTURAS E IMPERMEABILIZACAO</t>
        </r>
      </text>
    </comment>
    <comment ref="Y851" authorId="0" shapeId="0" xr:uid="{BFA08F88-A086-411E-B3CA-F74FBADF67C3}">
      <text>
        <r>
          <rPr>
            <sz val="10"/>
            <color indexed="81"/>
            <rFont val="Lucida Console"/>
            <family val="3"/>
          </rPr>
          <t>_x000D_
MATERIAIS PARA PINTURA</t>
        </r>
      </text>
    </comment>
    <comment ref="AW851" authorId="0" shapeId="0" xr:uid="{96170364-4DF8-4AD0-9C3C-3E6C6D8E924E}">
      <text>
        <r>
          <rPr>
            <sz val="10"/>
            <color indexed="81"/>
            <rFont val="Lucida Console"/>
            <family val="3"/>
          </rPr>
          <t>Tempo de Estoque (Meses)_x000D_
_x000D_
5.499,0</t>
        </r>
      </text>
    </comment>
    <comment ref="A852" authorId="0" shapeId="0" xr:uid="{711CEF4E-F930-4216-84ED-77FDFA1A928D}">
      <text>
        <r>
          <rPr>
            <sz val="10"/>
            <color indexed="81"/>
            <rFont val="Lucida Console"/>
            <family val="3"/>
          </rPr>
          <t>_x000D_
13556</t>
        </r>
      </text>
    </comment>
    <comment ref="B852" authorId="0" shapeId="0" xr:uid="{4B0062E2-9A71-48D2-AC88-9CAC66C0623B}">
      <text>
        <r>
          <rPr>
            <sz val="10"/>
            <color indexed="81"/>
            <rFont val="Lucida Console"/>
            <family val="3"/>
          </rPr>
          <t>DESCRIÇÃO DETALHADA_x000D_
TUBO DE FERRO GALVANIZADO 4" BR C/ 6 M</t>
        </r>
      </text>
    </comment>
    <comment ref="G852" authorId="0" shapeId="0" xr:uid="{E9227458-43D5-4899-B0D4-18CA6D489D9C}">
      <text>
        <r>
          <rPr>
            <sz val="10"/>
            <color indexed="81"/>
            <rFont val="Lucida Console"/>
            <family val="3"/>
          </rPr>
          <t>_x000D_
Últ estimativa : 0_x000D_
Enviada em     : 28.01.2021_x000D_
Ata - Venc     : 104/20 - 03.05.2021</t>
        </r>
      </text>
    </comment>
    <comment ref="O852" authorId="0" shapeId="0" xr:uid="{018CD5DC-E47E-4D07-AD7D-A9E37DE97382}">
      <text>
        <r>
          <rPr>
            <sz val="10"/>
            <color indexed="81"/>
            <rFont val="Lucida Console"/>
            <family val="3"/>
          </rPr>
          <t>_x000D_
Pertencia a ATA nº 104/20_x000D_
Estimativa de Renovação enviada em 28.01.2021 - Qtd _x000D_
PE  17/20 lote _x000D_
19.05.20 = Finalizar, contrato assinado.</t>
        </r>
      </text>
    </comment>
    <comment ref="W852" authorId="0" shapeId="0" xr:uid="{8691BC8F-39D7-4EF7-A979-306E6E3738C0}">
      <text>
        <r>
          <rPr>
            <sz val="10"/>
            <color indexed="81"/>
            <rFont val="Lucida Console"/>
            <family val="3"/>
          </rPr>
          <t>_x000D_
DM-Serralheria</t>
        </r>
      </text>
    </comment>
    <comment ref="X852" authorId="0" shapeId="0" xr:uid="{DBC0B3EB-E157-48BA-995B-1C911483EA20}">
      <text>
        <r>
          <rPr>
            <sz val="10"/>
            <color indexed="81"/>
            <rFont val="Lucida Console"/>
            <family val="3"/>
          </rPr>
          <t>_x000D_
METAIS,LAMINAD.,PERFILADOS E ARTEFATOS METALICOS</t>
        </r>
      </text>
    </comment>
    <comment ref="Y852" authorId="0" shapeId="0" xr:uid="{0803424F-5CAD-4131-A38B-0D445E4C0A9D}">
      <text>
        <r>
          <rPr>
            <sz val="10"/>
            <color indexed="81"/>
            <rFont val="Lucida Console"/>
            <family val="3"/>
          </rPr>
          <t>_x000D_
BARRAS DE ACO ESPECIFICOS P/ USOS VARIADOS</t>
        </r>
      </text>
    </comment>
    <comment ref="AW852" authorId="0" shapeId="0" xr:uid="{305D853C-F387-4E82-A690-EF77E9BF3C86}">
      <text>
        <r>
          <rPr>
            <sz val="10"/>
            <color indexed="81"/>
            <rFont val="Lucida Console"/>
            <family val="3"/>
          </rPr>
          <t>Tempo de Estoque (Meses)_x000D_
_x000D_
44,0</t>
        </r>
      </text>
    </comment>
    <comment ref="A853" authorId="0" shapeId="0" xr:uid="{5A75BAAF-894F-4199-AA32-264929BDD0B4}">
      <text>
        <r>
          <rPr>
            <sz val="10"/>
            <color indexed="81"/>
            <rFont val="Lucida Console"/>
            <family val="3"/>
          </rPr>
          <t>_x000D_
102277</t>
        </r>
      </text>
    </comment>
    <comment ref="B853" authorId="0" shapeId="0" xr:uid="{BD0E7227-2FC1-4E7A-862E-6F06451C5CB3}">
      <text>
        <r>
          <rPr>
            <sz val="10"/>
            <color indexed="81"/>
            <rFont val="Lucida Console"/>
            <family val="3"/>
          </rPr>
          <t>DESCRIÇÃO DETALHADA_x000D_
TUBO DE FERRO GALVANIZADO DN (DIAMETRO NOMINAL) 1" - DIAMETRO EXTERNO BASICO 33,7MM ESPESSURA DA PAREDE DE 3,35MM, CLASSE M - ABNT NBR 5580/02 - BARRA C/6 MT</t>
        </r>
      </text>
    </comment>
    <comment ref="G853" authorId="0" shapeId="0" xr:uid="{DFB42B8F-5614-4547-A666-7F8ABA94AF13}">
      <text>
        <r>
          <rPr>
            <sz val="10"/>
            <color indexed="81"/>
            <rFont val="Lucida Console"/>
            <family val="3"/>
          </rPr>
          <t>_x000D_
Últ estimativa : 200_x000D_
Enviada em     : 08.09.2020_x000D_
Ata - Venc     : 292/19 - 17.12.2020</t>
        </r>
      </text>
    </comment>
    <comment ref="O853" authorId="0" shapeId="0" xr:uid="{B4B14A48-C95D-4B01-81E8-36ABF312C8E1}">
      <text>
        <r>
          <rPr>
            <sz val="10"/>
            <color indexed="81"/>
            <rFont val="Lucida Console"/>
            <family val="3"/>
          </rPr>
          <t>_x000D_
Pertencia a ATA nº 292/19_x000D_
Estimativa de Renovação enviada em 08.09.2020 - Qtd 200_x000D_
PE  26/21 lote 22 (Impróspero)_x000D_
16.03.21 = Processo finalizado. Ata 105/21.</t>
        </r>
      </text>
    </comment>
    <comment ref="W853" authorId="0" shapeId="0" xr:uid="{E4AFAE15-A0A7-475F-9692-E9005C176393}">
      <text>
        <r>
          <rPr>
            <sz val="10"/>
            <color indexed="81"/>
            <rFont val="Lucida Console"/>
            <family val="3"/>
          </rPr>
          <t>_x000D_
DM-Serralheria</t>
        </r>
      </text>
    </comment>
    <comment ref="X853" authorId="0" shapeId="0" xr:uid="{8DCF22E6-78A9-4FF8-832A-A28D09142F95}">
      <text>
        <r>
          <rPr>
            <sz val="10"/>
            <color indexed="81"/>
            <rFont val="Lucida Console"/>
            <family val="3"/>
          </rPr>
          <t>_x000D_
METAIS,LAMINAD.,PERFILADOS E ARTEFATOS METALICOS</t>
        </r>
      </text>
    </comment>
    <comment ref="Y853" authorId="0" shapeId="0" xr:uid="{5B927B33-287F-4AC1-A7B9-3B3ADE0F0889}">
      <text>
        <r>
          <rPr>
            <sz val="10"/>
            <color indexed="81"/>
            <rFont val="Lucida Console"/>
            <family val="3"/>
          </rPr>
          <t>_x000D_
BARRAS DE ACO ESPECIFICOS P/ USOS VARIADOS</t>
        </r>
      </text>
    </comment>
    <comment ref="AW853" authorId="0" shapeId="0" xr:uid="{8A44297A-7842-4F2C-AD3F-C6732B20690C}">
      <text>
        <r>
          <rPr>
            <sz val="10"/>
            <color indexed="81"/>
            <rFont val="Lucida Console"/>
            <family val="3"/>
          </rPr>
          <t>Tempo de Estoque (Meses)_x000D_
_x000D_
162,0</t>
        </r>
      </text>
    </comment>
    <comment ref="A854" authorId="0" shapeId="0" xr:uid="{9398095F-9AA9-4176-989C-0A7E1FCCD937}">
      <text>
        <r>
          <rPr>
            <sz val="10"/>
            <color indexed="81"/>
            <rFont val="Lucida Console"/>
            <family val="3"/>
          </rPr>
          <t>_x000D_
102276</t>
        </r>
      </text>
    </comment>
    <comment ref="B854" authorId="0" shapeId="0" xr:uid="{9C9DC0BA-E6BC-4206-892E-1EF02326C023}">
      <text>
        <r>
          <rPr>
            <sz val="10"/>
            <color indexed="81"/>
            <rFont val="Lucida Console"/>
            <family val="3"/>
          </rPr>
          <t>DESCRIÇÃO DETALHADA_x000D_
TUBO DE FERRO GALVANIZADO DN (DIAMETRO NOMINAL) 1.1/2" - DIAMETRO EXTERNO BASICO 48,3MM ESPESSURA DA PAREDE DE 3,35MM, CLASSE M - ABNT NBR 5580/02 - BARRA COM 6 METROS</t>
        </r>
      </text>
    </comment>
    <comment ref="G854" authorId="0" shapeId="0" xr:uid="{ABD04DE8-7F8E-4019-B4FA-B610D37FF965}">
      <text>
        <r>
          <rPr>
            <sz val="10"/>
            <color indexed="81"/>
            <rFont val="Lucida Console"/>
            <family val="3"/>
          </rPr>
          <t>_x000D_
Últ estimativa : 100_x000D_
Enviada em     : 28.01.2021_x000D_
Ata - Venc     : 104/20 - 03.05.2021</t>
        </r>
      </text>
    </comment>
    <comment ref="O854" authorId="0" shapeId="0" xr:uid="{3131C7BC-7B63-4F24-8B93-DA179DF9D6E5}">
      <text>
        <r>
          <rPr>
            <sz val="10"/>
            <color indexed="81"/>
            <rFont val="Lucida Console"/>
            <family val="3"/>
          </rPr>
          <t>_x000D_
Pertencia a ATA nº 104/20_x000D_
Estimativa de Renovação enviada em 28.01.2021 - Qtd 100_x000D_
PE  17/20 lote _x000D_
19.05.20 = Finalizar, contrato assinado.</t>
        </r>
      </text>
    </comment>
    <comment ref="W854" authorId="0" shapeId="0" xr:uid="{3563C63E-CDEC-4457-8BC1-021E75768683}">
      <text>
        <r>
          <rPr>
            <sz val="10"/>
            <color indexed="81"/>
            <rFont val="Lucida Console"/>
            <family val="3"/>
          </rPr>
          <t>_x000D_
DM-Serralheria</t>
        </r>
      </text>
    </comment>
    <comment ref="X854" authorId="0" shapeId="0" xr:uid="{7B70A120-4AEA-46AF-B1A3-AB7DA95B1D51}">
      <text>
        <r>
          <rPr>
            <sz val="10"/>
            <color indexed="81"/>
            <rFont val="Lucida Console"/>
            <family val="3"/>
          </rPr>
          <t>_x000D_
METAIS,LAMINAD.,PERFILADOS E ARTEFATOS METALICOS</t>
        </r>
      </text>
    </comment>
    <comment ref="Y854" authorId="0" shapeId="0" xr:uid="{D43B6C79-A83E-465A-A1CF-BD309D57E606}">
      <text>
        <r>
          <rPr>
            <sz val="10"/>
            <color indexed="81"/>
            <rFont val="Lucida Console"/>
            <family val="3"/>
          </rPr>
          <t>_x000D_
BARRAS DE ACO ESPECIFICOS P/ USOS VARIADOS</t>
        </r>
      </text>
    </comment>
    <comment ref="AC854" authorId="0" shapeId="0" xr:uid="{6AB25F6F-1EAF-48CE-8334-1E750014D5EC}">
      <text>
        <r>
          <rPr>
            <sz val="10"/>
            <color indexed="81"/>
            <rFont val="Lucida Console"/>
            <family val="3"/>
          </rPr>
          <t>_x000D_
AF 10.271/23 | Vc 21.09.2023 | Saldo    100 | MEGAFER COMERCIO DE FERRO E ACO LTDA ( 60363 )</t>
        </r>
      </text>
    </comment>
    <comment ref="AG854" authorId="0" shapeId="0" xr:uid="{69906398-84FE-476D-8A71-541A60C71220}">
      <text>
        <r>
          <rPr>
            <sz val="10"/>
            <color indexed="81"/>
            <rFont val="Lucida Console"/>
            <family val="3"/>
          </rPr>
          <t>_x000D_
AF 10.271/23 | Vc 21.09.2023 | Saldo    100 | MEGAFER COMERCIO DE FERRO E ACO LTDA ( 60363 )</t>
        </r>
      </text>
    </comment>
    <comment ref="AW854" authorId="0" shapeId="0" xr:uid="{AD544BA1-003C-4E8A-A6B0-38512EEF0F97}">
      <text>
        <r>
          <rPr>
            <sz val="10"/>
            <color indexed="81"/>
            <rFont val="Lucida Console"/>
            <family val="3"/>
          </rPr>
          <t>Tempo de Estoque (Meses)_x000D_
_x000D_
236,0</t>
        </r>
      </text>
    </comment>
    <comment ref="A855" authorId="0" shapeId="0" xr:uid="{F19DACFF-9013-4331-A6A3-249314275E81}">
      <text>
        <r>
          <rPr>
            <sz val="10"/>
            <color indexed="81"/>
            <rFont val="Lucida Console"/>
            <family val="3"/>
          </rPr>
          <t>_x000D_
102279</t>
        </r>
      </text>
    </comment>
    <comment ref="B855" authorId="0" shapeId="0" xr:uid="{287B6BB6-34A0-4C3B-828A-6942045F166E}">
      <text>
        <r>
          <rPr>
            <sz val="10"/>
            <color indexed="81"/>
            <rFont val="Lucida Console"/>
            <family val="3"/>
          </rPr>
          <t>DESCRIÇÃO DETALHADA_x000D_
TUBO DE FERRO GALVANIZADO DN (DIAMETRO NOMINAL) 1.1/4" - DIAMETRO EXTERNO BASICO 42,4MM ESPESSURA DA PAREDE DE 3,35MM, CLASSE M - ABNT NBR 5580/02 - BARRA COM 6 METROS</t>
        </r>
      </text>
    </comment>
    <comment ref="G855" authorId="0" shapeId="0" xr:uid="{1E4D93A4-69DA-4C2B-905B-9F9E7958B95F}">
      <text>
        <r>
          <rPr>
            <sz val="10"/>
            <color indexed="81"/>
            <rFont val="Lucida Console"/>
            <family val="3"/>
          </rPr>
          <t>_x000D_
Últ estimativa : 0_x000D_
Enviada em     : 28.01.2021_x000D_
Ata - Venc     : 104/20 - 03.05.2021</t>
        </r>
      </text>
    </comment>
    <comment ref="O855" authorId="0" shapeId="0" xr:uid="{43D561BE-7CA0-4C21-B235-9CF825578E43}">
      <text>
        <r>
          <rPr>
            <sz val="10"/>
            <color indexed="81"/>
            <rFont val="Lucida Console"/>
            <family val="3"/>
          </rPr>
          <t>_x000D_
Pertencia a ATA nº 104/20_x000D_
Estimativa de Renovação enviada em 28.01.2021 - Qtd _x000D_
PE  17/20 lote _x000D_
19.05.20 = Finalizar, contrato assinado.</t>
        </r>
      </text>
    </comment>
    <comment ref="W855" authorId="0" shapeId="0" xr:uid="{1B5C3C79-DE40-40F8-B004-B6980BAF5C17}">
      <text>
        <r>
          <rPr>
            <sz val="10"/>
            <color indexed="81"/>
            <rFont val="Lucida Console"/>
            <family val="3"/>
          </rPr>
          <t>_x000D_
DM-Serralheria</t>
        </r>
      </text>
    </comment>
    <comment ref="X855" authorId="0" shapeId="0" xr:uid="{CDA8D225-F547-4E13-81D2-B0662A99ADB3}">
      <text>
        <r>
          <rPr>
            <sz val="10"/>
            <color indexed="81"/>
            <rFont val="Lucida Console"/>
            <family val="3"/>
          </rPr>
          <t>_x000D_
METAIS,LAMINAD.,PERFILADOS E ARTEFATOS METALICOS</t>
        </r>
      </text>
    </comment>
    <comment ref="Y855" authorId="0" shapeId="0" xr:uid="{DC4F3536-41A3-4612-B777-E43A805B07D2}">
      <text>
        <r>
          <rPr>
            <sz val="10"/>
            <color indexed="81"/>
            <rFont val="Lucida Console"/>
            <family val="3"/>
          </rPr>
          <t>_x000D_
BARRAS DE ACO ESPECIFICOS P/ USOS VARIADOS</t>
        </r>
      </text>
    </comment>
    <comment ref="AC855" authorId="0" shapeId="0" xr:uid="{0A850E6C-60C8-46B0-BAD5-121859AD687C}">
      <text>
        <r>
          <rPr>
            <sz val="10"/>
            <color indexed="81"/>
            <rFont val="Lucida Console"/>
            <family val="3"/>
          </rPr>
          <t>_x000D_
AF 10.271/23 | Vc 21.09.2023 | Saldo     50 | MEGAFER COMERCIO DE FERRO E ACO LTDA ( 60363 )</t>
        </r>
      </text>
    </comment>
    <comment ref="AG855" authorId="0" shapeId="0" xr:uid="{C24B6EF9-BE72-4949-B483-4B237B2EE4C5}">
      <text>
        <r>
          <rPr>
            <sz val="10"/>
            <color indexed="81"/>
            <rFont val="Lucida Console"/>
            <family val="3"/>
          </rPr>
          <t>_x000D_
AF 10.271/23 | Vc 21.09.2023 | Saldo     50 | MEGAFER COMERCIO DE FERRO E ACO LTDA ( 60363 )</t>
        </r>
      </text>
    </comment>
    <comment ref="AW855" authorId="0" shapeId="0" xr:uid="{94D2D9A0-A545-49DA-BFB7-8A0EAEEF6E08}">
      <text>
        <r>
          <rPr>
            <sz val="10"/>
            <color indexed="81"/>
            <rFont val="Lucida Console"/>
            <family val="3"/>
          </rPr>
          <t>Tempo de Estoque (Meses)_x000D_
_x000D_
314,0</t>
        </r>
      </text>
    </comment>
    <comment ref="A856" authorId="0" shapeId="0" xr:uid="{8EA7B901-F47A-4BC1-A065-2A97690568B2}">
      <text>
        <r>
          <rPr>
            <sz val="10"/>
            <color indexed="81"/>
            <rFont val="Lucida Console"/>
            <family val="3"/>
          </rPr>
          <t>_x000D_
102278</t>
        </r>
      </text>
    </comment>
    <comment ref="B856" authorId="0" shapeId="0" xr:uid="{70C1B2D0-E4ED-48C9-823A-039626CC3204}">
      <text>
        <r>
          <rPr>
            <sz val="10"/>
            <color indexed="81"/>
            <rFont val="Lucida Console"/>
            <family val="3"/>
          </rPr>
          <t>DESCRIÇÃO DETALHADA_x000D_
TUBO DE FERRO GALVANIZADO DN (DIAMETRO NOMINAL) 1/2" - DIAMETRO EXTERNO BASICO 21,3MM ESPESSURA DA PAREDE DE 2,65MM, CLASSE M - ABNT NBR 5580/02 - BARRA C/6 MT</t>
        </r>
      </text>
    </comment>
    <comment ref="G856" authorId="0" shapeId="0" xr:uid="{219AF691-8785-47A6-B60B-0C6E46160BC8}">
      <text>
        <r>
          <rPr>
            <sz val="10"/>
            <color indexed="81"/>
            <rFont val="Lucida Console"/>
            <family val="3"/>
          </rPr>
          <t>_x000D_
Últ estimativa : 0_x000D_
Enviada em     : 22.04.2021_x000D_
Ata - Venc     : 174/20 - 16.08.2021</t>
        </r>
      </text>
    </comment>
    <comment ref="O856" authorId="0" shapeId="0" xr:uid="{958C49C0-2A04-4218-9FB9-F3ECFBB737BB}">
      <text>
        <r>
          <rPr>
            <sz val="10"/>
            <color indexed="81"/>
            <rFont val="Lucida Console"/>
            <family val="3"/>
          </rPr>
          <t>_x000D_
Pertencia a ATA nº 174/20_x000D_
Estimativa de Renovação enviada em 22.04.2021 - Qtd _x000D_
PE  99/20 lote 16_x000D_
03.08.20 = Finalizado</t>
        </r>
      </text>
    </comment>
    <comment ref="W856" authorId="0" shapeId="0" xr:uid="{E8B10F45-62F3-4D5E-9393-D66C59E8A16B}">
      <text>
        <r>
          <rPr>
            <sz val="10"/>
            <color indexed="81"/>
            <rFont val="Lucida Console"/>
            <family val="3"/>
          </rPr>
          <t>_x000D_
DM-Serralheria</t>
        </r>
      </text>
    </comment>
    <comment ref="X856" authorId="0" shapeId="0" xr:uid="{F98AD179-D6F6-4771-AB85-A129000EB50D}">
      <text>
        <r>
          <rPr>
            <sz val="10"/>
            <color indexed="81"/>
            <rFont val="Lucida Console"/>
            <family val="3"/>
          </rPr>
          <t>_x000D_
METAIS,LAMINAD.,PERFILADOS E ARTEFATOS METALICOS</t>
        </r>
      </text>
    </comment>
    <comment ref="Y856" authorId="0" shapeId="0" xr:uid="{3B7E3259-5738-4C82-8172-E289EDADEA63}">
      <text>
        <r>
          <rPr>
            <sz val="10"/>
            <color indexed="81"/>
            <rFont val="Lucida Console"/>
            <family val="3"/>
          </rPr>
          <t>_x000D_
BARRAS DE ACO ESPECIFICOS P/ USOS VARIADOS</t>
        </r>
      </text>
    </comment>
    <comment ref="AW856" authorId="0" shapeId="0" xr:uid="{8A48F173-9CA5-4D58-BE00-CD35F9ACEDFD}">
      <text>
        <r>
          <rPr>
            <sz val="10"/>
            <color indexed="81"/>
            <rFont val="Lucida Console"/>
            <family val="3"/>
          </rPr>
          <t>Tempo de Estoque (Meses)_x000D_
_x000D_
144,0</t>
        </r>
      </text>
    </comment>
    <comment ref="A857" authorId="0" shapeId="0" xr:uid="{BAFD91B5-67D6-4309-87EB-89F89A48A593}">
      <text>
        <r>
          <rPr>
            <sz val="10"/>
            <color indexed="81"/>
            <rFont val="Lucida Console"/>
            <family val="3"/>
          </rPr>
          <t>_x000D_
101867</t>
        </r>
      </text>
    </comment>
    <comment ref="B857" authorId="0" shapeId="0" xr:uid="{5CACAFEC-CAEB-44F3-8C29-1D9A86363EC0}">
      <text>
        <r>
          <rPr>
            <sz val="10"/>
            <color indexed="81"/>
            <rFont val="Lucida Console"/>
            <family val="3"/>
          </rPr>
          <t>DESCRIÇÃO DETALHADA_x000D_
TUBO DE FERRO GALVANIZADO DN (DIAMETRO NOMINAL) 2" - DIAMETRO EXTERNO BASICO 59,6 MM ESPESSURA DA PAREDE DE 3,75MM, CLASSE M - ABNT NBR 5580/02 - BARRA COM 6 METROS</t>
        </r>
      </text>
    </comment>
    <comment ref="G857" authorId="0" shapeId="0" xr:uid="{C6B052FE-431C-41F1-8530-35E334661E76}">
      <text>
        <r>
          <rPr>
            <sz val="10"/>
            <color indexed="81"/>
            <rFont val="Lucida Console"/>
            <family val="3"/>
          </rPr>
          <t>_x000D_
Últ estimativa : 50_x000D_
Enviada em     : 28.01.2021_x000D_
Ata - Venc     : 104/20 - 03.05.2021</t>
        </r>
      </text>
    </comment>
    <comment ref="O857" authorId="0" shapeId="0" xr:uid="{4811D184-0D73-445B-A7C8-E791DF95FBC9}">
      <text>
        <r>
          <rPr>
            <sz val="10"/>
            <color indexed="81"/>
            <rFont val="Lucida Console"/>
            <family val="3"/>
          </rPr>
          <t>_x000D_
Pertencia a ATA nº 104/20_x000D_
Estimativa de Renovação enviada em 28.01.2021 - Qtd 50_x000D_
PE  17/20 lote _x000D_
19.05.20 = Finalizar, contrato assinado.</t>
        </r>
      </text>
    </comment>
    <comment ref="W857" authorId="0" shapeId="0" xr:uid="{48F52EA6-ADA7-4D74-8012-9988A9688BC5}">
      <text>
        <r>
          <rPr>
            <sz val="10"/>
            <color indexed="81"/>
            <rFont val="Lucida Console"/>
            <family val="3"/>
          </rPr>
          <t>_x000D_
DM-Serralheria</t>
        </r>
      </text>
    </comment>
    <comment ref="X857" authorId="0" shapeId="0" xr:uid="{5181D4C5-96E8-4A36-A05C-350009B21D66}">
      <text>
        <r>
          <rPr>
            <sz val="10"/>
            <color indexed="81"/>
            <rFont val="Lucida Console"/>
            <family val="3"/>
          </rPr>
          <t>_x000D_
METAIS,LAMINAD.,PERFILADOS E ARTEFATOS METALICOS</t>
        </r>
      </text>
    </comment>
    <comment ref="Y857" authorId="0" shapeId="0" xr:uid="{8125B279-5F4E-4D4F-811B-24BBE9A99CD7}">
      <text>
        <r>
          <rPr>
            <sz val="10"/>
            <color indexed="81"/>
            <rFont val="Lucida Console"/>
            <family val="3"/>
          </rPr>
          <t>_x000D_
BARRAS DE ACO ESPECIFICOS P/ USOS VARIADOS</t>
        </r>
      </text>
    </comment>
    <comment ref="AW857" authorId="0" shapeId="0" xr:uid="{366FF289-9512-4E39-890B-12CD4FF5E1AE}">
      <text>
        <r>
          <rPr>
            <sz val="10"/>
            <color indexed="81"/>
            <rFont val="Lucida Console"/>
            <family val="3"/>
          </rPr>
          <t>Tempo de Estoque (Meses)_x000D_
_x000D_
37,0</t>
        </r>
      </text>
    </comment>
    <comment ref="A858" authorId="0" shapeId="0" xr:uid="{6DA09ADB-D82D-4C62-BD02-CD820929E283}">
      <text>
        <r>
          <rPr>
            <sz val="10"/>
            <color indexed="81"/>
            <rFont val="Lucida Console"/>
            <family val="3"/>
          </rPr>
          <t>_x000D_
101868</t>
        </r>
      </text>
    </comment>
    <comment ref="B858" authorId="0" shapeId="0" xr:uid="{BDE7BC6E-0067-441B-BB14-40917038FE63}">
      <text>
        <r>
          <rPr>
            <sz val="10"/>
            <color indexed="81"/>
            <rFont val="Lucida Console"/>
            <family val="3"/>
          </rPr>
          <t>DESCRIÇÃO DETALHADA_x000D_
TUBO DE FERRO GALVANIZADO DN (DIAMETRO NOMINAL) 3/4" - DIAMETRO EXTERNO BASICO 26,9MM ESPESSURA DA PAREDE DE 3,00MM, CLASSE P - ABNT NBR 5580/02 - BARRA C/6 MT</t>
        </r>
      </text>
    </comment>
    <comment ref="G858" authorId="0" shapeId="0" xr:uid="{484D2462-2046-484F-8072-A029EF05F99F}">
      <text>
        <r>
          <rPr>
            <sz val="10"/>
            <color indexed="81"/>
            <rFont val="Lucida Console"/>
            <family val="3"/>
          </rPr>
          <t>_x000D_
Últ estimativa : 0_x000D_
Enviada em     : 28.01.2021_x000D_
Ata - Venc     : 104/20 - 03.05.2021</t>
        </r>
      </text>
    </comment>
    <comment ref="O858" authorId="0" shapeId="0" xr:uid="{01E96967-2CD3-4D46-AD03-1746E45AC04A}">
      <text>
        <r>
          <rPr>
            <sz val="10"/>
            <color indexed="81"/>
            <rFont val="Lucida Console"/>
            <family val="3"/>
          </rPr>
          <t>_x000D_
Pertencia a ATA nº 104/20_x000D_
Estimativa de Renovação enviada em 28.01.2021 - Qtd _x000D_
PE  17/20 lote _x000D_
19.05.20 = Finalizar, contrato assinado.</t>
        </r>
      </text>
    </comment>
    <comment ref="W858" authorId="0" shapeId="0" xr:uid="{5AA32019-BFE8-4515-846F-811076BB0304}">
      <text>
        <r>
          <rPr>
            <sz val="10"/>
            <color indexed="81"/>
            <rFont val="Lucida Console"/>
            <family val="3"/>
          </rPr>
          <t>_x000D_
DM-Serralheria</t>
        </r>
      </text>
    </comment>
    <comment ref="X858" authorId="0" shapeId="0" xr:uid="{A59239FC-97B6-414B-9FB4-FBC032AC1603}">
      <text>
        <r>
          <rPr>
            <sz val="10"/>
            <color indexed="81"/>
            <rFont val="Lucida Console"/>
            <family val="3"/>
          </rPr>
          <t>_x000D_
METAIS,LAMINAD.,PERFILADOS E ARTEFATOS METALICOS</t>
        </r>
      </text>
    </comment>
    <comment ref="Y858" authorId="0" shapeId="0" xr:uid="{2C5A1F92-378F-4A6F-9D2B-4A74A361AC23}">
      <text>
        <r>
          <rPr>
            <sz val="10"/>
            <color indexed="81"/>
            <rFont val="Lucida Console"/>
            <family val="3"/>
          </rPr>
          <t>_x000D_
BARRAS DE ACO ESPECIFICOS P/ USOS VARIADOS</t>
        </r>
      </text>
    </comment>
    <comment ref="AW858" authorId="0" shapeId="0" xr:uid="{4A99944A-20C5-4A0C-B15F-B980EFDA57CF}">
      <text>
        <r>
          <rPr>
            <sz val="10"/>
            <color indexed="81"/>
            <rFont val="Lucida Console"/>
            <family val="3"/>
          </rPr>
          <t>Tempo de Estoque (Meses)_x000D_
_x000D_
1.239,0</t>
        </r>
      </text>
    </comment>
    <comment ref="A859" authorId="0" shapeId="0" xr:uid="{B6E6ACF2-0BFC-4F6D-98C2-46AF974757AF}">
      <text>
        <r>
          <rPr>
            <sz val="10"/>
            <color indexed="81"/>
            <rFont val="Lucida Console"/>
            <family val="3"/>
          </rPr>
          <t>_x000D_
121054</t>
        </r>
      </text>
    </comment>
    <comment ref="B859" authorId="0" shapeId="0" xr:uid="{81F0C5BA-8093-4A90-983C-C148EFA99C63}">
      <text>
        <r>
          <rPr>
            <sz val="10"/>
            <color indexed="81"/>
            <rFont val="Lucida Console"/>
            <family val="3"/>
          </rPr>
          <t>DESCRIÇÃO DETALHADA_x000D_
TUBO DE FERRO GALVANIZADO DN (DIAMETRO NOMINAL) 3´´ - DIAMETRO EXTERNO BASICO MINIMO 87,9MM E MAXIMO 89,4MM, ESPESSURA DA PAREDE DE 4MM, CLASSE M - ABNT NBR 5580/02 - BARRA COM 6 METROS.</t>
        </r>
      </text>
    </comment>
    <comment ref="G859" authorId="0" shapeId="0" xr:uid="{B3E0981E-0FDA-4B8D-874C-EDE2585F08BB}">
      <text>
        <r>
          <rPr>
            <sz val="10"/>
            <color indexed="81"/>
            <rFont val="Lucida Console"/>
            <family val="3"/>
          </rPr>
          <t>_x000D_
Últ estimativa : 0_x000D_
Enviada em     : 22.04.2021_x000D_
Ata - Venc     : 174/20 - 16.08.2021</t>
        </r>
      </text>
    </comment>
    <comment ref="O859" authorId="0" shapeId="0" xr:uid="{DD6EC5D7-9EB9-4DF8-8E7B-AF8991FA7E84}">
      <text>
        <r>
          <rPr>
            <sz val="10"/>
            <color indexed="81"/>
            <rFont val="Lucida Console"/>
            <family val="3"/>
          </rPr>
          <t>_x000D_
Pertencia a ATA nº 174/20_x000D_
Estimativa de Renovação enviada em 22.04.2021 - Qtd _x000D_
PE  99/20 lote 23_x000D_
03.08.20 = Finalizado</t>
        </r>
      </text>
    </comment>
    <comment ref="W859" authorId="0" shapeId="0" xr:uid="{11DBA0A6-8EB5-4AA6-A766-83490620B2DA}">
      <text>
        <r>
          <rPr>
            <sz val="10"/>
            <color indexed="81"/>
            <rFont val="Lucida Console"/>
            <family val="3"/>
          </rPr>
          <t>_x000D_
DM-Serralheria</t>
        </r>
      </text>
    </comment>
    <comment ref="X859" authorId="0" shapeId="0" xr:uid="{A843BD80-8516-45B0-AE5A-9EE5F05415DD}">
      <text>
        <r>
          <rPr>
            <sz val="10"/>
            <color indexed="81"/>
            <rFont val="Lucida Console"/>
            <family val="3"/>
          </rPr>
          <t>_x000D_
METAIS,LAMINAD.,PERFILADOS E ARTEFATOS METALICOS</t>
        </r>
      </text>
    </comment>
    <comment ref="Y859" authorId="0" shapeId="0" xr:uid="{DEC34138-1D60-4E54-A028-7C885AD43906}">
      <text>
        <r>
          <rPr>
            <sz val="10"/>
            <color indexed="81"/>
            <rFont val="Lucida Console"/>
            <family val="3"/>
          </rPr>
          <t>_x000D_
BARRAS DE ACO ESPECIFICOS P/ USOS VARIADOS</t>
        </r>
      </text>
    </comment>
    <comment ref="AW859" authorId="0" shapeId="0" xr:uid="{0EBB7EF4-E6FC-4D0C-B477-4D7A680864BC}">
      <text>
        <r>
          <rPr>
            <sz val="10"/>
            <color indexed="81"/>
            <rFont val="Lucida Console"/>
            <family val="3"/>
          </rPr>
          <t>Tempo de Estoque (Meses)_x000D_
_x000D_
95,0</t>
        </r>
      </text>
    </comment>
    <comment ref="A860" authorId="0" shapeId="0" xr:uid="{B2318A1A-75BD-492B-B245-91256C80AA3F}">
      <text>
        <r>
          <rPr>
            <sz val="10"/>
            <color indexed="81"/>
            <rFont val="Lucida Console"/>
            <family val="3"/>
          </rPr>
          <t>_x000D_
54550</t>
        </r>
      </text>
    </comment>
    <comment ref="B860" authorId="0" shapeId="0" xr:uid="{ACF117CD-9F1A-4785-9B40-1A89528D6E00}">
      <text>
        <r>
          <rPr>
            <sz val="10"/>
            <color indexed="81"/>
            <rFont val="Lucida Console"/>
            <family val="3"/>
          </rPr>
          <t>DESCRIÇÃO DETALHADA_x000D_
TUBO DE FERRO METALON - 40 X 40 X 1,5MM - BARRA COM 6 METROS</t>
        </r>
      </text>
    </comment>
    <comment ref="G860" authorId="0" shapeId="0" xr:uid="{EE9C7A07-E068-4E2D-BE12-24ABF41079D9}">
      <text>
        <r>
          <rPr>
            <sz val="10"/>
            <color indexed="81"/>
            <rFont val="Lucida Console"/>
            <family val="3"/>
          </rPr>
          <t>_x000D_
Últ estimativa : 700_x000D_
Enviada em     : 19.05.2021_x000D_
Ata - Venc     : 217/20 - 27.09.2021</t>
        </r>
      </text>
    </comment>
    <comment ref="O860" authorId="0" shapeId="0" xr:uid="{9331EBD6-AB07-4440-971C-E4BD391870E4}">
      <text>
        <r>
          <rPr>
            <sz val="10"/>
            <color indexed="81"/>
            <rFont val="Lucida Console"/>
            <family val="3"/>
          </rPr>
          <t>_x000D_
Pertencia a ATA nº 217/20_x000D_
Estimativa de Renovação enviada em 19.05.2021 - Qtd 700_x000D_
PE  46/19 lote 7_x000D_
03.09.19 = Processo conferido, finalizado.</t>
        </r>
      </text>
    </comment>
    <comment ref="W860" authorId="0" shapeId="0" xr:uid="{1329F701-0807-45EA-A3D3-16DE6296A1C5}">
      <text>
        <r>
          <rPr>
            <sz val="10"/>
            <color indexed="81"/>
            <rFont val="Lucida Console"/>
            <family val="3"/>
          </rPr>
          <t>_x000D_
DM-Serralheria</t>
        </r>
      </text>
    </comment>
    <comment ref="X860" authorId="0" shapeId="0" xr:uid="{FE453983-23E8-4CD1-853E-B369932002F8}">
      <text>
        <r>
          <rPr>
            <sz val="10"/>
            <color indexed="81"/>
            <rFont val="Lucida Console"/>
            <family val="3"/>
          </rPr>
          <t>_x000D_
METAIS,LAMINAD.,PERFILADOS E ARTEFATOS METALICOS</t>
        </r>
      </text>
    </comment>
    <comment ref="Y860" authorId="0" shapeId="0" xr:uid="{59A782B3-8AF7-4857-AAD8-1F4E8D69A5D4}">
      <text>
        <r>
          <rPr>
            <sz val="10"/>
            <color indexed="81"/>
            <rFont val="Lucida Console"/>
            <family val="3"/>
          </rPr>
          <t>_x000D_
BARRAS DE ACO ESPECIFICOS P/ USOS VARIADOS</t>
        </r>
      </text>
    </comment>
    <comment ref="AW860" authorId="0" shapeId="0" xr:uid="{18B45AAE-5687-4E24-A51E-E00889206261}">
      <text>
        <r>
          <rPr>
            <sz val="10"/>
            <color indexed="81"/>
            <rFont val="Lucida Console"/>
            <family val="3"/>
          </rPr>
          <t>Tempo de Estoque (Meses)_x000D_
_x000D_
763,0</t>
        </r>
      </text>
    </comment>
    <comment ref="A861" authorId="0" shapeId="0" xr:uid="{149584CD-B2DB-4B45-92E9-244986B1263A}">
      <text>
        <r>
          <rPr>
            <sz val="10"/>
            <color indexed="81"/>
            <rFont val="Lucida Console"/>
            <family val="3"/>
          </rPr>
          <t>_x000D_
54552</t>
        </r>
      </text>
    </comment>
    <comment ref="B861" authorId="0" shapeId="0" xr:uid="{56C43ECC-B156-4056-BB42-318BDE771015}">
      <text>
        <r>
          <rPr>
            <sz val="10"/>
            <color indexed="81"/>
            <rFont val="Lucida Console"/>
            <family val="3"/>
          </rPr>
          <t>DESCRIÇÃO DETALHADA_x000D_
TUBO DE FERRO METALON - 50 X 50 X 1,5MM - BARRA COM 6 METROS</t>
        </r>
      </text>
    </comment>
    <comment ref="G861" authorId="0" shapeId="0" xr:uid="{927CF4CB-86F5-481B-B2F6-820AEBFC39CC}">
      <text>
        <r>
          <rPr>
            <sz val="10"/>
            <color indexed="81"/>
            <rFont val="Lucida Console"/>
            <family val="3"/>
          </rPr>
          <t>_x000D_
Últ estimativa : 300_x000D_
Enviada em     : 28.01.2021_x000D_
Ata - Venc     : 104/20 - 03.05.2021</t>
        </r>
      </text>
    </comment>
    <comment ref="O861" authorId="0" shapeId="0" xr:uid="{8BAD1829-07E8-4704-AA78-4D7A807F62F4}">
      <text>
        <r>
          <rPr>
            <sz val="10"/>
            <color indexed="81"/>
            <rFont val="Lucida Console"/>
            <family val="3"/>
          </rPr>
          <t>_x000D_
Pertencia a ATA nº 104/20_x000D_
Estimativa de Renovação enviada em 28.01.2021 - Qtd 300_x000D_
PE  17/20 lote _x000D_
19.05.20 = Finalizar, contrato assinado.</t>
        </r>
      </text>
    </comment>
    <comment ref="W861" authorId="0" shapeId="0" xr:uid="{ADB56459-FF58-468C-B16B-14EFE0F5844C}">
      <text>
        <r>
          <rPr>
            <sz val="10"/>
            <color indexed="81"/>
            <rFont val="Lucida Console"/>
            <family val="3"/>
          </rPr>
          <t>_x000D_
DM-Serralheria</t>
        </r>
      </text>
    </comment>
    <comment ref="X861" authorId="0" shapeId="0" xr:uid="{30CF22B6-605D-45B0-ABEA-89BDCE8B8595}">
      <text>
        <r>
          <rPr>
            <sz val="10"/>
            <color indexed="81"/>
            <rFont val="Lucida Console"/>
            <family val="3"/>
          </rPr>
          <t>_x000D_
METAIS,LAMINAD.,PERFILADOS E ARTEFATOS METALICOS</t>
        </r>
      </text>
    </comment>
    <comment ref="Y861" authorId="0" shapeId="0" xr:uid="{DF4AEBBB-E691-4BE9-BD94-091156337E8D}">
      <text>
        <r>
          <rPr>
            <sz val="10"/>
            <color indexed="81"/>
            <rFont val="Lucida Console"/>
            <family val="3"/>
          </rPr>
          <t>_x000D_
BARRAS DE ACO ESPECIFICOS P/ USOS VARIADOS</t>
        </r>
      </text>
    </comment>
    <comment ref="AW861" authorId="0" shapeId="0" xr:uid="{2C33A4D3-8BCB-4A5A-8CDA-2214B12639C1}">
      <text>
        <r>
          <rPr>
            <sz val="10"/>
            <color indexed="81"/>
            <rFont val="Lucida Console"/>
            <family val="3"/>
          </rPr>
          <t>Tempo de Estoque (Meses)_x000D_
_x000D_
805,0</t>
        </r>
      </text>
    </comment>
    <comment ref="A862" authorId="0" shapeId="0" xr:uid="{E9BC37FC-8402-4E09-9E85-8682D1952AD5}">
      <text>
        <r>
          <rPr>
            <sz val="10"/>
            <color indexed="81"/>
            <rFont val="Lucida Console"/>
            <family val="3"/>
          </rPr>
          <t>_x000D_
44398</t>
        </r>
      </text>
    </comment>
    <comment ref="B862" authorId="0" shapeId="0" xr:uid="{351D7AB7-A988-49F7-AB6E-CFD54FB2B8D5}">
      <text>
        <r>
          <rPr>
            <sz val="10"/>
            <color indexed="81"/>
            <rFont val="Lucida Console"/>
            <family val="3"/>
          </rPr>
          <t>DESCRIÇÃO DETALHADA_x000D_
TUBO DE FERRO TIPO METALON, 40 X 20 X 1,5 MM, BARRA COM 6 M</t>
        </r>
      </text>
    </comment>
    <comment ref="G862" authorId="0" shapeId="0" xr:uid="{C600BD85-EAF8-4E5D-B379-28891AA54D57}">
      <text>
        <r>
          <rPr>
            <sz val="10"/>
            <color indexed="81"/>
            <rFont val="Lucida Console"/>
            <family val="3"/>
          </rPr>
          <t>_x000D_
Últ estimativa : 600_x000D_
Enviada em     : 28.01.2021_x000D_
Ata - Venc     : 104/20 - 03.05.2021</t>
        </r>
      </text>
    </comment>
    <comment ref="O862" authorId="0" shapeId="0" xr:uid="{84E37B51-3A72-4F59-9930-6D3BFEEE3F3C}">
      <text>
        <r>
          <rPr>
            <sz val="10"/>
            <color indexed="81"/>
            <rFont val="Lucida Console"/>
            <family val="3"/>
          </rPr>
          <t>_x000D_
Pertencia a ATA nº 104/20_x000D_
Estimativa de Renovação enviada em 28.01.2021 - Qtd 600_x000D_
PE  17/20 lote _x000D_
19.05.20 = Finalizar, contrato assinado.</t>
        </r>
      </text>
    </comment>
    <comment ref="W862" authorId="0" shapeId="0" xr:uid="{A47FE982-DE0A-45BC-BC86-2229BCBB4C20}">
      <text>
        <r>
          <rPr>
            <sz val="10"/>
            <color indexed="81"/>
            <rFont val="Lucida Console"/>
            <family val="3"/>
          </rPr>
          <t>_x000D_
DM-Serralheria</t>
        </r>
      </text>
    </comment>
    <comment ref="X862" authorId="0" shapeId="0" xr:uid="{94614C82-96B3-4A11-BF24-4D5867DC11CD}">
      <text>
        <r>
          <rPr>
            <sz val="10"/>
            <color indexed="81"/>
            <rFont val="Lucida Console"/>
            <family val="3"/>
          </rPr>
          <t>_x000D_
METAIS,LAMINAD.,PERFILADOS E ARTEFATOS METALICOS</t>
        </r>
      </text>
    </comment>
    <comment ref="Y862" authorId="0" shapeId="0" xr:uid="{F1FD9502-44C5-44A4-BEE4-073E83D9B37D}">
      <text>
        <r>
          <rPr>
            <sz val="10"/>
            <color indexed="81"/>
            <rFont val="Lucida Console"/>
            <family val="3"/>
          </rPr>
          <t>_x000D_
BARRAS DE ACO ESPECIFICOS P/ USOS VARIADOS</t>
        </r>
      </text>
    </comment>
    <comment ref="AW862" authorId="0" shapeId="0" xr:uid="{C12B9B5A-221A-4D3A-A28C-3102CCB80D8C}">
      <text>
        <r>
          <rPr>
            <sz val="10"/>
            <color indexed="81"/>
            <rFont val="Lucida Console"/>
            <family val="3"/>
          </rPr>
          <t>Tempo de Estoque (Meses)_x000D_
_x000D_
1.294,0</t>
        </r>
      </text>
    </comment>
    <comment ref="A863" authorId="0" shapeId="0" xr:uid="{B1539EA1-04FD-452C-B36F-60F2128CDE6A}">
      <text>
        <r>
          <rPr>
            <sz val="10"/>
            <color indexed="81"/>
            <rFont val="Lucida Console"/>
            <family val="3"/>
          </rPr>
          <t>_x000D_
27764</t>
        </r>
      </text>
    </comment>
    <comment ref="B863" authorId="0" shapeId="0" xr:uid="{4D9E1817-1D67-4F7B-A4DD-144F1E84E8D1}">
      <text>
        <r>
          <rPr>
            <sz val="10"/>
            <color indexed="81"/>
            <rFont val="Lucida Console"/>
            <family val="3"/>
          </rPr>
          <t>DESCRIÇÃO DETALHADA_x000D_
TUBO DE POLIETILENO DE 1" - (PONTA VERMELHA)</t>
        </r>
      </text>
    </comment>
    <comment ref="W863" authorId="0" shapeId="0" xr:uid="{6F1A4AC0-537E-4CE4-9BAE-F77C3DAADB62}">
      <text>
        <r>
          <rPr>
            <sz val="10"/>
            <color indexed="81"/>
            <rFont val="Lucida Console"/>
            <family val="3"/>
          </rPr>
          <t>_x000D_
DM-Hidráulica</t>
        </r>
      </text>
    </comment>
    <comment ref="X863" authorId="0" shapeId="0" xr:uid="{43334080-CECA-4C50-9D27-760F3DD16AA3}">
      <text>
        <r>
          <rPr>
            <sz val="10"/>
            <color indexed="81"/>
            <rFont val="Lucida Console"/>
            <family val="3"/>
          </rPr>
          <t>_x000D_
MATERIAL HIDRAULICO, CANOS, TUBOS, MANGUEIRAS, CONEXOES E ACESS.</t>
        </r>
      </text>
    </comment>
    <comment ref="Y863" authorId="0" shapeId="0" xr:uid="{BA15B7EA-DDFD-43B2-814A-6C842A63FAE2}">
      <text>
        <r>
          <rPr>
            <sz val="10"/>
            <color indexed="81"/>
            <rFont val="Lucida Console"/>
            <family val="3"/>
          </rPr>
          <t>_x000D_
CANOS E TUBOS PLASTICOS</t>
        </r>
      </text>
    </comment>
    <comment ref="AW863" authorId="0" shapeId="0" xr:uid="{4EF9298B-4F78-4C30-9AA2-22BF522D8A0D}">
      <text>
        <r>
          <rPr>
            <sz val="10"/>
            <color indexed="81"/>
            <rFont val="Lucida Console"/>
            <family val="3"/>
          </rPr>
          <t>Tempo de Estoque (Meses)_x000D_
_x000D_
560,0</t>
        </r>
      </text>
    </comment>
    <comment ref="A864" authorId="0" shapeId="0" xr:uid="{86BF7207-D011-4813-86C2-7720CD7597C0}">
      <text>
        <r>
          <rPr>
            <sz val="10"/>
            <color indexed="81"/>
            <rFont val="Lucida Console"/>
            <family val="3"/>
          </rPr>
          <t>_x000D_
28512</t>
        </r>
      </text>
    </comment>
    <comment ref="B864" authorId="0" shapeId="0" xr:uid="{FAC4ED15-23AE-4F36-96F5-76631EE97F7D}">
      <text>
        <r>
          <rPr>
            <sz val="10"/>
            <color indexed="81"/>
            <rFont val="Lucida Console"/>
            <family val="3"/>
          </rPr>
          <t>DESCRIÇÃO DETALHADA_x000D_
TUBO DE POLIETILENO DE 3/4" -  (PONTA VERMELHA)</t>
        </r>
      </text>
    </comment>
    <comment ref="W864" authorId="0" shapeId="0" xr:uid="{FBD7C435-4656-459D-9715-28AAAA1AADAE}">
      <text>
        <r>
          <rPr>
            <sz val="10"/>
            <color indexed="81"/>
            <rFont val="Lucida Console"/>
            <family val="3"/>
          </rPr>
          <t>_x000D_
DM-Hidráulica</t>
        </r>
      </text>
    </comment>
    <comment ref="X864" authorId="0" shapeId="0" xr:uid="{C232AC1F-62D6-4763-856A-5B2231C46CE2}">
      <text>
        <r>
          <rPr>
            <sz val="10"/>
            <color indexed="81"/>
            <rFont val="Lucida Console"/>
            <family val="3"/>
          </rPr>
          <t>_x000D_
MATERIAL HIDRAULICO, CANOS, TUBOS, MANGUEIRAS, CONEXOES E ACESS.</t>
        </r>
      </text>
    </comment>
    <comment ref="Y864" authorId="0" shapeId="0" xr:uid="{7BA8E698-34B5-4A1B-87F3-3AA932681F21}">
      <text>
        <r>
          <rPr>
            <sz val="10"/>
            <color indexed="81"/>
            <rFont val="Lucida Console"/>
            <family val="3"/>
          </rPr>
          <t>_x000D_
CANOS E TUBOS PLASTICOS</t>
        </r>
      </text>
    </comment>
    <comment ref="AW864" authorId="0" shapeId="0" xr:uid="{E6EC3FC2-A62C-4129-94DE-8D969762DCD5}">
      <text>
        <r>
          <rPr>
            <sz val="10"/>
            <color indexed="81"/>
            <rFont val="Lucida Console"/>
            <family val="3"/>
          </rPr>
          <t>Tempo de Estoque (Meses)_x000D_
_x000D_
404,0</t>
        </r>
      </text>
    </comment>
    <comment ref="A865" authorId="0" shapeId="0" xr:uid="{6A7AF1EF-676B-4332-B618-6C3E66F5F5AF}">
      <text>
        <r>
          <rPr>
            <sz val="10"/>
            <color indexed="81"/>
            <rFont val="Lucida Console"/>
            <family val="3"/>
          </rPr>
          <t>_x000D_
59097</t>
        </r>
      </text>
    </comment>
    <comment ref="B865" authorId="0" shapeId="0" xr:uid="{A137BB9C-E5D1-42E7-BBE8-B2CFE7641F72}">
      <text>
        <r>
          <rPr>
            <sz val="10"/>
            <color indexed="81"/>
            <rFont val="Lucida Console"/>
            <family val="3"/>
          </rPr>
          <t>DESCRIÇÃO DETALHADA_x000D_
TUBO DE PVC BRANCO PARA ESGOTO, DE 150 MM - 6" X 06 M, DE ACORDO COM A NORMA NBR 5688 E A MARCA DEVERA VIR LITOGRAFADA NA PECA</t>
        </r>
      </text>
    </comment>
    <comment ref="G865" authorId="0" shapeId="0" xr:uid="{74FB532B-DB8C-41BF-A30B-7B648A32E437}">
      <text>
        <r>
          <rPr>
            <sz val="10"/>
            <color indexed="81"/>
            <rFont val="Lucida Console"/>
            <family val="3"/>
          </rPr>
          <t>_x000D_
Últ estimativa : 50_x000D_
Enviada em     : 24.11.2020_x000D_
Ata - Venc     : 87/20 - 31.03.2021</t>
        </r>
      </text>
    </comment>
    <comment ref="O865" authorId="0" shapeId="0" xr:uid="{15A36233-3BEE-4A99-97F2-FB1CF1E73FD9}">
      <text>
        <r>
          <rPr>
            <sz val="10"/>
            <color indexed="81"/>
            <rFont val="Lucida Console"/>
            <family val="3"/>
          </rPr>
          <t>_x000D_
Pertencia a ATA nº 87/20_x000D_
Estimativa de Renovação enviada em 24.11.2020 - Qtd 50_x000D_
PE  10/20 lote 33_x000D_
30.04.20 = Processo conferido, finalizado.</t>
        </r>
      </text>
    </comment>
    <comment ref="W865" authorId="0" shapeId="0" xr:uid="{DED1D810-BEC2-40B9-B64B-5AD9552BD159}">
      <text>
        <r>
          <rPr>
            <sz val="10"/>
            <color indexed="81"/>
            <rFont val="Lucida Console"/>
            <family val="3"/>
          </rPr>
          <t>_x000D_
DM-Hidráulica</t>
        </r>
      </text>
    </comment>
    <comment ref="X865" authorId="0" shapeId="0" xr:uid="{56E5C606-01FE-4998-8561-A7E17720A9FE}">
      <text>
        <r>
          <rPr>
            <sz val="10"/>
            <color indexed="81"/>
            <rFont val="Lucida Console"/>
            <family val="3"/>
          </rPr>
          <t>_x000D_
MATERIAL HIDRAULICO, CANOS, TUBOS, MANGUEIRAS, CONEXOES E ACESS.</t>
        </r>
      </text>
    </comment>
    <comment ref="Y865" authorId="0" shapeId="0" xr:uid="{8DA45E80-B262-499B-82A2-14E73757EC7C}">
      <text>
        <r>
          <rPr>
            <sz val="10"/>
            <color indexed="81"/>
            <rFont val="Lucida Console"/>
            <family val="3"/>
          </rPr>
          <t>_x000D_
ADAP. LUVAS.TES CURVAS COTOVELOS PLUGS FLANGES.....</t>
        </r>
      </text>
    </comment>
    <comment ref="AC865" authorId="0" shapeId="0" xr:uid="{6DD411DF-F1BA-43EB-AF0C-9A38120BEB6C}">
      <text>
        <r>
          <rPr>
            <sz val="10"/>
            <color indexed="81"/>
            <rFont val="Lucida Console"/>
            <family val="3"/>
          </rPr>
          <t>_x000D_
AF  9.656/23 | Vc 24.08.2023 | Saldo    100 | REDE I9 DO BRASIL MATERIAIS ELETRICOS E MONTAGENS INDUSTRIAIS LTDA ( 235922 )</t>
        </r>
      </text>
    </comment>
    <comment ref="AG865" authorId="0" shapeId="0" xr:uid="{D86D814B-E0E7-4472-9768-5C6EEB1FC8D4}">
      <text>
        <r>
          <rPr>
            <sz val="10"/>
            <color indexed="81"/>
            <rFont val="Lucida Console"/>
            <family val="3"/>
          </rPr>
          <t>_x000D_
AF  9.656/23 | Vc 24.08.2023 | Saldo    100 | REDE I9 DO BRASIL MATERIAIS ELETRICOS E MONTAGENS INDUSTRIAIS LTDA ( 235922 )</t>
        </r>
      </text>
    </comment>
    <comment ref="AW865" authorId="0" shapeId="0" xr:uid="{0F50D6A4-1C3A-4F1B-8B8F-CC3A0C538791}">
      <text>
        <r>
          <rPr>
            <sz val="10"/>
            <color indexed="81"/>
            <rFont val="Lucida Console"/>
            <family val="3"/>
          </rPr>
          <t>Tempo de Estoque (Meses)_x000D_
_x000D_
100,0</t>
        </r>
      </text>
    </comment>
    <comment ref="A866" authorId="0" shapeId="0" xr:uid="{0A7D2C94-3071-4C91-85E8-6D6C3E4DA839}">
      <text>
        <r>
          <rPr>
            <sz val="10"/>
            <color indexed="81"/>
            <rFont val="Lucida Console"/>
            <family val="3"/>
          </rPr>
          <t>_x000D_
13558</t>
        </r>
      </text>
    </comment>
    <comment ref="B866" authorId="0" shapeId="0" xr:uid="{A2AAA1FB-350B-41EB-AB38-C2EE600D26AE}">
      <text>
        <r>
          <rPr>
            <sz val="10"/>
            <color indexed="81"/>
            <rFont val="Lucida Console"/>
            <family val="3"/>
          </rPr>
          <t>DESCRIÇÃO DETALHADA_x000D_
TUBO DE PVC RIGIDO SOLDAVEL 2" X 06 M (P/ESGOTO) - BRANCO - NBR 5688</t>
        </r>
      </text>
    </comment>
    <comment ref="G866" authorId="0" shapeId="0" xr:uid="{E783595A-A3AB-4C3A-8796-678016466DA2}">
      <text>
        <r>
          <rPr>
            <sz val="10"/>
            <color indexed="81"/>
            <rFont val="Lucida Console"/>
            <family val="3"/>
          </rPr>
          <t>_x000D_
Últ estimativa : 100_x000D_
Enviada em     : 24.11.2020_x000D_
Ata - Venc     : 39/20 - 01.03.2021</t>
        </r>
      </text>
    </comment>
    <comment ref="O866" authorId="0" shapeId="0" xr:uid="{91338C59-A9E3-4EBE-AE0E-437E3C701DD8}">
      <text>
        <r>
          <rPr>
            <sz val="10"/>
            <color indexed="81"/>
            <rFont val="Lucida Console"/>
            <family val="3"/>
          </rPr>
          <t>_x000D_
Pertencia a ATA nº 39/20_x000D_
Estimativa de Renovação enviada em 24.11.2020 - Qtd 100_x000D_
PE   7/20 lote 1_x000D_
09.03.20 = Empresa FERTELA solicitou prorrogação de prazo para assinar o contrato</t>
        </r>
      </text>
    </comment>
    <comment ref="W866" authorId="0" shapeId="0" xr:uid="{F8D45E08-AFCB-4092-A173-B632CDB3DB18}">
      <text>
        <r>
          <rPr>
            <sz val="10"/>
            <color indexed="81"/>
            <rFont val="Lucida Console"/>
            <family val="3"/>
          </rPr>
          <t>_x000D_
DM-Hidráulica</t>
        </r>
      </text>
    </comment>
    <comment ref="X866" authorId="0" shapeId="0" xr:uid="{A2EEF207-A60E-4E34-A990-D88FBEBCFB81}">
      <text>
        <r>
          <rPr>
            <sz val="10"/>
            <color indexed="81"/>
            <rFont val="Lucida Console"/>
            <family val="3"/>
          </rPr>
          <t>_x000D_
MATERIAL HIDRAULICO, CANOS, TUBOS, MANGUEIRAS, CONEXOES E ACESS.</t>
        </r>
      </text>
    </comment>
    <comment ref="Y866" authorId="0" shapeId="0" xr:uid="{24FD59D4-74CF-4308-9C84-122848415B8F}">
      <text>
        <r>
          <rPr>
            <sz val="10"/>
            <color indexed="81"/>
            <rFont val="Lucida Console"/>
            <family val="3"/>
          </rPr>
          <t>_x000D_
CANOS E TUBOS PLASTICOS</t>
        </r>
      </text>
    </comment>
    <comment ref="AC866" authorId="0" shapeId="0" xr:uid="{13A9A2E8-5648-408A-BF11-6DF56AD96B66}">
      <text>
        <r>
          <rPr>
            <sz val="10"/>
            <color indexed="81"/>
            <rFont val="Lucida Console"/>
            <family val="3"/>
          </rPr>
          <t>_x000D_
AF  9.646/23 | Vc 24.08.2023 | Saldo     50 | REDE I9 DO BRASIL MATERIAIS ELETRICOS E MONTAGENS INDUSTRIAIS LTDA ( 235922 )</t>
        </r>
      </text>
    </comment>
    <comment ref="AG866" authorId="0" shapeId="0" xr:uid="{4F1826D0-60FF-43F1-A553-E1FFB90B8CAA}">
      <text>
        <r>
          <rPr>
            <sz val="10"/>
            <color indexed="81"/>
            <rFont val="Lucida Console"/>
            <family val="3"/>
          </rPr>
          <t>_x000D_
AF  9.646/23 | Vc 24.08.2023 | Saldo     50 | REDE I9 DO BRASIL MATERIAIS ELETRICOS E MONTAGENS INDUSTRIAIS LTDA ( 235922 )</t>
        </r>
      </text>
    </comment>
    <comment ref="AW866" authorId="0" shapeId="0" xr:uid="{3BADBECF-C6AD-493B-81E0-1FB0A2755CF4}">
      <text>
        <r>
          <rPr>
            <sz val="10"/>
            <color indexed="81"/>
            <rFont val="Lucida Console"/>
            <family val="3"/>
          </rPr>
          <t>Tempo de Estoque (Meses)_x000D_
_x000D_
156,0</t>
        </r>
      </text>
    </comment>
    <comment ref="A867" authorId="0" shapeId="0" xr:uid="{2B60D49C-B3F4-4036-BECF-7469E83C4D2C}">
      <text>
        <r>
          <rPr>
            <sz val="10"/>
            <color indexed="81"/>
            <rFont val="Lucida Console"/>
            <family val="3"/>
          </rPr>
          <t>_x000D_
27761</t>
        </r>
      </text>
    </comment>
    <comment ref="B867" authorId="0" shapeId="0" xr:uid="{901B2C6E-DF0A-4918-B7E3-08BED755E9E9}">
      <text>
        <r>
          <rPr>
            <sz val="10"/>
            <color indexed="81"/>
            <rFont val="Lucida Console"/>
            <family val="3"/>
          </rPr>
          <t xml:space="preserve">DESCRIÇÃO DETALHADA_x000D_
TUBO DE PVC RIGIDO SOLDAVEL BRANCO DE 40 MM - 1.1/2" X 06 M, DE ACORDO COM A NORMA NBR 5688 E A MARCA DEVERA VIR LITOGRAFADA NA PECA </t>
        </r>
      </text>
    </comment>
    <comment ref="W867" authorId="0" shapeId="0" xr:uid="{D87D18E9-005F-4CD9-8EE7-4C311623E6A7}">
      <text>
        <r>
          <rPr>
            <sz val="10"/>
            <color indexed="81"/>
            <rFont val="Lucida Console"/>
            <family val="3"/>
          </rPr>
          <t>_x000D_
DM-Hidráulica</t>
        </r>
      </text>
    </comment>
    <comment ref="X867" authorId="0" shapeId="0" xr:uid="{97E3C1C3-B8EA-4D06-BD42-E33CC0861F18}">
      <text>
        <r>
          <rPr>
            <sz val="10"/>
            <color indexed="81"/>
            <rFont val="Lucida Console"/>
            <family val="3"/>
          </rPr>
          <t>_x000D_
MATERIAL HIDRAULICO, CANOS, TUBOS, MANGUEIRAS, CONEXOES E ACESS.</t>
        </r>
      </text>
    </comment>
    <comment ref="Y867" authorId="0" shapeId="0" xr:uid="{C0C3E4B2-DEA9-4A46-96E7-362E14A43907}">
      <text>
        <r>
          <rPr>
            <sz val="10"/>
            <color indexed="81"/>
            <rFont val="Lucida Console"/>
            <family val="3"/>
          </rPr>
          <t>_x000D_
CANOS E TUBOS PLASTICOS</t>
        </r>
      </text>
    </comment>
    <comment ref="AW867" authorId="0" shapeId="0" xr:uid="{563D2B12-4EE5-49E6-BDB7-75F077470B5E}">
      <text>
        <r>
          <rPr>
            <sz val="10"/>
            <color indexed="81"/>
            <rFont val="Lucida Console"/>
            <family val="3"/>
          </rPr>
          <t>Tempo de Estoque (Meses)_x000D_
_x000D_
52,0</t>
        </r>
      </text>
    </comment>
    <comment ref="A868" authorId="0" shapeId="0" xr:uid="{E3F89F10-9E54-49B4-916C-BF7F4326CD3E}">
      <text>
        <r>
          <rPr>
            <sz val="10"/>
            <color indexed="81"/>
            <rFont val="Lucida Console"/>
            <family val="3"/>
          </rPr>
          <t>_x000D_
13559</t>
        </r>
      </text>
    </comment>
    <comment ref="B868" authorId="0" shapeId="0" xr:uid="{ED0F58E6-1BCD-4F79-8CA8-EDFA515E4CDD}">
      <text>
        <r>
          <rPr>
            <sz val="10"/>
            <color indexed="81"/>
            <rFont val="Lucida Console"/>
            <family val="3"/>
          </rPr>
          <t>DESCRIÇÃO DETALHADA_x000D_
TUBO DE PVC RIGIDO SOLDAVEL DE 100 MM - 4" X 6 M (P/ESGOTO)- BRANCO - NBR 5688</t>
        </r>
      </text>
    </comment>
    <comment ref="G868" authorId="0" shapeId="0" xr:uid="{EF4621DB-0D86-4DC7-8906-42D57FD1A7A9}">
      <text>
        <r>
          <rPr>
            <sz val="10"/>
            <color indexed="81"/>
            <rFont val="Lucida Console"/>
            <family val="3"/>
          </rPr>
          <t>_x000D_
Últ estimativa : 200_x000D_
Enviada em     : 24.11.2020_x000D_
Ata - Venc     : 39/20 - 01.03.2021</t>
        </r>
      </text>
    </comment>
    <comment ref="O868" authorId="0" shapeId="0" xr:uid="{C5BEACF9-F47C-4A58-9AA7-2FBB49A47108}">
      <text>
        <r>
          <rPr>
            <sz val="10"/>
            <color indexed="81"/>
            <rFont val="Lucida Console"/>
            <family val="3"/>
          </rPr>
          <t>_x000D_
Pertencia a ATA nº 39/20_x000D_
Estimativa de Renovação enviada em 24.11.2020 - Qtd 200_x000D_
PE   7/20 lote 2_x000D_
09.03.20 = Empresa FERTELA solicitou prorrogação de prazo para assinar o contrato</t>
        </r>
      </text>
    </comment>
    <comment ref="W868" authorId="0" shapeId="0" xr:uid="{318DD1A6-86FB-45CD-B3CD-58518902EBDA}">
      <text>
        <r>
          <rPr>
            <sz val="10"/>
            <color indexed="81"/>
            <rFont val="Lucida Console"/>
            <family val="3"/>
          </rPr>
          <t>_x000D_
DM-Hidráulica</t>
        </r>
      </text>
    </comment>
    <comment ref="X868" authorId="0" shapeId="0" xr:uid="{11F891D3-68E2-48BE-B983-C4F80C34ABA6}">
      <text>
        <r>
          <rPr>
            <sz val="10"/>
            <color indexed="81"/>
            <rFont val="Lucida Console"/>
            <family val="3"/>
          </rPr>
          <t>_x000D_
MATERIAL HIDRAULICO, CANOS, TUBOS, MANGUEIRAS, CONEXOES E ACESS.</t>
        </r>
      </text>
    </comment>
    <comment ref="Y868" authorId="0" shapeId="0" xr:uid="{3579B8A3-81B2-4173-A1BB-C80823EB09A9}">
      <text>
        <r>
          <rPr>
            <sz val="10"/>
            <color indexed="81"/>
            <rFont val="Lucida Console"/>
            <family val="3"/>
          </rPr>
          <t>_x000D_
CANOS E TUBOS PLASTICOS</t>
        </r>
      </text>
    </comment>
    <comment ref="AW868" authorId="0" shapeId="0" xr:uid="{367C9DF5-A0C5-400B-B3D2-946E3D529931}">
      <text>
        <r>
          <rPr>
            <sz val="10"/>
            <color indexed="81"/>
            <rFont val="Lucida Console"/>
            <family val="3"/>
          </rPr>
          <t>Tempo de Estoque (Meses)_x000D_
_x000D_
190,0</t>
        </r>
      </text>
    </comment>
    <comment ref="A869" authorId="0" shapeId="0" xr:uid="{52121DD5-F3D7-40EF-952E-3D71760BAC8E}">
      <text>
        <r>
          <rPr>
            <sz val="10"/>
            <color indexed="81"/>
            <rFont val="Lucida Console"/>
            <family val="3"/>
          </rPr>
          <t>_x000D_
13562</t>
        </r>
      </text>
    </comment>
    <comment ref="B869" authorId="0" shapeId="0" xr:uid="{D10C4390-C220-4FCD-B641-480EF02673B2}">
      <text>
        <r>
          <rPr>
            <sz val="10"/>
            <color indexed="81"/>
            <rFont val="Lucida Console"/>
            <family val="3"/>
          </rPr>
          <t>DESCRIÇÃO DETALHADA_x000D_
TUBO DE PVC RIGIDO SOLDAVEL DE 25 MM  - 3/4" X 06 M - CLASSE 15 MARROM - NBR 5648 - A MARCA DEVERA SER LITOGRAFADA NO PRODUTO</t>
        </r>
      </text>
    </comment>
    <comment ref="G869" authorId="0" shapeId="0" xr:uid="{4EAE3B1D-624C-4220-BCCE-71FB9A679795}">
      <text>
        <r>
          <rPr>
            <sz val="10"/>
            <color indexed="81"/>
            <rFont val="Lucida Console"/>
            <family val="3"/>
          </rPr>
          <t>_x000D_
Últ estimativa : 1.000_x000D_
Enviada em     : 24.11.2020_x000D_
Ata - Venc     : 39/20 - 01.03.2021</t>
        </r>
      </text>
    </comment>
    <comment ref="O869" authorId="0" shapeId="0" xr:uid="{BD9669F1-698A-46A6-83DD-24E17B3496F3}">
      <text>
        <r>
          <rPr>
            <sz val="10"/>
            <color indexed="81"/>
            <rFont val="Lucida Console"/>
            <family val="3"/>
          </rPr>
          <t>_x000D_
Pertencia a ATA nº 39/20_x000D_
Estimativa de Renovação enviada em 24.11.2020 - Qtd 1.000_x000D_
PE   7/20 lote 5_x000D_
09.03.20 = Empresa FERTELA solicitou prorrogação de prazo para assinar o contrato</t>
        </r>
      </text>
    </comment>
    <comment ref="W869" authorId="0" shapeId="0" xr:uid="{5FEBFC72-84EE-4FD8-A7AE-7CF2B741963A}">
      <text>
        <r>
          <rPr>
            <sz val="10"/>
            <color indexed="81"/>
            <rFont val="Lucida Console"/>
            <family val="3"/>
          </rPr>
          <t>_x000D_
DM-Hidráulica</t>
        </r>
      </text>
    </comment>
    <comment ref="X869" authorId="0" shapeId="0" xr:uid="{92826947-4C9E-4C4F-8A82-CFC73526459C}">
      <text>
        <r>
          <rPr>
            <sz val="10"/>
            <color indexed="81"/>
            <rFont val="Lucida Console"/>
            <family val="3"/>
          </rPr>
          <t>_x000D_
MATERIAL HIDRAULICO, CANOS, TUBOS, MANGUEIRAS, CONEXOES E ACESS.</t>
        </r>
      </text>
    </comment>
    <comment ref="Y869" authorId="0" shapeId="0" xr:uid="{74034452-76EF-4D92-83AA-E09CC69B2156}">
      <text>
        <r>
          <rPr>
            <sz val="10"/>
            <color indexed="81"/>
            <rFont val="Lucida Console"/>
            <family val="3"/>
          </rPr>
          <t>_x000D_
CANOS E TUBOS PLASTICOS</t>
        </r>
      </text>
    </comment>
    <comment ref="AC869" authorId="0" shapeId="0" xr:uid="{F056FB3E-FCFD-4EB4-9C43-54629B8D9D3D}">
      <text>
        <r>
          <rPr>
            <sz val="10"/>
            <color indexed="81"/>
            <rFont val="Lucida Console"/>
            <family val="3"/>
          </rPr>
          <t>_x000D_
AF  9.672/23 | Vc 24.08.2023 | Saldo    400 | REDE I9 DO BRASIL MATERIAIS ELETRICOS E MONTAGENS INDUSTRIAIS LTDA ( 235922 )</t>
        </r>
      </text>
    </comment>
    <comment ref="AG869" authorId="0" shapeId="0" xr:uid="{8828AC1C-C175-4531-B31D-3D06FD8D66DA}">
      <text>
        <r>
          <rPr>
            <sz val="10"/>
            <color indexed="81"/>
            <rFont val="Lucida Console"/>
            <family val="3"/>
          </rPr>
          <t>_x000D_
AF  9.672/23 | Vc 24.08.2023 | Saldo    400 | REDE I9 DO BRASIL MATERIAIS ELETRICOS E MONTAGENS INDUSTRIAIS LTDA ( 235922 )</t>
        </r>
      </text>
    </comment>
    <comment ref="AW869" authorId="0" shapeId="0" xr:uid="{5CC25FBD-3D86-4465-983D-6145EE2C8640}">
      <text>
        <r>
          <rPr>
            <sz val="10"/>
            <color indexed="81"/>
            <rFont val="Lucida Console"/>
            <family val="3"/>
          </rPr>
          <t>Tempo de Estoque (Meses)_x000D_
_x000D_
772,0</t>
        </r>
      </text>
    </comment>
    <comment ref="A870" authorId="0" shapeId="0" xr:uid="{E8D74186-6EA2-4BF9-A49D-4EE49AC060DA}">
      <text>
        <r>
          <rPr>
            <sz val="10"/>
            <color indexed="81"/>
            <rFont val="Lucida Console"/>
            <family val="3"/>
          </rPr>
          <t>_x000D_
13560</t>
        </r>
      </text>
    </comment>
    <comment ref="B870" authorId="0" shapeId="0" xr:uid="{3134B948-2FEF-46BC-8E7F-C50A66AC4C63}">
      <text>
        <r>
          <rPr>
            <sz val="10"/>
            <color indexed="81"/>
            <rFont val="Lucida Console"/>
            <family val="3"/>
          </rPr>
          <t>DESCRIÇÃO DETALHADA_x000D_
TUBO DE PVC RIGIDO SOLDAVEL DE 32 MM - 1" X 06 M  - CLASSE15 MARROM - NBR 5648</t>
        </r>
      </text>
    </comment>
    <comment ref="G870" authorId="0" shapeId="0" xr:uid="{2725EF2D-2859-4705-B0CB-C575437B6494}">
      <text>
        <r>
          <rPr>
            <sz val="10"/>
            <color indexed="81"/>
            <rFont val="Lucida Console"/>
            <family val="3"/>
          </rPr>
          <t>_x000D_
Últ estimativa : 50_x000D_
Enviada em     : 24.11.2020_x000D_
Ata - Venc     : 39/20 - 01.03.2021</t>
        </r>
      </text>
    </comment>
    <comment ref="O870" authorId="0" shapeId="0" xr:uid="{64B6F552-F555-4243-86EE-A6CE235A672B}">
      <text>
        <r>
          <rPr>
            <sz val="10"/>
            <color indexed="81"/>
            <rFont val="Lucida Console"/>
            <family val="3"/>
          </rPr>
          <t>_x000D_
Pertencia a ATA nº 39/20_x000D_
Estimativa de Renovação enviada em 24.11.2020 - Qtd 50_x000D_
PE   7/20 lote 3_x000D_
09.03.20 = Empresa FERTELA solicitou prorrogação de prazo para assinar o contrato</t>
        </r>
      </text>
    </comment>
    <comment ref="W870" authorId="0" shapeId="0" xr:uid="{47943ACE-8517-4D00-9F7E-EC0B5D6DDD46}">
      <text>
        <r>
          <rPr>
            <sz val="10"/>
            <color indexed="81"/>
            <rFont val="Lucida Console"/>
            <family val="3"/>
          </rPr>
          <t>_x000D_
DM-Hidráulica</t>
        </r>
      </text>
    </comment>
    <comment ref="X870" authorId="0" shapeId="0" xr:uid="{63163850-5D1E-4DF3-B151-6D4B45DBF5CC}">
      <text>
        <r>
          <rPr>
            <sz val="10"/>
            <color indexed="81"/>
            <rFont val="Lucida Console"/>
            <family val="3"/>
          </rPr>
          <t>_x000D_
MATERIAL HIDRAULICO, CANOS, TUBOS, MANGUEIRAS, CONEXOES E ACESS.</t>
        </r>
      </text>
    </comment>
    <comment ref="Y870" authorId="0" shapeId="0" xr:uid="{07C9AD65-7221-4B4F-81AB-B3AAE46BA734}">
      <text>
        <r>
          <rPr>
            <sz val="10"/>
            <color indexed="81"/>
            <rFont val="Lucida Console"/>
            <family val="3"/>
          </rPr>
          <t>_x000D_
CANOS E TUBOS PLASTICOS</t>
        </r>
      </text>
    </comment>
    <comment ref="AW870" authorId="0" shapeId="0" xr:uid="{C9A3EA46-A024-47FA-BB89-791C600AACBD}">
      <text>
        <r>
          <rPr>
            <sz val="10"/>
            <color indexed="81"/>
            <rFont val="Lucida Console"/>
            <family val="3"/>
          </rPr>
          <t>Tempo de Estoque (Meses)_x000D_
_x000D_
62,0</t>
        </r>
      </text>
    </comment>
    <comment ref="A871" authorId="0" shapeId="0" xr:uid="{FDB4BECE-4A80-4512-8598-BC3596721E22}">
      <text>
        <r>
          <rPr>
            <sz val="10"/>
            <color indexed="81"/>
            <rFont val="Lucida Console"/>
            <family val="3"/>
          </rPr>
          <t>_x000D_
13561</t>
        </r>
      </text>
    </comment>
    <comment ref="B871" authorId="0" shapeId="0" xr:uid="{E3AAE82A-7EA2-4CC4-81E1-CB04C7C3E7FF}">
      <text>
        <r>
          <rPr>
            <sz val="10"/>
            <color indexed="81"/>
            <rFont val="Lucida Console"/>
            <family val="3"/>
          </rPr>
          <t xml:space="preserve">DESCRIÇÃO DETALHADA_x000D_
TUBO DE PVC RIGIDO SOLDAVEL DE 50 MM - 1.1/2" X 06 M- CLASSE 15 MARROM -  DE ACORDO COM A NORMA NBR 5648 E A MARCA DEVERA VIR LITOGRAFADA NA PECA  </t>
        </r>
      </text>
    </comment>
    <comment ref="G871" authorId="0" shapeId="0" xr:uid="{CE21349C-0471-4450-B7D0-311E46A7B082}">
      <text>
        <r>
          <rPr>
            <sz val="10"/>
            <color indexed="81"/>
            <rFont val="Lucida Console"/>
            <family val="3"/>
          </rPr>
          <t>_x000D_
Últ estimativa : 200_x000D_
Enviada em     : 24.11.2020_x000D_
Ata - Venc     : 204/18 - 08.10.2019</t>
        </r>
      </text>
    </comment>
    <comment ref="O871" authorId="0" shapeId="0" xr:uid="{2B65E458-CF77-42B8-86A1-6F6BFE9B8B73}">
      <text>
        <r>
          <rPr>
            <sz val="10"/>
            <color indexed="81"/>
            <rFont val="Lucida Console"/>
            <family val="3"/>
          </rPr>
          <t>_x000D_
Pertencia a ATA nº 204/18_x000D_
Estimativa de Renovação enviada em 24.11.2020 - Qtd 200_x000D_
PE   7/20 lote 4 (Impróspero)_x000D_
09.03.20 = Empresa FERTELA solicitou prorrogação de prazo para assinar o contrato</t>
        </r>
      </text>
    </comment>
    <comment ref="W871" authorId="0" shapeId="0" xr:uid="{A99A6BF7-6811-49DF-BC45-02DE9F7F5E36}">
      <text>
        <r>
          <rPr>
            <sz val="10"/>
            <color indexed="81"/>
            <rFont val="Lucida Console"/>
            <family val="3"/>
          </rPr>
          <t>_x000D_
DM-Hidráulica</t>
        </r>
      </text>
    </comment>
    <comment ref="X871" authorId="0" shapeId="0" xr:uid="{BF45CB93-FBCA-4684-86B1-F71121BA0FEA}">
      <text>
        <r>
          <rPr>
            <sz val="10"/>
            <color indexed="81"/>
            <rFont val="Lucida Console"/>
            <family val="3"/>
          </rPr>
          <t>_x000D_
MATERIAL HIDRAULICO, CANOS, TUBOS, MANGUEIRAS, CONEXOES E ACESS.</t>
        </r>
      </text>
    </comment>
    <comment ref="Y871" authorId="0" shapeId="0" xr:uid="{F2DC1469-37D3-41DD-930F-70C89A2E3D87}">
      <text>
        <r>
          <rPr>
            <sz val="10"/>
            <color indexed="81"/>
            <rFont val="Lucida Console"/>
            <family val="3"/>
          </rPr>
          <t>_x000D_
CANOS E TUBOS PLASTICOS</t>
        </r>
      </text>
    </comment>
    <comment ref="AC871" authorId="0" shapeId="0" xr:uid="{D8955609-CEEB-4FB3-94A7-5EE8070DBA5B}">
      <text>
        <r>
          <rPr>
            <sz val="10"/>
            <color indexed="81"/>
            <rFont val="Lucida Console"/>
            <family val="3"/>
          </rPr>
          <t>_x000D_
AF  9.648/23 | Vc 24.08.2023 | Saldo    250 | REDE I9 DO BRASIL MATERIAIS ELETRICOS E MONTAGENS INDUSTRIAIS LTDA ( 235922 )</t>
        </r>
      </text>
    </comment>
    <comment ref="AG871" authorId="0" shapeId="0" xr:uid="{948D9E87-CEE0-4742-91A0-8599E8D8A5D9}">
      <text>
        <r>
          <rPr>
            <sz val="10"/>
            <color indexed="81"/>
            <rFont val="Lucida Console"/>
            <family val="3"/>
          </rPr>
          <t>_x000D_
AF  9.648/23 | Vc 24.08.2023 | Saldo    250 | REDE I9 DO BRASIL MATERIAIS ELETRICOS E MONTAGENS INDUSTRIAIS LTDA ( 235922 )</t>
        </r>
      </text>
    </comment>
    <comment ref="AW871" authorId="0" shapeId="0" xr:uid="{B4A64351-34BA-47AD-9EBB-E7F53F3A3800}">
      <text>
        <r>
          <rPr>
            <sz val="10"/>
            <color indexed="81"/>
            <rFont val="Lucida Console"/>
            <family val="3"/>
          </rPr>
          <t>Tempo de Estoque (Meses)_x000D_
_x000D_
322,0</t>
        </r>
      </text>
    </comment>
    <comment ref="A872" authorId="0" shapeId="0" xr:uid="{1FE3C674-2C6C-4D44-8003-7E5F67ED5CDD}">
      <text>
        <r>
          <rPr>
            <sz val="10"/>
            <color indexed="81"/>
            <rFont val="Lucida Console"/>
            <family val="3"/>
          </rPr>
          <t>_x000D_
114822</t>
        </r>
      </text>
    </comment>
    <comment ref="B872" authorId="0" shapeId="0" xr:uid="{6A97E35E-5996-43AF-8A2C-4096823B7BB4}">
      <text>
        <r>
          <rPr>
            <sz val="10"/>
            <color indexed="81"/>
            <rFont val="Lucida Console"/>
            <family val="3"/>
          </rPr>
          <t>DESCRIÇÃO DETALHADA_x000D_
TUBO DE PVC SOLDAVEL, 10" 250MM X 6M PARA ESGOTO NA COR BRANCA</t>
        </r>
      </text>
    </comment>
    <comment ref="G872" authorId="0" shapeId="0" xr:uid="{1304376B-CDC9-4ED8-B099-2932859C0EDA}">
      <text>
        <r>
          <rPr>
            <sz val="10"/>
            <color indexed="81"/>
            <rFont val="Lucida Console"/>
            <family val="3"/>
          </rPr>
          <t>_x000D_
Últ estimativa : 100_x000D_
Enviada em     : 25.09.2019_x000D_
Ata - Venc     : 169/17 - 05.10.2018</t>
        </r>
      </text>
    </comment>
    <comment ref="O872" authorId="0" shapeId="0" xr:uid="{64AD260A-644C-432D-9CB5-1B9E749E3EB5}">
      <text>
        <r>
          <rPr>
            <sz val="10"/>
            <color indexed="81"/>
            <rFont val="Lucida Console"/>
            <family val="3"/>
          </rPr>
          <t>_x000D_
Pertencia a ATA nº 169/17_x000D_
Estimativa de Renovação enviada em 25.09.2019 - Qtd 100_x000D_
PE  10/20 lote 6 (Impróspero)_x000D_
30.04.20 = Processo conferido, finalizado.</t>
        </r>
      </text>
    </comment>
    <comment ref="W872" authorId="0" shapeId="0" xr:uid="{BC548C54-4CFE-43EB-8B87-E85DBEB105BC}">
      <text>
        <r>
          <rPr>
            <sz val="10"/>
            <color indexed="81"/>
            <rFont val="Lucida Console"/>
            <family val="3"/>
          </rPr>
          <t>_x000D_
DM-Hidráulica</t>
        </r>
      </text>
    </comment>
    <comment ref="X872" authorId="0" shapeId="0" xr:uid="{BF7E3ECA-7291-4FDB-9484-C1D2C296FC24}">
      <text>
        <r>
          <rPr>
            <sz val="10"/>
            <color indexed="81"/>
            <rFont val="Lucida Console"/>
            <family val="3"/>
          </rPr>
          <t>_x000D_
MATERIAL HIDRAULICO, CANOS, TUBOS, MANGUEIRAS, CONEXOES E ACESS.</t>
        </r>
      </text>
    </comment>
    <comment ref="Y872" authorId="0" shapeId="0" xr:uid="{4C4D87BE-60EA-4949-B912-F676172D12F7}">
      <text>
        <r>
          <rPr>
            <sz val="10"/>
            <color indexed="81"/>
            <rFont val="Lucida Console"/>
            <family val="3"/>
          </rPr>
          <t>_x000D_
ADAP. LUVAS.TES CURVAS COTOVELOS PLUGS FLANGES.....</t>
        </r>
      </text>
    </comment>
    <comment ref="AW872" authorId="0" shapeId="0" xr:uid="{4CBCCC54-9E4E-4687-AB3A-EA8B2C53BFD1}">
      <text>
        <r>
          <rPr>
            <sz val="10"/>
            <color indexed="81"/>
            <rFont val="Lucida Console"/>
            <family val="3"/>
          </rPr>
          <t>Tempo de Estoque (Meses)_x000D_
_x000D_
39,0</t>
        </r>
      </text>
    </comment>
    <comment ref="A873" authorId="0" shapeId="0" xr:uid="{C7A4C272-6A74-4017-8F54-DF0AD24323C1}">
      <text>
        <r>
          <rPr>
            <sz val="10"/>
            <color indexed="81"/>
            <rFont val="Lucida Console"/>
            <family val="3"/>
          </rPr>
          <t>_x000D_
60116</t>
        </r>
      </text>
    </comment>
    <comment ref="B873" authorId="0" shapeId="0" xr:uid="{BAEE0886-7EE9-42B8-85C1-E0511EEF1345}">
      <text>
        <r>
          <rPr>
            <sz val="10"/>
            <color indexed="81"/>
            <rFont val="Lucida Console"/>
            <family val="3"/>
          </rPr>
          <t>DESCRIÇÃO DETALHADA_x000D_
TUBO DESCARGA PONTA AZUL - 18</t>
        </r>
      </text>
    </comment>
    <comment ref="G873" authorId="0" shapeId="0" xr:uid="{ED508B2C-7036-407D-BB06-081ADC78360B}">
      <text>
        <r>
          <rPr>
            <sz val="10"/>
            <color indexed="81"/>
            <rFont val="Lucida Console"/>
            <family val="3"/>
          </rPr>
          <t>_x000D_
Últ estimativa : 170_x000D_
Enviada em     : 24.11.2020_x000D_
Ata - Venc     : 87/20 - 31.03.2021</t>
        </r>
      </text>
    </comment>
    <comment ref="O873" authorId="0" shapeId="0" xr:uid="{3A29533C-3181-4C62-A59C-72C9AB3ABF70}">
      <text>
        <r>
          <rPr>
            <sz val="10"/>
            <color indexed="81"/>
            <rFont val="Lucida Console"/>
            <family val="3"/>
          </rPr>
          <t>_x000D_
Pertencia a ATA nº 87/20_x000D_
Estimativa de Renovação enviada em 24.11.2020 - Qtd 170_x000D_
PE  10/20 lote 35_x000D_
30.04.20 = Processo conferido, finalizado.</t>
        </r>
      </text>
    </comment>
    <comment ref="W873" authorId="0" shapeId="0" xr:uid="{4BDC82D7-5310-4033-A2AA-49AB9EE11C40}">
      <text>
        <r>
          <rPr>
            <sz val="10"/>
            <color indexed="81"/>
            <rFont val="Lucida Console"/>
            <family val="3"/>
          </rPr>
          <t>_x000D_
DM-Elétrica</t>
        </r>
      </text>
    </comment>
    <comment ref="X873" authorId="0" shapeId="0" xr:uid="{04E4F03F-0062-4A22-B4FF-4F32AFC41C3C}">
      <text>
        <r>
          <rPr>
            <sz val="10"/>
            <color indexed="81"/>
            <rFont val="Lucida Console"/>
            <family val="3"/>
          </rPr>
          <t>_x000D_
MATERIAL HIDRAULICO, CANOS, TUBOS, MANGUEIRAS, CONEXOES E ACESS.</t>
        </r>
      </text>
    </comment>
    <comment ref="Y873" authorId="0" shapeId="0" xr:uid="{A32A17EB-2C9B-410C-BA5C-A5F28C1E6C42}">
      <text>
        <r>
          <rPr>
            <sz val="10"/>
            <color indexed="81"/>
            <rFont val="Lucida Console"/>
            <family val="3"/>
          </rPr>
          <t>_x000D_
CANOS E TUBOS DE FERRO E METAL</t>
        </r>
      </text>
    </comment>
    <comment ref="AW873" authorId="0" shapeId="0" xr:uid="{4ECCFDE1-5B0D-4C3B-A681-EC767E91F5E8}">
      <text>
        <r>
          <rPr>
            <sz val="10"/>
            <color indexed="81"/>
            <rFont val="Lucida Console"/>
            <family val="3"/>
          </rPr>
          <t>Tempo de Estoque (Meses)_x000D_
_x000D_
161,0</t>
        </r>
      </text>
    </comment>
    <comment ref="A874" authorId="0" shapeId="0" xr:uid="{0C034C1D-98FE-4A6B-9EB6-DE0E3223CC9A}">
      <text>
        <r>
          <rPr>
            <sz val="10"/>
            <color indexed="81"/>
            <rFont val="Lucida Console"/>
            <family val="3"/>
          </rPr>
          <t>_x000D_
64253</t>
        </r>
      </text>
    </comment>
    <comment ref="B874" authorId="0" shapeId="0" xr:uid="{20B970C1-275F-4C23-A4F6-A85024F693D1}">
      <text>
        <r>
          <rPr>
            <sz val="10"/>
            <color indexed="81"/>
            <rFont val="Lucida Console"/>
            <family val="3"/>
          </rPr>
          <t>DESCRIÇÃO DETALHADA_x000D_
TUBO QUADRADO DE METALON - 1" X 1" X 1,5 MM - BARRA COM 06 METROS</t>
        </r>
      </text>
    </comment>
    <comment ref="G874" authorId="0" shapeId="0" xr:uid="{2B1C2A37-491C-488D-809B-B1E23C51EB3C}">
      <text>
        <r>
          <rPr>
            <sz val="10"/>
            <color indexed="81"/>
            <rFont val="Lucida Console"/>
            <family val="3"/>
          </rPr>
          <t>_x000D_
Últ estimativa : 850_x000D_
Enviada em     : 19.05.2021_x000D_
Ata - Venc     : 16/20 - 27.01.2021</t>
        </r>
      </text>
    </comment>
    <comment ref="O874" authorId="0" shapeId="0" xr:uid="{3850AEC1-4606-4388-8B71-9F1B4607C150}">
      <text>
        <r>
          <rPr>
            <sz val="10"/>
            <color indexed="81"/>
            <rFont val="Lucida Console"/>
            <family val="3"/>
          </rPr>
          <t>_x000D_
Pertencia a ATA nº 16/20_x000D_
Estimativa de Renovação enviada em 19.05.2021 - Qtd 850_x000D_
PP 232/19 lote _x000D_
10.02.20 = Processo conferido, finalizado. Incluso no relatório TCE.</t>
        </r>
      </text>
    </comment>
    <comment ref="W874" authorId="0" shapeId="0" xr:uid="{2BF97A62-FA59-41E7-A6B1-39DCB00E732C}">
      <text>
        <r>
          <rPr>
            <sz val="10"/>
            <color indexed="81"/>
            <rFont val="Lucida Console"/>
            <family val="3"/>
          </rPr>
          <t>_x000D_
DM-Serralheria</t>
        </r>
      </text>
    </comment>
    <comment ref="X874" authorId="0" shapeId="0" xr:uid="{D10A166C-23C5-42C0-98D5-A99F9C34C91A}">
      <text>
        <r>
          <rPr>
            <sz val="10"/>
            <color indexed="81"/>
            <rFont val="Lucida Console"/>
            <family val="3"/>
          </rPr>
          <t>_x000D_
METAIS,LAMINAD.,PERFILADOS E ARTEFATOS METALICOS</t>
        </r>
      </text>
    </comment>
    <comment ref="Y874" authorId="0" shapeId="0" xr:uid="{1708730D-A180-4510-8E82-54EDF6CC9BF3}">
      <text>
        <r>
          <rPr>
            <sz val="10"/>
            <color indexed="81"/>
            <rFont val="Lucida Console"/>
            <family val="3"/>
          </rPr>
          <t>_x000D_
TUBOS MECANICOS</t>
        </r>
      </text>
    </comment>
    <comment ref="AW874" authorId="0" shapeId="0" xr:uid="{83A143EC-F207-4FB5-9973-C1E2A8DDF644}">
      <text>
        <r>
          <rPr>
            <sz val="10"/>
            <color indexed="81"/>
            <rFont val="Lucida Console"/>
            <family val="3"/>
          </rPr>
          <t>Tempo de Estoque (Meses)_x000D_
_x000D_
1.766,0</t>
        </r>
      </text>
    </comment>
    <comment ref="A875" authorId="0" shapeId="0" xr:uid="{57ED8036-E431-43E2-8F65-3643E9B17180}">
      <text>
        <r>
          <rPr>
            <sz val="10"/>
            <color indexed="81"/>
            <rFont val="Lucida Console"/>
            <family val="3"/>
          </rPr>
          <t>_x000D_
111336</t>
        </r>
      </text>
    </comment>
    <comment ref="B875" authorId="0" shapeId="0" xr:uid="{8FBAB210-57C1-473C-989A-C51AB33A9A12}">
      <text>
        <r>
          <rPr>
            <sz val="10"/>
            <color indexed="81"/>
            <rFont val="Lucida Console"/>
            <family val="3"/>
          </rPr>
          <t>DESCRIÇÃO DETALHADA_x000D_
TUBO QUADRADO DE METALON 100 X 100 X 2 MM - BARRA COM 06 METROS</t>
        </r>
      </text>
    </comment>
    <comment ref="G875" authorId="0" shapeId="0" xr:uid="{328A4B60-5708-4154-82EB-3B2553767160}">
      <text>
        <r>
          <rPr>
            <sz val="10"/>
            <color indexed="81"/>
            <rFont val="Lucida Console"/>
            <family val="3"/>
          </rPr>
          <t>_x000D_
Últ estimativa : 0_x000D_
Enviada em     : 12.05.2020_x000D_
Ata - Venc     : 198/19 - 15.08.2020</t>
        </r>
      </text>
    </comment>
    <comment ref="O875" authorId="0" shapeId="0" xr:uid="{09C0116E-CDA7-488F-83CF-FD0C7F10836A}">
      <text>
        <r>
          <rPr>
            <sz val="10"/>
            <color indexed="81"/>
            <rFont val="Lucida Console"/>
            <family val="3"/>
          </rPr>
          <t>_x000D_
Pertencia a ATA nº 198/19_x000D_
Estimativa de Renovação enviada em 12.05.2020 - Qtd _x000D_
PE  46/19 lote _x000D_
03.09.19 = Processo conferido, finalizado.</t>
        </r>
      </text>
    </comment>
    <comment ref="W875" authorId="0" shapeId="0" xr:uid="{8C58B476-8927-46BE-AB9A-D86DA636C736}">
      <text>
        <r>
          <rPr>
            <sz val="10"/>
            <color indexed="81"/>
            <rFont val="Lucida Console"/>
            <family val="3"/>
          </rPr>
          <t>_x000D_
DM-Serralheria</t>
        </r>
      </text>
    </comment>
    <comment ref="X875" authorId="0" shapeId="0" xr:uid="{70A1C06E-1EA1-4A9E-950A-5A9B8718642B}">
      <text>
        <r>
          <rPr>
            <sz val="10"/>
            <color indexed="81"/>
            <rFont val="Lucida Console"/>
            <family val="3"/>
          </rPr>
          <t>_x000D_
METAIS,LAMINAD.,PERFILADOS E ARTEFATOS METALICOS</t>
        </r>
      </text>
    </comment>
    <comment ref="Y875" authorId="0" shapeId="0" xr:uid="{63394EB0-8E39-4295-961A-1F6B6A6C7230}">
      <text>
        <r>
          <rPr>
            <sz val="10"/>
            <color indexed="81"/>
            <rFont val="Lucida Console"/>
            <family val="3"/>
          </rPr>
          <t>_x000D_
TUBOS MECANICOS</t>
        </r>
      </text>
    </comment>
    <comment ref="AW875" authorId="0" shapeId="0" xr:uid="{08AB43E3-60D5-48AA-AE72-97DFA28AD437}">
      <text>
        <r>
          <rPr>
            <sz val="10"/>
            <color indexed="81"/>
            <rFont val="Lucida Console"/>
            <family val="3"/>
          </rPr>
          <t>Tempo de Estoque (Meses)_x000D_
_x000D_
662,0</t>
        </r>
      </text>
    </comment>
    <comment ref="A876" authorId="0" shapeId="0" xr:uid="{588AD59A-8C2A-40D8-8E67-7160DF1F6A68}">
      <text>
        <r>
          <rPr>
            <sz val="10"/>
            <color indexed="81"/>
            <rFont val="Lucida Console"/>
            <family val="3"/>
          </rPr>
          <t>_x000D_
66168</t>
        </r>
      </text>
    </comment>
    <comment ref="B876" authorId="0" shapeId="0" xr:uid="{076825D2-A3FE-4F70-915A-CEF0043364A2}">
      <text>
        <r>
          <rPr>
            <sz val="10"/>
            <color indexed="81"/>
            <rFont val="Lucida Console"/>
            <family val="3"/>
          </rPr>
          <t>DESCRIÇÃO DETALHADA_x000D_
TUBO QUADRADO DE METALON 20MM X 20MM X 1,5MM - BARRA COM 06 METROS</t>
        </r>
      </text>
    </comment>
    <comment ref="G876" authorId="0" shapeId="0" xr:uid="{89E88488-4757-44CB-847E-691E4B602B49}">
      <text>
        <r>
          <rPr>
            <sz val="10"/>
            <color indexed="81"/>
            <rFont val="Lucida Console"/>
            <family val="3"/>
          </rPr>
          <t>_x000D_
Últ estimativa : 500_x000D_
Enviada em     : 19.05.2021_x000D_
Ata - Venc     : 104/20 - 03.05.2021</t>
        </r>
      </text>
    </comment>
    <comment ref="O876" authorId="0" shapeId="0" xr:uid="{9D167D7A-CB42-4417-B1E6-5FA51FE00F88}">
      <text>
        <r>
          <rPr>
            <sz val="10"/>
            <color indexed="81"/>
            <rFont val="Lucida Console"/>
            <family val="3"/>
          </rPr>
          <t>_x000D_
Pertencia a ATA nº 104/20_x000D_
Estimativa de Renovação enviada em 19.05.2021 - Qtd 500_x000D_
PE  17/20 lote _x000D_
19.05.20 = Finalizar, contrato assinado.</t>
        </r>
      </text>
    </comment>
    <comment ref="W876" authorId="0" shapeId="0" xr:uid="{33DC011F-3D2D-4321-BE3A-59A3E8741042}">
      <text>
        <r>
          <rPr>
            <sz val="10"/>
            <color indexed="81"/>
            <rFont val="Lucida Console"/>
            <family val="3"/>
          </rPr>
          <t>_x000D_
DM-Serralheria</t>
        </r>
      </text>
    </comment>
    <comment ref="X876" authorId="0" shapeId="0" xr:uid="{B4C35A18-1CD8-4949-A4A3-4A7001853D0B}">
      <text>
        <r>
          <rPr>
            <sz val="10"/>
            <color indexed="81"/>
            <rFont val="Lucida Console"/>
            <family val="3"/>
          </rPr>
          <t>_x000D_
METAIS,LAMINAD.,PERFILADOS E ARTEFATOS METALICOS</t>
        </r>
      </text>
    </comment>
    <comment ref="Y876" authorId="0" shapeId="0" xr:uid="{5929DEE4-7ACF-466E-A9AD-9B0D002BE879}">
      <text>
        <r>
          <rPr>
            <sz val="10"/>
            <color indexed="81"/>
            <rFont val="Lucida Console"/>
            <family val="3"/>
          </rPr>
          <t>_x000D_
TUBOS MECANICOS</t>
        </r>
      </text>
    </comment>
    <comment ref="AW876" authorId="0" shapeId="0" xr:uid="{71FDBEFC-4AB7-4992-8BA7-FC7FD9A23360}">
      <text>
        <r>
          <rPr>
            <sz val="10"/>
            <color indexed="81"/>
            <rFont val="Lucida Console"/>
            <family val="3"/>
          </rPr>
          <t>Tempo de Estoque (Meses)_x000D_
_x000D_
439,0</t>
        </r>
      </text>
    </comment>
    <comment ref="A877" authorId="0" shapeId="0" xr:uid="{43FD55EC-EC5B-4E5D-B200-86FC7A2A6578}">
      <text>
        <r>
          <rPr>
            <sz val="10"/>
            <color indexed="81"/>
            <rFont val="Lucida Console"/>
            <family val="3"/>
          </rPr>
          <t>_x000D_
45607</t>
        </r>
      </text>
    </comment>
    <comment ref="B877" authorId="0" shapeId="0" xr:uid="{6A3ADCF8-73ED-490F-AB31-1F73634A42C4}">
      <text>
        <r>
          <rPr>
            <sz val="10"/>
            <color indexed="81"/>
            <rFont val="Lucida Console"/>
            <family val="3"/>
          </rPr>
          <t xml:space="preserve">DESCRIÇÃO DETALHADA_x000D_
UNIAO DE PVC COLA MARROM -  25 MM, DE ACORDO COM A NBR 5648 E A MARCA, MEDIDA E NBR DEVERAO VIR LITOGRAFADA NA PECA  </t>
        </r>
      </text>
    </comment>
    <comment ref="G877" authorId="0" shapeId="0" xr:uid="{812A80F1-3E5A-4DC7-AD58-28181E581699}">
      <text>
        <r>
          <rPr>
            <sz val="10"/>
            <color indexed="81"/>
            <rFont val="Lucida Console"/>
            <family val="3"/>
          </rPr>
          <t xml:space="preserve">_x000D_
Últ estimativa : 1.000_x000D_
Enviada em     : 24.11.2020_x000D_
Ata - Venc     : /-2000 - </t>
        </r>
      </text>
    </comment>
    <comment ref="O877" authorId="0" shapeId="0" xr:uid="{DD574F69-8663-4D3C-95B4-F2D61E902E0E}">
      <text>
        <r>
          <rPr>
            <sz val="10"/>
            <color indexed="81"/>
            <rFont val="Lucida Console"/>
            <family val="3"/>
          </rPr>
          <t>_x000D_
Ata anterior não identificada.</t>
        </r>
      </text>
    </comment>
    <comment ref="W877" authorId="0" shapeId="0" xr:uid="{5BFAC4A2-12E7-4D03-A1A7-D474C024D3C6}">
      <text>
        <r>
          <rPr>
            <sz val="10"/>
            <color indexed="81"/>
            <rFont val="Lucida Console"/>
            <family val="3"/>
          </rPr>
          <t>_x000D_
DM-Hidráulica</t>
        </r>
      </text>
    </comment>
    <comment ref="X877" authorId="0" shapeId="0" xr:uid="{A9F37428-5C92-4176-B9DD-C41069ED905F}">
      <text>
        <r>
          <rPr>
            <sz val="10"/>
            <color indexed="81"/>
            <rFont val="Lucida Console"/>
            <family val="3"/>
          </rPr>
          <t>_x000D_
MATERIAL HIDRAULICO, CANOS, TUBOS, MANGUEIRAS, CONEXOES E ACESS.</t>
        </r>
      </text>
    </comment>
    <comment ref="Y877" authorId="0" shapeId="0" xr:uid="{FB7AC611-14AC-4075-9F5D-CCF522C49877}">
      <text>
        <r>
          <rPr>
            <sz val="10"/>
            <color indexed="81"/>
            <rFont val="Lucida Console"/>
            <family val="3"/>
          </rPr>
          <t>_x000D_
ADAP. LUVAS.TES CURVAS COTOVELOS PLUGS FLANGES.....</t>
        </r>
      </text>
    </comment>
    <comment ref="AW877" authorId="0" shapeId="0" xr:uid="{5A347267-F741-4C8F-AB3D-440E50E52511}">
      <text>
        <r>
          <rPr>
            <sz val="10"/>
            <color indexed="81"/>
            <rFont val="Lucida Console"/>
            <family val="3"/>
          </rPr>
          <t>Tempo de Estoque (Meses)_x000D_
_x000D_
692,0</t>
        </r>
      </text>
    </comment>
    <comment ref="A878" authorId="0" shapeId="0" xr:uid="{E9827ED9-F7A7-43C2-8771-C6D80CC9FD63}">
      <text>
        <r>
          <rPr>
            <sz val="10"/>
            <color indexed="81"/>
            <rFont val="Lucida Console"/>
            <family val="3"/>
          </rPr>
          <t>_x000D_
60830</t>
        </r>
      </text>
    </comment>
    <comment ref="B878" authorId="0" shapeId="0" xr:uid="{266E955D-AB7A-4652-9463-0C0498F2EA63}">
      <text>
        <r>
          <rPr>
            <sz val="10"/>
            <color indexed="81"/>
            <rFont val="Lucida Console"/>
            <family val="3"/>
          </rPr>
          <t>DESCRIÇÃO DETALHADA_x000D_
UNIAO PARA TUBO DE POLIETILENO - 3/4"</t>
        </r>
      </text>
    </comment>
    <comment ref="G878" authorId="0" shapeId="0" xr:uid="{460A3E0A-A399-48B9-844A-0A8A74F01DEE}">
      <text>
        <r>
          <rPr>
            <sz val="10"/>
            <color indexed="81"/>
            <rFont val="Lucida Console"/>
            <family val="3"/>
          </rPr>
          <t>_x000D_
Últ estimativa : 50_x000D_
Enviada em     : 25.09.2019_x000D_
Ata - Venc     : 191/20 - 07.09.2021</t>
        </r>
      </text>
    </comment>
    <comment ref="O878" authorId="0" shapeId="0" xr:uid="{C694F690-1D5D-4B57-ABCF-646A6A6F81A7}">
      <text>
        <r>
          <rPr>
            <sz val="10"/>
            <color indexed="81"/>
            <rFont val="Lucida Console"/>
            <family val="3"/>
          </rPr>
          <t>_x000D_
Pertencia a ATA nº 191/20_x000D_
Estimativa de Renovação enviada em 25.09.2019 - Qtd 50_x000D_
PE  10/20 lote 36 (Impróspero)_x000D_
30.04.20 = Processo conferido, finalizado.</t>
        </r>
      </text>
    </comment>
    <comment ref="W878" authorId="0" shapeId="0" xr:uid="{7273477D-0E99-4675-B1E6-C8138D119493}">
      <text>
        <r>
          <rPr>
            <sz val="10"/>
            <color indexed="81"/>
            <rFont val="Lucida Console"/>
            <family val="3"/>
          </rPr>
          <t>_x000D_
DM-Hidráulica</t>
        </r>
      </text>
    </comment>
    <comment ref="X878" authorId="0" shapeId="0" xr:uid="{675E5C8E-E476-4DED-BDD1-B5BDD5902696}">
      <text>
        <r>
          <rPr>
            <sz val="10"/>
            <color indexed="81"/>
            <rFont val="Lucida Console"/>
            <family val="3"/>
          </rPr>
          <t>_x000D_
MATERIAL HIDRAULICO, CANOS, TUBOS, MANGUEIRAS, CONEXOES E ACESS.</t>
        </r>
      </text>
    </comment>
    <comment ref="Y878" authorId="0" shapeId="0" xr:uid="{6AD6F461-1C66-4C90-80DC-F31C668C8663}">
      <text>
        <r>
          <rPr>
            <sz val="10"/>
            <color indexed="81"/>
            <rFont val="Lucida Console"/>
            <family val="3"/>
          </rPr>
          <t>_x000D_
ADAP. LUVAS.TES CURVAS COTOVELOS PLUGS FLANGES.....</t>
        </r>
      </text>
    </comment>
    <comment ref="AW878" authorId="0" shapeId="0" xr:uid="{48E7B00F-2258-488F-A822-577E0D9BCBF3}">
      <text>
        <r>
          <rPr>
            <sz val="10"/>
            <color indexed="81"/>
            <rFont val="Lucida Console"/>
            <family val="3"/>
          </rPr>
          <t>Tempo de Estoque (Meses)_x000D_
_x000D_
78,0</t>
        </r>
      </text>
    </comment>
    <comment ref="A879" authorId="0" shapeId="0" xr:uid="{12DD4365-EE37-492A-9354-5EEFB3D6372D}">
      <text>
        <r>
          <rPr>
            <sz val="10"/>
            <color indexed="81"/>
            <rFont val="Lucida Console"/>
            <family val="3"/>
          </rPr>
          <t>_x000D_
28308</t>
        </r>
      </text>
    </comment>
    <comment ref="B879" authorId="0" shapeId="0" xr:uid="{05AE7B85-14C9-4DA7-A59E-879B934AAAF2}">
      <text>
        <r>
          <rPr>
            <sz val="10"/>
            <color indexed="81"/>
            <rFont val="Lucida Console"/>
            <family val="3"/>
          </rPr>
          <t>DESCRIÇÃO DETALHADA_x000D_
UNIAO PVC COLA MARROM DE 1", DE ACORDO COM A NORMA NBR 5648 E A MARCA DEVERA VIR LITOGRAFADA NA PECA</t>
        </r>
      </text>
    </comment>
    <comment ref="G879" authorId="0" shapeId="0" xr:uid="{7B5D6E21-4F63-4F13-8C10-D7A7E95CC0E1}">
      <text>
        <r>
          <rPr>
            <sz val="10"/>
            <color indexed="81"/>
            <rFont val="Lucida Console"/>
            <family val="3"/>
          </rPr>
          <t>_x000D_
Últ estimativa : 50_x000D_
Enviada em     : 17.12.2020_x000D_
Ata - Venc     : 101/20 - 27.04.2021</t>
        </r>
      </text>
    </comment>
    <comment ref="O879" authorId="0" shapeId="0" xr:uid="{3A715F01-9EB3-4A0C-9657-9E604BDF9A2C}">
      <text>
        <r>
          <rPr>
            <sz val="10"/>
            <color indexed="81"/>
            <rFont val="Lucida Console"/>
            <family val="3"/>
          </rPr>
          <t>_x000D_
Pertencia a ATA nº 101/20_x000D_
Estimativa de Renovação enviada em 17.12.2020 - Qtd 50_x000D_
PE  16/20 lote 33_x000D_
18.05.20 = Processo conferido, finalizado.</t>
        </r>
      </text>
    </comment>
    <comment ref="W879" authorId="0" shapeId="0" xr:uid="{73E20E0E-2531-4F6C-893C-3F8133A9DC62}">
      <text>
        <r>
          <rPr>
            <sz val="10"/>
            <color indexed="81"/>
            <rFont val="Lucida Console"/>
            <family val="3"/>
          </rPr>
          <t>_x000D_
DM-Hidráulica</t>
        </r>
      </text>
    </comment>
    <comment ref="X879" authorId="0" shapeId="0" xr:uid="{3109CE7F-F8B4-453D-911F-08F23F5DE421}">
      <text>
        <r>
          <rPr>
            <sz val="10"/>
            <color indexed="81"/>
            <rFont val="Lucida Console"/>
            <family val="3"/>
          </rPr>
          <t>_x000D_
MATERIAL HIDRAULICO, CANOS, TUBOS, MANGUEIRAS, CONEXOES E ACESS.</t>
        </r>
      </text>
    </comment>
    <comment ref="Y879" authorId="0" shapeId="0" xr:uid="{27B346D2-C822-4252-B8FD-0A1ACA38BBDB}">
      <text>
        <r>
          <rPr>
            <sz val="10"/>
            <color indexed="81"/>
            <rFont val="Lucida Console"/>
            <family val="3"/>
          </rPr>
          <t>_x000D_
ADAP. LUVAS.TES CURVAS COTOVELOS PLUGS FLANGES.....</t>
        </r>
      </text>
    </comment>
    <comment ref="AW879" authorId="0" shapeId="0" xr:uid="{B13D51D4-84DE-495F-ACA4-F45E2F41052B}">
      <text>
        <r>
          <rPr>
            <sz val="10"/>
            <color indexed="81"/>
            <rFont val="Lucida Console"/>
            <family val="3"/>
          </rPr>
          <t>Tempo de Estoque (Meses)_x000D_
_x000D_
94,0</t>
        </r>
      </text>
    </comment>
    <comment ref="A880" authorId="0" shapeId="0" xr:uid="{F069ECDD-3455-4AFB-A61A-F26A5ACC7EB7}">
      <text>
        <r>
          <rPr>
            <sz val="10"/>
            <color indexed="81"/>
            <rFont val="Lucida Console"/>
            <family val="3"/>
          </rPr>
          <t>_x000D_
28306</t>
        </r>
      </text>
    </comment>
    <comment ref="B880" authorId="0" shapeId="0" xr:uid="{F6C18A5B-2E6A-48F7-A174-B42E240C3774}">
      <text>
        <r>
          <rPr>
            <sz val="10"/>
            <color indexed="81"/>
            <rFont val="Lucida Console"/>
            <family val="3"/>
          </rPr>
          <t xml:space="preserve">DESCRIÇÃO DETALHADA_x000D_
UNIAO PVC COLA MARROM DE 1.1/2", DE ACORDO COM A NORMA NBR 5648 E A MARCA DEVERA VIR LITOGRAFADA NA PECA </t>
        </r>
      </text>
    </comment>
    <comment ref="G880" authorId="0" shapeId="0" xr:uid="{D4705B0D-2405-40F3-AC77-E7FAA4914974}">
      <text>
        <r>
          <rPr>
            <sz val="10"/>
            <color indexed="81"/>
            <rFont val="Lucida Console"/>
            <family val="3"/>
          </rPr>
          <t>_x000D_
Últ estimativa : 80_x000D_
Enviada em     : 17.12.2020_x000D_
Ata - Venc     : 101/20 - 27.04.2021</t>
        </r>
      </text>
    </comment>
    <comment ref="O880" authorId="0" shapeId="0" xr:uid="{D46605F4-D118-448D-9BA1-93940EA1342D}">
      <text>
        <r>
          <rPr>
            <sz val="10"/>
            <color indexed="81"/>
            <rFont val="Lucida Console"/>
            <family val="3"/>
          </rPr>
          <t>_x000D_
Pertencia a ATA nº 101/20_x000D_
Estimativa de Renovação enviada em 17.12.2020 - Qtd 80_x000D_
PE  16/20 lote 32_x000D_
18.05.20 = Processo conferido, finalizado.</t>
        </r>
      </text>
    </comment>
    <comment ref="W880" authorId="0" shapeId="0" xr:uid="{C1774BD4-1A29-4C02-B59A-9B271F27C202}">
      <text>
        <r>
          <rPr>
            <sz val="10"/>
            <color indexed="81"/>
            <rFont val="Lucida Console"/>
            <family val="3"/>
          </rPr>
          <t>_x000D_
DM-Hidráulica</t>
        </r>
      </text>
    </comment>
    <comment ref="X880" authorId="0" shapeId="0" xr:uid="{A159D8BB-B232-436C-8856-EE1B0551D31B}">
      <text>
        <r>
          <rPr>
            <sz val="10"/>
            <color indexed="81"/>
            <rFont val="Lucida Console"/>
            <family val="3"/>
          </rPr>
          <t>_x000D_
MATERIAL HIDRAULICO, CANOS, TUBOS, MANGUEIRAS, CONEXOES E ACESS.</t>
        </r>
      </text>
    </comment>
    <comment ref="Y880" authorId="0" shapeId="0" xr:uid="{D72C36DC-6207-466E-BB71-BD95528202F9}">
      <text>
        <r>
          <rPr>
            <sz val="10"/>
            <color indexed="81"/>
            <rFont val="Lucida Console"/>
            <family val="3"/>
          </rPr>
          <t>_x000D_
ADAP. LUVAS.TES CURVAS COTOVELOS PLUGS FLANGES.....</t>
        </r>
      </text>
    </comment>
    <comment ref="AW880" authorId="0" shapeId="0" xr:uid="{B953657C-DAEC-4722-9A86-226CB55B0001}">
      <text>
        <r>
          <rPr>
            <sz val="10"/>
            <color indexed="81"/>
            <rFont val="Lucida Console"/>
            <family val="3"/>
          </rPr>
          <t>Tempo de Estoque (Meses)_x000D_
_x000D_
153,0</t>
        </r>
      </text>
    </comment>
    <comment ref="A881" authorId="0" shapeId="0" xr:uid="{CBA2E7B7-1114-4A00-8389-8DBD9FF087F3}">
      <text>
        <r>
          <rPr>
            <sz val="10"/>
            <color indexed="81"/>
            <rFont val="Lucida Console"/>
            <family val="3"/>
          </rPr>
          <t>_x000D_
28307</t>
        </r>
      </text>
    </comment>
    <comment ref="B881" authorId="0" shapeId="0" xr:uid="{9424B629-31F2-491F-BA55-00C079AD706F}">
      <text>
        <r>
          <rPr>
            <sz val="10"/>
            <color indexed="81"/>
            <rFont val="Lucida Console"/>
            <family val="3"/>
          </rPr>
          <t>DESCRIÇÃO DETALHADA_x000D_
UNIAO PVC COLA MARROM DE 1.1/4", DE ACORDO COM A NORMA NBR 5648 E A MARCA DEVERA VIR LITOGRAFADA NA PECA</t>
        </r>
      </text>
    </comment>
    <comment ref="G881" authorId="0" shapeId="0" xr:uid="{75486E71-B44C-42CF-B059-C0221CC8B5C5}">
      <text>
        <r>
          <rPr>
            <sz val="10"/>
            <color indexed="81"/>
            <rFont val="Lucida Console"/>
            <family val="3"/>
          </rPr>
          <t>_x000D_
Últ estimativa : 0_x000D_
Enviada em     : 16.03.2020_x000D_
Ata - Venc     : 191/20 - 07.09.2021</t>
        </r>
      </text>
    </comment>
    <comment ref="O881" authorId="0" shapeId="0" xr:uid="{EA785FB9-B8CD-4A6E-9BD8-4F408D3D5A7B}">
      <text>
        <r>
          <rPr>
            <sz val="10"/>
            <color indexed="81"/>
            <rFont val="Lucida Console"/>
            <family val="3"/>
          </rPr>
          <t>_x000D_
Pertencia a ATA nº 191/20_x000D_
Estimativa de Renovação enviada em 16.03.2020 - Qtd _x000D_
PP  76/19 lote _x000D_
22.07.19 = Processo conferido e finalizado</t>
        </r>
      </text>
    </comment>
    <comment ref="W881" authorId="0" shapeId="0" xr:uid="{F1DCE382-1363-4E2B-8A0F-536620A5BE31}">
      <text>
        <r>
          <rPr>
            <sz val="10"/>
            <color indexed="81"/>
            <rFont val="Lucida Console"/>
            <family val="3"/>
          </rPr>
          <t>_x000D_
DM-Hidráulica</t>
        </r>
      </text>
    </comment>
    <comment ref="X881" authorId="0" shapeId="0" xr:uid="{2CF155AB-1260-41AF-B148-66F55061BBED}">
      <text>
        <r>
          <rPr>
            <sz val="10"/>
            <color indexed="81"/>
            <rFont val="Lucida Console"/>
            <family val="3"/>
          </rPr>
          <t>_x000D_
MATERIAL HIDRAULICO, CANOS, TUBOS, MANGUEIRAS, CONEXOES E ACESS.</t>
        </r>
      </text>
    </comment>
    <comment ref="Y881" authorId="0" shapeId="0" xr:uid="{366E8081-DE21-4836-9D30-0F53B989C693}">
      <text>
        <r>
          <rPr>
            <sz val="10"/>
            <color indexed="81"/>
            <rFont val="Lucida Console"/>
            <family val="3"/>
          </rPr>
          <t>_x000D_
ADAP. LUVAS.TES CURVAS COTOVELOS PLUGS FLANGES.....</t>
        </r>
      </text>
    </comment>
    <comment ref="AW881" authorId="0" shapeId="0" xr:uid="{50692AD2-BF89-4558-8877-BAA28ED5610C}">
      <text>
        <r>
          <rPr>
            <sz val="10"/>
            <color indexed="81"/>
            <rFont val="Lucida Console"/>
            <family val="3"/>
          </rPr>
          <t>Tempo de Estoque (Meses)_x000D_
_x000D_
22,0</t>
        </r>
      </text>
    </comment>
    <comment ref="A882" authorId="0" shapeId="0" xr:uid="{7D1218D8-B2D1-4FA5-985E-F455296AE417}">
      <text>
        <r>
          <rPr>
            <sz val="10"/>
            <color indexed="81"/>
            <rFont val="Lucida Console"/>
            <family val="3"/>
          </rPr>
          <t>_x000D_
80390</t>
        </r>
      </text>
    </comment>
    <comment ref="B882" authorId="0" shapeId="0" xr:uid="{4AB13F90-A99E-4FA3-97C0-BE7C1E0141F6}">
      <text>
        <r>
          <rPr>
            <sz val="10"/>
            <color indexed="81"/>
            <rFont val="Lucida Console"/>
            <family val="3"/>
          </rPr>
          <t>DESCRIÇÃO DETALHADA_x000D_
VALVULA AMERICANA 3 1/2" X 1 1/2" EM INOX</t>
        </r>
      </text>
    </comment>
    <comment ref="G882" authorId="0" shapeId="0" xr:uid="{23B192FB-2832-4B4A-B3AE-C63ABE1ECBFB}">
      <text>
        <r>
          <rPr>
            <sz val="10"/>
            <color indexed="81"/>
            <rFont val="Lucida Console"/>
            <family val="3"/>
          </rPr>
          <t>_x000D_
Últ estimativa : 150_x000D_
Enviada em     : 24.11.2020_x000D_
Ata - Venc     : 87/20 - 31.03.2021</t>
        </r>
      </text>
    </comment>
    <comment ref="O882" authorId="0" shapeId="0" xr:uid="{24933A87-EA5F-4C1E-8CA8-098FEA47865D}">
      <text>
        <r>
          <rPr>
            <sz val="10"/>
            <color indexed="81"/>
            <rFont val="Lucida Console"/>
            <family val="3"/>
          </rPr>
          <t xml:space="preserve">_x000D_
Pertencia a ATA nº 87/20_x000D_
Estimativa de Renovação enviada em 24.11.2020 - Qtd 150_x000D_
PE 182/21 lote _x000D_
 = </t>
        </r>
      </text>
    </comment>
    <comment ref="W882" authorId="0" shapeId="0" xr:uid="{67F8E10F-FDDF-43FC-86D2-322CFC72EFD2}">
      <text>
        <r>
          <rPr>
            <sz val="10"/>
            <color indexed="81"/>
            <rFont val="Lucida Console"/>
            <family val="3"/>
          </rPr>
          <t>_x000D_
DM-Hidráulica</t>
        </r>
      </text>
    </comment>
    <comment ref="X882" authorId="0" shapeId="0" xr:uid="{BE51B772-FA9D-41DC-BFA6-2B2B60F14EAF}">
      <text>
        <r>
          <rPr>
            <sz val="10"/>
            <color indexed="81"/>
            <rFont val="Lucida Console"/>
            <family val="3"/>
          </rPr>
          <t>_x000D_
MATERIAL HIDRAULICO, CANOS, TUBOS, MANGUEIRAS, CONEXOES E ACESS.</t>
        </r>
      </text>
    </comment>
    <comment ref="Y882" authorId="0" shapeId="0" xr:uid="{67A09A44-1C87-4A0A-AB65-9C24B4AF4D49}">
      <text>
        <r>
          <rPr>
            <sz val="10"/>
            <color indexed="81"/>
            <rFont val="Lucida Console"/>
            <family val="3"/>
          </rPr>
          <t>_x000D_
REGISTROS VALVULAS E BOIAS</t>
        </r>
      </text>
    </comment>
    <comment ref="AW882" authorId="0" shapeId="0" xr:uid="{A709A5A9-840E-4213-BE9E-8EDB5E88B8A8}">
      <text>
        <r>
          <rPr>
            <sz val="10"/>
            <color indexed="81"/>
            <rFont val="Lucida Console"/>
            <family val="3"/>
          </rPr>
          <t>Tempo de Estoque (Meses)_x000D_
_x000D_
75,0</t>
        </r>
      </text>
    </comment>
    <comment ref="A883" authorId="0" shapeId="0" xr:uid="{D24AF7D2-322C-4845-98B6-8AFB3BF91F9E}">
      <text>
        <r>
          <rPr>
            <sz val="10"/>
            <color indexed="81"/>
            <rFont val="Lucida Console"/>
            <family val="3"/>
          </rPr>
          <t>_x000D_
104667</t>
        </r>
      </text>
    </comment>
    <comment ref="B883" authorId="0" shapeId="0" xr:uid="{21E92810-E64D-4CE0-AD87-CFFDF431C436}">
      <text>
        <r>
          <rPr>
            <sz val="10"/>
            <color indexed="81"/>
            <rFont val="Lucida Console"/>
            <family val="3"/>
          </rPr>
          <t xml:space="preserve">DESCRIÇÃO DETALHADA_x000D_
VALVULA DE DESCARGA, EM LATAO COM REGISTRO INTEGRADO, CONFORME ESPECIFICACAO NBR 12904, COM DIAMETRO NOMINAL DE 40 MM (1 1/2"), CONEXAO COM ROSCA NBR NM ISO 7-1, PARA INSTALACAO PREDIAL DE AGUA FRIA, ALTA PRESSAO - COM CANOPLA </t>
        </r>
      </text>
    </comment>
    <comment ref="G883" authorId="0" shapeId="0" xr:uid="{BE575D85-9A64-434B-A1B3-15255F728F35}">
      <text>
        <r>
          <rPr>
            <sz val="10"/>
            <color indexed="81"/>
            <rFont val="Lucida Console"/>
            <family val="3"/>
          </rPr>
          <t>_x000D_
Últ estimativa : 100_x000D_
Enviada em     : 16.03.2020_x000D_
Ata - Venc     : 191/20 - 07.09.2021</t>
        </r>
      </text>
    </comment>
    <comment ref="O883" authorId="0" shapeId="0" xr:uid="{4C0B3F0D-1CE1-48B8-942D-974FAB29986A}">
      <text>
        <r>
          <rPr>
            <sz val="10"/>
            <color indexed="81"/>
            <rFont val="Lucida Console"/>
            <family val="3"/>
          </rPr>
          <t>_x000D_
Pertencia a ATA nº 191/20_x000D_
Estimativa de Renovação enviada em 16.03.2020 - Qtd 100_x000D_
PP  76/19 lote _x000D_
22.07.19 = Processo conferido e finalizado</t>
        </r>
      </text>
    </comment>
    <comment ref="W883" authorId="0" shapeId="0" xr:uid="{36E340EC-ECE9-4A11-92F9-293D22059F16}">
      <text>
        <r>
          <rPr>
            <sz val="10"/>
            <color indexed="81"/>
            <rFont val="Lucida Console"/>
            <family val="3"/>
          </rPr>
          <t>_x000D_
DM-Hidráulica</t>
        </r>
      </text>
    </comment>
    <comment ref="X883" authorId="0" shapeId="0" xr:uid="{8E4BC946-D749-4EC9-8967-D49F7323F956}">
      <text>
        <r>
          <rPr>
            <sz val="10"/>
            <color indexed="81"/>
            <rFont val="Lucida Console"/>
            <family val="3"/>
          </rPr>
          <t>_x000D_
MATERIAL HIDRAULICO, CANOS, TUBOS, MANGUEIRAS, CONEXOES E ACESS.</t>
        </r>
      </text>
    </comment>
    <comment ref="Y883" authorId="0" shapeId="0" xr:uid="{53A7E8E0-C9A8-451A-B599-9ACE6D4AC7BB}">
      <text>
        <r>
          <rPr>
            <sz val="10"/>
            <color indexed="81"/>
            <rFont val="Lucida Console"/>
            <family val="3"/>
          </rPr>
          <t>_x000D_
REGISTROS VALVULAS E BOIAS</t>
        </r>
      </text>
    </comment>
    <comment ref="AC883" authorId="0" shapeId="0" xr:uid="{D6D899E4-A917-45F2-84C4-F7A3F16C4605}">
      <text>
        <r>
          <rPr>
            <sz val="10"/>
            <color indexed="81"/>
            <rFont val="Lucida Console"/>
            <family val="3"/>
          </rPr>
          <t>_x000D_
AF  9.756/23 | Vc 24.08.2023 | Saldo     50 | DAVOP COMERCIAL LTDA ( 44459 )</t>
        </r>
      </text>
    </comment>
    <comment ref="AG883" authorId="0" shapeId="0" xr:uid="{19A9B9FB-2045-4470-9FD1-ABFEA580E6F5}">
      <text>
        <r>
          <rPr>
            <sz val="10"/>
            <color indexed="81"/>
            <rFont val="Lucida Console"/>
            <family val="3"/>
          </rPr>
          <t>_x000D_
AF  9.756/23 | Vc 24.08.2023 | Saldo     50 | DAVOP COMERCIAL LTDA ( 44459 )</t>
        </r>
      </text>
    </comment>
    <comment ref="AW883" authorId="0" shapeId="0" xr:uid="{C9A41DFA-1866-47D0-8353-9624B89FBC64}">
      <text>
        <r>
          <rPr>
            <sz val="10"/>
            <color indexed="81"/>
            <rFont val="Lucida Console"/>
            <family val="3"/>
          </rPr>
          <t>Tempo de Estoque (Meses)_x000D_
_x000D_
156,0</t>
        </r>
      </text>
    </comment>
    <comment ref="A884" authorId="0" shapeId="0" xr:uid="{8A59837A-58A9-4C16-A9E8-BFEF791E22E3}">
      <text>
        <r>
          <rPr>
            <sz val="10"/>
            <color indexed="81"/>
            <rFont val="Lucida Console"/>
            <family val="3"/>
          </rPr>
          <t>_x000D_
95209</t>
        </r>
      </text>
    </comment>
    <comment ref="B884" authorId="0" shapeId="0" xr:uid="{89D9680E-3D6F-4D26-AF37-0A0200564530}">
      <text>
        <r>
          <rPr>
            <sz val="10"/>
            <color indexed="81"/>
            <rFont val="Lucida Console"/>
            <family val="3"/>
          </rPr>
          <t>DESCRIÇÃO DETALHADA_x000D_
VALVULA EM PVC PARA LAVATORIO 1" SEM LADRAO</t>
        </r>
      </text>
    </comment>
    <comment ref="G884" authorId="0" shapeId="0" xr:uid="{1DA67A87-2D5B-4200-83C5-B5927F9E9108}">
      <text>
        <r>
          <rPr>
            <sz val="10"/>
            <color indexed="81"/>
            <rFont val="Lucida Console"/>
            <family val="3"/>
          </rPr>
          <t>_x000D_
Últ estimativa : 150_x000D_
Enviada em     : 24.11.2020_x000D_
Ata - Venc     : 87/20 - 31.03.2021</t>
        </r>
      </text>
    </comment>
    <comment ref="O884" authorId="0" shapeId="0" xr:uid="{771FFA08-D9D7-466F-93EE-EF384FD0FF10}">
      <text>
        <r>
          <rPr>
            <sz val="10"/>
            <color indexed="81"/>
            <rFont val="Lucida Console"/>
            <family val="3"/>
          </rPr>
          <t>_x000D_
Pertencia a ATA nº 87/20_x000D_
Estimativa de Renovação enviada em 24.11.2020 - Qtd 150_x000D_
PE  10/20 lote 52_x000D_
30.04.20 = Processo conferido, finalizado.</t>
        </r>
      </text>
    </comment>
    <comment ref="W884" authorId="0" shapeId="0" xr:uid="{B5665113-55A4-484F-9C2A-A1BEEDBFB0D9}">
      <text>
        <r>
          <rPr>
            <sz val="10"/>
            <color indexed="81"/>
            <rFont val="Lucida Console"/>
            <family val="3"/>
          </rPr>
          <t>_x000D_
DM-Hidráulica</t>
        </r>
      </text>
    </comment>
    <comment ref="X884" authorId="0" shapeId="0" xr:uid="{EC569846-E62E-4604-B372-7517B1A51F92}">
      <text>
        <r>
          <rPr>
            <sz val="10"/>
            <color indexed="81"/>
            <rFont val="Lucida Console"/>
            <family val="3"/>
          </rPr>
          <t>_x000D_
MATERIAL HIDRAULICO, CANOS, TUBOS, MANGUEIRAS, CONEXOES E ACESS.</t>
        </r>
      </text>
    </comment>
    <comment ref="Y884" authorId="0" shapeId="0" xr:uid="{ADB4CF5E-371F-4B2C-946D-DDCBFB206721}">
      <text>
        <r>
          <rPr>
            <sz val="10"/>
            <color indexed="81"/>
            <rFont val="Lucida Console"/>
            <family val="3"/>
          </rPr>
          <t>_x000D_
REGISTROS VALVULAS E BOIAS</t>
        </r>
      </text>
    </comment>
    <comment ref="AW884" authorId="0" shapeId="0" xr:uid="{52C852A2-BCC5-4AAE-ADBC-3B2F4DCDD6F2}">
      <text>
        <r>
          <rPr>
            <sz val="10"/>
            <color indexed="81"/>
            <rFont val="Lucida Console"/>
            <family val="3"/>
          </rPr>
          <t>Tempo de Estoque (Meses)_x000D_
_x000D_
50,0</t>
        </r>
      </text>
    </comment>
    <comment ref="A885" authorId="0" shapeId="0" xr:uid="{FA05421B-400E-41F1-B765-81B360902890}">
      <text>
        <r>
          <rPr>
            <sz val="10"/>
            <color indexed="81"/>
            <rFont val="Lucida Console"/>
            <family val="3"/>
          </rPr>
          <t>_x000D_
132623</t>
        </r>
      </text>
    </comment>
    <comment ref="B885" authorId="0" shapeId="0" xr:uid="{9B785D53-621F-457A-8910-BA8464E1E82D}">
      <text>
        <r>
          <rPr>
            <sz val="10"/>
            <color indexed="81"/>
            <rFont val="Lucida Console"/>
            <family val="3"/>
          </rPr>
          <t>DESCRIÇÃO DETALHADA_x000D_
VASO SANITARIO INFANTIL, NA COR BRANCA, MATERIAL EM LOUCA NAS DIMENSOE: 30 X 31 X 41,5 CM (ALTURA/LARGURA/COMPRIMENTO)  MEDIDAS PODENDO VARIAR EM + / - 03 CM</t>
        </r>
      </text>
    </comment>
    <comment ref="G885" authorId="0" shapeId="0" xr:uid="{C0B9F962-5697-4A45-B050-4D902294EB2D}">
      <text>
        <r>
          <rPr>
            <sz val="10"/>
            <color indexed="81"/>
            <rFont val="Lucida Console"/>
            <family val="3"/>
          </rPr>
          <t>_x000D_
Últ estimativa : 80_x000D_
Enviada em     : 22.04.2021_x000D_
Ata - Venc     : 54/20 - 12.03.2021</t>
        </r>
      </text>
    </comment>
    <comment ref="O885" authorId="0" shapeId="0" xr:uid="{94A09A00-8F77-46F2-A80E-57F09ECE6992}">
      <text>
        <r>
          <rPr>
            <sz val="10"/>
            <color indexed="81"/>
            <rFont val="Lucida Console"/>
            <family val="3"/>
          </rPr>
          <t>_x000D_
Pertencia a ATA nº 54/20_x000D_
Estimativa de Renovação enviada em 22.04.2021 - Qtd 80_x000D_
PE  26/21 lote 25 (Impróspero)_x000D_
16.03.21 = Processo finalizado. Ata 105/21.</t>
        </r>
      </text>
    </comment>
    <comment ref="W885" authorId="0" shapeId="0" xr:uid="{FACE7426-D658-420C-9855-7B6155FA6B7B}">
      <text>
        <r>
          <rPr>
            <sz val="10"/>
            <color indexed="81"/>
            <rFont val="Lucida Console"/>
            <family val="3"/>
          </rPr>
          <t>_x000D_
DM-Construção</t>
        </r>
      </text>
    </comment>
    <comment ref="X885" authorId="0" shapeId="0" xr:uid="{C9741536-7BAD-4463-AD4E-E59EF3A3B06F}">
      <text>
        <r>
          <rPr>
            <sz val="10"/>
            <color indexed="81"/>
            <rFont val="Lucida Console"/>
            <family val="3"/>
          </rPr>
          <t>_x000D_
MAT.E EQUIP. P/ CONSTR.CIVIL E CONSERV. DE VIAS PUBL.</t>
        </r>
      </text>
    </comment>
    <comment ref="Y885" authorId="0" shapeId="0" xr:uid="{0E8D4A75-0D4E-4435-80BD-042551621B9D}">
      <text>
        <r>
          <rPr>
            <sz val="10"/>
            <color indexed="81"/>
            <rFont val="Lucida Console"/>
            <family val="3"/>
          </rPr>
          <t>_x000D_
BACIAS SANITARIAS E MICTORIOS</t>
        </r>
      </text>
    </comment>
    <comment ref="AW885" authorId="0" shapeId="0" xr:uid="{9D33CB7F-291E-498F-9748-FCAAA5D9EFA2}">
      <text>
        <r>
          <rPr>
            <sz val="10"/>
            <color indexed="81"/>
            <rFont val="Lucida Console"/>
            <family val="3"/>
          </rPr>
          <t>Tempo de Estoque (Meses)_x000D_
_x000D_
65,0</t>
        </r>
      </text>
    </comment>
    <comment ref="A886" authorId="0" shapeId="0" xr:uid="{8B84FDCD-8718-4D7A-A898-79214AF38C38}">
      <text>
        <r>
          <rPr>
            <sz val="10"/>
            <color indexed="81"/>
            <rFont val="Lucida Console"/>
            <family val="3"/>
          </rPr>
          <t>_x000D_
13192</t>
        </r>
      </text>
    </comment>
    <comment ref="B886" authorId="0" shapeId="0" xr:uid="{7F41F8AA-8F63-433D-8083-865CF768F9F4}">
      <text>
        <r>
          <rPr>
            <sz val="10"/>
            <color indexed="81"/>
            <rFont val="Lucida Console"/>
            <family val="3"/>
          </rPr>
          <t>DESCRIÇÃO DETALHADA_x000D_
VASO SANITARIO SIFONADO CONVENCIONAL DE LOUÇA PADRAO POPULAR NA COR BRANCA</t>
        </r>
      </text>
    </comment>
    <comment ref="G886" authorId="0" shapeId="0" xr:uid="{3D2363A4-88FB-4296-8A7D-98363E3CC79C}">
      <text>
        <r>
          <rPr>
            <sz val="10"/>
            <color indexed="81"/>
            <rFont val="Lucida Console"/>
            <family val="3"/>
          </rPr>
          <t>_x000D_
Últ estimativa : 50_x000D_
Enviada em     : 17.12.2020_x000D_
Ata - Venc     : 161/21 - 06.07.2022</t>
        </r>
      </text>
    </comment>
    <comment ref="O886" authorId="0" shapeId="0" xr:uid="{F24FEB78-CDA6-4C02-9E16-03B9C0DAC11F}">
      <text>
        <r>
          <rPr>
            <sz val="10"/>
            <color indexed="81"/>
            <rFont val="Lucida Console"/>
            <family val="3"/>
          </rPr>
          <t>_x000D_
Pertencia a ATA nº 161/21_x000D_
Estimativa de Renovação enviada em 17.12.2020 - Qtd 50_x000D_
PE  88/21 lote _x000D_
01.06.21 = Processo finalizado. Ata 161/21</t>
        </r>
      </text>
    </comment>
    <comment ref="W886" authorId="0" shapeId="0" xr:uid="{3B9E678A-1403-4C27-8B76-2BD2BE43598F}">
      <text>
        <r>
          <rPr>
            <sz val="10"/>
            <color indexed="81"/>
            <rFont val="Lucida Console"/>
            <family val="3"/>
          </rPr>
          <t>_x000D_
DM-Construção</t>
        </r>
      </text>
    </comment>
    <comment ref="X886" authorId="0" shapeId="0" xr:uid="{2DE1037D-0572-4664-B93E-75B3F129025C}">
      <text>
        <r>
          <rPr>
            <sz val="10"/>
            <color indexed="81"/>
            <rFont val="Lucida Console"/>
            <family val="3"/>
          </rPr>
          <t>_x000D_
MAT.E EQUIP. P/ CONSTR.CIVIL E CONSERV. DE VIAS PUBL.</t>
        </r>
      </text>
    </comment>
    <comment ref="Y886" authorId="0" shapeId="0" xr:uid="{0C0F912E-36F7-4578-86D9-06BE148F32CB}">
      <text>
        <r>
          <rPr>
            <sz val="10"/>
            <color indexed="81"/>
            <rFont val="Lucida Console"/>
            <family val="3"/>
          </rPr>
          <t>_x000D_
BACIAS SANITARIAS E MICTORIOS</t>
        </r>
      </text>
    </comment>
    <comment ref="AW886" authorId="0" shapeId="0" xr:uid="{D184E3A9-824C-42AD-AEE8-EABF96899867}">
      <text>
        <r>
          <rPr>
            <sz val="10"/>
            <color indexed="81"/>
            <rFont val="Lucida Console"/>
            <family val="3"/>
          </rPr>
          <t>Tempo de Estoque (Meses)_x000D_
_x000D_
39,0</t>
        </r>
      </text>
    </comment>
    <comment ref="A887" authorId="0" shapeId="0" xr:uid="{735B9768-D1B3-41A2-A5C5-95E646D5EE86}">
      <text>
        <r>
          <rPr>
            <sz val="10"/>
            <color indexed="81"/>
            <rFont val="Lucida Console"/>
            <family val="3"/>
          </rPr>
          <t>_x000D_
42854</t>
        </r>
      </text>
    </comment>
    <comment ref="B887" authorId="0" shapeId="0" xr:uid="{FF520E2B-1411-44EC-9278-CBFB790AACE4}">
      <text>
        <r>
          <rPr>
            <sz val="10"/>
            <color indexed="81"/>
            <rFont val="Lucida Console"/>
            <family val="3"/>
          </rPr>
          <t>DESCRIÇÃO DETALHADA_x000D_
VELA(REFIL), P/FILTRO MOD. AP 055, EM POLIPROPILENO, COMP. 250MM, ONDE DEVERA CONSTAR NA EMBALAGEM  ESPECIFICACAO TECNICA DETALHADA(GRAU DE RETENCAO DE IMPUREZAS)</t>
        </r>
      </text>
    </comment>
    <comment ref="G887" authorId="0" shapeId="0" xr:uid="{7358654D-4E90-445A-9E12-8B1DE642F063}">
      <text>
        <r>
          <rPr>
            <sz val="10"/>
            <color indexed="81"/>
            <rFont val="Lucida Console"/>
            <family val="3"/>
          </rPr>
          <t>_x000D_
Últ estimativa : 500_x000D_
Enviada em     : 24.11.2020_x000D_
Ata - Venc     : 87/20 - 31.03.2021</t>
        </r>
      </text>
    </comment>
    <comment ref="O887" authorId="0" shapeId="0" xr:uid="{758298FF-E3C4-42B1-8598-79A3ED18610B}">
      <text>
        <r>
          <rPr>
            <sz val="10"/>
            <color indexed="81"/>
            <rFont val="Lucida Console"/>
            <family val="3"/>
          </rPr>
          <t>_x000D_
Pertencia a ATA nº 87/20_x000D_
Estimativa de Renovação enviada em 24.11.2020 - Qtd 500_x000D_
PE  10/20 lote 25_x000D_
30.04.20 = Processo conferido, finalizado.</t>
        </r>
      </text>
    </comment>
    <comment ref="W887" authorId="0" shapeId="0" xr:uid="{5F0D1F14-61B6-49C7-B1A9-1DD1C4BDA06B}">
      <text>
        <r>
          <rPr>
            <sz val="10"/>
            <color indexed="81"/>
            <rFont val="Lucida Console"/>
            <family val="3"/>
          </rPr>
          <t>_x000D_
Administrativo</t>
        </r>
      </text>
    </comment>
    <comment ref="X887" authorId="0" shapeId="0" xr:uid="{199D4021-1373-4481-B412-A7EDD30BB153}">
      <text>
        <r>
          <rPr>
            <sz val="10"/>
            <color indexed="81"/>
            <rFont val="Lucida Console"/>
            <family val="3"/>
          </rPr>
          <t>_x000D_
EQUIP. P/REFR. PURIF. ADUCAO DE AGUA E TRAT. DE ESGOTO</t>
        </r>
      </text>
    </comment>
    <comment ref="Y887" authorId="0" shapeId="0" xr:uid="{8D693552-E780-4D8A-BDEC-F6C2F7C610F3}">
      <text>
        <r>
          <rPr>
            <sz val="10"/>
            <color indexed="81"/>
            <rFont val="Lucida Console"/>
            <family val="3"/>
          </rPr>
          <t>_x000D_
TRATAMENTO E MANUTENCAO DE AGUA EQUIP. PCS. E ACES.</t>
        </r>
      </text>
    </comment>
    <comment ref="AC887" authorId="0" shapeId="0" xr:uid="{513B2BCE-9459-4E95-A47C-5BFD2497E23B}">
      <text>
        <r>
          <rPr>
            <sz val="10"/>
            <color indexed="81"/>
            <rFont val="Lucida Console"/>
            <family val="3"/>
          </rPr>
          <t>_x000D_
AF  9.670/23 | Vc 24.08.2023 | Saldo    500 | DAVOP COMERCIAL LTDA ( 44459 )</t>
        </r>
      </text>
    </comment>
    <comment ref="AG887" authorId="0" shapeId="0" xr:uid="{0C2F50F4-8AEA-4AA1-ABDE-D7C375A830AD}">
      <text>
        <r>
          <rPr>
            <sz val="10"/>
            <color indexed="81"/>
            <rFont val="Lucida Console"/>
            <family val="3"/>
          </rPr>
          <t>_x000D_
AF  9.670/23 | Vc 24.08.2023 | Saldo    500 | DAVOP COMERCIAL LTDA ( 44459 )</t>
        </r>
      </text>
    </comment>
    <comment ref="AW887" authorId="0" shapeId="0" xr:uid="{206D4FB7-7B5F-40C1-8C25-CBFF3F819F21}">
      <text>
        <r>
          <rPr>
            <sz val="10"/>
            <color indexed="81"/>
            <rFont val="Lucida Console"/>
            <family val="3"/>
          </rPr>
          <t>Tempo de Estoque (Meses)_x000D_
_x000D_
894,0</t>
        </r>
      </text>
    </comment>
    <comment ref="A888" authorId="0" shapeId="0" xr:uid="{DFF0FB3A-0901-4D40-A325-4E31E7259145}">
      <text>
        <r>
          <rPr>
            <sz val="10"/>
            <color indexed="81"/>
            <rFont val="Lucida Console"/>
            <family val="3"/>
          </rPr>
          <t>_x000D_
54026</t>
        </r>
      </text>
    </comment>
    <comment ref="B888" authorId="0" shapeId="0" xr:uid="{10A42D45-CDED-4607-9274-A789849C2B97}">
      <text>
        <r>
          <rPr>
            <sz val="10"/>
            <color indexed="81"/>
            <rFont val="Lucida Console"/>
            <family val="3"/>
          </rPr>
          <t>DESCRIÇÃO DETALHADA_x000D_
VERGALHAO ROSQUEADO DE 1/4" X 3 METROS</t>
        </r>
      </text>
    </comment>
    <comment ref="W888" authorId="0" shapeId="0" xr:uid="{75F820CC-B9EC-4ADC-BD22-3B9ADB9AA169}">
      <text>
        <r>
          <rPr>
            <sz val="10"/>
            <color indexed="81"/>
            <rFont val="Lucida Console"/>
            <family val="3"/>
          </rPr>
          <t>_x000D_
DM-Elétrica</t>
        </r>
      </text>
    </comment>
    <comment ref="X888" authorId="0" shapeId="0" xr:uid="{3242ED0B-69D0-4339-A213-890EC2630148}">
      <text>
        <r>
          <rPr>
            <sz val="10"/>
            <color indexed="81"/>
            <rFont val="Lucida Console"/>
            <family val="3"/>
          </rPr>
          <t>_x000D_
EQUIP. MAT. P/ GERACAO, TRANSM. DISTR. RETIF...</t>
        </r>
      </text>
    </comment>
    <comment ref="Y888" authorId="0" shapeId="0" xr:uid="{7524A180-ECFD-482C-9CBF-F6D6450AFE18}">
      <text>
        <r>
          <rPr>
            <sz val="10"/>
            <color indexed="81"/>
            <rFont val="Lucida Console"/>
            <family val="3"/>
          </rPr>
          <t>_x000D_
ELETRODUTOS E ACESSORIOS</t>
        </r>
      </text>
    </comment>
    <comment ref="AW888" authorId="0" shapeId="0" xr:uid="{DFCC378A-AC40-46CE-A4B4-7E0BB7AC33E6}">
      <text>
        <r>
          <rPr>
            <sz val="10"/>
            <color indexed="81"/>
            <rFont val="Lucida Console"/>
            <family val="3"/>
          </rPr>
          <t>Tempo de Estoque (Meses)_x000D_
_x000D_
125,0</t>
        </r>
      </text>
    </comment>
    <comment ref="A889" authorId="0" shapeId="0" xr:uid="{A9E1319F-2AB3-4A53-8F03-0F7B4752B1CA}">
      <text>
        <r>
          <rPr>
            <sz val="10"/>
            <color indexed="81"/>
            <rFont val="Lucida Console"/>
            <family val="3"/>
          </rPr>
          <t>_x000D_
141270</t>
        </r>
      </text>
    </comment>
    <comment ref="B889" authorId="0" shapeId="0" xr:uid="{903BEE7F-9D54-4177-8BDD-E1DE014E7D0E}">
      <text>
        <r>
          <rPr>
            <sz val="10"/>
            <color indexed="81"/>
            <rFont val="Lucida Console"/>
            <family val="3"/>
          </rPr>
          <t>DESCRIÇÃO DETALHADA_x000D_
VERNIZ SINTETICO MARITIMO BRILHANTE, LINHA PREMIUM, GALAO COM 3,6 LITROS, USO INTERIOR E EXTERIOR, COR TRANSPARENTE , PARA DILUICAO A BASE DE SOLVENTE</t>
        </r>
      </text>
    </comment>
    <comment ref="W889" authorId="0" shapeId="0" xr:uid="{ED852292-A6FF-487C-AD9A-ED2D48D987E0}">
      <text>
        <r>
          <rPr>
            <sz val="10"/>
            <color indexed="81"/>
            <rFont val="Lucida Console"/>
            <family val="3"/>
          </rPr>
          <t>_x000D_
DM-Pintura</t>
        </r>
      </text>
    </comment>
    <comment ref="X889" authorId="0" shapeId="0" xr:uid="{D5094D9B-49DF-46F6-8E90-11737A217BAD}">
      <text>
        <r>
          <rPr>
            <sz val="10"/>
            <color indexed="81"/>
            <rFont val="Lucida Console"/>
            <family val="3"/>
          </rPr>
          <t>_x000D_
EQUIP. E MATERIAIS P/PINTURAS E IMPERMEABILIZACAO</t>
        </r>
      </text>
    </comment>
    <comment ref="Y889" authorId="0" shapeId="0" xr:uid="{EF7D69AF-E373-4E49-8FA9-4628417E285F}">
      <text>
        <r>
          <rPr>
            <sz val="10"/>
            <color indexed="81"/>
            <rFont val="Lucida Console"/>
            <family val="3"/>
          </rPr>
          <t>_x000D_
VERNIZES PRIMERS E TINTAS PARA SOLO</t>
        </r>
      </text>
    </comment>
    <comment ref="AW889" authorId="0" shapeId="0" xr:uid="{D426E7CB-B390-4F77-8421-2698B9054FE1}">
      <text>
        <r>
          <rPr>
            <sz val="10"/>
            <color indexed="81"/>
            <rFont val="Lucida Console"/>
            <family val="3"/>
          </rPr>
          <t>Tempo de Estoque (Meses)_x000D_
_x000D_
0,0</t>
        </r>
      </text>
    </comment>
    <comment ref="A890" authorId="0" shapeId="0" xr:uid="{823095B5-F1BC-49CB-9233-4D018956636D}">
      <text>
        <r>
          <rPr>
            <sz val="10"/>
            <color indexed="81"/>
            <rFont val="Lucida Console"/>
            <family val="3"/>
          </rPr>
          <t>_x000D_
77557</t>
        </r>
      </text>
    </comment>
    <comment ref="B890" authorId="0" shapeId="0" xr:uid="{3B5E23DA-7C8C-4DE4-952B-3AF5B9623696}">
      <text>
        <r>
          <rPr>
            <sz val="10"/>
            <color indexed="81"/>
            <rFont val="Lucida Console"/>
            <family val="3"/>
          </rPr>
          <t>DESCRIÇÃO DETALHADA_x000D_
VIGA DE GARAPEIRA BRUTA - 0,06 X 0,16 X 5,00 M COMPRIMENTO</t>
        </r>
      </text>
    </comment>
    <comment ref="G890" authorId="0" shapeId="0" xr:uid="{57BE2440-D357-4E77-9AEA-8D8CDC3B02C9}">
      <text>
        <r>
          <rPr>
            <sz val="10"/>
            <color indexed="81"/>
            <rFont val="Lucida Console"/>
            <family val="3"/>
          </rPr>
          <t>_x000D_
Últ estimativa : 0_x000D_
Enviada em     : 19.05.2021_x000D_
Ata - Venc     : 194/20 - 07.09.2021</t>
        </r>
      </text>
    </comment>
    <comment ref="O890" authorId="0" shapeId="0" xr:uid="{6E69CB97-6E2C-4592-AD72-211400774492}">
      <text>
        <r>
          <rPr>
            <sz val="10"/>
            <color indexed="81"/>
            <rFont val="Lucida Console"/>
            <family val="3"/>
          </rPr>
          <t>_x000D_
Pertencia a ATA nº 194/20_x000D_
Estimativa de Renovação enviada em 19.05.2021 - Qtd _x000D_
PP 111/19 lote _x000D_
18.09.19 = Área técnica respondeu recurso</t>
        </r>
      </text>
    </comment>
    <comment ref="W890" authorId="0" shapeId="0" xr:uid="{C5E708A1-745B-4A94-87F7-3811895F36F8}">
      <text>
        <r>
          <rPr>
            <sz val="10"/>
            <color indexed="81"/>
            <rFont val="Lucida Console"/>
            <family val="3"/>
          </rPr>
          <t>_x000D_
DM-Construção</t>
        </r>
      </text>
    </comment>
    <comment ref="X890" authorId="0" shapeId="0" xr:uid="{1F826D5B-904C-4609-A030-8637189479C4}">
      <text>
        <r>
          <rPr>
            <sz val="10"/>
            <color indexed="81"/>
            <rFont val="Lucida Console"/>
            <family val="3"/>
          </rPr>
          <t>_x000D_
MADEIRAS,LAMINADOS,COMPENSADOS E AGLOMERADOS</t>
        </r>
      </text>
    </comment>
    <comment ref="Y890" authorId="0" shapeId="0" xr:uid="{4D960CA2-8FD7-4880-88C0-260217DDA417}">
      <text>
        <r>
          <rPr>
            <sz val="10"/>
            <color indexed="81"/>
            <rFont val="Lucida Console"/>
            <family val="3"/>
          </rPr>
          <t>_x000D_
PONTALETES, CAIBROS, PRANCHAS E VIGAS</t>
        </r>
      </text>
    </comment>
    <comment ref="AW890" authorId="0" shapeId="0" xr:uid="{81FF0D10-A7DE-4877-9B96-CB8040896552}">
      <text>
        <r>
          <rPr>
            <sz val="10"/>
            <color indexed="81"/>
            <rFont val="Lucida Console"/>
            <family val="3"/>
          </rPr>
          <t>Tempo de Estoque (Meses)_x000D_
_x000D_
186,0</t>
        </r>
      </text>
    </comment>
    <comment ref="A891" authorId="0" shapeId="0" xr:uid="{60718D06-998E-4F0B-8FAE-76FEC8013C32}">
      <text>
        <r>
          <rPr>
            <sz val="10"/>
            <color indexed="81"/>
            <rFont val="Lucida Console"/>
            <family val="3"/>
          </rPr>
          <t>_x000D_
74909</t>
        </r>
      </text>
    </comment>
    <comment ref="B891" authorId="0" shapeId="0" xr:uid="{DED5AAD8-807F-4292-B92B-C6FBDBE24A48}">
      <text>
        <r>
          <rPr>
            <sz val="10"/>
            <color indexed="81"/>
            <rFont val="Lucida Console"/>
            <family val="3"/>
          </rPr>
          <t>DESCRIÇÃO DETALHADA_x000D_
VIGA DE GARAPEIRA BRUTA - 6 CM X 12 CM X 5,00 M COMPRIMENTO</t>
        </r>
      </text>
    </comment>
    <comment ref="G891" authorId="0" shapeId="0" xr:uid="{4C46BCE8-2B7A-433E-BB0E-DCA76B39B12B}">
      <text>
        <r>
          <rPr>
            <sz val="10"/>
            <color indexed="81"/>
            <rFont val="Lucida Console"/>
            <family val="3"/>
          </rPr>
          <t>_x000D_
Últ estimativa : 100_x000D_
Enviada em     : 19.05.2021_x000D_
Ata - Venc     : 194/20 - 07.09.2021</t>
        </r>
      </text>
    </comment>
    <comment ref="O891" authorId="0" shapeId="0" xr:uid="{964DEF26-381C-4A99-9510-89CE824FF4AC}">
      <text>
        <r>
          <rPr>
            <sz val="10"/>
            <color indexed="81"/>
            <rFont val="Lucida Console"/>
            <family val="3"/>
          </rPr>
          <t>_x000D_
Pertencia a ATA nº 194/20_x000D_
Estimativa de Renovação enviada em 19.05.2021 - Qtd 100_x000D_
PP 111/19 lote _x000D_
18.09.19 = Área técnica respondeu recurso</t>
        </r>
      </text>
    </comment>
    <comment ref="W891" authorId="0" shapeId="0" xr:uid="{F2371EB5-DC20-4BF9-92DD-ED0C561C4DA2}">
      <text>
        <r>
          <rPr>
            <sz val="10"/>
            <color indexed="81"/>
            <rFont val="Lucida Console"/>
            <family val="3"/>
          </rPr>
          <t>_x000D_
DM-Construção</t>
        </r>
      </text>
    </comment>
    <comment ref="X891" authorId="0" shapeId="0" xr:uid="{85EC614B-A2F2-48A1-815A-A13890C86C23}">
      <text>
        <r>
          <rPr>
            <sz val="10"/>
            <color indexed="81"/>
            <rFont val="Lucida Console"/>
            <family val="3"/>
          </rPr>
          <t>_x000D_
MADEIRAS,LAMINADOS,COMPENSADOS E AGLOMERADOS</t>
        </r>
      </text>
    </comment>
    <comment ref="Y891" authorId="0" shapeId="0" xr:uid="{224F638B-6794-4383-90F4-3544A6B448C3}">
      <text>
        <r>
          <rPr>
            <sz val="10"/>
            <color indexed="81"/>
            <rFont val="Lucida Console"/>
            <family val="3"/>
          </rPr>
          <t>_x000D_
PONTALETES, CAIBROS, PRANCHAS E VIGAS</t>
        </r>
      </text>
    </comment>
    <comment ref="AW891" authorId="0" shapeId="0" xr:uid="{A9E80947-38EA-4FE3-AE88-E4F49D889E26}">
      <text>
        <r>
          <rPr>
            <sz val="10"/>
            <color indexed="81"/>
            <rFont val="Lucida Console"/>
            <family val="3"/>
          </rPr>
          <t>Tempo de Estoque (Meses)_x000D_
_x000D_
400,0</t>
        </r>
      </text>
    </comment>
    <comment ref="A892" authorId="0" shapeId="0" xr:uid="{35EAD15B-03CA-4C94-83D5-735A520D1B60}">
      <text>
        <r>
          <rPr>
            <sz val="10"/>
            <color indexed="81"/>
            <rFont val="Lucida Console"/>
            <family val="3"/>
          </rPr>
          <t>_x000D_
77554</t>
        </r>
      </text>
    </comment>
    <comment ref="B892" authorId="0" shapeId="0" xr:uid="{FB4401C4-87B2-4A87-B5AC-B2D4415DE9A3}">
      <text>
        <r>
          <rPr>
            <sz val="10"/>
            <color indexed="81"/>
            <rFont val="Lucida Console"/>
            <family val="3"/>
          </rPr>
          <t>DESCRIÇÃO DETALHADA_x000D_
VIGA DE GARAPEIRA BRUTA - 6 CM X 12 CM X 5,50 M COMPRIMENTO</t>
        </r>
      </text>
    </comment>
    <comment ref="G892" authorId="0" shapeId="0" xr:uid="{1215B471-B5DF-44EF-A826-E39792094ECA}">
      <text>
        <r>
          <rPr>
            <sz val="10"/>
            <color indexed="81"/>
            <rFont val="Lucida Console"/>
            <family val="3"/>
          </rPr>
          <t>_x000D_
Últ estimativa : 100_x000D_
Enviada em     : 19.05.2021_x000D_
Ata - Venc     : 194/20 - 07.09.2021</t>
        </r>
      </text>
    </comment>
    <comment ref="O892" authorId="0" shapeId="0" xr:uid="{B4D5E02B-C86D-432C-A667-BEDCAB368FE6}">
      <text>
        <r>
          <rPr>
            <sz val="10"/>
            <color indexed="81"/>
            <rFont val="Lucida Console"/>
            <family val="3"/>
          </rPr>
          <t>_x000D_
Pertencia a ATA nº 194/20_x000D_
Estimativa de Renovação enviada em 19.05.2021 - Qtd 100_x000D_
PP 111/19 lote _x000D_
18.09.19 = Área técnica respondeu recurso</t>
        </r>
      </text>
    </comment>
    <comment ref="W892" authorId="0" shapeId="0" xr:uid="{20AE07A5-265D-4B3A-9FE9-BDDA17C240C1}">
      <text>
        <r>
          <rPr>
            <sz val="10"/>
            <color indexed="81"/>
            <rFont val="Lucida Console"/>
            <family val="3"/>
          </rPr>
          <t>_x000D_
DM-Construção</t>
        </r>
      </text>
    </comment>
    <comment ref="X892" authorId="0" shapeId="0" xr:uid="{7B5D5A52-497B-496E-BA34-8E799FADAE01}">
      <text>
        <r>
          <rPr>
            <sz val="10"/>
            <color indexed="81"/>
            <rFont val="Lucida Console"/>
            <family val="3"/>
          </rPr>
          <t>_x000D_
MADEIRAS,LAMINADOS,COMPENSADOS E AGLOMERADOS</t>
        </r>
      </text>
    </comment>
    <comment ref="Y892" authorId="0" shapeId="0" xr:uid="{E0FB8E9A-88F8-4804-8927-F3413831A510}">
      <text>
        <r>
          <rPr>
            <sz val="10"/>
            <color indexed="81"/>
            <rFont val="Lucida Console"/>
            <family val="3"/>
          </rPr>
          <t>_x000D_
PONTALETES, CAIBROS, PRANCHAS E VIGAS</t>
        </r>
      </text>
    </comment>
    <comment ref="AW892" authorId="0" shapeId="0" xr:uid="{A4154BE8-E31E-467D-BA45-44237621B33F}">
      <text>
        <r>
          <rPr>
            <sz val="10"/>
            <color indexed="81"/>
            <rFont val="Lucida Console"/>
            <family val="3"/>
          </rPr>
          <t>Tempo de Estoque (Meses)_x000D_
_x000D_
24,0</t>
        </r>
      </text>
    </comment>
    <comment ref="A893" authorId="0" shapeId="0" xr:uid="{588830B6-7C88-461F-85CD-9EECB2F23264}">
      <text>
        <r>
          <rPr>
            <sz val="10"/>
            <color indexed="81"/>
            <rFont val="Lucida Console"/>
            <family val="3"/>
          </rPr>
          <t>_x000D_
74911</t>
        </r>
      </text>
    </comment>
    <comment ref="B893" authorId="0" shapeId="0" xr:uid="{696CC897-9162-4EC4-AF83-98EBF3884106}">
      <text>
        <r>
          <rPr>
            <sz val="10"/>
            <color indexed="81"/>
            <rFont val="Lucida Console"/>
            <family val="3"/>
          </rPr>
          <t>DESCRIÇÃO DETALHADA_x000D_
VIGA DE GARAPEIRA BRUTA - 6 X 12 CM X 4,50 M COMPRIMENTO</t>
        </r>
      </text>
    </comment>
    <comment ref="G893" authorId="0" shapeId="0" xr:uid="{BCACC7E5-CE64-4D70-8CDB-C5DB216CD0D3}">
      <text>
        <r>
          <rPr>
            <sz val="10"/>
            <color indexed="81"/>
            <rFont val="Lucida Console"/>
            <family val="3"/>
          </rPr>
          <t>_x000D_
Últ estimativa : 300_x000D_
Enviada em     : 19.05.2021_x000D_
Ata - Venc     : 194/20 - 07.09.2021</t>
        </r>
      </text>
    </comment>
    <comment ref="O893" authorId="0" shapeId="0" xr:uid="{0788F8A1-C90F-421B-A42D-64C0B80F0A61}">
      <text>
        <r>
          <rPr>
            <sz val="10"/>
            <color indexed="81"/>
            <rFont val="Lucida Console"/>
            <family val="3"/>
          </rPr>
          <t>_x000D_
Pertencia a ATA nº 194/20_x000D_
Estimativa de Renovação enviada em 19.05.2021 - Qtd 300_x000D_
PP 111/19 lote _x000D_
18.09.19 = Área técnica respondeu recurso</t>
        </r>
      </text>
    </comment>
    <comment ref="W893" authorId="0" shapeId="0" xr:uid="{93C9B4EF-20DE-4FD3-9C6E-084E2F1ACD64}">
      <text>
        <r>
          <rPr>
            <sz val="10"/>
            <color indexed="81"/>
            <rFont val="Lucida Console"/>
            <family val="3"/>
          </rPr>
          <t>_x000D_
DM-Construção</t>
        </r>
      </text>
    </comment>
    <comment ref="X893" authorId="0" shapeId="0" xr:uid="{F4DF5665-7068-4D3F-9017-D5AFB2365E07}">
      <text>
        <r>
          <rPr>
            <sz val="10"/>
            <color indexed="81"/>
            <rFont val="Lucida Console"/>
            <family val="3"/>
          </rPr>
          <t>_x000D_
MADEIRAS,LAMINADOS,COMPENSADOS E AGLOMERADOS</t>
        </r>
      </text>
    </comment>
    <comment ref="Y893" authorId="0" shapeId="0" xr:uid="{089DB840-7B85-47FA-A657-12DB2840BC7F}">
      <text>
        <r>
          <rPr>
            <sz val="10"/>
            <color indexed="81"/>
            <rFont val="Lucida Console"/>
            <family val="3"/>
          </rPr>
          <t>_x000D_
PONTALETES, CAIBROS, PRANCHAS E VIGAS</t>
        </r>
      </text>
    </comment>
    <comment ref="AW893" authorId="0" shapeId="0" xr:uid="{1FF3119B-0564-4889-8DB7-E6F36EE1304B}">
      <text>
        <r>
          <rPr>
            <sz val="10"/>
            <color indexed="81"/>
            <rFont val="Lucida Console"/>
            <family val="3"/>
          </rPr>
          <t>Tempo de Estoque (Meses)_x000D_
_x000D_
185,0</t>
        </r>
      </text>
    </comment>
    <comment ref="A894" authorId="0" shapeId="0" xr:uid="{A4995BCC-A488-4DBE-849C-681F7E626317}">
      <text>
        <r>
          <rPr>
            <sz val="10"/>
            <color indexed="81"/>
            <rFont val="Lucida Console"/>
            <family val="3"/>
          </rPr>
          <t>_x000D_
82185</t>
        </r>
      </text>
    </comment>
    <comment ref="B894" authorId="0" shapeId="0" xr:uid="{AD832F38-E53F-434B-8818-76ACA58379D0}">
      <text>
        <r>
          <rPr>
            <sz val="10"/>
            <color indexed="81"/>
            <rFont val="Lucida Console"/>
            <family val="3"/>
          </rPr>
          <t>DESCRIÇÃO DETALHADA_x000D_
VIGA DE GARAPEIRA BRUTA - 60MM X 160MM X 6,00 M COMPRIMENTO</t>
        </r>
      </text>
    </comment>
    <comment ref="G894" authorId="0" shapeId="0" xr:uid="{3D09E805-52D9-4AF8-AC56-DC2A38D8636B}">
      <text>
        <r>
          <rPr>
            <sz val="10"/>
            <color indexed="81"/>
            <rFont val="Lucida Console"/>
            <family val="3"/>
          </rPr>
          <t>_x000D_
Últ estimativa : 0_x000D_
Enviada em     : 19.05.2021_x000D_
Ata - Venc     : 194/20 - 07.09.2021</t>
        </r>
      </text>
    </comment>
    <comment ref="O894" authorId="0" shapeId="0" xr:uid="{B52A5B8D-E3DE-4757-A1C8-6B49EAFCB2BD}">
      <text>
        <r>
          <rPr>
            <sz val="10"/>
            <color indexed="81"/>
            <rFont val="Lucida Console"/>
            <family val="3"/>
          </rPr>
          <t>_x000D_
Pertencia a ATA nº 194/20_x000D_
Estimativa de Renovação enviada em 19.05.2021 - Qtd _x000D_
PP 111/19 lote _x000D_
18.09.19 = Área técnica respondeu recurso</t>
        </r>
      </text>
    </comment>
    <comment ref="W894" authorId="0" shapeId="0" xr:uid="{F9FD8D26-2685-4810-9B0F-D58B78872919}">
      <text>
        <r>
          <rPr>
            <sz val="10"/>
            <color indexed="81"/>
            <rFont val="Lucida Console"/>
            <family val="3"/>
          </rPr>
          <t>_x000D_
DM-Construção</t>
        </r>
      </text>
    </comment>
    <comment ref="X894" authorId="0" shapeId="0" xr:uid="{C0F2D553-C67A-45AA-AA34-6B8988103CC4}">
      <text>
        <r>
          <rPr>
            <sz val="10"/>
            <color indexed="81"/>
            <rFont val="Lucida Console"/>
            <family val="3"/>
          </rPr>
          <t>_x000D_
MADEIRAS,LAMINADOS,COMPENSADOS E AGLOMERADOS</t>
        </r>
      </text>
    </comment>
    <comment ref="Y894" authorId="0" shapeId="0" xr:uid="{C51D11AA-2460-4247-87F3-C2776CFFBFDA}">
      <text>
        <r>
          <rPr>
            <sz val="10"/>
            <color indexed="81"/>
            <rFont val="Lucida Console"/>
            <family val="3"/>
          </rPr>
          <t>_x000D_
PONTALETES, CAIBROS, PRANCHAS E VIGAS</t>
        </r>
      </text>
    </comment>
    <comment ref="AW894" authorId="0" shapeId="0" xr:uid="{093714B0-DDE7-4275-BC46-D9766886ADD8}">
      <text>
        <r>
          <rPr>
            <sz val="10"/>
            <color indexed="81"/>
            <rFont val="Lucida Console"/>
            <family val="3"/>
          </rPr>
          <t>Tempo de Estoque (Meses)_x000D_
_x000D_
159,0</t>
        </r>
      </text>
    </comment>
    <comment ref="A895" authorId="0" shapeId="0" xr:uid="{5E6CFA85-365E-4886-83B4-DE05690FFCED}">
      <text>
        <r>
          <rPr>
            <sz val="10"/>
            <color indexed="81"/>
            <rFont val="Lucida Console"/>
            <family val="3"/>
          </rPr>
          <t>_x000D_
114852</t>
        </r>
      </text>
    </comment>
    <comment ref="B895" authorId="0" shapeId="0" xr:uid="{4542A125-E916-489C-9FAE-7CB3F99A8E38}">
      <text>
        <r>
          <rPr>
            <sz val="10"/>
            <color indexed="81"/>
            <rFont val="Lucida Console"/>
            <family val="3"/>
          </rPr>
          <t>DESCRIÇÃO DETALHADA_x000D_
VIGA DE GARAPEIRA BRUTA - 60MM X 160MM X 6,50 M COMPRIMENTO</t>
        </r>
      </text>
    </comment>
    <comment ref="G895" authorId="0" shapeId="0" xr:uid="{056C36E3-2972-4758-AB2C-58C281C4714B}">
      <text>
        <r>
          <rPr>
            <sz val="10"/>
            <color indexed="81"/>
            <rFont val="Lucida Console"/>
            <family val="3"/>
          </rPr>
          <t>_x000D_
Últ estimativa : 0_x000D_
Enviada em     : 19.05.2021_x000D_
Ata - Venc     : 194/20 - 07.09.2021</t>
        </r>
      </text>
    </comment>
    <comment ref="O895" authorId="0" shapeId="0" xr:uid="{FDDC5C21-7839-43A7-B59A-A017BB0C544F}">
      <text>
        <r>
          <rPr>
            <sz val="10"/>
            <color indexed="81"/>
            <rFont val="Lucida Console"/>
            <family val="3"/>
          </rPr>
          <t>_x000D_
Pertencia a ATA nº 194/20_x000D_
Estimativa de Renovação enviada em 19.05.2021 - Qtd _x000D_
PP 111/19 lote _x000D_
18.09.19 = Área técnica respondeu recurso</t>
        </r>
      </text>
    </comment>
    <comment ref="W895" authorId="0" shapeId="0" xr:uid="{90A4DF68-560C-4B7C-BF3C-548E9D13306E}">
      <text>
        <r>
          <rPr>
            <sz val="10"/>
            <color indexed="81"/>
            <rFont val="Lucida Console"/>
            <family val="3"/>
          </rPr>
          <t>_x000D_
DM-Construção</t>
        </r>
      </text>
    </comment>
    <comment ref="X895" authorId="0" shapeId="0" xr:uid="{D1BCB5E4-EF0E-42F1-A294-30E27474E75C}">
      <text>
        <r>
          <rPr>
            <sz val="10"/>
            <color indexed="81"/>
            <rFont val="Lucida Console"/>
            <family val="3"/>
          </rPr>
          <t>_x000D_
MADEIRAS,LAMINADOS,COMPENSADOS E AGLOMERADOS</t>
        </r>
      </text>
    </comment>
    <comment ref="Y895" authorId="0" shapeId="0" xr:uid="{967BD0A8-0BE3-40B5-A8D4-89149502679E}">
      <text>
        <r>
          <rPr>
            <sz val="10"/>
            <color indexed="81"/>
            <rFont val="Lucida Console"/>
            <family val="3"/>
          </rPr>
          <t>_x000D_
PONTALETES, CAIBROS, PRANCHAS E VIGAS</t>
        </r>
      </text>
    </comment>
    <comment ref="AW895" authorId="0" shapeId="0" xr:uid="{6FE9D96F-88C2-4EA3-A2CD-9427C36F251B}">
      <text>
        <r>
          <rPr>
            <sz val="10"/>
            <color indexed="81"/>
            <rFont val="Lucida Console"/>
            <family val="3"/>
          </rPr>
          <t>Tempo de Estoque (Meses)_x000D_
_x000D_
133,0</t>
        </r>
      </text>
    </comment>
    <comment ref="A896" authorId="0" shapeId="0" xr:uid="{4684C706-F31A-4875-BB7A-CEEBD50D897A}">
      <text>
        <r>
          <rPr>
            <sz val="10"/>
            <color indexed="81"/>
            <rFont val="Lucida Console"/>
            <family val="3"/>
          </rPr>
          <t>_x000D_
114853</t>
        </r>
      </text>
    </comment>
    <comment ref="B896" authorId="0" shapeId="0" xr:uid="{7D2EDFAE-F623-47CE-8ED5-ECB5F7CAAA29}">
      <text>
        <r>
          <rPr>
            <sz val="10"/>
            <color indexed="81"/>
            <rFont val="Lucida Console"/>
            <family val="3"/>
          </rPr>
          <t>DESCRIÇÃO DETALHADA_x000D_
VIGA DE GARAPEIRA BRUTA - 60MM X 160MM X 7,00 M COMPRIMENTO</t>
        </r>
      </text>
    </comment>
    <comment ref="G896" authorId="0" shapeId="0" xr:uid="{7F881E87-EF8E-43CE-928D-41F0CAACAA0A}">
      <text>
        <r>
          <rPr>
            <sz val="10"/>
            <color indexed="81"/>
            <rFont val="Lucida Console"/>
            <family val="3"/>
          </rPr>
          <t>_x000D_
Últ estimativa : 0_x000D_
Enviada em     : 19.05.2021_x000D_
Ata - Venc     : 194/20 - 07.09.2021</t>
        </r>
      </text>
    </comment>
    <comment ref="O896" authorId="0" shapeId="0" xr:uid="{9A9075EE-D9D8-4307-808D-29B5F8AEAD25}">
      <text>
        <r>
          <rPr>
            <sz val="10"/>
            <color indexed="81"/>
            <rFont val="Lucida Console"/>
            <family val="3"/>
          </rPr>
          <t>_x000D_
Pertencia a ATA nº 194/20_x000D_
Estimativa de Renovação enviada em 19.05.2021 - Qtd _x000D_
PP 111/19 lote _x000D_
18.09.19 = Área técnica respondeu recurso</t>
        </r>
      </text>
    </comment>
    <comment ref="W896" authorId="0" shapeId="0" xr:uid="{E8545B7A-5018-4234-A001-0915F74D0762}">
      <text>
        <r>
          <rPr>
            <sz val="10"/>
            <color indexed="81"/>
            <rFont val="Lucida Console"/>
            <family val="3"/>
          </rPr>
          <t>_x000D_
DM-Construção</t>
        </r>
      </text>
    </comment>
    <comment ref="X896" authorId="0" shapeId="0" xr:uid="{1D0F7C10-7446-4F3E-9088-DD209243559B}">
      <text>
        <r>
          <rPr>
            <sz val="10"/>
            <color indexed="81"/>
            <rFont val="Lucida Console"/>
            <family val="3"/>
          </rPr>
          <t>_x000D_
MADEIRAS,LAMINADOS,COMPENSADOS E AGLOMERADOS</t>
        </r>
      </text>
    </comment>
    <comment ref="Y896" authorId="0" shapeId="0" xr:uid="{73FFC36C-BC7D-43BB-83FE-B8979E7F47A0}">
      <text>
        <r>
          <rPr>
            <sz val="10"/>
            <color indexed="81"/>
            <rFont val="Lucida Console"/>
            <family val="3"/>
          </rPr>
          <t>_x000D_
PONTALETES, CAIBROS, PRANCHAS E VIGAS</t>
        </r>
      </text>
    </comment>
    <comment ref="AW896" authorId="0" shapeId="0" xr:uid="{CF466C8F-294D-4B44-AE56-740FBA1DDEB3}">
      <text>
        <r>
          <rPr>
            <sz val="10"/>
            <color indexed="81"/>
            <rFont val="Lucida Console"/>
            <family val="3"/>
          </rPr>
          <t>Tempo de Estoque (Meses)_x000D_
_x000D_
161,0</t>
        </r>
      </text>
    </comment>
    <comment ref="A897" authorId="0" shapeId="0" xr:uid="{F3D1CA74-496D-45D4-9E5C-E81B4C143473}">
      <text>
        <r>
          <rPr>
            <sz val="10"/>
            <color indexed="81"/>
            <rFont val="Lucida Console"/>
            <family val="3"/>
          </rPr>
          <t>_x000D_
74908</t>
        </r>
      </text>
    </comment>
    <comment ref="B897" authorId="0" shapeId="0" xr:uid="{D10A6AF4-0552-43AA-87D8-169272F84515}">
      <text>
        <r>
          <rPr>
            <sz val="10"/>
            <color indexed="81"/>
            <rFont val="Lucida Console"/>
            <family val="3"/>
          </rPr>
          <t>DESCRIÇÃO DETALHADA_x000D_
VIGA DE GARAPEIRA BRUTA - MEDIDAS: 06 CM X 16 CM X 4,00 M</t>
        </r>
      </text>
    </comment>
    <comment ref="G897" authorId="0" shapeId="0" xr:uid="{3E80447C-6BBA-4B06-829A-5522B83C95CA}">
      <text>
        <r>
          <rPr>
            <sz val="10"/>
            <color indexed="81"/>
            <rFont val="Lucida Console"/>
            <family val="3"/>
          </rPr>
          <t>_x000D_
Últ estimativa : 200_x000D_
Enviada em     : 24.11.2020_x000D_
Ata - Venc     : 86/20 - 30.03.2021</t>
        </r>
      </text>
    </comment>
    <comment ref="O897" authorId="0" shapeId="0" xr:uid="{35400CCE-2DA1-44D0-94D9-AD9500316681}">
      <text>
        <r>
          <rPr>
            <sz val="10"/>
            <color indexed="81"/>
            <rFont val="Lucida Console"/>
            <family val="3"/>
          </rPr>
          <t>_x000D_
Pertencia a ATA nº 86/20_x000D_
Estimativa de Renovação enviada em 24.11.2020 - Qtd 200_x000D_
PP 242/19 lote _x000D_
02.03.20 = Abertura 02.03.2020 08:30</t>
        </r>
      </text>
    </comment>
    <comment ref="W897" authorId="0" shapeId="0" xr:uid="{AA89A064-A3D7-471B-BDAE-CE9950D9A121}">
      <text>
        <r>
          <rPr>
            <sz val="10"/>
            <color indexed="81"/>
            <rFont val="Lucida Console"/>
            <family val="3"/>
          </rPr>
          <t>_x000D_
DM-Construção</t>
        </r>
      </text>
    </comment>
    <comment ref="X897" authorId="0" shapeId="0" xr:uid="{5089DEE6-C80F-4749-80F4-04B91A74333C}">
      <text>
        <r>
          <rPr>
            <sz val="10"/>
            <color indexed="81"/>
            <rFont val="Lucida Console"/>
            <family val="3"/>
          </rPr>
          <t>_x000D_
MADEIRAS,LAMINADOS,COMPENSADOS E AGLOMERADOS</t>
        </r>
      </text>
    </comment>
    <comment ref="Y897" authorId="0" shapeId="0" xr:uid="{B883E91D-5E7A-4824-BACB-0A9B485DBEE3}">
      <text>
        <r>
          <rPr>
            <sz val="10"/>
            <color indexed="81"/>
            <rFont val="Lucida Console"/>
            <family val="3"/>
          </rPr>
          <t>_x000D_
PONTALETES, CAIBROS, PRANCHAS E VIGAS</t>
        </r>
      </text>
    </comment>
    <comment ref="AW897" authorId="0" shapeId="0" xr:uid="{07FF60D4-E838-46BB-A771-FCE547624031}">
      <text>
        <r>
          <rPr>
            <sz val="10"/>
            <color indexed="81"/>
            <rFont val="Lucida Console"/>
            <family val="3"/>
          </rPr>
          <t>Tempo de Estoque (Meses)_x000D_
_x000D_
350,0</t>
        </r>
      </text>
    </comment>
    <comment ref="A898" authorId="0" shapeId="0" xr:uid="{B69BC718-C386-4C14-8DF8-66E501C92365}">
      <text>
        <r>
          <rPr>
            <sz val="10"/>
            <color indexed="81"/>
            <rFont val="Lucida Console"/>
            <family val="3"/>
          </rPr>
          <t>_x000D_
77556</t>
        </r>
      </text>
    </comment>
    <comment ref="B898" authorId="0" shapeId="0" xr:uid="{7903C199-9CA0-41AF-9CF8-762BE44D2FAF}">
      <text>
        <r>
          <rPr>
            <sz val="10"/>
            <color indexed="81"/>
            <rFont val="Lucida Console"/>
            <family val="3"/>
          </rPr>
          <t>DESCRIÇÃO DETALHADA_x000D_
VIGA DE GARAPEIRA BRUTA - MEDIDAS: 06 CM X 16 CM X 4,50 M</t>
        </r>
      </text>
    </comment>
    <comment ref="G898" authorId="0" shapeId="0" xr:uid="{688F58B3-092D-4597-8596-E49B3ECBE75D}">
      <text>
        <r>
          <rPr>
            <sz val="10"/>
            <color indexed="81"/>
            <rFont val="Lucida Console"/>
            <family val="3"/>
          </rPr>
          <t>_x000D_
Últ estimativa : 100_x000D_
Enviada em     : 24.11.2020_x000D_
Ata - Venc     : 145/21 - 26.05.2022</t>
        </r>
      </text>
    </comment>
    <comment ref="S898" authorId="0" shapeId="0" xr:uid="{CAA7245D-9EFF-481B-B967-08DE30D58756}">
      <text>
        <r>
          <rPr>
            <sz val="10"/>
            <color indexed="81"/>
            <rFont val="Lucida Console"/>
            <family val="3"/>
          </rPr>
          <t>_x000D_
ATA  143/23 | Venc: 05.09.2024 | Saldo:   1.001 | Fornec: MADEIREIRA ARRUDA LTDA_x000D_
ATA  143/23 | Venc:   | Saldo:   1.001 | Fornec: MADEIREIRA ARRUDA LTDA</t>
        </r>
      </text>
    </comment>
    <comment ref="W898" authorId="0" shapeId="0" xr:uid="{8BFA9346-553F-4A14-9D1E-7CE9F32AEEEF}">
      <text>
        <r>
          <rPr>
            <sz val="10"/>
            <color indexed="81"/>
            <rFont val="Lucida Console"/>
            <family val="3"/>
          </rPr>
          <t>_x000D_
DM-Construção</t>
        </r>
      </text>
    </comment>
    <comment ref="X898" authorId="0" shapeId="0" xr:uid="{677ED9D8-95FE-4E3C-94B8-9DD0B36A8E67}">
      <text>
        <r>
          <rPr>
            <sz val="10"/>
            <color indexed="81"/>
            <rFont val="Lucida Console"/>
            <family val="3"/>
          </rPr>
          <t>_x000D_
MADEIRAS,LAMINADOS,COMPENSADOS E AGLOMERADOS</t>
        </r>
      </text>
    </comment>
    <comment ref="Y898" authorId="0" shapeId="0" xr:uid="{83F55839-2031-4596-82F5-819B7CE756F8}">
      <text>
        <r>
          <rPr>
            <sz val="10"/>
            <color indexed="81"/>
            <rFont val="Lucida Console"/>
            <family val="3"/>
          </rPr>
          <t>_x000D_
PONTALETES, CAIBROS, PRANCHAS E VIGAS</t>
        </r>
      </text>
    </comment>
    <comment ref="AW898" authorId="0" shapeId="0" xr:uid="{6FC3DDEF-4AD6-44B1-8B6C-5DB2021F6AB3}">
      <text>
        <r>
          <rPr>
            <sz val="10"/>
            <color indexed="81"/>
            <rFont val="Lucida Console"/>
            <family val="3"/>
          </rPr>
          <t>Tempo de Estoque (Meses)_x000D_
_x000D_
87,0</t>
        </r>
      </text>
    </comment>
    <comment ref="A899" authorId="0" shapeId="0" xr:uid="{228EF216-EB47-4EA4-B544-A5BA95B795CA}">
      <text>
        <r>
          <rPr>
            <sz val="10"/>
            <color indexed="81"/>
            <rFont val="Lucida Console"/>
            <family val="3"/>
          </rPr>
          <t>_x000D_
74907</t>
        </r>
      </text>
    </comment>
    <comment ref="B899" authorId="0" shapeId="0" xr:uid="{C2219203-7226-4E23-93F3-F1B93052B51E}">
      <text>
        <r>
          <rPr>
            <sz val="10"/>
            <color indexed="81"/>
            <rFont val="Lucida Console"/>
            <family val="3"/>
          </rPr>
          <t>DESCRIÇÃO DETALHADA_x000D_
VIGA DE GARAPEIRA BRUTA - MEDIDAS: 06 CM X 16 CM X 5,50 M</t>
        </r>
      </text>
    </comment>
    <comment ref="G899" authorId="0" shapeId="0" xr:uid="{892254B6-C0DE-41BA-8ECA-F95AB3992CB1}">
      <text>
        <r>
          <rPr>
            <sz val="10"/>
            <color indexed="81"/>
            <rFont val="Lucida Console"/>
            <family val="3"/>
          </rPr>
          <t>_x000D_
Últ estimativa : 200_x000D_
Enviada em     : 24.11.2020_x000D_
Ata - Venc     : 145/21 - 26.05.2022</t>
        </r>
      </text>
    </comment>
    <comment ref="S899" authorId="0" shapeId="0" xr:uid="{250828B9-9768-40F8-995B-2A66F5BE77C6}">
      <text>
        <r>
          <rPr>
            <sz val="10"/>
            <color indexed="81"/>
            <rFont val="Lucida Console"/>
            <family val="3"/>
          </rPr>
          <t>_x000D_
ATA  143/23 | Venc: 05.09.2024 | Saldo:     209 | Fornec: MADEIREIRA ARRUDA LTDA_x000D_
ATA  143/23 | Venc:   | Saldo:     209 | Fornec: MADEIREIRA ARRUDA LTDA</t>
        </r>
      </text>
    </comment>
    <comment ref="W899" authorId="0" shapeId="0" xr:uid="{2D5C4DAF-8F91-4CDA-A5FC-EA0127A96FD0}">
      <text>
        <r>
          <rPr>
            <sz val="10"/>
            <color indexed="81"/>
            <rFont val="Lucida Console"/>
            <family val="3"/>
          </rPr>
          <t>_x000D_
DM-Construção</t>
        </r>
      </text>
    </comment>
    <comment ref="X899" authorId="0" shapeId="0" xr:uid="{295805B8-3C97-4C16-A1D6-10CF17C144FA}">
      <text>
        <r>
          <rPr>
            <sz val="10"/>
            <color indexed="81"/>
            <rFont val="Lucida Console"/>
            <family val="3"/>
          </rPr>
          <t>_x000D_
MADEIRAS,LAMINADOS,COMPENSADOS E AGLOMERADOS</t>
        </r>
      </text>
    </comment>
    <comment ref="Y899" authorId="0" shapeId="0" xr:uid="{18CB014C-4F6F-459B-A1D7-2A76D2CF6F61}">
      <text>
        <r>
          <rPr>
            <sz val="10"/>
            <color indexed="81"/>
            <rFont val="Lucida Console"/>
            <family val="3"/>
          </rPr>
          <t>_x000D_
PONTALETES, CAIBROS, PRANCHAS E VIGAS</t>
        </r>
      </text>
    </comment>
    <comment ref="AW899" authorId="0" shapeId="0" xr:uid="{F6ACD614-6E53-457A-AAE9-0AB12245C7B7}">
      <text>
        <r>
          <rPr>
            <sz val="10"/>
            <color indexed="81"/>
            <rFont val="Lucida Console"/>
            <family val="3"/>
          </rPr>
          <t>Tempo de Estoque (Meses)_x000D_
_x000D_
31,0</t>
        </r>
      </text>
    </comment>
    <comment ref="A900" authorId="0" shapeId="0" xr:uid="{95CBD1E3-5D06-4848-A114-195ABAA9D04E}">
      <text>
        <r>
          <rPr>
            <sz val="10"/>
            <color indexed="81"/>
            <rFont val="Lucida Console"/>
            <family val="3"/>
          </rPr>
          <t>_x000D_
115841</t>
        </r>
      </text>
    </comment>
    <comment ref="B900" authorId="0" shapeId="0" xr:uid="{27C7557C-AD94-46C2-8F7E-43E402BCC510}">
      <text>
        <r>
          <rPr>
            <sz val="10"/>
            <color indexed="81"/>
            <rFont val="Lucida Console"/>
            <family val="3"/>
          </rPr>
          <t>DESCRIÇÃO DETALHADA_x000D_
VITRO DE CORRER EM ALUMINIO COM VIDROS E GRADE EM ALUMINIO FOSCO MEDINDO: 1,50 X 1,20M</t>
        </r>
      </text>
    </comment>
    <comment ref="G900" authorId="0" shapeId="0" xr:uid="{02B02D84-5E0C-4094-9DC7-4DC07F3B0336}">
      <text>
        <r>
          <rPr>
            <sz val="10"/>
            <color indexed="81"/>
            <rFont val="Lucida Console"/>
            <family val="3"/>
          </rPr>
          <t>_x000D_
Últ estimativa : 30_x000D_
Enviada em     : 14.02.2020_x000D_
Ata - Venc     : 105/21 - 07.04.2022</t>
        </r>
      </text>
    </comment>
    <comment ref="O900" authorId="0" shapeId="0" xr:uid="{A8754174-AC4E-437C-BA7D-DAE5AD358DA3}">
      <text>
        <r>
          <rPr>
            <sz val="10"/>
            <color indexed="81"/>
            <rFont val="Lucida Console"/>
            <family val="3"/>
          </rPr>
          <t>_x000D_
Pertencia a ATA nº 105/21_x000D_
Estimativa de Renovação enviada em 14.02.2020 - Qtd 30_x000D_
PE  26/21 lote _x000D_
16.03.21 = Processo finalizado. Ata 105/21.</t>
        </r>
      </text>
    </comment>
    <comment ref="W900" authorId="0" shapeId="0" xr:uid="{CA3414E1-11C7-4281-86B9-C861348AB4C6}">
      <text>
        <r>
          <rPr>
            <sz val="10"/>
            <color indexed="81"/>
            <rFont val="Lucida Console"/>
            <family val="3"/>
          </rPr>
          <t>_x000D_
DM-Construção</t>
        </r>
      </text>
    </comment>
    <comment ref="X900" authorId="0" shapeId="0" xr:uid="{77433651-EEF6-4898-B29C-CFCF427A42BA}">
      <text>
        <r>
          <rPr>
            <sz val="10"/>
            <color indexed="81"/>
            <rFont val="Lucida Console"/>
            <family val="3"/>
          </rPr>
          <t>_x000D_
MAT.E EQUIP. P/ CONSTR.CIVIL E CONSERV. DE VIAS PUBL.</t>
        </r>
      </text>
    </comment>
    <comment ref="Y900" authorId="0" shapeId="0" xr:uid="{203E7409-79D0-4AE1-B72C-BC1A88029BFA}">
      <text>
        <r>
          <rPr>
            <sz val="10"/>
            <color indexed="81"/>
            <rFont val="Lucida Console"/>
            <family val="3"/>
          </rPr>
          <t>_x000D_
CAIXILHOS, JANELAS E VITROS</t>
        </r>
      </text>
    </comment>
    <comment ref="AW900" authorId="0" shapeId="0" xr:uid="{1AA19C4A-4ED5-4FE4-817C-747B025FA09B}">
      <text>
        <r>
          <rPr>
            <sz val="10"/>
            <color indexed="81"/>
            <rFont val="Lucida Console"/>
            <family val="3"/>
          </rPr>
          <t>Tempo de Estoque (Meses)_x000D_
_x000D_
14,0</t>
        </r>
      </text>
    </comment>
    <comment ref="A901" authorId="0" shapeId="0" xr:uid="{B25719BD-B9ED-4817-8B30-548151A44491}">
      <text>
        <r>
          <rPr>
            <sz val="10"/>
            <color indexed="81"/>
            <rFont val="Lucida Console"/>
            <family val="3"/>
          </rPr>
          <t>_x000D_
115840</t>
        </r>
      </text>
    </comment>
    <comment ref="B901" authorId="0" shapeId="0" xr:uid="{99261E5D-CDD0-415A-BAF4-89F831E897F9}">
      <text>
        <r>
          <rPr>
            <sz val="10"/>
            <color indexed="81"/>
            <rFont val="Lucida Console"/>
            <family val="3"/>
          </rPr>
          <t>DESCRIÇÃO DETALHADA_x000D_
VITRO DE CORRER EM ALUMINIO COM VIDROS E GRADE EM ALUMINIO FOSCO MEDINDO: 2,00 X 1,20M</t>
        </r>
      </text>
    </comment>
    <comment ref="G901" authorId="0" shapeId="0" xr:uid="{7126F584-59FA-4C37-93B1-C0F90BF42F26}">
      <text>
        <r>
          <rPr>
            <sz val="10"/>
            <color indexed="81"/>
            <rFont val="Lucida Console"/>
            <family val="3"/>
          </rPr>
          <t>_x000D_
Últ estimativa : 0_x000D_
Enviada em     : 24.10.2019_x000D_
Ata - Venc     : 47/19 - 17.02.2020</t>
        </r>
      </text>
    </comment>
    <comment ref="O901" authorId="0" shapeId="0" xr:uid="{625F9817-0988-4806-9511-7182DA2078A4}">
      <text>
        <r>
          <rPr>
            <sz val="10"/>
            <color indexed="81"/>
            <rFont val="Lucida Console"/>
            <family val="3"/>
          </rPr>
          <t>_x000D_
Pertencia a ATA nº 47/19_x000D_
Estimativa de Renovação enviada em 24.10.2019 - Qtd _x000D_
PE  99/20 lote 22_x000D_
03.08.20 = Finalizado</t>
        </r>
      </text>
    </comment>
    <comment ref="W901" authorId="0" shapeId="0" xr:uid="{0CB9D54B-A399-476E-B5FB-8B05E7B34A94}">
      <text>
        <r>
          <rPr>
            <sz val="10"/>
            <color indexed="81"/>
            <rFont val="Lucida Console"/>
            <family val="3"/>
          </rPr>
          <t>_x000D_
DM-Construção</t>
        </r>
      </text>
    </comment>
    <comment ref="X901" authorId="0" shapeId="0" xr:uid="{079F6D01-AB5D-4F5E-B657-1C32F5E65C36}">
      <text>
        <r>
          <rPr>
            <sz val="10"/>
            <color indexed="81"/>
            <rFont val="Lucida Console"/>
            <family val="3"/>
          </rPr>
          <t>_x000D_
MAT.E EQUIP. P/ CONSTR.CIVIL E CONSERV. DE VIAS PUBL.</t>
        </r>
      </text>
    </comment>
    <comment ref="Y901" authorId="0" shapeId="0" xr:uid="{2A692635-7A88-4E44-AFF3-2584A6CAE04A}">
      <text>
        <r>
          <rPr>
            <sz val="10"/>
            <color indexed="81"/>
            <rFont val="Lucida Console"/>
            <family val="3"/>
          </rPr>
          <t>_x000D_
CAIXILHOS, JANELAS E VITROS</t>
        </r>
      </text>
    </comment>
    <comment ref="AW901" authorId="0" shapeId="0" xr:uid="{44FB185D-6DD1-4647-8125-9432915EC1CD}">
      <text>
        <r>
          <rPr>
            <sz val="10"/>
            <color indexed="81"/>
            <rFont val="Lucida Console"/>
            <family val="3"/>
          </rPr>
          <t>Tempo de Estoque (Meses)_x000D_
_x000D_
25,0</t>
        </r>
      </text>
    </comment>
    <comment ref="A902" authorId="0" shapeId="0" xr:uid="{E4C1BAB5-2583-4ACF-93DE-80597F90A5C4}">
      <text>
        <r>
          <rPr>
            <sz val="10"/>
            <color indexed="81"/>
            <rFont val="Lucida Console"/>
            <family val="3"/>
          </rPr>
          <t>_x000D_
17946</t>
        </r>
      </text>
    </comment>
    <comment ref="B902" authorId="0" shapeId="0" xr:uid="{26C79BD3-8086-42DA-B5AD-C4ED704AD2B7}">
      <text>
        <r>
          <rPr>
            <sz val="10"/>
            <color indexed="81"/>
            <rFont val="Lucida Console"/>
            <family val="3"/>
          </rPr>
          <t>DESCRIÇÃO DETALHADA_x000D_
WIDIA PARA CORTAR PISOS E AZULEJOS (80 X 10 MM)</t>
        </r>
      </text>
    </comment>
    <comment ref="W902" authorId="0" shapeId="0" xr:uid="{494A86FC-6555-4153-8A42-511A853A0DDA}">
      <text>
        <r>
          <rPr>
            <sz val="10"/>
            <color indexed="81"/>
            <rFont val="Lucida Console"/>
            <family val="3"/>
          </rPr>
          <t>_x000D_
DM-Construção</t>
        </r>
      </text>
    </comment>
    <comment ref="X902" authorId="0" shapeId="0" xr:uid="{FF821A42-C504-4125-BF67-B9FA809024C1}">
      <text>
        <r>
          <rPr>
            <sz val="10"/>
            <color indexed="81"/>
            <rFont val="Lucida Console"/>
            <family val="3"/>
          </rPr>
          <t>_x000D_
FERRAMENTAS MAQ.FERRAMENTAS,ELETR.PECAS E ACESSORI</t>
        </r>
      </text>
    </comment>
    <comment ref="Y902" authorId="0" shapeId="0" xr:uid="{F8DB7D57-46D3-47E2-BFF0-E4E688D8C962}">
      <text>
        <r>
          <rPr>
            <sz val="10"/>
            <color indexed="81"/>
            <rFont val="Lucida Console"/>
            <family val="3"/>
          </rPr>
          <t>_x000D_
FERRAMENTAS E UTENSILIOS PARA PEDREIRO</t>
        </r>
      </text>
    </comment>
    <comment ref="AW902" authorId="0" shapeId="0" xr:uid="{9BC2C1ED-5248-40D3-B85B-1C33646EF568}">
      <text>
        <r>
          <rPr>
            <sz val="10"/>
            <color indexed="81"/>
            <rFont val="Lucida Console"/>
            <family val="3"/>
          </rPr>
          <t>Tempo de Estoque (Meses)_x000D_
_x000D_
2.316,0</t>
        </r>
      </text>
    </comment>
    <comment ref="A903" authorId="0" shapeId="0" xr:uid="{4118FEC5-57A2-42DF-B2EE-015EDD9C1465}">
      <text>
        <r>
          <rPr>
            <sz val="10"/>
            <color indexed="81"/>
            <rFont val="Lucida Console"/>
            <family val="3"/>
          </rPr>
          <t>_x000D_
135699</t>
        </r>
      </text>
    </comment>
    <comment ref="B903" authorId="0" shapeId="0" xr:uid="{BD72A006-F26C-4A71-9D6A-14E9CF8BC88E}">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 TRANSLUCIDO. DIMENSAO MINIMA: 60MM X 25MM X 15MM (VARIACAO +/- 2MM). PRODUTO CERTIFICADO PELO INMETRO, COM CODIGO DE BARRA NO PRODUTO.</t>
        </r>
      </text>
    </comment>
    <comment ref="W903" authorId="0" shapeId="0" xr:uid="{0A2A1524-6399-448E-B33A-C8122B46E02E}">
      <text>
        <r>
          <rPr>
            <sz val="10"/>
            <color indexed="81"/>
            <rFont val="Lucida Console"/>
            <family val="3"/>
          </rPr>
          <t>_x000D_
Pedagógico</t>
        </r>
      </text>
    </comment>
    <comment ref="X903" authorId="0" shapeId="0" xr:uid="{E5958F33-3F5B-4AB2-B581-F34FFF2AC88E}">
      <text>
        <r>
          <rPr>
            <sz val="10"/>
            <color indexed="81"/>
            <rFont val="Lucida Console"/>
            <family val="3"/>
          </rPr>
          <t>_x000D_
MAQ., EQUIP., COMP., ACES., MAT. PARA ESCRIT.E ESCOLAR</t>
        </r>
      </text>
    </comment>
    <comment ref="Y903" authorId="0" shapeId="0" xr:uid="{5C1768FF-E9FE-4717-95FF-DC77E84F33EC}">
      <text>
        <r>
          <rPr>
            <sz val="10"/>
            <color indexed="81"/>
            <rFont val="Lucida Console"/>
            <family val="3"/>
          </rPr>
          <t>_x000D_
LAPIS, BORRACHA, APONTADORES, REGUAS E CORRETIVOS P/ ESCRIT.</t>
        </r>
      </text>
    </comment>
    <comment ref="AW903" authorId="0" shapeId="0" xr:uid="{366895E1-46C9-47E6-86BD-E5AC475CEE1E}">
      <text>
        <r>
          <rPr>
            <sz val="10"/>
            <color indexed="81"/>
            <rFont val="Lucida Console"/>
            <family val="3"/>
          </rPr>
          <t>Tempo de Estoque (Meses)_x000D_
_x000D_
0,0</t>
        </r>
      </text>
    </comment>
    <comment ref="A904" authorId="0" shapeId="0" xr:uid="{7EEAB545-5134-4D6F-BD60-A79C412C134A}">
      <text>
        <r>
          <rPr>
            <sz val="10"/>
            <color indexed="81"/>
            <rFont val="Lucida Console"/>
            <family val="3"/>
          </rPr>
          <t>_x000D_
136837</t>
        </r>
      </text>
    </comment>
    <comment ref="B904" authorId="0" shapeId="0" xr:uid="{9B151F46-E706-4860-9612-F2F9CF9C39E8}">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r>
      </text>
    </comment>
    <comment ref="W904" authorId="0" shapeId="0" xr:uid="{9CAF56EE-1338-483E-A4E8-A484E26F7529}">
      <text>
        <r>
          <rPr>
            <sz val="10"/>
            <color indexed="81"/>
            <rFont val="Lucida Console"/>
            <family val="3"/>
          </rPr>
          <t>_x000D_
SegMedTra</t>
        </r>
      </text>
    </comment>
    <comment ref="X904" authorId="0" shapeId="0" xr:uid="{06EB64A9-BDE9-4178-B5F4-664F53C96F9C}">
      <text>
        <r>
          <rPr>
            <sz val="10"/>
            <color indexed="81"/>
            <rFont val="Lucida Console"/>
            <family val="3"/>
          </rPr>
          <t>_x000D_
EQUIP PROT IND, INST MAT P/ SINAL, CONTR, COMB ...</t>
        </r>
      </text>
    </comment>
    <comment ref="Y904" authorId="0" shapeId="0" xr:uid="{EBF42C45-29B8-4014-8567-3B516152C278}">
      <text>
        <r>
          <rPr>
            <sz val="10"/>
            <color indexed="81"/>
            <rFont val="Lucida Console"/>
            <family val="3"/>
          </rPr>
          <t>_x000D_
CALCADOS, LUVAS, OCULOS, MASCARAS, CAPACETES, CASSETETE</t>
        </r>
      </text>
    </comment>
    <comment ref="AW904" authorId="0" shapeId="0" xr:uid="{A6793523-BEF5-43F8-8FE3-CAEAFD56E696}">
      <text>
        <r>
          <rPr>
            <sz val="10"/>
            <color indexed="81"/>
            <rFont val="Lucida Console"/>
            <family val="3"/>
          </rPr>
          <t>Tempo de Estoque (Meses)_x000D_
_x000D_
3,0</t>
        </r>
      </text>
    </comment>
    <comment ref="A905" authorId="0" shapeId="0" xr:uid="{65603887-C06A-478F-88D1-B876694793C6}">
      <text>
        <r>
          <rPr>
            <sz val="10"/>
            <color indexed="81"/>
            <rFont val="Lucida Console"/>
            <family val="3"/>
          </rPr>
          <t>_x000D_
136838</t>
        </r>
      </text>
    </comment>
    <comment ref="B905" authorId="0" shapeId="0" xr:uid="{1E2454FA-EE0C-4407-92A3-055F494DBDC7}">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r>
      </text>
    </comment>
    <comment ref="W905" authorId="0" shapeId="0" xr:uid="{9B03D6B7-6275-4CF9-810B-5CF1D278EE2A}">
      <text>
        <r>
          <rPr>
            <sz val="10"/>
            <color indexed="81"/>
            <rFont val="Lucida Console"/>
            <family val="3"/>
          </rPr>
          <t>_x000D_
SegMedTra</t>
        </r>
      </text>
    </comment>
    <comment ref="X905" authorId="0" shapeId="0" xr:uid="{3ADFF6C2-10A2-4E57-9339-51D0238C54F3}">
      <text>
        <r>
          <rPr>
            <sz val="10"/>
            <color indexed="81"/>
            <rFont val="Lucida Console"/>
            <family val="3"/>
          </rPr>
          <t>_x000D_
EQUIP PROT IND, INST MAT P/ SINAL, CONTR, COMB ...</t>
        </r>
      </text>
    </comment>
    <comment ref="Y905" authorId="0" shapeId="0" xr:uid="{993BCD92-84CE-4645-9457-7E850C4605B0}">
      <text>
        <r>
          <rPr>
            <sz val="10"/>
            <color indexed="81"/>
            <rFont val="Lucida Console"/>
            <family val="3"/>
          </rPr>
          <t>_x000D_
CALCADOS, LUVAS, OCULOS, MASCARAS, CAPACETES, CASSETETE</t>
        </r>
      </text>
    </comment>
    <comment ref="AW905" authorId="0" shapeId="0" xr:uid="{36362494-876D-4264-A4F5-B7E39D6B0A40}">
      <text>
        <r>
          <rPr>
            <sz val="10"/>
            <color indexed="81"/>
            <rFont val="Lucida Console"/>
            <family val="3"/>
          </rPr>
          <t>Tempo de Estoque (Meses)_x000D_
_x000D_
4,0</t>
        </r>
      </text>
    </comment>
    <comment ref="A906" authorId="0" shapeId="0" xr:uid="{94F72DB4-E33D-4615-A5B3-2817313479BF}">
      <text>
        <r>
          <rPr>
            <sz val="10"/>
            <color indexed="81"/>
            <rFont val="Lucida Console"/>
            <family val="3"/>
          </rPr>
          <t>_x000D_
136839</t>
        </r>
      </text>
    </comment>
    <comment ref="B906" authorId="0" shapeId="0" xr:uid="{F634ECCF-4D66-4EEC-88F0-0A44A3C87FC6}">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r>
      </text>
    </comment>
    <comment ref="W906" authorId="0" shapeId="0" xr:uid="{B43DF935-E91B-4D6E-9E46-0B9278398B6C}">
      <text>
        <r>
          <rPr>
            <sz val="10"/>
            <color indexed="81"/>
            <rFont val="Lucida Console"/>
            <family val="3"/>
          </rPr>
          <t>_x000D_
SegMedTra</t>
        </r>
      </text>
    </comment>
    <comment ref="X906" authorId="0" shapeId="0" xr:uid="{78C46656-2C1B-466C-AC8A-D937D1873C6A}">
      <text>
        <r>
          <rPr>
            <sz val="10"/>
            <color indexed="81"/>
            <rFont val="Lucida Console"/>
            <family val="3"/>
          </rPr>
          <t>_x000D_
EQUIP PROT IND, INST MAT P/ SINAL, CONTR, COMB ...</t>
        </r>
      </text>
    </comment>
    <comment ref="Y906" authorId="0" shapeId="0" xr:uid="{80A2D967-73EA-4791-B51B-A77919CB527F}">
      <text>
        <r>
          <rPr>
            <sz val="10"/>
            <color indexed="81"/>
            <rFont val="Lucida Console"/>
            <family val="3"/>
          </rPr>
          <t>_x000D_
CALCADOS, LUVAS, OCULOS, MASCARAS, CAPACETES, CASSETETE</t>
        </r>
      </text>
    </comment>
    <comment ref="AW906" authorId="0" shapeId="0" xr:uid="{B72549D1-668E-433A-A3B6-892E3F6424F4}">
      <text>
        <r>
          <rPr>
            <sz val="10"/>
            <color indexed="81"/>
            <rFont val="Lucida Console"/>
            <family val="3"/>
          </rPr>
          <t>Tempo de Estoque (Meses)_x000D_
_x000D_
16,0</t>
        </r>
      </text>
    </comment>
    <comment ref="A907" authorId="0" shapeId="0" xr:uid="{2D953FC8-D27B-4AE3-BC3F-AAD0A3331E55}">
      <text>
        <r>
          <rPr>
            <sz val="10"/>
            <color indexed="81"/>
            <rFont val="Lucida Console"/>
            <family val="3"/>
          </rPr>
          <t>_x000D_
136840</t>
        </r>
      </text>
    </comment>
    <comment ref="B907" authorId="0" shapeId="0" xr:uid="{F385C9E1-7062-4885-95C7-462E9AE9F80E}">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r>
      </text>
    </comment>
    <comment ref="W907" authorId="0" shapeId="0" xr:uid="{D53A6190-3FED-471D-8D62-398B24FEC461}">
      <text>
        <r>
          <rPr>
            <sz val="10"/>
            <color indexed="81"/>
            <rFont val="Lucida Console"/>
            <family val="3"/>
          </rPr>
          <t>_x000D_
SegMedTra</t>
        </r>
      </text>
    </comment>
    <comment ref="X907" authorId="0" shapeId="0" xr:uid="{8541F250-2FE7-4F08-8B86-50CACF03D6DA}">
      <text>
        <r>
          <rPr>
            <sz val="10"/>
            <color indexed="81"/>
            <rFont val="Lucida Console"/>
            <family val="3"/>
          </rPr>
          <t>_x000D_
EQUIP PROT IND, INST MAT P/ SINAL, CONTR, COMB ...</t>
        </r>
      </text>
    </comment>
    <comment ref="Y907" authorId="0" shapeId="0" xr:uid="{F2B7BD38-9F22-4CA7-8A89-9D755FC5B1FF}">
      <text>
        <r>
          <rPr>
            <sz val="10"/>
            <color indexed="81"/>
            <rFont val="Lucida Console"/>
            <family val="3"/>
          </rPr>
          <t>_x000D_
CALCADOS, LUVAS, OCULOS, MASCARAS, CAPACETES, CASSETETE</t>
        </r>
      </text>
    </comment>
    <comment ref="AW907" authorId="0" shapeId="0" xr:uid="{1BFF80BD-DB26-4E21-A7DC-C76D52FA951F}">
      <text>
        <r>
          <rPr>
            <sz val="10"/>
            <color indexed="81"/>
            <rFont val="Lucida Console"/>
            <family val="3"/>
          </rPr>
          <t>Tempo de Estoque (Meses)_x000D_
_x000D_
0,0</t>
        </r>
      </text>
    </comment>
    <comment ref="A908" authorId="0" shapeId="0" xr:uid="{74C864D0-0743-4AC1-998B-DB81A9E49880}">
      <text>
        <r>
          <rPr>
            <sz val="10"/>
            <color indexed="81"/>
            <rFont val="Lucida Console"/>
            <family val="3"/>
          </rPr>
          <t>_x000D_
136841</t>
        </r>
      </text>
    </comment>
    <comment ref="B908" authorId="0" shapeId="0" xr:uid="{914685C7-29B3-42DC-8849-E2DDC833A78A}">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r>
      </text>
    </comment>
    <comment ref="W908" authorId="0" shapeId="0" xr:uid="{4354D2B9-9DF6-47BC-A2F2-A67E7847B9E8}">
      <text>
        <r>
          <rPr>
            <sz val="10"/>
            <color indexed="81"/>
            <rFont val="Lucida Console"/>
            <family val="3"/>
          </rPr>
          <t>_x000D_
SegMedTra</t>
        </r>
      </text>
    </comment>
    <comment ref="X908" authorId="0" shapeId="0" xr:uid="{0ADCF040-C786-4E45-AB4F-F241C45FBB8D}">
      <text>
        <r>
          <rPr>
            <sz val="10"/>
            <color indexed="81"/>
            <rFont val="Lucida Console"/>
            <family val="3"/>
          </rPr>
          <t>_x000D_
EQUIP PROT IND, INST MAT P/ SINAL, CONTR, COMB ...</t>
        </r>
      </text>
    </comment>
    <comment ref="Y908" authorId="0" shapeId="0" xr:uid="{07B50EA9-7971-43EA-9274-9C9166B40A56}">
      <text>
        <r>
          <rPr>
            <sz val="10"/>
            <color indexed="81"/>
            <rFont val="Lucida Console"/>
            <family val="3"/>
          </rPr>
          <t>_x000D_
CALCADOS, LUVAS, OCULOS, MASCARAS, CAPACETES, CASSETETE</t>
        </r>
      </text>
    </comment>
    <comment ref="AW908" authorId="0" shapeId="0" xr:uid="{8EE11314-4BCE-4F6D-80CB-AAC16019D43B}">
      <text>
        <r>
          <rPr>
            <sz val="10"/>
            <color indexed="81"/>
            <rFont val="Lucida Console"/>
            <family val="3"/>
          </rPr>
          <t>Tempo de Estoque (Meses)_x000D_
_x000D_
0,0</t>
        </r>
      </text>
    </comment>
    <comment ref="A909" authorId="0" shapeId="0" xr:uid="{F670F730-1B4D-4C92-BB30-429423C23F9F}">
      <text>
        <r>
          <rPr>
            <sz val="10"/>
            <color indexed="81"/>
            <rFont val="Lucida Console"/>
            <family val="3"/>
          </rPr>
          <t>_x000D_
136842</t>
        </r>
      </text>
    </comment>
    <comment ref="B909" authorId="0" shapeId="0" xr:uid="{818B3A35-290B-466B-A626-08F54F6D267D}">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r>
      </text>
    </comment>
    <comment ref="W909" authorId="0" shapeId="0" xr:uid="{2607D7E8-B892-4C0B-ACD5-97C8FFE35E2B}">
      <text>
        <r>
          <rPr>
            <sz val="10"/>
            <color indexed="81"/>
            <rFont val="Lucida Console"/>
            <family val="3"/>
          </rPr>
          <t>_x000D_
SegMedTra</t>
        </r>
      </text>
    </comment>
    <comment ref="X909" authorId="0" shapeId="0" xr:uid="{97CE65E4-403C-4A3F-ACF1-14820DC1DD73}">
      <text>
        <r>
          <rPr>
            <sz val="10"/>
            <color indexed="81"/>
            <rFont val="Lucida Console"/>
            <family val="3"/>
          </rPr>
          <t>_x000D_
EQUIP PROT IND, INST MAT P/ SINAL, CONTR, COMB ...</t>
        </r>
      </text>
    </comment>
    <comment ref="Y909" authorId="0" shapeId="0" xr:uid="{EAE182D8-231F-4CF2-9DA0-B50B2FEDB930}">
      <text>
        <r>
          <rPr>
            <sz val="10"/>
            <color indexed="81"/>
            <rFont val="Lucida Console"/>
            <family val="3"/>
          </rPr>
          <t>_x000D_
CALCADOS, LUVAS, OCULOS, MASCARAS, CAPACETES, CASSETETE</t>
        </r>
      </text>
    </comment>
    <comment ref="AW909" authorId="0" shapeId="0" xr:uid="{7DAAD383-B3B9-4E18-9AD9-78FD0CCE1164}">
      <text>
        <r>
          <rPr>
            <sz val="10"/>
            <color indexed="81"/>
            <rFont val="Lucida Console"/>
            <family val="3"/>
          </rPr>
          <t>Tempo de Estoque (Meses)_x000D_
_x000D_
0,0</t>
        </r>
      </text>
    </comment>
    <comment ref="A910" authorId="0" shapeId="0" xr:uid="{38009A8E-5796-4194-A7F0-371D6C36AEA6}">
      <text>
        <r>
          <rPr>
            <sz val="10"/>
            <color indexed="81"/>
            <rFont val="Lucida Console"/>
            <family val="3"/>
          </rPr>
          <t>_x000D_
136843</t>
        </r>
      </text>
    </comment>
    <comment ref="B910" authorId="0" shapeId="0" xr:uid="{DD59B6C6-909D-4362-89A5-1A9F47602A05}">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r>
      </text>
    </comment>
    <comment ref="W910" authorId="0" shapeId="0" xr:uid="{C5A92130-6B63-4DC1-82A8-3BCE0A878960}">
      <text>
        <r>
          <rPr>
            <sz val="10"/>
            <color indexed="81"/>
            <rFont val="Lucida Console"/>
            <family val="3"/>
          </rPr>
          <t>_x000D_
SegMedTra</t>
        </r>
      </text>
    </comment>
    <comment ref="X910" authorId="0" shapeId="0" xr:uid="{5F782DCE-BE42-465F-9890-D03E55B91FD1}">
      <text>
        <r>
          <rPr>
            <sz val="10"/>
            <color indexed="81"/>
            <rFont val="Lucida Console"/>
            <family val="3"/>
          </rPr>
          <t>_x000D_
EQUIP PROT IND, INST MAT P/ SINAL, CONTR, COMB ...</t>
        </r>
      </text>
    </comment>
    <comment ref="Y910" authorId="0" shapeId="0" xr:uid="{46F54EF4-E6B5-4FCB-B9C1-DD6A6192BD1C}">
      <text>
        <r>
          <rPr>
            <sz val="10"/>
            <color indexed="81"/>
            <rFont val="Lucida Console"/>
            <family val="3"/>
          </rPr>
          <t>_x000D_
CALCADOS, LUVAS, OCULOS, MASCARAS, CAPACETES, CASSETETE</t>
        </r>
      </text>
    </comment>
    <comment ref="AW910" authorId="0" shapeId="0" xr:uid="{D3F18706-4CF7-4673-A7B5-C4EA32D7E3FC}">
      <text>
        <r>
          <rPr>
            <sz val="10"/>
            <color indexed="81"/>
            <rFont val="Lucida Console"/>
            <family val="3"/>
          </rPr>
          <t>Tempo de Estoque (Meses)_x000D_
_x000D_
4,0</t>
        </r>
      </text>
    </comment>
    <comment ref="A911" authorId="0" shapeId="0" xr:uid="{2956C78B-430A-4653-9A7A-B33803F6486C}">
      <text>
        <r>
          <rPr>
            <sz val="10"/>
            <color indexed="81"/>
            <rFont val="Lucida Console"/>
            <family val="3"/>
          </rPr>
          <t>_x000D_
136820</t>
        </r>
      </text>
    </comment>
    <comment ref="B911" authorId="0" shapeId="0" xr:uid="{9C069611-8810-46A1-A77F-88854F5FFCB4}">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r>
      </text>
    </comment>
    <comment ref="W911" authorId="0" shapeId="0" xr:uid="{FDE20952-4248-4A3A-9A33-6277CB5823B2}">
      <text>
        <r>
          <rPr>
            <sz val="10"/>
            <color indexed="81"/>
            <rFont val="Lucida Console"/>
            <family val="3"/>
          </rPr>
          <t>_x000D_
SegMedTra</t>
        </r>
      </text>
    </comment>
    <comment ref="X911" authorId="0" shapeId="0" xr:uid="{3815921F-4073-47B7-92D6-8E00B249F3AA}">
      <text>
        <r>
          <rPr>
            <sz val="10"/>
            <color indexed="81"/>
            <rFont val="Lucida Console"/>
            <family val="3"/>
          </rPr>
          <t>_x000D_
EQUIP PROT IND, INST MAT P/ SINAL, CONTR, COMB ...</t>
        </r>
      </text>
    </comment>
    <comment ref="Y911" authorId="0" shapeId="0" xr:uid="{740FC362-5277-41F3-BDE4-ED9AEC47C967}">
      <text>
        <r>
          <rPr>
            <sz val="10"/>
            <color indexed="81"/>
            <rFont val="Lucida Console"/>
            <family val="3"/>
          </rPr>
          <t>_x000D_
CALCADOS, LUVAS, OCULOS, MASCARAS, CAPACETES, CASSETETE</t>
        </r>
      </text>
    </comment>
    <comment ref="AW911" authorId="0" shapeId="0" xr:uid="{F5E5267B-328F-4F9D-8814-EE191347A56E}">
      <text>
        <r>
          <rPr>
            <sz val="10"/>
            <color indexed="81"/>
            <rFont val="Lucida Console"/>
            <family val="3"/>
          </rPr>
          <t>Tempo de Estoque (Meses)_x000D_
_x000D_
12,0</t>
        </r>
      </text>
    </comment>
    <comment ref="A912" authorId="0" shapeId="0" xr:uid="{6AE8B6F3-4B2E-49AA-BA35-6660C2C95CEA}">
      <text>
        <r>
          <rPr>
            <sz val="10"/>
            <color indexed="81"/>
            <rFont val="Lucida Console"/>
            <family val="3"/>
          </rPr>
          <t>_x000D_
136821</t>
        </r>
      </text>
    </comment>
    <comment ref="B912" authorId="0" shapeId="0" xr:uid="{9337A2C0-4B11-4977-A398-7CF748C0D7CC}">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r>
      </text>
    </comment>
    <comment ref="W912" authorId="0" shapeId="0" xr:uid="{E2122644-D740-4B53-A165-001B222130B9}">
      <text>
        <r>
          <rPr>
            <sz val="10"/>
            <color indexed="81"/>
            <rFont val="Lucida Console"/>
            <family val="3"/>
          </rPr>
          <t>_x000D_
SegMedTra</t>
        </r>
      </text>
    </comment>
    <comment ref="X912" authorId="0" shapeId="0" xr:uid="{7EE2D14C-9F58-4453-B822-D1F61F89FE88}">
      <text>
        <r>
          <rPr>
            <sz val="10"/>
            <color indexed="81"/>
            <rFont val="Lucida Console"/>
            <family val="3"/>
          </rPr>
          <t>_x000D_
EQUIP PROT IND, INST MAT P/ SINAL, CONTR, COMB ...</t>
        </r>
      </text>
    </comment>
    <comment ref="Y912" authorId="0" shapeId="0" xr:uid="{D4AA40BA-08C7-43B3-94B5-68DEA7409870}">
      <text>
        <r>
          <rPr>
            <sz val="10"/>
            <color indexed="81"/>
            <rFont val="Lucida Console"/>
            <family val="3"/>
          </rPr>
          <t>_x000D_
CALCADOS, LUVAS, OCULOS, MASCARAS, CAPACETES, CASSETETE</t>
        </r>
      </text>
    </comment>
    <comment ref="AW912" authorId="0" shapeId="0" xr:uid="{06F00640-C2F8-456B-B018-DE0BE88C3D95}">
      <text>
        <r>
          <rPr>
            <sz val="10"/>
            <color indexed="81"/>
            <rFont val="Lucida Console"/>
            <family val="3"/>
          </rPr>
          <t>Tempo de Estoque (Meses)_x000D_
_x000D_
5,0</t>
        </r>
      </text>
    </comment>
    <comment ref="A913" authorId="0" shapeId="0" xr:uid="{B95DA58E-B68A-4408-8C6E-6D957E1E4DD7}">
      <text>
        <r>
          <rPr>
            <sz val="10"/>
            <color indexed="81"/>
            <rFont val="Lucida Console"/>
            <family val="3"/>
          </rPr>
          <t>_x000D_
136822</t>
        </r>
      </text>
    </comment>
    <comment ref="B913" authorId="0" shapeId="0" xr:uid="{C9994939-0C5C-4A5E-9AED-109E2F441252}">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r>
      </text>
    </comment>
    <comment ref="W913" authorId="0" shapeId="0" xr:uid="{878B5591-421C-405D-BA2B-D1C1BDD0DBE9}">
      <text>
        <r>
          <rPr>
            <sz val="10"/>
            <color indexed="81"/>
            <rFont val="Lucida Console"/>
            <family val="3"/>
          </rPr>
          <t>_x000D_
SegMedTra</t>
        </r>
      </text>
    </comment>
    <comment ref="X913" authorId="0" shapeId="0" xr:uid="{6E2761DA-FA35-40C6-A930-646100082642}">
      <text>
        <r>
          <rPr>
            <sz val="10"/>
            <color indexed="81"/>
            <rFont val="Lucida Console"/>
            <family val="3"/>
          </rPr>
          <t>_x000D_
EQUIP PROT IND, INST MAT P/ SINAL, CONTR, COMB ...</t>
        </r>
      </text>
    </comment>
    <comment ref="Y913" authorId="0" shapeId="0" xr:uid="{05CC67E9-F8F8-4C71-A348-255375D81157}">
      <text>
        <r>
          <rPr>
            <sz val="10"/>
            <color indexed="81"/>
            <rFont val="Lucida Console"/>
            <family val="3"/>
          </rPr>
          <t>_x000D_
CALCADOS, LUVAS, OCULOS, MASCARAS, CAPACETES, CASSETETE</t>
        </r>
      </text>
    </comment>
    <comment ref="AW913" authorId="0" shapeId="0" xr:uid="{EA752993-7E76-4F85-8B98-425269E3D405}">
      <text>
        <r>
          <rPr>
            <sz val="10"/>
            <color indexed="81"/>
            <rFont val="Lucida Console"/>
            <family val="3"/>
          </rPr>
          <t>Tempo de Estoque (Meses)_x000D_
_x000D_
77,0</t>
        </r>
      </text>
    </comment>
    <comment ref="A914" authorId="0" shapeId="0" xr:uid="{0376DEC8-2DA9-4AAE-AB3B-6C0188F264C2}">
      <text>
        <r>
          <rPr>
            <sz val="10"/>
            <color indexed="81"/>
            <rFont val="Lucida Console"/>
            <family val="3"/>
          </rPr>
          <t>_x000D_
12812</t>
        </r>
      </text>
    </comment>
    <comment ref="B914" authorId="0" shapeId="0" xr:uid="{B9640641-58CC-414B-8D1B-E241436A4141}">
      <text>
        <r>
          <rPr>
            <sz val="10"/>
            <color indexed="81"/>
            <rFont val="Lucida Console"/>
            <family val="3"/>
          </rPr>
          <t>DESCRIÇÃO DETALHADA_x000D_
BROXA RETANGULAR - 16,5 X 6 CM</t>
        </r>
      </text>
    </comment>
    <comment ref="G914" authorId="0" shapeId="0" xr:uid="{A8BD81F2-5BB0-47C5-8C36-037E697721E6}">
      <text>
        <r>
          <rPr>
            <sz val="10"/>
            <color indexed="81"/>
            <rFont val="Lucida Console"/>
            <family val="3"/>
          </rPr>
          <t>_x000D_
Últ estimativa : 40_x000D_
Enviada em     : 24.10.2019_x000D_
Ata - Venc     : 16/19 - 29.01.2020</t>
        </r>
      </text>
    </comment>
    <comment ref="O914" authorId="0" shapeId="0" xr:uid="{3C5C492D-FCFA-4BFD-BB38-9E1657439E75}">
      <text>
        <r>
          <rPr>
            <sz val="10"/>
            <color indexed="81"/>
            <rFont val="Lucida Console"/>
            <family val="3"/>
          </rPr>
          <t>_x000D_
Pertencia a ATA nº 16/19_x000D_
Estimativa de Renovação enviada em 24.10.2019 - Qtd 40_x000D_
PE 147/20 lote 1 (Impróspero)_x000D_
04.09.20 = Finalizado. Ata 254/20</t>
        </r>
      </text>
    </comment>
    <comment ref="W914" authorId="0" shapeId="0" xr:uid="{8CF8D92F-8BCA-4446-905C-70B64B0F5B96}">
      <text>
        <r>
          <rPr>
            <sz val="10"/>
            <color indexed="81"/>
            <rFont val="Lucida Console"/>
            <family val="3"/>
          </rPr>
          <t>_x000D_
DM-Pintura</t>
        </r>
      </text>
    </comment>
    <comment ref="X914" authorId="0" shapeId="0" xr:uid="{86CC61F7-5086-4ECD-B517-037C0D7234B3}">
      <text>
        <r>
          <rPr>
            <sz val="10"/>
            <color indexed="81"/>
            <rFont val="Lucida Console"/>
            <family val="3"/>
          </rPr>
          <t>_x000D_
EQUIP. E MATERIAIS P/PINTURAS E IMPERMEABILIZACAO</t>
        </r>
      </text>
    </comment>
    <comment ref="Y914" authorId="0" shapeId="0" xr:uid="{9C7AB5A5-4E9E-4F11-AE52-D90E4C9B63A2}">
      <text>
        <r>
          <rPr>
            <sz val="10"/>
            <color indexed="81"/>
            <rFont val="Lucida Console"/>
            <family val="3"/>
          </rPr>
          <t>_x000D_
MATERIAIS PARA PINTURA</t>
        </r>
      </text>
    </comment>
    <comment ref="AW914" authorId="0" shapeId="0" xr:uid="{7B40D0EC-7BD8-4EFC-8076-9337C58BDD69}">
      <text>
        <r>
          <rPr>
            <sz val="10"/>
            <color indexed="81"/>
            <rFont val="Lucida Console"/>
            <family val="3"/>
          </rPr>
          <t>Tempo de Estoque (Meses)_x000D_
_x000D_
63,0</t>
        </r>
      </text>
    </comment>
    <comment ref="A915" authorId="0" shapeId="0" xr:uid="{C2351724-B213-43A9-8C67-79F025CFF010}">
      <text>
        <r>
          <rPr>
            <sz val="10"/>
            <color indexed="81"/>
            <rFont val="Lucida Console"/>
            <family val="3"/>
          </rPr>
          <t>_x000D_
38648</t>
        </r>
      </text>
    </comment>
    <comment ref="B915" authorId="0" shapeId="0" xr:uid="{EEE00DC4-9AA5-4B60-A484-9DAE1E1AB8F5}">
      <text>
        <r>
          <rPr>
            <sz val="10"/>
            <color indexed="81"/>
            <rFont val="Lucida Console"/>
            <family val="3"/>
          </rPr>
          <t>DESCRIÇÃO DETALHADA_x000D_
CABO CTP-APL - SN - 50/10 PARES</t>
        </r>
      </text>
    </comment>
    <comment ref="W915" authorId="0" shapeId="0" xr:uid="{1C5AEB9E-E616-4DC0-BDFF-56AC8D29BD67}">
      <text>
        <r>
          <rPr>
            <sz val="10"/>
            <color indexed="81"/>
            <rFont val="Lucida Console"/>
            <family val="3"/>
          </rPr>
          <t>_x000D_
Administrativo</t>
        </r>
      </text>
    </comment>
    <comment ref="X915" authorId="0" shapeId="0" xr:uid="{548A386C-AC82-4033-BFA7-40709837B6A6}">
      <text>
        <r>
          <rPr>
            <sz val="10"/>
            <color indexed="81"/>
            <rFont val="Lucida Console"/>
            <family val="3"/>
          </rPr>
          <t>_x000D_
EQUIP.MAT.E ACESS.COMUNIC.CINE FOTO OTICA SOM</t>
        </r>
      </text>
    </comment>
    <comment ref="Y915" authorId="0" shapeId="0" xr:uid="{AACE173A-19F4-4AF9-B649-F9DEC13908C0}">
      <text>
        <r>
          <rPr>
            <sz val="10"/>
            <color indexed="81"/>
            <rFont val="Lucida Console"/>
            <family val="3"/>
          </rPr>
          <t>_x000D_
CABOS FIOS TOMADAS PLUGS CAIXAS P/ TELEFONIA, ETC</t>
        </r>
      </text>
    </comment>
    <comment ref="AW915" authorId="0" shapeId="0" xr:uid="{52985B84-1EC8-435B-A6F5-D46247E5462F}">
      <text>
        <r>
          <rPr>
            <sz val="10"/>
            <color indexed="81"/>
            <rFont val="Lucida Console"/>
            <family val="3"/>
          </rPr>
          <t>Tempo de Estoque (Meses)_x000D_
_x000D_
308,0</t>
        </r>
      </text>
    </comment>
    <comment ref="A916" authorId="0" shapeId="0" xr:uid="{4214F07B-26F7-4F83-9D81-774D05B2B294}">
      <text>
        <r>
          <rPr>
            <sz val="10"/>
            <color indexed="81"/>
            <rFont val="Lucida Console"/>
            <family val="3"/>
          </rPr>
          <t>_x000D_
133953</t>
        </r>
      </text>
    </comment>
    <comment ref="B916" authorId="0" shapeId="0" xr:uid="{18A5B40E-F7FE-4E2C-A987-A2F52D3B5379}">
      <text>
        <r>
          <rPr>
            <sz val="10"/>
            <color indexed="81"/>
            <rFont val="Lucida Console"/>
            <family val="3"/>
          </rPr>
          <t>DESCRIÇÃO DETALHADA_x000D_
CANETA HIDROGRAFICA PONTA FINA/MEDIA, CONJUNTO COM 12  CORES, TINTA LAVAVEL ATOXICA.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AS INFORMACOES QUE NAO PODEM SER COMPROVADAS POR MEIO DE ANALISE FISICA DO PRODUTO, DEVERAO ESTAR DESCRITAS NA EMBALAGEM.</t>
        </r>
      </text>
    </comment>
    <comment ref="W916" authorId="0" shapeId="0" xr:uid="{585B67F0-2F8A-4795-97E7-7FBD06A7AD25}">
      <text>
        <r>
          <rPr>
            <sz val="10"/>
            <color indexed="81"/>
            <rFont val="Lucida Console"/>
            <family val="3"/>
          </rPr>
          <t>_x000D_
Pedagógico</t>
        </r>
      </text>
    </comment>
    <comment ref="X916" authorId="0" shapeId="0" xr:uid="{D644373E-27D7-4CF7-81F0-BC3E0EDDDFE3}">
      <text>
        <r>
          <rPr>
            <sz val="10"/>
            <color indexed="81"/>
            <rFont val="Lucida Console"/>
            <family val="3"/>
          </rPr>
          <t>_x000D_
MAQ., EQUIP., COMP., ACES., MAT. PARA ESCRIT.E ESCOLAR</t>
        </r>
      </text>
    </comment>
    <comment ref="Y916" authorId="0" shapeId="0" xr:uid="{8DE8BDEB-5EEA-45C1-B848-221D47F39BC8}">
      <text>
        <r>
          <rPr>
            <sz val="10"/>
            <color indexed="81"/>
            <rFont val="Lucida Console"/>
            <family val="3"/>
          </rPr>
          <t>_x000D_
LAPIS, BORRACHA, APONTADORES, REGUAS E CORRETIVOS P/ ESCRIT.</t>
        </r>
      </text>
    </comment>
    <comment ref="AW916" authorId="0" shapeId="0" xr:uid="{26B4D93E-64F7-45A6-B841-C373EC9C6478}">
      <text>
        <r>
          <rPr>
            <sz val="10"/>
            <color indexed="81"/>
            <rFont val="Lucida Console"/>
            <family val="3"/>
          </rPr>
          <t>Tempo de Estoque (Meses)_x000D_
_x000D_
0,0</t>
        </r>
      </text>
    </comment>
    <comment ref="A917" authorId="0" shapeId="0" xr:uid="{6B619272-CF2F-47F2-9C89-3F994DD29588}">
      <text>
        <r>
          <rPr>
            <sz val="10"/>
            <color indexed="81"/>
            <rFont val="Lucida Console"/>
            <family val="3"/>
          </rPr>
          <t>_x000D_
48178</t>
        </r>
      </text>
    </comment>
    <comment ref="B917" authorId="0" shapeId="0" xr:uid="{22B06AA2-75A5-4381-9B0C-F361530C2226}">
      <text>
        <r>
          <rPr>
            <sz val="10"/>
            <color indexed="81"/>
            <rFont val="Lucida Console"/>
            <family val="3"/>
          </rPr>
          <t>DESCRIÇÃO DETALHADA_x000D_
CHAPA DE LAMINADO MELAMINICO COM 3,08 X 1,25 M, ESPESSURA 0,8 MM</t>
        </r>
      </text>
    </comment>
    <comment ref="G917" authorId="0" shapeId="0" xr:uid="{F49235AB-A69C-4F4D-8443-324A2E39F25D}">
      <text>
        <r>
          <rPr>
            <sz val="10"/>
            <color indexed="81"/>
            <rFont val="Lucida Console"/>
            <family val="3"/>
          </rPr>
          <t>_x000D_
Últ estimativa : 0_x000D_
Enviada em     : 17.01.2020_x000D_
Ata - Venc     : 129/19 - 08.05.2020</t>
        </r>
      </text>
    </comment>
    <comment ref="O917" authorId="0" shapeId="0" xr:uid="{7073BE07-40AE-4D6C-8540-A213BBA9C18F}">
      <text>
        <r>
          <rPr>
            <sz val="10"/>
            <color indexed="81"/>
            <rFont val="Lucida Console"/>
            <family val="3"/>
          </rPr>
          <t>_x000D_
Pertencia a ATA nº 129/19_x000D_
Estimativa de Renovação enviada em 17.01.2020 - Qtd _x000D_
PP  21/19 lote _x000D_
06.08.19 = Processo finalizado</t>
        </r>
      </text>
    </comment>
    <comment ref="W917" authorId="0" shapeId="0" xr:uid="{8B6BCAFD-511D-4A1D-9B0F-6581413228B8}">
      <text>
        <r>
          <rPr>
            <sz val="10"/>
            <color indexed="81"/>
            <rFont val="Lucida Console"/>
            <family val="3"/>
          </rPr>
          <t>_x000D_
DM-Marcenaria</t>
        </r>
      </text>
    </comment>
    <comment ref="X917" authorId="0" shapeId="0" xr:uid="{6AE3CBE1-97E1-4BB6-8B25-CDA2F460E809}">
      <text>
        <r>
          <rPr>
            <sz val="10"/>
            <color indexed="81"/>
            <rFont val="Lucida Console"/>
            <family val="3"/>
          </rPr>
          <t>_x000D_
MADEIRAS,LAMINADOS,COMPENSADOS E AGLOMERADOS</t>
        </r>
      </text>
    </comment>
    <comment ref="Y917" authorId="0" shapeId="0" xr:uid="{359C3C24-F901-4B61-8065-3FB9515B727E}">
      <text>
        <r>
          <rPr>
            <sz val="10"/>
            <color indexed="81"/>
            <rFont val="Lucida Console"/>
            <family val="3"/>
          </rPr>
          <t>_x000D_
CHAPAS COMPENSADAS RESINADAS/PLASTIFICADAS</t>
        </r>
      </text>
    </comment>
    <comment ref="AW917" authorId="0" shapeId="0" xr:uid="{E6B97BD6-F2DF-4090-A55E-B431960F3DDE}">
      <text>
        <r>
          <rPr>
            <sz val="10"/>
            <color indexed="81"/>
            <rFont val="Lucida Console"/>
            <family val="3"/>
          </rPr>
          <t>Tempo de Estoque (Meses)_x000D_
_x000D_
36,0</t>
        </r>
      </text>
    </comment>
    <comment ref="A918" authorId="0" shapeId="0" xr:uid="{C71A1624-4C1E-44AA-8664-3AAF5751FA27}">
      <text>
        <r>
          <rPr>
            <sz val="10"/>
            <color indexed="81"/>
            <rFont val="Lucida Console"/>
            <family val="3"/>
          </rPr>
          <t>_x000D_
116771</t>
        </r>
      </text>
    </comment>
    <comment ref="B918" authorId="0" shapeId="0" xr:uid="{E3B63444-2F77-40B4-8720-85E0F5196EB1}">
      <text>
        <r>
          <rPr>
            <sz val="10"/>
            <color indexed="81"/>
            <rFont val="Lucida Console"/>
            <family val="3"/>
          </rPr>
          <t>DESCRIÇÃO DETALHADA_x000D_
CHAPA EM MDF, BRANCO, 02 FACES 2,75 X 1,83 X 25 MM</t>
        </r>
      </text>
    </comment>
    <comment ref="G918" authorId="0" shapeId="0" xr:uid="{1CE57944-21AA-49D9-9E96-82B5D6DC9A9D}">
      <text>
        <r>
          <rPr>
            <sz val="10"/>
            <color indexed="81"/>
            <rFont val="Lucida Console"/>
            <family val="3"/>
          </rPr>
          <t>_x000D_
Últ estimativa : 0_x000D_
Enviada em     : 19.10.2018_x000D_
Ata - Venc     : 2/18 - 07.01.2019</t>
        </r>
      </text>
    </comment>
    <comment ref="O918" authorId="0" shapeId="0" xr:uid="{A3DF3AF5-4493-47F7-B628-444056C5E536}">
      <text>
        <r>
          <rPr>
            <sz val="10"/>
            <color indexed="81"/>
            <rFont val="Lucida Console"/>
            <family val="3"/>
          </rPr>
          <t>_x000D_
Pertencia a ATA nº 2/18_x000D_
Estimativa de Renovação enviada em 19.10.2018 - Qtd _x000D_
PP  21/19 lote _x000D_
06.08.19 = Processo finalizado</t>
        </r>
      </text>
    </comment>
    <comment ref="W918" authorId="0" shapeId="0" xr:uid="{54C55527-DAB7-418E-BE71-49F5D9D31398}">
      <text>
        <r>
          <rPr>
            <sz val="10"/>
            <color indexed="81"/>
            <rFont val="Lucida Console"/>
            <family val="3"/>
          </rPr>
          <t>_x000D_
DM-Serralheria</t>
        </r>
      </text>
    </comment>
    <comment ref="X918" authorId="0" shapeId="0" xr:uid="{BF1D8375-4134-450B-8463-4EEC3FDB9DBE}">
      <text>
        <r>
          <rPr>
            <sz val="10"/>
            <color indexed="81"/>
            <rFont val="Lucida Console"/>
            <family val="3"/>
          </rPr>
          <t>_x000D_
METAIS,LAMINAD.,PERFILADOS E ARTEFATOS METALICOS</t>
        </r>
      </text>
    </comment>
    <comment ref="Y918" authorId="0" shapeId="0" xr:uid="{47AF9209-117E-4C03-B516-BF3480EFB021}">
      <text>
        <r>
          <rPr>
            <sz val="10"/>
            <color indexed="81"/>
            <rFont val="Lucida Console"/>
            <family val="3"/>
          </rPr>
          <t>_x000D_
CHAPAS</t>
        </r>
      </text>
    </comment>
    <comment ref="AW918" authorId="0" shapeId="0" xr:uid="{076121F3-02F6-46AD-B24F-22466E161B08}">
      <text>
        <r>
          <rPr>
            <sz val="10"/>
            <color indexed="81"/>
            <rFont val="Lucida Console"/>
            <family val="3"/>
          </rPr>
          <t>Tempo de Estoque (Meses)_x000D_
_x000D_
28,0</t>
        </r>
      </text>
    </comment>
    <comment ref="A919" authorId="0" shapeId="0" xr:uid="{05888C20-BD20-4106-AD8F-2C1167D25202}">
      <text>
        <r>
          <rPr>
            <sz val="10"/>
            <color indexed="81"/>
            <rFont val="Lucida Console"/>
            <family val="3"/>
          </rPr>
          <t>_x000D_
132715</t>
        </r>
      </text>
    </comment>
    <comment ref="B919" authorId="0" shapeId="0" xr:uid="{06B81244-AAA4-42CB-BF6E-EDF8AA4A8FD3}">
      <text>
        <r>
          <rPr>
            <sz val="10"/>
            <color indexed="81"/>
            <rFont val="Lucida Console"/>
            <family val="3"/>
          </rPr>
          <t>DESCRIÇÃO DETALHADA_x000D_
CUMEEIRA ARTICULADA FIBRA SINTETICA CRFS, 1,10 X 06 MM - INFERIOR</t>
        </r>
      </text>
    </comment>
    <comment ref="G919" authorId="0" shapeId="0" xr:uid="{E407D565-5105-4D51-896F-43ED82DBF218}">
      <text>
        <r>
          <rPr>
            <sz val="10"/>
            <color indexed="81"/>
            <rFont val="Lucida Console"/>
            <family val="3"/>
          </rPr>
          <t>_x000D_
Últ estimativa : 0_x000D_
Enviada em     : 24.10.2019_x000D_
Ata - Venc     : 47/19 - 17.02.2020</t>
        </r>
      </text>
    </comment>
    <comment ref="O919" authorId="0" shapeId="0" xr:uid="{6EDA9A10-C27A-497E-98B7-8CFD2DCA42C4}">
      <text>
        <r>
          <rPr>
            <sz val="10"/>
            <color indexed="81"/>
            <rFont val="Lucida Console"/>
            <family val="3"/>
          </rPr>
          <t>_x000D_
Pertencia a ATA nº 47/19_x000D_
Estimativa de Renovação enviada em 24.10.2019 - Qtd _x000D_
PE  99/20 lote 29_x000D_
03.08.20 = Finalizado</t>
        </r>
      </text>
    </comment>
    <comment ref="W919" authorId="0" shapeId="0" xr:uid="{8CCFBF72-D490-4110-BBF0-D4B3DC94FA54}">
      <text>
        <r>
          <rPr>
            <sz val="10"/>
            <color indexed="81"/>
            <rFont val="Lucida Console"/>
            <family val="3"/>
          </rPr>
          <t>_x000D_
DM-Construção</t>
        </r>
      </text>
    </comment>
    <comment ref="X919" authorId="0" shapeId="0" xr:uid="{1529D81A-30FC-45C8-A252-1C7450DFFF32}">
      <text>
        <r>
          <rPr>
            <sz val="10"/>
            <color indexed="81"/>
            <rFont val="Lucida Console"/>
            <family val="3"/>
          </rPr>
          <t>_x000D_
MAT.E EQUIP. P/ CONSTR.CIVIL E CONSERV. DE VIAS PUBL.</t>
        </r>
      </text>
    </comment>
    <comment ref="Y919" authorId="0" shapeId="0" xr:uid="{CECA46A3-F171-4CAD-9250-86FF0661EFD2}">
      <text>
        <r>
          <rPr>
            <sz val="10"/>
            <color indexed="81"/>
            <rFont val="Lucida Console"/>
            <family val="3"/>
          </rPr>
          <t>_x000D_
TELHAS. CUMEEIRAS E ELEM. DE TELH. E CHAP. DE CIM. AMIANT</t>
        </r>
      </text>
    </comment>
    <comment ref="AW919" authorId="0" shapeId="0" xr:uid="{2826AD88-BA90-4EE3-80EB-24179FE74A8F}">
      <text>
        <r>
          <rPr>
            <sz val="10"/>
            <color indexed="81"/>
            <rFont val="Lucida Console"/>
            <family val="3"/>
          </rPr>
          <t>Tempo de Estoque (Meses)_x000D_
_x000D_
172,0</t>
        </r>
      </text>
    </comment>
    <comment ref="A920" authorId="0" shapeId="0" xr:uid="{7352A4CF-BECB-4F70-8C25-0665A722E09D}">
      <text>
        <r>
          <rPr>
            <sz val="10"/>
            <color indexed="81"/>
            <rFont val="Lucida Console"/>
            <family val="3"/>
          </rPr>
          <t>_x000D_
132714</t>
        </r>
      </text>
    </comment>
    <comment ref="B920" authorId="0" shapeId="0" xr:uid="{8DC7F4DE-48A4-4896-8274-F6BBB20116F6}">
      <text>
        <r>
          <rPr>
            <sz val="10"/>
            <color indexed="81"/>
            <rFont val="Lucida Console"/>
            <family val="3"/>
          </rPr>
          <t>DESCRIÇÃO DETALHADA_x000D_
CUMEEIRA ARTICULADA FIBRA SINTETICA CRFS, 1,10 X 06 MM - SUPERIOR</t>
        </r>
      </text>
    </comment>
    <comment ref="G920" authorId="0" shapeId="0" xr:uid="{B1288750-2180-482A-AD27-FA66C7129FF6}">
      <text>
        <r>
          <rPr>
            <sz val="10"/>
            <color indexed="81"/>
            <rFont val="Lucida Console"/>
            <family val="3"/>
          </rPr>
          <t>_x000D_
Últ estimativa : 0_x000D_
Enviada em     : 24.10.2019_x000D_
Ata - Venc     : 47/19 - 17.02.2020</t>
        </r>
      </text>
    </comment>
    <comment ref="O920" authorId="0" shapeId="0" xr:uid="{C114C022-A4EA-45F4-8C13-90978026DBB7}">
      <text>
        <r>
          <rPr>
            <sz val="10"/>
            <color indexed="81"/>
            <rFont val="Lucida Console"/>
            <family val="3"/>
          </rPr>
          <t>_x000D_
Pertencia a ATA nº 47/19_x000D_
Estimativa de Renovação enviada em 24.10.2019 - Qtd _x000D_
PE  99/20 lote 28_x000D_
03.08.20 = Finalizado</t>
        </r>
      </text>
    </comment>
    <comment ref="W920" authorId="0" shapeId="0" xr:uid="{36B73254-CE31-4EFC-BDB4-7AC897DBF63E}">
      <text>
        <r>
          <rPr>
            <sz val="10"/>
            <color indexed="81"/>
            <rFont val="Lucida Console"/>
            <family val="3"/>
          </rPr>
          <t>_x000D_
DM-Construção</t>
        </r>
      </text>
    </comment>
    <comment ref="X920" authorId="0" shapeId="0" xr:uid="{08708EF4-2ED2-40C1-92A6-E98EDD230EE1}">
      <text>
        <r>
          <rPr>
            <sz val="10"/>
            <color indexed="81"/>
            <rFont val="Lucida Console"/>
            <family val="3"/>
          </rPr>
          <t>_x000D_
MAT.E EQUIP. P/ CONSTR.CIVIL E CONSERV. DE VIAS PUBL.</t>
        </r>
      </text>
    </comment>
    <comment ref="Y920" authorId="0" shapeId="0" xr:uid="{F2A46C55-AA76-49B5-A600-BEABFC13D0B9}">
      <text>
        <r>
          <rPr>
            <sz val="10"/>
            <color indexed="81"/>
            <rFont val="Lucida Console"/>
            <family val="3"/>
          </rPr>
          <t>_x000D_
TELHAS. CUMEEIRAS E ELEM. DE TELH. E CHAP. DE CIM. AMIANT</t>
        </r>
      </text>
    </comment>
    <comment ref="AW920" authorId="0" shapeId="0" xr:uid="{54E771D2-8905-4F72-84ED-9BDB333F4D68}">
      <text>
        <r>
          <rPr>
            <sz val="10"/>
            <color indexed="81"/>
            <rFont val="Lucida Console"/>
            <family val="3"/>
          </rPr>
          <t>Tempo de Estoque (Meses)_x000D_
_x000D_
153,0</t>
        </r>
      </text>
    </comment>
    <comment ref="A921" authorId="0" shapeId="0" xr:uid="{5B36A807-AC6E-4655-8413-13675C2C4AC2}">
      <text>
        <r>
          <rPr>
            <sz val="10"/>
            <color indexed="81"/>
            <rFont val="Lucida Console"/>
            <family val="3"/>
          </rPr>
          <t>_x000D_
65610</t>
        </r>
      </text>
    </comment>
    <comment ref="B921" authorId="0" shapeId="0" xr:uid="{FF1AB498-A276-4FEF-BC0C-F8C0473E7DBC}">
      <text>
        <r>
          <rPr>
            <sz val="10"/>
            <color indexed="81"/>
            <rFont val="Lucida Console"/>
            <family val="3"/>
          </rPr>
          <t>DESCRIÇÃO DETALHADA_x000D_
CUMEEIRA ARTICULADA PARA TELHA CALHETAO 90 - SUPERIOR</t>
        </r>
      </text>
    </comment>
    <comment ref="W921" authorId="0" shapeId="0" xr:uid="{BA7A6222-0696-4B37-A5AA-3E846E4F9C22}">
      <text>
        <r>
          <rPr>
            <sz val="10"/>
            <color indexed="81"/>
            <rFont val="Lucida Console"/>
            <family val="3"/>
          </rPr>
          <t>_x000D_
DM-Construção</t>
        </r>
      </text>
    </comment>
    <comment ref="X921" authorId="0" shapeId="0" xr:uid="{97036F2D-1CAF-4E93-93DF-B84296FD982F}">
      <text>
        <r>
          <rPr>
            <sz val="10"/>
            <color indexed="81"/>
            <rFont val="Lucida Console"/>
            <family val="3"/>
          </rPr>
          <t>_x000D_
MAT.E EQUIP. P/ CONSTR.CIVIL E CONSERV. DE VIAS PUBL.</t>
        </r>
      </text>
    </comment>
    <comment ref="Y921" authorId="0" shapeId="0" xr:uid="{EE4D00C7-AEC7-4781-B373-FFA72A2A9E9A}">
      <text>
        <r>
          <rPr>
            <sz val="10"/>
            <color indexed="81"/>
            <rFont val="Lucida Console"/>
            <family val="3"/>
          </rPr>
          <t>_x000D_
TELHAS. CUMEEIRAS E ELEM. DE TELH. E CHAP. DE CIM. AMIANT</t>
        </r>
      </text>
    </comment>
    <comment ref="AW921" authorId="0" shapeId="0" xr:uid="{7C223A1D-E391-47D2-BD44-10EA9FCC891C}">
      <text>
        <r>
          <rPr>
            <sz val="10"/>
            <color indexed="81"/>
            <rFont val="Lucida Console"/>
            <family val="3"/>
          </rPr>
          <t>Tempo de Estoque (Meses)_x000D_
_x000D_
15,0</t>
        </r>
      </text>
    </comment>
    <comment ref="A922" authorId="0" shapeId="0" xr:uid="{696EB58E-67AF-45AB-87D2-54475E945F3C}">
      <text>
        <r>
          <rPr>
            <sz val="10"/>
            <color indexed="81"/>
            <rFont val="Lucida Console"/>
            <family val="3"/>
          </rPr>
          <t>_x000D_
65609</t>
        </r>
      </text>
    </comment>
    <comment ref="B922" authorId="0" shapeId="0" xr:uid="{8B06E99F-403B-449D-A26F-EB81262CD37A}">
      <text>
        <r>
          <rPr>
            <sz val="10"/>
            <color indexed="81"/>
            <rFont val="Lucida Console"/>
            <family val="3"/>
          </rPr>
          <t>DESCRIÇÃO DETALHADA_x000D_
CUMEEIRA ARTICULADA PARA TELHA KALHETAO 90 - INFERIOR</t>
        </r>
      </text>
    </comment>
    <comment ref="W922" authorId="0" shapeId="0" xr:uid="{E9BF381C-1FAA-4240-8A74-F4FA768D01ED}">
      <text>
        <r>
          <rPr>
            <sz val="10"/>
            <color indexed="81"/>
            <rFont val="Lucida Console"/>
            <family val="3"/>
          </rPr>
          <t>_x000D_
DM-Construção</t>
        </r>
      </text>
    </comment>
    <comment ref="X922" authorId="0" shapeId="0" xr:uid="{4EF70BBC-DE58-4393-9E68-722F1505F1AA}">
      <text>
        <r>
          <rPr>
            <sz val="10"/>
            <color indexed="81"/>
            <rFont val="Lucida Console"/>
            <family val="3"/>
          </rPr>
          <t>_x000D_
MAT.E EQUIP. P/ CONSTR.CIVIL E CONSERV. DE VIAS PUBL.</t>
        </r>
      </text>
    </comment>
    <comment ref="Y922" authorId="0" shapeId="0" xr:uid="{22F98203-5CFD-4960-908A-4804BC471FD2}">
      <text>
        <r>
          <rPr>
            <sz val="10"/>
            <color indexed="81"/>
            <rFont val="Lucida Console"/>
            <family val="3"/>
          </rPr>
          <t>_x000D_
TELHAS. CUMEEIRAS E ELEM. DE TELH. E CHAP. DE CIM. AMIANT</t>
        </r>
      </text>
    </comment>
    <comment ref="AW922" authorId="0" shapeId="0" xr:uid="{37351C9C-4F9A-4217-8572-6C72CB19142D}">
      <text>
        <r>
          <rPr>
            <sz val="10"/>
            <color indexed="81"/>
            <rFont val="Lucida Console"/>
            <family val="3"/>
          </rPr>
          <t>Tempo de Estoque (Meses)_x000D_
_x000D_
3,0</t>
        </r>
      </text>
    </comment>
    <comment ref="A923" authorId="0" shapeId="0" xr:uid="{B1FC02DA-C85A-42DD-BACD-93F903F1D905}">
      <text>
        <r>
          <rPr>
            <sz val="10"/>
            <color indexed="81"/>
            <rFont val="Lucida Console"/>
            <family val="3"/>
          </rPr>
          <t>_x000D_
115135</t>
        </r>
      </text>
    </comment>
    <comment ref="B923" authorId="0" shapeId="0" xr:uid="{9AD6C9AA-C274-4B2A-817E-3EB1BF2D777A}">
      <text>
        <r>
          <rPr>
            <sz val="10"/>
            <color indexed="81"/>
            <rFont val="Lucida Console"/>
            <family val="3"/>
          </rPr>
          <t xml:space="preserve">DESCRIÇÃO DETALHADA_x000D_
CUMEEIRA DE FIBROCIMENTO ONDA DA MEDIDA 0,50 CM X 15° </t>
        </r>
      </text>
    </comment>
    <comment ref="W923" authorId="0" shapeId="0" xr:uid="{3A5659B1-0A5E-4041-943E-E9BAA8A090F6}">
      <text>
        <r>
          <rPr>
            <sz val="10"/>
            <color indexed="81"/>
            <rFont val="Lucida Console"/>
            <family val="3"/>
          </rPr>
          <t>_x000D_
DM-Construção</t>
        </r>
      </text>
    </comment>
    <comment ref="X923" authorId="0" shapeId="0" xr:uid="{E0D50FE8-A159-4F1E-AD7B-C8AE966A58D0}">
      <text>
        <r>
          <rPr>
            <sz val="10"/>
            <color indexed="81"/>
            <rFont val="Lucida Console"/>
            <family val="3"/>
          </rPr>
          <t>_x000D_
MAT.E EQUIP. P/ CONSTR.CIVIL E CONSERV. DE VIAS PUBL.</t>
        </r>
      </text>
    </comment>
    <comment ref="Y923" authorId="0" shapeId="0" xr:uid="{533A0EBB-EFF7-4596-971B-2B3ED1C22F16}">
      <text>
        <r>
          <rPr>
            <sz val="10"/>
            <color indexed="81"/>
            <rFont val="Lucida Console"/>
            <family val="3"/>
          </rPr>
          <t>_x000D_
TELHAS. CUMEEIRAS E ELEM. DE TELH. E CHAP. DE CIM. AMIANT</t>
        </r>
      </text>
    </comment>
    <comment ref="AW923" authorId="0" shapeId="0" xr:uid="{23E889FD-17AB-40D1-971C-734E3CFD990C}">
      <text>
        <r>
          <rPr>
            <sz val="10"/>
            <color indexed="81"/>
            <rFont val="Lucida Console"/>
            <family val="3"/>
          </rPr>
          <t>Tempo de Estoque (Meses)_x000D_
_x000D_
177,0</t>
        </r>
      </text>
    </comment>
    <comment ref="A924" authorId="0" shapeId="0" xr:uid="{5E4B4475-9FC6-4571-B897-843943B72DC5}">
      <text>
        <r>
          <rPr>
            <sz val="10"/>
            <color indexed="81"/>
            <rFont val="Lucida Console"/>
            <family val="3"/>
          </rPr>
          <t>_x000D_
133043</t>
        </r>
      </text>
    </comment>
    <comment ref="B924" authorId="0" shapeId="0" xr:uid="{016FF419-7E92-4410-90DD-EEFFA4CA8B09}">
      <text>
        <r>
          <rPr>
            <sz val="10"/>
            <color indexed="81"/>
            <rFont val="Lucida Console"/>
            <family val="3"/>
          </rPr>
          <t>DESCRIÇÃO DETALHADA_x000D_
CUMEEIRA PARA TELHA TRAPEZOIDAL, MODELO L38  -  MEDINDO 30° DE INCLINACAO E 1056 MM DE LARGURA, DE ALUMINIO.</t>
        </r>
      </text>
    </comment>
    <comment ref="W924" authorId="0" shapeId="0" xr:uid="{2F5B2EF3-7BD8-477E-9043-95F799AF8841}">
      <text>
        <r>
          <rPr>
            <sz val="10"/>
            <color indexed="81"/>
            <rFont val="Lucida Console"/>
            <family val="3"/>
          </rPr>
          <t>_x000D_
DM-Construção</t>
        </r>
      </text>
    </comment>
    <comment ref="X924" authorId="0" shapeId="0" xr:uid="{CD6EEFE7-8730-48A9-A4B1-E7A598093A7A}">
      <text>
        <r>
          <rPr>
            <sz val="10"/>
            <color indexed="81"/>
            <rFont val="Lucida Console"/>
            <family val="3"/>
          </rPr>
          <t>_x000D_
MAT.E EQUIP. P/ CONSTR.CIVIL E CONSERV. DE VIAS PUBL.</t>
        </r>
      </text>
    </comment>
    <comment ref="Y924" authorId="0" shapeId="0" xr:uid="{F665DC58-E8F6-430C-B4E6-366DE67E372B}">
      <text>
        <r>
          <rPr>
            <sz val="10"/>
            <color indexed="81"/>
            <rFont val="Lucida Console"/>
            <family val="3"/>
          </rPr>
          <t>_x000D_
TELHAS. CUMEEIRAS E ELEM. DE TELH. E CHAP. DE CIM. AMIANT</t>
        </r>
      </text>
    </comment>
    <comment ref="AW924" authorId="0" shapeId="0" xr:uid="{8BB3CAAA-9BAD-4C25-BF9C-38E232EA070B}">
      <text>
        <r>
          <rPr>
            <sz val="10"/>
            <color indexed="81"/>
            <rFont val="Lucida Console"/>
            <family val="3"/>
          </rPr>
          <t>Tempo de Estoque (Meses)_x000D_
_x000D_
25,0</t>
        </r>
      </text>
    </comment>
    <comment ref="A925" authorId="0" shapeId="0" xr:uid="{38C10B18-7CBF-4166-87CA-3E6134A133E8}">
      <text>
        <r>
          <rPr>
            <sz val="10"/>
            <color indexed="81"/>
            <rFont val="Lucida Console"/>
            <family val="3"/>
          </rPr>
          <t>_x000D_
85798</t>
        </r>
      </text>
    </comment>
    <comment ref="B925" authorId="0" shapeId="0" xr:uid="{ADF290FD-0CE7-400B-A9AA-81534311E01C}">
      <text>
        <r>
          <rPr>
            <sz val="10"/>
            <color indexed="81"/>
            <rFont val="Lucida Console"/>
            <family val="3"/>
          </rPr>
          <t>DESCRIÇÃO DETALHADA_x000D_
DISCO DE DESBASTE DE  FERRO - 4 1/2" X 3/16" X 7/8" - PARA USO EM LIXADEIRA E FABRICADO CONFORME NORMAS ABNT</t>
        </r>
      </text>
    </comment>
    <comment ref="G925" authorId="0" shapeId="0" xr:uid="{E83D98CF-C57E-40B7-8EF0-B045AE747C59}">
      <text>
        <r>
          <rPr>
            <sz val="10"/>
            <color indexed="81"/>
            <rFont val="Lucida Console"/>
            <family val="3"/>
          </rPr>
          <t xml:space="preserve">_x000D_
Últ estimativa : 250_x000D_
Enviada em     : 25.09.2019_x000D_
Ata - Venc     : /-2000 - </t>
        </r>
      </text>
    </comment>
    <comment ref="O925" authorId="0" shapeId="0" xr:uid="{DD0CE06E-4B3D-4A85-8FBC-22BFD2782559}">
      <text>
        <r>
          <rPr>
            <sz val="10"/>
            <color indexed="81"/>
            <rFont val="Lucida Console"/>
            <family val="3"/>
          </rPr>
          <t>_x000D_
Ata anterior não identificada.</t>
        </r>
      </text>
    </comment>
    <comment ref="W925" authorId="0" shapeId="0" xr:uid="{8C85B563-355A-4CCD-B517-151B087C057B}">
      <text>
        <r>
          <rPr>
            <sz val="10"/>
            <color indexed="81"/>
            <rFont val="Lucida Console"/>
            <family val="3"/>
          </rPr>
          <t>_x000D_
DM-Serralheria</t>
        </r>
      </text>
    </comment>
    <comment ref="X925" authorId="0" shapeId="0" xr:uid="{E6E6BC0D-DCCA-4085-928B-A4C2D159F55F}">
      <text>
        <r>
          <rPr>
            <sz val="10"/>
            <color indexed="81"/>
            <rFont val="Lucida Console"/>
            <family val="3"/>
          </rPr>
          <t>_x000D_
ABRASIVOS</t>
        </r>
      </text>
    </comment>
    <comment ref="Y925" authorId="0" shapeId="0" xr:uid="{5E2DF9C1-D1D5-4763-B00B-E9889D2673BB}">
      <text>
        <r>
          <rPr>
            <sz val="10"/>
            <color indexed="81"/>
            <rFont val="Lucida Console"/>
            <family val="3"/>
          </rPr>
          <t>_x000D_
DISCO DE FIBRA</t>
        </r>
      </text>
    </comment>
    <comment ref="AW925" authorId="0" shapeId="0" xr:uid="{33252DD6-655E-4CC1-BD40-0F9306E0064F}">
      <text>
        <r>
          <rPr>
            <sz val="10"/>
            <color indexed="81"/>
            <rFont val="Lucida Console"/>
            <family val="3"/>
          </rPr>
          <t>Tempo de Estoque (Meses)_x000D_
_x000D_
264,0</t>
        </r>
      </text>
    </comment>
    <comment ref="A926" authorId="0" shapeId="0" xr:uid="{36AC6A59-5B18-4188-84A4-48B5CBB485F7}">
      <text>
        <r>
          <rPr>
            <sz val="10"/>
            <color indexed="81"/>
            <rFont val="Lucida Console"/>
            <family val="3"/>
          </rPr>
          <t>_x000D_
88718</t>
        </r>
      </text>
    </comment>
    <comment ref="B926" authorId="0" shapeId="0" xr:uid="{C598D06C-033C-48CB-8302-409D86D29A1C}">
      <text>
        <r>
          <rPr>
            <sz val="10"/>
            <color indexed="81"/>
            <rFont val="Lucida Console"/>
            <family val="3"/>
          </rPr>
          <t>DESCRIÇÃO DETALHADA_x000D_
DISJUNTOR NORMA DIN CURVA B PADRAO, BIPOLAR, 10 AMPERES</t>
        </r>
      </text>
    </comment>
    <comment ref="G926" authorId="0" shapeId="0" xr:uid="{D0531A3B-38FE-4D69-B2BF-72A88DFCAAAF}">
      <text>
        <r>
          <rPr>
            <sz val="10"/>
            <color indexed="81"/>
            <rFont val="Lucida Console"/>
            <family val="3"/>
          </rPr>
          <t>_x000D_
Últ estimativa : 70_x000D_
Enviada em     : 23.09.2020_x000D_
Ata - Venc     : 17/20 - 29.01.2021</t>
        </r>
      </text>
    </comment>
    <comment ref="O926" authorId="0" shapeId="0" xr:uid="{3F98897E-F4BD-49E1-A86D-C0E7953ED4DA}">
      <text>
        <r>
          <rPr>
            <sz val="10"/>
            <color indexed="81"/>
            <rFont val="Lucida Console"/>
            <family val="3"/>
          </rPr>
          <t>_x000D_
Pertencia a ATA nº 17/20_x000D_
Estimativa de Renovação enviada em 23.09.2020 - Qtd 70_x000D_
PP 241/19 lote _x000D_
21.02.20 = Processo conferido, finalizado.</t>
        </r>
      </text>
    </comment>
    <comment ref="W926" authorId="0" shapeId="0" xr:uid="{A0ED64A8-7F70-4133-8F24-3F867D465000}">
      <text>
        <r>
          <rPr>
            <sz val="10"/>
            <color indexed="81"/>
            <rFont val="Lucida Console"/>
            <family val="3"/>
          </rPr>
          <t>_x000D_
DM-Elétrica</t>
        </r>
      </text>
    </comment>
    <comment ref="X926" authorId="0" shapeId="0" xr:uid="{3D32E34A-685E-487C-BB90-DD6C68D63B62}">
      <text>
        <r>
          <rPr>
            <sz val="10"/>
            <color indexed="81"/>
            <rFont val="Lucida Console"/>
            <family val="3"/>
          </rPr>
          <t>_x000D_
EQUIP. MAT. P/ GERACAO, TRANSM. DISTR. RETIF...</t>
        </r>
      </text>
    </comment>
    <comment ref="Y926" authorId="0" shapeId="0" xr:uid="{48D59DE0-8D89-4302-A289-B3526A0FE060}">
      <text>
        <r>
          <rPr>
            <sz val="10"/>
            <color indexed="81"/>
            <rFont val="Lucida Console"/>
            <family val="3"/>
          </rPr>
          <t>_x000D_
DISJUNTORES</t>
        </r>
      </text>
    </comment>
    <comment ref="AW926" authorId="0" shapeId="0" xr:uid="{9161A8EA-162F-4307-85FB-93D7CDBCCEBD}">
      <text>
        <r>
          <rPr>
            <sz val="10"/>
            <color indexed="81"/>
            <rFont val="Lucida Console"/>
            <family val="3"/>
          </rPr>
          <t>Tempo de Estoque (Meses)_x000D_
_x000D_
96,0</t>
        </r>
      </text>
    </comment>
    <comment ref="A927" authorId="0" shapeId="0" xr:uid="{61A212A9-7D74-4779-952A-0E46242342C4}">
      <text>
        <r>
          <rPr>
            <sz val="10"/>
            <color indexed="81"/>
            <rFont val="Lucida Console"/>
            <family val="3"/>
          </rPr>
          <t>_x000D_
100383</t>
        </r>
      </text>
    </comment>
    <comment ref="B927" authorId="0" shapeId="0" xr:uid="{54C18263-AE75-4BD3-BD2A-E32BE18FE3B3}">
      <text>
        <r>
          <rPr>
            <sz val="10"/>
            <color indexed="81"/>
            <rFont val="Lucida Console"/>
            <family val="3"/>
          </rPr>
          <t>DESCRIÇÃO DETALHADA_x000D_
FIO DE NYLON DE 3,0MM, QUADRADO, USO EM ROCADEIRA LATERAL STIHL FS 220 - PESO APROXIMADO: ROLO C/2 KG</t>
        </r>
      </text>
    </comment>
    <comment ref="O927" authorId="0" shapeId="0" xr:uid="{C8E592BE-3E40-4A68-A13D-F7F19D7163E5}">
      <text>
        <r>
          <rPr>
            <sz val="10"/>
            <color indexed="81"/>
            <rFont val="Lucida Console"/>
            <family val="3"/>
          </rPr>
          <t>_x000D_
Pertencia a ATA nº 230/18_x000D_
Estimativa de Renovação enviada em  - Qtd _x000D_
PP 195/18 lote 22 (Impróspero)_x000D_
26.11.18 = Processo finalizado. Ata 230/18.</t>
        </r>
      </text>
    </comment>
    <comment ref="W927" authorId="0" shapeId="0" xr:uid="{B27DCC68-3E4E-4670-8725-92BA9E498DDC}">
      <text>
        <r>
          <rPr>
            <sz val="10"/>
            <color indexed="81"/>
            <rFont val="Lucida Console"/>
            <family val="3"/>
          </rPr>
          <t>_x000D_
DM-Jardinagem</t>
        </r>
      </text>
    </comment>
    <comment ref="X927" authorId="0" shapeId="0" xr:uid="{FF2B5BBA-1080-41DD-9288-A20DE94AE9BB}">
      <text>
        <r>
          <rPr>
            <sz val="10"/>
            <color indexed="81"/>
            <rFont val="Lucida Console"/>
            <family val="3"/>
          </rPr>
          <t>_x000D_
CABOS CORRENTES CORDAS ESTICADORES E ART. BORRACHA</t>
        </r>
      </text>
    </comment>
    <comment ref="Y927" authorId="0" shapeId="0" xr:uid="{7B513309-0C04-4C56-A5EE-C4DD0BB63FE6}">
      <text>
        <r>
          <rPr>
            <sz val="10"/>
            <color indexed="81"/>
            <rFont val="Lucida Console"/>
            <family val="3"/>
          </rPr>
          <t>_x000D_
FIOS</t>
        </r>
      </text>
    </comment>
    <comment ref="AW927" authorId="0" shapeId="0" xr:uid="{9ADC470B-005C-476E-AC6B-5BA23B3E69C6}">
      <text>
        <r>
          <rPr>
            <sz val="10"/>
            <color indexed="81"/>
            <rFont val="Lucida Console"/>
            <family val="3"/>
          </rPr>
          <t>Tempo de Estoque (Meses)_x000D_
_x000D_
74,0</t>
        </r>
      </text>
    </comment>
    <comment ref="A928" authorId="0" shapeId="0" xr:uid="{4499A8EB-0960-4F9E-A7DB-A1D24C60BB75}">
      <text>
        <r>
          <rPr>
            <sz val="10"/>
            <color indexed="81"/>
            <rFont val="Lucida Console"/>
            <family val="3"/>
          </rPr>
          <t>_x000D_
103490</t>
        </r>
      </text>
    </comment>
    <comment ref="B928" authorId="0" shapeId="0" xr:uid="{C3B95F5C-2262-45AF-916B-C3701CD758F9}">
      <text>
        <r>
          <rPr>
            <sz val="10"/>
            <color indexed="81"/>
            <rFont val="Lucida Console"/>
            <family val="3"/>
          </rPr>
          <t>DESCRIÇÃO DETALHADA_x000D_
FIO TELEFONICO EXTERNO FE - AA - 80 - PE HOMOLOGADO PELA ANATEL - ROLO COM 400 METROS</t>
        </r>
      </text>
    </comment>
    <comment ref="W928" authorId="0" shapeId="0" xr:uid="{D91C65EE-55E4-46D3-B40E-B8D3093F5C3B}">
      <text>
        <r>
          <rPr>
            <sz val="10"/>
            <color indexed="81"/>
            <rFont val="Lucida Console"/>
            <family val="3"/>
          </rPr>
          <t>_x000D_
Administrativo</t>
        </r>
      </text>
    </comment>
    <comment ref="X928" authorId="0" shapeId="0" xr:uid="{87407394-8960-4CB1-84B2-1F1A3A024325}">
      <text>
        <r>
          <rPr>
            <sz val="10"/>
            <color indexed="81"/>
            <rFont val="Lucida Console"/>
            <family val="3"/>
          </rPr>
          <t>_x000D_
EQUIP.MAT.E ACESS.COMUNIC.CINE FOTO OTICA SOM</t>
        </r>
      </text>
    </comment>
    <comment ref="Y928" authorId="0" shapeId="0" xr:uid="{16424C53-DF0C-4A0C-B0E9-B12BF259C280}">
      <text>
        <r>
          <rPr>
            <sz val="10"/>
            <color indexed="81"/>
            <rFont val="Lucida Console"/>
            <family val="3"/>
          </rPr>
          <t>_x000D_
CABOS FIOS TOMADAS PLUGS CAIXAS P/ TELEFONIA, ETC</t>
        </r>
      </text>
    </comment>
    <comment ref="AW928" authorId="0" shapeId="0" xr:uid="{A92DB232-1B49-4211-9BEC-35CD80A14DBE}">
      <text>
        <r>
          <rPr>
            <sz val="10"/>
            <color indexed="81"/>
            <rFont val="Lucida Console"/>
            <family val="3"/>
          </rPr>
          <t>Tempo de Estoque (Meses)_x000D_
_x000D_
3,0</t>
        </r>
      </text>
    </comment>
    <comment ref="A929" authorId="0" shapeId="0" xr:uid="{F61F51B6-F9CD-494D-9C96-8BD3AF0C4913}">
      <text>
        <r>
          <rPr>
            <sz val="10"/>
            <color indexed="81"/>
            <rFont val="Lucida Console"/>
            <family val="3"/>
          </rPr>
          <t>_x000D_
98360</t>
        </r>
      </text>
    </comment>
    <comment ref="B929" authorId="0" shapeId="0" xr:uid="{37A337A2-C6AE-4EF8-BA18-80249466DAAA}">
      <text>
        <r>
          <rPr>
            <sz val="10"/>
            <color indexed="81"/>
            <rFont val="Lucida Console"/>
            <family val="3"/>
          </rPr>
          <t>DESCRIÇÃO DETALHADA_x000D_
FITA DE BORDA EM PVC TEXTURIZADA, 35MM - ROLO COM 50 MTS</t>
        </r>
      </text>
    </comment>
    <comment ref="G929" authorId="0" shapeId="0" xr:uid="{76051804-D892-4594-8954-DC2CF5B6F44F}">
      <text>
        <r>
          <rPr>
            <sz val="10"/>
            <color indexed="81"/>
            <rFont val="Lucida Console"/>
            <family val="3"/>
          </rPr>
          <t>_x000D_
Últ estimativa : 45_x000D_
Enviada em     : 14.08.2017_x000D_
Ata - Venc     : 267/16 - 16.11.2017</t>
        </r>
      </text>
    </comment>
    <comment ref="O929" authorId="0" shapeId="0" xr:uid="{B1DFEED6-602A-4FDC-BFF3-C21CC92E7819}">
      <text>
        <r>
          <rPr>
            <sz val="10"/>
            <color indexed="81"/>
            <rFont val="Lucida Console"/>
            <family val="3"/>
          </rPr>
          <t xml:space="preserve">_x000D_
Pertencia a ATA nº 267/16_x000D_
Estimativa de Renovação enviada em 14.08.2017 - Qtd 45_x000D_
</t>
        </r>
      </text>
    </comment>
    <comment ref="W929" authorId="0" shapeId="0" xr:uid="{CDC82CAC-3A18-487D-B853-058F0779B7A6}">
      <text>
        <r>
          <rPr>
            <sz val="10"/>
            <color indexed="81"/>
            <rFont val="Lucida Console"/>
            <family val="3"/>
          </rPr>
          <t>_x000D_
DM-Serralheria</t>
        </r>
      </text>
    </comment>
    <comment ref="X929" authorId="0" shapeId="0" xr:uid="{4F72240D-BAD3-4D2C-AE7F-44B9E5412972}">
      <text>
        <r>
          <rPr>
            <sz val="10"/>
            <color indexed="81"/>
            <rFont val="Lucida Console"/>
            <family val="3"/>
          </rPr>
          <t>_x000D_
FERRAMENTAS MAQ.FERRAMENTAS,ELETR.PECAS E ACESSORI</t>
        </r>
      </text>
    </comment>
    <comment ref="Y929" authorId="0" shapeId="0" xr:uid="{C31F7081-A857-4ED2-888C-84C5DD7D2B9D}">
      <text>
        <r>
          <rPr>
            <sz val="10"/>
            <color indexed="81"/>
            <rFont val="Lucida Console"/>
            <family val="3"/>
          </rPr>
          <t>_x000D_
MATERIAIS DIVERSOS P/ OFICINA MECANICA</t>
        </r>
      </text>
    </comment>
    <comment ref="AW929" authorId="0" shapeId="0" xr:uid="{A3EEF704-8E6E-4D51-A2CE-770BC65E0FA0}">
      <text>
        <r>
          <rPr>
            <sz val="10"/>
            <color indexed="81"/>
            <rFont val="Lucida Console"/>
            <family val="3"/>
          </rPr>
          <t>Tempo de Estoque (Meses)_x000D_
_x000D_
55,0</t>
        </r>
      </text>
    </comment>
    <comment ref="A930" authorId="0" shapeId="0" xr:uid="{253B8059-9116-40FA-89AC-47475A00C4F9}">
      <text>
        <r>
          <rPr>
            <sz val="10"/>
            <color indexed="81"/>
            <rFont val="Lucida Console"/>
            <family val="3"/>
          </rPr>
          <t>_x000D_
128392</t>
        </r>
      </text>
    </comment>
    <comment ref="B930" authorId="0" shapeId="0" xr:uid="{BA3C561E-8280-4165-AB84-064C6DEE2F32}">
      <text>
        <r>
          <rPr>
            <sz val="10"/>
            <color indexed="81"/>
            <rFont val="Lucida Console"/>
            <family val="3"/>
          </rPr>
          <t>DESCRIÇÃO DETALHADA_x000D_
FITA DE BORDO EM PVC TEXTURIZADA, COR BRANCA, MEDIDAS 45 X 0,45MM, ROLO COM 300 METROS</t>
        </r>
      </text>
    </comment>
    <comment ref="W930" authorId="0" shapeId="0" xr:uid="{B575AFBC-0625-497D-ABA8-938CF6039E20}">
      <text>
        <r>
          <rPr>
            <sz val="10"/>
            <color indexed="81"/>
            <rFont val="Lucida Console"/>
            <family val="3"/>
          </rPr>
          <t>_x000D_
DM-Serralheria</t>
        </r>
      </text>
    </comment>
    <comment ref="X930" authorId="0" shapeId="0" xr:uid="{77D423B7-DF3D-4094-A920-1C9D330B5227}">
      <text>
        <r>
          <rPr>
            <sz val="10"/>
            <color indexed="81"/>
            <rFont val="Lucida Console"/>
            <family val="3"/>
          </rPr>
          <t>_x000D_
FERRAMENTAS MAQ.FERRAMENTAS,ELETR.PECAS E ACESSORI</t>
        </r>
      </text>
    </comment>
    <comment ref="Y930" authorId="0" shapeId="0" xr:uid="{13400B4A-5784-427A-9F7B-EB1A5D07836C}">
      <text>
        <r>
          <rPr>
            <sz val="10"/>
            <color indexed="81"/>
            <rFont val="Lucida Console"/>
            <family val="3"/>
          </rPr>
          <t>_x000D_
MATERIAIS DIVERSOS P/ OFICINA MECANICA</t>
        </r>
      </text>
    </comment>
    <comment ref="AW930" authorId="0" shapeId="0" xr:uid="{0D56A047-73A0-4A28-9A90-C345FA771C6D}">
      <text>
        <r>
          <rPr>
            <sz val="10"/>
            <color indexed="81"/>
            <rFont val="Lucida Console"/>
            <family val="3"/>
          </rPr>
          <t>Tempo de Estoque (Meses)_x000D_
_x000D_
103,0</t>
        </r>
      </text>
    </comment>
    <comment ref="A931" authorId="0" shapeId="0" xr:uid="{0530BDCD-4C6D-47A3-A1C4-2811132C836D}">
      <text>
        <r>
          <rPr>
            <sz val="10"/>
            <color indexed="81"/>
            <rFont val="Lucida Console"/>
            <family val="3"/>
          </rPr>
          <t>_x000D_
13021</t>
        </r>
      </text>
    </comment>
    <comment ref="B931" authorId="0" shapeId="0" xr:uid="{A492D14C-0B05-4929-AC6A-FC4287294773}">
      <text>
        <r>
          <rPr>
            <sz val="10"/>
            <color indexed="81"/>
            <rFont val="Lucida Console"/>
            <family val="3"/>
          </rPr>
          <t>DESCRIÇÃO DETALHADA_x000D_
GRAMPO ISOLANTE FIX-FIO 1,0 A 2,5 MM2  (TIPO MIGUELAO) - CXC/ 20 UNIDADES</t>
        </r>
      </text>
    </comment>
    <comment ref="W931" authorId="0" shapeId="0" xr:uid="{0E6ACD2A-02D3-494B-B3EC-4784D5FDE519}">
      <text>
        <r>
          <rPr>
            <sz val="10"/>
            <color indexed="81"/>
            <rFont val="Lucida Console"/>
            <family val="3"/>
          </rPr>
          <t>_x000D_
DM-Construção</t>
        </r>
      </text>
    </comment>
    <comment ref="X931" authorId="0" shapeId="0" xr:uid="{D21F826C-4F2A-409F-A0DA-F8C400D7C20E}">
      <text>
        <r>
          <rPr>
            <sz val="10"/>
            <color indexed="81"/>
            <rFont val="Lucida Console"/>
            <family val="3"/>
          </rPr>
          <t>_x000D_
PARAFUSOS ELEM. VEDACAO UNIAO CONEX . FIXACAO</t>
        </r>
      </text>
    </comment>
    <comment ref="Y931" authorId="0" shapeId="0" xr:uid="{B64094EF-7894-43B7-A8E7-FF7AB9860F02}">
      <text>
        <r>
          <rPr>
            <sz val="10"/>
            <color indexed="81"/>
            <rFont val="Lucida Console"/>
            <family val="3"/>
          </rPr>
          <t>_x000D_
PREGOS E GRAMPOS</t>
        </r>
      </text>
    </comment>
    <comment ref="AW931" authorId="0" shapeId="0" xr:uid="{2A49BADD-1F3D-4E18-B752-0B718C6C3DB4}">
      <text>
        <r>
          <rPr>
            <sz val="10"/>
            <color indexed="81"/>
            <rFont val="Lucida Console"/>
            <family val="3"/>
          </rPr>
          <t>Tempo de Estoque (Meses)_x000D_
_x000D_
250,0</t>
        </r>
      </text>
    </comment>
    <comment ref="A932" authorId="0" shapeId="0" xr:uid="{3D5572E2-35DA-428E-805B-194DBA1E9817}">
      <text>
        <r>
          <rPr>
            <sz val="10"/>
            <color indexed="81"/>
            <rFont val="Lucida Console"/>
            <family val="3"/>
          </rPr>
          <t>_x000D_
108440</t>
        </r>
      </text>
    </comment>
    <comment ref="B932" authorId="0" shapeId="0" xr:uid="{2AA055FD-5794-415F-9F52-71BEBECE19F8}">
      <text>
        <r>
          <rPr>
            <sz val="10"/>
            <color indexed="81"/>
            <rFont val="Lucida Console"/>
            <family val="3"/>
          </rPr>
          <t>DESCRIÇÃO DETALHADA_x000D_
HOLOFOTE RETANGULAR COM BASE E-40 EM ALUMINIO ESTAMPADO COM ALCA REGULAVEL MEDINDO: 280 x 300 x 160MM 400W PARA USO AO TEMPO COM GRADE PROTETORA.</t>
        </r>
      </text>
    </comment>
    <comment ref="G932" authorId="0" shapeId="0" xr:uid="{506A8F3C-C6F8-4D49-A96D-9470595580F8}">
      <text>
        <r>
          <rPr>
            <sz val="10"/>
            <color indexed="81"/>
            <rFont val="Lucida Console"/>
            <family val="3"/>
          </rPr>
          <t xml:space="preserve">_x000D_
Últ estimativa : 100_x000D_
Enviada em     : 25.09.2019_x000D_
Ata - Venc     : /-2000 - </t>
        </r>
      </text>
    </comment>
    <comment ref="O932" authorId="0" shapeId="0" xr:uid="{F7EDA675-279C-4FBF-B7A4-828D7CC9E123}">
      <text>
        <r>
          <rPr>
            <sz val="10"/>
            <color indexed="81"/>
            <rFont val="Lucida Console"/>
            <family val="3"/>
          </rPr>
          <t>_x000D_
Ata anterior não identificada.</t>
        </r>
      </text>
    </comment>
    <comment ref="W932" authorId="0" shapeId="0" xr:uid="{0CF51D1C-D36B-4643-851B-7005725B0DA4}">
      <text>
        <r>
          <rPr>
            <sz val="10"/>
            <color indexed="81"/>
            <rFont val="Lucida Console"/>
            <family val="3"/>
          </rPr>
          <t>_x000D_
DM-Elétrica</t>
        </r>
      </text>
    </comment>
    <comment ref="X932" authorId="0" shapeId="0" xr:uid="{AC4BCC85-6AA5-40AA-8764-D0DAD4BEFDF7}">
      <text>
        <r>
          <rPr>
            <sz val="10"/>
            <color indexed="81"/>
            <rFont val="Lucida Console"/>
            <family val="3"/>
          </rPr>
          <t>_x000D_
EQUIP. MAT. P/ GERACAO, TRANSM. DISTR. RETIF...</t>
        </r>
      </text>
    </comment>
    <comment ref="Y932" authorId="0" shapeId="0" xr:uid="{99BD4E5B-6F0B-40DD-BFD6-1547C51D8999}">
      <text>
        <r>
          <rPr>
            <sz val="10"/>
            <color indexed="81"/>
            <rFont val="Lucida Console"/>
            <family val="3"/>
          </rPr>
          <t>_x000D_
LUMINARIAS E PROJETORES COM EQUIPAMENTO</t>
        </r>
      </text>
    </comment>
    <comment ref="AW932" authorId="0" shapeId="0" xr:uid="{CB8D38CE-8BED-4B51-AB79-419A55549A99}">
      <text>
        <r>
          <rPr>
            <sz val="10"/>
            <color indexed="81"/>
            <rFont val="Lucida Console"/>
            <family val="3"/>
          </rPr>
          <t>Tempo de Estoque (Meses)_x000D_
_x000D_
6,0</t>
        </r>
      </text>
    </comment>
    <comment ref="A933" authorId="0" shapeId="0" xr:uid="{5FB3852F-03DF-4E92-9F6D-F2038678F1FB}">
      <text>
        <r>
          <rPr>
            <sz val="10"/>
            <color indexed="81"/>
            <rFont val="Lucida Console"/>
            <family val="3"/>
          </rPr>
          <t>_x000D_
2278</t>
        </r>
      </text>
    </comment>
    <comment ref="B933" authorId="0" shapeId="0" xr:uid="{DD03A7B1-D82B-4B7A-8377-368F9AEB2867}">
      <text>
        <r>
          <rPr>
            <sz val="10"/>
            <color indexed="81"/>
            <rFont val="Lucida Console"/>
            <family val="3"/>
          </rPr>
          <t>DESCRIÇÃO DETALHADA_x000D_
LINHA DE PEDREIRO - ROLO COM 100 M</t>
        </r>
      </text>
    </comment>
    <comment ref="W933" authorId="0" shapeId="0" xr:uid="{7541637E-2BB0-47ED-804C-9F250514ED8F}">
      <text>
        <r>
          <rPr>
            <sz val="10"/>
            <color indexed="81"/>
            <rFont val="Lucida Console"/>
            <family val="3"/>
          </rPr>
          <t>_x000D_
DM-Construção</t>
        </r>
      </text>
    </comment>
    <comment ref="X933" authorId="0" shapeId="0" xr:uid="{04BC483D-5D90-4D6E-B860-7E84C4ACA432}">
      <text>
        <r>
          <rPr>
            <sz val="10"/>
            <color indexed="81"/>
            <rFont val="Lucida Console"/>
            <family val="3"/>
          </rPr>
          <t>_x000D_
FERRAMENTAS MAQ.FERRAMENTAS,ELETR.PECAS E ACESSORI</t>
        </r>
      </text>
    </comment>
    <comment ref="Y933" authorId="0" shapeId="0" xr:uid="{0E2C47D6-E67B-4739-BE63-6B007F1F3B71}">
      <text>
        <r>
          <rPr>
            <sz val="10"/>
            <color indexed="81"/>
            <rFont val="Lucida Console"/>
            <family val="3"/>
          </rPr>
          <t>_x000D_
FERRAMENTAS E UTENSILIOS PARA PEDREIRO</t>
        </r>
      </text>
    </comment>
    <comment ref="AW933" authorId="0" shapeId="0" xr:uid="{8CF6CD1F-543A-4984-9777-3D66939930DC}">
      <text>
        <r>
          <rPr>
            <sz val="10"/>
            <color indexed="81"/>
            <rFont val="Lucida Console"/>
            <family val="3"/>
          </rPr>
          <t>Tempo de Estoque (Meses)_x000D_
_x000D_
208,0</t>
        </r>
      </text>
    </comment>
    <comment ref="A934" authorId="0" shapeId="0" xr:uid="{EF92678A-9C7E-4413-931E-511A3CBBE391}">
      <text>
        <r>
          <rPr>
            <sz val="10"/>
            <color indexed="81"/>
            <rFont val="Lucida Console"/>
            <family val="3"/>
          </rPr>
          <t>_x000D_
17663</t>
        </r>
      </text>
    </comment>
    <comment ref="B934" authorId="0" shapeId="0" xr:uid="{56644A31-67C1-48A2-A00B-A84F784360D5}">
      <text>
        <r>
          <rPr>
            <sz val="10"/>
            <color indexed="81"/>
            <rFont val="Lucida Console"/>
            <family val="3"/>
          </rPr>
          <t>DESCRIÇÃO DETALHADA_x000D_
LIXA D'AGUA EM FOLHA 225 X 275 MM GRAO 180</t>
        </r>
      </text>
    </comment>
    <comment ref="G934" authorId="0" shapeId="0" xr:uid="{0941ABB9-310F-4E0F-A078-FF697C72A5CF}">
      <text>
        <r>
          <rPr>
            <sz val="10"/>
            <color indexed="81"/>
            <rFont val="Lucida Console"/>
            <family val="3"/>
          </rPr>
          <t>_x000D_
Últ estimativa : 0_x000D_
Enviada em     : 12.05.2020_x000D_
Ata - Venc     : 192/19 - 07.08.2020</t>
        </r>
      </text>
    </comment>
    <comment ref="O934" authorId="0" shapeId="0" xr:uid="{BC334E9C-8FEE-4670-BA6D-7F2910DC1106}">
      <text>
        <r>
          <rPr>
            <sz val="10"/>
            <color indexed="81"/>
            <rFont val="Lucida Console"/>
            <family val="3"/>
          </rPr>
          <t>_x000D_
Pertencia a ATA nº 192/19_x000D_
Estimativa de Renovação enviada em 12.05.2020 - Qtd _x000D_
PP 103/19 lote _x000D_
16.08.19 = Finalizar - contrato assinado</t>
        </r>
      </text>
    </comment>
    <comment ref="W934" authorId="0" shapeId="0" xr:uid="{CA8C87CF-A784-4FF1-93E1-25621CF23820}">
      <text>
        <r>
          <rPr>
            <sz val="10"/>
            <color indexed="81"/>
            <rFont val="Lucida Console"/>
            <family val="3"/>
          </rPr>
          <t>_x000D_
DM-Serralheria</t>
        </r>
      </text>
    </comment>
    <comment ref="X934" authorId="0" shapeId="0" xr:uid="{781C4AF1-E788-4916-B5B5-2A9BAB2FB0C2}">
      <text>
        <r>
          <rPr>
            <sz val="10"/>
            <color indexed="81"/>
            <rFont val="Lucida Console"/>
            <family val="3"/>
          </rPr>
          <t>_x000D_
ABRASIVOS</t>
        </r>
      </text>
    </comment>
    <comment ref="Y934" authorId="0" shapeId="0" xr:uid="{B764C1BE-F280-4CE7-8B99-9D09EACA6969}">
      <text>
        <r>
          <rPr>
            <sz val="10"/>
            <color indexed="81"/>
            <rFont val="Lucida Console"/>
            <family val="3"/>
          </rPr>
          <t>_x000D_
LIXAS EM FOLHA</t>
        </r>
      </text>
    </comment>
    <comment ref="AW934" authorId="0" shapeId="0" xr:uid="{F2742022-8565-4A6A-BAA5-0441D496C572}">
      <text>
        <r>
          <rPr>
            <sz val="10"/>
            <color indexed="81"/>
            <rFont val="Lucida Console"/>
            <family val="3"/>
          </rPr>
          <t>Tempo de Estoque (Meses)_x000D_
_x000D_
190,0</t>
        </r>
      </text>
    </comment>
    <comment ref="A935" authorId="0" shapeId="0" xr:uid="{8D77AC6F-760C-4FCA-B8DE-CD6854BAF533}">
      <text>
        <r>
          <rPr>
            <sz val="10"/>
            <color indexed="81"/>
            <rFont val="Lucida Console"/>
            <family val="3"/>
          </rPr>
          <t>_x000D_
130614</t>
        </r>
      </text>
    </comment>
    <comment ref="B935" authorId="0" shapeId="0" xr:uid="{121C62DF-A854-43A6-8D7F-C8B1C5746A22}">
      <text>
        <r>
          <rPr>
            <sz val="10"/>
            <color indexed="81"/>
            <rFont val="Lucida Console"/>
            <family val="3"/>
          </rPr>
          <t>DESCRIÇÃO DETALHADA_x000D_
OLEO LUBRIFICANTE PARA MOTORES 2 TEMPOS, PROPORCAO DE MISTURA DE NO MINIMO 1:50, FRASCO COM 500 ML. DEVERA ESTAR GRAVADO NA EMBALAGEM A PROPORCAO DE DILUICAO DO PRODUTO</t>
        </r>
      </text>
    </comment>
    <comment ref="W935" authorId="0" shapeId="0" xr:uid="{DEB8CDA5-0662-4664-A733-0F57FDADD8E5}">
      <text>
        <r>
          <rPr>
            <sz val="10"/>
            <color indexed="81"/>
            <rFont val="Lucida Console"/>
            <family val="3"/>
          </rPr>
          <t>_x000D_
DM-Jardinagem</t>
        </r>
      </text>
    </comment>
    <comment ref="X935" authorId="0" shapeId="0" xr:uid="{1A2E3E97-3026-4853-AAB9-3CD8A088D56F}">
      <text>
        <r>
          <rPr>
            <sz val="10"/>
            <color indexed="81"/>
            <rFont val="Lucida Console"/>
            <family val="3"/>
          </rPr>
          <t>_x000D_
COMBUST.,LUBRIF.,OLEOS,GRAXAS,GAS</t>
        </r>
      </text>
    </comment>
    <comment ref="Y935" authorId="0" shapeId="0" xr:uid="{2107BFF3-53FB-4FFD-BE5F-63B9D23DF3DB}">
      <text>
        <r>
          <rPr>
            <sz val="10"/>
            <color indexed="81"/>
            <rFont val="Lucida Console"/>
            <family val="3"/>
          </rPr>
          <t>_x000D_
OLEOS LUBRIF.,GRAXAS,CORTANTES,FLUIDOS HIDRAULICOS</t>
        </r>
      </text>
    </comment>
    <comment ref="AW935" authorId="0" shapeId="0" xr:uid="{DDAF79AE-E143-4D16-B5F8-700E0B8450A8}">
      <text>
        <r>
          <rPr>
            <sz val="10"/>
            <color indexed="81"/>
            <rFont val="Lucida Console"/>
            <family val="3"/>
          </rPr>
          <t>Tempo de Estoque (Meses)_x000D_
_x000D_
726,0</t>
        </r>
      </text>
    </comment>
    <comment ref="A936" authorId="0" shapeId="0" xr:uid="{D17A498C-B894-4145-BD16-45699236EDA3}">
      <text>
        <r>
          <rPr>
            <sz val="10"/>
            <color indexed="81"/>
            <rFont val="Lucida Console"/>
            <family val="3"/>
          </rPr>
          <t>_x000D_
87157</t>
        </r>
      </text>
    </comment>
    <comment ref="B936" authorId="0" shapeId="0" xr:uid="{06E9FE9F-9A93-4452-B2EC-329A80F2D283}">
      <text>
        <r>
          <rPr>
            <sz val="10"/>
            <color indexed="81"/>
            <rFont val="Lucida Console"/>
            <family val="3"/>
          </rPr>
          <t>DESCRIÇÃO DETALHADA_x000D_
PASTILHA CERAMICA TELADA, 10 X 10 CM, COR VERDE</t>
        </r>
      </text>
    </comment>
    <comment ref="W936" authorId="0" shapeId="0" xr:uid="{099E36F5-5380-4CAA-B403-C938C2F24D61}">
      <text>
        <r>
          <rPr>
            <sz val="10"/>
            <color indexed="81"/>
            <rFont val="Lucida Console"/>
            <family val="3"/>
          </rPr>
          <t>_x000D_
DM-Construção</t>
        </r>
      </text>
    </comment>
    <comment ref="X936" authorId="0" shapeId="0" xr:uid="{5AE28418-2A6A-46D9-BB09-976BB443BF69}">
      <text>
        <r>
          <rPr>
            <sz val="10"/>
            <color indexed="81"/>
            <rFont val="Lucida Console"/>
            <family val="3"/>
          </rPr>
          <t>_x000D_
MAT.E EQUIP. P/ CONSTR.CIVIL E CONSERV. DE VIAS PUBL.</t>
        </r>
      </text>
    </comment>
    <comment ref="Y936" authorId="0" shapeId="0" xr:uid="{E8B9D926-8847-4A37-A7EE-4B335356593D}">
      <text>
        <r>
          <rPr>
            <sz val="10"/>
            <color indexed="81"/>
            <rFont val="Lucida Console"/>
            <family val="3"/>
          </rPr>
          <t>_x000D_
AZULEJOS E PASTILHAS</t>
        </r>
      </text>
    </comment>
    <comment ref="AW936" authorId="0" shapeId="0" xr:uid="{38428378-2786-48CB-8E8F-40A345CC2E2C}">
      <text>
        <r>
          <rPr>
            <sz val="10"/>
            <color indexed="81"/>
            <rFont val="Lucida Console"/>
            <family val="3"/>
          </rPr>
          <t>Tempo de Estoque (Meses)_x000D_
_x000D_
329,5</t>
        </r>
      </text>
    </comment>
    <comment ref="A937" authorId="0" shapeId="0" xr:uid="{5F18B4EC-E316-42FA-A6D8-6DA65CBE9EEB}">
      <text>
        <r>
          <rPr>
            <sz val="10"/>
            <color indexed="81"/>
            <rFont val="Lucida Console"/>
            <family val="3"/>
          </rPr>
          <t>_x000D_
128832</t>
        </r>
      </text>
    </comment>
    <comment ref="B937" authorId="0" shapeId="0" xr:uid="{814CE3C8-1FB9-4563-A5D5-0DB34E45CB2F}">
      <text>
        <r>
          <rPr>
            <sz val="10"/>
            <color indexed="81"/>
            <rFont val="Lucida Console"/>
            <family val="3"/>
          </rPr>
          <t xml:space="preserve">DESCRIÇÃO DETALHADA_x000D_
PNEU 28 X 9 - 15 (7,0) MACICO PARA EMPILHADEIRA </t>
        </r>
      </text>
    </comment>
    <comment ref="W937" authorId="0" shapeId="0" xr:uid="{4D53E956-A3C4-4717-A994-DA57B2D2F03E}">
      <text>
        <r>
          <rPr>
            <sz val="10"/>
            <color indexed="81"/>
            <rFont val="Lucida Console"/>
            <family val="3"/>
          </rPr>
          <t>_x000D_
Administrativo</t>
        </r>
      </text>
    </comment>
    <comment ref="X937" authorId="0" shapeId="0" xr:uid="{C46540B3-F693-4E02-9A2F-2B82148C31A4}">
      <text>
        <r>
          <rPr>
            <sz val="10"/>
            <color indexed="81"/>
            <rFont val="Lucida Console"/>
            <family val="3"/>
          </rPr>
          <t>_x000D_
VEIC.TRANSP.DE CARGAS E PASSAG.-COMP.EQUIP.E ACES.</t>
        </r>
      </text>
    </comment>
    <comment ref="Y937" authorId="0" shapeId="0" xr:uid="{5C8C9890-AA3E-4F88-A13C-AC145AF578C3}">
      <text>
        <r>
          <rPr>
            <sz val="10"/>
            <color indexed="81"/>
            <rFont val="Lucida Console"/>
            <family val="3"/>
          </rPr>
          <t>_x000D_
PNEUS P/ MICRO-TRATORES E TRATORES</t>
        </r>
      </text>
    </comment>
    <comment ref="AW937" authorId="0" shapeId="0" xr:uid="{3212B9C3-60F9-4A14-9C6D-9F93D4110964}">
      <text>
        <r>
          <rPr>
            <sz val="10"/>
            <color indexed="81"/>
            <rFont val="Lucida Console"/>
            <family val="3"/>
          </rPr>
          <t>Tempo de Estoque (Meses)_x000D_
_x000D_
2,0</t>
        </r>
      </text>
    </comment>
    <comment ref="A938" authorId="0" shapeId="0" xr:uid="{9E40BA64-612F-446C-B6E5-D05E33C241CC}">
      <text>
        <r>
          <rPr>
            <sz val="10"/>
            <color indexed="81"/>
            <rFont val="Lucida Console"/>
            <family val="3"/>
          </rPr>
          <t>_x000D_
125576</t>
        </r>
      </text>
    </comment>
    <comment ref="B938" authorId="0" shapeId="0" xr:uid="{981342A8-AB5B-4777-9CCE-FE22CCDDDE3D}">
      <text>
        <r>
          <rPr>
            <sz val="10"/>
            <color indexed="81"/>
            <rFont val="Lucida Console"/>
            <family val="3"/>
          </rPr>
          <t>DESCRIÇÃO DETALHADA_x000D_
PNEU 700/12, 14 LONAS, PNEUMATICO - PARA EMPILHADEIRA</t>
        </r>
      </text>
    </comment>
    <comment ref="W938" authorId="0" shapeId="0" xr:uid="{7803D9C7-7D5C-40FF-AD4E-823D49CEAC05}">
      <text>
        <r>
          <rPr>
            <sz val="10"/>
            <color indexed="81"/>
            <rFont val="Lucida Console"/>
            <family val="3"/>
          </rPr>
          <t>_x000D_
Administrativo</t>
        </r>
      </text>
    </comment>
    <comment ref="X938" authorId="0" shapeId="0" xr:uid="{43C857F4-3913-4317-84F8-2DF20901CEAD}">
      <text>
        <r>
          <rPr>
            <sz val="10"/>
            <color indexed="81"/>
            <rFont val="Lucida Console"/>
            <family val="3"/>
          </rPr>
          <t>_x000D_
VEIC.TRANSP.DE CARGAS E PASSAG.-COMP.EQUIP.E ACES.</t>
        </r>
      </text>
    </comment>
    <comment ref="Y938" authorId="0" shapeId="0" xr:uid="{59BE4A0F-FFB5-495E-8A0E-CCD8422611B8}">
      <text>
        <r>
          <rPr>
            <sz val="10"/>
            <color indexed="81"/>
            <rFont val="Lucida Console"/>
            <family val="3"/>
          </rPr>
          <t>_x000D_
PNEUS P/ EQUIP.INDUSTRIAIS</t>
        </r>
      </text>
    </comment>
    <comment ref="AW938" authorId="0" shapeId="0" xr:uid="{0E0EEDF5-5E99-4FC7-88F1-44E80BEAEAFA}">
      <text>
        <r>
          <rPr>
            <sz val="10"/>
            <color indexed="81"/>
            <rFont val="Lucida Console"/>
            <family val="3"/>
          </rPr>
          <t>Tempo de Estoque (Meses)_x000D_
_x000D_
4,0</t>
        </r>
      </text>
    </comment>
    <comment ref="A939" authorId="0" shapeId="0" xr:uid="{6C845309-A544-4A98-AB10-E165AC8B61AC}">
      <text>
        <r>
          <rPr>
            <sz val="10"/>
            <color indexed="81"/>
            <rFont val="Lucida Console"/>
            <family val="3"/>
          </rPr>
          <t>_x000D_
86891</t>
        </r>
      </text>
    </comment>
    <comment ref="B939" authorId="0" shapeId="0" xr:uid="{EB1CCE46-FE39-4722-9587-870FED5D882F}">
      <text>
        <r>
          <rPr>
            <sz val="10"/>
            <color indexed="81"/>
            <rFont val="Lucida Console"/>
            <family val="3"/>
          </rPr>
          <t>DESCRIÇÃO DETALHADA_x000D_
PONTEIRA REDONDA DE BORRACHA,  EXTERNA DE 5/8"</t>
        </r>
      </text>
    </comment>
    <comment ref="W939" authorId="0" shapeId="0" xr:uid="{3315EA4B-7642-4842-9354-37D8199DBC80}">
      <text>
        <r>
          <rPr>
            <sz val="10"/>
            <color indexed="81"/>
            <rFont val="Lucida Console"/>
            <family val="3"/>
          </rPr>
          <t>_x000D_
DM-Marcenaria</t>
        </r>
      </text>
    </comment>
    <comment ref="X939" authorId="0" shapeId="0" xr:uid="{29843825-577E-490E-9D0A-56B541A5F405}">
      <text>
        <r>
          <rPr>
            <sz val="10"/>
            <color indexed="81"/>
            <rFont val="Lucida Console"/>
            <family val="3"/>
          </rPr>
          <t>_x000D_
MOBILIARIO E COFRE</t>
        </r>
      </text>
    </comment>
    <comment ref="Y939" authorId="0" shapeId="0" xr:uid="{277ABEA7-4EA0-4979-AC47-6EF0CC13DF17}">
      <text>
        <r>
          <rPr>
            <sz val="10"/>
            <color indexed="81"/>
            <rFont val="Lucida Console"/>
            <family val="3"/>
          </rPr>
          <t>_x000D_
ACESSORIOS</t>
        </r>
      </text>
    </comment>
    <comment ref="AW939" authorId="0" shapeId="0" xr:uid="{F734A4CC-80FB-48B7-87E0-3D3E34BCD02D}">
      <text>
        <r>
          <rPr>
            <sz val="10"/>
            <color indexed="81"/>
            <rFont val="Lucida Console"/>
            <family val="3"/>
          </rPr>
          <t>Tempo de Estoque (Meses)_x000D_
_x000D_
12.840,0</t>
        </r>
      </text>
    </comment>
    <comment ref="A940" authorId="0" shapeId="0" xr:uid="{7D38711B-62EA-4D28-9232-BCB8C77BE00D}">
      <text>
        <r>
          <rPr>
            <sz val="10"/>
            <color indexed="81"/>
            <rFont val="Lucida Console"/>
            <family val="3"/>
          </rPr>
          <t>_x000D_
109251</t>
        </r>
      </text>
    </comment>
    <comment ref="B940" authorId="0" shapeId="0" xr:uid="{2A77B978-0D1A-4C69-B0B6-865977BFF4D9}">
      <text>
        <r>
          <rPr>
            <sz val="10"/>
            <color indexed="81"/>
            <rFont val="Lucida Console"/>
            <family val="3"/>
          </rPr>
          <t>DESCRIÇÃO DETALHADA_x000D_
SACO PLASTICO PARA LIXO, COR AZUL, CAPACIDADE DE VOLUME DE 100 LITROS, NAS MEDIDAS 75 CM DE LARG X 105 CM DE ALT X 0,14 MM OU 140 MICRAS DE ESPESSURA (0,07 MM POR PAREDE) - PACOTE COM 100 UNIDADES</t>
        </r>
      </text>
    </comment>
    <comment ref="G940" authorId="0" shapeId="0" xr:uid="{A5F1A7A8-27ED-4520-AA89-DC8B1AD14730}">
      <text>
        <r>
          <rPr>
            <sz val="10"/>
            <color indexed="81"/>
            <rFont val="Lucida Console"/>
            <family val="3"/>
          </rPr>
          <t>_x000D_
Últ estimativa : 0_x000D_
Enviada em     : 19.10.2018_x000D_
Ata - Venc     : 93/21 - 29.03.2022</t>
        </r>
      </text>
    </comment>
    <comment ref="W940" authorId="0" shapeId="0" xr:uid="{6178E448-49D1-4DB1-88A6-6156064195AD}">
      <text>
        <r>
          <rPr>
            <sz val="10"/>
            <color indexed="81"/>
            <rFont val="Lucida Console"/>
            <family val="3"/>
          </rPr>
          <t>_x000D_
Administrativo</t>
        </r>
      </text>
    </comment>
    <comment ref="X940" authorId="0" shapeId="0" xr:uid="{0BFC0568-C3F3-46FF-9494-12CABBE63BDA}">
      <text>
        <r>
          <rPr>
            <sz val="10"/>
            <color indexed="81"/>
            <rFont val="Lucida Console"/>
            <family val="3"/>
          </rPr>
          <t>_x000D_
MAQ.EQUIP.E MATERIAIS P/ HIGIEN.LIMP.POLIM.E LUBR.</t>
        </r>
      </text>
    </comment>
    <comment ref="Y940" authorId="0" shapeId="0" xr:uid="{11A3D471-7762-41A0-BBD3-1863B885CE04}">
      <text>
        <r>
          <rPr>
            <sz val="10"/>
            <color indexed="81"/>
            <rFont val="Lucida Console"/>
            <family val="3"/>
          </rPr>
          <t>_x000D_
ESPONJAS,BALDES,SACOS E CESTOS DE LIXO, ETC</t>
        </r>
      </text>
    </comment>
    <comment ref="AW940" authorId="0" shapeId="0" xr:uid="{F527FF35-DD9A-42EB-BA9C-058B3204F504}">
      <text>
        <r>
          <rPr>
            <sz val="10"/>
            <color indexed="81"/>
            <rFont val="Lucida Console"/>
            <family val="3"/>
          </rPr>
          <t>Tempo de Estoque (Meses)_x000D_
_x000D_
280,0</t>
        </r>
      </text>
    </comment>
    <comment ref="A941" authorId="0" shapeId="0" xr:uid="{4D0CCA45-0AED-48AB-89D7-C6428B9CF7EE}">
      <text>
        <r>
          <rPr>
            <sz val="10"/>
            <color indexed="81"/>
            <rFont val="Lucida Console"/>
            <family val="3"/>
          </rPr>
          <t>_x000D_
102443</t>
        </r>
      </text>
    </comment>
    <comment ref="B941" authorId="0" shapeId="0" xr:uid="{E2CF085C-FE41-4ACE-9E19-F3407F51497D}">
      <text>
        <r>
          <rPr>
            <sz val="10"/>
            <color indexed="81"/>
            <rFont val="Lucida Console"/>
            <family val="3"/>
          </rPr>
          <t>DESCRIÇÃO DETALHADA_x000D_
TAMPO EM COMPENSADO DE 18MM REVESTIDO EM LAMINADO MELAMINICO, ACABAMENTO EM PERFIL DE PVC - 0,73 X 0,42 X 0,40M ()VARIACAO DE +/- 5CM)</t>
        </r>
      </text>
    </comment>
    <comment ref="W941" authorId="0" shapeId="0" xr:uid="{B295EA95-0210-47D9-BE71-F410E4315331}">
      <text>
        <r>
          <rPr>
            <sz val="10"/>
            <color indexed="81"/>
            <rFont val="Lucida Console"/>
            <family val="3"/>
          </rPr>
          <t>_x000D_
Pedagógico</t>
        </r>
      </text>
    </comment>
    <comment ref="X941" authorId="0" shapeId="0" xr:uid="{B4DC4DC7-214A-46D1-83A1-A56F1FE2BC3C}">
      <text>
        <r>
          <rPr>
            <sz val="10"/>
            <color indexed="81"/>
            <rFont val="Lucida Console"/>
            <family val="3"/>
          </rPr>
          <t>_x000D_
MOBILIARIO E COFRE</t>
        </r>
      </text>
    </comment>
    <comment ref="Y941" authorId="0" shapeId="0" xr:uid="{EDE5EC78-6B20-4941-93BC-693F94E2CA6A}">
      <text>
        <r>
          <rPr>
            <sz val="10"/>
            <color indexed="81"/>
            <rFont val="Lucida Console"/>
            <family val="3"/>
          </rPr>
          <t>_x000D_
MOBILIARIO ESCOLAR</t>
        </r>
      </text>
    </comment>
    <comment ref="AW941" authorId="0" shapeId="0" xr:uid="{3A9B10E4-898B-4DCA-ACAC-9C2318E29E21}">
      <text>
        <r>
          <rPr>
            <sz val="10"/>
            <color indexed="81"/>
            <rFont val="Lucida Console"/>
            <family val="3"/>
          </rPr>
          <t>Tempo de Estoque (Meses)_x000D_
_x000D_
210,0</t>
        </r>
      </text>
    </comment>
    <comment ref="A942" authorId="0" shapeId="0" xr:uid="{4978334F-19A5-4CC3-A2F2-F30D444DB21F}">
      <text>
        <r>
          <rPr>
            <sz val="10"/>
            <color indexed="81"/>
            <rFont val="Lucida Console"/>
            <family val="3"/>
          </rPr>
          <t>_x000D_
104755</t>
        </r>
      </text>
    </comment>
    <comment ref="B942" authorId="0" shapeId="0" xr:uid="{44EBE5DE-5F50-4239-83C9-990219230F3B}">
      <text>
        <r>
          <rPr>
            <sz val="10"/>
            <color indexed="81"/>
            <rFont val="Lucida Console"/>
            <family val="3"/>
          </rPr>
          <t>DESCRIÇÃO DETALHADA_x000D_
TAMPO PARA CARTEIRA, EM MADEIRA COMPENSADA MULTILAMINADA, REVESTIDA EM LAMINADO MELAMINICO LISO BRILHANTE VERDE-CLARO, C/ BORDAS EM PVC OU MATERIAL SEMELHANTE, 400MM X 600MM X 18MM (COM QUINAS ARREDONDADAS)</t>
        </r>
      </text>
    </comment>
    <comment ref="G942" authorId="0" shapeId="0" xr:uid="{B8D4F3B2-4547-4FF7-BDD6-3733C9E574F7}">
      <text>
        <r>
          <rPr>
            <sz val="10"/>
            <color indexed="81"/>
            <rFont val="Lucida Console"/>
            <family val="3"/>
          </rPr>
          <t>_x000D_
Últ estimativa : 0_x000D_
Enviada em     : 20.08.2018_x000D_
Ata - Venc     : 183/17 - 29.10.2018</t>
        </r>
      </text>
    </comment>
    <comment ref="O942" authorId="0" shapeId="0" xr:uid="{86DD1F5B-B1DD-4FE2-B1F2-52C31D1814D4}">
      <text>
        <r>
          <rPr>
            <sz val="10"/>
            <color indexed="81"/>
            <rFont val="Lucida Console"/>
            <family val="3"/>
          </rPr>
          <t xml:space="preserve">_x000D_
Pertencia a ATA nº 183/17_x000D_
Estimativa de Renovação enviada em 20.08.2018 - Qtd _x000D_
</t>
        </r>
      </text>
    </comment>
    <comment ref="W942" authorId="0" shapeId="0" xr:uid="{C79479AF-766C-429A-8A40-DBAC411479CC}">
      <text>
        <r>
          <rPr>
            <sz val="10"/>
            <color indexed="81"/>
            <rFont val="Lucida Console"/>
            <family val="3"/>
          </rPr>
          <t>_x000D_
Pedagógico</t>
        </r>
      </text>
    </comment>
    <comment ref="X942" authorId="0" shapeId="0" xr:uid="{EF67C143-876E-4770-87F2-EB671AB0C812}">
      <text>
        <r>
          <rPr>
            <sz val="10"/>
            <color indexed="81"/>
            <rFont val="Lucida Console"/>
            <family val="3"/>
          </rPr>
          <t>_x000D_
MOBILIARIO E COFRE</t>
        </r>
      </text>
    </comment>
    <comment ref="Y942" authorId="0" shapeId="0" xr:uid="{EE26006D-5D38-4313-AB51-6218F4DF2186}">
      <text>
        <r>
          <rPr>
            <sz val="10"/>
            <color indexed="81"/>
            <rFont val="Lucida Console"/>
            <family val="3"/>
          </rPr>
          <t>_x000D_
MOBILIARIO ESCOLAR</t>
        </r>
      </text>
    </comment>
    <comment ref="AW942" authorId="0" shapeId="0" xr:uid="{A268CAA8-BEB0-42B3-B27E-620AE005A613}">
      <text>
        <r>
          <rPr>
            <sz val="10"/>
            <color indexed="81"/>
            <rFont val="Lucida Console"/>
            <family val="3"/>
          </rPr>
          <t>Tempo de Estoque (Meses)_x000D_
_x000D_
60,0</t>
        </r>
      </text>
    </comment>
    <comment ref="A943" authorId="0" shapeId="0" xr:uid="{C0A55A4C-F8CC-4F6E-B597-77AEE6459B39}">
      <text>
        <r>
          <rPr>
            <sz val="10"/>
            <color indexed="81"/>
            <rFont val="Lucida Console"/>
            <family val="3"/>
          </rPr>
          <t>_x000D_
50476</t>
        </r>
      </text>
    </comment>
    <comment ref="B943" authorId="0" shapeId="0" xr:uid="{665C9158-C8F4-4D40-99BD-B5926B117237}">
      <text>
        <r>
          <rPr>
            <sz val="10"/>
            <color indexed="81"/>
            <rFont val="Lucida Console"/>
            <family val="3"/>
          </rPr>
          <t>DESCRIÇÃO DETALHADA_x000D_
TELHA DE BARRO COZIDO - TIPO PAULISTINHA</t>
        </r>
      </text>
    </comment>
    <comment ref="W943" authorId="0" shapeId="0" xr:uid="{FCC22F22-F0C9-4851-9A05-DE2AE68786B1}">
      <text>
        <r>
          <rPr>
            <sz val="10"/>
            <color indexed="81"/>
            <rFont val="Lucida Console"/>
            <family val="3"/>
          </rPr>
          <t>_x000D_
DM-Construção</t>
        </r>
      </text>
    </comment>
    <comment ref="X943" authorId="0" shapeId="0" xr:uid="{0CA76D78-AF8A-4692-B14D-4612C4018304}">
      <text>
        <r>
          <rPr>
            <sz val="10"/>
            <color indexed="81"/>
            <rFont val="Lucida Console"/>
            <family val="3"/>
          </rPr>
          <t>_x000D_
MAT.E EQUIP. P/ CONSTR.CIVIL E CONSERV. DE VIAS PUBL.</t>
        </r>
      </text>
    </comment>
    <comment ref="Y943" authorId="0" shapeId="0" xr:uid="{F86C017B-6BFA-4032-A85F-064EE3C6A9B0}">
      <text>
        <r>
          <rPr>
            <sz val="10"/>
            <color indexed="81"/>
            <rFont val="Lucida Console"/>
            <family val="3"/>
          </rPr>
          <t>_x000D_
TELHAS. CUMEEIRAS E ELEM. DE TELH. E CHAP. DE CIM. AMIANT</t>
        </r>
      </text>
    </comment>
    <comment ref="AW943" authorId="0" shapeId="0" xr:uid="{262CA9ED-EC3C-45CA-9180-964C25089CD6}">
      <text>
        <r>
          <rPr>
            <sz val="10"/>
            <color indexed="81"/>
            <rFont val="Lucida Console"/>
            <family val="3"/>
          </rPr>
          <t>Tempo de Estoque (Meses)_x000D_
_x000D_
571,0</t>
        </r>
      </text>
    </comment>
    <comment ref="A944" authorId="0" shapeId="0" xr:uid="{38A1E69F-6B71-4657-AF82-D0CFE287079E}">
      <text>
        <r>
          <rPr>
            <sz val="10"/>
            <color indexed="81"/>
            <rFont val="Lucida Console"/>
            <family val="3"/>
          </rPr>
          <t>_x000D_
133042</t>
        </r>
      </text>
    </comment>
    <comment ref="B944" authorId="0" shapeId="0" xr:uid="{59477DFF-90BE-445B-935B-6D80B9C6E52D}">
      <text>
        <r>
          <rPr>
            <sz val="10"/>
            <color indexed="81"/>
            <rFont val="Lucida Console"/>
            <family val="3"/>
          </rPr>
          <t xml:space="preserve">DESCRIÇÃO DETALHADA_x000D_
TELHA TRAPEZOIDAL 5000MM COMPRIMENTO X 1056MM LARGURA X 38 MM ALTURA COM LARGURA UTIL DE 990 MM, DE ALUMINIO  MODELO L38 - </t>
        </r>
      </text>
    </comment>
    <comment ref="W944" authorId="0" shapeId="0" xr:uid="{95E4F4DA-2E74-40D2-9297-2C97EDD74D71}">
      <text>
        <r>
          <rPr>
            <sz val="10"/>
            <color indexed="81"/>
            <rFont val="Lucida Console"/>
            <family val="3"/>
          </rPr>
          <t>_x000D_
DM-Construção</t>
        </r>
      </text>
    </comment>
    <comment ref="X944" authorId="0" shapeId="0" xr:uid="{4CC8B60D-5B15-4460-AD41-4562AE4B273B}">
      <text>
        <r>
          <rPr>
            <sz val="10"/>
            <color indexed="81"/>
            <rFont val="Lucida Console"/>
            <family val="3"/>
          </rPr>
          <t>_x000D_
MAT.E EQUIP. P/ CONSTR.CIVIL E CONSERV. DE VIAS PUBL.</t>
        </r>
      </text>
    </comment>
    <comment ref="Y944" authorId="0" shapeId="0" xr:uid="{AE289DE5-08BE-4DDD-B84A-50C3E25D742B}">
      <text>
        <r>
          <rPr>
            <sz val="10"/>
            <color indexed="81"/>
            <rFont val="Lucida Console"/>
            <family val="3"/>
          </rPr>
          <t>_x000D_
TELHAS. CUMEEIRAS E ELEM. DE TELH. E CHAP. DE CIM. AMIANT</t>
        </r>
      </text>
    </comment>
    <comment ref="AW944" authorId="0" shapeId="0" xr:uid="{B7258B9A-A6C0-4311-9A2E-A6EF698E56AB}">
      <text>
        <r>
          <rPr>
            <sz val="10"/>
            <color indexed="81"/>
            <rFont val="Lucida Console"/>
            <family val="3"/>
          </rPr>
          <t>Tempo de Estoque (Meses)_x000D_
_x000D_
50,0</t>
        </r>
      </text>
    </comment>
    <comment ref="A945" authorId="0" shapeId="0" xr:uid="{393C3810-A121-4A95-8935-4D59463173A1}">
      <text>
        <r>
          <rPr>
            <sz val="10"/>
            <color indexed="81"/>
            <rFont val="Lucida Console"/>
            <family val="3"/>
          </rPr>
          <t>_x000D_
64821</t>
        </r>
      </text>
    </comment>
    <comment ref="B945" authorId="0" shapeId="0" xr:uid="{257536A8-B694-46BB-94D4-36372A50880A}">
      <text>
        <r>
          <rPr>
            <sz val="10"/>
            <color indexed="81"/>
            <rFont val="Lucida Console"/>
            <family val="3"/>
          </rPr>
          <t>DESCRIÇÃO DETALHADA_x000D_
TINTA P/ PISO - AMARELO - LATA COM 18 LITROS</t>
        </r>
      </text>
    </comment>
    <comment ref="G945" authorId="0" shapeId="0" xr:uid="{954EF0FA-8875-4330-BE9B-E2D9D5DF864A}">
      <text>
        <r>
          <rPr>
            <sz val="10"/>
            <color indexed="81"/>
            <rFont val="Lucida Console"/>
            <family val="3"/>
          </rPr>
          <t>_x000D_
Últ estimativa : 0_x000D_
Enviada em     : 12.05.2020_x000D_
Ata - Venc     : 192/19 - 07.08.2020</t>
        </r>
      </text>
    </comment>
    <comment ref="O945" authorId="0" shapeId="0" xr:uid="{BAA4CA57-4ABB-4D0D-91AC-654397780252}">
      <text>
        <r>
          <rPr>
            <sz val="10"/>
            <color indexed="81"/>
            <rFont val="Lucida Console"/>
            <family val="3"/>
          </rPr>
          <t>_x000D_
Pertencia a ATA nº 192/19_x000D_
Estimativa de Renovação enviada em 12.05.2020 - Qtd _x000D_
PP 103/19 lote _x000D_
16.08.19 = Finalizar - contrato assinado</t>
        </r>
      </text>
    </comment>
    <comment ref="W945" authorId="0" shapeId="0" xr:uid="{4ABDF0DA-C7A5-407C-A843-55A182A26C20}">
      <text>
        <r>
          <rPr>
            <sz val="10"/>
            <color indexed="81"/>
            <rFont val="Lucida Console"/>
            <family val="3"/>
          </rPr>
          <t>_x000D_
DM-Pintura</t>
        </r>
      </text>
    </comment>
    <comment ref="X945" authorId="0" shapeId="0" xr:uid="{FB0474A6-51E9-4E86-B48B-5E75B7C711A1}">
      <text>
        <r>
          <rPr>
            <sz val="10"/>
            <color indexed="81"/>
            <rFont val="Lucida Console"/>
            <family val="3"/>
          </rPr>
          <t>_x000D_
EQUIP. E MATERIAIS P/PINTURAS E IMPERMEABILIZACAO</t>
        </r>
      </text>
    </comment>
    <comment ref="Y945" authorId="0" shapeId="0" xr:uid="{CF9F653C-F2FD-4B21-968A-72D9AD8F3CE5}">
      <text>
        <r>
          <rPr>
            <sz val="10"/>
            <color indexed="81"/>
            <rFont val="Lucida Console"/>
            <family val="3"/>
          </rPr>
          <t>_x000D_
TINTAS DIVERSAS</t>
        </r>
      </text>
    </comment>
    <comment ref="AW945" authorId="0" shapeId="0" xr:uid="{B1414203-C9C4-4F88-81BD-0D11B68EE0AE}">
      <text>
        <r>
          <rPr>
            <sz val="10"/>
            <color indexed="81"/>
            <rFont val="Lucida Console"/>
            <family val="3"/>
          </rPr>
          <t>Tempo de Estoque (Meses)_x000D_
_x000D_
18,0</t>
        </r>
      </text>
    </comment>
    <comment ref="A946" authorId="0" shapeId="0" xr:uid="{278FBCF7-E702-476C-A16D-D5AE8C32CE82}">
      <text>
        <r>
          <rPr>
            <sz val="10"/>
            <color indexed="81"/>
            <rFont val="Lucida Console"/>
            <family val="3"/>
          </rPr>
          <t>_x000D_
119087</t>
        </r>
      </text>
    </comment>
    <comment ref="B946" authorId="0" shapeId="0" xr:uid="{6CC92C49-59C9-4585-9C8A-1FD20682E550}">
      <text>
        <r>
          <rPr>
            <sz val="10"/>
            <color indexed="81"/>
            <rFont val="Lucida Console"/>
            <family val="3"/>
          </rPr>
          <t>DESCRIÇÃO DETALHADA_x000D_
TOMADA TELEFONICA PADRAO TELEBRAS DE EMBUTIR, TAMANHO 4X4 CM, COM 3 FENDAS PARALELAS E UMA A 90 GRAUS COM SUPORTE E COM CONECTOR RJ-11, COM 2 FIOS E PLACA PLASTICA, TAMANHO 4X2", COM FURO REDONDO DIAMETRO 35 MM E 4 PARAFUSOS</t>
        </r>
      </text>
    </comment>
    <comment ref="W946" authorId="0" shapeId="0" xr:uid="{D1155628-DDFA-4E2C-BC12-673C3C48C0E7}">
      <text>
        <r>
          <rPr>
            <sz val="10"/>
            <color indexed="81"/>
            <rFont val="Lucida Console"/>
            <family val="3"/>
          </rPr>
          <t>_x000D_
Administrativo</t>
        </r>
      </text>
    </comment>
    <comment ref="X946" authorId="0" shapeId="0" xr:uid="{492F0168-4527-4639-8338-BC4F598822DC}">
      <text>
        <r>
          <rPr>
            <sz val="10"/>
            <color indexed="81"/>
            <rFont val="Lucida Console"/>
            <family val="3"/>
          </rPr>
          <t>_x000D_
EQUIP.MAT.E ACESS.COMUNIC.CINE FOTO OTICA SOM</t>
        </r>
      </text>
    </comment>
    <comment ref="Y946" authorId="0" shapeId="0" xr:uid="{F7FFB19D-4A1A-4826-986A-0E412955D944}">
      <text>
        <r>
          <rPr>
            <sz val="10"/>
            <color indexed="81"/>
            <rFont val="Lucida Console"/>
            <family val="3"/>
          </rPr>
          <t>_x000D_
CABOS FIOS TOMADAS PLUGS CAIXAS P/ TELEFONIA, ETC</t>
        </r>
      </text>
    </comment>
    <comment ref="AW946" authorId="0" shapeId="0" xr:uid="{084CC536-7394-482A-904E-39F093A8618F}">
      <text>
        <r>
          <rPr>
            <sz val="10"/>
            <color indexed="81"/>
            <rFont val="Lucida Console"/>
            <family val="3"/>
          </rPr>
          <t>Tempo de Estoque (Meses)_x000D_
_x000D_
255,0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544F9F57-0D86-4D47-8821-5DD6B28FC405}">
      <text>
        <r>
          <rPr>
            <sz val="10"/>
            <color indexed="81"/>
            <rFont val="Lucida Console"/>
            <family val="3"/>
          </rPr>
          <t xml:space="preserve">     CÓDIGO</t>
        </r>
      </text>
    </comment>
    <comment ref="B2" authorId="0" shapeId="0" xr:uid="{1F06FC07-A92A-47F8-AB7C-5F3A37BBE06A}">
      <text>
        <r>
          <rPr>
            <sz val="10"/>
            <color indexed="81"/>
            <rFont val="Lucida Console"/>
            <family val="3"/>
          </rPr>
          <t xml:space="preserve">     DESCRIÇÃO</t>
        </r>
      </text>
    </comment>
    <comment ref="C2" authorId="0" shapeId="0" xr:uid="{56DD1C46-8B67-43E1-90F0-19E7E605D9D1}">
      <text>
        <r>
          <rPr>
            <sz val="10"/>
            <color indexed="81"/>
            <rFont val="Lucida Console"/>
            <family val="3"/>
          </rPr>
          <t xml:space="preserve">     UNIDADE</t>
        </r>
      </text>
    </comment>
    <comment ref="D2" authorId="0" shapeId="0" xr:uid="{DB4BE844-0A83-4746-9769-C81BE90789AB}">
      <text>
        <r>
          <rPr>
            <sz val="10"/>
            <color indexed="81"/>
            <rFont val="Lucida Console"/>
            <family val="3"/>
          </rPr>
          <t xml:space="preserve">     VALOR UNIT.</t>
        </r>
      </text>
    </comment>
    <comment ref="E2" authorId="0" shapeId="0" xr:uid="{283101E6-7C03-4E14-9269-1300CAC95000}">
      <text>
        <r>
          <rPr>
            <sz val="10"/>
            <color indexed="81"/>
            <rFont val="Lucida Console"/>
            <family val="3"/>
          </rPr>
          <t xml:space="preserve">     MARCA</t>
        </r>
      </text>
    </comment>
    <comment ref="F2" authorId="0" shapeId="0" xr:uid="{F96697E9-3E45-4C0C-A7EF-1D5512318714}">
      <text>
        <r>
          <rPr>
            <sz val="10"/>
            <color indexed="81"/>
            <rFont val="Lucida Console"/>
            <family val="3"/>
          </rPr>
          <t xml:space="preserve">     FORNECEDOR</t>
        </r>
      </text>
    </comment>
    <comment ref="G2" authorId="0" shapeId="0" xr:uid="{EEBB5C92-41BB-4CA0-A742-7219613FD1A5}">
      <text>
        <r>
          <rPr>
            <sz val="10"/>
            <color indexed="81"/>
            <rFont val="Lucida Console"/>
            <family val="3"/>
          </rPr>
          <t xml:space="preserve">     LICITACAO</t>
        </r>
      </text>
    </comment>
    <comment ref="H2" authorId="0" shapeId="0" xr:uid="{F224D6D8-6BA8-449C-BB65-11F4C3278A72}">
      <text>
        <r>
          <rPr>
            <sz val="10"/>
            <color indexed="81"/>
            <rFont val="Lucida Console"/>
            <family val="3"/>
          </rPr>
          <t xml:space="preserve">     QTDE ATUAL</t>
        </r>
      </text>
    </comment>
    <comment ref="I2" authorId="0" shapeId="0" xr:uid="{90B2BD1B-95D7-4FF1-8F7B-2F10B0C2EC6E}">
      <text>
        <r>
          <rPr>
            <sz val="10"/>
            <color indexed="81"/>
            <rFont val="Lucida Console"/>
            <family val="3"/>
          </rPr>
          <t xml:space="preserve">     COD. ALMOX</t>
        </r>
      </text>
    </comment>
    <comment ref="J2" authorId="0" shapeId="0" xr:uid="{DDD82523-712C-441E-8329-ACAF1E70F925}">
      <text>
        <r>
          <rPr>
            <sz val="10"/>
            <color indexed="81"/>
            <rFont val="Lucida Console"/>
            <family val="3"/>
          </rPr>
          <t xml:space="preserve">     PREÇO MÉDIO</t>
        </r>
      </text>
    </comment>
    <comment ref="K2" authorId="0" shapeId="0" xr:uid="{092A88B0-71B0-462E-A6EF-AE073679F543}">
      <text>
        <r>
          <rPr>
            <sz val="10"/>
            <color indexed="81"/>
            <rFont val="Lucida Console"/>
            <family val="3"/>
          </rPr>
          <t xml:space="preserve">     L.C. 6 MESES</t>
        </r>
      </text>
    </comment>
    <comment ref="L2" authorId="0" shapeId="0" xr:uid="{9CAEAE74-5DC6-4144-B38A-85540DC7EDFF}">
      <text>
        <r>
          <rPr>
            <sz val="10"/>
            <color indexed="81"/>
            <rFont val="Lucida Console"/>
            <family val="3"/>
          </rPr>
          <t xml:space="preserve">     TEMPO ESTOQUE</t>
        </r>
      </text>
    </comment>
    <comment ref="M2" authorId="0" shapeId="0" xr:uid="{7C28BB70-0916-4F39-B99B-75ADC12FCA4A}">
      <text>
        <r>
          <rPr>
            <sz val="10"/>
            <color indexed="81"/>
            <rFont val="Lucida Console"/>
            <family val="3"/>
          </rPr>
          <t xml:space="preserve">     LC</t>
        </r>
      </text>
    </comment>
    <comment ref="N2" authorId="0" shapeId="0" xr:uid="{6233E6BA-ED3C-4B10-B5E3-F2A433281A2A}">
      <text>
        <r>
          <rPr>
            <sz val="10"/>
            <color indexed="81"/>
            <rFont val="Lucida Console"/>
            <family val="3"/>
          </rPr>
          <t xml:space="preserve">     TOTAL</t>
        </r>
      </text>
    </comment>
    <comment ref="O2" authorId="0" shapeId="0" xr:uid="{D162D016-2068-4340-84EA-FED23A23D70E}">
      <text>
        <r>
          <rPr>
            <sz val="10"/>
            <color indexed="81"/>
            <rFont val="Lucida Console"/>
            <family val="3"/>
          </rPr>
          <t xml:space="preserve">     ATA Nº/ANO</t>
        </r>
      </text>
    </comment>
    <comment ref="P2" authorId="0" shapeId="0" xr:uid="{F823E41E-52E4-4772-B772-8C02AE2441D6}">
      <text>
        <r>
          <rPr>
            <sz val="10"/>
            <color indexed="81"/>
            <rFont val="Lucida Console"/>
            <family val="3"/>
          </rPr>
          <t xml:space="preserve">     ATA QTDE</t>
        </r>
      </text>
    </comment>
    <comment ref="Q2" authorId="0" shapeId="0" xr:uid="{C2FE558F-A4F3-452A-B080-77EFD9B5538F}">
      <text>
        <r>
          <rPr>
            <sz val="10"/>
            <color indexed="81"/>
            <rFont val="Lucida Console"/>
            <family val="3"/>
          </rPr>
          <t xml:space="preserve">     ATA VALOR</t>
        </r>
      </text>
    </comment>
    <comment ref="R2" authorId="0" shapeId="0" xr:uid="{47A3D57E-4BCD-407D-A1FB-A54C1CD988B1}">
      <text>
        <r>
          <rPr>
            <sz val="10"/>
            <color indexed="81"/>
            <rFont val="Lucida Console"/>
            <family val="3"/>
          </rPr>
          <t xml:space="preserve">     ATA DT.VALID.</t>
        </r>
      </text>
    </comment>
    <comment ref="S2" authorId="0" shapeId="0" xr:uid="{87F89DDC-761D-4B9E-9AF6-AC129500A213}">
      <text>
        <r>
          <rPr>
            <sz val="10"/>
            <color indexed="81"/>
            <rFont val="Lucida Console"/>
            <family val="3"/>
          </rPr>
          <t xml:space="preserve">     DESCRIÇÃO DA ESTRUTURA</t>
        </r>
      </text>
    </comment>
    <comment ref="T2" authorId="0" shapeId="0" xr:uid="{E650291F-166D-4CDA-B9B5-CEB5ED272682}">
      <text>
        <r>
          <rPr>
            <sz val="10"/>
            <color indexed="81"/>
            <rFont val="Lucida Console"/>
            <family val="3"/>
          </rPr>
          <t xml:space="preserve">     ESTRUTURA</t>
        </r>
      </text>
    </comment>
    <comment ref="U2" authorId="0" shapeId="0" xr:uid="{3D03B4F5-11A7-4943-9617-F17E40C46AD7}">
      <text>
        <r>
          <rPr>
            <sz val="10"/>
            <color indexed="81"/>
            <rFont val="Lucida Console"/>
            <family val="3"/>
          </rPr>
          <t xml:space="preserve">     GRUPO</t>
        </r>
      </text>
    </comment>
    <comment ref="V2" authorId="0" shapeId="0" xr:uid="{852F4351-CF13-4096-B23A-8D1911A05FDD}">
      <text>
        <r>
          <rPr>
            <sz val="10"/>
            <color indexed="81"/>
            <rFont val="Lucida Console"/>
            <family val="3"/>
          </rPr>
          <t xml:space="preserve">     SUBGRUPO</t>
        </r>
      </text>
    </comment>
    <comment ref="W2" authorId="0" shapeId="0" xr:uid="{C0C00C57-2765-4EC5-88DA-139E03054989}">
      <text>
        <r>
          <rPr>
            <sz val="10"/>
            <color indexed="81"/>
            <rFont val="Lucida Console"/>
            <family val="3"/>
          </rPr>
          <t xml:space="preserve">     RC Nº</t>
        </r>
      </text>
    </comment>
    <comment ref="X2" authorId="0" shapeId="0" xr:uid="{38E58DD7-8BD2-4D0D-821A-9AE18ECCD95B}">
      <text>
        <r>
          <rPr>
            <sz val="10"/>
            <color indexed="81"/>
            <rFont val="Lucida Console"/>
            <family val="3"/>
          </rPr>
          <t xml:space="preserve">     RC ANO </t>
        </r>
      </text>
    </comment>
    <comment ref="Y2" authorId="0" shapeId="0" xr:uid="{EC25200D-93FA-4073-AC94-F18DA341696D}">
      <text>
        <r>
          <rPr>
            <sz val="10"/>
            <color indexed="81"/>
            <rFont val="Lucida Console"/>
            <family val="3"/>
          </rPr>
          <t xml:space="preserve">     RC QTDE</t>
        </r>
      </text>
    </comment>
    <comment ref="Z2" authorId="0" shapeId="0" xr:uid="{BEFAA4D5-9980-41D8-B1BF-39515DBAB8A7}">
      <text>
        <r>
          <rPr>
            <sz val="10"/>
            <color indexed="81"/>
            <rFont val="Lucida Console"/>
            <family val="3"/>
          </rPr>
          <t xml:space="preserve">     AF Nº</t>
        </r>
      </text>
    </comment>
    <comment ref="AA2" authorId="0" shapeId="0" xr:uid="{02F3A29C-57B8-43F1-92A8-EB6871BB44FC}">
      <text>
        <r>
          <rPr>
            <sz val="10"/>
            <color indexed="81"/>
            <rFont val="Lucida Console"/>
            <family val="3"/>
          </rPr>
          <t xml:space="preserve">     AF ANO</t>
        </r>
      </text>
    </comment>
    <comment ref="AB2" authorId="0" shapeId="0" xr:uid="{C4B7CE5E-8E7D-49CE-B0A5-BC641526BC0B}">
      <text>
        <r>
          <rPr>
            <sz val="10"/>
            <color indexed="81"/>
            <rFont val="Lucida Console"/>
            <family val="3"/>
          </rPr>
          <t xml:space="preserve">     AF SALDO</t>
        </r>
      </text>
    </comment>
    <comment ref="AC2" authorId="0" shapeId="0" xr:uid="{AADAD214-0D3E-4160-AD09-23599D5074E1}">
      <text>
        <r>
          <rPr>
            <sz val="10"/>
            <color indexed="81"/>
            <rFont val="Lucida Console"/>
            <family val="3"/>
          </rPr>
          <t xml:space="preserve">     AF QTDE</t>
        </r>
      </text>
    </comment>
    <comment ref="AD2" authorId="0" shapeId="0" xr:uid="{EA51995D-0C1B-49A5-A67F-1B5274D306A0}">
      <text>
        <r>
          <rPr>
            <sz val="10"/>
            <color indexed="81"/>
            <rFont val="Lucida Console"/>
            <family val="3"/>
          </rPr>
          <t xml:space="preserve">     AF FORN</t>
        </r>
      </text>
    </comment>
    <comment ref="AE2" authorId="0" shapeId="0" xr:uid="{5BB05E6E-7790-4DAC-A8E0-D63245D3BDE0}">
      <text>
        <r>
          <rPr>
            <sz val="10"/>
            <color indexed="81"/>
            <rFont val="Lucida Console"/>
            <family val="3"/>
          </rPr>
          <t xml:space="preserve">     AF VENC</t>
        </r>
      </text>
    </comment>
    <comment ref="AF2" authorId="0" shapeId="0" xr:uid="{FB6EDBF2-773F-49B1-A85D-7A14FBF78D7A}">
      <text>
        <r>
          <rPr>
            <sz val="10"/>
            <color indexed="81"/>
            <rFont val="Lucida Console"/>
            <family val="3"/>
          </rPr>
          <t xml:space="preserve">     PONTO PEDIDO</t>
        </r>
      </text>
    </comment>
    <comment ref="AG2" authorId="0" shapeId="0" xr:uid="{63A8D808-B0C5-4779-A4A6-12E27F5F00F3}">
      <text>
        <r>
          <rPr>
            <sz val="10"/>
            <color indexed="81"/>
            <rFont val="Lucida Console"/>
            <family val="3"/>
          </rPr>
          <t xml:space="preserve">     DATA ENTREGA</t>
        </r>
      </text>
    </comment>
    <comment ref="AH2" authorId="0" shapeId="0" xr:uid="{C6E8773E-2A72-4EB4-B0C8-51B8974A7269}">
      <text>
        <r>
          <rPr>
            <sz val="10"/>
            <color indexed="81"/>
            <rFont val="Lucida Console"/>
            <family val="3"/>
          </rPr>
          <t xml:space="preserve">     DATA INCLUSÃO</t>
        </r>
      </text>
    </comment>
    <comment ref="AI2" authorId="0" shapeId="0" xr:uid="{937F4943-E9C4-4ECC-B0F5-613BBC94D028}">
      <text>
        <r>
          <rPr>
            <sz val="10"/>
            <color indexed="81"/>
            <rFont val="Lucida Console"/>
            <family val="3"/>
          </rPr>
          <t xml:space="preserve">     DATA ALTERAÇÃO</t>
        </r>
      </text>
    </comment>
    <comment ref="AJ2" authorId="0" shapeId="0" xr:uid="{F442894F-2CEB-4FE5-BF73-2988F0BAD654}">
      <text>
        <r>
          <rPr>
            <sz val="10"/>
            <color indexed="81"/>
            <rFont val="Lucida Console"/>
            <family val="3"/>
          </rPr>
          <t xml:space="preserve">     DATA DESATIVAÇÃO</t>
        </r>
      </text>
    </comment>
    <comment ref="AK2" authorId="0" shapeId="0" xr:uid="{FB18D398-AF09-49FF-9E9D-28B71A5ED552}">
      <text>
        <r>
          <rPr>
            <sz val="10"/>
            <color indexed="81"/>
            <rFont val="Lucida Console"/>
            <family val="3"/>
          </rPr>
          <t xml:space="preserve">     DESCRIÇÃO DETALHADA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E1" authorId="0" shapeId="0" xr:uid="{EBFB25FA-182C-4BCD-A747-2991051D7D25}">
      <text>
        <r>
          <rPr>
            <sz val="9"/>
            <color indexed="81"/>
            <rFont val="Segoe UI"/>
            <family val="2"/>
          </rPr>
          <t>Total de linhas da planilha = 902</t>
        </r>
      </text>
    </comment>
    <comment ref="A2" authorId="0" shapeId="0" xr:uid="{D2878EF6-66A8-41E2-9B5B-AC95E35DC8E5}">
      <text>
        <r>
          <rPr>
            <sz val="10"/>
            <color indexed="81"/>
            <rFont val="Lucida Console"/>
            <family val="3"/>
          </rPr>
          <t xml:space="preserve">Ordenado por: CÓDIGO_x000D_
_x000D_
</t>
        </r>
      </text>
    </comment>
    <comment ref="F2" authorId="0" shapeId="0" xr:uid="{C91EAD2D-7ABC-42C0-9346-2D5DA1AC8833}">
      <text>
        <r>
          <rPr>
            <sz val="10"/>
            <color indexed="81"/>
            <rFont val="Lucida Console"/>
            <family val="3"/>
          </rPr>
          <t xml:space="preserve"> 03_22</t>
        </r>
      </text>
    </comment>
    <comment ref="G2" authorId="0" shapeId="0" xr:uid="{404FE044-1197-43A1-B73D-679D07032828}">
      <text>
        <r>
          <rPr>
            <sz val="10"/>
            <color indexed="81"/>
            <rFont val="Lucida Console"/>
            <family val="3"/>
          </rPr>
          <t xml:space="preserve"> 04_22</t>
        </r>
      </text>
    </comment>
    <comment ref="H2" authorId="0" shapeId="0" xr:uid="{C051D71D-1B2D-470B-A04A-3950BCE725AB}">
      <text>
        <r>
          <rPr>
            <sz val="10"/>
            <color indexed="81"/>
            <rFont val="Lucida Console"/>
            <family val="3"/>
          </rPr>
          <t xml:space="preserve"> 05_22</t>
        </r>
      </text>
    </comment>
    <comment ref="I2" authorId="0" shapeId="0" xr:uid="{9919D8E2-DFA6-4B80-A2CD-ED32B17F76D1}">
      <text>
        <r>
          <rPr>
            <sz val="10"/>
            <color indexed="81"/>
            <rFont val="Lucida Console"/>
            <family val="3"/>
          </rPr>
          <t xml:space="preserve"> 06_22</t>
        </r>
      </text>
    </comment>
    <comment ref="J2" authorId="0" shapeId="0" xr:uid="{AFD8521E-F630-42B7-BC8F-58CE3C33B9B0}">
      <text>
        <r>
          <rPr>
            <sz val="10"/>
            <color indexed="81"/>
            <rFont val="Lucida Console"/>
            <family val="3"/>
          </rPr>
          <t xml:space="preserve"> 07_22</t>
        </r>
      </text>
    </comment>
    <comment ref="K2" authorId="0" shapeId="0" xr:uid="{F34800E5-44F1-4D8E-BCB0-6221463E76A2}">
      <text>
        <r>
          <rPr>
            <sz val="10"/>
            <color indexed="81"/>
            <rFont val="Lucida Console"/>
            <family val="3"/>
          </rPr>
          <t xml:space="preserve"> 08_22</t>
        </r>
      </text>
    </comment>
    <comment ref="L2" authorId="0" shapeId="0" xr:uid="{8D8C50D2-DDC3-4F6B-9F21-442537B78E48}">
      <text>
        <r>
          <rPr>
            <sz val="10"/>
            <color indexed="81"/>
            <rFont val="Lucida Console"/>
            <family val="3"/>
          </rPr>
          <t xml:space="preserve"> 09_22</t>
        </r>
      </text>
    </comment>
    <comment ref="M2" authorId="0" shapeId="0" xr:uid="{5DB05083-8917-4841-8254-D80A63FC08C9}">
      <text>
        <r>
          <rPr>
            <sz val="10"/>
            <color indexed="81"/>
            <rFont val="Lucida Console"/>
            <family val="3"/>
          </rPr>
          <t xml:space="preserve"> 10_22</t>
        </r>
      </text>
    </comment>
    <comment ref="N2" authorId="0" shapeId="0" xr:uid="{E4405B52-7F95-45AB-834B-D9FC6EF90218}">
      <text>
        <r>
          <rPr>
            <sz val="10"/>
            <color indexed="81"/>
            <rFont val="Lucida Console"/>
            <family val="3"/>
          </rPr>
          <t xml:space="preserve"> 11_22</t>
        </r>
      </text>
    </comment>
    <comment ref="O2" authorId="0" shapeId="0" xr:uid="{E2D5EEDF-5E81-4342-8821-68EC8788123A}">
      <text>
        <r>
          <rPr>
            <sz val="10"/>
            <color indexed="81"/>
            <rFont val="Lucida Console"/>
            <family val="3"/>
          </rPr>
          <t xml:space="preserve"> 12_22</t>
        </r>
      </text>
    </comment>
    <comment ref="P2" authorId="0" shapeId="0" xr:uid="{37F12E59-916E-4373-8F7F-7A29396BFE4B}">
      <text>
        <r>
          <rPr>
            <sz val="10"/>
            <color indexed="81"/>
            <rFont val="Lucida Console"/>
            <family val="3"/>
          </rPr>
          <t xml:space="preserve"> 01_23</t>
        </r>
      </text>
    </comment>
    <comment ref="Q2" authorId="0" shapeId="0" xr:uid="{28712982-CCFE-43B6-A180-6958B61E5D2D}">
      <text>
        <r>
          <rPr>
            <sz val="10"/>
            <color indexed="81"/>
            <rFont val="Lucida Console"/>
            <family val="3"/>
          </rPr>
          <t xml:space="preserve"> 02_23</t>
        </r>
      </text>
    </comment>
    <comment ref="R2" authorId="0" shapeId="0" xr:uid="{4D340C55-A2DE-4169-86F8-523393AE105F}">
      <text>
        <r>
          <rPr>
            <sz val="10"/>
            <color indexed="81"/>
            <rFont val="Lucida Console"/>
            <family val="3"/>
          </rPr>
          <t xml:space="preserve"> 03_23</t>
        </r>
      </text>
    </comment>
    <comment ref="S2" authorId="0" shapeId="0" xr:uid="{DC18301A-247D-42B8-A398-D9591F239527}">
      <text>
        <r>
          <rPr>
            <sz val="10"/>
            <color indexed="81"/>
            <rFont val="Lucida Console"/>
            <family val="3"/>
          </rPr>
          <t xml:space="preserve"> 04_23</t>
        </r>
      </text>
    </comment>
    <comment ref="T2" authorId="0" shapeId="0" xr:uid="{A5178930-DBDB-4860-AABA-278C1B83E116}">
      <text>
        <r>
          <rPr>
            <sz val="10"/>
            <color indexed="81"/>
            <rFont val="Lucida Console"/>
            <family val="3"/>
          </rPr>
          <t xml:space="preserve"> 05_23</t>
        </r>
      </text>
    </comment>
    <comment ref="U2" authorId="0" shapeId="0" xr:uid="{661DD5BD-E35A-4832-B660-D757CD284781}">
      <text>
        <r>
          <rPr>
            <sz val="10"/>
            <color indexed="81"/>
            <rFont val="Lucida Console"/>
            <family val="3"/>
          </rPr>
          <t xml:space="preserve"> 06_23</t>
        </r>
      </text>
    </comment>
    <comment ref="V2" authorId="0" shapeId="0" xr:uid="{23FAC300-029D-414C-B301-06C65A88ABDA}">
      <text>
        <r>
          <rPr>
            <sz val="10"/>
            <color indexed="81"/>
            <rFont val="Lucida Console"/>
            <family val="3"/>
          </rPr>
          <t xml:space="preserve"> 07_23</t>
        </r>
      </text>
    </comment>
    <comment ref="W2" authorId="0" shapeId="0" xr:uid="{1A8E964E-A7A5-47A9-9557-DF660CB2C6F3}">
      <text>
        <r>
          <rPr>
            <sz val="10"/>
            <color indexed="81"/>
            <rFont val="Lucida Console"/>
            <family val="3"/>
          </rPr>
          <t xml:space="preserve"> 08_23</t>
        </r>
      </text>
    </comment>
    <comment ref="X2" authorId="0" shapeId="0" xr:uid="{17B1BE52-8BA7-4004-B878-6463869CB121}">
      <text>
        <r>
          <rPr>
            <sz val="10"/>
            <color indexed="81"/>
            <rFont val="Lucida Console"/>
            <family val="3"/>
          </rPr>
          <t>Data de inclusão do item no ADMC</t>
        </r>
      </text>
    </comment>
    <comment ref="Z2" authorId="0" shapeId="0" xr:uid="{8D144873-0FBC-45EC-8830-53E3272177DD}">
      <text>
        <r>
          <rPr>
            <sz val="10"/>
            <color indexed="81"/>
            <rFont val="Lucida Console"/>
            <family val="3"/>
          </rPr>
          <t>Média aritmética simples dos valores das colunas F até 08_23._x000D_
Divisor = 18</t>
        </r>
      </text>
    </comment>
    <comment ref="AA2" authorId="0" shapeId="0" xr:uid="{318309D5-40D2-4B02-BD60-4ABC918F95DA}">
      <text>
        <r>
          <rPr>
            <sz val="10"/>
            <color indexed="81"/>
            <rFont val="Lucida Console"/>
            <family val="3"/>
          </rPr>
          <t>1ª Faixa do Desvio Padrão</t>
        </r>
      </text>
    </comment>
    <comment ref="AB2" authorId="0" shapeId="0" xr:uid="{13D121B5-7281-436F-8589-B7121FDBFA0D}">
      <text>
        <r>
          <rPr>
            <sz val="10"/>
            <color indexed="81"/>
            <rFont val="Lucida Console"/>
            <family val="3"/>
          </rPr>
          <t>2ª Faixa do Desvio Padrão</t>
        </r>
      </text>
    </comment>
    <comment ref="AC2" authorId="0" shapeId="0" xr:uid="{70CD3B65-FAE6-43A2-A347-ADAE6030D92E}">
      <text>
        <r>
          <rPr>
            <sz val="10"/>
            <color indexed="81"/>
            <rFont val="Lucida Console"/>
            <family val="3"/>
          </rPr>
          <t>3ª Faixa do Desvio Padrão</t>
        </r>
      </text>
    </comment>
    <comment ref="AD2" authorId="0" shapeId="0" xr:uid="{6F2C6558-7A20-44E5-957C-94F99F65F8CD}">
      <text>
        <r>
          <rPr>
            <sz val="10"/>
            <color indexed="81"/>
            <rFont val="Lucida Console"/>
            <family val="3"/>
          </rPr>
          <t>Número da faixa de corte utilizada. Informar valores entre 1 e 3.</t>
        </r>
      </text>
    </comment>
    <comment ref="AE2" authorId="0" shapeId="0" xr:uid="{041EEC36-E1C2-41B1-82AF-363BD9C1C3BC}">
      <text>
        <r>
          <rPr>
            <sz val="10"/>
            <color indexed="81"/>
            <rFont val="Lucida Console"/>
            <family val="3"/>
          </rPr>
          <t>Média considerada (Menos valores fora do desvio padrão).</t>
        </r>
      </text>
    </comment>
    <comment ref="AF2" authorId="0" shapeId="0" xr:uid="{599A11F7-CB72-4A15-8F04-E5F6CC2B9740}">
      <text>
        <r>
          <rPr>
            <sz val="10"/>
            <color indexed="81"/>
            <rFont val="Lucida Console"/>
            <family val="3"/>
          </rPr>
          <t>Consumo do Período mais a coluna Pendentes.</t>
        </r>
      </text>
    </comment>
    <comment ref="AG2" authorId="0" shapeId="0" xr:uid="{C5490917-9150-4E20-A0CF-E24DA292FA66}">
      <text>
        <r>
          <rPr>
            <sz val="10"/>
            <color indexed="81"/>
            <rFont val="Lucida Console"/>
            <family val="3"/>
          </rPr>
          <t>O maior consumo registrado no período entre as colunas 03_22 e 08_23</t>
        </r>
      </text>
    </comment>
    <comment ref="X3" authorId="0" shapeId="0" xr:uid="{7CF0C2B4-17C8-4FF7-9668-AB980D0ABDBA}">
      <text>
        <r>
          <rPr>
            <sz val="10"/>
            <color indexed="81"/>
            <rFont val="Lucida Console"/>
            <family val="3"/>
          </rPr>
          <t>17.10.2006</t>
        </r>
      </text>
    </comment>
    <comment ref="AE3" authorId="0" shapeId="0" xr:uid="{AF045348-7732-451B-9900-FC3C49829777}">
      <text>
        <r>
          <rPr>
            <sz val="10"/>
            <color indexed="81"/>
            <rFont val="Courier New"/>
            <family val="3"/>
          </rPr>
          <t>_x000D_
    DESCRIÇÃO DO CÁLCULO_x000D_
Código    : 95.228_x000D_
Corte     : _x000D_
-----------------------------_x000D_
Pendente  : _x000D_
22 / 03_2 :  (corte = 330)_x000D_
22 / 04_2 :  (corte = 100)_x000D_
22 / 05_2 :  (corte = 100)_x000D_
22 / 06_2 :  (corte = 502)_x000D_
22 / 07_2 :  (corte = 300)_x000D_
22 / 08_2 :  (corte = 702)_x000D_
22 / 09_2 :  (corte = 402)_x000D_
22 / 10_2 : _x000D_
22 / 11_2 : _x000D_
22 / 12_2 : _x000D_
23 / 01_2 :  (corte = 300)_x000D_
23 / 02_2 :  (corte = 202)_x000D_
23 / 03_2 :  (corte = 200)_x000D_
23 / 04_2 :  (corte = 500)_x000D_
23 / 05_2 :  (corte = 35)_x000D_
23 / 06_2 :  (corte = 1300)_x000D_
23 / 07_2 :  (corte = 1800)_x000D_
23 / 08_2 :  (corte = 1400)_x000D_
_x000D_
    TOTAL : (  )_x000D_
  DIVISOR : 18_x000D_
    MÉDIA : ,00_x000D_
-----------------------------_x000D_
   Valores Desconsiderados_x000D_
-----------------------------_x000D_
22 / 03_2 : 330 (330)_x000D_
22 / 04_2 : 100 (100)_x000D_
22 / 05_2 : 100 (100)_x000D_
22 / 06_2 : 502 (502)_x000D_
22 / 07_2 : 300 (300)_x000D_
22 / 08_2 : 702 (702)_x000D_
22 / 09_2 : 402 (402)_x000D_
23 / 01_2 : 300 (300)_x000D_
23 / 02_2 : 202 (202)_x000D_
23 / 03_2 : 200 (200)_x000D_
23 / 04_2 : 500 (500)_x000D_
23 / 05_2 : 35 (35)_x000D_
23 / 06_2 : 1.300 (1.300)_x000D_
23 / 07_2 : 1.800 (1.800)_x000D_
23 / 08_2 : 1.400 (1.400)_x000D_
_x000D_
  TOTAL   : ( 8.173 )</t>
        </r>
      </text>
    </comment>
    <comment ref="AH3" authorId="0" shapeId="0" xr:uid="{F0008220-2772-405C-81E9-81CE1DE298F3}">
      <text>
        <r>
          <rPr>
            <sz val="10"/>
            <color indexed="81"/>
            <rFont val="Lucida Console"/>
            <family val="3"/>
          </rPr>
          <t>Última movimentação no estoque em 08/2023 quantidade 1.400.</t>
        </r>
      </text>
    </comment>
    <comment ref="X4" authorId="0" shapeId="0" xr:uid="{E020A195-F23F-4CFF-BEF6-8CDFDADE55F5}">
      <text>
        <r>
          <rPr>
            <sz val="10"/>
            <color indexed="81"/>
            <rFont val="Lucida Console"/>
            <family val="3"/>
          </rPr>
          <t>17.10.2006</t>
        </r>
      </text>
    </comment>
    <comment ref="AE4" authorId="0" shapeId="0" xr:uid="{3A5B4F46-852F-40E7-BCD1-813281199479}">
      <text>
        <r>
          <rPr>
            <sz val="10"/>
            <color indexed="81"/>
            <rFont val="Courier New"/>
            <family val="3"/>
          </rPr>
          <t>_x000D_
    DESCRIÇÃO DO CÁLCULO_x000D_
Código    : 95.229_x000D_
Corte     : _x000D_
-----------------------------_x000D_
Pendente  : 387_x000D_
22 / 03_2 :  (corte = 730)_x000D_
22 / 04_2 :  (corte = 800)_x000D_
22 / 05_2 :  (corte = 300)_x000D_
22 / 06_2 :  (corte = 402)_x000D_
22 / 07_2 :  (corte = 800)_x000D_
22 / 08_2 :  (corte = 850)_x000D_
22 / 09_2 :  (corte = 850)_x000D_
22 / 10_2 :  (corte = 500)_x000D_
22 / 11_2 :  (corte = 350)_x000D_
22 / 12_2 :  (corte = 900)_x000D_
23 / 01_2 :  (corte = 400)_x000D_
23 / 02_2 :  (corte = 870)_x000D_
23 / 03_2 :  (corte = 1332)_x000D_
23 / 04_2 :  (corte = 851)_x000D_
23 / 05_2 :  (corte = 1203)_x000D_
23 / 06_2 :  (corte = 3200)_x000D_
23 / 07_2 :  (corte = 113)_x000D_
23 / 08_2 : _x000D_
_x000D_
    TOTAL : ( 387 )_x000D_
  DIVISOR : 18_x000D_
    MÉDIA : 21,50_x000D_
-----------------------------_x000D_
   Valores Desconsiderados_x000D_
-----------------------------_x000D_
22 / 03_2 : 730 (730)_x000D_
22 / 04_2 : 800 (800)_x000D_
22 / 05_2 : 300 (300)_x000D_
22 / 06_2 : 402 (402)_x000D_
22 / 07_2 : 800 (800)_x000D_
22 / 08_2 : 850 (850)_x000D_
22 / 09_2 : 850 (850)_x000D_
22 / 10_2 : 500 (500)_x000D_
22 / 11_2 : 350 (350)_x000D_
22 / 12_2 : 900 (900)_x000D_
23 / 01_2 : 400 (400)_x000D_
23 / 02_2 : 870 (870)_x000D_
23 / 03_2 : 1.332 (1.332)_x000D_
23 / 04_2 : 851 (851)_x000D_
23 / 05_2 : 1.203 (1.203)_x000D_
23 / 06_2 : 3.200 (3.200)_x000D_
23 / 07_2 : 113 (113)_x000D_
_x000D_
  TOTAL   : ( 14.451 )</t>
        </r>
      </text>
    </comment>
    <comment ref="AH4" authorId="0" shapeId="0" xr:uid="{99237436-A366-423F-A032-0941D8F561FB}">
      <text>
        <r>
          <rPr>
            <sz val="10"/>
            <color indexed="81"/>
            <rFont val="Lucida Console"/>
            <family val="3"/>
          </rPr>
          <t>Última movimentação no estoque em 07/2023 quantidade 113.</t>
        </r>
      </text>
    </comment>
    <comment ref="X5" authorId="0" shapeId="0" xr:uid="{CEFD8A5E-1CFC-4283-A931-9D9F85313906}">
      <text>
        <r>
          <rPr>
            <sz val="10"/>
            <color indexed="81"/>
            <rFont val="Lucida Console"/>
            <family val="3"/>
          </rPr>
          <t>19.04.2004</t>
        </r>
      </text>
    </comment>
    <comment ref="AE5" authorId="0" shapeId="0" xr:uid="{0038D189-3603-4F50-A9B2-F2EB42140F11}">
      <text>
        <r>
          <rPr>
            <sz val="10"/>
            <color indexed="81"/>
            <rFont val="Courier New"/>
            <family val="3"/>
          </rPr>
          <t>_x000D_
    DESCRIÇÃO DO CÁLCULO_x000D_
Código    : 78.399_x000D_
Corte     : _x000D_
-----------------------------_x000D_
Pendente  : _x000D_
22 / 03_2 :  (corte = 15)_x000D_
22 / 04_2 :  (corte = 10)_x000D_
22 / 05_2 : _x000D_
22 / 06_2 : _x000D_
22 / 07_2 : _x000D_
22 / 08_2 : _x000D_
22 / 09_2 :  (corte = 45)_x000D_
22 / 10_2 : _x000D_
22 / 11_2 :  (corte = 6)_x000D_
22 / 12_2 : _x000D_
23 / 01_2 : _x000D_
23 / 02_2 : _x000D_
23 / 03_2 : _x000D_
23 / 04_2 : _x000D_
23 / 05_2 : _x000D_
23 / 06_2 : _x000D_
23 / 07_2 :  (corte = 10)_x000D_
23 / 08_2 : _x000D_
_x000D_
    TOTAL : (  )_x000D_
  DIVISOR : 18_x000D_
    MÉDIA : ,00_x000D_
-----------------------------_x000D_
   Valores Desconsiderados_x000D_
-----------------------------_x000D_
22 / 03_2 : 15 (15)_x000D_
22 / 04_2 : 10 (10)_x000D_
22 / 09_2 : 45 (45)_x000D_
22 / 11_2 : 6 (6)_x000D_
23 / 07_2 : 10 (10)_x000D_
_x000D_
  TOTAL   : ( 86 )</t>
        </r>
      </text>
    </comment>
    <comment ref="AH5" authorId="0" shapeId="0" xr:uid="{4D74DC77-9C43-4F65-822A-030E8AE2C062}">
      <text>
        <r>
          <rPr>
            <sz val="10"/>
            <color indexed="81"/>
            <rFont val="Lucida Console"/>
            <family val="3"/>
          </rPr>
          <t>Última movimentação no estoque em 07/2023 quantidade 10.</t>
        </r>
      </text>
    </comment>
    <comment ref="X6" authorId="0" shapeId="0" xr:uid="{31765648-AE56-485A-A595-2C8A37168161}">
      <text>
        <r>
          <rPr>
            <sz val="10"/>
            <color indexed="81"/>
            <rFont val="Lucida Console"/>
            <family val="3"/>
          </rPr>
          <t>01.01.1901</t>
        </r>
      </text>
    </comment>
    <comment ref="AE6" authorId="0" shapeId="0" xr:uid="{83AC0870-9C08-433E-8FE9-7ACFF06F86C6}">
      <text>
        <r>
          <rPr>
            <sz val="10"/>
            <color indexed="81"/>
            <rFont val="Courier New"/>
            <family val="3"/>
          </rPr>
          <t>_x000D_
    DESCRIÇÃO DO CÁLCULO_x000D_
Código    : 14.013_x000D_
Corte     : _x000D_
-----------------------------_x000D_
Pendente  : _x000D_
22 / 03_2 : _x000D_
22 / 04_2 :  (corte = 20)_x000D_
22 / 05_2 :  (corte = 150)_x000D_
22 / 06_2 :  (corte = 60)_x000D_
22 / 07_2 :  (corte = 6)_x000D_
22 / 08_2 :  (corte = 26)_x000D_
22 / 09_2 :  (corte = 70)_x000D_
22 / 10_2 :  (corte = 30)_x000D_
22 / 11_2 :  (corte = 55)_x000D_
22 / 12_2 :  (corte = 70)_x000D_
23 / 01_2 :  (corte = 40)_x000D_
23 / 02_2 :  (corte = 50)_x000D_
23 / 03_2 :  (corte = 62)_x000D_
23 / 04_2 :  (corte = 90)_x000D_
23 / 05_2 : _x000D_
23 / 06_2 :  (corte = 100)_x000D_
23 / 07_2 : _x000D_
23 / 08_2 :  (corte = 100)_x000D_
_x000D_
    TOTAL : (  )_x000D_
  DIVISOR : 18_x000D_
    MÉDIA : ,00_x000D_
-----------------------------_x000D_
   Valores Desconsiderados_x000D_
-----------------------------_x000D_
22 / 04_2 : 20 (20)_x000D_
22 / 05_2 : 150 (150)_x000D_
22 / 06_2 : 60 (60)_x000D_
22 / 07_2 : 6 (6)_x000D_
22 / 08_2 : 26 (26)_x000D_
22 / 09_2 : 70 (70)_x000D_
22 / 10_2 : 30 (30)_x000D_
22 / 11_2 : 55 (55)_x000D_
22 / 12_2 : 70 (70)_x000D_
23 / 01_2 : 40 (40)_x000D_
23 / 02_2 : 50 (50)_x000D_
23 / 03_2 : 62 (62)_x000D_
23 / 04_2 : 90 (90)_x000D_
23 / 06_2 : 100 (100)_x000D_
23 / 08_2 : 100 (100)_x000D_
_x000D_
  TOTAL   : ( 929 )</t>
        </r>
      </text>
    </comment>
    <comment ref="AH6" authorId="0" shapeId="0" xr:uid="{C556863F-8F52-4222-9567-9473C9FA933C}">
      <text>
        <r>
          <rPr>
            <sz val="10"/>
            <color indexed="81"/>
            <rFont val="Lucida Console"/>
            <family val="3"/>
          </rPr>
          <t>Última movimentação no estoque em 08/2023 quantidade 100.</t>
        </r>
      </text>
    </comment>
    <comment ref="X7" authorId="0" shapeId="0" xr:uid="{1AC3BCD7-98E7-4163-9B21-33A4C5B2B146}">
      <text>
        <r>
          <rPr>
            <sz val="10"/>
            <color indexed="81"/>
            <rFont val="Lucida Console"/>
            <family val="3"/>
          </rPr>
          <t>01.01.1901</t>
        </r>
      </text>
    </comment>
    <comment ref="AE7" authorId="0" shapeId="0" xr:uid="{28952958-C8F2-433E-A09F-89F3F80CBC5D}">
      <text>
        <r>
          <rPr>
            <sz val="10"/>
            <color indexed="81"/>
            <rFont val="Courier New"/>
            <family val="3"/>
          </rPr>
          <t>_x000D_
    DESCRIÇÃO DO CÁLCULO_x000D_
Código    : 14.012_x000D_
Corte     : _x000D_
-----------------------------_x000D_
Pendente  : _x000D_
22 / 03_2 :  (corte = 195)_x000D_
22 / 04_2 :  (corte = 60)_x000D_
22 / 05_2 :  (corte = 130)_x000D_
22 / 06_2 :  (corte = 360)_x000D_
22 / 07_2 :  (corte = 146)_x000D_
22 / 08_2 :  (corte = 316)_x000D_
22 / 09_2 :  (corte = 50)_x000D_
22 / 10_2 :  (corte = 50)_x000D_
22 / 11_2 :  (corte = 40)_x000D_
22 / 12_2 :  (corte = 180)_x000D_
23 / 01_2 :  (corte = 224)_x000D_
23 / 02_2 :  (corte = 60)_x000D_
23 / 03_2 :  (corte = 30)_x000D_
23 / 04_2 :  (corte = 102)_x000D_
23 / 05_2 : _x000D_
23 / 06_2 :  (corte = 100)_x000D_
23 / 07_2 :  (corte = 40)_x000D_
23 / 08_2 :  (corte = 100)_x000D_
_x000D_
    TOTAL : (  )_x000D_
  DIVISOR : 18_x000D_
    MÉDIA : ,00_x000D_
-----------------------------_x000D_
   Valores Desconsiderados_x000D_
-----------------------------_x000D_
22 / 03_2 : 195 (195)_x000D_
22 / 04_2 : 60 (60)_x000D_
22 / 05_2 : 130 (130)_x000D_
22 / 06_2 : 360 (360)_x000D_
22 / 07_2 : 146 (146)_x000D_
22 / 08_2 : 316 (316)_x000D_
22 / 09_2 : 50 (50)_x000D_
22 / 10_2 : 50 (50)_x000D_
22 / 11_2 : 40 (40)_x000D_
22 / 12_2 : 180 (180)_x000D_
23 / 01_2 : 224 (224)_x000D_
23 / 02_2 : 60 (60)_x000D_
23 / 03_2 : 30 (30)_x000D_
23 / 04_2 : 102 (102)_x000D_
23 / 06_2 : 100 (100)_x000D_
23 / 07_2 : 40 (40)_x000D_
23 / 08_2 : 100 (100)_x000D_
_x000D_
  TOTAL   : ( 2.183 )</t>
        </r>
      </text>
    </comment>
    <comment ref="AH7" authorId="0" shapeId="0" xr:uid="{D8A59B70-B1F9-4C9C-9B56-DAB4D5B00AC0}">
      <text>
        <r>
          <rPr>
            <sz val="10"/>
            <color indexed="81"/>
            <rFont val="Lucida Console"/>
            <family val="3"/>
          </rPr>
          <t>Última movimentação no estoque em 08/2023 quantidade 100.</t>
        </r>
      </text>
    </comment>
    <comment ref="X8" authorId="0" shapeId="0" xr:uid="{CDE7DF10-E979-40DA-A4CB-1CC541E94D04}">
      <text>
        <r>
          <rPr>
            <sz val="10"/>
            <color indexed="81"/>
            <rFont val="Lucida Console"/>
            <family val="3"/>
          </rPr>
          <t>01.01.1901</t>
        </r>
      </text>
    </comment>
    <comment ref="AE8" authorId="0" shapeId="0" xr:uid="{33E8D18E-C080-4C3A-8876-7679F34916EA}">
      <text>
        <r>
          <rPr>
            <sz val="10"/>
            <color indexed="81"/>
            <rFont val="Courier New"/>
            <family val="3"/>
          </rPr>
          <t>_x000D_
    DESCRIÇÃO DO CÁLCULO_x000D_
Código    : 10.867_x000D_
Corte     : _x000D_
-----------------------------_x000D_
Pendente  : 234_x000D_
22 / 03_2 :  (corte = 3986)_x000D_
22 / 04_2 :  (corte = 2872)_x000D_
22 / 05_2 :  (corte = 3406)_x000D_
22 / 06_2 :  (corte = 3746)_x000D_
22 / 07_2 :  (corte = 2981)_x000D_
22 / 08_2 :  (corte = 3381)_x000D_
22 / 09_2 :  (corte = 3783)_x000D_
22 / 10_2 :  (corte = 3367)_x000D_
22 / 11_2 :  (corte = 4128)_x000D_
22 / 12_2 :  (corte = 2246)_x000D_
23 / 01_2 :  (corte = 1272)_x000D_
23 / 02_2 :  (corte = 3033)_x000D_
23 / 03_2 :  (corte = 4414)_x000D_
23 / 04_2 :  (corte = 3250)_x000D_
23 / 05_2 :  (corte = 3240)_x000D_
23 / 06_2 :  (corte = 3854)_x000D_
23 / 07_2 :  (corte = 3597)_x000D_
23 / 08_2 :  (corte = 4080)_x000D_
_x000D_
    TOTAL : ( 234 )_x000D_
  DIVISOR : 18_x000D_
    MÉDIA : 13,00_x000D_
-----------------------------_x000D_
   Valores Desconsiderados_x000D_
-----------------------------_x000D_
22 / 03_2 : 3.986 (3.986)_x000D_
22 / 04_2 : 2.872 (2.872)_x000D_
22 / 05_2 : 3.406 (3.406)_x000D_
22 / 06_2 : 3.746 (3.746)_x000D_
22 / 07_2 : 2.981 (2.981)_x000D_
22 / 08_2 : 3.381 (3.381)_x000D_
22 / 09_2 : 3.783 (3.783)_x000D_
22 / 10_2 : 3.367 (3.367)_x000D_
22 / 11_2 : 4.128 (4.128)_x000D_
22 / 12_2 : 2.246 (2.246)_x000D_
23 / 01_2 : 1.272 (1.272)_x000D_
23 / 02_2 : 3.033 (3.033)_x000D_
23 / 03_2 : 4.414 (4.414)_x000D_
23 / 04_2 : 3.250 (3.250)_x000D_
23 / 05_2 : 3.240 (3.240)_x000D_
23 / 06_2 : 3.854 (3.854)_x000D_
23 / 07_2 : 3.597 (3.597)_x000D_
23 / 08_2 : 4.080 (4.080)_x000D_
_x000D_
  TOTAL   : ( 60.636 )</t>
        </r>
      </text>
    </comment>
    <comment ref="AH8" authorId="0" shapeId="0" xr:uid="{C9C00D1A-9398-42F5-BB04-D4D6CE95C696}">
      <text>
        <r>
          <rPr>
            <sz val="10"/>
            <color indexed="81"/>
            <rFont val="Lucida Console"/>
            <family val="3"/>
          </rPr>
          <t>Última movimentação no estoque em 08/2023 quantidade 4.080.</t>
        </r>
      </text>
    </comment>
    <comment ref="X9" authorId="0" shapeId="0" xr:uid="{0985070D-7410-4177-A25F-865F478A5A4D}">
      <text>
        <r>
          <rPr>
            <sz val="10"/>
            <color indexed="81"/>
            <rFont val="Lucida Console"/>
            <family val="3"/>
          </rPr>
          <t>01.01.1901</t>
        </r>
      </text>
    </comment>
    <comment ref="AE9" authorId="0" shapeId="0" xr:uid="{BB0DA755-2AFD-4338-BB66-B67C42DCEF26}">
      <text>
        <r>
          <rPr>
            <sz val="10"/>
            <color indexed="81"/>
            <rFont val="Courier New"/>
            <family val="3"/>
          </rPr>
          <t>_x000D_
    DESCRIÇÃO DO CÁLCULO_x000D_
Código    : 28.181_x000D_
Corte     : _x000D_
-----------------------------_x000D_
Pendente  : _x000D_
22 / 03_2 :  (corte = 2)_x000D_
22 / 04_2 : _x000D_
22 / 05_2 : _x000D_
22 / 06_2 : _x000D_
22 / 07_2 : _x000D_
22 / 08_2 :  (corte = 3)_x000D_
22 / 09_2 : _x000D_
22 / 10_2 : _x000D_
22 / 11_2 : _x000D_
22 / 12_2 : _x000D_
23 / 01_2 : _x000D_
23 / 02_2 : _x000D_
23 / 03_2 : _x000D_
23 / 04_2 :  (corte = 5)_x000D_
23 / 05_2 : _x000D_
23 / 06_2 : _x000D_
23 / 07_2 : _x000D_
23 / 08_2 : _x000D_
_x000D_
    TOTAL : (  )_x000D_
  DIVISOR : 18_x000D_
    MÉDIA : ,00_x000D_
-----------------------------_x000D_
   Valores Desconsiderados_x000D_
-----------------------------_x000D_
22 / 03_2 : 2 (2)_x000D_
22 / 08_2 : 3 (3)_x000D_
23 / 04_2 : 5 (5)_x000D_
_x000D_
  TOTAL   : ( 10 )</t>
        </r>
      </text>
    </comment>
    <comment ref="AH9" authorId="0" shapeId="0" xr:uid="{686EAE65-EBC0-4D8F-BF9E-E67FB284AE5B}">
      <text>
        <r>
          <rPr>
            <sz val="10"/>
            <color indexed="81"/>
            <rFont val="Lucida Console"/>
            <family val="3"/>
          </rPr>
          <t>Última movimentação no estoque em 04/2023 quantidade 5.</t>
        </r>
      </text>
    </comment>
    <comment ref="X10" authorId="0" shapeId="0" xr:uid="{8901F6A2-8E6C-4670-9CC8-2BD68C5E7F07}">
      <text>
        <r>
          <rPr>
            <sz val="10"/>
            <color indexed="81"/>
            <rFont val="Lucida Console"/>
            <family val="3"/>
          </rPr>
          <t>01.01.1901</t>
        </r>
      </text>
    </comment>
    <comment ref="AE10" authorId="0" shapeId="0" xr:uid="{9D2481E8-D4DC-45FB-B9EA-8C6A5C6F81C8}">
      <text>
        <r>
          <rPr>
            <sz val="10"/>
            <color indexed="81"/>
            <rFont val="Courier New"/>
            <family val="3"/>
          </rPr>
          <t>_x000D_
    DESCRIÇÃO DO CÁLCULO_x000D_
Código    : 12.824_x000D_
Corte     : _x000D_
-----------------------------_x000D_
Pendente  : _x000D_
22 / 03_2 : _x000D_
22 / 04_2 : _x000D_
22 / 05_2 :  (corte = 1)_x000D_
22 / 06_2 : _x000D_
22 / 07_2 : _x000D_
22 / 08_2 :  (corte = 2)_x000D_
22 / 09_2 :  (corte = 5)_x000D_
22 / 10_2 :  (corte = 4)_x000D_
22 / 11_2 : _x000D_
22 / 12_2 :  (corte = 4)_x000D_
23 / 01_2 : _x000D_
23 / 02_2 :  (corte = 2)_x000D_
23 / 03_2 : _x000D_
23 / 04_2 :  (corte = 5)_x000D_
23 / 05_2 : _x000D_
23 / 06_2 : _x000D_
23 / 07_2 : _x000D_
23 / 08_2 : _x000D_
_x000D_
    TOTAL : (  )_x000D_
  DIVISOR : 18_x000D_
    MÉDIA : ,00_x000D_
-----------------------------_x000D_
   Valores Desconsiderados_x000D_
-----------------------------_x000D_
22 / 05_2 : 1 (1)_x000D_
22 / 08_2 : 2 (2)_x000D_
22 / 09_2 : 5 (5)_x000D_
22 / 10_2 : 4 (4)_x000D_
22 / 12_2 : 4 (4)_x000D_
23 / 02_2 : 2 (2)_x000D_
23 / 04_2 : 5 (5)_x000D_
_x000D_
  TOTAL   : ( 23 )</t>
        </r>
      </text>
    </comment>
    <comment ref="AH10" authorId="0" shapeId="0" xr:uid="{A7CD1145-B6C6-45C7-9C51-D04DDE9DB289}">
      <text>
        <r>
          <rPr>
            <sz val="10"/>
            <color indexed="81"/>
            <rFont val="Lucida Console"/>
            <family val="3"/>
          </rPr>
          <t>Última movimentação no estoque em 04/2023 quantidade 5.</t>
        </r>
      </text>
    </comment>
    <comment ref="X11" authorId="0" shapeId="0" xr:uid="{C7B630F0-831A-4E2C-9E89-564BFD1E391B}">
      <text>
        <r>
          <rPr>
            <sz val="10"/>
            <color indexed="81"/>
            <rFont val="Lucida Console"/>
            <family val="3"/>
          </rPr>
          <t>01.01.1901</t>
        </r>
      </text>
    </comment>
    <comment ref="AE11" authorId="0" shapeId="0" xr:uid="{0246834D-24BB-4A05-A771-21A758740628}">
      <text>
        <r>
          <rPr>
            <sz val="10"/>
            <color indexed="81"/>
            <rFont val="Courier New"/>
            <family val="3"/>
          </rPr>
          <t>_x000D_
    DESCRIÇÃO DO CÁLCULO_x000D_
Código    : 12.821_x000D_
Corte     : _x000D_
-----------------------------_x000D_
Pendente  : _x000D_
22 / 03_2 : _x000D_
22 / 04_2 : _x000D_
22 / 05_2 :  (corte = 5)_x000D_
22 / 06_2 :  (corte = 5)_x000D_
22 / 07_2 : _x000D_
22 / 08_2 :  (corte = 3)_x000D_
22 / 09_2 :  (corte = 2)_x000D_
22 / 10_2 : _x000D_
22 / 11_2 : _x000D_
22 / 12_2 : _x000D_
23 / 01_2 : _x000D_
23 / 02_2 :  (corte = 1)_x000D_
23 / 03_2 : _x000D_
23 / 04_2 :  (corte = 7)_x000D_
23 / 05_2 : _x000D_
23 / 06_2 : _x000D_
23 / 07_2 : _x000D_
23 / 08_2 : _x000D_
_x000D_
    TOTAL : (  )_x000D_
  DIVISOR : 18_x000D_
    MÉDIA : ,00_x000D_
-----------------------------_x000D_
   Valores Desconsiderados_x000D_
-----------------------------_x000D_
22 / 05_2 : 5 (5)_x000D_
22 / 06_2 : 5 (5)_x000D_
22 / 08_2 : 3 (3)_x000D_
22 / 09_2 : 2 (2)_x000D_
23 / 02_2 : 1 (1)_x000D_
23 / 04_2 : 7 (7)_x000D_
_x000D_
  TOTAL   : ( 23 )</t>
        </r>
      </text>
    </comment>
    <comment ref="AH11" authorId="0" shapeId="0" xr:uid="{FB81FDD1-9B10-4E67-B1F1-667AF37C60A6}">
      <text>
        <r>
          <rPr>
            <sz val="10"/>
            <color indexed="81"/>
            <rFont val="Lucida Console"/>
            <family val="3"/>
          </rPr>
          <t>Última movimentação no estoque em 04/2023 quantidade 7.</t>
        </r>
      </text>
    </comment>
    <comment ref="X12" authorId="0" shapeId="0" xr:uid="{99FA91BD-16EC-4FCB-8C85-FD415CE51F64}">
      <text>
        <r>
          <rPr>
            <sz val="10"/>
            <color indexed="81"/>
            <rFont val="Lucida Console"/>
            <family val="3"/>
          </rPr>
          <t>01.01.1901</t>
        </r>
      </text>
    </comment>
    <comment ref="AE12" authorId="0" shapeId="0" xr:uid="{D00484EB-2162-4BEA-9432-F64881133597}">
      <text>
        <r>
          <rPr>
            <sz val="10"/>
            <color indexed="81"/>
            <rFont val="Courier New"/>
            <family val="3"/>
          </rPr>
          <t>_x000D_
    DESCRIÇÃO DO CÁLCULO_x000D_
Código    : 12.813_x000D_
Corte     : _x000D_
-----------------------------_x000D_
Pendente  : _x000D_
22 / 03_2 : _x000D_
22 / 04_2 : _x000D_
22 / 05_2 :  (corte = 1)_x000D_
22 / 06_2 : _x000D_
22 / 07_2 : _x000D_
22 / 08_2 : _x000D_
22 / 09_2 :  (corte = 10)_x000D_
22 / 10_2 :  (corte = 2)_x000D_
22 / 11_2 :  (corte = 4)_x000D_
22 / 12_2 : _x000D_
23 / 01_2 : _x000D_
23 / 02_2 : _x000D_
23 / 03_2 :  (corte = 6)_x000D_
23 / 04_2 :  (corte = 5)_x000D_
23 / 05_2 : _x000D_
23 / 06_2 : _x000D_
23 / 07_2 : _x000D_
23 / 08_2 : _x000D_
_x000D_
    TOTAL : (  )_x000D_
  DIVISOR : 18_x000D_
    MÉDIA : ,00_x000D_
-----------------------------_x000D_
   Valores Desconsiderados_x000D_
-----------------------------_x000D_
22 / 05_2 : 1 (1)_x000D_
22 / 09_2 : 10 (10)_x000D_
22 / 10_2 : 2 (2)_x000D_
22 / 11_2 : 4 (4)_x000D_
23 / 03_2 : 6 (6)_x000D_
23 / 04_2 : 5 (5)_x000D_
_x000D_
  TOTAL   : ( 28 )</t>
        </r>
      </text>
    </comment>
    <comment ref="AH12" authorId="0" shapeId="0" xr:uid="{AD4D5E13-F51C-493B-8B35-81E202B6E85C}">
      <text>
        <r>
          <rPr>
            <sz val="10"/>
            <color indexed="81"/>
            <rFont val="Lucida Console"/>
            <family val="3"/>
          </rPr>
          <t>Última movimentação no estoque em 04/2023 quantidade 5.</t>
        </r>
      </text>
    </comment>
    <comment ref="X13" authorId="0" shapeId="0" xr:uid="{29494F34-D237-4462-861B-7842DBF18056}">
      <text>
        <r>
          <rPr>
            <sz val="10"/>
            <color indexed="81"/>
            <rFont val="Lucida Console"/>
            <family val="3"/>
          </rPr>
          <t>01.01.1901</t>
        </r>
      </text>
    </comment>
    <comment ref="AE13" authorId="0" shapeId="0" xr:uid="{C296C9C5-0854-47BB-9A9B-A5CE3187DAE1}">
      <text>
        <r>
          <rPr>
            <sz val="10"/>
            <color indexed="81"/>
            <rFont val="Courier New"/>
            <family val="3"/>
          </rPr>
          <t>_x000D_
    DESCRIÇÃO DO CÁLCULO_x000D_
Código    : 12.830_x000D_
Corte     : _x000D_
-----------------------------_x000D_
Pendente  : _x000D_
22 / 03_2 :  (corte = 8)_x000D_
22 / 04_2 :  (corte = 21)_x000D_
22 / 05_2 :  (corte = 27)_x000D_
22 / 06_2 :  (corte = 27)_x000D_
22 / 07_2 :  (corte = 30)_x000D_
22 / 08_2 :  (corte = 20)_x000D_
22 / 09_2 :  (corte = 30)_x000D_
22 / 10_2 :  (corte = 7)_x000D_
22 / 11_2 :  (corte = 27)_x000D_
22 / 12_2 :  (corte = 17)_x000D_
23 / 01_2 :  (corte = 12)_x000D_
23 / 02_2 :  (corte = 12)_x000D_
23 / 03_2 :  (corte = 27)_x000D_
23 / 04_2 :  (corte = 25)_x000D_
23 / 05_2 :  (corte = 80)_x000D_
23 / 06_2 :  (corte = 30)_x000D_
23 / 07_2 : _x000D_
23 / 08_2 :  (corte = 76)_x000D_
_x000D_
    TOTAL : (  )_x000D_
  DIVISOR : 18_x000D_
    MÉDIA : ,00_x000D_
-----------------------------_x000D_
   Valores Desconsiderados_x000D_
-----------------------------_x000D_
22 / 03_2 : 8 (8)_x000D_
22 / 04_2 : 21 (21)_x000D_
22 / 05_2 : 27 (27)_x000D_
22 / 06_2 : 27 (27)_x000D_
22 / 07_2 : 30 (30)_x000D_
22 / 08_2 : 20 (20)_x000D_
22 / 09_2 : 30 (30)_x000D_
22 / 10_2 : 7 (7)_x000D_
22 / 11_2 : 27 (27)_x000D_
22 / 12_2 : 17 (17)_x000D_
23 / 01_2 : 12 (12)_x000D_
23 / 02_2 : 12 (12)_x000D_
23 / 03_2 : 27 (27)_x000D_
23 / 04_2 : 25 (25)_x000D_
23 / 05_2 : 80 (80)_x000D_
23 / 06_2 : 30 (30)_x000D_
23 / 08_2 : 76 (76)_x000D_
_x000D_
  TOTAL   : ( 476 )</t>
        </r>
      </text>
    </comment>
    <comment ref="AH13" authorId="0" shapeId="0" xr:uid="{9A2BCB07-9B5C-4744-89DC-F2A398A18277}">
      <text>
        <r>
          <rPr>
            <sz val="10"/>
            <color indexed="81"/>
            <rFont val="Lucida Console"/>
            <family val="3"/>
          </rPr>
          <t>Última movimentação no estoque em 08/2023 quantidade 76.</t>
        </r>
      </text>
    </comment>
    <comment ref="X14" authorId="0" shapeId="0" xr:uid="{EB9D16D8-B6B3-48ED-A167-2B5482A930DF}">
      <text>
        <r>
          <rPr>
            <sz val="10"/>
            <color indexed="81"/>
            <rFont val="Lucida Console"/>
            <family val="3"/>
          </rPr>
          <t>01.01.1901</t>
        </r>
      </text>
    </comment>
    <comment ref="AE14" authorId="0" shapeId="0" xr:uid="{DCCA1747-A032-49A0-8E97-14CDD16AD18D}">
      <text>
        <r>
          <rPr>
            <sz val="10"/>
            <color indexed="81"/>
            <rFont val="Courier New"/>
            <family val="3"/>
          </rPr>
          <t>_x000D_
    DESCRIÇÃO DO CÁLCULO_x000D_
Código    : 12.835_x000D_
Corte     : _x000D_
-----------------------------_x000D_
Pendente  : _x000D_
22 / 03_2 : _x000D_
22 / 04_2 :  (corte = 8)_x000D_
22 / 05_2 :  (corte = 6)_x000D_
22 / 06_2 :  (corte = 57)_x000D_
22 / 07_2 :  (corte = 14)_x000D_
22 / 08_2 :  (corte = 34)_x000D_
22 / 09_2 :  (corte = 25)_x000D_
22 / 10_2 :  (corte = 4)_x000D_
22 / 11_2 :  (corte = 2)_x000D_
22 / 12_2 :  (corte = 20)_x000D_
23 / 01_2 :  (corte = 18)_x000D_
23 / 02_2 : _x000D_
23 / 03_2 :  (corte = 10)_x000D_
23 / 04_2 :  (corte = 45)_x000D_
23 / 05_2 :  (corte = 100)_x000D_
23 / 06_2 : _x000D_
23 / 07_2 : _x000D_
23 / 08_2 : _x000D_
_x000D_
    TOTAL : (  )_x000D_
  DIVISOR : 18_x000D_
    MÉDIA : ,00_x000D_
-----------------------------_x000D_
   Valores Desconsiderados_x000D_
-----------------------------_x000D_
22 / 04_2 : 8 (8)_x000D_
22 / 05_2 : 6 (6)_x000D_
22 / 06_2 : 57 (57)_x000D_
22 / 07_2 : 14 (14)_x000D_
22 / 08_2 : 34 (34)_x000D_
22 / 09_2 : 25 (25)_x000D_
22 / 10_2 : 4 (4)_x000D_
22 / 11_2 : 2 (2)_x000D_
22 / 12_2 : 20 (20)_x000D_
23 / 01_2 : 18 (18)_x000D_
23 / 03_2 : 10 (10)_x000D_
23 / 04_2 : 45 (45)_x000D_
23 / 05_2 : 100 (100)_x000D_
_x000D_
  TOTAL   : ( 343 )</t>
        </r>
      </text>
    </comment>
    <comment ref="AH14" authorId="0" shapeId="0" xr:uid="{3A3AF298-F31E-43C3-A4CC-E9F2BC6B1180}">
      <text>
        <r>
          <rPr>
            <sz val="10"/>
            <color indexed="81"/>
            <rFont val="Lucida Console"/>
            <family val="3"/>
          </rPr>
          <t>Última movimentação no estoque em 05/2023 quantidade 100.</t>
        </r>
      </text>
    </comment>
    <comment ref="X15" authorId="0" shapeId="0" xr:uid="{C310B65F-D945-4DD3-B1F3-B46A65723C59}">
      <text>
        <r>
          <rPr>
            <sz val="10"/>
            <color indexed="81"/>
            <rFont val="Lucida Console"/>
            <family val="3"/>
          </rPr>
          <t>01.01.1901</t>
        </r>
      </text>
    </comment>
    <comment ref="AE15" authorId="0" shapeId="0" xr:uid="{8223F562-F699-4B10-989A-21A447F2D160}">
      <text>
        <r>
          <rPr>
            <sz val="10"/>
            <color indexed="81"/>
            <rFont val="Courier New"/>
            <family val="3"/>
          </rPr>
          <t>_x000D_
    DESCRIÇÃO DO CÁLCULO_x000D_
Código    : 28.184_x000D_
Corte     : _x000D_
-----------------------------_x000D_
Pendente  : _x000D_
22 / 03_2 :  (corte = 18)_x000D_
22 / 04_2 :  (corte = 10)_x000D_
22 / 05_2 :  (corte = 10)_x000D_
22 / 06_2 :  (corte = 31)_x000D_
22 / 07_2 :  (corte = 9)_x000D_
22 / 08_2 :  (corte = 2)_x000D_
22 / 09_2 :  (corte = 8)_x000D_
22 / 10_2 :  (corte = 10)_x000D_
22 / 11_2 :  (corte = 6)_x000D_
22 / 12_2 :  (corte = 19)_x000D_
23 / 01_2 :  (corte = 10)_x000D_
23 / 02_2 :  (corte = 10)_x000D_
23 / 03_2 :  (corte = 38)_x000D_
23 / 04_2 :  (corte = 24)_x000D_
23 / 05_2 : _x000D_
23 / 06_2 : _x000D_
23 / 07_2 : _x000D_
23 / 08_2 : _x000D_
_x000D_
    TOTAL : (  )_x000D_
  DIVISOR : 18_x000D_
    MÉDIA : ,00_x000D_
-----------------------------_x000D_
   Valores Desconsiderados_x000D_
-----------------------------_x000D_
22 / 03_2 : 18 (18)_x000D_
22 / 04_2 : 10 (10)_x000D_
22 / 05_2 : 10 (10)_x000D_
22 / 06_2 : 31 (31)_x000D_
22 / 07_2 : 9 (9)_x000D_
22 / 08_2 : 2 (2)_x000D_
22 / 09_2 : 8 (8)_x000D_
22 / 10_2 : 10 (10)_x000D_
22 / 11_2 : 6 (6)_x000D_
22 / 12_2 : 19 (19)_x000D_
23 / 01_2 : 10 (10)_x000D_
23 / 02_2 : 10 (10)_x000D_
23 / 03_2 : 38 (38)_x000D_
23 / 04_2 : 24 (24)_x000D_
_x000D_
  TOTAL   : ( 205 )</t>
        </r>
      </text>
    </comment>
    <comment ref="AH15" authorId="0" shapeId="0" xr:uid="{AFE7874C-E82D-40B1-BCA8-8005C7893D6A}">
      <text>
        <r>
          <rPr>
            <sz val="10"/>
            <color indexed="81"/>
            <rFont val="Lucida Console"/>
            <family val="3"/>
          </rPr>
          <t>Última movimentação no estoque em 04/2023 quantidade 24.</t>
        </r>
      </text>
    </comment>
    <comment ref="X16" authorId="0" shapeId="0" xr:uid="{12F100FF-AC1F-4D66-9E3F-6228C7B4D3DF}">
      <text>
        <r>
          <rPr>
            <sz val="10"/>
            <color indexed="81"/>
            <rFont val="Lucida Console"/>
            <family val="3"/>
          </rPr>
          <t>01.01.1901</t>
        </r>
      </text>
    </comment>
    <comment ref="AE16" authorId="0" shapeId="0" xr:uid="{813A9787-6C31-405A-91E3-EBAB441CC170}">
      <text>
        <r>
          <rPr>
            <sz val="10"/>
            <color indexed="81"/>
            <rFont val="Courier New"/>
            <family val="3"/>
          </rPr>
          <t>_x000D_
    DESCRIÇÃO DO CÁLCULO_x000D_
Código    : 16.053_x000D_
Corte     : _x000D_
-----------------------------_x000D_
Pendente  : 16_x000D_
22 / 03_2 :  (corte = 1)_x000D_
22 / 04_2 :  (corte = 1)_x000D_
22 / 05_2 : _x000D_
22 / 06_2 :  (corte = 2)_x000D_
22 / 07_2 :  (corte = 6)_x000D_
22 / 08_2 :  (corte = 17)_x000D_
22 / 09_2 :  (corte = 19)_x000D_
22 / 10_2 :  (corte = 10)_x000D_
22 / 11_2 :  (corte = 21)_x000D_
22 / 12_2 :  (corte = 8)_x000D_
23 / 01_2 :  (corte = 20)_x000D_
23 / 02_2 :  (corte = 10)_x000D_
23 / 03_2 :  (corte = 4)_x000D_
23 / 04_2 :  (corte = 5)_x000D_
23 / 05_2 :  (corte = 22)_x000D_
23 / 06_2 :  (corte = 10)_x000D_
23 / 07_2 :  (corte = 15)_x000D_
23 / 08_2 : _x000D_
_x000D_
    TOTAL : ( 16 )_x000D_
  DIVISOR : 18_x000D_
    MÉDIA : ,89_x000D_
-----------------------------_x000D_
   Valores Desconsiderados_x000D_
-----------------------------_x000D_
22 / 03_2 : 1 (1)_x000D_
22 / 04_2 : 1 (1)_x000D_
22 / 06_2 : 2 (2)_x000D_
22 / 07_2 : 6 (6)_x000D_
22 / 08_2 : 17 (17)_x000D_
22 / 09_2 : 19 (19)_x000D_
22 / 10_2 : 10 (10)_x000D_
22 / 11_2 : 21 (21)_x000D_
22 / 12_2 : 8 (8)_x000D_
23 / 01_2 : 20 (20)_x000D_
23 / 02_2 : 10 (10)_x000D_
23 / 03_2 : 4 (4)_x000D_
23 / 04_2 : 5 (5)_x000D_
23 / 05_2 : 22 (22)_x000D_
23 / 06_2 : 10 (10)_x000D_
23 / 07_2 : 15 (15)_x000D_
_x000D_
  TOTAL   : ( 171 )</t>
        </r>
      </text>
    </comment>
    <comment ref="AH16" authorId="0" shapeId="0" xr:uid="{9F7A33F2-D3CC-443C-BD7A-A87C742A0614}">
      <text>
        <r>
          <rPr>
            <sz val="10"/>
            <color indexed="81"/>
            <rFont val="Lucida Console"/>
            <family val="3"/>
          </rPr>
          <t>Última movimentação no estoque em 07/2023 quantidade 15.</t>
        </r>
      </text>
    </comment>
    <comment ref="X17" authorId="0" shapeId="0" xr:uid="{43C7784D-8B63-465B-997A-301F9689F96C}">
      <text>
        <r>
          <rPr>
            <sz val="10"/>
            <color indexed="81"/>
            <rFont val="Lucida Console"/>
            <family val="3"/>
          </rPr>
          <t>15.12.2020</t>
        </r>
      </text>
    </comment>
    <comment ref="AE17" authorId="0" shapeId="0" xr:uid="{3B6A28C5-71CE-4203-8FAB-ACEF78216EA1}">
      <text>
        <r>
          <rPr>
            <sz val="10"/>
            <color indexed="81"/>
            <rFont val="Courier New"/>
            <family val="3"/>
          </rPr>
          <t>_x000D_
    DESCRIÇÃO DO CÁLCULO_x000D_
Código    : 140.326_x000D_
Corte     : _x000D_
-----------------------------_x000D_
Pendente  : 20_x000D_
22 / 03_2 :  (corte = 59)_x000D_
22 / 04_2 :  (corte = 41)_x000D_
22 / 05_2 :  (corte = 130)_x000D_
22 / 06_2 :  (corte = 84)_x000D_
22 / 07_2 :  (corte = 59)_x000D_
22 / 08_2 :  (corte = 55)_x000D_
22 / 09_2 :  (corte = 123)_x000D_
22 / 10_2 :  (corte = 96)_x000D_
22 / 11_2 : _x000D_
22 / 12_2 : _x000D_
23 / 01_2 : _x000D_
23 / 02_2 : _x000D_
23 / 03_2 : _x000D_
23 / 04_2 : _x000D_
23 / 05_2 : _x000D_
23 / 06_2 : _x000D_
23 / 07_2 : _x000D_
23 / 08_2 : _x000D_
_x000D_
    TOTAL : ( 20 )_x000D_
  DIVISOR : 18_x000D_
    MÉDIA : 1,11_x000D_
-----------------------------_x000D_
   Valores Desconsiderados_x000D_
-----------------------------_x000D_
22 / 03_2 : 59 (59)_x000D_
22 / 04_2 : 41 (41)_x000D_
22 / 05_2 : 130 (130)_x000D_
22 / 06_2 : 84 (84)_x000D_
22 / 07_2 : 59 (59)_x000D_
22 / 08_2 : 55 (55)_x000D_
22 / 09_2 : 123 (123)_x000D_
22 / 10_2 : 96 (96)_x000D_
_x000D_
  TOTAL   : ( 647 )</t>
        </r>
      </text>
    </comment>
    <comment ref="AH17" authorId="0" shapeId="0" xr:uid="{D43F7B1E-656F-47DF-B2E1-E0E30DF7AA19}">
      <text>
        <r>
          <rPr>
            <sz val="10"/>
            <color indexed="81"/>
            <rFont val="Lucida Console"/>
            <family val="3"/>
          </rPr>
          <t>Última movimentação no estoque em 10/2022 quantidade 96.</t>
        </r>
      </text>
    </comment>
    <comment ref="X18" authorId="0" shapeId="0" xr:uid="{6DCF4D2E-DB55-4298-AC01-83A0F9E7FF7C}">
      <text>
        <r>
          <rPr>
            <sz val="10"/>
            <color indexed="81"/>
            <rFont val="Lucida Console"/>
            <family val="3"/>
          </rPr>
          <t>26.09.2013</t>
        </r>
      </text>
    </comment>
    <comment ref="AE18" authorId="0" shapeId="0" xr:uid="{3D37EC5B-9CB8-44C9-9565-A8CB77AD97DC}">
      <text>
        <r>
          <rPr>
            <sz val="10"/>
            <color indexed="81"/>
            <rFont val="Courier New"/>
            <family val="3"/>
          </rPr>
          <t>_x000D_
    DESCRIÇÃO DO CÁLCULO_x000D_
Código    : 126.345_x000D_
Corte     : _x000D_
-----------------------------_x000D_
Pendente  : _x000D_
22 / 03_2 :  (corte = 7)_x000D_
22 / 04_2 :  (corte = 3)_x000D_
22 / 05_2 : _x000D_
22 / 06_2 :  (corte = 5)_x000D_
22 / 07_2 :  (corte = 1)_x000D_
22 / 08_2 : _x000D_
22 / 09_2 :  (corte = 1)_x000D_
22 / 10_2 :  (corte = 4)_x000D_
22 / 11_2 :  (corte = 8)_x000D_
22 / 12_2 :  (corte = 9)_x000D_
23 / 01_2 :  (corte = 5)_x000D_
23 / 02_2 : _x000D_
23 / 03_2 :  (corte = 10)_x000D_
23 / 04_2 : _x000D_
23 / 05_2 :  (corte = 2)_x000D_
23 / 06_2 :  (corte = 3)_x000D_
23 / 07_2 :  (corte = 2)_x000D_
23 / 08_2 :  (corte = 6)_x000D_
_x000D_
    TOTAL : (  )_x000D_
  DIVISOR : 18_x000D_
    MÉDIA : ,00_x000D_
-----------------------------_x000D_
   Valores Desconsiderados_x000D_
-----------------------------_x000D_
22 / 03_2 : 7 (7)_x000D_
22 / 04_2 : 3 (3)_x000D_
22 / 06_2 : 5 (5)_x000D_
22 / 07_2 : 1 (1)_x000D_
22 / 09_2 : 1 (1)_x000D_
22 / 10_2 : 4 (4)_x000D_
22 / 11_2 : 8 (8)_x000D_
22 / 12_2 : 9 (9)_x000D_
23 / 01_2 : 5 (5)_x000D_
23 / 03_2 : 10 (10)_x000D_
23 / 05_2 : 2 (2)_x000D_
23 / 06_2 : 3 (3)_x000D_
23 / 07_2 : 2 (2)_x000D_
23 / 08_2 : 6 (6)_x000D_
_x000D_
  TOTAL   : ( 66 )</t>
        </r>
      </text>
    </comment>
    <comment ref="AH18" authorId="0" shapeId="0" xr:uid="{85C06C34-0399-4E2C-893C-5642612CA6B0}">
      <text>
        <r>
          <rPr>
            <sz val="10"/>
            <color indexed="81"/>
            <rFont val="Lucida Console"/>
            <family val="3"/>
          </rPr>
          <t>Última movimentação no estoque em 08/2023 quantidade 6.</t>
        </r>
      </text>
    </comment>
    <comment ref="X19" authorId="0" shapeId="0" xr:uid="{7B45F7E2-5C30-41BC-9E32-2E5A4C6A8DA2}">
      <text>
        <r>
          <rPr>
            <sz val="10"/>
            <color indexed="81"/>
            <rFont val="Lucida Console"/>
            <family val="3"/>
          </rPr>
          <t>01.01.1901</t>
        </r>
      </text>
    </comment>
    <comment ref="AE19" authorId="0" shapeId="0" xr:uid="{3CB21A82-F524-4FA0-9CB8-0ACE1C289F72}">
      <text>
        <r>
          <rPr>
            <sz val="10"/>
            <color indexed="81"/>
            <rFont val="Courier New"/>
            <family val="3"/>
          </rPr>
          <t>_x000D_
    DESCRIÇÃO DO CÁLCULO_x000D_
Código    : 12.685_x000D_
Corte     : _x000D_
-----------------------------_x000D_
Pendente  : 261_x000D_
22 / 03_2 :  (corte = 53)_x000D_
22 / 04_2 :  (corte = 69)_x000D_
22 / 05_2 :  (corte = 19)_x000D_
22 / 06_2 :  (corte = 18)_x000D_
22 / 07_2 :  (corte = 99)_x000D_
22 / 08_2 :  (corte = 51)_x000D_
22 / 09_2 :  (corte = 26)_x000D_
22 / 10_2 : _x000D_
22 / 11_2 : _x000D_
22 / 12_2 :  (corte = 21)_x000D_
23 / 01_2 :  (corte = 64)_x000D_
23 / 02_2 :  (corte = 52)_x000D_
23 / 03_2 :  (corte = 63)_x000D_
23 / 04_2 : _x000D_
23 / 05_2 : _x000D_
23 / 06_2 : _x000D_
23 / 07_2 :  (corte = 48)_x000D_
23 / 08_2 :  (corte = 80)_x000D_
_x000D_
    TOTAL : ( 261 )_x000D_
  DIVISOR : 18_x000D_
    MÉDIA : 14,50_x000D_
-----------------------------_x000D_
   Valores Desconsiderados_x000D_
-----------------------------_x000D_
22 / 03_2 : 53 (53)_x000D_
22 / 04_2 : 69 (69)_x000D_
22 / 05_2 : 19 (19)_x000D_
22 / 06_2 : 18 (18)_x000D_
22 / 07_2 : 99 (99)_x000D_
22 / 08_2 : 51 (51)_x000D_
22 / 09_2 : 26 (26)_x000D_
22 / 12_2 : 21 (21)_x000D_
23 / 01_2 : 64 (64)_x000D_
23 / 02_2 : 52 (52)_x000D_
23 / 03_2 : 63 (63)_x000D_
23 / 07_2 : 48 (48)_x000D_
23 / 08_2 : 80 (80)_x000D_
_x000D_
  TOTAL   : ( 663 )</t>
        </r>
      </text>
    </comment>
    <comment ref="AH19" authorId="0" shapeId="0" xr:uid="{29AEC79B-0566-4B8C-A8AA-0DF1D254D936}">
      <text>
        <r>
          <rPr>
            <sz val="10"/>
            <color indexed="81"/>
            <rFont val="Lucida Console"/>
            <family val="3"/>
          </rPr>
          <t>Última movimentação no estoque em 08/2023 quantidade 80.</t>
        </r>
      </text>
    </comment>
    <comment ref="X20" authorId="0" shapeId="0" xr:uid="{0F65A2D9-AF18-4E54-BEC5-3A789C0EA69C}">
      <text>
        <r>
          <rPr>
            <sz val="10"/>
            <color indexed="81"/>
            <rFont val="Lucida Console"/>
            <family val="3"/>
          </rPr>
          <t>08.11.2005</t>
        </r>
      </text>
    </comment>
    <comment ref="AE20" authorId="0" shapeId="0" xr:uid="{303223EE-AF0A-4490-AC9D-A70703254551}">
      <text>
        <r>
          <rPr>
            <sz val="10"/>
            <color indexed="81"/>
            <rFont val="Courier New"/>
            <family val="3"/>
          </rPr>
          <t>_x000D_
    DESCRIÇÃO DO CÁLCULO_x000D_
Código    : 88.876_x000D_
Corte     : _x000D_
-----------------------------_x000D_
Pendente  : _x000D_
22 / 03_2 : _x000D_
22 / 04_2 : _x000D_
22 / 05_2 :  (corte = 100)_x000D_
22 / 06_2 : _x000D_
22 / 07_2 :  (corte = 100)_x000D_
22 / 08_2 : _x000D_
22 / 09_2 :  (corte = 100)_x000D_
22 / 10_2 : _x000D_
22 / 11_2 : _x000D_
22 / 12_2 : _x000D_
23 / 01_2 : _x000D_
23 / 02_2 : _x000D_
23 / 03_2 : _x000D_
23 / 04_2 :  (corte = 200)_x000D_
23 / 05_2 : _x000D_
23 / 06_2 : _x000D_
23 / 07_2 : _x000D_
23 / 08_2 : _x000D_
_x000D_
    TOTAL : (  )_x000D_
  DIVISOR : 18_x000D_
    MÉDIA : ,00_x000D_
-----------------------------_x000D_
   Valores Desconsiderados_x000D_
-----------------------------_x000D_
22 / 05_2 : 100 (100)_x000D_
22 / 07_2 : 100 (100)_x000D_
22 / 09_2 : 100 (100)_x000D_
23 / 04_2 : 200 (200)_x000D_
_x000D_
  TOTAL   : ( 500 )</t>
        </r>
      </text>
    </comment>
    <comment ref="AH20" authorId="0" shapeId="0" xr:uid="{1BE9BF7F-E334-4C50-8CB2-73BEE9791EAC}">
      <text>
        <r>
          <rPr>
            <sz val="10"/>
            <color indexed="81"/>
            <rFont val="Lucida Console"/>
            <family val="3"/>
          </rPr>
          <t>Última movimentação no estoque em 04/2023 quantidade 200.</t>
        </r>
      </text>
    </comment>
    <comment ref="X21" authorId="0" shapeId="0" xr:uid="{6F1E1840-EF27-4BBA-96B7-79CB0BD3978E}">
      <text>
        <r>
          <rPr>
            <sz val="10"/>
            <color indexed="81"/>
            <rFont val="Lucida Console"/>
            <family val="3"/>
          </rPr>
          <t>01.01.1901</t>
        </r>
      </text>
    </comment>
    <comment ref="AE21" authorId="0" shapeId="0" xr:uid="{6B9A4815-5CBE-4C0A-97E4-94D1540649D3}">
      <text>
        <r>
          <rPr>
            <sz val="10"/>
            <color indexed="81"/>
            <rFont val="Courier New"/>
            <family val="3"/>
          </rPr>
          <t>_x000D_
    DESCRIÇÃO DO CÁLCULO_x000D_
Código    : 127.331_x000D_
Corte     : _x000D_
-----------------------------_x000D_
Pendente  : 6_x000D_
22 / 03_2 : _x000D_
22 / 04_2 : 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( 6 )_x000D_
  DIVISOR : 18_x000D_
    MÉDIA : ,33</t>
        </r>
      </text>
    </comment>
    <comment ref="AH21" authorId="0" shapeId="0" xr:uid="{4174DE53-8709-4D02-8BB3-D2FEF25AA52D}">
      <text>
        <r>
          <rPr>
            <sz val="10"/>
            <color indexed="81"/>
            <rFont val="Lucida Console"/>
            <family val="3"/>
          </rPr>
          <t>Última movimentação no estoque em 04/2023 quantidade 200.</t>
        </r>
      </text>
    </comment>
    <comment ref="X22" authorId="0" shapeId="0" xr:uid="{368465AF-C2FD-4D07-BE20-2912F7D9781A}">
      <text>
        <r>
          <rPr>
            <sz val="10"/>
            <color indexed="81"/>
            <rFont val="Lucida Console"/>
            <family val="3"/>
          </rPr>
          <t>18.08.2009</t>
        </r>
      </text>
    </comment>
    <comment ref="AE22" authorId="0" shapeId="0" xr:uid="{68264909-8FF8-494B-9AE3-30173B2C4F40}">
      <text>
        <r>
          <rPr>
            <sz val="10"/>
            <color indexed="81"/>
            <rFont val="Courier New"/>
            <family val="3"/>
          </rPr>
          <t>_x000D_
    DESCRIÇÃO DO CÁLCULO_x000D_
Código    : 112.109_x000D_
Corte     : _x000D_
-----------------------------_x000D_
Pendente  : 37_x000D_
22 / 03_2 :  (corte = 3253)_x000D_
22 / 04_2 :  (corte = 1583)_x000D_
22 / 05_2 :  (corte = 1380)_x000D_
22 / 06_2 :  (corte = 1396)_x000D_
22 / 07_2 :  (corte = 1330)_x000D_
22 / 08_2 :  (corte = 1008)_x000D_
22 / 09_2 :  (corte = 1013)_x000D_
22 / 10_2 :  (corte = 1240)_x000D_
22 / 11_2 :  (corte = 1191)_x000D_
22 / 12_2 :  (corte = 814)_x000D_
23 / 01_2 :  (corte = 450)_x000D_
23 / 02_2 :  (corte = 873)_x000D_
23 / 03_2 :  (corte = 7812)_x000D_
23 / 04_2 :  (corte = 626)_x000D_
23 / 05_2 :  (corte = 590)_x000D_
23 / 06_2 :  (corte = 703)_x000D_
23 / 07_2 :  (corte = 700)_x000D_
23 / 08_2 :  (corte = 834)_x000D_
_x000D_
    TOTAL : ( 37 )_x000D_
  DIVISOR : 18_x000D_
    MÉDIA : 2,06_x000D_
-----------------------------_x000D_
   Valores Desconsiderados_x000D_
-----------------------------_x000D_
22 / 03_2 : 3.253 (3.253)_x000D_
22 / 04_2 : 1.583 (1.583)_x000D_
22 / 05_2 : 1.380 (1.380)_x000D_
22 / 06_2 : 1.396 (1.396)_x000D_
22 / 07_2 : 1.330 (1.330)_x000D_
22 / 08_2 : 1.008 (1.008)_x000D_
22 / 09_2 : 1.013 (1.013)_x000D_
22 / 10_2 : 1.240 (1.240)_x000D_
22 / 11_2 : 1.191 (1.191)_x000D_
22 / 12_2 : 814 (814)_x000D_
23 / 01_2 : 450 (450)_x000D_
23 / 02_2 : 873 (873)_x000D_
23 / 03_2 : 7.812 (7.812)_x000D_
23 / 04_2 : 626 (626)_x000D_
23 / 05_2 : 590 (590)_x000D_
23 / 06_2 : 703 (703)_x000D_
23 / 07_2 : 700 (700)_x000D_
23 / 08_2 : 834 (834)_x000D_
_x000D_
  TOTAL   : ( 26.796 )</t>
        </r>
      </text>
    </comment>
    <comment ref="AH22" authorId="0" shapeId="0" xr:uid="{89F9C723-9579-43BA-857C-F5CB171B24FF}">
      <text>
        <r>
          <rPr>
            <sz val="10"/>
            <color indexed="81"/>
            <rFont val="Lucida Console"/>
            <family val="3"/>
          </rPr>
          <t>Última movimentação no estoque em 08/2023 quantidade 834.</t>
        </r>
      </text>
    </comment>
    <comment ref="X23" authorId="0" shapeId="0" xr:uid="{A5751336-E6C7-4784-9D56-24DEC5F0AD9F}">
      <text>
        <r>
          <rPr>
            <sz val="10"/>
            <color indexed="81"/>
            <rFont val="Lucida Console"/>
            <family val="3"/>
          </rPr>
          <t>10.07.2019</t>
        </r>
      </text>
    </comment>
    <comment ref="AE23" authorId="0" shapeId="0" xr:uid="{69ECF183-BD7A-4611-AB40-EEAC23C2F0C3}">
      <text>
        <r>
          <rPr>
            <sz val="10"/>
            <color indexed="81"/>
            <rFont val="Courier New"/>
            <family val="3"/>
          </rPr>
          <t>_x000D_
    DESCRIÇÃO DO CÁLCULO_x000D_
Código    : 138.054_x000D_
Corte     : _x000D_
-----------------------------_x000D_
Pendente  : _x000D_
22 / 03_2 :  (corte = 4)_x000D_
22 / 04_2 :  (corte = 16)_x000D_
22 / 05_2 :  (corte = 17)_x000D_
22 / 06_2 :  (corte = 3)_x000D_
22 / 07_2 : _x000D_
22 / 08_2 :  (corte = 11)_x000D_
22 / 09_2 :  (corte = 8)_x000D_
22 / 10_2 :  (corte = 8)_x000D_
22 / 11_2 :  (corte = 1)_x000D_
22 / 12_2 :  (corte = 23)_x000D_
23 / 01_2 :  (corte = 30)_x000D_
23 / 02_2 :  (corte = 5)_x000D_
23 / 03_2 :  (corte = 12)_x000D_
23 / 04_2 :  (corte = 47)_x000D_
23 / 05_2 : _x000D_
23 / 06_2 :  (corte = 30)_x000D_
23 / 07_2 :  (corte = 14)_x000D_
23 / 08_2 : _x000D_
_x000D_
    TOTAL : (  )_x000D_
  DIVISOR : 18_x000D_
    MÉDIA : ,00_x000D_
-----------------------------_x000D_
   Valores Desconsiderados_x000D_
-----------------------------_x000D_
22 / 03_2 : 4 (4)_x000D_
22 / 04_2 : 16 (16)_x000D_
22 / 05_2 : 17 (17)_x000D_
22 / 06_2 : 3 (3)_x000D_
22 / 08_2 : 11 (11)_x000D_
22 / 09_2 : 8 (8)_x000D_
22 / 10_2 : 8 (8)_x000D_
22 / 11_2 : 1 (1)_x000D_
22 / 12_2 : 23 (23)_x000D_
23 / 01_2 : 30 (30)_x000D_
23 / 02_2 : 5 (5)_x000D_
23 / 03_2 : 12 (12)_x000D_
23 / 04_2 : 47 (47)_x000D_
23 / 06_2 : 30 (30)_x000D_
23 / 07_2 : 14 (14)_x000D_
_x000D_
  TOTAL   : ( 229 )</t>
        </r>
      </text>
    </comment>
    <comment ref="AH23" authorId="0" shapeId="0" xr:uid="{A3470A81-3663-45DB-A116-8EF466C06C95}">
      <text>
        <r>
          <rPr>
            <sz val="10"/>
            <color indexed="81"/>
            <rFont val="Lucida Console"/>
            <family val="3"/>
          </rPr>
          <t>Última movimentação no estoque em 07/2023 quantidade 14.</t>
        </r>
      </text>
    </comment>
    <comment ref="X24" authorId="0" shapeId="0" xr:uid="{1706ECEA-8948-4242-9937-5D2CC38BD20B}">
      <text>
        <r>
          <rPr>
            <sz val="10"/>
            <color indexed="81"/>
            <rFont val="Lucida Console"/>
            <family val="3"/>
          </rPr>
          <t>01.01.1901</t>
        </r>
      </text>
    </comment>
    <comment ref="AE24" authorId="0" shapeId="0" xr:uid="{D86F3A58-1ACC-41C0-897B-DA30ABB8A402}">
      <text>
        <r>
          <rPr>
            <sz val="10"/>
            <color indexed="81"/>
            <rFont val="Courier New"/>
            <family val="3"/>
          </rPr>
          <t>_x000D_
    DESCRIÇÃO DO CÁLCULO_x000D_
Código    : 13.539_x000D_
Corte     : _x000D_
-----------------------------_x000D_
Pendente  : 45_x000D_
22 / 03_2 :  (corte = 489)_x000D_
22 / 04_2 :  (corte = 379)_x000D_
22 / 05_2 :  (corte = 355)_x000D_
22 / 06_2 :  (corte = 303)_x000D_
22 / 07_2 :  (corte = 338)_x000D_
22 / 08_2 :  (corte = 332)_x000D_
22 / 09_2 :  (corte = 349)_x000D_
22 / 10_2 :  (corte = 371)_x000D_
22 / 11_2 :  (corte = 268)_x000D_
22 / 12_2 : _x000D_
23 / 01_2 :  (corte = 261)_x000D_
23 / 02_2 :  (corte = 376)_x000D_
23 / 03_2 :  (corte = 661)_x000D_
23 / 04_2 :  (corte = 444)_x000D_
23 / 05_2 :  (corte = 437)_x000D_
23 / 06_2 :  (corte = 462)_x000D_
23 / 07_2 :  (corte = 399)_x000D_
23 / 08_2 :  (corte = 425)_x000D_
_x000D_
    TOTAL : ( 45 )_x000D_
  DIVISOR : 18_x000D_
    MÉDIA : 2,50_x000D_
-----------------------------_x000D_
   Valores Desconsiderados_x000D_
-----------------------------_x000D_
22 / 03_2 : 489 (489)_x000D_
22 / 04_2 : 379 (379)_x000D_
22 / 05_2 : 355 (355)_x000D_
22 / 06_2 : 303 (303)_x000D_
22 / 07_2 : 338 (338)_x000D_
22 / 08_2 : 332 (332)_x000D_
22 / 09_2 : 349 (349)_x000D_
22 / 10_2 : 371 (371)_x000D_
22 / 11_2 : 268 (268)_x000D_
23 / 01_2 : 261 (261)_x000D_
23 / 02_2 : 376 (376)_x000D_
23 / 03_2 : 661 (661)_x000D_
23 / 04_2 : 444 (444)_x000D_
23 / 05_2 : 437 (437)_x000D_
23 / 06_2 : 462 (462)_x000D_
23 / 07_2 : 399 (399)_x000D_
23 / 08_2 : 425 (425)_x000D_
_x000D_
  TOTAL   : ( 6.649 )</t>
        </r>
      </text>
    </comment>
    <comment ref="AH24" authorId="0" shapeId="0" xr:uid="{3EBE4062-811F-4C46-A889-86FAC2AD5F55}">
      <text>
        <r>
          <rPr>
            <sz val="10"/>
            <color indexed="81"/>
            <rFont val="Lucida Console"/>
            <family val="3"/>
          </rPr>
          <t>Última movimentação no estoque em 08/2023 quantidade 425.</t>
        </r>
      </text>
    </comment>
    <comment ref="X25" authorId="0" shapeId="0" xr:uid="{42B5CC5E-508B-425B-AC05-C06839DE7305}">
      <text>
        <r>
          <rPr>
            <sz val="10"/>
            <color indexed="81"/>
            <rFont val="Lucida Console"/>
            <family val="3"/>
          </rPr>
          <t>08.08.2016</t>
        </r>
      </text>
    </comment>
    <comment ref="AE25" authorId="0" shapeId="0" xr:uid="{8E4E78C3-951D-4726-8F15-61E64AFCF936}">
      <text>
        <r>
          <rPr>
            <sz val="10"/>
            <color indexed="81"/>
            <rFont val="Courier New"/>
            <family val="3"/>
          </rPr>
          <t>_x000D_
    DESCRIÇÃO DO CÁLCULO_x000D_
Código    : 131.917_x000D_
Corte     : _x000D_
-----------------------------_x000D_
Pendente  : _x000D_
22 / 03_2 :  (corte = 146)_x000D_
22 / 04_2 :  (corte = 153)_x000D_
22 / 05_2 :  (corte = 141)_x000D_
22 / 06_2 :  (corte = 133)_x000D_
22 / 07_2 :  (corte = 146)_x000D_
22 / 08_2 :  (corte = 161)_x000D_
22 / 09_2 :  (corte = 149)_x000D_
22 / 10_2 :  (corte = 172)_x000D_
22 / 11_2 :  (corte = 166)_x000D_
22 / 12_2 :  (corte = 151)_x000D_
23 / 01_2 :  (corte = 81)_x000D_
23 / 02_2 :  (corte = 263)_x000D_
23 / 03_2 :  (corte = 7920)_x000D_
23 / 04_2 :  (corte = 95)_x000D_
23 / 05_2 :  (corte = 110)_x000D_
23 / 06_2 :  (corte = 138)_x000D_
23 / 07_2 :  (corte = 126)_x000D_
23 / 08_2 :  (corte = 95)_x000D_
_x000D_
    TOTAL : (  )_x000D_
  DIVISOR : 18_x000D_
    MÉDIA : ,00_x000D_
-----------------------------_x000D_
   Valores Desconsiderados_x000D_
-----------------------------_x000D_
22 / 03_2 : 146 (146)_x000D_
22 / 04_2 : 153 (153)_x000D_
22 / 05_2 : 141 (141)_x000D_
22 / 06_2 : 133 (133)_x000D_
22 / 07_2 : 146 (146)_x000D_
22 / 08_2 : 161 (161)_x000D_
22 / 09_2 : 149 (149)_x000D_
22 / 10_2 : 172 (172)_x000D_
22 / 11_2 : 166 (166)_x000D_
22 / 12_2 : 151 (151)_x000D_
23 / 01_2 : 81 (81)_x000D_
23 / 02_2 : 263 (263)_x000D_
23 / 03_2 : 7.920 (7.920)_x000D_
23 / 04_2 : 95 (95)_x000D_
23 / 05_2 : 110 (110)_x000D_
23 / 06_2 : 138 (138)_x000D_
23 / 07_2 : 126 (126)_x000D_
23 / 08_2 : 95 (95)_x000D_
_x000D_
  TOTAL   : ( 10.346 )</t>
        </r>
      </text>
    </comment>
    <comment ref="AH25" authorId="0" shapeId="0" xr:uid="{5A815EAE-E53D-493F-BD81-44B38CDD63B7}">
      <text>
        <r>
          <rPr>
            <sz val="10"/>
            <color indexed="81"/>
            <rFont val="Lucida Console"/>
            <family val="3"/>
          </rPr>
          <t>Última movimentação no estoque em 08/2023 quantidade 95.</t>
        </r>
      </text>
    </comment>
    <comment ref="X26" authorId="0" shapeId="0" xr:uid="{555E64FD-1875-45F5-A819-F50EC9A200BF}">
      <text>
        <r>
          <rPr>
            <sz val="10"/>
            <color indexed="81"/>
            <rFont val="Lucida Console"/>
            <family val="3"/>
          </rPr>
          <t>12.09.2019</t>
        </r>
      </text>
    </comment>
    <comment ref="AE26" authorId="0" shapeId="0" xr:uid="{734C50E3-6AE9-4D45-99E6-55ACADDDE6FF}">
      <text>
        <r>
          <rPr>
            <sz val="10"/>
            <color indexed="81"/>
            <rFont val="Courier New"/>
            <family val="3"/>
          </rPr>
          <t>_x000D_
    DESCRIÇÃO DO CÁLCULO_x000D_
Código    : 138.450_x000D_
Corte     : _x000D_
-----------------------------_x000D_
Pendente  : 395_x000D_
22 / 03_2 :  (corte = 823)_x000D_
22 / 04_2 :  (corte = 632)_x000D_
22 / 05_2 :  (corte = 624)_x000D_
22 / 06_2 :  (corte = 607)_x000D_
22 / 07_2 :  (corte = 557)_x000D_
22 / 08_2 :  (corte = 754)_x000D_
22 / 09_2 :  (corte = 785)_x000D_
22 / 10_2 :  (corte = 745)_x000D_
22 / 11_2 :  (corte = 935)_x000D_
22 / 12_2 :  (corte = 657)_x000D_
23 / 01_2 :  (corte = 36)_x000D_
23 / 02_2 :  (corte = 30)_x000D_
23 / 03_2 :  (corte = 1005)_x000D_
23 / 04_2 :  (corte = 931)_x000D_
23 / 05_2 :  (corte = 739)_x000D_
23 / 06_2 :  (corte = 721)_x000D_
23 / 07_2 :  (corte = 477)_x000D_
23 / 08_2 :  (corte = 823)_x000D_
_x000D_
    TOTAL : ( 395 )_x000D_
  DIVISOR : 18_x000D_
    MÉDIA : 21,94_x000D_
-----------------------------_x000D_
   Valores Desconsiderados_x000D_
-----------------------------_x000D_
22 / 03_2 : 823 (823)_x000D_
22 / 04_2 : 632 (632)_x000D_
22 / 05_2 : 624 (624)_x000D_
22 / 06_2 : 607 (607)_x000D_
22 / 07_2 : 557 (557)_x000D_
22 / 08_2 : 754 (754)_x000D_
22 / 09_2 : 785 (785)_x000D_
22 / 10_2 : 745 (745)_x000D_
22 / 11_2 : 935 (935)_x000D_
22 / 12_2 : 657 (657)_x000D_
23 / 01_2 : 36 (36)_x000D_
23 / 02_2 : 30 (30)_x000D_
23 / 03_2 : 1.005 (1.005)_x000D_
23 / 04_2 : 931 (931)_x000D_
23 / 05_2 : 739 (739)_x000D_
23 / 06_2 : 721 (721)_x000D_
23 / 07_2 : 477 (477)_x000D_
23 / 08_2 : 823 (823)_x000D_
_x000D_
  TOTAL   : ( 11.881 )</t>
        </r>
      </text>
    </comment>
    <comment ref="AH26" authorId="0" shapeId="0" xr:uid="{6E930DAF-3F48-49B4-8A68-A4B327F24C52}">
      <text>
        <r>
          <rPr>
            <sz val="10"/>
            <color indexed="81"/>
            <rFont val="Lucida Console"/>
            <family val="3"/>
          </rPr>
          <t>Última movimentação no estoque em 08/2023 quantidade 823.</t>
        </r>
      </text>
    </comment>
    <comment ref="X27" authorId="0" shapeId="0" xr:uid="{C9EECEDD-480B-4087-BAEA-A298858D3961}">
      <text>
        <r>
          <rPr>
            <sz val="10"/>
            <color indexed="81"/>
            <rFont val="Lucida Console"/>
            <family val="3"/>
          </rPr>
          <t>01.01.1901</t>
        </r>
      </text>
    </comment>
    <comment ref="AE27" authorId="0" shapeId="0" xr:uid="{6AEB899E-4BD8-4971-B551-E18740BAD7BE}">
      <text>
        <r>
          <rPr>
            <sz val="10"/>
            <color indexed="81"/>
            <rFont val="Courier New"/>
            <family val="3"/>
          </rPr>
          <t>_x000D_
    DESCRIÇÃO DO CÁLCULO_x000D_
Código    : 33.609_x000D_
Corte     : _x000D_
-----------------------------_x000D_
Pendente  : _x000D_
22 / 03_2 : _x000D_
22 / 04_2 : _x000D_
22 / 05_2 : _x000D_
22 / 06_2 : _x000D_
22 / 07_2 :  (corte = 2)_x000D_
22 / 08_2 : _x000D_
22 / 09_2 : _x000D_
22 / 10_2 :  (corte = 2)_x000D_
22 / 11_2 :  (corte = 3)_x000D_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07_2 : 2 (2)_x000D_
22 / 10_2 : 2 (2)_x000D_
22 / 11_2 : 3 (3)_x000D_
_x000D_
  TOTAL   : ( 7 )</t>
        </r>
      </text>
    </comment>
    <comment ref="AH27" authorId="0" shapeId="0" xr:uid="{F48DB751-F969-4236-AA19-F93563A854A3}">
      <text>
        <r>
          <rPr>
            <sz val="10"/>
            <color indexed="81"/>
            <rFont val="Lucida Console"/>
            <family val="3"/>
          </rPr>
          <t>Última movimentação no estoque em 11/2022 quantidade 3.</t>
        </r>
      </text>
    </comment>
    <comment ref="X28" authorId="0" shapeId="0" xr:uid="{972C0AF3-29BB-4A9C-BBDE-55D49989C277}">
      <text>
        <r>
          <rPr>
            <sz val="10"/>
            <color indexed="81"/>
            <rFont val="Lucida Console"/>
            <family val="3"/>
          </rPr>
          <t>01.01.1901</t>
        </r>
      </text>
    </comment>
    <comment ref="AE28" authorId="0" shapeId="0" xr:uid="{55E1A935-9995-49CF-907D-CDDE3A4E57BC}">
      <text>
        <r>
          <rPr>
            <sz val="10"/>
            <color indexed="81"/>
            <rFont val="Courier New"/>
            <family val="3"/>
          </rPr>
          <t>_x000D_
    DESCRIÇÃO DO CÁLCULO_x000D_
Código    : 33.612_x000D_
Corte     : _x000D_
-----------------------------_x000D_
Pendente  : _x000D_
22 / 03_2 :  (corte = 1)_x000D_
22 / 04_2 : _x000D_
22 / 05_2 :  (corte = 4)_x000D_
22 / 06_2 :  (corte = 1)_x000D_
22 / 07_2 :  (corte = 11)_x000D_
22 / 08_2 : _x000D_
22 / 09_2 :  (corte = 10)_x000D_
22 / 10_2 :  (corte = 12)_x000D_
22 / 11_2 : _x000D_
22 / 12_2 :  (corte = 2)_x000D_
23 / 01_2 :  (corte = 1)_x000D_
23 / 02_2 :  (corte = 3)_x000D_
23 / 03_2 :  (corte = 9)_x000D_
23 / 04_2 :  (corte = 22)_x000D_
23 / 05_2 : _x000D_
23 / 06_2 :  (corte = 10)_x000D_
23 / 07_2 :  (corte = 5)_x000D_
23 / 08_2 : _x000D_
_x000D_
    TOTAL : (  )_x000D_
  DIVISOR : 18_x000D_
    MÉDIA : ,00_x000D_
-----------------------------_x000D_
   Valores Desconsiderados_x000D_
-----------------------------_x000D_
22 / 03_2 : 1 (1)_x000D_
22 / 05_2 : 4 (4)_x000D_
22 / 06_2 : 1 (1)_x000D_
22 / 07_2 : 11 (11)_x000D_
22 / 09_2 : 10 (10)_x000D_
22 / 10_2 : 12 (12)_x000D_
22 / 12_2 : 2 (2)_x000D_
23 / 01_2 : 1 (1)_x000D_
23 / 02_2 : 3 (3)_x000D_
23 / 03_2 : 9 (9)_x000D_
23 / 04_2 : 22 (22)_x000D_
23 / 06_2 : 10 (10)_x000D_
23 / 07_2 : 5 (5)_x000D_
_x000D_
  TOTAL   : ( 91 )</t>
        </r>
      </text>
    </comment>
    <comment ref="AH28" authorId="0" shapeId="0" xr:uid="{155080FB-6D53-457E-B7AE-1E15F8303065}">
      <text>
        <r>
          <rPr>
            <sz val="10"/>
            <color indexed="81"/>
            <rFont val="Lucida Console"/>
            <family val="3"/>
          </rPr>
          <t>Última movimentação no estoque em 07/2023 quantidade 5.</t>
        </r>
      </text>
    </comment>
    <comment ref="X29" authorId="0" shapeId="0" xr:uid="{F03A47C6-2E53-4D9E-8FEB-CCD3F658C4CF}">
      <text>
        <r>
          <rPr>
            <sz val="10"/>
            <color indexed="81"/>
            <rFont val="Lucida Console"/>
            <family val="3"/>
          </rPr>
          <t>01.01.1901</t>
        </r>
      </text>
    </comment>
    <comment ref="AE29" authorId="0" shapeId="0" xr:uid="{245D07F7-81F8-4B9B-8EE1-842B6761CDC3}">
      <text>
        <r>
          <rPr>
            <sz val="10"/>
            <color indexed="81"/>
            <rFont val="Courier New"/>
            <family val="3"/>
          </rPr>
          <t>_x000D_
    DESCRIÇÃO DO CÁLCULO_x000D_
Código    : 33.623_x000D_
Corte     : _x000D_
-----------------------------_x000D_
Pendente  : _x000D_
22 / 03_2 :  (corte = 26)_x000D_
22 / 04_2 :  (corte = 19)_x000D_
22 / 05_2 :  (corte = 30)_x000D_
22 / 06_2 :  (corte = 97)_x000D_
22 / 07_2 :  (corte = 31)_x000D_
22 / 08_2 :  (corte = 32)_x000D_
22 / 09_2 :  (corte = 29)_x000D_
22 / 10_2 :  (corte = 15)_x000D_
22 / 11_2 :  (corte = 29)_x000D_
22 / 12_2 :  (corte = 4)_x000D_
23 / 01_2 :  (corte = 58)_x000D_
23 / 02_2 :  (corte = 22)_x000D_
23 / 03_2 :  (corte = 72)_x000D_
23 / 04_2 :  (corte = 7)_x000D_
23 / 05_2 :  (corte = 74)_x000D_
23 / 06_2 :  (corte = 20)_x000D_
23 / 07_2 :  (corte = 11)_x000D_
23 / 08_2 :  (corte = 10)_x000D_
_x000D_
    TOTAL : (  )_x000D_
  DIVISOR : 18_x000D_
    MÉDIA : ,00_x000D_
-----------------------------_x000D_
   Valores Desconsiderados_x000D_
-----------------------------_x000D_
22 / 03_2 : 26 (26)_x000D_
22 / 04_2 : 19 (19)_x000D_
22 / 05_2 : 30 (30)_x000D_
22 / 06_2 : 97 (97)_x000D_
22 / 07_2 : 31 (31)_x000D_
22 / 08_2 : 32 (32)_x000D_
22 / 09_2 : 29 (29)_x000D_
22 / 10_2 : 15 (15)_x000D_
22 / 11_2 : 29 (29)_x000D_
22 / 12_2 : 4 (4)_x000D_
23 / 01_2 : 58 (58)_x000D_
23 / 02_2 : 22 (22)_x000D_
23 / 03_2 : 72 (72)_x000D_
23 / 04_2 : 7 (7)_x000D_
23 / 05_2 : 74 (74)_x000D_
23 / 06_2 : 20 (20)_x000D_
23 / 07_2 : 11 (11)_x000D_
23 / 08_2 : 10 (10)_x000D_
_x000D_
  TOTAL   : ( 586 )</t>
        </r>
      </text>
    </comment>
    <comment ref="AH29" authorId="0" shapeId="0" xr:uid="{820BB2C0-C550-4B94-AC8A-9F9FED7E3163}">
      <text>
        <r>
          <rPr>
            <sz val="10"/>
            <color indexed="81"/>
            <rFont val="Lucida Console"/>
            <family val="3"/>
          </rPr>
          <t>Última movimentação no estoque em 08/2023 quantidade 10.</t>
        </r>
      </text>
    </comment>
    <comment ref="X30" authorId="0" shapeId="0" xr:uid="{C3EB2BAA-E480-4054-811D-90E56957F963}">
      <text>
        <r>
          <rPr>
            <sz val="10"/>
            <color indexed="81"/>
            <rFont val="Lucida Console"/>
            <family val="3"/>
          </rPr>
          <t>12.02.2008</t>
        </r>
      </text>
    </comment>
    <comment ref="AE30" authorId="0" shapeId="0" xr:uid="{9CF0CCB8-D3FF-4E77-8A0E-C75D71C92ADC}">
      <text>
        <r>
          <rPr>
            <sz val="10"/>
            <color indexed="81"/>
            <rFont val="Courier New"/>
            <family val="3"/>
          </rPr>
          <t>_x000D_
    DESCRIÇÃO DO CÁLCULO_x000D_
Código    : 104.911_x000D_
Corte     : _x000D_
-----------------------------_x000D_
Pendente  : _x000D_
22 / 03_2 :  (corte = 4)_x000D_
22 / 04_2 : _x000D_
22 / 05_2 : _x000D_
22 / 06_2 :  (corte = 4)_x000D_
22 / 07_2 :  (corte = 4)_x000D_
22 / 08_2 : _x000D_
22 / 09_2 : _x000D_
22 / 10_2 :  (corte = 4)_x000D_
22 / 11_2 : _x000D_
22 / 12_2 : _x000D_
23 / 01_2 :  (corte = 8)_x000D_
23 / 02_2 :  (corte = 4)_x000D_
23 / 03_2 :  (corte = 10)_x000D_
23 / 04_2 : _x000D_
23 / 05_2 : _x000D_
23 / 06_2 : _x000D_
23 / 07_2 :  (corte = 20)_x000D_
23 / 08_2 : _x000D_
_x000D_
    TOTAL : (  )_x000D_
  DIVISOR : 18_x000D_
    MÉDIA : ,00_x000D_
-----------------------------_x000D_
   Valores Desconsiderados_x000D_
-----------------------------_x000D_
22 / 03_2 : 4 (4)_x000D_
22 / 06_2 : 4 (4)_x000D_
22 / 07_2 : 4 (4)_x000D_
22 / 10_2 : 4 (4)_x000D_
23 / 01_2 : 8 (8)_x000D_
23 / 02_2 : 4 (4)_x000D_
23 / 03_2 : 10 (10)_x000D_
23 / 07_2 : 20 (20)_x000D_
_x000D_
  TOTAL   : ( 58 )</t>
        </r>
      </text>
    </comment>
    <comment ref="AH30" authorId="0" shapeId="0" xr:uid="{F290859B-2EE8-47F0-A45C-EA0EE9A80D88}">
      <text>
        <r>
          <rPr>
            <sz val="10"/>
            <color indexed="81"/>
            <rFont val="Lucida Console"/>
            <family val="3"/>
          </rPr>
          <t>Última movimentação no estoque em 07/2023 quantidade 20.</t>
        </r>
      </text>
    </comment>
    <comment ref="X31" authorId="0" shapeId="0" xr:uid="{471644C0-23C7-40D6-9C69-C7FF3FF54BC5}">
      <text>
        <r>
          <rPr>
            <sz val="10"/>
            <color indexed="81"/>
            <rFont val="Lucida Console"/>
            <family val="3"/>
          </rPr>
          <t>07.02.2018</t>
        </r>
      </text>
    </comment>
    <comment ref="AE31" authorId="0" shapeId="0" xr:uid="{6C4A155D-6D95-43E2-845D-9F595319919C}">
      <text>
        <r>
          <rPr>
            <sz val="10"/>
            <color indexed="81"/>
            <rFont val="Courier New"/>
            <family val="3"/>
          </rPr>
          <t>_x000D_
    DESCRIÇÃO DO CÁLCULO_x000D_
Código    : 134.246_x000D_
Corte     : _x000D_
-----------------------------_x000D_
Pendente  : 30_x000D_
22 / 03_2 :  (corte = 61)_x000D_
22 / 04_2 :  (corte = 105)_x000D_
22 / 05_2 :  (corte = 86)_x000D_
22 / 06_2 :  (corte = 51)_x000D_
22 / 07_2 :  (corte = 82)_x000D_
22 / 08_2 :  (corte = 40,54)_x000D_
22 / 09_2 : _x000D_
22 / 10_2 :  (corte = 97)_x000D_
22 / 11_2 :  (corte = 94,25)_x000D_
22 / 12_2 :  (corte = 87)_x000D_
23 / 01_2 :  (corte = 82)_x000D_
23 / 02_2 :  (corte = 140)_x000D_
23 / 03_2 :  (corte = 113,58)_x000D_
23 / 04_2 :  (corte = 103,42)_x000D_
23 / 05_2 :  (corte = 165,94)_x000D_
23 / 06_2 :  (corte = 98)_x000D_
23 / 07_2 :  (corte = 89,06)_x000D_
23 / 08_2 :  (corte = 106)_x000D_
_x000D_
    TOTAL : ( 30 )_x000D_
  DIVISOR : 18_x000D_
    MÉDIA : 1,68_x000D_
-----------------------------_x000D_
   Valores Desconsiderados_x000D_
-----------------------------_x000D_
22 / 03_2 : 61 (61)_x000D_
22 / 04_2 : 105 (105)_x000D_
22 / 05_2 : 86 (86)_x000D_
22 / 06_2 : 51 (51)_x000D_
22 / 07_2 : 82 (82)_x000D_
22 / 08_2 : 41 (41)_x000D_
22 / 10_2 : 97 (97)_x000D_
22 / 11_2 : 94 (94)_x000D_
22 / 12_2 : 87 (87)_x000D_
23 / 01_2 : 82 (82)_x000D_
23 / 02_2 : 140 (140)_x000D_
23 / 03_2 : 114 (114)_x000D_
23 / 04_2 : 103 (103)_x000D_
23 / 05_2 : 166 (166)_x000D_
23 / 06_2 : 98 (98)_x000D_
23 / 07_2 : 89 (89)_x000D_
23 / 08_2 : 106 (106)_x000D_
_x000D_
  TOTAL   : ( 1.602 )</t>
        </r>
      </text>
    </comment>
    <comment ref="AH31" authorId="0" shapeId="0" xr:uid="{312EDA42-4480-4624-944B-6B4C84424985}">
      <text>
        <r>
          <rPr>
            <sz val="10"/>
            <color indexed="81"/>
            <rFont val="Lucida Console"/>
            <family val="3"/>
          </rPr>
          <t>Última movimentação no estoque em 08/2023 quantidade 106.</t>
        </r>
      </text>
    </comment>
    <comment ref="X32" authorId="0" shapeId="0" xr:uid="{7406FCE8-167C-4D81-9817-E3104B8C3263}">
      <text>
        <r>
          <rPr>
            <sz val="10"/>
            <color indexed="81"/>
            <rFont val="Lucida Console"/>
            <family val="3"/>
          </rPr>
          <t>08.11.2005</t>
        </r>
      </text>
    </comment>
    <comment ref="AE32" authorId="0" shapeId="0" xr:uid="{E000B474-804D-4FDB-B768-2BCEB1B90B91}">
      <text>
        <r>
          <rPr>
            <sz val="10"/>
            <color indexed="81"/>
            <rFont val="Courier New"/>
            <family val="3"/>
          </rPr>
          <t>_x000D_
    DESCRIÇÃO DO CÁLCULO_x000D_
Código    : 88.849_x000D_
Corte     : _x000D_
-----------------------------_x000D_
Pendente  : _x000D_
22 / 03_2 : _x000D_
22 / 04_2 : _x000D_
22 / 05_2 :  (corte = 4)_x000D_
22 / 06_2 :  (corte = 1)_x000D_
22 / 07_2 :  (corte = 3)_x000D_
22 / 08_2 :  (corte = 2)_x000D_
22 / 09_2 :  (corte = 6)_x000D_
22 / 10_2 :  (corte = 2)_x000D_
22 / 11_2 :  (corte = 102)_x000D_
22 / 12_2 :  (corte = 2)_x000D_
23 / 01_2 :  (corte = 331)_x000D_
23 / 02_2 :  (corte = 2)_x000D_
23 / 03_2 :  (corte = 1)_x000D_
23 / 04_2 :  (corte = 8)_x000D_
23 / 05_2 :  (corte = 1)_x000D_
23 / 06_2 : _x000D_
23 / 07_2 : _x000D_
23 / 08_2 : _x000D_
_x000D_
    TOTAL : (  )_x000D_
  DIVISOR : 18_x000D_
    MÉDIA : ,00_x000D_
-----------------------------_x000D_
   Valores Desconsiderados_x000D_
-----------------------------_x000D_
22 / 05_2 : 4 (4)_x000D_
22 / 06_2 : 1 (1)_x000D_
22 / 07_2 : 3 (3)_x000D_
22 / 08_2 : 2 (2)_x000D_
22 / 09_2 : 6 (6)_x000D_
22 / 10_2 : 2 (2)_x000D_
22 / 11_2 : 102 (102)_x000D_
22 / 12_2 : 2 (2)_x000D_
23 / 01_2 : 331 (331)_x000D_
23 / 02_2 : 2 (2)_x000D_
23 / 03_2 : 1 (1)_x000D_
23 / 04_2 : 8 (8)_x000D_
23 / 05_2 : 1 (1)_x000D_
_x000D_
  TOTAL   : ( 465 )</t>
        </r>
      </text>
    </comment>
    <comment ref="AH32" authorId="0" shapeId="0" xr:uid="{E633B88B-303F-48D3-AB28-F91076F9E40F}">
      <text>
        <r>
          <rPr>
            <sz val="10"/>
            <color indexed="81"/>
            <rFont val="Lucida Console"/>
            <family val="3"/>
          </rPr>
          <t>Última movimentação no estoque em 05/2023 quantidade 1.</t>
        </r>
      </text>
    </comment>
    <comment ref="X33" authorId="0" shapeId="0" xr:uid="{CCEEF8EF-96AE-4991-98C2-0424671A8BCA}">
      <text>
        <r>
          <rPr>
            <sz val="10"/>
            <color indexed="81"/>
            <rFont val="Lucida Console"/>
            <family val="3"/>
          </rPr>
          <t>01.01.1901</t>
        </r>
      </text>
    </comment>
    <comment ref="AE33" authorId="0" shapeId="0" xr:uid="{F34DFE7F-C2D8-4227-92BC-341440496F53}">
      <text>
        <r>
          <rPr>
            <sz val="10"/>
            <color indexed="81"/>
            <rFont val="Courier New"/>
            <family val="3"/>
          </rPr>
          <t>_x000D_
    DESCRIÇÃO DO CÁLCULO_x000D_
Código    : 64.466_x000D_
Corte     : _x000D_
-----------------------------_x000D_
Pendente  : _x000D_
22 / 03_2 : _x000D_
22 / 04_2 : _x000D_
22 / 05_2 :  (corte = 50)_x000D_
22 / 06_2 : _x000D_
22 / 07_2 : _x000D_
22 / 08_2 : _x000D_
22 / 09_2 : _x000D_
22 / 10_2 : _x000D_
22 / 11_2 : _x000D_
22 / 12_2 :  (corte = 30)_x000D_
23 / 01_2 :  (corte = 115)_x000D_
23 / 02_2 : _x000D_
23 / 03_2 :  (corte = 50)_x000D_
23 / 04_2 : _x000D_
23 / 05_2 : _x000D_
23 / 06_2 : _x000D_
23 / 07_2 : _x000D_
23 / 08_2 : _x000D_
_x000D_
    TOTAL : (  )_x000D_
  DIVISOR : 18_x000D_
    MÉDIA : ,00_x000D_
-----------------------------_x000D_
   Valores Desconsiderados_x000D_
-----------------------------_x000D_
22 / 05_2 : 50 (50)_x000D_
22 / 12_2 : 30 (30)_x000D_
23 / 01_2 : 115 (115)_x000D_
23 / 03_2 : 50 (50)_x000D_
_x000D_
  TOTAL   : ( 245 )</t>
        </r>
      </text>
    </comment>
    <comment ref="AH33" authorId="0" shapeId="0" xr:uid="{899674B0-87EB-4C0C-9F87-D106F9EF415D}">
      <text>
        <r>
          <rPr>
            <sz val="10"/>
            <color indexed="81"/>
            <rFont val="Lucida Console"/>
            <family val="3"/>
          </rPr>
          <t>Última movimentação no estoque em 03/2023 quantidade 50.</t>
        </r>
      </text>
    </comment>
    <comment ref="X34" authorId="0" shapeId="0" xr:uid="{7DA88C5C-BD08-4EC0-AF60-82890CAD239B}">
      <text>
        <r>
          <rPr>
            <sz val="10"/>
            <color indexed="81"/>
            <rFont val="Lucida Console"/>
            <family val="3"/>
          </rPr>
          <t>01.01.1901</t>
        </r>
      </text>
    </comment>
    <comment ref="AE34" authorId="0" shapeId="0" xr:uid="{9EB74751-B0DE-4656-BD3F-F0626A7D784F}">
      <text>
        <r>
          <rPr>
            <sz val="10"/>
            <color indexed="81"/>
            <rFont val="Courier New"/>
            <family val="3"/>
          </rPr>
          <t>_x000D_
    DESCRIÇÃO DO CÁLCULO_x000D_
Código    : 54.032_x000D_
Corte     : _x000D_
-----------------------------_x000D_
Pendente  : _x000D_
22 / 03_2 : _x000D_
22 / 04_2 :  (corte = 50)_x000D_
22 / 05_2 :  (corte = 1420)_x000D_
22 / 06_2 :  (corte = 1370)_x000D_
22 / 07_2 :  (corte = 1080)_x000D_
22 / 08_2 :  (corte = 600)_x000D_
22 / 09_2 :  (corte = 490)_x000D_
22 / 10_2 :  (corte = 1724)_x000D_
22 / 11_2 :  (corte = 1900)_x000D_
22 / 12_2 :  (corte = 2010)_x000D_
23 / 01_2 :  (corte = 850)_x000D_
23 / 02_2 :  (corte = 1890)_x000D_
23 / 03_2 :  (corte = 650)_x000D_
23 / 04_2 :  (corte = 1800)_x000D_
23 / 05_2 : _x000D_
23 / 06_2 : _x000D_
23 / 07_2 : _x000D_
23 / 08_2 :  (corte = 1000)_x000D_
_x000D_
    TOTAL : (  )_x000D_
  DIVISOR : 18_x000D_
    MÉDIA : ,00_x000D_
-----------------------------_x000D_
   Valores Desconsiderados_x000D_
-----------------------------_x000D_
22 / 04_2 : 50 (50)_x000D_
22 / 05_2 : 1.420 (1.420)_x000D_
22 / 06_2 : 1.370 (1.370)_x000D_
22 / 07_2 : 1.080 (1.080)_x000D_
22 / 08_2 : 600 (600)_x000D_
22 / 09_2 : 490 (490)_x000D_
22 / 10_2 : 1.724 (1.724)_x000D_
22 / 11_2 : 1.900 (1.900)_x000D_
22 / 12_2 : 2.010 (2.010)_x000D_
23 / 01_2 : 850 (850)_x000D_
23 / 02_2 : 1.890 (1.890)_x000D_
23 / 03_2 : 650 (650)_x000D_
23 / 04_2 : 1.800 (1.800)_x000D_
23 / 08_2 : 1.000 (1.000)_x000D_
_x000D_
  TOTAL   : ( 16.834 )</t>
        </r>
      </text>
    </comment>
    <comment ref="AH34" authorId="0" shapeId="0" xr:uid="{B87E7220-0A2C-4D70-853B-A5001FE53133}">
      <text>
        <r>
          <rPr>
            <sz val="10"/>
            <color indexed="81"/>
            <rFont val="Lucida Console"/>
            <family val="3"/>
          </rPr>
          <t>Última movimentação no estoque em 08/2023 quantidade 1.000.</t>
        </r>
      </text>
    </comment>
    <comment ref="X35" authorId="0" shapeId="0" xr:uid="{4EA27E6B-4A9D-4345-B4DA-A84C15A8BC54}">
      <text>
        <r>
          <rPr>
            <sz val="10"/>
            <color indexed="81"/>
            <rFont val="Lucida Console"/>
            <family val="3"/>
          </rPr>
          <t>01.01.1901</t>
        </r>
      </text>
    </comment>
    <comment ref="AE35" authorId="0" shapeId="0" xr:uid="{94C35CA7-2DCC-48C0-B5EB-F8FB8032D9FF}">
      <text>
        <r>
          <rPr>
            <sz val="10"/>
            <color indexed="81"/>
            <rFont val="Courier New"/>
            <family val="3"/>
          </rPr>
          <t>_x000D_
    DESCRIÇÃO DO CÁLCULO_x000D_
Código    : 54.029_x000D_
Corte     : _x000D_
-----------------------------_x000D_
Pendente  : _x000D_
22 / 03_2 : _x000D_
22 / 04_2 :  (corte = 50)_x000D_
22 / 05_2 :  (corte = 100)_x000D_
22 / 06_2 :  (corte = 500)_x000D_
22 / 07_2 : _x000D_
22 / 08_2 :  (corte = 100)_x000D_
22 / 09_2 :  (corte = 100)_x000D_
22 / 10_2 : _x000D_
22 / 11_2 : _x000D_
22 / 12_2 :  (corte = 50)_x000D_
23 / 01_2 :  (corte = 100)_x000D_
23 / 02_2 : _x000D_
23 / 03_2 :  (corte = 200)_x000D_
23 / 04_2 :  (corte = 200)_x000D_
23 / 05_2 : _x000D_
23 / 06_2 : _x000D_
23 / 07_2 : _x000D_
23 / 08_2 :  (corte = 1000)_x000D_
_x000D_
    TOTAL : (  )_x000D_
  DIVISOR : 18_x000D_
    MÉDIA : ,00_x000D_
-----------------------------_x000D_
   Valores Desconsiderados_x000D_
-----------------------------_x000D_
22 / 04_2 : 50 (50)_x000D_
22 / 05_2 : 100 (100)_x000D_
22 / 06_2 : 500 (500)_x000D_
22 / 08_2 : 100 (100)_x000D_
22 / 09_2 : 100 (100)_x000D_
22 / 12_2 : 50 (50)_x000D_
23 / 01_2 : 100 (100)_x000D_
23 / 03_2 : 200 (200)_x000D_
23 / 04_2 : 200 (200)_x000D_
23 / 08_2 : 1.000 (1.000)_x000D_
_x000D_
  TOTAL   : ( 2.400 )</t>
        </r>
      </text>
    </comment>
    <comment ref="AH35" authorId="0" shapeId="0" xr:uid="{6ABC2801-FD3B-40A6-AF72-5E5160A148F1}">
      <text>
        <r>
          <rPr>
            <sz val="10"/>
            <color indexed="81"/>
            <rFont val="Lucida Console"/>
            <family val="3"/>
          </rPr>
          <t>Última movimentação no estoque em 08/2023 quantidade 1.000.</t>
        </r>
      </text>
    </comment>
    <comment ref="X36" authorId="0" shapeId="0" xr:uid="{48049024-CC38-42CA-BBD8-332F36EA6A9A}">
      <text>
        <r>
          <rPr>
            <sz val="10"/>
            <color indexed="81"/>
            <rFont val="Lucida Console"/>
            <family val="3"/>
          </rPr>
          <t>01.01.1901</t>
        </r>
      </text>
    </comment>
    <comment ref="AE36" authorId="0" shapeId="0" xr:uid="{462EAB8C-F98A-4F45-9C49-354E595D5B86}">
      <text>
        <r>
          <rPr>
            <sz val="10"/>
            <color indexed="81"/>
            <rFont val="Courier New"/>
            <family val="3"/>
          </rPr>
          <t>_x000D_
    DESCRIÇÃO DO CÁLCULO_x000D_
Código    : 113.611_x000D_
Corte     : _x000D_
-----------------------------_x000D_
Pendente  : 10_x000D_
22 / 03_2 :  (corte = 64)_x000D_
22 / 04_2 :  (corte = 45)_x000D_
22 / 05_2 : _x000D_
22 / 06_2 :  (corte = 81)_x000D_
22 / 07_2 :  (corte = 63)_x000D_
22 / 08_2 :  (corte = 83)_x000D_
22 / 09_2 :  (corte = 188)_x000D_
22 / 10_2 :  (corte = 35)_x000D_
22 / 11_2 : _x000D_
22 / 12_2 : _x000D_
23 / 01_2 : _x000D_
23 / 02_2 : _x000D_
23 / 03_2 : _x000D_
23 / 04_2 : _x000D_
23 / 05_2 : _x000D_
23 / 06_2 : _x000D_
23 / 07_2 : _x000D_
23 / 08_2 : _x000D_
_x000D_
    TOTAL : ( 10 )_x000D_
  DIVISOR : 18_x000D_
    MÉDIA : ,56_x000D_
-----------------------------_x000D_
   Valores Desconsiderados_x000D_
-----------------------------_x000D_
22 / 03_2 : 64 (64)_x000D_
22 / 04_2 : 45 (45)_x000D_
22 / 06_2 : 81 (81)_x000D_
22 / 07_2 : 63 (63)_x000D_
22 / 08_2 : 83 (83)_x000D_
22 / 09_2 : 188 (188)_x000D_
22 / 10_2 : 35 (35)_x000D_
_x000D_
  TOTAL   : ( 559 )</t>
        </r>
      </text>
    </comment>
    <comment ref="AH36" authorId="0" shapeId="0" xr:uid="{9E21A810-5E2E-4BE8-B28D-2672128A03C1}">
      <text>
        <r>
          <rPr>
            <sz val="10"/>
            <color indexed="81"/>
            <rFont val="Lucida Console"/>
            <family val="3"/>
          </rPr>
          <t>Última movimentação no estoque em 10/2022 quantidade 35.</t>
        </r>
      </text>
    </comment>
    <comment ref="X37" authorId="0" shapeId="0" xr:uid="{497D645B-0FD2-4139-AED1-20C2A71F94C2}">
      <text>
        <r>
          <rPr>
            <sz val="10"/>
            <color indexed="81"/>
            <rFont val="Lucida Console"/>
            <family val="3"/>
          </rPr>
          <t>19.05.2022</t>
        </r>
      </text>
    </comment>
    <comment ref="AE37" authorId="0" shapeId="0" xr:uid="{B3532BFA-4991-4BB7-8CBF-92662898BA14}">
      <text>
        <r>
          <rPr>
            <sz val="10"/>
            <color indexed="81"/>
            <rFont val="Courier New"/>
            <family val="3"/>
          </rPr>
          <t>_x000D_
    DESCRIÇÃO DO CÁLCULO_x000D_
Código    : 144.153_x000D_
Corte     : _x000D_
-----------------------------_x000D_
Pendente  : 10_x000D_
22 / 03_2 : _x000D_
22 / 04_2 : _x000D_
22 / 05_2 : _x000D_
22 / 06_2 : _x000D_
22 / 07_2 : _x000D_
22 / 08_2 : _x000D_
22 / 09_2 : _x000D_
22 / 10_2 :  (corte = 5)_x000D_
22 / 11_2 :  (corte = 23)_x000D_
22 / 12_2 :  (corte = 44)_x000D_
23 / 01_2 :  (corte = 104)_x000D_
23 / 02_2 :  (corte = 49)_x000D_
23 / 03_2 :  (corte = 39)_x000D_
23 / 04_2 :  (corte = 73)_x000D_
23 / 05_2 :  (corte = 173)_x000D_
23 / 06_2 :  (corte = 80)_x000D_
23 / 07_2 :  (corte = 40)_x000D_
23 / 08_2 :  (corte = 112)_x000D_
_x000D_
    TOTAL : ( 10 )_x000D_
  DIVISOR : 18_x000D_
    MÉDIA : ,56_x000D_
-----------------------------_x000D_
   Valores Desconsiderados_x000D_
-----------------------------_x000D_
22 / 10_2 : 5 (5)_x000D_
22 / 11_2 : 23 (23)_x000D_
22 / 12_2 : 44 (44)_x000D_
23 / 01_2 : 104 (104)_x000D_
23 / 02_2 : 49 (49)_x000D_
23 / 03_2 : 39 (39)_x000D_
23 / 04_2 : 73 (73)_x000D_
23 / 05_2 : 173 (173)_x000D_
23 / 06_2 : 80 (80)_x000D_
23 / 07_2 : 40 (40)_x000D_
23 / 08_2 : 112 (112)_x000D_
_x000D_
  TOTAL   : ( 742 )</t>
        </r>
      </text>
    </comment>
    <comment ref="AH37" authorId="0" shapeId="0" xr:uid="{1F4E33C2-66FD-4F22-9E6D-E6AD625173CB}">
      <text>
        <r>
          <rPr>
            <sz val="10"/>
            <color indexed="81"/>
            <rFont val="Lucida Console"/>
            <family val="3"/>
          </rPr>
          <t>Última movimentação no estoque em 08/2023 quantidade 112.</t>
        </r>
      </text>
    </comment>
    <comment ref="X38" authorId="0" shapeId="0" xr:uid="{2D82C89A-8CEC-417C-9535-AA3C980E14CC}">
      <text>
        <r>
          <rPr>
            <sz val="10"/>
            <color indexed="81"/>
            <rFont val="Lucida Console"/>
            <family val="3"/>
          </rPr>
          <t>13.06.2019</t>
        </r>
      </text>
    </comment>
    <comment ref="AE38" authorId="0" shapeId="0" xr:uid="{4678AB91-4AC1-4C97-A551-38ADF19335C6}">
      <text>
        <r>
          <rPr>
            <sz val="10"/>
            <color indexed="81"/>
            <rFont val="Courier New"/>
            <family val="3"/>
          </rPr>
          <t>_x000D_
    DESCRIÇÃO DO CÁLCULO_x000D_
Código    : 137.798_x000D_
Corte     : _x000D_
-----------------------------_x000D_
Pendente  : _x000D_
22 / 03_2 : _x000D_
22 / 04_2 :  (corte = 8)_x000D_
22 / 05_2 : _x000D_
22 / 06_2 : _x000D_
22 / 07_2 : _x000D_
22 / 08_2 : _x000D_
22 / 09_2 : _x000D_
22 / 10_2 : _x000D_
22 / 11_2 : _x000D_
22 / 12_2 : _x000D_
23 / 01_2 : _x000D_
23 / 02_2 : _x000D_
23 / 03_2 : _x000D_
23 / 04_2 : _x000D_
23 / 05_2 : _x000D_
23 / 06_2 :  (corte = 1)_x000D_
23 / 07_2 : _x000D_
23 / 08_2 : _x000D_
_x000D_
    TOTAL : (  )_x000D_
  DIVISOR : 18_x000D_
    MÉDIA : ,00_x000D_
-----------------------------_x000D_
   Valores Desconsiderados_x000D_
-----------------------------_x000D_
22 / 04_2 : 8 (8)_x000D_
23 / 06_2 : 1 (1)_x000D_
_x000D_
  TOTAL   : ( 9 )</t>
        </r>
      </text>
    </comment>
    <comment ref="AH38" authorId="0" shapeId="0" xr:uid="{31FB6918-4F87-4038-BA76-2765B4AD14EB}">
      <text>
        <r>
          <rPr>
            <sz val="10"/>
            <color indexed="81"/>
            <rFont val="Lucida Console"/>
            <family val="3"/>
          </rPr>
          <t>Última movimentação no estoque em 06/2023 quantidade 1.</t>
        </r>
      </text>
    </comment>
    <comment ref="X39" authorId="0" shapeId="0" xr:uid="{1EE130D0-25A6-4B2B-8BBE-6BF46D959273}">
      <text>
        <r>
          <rPr>
            <sz val="10"/>
            <color indexed="81"/>
            <rFont val="Lucida Console"/>
            <family val="3"/>
          </rPr>
          <t>01.01.1901</t>
        </r>
      </text>
    </comment>
    <comment ref="AE39" authorId="0" shapeId="0" xr:uid="{BDEBB2B4-A937-4D51-901C-6E3F1DEDF175}">
      <text>
        <r>
          <rPr>
            <sz val="10"/>
            <color indexed="81"/>
            <rFont val="Courier New"/>
            <family val="3"/>
          </rPr>
          <t>_x000D_
    DESCRIÇÃO DO CÁLCULO_x000D_
Código    : 63.991_x000D_
Corte     : _x000D_
-----------------------------_x000D_
Pendente  : 210_x000D_
22 / 03_2 :  (corte = 272)_x000D_
22 / 04_2 :  (corte = 179)_x000D_
22 / 05_2 :  (corte = 191)_x000D_
22 / 06_2 :  (corte = 174)_x000D_
22 / 07_2 :  (corte = 240)_x000D_
22 / 08_2 :  (corte = 249)_x000D_
22 / 09_2 :  (corte = 218)_x000D_
22 / 10_2 :  (corte = 253)_x000D_
22 / 11_2 :  (corte = 307)_x000D_
22 / 12_2 :  (corte = 167)_x000D_
23 / 01_2 :  (corte = 101)_x000D_
23 / 02_2 :  (corte = 215)_x000D_
23 / 03_2 :  (corte = 1319)_x000D_
23 / 04_2 :  (corte = 5)_x000D_
23 / 05_2 :  (corte = 130)_x000D_
23 / 06_2 :  (corte = 271)_x000D_
23 / 07_2 :  (corte = 274)_x000D_
23 / 08_2 :  (corte = 303)_x000D_
_x000D_
    TOTAL : ( 210 )_x000D_
  DIVISOR : 18_x000D_
    MÉDIA : 11,67_x000D_
-----------------------------_x000D_
   Valores Desconsiderados_x000D_
-----------------------------_x000D_
22 / 03_2 : 272 (272)_x000D_
22 / 04_2 : 179 (179)_x000D_
22 / 05_2 : 191 (191)_x000D_
22 / 06_2 : 174 (174)_x000D_
22 / 07_2 : 240 (240)_x000D_
22 / 08_2 : 249 (249)_x000D_
22 / 09_2 : 218 (218)_x000D_
22 / 10_2 : 253 (253)_x000D_
22 / 11_2 : 307 (307)_x000D_
22 / 12_2 : 167 (167)_x000D_
23 / 01_2 : 101 (101)_x000D_
23 / 02_2 : 215 (215)_x000D_
23 / 03_2 : 1.319 (1.319)_x000D_
23 / 04_2 : 5 (5)_x000D_
23 / 05_2 : 130 (130)_x000D_
23 / 06_2 : 271 (271)_x000D_
23 / 07_2 : 274 (274)_x000D_
23 / 08_2 : 303 (303)_x000D_
_x000D_
  TOTAL   : ( 4.868 )</t>
        </r>
      </text>
    </comment>
    <comment ref="AH39" authorId="0" shapeId="0" xr:uid="{332AACD7-F109-4168-A213-1937CB5CFDF0}">
      <text>
        <r>
          <rPr>
            <sz val="10"/>
            <color indexed="81"/>
            <rFont val="Lucida Console"/>
            <family val="3"/>
          </rPr>
          <t>Última movimentação no estoque em 08/2023 quantidade 303.</t>
        </r>
      </text>
    </comment>
    <comment ref="X40" authorId="0" shapeId="0" xr:uid="{C8D93D66-C0A9-431B-8A72-7E427849C604}">
      <text>
        <r>
          <rPr>
            <sz val="10"/>
            <color indexed="81"/>
            <rFont val="Lucida Console"/>
            <family val="3"/>
          </rPr>
          <t>01.01.1901</t>
        </r>
      </text>
    </comment>
    <comment ref="AE40" authorId="0" shapeId="0" xr:uid="{AE5F88E7-7E7A-4F8C-B4EE-16F87FAEC41F}">
      <text>
        <r>
          <rPr>
            <sz val="10"/>
            <color indexed="81"/>
            <rFont val="Courier New"/>
            <family val="3"/>
          </rPr>
          <t>_x000D_
    DESCRIÇÃO DO CÁLCULO_x000D_
Código    : 54.682_x000D_
Corte     : _x000D_
-----------------------------_x000D_
Pendente  : 142_x000D_
22 / 03_2 :  (corte = 209)_x000D_
22 / 04_2 :  (corte = 91)_x000D_
22 / 05_2 :  (corte = 107)_x000D_
22 / 06_2 :  (corte = 133)_x000D_
22 / 07_2 :  (corte = 119)_x000D_
22 / 08_2 :  (corte = 113)_x000D_
22 / 09_2 :  (corte = 100)_x000D_
22 / 10_2 :  (corte = 120)_x000D_
22 / 11_2 :  (corte = 143)_x000D_
22 / 12_2 :  (corte = 81)_x000D_
23 / 01_2 :  (corte = 78)_x000D_
23 / 02_2 :  (corte = 78)_x000D_
23 / 03_2 :  (corte = 3731)_x000D_
23 / 04_2 :  (corte = 84)_x000D_
23 / 05_2 : _x000D_
23 / 06_2 : _x000D_
23 / 07_2 : _x000D_
23 / 08_2 : _x000D_
_x000D_
    TOTAL : ( 142 )_x000D_
  DIVISOR : 18_x000D_
    MÉDIA : 7,89_x000D_
-----------------------------_x000D_
   Valores Desconsiderados_x000D_
-----------------------------_x000D_
22 / 03_2 : 209 (209)_x000D_
22 / 04_2 : 91 (91)_x000D_
22 / 05_2 : 107 (107)_x000D_
22 / 06_2 : 133 (133)_x000D_
22 / 07_2 : 119 (119)_x000D_
22 / 08_2 : 113 (113)_x000D_
22 / 09_2 : 100 (100)_x000D_
22 / 10_2 : 120 (120)_x000D_
22 / 11_2 : 143 (143)_x000D_
22 / 12_2 : 81 (81)_x000D_
23 / 01_2 : 78 (78)_x000D_
23 / 02_2 : 78 (78)_x000D_
23 / 03_2 : 3.731 (3.731)_x000D_
23 / 04_2 : 84 (84)_x000D_
_x000D_
  TOTAL   : ( 5.187 )</t>
        </r>
      </text>
    </comment>
    <comment ref="AH40" authorId="0" shapeId="0" xr:uid="{D7BF2690-1393-444E-BCC2-131DBA11F3F6}">
      <text>
        <r>
          <rPr>
            <sz val="10"/>
            <color indexed="81"/>
            <rFont val="Lucida Console"/>
            <family val="3"/>
          </rPr>
          <t>Última movimentação no estoque em 04/2023 quantidade 84.</t>
        </r>
      </text>
    </comment>
    <comment ref="X41" authorId="0" shapeId="0" xr:uid="{D7567249-267F-4C01-8BAD-5CEF34AC299D}">
      <text>
        <r>
          <rPr>
            <sz val="10"/>
            <color indexed="81"/>
            <rFont val="Lucida Console"/>
            <family val="3"/>
          </rPr>
          <t>21.08.2012</t>
        </r>
      </text>
    </comment>
    <comment ref="AE41" authorId="0" shapeId="0" xr:uid="{6C03C32D-25BD-436E-9296-0BF7D7A2C8A5}">
      <text>
        <r>
          <rPr>
            <sz val="10"/>
            <color indexed="81"/>
            <rFont val="Courier New"/>
            <family val="3"/>
          </rPr>
          <t>_x000D_
    DESCRIÇÃO DO CÁLCULO_x000D_
Código    : 123.618_x000D_
Corte     : _x000D_
-----------------------------_x000D_
Pendente  : _x000D_
22 / 03_2 : _x000D_
22 / 04_2 : _x000D_
22 / 05_2 :  (corte = 2)_x000D_
22 / 06_2 : _x000D_
22 / 07_2 : _x000D_
22 / 08_2 :  (corte = 1)_x000D_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05_2 : 2 (2)_x000D_
22 / 08_2 : 1 (1)_x000D_
_x000D_
  TOTAL   : ( 3 )</t>
        </r>
      </text>
    </comment>
    <comment ref="AH41" authorId="0" shapeId="0" xr:uid="{5435DD51-2728-4402-B457-14B45827A4D1}">
      <text>
        <r>
          <rPr>
            <sz val="10"/>
            <color indexed="81"/>
            <rFont val="Lucida Console"/>
            <family val="3"/>
          </rPr>
          <t>Última movimentação no estoque em 08/2022 quantidade 1.</t>
        </r>
      </text>
    </comment>
    <comment ref="X42" authorId="0" shapeId="0" xr:uid="{CE39870A-D9DF-4E0C-BD4C-A9FBDB24E37F}">
      <text>
        <r>
          <rPr>
            <sz val="10"/>
            <color indexed="81"/>
            <rFont val="Lucida Console"/>
            <family val="3"/>
          </rPr>
          <t>08.11.2005</t>
        </r>
      </text>
    </comment>
    <comment ref="AE42" authorId="0" shapeId="0" xr:uid="{8FD8920E-9F66-4962-879E-01D95CEF2505}">
      <text>
        <r>
          <rPr>
            <sz val="10"/>
            <color indexed="81"/>
            <rFont val="Courier New"/>
            <family val="3"/>
          </rPr>
          <t>_x000D_
    DESCRIÇÃO DO CÁLCULO_x000D_
Código    : 88.856_x000D_
Corte     : _x000D_
-----------------------------_x000D_
Pendente  : _x000D_
22 / 03_2 : _x000D_
22 / 04_2 : _x000D_
22 / 05_2 : _x000D_
22 / 06_2 : _x000D_
22 / 07_2 : _x000D_
22 / 08_2 :  (corte = 15)_x000D_
22 / 09_2 :  (corte = 10)_x000D_
22 / 10_2 :  (corte = 20)_x000D_
22 / 11_2 :  (corte = 85)_x000D_
22 / 12_2 :  (corte = 5)_x000D_
23 / 01_2 :  (corte = 40)_x000D_
23 / 02_2 :  (corte = 10)_x000D_
23 / 03_2 : _x000D_
23 / 04_2 :  (corte = 20)_x000D_
23 / 05_2 : _x000D_
23 / 06_2 :  (corte = 50)_x000D_
23 / 07_2 : _x000D_
23 / 08_2 : _x000D_
_x000D_
    TOTAL : (  )_x000D_
  DIVISOR : 18_x000D_
    MÉDIA : ,00_x000D_
-----------------------------_x000D_
   Valores Desconsiderados_x000D_
-----------------------------_x000D_
22 / 08_2 : 15 (15)_x000D_
22 / 09_2 : 10 (10)_x000D_
22 / 10_2 : 20 (20)_x000D_
22 / 11_2 : 85 (85)_x000D_
22 / 12_2 : 5 (5)_x000D_
23 / 01_2 : 40 (40)_x000D_
23 / 02_2 : 10 (10)_x000D_
23 / 04_2 : 20 (20)_x000D_
23 / 06_2 : 50 (50)_x000D_
_x000D_
  TOTAL   : ( 255 )</t>
        </r>
      </text>
    </comment>
    <comment ref="AH42" authorId="0" shapeId="0" xr:uid="{908798A4-866C-404C-BB04-EEB1C25509A7}">
      <text>
        <r>
          <rPr>
            <sz val="10"/>
            <color indexed="81"/>
            <rFont val="Lucida Console"/>
            <family val="3"/>
          </rPr>
          <t>Última movimentação no estoque em 06/2023 quantidade 50.</t>
        </r>
      </text>
    </comment>
    <comment ref="X43" authorId="0" shapeId="0" xr:uid="{32210D3A-8A6B-45E4-B874-FBBE3E98EAE8}">
      <text>
        <r>
          <rPr>
            <sz val="10"/>
            <color indexed="81"/>
            <rFont val="Lucida Console"/>
            <family val="3"/>
          </rPr>
          <t>01.01.1901</t>
        </r>
      </text>
    </comment>
    <comment ref="AE43" authorId="0" shapeId="0" xr:uid="{4902E318-CF6B-4208-BDC7-B0CB4E872F40}">
      <text>
        <r>
          <rPr>
            <sz val="10"/>
            <color indexed="81"/>
            <rFont val="Courier New"/>
            <family val="3"/>
          </rPr>
          <t>_x000D_
    DESCRIÇÃO DO CÁLCULO_x000D_
Código    : 59.882_x000D_
Corte     : _x000D_
-----------------------------_x000D_
Pendente  : _x000D_
22 / 03_2 :  (corte = 15)_x000D_
22 / 04_2 :  (corte = 58)_x000D_
22 / 05_2 :  (corte = 148)_x000D_
22 / 06_2 :  (corte = 285)_x000D_
22 / 07_2 :  (corte = 95)_x000D_
22 / 08_2 :  (corte = 83)_x000D_
22 / 09_2 :  (corte = 60)_x000D_
22 / 10_2 :  (corte = 12)_x000D_
22 / 11_2 :  (corte = 53)_x000D_
22 / 12_2 :  (corte = 15)_x000D_
23 / 01_2 :  (corte = 152)_x000D_
23 / 02_2 :  (corte = 31)_x000D_
23 / 03_2 :  (corte = 240)_x000D_
23 / 04_2 :  (corte = 75)_x000D_
23 / 05_2 :  (corte = 89)_x000D_
23 / 06_2 :  (corte = 60)_x000D_
23 / 07_2 :  (corte = 15)_x000D_
23 / 08_2 :  (corte = 28)_x000D_
_x000D_
    TOTAL : (  )_x000D_
  DIVISOR : 18_x000D_
    MÉDIA : ,00_x000D_
-----------------------------_x000D_
   Valores Desconsiderados_x000D_
-----------------------------_x000D_
22 / 03_2 : 15 (15)_x000D_
22 / 04_2 : 58 (58)_x000D_
22 / 05_2 : 148 (148)_x000D_
22 / 06_2 : 285 (285)_x000D_
22 / 07_2 : 95 (95)_x000D_
22 / 08_2 : 83 (83)_x000D_
22 / 09_2 : 60 (60)_x000D_
22 / 10_2 : 12 (12)_x000D_
22 / 11_2 : 53 (53)_x000D_
22 / 12_2 : 15 (15)_x000D_
23 / 01_2 : 152 (152)_x000D_
23 / 02_2 : 31 (31)_x000D_
23 / 03_2 : 240 (240)_x000D_
23 / 04_2 : 75 (75)_x000D_
23 / 05_2 : 89 (89)_x000D_
23 / 06_2 : 60 (60)_x000D_
23 / 07_2 : 15 (15)_x000D_
23 / 08_2 : 28 (28)_x000D_
_x000D_
  TOTAL   : ( 1.514 )</t>
        </r>
      </text>
    </comment>
    <comment ref="AH43" authorId="0" shapeId="0" xr:uid="{A0CBE48F-9471-4CBD-9DF7-391C31A2A5F1}">
      <text>
        <r>
          <rPr>
            <sz val="10"/>
            <color indexed="81"/>
            <rFont val="Lucida Console"/>
            <family val="3"/>
          </rPr>
          <t>Última movimentação no estoque em 08/2023 quantidade 28.</t>
        </r>
      </text>
    </comment>
    <comment ref="X44" authorId="0" shapeId="0" xr:uid="{5BE2853A-7CA0-4BDF-85F8-2D5F12C39846}">
      <text>
        <r>
          <rPr>
            <sz val="10"/>
            <color indexed="81"/>
            <rFont val="Lucida Console"/>
            <family val="3"/>
          </rPr>
          <t>01.01.1901</t>
        </r>
      </text>
    </comment>
    <comment ref="AE44" authorId="0" shapeId="0" xr:uid="{F75C1F5C-FD7E-4EA7-AA0A-834402921F8F}">
      <text>
        <r>
          <rPr>
            <sz val="10"/>
            <color indexed="81"/>
            <rFont val="Courier New"/>
            <family val="3"/>
          </rPr>
          <t>_x000D_
    DESCRIÇÃO DO CÁLCULO_x000D_
Código    : 59.942_x000D_
Corte     : _x000D_
-----------------------------_x000D_
Pendente  : _x000D_
22 / 03_2 :  (corte = 38)_x000D_
22 / 04_2 :  (corte = 29)_x000D_
22 / 05_2 :  (corte = 20)_x000D_
22 / 06_2 :  (corte = 59)_x000D_
22 / 07_2 :  (corte = 27)_x000D_
22 / 08_2 :  (corte = 49)_x000D_
22 / 09_2 :  (corte = 5)_x000D_
22 / 10_2 : _x000D_
22 / 11_2 : _x000D_
22 / 12_2 :  (corte = 5)_x000D_
23 / 01_2 :  (corte = 6)_x000D_
23 / 02_2 : _x000D_
23 / 03_2 :  (corte = 39)_x000D_
23 / 04_2 :  (corte = 4)_x000D_
23 / 05_2 :  (corte = 20)_x000D_
23 / 06_2 :  (corte = 9)_x000D_
23 / 07_2 :  (corte = 16)_x000D_
23 / 08_2 :  (corte = 26)_x000D_
_x000D_
    TOTAL : (  )_x000D_
  DIVISOR : 18_x000D_
    MÉDIA : ,00_x000D_
-----------------------------_x000D_
   Valores Desconsiderados_x000D_
-----------------------------_x000D_
22 / 03_2 : 38 (38)_x000D_
22 / 04_2 : 29 (29)_x000D_
22 / 05_2 : 20 (20)_x000D_
22 / 06_2 : 59 (59)_x000D_
22 / 07_2 : 27 (27)_x000D_
22 / 08_2 : 49 (49)_x000D_
22 / 09_2 : 5 (5)_x000D_
22 / 12_2 : 5 (5)_x000D_
23 / 01_2 : 6 (6)_x000D_
23 / 03_2 : 39 (39)_x000D_
23 / 04_2 : 4 (4)_x000D_
23 / 05_2 : 20 (20)_x000D_
23 / 06_2 : 9 (9)_x000D_
23 / 07_2 : 16 (16)_x000D_
23 / 08_2 : 26 (26)_x000D_
_x000D_
  TOTAL   : ( 352 )</t>
        </r>
      </text>
    </comment>
    <comment ref="AH44" authorId="0" shapeId="0" xr:uid="{25D2DC7C-2042-41F5-A3D2-C78B43DAD948}">
      <text>
        <r>
          <rPr>
            <sz val="10"/>
            <color indexed="81"/>
            <rFont val="Lucida Console"/>
            <family val="3"/>
          </rPr>
          <t>Última movimentação no estoque em 08/2023 quantidade 26.</t>
        </r>
      </text>
    </comment>
    <comment ref="X45" authorId="0" shapeId="0" xr:uid="{5FD1DABB-803F-41A3-9D74-7C26055877B1}">
      <text>
        <r>
          <rPr>
            <sz val="10"/>
            <color indexed="81"/>
            <rFont val="Lucida Console"/>
            <family val="3"/>
          </rPr>
          <t>01.01.1901</t>
        </r>
      </text>
    </comment>
    <comment ref="AE45" authorId="0" shapeId="0" xr:uid="{6C8F490E-C35C-4B3B-BA75-B90CCA088BEF}">
      <text>
        <r>
          <rPr>
            <sz val="10"/>
            <color indexed="81"/>
            <rFont val="Courier New"/>
            <family val="3"/>
          </rPr>
          <t>_x000D_
    DESCRIÇÃO DO CÁLCULO_x000D_
Código    : 64.604_x000D_
Corte     : _x000D_
-----------------------------_x000D_
Pendente  : _x000D_
22 / 03_2 :  (corte = 4)_x000D_
22 / 04_2 :  (corte = 4)_x000D_
22 / 05_2 : _x000D_
22 / 06_2 : _x000D_
22 / 07_2 : _x000D_
22 / 08_2 : _x000D_
22 / 09_2 : _x000D_
22 / 10_2 : _x000D_
22 / 11_2 : _x000D_
22 / 12_2 : _x000D_
23 / 01_2 :  (corte = 1)_x000D_
23 / 02_2 :  (corte = 2)_x000D_
23 / 03_2 :  (corte = 30)_x000D_
23 / 04_2 : _x000D_
23 / 05_2 : _x000D_
23 / 06_2 : _x000D_
23 / 07_2 :  (corte = 5)_x000D_
23 / 08_2 :  (corte = 10)_x000D_
_x000D_
    TOTAL : (  )_x000D_
  DIVISOR : 18_x000D_
    MÉDIA : ,00_x000D_
-----------------------------_x000D_
   Valores Desconsiderados_x000D_
-----------------------------_x000D_
22 / 03_2 : 4 (4)_x000D_
22 / 04_2 : 4 (4)_x000D_
23 / 01_2 : 1 (1)_x000D_
23 / 02_2 : 2 (2)_x000D_
23 / 03_2 : 30 (30)_x000D_
23 / 07_2 : 5 (5)_x000D_
23 / 08_2 : 10 (10)_x000D_
_x000D_
  TOTAL   : ( 56 )</t>
        </r>
      </text>
    </comment>
    <comment ref="AH45" authorId="0" shapeId="0" xr:uid="{24F1E173-B8E6-477C-AFA0-CA4FD1859032}">
      <text>
        <r>
          <rPr>
            <sz val="10"/>
            <color indexed="81"/>
            <rFont val="Lucida Console"/>
            <family val="3"/>
          </rPr>
          <t>Última movimentação no estoque em 08/2023 quantidade 10.</t>
        </r>
      </text>
    </comment>
    <comment ref="X46" authorId="0" shapeId="0" xr:uid="{F648E81A-AFD9-4547-A272-F5BC7DAF7E9C}">
      <text>
        <r>
          <rPr>
            <sz val="10"/>
            <color indexed="81"/>
            <rFont val="Lucida Console"/>
            <family val="3"/>
          </rPr>
          <t>01.01.1901</t>
        </r>
      </text>
    </comment>
    <comment ref="AE46" authorId="0" shapeId="0" xr:uid="{DBAE36A0-B558-43C5-8998-F1B4A3FE223C}">
      <text>
        <r>
          <rPr>
            <sz val="10"/>
            <color indexed="81"/>
            <rFont val="Courier New"/>
            <family val="3"/>
          </rPr>
          <t>_x000D_
    DESCRIÇÃO DO CÁLCULO_x000D_
Código    : 64.605_x000D_
Corte     : _x000D_
-----------------------------_x000D_
Pendente  : _x000D_
22 / 03_2 :  (corte = 11)_x000D_
22 / 04_2 :  (corte = 40)_x000D_
22 / 05_2 :  (corte = 117)_x000D_
22 / 06_2 :  (corte = 215)_x000D_
22 / 07_2 :  (corte = 65)_x000D_
22 / 08_2 :  (corte = 30)_x000D_
22 / 09_2 :  (corte = 30)_x000D_
22 / 10_2 :  (corte = 10)_x000D_
22 / 11_2 :  (corte = 31)_x000D_
22 / 12_2 :  (corte = 6)_x000D_
23 / 01_2 :  (corte = 105)_x000D_
23 / 02_2 :  (corte = 13)_x000D_
23 / 03_2 :  (corte = 106)_x000D_
23 / 04_2 :  (corte = 60)_x000D_
23 / 05_2 :  (corte = 46)_x000D_
23 / 06_2 :  (corte = 50)_x000D_
23 / 07_2 :  (corte = 5)_x000D_
23 / 08_2 :  (corte = 7)_x000D_
_x000D_
    TOTAL : (  )_x000D_
  DIVISOR : 18_x000D_
    MÉDIA : ,00_x000D_
-----------------------------_x000D_
   Valores Desconsiderados_x000D_
-----------------------------_x000D_
22 / 03_2 : 11 (11)_x000D_
22 / 04_2 : 40 (40)_x000D_
22 / 05_2 : 117 (117)_x000D_
22 / 06_2 : 215 (215)_x000D_
22 / 07_2 : 65 (65)_x000D_
22 / 08_2 : 30 (30)_x000D_
22 / 09_2 : 30 (30)_x000D_
22 / 10_2 : 10 (10)_x000D_
22 / 11_2 : 31 (31)_x000D_
22 / 12_2 : 6 (6)_x000D_
23 / 01_2 : 105 (105)_x000D_
23 / 02_2 : 13 (13)_x000D_
23 / 03_2 : 106 (106)_x000D_
23 / 04_2 : 60 (60)_x000D_
23 / 05_2 : 46 (46)_x000D_
23 / 06_2 : 50 (50)_x000D_
23 / 07_2 : 5 (5)_x000D_
23 / 08_2 : 7 (7)_x000D_
_x000D_
  TOTAL   : ( 947 )</t>
        </r>
      </text>
    </comment>
    <comment ref="AH46" authorId="0" shapeId="0" xr:uid="{003C91FC-9D1B-4E4D-A227-25F5A4D69FCE}">
      <text>
        <r>
          <rPr>
            <sz val="10"/>
            <color indexed="81"/>
            <rFont val="Lucida Console"/>
            <family val="3"/>
          </rPr>
          <t>Última movimentação no estoque em 08/2023 quantidade 7.</t>
        </r>
      </text>
    </comment>
    <comment ref="X47" authorId="0" shapeId="0" xr:uid="{E7A56C8B-5A84-47C6-B876-646263EBD5F1}">
      <text>
        <r>
          <rPr>
            <sz val="10"/>
            <color indexed="81"/>
            <rFont val="Lucida Console"/>
            <family val="3"/>
          </rPr>
          <t>28.06.2004</t>
        </r>
      </text>
    </comment>
    <comment ref="AE47" authorId="0" shapeId="0" xr:uid="{569C06D3-5581-43A0-B4DA-979B40870E6B}">
      <text>
        <r>
          <rPr>
            <sz val="10"/>
            <color indexed="81"/>
            <rFont val="Courier New"/>
            <family val="3"/>
          </rPr>
          <t>_x000D_
    DESCRIÇÃO DO CÁLCULO_x000D_
Código    : 80.300_x000D_
Corte     : _x000D_
-----------------------------_x000D_
Pendente  : 5_x000D_
22 / 03_2 :  (corte = 5)_x000D_
22 / 04_2 :  (corte = 6)_x000D_
22 / 05_2 :  (corte = 3)_x000D_
22 / 06_2 :  (corte = 25)_x000D_
22 / 07_2 :  (corte = 35)_x000D_
22 / 08_2 :  (corte = 21)_x000D_
22 / 09_2 : _x000D_
22 / 10_2 :  (corte = 11)_x000D_
22 / 11_2 :  (corte = 3)_x000D_
22 / 12_2 :  (corte = 14)_x000D_
23 / 01_2 :  (corte = 7)_x000D_
23 / 02_2 :  (corte = 1)_x000D_
23 / 03_2 :  (corte = 9)_x000D_
23 / 04_2 :  (corte = 1)_x000D_
23 / 05_2 : _x000D_
23 / 06_2 :  (corte = 4)_x000D_
23 / 07_2 : _x000D_
23 / 08_2 : _x000D_
_x000D_
    TOTAL : ( 5 )_x000D_
  DIVISOR : 18_x000D_
    MÉDIA : ,28_x000D_
-----------------------------_x000D_
   Valores Desconsiderados_x000D_
-----------------------------_x000D_
22 / 03_2 : 5 (5)_x000D_
22 / 04_2 : 6 (6)_x000D_
22 / 05_2 : 3 (3)_x000D_
22 / 06_2 : 25 (25)_x000D_
22 / 07_2 : 35 (35)_x000D_
22 / 08_2 : 21 (21)_x000D_
22 / 10_2 : 11 (11)_x000D_
22 / 11_2 : 3 (3)_x000D_
22 / 12_2 : 14 (14)_x000D_
23 / 01_2 : 7 (7)_x000D_
23 / 02_2 : 1 (1)_x000D_
23 / 03_2 : 9 (9)_x000D_
23 / 04_2 : 1 (1)_x000D_
23 / 06_2 : 4 (4)_x000D_
_x000D_
  TOTAL   : ( 145 )</t>
        </r>
      </text>
    </comment>
    <comment ref="AH47" authorId="0" shapeId="0" xr:uid="{33F8EB3C-71EB-41AA-B6FB-01E47BFECDFB}">
      <text>
        <r>
          <rPr>
            <sz val="10"/>
            <color indexed="81"/>
            <rFont val="Lucida Console"/>
            <family val="3"/>
          </rPr>
          <t>Última movimentação no estoque em 06/2023 quantidade 4.</t>
        </r>
      </text>
    </comment>
    <comment ref="X48" authorId="0" shapeId="0" xr:uid="{5F75E476-BEFB-4A25-AE3D-9A28290A83CE}">
      <text>
        <r>
          <rPr>
            <sz val="10"/>
            <color indexed="81"/>
            <rFont val="Lucida Console"/>
            <family val="3"/>
          </rPr>
          <t>01.01.1901</t>
        </r>
      </text>
    </comment>
    <comment ref="AE48" authorId="0" shapeId="0" xr:uid="{BA2BE989-B298-4FAE-824B-A0B7F8BC7D2E}">
      <text>
        <r>
          <rPr>
            <sz val="10"/>
            <color indexed="81"/>
            <rFont val="Courier New"/>
            <family val="3"/>
          </rPr>
          <t>_x000D_
    DESCRIÇÃO DO CÁLCULO_x000D_
Código    : 34.801_x000D_
Corte     : _x000D_
-----------------------------_x000D_
Pendente  : _x000D_
22 / 03_2 :  (corte = 552)_x000D_
22 / 04_2 :  (corte = 315)_x000D_
22 / 05_2 :  (corte = 100)_x000D_
22 / 06_2 : _x000D_
22 / 07_2 :  (corte = 210)_x000D_
22 / 08_2 :  (corte = 380)_x000D_
22 / 09_2 :  (corte = 180)_x000D_
22 / 10_2 :  (corte = 20)_x000D_
22 / 11_2 : _x000D_
22 / 12_2 :  (corte = 180)_x000D_
23 / 01_2 :  (corte = 890)_x000D_
23 / 02_2 :  (corte = 10)_x000D_
23 / 03_2 : _x000D_
23 / 04_2 :  (corte = 432)_x000D_
23 / 05_2 :  (corte = 432)_x000D_
23 / 06_2 :  (corte = 80)_x000D_
23 / 07_2 :  (corte = 276)_x000D_
23 / 08_2 :  (corte = 532)_x000D_
_x000D_
    TOTAL : (  )_x000D_
  DIVISOR : 18_x000D_
    MÉDIA : ,00_x000D_
-----------------------------_x000D_
   Valores Desconsiderados_x000D_
-----------------------------_x000D_
22 / 03_2 : 552 (552)_x000D_
22 / 04_2 : 315 (315)_x000D_
22 / 05_2 : 100 (100)_x000D_
22 / 07_2 : 210 (210)_x000D_
22 / 08_2 : 380 (380)_x000D_
22 / 09_2 : 180 (180)_x000D_
22 / 10_2 : 20 (20)_x000D_
22 / 12_2 : 180 (180)_x000D_
23 / 01_2 : 890 (890)_x000D_
23 / 02_2 : 10 (10)_x000D_
23 / 04_2 : 432 (432)_x000D_
23 / 05_2 : 432 (432)_x000D_
23 / 06_2 : 80 (80)_x000D_
23 / 07_2 : 276 (276)_x000D_
23 / 08_2 : 532 (532)_x000D_
_x000D_
  TOTAL   : ( 4.589 )</t>
        </r>
      </text>
    </comment>
    <comment ref="AH48" authorId="0" shapeId="0" xr:uid="{639B6D21-2E38-449A-B883-06E08C097863}">
      <text>
        <r>
          <rPr>
            <sz val="10"/>
            <color indexed="81"/>
            <rFont val="Lucida Console"/>
            <family val="3"/>
          </rPr>
          <t>Última movimentação no estoque em 08/2023 quantidade 532.</t>
        </r>
      </text>
    </comment>
    <comment ref="X49" authorId="0" shapeId="0" xr:uid="{59EB67F9-DB2C-4C0D-8057-CBCCBCA408E9}">
      <text>
        <r>
          <rPr>
            <sz val="10"/>
            <color indexed="81"/>
            <rFont val="Lucida Console"/>
            <family val="3"/>
          </rPr>
          <t>01.01.1901</t>
        </r>
      </text>
    </comment>
    <comment ref="AE49" authorId="0" shapeId="0" xr:uid="{5FF7646E-5396-4931-BCAB-3EBD1F1AD938}">
      <text>
        <r>
          <rPr>
            <sz val="10"/>
            <color indexed="81"/>
            <rFont val="Courier New"/>
            <family val="3"/>
          </rPr>
          <t>_x000D_
    DESCRIÇÃO DO CÁLCULO_x000D_
Código    : 24.371_x000D_
Corte     : _x000D_
-----------------------------_x000D_
Pendente  : _x000D_
22 / 03_2 :  (corte = 530)_x000D_
22 / 04_2 :  (corte = 2602)_x000D_
22 / 05_2 :  (corte = 4546)_x000D_
22 / 06_2 :  (corte = 4872)_x000D_
22 / 07_2 :  (corte = 3524)_x000D_
22 / 08_2 :  (corte = 4038)_x000D_
22 / 09_2 :  (corte = 1038)_x000D_
22 / 10_2 :  (corte = 2330)_x000D_
22 / 11_2 :  (corte = 1458)_x000D_
22 / 12_2 :  (corte = 1108)_x000D_
23 / 01_2 :  (corte = 876)_x000D_
23 / 02_2 :  (corte = 2394)_x000D_
23 / 03_2 :  (corte = 3722)_x000D_
23 / 04_2 :  (corte = 4608)_x000D_
23 / 05_2 :  (corte = 5184)_x000D_
23 / 06_2 :  (corte = 2334)_x000D_
23 / 07_2 :  (corte = 1068)_x000D_
23 / 08_2 :  (corte = 2160)_x000D_
_x000D_
    TOTAL : (  )_x000D_
  DIVISOR : 18_x000D_
    MÉDIA : ,00_x000D_
-----------------------------_x000D_
   Valores Desconsiderados_x000D_
-----------------------------_x000D_
22 / 03_2 : 530 (530)_x000D_
22 / 04_2 : 2.602 (2.602)_x000D_
22 / 05_2 : 4.546 (4.546)_x000D_
22 / 06_2 : 4.872 (4.872)_x000D_
22 / 07_2 : 3.524 (3.524)_x000D_
22 / 08_2 : 4.038 (4.038)_x000D_
22 / 09_2 : 1.038 (1.038)_x000D_
22 / 10_2 : 2.330 (2.330)_x000D_
22 / 11_2 : 1.458 (1.458)_x000D_
22 / 12_2 : 1.108 (1.108)_x000D_
23 / 01_2 : 876 (876)_x000D_
23 / 02_2 : 2.394 (2.394)_x000D_
23 / 03_2 : 3.722 (3.722)_x000D_
23 / 04_2 : 4.608 (4.608)_x000D_
23 / 05_2 : 5.184 (5.184)_x000D_
23 / 06_2 : 2.334 (2.334)_x000D_
23 / 07_2 : 1.068 (1.068)_x000D_
23 / 08_2 : 2.160 (2.160)_x000D_
_x000D_
  TOTAL   : ( 48.392 )</t>
        </r>
      </text>
    </comment>
    <comment ref="AH49" authorId="0" shapeId="0" xr:uid="{5C407F91-53DA-4581-A393-D454CD92374C}">
      <text>
        <r>
          <rPr>
            <sz val="10"/>
            <color indexed="81"/>
            <rFont val="Lucida Console"/>
            <family val="3"/>
          </rPr>
          <t>Última movimentação no estoque em 08/2023 quantidade 2.160.</t>
        </r>
      </text>
    </comment>
    <comment ref="X50" authorId="0" shapeId="0" xr:uid="{ACB6BF07-9275-48E9-861F-29C30AD56B1B}">
      <text>
        <r>
          <rPr>
            <sz val="10"/>
            <color indexed="81"/>
            <rFont val="Lucida Console"/>
            <family val="3"/>
          </rPr>
          <t>01.01.1901</t>
        </r>
      </text>
    </comment>
    <comment ref="AE50" authorId="0" shapeId="0" xr:uid="{1EA4F550-ACA5-467F-BE23-7D94AF0F9332}">
      <text>
        <r>
          <rPr>
            <sz val="10"/>
            <color indexed="81"/>
            <rFont val="Courier New"/>
            <family val="3"/>
          </rPr>
          <t>_x000D_
    DESCRIÇÃO DO CÁLCULO_x000D_
Código    : 32.534_x000D_
Corte     : _x000D_
-----------------------------_x000D_
Pendente  : _x000D_
22 / 03_2 :  (corte = 500)_x000D_
22 / 04_2 : _x000D_
22 / 05_2 :  (corte = 1550)_x000D_
22 / 06_2 :  (corte = 200)_x000D_
22 / 07_2 : _x000D_
22 / 08_2 :  (corte = 150)_x000D_
22 / 09_2 : _x000D_
22 / 10_2 : _x000D_
22 / 11_2 :  (corte = 1540)_x000D_
22 / 12_2 :  (corte = 670)_x000D_
23 / 01_2 :  (corte = 25)_x000D_
23 / 02_2 :  (corte = 80)_x000D_
23 / 03_2 :  (corte = 364)_x000D_
23 / 04_2 :  (corte = 432)_x000D_
23 / 05_2 : _x000D_
23 / 06_2 :  (corte = 296)_x000D_
23 / 07_2 : _x000D_
23 / 08_2 : _x000D_
_x000D_
    TOTAL : (  )_x000D_
  DIVISOR : 18_x000D_
    MÉDIA : ,00_x000D_
-----------------------------_x000D_
   Valores Desconsiderados_x000D_
-----------------------------_x000D_
22 / 03_2 : 500 (500)_x000D_
22 / 05_2 : 1.550 (1.550)_x000D_
22 / 06_2 : 200 (200)_x000D_
22 / 08_2 : 150 (150)_x000D_
22 / 11_2 : 1.540 (1.540)_x000D_
22 / 12_2 : 670 (670)_x000D_
23 / 01_2 : 25 (25)_x000D_
23 / 02_2 : 80 (80)_x000D_
23 / 03_2 : 364 (364)_x000D_
23 / 04_2 : 432 (432)_x000D_
23 / 06_2 : 296 (296)_x000D_
_x000D_
  TOTAL   : ( 5.807 )</t>
        </r>
      </text>
    </comment>
    <comment ref="AH50" authorId="0" shapeId="0" xr:uid="{B8B121BB-C045-45A3-8F0D-201DD14BE114}">
      <text>
        <r>
          <rPr>
            <sz val="10"/>
            <color indexed="81"/>
            <rFont val="Lucida Console"/>
            <family val="3"/>
          </rPr>
          <t>Última movimentação no estoque em 06/2023 quantidade 296.</t>
        </r>
      </text>
    </comment>
    <comment ref="X51" authorId="0" shapeId="0" xr:uid="{EA434467-828A-4979-96B0-A848759E20B0}">
      <text>
        <r>
          <rPr>
            <sz val="10"/>
            <color indexed="81"/>
            <rFont val="Lucida Console"/>
            <family val="3"/>
          </rPr>
          <t>01.01.1901</t>
        </r>
      </text>
    </comment>
    <comment ref="AE51" authorId="0" shapeId="0" xr:uid="{37FD0CA5-73A8-4F8D-8C89-9CEC3D0A6745}">
      <text>
        <r>
          <rPr>
            <sz val="10"/>
            <color indexed="81"/>
            <rFont val="Courier New"/>
            <family val="3"/>
          </rPr>
          <t>_x000D_
    DESCRIÇÃO DO CÁLCULO_x000D_
Código    : 69.222_x000D_
Corte     : _x000D_
-----------------------------_x000D_
Pendente  : 1.043_x000D_
22 / 03_2 :  (corte = 451)_x000D_
22 / 04_2 :  (corte = 391)_x000D_
22 / 05_2 :  (corte = 347)_x000D_
22 / 06_2 :  (corte = 404)_x000D_
22 / 07_2 :  (corte = 369)_x000D_
22 / 08_2 :  (corte = 800)_x000D_
22 / 09_2 :  (corte = 329)_x000D_
22 / 10_2 :  (corte = 317)_x000D_
22 / 11_2 :  (corte = 248)_x000D_
22 / 12_2 : _x000D_
23 / 01_2 : _x000D_
23 / 02_2 : _x000D_
23 / 03_2 :  (corte = 649)_x000D_
23 / 04_2 :  (corte = 519)_x000D_
23 / 05_2 :  (corte = 587)_x000D_
23 / 06_2 :  (corte = 730)_x000D_
23 / 07_2 :  (corte = 518)_x000D_
23 / 08_2 :  (corte = 5)_x000D_
_x000D_
    TOTAL : ( 1.043 )_x000D_
  DIVISOR : 18_x000D_
    MÉDIA : 57,94_x000D_
-----------------------------_x000D_
   Valores Desconsiderados_x000D_
-----------------------------_x000D_
22 / 03_2 : 451 (451)_x000D_
22 / 04_2 : 391 (391)_x000D_
22 / 05_2 : 347 (347)_x000D_
22 / 06_2 : 404 (404)_x000D_
22 / 07_2 : 369 (369)_x000D_
22 / 08_2 : 800 (800)_x000D_
22 / 09_2 : 329 (329)_x000D_
22 / 10_2 : 317 (317)_x000D_
22 / 11_2 : 248 (248)_x000D_
23 / 03_2 : 649 (649)_x000D_
23 / 04_2 : 519 (519)_x000D_
23 / 05_2 : 587 (587)_x000D_
23 / 06_2 : 730 (730)_x000D_
23 / 07_2 : 518 (518)_x000D_
23 / 08_2 : 5 (5)_x000D_
_x000D_
  TOTAL   : ( 6.664 )</t>
        </r>
      </text>
    </comment>
    <comment ref="AH51" authorId="0" shapeId="0" xr:uid="{B346FD7D-6C45-4B3D-B1F1-A0AC25CF8789}">
      <text>
        <r>
          <rPr>
            <sz val="10"/>
            <color indexed="81"/>
            <rFont val="Lucida Console"/>
            <family val="3"/>
          </rPr>
          <t>Última movimentação no estoque em 08/2023 quantidade 5.</t>
        </r>
      </text>
    </comment>
    <comment ref="X52" authorId="0" shapeId="0" xr:uid="{5A730CC3-7B15-4E14-9FBD-333E14AED773}">
      <text>
        <r>
          <rPr>
            <sz val="10"/>
            <color indexed="81"/>
            <rFont val="Lucida Console"/>
            <family val="3"/>
          </rPr>
          <t>01.01.1901</t>
        </r>
      </text>
    </comment>
    <comment ref="AE52" authorId="0" shapeId="0" xr:uid="{3701D5C7-D428-4DB2-8F25-868A9739E6DA}">
      <text>
        <r>
          <rPr>
            <sz val="10"/>
            <color indexed="81"/>
            <rFont val="Courier New"/>
            <family val="3"/>
          </rPr>
          <t>_x000D_
    DESCRIÇÃO DO CÁLCULO_x000D_
Código    : 59.074_x000D_
Corte     : _x000D_
-----------------------------_x000D_
Pendente  : 202_x000D_
22 / 03_2 :  (corte = 194)_x000D_
22 / 04_2 :  (corte = 116)_x000D_
22 / 05_2 :  (corte = 123)_x000D_
22 / 06_2 :  (corte = 104)_x000D_
22 / 07_2 :  (corte = 99)_x000D_
22 / 08_2 :  (corte = 148)_x000D_
22 / 09_2 :  (corte = 143)_x000D_
22 / 10_2 :  (corte = 110)_x000D_
22 / 11_2 :  (corte = 130)_x000D_
22 / 12_2 :  (corte = 421)_x000D_
23 / 01_2 :  (corte = 115)_x000D_
23 / 02_2 :  (corte = 117)_x000D_
23 / 03_2 :  (corte = 173)_x000D_
23 / 04_2 :  (corte = 343)_x000D_
23 / 05_2 :  (corte = 39)_x000D_
23 / 06_2 : _x000D_
23 / 07_2 : _x000D_
23 / 08_2 : _x000D_
_x000D_
    TOTAL : ( 202 )_x000D_
  DIVISOR : 18_x000D_
    MÉDIA : 11,22_x000D_
-----------------------------_x000D_
   Valores Desconsiderados_x000D_
-----------------------------_x000D_
22 / 03_2 : 194 (194)_x000D_
22 / 04_2 : 116 (116)_x000D_
22 / 05_2 : 123 (123)_x000D_
22 / 06_2 : 104 (104)_x000D_
22 / 07_2 : 99 (99)_x000D_
22 / 08_2 : 148 (148)_x000D_
22 / 09_2 : 143 (143)_x000D_
22 / 10_2 : 110 (110)_x000D_
22 / 11_2 : 130 (130)_x000D_
22 / 12_2 : 421 (421)_x000D_
23 / 01_2 : 115 (115)_x000D_
23 / 02_2 : 117 (117)_x000D_
23 / 03_2 : 173 (173)_x000D_
23 / 04_2 : 343 (343)_x000D_
23 / 05_2 : 39 (39)_x000D_
_x000D_
  TOTAL   : ( 2.375 )</t>
        </r>
      </text>
    </comment>
    <comment ref="AH52" authorId="0" shapeId="0" xr:uid="{19534CB3-722C-4D96-B167-BE4343B3D4E1}">
      <text>
        <r>
          <rPr>
            <sz val="10"/>
            <color indexed="81"/>
            <rFont val="Lucida Console"/>
            <family val="3"/>
          </rPr>
          <t>Última movimentação no estoque em 05/2023 quantidade 39.</t>
        </r>
      </text>
    </comment>
    <comment ref="X53" authorId="0" shapeId="0" xr:uid="{04C3B6F1-D063-4C83-A67A-0C535443E672}">
      <text>
        <r>
          <rPr>
            <sz val="10"/>
            <color indexed="81"/>
            <rFont val="Lucida Console"/>
            <family val="3"/>
          </rPr>
          <t>19.03.2004</t>
        </r>
      </text>
    </comment>
    <comment ref="AE53" authorId="0" shapeId="0" xr:uid="{CA1555D8-E08A-487E-A19E-4AEAF5E89B1D}">
      <text>
        <r>
          <rPr>
            <sz val="10"/>
            <color indexed="81"/>
            <rFont val="Courier New"/>
            <family val="3"/>
          </rPr>
          <t>_x000D_
    DESCRIÇÃO DO CÁLCULO_x000D_
Código    : 77.819_x000D_
Corte     : _x000D_
-----------------------------_x000D_
Pendente  : _x000D_
22 / 03_2 :  (corte = 297)_x000D_
22 / 04_2 :  (corte = 273)_x000D_
22 / 05_2 :  (corte = 281)_x000D_
22 / 06_2 :  (corte = 319)_x000D_
22 / 07_2 :  (corte = 267)_x000D_
22 / 08_2 :  (corte = 302)_x000D_
22 / 09_2 :  (corte = 265)_x000D_
22 / 10_2 :  (corte = 258)_x000D_
22 / 11_2 :  (corte = 261)_x000D_
22 / 12_2 :  (corte = 208)_x000D_
23 / 01_2 :  (corte = 61)_x000D_
23 / 02_2 :  (corte = 194)_x000D_
23 / 03_2 :  (corte = 380)_x000D_
23 / 04_2 :  (corte = 194)_x000D_
23 / 05_2 :  (corte = 286)_x000D_
23 / 06_2 :  (corte = 250)_x000D_
23 / 07_2 :  (corte = 233)_x000D_
23 / 08_2 :  (corte = 261)_x000D_
_x000D_
    TOTAL : (  )_x000D_
  DIVISOR : 18_x000D_
    MÉDIA : ,00_x000D_
-----------------------------_x000D_
   Valores Desconsiderados_x000D_
-----------------------------_x000D_
22 / 03_2 : 297 (297)_x000D_
22 / 04_2 : 273 (273)_x000D_
22 / 05_2 : 281 (281)_x000D_
22 / 06_2 : 319 (319)_x000D_
22 / 07_2 : 267 (267)_x000D_
22 / 08_2 : 302 (302)_x000D_
22 / 09_2 : 265 (265)_x000D_
22 / 10_2 : 258 (258)_x000D_
22 / 11_2 : 261 (261)_x000D_
22 / 12_2 : 208 (208)_x000D_
23 / 01_2 : 61 (61)_x000D_
23 / 02_2 : 194 (194)_x000D_
23 / 03_2 : 380 (380)_x000D_
23 / 04_2 : 194 (194)_x000D_
23 / 05_2 : 286 (286)_x000D_
23 / 06_2 : 250 (250)_x000D_
23 / 07_2 : 233 (233)_x000D_
23 / 08_2 : 261 (261)_x000D_
_x000D_
  TOTAL   : ( 4.590 )</t>
        </r>
      </text>
    </comment>
    <comment ref="AH53" authorId="0" shapeId="0" xr:uid="{CBE06680-B0DC-4A3B-8052-E4728EB05FAB}">
      <text>
        <r>
          <rPr>
            <sz val="10"/>
            <color indexed="81"/>
            <rFont val="Lucida Console"/>
            <family val="3"/>
          </rPr>
          <t>Última movimentação no estoque em 08/2023 quantidade 261.</t>
        </r>
      </text>
    </comment>
    <comment ref="X54" authorId="0" shapeId="0" xr:uid="{3969749A-D620-457F-9546-CE7298A012E4}">
      <text>
        <r>
          <rPr>
            <sz val="10"/>
            <color indexed="81"/>
            <rFont val="Lucida Console"/>
            <family val="3"/>
          </rPr>
          <t>12.09.2019</t>
        </r>
      </text>
    </comment>
    <comment ref="AE54" authorId="0" shapeId="0" xr:uid="{5935CE2A-F296-4441-B6E0-D2CB2CF3E674}">
      <text>
        <r>
          <rPr>
            <sz val="10"/>
            <color indexed="81"/>
            <rFont val="Courier New"/>
            <family val="3"/>
          </rPr>
          <t>_x000D_
    DESCRIÇÃO DO CÁLCULO_x000D_
Código    : 138.451_x000D_
Corte     : _x000D_
-----------------------------_x000D_
Pendente  : 520_x000D_
22 / 03_2 :  (corte = 2792)_x000D_
22 / 04_2 :  (corte = 2192)_x000D_
22 / 05_2 :  (corte = 2076)_x000D_
22 / 06_2 :  (corte = 2415)_x000D_
22 / 07_2 :  (corte = 2557)_x000D_
22 / 08_2 :  (corte = 2180)_x000D_
22 / 09_2 :  (corte = 2769)_x000D_
22 / 10_2 :  (corte = 2397)_x000D_
22 / 11_2 :  (corte = 3300)_x000D_
22 / 12_2 :  (corte = 2043)_x000D_
23 / 01_2 :  (corte = 1044)_x000D_
23 / 02_2 :  (corte = 1461)_x000D_
23 / 03_2 :  (corte = 22155)_x000D_
23 / 04_2 :  (corte = 2348)_x000D_
23 / 05_2 :  (corte = 1907)_x000D_
23 / 06_2 :  (corte = 2256)_x000D_
23 / 07_2 :  (corte = 1955)_x000D_
23 / 08_2 :  (corte = 2629)_x000D_
_x000D_
    TOTAL : ( 520 )_x000D_
  DIVISOR : 18_x000D_
    MÉDIA : 28,89_x000D_
-----------------------------_x000D_
   Valores Desconsiderados_x000D_
-----------------------------_x000D_
22 / 03_2 : 2.792 (2.792)_x000D_
22 / 04_2 : 2.192 (2.192)_x000D_
22 / 05_2 : 2.076 (2.076)_x000D_
22 / 06_2 : 2.415 (2.415)_x000D_
22 / 07_2 : 2.557 (2.557)_x000D_
22 / 08_2 : 2.180 (2.180)_x000D_
22 / 09_2 : 2.769 (2.769)_x000D_
22 / 10_2 : 2.397 (2.397)_x000D_
22 / 11_2 : 3.300 (3.300)_x000D_
22 / 12_2 : 2.043 (2.043)_x000D_
23 / 01_2 : 1.044 (1.044)_x000D_
23 / 02_2 : 1.461 (1.461)_x000D_
23 / 03_2 : 22.155 (22.155)_x000D_
23 / 04_2 : 2.348 (2.348)_x000D_
23 / 05_2 : 1.907 (1.907)_x000D_
23 / 06_2 : 2.256 (2.256)_x000D_
23 / 07_2 : 1.955 (1.955)_x000D_
23 / 08_2 : 2.629 (2.629)_x000D_
_x000D_
  TOTAL   : ( 60.476 )</t>
        </r>
      </text>
    </comment>
    <comment ref="AH54" authorId="0" shapeId="0" xr:uid="{4E1279BB-217B-4AA7-85F6-BAB6198B4F1A}">
      <text>
        <r>
          <rPr>
            <sz val="10"/>
            <color indexed="81"/>
            <rFont val="Lucida Console"/>
            <family val="3"/>
          </rPr>
          <t>Última movimentação no estoque em 08/2023 quantidade 2.629.</t>
        </r>
      </text>
    </comment>
    <comment ref="X55" authorId="0" shapeId="0" xr:uid="{3F924D28-EC10-4512-860E-7F862D5CF389}">
      <text>
        <r>
          <rPr>
            <sz val="10"/>
            <color indexed="81"/>
            <rFont val="Lucida Console"/>
            <family val="3"/>
          </rPr>
          <t>17.04.2019</t>
        </r>
      </text>
    </comment>
    <comment ref="AE55" authorId="0" shapeId="0" xr:uid="{429DAAAD-CCD7-45C4-A9A0-DB5EB31FC716}">
      <text>
        <r>
          <rPr>
            <sz val="10"/>
            <color indexed="81"/>
            <rFont val="Courier New"/>
            <family val="3"/>
          </rPr>
          <t>_x000D_
    DESCRIÇÃO DO CÁLCULO_x000D_
Código    : 136.837_x000D_
Corte     : _x000D_
-----------------------------_x000D_
Pendente  : _x000D_
22 / 03_2 : _x000D_
22 / 04_2 : _x000D_
22 / 05_2 : _x000D_
22 / 06_2 :  (corte = 2)_x000D_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06_2 : 2 (2)_x000D_
_x000D_
  TOTAL   : ( 2 )</t>
        </r>
      </text>
    </comment>
    <comment ref="AH55" authorId="0" shapeId="0" xr:uid="{F35376F2-1C6E-4E14-AEB7-B6513F7DD7EA}">
      <text>
        <r>
          <rPr>
            <sz val="10"/>
            <color indexed="81"/>
            <rFont val="Lucida Console"/>
            <family val="3"/>
          </rPr>
          <t>Última movimentação no estoque em 06/2022 quantidade 2.</t>
        </r>
      </text>
    </comment>
    <comment ref="X56" authorId="0" shapeId="0" xr:uid="{60BD47C6-F808-41E2-B06F-561359C47E1B}">
      <text>
        <r>
          <rPr>
            <sz val="10"/>
            <color indexed="81"/>
            <rFont val="Lucida Console"/>
            <family val="3"/>
          </rPr>
          <t>17.04.2019</t>
        </r>
      </text>
    </comment>
    <comment ref="AE56" authorId="0" shapeId="0" xr:uid="{61F515A3-3065-4584-913A-69F694A4D2A5}">
      <text>
        <r>
          <rPr>
            <sz val="10"/>
            <color indexed="81"/>
            <rFont val="Courier New"/>
            <family val="3"/>
          </rPr>
          <t>_x000D_
    DESCRIÇÃO DO CÁLCULO_x000D_
Código    : 136.841_x000D_
Corte     : _x000D_
-----------------------------_x000D_
Pendente  : _x000D_
22 / 03_2 :  (corte = 1)_x000D_
22 / 04_2 : _x000D_
22 / 05_2 : _x000D_
22 / 06_2 : _x000D_
22 / 07_2 : _x000D_
22 / 08_2 : _x000D_
22 / 09_2 : _x000D_
22 / 10_2 : _x000D_
22 / 11_2 : _x000D_
22 / 12_2 : _x000D_
23 / 01_2 : _x000D_
23 / 02_2 : _x000D_
23 / 03_2 :  (corte = 1)_x000D_
23 / 04_2 : _x000D_
23 / 05_2 : _x000D_
23 / 06_2 : _x000D_
23 / 07_2 : _x000D_
23 / 08_2 : _x000D_
_x000D_
    TOTAL : (  )_x000D_
  DIVISOR : 18_x000D_
    MÉDIA : ,00_x000D_
-----------------------------_x000D_
   Valores Desconsiderados_x000D_
-----------------------------_x000D_
22 / 03_2 : 1 (1)_x000D_
23 / 03_2 : 1 (1)_x000D_
_x000D_
  TOTAL   : ( 2 )</t>
        </r>
      </text>
    </comment>
    <comment ref="AH56" authorId="0" shapeId="0" xr:uid="{6CEBF162-3BA1-4549-A50D-ADF91531E801}">
      <text>
        <r>
          <rPr>
            <sz val="10"/>
            <color indexed="81"/>
            <rFont val="Lucida Console"/>
            <family val="3"/>
          </rPr>
          <t>Última movimentação no estoque em 03/2023 quantidade 1.</t>
        </r>
      </text>
    </comment>
    <comment ref="X57" authorId="0" shapeId="0" xr:uid="{9D24AED8-0961-4B0A-8224-D7BBD2C838C3}">
      <text>
        <r>
          <rPr>
            <sz val="10"/>
            <color indexed="81"/>
            <rFont val="Lucida Console"/>
            <family val="3"/>
          </rPr>
          <t>17.04.2019</t>
        </r>
      </text>
    </comment>
    <comment ref="AE57" authorId="0" shapeId="0" xr:uid="{3DA67A9D-4C52-4BDA-99C5-415E299215F7}">
      <text>
        <r>
          <rPr>
            <sz val="10"/>
            <color indexed="81"/>
            <rFont val="Courier New"/>
            <family val="3"/>
          </rPr>
          <t>_x000D_
    DESCRIÇÃO DO CÁLCULO_x000D_
Código    : 136.842_x000D_
Corte     : _x000D_
-----------------------------_x000D_
Pendente  : _x000D_
22 / 03_2 : _x000D_
22 / 04_2 : _x000D_
22 / 05_2 : _x000D_
22 / 06_2 : _x000D_
22 / 07_2 : _x000D_
22 / 08_2 : _x000D_
22 / 09_2 : _x000D_
22 / 10_2 : _x000D_
22 / 11_2 : _x000D_
22 / 12_2 : _x000D_
23 / 01_2 : _x000D_
23 / 02_2 : _x000D_
23 / 03_2 :  (corte = 1)_x000D_
23 / 04_2 : _x000D_
23 / 05_2 : _x000D_
23 / 06_2 : _x000D_
23 / 07_2 : _x000D_
23 / 08_2 : _x000D_
_x000D_
    TOTAL : (  )_x000D_
  DIVISOR : 18_x000D_
    MÉDIA : ,00_x000D_
-----------------------------_x000D_
   Valores Desconsiderados_x000D_
-----------------------------_x000D_
23 / 03_2 : 1 (1)_x000D_
_x000D_
  TOTAL   : ( 1 )</t>
        </r>
      </text>
    </comment>
    <comment ref="AH57" authorId="0" shapeId="0" xr:uid="{A49E6233-A47A-4D5B-B73A-6EA416113E4C}">
      <text>
        <r>
          <rPr>
            <sz val="10"/>
            <color indexed="81"/>
            <rFont val="Lucida Console"/>
            <family val="3"/>
          </rPr>
          <t>Última movimentação no estoque em 03/2023 quantidade 1.</t>
        </r>
      </text>
    </comment>
    <comment ref="X58" authorId="0" shapeId="0" xr:uid="{FEABBE5E-8E41-4EC8-858A-1C2D6612BEF8}">
      <text>
        <r>
          <rPr>
            <sz val="10"/>
            <color indexed="81"/>
            <rFont val="Lucida Console"/>
            <family val="3"/>
          </rPr>
          <t>17.04.2019</t>
        </r>
      </text>
    </comment>
    <comment ref="AE58" authorId="0" shapeId="0" xr:uid="{7BD7F852-7CA0-48EA-A542-F7ECD44975BC}">
      <text>
        <r>
          <rPr>
            <sz val="10"/>
            <color indexed="81"/>
            <rFont val="Courier New"/>
            <family val="3"/>
          </rPr>
          <t>_x000D_
    DESCRIÇÃO DO CÁLCULO_x000D_
Código    : 136.843_x000D_
Corte     : _x000D_
-----------------------------_x000D_
Pendente  : _x000D_
22 / 03_2 : _x000D_
22 / 04_2 : _x000D_
22 / 05_2 : _x000D_
22 / 06_2 : _x000D_
22 / 07_2 : _x000D_
22 / 08_2 : _x000D_
22 / 09_2 :  (corte = 1)_x000D_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09_2 : 1 (1)_x000D_
_x000D_
  TOTAL   : ( 1 )</t>
        </r>
      </text>
    </comment>
    <comment ref="AH58" authorId="0" shapeId="0" xr:uid="{D9E75EE3-62DA-44C6-81F9-B825B17ABAA7}">
      <text>
        <r>
          <rPr>
            <sz val="10"/>
            <color indexed="81"/>
            <rFont val="Lucida Console"/>
            <family val="3"/>
          </rPr>
          <t>Última movimentação no estoque em 09/2022 quantidade 1.</t>
        </r>
      </text>
    </comment>
    <comment ref="X59" authorId="0" shapeId="0" xr:uid="{18F315E8-E7BC-4381-A99E-DC9B6E57D878}">
      <text>
        <r>
          <rPr>
            <sz val="10"/>
            <color indexed="81"/>
            <rFont val="Lucida Console"/>
            <family val="3"/>
          </rPr>
          <t>17.04.2019</t>
        </r>
      </text>
    </comment>
    <comment ref="AE59" authorId="0" shapeId="0" xr:uid="{0E6A7F33-C28B-4141-AAA0-43412DCDE32A}">
      <text>
        <r>
          <rPr>
            <sz val="10"/>
            <color indexed="81"/>
            <rFont val="Courier New"/>
            <family val="3"/>
          </rPr>
          <t>_x000D_
    DESCRIÇÃO DO CÁLCULO_x000D_
Código    : 136.820_x000D_
Corte     : _x000D_
-----------------------------_x000D_
Pendente  : _x000D_
22 / 03_2 : _x000D_
22 / 04_2 : _x000D_
22 / 05_2 : _x000D_
22 / 06_2 : _x000D_
22 / 07_2 : _x000D_
22 / 08_2 : _x000D_
22 / 09_2 : _x000D_
22 / 10_2 :  (corte = 1)_x000D_
22 / 11_2 : _x000D_
22 / 12_2 :  (corte = 1)_x000D_
23 / 01_2 : _x000D_
23 / 02_2 : _x000D_
23 / 03_2 :  (corte = 1)_x000D_
23 / 04_2 : _x000D_
23 / 05_2 : _x000D_
23 / 06_2 : _x000D_
23 / 07_2 : _x000D_
23 / 08_2 : _x000D_
_x000D_
    TOTAL : (  )_x000D_
  DIVISOR : 18_x000D_
    MÉDIA : ,00_x000D_
-----------------------------_x000D_
   Valores Desconsiderados_x000D_
-----------------------------_x000D_
22 / 10_2 : 1 (1)_x000D_
22 / 12_2 : 1 (1)_x000D_
23 / 03_2 : 1 (1)_x000D_
_x000D_
  TOTAL   : ( 3 )</t>
        </r>
      </text>
    </comment>
    <comment ref="AH59" authorId="0" shapeId="0" xr:uid="{139A5C70-C189-4E56-B608-7B3ADF4209BB}">
      <text>
        <r>
          <rPr>
            <sz val="10"/>
            <color indexed="81"/>
            <rFont val="Lucida Console"/>
            <family val="3"/>
          </rPr>
          <t>Última movimentação no estoque em 03/2023 quantidade 1.</t>
        </r>
      </text>
    </comment>
    <comment ref="X60" authorId="0" shapeId="0" xr:uid="{BF40FBE3-B88A-4494-8B61-3A76E1EFC05C}">
      <text>
        <r>
          <rPr>
            <sz val="10"/>
            <color indexed="81"/>
            <rFont val="Lucida Console"/>
            <family val="3"/>
          </rPr>
          <t>17.04.2019</t>
        </r>
      </text>
    </comment>
    <comment ref="AE60" authorId="0" shapeId="0" xr:uid="{4A66A112-9EFF-4D12-BEF0-09F72C7F2F51}">
      <text>
        <r>
          <rPr>
            <sz val="10"/>
            <color indexed="81"/>
            <rFont val="Courier New"/>
            <family val="3"/>
          </rPr>
          <t>_x000D_
    DESCRIÇÃO DO CÁLCULO_x000D_
Código    : 136.821_x000D_
Corte     : _x000D_
-----------------------------_x000D_
Pendente  : _x000D_
22 / 03_2 : _x000D_
22 / 04_2 : _x000D_
22 / 05_2 : _x000D_
22 / 06_2 : _x000D_
22 / 07_2 : _x000D_
22 / 08_2 : _x000D_
22 / 09_2 : _x000D_
22 / 10_2 : _x000D_
22 / 11_2 : _x000D_
22 / 12_2 : _x000D_
23 / 01_2 : _x000D_
23 / 02_2 : _x000D_
23 / 03_2 :  (corte = 1)_x000D_
23 / 04_2 : _x000D_
23 / 05_2 : _x000D_
23 / 06_2 : _x000D_
23 / 07_2 : _x000D_
23 / 08_2 : _x000D_
_x000D_
    TOTAL : (  )_x000D_
  DIVISOR : 18_x000D_
    MÉDIA : ,00_x000D_
-----------------------------_x000D_
   Valores Desconsiderados_x000D_
-----------------------------_x000D_
23 / 03_2 : 1 (1)_x000D_
_x000D_
  TOTAL   : ( 1 )</t>
        </r>
      </text>
    </comment>
    <comment ref="AH60" authorId="0" shapeId="0" xr:uid="{64A453F6-35DE-4BB9-AA04-9B8EA6275D87}">
      <text>
        <r>
          <rPr>
            <sz val="10"/>
            <color indexed="81"/>
            <rFont val="Lucida Console"/>
            <family val="3"/>
          </rPr>
          <t>Última movimentação no estoque em 03/2023 quantidade 1.</t>
        </r>
      </text>
    </comment>
    <comment ref="X61" authorId="0" shapeId="0" xr:uid="{5F43B043-78C5-4F86-9958-B1682FB6771A}">
      <text>
        <r>
          <rPr>
            <sz val="10"/>
            <color indexed="81"/>
            <rFont val="Lucida Console"/>
            <family val="3"/>
          </rPr>
          <t>17.04.2019</t>
        </r>
      </text>
    </comment>
    <comment ref="AE61" authorId="0" shapeId="0" xr:uid="{61B85082-9710-4A99-8C0F-BA147F037268}">
      <text>
        <r>
          <rPr>
            <sz val="10"/>
            <color indexed="81"/>
            <rFont val="Courier New"/>
            <family val="3"/>
          </rPr>
          <t>_x000D_
    DESCRIÇÃO DO CÁLCULO_x000D_
Código    : 136.822_x000D_
Corte     : _x000D_
-----------------------------_x000D_
Pendente  : _x000D_
22 / 03_2 : _x000D_
22 / 04_2 : _x000D_
22 / 05_2 : _x000D_
22 / 06_2 :  (corte = 1)_x000D_
22 / 07_2 : _x000D_
22 / 08_2 : _x000D_
22 / 09_2 : _x000D_
22 / 10_2 : _x000D_
22 / 11_2 : _x000D_
22 / 12_2 : _x000D_
23 / 01_2 :  (corte = 1)_x000D_
23 / 02_2 : _x000D_
23 / 03_2 : _x000D_
23 / 04_2 : _x000D_
23 / 05_2 : _x000D_
23 / 06_2 :  (corte = 2)_x000D_
23 / 07_2 : _x000D_
23 / 08_2 : _x000D_
_x000D_
    TOTAL : (  )_x000D_
  DIVISOR : 18_x000D_
    MÉDIA : ,00_x000D_
-----------------------------_x000D_
   Valores Desconsiderados_x000D_
-----------------------------_x000D_
22 / 06_2 : 1 (1)_x000D_
23 / 01_2 : 1 (1)_x000D_
23 / 06_2 : 2 (2)_x000D_
_x000D_
  TOTAL   : ( 4 )</t>
        </r>
      </text>
    </comment>
    <comment ref="AH61" authorId="0" shapeId="0" xr:uid="{42E602BB-6679-4640-93BE-715971827AB5}">
      <text>
        <r>
          <rPr>
            <sz val="10"/>
            <color indexed="81"/>
            <rFont val="Lucida Console"/>
            <family val="3"/>
          </rPr>
          <t>Última movimentação no estoque em 06/2023 quantidade 2.</t>
        </r>
      </text>
    </comment>
    <comment ref="X62" authorId="0" shapeId="0" xr:uid="{CB9B8D57-6EF2-4DEC-8C79-8C5211DE1B05}">
      <text>
        <r>
          <rPr>
            <sz val="10"/>
            <color indexed="81"/>
            <rFont val="Lucida Console"/>
            <family val="3"/>
          </rPr>
          <t>17.04.2019</t>
        </r>
      </text>
    </comment>
    <comment ref="AE62" authorId="0" shapeId="0" xr:uid="{AA43E6BD-27C8-426F-9B00-5E796809F500}">
      <text>
        <r>
          <rPr>
            <sz val="10"/>
            <color indexed="81"/>
            <rFont val="Courier New"/>
            <family val="3"/>
          </rPr>
          <t>_x000D_
    DESCRIÇÃO DO CÁLCULO_x000D_
Código    : 136.823_x000D_
Corte     : _x000D_
-----------------------------_x000D_
Pendente  : _x000D_
22 / 03_2 : _x000D_
22 / 04_2 :  (corte = 11)_x000D_
22 / 05_2 : _x000D_
22 / 06_2 : _x000D_
22 / 07_2 : _x000D_
22 / 08_2 : _x000D_
22 / 09_2 : _x000D_
22 / 10_2 : _x000D_
22 / 11_2 :  (corte = 1)_x000D_
22 / 12_2 : _x000D_
23 / 01_2 :  (corte = 1)_x000D_
23 / 02_2 : _x000D_
23 / 03_2 : _x000D_
23 / 04_2 : _x000D_
23 / 05_2 : _x000D_
23 / 06_2 : _x000D_
23 / 07_2 : _x000D_
23 / 08_2 : _x000D_
_x000D_
    TOTAL : (  )_x000D_
  DIVISOR : 18_x000D_
    MÉDIA : ,00_x000D_
-----------------------------_x000D_
   Valores Desconsiderados_x000D_
-----------------------------_x000D_
22 / 04_2 : 11 (11)_x000D_
22 / 11_2 : 1 (1)_x000D_
23 / 01_2 : 1 (1)_x000D_
_x000D_
  TOTAL   : ( 13 )</t>
        </r>
      </text>
    </comment>
    <comment ref="AH62" authorId="0" shapeId="0" xr:uid="{CED56E50-C294-4018-BC5B-6325B62CC192}">
      <text>
        <r>
          <rPr>
            <sz val="10"/>
            <color indexed="81"/>
            <rFont val="Lucida Console"/>
            <family val="3"/>
          </rPr>
          <t>Última movimentação no estoque em 01/2023 quantidade 1.</t>
        </r>
      </text>
    </comment>
    <comment ref="X63" authorId="0" shapeId="0" xr:uid="{130CE874-39A1-4E93-8464-7FCDC94F2698}">
      <text>
        <r>
          <rPr>
            <sz val="10"/>
            <color indexed="81"/>
            <rFont val="Lucida Console"/>
            <family val="3"/>
          </rPr>
          <t>17.04.2019</t>
        </r>
      </text>
    </comment>
    <comment ref="AE63" authorId="0" shapeId="0" xr:uid="{C1302767-4A5D-46C1-A829-8128395B0076}">
      <text>
        <r>
          <rPr>
            <sz val="10"/>
            <color indexed="81"/>
            <rFont val="Courier New"/>
            <family val="3"/>
          </rPr>
          <t>_x000D_
    DESCRIÇÃO DO CÁLCULO_x000D_
Código    : 136.824_x000D_
Corte     : _x000D_
-----------------------------_x000D_
Pendente  : _x000D_
22 / 03_2 : _x000D_
22 / 04_2 :  (corte = 6)_x000D_
22 / 05_2 : _x000D_
22 / 06_2 :  (corte = 1)_x000D_
22 / 07_2 : _x000D_
22 / 08_2 : _x000D_
22 / 09_2 :  (corte = 1)_x000D_
22 / 10_2 :  (corte = 1)_x000D_
22 / 11_2 :  (corte = 1)_x000D_
22 / 12_2 : _x000D_
23 / 01_2 : _x000D_
23 / 02_2 :  (corte = 1)_x000D_
23 / 03_2 :  (corte = 1)_x000D_
23 / 04_2 : _x000D_
23 / 05_2 :  (corte = 1)_x000D_
23 / 06_2 : _x000D_
23 / 07_2 : _x000D_
23 / 08_2 : _x000D_
_x000D_
    TOTAL : (  )_x000D_
  DIVISOR : 18_x000D_
    MÉDIA : ,00_x000D_
-----------------------------_x000D_
   Valores Desconsiderados_x000D_
-----------------------------_x000D_
22 / 04_2 : 6 (6)_x000D_
22 / 06_2 : 1 (1)_x000D_
22 / 09_2 : 1 (1)_x000D_
22 / 10_2 : 1 (1)_x000D_
22 / 11_2 : 1 (1)_x000D_
23 / 02_2 : 1 (1)_x000D_
23 / 03_2 : 1 (1)_x000D_
23 / 05_2 : 1 (1)_x000D_
_x000D_
  TOTAL   : ( 13 )</t>
        </r>
      </text>
    </comment>
    <comment ref="AH63" authorId="0" shapeId="0" xr:uid="{91084197-6715-4621-94B5-E05B93CED010}">
      <text>
        <r>
          <rPr>
            <sz val="10"/>
            <color indexed="81"/>
            <rFont val="Lucida Console"/>
            <family val="3"/>
          </rPr>
          <t>Última movimentação no estoque em 05/2023 quantidade 1.</t>
        </r>
      </text>
    </comment>
    <comment ref="X64" authorId="0" shapeId="0" xr:uid="{D94BC600-C553-435B-96A9-7556E13ED1A1}">
      <text>
        <r>
          <rPr>
            <sz val="10"/>
            <color indexed="81"/>
            <rFont val="Lucida Console"/>
            <family val="3"/>
          </rPr>
          <t>17.04.2019</t>
        </r>
      </text>
    </comment>
    <comment ref="AE64" authorId="0" shapeId="0" xr:uid="{AB3B2EF2-BC81-42BD-BF37-47AC6A6BAC4C}">
      <text>
        <r>
          <rPr>
            <sz val="10"/>
            <color indexed="81"/>
            <rFont val="Courier New"/>
            <family val="3"/>
          </rPr>
          <t>_x000D_
    DESCRIÇÃO DO CÁLCULO_x000D_
Código    : 136.825_x000D_
Corte     : _x000D_
-----------------------------_x000D_
Pendente  : 1_x000D_
22 / 03_2 : _x000D_
22 / 04_2 :  (corte = 2)_x000D_
22 / 05_2 : _x000D_
22 / 06_2 :  (corte = 1)_x000D_
22 / 07_2 : _x000D_
22 / 08_2 : _x000D_
22 / 09_2 : _x000D_
22 / 10_2 :  (corte = 1)_x000D_
22 / 11_2 : _x000D_
22 / 12_2 :  (corte = 1)_x000D_
23 / 01_2 : _x000D_
23 / 02_2 : _x000D_
23 / 03_2 : _x000D_
23 / 04_2 :  (corte = 1)_x000D_
23 / 05_2 : _x000D_
23 / 06_2 : _x000D_
23 / 07_2 : _x000D_
23 / 08_2 : _x000D_
_x000D_
    TOTAL : ( 1 )_x000D_
  DIVISOR : 18_x000D_
    MÉDIA : ,06_x000D_
-----------------------------_x000D_
   Valores Desconsiderados_x000D_
-----------------------------_x000D_
22 / 04_2 : 2 (2)_x000D_
22 / 06_2 : 1 (1)_x000D_
22 / 10_2 : 1 (1)_x000D_
22 / 12_2 : 1 (1)_x000D_
23 / 04_2 : 1 (1)_x000D_
_x000D_
  TOTAL   : ( 6 )</t>
        </r>
      </text>
    </comment>
    <comment ref="AH64" authorId="0" shapeId="0" xr:uid="{B95DDEA6-A091-48B1-882D-B0EED357831B}">
      <text>
        <r>
          <rPr>
            <sz val="10"/>
            <color indexed="81"/>
            <rFont val="Lucida Console"/>
            <family val="3"/>
          </rPr>
          <t>Última movimentação no estoque em 04/2023 quantidade 1.</t>
        </r>
      </text>
    </comment>
    <comment ref="X65" authorId="0" shapeId="0" xr:uid="{6B1A478F-BBF5-4C23-B41E-E4A968261EB2}">
      <text>
        <r>
          <rPr>
            <sz val="10"/>
            <color indexed="81"/>
            <rFont val="Lucida Console"/>
            <family val="3"/>
          </rPr>
          <t>17.04.2019</t>
        </r>
      </text>
    </comment>
    <comment ref="AE65" authorId="0" shapeId="0" xr:uid="{520E4E71-E742-4876-9B6B-A523FC6B89D4}">
      <text>
        <r>
          <rPr>
            <sz val="10"/>
            <color indexed="81"/>
            <rFont val="Courier New"/>
            <family val="3"/>
          </rPr>
          <t>_x000D_
    DESCRIÇÃO DO CÁLCULO_x000D_
Código    : 136.826_x000D_
Corte     : _x000D_
-----------------------------_x000D_
Pendente  : _x000D_
22 / 03_2 : _x000D_
22 / 04_2 :  (corte = 13)_x000D_
22 / 05_2 : _x000D_
22 / 06_2 :  (corte = 1)_x000D_
22 / 07_2 : _x000D_
22 / 08_2 :  (corte = 1)_x000D_
22 / 09_2 : _x000D_
22 / 10_2 :  (corte = 1)_x000D_
22 / 11_2 :  (corte = 1)_x000D_
22 / 12_2 : _x000D_
23 / 01_2 :  (corte = 2)_x000D_
23 / 02_2 :  (corte = 1)_x000D_
23 / 03_2 : _x000D_
23 / 04_2 :  (corte = 1)_x000D_
23 / 05_2 : _x000D_
23 / 06_2 : _x000D_
23 / 07_2 : _x000D_
23 / 08_2 : _x000D_
_x000D_
    TOTAL : (  )_x000D_
  DIVISOR : 18_x000D_
    MÉDIA : ,00_x000D_
-----------------------------_x000D_
   Valores Desconsiderados_x000D_
-----------------------------_x000D_
22 / 04_2 : 13 (13)_x000D_
22 / 06_2 : 1 (1)_x000D_
22 / 08_2 : 1 (1)_x000D_
22 / 10_2 : 1 (1)_x000D_
22 / 11_2 : 1 (1)_x000D_
23 / 01_2 : 2 (2)_x000D_
23 / 02_2 : 1 (1)_x000D_
23 / 04_2 : 1 (1)_x000D_
_x000D_
  TOTAL   : ( 21 )</t>
        </r>
      </text>
    </comment>
    <comment ref="AH65" authorId="0" shapeId="0" xr:uid="{F020A9C9-D813-4DC2-8BE7-CE537B2128C7}">
      <text>
        <r>
          <rPr>
            <sz val="10"/>
            <color indexed="81"/>
            <rFont val="Lucida Console"/>
            <family val="3"/>
          </rPr>
          <t>Última movimentação no estoque em 04/2023 quantidade 1.</t>
        </r>
      </text>
    </comment>
    <comment ref="X66" authorId="0" shapeId="0" xr:uid="{F947955B-1FD8-42C9-8318-240A153F2E3A}">
      <text>
        <r>
          <rPr>
            <sz val="10"/>
            <color indexed="81"/>
            <rFont val="Lucida Console"/>
            <family val="3"/>
          </rPr>
          <t>17.04.2019</t>
        </r>
      </text>
    </comment>
    <comment ref="AE66" authorId="0" shapeId="0" xr:uid="{8361B1F5-1B2B-4C91-A0DA-3C9DE8B529A2}">
      <text>
        <r>
          <rPr>
            <sz val="10"/>
            <color indexed="81"/>
            <rFont val="Courier New"/>
            <family val="3"/>
          </rPr>
          <t>_x000D_
    DESCRIÇÃO DO CÁLCULO_x000D_
Código    : 136.829_x000D_
Corte     : _x000D_
-----------------------------_x000D_
Pendente  : _x000D_
22 / 03_2 : _x000D_
22 / 04_2 : _x000D_
22 / 05_2 : _x000D_
22 / 06_2 : _x000D_
22 / 07_2 : _x000D_
22 / 08_2 : _x000D_
22 / 09_2 :  (corte = 1)_x000D_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09_2 : 1 (1)_x000D_
_x000D_
  TOTAL   : ( 1 )</t>
        </r>
      </text>
    </comment>
    <comment ref="AH66" authorId="0" shapeId="0" xr:uid="{7A5E14F9-3A8F-4EDE-A8D0-9A2C084206BE}">
      <text>
        <r>
          <rPr>
            <sz val="10"/>
            <color indexed="81"/>
            <rFont val="Lucida Console"/>
            <family val="3"/>
          </rPr>
          <t>Última movimentação no estoque em 09/2022 quantidade 1.</t>
        </r>
      </text>
    </comment>
    <comment ref="X67" authorId="0" shapeId="0" xr:uid="{1E22C0FA-679A-4A75-860F-2C6A59786668}">
      <text>
        <r>
          <rPr>
            <sz val="10"/>
            <color indexed="81"/>
            <rFont val="Lucida Console"/>
            <family val="3"/>
          </rPr>
          <t>01.01.1901</t>
        </r>
      </text>
    </comment>
    <comment ref="AE67" authorId="0" shapeId="0" xr:uid="{195D9B0B-BF0A-4C80-88F6-037CD86FE5BD}">
      <text>
        <r>
          <rPr>
            <sz val="10"/>
            <color indexed="81"/>
            <rFont val="Courier New"/>
            <family val="3"/>
          </rPr>
          <t>_x000D_
    DESCRIÇÃO DO CÁLCULO_x000D_
Código    : 19.998_x000D_
Corte     : _x000D_
-----------------------------_x000D_
Pendente  : 49_x000D_
22 / 03_2 :  (corte = 1)_x000D_
22 / 04_2 :  (corte = 2)_x000D_
22 / 05_2 :  (corte = 3)_x000D_
22 / 06_2 :  (corte = 15)_x000D_
22 / 07_2 :  (corte = 2)_x000D_
22 / 08_2 :  (corte = 7)_x000D_
22 / 09_2 :  (corte = 3)_x000D_
22 / 10_2 :  (corte = 11)_x000D_
22 / 11_2 :  (corte = 3)_x000D_
22 / 12_2 : _x000D_
23 / 01_2 : _x000D_
23 / 02_2 : _x000D_
23 / 03_2 : _x000D_
23 / 04_2 : _x000D_
23 / 05_2 : _x000D_
23 / 06_2 : _x000D_
23 / 07_2 : _x000D_
23 / 08_2 : _x000D_
_x000D_
    TOTAL : ( 49 )_x000D_
  DIVISOR : 18_x000D_
    MÉDIA : 2,72_x000D_
-----------------------------_x000D_
   Valores Desconsiderados_x000D_
-----------------------------_x000D_
22 / 03_2 : 1 (1)_x000D_
22 / 04_2 : 2 (2)_x000D_
22 / 05_2 : 3 (3)_x000D_
22 / 06_2 : 15 (15)_x000D_
22 / 07_2 : 2 (2)_x000D_
22 / 08_2 : 7 (7)_x000D_
22 / 09_2 : 3 (3)_x000D_
22 / 10_2 : 11 (11)_x000D_
22 / 11_2 : 3 (3)_x000D_
_x000D_
  TOTAL   : ( 47 )</t>
        </r>
      </text>
    </comment>
    <comment ref="AH67" authorId="0" shapeId="0" xr:uid="{B2FB2BF4-97D6-4886-B51A-9AD8890ADE15}">
      <text>
        <r>
          <rPr>
            <sz val="10"/>
            <color indexed="81"/>
            <rFont val="Lucida Console"/>
            <family val="3"/>
          </rPr>
          <t>Última movimentação no estoque em 11/2022 quantidade 3.</t>
        </r>
      </text>
    </comment>
    <comment ref="X68" authorId="0" shapeId="0" xr:uid="{C2975C4C-E310-4BA6-93A5-29D20BB8CC05}">
      <text>
        <r>
          <rPr>
            <sz val="10"/>
            <color indexed="81"/>
            <rFont val="Lucida Console"/>
            <family val="3"/>
          </rPr>
          <t>01.01.1901</t>
        </r>
      </text>
    </comment>
    <comment ref="AE68" authorId="0" shapeId="0" xr:uid="{0F5A8029-5FB9-4377-8EE8-19D419A7096D}">
      <text>
        <r>
          <rPr>
            <sz val="10"/>
            <color indexed="81"/>
            <rFont val="Courier New"/>
            <family val="3"/>
          </rPr>
          <t>_x000D_
    DESCRIÇÃO DO CÁLCULO_x000D_
Código    : 20.144_x000D_
Corte     : _x000D_
-----------------------------_x000D_
Pendente  : _x000D_
22 / 03_2 :  (corte = 38)_x000D_
22 / 04_2 :  (corte = 11)_x000D_
22 / 05_2 :  (corte = 14)_x000D_
22 / 06_2 :  (corte = 16)_x000D_
22 / 07_2 :  (corte = 10)_x000D_
22 / 08_2 :  (corte = 34)_x000D_
22 / 09_2 :  (corte = 18)_x000D_
22 / 10_2 :  (corte = 27)_x000D_
22 / 11_2 :  (corte = 38)_x000D_
22 / 12_2 :  (corte = 12)_x000D_
23 / 01_2 :  (corte = 16)_x000D_
23 / 02_2 :  (corte = 18)_x000D_
23 / 03_2 :  (corte = 25)_x000D_
23 / 04_2 :  (corte = 49)_x000D_
23 / 05_2 :  (corte = 10)_x000D_
23 / 06_2 :  (corte = 50)_x000D_
23 / 07_2 : _x000D_
23 / 08_2 : _x000D_
_x000D_
    TOTAL : (  )_x000D_
  DIVISOR : 18_x000D_
    MÉDIA : ,00_x000D_
-----------------------------_x000D_
   Valores Desconsiderados_x000D_
-----------------------------_x000D_
22 / 03_2 : 38 (38)_x000D_
22 / 04_2 : 11 (11)_x000D_
22 / 05_2 : 14 (14)_x000D_
22 / 06_2 : 16 (16)_x000D_
22 / 07_2 : 10 (10)_x000D_
22 / 08_2 : 34 (34)_x000D_
22 / 09_2 : 18 (18)_x000D_
22 / 10_2 : 27 (27)_x000D_
22 / 11_2 : 38 (38)_x000D_
22 / 12_2 : 12 (12)_x000D_
23 / 01_2 : 16 (16)_x000D_
23 / 02_2 : 18 (18)_x000D_
23 / 03_2 : 25 (25)_x000D_
23 / 04_2 : 49 (49)_x000D_
23 / 05_2 : 10 (10)_x000D_
23 / 06_2 : 50 (50)_x000D_
_x000D_
  TOTAL   : ( 386 )</t>
        </r>
      </text>
    </comment>
    <comment ref="AH68" authorId="0" shapeId="0" xr:uid="{6CAE0DA8-32FA-40B8-9048-4F8E4B647382}">
      <text>
        <r>
          <rPr>
            <sz val="10"/>
            <color indexed="81"/>
            <rFont val="Lucida Console"/>
            <family val="3"/>
          </rPr>
          <t>Última movimentação no estoque em 06/2023 quantidade 50.</t>
        </r>
      </text>
    </comment>
    <comment ref="X69" authorId="0" shapeId="0" xr:uid="{B9FEADA3-3E6E-4D63-B92C-FB874FD2A861}">
      <text>
        <r>
          <rPr>
            <sz val="10"/>
            <color indexed="81"/>
            <rFont val="Lucida Console"/>
            <family val="3"/>
          </rPr>
          <t>01.01.1901</t>
        </r>
      </text>
    </comment>
    <comment ref="AE69" authorId="0" shapeId="0" xr:uid="{04CBA8D3-C022-44CF-B1FD-653FB75718C4}">
      <text>
        <r>
          <rPr>
            <sz val="10"/>
            <color indexed="81"/>
            <rFont val="Courier New"/>
            <family val="3"/>
          </rPr>
          <t>_x000D_
    DESCRIÇÃO DO CÁLCULO_x000D_
Código    : 20.001_x000D_
Corte     : _x000D_
-----------------------------_x000D_
Pendente  : 108_x000D_
22 / 03_2 :  (corte = 54)_x000D_
22 / 04_2 :  (corte = 24)_x000D_
22 / 05_2 :  (corte = 217)_x000D_
22 / 06_2 :  (corte = 2)_x000D_
22 / 07_2 :  (corte = 29)_x000D_
22 / 08_2 :  (corte = 29)_x000D_
22 / 09_2 :  (corte = 19)_x000D_
22 / 10_2 : _x000D_
22 / 11_2 : _x000D_
22 / 12_2 : _x000D_
23 / 01_2 : _x000D_
23 / 02_2 : _x000D_
23 / 03_2 : _x000D_
23 / 04_2 : _x000D_
23 / 05_2 : _x000D_
23 / 06_2 : _x000D_
23 / 07_2 : _x000D_
23 / 08_2 : _x000D_
_x000D_
    TOTAL : ( 108 )_x000D_
  DIVISOR : 18_x000D_
    MÉDIA : 6,00_x000D_
-----------------------------_x000D_
   Valores Desconsiderados_x000D_
-----------------------------_x000D_
22 / 03_2 : 54 (54)_x000D_
22 / 04_2 : 24 (24)_x000D_
22 / 05_2 : 217 (217)_x000D_
22 / 06_2 : 2 (2)_x000D_
22 / 07_2 : 29 (29)_x000D_
22 / 08_2 : 29 (29)_x000D_
22 / 09_2 : 19 (19)_x000D_
_x000D_
  TOTAL   : ( 374 )</t>
        </r>
      </text>
    </comment>
    <comment ref="AH69" authorId="0" shapeId="0" xr:uid="{0BA6733D-6B41-477E-857A-2B5F050DF58A}">
      <text>
        <r>
          <rPr>
            <sz val="10"/>
            <color indexed="81"/>
            <rFont val="Lucida Console"/>
            <family val="3"/>
          </rPr>
          <t>Última movimentação no estoque em 09/2022 quantidade 19.</t>
        </r>
      </text>
    </comment>
    <comment ref="X70" authorId="0" shapeId="0" xr:uid="{BC53F7F3-425B-4CEF-93FB-D351A3F4EAD9}">
      <text>
        <r>
          <rPr>
            <sz val="10"/>
            <color indexed="81"/>
            <rFont val="Lucida Console"/>
            <family val="3"/>
          </rPr>
          <t>01.01.1901</t>
        </r>
      </text>
    </comment>
    <comment ref="AE70" authorId="0" shapeId="0" xr:uid="{CED24DE4-D25A-424F-BCA7-8E07B893B71F}">
      <text>
        <r>
          <rPr>
            <sz val="10"/>
            <color indexed="81"/>
            <rFont val="Courier New"/>
            <family val="3"/>
          </rPr>
          <t>_x000D_
    DESCRIÇÃO DO CÁLCULO_x000D_
Código    : 20.034_x000D_
Corte     : _x000D_
-----------------------------_x000D_
Pendente  : 5_x000D_
22 / 03_2 :  (corte = 33)_x000D_
22 / 04_2 :  (corte = 9)_x000D_
22 / 05_2 :  (corte = 254)_x000D_
22 / 06_2 :  (corte = 29)_x000D_
22 / 07_2 :  (corte = 47)_x000D_
22 / 08_2 :  (corte = 40)_x000D_
22 / 09_2 :  (corte = 46)_x000D_
22 / 10_2 :  (corte = 60)_x000D_
22 / 11_2 :  (corte = 58)_x000D_
22 / 12_2 :  (corte = 46)_x000D_
23 / 01_2 :  (corte = 117)_x000D_
23 / 02_2 :  (corte = 108)_x000D_
23 / 03_2 :  (corte = 90)_x000D_
23 / 04_2 :  (corte = 65)_x000D_
23 / 05_2 :  (corte = 5)_x000D_
23 / 06_2 : _x000D_
23 / 07_2 : _x000D_
23 / 08_2 : _x000D_
_x000D_
    TOTAL : ( 5 )_x000D_
  DIVISOR : 18_x000D_
    MÉDIA : ,28_x000D_
-----------------------------_x000D_
   Valores Desconsiderados_x000D_
-----------------------------_x000D_
22 / 03_2 : 33 (33)_x000D_
22 / 04_2 : 9 (9)_x000D_
22 / 05_2 : 254 (254)_x000D_
22 / 06_2 : 29 (29)_x000D_
22 / 07_2 : 47 (47)_x000D_
22 / 08_2 : 40 (40)_x000D_
22 / 09_2 : 46 (46)_x000D_
22 / 10_2 : 60 (60)_x000D_
22 / 11_2 : 58 (58)_x000D_
22 / 12_2 : 46 (46)_x000D_
23 / 01_2 : 117 (117)_x000D_
23 / 02_2 : 108 (108)_x000D_
23 / 03_2 : 90 (90)_x000D_
23 / 04_2 : 65 (65)_x000D_
23 / 05_2 : 5 (5)_x000D_
_x000D_
  TOTAL   : ( 1.007 )</t>
        </r>
      </text>
    </comment>
    <comment ref="AH70" authorId="0" shapeId="0" xr:uid="{8ECD475B-D16C-44BF-8DA4-3748EFC4F19C}">
      <text>
        <r>
          <rPr>
            <sz val="10"/>
            <color indexed="81"/>
            <rFont val="Lucida Console"/>
            <family val="3"/>
          </rPr>
          <t>Última movimentação no estoque em 05/2023 quantidade 5.</t>
        </r>
      </text>
    </comment>
    <comment ref="X71" authorId="0" shapeId="0" xr:uid="{491BB7F7-AFD1-4728-B45F-768BC0D1C6D0}">
      <text>
        <r>
          <rPr>
            <sz val="10"/>
            <color indexed="81"/>
            <rFont val="Lucida Console"/>
            <family val="3"/>
          </rPr>
          <t>01.01.1901</t>
        </r>
      </text>
    </comment>
    <comment ref="AE71" authorId="0" shapeId="0" xr:uid="{737BD31C-5AA8-4713-AFB7-1530F44D7423}">
      <text>
        <r>
          <rPr>
            <sz val="10"/>
            <color indexed="81"/>
            <rFont val="Courier New"/>
            <family val="3"/>
          </rPr>
          <t>_x000D_
    DESCRIÇÃO DO CÁLCULO_x000D_
Código    : 20.035_x000D_
Corte     : _x000D_
-----------------------------_x000D_
Pendente  : _x000D_
22 / 03_2 :  (corte = 5)_x000D_
22 / 04_2 :  (corte = 11)_x000D_
22 / 05_2 :  (corte = 11)_x000D_
22 / 06_2 :  (corte = 2)_x000D_
22 / 07_2 :  (corte = 11)_x000D_
22 / 08_2 :  (corte = 9)_x000D_
22 / 09_2 :  (corte = 4)_x000D_
22 / 10_2 :  (corte = 12)_x000D_
22 / 11_2 :  (corte = 4)_x000D_
22 / 12_2 :  (corte = 9)_x000D_
23 / 01_2 :  (corte = 7)_x000D_
23 / 02_2 : _x000D_
23 / 03_2 :  (corte = 20)_x000D_
23 / 04_2 :  (corte = 38)_x000D_
23 / 05_2 :  (corte = 10)_x000D_
23 / 06_2 :  (corte = 30)_x000D_
23 / 07_2 : _x000D_
23 / 08_2 : _x000D_
_x000D_
    TOTAL : (  )_x000D_
  DIVISOR : 18_x000D_
    MÉDIA : ,00_x000D_
-----------------------------_x000D_
   Valores Desconsiderados_x000D_
-----------------------------_x000D_
22 / 03_2 : 5 (5)_x000D_
22 / 04_2 : 11 (11)_x000D_
22 / 05_2 : 11 (11)_x000D_
22 / 06_2 : 2 (2)_x000D_
22 / 07_2 : 11 (11)_x000D_
22 / 08_2 : 9 (9)_x000D_
22 / 09_2 : 4 (4)_x000D_
22 / 10_2 : 12 (12)_x000D_
22 / 11_2 : 4 (4)_x000D_
22 / 12_2 : 9 (9)_x000D_
23 / 01_2 : 7 (7)_x000D_
23 / 03_2 : 20 (20)_x000D_
23 / 04_2 : 38 (38)_x000D_
23 / 05_2 : 10 (10)_x000D_
23 / 06_2 : 30 (30)_x000D_
_x000D_
  TOTAL   : ( 183 )</t>
        </r>
      </text>
    </comment>
    <comment ref="AH71" authorId="0" shapeId="0" xr:uid="{B3886EAB-0B32-4671-BC16-034B4CB82C5B}">
      <text>
        <r>
          <rPr>
            <sz val="10"/>
            <color indexed="81"/>
            <rFont val="Lucida Console"/>
            <family val="3"/>
          </rPr>
          <t>Última movimentação no estoque em 06/2023 quantidade 30.</t>
        </r>
      </text>
    </comment>
    <comment ref="X72" authorId="0" shapeId="0" xr:uid="{131CCC8C-98F3-43A6-8D11-168C38526633}">
      <text>
        <r>
          <rPr>
            <sz val="10"/>
            <color indexed="81"/>
            <rFont val="Lucida Console"/>
            <family val="3"/>
          </rPr>
          <t>01.01.1901</t>
        </r>
      </text>
    </comment>
    <comment ref="AE72" authorId="0" shapeId="0" xr:uid="{E1A53B57-AE7A-4189-842F-87B5DBCE9698}">
      <text>
        <r>
          <rPr>
            <sz val="10"/>
            <color indexed="81"/>
            <rFont val="Courier New"/>
            <family val="3"/>
          </rPr>
          <t>_x000D_
    DESCRIÇÃO DO CÁLCULO_x000D_
Código    : 20.037_x000D_
Corte     : _x000D_
-----------------------------_x000D_
Pendente  : _x000D_
22 / 03_2 :  (corte = 5)_x000D_
22 / 04_2 :  (corte = 1)_x000D_
22 / 05_2 :  (corte = 1)_x000D_
22 / 06_2 :  (corte = 14)_x000D_
22 / 07_2 :  (corte = 3)_x000D_
22 / 08_2 :  (corte = 5)_x000D_
22 / 09_2 :  (corte = 10)_x000D_
22 / 10_2 :  (corte = 12)_x000D_
22 / 11_2 :  (corte = 4)_x000D_
22 / 12_2 :  (corte = 9)_x000D_
23 / 01_2 :  (corte = 20)_x000D_
23 / 02_2 :  (corte = 4)_x000D_
23 / 03_2 :  (corte = 36)_x000D_
23 / 04_2 :  (corte = 23)_x000D_
23 / 05_2 : _x000D_
23 / 06_2 : _x000D_
23 / 07_2 : _x000D_
23 / 08_2 : _x000D_
_x000D_
    TOTAL : (  )_x000D_
  DIVISOR : 18_x000D_
    MÉDIA : ,00_x000D_
-----------------------------_x000D_
   Valores Desconsiderados_x000D_
-----------------------------_x000D_
22 / 03_2 : 5 (5)_x000D_
22 / 04_2 : 1 (1)_x000D_
22 / 05_2 : 1 (1)_x000D_
22 / 06_2 : 14 (14)_x000D_
22 / 07_2 : 3 (3)_x000D_
22 / 08_2 : 5 (5)_x000D_
22 / 09_2 : 10 (10)_x000D_
22 / 10_2 : 12 (12)_x000D_
22 / 11_2 : 4 (4)_x000D_
22 / 12_2 : 9 (9)_x000D_
23 / 01_2 : 20 (20)_x000D_
23 / 02_2 : 4 (4)_x000D_
23 / 03_2 : 36 (36)_x000D_
23 / 04_2 : 23 (23)_x000D_
_x000D_
  TOTAL   : ( 147 )</t>
        </r>
      </text>
    </comment>
    <comment ref="AH72" authorId="0" shapeId="0" xr:uid="{4F3EB122-6AE0-486B-AF26-23BB0040270B}">
      <text>
        <r>
          <rPr>
            <sz val="10"/>
            <color indexed="81"/>
            <rFont val="Lucida Console"/>
            <family val="3"/>
          </rPr>
          <t>Última movimentação no estoque em 04/2023 quantidade 23.</t>
        </r>
      </text>
    </comment>
    <comment ref="X73" authorId="0" shapeId="0" xr:uid="{E508E4D7-47A2-4A1B-80AB-E6124D23BB94}">
      <text>
        <r>
          <rPr>
            <sz val="10"/>
            <color indexed="81"/>
            <rFont val="Lucida Console"/>
            <family val="3"/>
          </rPr>
          <t>01.01.1901</t>
        </r>
      </text>
    </comment>
    <comment ref="AE73" authorId="0" shapeId="0" xr:uid="{F3C20A70-F0CE-420B-A2E6-E74EF427A990}">
      <text>
        <r>
          <rPr>
            <sz val="10"/>
            <color indexed="81"/>
            <rFont val="Courier New"/>
            <family val="3"/>
          </rPr>
          <t>_x000D_
    DESCRIÇÃO DO CÁLCULO_x000D_
Código    : 20.104_x000D_
Corte     : _x000D_
-----------------------------_x000D_
Pendente  : _x000D_
22 / 03_2 :  (corte = 15)_x000D_
22 / 04_2 :  (corte = 1)_x000D_
22 / 05_2 :  (corte = 21)_x000D_
22 / 06_2 :  (corte = 16)_x000D_
22 / 07_2 : _x000D_
22 / 08_2 :  (corte = 15)_x000D_
22 / 09_2 :  (corte = 13)_x000D_
22 / 10_2 :  (corte = 15)_x000D_
22 / 11_2 :  (corte = 18)_x000D_
22 / 12_2 :  (corte = 1)_x000D_
23 / 01_2 :  (corte = 27)_x000D_
23 / 02_2 : _x000D_
23 / 03_2 :  (corte = 51)_x000D_
23 / 04_2 :  (corte = 20)_x000D_
23 / 05_2 : _x000D_
23 / 06_2 : _x000D_
23 / 07_2 : _x000D_
23 / 08_2 : _x000D_
_x000D_
    TOTAL : (  )_x000D_
  DIVISOR : 18_x000D_
    MÉDIA : ,00_x000D_
-----------------------------_x000D_
   Valores Desconsiderados_x000D_
-----------------------------_x000D_
22 / 03_2 : 15 (15)_x000D_
22 / 04_2 : 1 (1)_x000D_
22 / 05_2 : 21 (21)_x000D_
22 / 06_2 : 16 (16)_x000D_
22 / 08_2 : 15 (15)_x000D_
22 / 09_2 : 13 (13)_x000D_
22 / 10_2 : 15 (15)_x000D_
22 / 11_2 : 18 (18)_x000D_
22 / 12_2 : 1 (1)_x000D_
23 / 01_2 : 27 (27)_x000D_
23 / 03_2 : 51 (51)_x000D_
23 / 04_2 : 20 (20)_x000D_
_x000D_
  TOTAL   : ( 213 )</t>
        </r>
      </text>
    </comment>
    <comment ref="AH73" authorId="0" shapeId="0" xr:uid="{5A8DEFAB-AEC8-4033-A11C-5E4A2E32E6D8}">
      <text>
        <r>
          <rPr>
            <sz val="10"/>
            <color indexed="81"/>
            <rFont val="Lucida Console"/>
            <family val="3"/>
          </rPr>
          <t>Última movimentação no estoque em 04/2023 quantidade 20.</t>
        </r>
      </text>
    </comment>
    <comment ref="X74" authorId="0" shapeId="0" xr:uid="{B75498A5-55A9-4FFE-A740-7EF789DC9663}">
      <text>
        <r>
          <rPr>
            <sz val="10"/>
            <color indexed="81"/>
            <rFont val="Lucida Console"/>
            <family val="3"/>
          </rPr>
          <t>01.01.1901</t>
        </r>
      </text>
    </comment>
    <comment ref="AE74" authorId="0" shapeId="0" xr:uid="{D8CEF3BA-42B1-4BCF-AFE0-04F296043C69}">
      <text>
        <r>
          <rPr>
            <sz val="10"/>
            <color indexed="81"/>
            <rFont val="Courier New"/>
            <family val="3"/>
          </rPr>
          <t>_x000D_
    DESCRIÇÃO DO CÁLCULO_x000D_
Código    : 20.106_x000D_
Corte     : _x000D_
-----------------------------_x000D_
Pendente  : 10_x000D_
22 / 03_2 :  (corte = 35)_x000D_
22 / 04_2 :  (corte = 6)_x000D_
22 / 05_2 :  (corte = 232)_x000D_
22 / 06_2 :  (corte = 16)_x000D_
22 / 07_2 :  (corte = 43)_x000D_
22 / 08_2 :  (corte = 25)_x000D_
22 / 09_2 :  (corte = 19)_x000D_
22 / 10_2 :  (corte = 42)_x000D_
22 / 11_2 :  (corte = 32)_x000D_
22 / 12_2 :  (corte = 17)_x000D_
23 / 01_2 :  (corte = 56)_x000D_
23 / 02_2 :  (corte = 47)_x000D_
23 / 03_2 :  (corte = 88)_x000D_
23 / 04_2 :  (corte = 52)_x000D_
23 / 05_2 :  (corte = 6)_x000D_
23 / 06_2 : _x000D_
23 / 07_2 : _x000D_
23 / 08_2 : _x000D_
_x000D_
    TOTAL : ( 10 )_x000D_
  DIVISOR : 18_x000D_
    MÉDIA : ,56_x000D_
-----------------------------_x000D_
   Valores Desconsiderados_x000D_
-----------------------------_x000D_
22 / 03_2 : 35 (35)_x000D_
22 / 04_2 : 6 (6)_x000D_
22 / 05_2 : 232 (232)_x000D_
22 / 06_2 : 16 (16)_x000D_
22 / 07_2 : 43 (43)_x000D_
22 / 08_2 : 25 (25)_x000D_
22 / 09_2 : 19 (19)_x000D_
22 / 10_2 : 42 (42)_x000D_
22 / 11_2 : 32 (32)_x000D_
22 / 12_2 : 17 (17)_x000D_
23 / 01_2 : 56 (56)_x000D_
23 / 02_2 : 47 (47)_x000D_
23 / 03_2 : 88 (88)_x000D_
23 / 04_2 : 52 (52)_x000D_
23 / 05_2 : 6 (6)_x000D_
_x000D_
  TOTAL   : ( 716 )</t>
        </r>
      </text>
    </comment>
    <comment ref="AH74" authorId="0" shapeId="0" xr:uid="{2DB956E4-2930-47D9-90E9-49F0DD6B4B3D}">
      <text>
        <r>
          <rPr>
            <sz val="10"/>
            <color indexed="81"/>
            <rFont val="Lucida Console"/>
            <family val="3"/>
          </rPr>
          <t>Última movimentação no estoque em 05/2023 quantidade 6.</t>
        </r>
      </text>
    </comment>
    <comment ref="X75" authorId="0" shapeId="0" xr:uid="{3C49B4ED-A3F8-409C-B283-105E50357228}">
      <text>
        <r>
          <rPr>
            <sz val="10"/>
            <color indexed="81"/>
            <rFont val="Lucida Console"/>
            <family val="3"/>
          </rPr>
          <t>01.01.1901</t>
        </r>
      </text>
    </comment>
    <comment ref="AE75" authorId="0" shapeId="0" xr:uid="{9DD086FE-AA2A-4544-833A-9BA30786A618}">
      <text>
        <r>
          <rPr>
            <sz val="10"/>
            <color indexed="81"/>
            <rFont val="Courier New"/>
            <family val="3"/>
          </rPr>
          <t>_x000D_
    DESCRIÇÃO DO CÁLCULO_x000D_
Código    : 19.871_x000D_
Corte     : _x000D_
-----------------------------_x000D_
Pendente  : _x000D_
22 / 03_2 :  (corte = 2)_x000D_
22 / 04_2 :  (corte = 4)_x000D_
22 / 05_2 :  (corte = 7)_x000D_
22 / 06_2 :  (corte = 4)_x000D_
22 / 07_2 :  (corte = 5)_x000D_
22 / 08_2 : _x000D_
22 / 09_2 :  (corte = 2)_x000D_
22 / 10_2 : _x000D_
22 / 11_2 :  (corte = 6)_x000D_
22 / 12_2 :  (corte = 1)_x000D_
23 / 01_2 :  (corte = 7)_x000D_
23 / 02_2 : _x000D_
23 / 03_2 :  (corte = 2)_x000D_
23 / 04_2 :  (corte = 22)_x000D_
23 / 05_2 : _x000D_
23 / 06_2 : _x000D_
23 / 07_2 : _x000D_
23 / 08_2 : _x000D_
_x000D_
    TOTAL : (  )_x000D_
  DIVISOR : 18_x000D_
    MÉDIA : ,00_x000D_
-----------------------------_x000D_
   Valores Desconsiderados_x000D_
-----------------------------_x000D_
22 / 03_2 : 2 (2)_x000D_
22 / 04_2 : 4 (4)_x000D_
22 / 05_2 : 7 (7)_x000D_
22 / 06_2 : 4 (4)_x000D_
22 / 07_2 : 5 (5)_x000D_
22 / 09_2 : 2 (2)_x000D_
22 / 11_2 : 6 (6)_x000D_
22 / 12_2 : 1 (1)_x000D_
23 / 01_2 : 7 (7)_x000D_
23 / 03_2 : 2 (2)_x000D_
23 / 04_2 : 22 (22)_x000D_
_x000D_
  TOTAL   : ( 62 )</t>
        </r>
      </text>
    </comment>
    <comment ref="AH75" authorId="0" shapeId="0" xr:uid="{88EDEADE-228F-40F9-9AB4-442D7AC916A7}">
      <text>
        <r>
          <rPr>
            <sz val="10"/>
            <color indexed="81"/>
            <rFont val="Lucida Console"/>
            <family val="3"/>
          </rPr>
          <t>Última movimentação no estoque em 04/2023 quantidade 22.</t>
        </r>
      </text>
    </comment>
    <comment ref="X76" authorId="0" shapeId="0" xr:uid="{CEA40A96-35A5-4676-A3CB-36B5C55F4499}">
      <text>
        <r>
          <rPr>
            <sz val="10"/>
            <color indexed="81"/>
            <rFont val="Lucida Console"/>
            <family val="3"/>
          </rPr>
          <t>01.01.1901</t>
        </r>
      </text>
    </comment>
    <comment ref="AE76" authorId="0" shapeId="0" xr:uid="{3509F4A9-220D-45BA-AE7E-48E9B2B860A7}">
      <text>
        <r>
          <rPr>
            <sz val="10"/>
            <color indexed="81"/>
            <rFont val="Courier New"/>
            <family val="3"/>
          </rPr>
          <t>_x000D_
    DESCRIÇÃO DO CÁLCULO_x000D_
Código    : 19.882_x000D_
Corte     : _x000D_
-----------------------------_x000D_
Pendente  : _x000D_
22 / 03_2 : _x000D_
22 / 04_2 : _x000D_
22 / 05_2 :  (corte = 2)_x000D_
22 / 06_2 :  (corte = 7)_x000D_
22 / 07_2 : _x000D_
22 / 08_2 :  (corte = 3)_x000D_
22 / 09_2 : _x000D_
22 / 10_2 :  (corte = 4)_x000D_
22 / 11_2 :  (corte = 4)_x000D_
22 / 12_2 :  (corte = 2)_x000D_
23 / 01_2 :  (corte = 2)_x000D_
23 / 02_2 :  (corte = 2)_x000D_
23 / 03_2 : _x000D_
23 / 04_2 :  (corte = 20)_x000D_
23 / 05_2 : _x000D_
23 / 06_2 : _x000D_
23 / 07_2 : _x000D_
23 / 08_2 : _x000D_
_x000D_
    TOTAL : (  )_x000D_
  DIVISOR : 18_x000D_
    MÉDIA : ,00_x000D_
-----------------------------_x000D_
   Valores Desconsiderados_x000D_
-----------------------------_x000D_
22 / 05_2 : 2 (2)_x000D_
22 / 06_2 : 7 (7)_x000D_
22 / 08_2 : 3 (3)_x000D_
22 / 10_2 : 4 (4)_x000D_
22 / 11_2 : 4 (4)_x000D_
22 / 12_2 : 2 (2)_x000D_
23 / 01_2 : 2 (2)_x000D_
23 / 02_2 : 2 (2)_x000D_
23 / 04_2 : 20 (20)_x000D_
_x000D_
  TOTAL   : ( 46 )</t>
        </r>
      </text>
    </comment>
    <comment ref="AH76" authorId="0" shapeId="0" xr:uid="{6DC2DAA8-05E0-4ACE-8817-96FEA553C340}">
      <text>
        <r>
          <rPr>
            <sz val="10"/>
            <color indexed="81"/>
            <rFont val="Lucida Console"/>
            <family val="3"/>
          </rPr>
          <t>Última movimentação no estoque em 04/2023 quantidade 20.</t>
        </r>
      </text>
    </comment>
    <comment ref="X77" authorId="0" shapeId="0" xr:uid="{B3FF50FF-9A36-455D-95B9-D97EB989DA96}">
      <text>
        <r>
          <rPr>
            <sz val="10"/>
            <color indexed="81"/>
            <rFont val="Lucida Console"/>
            <family val="3"/>
          </rPr>
          <t>01.01.1901</t>
        </r>
      </text>
    </comment>
    <comment ref="AE77" authorId="0" shapeId="0" xr:uid="{6C71D1A6-E08A-4822-B9DD-234692E52306}">
      <text>
        <r>
          <rPr>
            <sz val="10"/>
            <color indexed="81"/>
            <rFont val="Courier New"/>
            <family val="3"/>
          </rPr>
          <t>_x000D_
    DESCRIÇÃO DO CÁLCULO_x000D_
Código    : 19.883_x000D_
Corte     : _x000D_
-----------------------------_x000D_
Pendente  : _x000D_
22 / 03_2 :  (corte = 2)_x000D_
22 / 04_2 :  (corte = 6)_x000D_
22 / 05_2 :  (corte = 13)_x000D_
22 / 06_2 :  (corte = 4)_x000D_
22 / 07_2 : _x000D_
22 / 08_2 :  (corte = 4)_x000D_
22 / 09_2 :  (corte = 4)_x000D_
22 / 10_2 :  (corte = 2)_x000D_
22 / 11_2 :  (corte = 4)_x000D_
22 / 12_2 :  (corte = 2)_x000D_
23 / 01_2 :  (corte = 6)_x000D_
23 / 02_2 : _x000D_
23 / 03_2 :  (corte = 2)_x000D_
23 / 04_2 :  (corte = 22)_x000D_
23 / 05_2 : _x000D_
23 / 06_2 : _x000D_
23 / 07_2 : _x000D_
23 / 08_2 : _x000D_
_x000D_
    TOTAL : (  )_x000D_
  DIVISOR : 18_x000D_
    MÉDIA : ,00_x000D_
-----------------------------_x000D_
   Valores Desconsiderados_x000D_
-----------------------------_x000D_
22 / 03_2 : 2 (2)_x000D_
22 / 04_2 : 6 (6)_x000D_
22 / 05_2 : 13 (13)_x000D_
22 / 06_2 : 4 (4)_x000D_
22 / 08_2 : 4 (4)_x000D_
22 / 09_2 : 4 (4)_x000D_
22 / 10_2 : 2 (2)_x000D_
22 / 11_2 : 4 (4)_x000D_
22 / 12_2 : 2 (2)_x000D_
23 / 01_2 : 6 (6)_x000D_
23 / 03_2 : 2 (2)_x000D_
23 / 04_2 : 22 (22)_x000D_
_x000D_
  TOTAL   : ( 71 )</t>
        </r>
      </text>
    </comment>
    <comment ref="AH77" authorId="0" shapeId="0" xr:uid="{29FD3EDB-F043-4A82-AD4A-557F15818A54}">
      <text>
        <r>
          <rPr>
            <sz val="10"/>
            <color indexed="81"/>
            <rFont val="Lucida Console"/>
            <family val="3"/>
          </rPr>
          <t>Última movimentação no estoque em 04/2023 quantidade 22.</t>
        </r>
      </text>
    </comment>
    <comment ref="X78" authorId="0" shapeId="0" xr:uid="{096D2ECC-1703-49A7-BD42-FF452E3C99CA}">
      <text>
        <r>
          <rPr>
            <sz val="10"/>
            <color indexed="81"/>
            <rFont val="Lucida Console"/>
            <family val="3"/>
          </rPr>
          <t>01.01.1901</t>
        </r>
      </text>
    </comment>
    <comment ref="AE78" authorId="0" shapeId="0" xr:uid="{78F6A691-B040-489D-8767-A8F5FFCD0DFD}">
      <text>
        <r>
          <rPr>
            <sz val="10"/>
            <color indexed="81"/>
            <rFont val="Courier New"/>
            <family val="3"/>
          </rPr>
          <t>_x000D_
    DESCRIÇÃO DO CÁLCULO_x000D_
Código    : 12.812_x000D_
Corte     : _x000D_
-----------------------------_x000D_
Pendente  : _x000D_
22 / 03_2 : _x000D_
22 / 04_2 : _x000D_
22 / 05_2 : _x000D_
22 / 06_2 :  (corte = 2)_x000D_
22 / 07_2 : _x000D_
22 / 08_2 : _x000D_
22 / 09_2 :  (corte = 10)_x000D_
22 / 10_2 :  (corte = 2)_x000D_
22 / 11_2 :  (corte = 3)_x000D_
22 / 12_2 :  (corte = 4)_x000D_
23 / 01_2 :  (corte = 1)_x000D_
23 / 02_2 : _x000D_
23 / 03_2 :  (corte = 2)_x000D_
23 / 04_2 :  (corte = 2)_x000D_
23 / 05_2 : _x000D_
23 / 06_2 : _x000D_
23 / 07_2 : _x000D_
23 / 08_2 : _x000D_
_x000D_
    TOTAL : (  )_x000D_
  DIVISOR : 18_x000D_
    MÉDIA : ,00_x000D_
-----------------------------_x000D_
   Valores Desconsiderados_x000D_
-----------------------------_x000D_
22 / 06_2 : 2 (2)_x000D_
22 / 09_2 : 10 (10)_x000D_
22 / 10_2 : 2 (2)_x000D_
22 / 11_2 : 3 (3)_x000D_
22 / 12_2 : 4 (4)_x000D_
23 / 01_2 : 1 (1)_x000D_
23 / 03_2 : 2 (2)_x000D_
23 / 04_2 : 2 (2)_x000D_
_x000D_
  TOTAL   : ( 26 )</t>
        </r>
      </text>
    </comment>
    <comment ref="AH78" authorId="0" shapeId="0" xr:uid="{FD3BC562-FD99-4711-B477-A9F65F8BF682}">
      <text>
        <r>
          <rPr>
            <sz val="10"/>
            <color indexed="81"/>
            <rFont val="Lucida Console"/>
            <family val="3"/>
          </rPr>
          <t>Última movimentação no estoque em 04/2023 quantidade 2.</t>
        </r>
      </text>
    </comment>
    <comment ref="X79" authorId="0" shapeId="0" xr:uid="{EF4CE327-EF9F-49C3-AB7A-FF394FD0D110}">
      <text>
        <r>
          <rPr>
            <sz val="10"/>
            <color indexed="81"/>
            <rFont val="Lucida Console"/>
            <family val="3"/>
          </rPr>
          <t>01.01.1901</t>
        </r>
      </text>
    </comment>
    <comment ref="AE79" authorId="0" shapeId="0" xr:uid="{31F13373-5A82-4ECC-8959-BCFD67CF1AB6}">
      <text>
        <r>
          <rPr>
            <sz val="10"/>
            <color indexed="81"/>
            <rFont val="Courier New"/>
            <family val="3"/>
          </rPr>
          <t>_x000D_
    DESCRIÇÃO DO CÁLCULO_x000D_
Código    : 13.178_x000D_
Corte     : _x000D_
-----------------------------_x000D_
Pendente  : 647_x000D_
22 / 03_2 :  (corte = 1150)_x000D_
22 / 04_2 :  (corte = 600)_x000D_
22 / 05_2 :  (corte = 2270)_x000D_
22 / 06_2 :  (corte = 350)_x000D_
22 / 07_2 :  (corte = 2050)_x000D_
22 / 08_2 :  (corte = 1270)_x000D_
22 / 09_2 :  (corte = 840)_x000D_
22 / 10_2 :  (corte = 1310)_x000D_
22 / 11_2 :  (corte = 600)_x000D_
22 / 12_2 :  (corte = 1450)_x000D_
23 / 01_2 :  (corte = 1500)_x000D_
23 / 02_2 :  (corte = 500)_x000D_
23 / 03_2 :  (corte = 1000)_x000D_
23 / 04_2 :  (corte = 2620)_x000D_
23 / 05_2 :  (corte = 6900)_x000D_
23 / 06_2 :  (corte = 1353)_x000D_
23 / 07_2 : _x000D_
23 / 08_2 : _x000D_
_x000D_
    TOTAL : ( 647 )_x000D_
  DIVISOR : 18_x000D_
    MÉDIA : 35,94_x000D_
-----------------------------_x000D_
   Valores Desconsiderados_x000D_
-----------------------------_x000D_
22 / 03_2 : 1.150 (1.150)_x000D_
22 / 04_2 : 600 (600)_x000D_
22 / 05_2 : 2.270 (2.270)_x000D_
22 / 06_2 : 350 (350)_x000D_
22 / 07_2 : 2.050 (2.050)_x000D_
22 / 08_2 : 1.270 (1.270)_x000D_
22 / 09_2 : 840 (840)_x000D_
22 / 10_2 : 1.310 (1.310)_x000D_
22 / 11_2 : 600 (600)_x000D_
22 / 12_2 : 1.450 (1.450)_x000D_
23 / 01_2 : 1.500 (1.500)_x000D_
23 / 02_2 : 500 (500)_x000D_
23 / 03_2 : 1.000 (1.000)_x000D_
23 / 04_2 : 2.620 (2.620)_x000D_
23 / 05_2 : 6.900 (6.900)_x000D_
23 / 06_2 : 1.353 (1.353)_x000D_
_x000D_
  TOTAL   : ( 25.763 )</t>
        </r>
      </text>
    </comment>
    <comment ref="AH79" authorId="0" shapeId="0" xr:uid="{33D791F5-5CB1-42A3-AC6A-6A7ACD360584}">
      <text>
        <r>
          <rPr>
            <sz val="10"/>
            <color indexed="81"/>
            <rFont val="Lucida Console"/>
            <family val="3"/>
          </rPr>
          <t>Última movimentação no estoque em 06/2023 quantidade 1.353.</t>
        </r>
      </text>
    </comment>
    <comment ref="X80" authorId="0" shapeId="0" xr:uid="{FB30C1D9-BE11-48B6-A971-7D03680C8FA4}">
      <text>
        <r>
          <rPr>
            <sz val="10"/>
            <color indexed="81"/>
            <rFont val="Lucida Console"/>
            <family val="3"/>
          </rPr>
          <t>01.01.1901</t>
        </r>
      </text>
    </comment>
    <comment ref="AE80" authorId="0" shapeId="0" xr:uid="{56384EBA-ED03-4709-A12F-24B1ED19B31B}">
      <text>
        <r>
          <rPr>
            <sz val="10"/>
            <color indexed="81"/>
            <rFont val="Courier New"/>
            <family val="3"/>
          </rPr>
          <t>_x000D_
    DESCRIÇÃO DO CÁLCULO_x000D_
Código    : 29.293_x000D_
Corte     : _x000D_
-----------------------------_x000D_
Pendente  : 2.055_x000D_
22 / 03_2 : _x000D_
22 / 04_2 :  (corte = 50)_x000D_
22 / 05_2 :  (corte = 400)_x000D_
22 / 06_2 :  (corte = 856)_x000D_
22 / 07_2 :  (corte = 450)_x000D_
22 / 08_2 :  (corte = 920)_x000D_
22 / 09_2 :  (corte = 650)_x000D_
22 / 10_2 :  (corte = 170)_x000D_
22 / 11_2 :  (corte = 500)_x000D_
22 / 12_2 :  (corte = 250)_x000D_
23 / 01_2 :  (corte = 750)_x000D_
23 / 02_2 : _x000D_
23 / 03_2 :  (corte = 1495)_x000D_
23 / 04_2 : _x000D_
23 / 05_2 : _x000D_
23 / 06_2 : _x000D_
23 / 07_2 : _x000D_
23 / 08_2 : _x000D_
_x000D_
    TOTAL : ( 2.055 )_x000D_
  DIVISOR : 18_x000D_
    MÉDIA : 114,17_x000D_
-----------------------------_x000D_
   Valores Desconsiderados_x000D_
-----------------------------_x000D_
22 / 04_2 : 50 (50)_x000D_
22 / 05_2 : 400 (400)_x000D_
22 / 06_2 : 856 (856)_x000D_
22 / 07_2 : 450 (450)_x000D_
22 / 08_2 : 920 (920)_x000D_
22 / 09_2 : 650 (650)_x000D_
22 / 10_2 : 170 (170)_x000D_
22 / 11_2 : 500 (500)_x000D_
22 / 12_2 : 250 (250)_x000D_
23 / 01_2 : 750 (750)_x000D_
23 / 03_2 : 1.495 (1.495)_x000D_
_x000D_
  TOTAL   : ( 6.491 )</t>
        </r>
      </text>
    </comment>
    <comment ref="AH80" authorId="0" shapeId="0" xr:uid="{D5157AC5-054A-4B87-8C9B-F2963708EDEE}">
      <text>
        <r>
          <rPr>
            <sz val="10"/>
            <color indexed="81"/>
            <rFont val="Lucida Console"/>
            <family val="3"/>
          </rPr>
          <t>Última movimentação no estoque em 03/2023 quantidade 1.495.</t>
        </r>
      </text>
    </comment>
    <comment ref="X81" authorId="0" shapeId="0" xr:uid="{5A97686A-7174-4F44-A971-694F53DCF925}">
      <text>
        <r>
          <rPr>
            <sz val="10"/>
            <color indexed="81"/>
            <rFont val="Lucida Console"/>
            <family val="3"/>
          </rPr>
          <t>01.01.1901</t>
        </r>
      </text>
    </comment>
    <comment ref="AE81" authorId="0" shapeId="0" xr:uid="{739A28C6-14DE-4685-B015-4E464E2DE640}">
      <text>
        <r>
          <rPr>
            <sz val="10"/>
            <color indexed="81"/>
            <rFont val="Courier New"/>
            <family val="3"/>
          </rPr>
          <t>_x000D_
    DESCRIÇÃO DO CÁLCULO_x000D_
Código    : 13.179_x000D_
Corte     : _x000D_
-----------------------------_x000D_
Pendente  : _x000D_
22 / 03_2 :  (corte = 1240)_x000D_
22 / 04_2 :  (corte = 350)_x000D_
22 / 05_2 :  (corte = 1360)_x000D_
22 / 06_2 :  (corte = 850)_x000D_
22 / 07_2 :  (corte = 1060)_x000D_
22 / 08_2 :  (corte = 1530)_x000D_
22 / 09_2 :  (corte = 1250)_x000D_
22 / 10_2 :  (corte = 2465)_x000D_
22 / 11_2 :  (corte = 2311)_x000D_
22 / 12_2 :  (corte = 1450)_x000D_
23 / 01_2 :  (corte = 3020)_x000D_
23 / 02_2 :  (corte = 1090)_x000D_
23 / 03_2 :  (corte = 3100)_x000D_
23 / 04_2 :  (corte = 3800)_x000D_
23 / 05_2 :  (corte = 2000)_x000D_
23 / 06_2 :  (corte = 1000)_x000D_
23 / 07_2 :  (corte = 50)_x000D_
23 / 08_2 :  (corte = 1000)_x000D_
_x000D_
    TOTAL : (  )_x000D_
  DIVISOR : 18_x000D_
    MÉDIA : ,00_x000D_
-----------------------------_x000D_
   Valores Desconsiderados_x000D_
-----------------------------_x000D_
22 / 03_2 : 1.240 (1.240)_x000D_
22 / 04_2 : 350 (350)_x000D_
22 / 05_2 : 1.360 (1.360)_x000D_
22 / 06_2 : 850 (850)_x000D_
22 / 07_2 : 1.060 (1.060)_x000D_
22 / 08_2 : 1.530 (1.530)_x000D_
22 / 09_2 : 1.250 (1.250)_x000D_
22 / 10_2 : 2.465 (2.465)_x000D_
22 / 11_2 : 2.311 (2.311)_x000D_
22 / 12_2 : 1.450 (1.450)_x000D_
23 / 01_2 : 3.020 (3.020)_x000D_
23 / 02_2 : 1.090 (1.090)_x000D_
23 / 03_2 : 3.100 (3.100)_x000D_
23 / 04_2 : 3.800 (3.800)_x000D_
23 / 05_2 : 2.000 (2.000)_x000D_
23 / 06_2 : 1.000 (1.000)_x000D_
23 / 07_2 : 50 (50)_x000D_
23 / 08_2 : 1.000 (1.000)_x000D_
_x000D_
  TOTAL   : ( 28.926 )</t>
        </r>
      </text>
    </comment>
    <comment ref="AH81" authorId="0" shapeId="0" xr:uid="{608EE5FA-530A-4DD2-BBF4-4912DFC6AF3A}">
      <text>
        <r>
          <rPr>
            <sz val="10"/>
            <color indexed="81"/>
            <rFont val="Lucida Console"/>
            <family val="3"/>
          </rPr>
          <t>Última movimentação no estoque em 08/2023 quantidade 1.000.</t>
        </r>
      </text>
    </comment>
    <comment ref="X82" authorId="0" shapeId="0" xr:uid="{54085D6A-0E45-4876-A580-C9F8733594F3}">
      <text>
        <r>
          <rPr>
            <sz val="10"/>
            <color indexed="81"/>
            <rFont val="Lucida Console"/>
            <family val="3"/>
          </rPr>
          <t>15.03.2018</t>
        </r>
      </text>
    </comment>
    <comment ref="AE82" authorId="0" shapeId="0" xr:uid="{1BDED9BA-3B3B-4C5A-B07A-D14D228994B8}">
      <text>
        <r>
          <rPr>
            <sz val="10"/>
            <color indexed="81"/>
            <rFont val="Courier New"/>
            <family val="3"/>
          </rPr>
          <t>_x000D_
    DESCRIÇÃO DO CÁLCULO_x000D_
Código    : 134.568_x000D_
Corte     : _x000D_
-----------------------------_x000D_
Pendente  : _x000D_
22 / 03_2 :  (corte = 130)_x000D_
22 / 04_2 : _x000D_
22 / 05_2 :  (corte = 500)_x000D_
22 / 06_2 :  (corte = 50)_x000D_
22 / 07_2 :  (corte = 110)_x000D_
22 / 08_2 :  (corte = 200)_x000D_
22 / 09_2 : _x000D_
22 / 10_2 : _x000D_
22 / 11_2 :  (corte = 200)_x000D_
22 / 12_2 : _x000D_
23 / 01_2 :  (corte = 100)_x000D_
23 / 02_2 :  (corte = 200)_x000D_
23 / 03_2 :  (corte = 2160)_x000D_
23 / 04_2 :  (corte = 1400)_x000D_
23 / 05_2 :  (corte = 1000)_x000D_
23 / 06_2 :  (corte = 1000)_x000D_
23 / 07_2 : _x000D_
23 / 08_2 :  (corte = 500)_x000D_
_x000D_
    TOTAL : (  )_x000D_
  DIVISOR : 18_x000D_
    MÉDIA : ,00_x000D_
-----------------------------_x000D_
   Valores Desconsiderados_x000D_
-----------------------------_x000D_
22 / 03_2 : 130 (130)_x000D_
22 / 05_2 : 500 (500)_x000D_
22 / 06_2 : 50 (50)_x000D_
22 / 07_2 : 110 (110)_x000D_
22 / 08_2 : 200 (200)_x000D_
22 / 11_2 : 200 (200)_x000D_
23 / 01_2 : 100 (100)_x000D_
23 / 02_2 : 200 (200)_x000D_
23 / 03_2 : 2.160 (2.160)_x000D_
23 / 04_2 : 1.400 (1.400)_x000D_
23 / 05_2 : 1.000 (1.000)_x000D_
23 / 06_2 : 1.000 (1.000)_x000D_
23 / 08_2 : 500 (500)_x000D_
_x000D_
  TOTAL   : ( 7.550 )</t>
        </r>
      </text>
    </comment>
    <comment ref="AH82" authorId="0" shapeId="0" xr:uid="{215E9B5C-B4D4-46C7-B6AB-E1FA10B19D77}">
      <text>
        <r>
          <rPr>
            <sz val="10"/>
            <color indexed="81"/>
            <rFont val="Lucida Console"/>
            <family val="3"/>
          </rPr>
          <t>Última movimentação no estoque em 08/2023 quantidade 500.</t>
        </r>
      </text>
    </comment>
    <comment ref="X83" authorId="0" shapeId="0" xr:uid="{21E2E511-AB41-4F74-85E6-93C9E6AA1EF6}">
      <text>
        <r>
          <rPr>
            <sz val="10"/>
            <color indexed="81"/>
            <rFont val="Lucida Console"/>
            <family val="3"/>
          </rPr>
          <t>15.03.2018</t>
        </r>
      </text>
    </comment>
    <comment ref="AE83" authorId="0" shapeId="0" xr:uid="{3CE33995-59EA-44F8-B885-26A224E3D71D}">
      <text>
        <r>
          <rPr>
            <sz val="10"/>
            <color indexed="81"/>
            <rFont val="Courier New"/>
            <family val="3"/>
          </rPr>
          <t>_x000D_
    DESCRIÇÃO DO CÁLCULO_x000D_
Código    : 134.567_x000D_
Corte     : _x000D_
-----------------------------_x000D_
Pendente  : _x000D_
22 / 03_2 :  (corte = 170)_x000D_
22 / 04_2 : _x000D_
22 / 05_2 :  (corte = 740)_x000D_
22 / 06_2 :  (corte = 250)_x000D_
22 / 07_2 :  (corte = 10)_x000D_
22 / 08_2 :  (corte = 620)_x000D_
22 / 09_2 :  (corte = 470)_x000D_
22 / 10_2 :  (corte = 600)_x000D_
22 / 11_2 :  (corte = 50)_x000D_
22 / 12_2 : _x000D_
23 / 01_2 :  (corte = 1000)_x000D_
23 / 02_2 :  (corte = 300)_x000D_
23 / 03_2 :  (corte = 2200)_x000D_
23 / 04_2 :  (corte = 700)_x000D_
23 / 05_2 :  (corte = 1000)_x000D_
23 / 06_2 : _x000D_
23 / 07_2 : _x000D_
23 / 08_2 : _x000D_
_x000D_
    TOTAL : (  )_x000D_
  DIVISOR : 18_x000D_
    MÉDIA : ,00_x000D_
-----------------------------_x000D_
   Valores Desconsiderados_x000D_
-----------------------------_x000D_
22 / 03_2 : 170 (170)_x000D_
22 / 05_2 : 740 (740)_x000D_
22 / 06_2 : 250 (250)_x000D_
22 / 07_2 : 10 (10)_x000D_
22 / 08_2 : 620 (620)_x000D_
22 / 09_2 : 470 (470)_x000D_
22 / 10_2 : 600 (600)_x000D_
22 / 11_2 : 50 (50)_x000D_
23 / 01_2 : 1.000 (1.000)_x000D_
23 / 02_2 : 300 (300)_x000D_
23 / 03_2 : 2.200 (2.200)_x000D_
23 / 04_2 : 700 (700)_x000D_
23 / 05_2 : 1.000 (1.000)_x000D_
_x000D_
  TOTAL   : ( 8.110 )</t>
        </r>
      </text>
    </comment>
    <comment ref="AH83" authorId="0" shapeId="0" xr:uid="{86C4CAF7-8E8F-4367-86F1-84197925F1A2}">
      <text>
        <r>
          <rPr>
            <sz val="10"/>
            <color indexed="81"/>
            <rFont val="Lucida Console"/>
            <family val="3"/>
          </rPr>
          <t>Última movimentação no estoque em 05/2023 quantidade 1.000.</t>
        </r>
      </text>
    </comment>
    <comment ref="X84" authorId="0" shapeId="0" xr:uid="{3F39A657-E92E-4501-B91F-603EB81AD826}">
      <text>
        <r>
          <rPr>
            <sz val="10"/>
            <color indexed="81"/>
            <rFont val="Lucida Console"/>
            <family val="3"/>
          </rPr>
          <t>05.11.2004</t>
        </r>
      </text>
    </comment>
    <comment ref="AE84" authorId="0" shapeId="0" xr:uid="{E2729ACE-5651-4E4B-8281-59A14C4B2CDF}">
      <text>
        <r>
          <rPr>
            <sz val="10"/>
            <color indexed="81"/>
            <rFont val="Courier New"/>
            <family val="3"/>
          </rPr>
          <t>_x000D_
    DESCRIÇÃO DO CÁLCULO_x000D_
Código    : 82.452_x000D_
Corte     : _x000D_
-----------------------------_x000D_
Pendente  : 48_x000D_
22 / 03_2 : _x000D_
22 / 04_2 : _x000D_
22 / 05_2 : _x000D_
22 / 06_2 : _x000D_
22 / 07_2 :  (corte = 10)_x000D_
22 / 08_2 :  (corte = 20)_x000D_
22 / 09_2 :  (corte = 23)_x000D_
22 / 10_2 :  (corte = 10)_x000D_
22 / 11_2 : _x000D_
22 / 12_2 : _x000D_
23 / 01_2 :  (corte = 10)_x000D_
23 / 02_2 :  (corte = 24)_x000D_
23 / 03_2 :  (corte = 50)_x000D_
23 / 04_2 :  (corte = 20)_x000D_
23 / 05_2 : _x000D_
23 / 06_2 : _x000D_
23 / 07_2 : _x000D_
23 / 08_2 :  (corte = 2)_x000D_
_x000D_
    TOTAL : ( 48 )_x000D_
  DIVISOR : 18_x000D_
    MÉDIA : 2,67_x000D_
-----------------------------_x000D_
   Valores Desconsiderados_x000D_
-----------------------------_x000D_
22 / 07_2 : 10 (10)_x000D_
22 / 08_2 : 20 (20)_x000D_
22 / 09_2 : 23 (23)_x000D_
22 / 10_2 : 10 (10)_x000D_
23 / 01_2 : 10 (10)_x000D_
23 / 02_2 : 24 (24)_x000D_
23 / 03_2 : 50 (50)_x000D_
23 / 04_2 : 20 (20)_x000D_
23 / 08_2 : 2 (2)_x000D_
_x000D_
  TOTAL   : ( 169 )</t>
        </r>
      </text>
    </comment>
    <comment ref="AH84" authorId="0" shapeId="0" xr:uid="{66868F50-FFBD-4455-AC09-2CB9AF174EA0}">
      <text>
        <r>
          <rPr>
            <sz val="10"/>
            <color indexed="81"/>
            <rFont val="Lucida Console"/>
            <family val="3"/>
          </rPr>
          <t>Última movimentação no estoque em 08/2023 quantidade 2.</t>
        </r>
      </text>
    </comment>
    <comment ref="X85" authorId="0" shapeId="0" xr:uid="{5DF99141-E3EE-4661-A815-3820F75EE029}">
      <text>
        <r>
          <rPr>
            <sz val="10"/>
            <color indexed="81"/>
            <rFont val="Lucida Console"/>
            <family val="3"/>
          </rPr>
          <t>11.08.2008</t>
        </r>
      </text>
    </comment>
    <comment ref="AE85" authorId="0" shapeId="0" xr:uid="{F9BBC9E8-E017-4D79-9935-C1644E00BF49}">
      <text>
        <r>
          <rPr>
            <sz val="10"/>
            <color indexed="81"/>
            <rFont val="Courier New"/>
            <family val="3"/>
          </rPr>
          <t>_x000D_
    DESCRIÇÃO DO CÁLCULO_x000D_
Código    : 107.401_x000D_
Corte     : _x000D_
-----------------------------_x000D_
Pendente  : _x000D_
22 / 03_2 : _x000D_
22 / 04_2 :  (corte = 6)_x000D_
22 / 05_2 : _x000D_
22 / 06_2 :  (corte = 4)_x000D_
22 / 07_2 :  (corte = 7)_x000D_
22 / 08_2 :  (corte = 2)_x000D_
22 / 09_2 :  (corte = 1)_x000D_
22 / 10_2 :  (corte = 1)_x000D_
22 / 11_2 :  (corte = 2)_x000D_
22 / 12_2 :  (corte = 2)_x000D_
23 / 01_2 :  (corte = 7)_x000D_
23 / 02_2 : _x000D_
23 / 03_2 :  (corte = 4)_x000D_
23 / 04_2 :  (corte = 20)_x000D_
23 / 05_2 :  (corte = 20)_x000D_
23 / 06_2 : _x000D_
23 / 07_2 : _x000D_
23 / 08_2 : _x000D_
_x000D_
    TOTAL : (  )_x000D_
  DIVISOR : 18_x000D_
    MÉDIA : ,00_x000D_
-----------------------------_x000D_
   Valores Desconsiderados_x000D_
-----------------------------_x000D_
22 / 04_2 : 6 (6)_x000D_
22 / 06_2 : 4 (4)_x000D_
22 / 07_2 : 7 (7)_x000D_
22 / 08_2 : 2 (2)_x000D_
22 / 09_2 : 1 (1)_x000D_
22 / 10_2 : 1 (1)_x000D_
22 / 11_2 : 2 (2)_x000D_
22 / 12_2 : 2 (2)_x000D_
23 / 01_2 : 7 (7)_x000D_
23 / 03_2 : 4 (4)_x000D_
23 / 04_2 : 20 (20)_x000D_
23 / 05_2 : 20 (20)_x000D_
_x000D_
  TOTAL   : ( 76 )</t>
        </r>
      </text>
    </comment>
    <comment ref="AH85" authorId="0" shapeId="0" xr:uid="{3D1A7002-5F2E-4E54-880F-5E726EFAEB1C}">
      <text>
        <r>
          <rPr>
            <sz val="10"/>
            <color indexed="81"/>
            <rFont val="Lucida Console"/>
            <family val="3"/>
          </rPr>
          <t>Última movimentação no estoque em 05/2023 quantidade 20.</t>
        </r>
      </text>
    </comment>
    <comment ref="X86" authorId="0" shapeId="0" xr:uid="{5BFCD50E-B72A-47C6-AE7A-E41DDA77500A}">
      <text>
        <r>
          <rPr>
            <sz val="10"/>
            <color indexed="81"/>
            <rFont val="Lucida Console"/>
            <family val="3"/>
          </rPr>
          <t>04.09.2017</t>
        </r>
      </text>
    </comment>
    <comment ref="AE86" authorId="0" shapeId="0" xr:uid="{D8892842-2C93-444B-84A3-89CBC867D73B}">
      <text>
        <r>
          <rPr>
            <sz val="10"/>
            <color indexed="81"/>
            <rFont val="Courier New"/>
            <family val="3"/>
          </rPr>
          <t>_x000D_
    DESCRIÇÃO DO CÁLCULO_x000D_
Código    : 133.366_x000D_
Corte     : _x000D_
-----------------------------_x000D_
Pendente  : _x000D_
22 / 03_2 :  (corte = 500)_x000D_
22 / 04_2 :  (corte = 200)_x000D_
22 / 05_2 :  (corte = 70)_x000D_
22 / 06_2 :  (corte = 150)_x000D_
22 / 07_2 :  (corte = 210)_x000D_
22 / 08_2 :  (corte = 70)_x000D_
22 / 09_2 :  (corte = 150)_x000D_
22 / 10_2 :  (corte = 190)_x000D_
22 / 11_2 : _x000D_
22 / 12_2 :  (corte = 600)_x000D_
23 / 01_2 :  (corte = 420)_x000D_
23 / 02_2 :  (corte = 50)_x000D_
23 / 03_2 :  (corte = 200)_x000D_
23 / 04_2 :  (corte = 500)_x000D_
23 / 05_2 : _x000D_
23 / 06_2 : _x000D_
23 / 07_2 :  (corte = 1100)_x000D_
23 / 08_2 : _x000D_
_x000D_
    TOTAL : (  )_x000D_
  DIVISOR : 18_x000D_
    MÉDIA : ,00_x000D_
-----------------------------_x000D_
   Valores Desconsiderados_x000D_
-----------------------------_x000D_
22 / 03_2 : 500 (500)_x000D_
22 / 04_2 : 200 (200)_x000D_
22 / 05_2 : 70 (70)_x000D_
22 / 06_2 : 150 (150)_x000D_
22 / 07_2 : 210 (210)_x000D_
22 / 08_2 : 70 (70)_x000D_
22 / 09_2 : 150 (150)_x000D_
22 / 10_2 : 190 (190)_x000D_
22 / 12_2 : 600 (600)_x000D_
23 / 01_2 : 420 (420)_x000D_
23 / 02_2 : 50 (50)_x000D_
23 / 03_2 : 200 (200)_x000D_
23 / 04_2 : 500 (500)_x000D_
23 / 07_2 : 1.100 (1.100)_x000D_
_x000D_
  TOTAL   : ( 4.410 )</t>
        </r>
      </text>
    </comment>
    <comment ref="AH86" authorId="0" shapeId="0" xr:uid="{42E41787-B322-463F-8D79-FF5FD9D00910}">
      <text>
        <r>
          <rPr>
            <sz val="10"/>
            <color indexed="81"/>
            <rFont val="Lucida Console"/>
            <family val="3"/>
          </rPr>
          <t>Última movimentação no estoque em 07/2023 quantidade 1.100.</t>
        </r>
      </text>
    </comment>
    <comment ref="X87" authorId="0" shapeId="0" xr:uid="{F7883FFD-FA54-4FD1-8CED-A1EECE50122C}">
      <text>
        <r>
          <rPr>
            <sz val="10"/>
            <color indexed="81"/>
            <rFont val="Lucida Console"/>
            <family val="3"/>
          </rPr>
          <t>01.01.1901</t>
        </r>
      </text>
    </comment>
    <comment ref="AE87" authorId="0" shapeId="0" xr:uid="{0F17C482-C8A1-4C28-A43F-944FBC30008B}">
      <text>
        <r>
          <rPr>
            <sz val="10"/>
            <color indexed="81"/>
            <rFont val="Courier New"/>
            <family val="3"/>
          </rPr>
          <t>_x000D_
    DESCRIÇÃO DO CÁLCULO_x000D_
Código    : 16.763_x000D_
Corte     : _x000D_
-----------------------------_x000D_
Pendente  : _x000D_
22 / 03_2 : _x000D_
22 / 04_2 : _x000D_
22 / 05_2 : _x000D_
22 / 06_2 : _x000D_
22 / 07_2 : _x000D_
22 / 08_2 : _x000D_
22 / 09_2 : _x000D_
22 / 10_2 : _x000D_
22 / 11_2 :  (corte = 4)_x000D_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11_2 : 4 (4)_x000D_
_x000D_
  TOTAL   : ( 4 )</t>
        </r>
      </text>
    </comment>
    <comment ref="AH87" authorId="0" shapeId="0" xr:uid="{EE55A05B-D16E-4AE4-9D5B-4B3F1B45C644}">
      <text>
        <r>
          <rPr>
            <sz val="10"/>
            <color indexed="81"/>
            <rFont val="Lucida Console"/>
            <family val="3"/>
          </rPr>
          <t>Última movimentação no estoque em 11/2022 quantidade 4.</t>
        </r>
      </text>
    </comment>
    <comment ref="X88" authorId="0" shapeId="0" xr:uid="{C22A7319-96D6-4B50-BD4F-618D526BA274}">
      <text>
        <r>
          <rPr>
            <sz val="10"/>
            <color indexed="81"/>
            <rFont val="Lucida Console"/>
            <family val="3"/>
          </rPr>
          <t>11.05.2009</t>
        </r>
      </text>
    </comment>
    <comment ref="AE88" authorId="0" shapeId="0" xr:uid="{736E46EA-AC37-45EC-8382-3899F2F813A7}">
      <text>
        <r>
          <rPr>
            <sz val="10"/>
            <color indexed="81"/>
            <rFont val="Courier New"/>
            <family val="3"/>
          </rPr>
          <t>_x000D_
    DESCRIÇÃO DO CÁLCULO_x000D_
Código    : 110.889_x000D_
Corte     : _x000D_
-----------------------------_x000D_
Pendente  : _x000D_
22 / 03_2 : _x000D_
22 / 04_2 : _x000D_
22 / 05_2 : _x000D_
22 / 06_2 : _x000D_
22 / 07_2 : _x000D_
22 / 08_2 : _x000D_
22 / 09_2 : _x000D_
22 / 10_2 : _x000D_
22 / 11_2 :  (corte = 220)_x000D_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11_2 : 220 (220)_x000D_
_x000D_
  TOTAL   : ( 220 )</t>
        </r>
      </text>
    </comment>
    <comment ref="AH88" authorId="0" shapeId="0" xr:uid="{465EF868-80DB-4CB0-9FFA-284B7F736F94}">
      <text>
        <r>
          <rPr>
            <sz val="10"/>
            <color indexed="81"/>
            <rFont val="Lucida Console"/>
            <family val="3"/>
          </rPr>
          <t>Última movimentação no estoque em 11/2022 quantidade 220.</t>
        </r>
      </text>
    </comment>
    <comment ref="X89" authorId="0" shapeId="0" xr:uid="{CAF7DB7A-A6F0-4D9F-A294-7AAE1A2B8A77}">
      <text>
        <r>
          <rPr>
            <sz val="10"/>
            <color indexed="81"/>
            <rFont val="Lucida Console"/>
            <family val="3"/>
          </rPr>
          <t>11.07.2012</t>
        </r>
      </text>
    </comment>
    <comment ref="AE89" authorId="0" shapeId="0" xr:uid="{32DBD12D-F7D3-4892-AEAC-76B22EEE235D}">
      <text>
        <r>
          <rPr>
            <sz val="10"/>
            <color indexed="81"/>
            <rFont val="Courier New"/>
            <family val="3"/>
          </rPr>
          <t>_x000D_
    DESCRIÇÃO DO CÁLCULO_x000D_
Código    : 123.370_x000D_
Corte     : _x000D_
-----------------------------_x000D_
Pendente  : _x000D_
22 / 03_2 : _x000D_
22 / 04_2 : _x000D_
22 / 05_2 :  (corte = 21)_x000D_
22 / 06_2 : _x000D_
22 / 07_2 : _x000D_
22 / 08_2 : _x000D_
22 / 09_2 : _x000D_
22 / 10_2 : _x000D_
22 / 11_2 : _x000D_
22 / 12_2 : _x000D_
23 / 01_2 : _x000D_
23 / 02_2 : _x000D_
23 / 03_2 : _x000D_
23 / 04_2 : _x000D_
23 / 05_2 : _x000D_
23 / 06_2 :  (corte = 20)_x000D_
23 / 07_2 :  (corte = 100)_x000D_
23 / 08_2 : _x000D_
_x000D_
    TOTAL : (  )_x000D_
  DIVISOR : 18_x000D_
    MÉDIA : ,00_x000D_
-----------------------------_x000D_
   Valores Desconsiderados_x000D_
-----------------------------_x000D_
22 / 05_2 : 21 (21)_x000D_
23 / 06_2 : 20 (20)_x000D_
23 / 07_2 : 100 (100)_x000D_
_x000D_
  TOTAL   : ( 141 )</t>
        </r>
      </text>
    </comment>
    <comment ref="AH89" authorId="0" shapeId="0" xr:uid="{3535B96F-6318-480D-A08B-18191258961C}">
      <text>
        <r>
          <rPr>
            <sz val="10"/>
            <color indexed="81"/>
            <rFont val="Lucida Console"/>
            <family val="3"/>
          </rPr>
          <t>Última movimentação no estoque em 07/2023 quantidade 100.</t>
        </r>
      </text>
    </comment>
    <comment ref="X90" authorId="0" shapeId="0" xr:uid="{CC9E5D0F-5635-4A7F-9CA5-0ECDF1914E21}">
      <text>
        <r>
          <rPr>
            <sz val="10"/>
            <color indexed="81"/>
            <rFont val="Lucida Console"/>
            <family val="3"/>
          </rPr>
          <t>23.04.2010</t>
        </r>
      </text>
    </comment>
    <comment ref="AE90" authorId="0" shapeId="0" xr:uid="{9C27F424-01EB-46E3-9CB2-8B790E68B2D7}">
      <text>
        <r>
          <rPr>
            <sz val="10"/>
            <color indexed="81"/>
            <rFont val="Courier New"/>
            <family val="3"/>
          </rPr>
          <t>_x000D_
    DESCRIÇÃO DO CÁLCULO_x000D_
Código    : 114.976_x000D_
Corte     : _x000D_
-----------------------------_x000D_
Pendente  : _x000D_
22 / 03_2 :  (corte = 20)_x000D_
22 / 04_2 : _x000D_
22 / 05_2 :  (corte = 190)_x000D_
22 / 06_2 : _x000D_
22 / 07_2 :  (corte = 12)_x000D_
22 / 08_2 :  (corte = 18)_x000D_
22 / 09_2 : _x000D_
22 / 10_2 : _x000D_
22 / 11_2 : _x000D_
22 / 12_2 :  (corte = 50)_x000D_
23 / 01_2 :  (corte = 3)_x000D_
23 / 02_2 : _x000D_
23 / 03_2 : _x000D_
23 / 04_2 : _x000D_
23 / 05_2 : _x000D_
23 / 06_2 : _x000D_
23 / 07_2 : _x000D_
23 / 08_2 : _x000D_
_x000D_
    TOTAL : (  )_x000D_
  DIVISOR : 18_x000D_
    MÉDIA : ,00_x000D_
-----------------------------_x000D_
   Valores Desconsiderados_x000D_
-----------------------------_x000D_
22 / 03_2 : 20 (20)_x000D_
22 / 05_2 : 190 (190)_x000D_
22 / 07_2 : 12 (12)_x000D_
22 / 08_2 : 18 (18)_x000D_
22 / 12_2 : 50 (50)_x000D_
23 / 01_2 : 3 (3)_x000D_
_x000D_
  TOTAL   : ( 293 )</t>
        </r>
      </text>
    </comment>
    <comment ref="AH90" authorId="0" shapeId="0" xr:uid="{73827006-C63D-4A23-BD66-1C0C06DF94D8}">
      <text>
        <r>
          <rPr>
            <sz val="10"/>
            <color indexed="81"/>
            <rFont val="Lucida Console"/>
            <family val="3"/>
          </rPr>
          <t>Última movimentação no estoque em 01/2023 quantidade 3.</t>
        </r>
      </text>
    </comment>
    <comment ref="X91" authorId="0" shapeId="0" xr:uid="{72A3214B-E64B-4723-9E60-DCA55EE08C9D}">
      <text>
        <r>
          <rPr>
            <sz val="10"/>
            <color indexed="81"/>
            <rFont val="Lucida Console"/>
            <family val="3"/>
          </rPr>
          <t>11.02.2015</t>
        </r>
      </text>
    </comment>
    <comment ref="AE91" authorId="0" shapeId="0" xr:uid="{B83951B6-823F-4E26-8FF1-6C4509EBACED}">
      <text>
        <r>
          <rPr>
            <sz val="10"/>
            <color indexed="81"/>
            <rFont val="Courier New"/>
            <family val="3"/>
          </rPr>
          <t>_x000D_
    DESCRIÇÃO DO CÁLCULO_x000D_
Código    : 129.960_x000D_
Corte     : _x000D_
-----------------------------_x000D_
Pendente  : _x000D_
22 / 03_2 :  (corte = 7)_x000D_
22 / 04_2 : _x000D_
22 / 05_2 :  (corte = 63)_x000D_
22 / 06_2 : _x000D_
22 / 07_2 :  (corte = 6)_x000D_
22 / 08_2 : _x000D_
22 / 09_2 :  (corte = 25)_x000D_
22 / 10_2 : _x000D_
22 / 11_2 : _x000D_
22 / 12_2 : _x000D_
23 / 01_2 : _x000D_
23 / 02_2 : _x000D_
23 / 03_2 : _x000D_
23 / 04_2 : _x000D_
23 / 05_2 : _x000D_
23 / 06_2 : _x000D_
23 / 07_2 : _x000D_
23 / 08_2 :  (corte = 10)_x000D_
_x000D_
    TOTAL : (  )_x000D_
  DIVISOR : 18_x000D_
    MÉDIA : ,00_x000D_
-----------------------------_x000D_
   Valores Desconsiderados_x000D_
-----------------------------_x000D_
22 / 03_2 : 7 (7)_x000D_
22 / 05_2 : 63 (63)_x000D_
22 / 07_2 : 6 (6)_x000D_
22 / 09_2 : 25 (25)_x000D_
23 / 08_2 : 10 (10)_x000D_
_x000D_
  TOTAL   : ( 111 )</t>
        </r>
      </text>
    </comment>
    <comment ref="AH91" authorId="0" shapeId="0" xr:uid="{7B79948B-0075-4490-B723-CC8A7E9532CF}">
      <text>
        <r>
          <rPr>
            <sz val="10"/>
            <color indexed="81"/>
            <rFont val="Lucida Console"/>
            <family val="3"/>
          </rPr>
          <t>Última movimentação no estoque em 08/2023 quantidade 10.</t>
        </r>
      </text>
    </comment>
    <comment ref="X92" authorId="0" shapeId="0" xr:uid="{9E369C47-0695-4D75-81B8-E1B122372A04}">
      <text>
        <r>
          <rPr>
            <sz val="10"/>
            <color indexed="81"/>
            <rFont val="Lucida Console"/>
            <family val="3"/>
          </rPr>
          <t>13.10.2016</t>
        </r>
      </text>
    </comment>
    <comment ref="AE92" authorId="0" shapeId="0" xr:uid="{1EF767E5-30FA-453F-B2A6-F4C98F7AD533}">
      <text>
        <r>
          <rPr>
            <sz val="10"/>
            <color indexed="81"/>
            <rFont val="Courier New"/>
            <family val="3"/>
          </rPr>
          <t>_x000D_
    DESCRIÇÃO DO CÁLCULO_x000D_
Código    : 132.229_x000D_
Corte     : _x000D_
-----------------------------_x000D_
Pendente  : _x000D_
22 / 03_2 : _x000D_
22 / 04_2 : _x000D_
22 / 05_2 : _x000D_
22 / 06_2 : _x000D_
22 / 07_2 : _x000D_
22 / 08_2 :  (corte = 100)_x000D_
22 / 09_2 : _x000D_
22 / 10_2 : _x000D_
22 / 11_2 : _x000D_
22 / 12_2 :  (corte = 100)_x000D_
23 / 01_2 : _x000D_
23 / 02_2 : _x000D_
23 / 03_2 : _x000D_
23 / 04_2 :  (corte = 110)_x000D_
23 / 05_2 : _x000D_
23 / 06_2 : _x000D_
23 / 07_2 :  (corte = 6)_x000D_
23 / 08_2 :  (corte = 10)_x000D_
_x000D_
    TOTAL : (  )_x000D_
  DIVISOR : 18_x000D_
    MÉDIA : ,00_x000D_
-----------------------------_x000D_
   Valores Desconsiderados_x000D_
-----------------------------_x000D_
22 / 08_2 : 100 (100)_x000D_
22 / 12_2 : 100 (100)_x000D_
23 / 04_2 : 110 (110)_x000D_
23 / 07_2 : 6 (6)_x000D_
23 / 08_2 : 10 (10)_x000D_
_x000D_
  TOTAL   : ( 326 )</t>
        </r>
      </text>
    </comment>
    <comment ref="AH92" authorId="0" shapeId="0" xr:uid="{C28C5B40-A9E3-45CD-84AA-2F3EDA468D5B}">
      <text>
        <r>
          <rPr>
            <sz val="10"/>
            <color indexed="81"/>
            <rFont val="Lucida Console"/>
            <family val="3"/>
          </rPr>
          <t>Última movimentação no estoque em 08/2023 quantidade 10.</t>
        </r>
      </text>
    </comment>
    <comment ref="X93" authorId="0" shapeId="0" xr:uid="{E5A187A5-F253-41E6-91C9-D34F605E5BD8}">
      <text>
        <r>
          <rPr>
            <sz val="10"/>
            <color indexed="81"/>
            <rFont val="Lucida Console"/>
            <family val="3"/>
          </rPr>
          <t>11.07.2012</t>
        </r>
      </text>
    </comment>
    <comment ref="AE93" authorId="0" shapeId="0" xr:uid="{6F6B74F3-F5E1-416F-ABE5-ACF7C502086A}">
      <text>
        <r>
          <rPr>
            <sz val="10"/>
            <color indexed="81"/>
            <rFont val="Courier New"/>
            <family val="3"/>
          </rPr>
          <t>_x000D_
    DESCRIÇÃO DO CÁLCULO_x000D_
Código    : 123.372_x000D_
Corte     : _x000D_
-----------------------------_x000D_
Pendente  : _x000D_
22 / 03_2 : _x000D_
22 / 04_2 :  (corte = 6)_x000D_
22 / 05_2 : _x000D_
22 / 06_2 :  (corte = 7)_x000D_
22 / 07_2 :  (corte = 10)_x000D_
22 / 08_2 : _x000D_
22 / 09_2 : _x000D_
22 / 10_2 : _x000D_
22 / 11_2 : _x000D_
22 / 12_2 :  (corte = 20)_x000D_
23 / 01_2 : _x000D_
23 / 02_2 : _x000D_
23 / 03_2 : _x000D_
23 / 04_2 : _x000D_
23 / 05_2 : _x000D_
23 / 06_2 :  (corte = 7)_x000D_
23 / 07_2 : _x000D_
23 / 08_2 : _x000D_
_x000D_
    TOTAL : (  )_x000D_
  DIVISOR : 18_x000D_
    MÉDIA : ,00_x000D_
-----------------------------_x000D_
   Valores Desconsiderados_x000D_
-----------------------------_x000D_
22 / 04_2 : 6 (6)_x000D_
22 / 06_2 : 7 (7)_x000D_
22 / 07_2 : 10 (10)_x000D_
22 / 12_2 : 20 (20)_x000D_
23 / 06_2 : 7 (7)_x000D_
_x000D_
  TOTAL   : ( 50 )</t>
        </r>
      </text>
    </comment>
    <comment ref="AH93" authorId="0" shapeId="0" xr:uid="{D85A5B5F-BA9D-4D85-95CF-AD857AA3EA99}">
      <text>
        <r>
          <rPr>
            <sz val="10"/>
            <color indexed="81"/>
            <rFont val="Lucida Console"/>
            <family val="3"/>
          </rPr>
          <t>Última movimentação no estoque em 06/2023 quantidade 7.</t>
        </r>
      </text>
    </comment>
    <comment ref="X94" authorId="0" shapeId="0" xr:uid="{1AD33A58-78C0-4A72-B5B5-B1AB7B5A19BC}">
      <text>
        <r>
          <rPr>
            <sz val="10"/>
            <color indexed="81"/>
            <rFont val="Lucida Console"/>
            <family val="3"/>
          </rPr>
          <t>22.09.2020</t>
        </r>
      </text>
    </comment>
    <comment ref="AE94" authorId="0" shapeId="0" xr:uid="{115CAFE1-D2BE-413B-9A38-9AF86A152AA6}">
      <text>
        <r>
          <rPr>
            <sz val="10"/>
            <color indexed="81"/>
            <rFont val="Courier New"/>
            <family val="3"/>
          </rPr>
          <t>_x000D_
    DESCRIÇÃO DO CÁLCULO_x000D_
Código    : 140.049_x000D_
Corte     : _x000D_
-----------------------------_x000D_
Pendente  : _x000D_
22 / 03_2 : _x000D_
22 / 04_2 : _x000D_
22 / 05_2 : _x000D_
22 / 06_2 : _x000D_
22 / 07_2 :  (corte = 100)_x000D_
22 / 08_2 : _x000D_
22 / 09_2 : _x000D_
22 / 10_2 : _x000D_
22 / 11_2 : _x000D_
22 / 12_2 : _x000D_
23 / 01_2 : _x000D_
23 / 02_2 :  (corte = 100)_x000D_
23 / 03_2 :  (corte = 200)_x000D_
23 / 04_2 : _x000D_
23 / 05_2 :  (corte = 204)_x000D_
23 / 06_2 : _x000D_
23 / 07_2 : _x000D_
23 / 08_2 : _x000D_
_x000D_
    TOTAL : (  )_x000D_
  DIVISOR : 18_x000D_
    MÉDIA : ,00_x000D_
-----------------------------_x000D_
   Valores Desconsiderados_x000D_
-----------------------------_x000D_
22 / 07_2 : 100 (100)_x000D_
23 / 02_2 : 100 (100)_x000D_
23 / 03_2 : 200 (200)_x000D_
23 / 05_2 : 204 (204)_x000D_
_x000D_
  TOTAL   : ( 604 )</t>
        </r>
      </text>
    </comment>
    <comment ref="AH94" authorId="0" shapeId="0" xr:uid="{BB4E5195-6A72-485E-A9A5-20E296CE1724}">
      <text>
        <r>
          <rPr>
            <sz val="10"/>
            <color indexed="81"/>
            <rFont val="Lucida Console"/>
            <family val="3"/>
          </rPr>
          <t>Última movimentação no estoque em 05/2023 quantidade 204.</t>
        </r>
      </text>
    </comment>
    <comment ref="X95" authorId="0" shapeId="0" xr:uid="{D87F7C57-A089-496A-93A1-4E4E7B227BDF}">
      <text>
        <r>
          <rPr>
            <sz val="10"/>
            <color indexed="81"/>
            <rFont val="Lucida Console"/>
            <family val="3"/>
          </rPr>
          <t>22.09.2020</t>
        </r>
      </text>
    </comment>
    <comment ref="AE95" authorId="0" shapeId="0" xr:uid="{6C45DD9B-1AC4-4EC9-8CA4-BD37C9B9F2B3}">
      <text>
        <r>
          <rPr>
            <sz val="10"/>
            <color indexed="81"/>
            <rFont val="Courier New"/>
            <family val="3"/>
          </rPr>
          <t>_x000D_
    DESCRIÇÃO DO CÁLCULO_x000D_
Código    : 140.048_x000D_
Corte     : _x000D_
-----------------------------_x000D_
Pendente  : 140_x000D_
22 / 03_2 : _x000D_
22 / 04_2 :  (corte = 100)_x000D_
22 / 05_2 : _x000D_
22 / 06_2 :  (corte = 860)_x000D_
22 / 07_2 :  (corte = 400)_x000D_
22 / 08_2 : _x000D_
22 / 09_2 :  (corte = 300)_x000D_
22 / 10_2 :  (corte = 600)_x000D_
22 / 11_2 :  (corte = 100)_x000D_
22 / 12_2 :  (corte = 300)_x000D_
23 / 01_2 :  (corte = 680)_x000D_
23 / 02_2 :  (corte = 400)_x000D_
23 / 03_2 :  (corte = 360)_x000D_
23 / 04_2 : _x000D_
23 / 05_2 : _x000D_
23 / 06_2 : _x000D_
23 / 07_2 : _x000D_
23 / 08_2 : _x000D_
_x000D_
    TOTAL : ( 140 )_x000D_
  DIVISOR : 18_x000D_
    MÉDIA : 7,78_x000D_
-----------------------------_x000D_
   Valores Desconsiderados_x000D_
-----------------------------_x000D_
22 / 04_2 : 100 (100)_x000D_
22 / 06_2 : 860 (860)_x000D_
22 / 07_2 : 400 (400)_x000D_
22 / 09_2 : 300 (300)_x000D_
22 / 10_2 : 600 (600)_x000D_
22 / 11_2 : 100 (100)_x000D_
22 / 12_2 : 300 (300)_x000D_
23 / 01_2 : 680 (680)_x000D_
23 / 02_2 : 400 (400)_x000D_
23 / 03_2 : 360 (360)_x000D_
_x000D_
  TOTAL   : ( 4.100 )</t>
        </r>
      </text>
    </comment>
    <comment ref="AH95" authorId="0" shapeId="0" xr:uid="{87247259-1050-49CF-B379-BEDA33F221AC}">
      <text>
        <r>
          <rPr>
            <sz val="10"/>
            <color indexed="81"/>
            <rFont val="Lucida Console"/>
            <family val="3"/>
          </rPr>
          <t>Última movimentação no estoque em 03/2023 quantidade 360.</t>
        </r>
      </text>
    </comment>
    <comment ref="X96" authorId="0" shapeId="0" xr:uid="{E46768C8-1F53-4770-8615-23E1E9F32131}">
      <text>
        <r>
          <rPr>
            <sz val="10"/>
            <color indexed="81"/>
            <rFont val="Lucida Console"/>
            <family val="3"/>
          </rPr>
          <t>22.09.2020</t>
        </r>
      </text>
    </comment>
    <comment ref="AE96" authorId="0" shapeId="0" xr:uid="{DE60D89C-DA4D-4DBD-81B3-DE70AC8B7A4B}">
      <text>
        <r>
          <rPr>
            <sz val="10"/>
            <color indexed="81"/>
            <rFont val="Courier New"/>
            <family val="3"/>
          </rPr>
          <t>_x000D_
    DESCRIÇÃO DO CÁLCULO_x000D_
Código    : 140.050_x000D_
Corte     : _x000D_
-----------------------------_x000D_
Pendente  : _x000D_
22 / 03_2 : _x000D_
22 / 04_2 :  (corte = 100)_x000D_
22 / 05_2 : _x000D_
22 / 06_2 :  (corte = 300)_x000D_
22 / 07_2 : _x000D_
22 / 08_2 : _x000D_
22 / 09_2 :  (corte = 100)_x000D_
22 / 10_2 :  (corte = 130)_x000D_
22 / 11_2 : _x000D_
22 / 12_2 :  (corte = 200)_x000D_
23 / 01_2 :  (corte = 100)_x000D_
23 / 02_2 :  (corte = 200)_x000D_
23 / 03_2 :  (corte = 150)_x000D_
23 / 04_2 :  (corte = 105)_x000D_
23 / 05_2 :  (corte = 109)_x000D_
23 / 06_2 : _x000D_
23 / 07_2 : _x000D_
23 / 08_2 : _x000D_
_x000D_
    TOTAL : (  )_x000D_
  DIVISOR : 18_x000D_
    MÉDIA : ,00_x000D_
-----------------------------_x000D_
   Valores Desconsiderados_x000D_
-----------------------------_x000D_
22 / 04_2 : 100 (100)_x000D_
22 / 06_2 : 300 (300)_x000D_
22 / 09_2 : 100 (100)_x000D_
22 / 10_2 : 130 (130)_x000D_
22 / 12_2 : 200 (200)_x000D_
23 / 01_2 : 100 (100)_x000D_
23 / 02_2 : 200 (200)_x000D_
23 / 03_2 : 150 (150)_x000D_
23 / 04_2 : 105 (105)_x000D_
23 / 05_2 : 109 (109)_x000D_
_x000D_
  TOTAL   : ( 1.494 )</t>
        </r>
      </text>
    </comment>
    <comment ref="AH96" authorId="0" shapeId="0" xr:uid="{A4533E21-B951-426E-85F4-39F24521EFFC}">
      <text>
        <r>
          <rPr>
            <sz val="10"/>
            <color indexed="81"/>
            <rFont val="Lucida Console"/>
            <family val="3"/>
          </rPr>
          <t>Última movimentação no estoque em 05/2023 quantidade 109.</t>
        </r>
      </text>
    </comment>
    <comment ref="X97" authorId="0" shapeId="0" xr:uid="{E5F7BF89-D4E7-4142-9900-9E70BF0B4ECA}">
      <text>
        <r>
          <rPr>
            <sz val="10"/>
            <color indexed="81"/>
            <rFont val="Lucida Console"/>
            <family val="3"/>
          </rPr>
          <t>22.09.2020</t>
        </r>
      </text>
    </comment>
    <comment ref="AE97" authorId="0" shapeId="0" xr:uid="{F4D8A395-14D4-4C01-984E-969626D322A4}">
      <text>
        <r>
          <rPr>
            <sz val="10"/>
            <color indexed="81"/>
            <rFont val="Courier New"/>
            <family val="3"/>
          </rPr>
          <t>_x000D_
    DESCRIÇÃO DO CÁLCULO_x000D_
Código    : 140.047_x000D_
Corte     : _x000D_
-----------------------------_x000D_
Pendente  : _x000D_
22 / 03_2 : _x000D_
22 / 04_2 : _x000D_
22 / 05_2 :  (corte = 63)_x000D_
22 / 06_2 : _x000D_
22 / 07_2 : _x000D_
22 / 08_2 : _x000D_
22 / 09_2 :  (corte = 25)_x000D_
22 / 10_2 : _x000D_
22 / 11_2 : _x000D_
22 / 12_2 :  (corte = 20)_x000D_
23 / 01_2 : _x000D_
23 / 02_2 : _x000D_
23 / 03_2 : _x000D_
23 / 04_2 : _x000D_
23 / 05_2 : _x000D_
23 / 06_2 : _x000D_
23 / 07_2 :  (corte = 100)_x000D_
23 / 08_2 :  (corte = 10)_x000D_
_x000D_
    TOTAL : (  )_x000D_
  DIVISOR : 18_x000D_
    MÉDIA : ,00_x000D_
-----------------------------_x000D_
   Valores Desconsiderados_x000D_
-----------------------------_x000D_
22 / 05_2 : 63 (63)_x000D_
22 / 09_2 : 25 (25)_x000D_
22 / 12_2 : 20 (20)_x000D_
23 / 07_2 : 100 (100)_x000D_
23 / 08_2 : 10 (10)_x000D_
_x000D_
  TOTAL   : ( 218 )</t>
        </r>
      </text>
    </comment>
    <comment ref="AH97" authorId="0" shapeId="0" xr:uid="{FB84CE2A-314D-4427-AB46-357E72D1F9C9}">
      <text>
        <r>
          <rPr>
            <sz val="10"/>
            <color indexed="81"/>
            <rFont val="Lucida Console"/>
            <family val="3"/>
          </rPr>
          <t>Última movimentação no estoque em 08/2023 quantidade 10.</t>
        </r>
      </text>
    </comment>
    <comment ref="X98" authorId="0" shapeId="0" xr:uid="{1C394791-5963-4B40-913F-D4D2411ECD8E}">
      <text>
        <r>
          <rPr>
            <sz val="10"/>
            <color indexed="81"/>
            <rFont val="Lucida Console"/>
            <family val="3"/>
          </rPr>
          <t>22.09.2020</t>
        </r>
      </text>
    </comment>
    <comment ref="AE98" authorId="0" shapeId="0" xr:uid="{29A3CFE3-AD9A-4A51-A7E7-3C383194C5E5}">
      <text>
        <r>
          <rPr>
            <sz val="10"/>
            <color indexed="81"/>
            <rFont val="Courier New"/>
            <family val="3"/>
          </rPr>
          <t>_x000D_
    DESCRIÇÃO DO CÁLCULO_x000D_
Código    : 140.061_x000D_
Corte     : _x000D_
-----------------------------_x000D_
Pendente  : _x000D_
22 / 03_2 :  (corte = 70)_x000D_
22 / 04_2 : _x000D_
22 / 05_2 : _x000D_
22 / 06_2 : _x000D_
22 / 07_2 : _x000D_
22 / 08_2 :  (corte = 30)_x000D_
22 / 09_2 : _x000D_
22 / 10_2 : _x000D_
22 / 11_2 : _x000D_
22 / 12_2 :  (corte = 150)_x000D_
23 / 01_2 : _x000D_
23 / 02_2 : _x000D_
23 / 03_2 : _x000D_
23 / 04_2 : _x000D_
23 / 05_2 : _x000D_
23 / 06_2 :  (corte = 120)_x000D_
23 / 07_2 : _x000D_
23 / 08_2 :  (corte = 5)_x000D_
_x000D_
    TOTAL : (  )_x000D_
  DIVISOR : 18_x000D_
    MÉDIA : ,00_x000D_
-----------------------------_x000D_
   Valores Desconsiderados_x000D_
-----------------------------_x000D_
22 / 03_2 : 70 (70)_x000D_
22 / 08_2 : 30 (30)_x000D_
22 / 12_2 : 150 (150)_x000D_
23 / 06_2 : 120 (120)_x000D_
23 / 08_2 : 5 (5)_x000D_
_x000D_
  TOTAL   : ( 375 )</t>
        </r>
      </text>
    </comment>
    <comment ref="AH98" authorId="0" shapeId="0" xr:uid="{E669AB4D-C334-4B75-B0AB-9320CD2553E1}">
      <text>
        <r>
          <rPr>
            <sz val="10"/>
            <color indexed="81"/>
            <rFont val="Lucida Console"/>
            <family val="3"/>
          </rPr>
          <t>Última movimentação no estoque em 08/2023 quantidade 5.</t>
        </r>
      </text>
    </comment>
    <comment ref="X99" authorId="0" shapeId="0" xr:uid="{7A413E42-E6AC-4061-9637-11DD188BADED}">
      <text>
        <r>
          <rPr>
            <sz val="10"/>
            <color indexed="81"/>
            <rFont val="Lucida Console"/>
            <family val="3"/>
          </rPr>
          <t>22.09.2020</t>
        </r>
      </text>
    </comment>
    <comment ref="AE99" authorId="0" shapeId="0" xr:uid="{CC8F113C-446A-48B0-AE97-DED1D55E2973}">
      <text>
        <r>
          <rPr>
            <sz val="10"/>
            <color indexed="81"/>
            <rFont val="Courier New"/>
            <family val="3"/>
          </rPr>
          <t>_x000D_
    DESCRIÇÃO DO CÁLCULO_x000D_
Código    : 140.028_x000D_
Corte     : _x000D_
-----------------------------_x000D_
Pendente  : _x000D_
22 / 03_2 :  (corte = 8)_x000D_
22 / 04_2 :  (corte = 3)_x000D_
22 / 05_2 :  (corte = 103)_x000D_
22 / 06_2 :  (corte = 8)_x000D_
22 / 07_2 :  (corte = 8)_x000D_
22 / 08_2 :  (corte = 4)_x000D_
22 / 09_2 :  (corte = 8)_x000D_
22 / 10_2 :  (corte = 6)_x000D_
22 / 11_2 :  (corte = 4)_x000D_
22 / 12_2 :  (corte = 3)_x000D_
23 / 01_2 :  (corte = 16)_x000D_
23 / 02_2 :  (corte = 3)_x000D_
23 / 03_2 :  (corte = 7)_x000D_
23 / 04_2 :  (corte = 10)_x000D_
23 / 05_2 : _x000D_
23 / 06_2 : _x000D_
23 / 07_2 :  (corte = 3)_x000D_
23 / 08_2 : _x000D_
_x000D_
    TOTAL : (  )_x000D_
  DIVISOR : 18_x000D_
    MÉDIA : ,00_x000D_
-----------------------------_x000D_
   Valores Desconsiderados_x000D_
-----------------------------_x000D_
22 / 03_2 : 8 (8)_x000D_
22 / 04_2 : 3 (3)_x000D_
22 / 05_2 : 103 (103)_x000D_
22 / 06_2 : 8 (8)_x000D_
22 / 07_2 : 8 (8)_x000D_
22 / 08_2 : 4 (4)_x000D_
22 / 09_2 : 8 (8)_x000D_
22 / 10_2 : 6 (6)_x000D_
22 / 11_2 : 4 (4)_x000D_
22 / 12_2 : 3 (3)_x000D_
23 / 01_2 : 16 (16)_x000D_
23 / 02_2 : 3 (3)_x000D_
23 / 03_2 : 7 (7)_x000D_
23 / 04_2 : 10 (10)_x000D_
23 / 07_2 : 3 (3)_x000D_
_x000D_
  TOTAL   : ( 194 )</t>
        </r>
      </text>
    </comment>
    <comment ref="AH99" authorId="0" shapeId="0" xr:uid="{F23D0BF2-20D2-4BEC-BBA7-5BA23074686A}">
      <text>
        <r>
          <rPr>
            <sz val="10"/>
            <color indexed="81"/>
            <rFont val="Lucida Console"/>
            <family val="3"/>
          </rPr>
          <t>Última movimentação no estoque em 07/2023 quantidade 3.</t>
        </r>
      </text>
    </comment>
    <comment ref="X100" authorId="0" shapeId="0" xr:uid="{2D212168-0D52-4639-B948-B4B82C496687}">
      <text>
        <r>
          <rPr>
            <sz val="10"/>
            <color indexed="81"/>
            <rFont val="Lucida Console"/>
            <family val="3"/>
          </rPr>
          <t>22.09.2020</t>
        </r>
      </text>
    </comment>
    <comment ref="AE100" authorId="0" shapeId="0" xr:uid="{1CB5BC33-BE6C-4EF2-9B3A-419B5F1425A5}">
      <text>
        <r>
          <rPr>
            <sz val="10"/>
            <color indexed="81"/>
            <rFont val="Courier New"/>
            <family val="3"/>
          </rPr>
          <t>_x000D_
    DESCRIÇÃO DO CÁLCULO_x000D_
Código    : 140.042_x000D_
Corte     : _x000D_
-----------------------------_x000D_
Pendente  : 54_x000D_
22 / 03_2 :  (corte = 100)_x000D_
22 / 04_2 : _x000D_
22 / 05_2 :  (corte = 500)_x000D_
22 / 06_2 :  (corte = 250)_x000D_
22 / 07_2 : _x000D_
22 / 08_2 : _x000D_
22 / 09_2 :  (corte = 120)_x000D_
22 / 10_2 :  (corte = 1600)_x000D_
22 / 11_2 :  (corte = 600)_x000D_
22 / 12_2 :  (corte = 500)_x000D_
23 / 01_2 : _x000D_
23 / 02_2 : _x000D_
23 / 03_2 :  (corte = 528)_x000D_
23 / 04_2 :  (corte = 706)_x000D_
23 / 05_2 :  (corte = 146)_x000D_
23 / 06_2 : _x000D_
23 / 07_2 : _x000D_
23 / 08_2 : _x000D_
_x000D_
    TOTAL : ( 54 )_x000D_
  DIVISOR : 18_x000D_
    MÉDIA : 3,00_x000D_
-----------------------------_x000D_
   Valores Desconsiderados_x000D_
-----------------------------_x000D_
22 / 03_2 : 100 (100)_x000D_
22 / 05_2 : 500 (500)_x000D_
22 / 06_2 : 250 (250)_x000D_
22 / 09_2 : 120 (120)_x000D_
22 / 10_2 : 1.600 (1.600)_x000D_
22 / 11_2 : 600 (600)_x000D_
22 / 12_2 : 500 (500)_x000D_
23 / 03_2 : 528 (528)_x000D_
23 / 04_2 : 706 (706)_x000D_
23 / 05_2 : 146 (146)_x000D_
_x000D_
  TOTAL   : ( 5.050 )</t>
        </r>
      </text>
    </comment>
    <comment ref="AH100" authorId="0" shapeId="0" xr:uid="{A93955F0-4258-4E97-8745-B5E7F06E3B4D}">
      <text>
        <r>
          <rPr>
            <sz val="10"/>
            <color indexed="81"/>
            <rFont val="Lucida Console"/>
            <family val="3"/>
          </rPr>
          <t>Última movimentação no estoque em 05/2023 quantidade 146.</t>
        </r>
      </text>
    </comment>
    <comment ref="X101" authorId="0" shapeId="0" xr:uid="{16978342-DBDA-4EBD-BD57-EF3ED0C21294}">
      <text>
        <r>
          <rPr>
            <sz val="10"/>
            <color indexed="81"/>
            <rFont val="Lucida Console"/>
            <family val="3"/>
          </rPr>
          <t>22.09.2020</t>
        </r>
      </text>
    </comment>
    <comment ref="AE101" authorId="0" shapeId="0" xr:uid="{95CB1E2A-B6A5-4879-BF0F-326B77DA1806}">
      <text>
        <r>
          <rPr>
            <sz val="10"/>
            <color indexed="81"/>
            <rFont val="Courier New"/>
            <family val="3"/>
          </rPr>
          <t>_x000D_
    DESCRIÇÃO DO CÁLCULO_x000D_
Código    : 140.043_x000D_
Corte     : _x000D_
-----------------------------_x000D_
Pendente  : 263_x000D_
22 / 03_2 : _x000D_
22 / 04_2 : _x000D_
22 / 05_2 : _x000D_
22 / 06_2 : _x000D_
22 / 07_2 : _x000D_
22 / 08_2 : _x000D_
22 / 09_2 : _x000D_
22 / 10_2 :  (corte = 510)_x000D_
22 / 11_2 :  (corte = 100)_x000D_
22 / 12_2 :  (corte = 69,7)_x000D_
23 / 01_2 : _x000D_
23 / 02_2 : _x000D_
23 / 03_2 :  (corte = 100)_x000D_
23 / 04_2 :  (corte = 67)_x000D_
23 / 05_2 : _x000D_
23 / 06_2 : _x000D_
23 / 07_2 : _x000D_
23 / 08_2 : _x000D_
_x000D_
    TOTAL : ( 263 )_x000D_
  DIVISOR : 18_x000D_
    MÉDIA : 14,63_x000D_
-----------------------------_x000D_
   Valores Desconsiderados_x000D_
-----------------------------_x000D_
22 / 10_2 : 510 (510)_x000D_
22 / 11_2 : 100 (100)_x000D_
22 / 12_2 : 70 (70)_x000D_
23 / 03_2 : 100 (100)_x000D_
23 / 04_2 : 67 (67)_x000D_
_x000D_
  TOTAL   : ( 847 )</t>
        </r>
      </text>
    </comment>
    <comment ref="AH101" authorId="0" shapeId="0" xr:uid="{5329C43E-B90F-4C43-BCD3-2A8F075F12B5}">
      <text>
        <r>
          <rPr>
            <sz val="10"/>
            <color indexed="81"/>
            <rFont val="Lucida Console"/>
            <family val="3"/>
          </rPr>
          <t>Última movimentação no estoque em 04/2023 quantidade 67.</t>
        </r>
      </text>
    </comment>
    <comment ref="X102" authorId="0" shapeId="0" xr:uid="{DE4F0F88-4353-47E8-9116-4FA176BE87DF}">
      <text>
        <r>
          <rPr>
            <sz val="10"/>
            <color indexed="81"/>
            <rFont val="Lucida Console"/>
            <family val="3"/>
          </rPr>
          <t>22.09.2020</t>
        </r>
      </text>
    </comment>
    <comment ref="AE102" authorId="0" shapeId="0" xr:uid="{E4757C6C-2997-4A40-8A62-35B1EB651C31}">
      <text>
        <r>
          <rPr>
            <sz val="10"/>
            <color indexed="81"/>
            <rFont val="Courier New"/>
            <family val="3"/>
          </rPr>
          <t>_x000D_
    DESCRIÇÃO DO CÁLCULO_x000D_
Código    : 140.051_x000D_
Corte     : _x000D_
-----------------------------_x000D_
Pendente  : _x000D_
22 / 03_2 : _x000D_
22 / 04_2 : _x000D_
22 / 05_2 :  (corte = 100)_x000D_
22 / 06_2 : _x000D_
22 / 07_2 : _x000D_
22 / 08_2 : _x000D_
22 / 09_2 :  (corte = 132)_x000D_
22 / 10_2 : _x000D_
22 / 11_2 : _x000D_
22 / 12_2 :  (corte = 100)_x000D_
23 / 01_2 : _x000D_
23 / 02_2 : _x000D_
23 / 03_2 : _x000D_
23 / 04_2 :  (corte = 104)_x000D_
23 / 05_2 : _x000D_
23 / 06_2 : _x000D_
23 / 07_2 : _x000D_
23 / 08_2 :  (corte = 10)_x000D_
_x000D_
    TOTAL : (  )_x000D_
  DIVISOR : 18_x000D_
    MÉDIA : ,00_x000D_
-----------------------------_x000D_
   Valores Desconsiderados_x000D_
-----------------------------_x000D_
22 / 05_2 : 100 (100)_x000D_
22 / 09_2 : 132 (132)_x000D_
22 / 12_2 : 100 (100)_x000D_
23 / 04_2 : 104 (104)_x000D_
23 / 08_2 : 10 (10)_x000D_
_x000D_
  TOTAL   : ( 446 )</t>
        </r>
      </text>
    </comment>
    <comment ref="AH102" authorId="0" shapeId="0" xr:uid="{CD562DB5-AB3D-4557-B483-6FD723FAE728}">
      <text>
        <r>
          <rPr>
            <sz val="10"/>
            <color indexed="81"/>
            <rFont val="Lucida Console"/>
            <family val="3"/>
          </rPr>
          <t>Última movimentação no estoque em 08/2023 quantidade 10.</t>
        </r>
      </text>
    </comment>
    <comment ref="X103" authorId="0" shapeId="0" xr:uid="{828D98C9-CEBE-47BE-B1B7-E1C7C6CBB5C8}">
      <text>
        <r>
          <rPr>
            <sz val="10"/>
            <color indexed="81"/>
            <rFont val="Lucida Console"/>
            <family val="3"/>
          </rPr>
          <t>22.09.2020</t>
        </r>
      </text>
    </comment>
    <comment ref="AE103" authorId="0" shapeId="0" xr:uid="{7DD94186-408C-49D2-B201-E5CF64F9C0D0}">
      <text>
        <r>
          <rPr>
            <sz val="10"/>
            <color indexed="81"/>
            <rFont val="Courier New"/>
            <family val="3"/>
          </rPr>
          <t>_x000D_
    DESCRIÇÃO DO CÁLCULO_x000D_
Código    : 140.032_x000D_
Corte     : _x000D_
-----------------------------_x000D_
Pendente  : 3_x000D_
22 / 03_2 :  (corte = 25)_x000D_
22 / 04_2 :  (corte = 9)_x000D_
22 / 05_2 :  (corte = 24)_x000D_
22 / 06_2 :  (corte = 38)_x000D_
22 / 07_2 :  (corte = 16)_x000D_
22 / 08_2 :  (corte = 231)_x000D_
22 / 09_2 :  (corte = 26)_x000D_
22 / 10_2 :  (corte = 13)_x000D_
22 / 11_2 :  (corte = 15)_x000D_
22 / 12_2 :  (corte = 23)_x000D_
23 / 01_2 :  (corte = 39)_x000D_
23 / 02_2 :  (corte = 25)_x000D_
23 / 03_2 :  (corte = 23)_x000D_
23 / 04_2 :  (corte = 17)_x000D_
23 / 05_2 :  (corte = 16)_x000D_
23 / 06_2 :  (corte = 50)_x000D_
23 / 07_2 :  (corte = 30)_x000D_
23 / 08_2 :  (corte = 36)_x000D_
_x000D_
    TOTAL : ( 3 )_x000D_
  DIVISOR : 18_x000D_
    MÉDIA : ,17_x000D_
-----------------------------_x000D_
   Valores Desconsiderados_x000D_
-----------------------------_x000D_
22 / 03_2 : 25 (25)_x000D_
22 / 04_2 : 9 (9)_x000D_
22 / 05_2 : 24 (24)_x000D_
22 / 06_2 : 38 (38)_x000D_
22 / 07_2 : 16 (16)_x000D_
22 / 08_2 : 231 (231)_x000D_
22 / 09_2 : 26 (26)_x000D_
22 / 10_2 : 13 (13)_x000D_
22 / 11_2 : 15 (15)_x000D_
22 / 12_2 : 23 (23)_x000D_
23 / 01_2 : 39 (39)_x000D_
23 / 02_2 : 25 (25)_x000D_
23 / 03_2 : 23 (23)_x000D_
23 / 04_2 : 17 (17)_x000D_
23 / 05_2 : 16 (16)_x000D_
23 / 06_2 : 50 (50)_x000D_
23 / 07_2 : 30 (30)_x000D_
23 / 08_2 : 36 (36)_x000D_
_x000D_
  TOTAL   : ( 656 )</t>
        </r>
      </text>
    </comment>
    <comment ref="AH103" authorId="0" shapeId="0" xr:uid="{0523DAE0-AD2C-40E2-AEE9-E87F46FF903B}">
      <text>
        <r>
          <rPr>
            <sz val="10"/>
            <color indexed="81"/>
            <rFont val="Lucida Console"/>
            <family val="3"/>
          </rPr>
          <t>Última movimentação no estoque em 08/2023 quantidade 36.</t>
        </r>
      </text>
    </comment>
    <comment ref="X104" authorId="0" shapeId="0" xr:uid="{DD46C9FC-A1F7-4642-B93F-7391D1F62B4E}">
      <text>
        <r>
          <rPr>
            <sz val="10"/>
            <color indexed="81"/>
            <rFont val="Lucida Console"/>
            <family val="3"/>
          </rPr>
          <t>22.09.2020</t>
        </r>
      </text>
    </comment>
    <comment ref="AE104" authorId="0" shapeId="0" xr:uid="{439ACC15-76A1-4E7F-B9B2-38C0F70DDB65}">
      <text>
        <r>
          <rPr>
            <sz val="10"/>
            <color indexed="81"/>
            <rFont val="Courier New"/>
            <family val="3"/>
          </rPr>
          <t>_x000D_
    DESCRIÇÃO DO CÁLCULO_x000D_
Código    : 140.030_x000D_
Corte     : _x000D_
-----------------------------_x000D_
Pendente  : _x000D_
22 / 03_2 :  (corte = 13)_x000D_
22 / 04_2 :  (corte = 3)_x000D_
22 / 05_2 :  (corte = 9)_x000D_
22 / 06_2 :  (corte = 17)_x000D_
22 / 07_2 :  (corte = 4)_x000D_
22 / 08_2 :  (corte = 6)_x000D_
22 / 09_2 :  (corte = 7)_x000D_
22 / 10_2 :  (corte = 6)_x000D_
22 / 11_2 :  (corte = 3)_x000D_
22 / 12_2 :  (corte = 4)_x000D_
23 / 01_2 :  (corte = 6)_x000D_
23 / 02_2 :  (corte = 3)_x000D_
23 / 03_2 :  (corte = 2)_x000D_
23 / 04_2 :  (corte = 7)_x000D_
23 / 05_2 :  (corte = 4)_x000D_
23 / 06_2 :  (corte = 14)_x000D_
23 / 07_2 :  (corte = 29)_x000D_
23 / 08_2 :  (corte = 5)_x000D_
_x000D_
    TOTAL : (  )_x000D_
  DIVISOR : 18_x000D_
    MÉDIA : ,00_x000D_
-----------------------------_x000D_
   Valores Desconsiderados_x000D_
-----------------------------_x000D_
22 / 03_2 : 13 (13)_x000D_
22 / 04_2 : 3 (3)_x000D_
22 / 05_2 : 9 (9)_x000D_
22 / 06_2 : 17 (17)_x000D_
22 / 07_2 : 4 (4)_x000D_
22 / 08_2 : 6 (6)_x000D_
22 / 09_2 : 7 (7)_x000D_
22 / 10_2 : 6 (6)_x000D_
22 / 11_2 : 3 (3)_x000D_
22 / 12_2 : 4 (4)_x000D_
23 / 01_2 : 6 (6)_x000D_
23 / 02_2 : 3 (3)_x000D_
23 / 03_2 : 2 (2)_x000D_
23 / 04_2 : 7 (7)_x000D_
23 / 05_2 : 4 (4)_x000D_
23 / 06_2 : 14 (14)_x000D_
23 / 07_2 : 29 (29)_x000D_
23 / 08_2 : 5 (5)_x000D_
_x000D_
  TOTAL   : ( 142 )</t>
        </r>
      </text>
    </comment>
    <comment ref="AH104" authorId="0" shapeId="0" xr:uid="{5CFAAB3B-FAC9-4376-B7F9-DC7ADF7D097F}">
      <text>
        <r>
          <rPr>
            <sz val="10"/>
            <color indexed="81"/>
            <rFont val="Lucida Console"/>
            <family val="3"/>
          </rPr>
          <t>Última movimentação no estoque em 08/2023 quantidade 5.</t>
        </r>
      </text>
    </comment>
    <comment ref="X105" authorId="0" shapeId="0" xr:uid="{CD2C3FA2-E41F-46CD-ADC8-B827534288A9}">
      <text>
        <r>
          <rPr>
            <sz val="10"/>
            <color indexed="81"/>
            <rFont val="Lucida Console"/>
            <family val="3"/>
          </rPr>
          <t>28.10.2020</t>
        </r>
      </text>
    </comment>
    <comment ref="AE105" authorId="0" shapeId="0" xr:uid="{885071C6-DE00-4E32-9450-6AF5928BA0F4}">
      <text>
        <r>
          <rPr>
            <sz val="10"/>
            <color indexed="81"/>
            <rFont val="Courier New"/>
            <family val="3"/>
          </rPr>
          <t>_x000D_
    DESCRIÇÃO DO CÁLCULO_x000D_
Código    : 140.242_x000D_
Corte     : _x000D_
-----------------------------_x000D_
Pendente  : _x000D_
22 / 03_2 : _x000D_
22 / 04_2 : _x000D_
22 / 05_2 :  (corte = 13)_x000D_
22 / 06_2 : _x000D_
22 / 07_2 :  (corte = 50)_x000D_
22 / 08_2 : _x000D_
22 / 09_2 : _x000D_
22 / 10_2 : _x000D_
22 / 11_2 :  (corte = 135)_x000D_
22 / 12_2 :  (corte = 100)_x000D_
23 / 01_2 :  (corte = 250)_x000D_
23 / 02_2 : _x000D_
23 / 03_2 : _x000D_
23 / 04_2 : _x000D_
23 / 05_2 :  (corte = 500)_x000D_
23 / 06_2 : _x000D_
23 / 07_2 : _x000D_
23 / 08_2 : _x000D_
_x000D_
    TOTAL : (  )_x000D_
  DIVISOR : 18_x000D_
    MÉDIA : ,00_x000D_
-----------------------------_x000D_
   Valores Desconsiderados_x000D_
-----------------------------_x000D_
22 / 05_2 : 13 (13)_x000D_
22 / 07_2 : 50 (50)_x000D_
22 / 11_2 : 135 (135)_x000D_
22 / 12_2 : 100 (100)_x000D_
23 / 01_2 : 250 (250)_x000D_
23 / 05_2 : 500 (500)_x000D_
_x000D_
  TOTAL   : ( 1.048 )</t>
        </r>
      </text>
    </comment>
    <comment ref="AH105" authorId="0" shapeId="0" xr:uid="{88FAB593-2489-4104-8069-E47EC963AB31}">
      <text>
        <r>
          <rPr>
            <sz val="10"/>
            <color indexed="81"/>
            <rFont val="Lucida Console"/>
            <family val="3"/>
          </rPr>
          <t>Última movimentação no estoque em 05/2023 quantidade 500.</t>
        </r>
      </text>
    </comment>
    <comment ref="X106" authorId="0" shapeId="0" xr:uid="{8446905D-8C0A-48E8-A16D-B58AC51B5A22}">
      <text>
        <r>
          <rPr>
            <sz val="10"/>
            <color indexed="81"/>
            <rFont val="Lucida Console"/>
            <family val="3"/>
          </rPr>
          <t>22.09.2020</t>
        </r>
      </text>
    </comment>
    <comment ref="AE106" authorId="0" shapeId="0" xr:uid="{1782DD79-A05B-4409-A689-9EB7B8BD48D7}">
      <text>
        <r>
          <rPr>
            <sz val="10"/>
            <color indexed="81"/>
            <rFont val="Courier New"/>
            <family val="3"/>
          </rPr>
          <t>_x000D_
    DESCRIÇÃO DO CÁLCULO_x000D_
Código    : 140.052_x000D_
Corte     : _x000D_
-----------------------------_x000D_
Pendente  : 10_x000D_
22 / 03_2 : _x000D_
22 / 04_2 : _x000D_
22 / 05_2 :  (corte = 310)_x000D_
22 / 06_2 :  (corte = 20)_x000D_
22 / 07_2 :  (corte = 100)_x000D_
22 / 08_2 : _x000D_
22 / 09_2 : _x000D_
22 / 10_2 :  (corte = 270)_x000D_
22 / 11_2 :  (corte = 150)_x000D_
22 / 12_2 :  (corte = 300)_x000D_
23 / 01_2 :  (corte = 475)_x000D_
23 / 02_2 :  (corte = 5)_x000D_
23 / 03_2 : _x000D_
23 / 04_2 : _x000D_
23 / 05_2 :  (corte = 879)_x000D_
23 / 06_2 : _x000D_
23 / 07_2 : _x000D_
23 / 08_2 : _x000D_
_x000D_
    TOTAL : ( 10 )_x000D_
  DIVISOR : 18_x000D_
    MÉDIA : ,56_x000D_
-----------------------------_x000D_
   Valores Desconsiderados_x000D_
-----------------------------_x000D_
22 / 05_2 : 310 (310)_x000D_
22 / 06_2 : 20 (20)_x000D_
22 / 07_2 : 100 (100)_x000D_
22 / 10_2 : 270 (270)_x000D_
22 / 11_2 : 150 (150)_x000D_
22 / 12_2 : 300 (300)_x000D_
23 / 01_2 : 475 (475)_x000D_
23 / 02_2 : 5 (5)_x000D_
23 / 05_2 : 879 (879)_x000D_
_x000D_
  TOTAL   : ( 2.509 )</t>
        </r>
      </text>
    </comment>
    <comment ref="AH106" authorId="0" shapeId="0" xr:uid="{881475AA-20D0-482A-864D-BB2E25F7F344}">
      <text>
        <r>
          <rPr>
            <sz val="10"/>
            <color indexed="81"/>
            <rFont val="Lucida Console"/>
            <family val="3"/>
          </rPr>
          <t>Última movimentação no estoque em 05/2023 quantidade 879.</t>
        </r>
      </text>
    </comment>
    <comment ref="X107" authorId="0" shapeId="0" xr:uid="{5E0F2997-3A36-4E13-B73D-4AE12D09F24C}">
      <text>
        <r>
          <rPr>
            <sz val="10"/>
            <color indexed="81"/>
            <rFont val="Lucida Console"/>
            <family val="3"/>
          </rPr>
          <t>22.09.2020</t>
        </r>
      </text>
    </comment>
    <comment ref="AE107" authorId="0" shapeId="0" xr:uid="{FA38E4BE-AC8F-4783-AAF7-21787CF84FE6}">
      <text>
        <r>
          <rPr>
            <sz val="10"/>
            <color indexed="81"/>
            <rFont val="Courier New"/>
            <family val="3"/>
          </rPr>
          <t>_x000D_
    DESCRIÇÃO DO CÁLCULO_x000D_
Código    : 140.053_x000D_
Corte     : _x000D_
-----------------------------_x000D_
Pendente  : 264_x000D_
22 / 03_2 : _x000D_
22 / 04_2 : _x000D_
22 / 05_2 :  (corte = 13)_x000D_
22 / 06_2 :  (corte = 10)_x000D_
22 / 07_2 :  (corte = 50)_x000D_
22 / 08_2 : _x000D_
22 / 09_2 : _x000D_
22 / 10_2 : _x000D_
22 / 11_2 :  (corte = 135)_x000D_
22 / 12_2 :  (corte = 100)_x000D_
23 / 01_2 :  (corte = 356)_x000D_
23 / 02_2 : _x000D_
23 / 03_2 : _x000D_
23 / 04_2 : _x000D_
23 / 05_2 :  (corte = 236)_x000D_
23 / 06_2 : _x000D_
23 / 07_2 : _x000D_
23 / 08_2 : _x000D_
_x000D_
    TOTAL : ( 264 )_x000D_
  DIVISOR : 18_x000D_
    MÉDIA : 14,67_x000D_
-----------------------------_x000D_
   Valores Desconsiderados_x000D_
-----------------------------_x000D_
22 / 05_2 : 13 (13)_x000D_
22 / 06_2 : 10 (10)_x000D_
22 / 07_2 : 50 (50)_x000D_
22 / 11_2 : 135 (135)_x000D_
22 / 12_2 : 100 (100)_x000D_
23 / 01_2 : 356 (356)_x000D_
23 / 05_2 : 236 (236)_x000D_
_x000D_
  TOTAL   : ( 900 )</t>
        </r>
      </text>
    </comment>
    <comment ref="AH107" authorId="0" shapeId="0" xr:uid="{7A7A631E-B210-4C4C-8573-CDD0157C6B1E}">
      <text>
        <r>
          <rPr>
            <sz val="10"/>
            <color indexed="81"/>
            <rFont val="Lucida Console"/>
            <family val="3"/>
          </rPr>
          <t>Última movimentação no estoque em 05/2023 quantidade 236.</t>
        </r>
      </text>
    </comment>
    <comment ref="X108" authorId="0" shapeId="0" xr:uid="{B215CE12-1C79-48F1-AB59-42F227C25487}">
      <text>
        <r>
          <rPr>
            <sz val="10"/>
            <color indexed="81"/>
            <rFont val="Lucida Console"/>
            <family val="3"/>
          </rPr>
          <t>22.09.2020</t>
        </r>
      </text>
    </comment>
    <comment ref="AE108" authorId="0" shapeId="0" xr:uid="{335F8609-D547-42E9-80DC-5A62015E98F5}">
      <text>
        <r>
          <rPr>
            <sz val="10"/>
            <color indexed="81"/>
            <rFont val="Courier New"/>
            <family val="3"/>
          </rPr>
          <t>_x000D_
    DESCRIÇÃO DO CÁLCULO_x000D_
Código    : 140.056_x000D_
Corte     : _x000D_
-----------------------------_x000D_
Pendente  : _x000D_
22 / 03_2 :  (corte = 200)_x000D_
22 / 04_2 : _x000D_
22 / 05_2 : _x000D_
22 / 06_2 :  (corte = 85)_x000D_
22 / 07_2 : _x000D_
22 / 08_2 : _x000D_
22 / 09_2 : _x000D_
22 / 10_2 : _x000D_
22 / 11_2 : _x000D_
22 / 12_2 :  (corte = 30)_x000D_
23 / 01_2 : _x000D_
23 / 02_2 : _x000D_
23 / 03_2 : _x000D_
23 / 04_2 : _x000D_
23 / 05_2 : _x000D_
23 / 06_2 :  (corte = 5)_x000D_
23 / 07_2 : _x000D_
23 / 08_2 :  (corte = 40)_x000D_
_x000D_
    TOTAL : (  )_x000D_
  DIVISOR : 18_x000D_
    MÉDIA : ,00_x000D_
-----------------------------_x000D_
   Valores Desconsiderados_x000D_
-----------------------------_x000D_
22 / 03_2 : 200 (200)_x000D_
22 / 06_2 : 85 (85)_x000D_
22 / 12_2 : 30 (30)_x000D_
23 / 06_2 : 5 (5)_x000D_
23 / 08_2 : 40 (40)_x000D_
_x000D_
  TOTAL   : ( 360 )</t>
        </r>
      </text>
    </comment>
    <comment ref="AH108" authorId="0" shapeId="0" xr:uid="{D77552F2-B775-4C45-9ECD-5EBED934DD4C}">
      <text>
        <r>
          <rPr>
            <sz val="10"/>
            <color indexed="81"/>
            <rFont val="Lucida Console"/>
            <family val="3"/>
          </rPr>
          <t>Última movimentação no estoque em 08/2023 quantidade 40.</t>
        </r>
      </text>
    </comment>
    <comment ref="X109" authorId="0" shapeId="0" xr:uid="{5FBB3708-6024-4AB4-8445-3C23A3390B4A}">
      <text>
        <r>
          <rPr>
            <sz val="10"/>
            <color indexed="81"/>
            <rFont val="Lucida Console"/>
            <family val="3"/>
          </rPr>
          <t>22.09.2020</t>
        </r>
      </text>
    </comment>
    <comment ref="AE109" authorId="0" shapeId="0" xr:uid="{7A0F0B47-E1F8-4BF0-9641-B891A7DFB518}">
      <text>
        <r>
          <rPr>
            <sz val="10"/>
            <color indexed="81"/>
            <rFont val="Courier New"/>
            <family val="3"/>
          </rPr>
          <t>_x000D_
    DESCRIÇÃO DO CÁLCULO_x000D_
Código    : 140.055_x000D_
Corte     : _x000D_
-----------------------------_x000D_
Pendente  : _x000D_
22 / 03_2 : _x000D_
22 / 04_2 : _x000D_
22 / 05_2 : _x000D_
22 / 06_2 : _x000D_
22 / 07_2 : _x000D_
22 / 08_2 : _x000D_
22 / 09_2 :  (corte = 3)_x000D_
22 / 10_2 : _x000D_
22 / 11_2 :  (corte = 150)_x000D_
22 / 12_2 : _x000D_
23 / 01_2 :  (corte = 16)_x000D_
23 / 02_2 : _x000D_
23 / 03_2 : _x000D_
23 / 04_2 : _x000D_
23 / 05_2 : _x000D_
23 / 06_2 : _x000D_
23 / 07_2 : _x000D_
23 / 08_2 :  (corte = 120)_x000D_
_x000D_
    TOTAL : (  )_x000D_
  DIVISOR : 18_x000D_
    MÉDIA : ,00_x000D_
-----------------------------_x000D_
   Valores Desconsiderados_x000D_
-----------------------------_x000D_
22 / 09_2 : 3 (3)_x000D_
22 / 11_2 : 150 (150)_x000D_
23 / 01_2 : 16 (16)_x000D_
23 / 08_2 : 120 (120)_x000D_
_x000D_
  TOTAL   : ( 289 )</t>
        </r>
      </text>
    </comment>
    <comment ref="AH109" authorId="0" shapeId="0" xr:uid="{C6FD72C7-BA52-4077-B2E0-506C655ACA40}">
      <text>
        <r>
          <rPr>
            <sz val="10"/>
            <color indexed="81"/>
            <rFont val="Lucida Console"/>
            <family val="3"/>
          </rPr>
          <t>Última movimentação no estoque em 08/2023 quantidade 120.</t>
        </r>
      </text>
    </comment>
    <comment ref="X110" authorId="0" shapeId="0" xr:uid="{D073BDC5-5599-4485-A0E6-2E0A86082174}">
      <text>
        <r>
          <rPr>
            <sz val="10"/>
            <color indexed="81"/>
            <rFont val="Lucida Console"/>
            <family val="3"/>
          </rPr>
          <t>22.09.2020</t>
        </r>
      </text>
    </comment>
    <comment ref="AE110" authorId="0" shapeId="0" xr:uid="{6E398829-2103-48A1-AFF8-7A82A8A9C46E}">
      <text>
        <r>
          <rPr>
            <sz val="10"/>
            <color indexed="81"/>
            <rFont val="Courier New"/>
            <family val="3"/>
          </rPr>
          <t>_x000D_
    DESCRIÇÃO DO CÁLCULO_x000D_
Código    : 140.054_x000D_
Corte     : _x000D_
-----------------------------_x000D_
Pendente  : _x000D_
22 / 03_2 :  (corte = 200)_x000D_
22 / 04_2 : _x000D_
22 / 05_2 : _x000D_
22 / 06_2 :  (corte = 70)_x000D_
22 / 07_2 : _x000D_
22 / 08_2 : _x000D_
22 / 09_2 : _x000D_
22 / 10_2 : _x000D_
22 / 11_2 : _x000D_
22 / 12_2 :  (corte = 30)_x000D_
23 / 01_2 :  (corte = 10)_x000D_
23 / 02_2 : _x000D_
23 / 03_2 : _x000D_
23 / 04_2 : _x000D_
23 / 05_2 :  (corte = 307)_x000D_
23 / 06_2 :  (corte = 53)_x000D_
23 / 07_2 : _x000D_
23 / 08_2 :  (corte = 40)_x000D_
_x000D_
    TOTAL : (  )_x000D_
  DIVISOR : 18_x000D_
    MÉDIA : ,00_x000D_
-----------------------------_x000D_
   Valores Desconsiderados_x000D_
-----------------------------_x000D_
22 / 03_2 : 200 (200)_x000D_
22 / 06_2 : 70 (70)_x000D_
22 / 12_2 : 30 (30)_x000D_
23 / 01_2 : 10 (10)_x000D_
23 / 05_2 : 307 (307)_x000D_
23 / 06_2 : 53 (53)_x000D_
23 / 08_2 : 40 (40)_x000D_
_x000D_
  TOTAL   : ( 710 )</t>
        </r>
      </text>
    </comment>
    <comment ref="AH110" authorId="0" shapeId="0" xr:uid="{5426973B-8581-47FE-9186-03E50C772750}">
      <text>
        <r>
          <rPr>
            <sz val="10"/>
            <color indexed="81"/>
            <rFont val="Lucida Console"/>
            <family val="3"/>
          </rPr>
          <t>Última movimentação no estoque em 08/2023 quantidade 40.</t>
        </r>
      </text>
    </comment>
    <comment ref="X111" authorId="0" shapeId="0" xr:uid="{ED507937-2C7A-4129-92E1-6BBC81EA6F8A}">
      <text>
        <r>
          <rPr>
            <sz val="10"/>
            <color indexed="81"/>
            <rFont val="Lucida Console"/>
            <family val="3"/>
          </rPr>
          <t>22.09.2020</t>
        </r>
      </text>
    </comment>
    <comment ref="AE111" authorId="0" shapeId="0" xr:uid="{A542C981-D5DE-4382-B7EF-A26886D80174}">
      <text>
        <r>
          <rPr>
            <sz val="10"/>
            <color indexed="81"/>
            <rFont val="Courier New"/>
            <family val="3"/>
          </rPr>
          <t>_x000D_
    DESCRIÇÃO DO CÁLCULO_x000D_
Código    : 140.033_x000D_
Corte     : _x000D_
-----------------------------_x000D_
Pendente  : _x000D_
22 / 03_2 :  (corte = 2)_x000D_
22 / 04_2 :  (corte = 3)_x000D_
22 / 05_2 :  (corte = 12)_x000D_
22 / 06_2 :  (corte = 32)_x000D_
22 / 07_2 :  (corte = 6)_x000D_
22 / 08_2 :  (corte = 20)_x000D_
22 / 09_2 :  (corte = 14)_x000D_
22 / 10_2 :  (corte = 7)_x000D_
22 / 11_2 :  (corte = 7)_x000D_
22 / 12_2 :  (corte = 14)_x000D_
23 / 01_2 :  (corte = 19)_x000D_
23 / 02_2 :  (corte = 15)_x000D_
23 / 03_2 :  (corte = 26)_x000D_
23 / 04_2 :  (corte = 20)_x000D_
23 / 05_2 :  (corte = 40)_x000D_
23 / 06_2 :  (corte = 28)_x000D_
23 / 07_2 :  (corte = 22)_x000D_
23 / 08_2 :  (corte = 64)_x000D_
_x000D_
    TOTAL : (  )_x000D_
  DIVISOR : 18_x000D_
    MÉDIA : ,00_x000D_
-----------------------------_x000D_
   Valores Desconsiderados_x000D_
-----------------------------_x000D_
22 / 03_2 : 2 (2)_x000D_
22 / 04_2 : 3 (3)_x000D_
22 / 05_2 : 12 (12)_x000D_
22 / 06_2 : 32 (32)_x000D_
22 / 07_2 : 6 (6)_x000D_
22 / 08_2 : 20 (20)_x000D_
22 / 09_2 : 14 (14)_x000D_
22 / 10_2 : 7 (7)_x000D_
22 / 11_2 : 7 (7)_x000D_
22 / 12_2 : 14 (14)_x000D_
23 / 01_2 : 19 (19)_x000D_
23 / 02_2 : 15 (15)_x000D_
23 / 03_2 : 26 (26)_x000D_
23 / 04_2 : 20 (20)_x000D_
23 / 05_2 : 40 (40)_x000D_
23 / 06_2 : 28 (28)_x000D_
23 / 07_2 : 22 (22)_x000D_
23 / 08_2 : 64 (64)_x000D_
_x000D_
  TOTAL   : ( 351 )</t>
        </r>
      </text>
    </comment>
    <comment ref="AH111" authorId="0" shapeId="0" xr:uid="{87515917-D860-4AB2-952B-49C41DB73C30}">
      <text>
        <r>
          <rPr>
            <sz val="10"/>
            <color indexed="81"/>
            <rFont val="Lucida Console"/>
            <family val="3"/>
          </rPr>
          <t>Última movimentação no estoque em 08/2023 quantidade 64.</t>
        </r>
      </text>
    </comment>
    <comment ref="X112" authorId="0" shapeId="0" xr:uid="{FCAEA6AF-7733-4FFA-AC8E-F5C938F9D771}">
      <text>
        <r>
          <rPr>
            <sz val="10"/>
            <color indexed="81"/>
            <rFont val="Lucida Console"/>
            <family val="3"/>
          </rPr>
          <t>22.09.2020</t>
        </r>
      </text>
    </comment>
    <comment ref="AE112" authorId="0" shapeId="0" xr:uid="{F7D8DA04-3D3C-4910-BD7E-2BB0955F3E86}">
      <text>
        <r>
          <rPr>
            <sz val="10"/>
            <color indexed="81"/>
            <rFont val="Courier New"/>
            <family val="3"/>
          </rPr>
          <t>_x000D_
    DESCRIÇÃO DO CÁLCULO_x000D_
Código    : 140.035_x000D_
Corte     : _x000D_
-----------------------------_x000D_
Pendente  : _x000D_
22 / 03_2 : _x000D_
22 / 04_2 :  (corte = 1)_x000D_
22 / 05_2 :  (corte = 6)_x000D_
22 / 06_2 :  (corte = 8)_x000D_
22 / 07_2 :  (corte = 2)_x000D_
22 / 08_2 :  (corte = 9)_x000D_
22 / 09_2 :  (corte = 2)_x000D_
22 / 10_2 :  (corte = 3)_x000D_
22 / 11_2 :  (corte = 2)_x000D_
22 / 12_2 :  (corte = 5)_x000D_
23 / 01_2 :  (corte = 7)_x000D_
23 / 02_2 :  (corte = 7)_x000D_
23 / 03_2 :  (corte = 10)_x000D_
23 / 04_2 :  (corte = 7)_x000D_
23 / 05_2 :  (corte = 19)_x000D_
23 / 06_2 :  (corte = 4)_x000D_
23 / 07_2 :  (corte = 18)_x000D_
23 / 08_2 :  (corte = 10)_x000D_
_x000D_
    TOTAL : (  )_x000D_
  DIVISOR : 18_x000D_
    MÉDIA : ,00_x000D_
-----------------------------_x000D_
   Valores Desconsiderados_x000D_
-----------------------------_x000D_
22 / 04_2 : 1 (1)_x000D_
22 / 05_2 : 6 (6)_x000D_
22 / 06_2 : 8 (8)_x000D_
22 / 07_2 : 2 (2)_x000D_
22 / 08_2 : 9 (9)_x000D_
22 / 09_2 : 2 (2)_x000D_
22 / 10_2 : 3 (3)_x000D_
22 / 11_2 : 2 (2)_x000D_
22 / 12_2 : 5 (5)_x000D_
23 / 01_2 : 7 (7)_x000D_
23 / 02_2 : 7 (7)_x000D_
23 / 03_2 : 10 (10)_x000D_
23 / 04_2 : 7 (7)_x000D_
23 / 05_2 : 19 (19)_x000D_
23 / 06_2 : 4 (4)_x000D_
23 / 07_2 : 18 (18)_x000D_
23 / 08_2 : 10 (10)_x000D_
_x000D_
  TOTAL   : ( 120 )</t>
        </r>
      </text>
    </comment>
    <comment ref="AH112" authorId="0" shapeId="0" xr:uid="{0A563041-E718-4349-B15E-BC48FCB2AE20}">
      <text>
        <r>
          <rPr>
            <sz val="10"/>
            <color indexed="81"/>
            <rFont val="Lucida Console"/>
            <family val="3"/>
          </rPr>
          <t>Última movimentação no estoque em 08/2023 quantidade 10.</t>
        </r>
      </text>
    </comment>
    <comment ref="X113" authorId="0" shapeId="0" xr:uid="{4352A0E7-2930-4C91-B645-0B1601509DBC}">
      <text>
        <r>
          <rPr>
            <sz val="10"/>
            <color indexed="81"/>
            <rFont val="Lucida Console"/>
            <family val="3"/>
          </rPr>
          <t>22.09.2020</t>
        </r>
      </text>
    </comment>
    <comment ref="AE113" authorId="0" shapeId="0" xr:uid="{31499068-320C-4FE6-9205-E3120E2CF377}">
      <text>
        <r>
          <rPr>
            <sz val="10"/>
            <color indexed="81"/>
            <rFont val="Courier New"/>
            <family val="3"/>
          </rPr>
          <t>_x000D_
    DESCRIÇÃO DO CÁLCULO_x000D_
Código    : 140.057_x000D_
Corte     : _x000D_
-----------------------------_x000D_
Pendente  : _x000D_
22 / 03_2 : _x000D_
22 / 04_2 : _x000D_
22 / 05_2 :  (corte = 30)_x000D_
22 / 06_2 :  (corte = 225)_x000D_
22 / 07_2 : _x000D_
22 / 08_2 : _x000D_
22 / 09_2 : _x000D_
22 / 10_2 : _x000D_
22 / 11_2 :  (corte = 100)_x000D_
22 / 12_2 :  (corte = 50)_x000D_
23 / 01_2 :  (corte = 490)_x000D_
23 / 02_2 : _x000D_
23 / 03_2 : _x000D_
23 / 04_2 : _x000D_
23 / 05_2 :  (corte = 1000)_x000D_
23 / 06_2 :  (corte = 120)_x000D_
23 / 07_2 : _x000D_
23 / 08_2 : _x000D_
_x000D_
    TOTAL : (  )_x000D_
  DIVISOR : 18_x000D_
    MÉDIA : ,00_x000D_
-----------------------------_x000D_
   Valores Desconsiderados_x000D_
-----------------------------_x000D_
22 / 05_2 : 30 (30)_x000D_
22 / 06_2 : 225 (225)_x000D_
22 / 11_2 : 100 (100)_x000D_
22 / 12_2 : 50 (50)_x000D_
23 / 01_2 : 490 (490)_x000D_
23 / 05_2 : 1.000 (1.000)_x000D_
23 / 06_2 : 120 (120)_x000D_
_x000D_
  TOTAL   : ( 2.015 )</t>
        </r>
      </text>
    </comment>
    <comment ref="AH113" authorId="0" shapeId="0" xr:uid="{4D24EA9B-A57F-4534-8B14-1C8DCD855D1B}">
      <text>
        <r>
          <rPr>
            <sz val="10"/>
            <color indexed="81"/>
            <rFont val="Lucida Console"/>
            <family val="3"/>
          </rPr>
          <t>Última movimentação no estoque em 06/2023 quantidade 120.</t>
        </r>
      </text>
    </comment>
    <comment ref="X114" authorId="0" shapeId="0" xr:uid="{5C38C241-C403-4D7B-BBCE-33DC0C876907}">
      <text>
        <r>
          <rPr>
            <sz val="10"/>
            <color indexed="81"/>
            <rFont val="Lucida Console"/>
            <family val="3"/>
          </rPr>
          <t>05.10.2020</t>
        </r>
      </text>
    </comment>
    <comment ref="AE114" authorId="0" shapeId="0" xr:uid="{ACBB124C-260D-4A56-842B-63175EEB6AAE}">
      <text>
        <r>
          <rPr>
            <sz val="10"/>
            <color indexed="81"/>
            <rFont val="Courier New"/>
            <family val="3"/>
          </rPr>
          <t>_x000D_
    DESCRIÇÃO DO CÁLCULO_x000D_
Código    : 140.126_x000D_
Corte     : _x000D_
-----------------------------_x000D_
Pendente  : _x000D_
22 / 03_2 : _x000D_
22 / 04_2 : _x000D_
22 / 05_2 : _x000D_
22 / 06_2 : _x000D_
22 / 07_2 : _x000D_
22 / 08_2 :  (corte = 130)_x000D_
22 / 09_2 :  (corte = 50)_x000D_
22 / 10_2 : _x000D_
22 / 11_2 :  (corte = 75)_x000D_
22 / 12_2 :  (corte = 100)_x000D_
23 / 01_2 : _x000D_
23 / 02_2 : _x000D_
23 / 03_2 : _x000D_
23 / 04_2 :  (corte = 110)_x000D_
23 / 05_2 : _x000D_
23 / 06_2 :  (corte = 5)_x000D_
23 / 07_2 :  (corte = 26)_x000D_
23 / 08_2 : _x000D_
_x000D_
    TOTAL : (  )_x000D_
  DIVISOR : 18_x000D_
    MÉDIA : ,00_x000D_
-----------------------------_x000D_
   Valores Desconsiderados_x000D_
-----------------------------_x000D_
22 / 08_2 : 130 (130)_x000D_
22 / 09_2 : 50 (50)_x000D_
22 / 11_2 : 75 (75)_x000D_
22 / 12_2 : 100 (100)_x000D_
23 / 04_2 : 110 (110)_x000D_
23 / 06_2 : 5 (5)_x000D_
23 / 07_2 : 26 (26)_x000D_
_x000D_
  TOTAL   : ( 496 )</t>
        </r>
      </text>
    </comment>
    <comment ref="AH114" authorId="0" shapeId="0" xr:uid="{B1028F6B-5895-433D-952A-E692D7AAB2E6}">
      <text>
        <r>
          <rPr>
            <sz val="10"/>
            <color indexed="81"/>
            <rFont val="Lucida Console"/>
            <family val="3"/>
          </rPr>
          <t>Última movimentação no estoque em 07/2023 quantidade 26.</t>
        </r>
      </text>
    </comment>
    <comment ref="X115" authorId="0" shapeId="0" xr:uid="{1266EAD2-26C8-4D18-9629-A41997034CA7}">
      <text>
        <r>
          <rPr>
            <sz val="10"/>
            <color indexed="81"/>
            <rFont val="Lucida Console"/>
            <family val="3"/>
          </rPr>
          <t>22.09.2020</t>
        </r>
      </text>
    </comment>
    <comment ref="AE115" authorId="0" shapeId="0" xr:uid="{5545FA43-155C-4005-A3E7-D5C0565B1331}">
      <text>
        <r>
          <rPr>
            <sz val="10"/>
            <color indexed="81"/>
            <rFont val="Courier New"/>
            <family val="3"/>
          </rPr>
          <t>_x000D_
    DESCRIÇÃO DO CÁLCULO_x000D_
Código    : 140.036_x000D_
Corte     : _x000D_
-----------------------------_x000D_
Pendente  : 219_x000D_
22 / 03_2 :  (corte = 4)_x000D_
22 / 04_2 :  (corte = 5)_x000D_
22 / 05_2 :  (corte = 8)_x000D_
22 / 06_2 :  (corte = 19)_x000D_
22 / 07_2 :  (corte = 11)_x000D_
22 / 08_2 :  (corte = 6)_x000D_
22 / 09_2 :  (corte = 12)_x000D_
22 / 10_2 :  (corte = 4)_x000D_
22 / 11_2 :  (corte = 8)_x000D_
22 / 12_2 :  (corte = 18)_x000D_
23 / 01_2 :  (corte = 23)_x000D_
23 / 02_2 :  (corte = 14)_x000D_
23 / 03_2 : _x000D_
23 / 04_2 : _x000D_
23 / 05_2 : _x000D_
23 / 06_2 : _x000D_
23 / 07_2 : _x000D_
23 / 08_2 : _x000D_
_x000D_
    TOTAL : ( 219 )_x000D_
  DIVISOR : 18_x000D_
    MÉDIA : 12,17_x000D_
-----------------------------_x000D_
   Valores Desconsiderados_x000D_
-----------------------------_x000D_
22 / 03_2 : 4 (4)_x000D_
22 / 04_2 : 5 (5)_x000D_
22 / 05_2 : 8 (8)_x000D_
22 / 06_2 : 19 (19)_x000D_
22 / 07_2 : 11 (11)_x000D_
22 / 08_2 : 6 (6)_x000D_
22 / 09_2 : 12 (12)_x000D_
22 / 10_2 : 4 (4)_x000D_
22 / 11_2 : 8 (8)_x000D_
22 / 12_2 : 18 (18)_x000D_
23 / 01_2 : 23 (23)_x000D_
23 / 02_2 : 14 (14)_x000D_
_x000D_
  TOTAL   : ( 132 )</t>
        </r>
      </text>
    </comment>
    <comment ref="AH115" authorId="0" shapeId="0" xr:uid="{D9CB0E6F-B637-4798-8B6C-A614AC9EE4E1}">
      <text>
        <r>
          <rPr>
            <sz val="10"/>
            <color indexed="81"/>
            <rFont val="Lucida Console"/>
            <family val="3"/>
          </rPr>
          <t>Última movimentação no estoque em 02/2023 quantidade 14.</t>
        </r>
      </text>
    </comment>
    <comment ref="X116" authorId="0" shapeId="0" xr:uid="{A0C92F21-8805-4729-8062-05E8AB8D4F12}">
      <text>
        <r>
          <rPr>
            <sz val="10"/>
            <color indexed="81"/>
            <rFont val="Lucida Console"/>
            <family val="3"/>
          </rPr>
          <t>22.09.2020</t>
        </r>
      </text>
    </comment>
    <comment ref="AE116" authorId="0" shapeId="0" xr:uid="{EE4E5AF7-F8DE-45E7-87EB-2611C2ED976F}">
      <text>
        <r>
          <rPr>
            <sz val="10"/>
            <color indexed="81"/>
            <rFont val="Courier New"/>
            <family val="3"/>
          </rPr>
          <t>_x000D_
    DESCRIÇÃO DO CÁLCULO_x000D_
Código    : 140.038_x000D_
Corte     : _x000D_
-----------------------------_x000D_
Pendente  : 9_x000D_
22 / 03_2 :  (corte = 1)_x000D_
22 / 04_2 :  (corte = 1)_x000D_
22 / 05_2 :  (corte = 2)_x000D_
22 / 06_2 :  (corte = 5)_x000D_
22 / 07_2 :  (corte = 2)_x000D_
22 / 08_2 :  (corte = 3)_x000D_
22 / 09_2 :  (corte = 3)_x000D_
22 / 10_2 :  (corte = 1)_x000D_
22 / 11_2 :  (corte = 3)_x000D_
22 / 12_2 :  (corte = 4)_x000D_
23 / 01_2 :  (corte = 10)_x000D_
23 / 02_2 :  (corte = 4)_x000D_
23 / 03_2 :  (corte = 4)_x000D_
23 / 04_2 : _x000D_
23 / 05_2 :  (corte = 5)_x000D_
23 / 06_2 :  (corte = 2)_x000D_
23 / 07_2 : _x000D_
23 / 08_2 :  (corte = 2)_x000D_
_x000D_
    TOTAL : ( 9 )_x000D_
  DIVISOR : 18_x000D_
    MÉDIA : ,50_x000D_
-----------------------------_x000D_
   Valores Desconsiderados_x000D_
-----------------------------_x000D_
22 / 03_2 : 1 (1)_x000D_
22 / 04_2 : 1 (1)_x000D_
22 / 05_2 : 2 (2)_x000D_
22 / 06_2 : 5 (5)_x000D_
22 / 07_2 : 2 (2)_x000D_
22 / 08_2 : 3 (3)_x000D_
22 / 09_2 : 3 (3)_x000D_
22 / 10_2 : 1 (1)_x000D_
22 / 11_2 : 3 (3)_x000D_
22 / 12_2 : 4 (4)_x000D_
23 / 01_2 : 10 (10)_x000D_
23 / 02_2 : 4 (4)_x000D_
23 / 03_2 : 4 (4)_x000D_
23 / 05_2 : 5 (5)_x000D_
23 / 06_2 : 2 (2)_x000D_
23 / 08_2 : 2 (2)_x000D_
_x000D_
  TOTAL   : ( 52 )</t>
        </r>
      </text>
    </comment>
    <comment ref="AH116" authorId="0" shapeId="0" xr:uid="{D1F3A7D7-1021-4906-B998-130F72DEAA39}">
      <text>
        <r>
          <rPr>
            <sz val="10"/>
            <color indexed="81"/>
            <rFont val="Lucida Console"/>
            <family val="3"/>
          </rPr>
          <t>Última movimentação no estoque em 08/2023 quantidade 2.</t>
        </r>
      </text>
    </comment>
    <comment ref="X117" authorId="0" shapeId="0" xr:uid="{B0AE9208-115A-47E1-8477-ED1C29178F58}">
      <text>
        <r>
          <rPr>
            <sz val="10"/>
            <color indexed="81"/>
            <rFont val="Lucida Console"/>
            <family val="3"/>
          </rPr>
          <t>22.09.2020</t>
        </r>
      </text>
    </comment>
    <comment ref="AE117" authorId="0" shapeId="0" xr:uid="{71C89410-1057-4819-B261-AA64785C2D09}">
      <text>
        <r>
          <rPr>
            <sz val="10"/>
            <color indexed="81"/>
            <rFont val="Courier New"/>
            <family val="3"/>
          </rPr>
          <t>_x000D_
    DESCRIÇÃO DO CÁLCULO_x000D_
Código    : 140.058_x000D_
Corte     : _x000D_
-----------------------------_x000D_
Pendente  : _x000D_
22 / 03_2 : _x000D_
22 / 04_2 : _x000D_
22 / 05_2 : _x000D_
22 / 06_2 : _x000D_
22 / 07_2 : _x000D_
22 / 08_2 :  (corte = 40)_x000D_
22 / 09_2 : _x000D_
22 / 10_2 : _x000D_
22 / 11_2 :  (corte = 75)_x000D_
22 / 12_2 : _x000D_
23 / 01_2 : _x000D_
23 / 02_2 : _x000D_
23 / 03_2 : _x000D_
23 / 04_2 : _x000D_
23 / 05_2 : _x000D_
23 / 06_2 :  (corte = 3)_x000D_
23 / 07_2 : _x000D_
23 / 08_2 : _x000D_
_x000D_
    TOTAL : (  )_x000D_
  DIVISOR : 18_x000D_
    MÉDIA : ,00_x000D_
-----------------------------_x000D_
   Valores Desconsiderados_x000D_
-----------------------------_x000D_
22 / 08_2 : 40 (40)_x000D_
22 / 11_2 : 75 (75)_x000D_
23 / 06_2 : 3 (3)_x000D_
_x000D_
  TOTAL   : ( 118 )</t>
        </r>
      </text>
    </comment>
    <comment ref="AH117" authorId="0" shapeId="0" xr:uid="{19BB75D9-F203-4153-B32B-B802FF05436B}">
      <text>
        <r>
          <rPr>
            <sz val="10"/>
            <color indexed="81"/>
            <rFont val="Lucida Console"/>
            <family val="3"/>
          </rPr>
          <t>Última movimentação no estoque em 06/2023 quantidade 3.</t>
        </r>
      </text>
    </comment>
    <comment ref="X118" authorId="0" shapeId="0" xr:uid="{15A5227A-D9A0-4E4C-98E0-F70D450D4F92}">
      <text>
        <r>
          <rPr>
            <sz val="10"/>
            <color indexed="81"/>
            <rFont val="Lucida Console"/>
            <family val="3"/>
          </rPr>
          <t>22.09.2020</t>
        </r>
      </text>
    </comment>
    <comment ref="AE118" authorId="0" shapeId="0" xr:uid="{3D185C0A-5B54-45CD-AA2F-4971736F6726}">
      <text>
        <r>
          <rPr>
            <sz val="10"/>
            <color indexed="81"/>
            <rFont val="Courier New"/>
            <family val="3"/>
          </rPr>
          <t>_x000D_
    DESCRIÇÃO DO CÁLCULO_x000D_
Código    : 140.059_x000D_
Corte     : _x000D_
-----------------------------_x000D_
Pendente  : _x000D_
22 / 03_2 :  (corte = 635)_x000D_
22 / 04_2 : _x000D_
22 / 05_2 : _x000D_
22 / 06_2 : _x000D_
22 / 07_2 : _x000D_
22 / 08_2 :  (corte = 300)_x000D_
22 / 09_2 : _x000D_
22 / 10_2 : _x000D_
22 / 11_2 : _x000D_
22 / 12_2 :  (corte = 105)_x000D_
23 / 01_2 : _x000D_
23 / 02_2 : _x000D_
23 / 03_2 : _x000D_
23 / 04_2 : _x000D_
23 / 05_2 : _x000D_
23 / 06_2 :  (corte = 10)_x000D_
23 / 07_2 :  (corte = 20)_x000D_
23 / 08_2 : _x000D_
_x000D_
    TOTAL : (  )_x000D_
  DIVISOR : 18_x000D_
    MÉDIA : ,00_x000D_
-----------------------------_x000D_
   Valores Desconsiderados_x000D_
-----------------------------_x000D_
22 / 03_2 : 635 (635)_x000D_
22 / 08_2 : 300 (300)_x000D_
22 / 12_2 : 105 (105)_x000D_
23 / 06_2 : 10 (10)_x000D_
23 / 07_2 : 20 (20)_x000D_
_x000D_
  TOTAL   : ( 1.070 )</t>
        </r>
      </text>
    </comment>
    <comment ref="AH118" authorId="0" shapeId="0" xr:uid="{7052AF39-FE18-4055-8FC2-9CFEB53DE4D5}">
      <text>
        <r>
          <rPr>
            <sz val="10"/>
            <color indexed="81"/>
            <rFont val="Lucida Console"/>
            <family val="3"/>
          </rPr>
          <t>Última movimentação no estoque em 07/2023 quantidade 20.</t>
        </r>
      </text>
    </comment>
    <comment ref="X119" authorId="0" shapeId="0" xr:uid="{41129213-24F1-4AA5-888A-5FAB21876D31}">
      <text>
        <r>
          <rPr>
            <sz val="10"/>
            <color indexed="81"/>
            <rFont val="Lucida Console"/>
            <family val="3"/>
          </rPr>
          <t>22.09.2020</t>
        </r>
      </text>
    </comment>
    <comment ref="AE119" authorId="0" shapeId="0" xr:uid="{49425C36-99A4-47B0-B582-B2603BBB6DB6}">
      <text>
        <r>
          <rPr>
            <sz val="10"/>
            <color indexed="81"/>
            <rFont val="Courier New"/>
            <family val="3"/>
          </rPr>
          <t>_x000D_
    DESCRIÇÃO DO CÁLCULO_x000D_
Código    : 140.060_x000D_
Corte     : _x000D_
-----------------------------_x000D_
Pendente  : _x000D_
22 / 03_2 : _x000D_
22 / 04_2 :  (corte = 25)_x000D_
22 / 05_2 : _x000D_
22 / 06_2 :  (corte = 20)_x000D_
22 / 07_2 : _x000D_
22 / 08_2 :  (corte = 90)_x000D_
22 / 09_2 : _x000D_
22 / 10_2 : _x000D_
22 / 11_2 : _x000D_
22 / 12_2 : _x000D_
23 / 01_2 : _x000D_
23 / 02_2 : _x000D_
23 / 03_2 : _x000D_
23 / 04_2 :  (corte = 400)_x000D_
23 / 05_2 : _x000D_
23 / 06_2 :  (corte = 12)_x000D_
23 / 07_2 : _x000D_
23 / 08_2 : _x000D_
_x000D_
    TOTAL : (  )_x000D_
  DIVISOR : 18_x000D_
    MÉDIA : ,00_x000D_
-----------------------------_x000D_
   Valores Desconsiderados_x000D_
-----------------------------_x000D_
22 / 04_2 : 25 (25)_x000D_
22 / 06_2 : 20 (20)_x000D_
22 / 08_2 : 90 (90)_x000D_
23 / 04_2 : 400 (400)_x000D_
23 / 06_2 : 12 (12)_x000D_
_x000D_
  TOTAL   : ( 547 )</t>
        </r>
      </text>
    </comment>
    <comment ref="AH119" authorId="0" shapeId="0" xr:uid="{B2F57A7E-299B-4A85-94DA-DF28766EB20F}">
      <text>
        <r>
          <rPr>
            <sz val="10"/>
            <color indexed="81"/>
            <rFont val="Lucida Console"/>
            <family val="3"/>
          </rPr>
          <t>Última movimentação no estoque em 06/2023 quantidade 12.</t>
        </r>
      </text>
    </comment>
    <comment ref="X120" authorId="0" shapeId="0" xr:uid="{31BFC89F-D265-4978-978E-43AA390870C8}">
      <text>
        <r>
          <rPr>
            <sz val="10"/>
            <color indexed="81"/>
            <rFont val="Lucida Console"/>
            <family val="3"/>
          </rPr>
          <t>28.10.2020</t>
        </r>
      </text>
    </comment>
    <comment ref="AE120" authorId="0" shapeId="0" xr:uid="{D62B7ADF-066C-4B78-86AC-063ED5CEC108}">
      <text>
        <r>
          <rPr>
            <sz val="10"/>
            <color indexed="81"/>
            <rFont val="Courier New"/>
            <family val="3"/>
          </rPr>
          <t>_x000D_
    DESCRIÇÃO DO CÁLCULO_x000D_
Código    : 140.241_x000D_
Corte     : _x000D_
-----------------------------_x000D_
Pendente  : 194_x000D_
22 / 03_2 : _x000D_
22 / 04_2 :  (corte = 20)_x000D_
22 / 05_2 :  (corte = 40)_x000D_
22 / 06_2 :  (corte = 50)_x000D_
22 / 07_2 :  (corte = 250)_x000D_
22 / 08_2 :  (corte = 50)_x000D_
22 / 09_2 :  (corte = 280)_x000D_
22 / 10_2 : _x000D_
22 / 11_2 :  (corte = 128)_x000D_
22 / 12_2 :  (corte = 100)_x000D_
23 / 01_2 :  (corte = 50)_x000D_
23 / 02_2 : _x000D_
23 / 03_2 :  (corte = 50)_x000D_
23 / 04_2 :  (corte = 404)_x000D_
23 / 05_2 :  (corte = 300)_x000D_
23 / 06_2 :  (corte = 420)_x000D_
23 / 07_2 : _x000D_
23 / 08_2 :  (corte = 106)_x000D_
_x000D_
    TOTAL : ( 194 )_x000D_
  DIVISOR : 18_x000D_
    MÉDIA : 10,78_x000D_
-----------------------------_x000D_
   Valores Desconsiderados_x000D_
-----------------------------_x000D_
22 / 04_2 : 20 (20)_x000D_
22 / 05_2 : 40 (40)_x000D_
22 / 06_2 : 50 (50)_x000D_
22 / 07_2 : 250 (250)_x000D_
22 / 08_2 : 50 (50)_x000D_
22 / 09_2 : 280 (280)_x000D_
22 / 11_2 : 128 (128)_x000D_
22 / 12_2 : 100 (100)_x000D_
23 / 01_2 : 50 (50)_x000D_
23 / 03_2 : 50 (50)_x000D_
23 / 04_2 : 404 (404)_x000D_
23 / 05_2 : 300 (300)_x000D_
23 / 06_2 : 420 (420)_x000D_
23 / 08_2 : 106 (106)_x000D_
_x000D_
  TOTAL   : ( 2.248 )</t>
        </r>
      </text>
    </comment>
    <comment ref="AH120" authorId="0" shapeId="0" xr:uid="{9C6F3D03-6527-4A66-9C3C-DC140A8B80BE}">
      <text>
        <r>
          <rPr>
            <sz val="10"/>
            <color indexed="81"/>
            <rFont val="Lucida Console"/>
            <family val="3"/>
          </rPr>
          <t>Última movimentação no estoque em 08/2023 quantidade 106.</t>
        </r>
      </text>
    </comment>
    <comment ref="X121" authorId="0" shapeId="0" xr:uid="{D5ABD0B1-C44E-49D9-876D-ACFE8238A78E}">
      <text>
        <r>
          <rPr>
            <sz val="10"/>
            <color indexed="81"/>
            <rFont val="Lucida Console"/>
            <family val="3"/>
          </rPr>
          <t>22.09.2020</t>
        </r>
      </text>
    </comment>
    <comment ref="AE121" authorId="0" shapeId="0" xr:uid="{84B56C39-9B3A-41B5-B627-B83DD100E52D}">
      <text>
        <r>
          <rPr>
            <sz val="10"/>
            <color indexed="81"/>
            <rFont val="Courier New"/>
            <family val="3"/>
          </rPr>
          <t>_x000D_
    DESCRIÇÃO DO CÁLCULO_x000D_
Código    : 140.063_x000D_
Corte     : _x000D_
-----------------------------_x000D_
Pendente  : 579_x000D_
22 / 03_2 :  (corte = 700)_x000D_
22 / 04_2 :  (corte = 730)_x000D_
22 / 05_2 :  (corte = 1170)_x000D_
22 / 06_2 :  (corte = 880)_x000D_
22 / 07_2 :  (corte = 450)_x000D_
22 / 08_2 :  (corte = 450)_x000D_
22 / 09_2 :  (corte = 470)_x000D_
22 / 10_2 :  (corte = 800)_x000D_
22 / 11_2 :  (corte = 575)_x000D_
22 / 12_2 :  (corte = 600)_x000D_
23 / 01_2 :  (corte = 1100)_x000D_
23 / 02_2 :  (corte = 310)_x000D_
23 / 03_2 :  (corte = 1300)_x000D_
23 / 04_2 :  (corte = 846)_x000D_
23 / 05_2 :  (corte = 770)_x000D_
23 / 06_2 :  (corte = 124)_x000D_
23 / 07_2 : _x000D_
23 / 08_2 : _x000D_
_x000D_
    TOTAL : ( 579 )_x000D_
  DIVISOR : 18_x000D_
    MÉDIA : 32,17_x000D_
-----------------------------_x000D_
   Valores Desconsiderados_x000D_
-----------------------------_x000D_
22 / 03_2 : 700 (700)_x000D_
22 / 04_2 : 730 (730)_x000D_
22 / 05_2 : 1.170 (1.170)_x000D_
22 / 06_2 : 880 (880)_x000D_
22 / 07_2 : 450 (450)_x000D_
22 / 08_2 : 450 (450)_x000D_
22 / 09_2 : 470 (470)_x000D_
22 / 10_2 : 800 (800)_x000D_
22 / 11_2 : 575 (575)_x000D_
22 / 12_2 : 600 (600)_x000D_
23 / 01_2 : 1.100 (1.100)_x000D_
23 / 02_2 : 310 (310)_x000D_
23 / 03_2 : 1.300 (1.300)_x000D_
23 / 04_2 : 846 (846)_x000D_
23 / 05_2 : 770 (770)_x000D_
23 / 06_2 : 124 (124)_x000D_
_x000D_
  TOTAL   : ( 11.275 )</t>
        </r>
      </text>
    </comment>
    <comment ref="AH121" authorId="0" shapeId="0" xr:uid="{D0547AED-1B9B-45DB-B61C-8180EB23F084}">
      <text>
        <r>
          <rPr>
            <sz val="10"/>
            <color indexed="81"/>
            <rFont val="Lucida Console"/>
            <family val="3"/>
          </rPr>
          <t>Última movimentação no estoque em 06/2023 quantidade 124.</t>
        </r>
      </text>
    </comment>
    <comment ref="X122" authorId="0" shapeId="0" xr:uid="{FA3D367C-0842-48DE-A52A-19BA832C9A91}">
      <text>
        <r>
          <rPr>
            <sz val="10"/>
            <color indexed="81"/>
            <rFont val="Lucida Console"/>
            <family val="3"/>
          </rPr>
          <t>25.02.2019</t>
        </r>
      </text>
    </comment>
    <comment ref="AE122" authorId="0" shapeId="0" xr:uid="{3B8AA884-A136-4B75-9DB4-EB9C5E857DDD}">
      <text>
        <r>
          <rPr>
            <sz val="10"/>
            <color indexed="81"/>
            <rFont val="Courier New"/>
            <family val="3"/>
          </rPr>
          <t>_x000D_
    DESCRIÇÃO DO CÁLCULO_x000D_
Código    : 136.564_x000D_
Corte     : _x000D_
-----------------------------_x000D_
Pendente  : _x000D_
22 / 03_2 : _x000D_
22 / 04_2 :  (corte = 1525)_x000D_
22 / 05_2 :  (corte = 1525)_x000D_
22 / 06_2 :  (corte = 6405)_x000D_
22 / 07_2 :  (corte = 915)_x000D_
22 / 08_2 :  (corte = 1220)_x000D_
22 / 09_2 :  (corte = 1525)_x000D_
22 / 10_2 :  (corte = 3355)_x000D_
22 / 11_2 :  (corte = 610)_x000D_
22 / 12_2 :  (corte = 3355)_x000D_
23 / 01_2 :  (corte = 4575)_x000D_
23 / 02_2 :  (corte = 3965)_x000D_
23 / 03_2 :  (corte = 2440)_x000D_
23 / 04_2 :  (corte = 2745)_x000D_
23 / 05_2 :  (corte = 3050)_x000D_
23 / 06_2 :  (corte = 1525)_x000D_
23 / 07_2 :  (corte = 3050)_x000D_
23 / 08_2 :  (corte = 4880)_x000D_
_x000D_
    TOTAL : (  )_x000D_
  DIVISOR : 18_x000D_
    MÉDIA : ,00_x000D_
-----------------------------_x000D_
   Valores Desconsiderados_x000D_
-----------------------------_x000D_
22 / 04_2 : 1.525 (1.525)_x000D_
22 / 05_2 : 1.525 (1.525)_x000D_
22 / 06_2 : 6.405 (6.405)_x000D_
22 / 07_2 : 915 (915)_x000D_
22 / 08_2 : 1.220 (1.220)_x000D_
22 / 09_2 : 1.525 (1.525)_x000D_
22 / 10_2 : 3.355 (3.355)_x000D_
22 / 11_2 : 610 (610)_x000D_
22 / 12_2 : 3.355 (3.355)_x000D_
23 / 01_2 : 4.575 (4.575)_x000D_
23 / 02_2 : 3.965 (3.965)_x000D_
23 / 03_2 : 2.440 (2.440)_x000D_
23 / 04_2 : 2.745 (2.745)_x000D_
23 / 05_2 : 3.050 (3.050)_x000D_
23 / 06_2 : 1.525 (1.525)_x000D_
23 / 07_2 : 3.050 (3.050)_x000D_
23 / 08_2 : 4.880 (4.880)_x000D_
_x000D_
  TOTAL   : ( 46.665 )</t>
        </r>
      </text>
    </comment>
    <comment ref="AH122" authorId="0" shapeId="0" xr:uid="{0097B84A-F1A2-4AC8-B971-71995AC5F1FB}">
      <text>
        <r>
          <rPr>
            <sz val="10"/>
            <color indexed="81"/>
            <rFont val="Lucida Console"/>
            <family val="3"/>
          </rPr>
          <t>Última movimentação no estoque em 08/2023 quantidade 4.880.</t>
        </r>
      </text>
    </comment>
    <comment ref="X123" authorId="0" shapeId="0" xr:uid="{1B5D5E0D-1B8E-4E72-ABE3-5BA0242FA315}">
      <text>
        <r>
          <rPr>
            <sz val="10"/>
            <color indexed="81"/>
            <rFont val="Lucida Console"/>
            <family val="3"/>
          </rPr>
          <t>01.01.1901</t>
        </r>
      </text>
    </comment>
    <comment ref="AE123" authorId="0" shapeId="0" xr:uid="{871E62C6-B89A-4F0A-A24E-9A7427896AE8}">
      <text>
        <r>
          <rPr>
            <sz val="10"/>
            <color indexed="81"/>
            <rFont val="Courier New"/>
            <family val="3"/>
          </rPr>
          <t>_x000D_
    DESCRIÇÃO DO CÁLCULO_x000D_
Código    : 13.180_x000D_
Corte     : _x000D_
-----------------------------_x000D_
Pendente  : 1_x000D_
22 / 03_2 :  (corte = 15)_x000D_
22 / 04_2 :  (corte = 11)_x000D_
22 / 05_2 :  (corte = 11)_x000D_
22 / 06_2 :  (corte = 18)_x000D_
22 / 07_2 :  (corte = 2)_x000D_
22 / 08_2 :  (corte = 18)_x000D_
22 / 09_2 :  (corte = 13)_x000D_
22 / 10_2 :  (corte = 3)_x000D_
22 / 11_2 :  (corte = 13)_x000D_
22 / 12_2 :  (corte = 4)_x000D_
23 / 01_2 :  (corte = 6)_x000D_
23 / 02_2 :  (corte = 309)_x000D_
23 / 03_2 :  (corte = 28)_x000D_
23 / 04_2 :  (corte = 44)_x000D_
23 / 05_2 : _x000D_
23 / 06_2 : _x000D_
23 / 07_2 : _x000D_
23 / 08_2 : _x000D_
_x000D_
    TOTAL : ( 1 )_x000D_
  DIVISOR : 18_x000D_
    MÉDIA : ,06_x000D_
-----------------------------_x000D_
   Valores Desconsiderados_x000D_
-----------------------------_x000D_
22 / 03_2 : 15 (15)_x000D_
22 / 04_2 : 11 (11)_x000D_
22 / 05_2 : 11 (11)_x000D_
22 / 06_2 : 18 (18)_x000D_
22 / 07_2 : 2 (2)_x000D_
22 / 08_2 : 18 (18)_x000D_
22 / 09_2 : 13 (13)_x000D_
22 / 10_2 : 3 (3)_x000D_
22 / 11_2 : 13 (13)_x000D_
22 / 12_2 : 4 (4)_x000D_
23 / 01_2 : 6 (6)_x000D_
23 / 02_2 : 309 (309)_x000D_
23 / 03_2 : 28 (28)_x000D_
23 / 04_2 : 44 (44)_x000D_
_x000D_
  TOTAL   : ( 495 )</t>
        </r>
      </text>
    </comment>
    <comment ref="AH123" authorId="0" shapeId="0" xr:uid="{BF247D66-028C-46A9-A131-2FD4C98DCDB6}">
      <text>
        <r>
          <rPr>
            <sz val="10"/>
            <color indexed="81"/>
            <rFont val="Lucida Console"/>
            <family val="3"/>
          </rPr>
          <t>Última movimentação no estoque em 04/2023 quantidade 44.</t>
        </r>
      </text>
    </comment>
    <comment ref="X124" authorId="0" shapeId="0" xr:uid="{033B208F-26E9-46D3-AECC-24862051C8B7}">
      <text>
        <r>
          <rPr>
            <sz val="10"/>
            <color indexed="81"/>
            <rFont val="Lucida Console"/>
            <family val="3"/>
          </rPr>
          <t>01.01.1901</t>
        </r>
      </text>
    </comment>
    <comment ref="AE124" authorId="0" shapeId="0" xr:uid="{DAF2C8A4-DBB7-489D-A542-4FDA014F1E5F}">
      <text>
        <r>
          <rPr>
            <sz val="10"/>
            <color indexed="81"/>
            <rFont val="Courier New"/>
            <family val="3"/>
          </rPr>
          <t>_x000D_
    DESCRIÇÃO DO CÁLCULO_x000D_
Código    : 17.704_x000D_
Corte     : _x000D_
-----------------------------_x000D_
Pendente  : 1_x000D_
22 / 03_2 :  (corte = 16)_x000D_
22 / 04_2 :  (corte = 6)_x000D_
22 / 05_2 :  (corte = 9)_x000D_
22 / 06_2 :  (corte = 23)_x000D_
22 / 07_2 :  (corte = 15)_x000D_
22 / 08_2 :  (corte = 29)_x000D_
22 / 09_2 :  (corte = 14)_x000D_
22 / 10_2 :  (corte = 6)_x000D_
22 / 11_2 :  (corte = 7)_x000D_
22 / 12_2 :  (corte = 5)_x000D_
23 / 01_2 :  (corte = 14)_x000D_
23 / 02_2 :  (corte = 11)_x000D_
23 / 03_2 :  (corte = 17)_x000D_
23 / 04_2 :  (corte = 13)_x000D_
23 / 05_2 :  (corte = 7)_x000D_
23 / 06_2 :  (corte = 3)_x000D_
23 / 07_2 :  (corte = 27)_x000D_
23 / 08_2 :  (corte = 24)_x000D_
_x000D_
    TOTAL : ( 1 )_x000D_
  DIVISOR : 18_x000D_
    MÉDIA : ,06_x000D_
-----------------------------_x000D_
   Valores Desconsiderados_x000D_
-----------------------------_x000D_
22 / 03_2 : 16 (16)_x000D_
22 / 04_2 : 6 (6)_x000D_
22 / 05_2 : 9 (9)_x000D_
22 / 06_2 : 23 (23)_x000D_
22 / 07_2 : 15 (15)_x000D_
22 / 08_2 : 29 (29)_x000D_
22 / 09_2 : 14 (14)_x000D_
22 / 10_2 : 6 (6)_x000D_
22 / 11_2 : 7 (7)_x000D_
22 / 12_2 : 5 (5)_x000D_
23 / 01_2 : 14 (14)_x000D_
23 / 02_2 : 11 (11)_x000D_
23 / 03_2 : 17 (17)_x000D_
23 / 04_2 : 13 (13)_x000D_
23 / 05_2 : 7 (7)_x000D_
23 / 06_2 : 3 (3)_x000D_
23 / 07_2 : 27 (27)_x000D_
23 / 08_2 : 24 (24)_x000D_
_x000D_
  TOTAL   : ( 246 )</t>
        </r>
      </text>
    </comment>
    <comment ref="AH124" authorId="0" shapeId="0" xr:uid="{01846DB2-9FCB-40F1-B4C3-93145F7F69A9}">
      <text>
        <r>
          <rPr>
            <sz val="10"/>
            <color indexed="81"/>
            <rFont val="Lucida Console"/>
            <family val="3"/>
          </rPr>
          <t>Última movimentação no estoque em 08/2023 quantidade 24.</t>
        </r>
      </text>
    </comment>
    <comment ref="X125" authorId="0" shapeId="0" xr:uid="{9CDEC7AC-A9AA-432C-827C-D340A9AED0C5}">
      <text>
        <r>
          <rPr>
            <sz val="10"/>
            <color indexed="81"/>
            <rFont val="Lucida Console"/>
            <family val="3"/>
          </rPr>
          <t>01.01.1901</t>
        </r>
      </text>
    </comment>
    <comment ref="AE125" authorId="0" shapeId="0" xr:uid="{B7A36011-0D84-47E6-8DF1-815F16020316}">
      <text>
        <r>
          <rPr>
            <sz val="10"/>
            <color indexed="81"/>
            <rFont val="Courier New"/>
            <family val="3"/>
          </rPr>
          <t>_x000D_
    DESCRIÇÃO DO CÁLCULO_x000D_
Código    : 13.181_x000D_
Corte     : _x000D_
-----------------------------_x000D_
Pendente  : 1_x000D_
22 / 03_2 :  (corte = 20)_x000D_
22 / 04_2 :  (corte = 7)_x000D_
22 / 05_2 :  (corte = 8)_x000D_
22 / 06_2 :  (corte = 15)_x000D_
22 / 07_2 :  (corte = 7)_x000D_
22 / 08_2 :  (corte = 15)_x000D_
22 / 09_2 :  (corte = 5)_x000D_
22 / 10_2 :  (corte = 3)_x000D_
22 / 11_2 :  (corte = 6)_x000D_
22 / 12_2 :  (corte = 7)_x000D_
23 / 01_2 :  (corte = 6)_x000D_
23 / 02_2 :  (corte = 2)_x000D_
23 / 03_2 :  (corte = 6)_x000D_
23 / 04_2 :  (corte = 12)_x000D_
23 / 05_2 :  (corte = 4)_x000D_
23 / 06_2 :  (corte = 5)_x000D_
23 / 07_2 :  (corte = 15)_x000D_
23 / 08_2 :  (corte = 3)_x000D_
_x000D_
    TOTAL : ( 1 )_x000D_
  DIVISOR : 18_x000D_
    MÉDIA : ,06_x000D_
-----------------------------_x000D_
   Valores Desconsiderados_x000D_
-----------------------------_x000D_
22 / 03_2 : 20 (20)_x000D_
22 / 04_2 : 7 (7)_x000D_
22 / 05_2 : 8 (8)_x000D_
22 / 06_2 : 15 (15)_x000D_
22 / 07_2 : 7 (7)_x000D_
22 / 08_2 : 15 (15)_x000D_
22 / 09_2 : 5 (5)_x000D_
22 / 10_2 : 3 (3)_x000D_
22 / 11_2 : 6 (6)_x000D_
22 / 12_2 : 7 (7)_x000D_
23 / 01_2 : 6 (6)_x000D_
23 / 02_2 : 2 (2)_x000D_
23 / 03_2 : 6 (6)_x000D_
23 / 04_2 : 12 (12)_x000D_
23 / 05_2 : 4 (4)_x000D_
23 / 06_2 : 5 (5)_x000D_
23 / 07_2 : 15 (15)_x000D_
23 / 08_2 : 3 (3)_x000D_
_x000D_
  TOTAL   : ( 146 )</t>
        </r>
      </text>
    </comment>
    <comment ref="AH125" authorId="0" shapeId="0" xr:uid="{427D0814-2FBF-4C06-BD04-F862D2965AB1}">
      <text>
        <r>
          <rPr>
            <sz val="10"/>
            <color indexed="81"/>
            <rFont val="Lucida Console"/>
            <family val="3"/>
          </rPr>
          <t>Última movimentação no estoque em 08/2023 quantidade 3.</t>
        </r>
      </text>
    </comment>
    <comment ref="X126" authorId="0" shapeId="0" xr:uid="{E45347CE-416B-428D-8BDB-2EC8A3D6BA7F}">
      <text>
        <r>
          <rPr>
            <sz val="10"/>
            <color indexed="81"/>
            <rFont val="Lucida Console"/>
            <family val="3"/>
          </rPr>
          <t>12.09.2019</t>
        </r>
      </text>
    </comment>
    <comment ref="AE126" authorId="0" shapeId="0" xr:uid="{52475C43-E1AE-43B5-B13C-1500CCACAA29}">
      <text>
        <r>
          <rPr>
            <sz val="10"/>
            <color indexed="81"/>
            <rFont val="Courier New"/>
            <family val="3"/>
          </rPr>
          <t>_x000D_
    DESCRIÇÃO DO CÁLCULO_x000D_
Código    : 138.453_x000D_
Corte     : _x000D_
-----------------------------_x000D_
Pendente  : 43_x000D_
22 / 03_2 :  (corte = 585)_x000D_
22 / 04_2 :  (corte = 492)_x000D_
22 / 05_2 :  (corte = 499)_x000D_
22 / 06_2 :  (corte = 506)_x000D_
22 / 07_2 :  (corte = 410)_x000D_
22 / 08_2 :  (corte = 842)_x000D_
22 / 09_2 :  (corte = 765)_x000D_
22 / 10_2 :  (corte = 769)_x000D_
22 / 11_2 :  (corte = 723)_x000D_
22 / 12_2 :  (corte = 445)_x000D_
23 / 01_2 :  (corte = 75)_x000D_
23 / 02_2 :  (corte = 580)_x000D_
23 / 03_2 :  (corte = 1388)_x000D_
23 / 04_2 :  (corte = 848)_x000D_
23 / 05_2 :  (corte = 834)_x000D_
23 / 06_2 :  (corte = 661)_x000D_
23 / 07_2 :  (corte = 630)_x000D_
23 / 08_2 :  (corte = 781)_x000D_
_x000D_
    TOTAL : ( 43 )_x000D_
  DIVISOR : 18_x000D_
    MÉDIA : 2,39_x000D_
-----------------------------_x000D_
   Valores Desconsiderados_x000D_
-----------------------------_x000D_
22 / 03_2 : 585 (585)_x000D_
22 / 04_2 : 492 (492)_x000D_
22 / 05_2 : 499 (499)_x000D_
22 / 06_2 : 506 (506)_x000D_
22 / 07_2 : 410 (410)_x000D_
22 / 08_2 : 842 (842)_x000D_
22 / 09_2 : 765 (765)_x000D_
22 / 10_2 : 769 (769)_x000D_
22 / 11_2 : 723 (723)_x000D_
22 / 12_2 : 445 (445)_x000D_
23 / 01_2 : 75 (75)_x000D_
23 / 02_2 : 580 (580)_x000D_
23 / 03_2 : 1.388 (1.388)_x000D_
23 / 04_2 : 848 (848)_x000D_
23 / 05_2 : 834 (834)_x000D_
23 / 06_2 : 661 (661)_x000D_
23 / 07_2 : 630 (630)_x000D_
23 / 08_2 : 781 (781)_x000D_
_x000D_
  TOTAL   : ( 11.833 )</t>
        </r>
      </text>
    </comment>
    <comment ref="AH126" authorId="0" shapeId="0" xr:uid="{516A14A8-094F-49D2-9691-D027FBD6AFC5}">
      <text>
        <r>
          <rPr>
            <sz val="10"/>
            <color indexed="81"/>
            <rFont val="Lucida Console"/>
            <family val="3"/>
          </rPr>
          <t>Última movimentação no estoque em 08/2023 quantidade 781.</t>
        </r>
      </text>
    </comment>
    <comment ref="X127" authorId="0" shapeId="0" xr:uid="{449EBEB2-873C-46A7-8050-7744D8D7F444}">
      <text>
        <r>
          <rPr>
            <sz val="10"/>
            <color indexed="81"/>
            <rFont val="Lucida Console"/>
            <family val="3"/>
          </rPr>
          <t>12.09.2019</t>
        </r>
      </text>
    </comment>
    <comment ref="AE127" authorId="0" shapeId="0" xr:uid="{054E1E16-DA60-41B5-B0A1-659F3F22FE99}">
      <text>
        <r>
          <rPr>
            <sz val="10"/>
            <color indexed="81"/>
            <rFont val="Courier New"/>
            <family val="3"/>
          </rPr>
          <t>_x000D_
    DESCRIÇÃO DO CÁLCULO_x000D_
Código    : 138.454_x000D_
Corte     : _x000D_
-----------------------------_x000D_
Pendente  : 3.744_x000D_
22 / 03_2 :  (corte = 312)_x000D_
22 / 04_2 :  (corte = 181)_x000D_
22 / 05_2 :  (corte = 135)_x000D_
22 / 06_2 :  (corte = 176)_x000D_
22 / 07_2 :  (corte = 166)_x000D_
22 / 08_2 :  (corte = 285)_x000D_
22 / 09_2 :  (corte = 265)_x000D_
22 / 10_2 :  (corte = 277)_x000D_
22 / 11_2 :  (corte = 244)_x000D_
22 / 12_2 :  (corte = 174)_x000D_
23 / 01_2 :  (corte = 39)_x000D_
23 / 02_2 :  (corte = 461)_x000D_
23 / 03_2 :  (corte = 4026)_x000D_
23 / 04_2 :  (corte = 5618)_x000D_
23 / 05_2 :  (corte = 433)_x000D_
23 / 06_2 :  (corte = 309)_x000D_
23 / 07_2 :  (corte = 258)_x000D_
23 / 08_2 :  (corte = 319)_x000D_
_x000D_
    TOTAL : ( 3.744 )_x000D_
  DIVISOR : 18_x000D_
    MÉDIA : 208,00_x000D_
-----------------------------_x000D_
   Valores Desconsiderados_x000D_
-----------------------------_x000D_
22 / 03_2 : 312 (312)_x000D_
22 / 04_2 : 181 (181)_x000D_
22 / 05_2 : 135 (135)_x000D_
22 / 06_2 : 176 (176)_x000D_
22 / 07_2 : 166 (166)_x000D_
22 / 08_2 : 285 (285)_x000D_
22 / 09_2 : 265 (265)_x000D_
22 / 10_2 : 277 (277)_x000D_
22 / 11_2 : 244 (244)_x000D_
22 / 12_2 : 174 (174)_x000D_
23 / 01_2 : 39 (39)_x000D_
23 / 02_2 : 461 (461)_x000D_
23 / 03_2 : 4.026 (4.026)_x000D_
23 / 04_2 : 5.618 (5.618)_x000D_
23 / 05_2 : 433 (433)_x000D_
23 / 06_2 : 309 (309)_x000D_
23 / 07_2 : 258 (258)_x000D_
23 / 08_2 : 319 (319)_x000D_
_x000D_
  TOTAL   : ( 13.678 )</t>
        </r>
      </text>
    </comment>
    <comment ref="AH127" authorId="0" shapeId="0" xr:uid="{5BB94F10-BFCD-435B-9267-0115F263D5D4}">
      <text>
        <r>
          <rPr>
            <sz val="10"/>
            <color indexed="81"/>
            <rFont val="Lucida Console"/>
            <family val="3"/>
          </rPr>
          <t>Última movimentação no estoque em 08/2023 quantidade 319.</t>
        </r>
      </text>
    </comment>
    <comment ref="X128" authorId="0" shapeId="0" xr:uid="{9A85877E-674F-4605-A6D1-BDAF29280D62}">
      <text>
        <r>
          <rPr>
            <sz val="10"/>
            <color indexed="81"/>
            <rFont val="Lucida Console"/>
            <family val="3"/>
          </rPr>
          <t>12.09.2019</t>
        </r>
      </text>
    </comment>
    <comment ref="AE128" authorId="0" shapeId="0" xr:uid="{CF07F56D-3A73-4AE1-820B-947BDC809F71}">
      <text>
        <r>
          <rPr>
            <sz val="10"/>
            <color indexed="81"/>
            <rFont val="Courier New"/>
            <family val="3"/>
          </rPr>
          <t>_x000D_
    DESCRIÇÃO DO CÁLCULO_x000D_
Código    : 138.456_x000D_
Corte     : _x000D_
-----------------------------_x000D_
Pendente  : 34_x000D_
22 / 03_2 :  (corte = 354)_x000D_
22 / 04_2 :  (corte = 227)_x000D_
22 / 05_2 :  (corte = 202)_x000D_
22 / 06_2 :  (corte = 198)_x000D_
22 / 07_2 :  (corte = 632)_x000D_
22 / 08_2 :  (corte = 557)_x000D_
22 / 09_2 :  (corte = 322)_x000D_
22 / 10_2 :  (corte = 350)_x000D_
22 / 11_2 :  (corte = 377)_x000D_
22 / 12_2 :  (corte = 541)_x000D_
23 / 01_2 :  (corte = 34890)_x000D_
23 / 02_2 :  (corte = 816)_x000D_
23 / 03_2 :  (corte = 723)_x000D_
23 / 04_2 :  (corte = 465)_x000D_
23 / 05_2 :  (corte = 346)_x000D_
23 / 06_2 :  (corte = 426)_x000D_
23 / 07_2 :  (corte = 405)_x000D_
23 / 08_2 :  (corte = 415)_x000D_
_x000D_
    TOTAL : ( 34 )_x000D_
  DIVISOR : 18_x000D_
    MÉDIA : 1,89_x000D_
-----------------------------_x000D_
   Valores Desconsiderados_x000D_
-----------------------------_x000D_
22 / 03_2 : 354 (354)_x000D_
22 / 04_2 : 227 (227)_x000D_
22 / 05_2 : 202 (202)_x000D_
22 / 06_2 : 198 (198)_x000D_
22 / 07_2 : 632 (632)_x000D_
22 / 08_2 : 557 (557)_x000D_
22 / 09_2 : 322 (322)_x000D_
22 / 10_2 : 350 (350)_x000D_
22 / 11_2 : 377 (377)_x000D_
22 / 12_2 : 541 (541)_x000D_
23 / 01_2 : 34.890 (34.890)_x000D_
23 / 02_2 : 816 (816)_x000D_
23 / 03_2 : 723 (723)_x000D_
23 / 04_2 : 465 (465)_x000D_
23 / 05_2 : 346 (346)_x000D_
23 / 06_2 : 426 (426)_x000D_
23 / 07_2 : 405 (405)_x000D_
23 / 08_2 : 415 (415)_x000D_
_x000D_
  TOTAL   : ( 42.246 )</t>
        </r>
      </text>
    </comment>
    <comment ref="AH128" authorId="0" shapeId="0" xr:uid="{9B5BC468-E7A3-47C1-844F-6209BFC8B767}">
      <text>
        <r>
          <rPr>
            <sz val="10"/>
            <color indexed="81"/>
            <rFont val="Lucida Console"/>
            <family val="3"/>
          </rPr>
          <t>Última movimentação no estoque em 08/2023 quantidade 415.</t>
        </r>
      </text>
    </comment>
    <comment ref="X129" authorId="0" shapeId="0" xr:uid="{B66895CF-64CF-4405-BF4A-A06E1DFADB49}">
      <text>
        <r>
          <rPr>
            <sz val="10"/>
            <color indexed="81"/>
            <rFont val="Lucida Console"/>
            <family val="3"/>
          </rPr>
          <t>12.09.2019</t>
        </r>
      </text>
    </comment>
    <comment ref="AE129" authorId="0" shapeId="0" xr:uid="{094940CF-A7CB-460F-BD66-744CCC53B8A5}">
      <text>
        <r>
          <rPr>
            <sz val="10"/>
            <color indexed="81"/>
            <rFont val="Courier New"/>
            <family val="3"/>
          </rPr>
          <t>_x000D_
    DESCRIÇÃO DO CÁLCULO_x000D_
Código    : 138.458_x000D_
Corte     : _x000D_
-----------------------------_x000D_
Pendente  : 10_x000D_
22 / 03_2 :  (corte = 447)_x000D_
22 / 04_2 :  (corte = 203)_x000D_
22 / 05_2 :  (corte = 311)_x000D_
22 / 06_2 :  (corte = 288)_x000D_
22 / 07_2 :  (corte = 318)_x000D_
22 / 08_2 :  (corte = 667)_x000D_
22 / 09_2 :  (corte = 709)_x000D_
22 / 10_2 :  (corte = 803)_x000D_
22 / 11_2 :  (corte = 651)_x000D_
22 / 12_2 :  (corte = 410)_x000D_
23 / 01_2 :  (corte = 113)_x000D_
23 / 02_2 :  (corte = 577)_x000D_
23 / 03_2 :  (corte = 954)_x000D_
23 / 04_2 :  (corte = 812)_x000D_
23 / 05_2 :  (corte = 561)_x000D_
23 / 06_2 :  (corte = 670)_x000D_
23 / 07_2 :  (corte = 558)_x000D_
23 / 08_2 :  (corte = 711)_x000D_
_x000D_
    TOTAL : ( 10 )_x000D_
  DIVISOR : 18_x000D_
    MÉDIA : ,56_x000D_
-----------------------------_x000D_
   Valores Desconsiderados_x000D_
-----------------------------_x000D_
22 / 03_2 : 447 (447)_x000D_
22 / 04_2 : 203 (203)_x000D_
22 / 05_2 : 311 (311)_x000D_
22 / 06_2 : 288 (288)_x000D_
22 / 07_2 : 318 (318)_x000D_
22 / 08_2 : 667 (667)_x000D_
22 / 09_2 : 709 (709)_x000D_
22 / 10_2 : 803 (803)_x000D_
22 / 11_2 : 651 (651)_x000D_
22 / 12_2 : 410 (410)_x000D_
23 / 01_2 : 113 (113)_x000D_
23 / 02_2 : 577 (577)_x000D_
23 / 03_2 : 954 (954)_x000D_
23 / 04_2 : 812 (812)_x000D_
23 / 05_2 : 561 (561)_x000D_
23 / 06_2 : 670 (670)_x000D_
23 / 07_2 : 558 (558)_x000D_
23 / 08_2 : 711 (711)_x000D_
_x000D_
  TOTAL   : ( 9.763 )</t>
        </r>
      </text>
    </comment>
    <comment ref="AH129" authorId="0" shapeId="0" xr:uid="{25EFFB74-7E5C-42FE-B7CD-14E48A107ECF}">
      <text>
        <r>
          <rPr>
            <sz val="10"/>
            <color indexed="81"/>
            <rFont val="Lucida Console"/>
            <family val="3"/>
          </rPr>
          <t>Última movimentação no estoque em 08/2023 quantidade 711.</t>
        </r>
      </text>
    </comment>
    <comment ref="X130" authorId="0" shapeId="0" xr:uid="{E362F9B0-E4A6-46B4-BEDC-D2CEEC532A7D}">
      <text>
        <r>
          <rPr>
            <sz val="10"/>
            <color indexed="81"/>
            <rFont val="Lucida Console"/>
            <family val="3"/>
          </rPr>
          <t>12.09.2019</t>
        </r>
      </text>
    </comment>
    <comment ref="AE130" authorId="0" shapeId="0" xr:uid="{FE88DB32-B431-4D2C-8150-F076C858C99A}">
      <text>
        <r>
          <rPr>
            <sz val="10"/>
            <color indexed="81"/>
            <rFont val="Courier New"/>
            <family val="3"/>
          </rPr>
          <t>_x000D_
    DESCRIÇÃO DO CÁLCULO_x000D_
Código    : 138.457_x000D_
Corte     : _x000D_
-----------------------------_x000D_
Pendente  : 1_x000D_
22 / 03_2 :  (corte = 13)_x000D_
22 / 04_2 :  (corte = 6)_x000D_
22 / 05_2 :  (corte = 16)_x000D_
22 / 06_2 :  (corte = 9)_x000D_
22 / 07_2 :  (corte = 10)_x000D_
22 / 08_2 :  (corte = 17)_x000D_
22 / 09_2 :  (corte = 18)_x000D_
22 / 10_2 :  (corte = 13)_x000D_
22 / 11_2 :  (corte = 22)_x000D_
22 / 12_2 :  (corte = 17)_x000D_
23 / 01_2 :  (corte = 10)_x000D_
23 / 02_2 :  (corte = 15)_x000D_
23 / 03_2 :  (corte = 37)_x000D_
23 / 04_2 :  (corte = 26)_x000D_
23 / 05_2 :  (corte = 25)_x000D_
23 / 06_2 :  (corte = 26)_x000D_
23 / 07_2 :  (corte = 56)_x000D_
23 / 08_2 :  (corte = 21)_x000D_
_x000D_
    TOTAL : ( 1 )_x000D_
  DIVISOR : 18_x000D_
    MÉDIA : ,06_x000D_
-----------------------------_x000D_
   Valores Desconsiderados_x000D_
-----------------------------_x000D_
22 / 03_2 : 13 (13)_x000D_
22 / 04_2 : 6 (6)_x000D_
22 / 05_2 : 16 (16)_x000D_
22 / 06_2 : 9 (9)_x000D_
22 / 07_2 : 10 (10)_x000D_
22 / 08_2 : 17 (17)_x000D_
22 / 09_2 : 18 (18)_x000D_
22 / 10_2 : 13 (13)_x000D_
22 / 11_2 : 22 (22)_x000D_
22 / 12_2 : 17 (17)_x000D_
23 / 01_2 : 10 (10)_x000D_
23 / 02_2 : 15 (15)_x000D_
23 / 03_2 : 37 (37)_x000D_
23 / 04_2 : 26 (26)_x000D_
23 / 05_2 : 25 (25)_x000D_
23 / 06_2 : 26 (26)_x000D_
23 / 07_2 : 56 (56)_x000D_
23 / 08_2 : 21 (21)_x000D_
_x000D_
  TOTAL   : ( 357 )</t>
        </r>
      </text>
    </comment>
    <comment ref="AH130" authorId="0" shapeId="0" xr:uid="{CE3C0201-F4B1-4C17-8AFD-9BA52D3C988B}">
      <text>
        <r>
          <rPr>
            <sz val="10"/>
            <color indexed="81"/>
            <rFont val="Lucida Console"/>
            <family val="3"/>
          </rPr>
          <t>Última movimentação no estoque em 08/2023 quantidade 21.</t>
        </r>
      </text>
    </comment>
    <comment ref="X131" authorId="0" shapeId="0" xr:uid="{09CBC2DE-D840-4D2F-88AA-FD825A9781B2}">
      <text>
        <r>
          <rPr>
            <sz val="10"/>
            <color indexed="81"/>
            <rFont val="Lucida Console"/>
            <family val="3"/>
          </rPr>
          <t>01.01.1901</t>
        </r>
      </text>
    </comment>
    <comment ref="AE131" authorId="0" shapeId="0" xr:uid="{0B1DA1B4-4D9A-4726-81A6-F78046A0B2CE}">
      <text>
        <r>
          <rPr>
            <sz val="10"/>
            <color indexed="81"/>
            <rFont val="Courier New"/>
            <family val="3"/>
          </rPr>
          <t>_x000D_
    DESCRIÇÃO DO CÁLCULO_x000D_
Código    : 10.719_x000D_
Corte     : _x000D_
-----------------------------_x000D_
Pendente  : 240_x000D_
22 / 03_2 :  (corte = 4672)_x000D_
22 / 04_2 :  (corte = 3461)_x000D_
22 / 05_2 :  (corte = 2163)_x000D_
22 / 06_2 :  (corte = 3826)_x000D_
22 / 07_2 :  (corte = 3661)_x000D_
22 / 08_2 :  (corte = 4160)_x000D_
22 / 09_2 :  (corte = 4317)_x000D_
22 / 10_2 :  (corte = 3831)_x000D_
22 / 11_2 :  (corte = 3815)_x000D_
22 / 12_2 :  (corte = 2396)_x000D_
23 / 01_2 :  (corte = 1269)_x000D_
23 / 02_2 :  (corte = 3281)_x000D_
23 / 03_2 :  (corte = 4731)_x000D_
23 / 04_2 :  (corte = 3722)_x000D_
23 / 05_2 :  (corte = 3646)_x000D_
23 / 06_2 :  (corte = 3842)_x000D_
23 / 07_2 :  (corte = 3538)_x000D_
23 / 08_2 :  (corte = 3800)_x000D_
_x000D_
    TOTAL : ( 240 )_x000D_
  DIVISOR : 18_x000D_
    MÉDIA : 13,33_x000D_
-----------------------------_x000D_
   Valores Desconsiderados_x000D_
-----------------------------_x000D_
22 / 03_2 : 4.672 (4.672)_x000D_
22 / 04_2 : 3.461 (3.461)_x000D_
22 / 05_2 : 2.163 (2.163)_x000D_
22 / 06_2 : 3.826 (3.826)_x000D_
22 / 07_2 : 3.661 (3.661)_x000D_
22 / 08_2 : 4.160 (4.160)_x000D_
22 / 09_2 : 4.317 (4.317)_x000D_
22 / 10_2 : 3.831 (3.831)_x000D_
22 / 11_2 : 3.815 (3.815)_x000D_
22 / 12_2 : 2.396 (2.396)_x000D_
23 / 01_2 : 1.269 (1.269)_x000D_
23 / 02_2 : 3.281 (3.281)_x000D_
23 / 03_2 : 4.731 (4.731)_x000D_
23 / 04_2 : 3.722 (3.722)_x000D_
23 / 05_2 : 3.646 (3.646)_x000D_
23 / 06_2 : 3.842 (3.842)_x000D_
23 / 07_2 : 3.538 (3.538)_x000D_
23 / 08_2 : 3.800 (3.800)_x000D_
_x000D_
  TOTAL   : ( 64.131 )</t>
        </r>
      </text>
    </comment>
    <comment ref="AH131" authorId="0" shapeId="0" xr:uid="{83FF926E-D310-49B6-9850-92E7306BCA83}">
      <text>
        <r>
          <rPr>
            <sz val="10"/>
            <color indexed="81"/>
            <rFont val="Lucida Console"/>
            <family val="3"/>
          </rPr>
          <t>Última movimentação no estoque em 08/2023 quantidade 3.800.</t>
        </r>
      </text>
    </comment>
    <comment ref="X132" authorId="0" shapeId="0" xr:uid="{BF837E1B-ABE3-4A48-B5F9-94CA7CD0179E}">
      <text>
        <r>
          <rPr>
            <sz val="10"/>
            <color indexed="81"/>
            <rFont val="Lucida Console"/>
            <family val="3"/>
          </rPr>
          <t>07.11.2007</t>
        </r>
      </text>
    </comment>
    <comment ref="AE132" authorId="0" shapeId="0" xr:uid="{15890763-802C-4F05-84EE-6938DFA5685A}">
      <text>
        <r>
          <rPr>
            <sz val="10"/>
            <color indexed="81"/>
            <rFont val="Courier New"/>
            <family val="3"/>
          </rPr>
          <t>_x000D_
    DESCRIÇÃO DO CÁLCULO_x000D_
Código    : 103.142_x000D_
Corte     : _x000D_
-----------------------------_x000D_
Pendente  : _x000D_
22 / 03_2 : _x000D_
22 / 04_2 : _x000D_
22 / 05_2 :  (corte = 2)_x000D_
22 / 06_2 : _x000D_
22 / 07_2 : _x000D_
22 / 08_2 :  (corte = 2)_x000D_
22 / 09_2 : _x000D_
22 / 10_2 : _x000D_
22 / 11_2 :  (corte = 1)_x000D_
22 / 12_2 : _x000D_
23 / 01_2 : _x000D_
23 / 02_2 :  (corte = 1)_x000D_
23 / 03_2 :  (corte = 2)_x000D_
23 / 04_2 : _x000D_
23 / 05_2 : _x000D_
23 / 06_2 :  (corte = 1)_x000D_
23 / 07_2 : _x000D_
23 / 08_2 :  (corte = 2)_x000D_
_x000D_
    TOTAL : (  )_x000D_
  DIVISOR : 18_x000D_
    MÉDIA : ,00_x000D_
-----------------------------_x000D_
   Valores Desconsiderados_x000D_
-----------------------------_x000D_
22 / 05_2 : 2 (2)_x000D_
22 / 08_2 : 2 (2)_x000D_
22 / 11_2 : 1 (1)_x000D_
23 / 02_2 : 1 (1)_x000D_
23 / 03_2 : 2 (2)_x000D_
23 / 06_2 : 1 (1)_x000D_
23 / 08_2 : 2 (2)_x000D_
_x000D_
  TOTAL   : ( 11 )</t>
        </r>
      </text>
    </comment>
    <comment ref="AH132" authorId="0" shapeId="0" xr:uid="{8B3EA1A0-59B9-484F-A49E-EF6BFD9977E0}">
      <text>
        <r>
          <rPr>
            <sz val="10"/>
            <color indexed="81"/>
            <rFont val="Lucida Console"/>
            <family val="3"/>
          </rPr>
          <t>Última movimentação no estoque em 08/2023 quantidade 2.</t>
        </r>
      </text>
    </comment>
    <comment ref="X133" authorId="0" shapeId="0" xr:uid="{32A42840-32EE-4080-94FD-983F6DB46816}">
      <text>
        <r>
          <rPr>
            <sz val="10"/>
            <color indexed="81"/>
            <rFont val="Lucida Console"/>
            <family val="3"/>
          </rPr>
          <t>01.01.1901</t>
        </r>
      </text>
    </comment>
    <comment ref="AE133" authorId="0" shapeId="0" xr:uid="{55EF5B23-E264-453D-8FB5-01E991E63149}">
      <text>
        <r>
          <rPr>
            <sz val="10"/>
            <color indexed="81"/>
            <rFont val="Courier New"/>
            <family val="3"/>
          </rPr>
          <t>_x000D_
    DESCRIÇÃO DO CÁLCULO_x000D_
Código    : 17.426_x000D_
Corte     : _x000D_
-----------------------------_x000D_
Pendente  : 1_x000D_
22 / 03_2 : _x000D_
22 / 04_2 :  (corte = 4)_x000D_
22 / 05_2 : _x000D_
22 / 06_2 :  (corte = 2)_x000D_
22 / 07_2 : _x000D_
22 / 08_2 :  (corte = 2)_x000D_
22 / 09_2 : _x000D_
22 / 10_2 : _x000D_
22 / 11_2 :  (corte = 1)_x000D_
22 / 12_2 : _x000D_
23 / 01_2 : _x000D_
23 / 02_2 :  (corte = 1)_x000D_
23 / 03_2 :  (corte = 6)_x000D_
23 / 04_2 : _x000D_
23 / 05_2 :  (corte = 8)_x000D_
23 / 06_2 :  (corte = 1)_x000D_
23 / 07_2 :  (corte = 3)_x000D_
23 / 08_2 : _x000D_
_x000D_
    TOTAL : ( 1 )_x000D_
  DIVISOR : 18_x000D_
    MÉDIA : ,06_x000D_
-----------------------------_x000D_
   Valores Desconsiderados_x000D_
-----------------------------_x000D_
22 / 04_2 : 4 (4)_x000D_
22 / 06_2 : 2 (2)_x000D_
22 / 08_2 : 2 (2)_x000D_
22 / 11_2 : 1 (1)_x000D_
23 / 02_2 : 1 (1)_x000D_
23 / 03_2 : 6 (6)_x000D_
23 / 05_2 : 8 (8)_x000D_
23 / 06_2 : 1 (1)_x000D_
23 / 07_2 : 3 (3)_x000D_
_x000D_
  TOTAL   : ( 28 )</t>
        </r>
      </text>
    </comment>
    <comment ref="AH133" authorId="0" shapeId="0" xr:uid="{F02CFCAC-E567-48A9-88CE-F47929A1BC0E}">
      <text>
        <r>
          <rPr>
            <sz val="10"/>
            <color indexed="81"/>
            <rFont val="Lucida Console"/>
            <family val="3"/>
          </rPr>
          <t>Última movimentação no estoque em 07/2023 quantidade 3.</t>
        </r>
      </text>
    </comment>
    <comment ref="X134" authorId="0" shapeId="0" xr:uid="{25D219DE-53D3-4018-A359-0790ED75D585}">
      <text>
        <r>
          <rPr>
            <sz val="10"/>
            <color indexed="81"/>
            <rFont val="Lucida Console"/>
            <family val="3"/>
          </rPr>
          <t>03.12.2009</t>
        </r>
      </text>
    </comment>
    <comment ref="AE134" authorId="0" shapeId="0" xr:uid="{3BC2A65C-E5BB-484A-86B3-1936B8AE7879}">
      <text>
        <r>
          <rPr>
            <sz val="10"/>
            <color indexed="81"/>
            <rFont val="Courier New"/>
            <family val="3"/>
          </rPr>
          <t>_x000D_
    DESCRIÇÃO DO CÁLCULO_x000D_
Código    : 113.634_x000D_
Corte     : _x000D_
-----------------------------_x000D_
Pendente  : _x000D_
22 / 03_2 : _x000D_
22 / 04_2 : _x000D_
22 / 05_2 : _x000D_
22 / 06_2 : _x000D_
22 / 07_2 : _x000D_
22 / 08_2 : _x000D_
22 / 09_2 : _x000D_
22 / 10_2 : _x000D_
22 / 11_2 :  (corte = 3)_x000D_
22 / 12_2 : _x000D_
23 / 01_2 : _x000D_
23 / 02_2 : _x000D_
23 / 03_2 :  (corte = 1)_x000D_
23 / 04_2 : _x000D_
23 / 05_2 : _x000D_
23 / 06_2 : _x000D_
23 / 07_2 : _x000D_
23 / 08_2 : _x000D_
_x000D_
    TOTAL : (  )_x000D_
  DIVISOR : 18_x000D_
    MÉDIA : ,00_x000D_
-----------------------------_x000D_
   Valores Desconsiderados_x000D_
-----------------------------_x000D_
22 / 11_2 : 3 (3)_x000D_
23 / 03_2 : 1 (1)_x000D_
_x000D_
  TOTAL   : ( 4 )</t>
        </r>
      </text>
    </comment>
    <comment ref="AH134" authorId="0" shapeId="0" xr:uid="{0C169D87-321B-4608-86D5-7A4B3B581D0D}">
      <text>
        <r>
          <rPr>
            <sz val="10"/>
            <color indexed="81"/>
            <rFont val="Lucida Console"/>
            <family val="3"/>
          </rPr>
          <t>Última movimentação no estoque em 03/2023 quantidade 1.</t>
        </r>
      </text>
    </comment>
    <comment ref="X135" authorId="0" shapeId="0" xr:uid="{888E5A4C-4E8D-4EAD-957E-A0BCD983AA7E}">
      <text>
        <r>
          <rPr>
            <sz val="10"/>
            <color indexed="81"/>
            <rFont val="Lucida Console"/>
            <family val="3"/>
          </rPr>
          <t>01.01.1901</t>
        </r>
      </text>
    </comment>
    <comment ref="AE135" authorId="0" shapeId="0" xr:uid="{53219823-1620-4AEE-A4DB-67651A21CFD1}">
      <text>
        <r>
          <rPr>
            <sz val="10"/>
            <color indexed="81"/>
            <rFont val="Courier New"/>
            <family val="3"/>
          </rPr>
          <t>_x000D_
    DESCRIÇÃO DO CÁLCULO_x000D_
Código    : 12.971_x000D_
Corte     : _x000D_
-----------------------------_x000D_
Pendente  : _x000D_
22 / 03_2 : _x000D_
22 / 04_2 : _x000D_
22 / 05_2 : _x000D_
22 / 06_2 : _x000D_
22 / 07_2 : _x000D_
22 / 08_2 : _x000D_
22 / 09_2 : _x000D_
22 / 10_2 :  (corte = 100)_x000D_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10_2 : 100 (100)_x000D_
_x000D_
  TOTAL   : ( 100 )</t>
        </r>
      </text>
    </comment>
    <comment ref="AH135" authorId="0" shapeId="0" xr:uid="{15BAB4A4-24A0-481D-9E28-51640D4F7681}">
      <text>
        <r>
          <rPr>
            <sz val="10"/>
            <color indexed="81"/>
            <rFont val="Lucida Console"/>
            <family val="3"/>
          </rPr>
          <t>Última movimentação no estoque em 10/2022 quantidade 100.</t>
        </r>
      </text>
    </comment>
    <comment ref="X136" authorId="0" shapeId="0" xr:uid="{F4144EA3-CECD-47FB-A311-E540BFA1AD76}">
      <text>
        <r>
          <rPr>
            <sz val="10"/>
            <color indexed="81"/>
            <rFont val="Lucida Console"/>
            <family val="3"/>
          </rPr>
          <t>01.01.1901</t>
        </r>
      </text>
    </comment>
    <comment ref="AE136" authorId="0" shapeId="0" xr:uid="{E3009B6A-CFD3-4F92-A206-F319F7CAA70A}">
      <text>
        <r>
          <rPr>
            <sz val="10"/>
            <color indexed="81"/>
            <rFont val="Courier New"/>
            <family val="3"/>
          </rPr>
          <t>_x000D_
    DESCRIÇÃO DO CÁLCULO_x000D_
Código    : 13.768_x000D_
Corte     : _x000D_
-----------------------------_x000D_
Pendente  : 46_x000D_
22 / 03_2 :  (corte = 732)_x000D_
22 / 04_2 :  (corte = 325)_x000D_
22 / 05_2 :  (corte = 328)_x000D_
22 / 06_2 :  (corte = 286)_x000D_
22 / 07_2 :  (corte = 337)_x000D_
22 / 08_2 :  (corte = 310)_x000D_
22 / 09_2 :  (corte = 342)_x000D_
22 / 10_2 :  (corte = 605)_x000D_
22 / 11_2 :  (corte = 405)_x000D_
22 / 12_2 :  (corte = 285)_x000D_
23 / 01_2 :  (corte = 266)_x000D_
23 / 02_2 :  (corte = 411)_x000D_
23 / 03_2 :  (corte = 471)_x000D_
23 / 04_2 :  (corte = 351)_x000D_
23 / 05_2 :  (corte = 325)_x000D_
23 / 06_2 :  (corte = 287)_x000D_
23 / 07_2 :  (corte = 252)_x000D_
23 / 08_2 :  (corte = 286)_x000D_
_x000D_
    TOTAL : ( 46 )_x000D_
  DIVISOR : 18_x000D_
    MÉDIA : 2,56_x000D_
-----------------------------_x000D_
   Valores Desconsiderados_x000D_
-----------------------------_x000D_
22 / 03_2 : 732 (732)_x000D_
22 / 04_2 : 325 (325)_x000D_
22 / 05_2 : 328 (328)_x000D_
22 / 06_2 : 286 (286)_x000D_
22 / 07_2 : 337 (337)_x000D_
22 / 08_2 : 310 (310)_x000D_
22 / 09_2 : 342 (342)_x000D_
22 / 10_2 : 605 (605)_x000D_
22 / 11_2 : 405 (405)_x000D_
22 / 12_2 : 285 (285)_x000D_
23 / 01_2 : 266 (266)_x000D_
23 / 02_2 : 411 (411)_x000D_
23 / 03_2 : 471 (471)_x000D_
23 / 04_2 : 351 (351)_x000D_
23 / 05_2 : 325 (325)_x000D_
23 / 06_2 : 287 (287)_x000D_
23 / 07_2 : 252 (252)_x000D_
23 / 08_2 : 286 (286)_x000D_
_x000D_
  TOTAL   : ( 6.604 )</t>
        </r>
      </text>
    </comment>
    <comment ref="AH136" authorId="0" shapeId="0" xr:uid="{95992FC4-8A0F-416D-BB2E-8BB3ADBE5CD9}">
      <text>
        <r>
          <rPr>
            <sz val="10"/>
            <color indexed="81"/>
            <rFont val="Lucida Console"/>
            <family val="3"/>
          </rPr>
          <t>Última movimentação no estoque em 08/2023 quantidade 286.</t>
        </r>
      </text>
    </comment>
    <comment ref="X137" authorId="0" shapeId="0" xr:uid="{7AA6EFE7-549E-4902-A012-1D82B62BF944}">
      <text>
        <r>
          <rPr>
            <sz val="10"/>
            <color indexed="81"/>
            <rFont val="Lucida Console"/>
            <family val="3"/>
          </rPr>
          <t>17.09.2010</t>
        </r>
      </text>
    </comment>
    <comment ref="AE137" authorId="0" shapeId="0" xr:uid="{75ACEF35-A164-4760-BC40-E2514F2B2EE4}">
      <text>
        <r>
          <rPr>
            <sz val="10"/>
            <color indexed="81"/>
            <rFont val="Courier New"/>
            <family val="3"/>
          </rPr>
          <t>_x000D_
    DESCRIÇÃO DO CÁLCULO_x000D_
Código    : 117.734_x000D_
Corte     : _x000D_
-----------------------------_x000D_
Pendente  : _x000D_
22 / 03_2 : _x000D_
22 / 04_2 : _x000D_
22 / 05_2 :  (corte = 10)_x000D_
22 / 06_2 :  (corte = 2)_x000D_
22 / 07_2 : _x000D_
22 / 08_2 : _x000D_
22 / 09_2 : _x000D_
22 / 10_2 : _x000D_
22 / 11_2 :  (corte = 2)_x000D_
22 / 12_2 : _x000D_
23 / 01_2 :  (corte = 2)_x000D_
23 / 02_2 : _x000D_
23 / 03_2 : _x000D_
23 / 04_2 : _x000D_
23 / 05_2 : _x000D_
23 / 06_2 : _x000D_
23 / 07_2 : _x000D_
23 / 08_2 : _x000D_
_x000D_
    TOTAL : (  )_x000D_
  DIVISOR : 18_x000D_
    MÉDIA : ,00_x000D_
-----------------------------_x000D_
   Valores Desconsiderados_x000D_
-----------------------------_x000D_
22 / 05_2 : 10 (10)_x000D_
22 / 06_2 : 2 (2)_x000D_
22 / 11_2 : 2 (2)_x000D_
23 / 01_2 : 2 (2)_x000D_
_x000D_
  TOTAL   : ( 16 )</t>
        </r>
      </text>
    </comment>
    <comment ref="AH137" authorId="0" shapeId="0" xr:uid="{83135150-1504-4DDA-B2A3-BAA070EC6E86}">
      <text>
        <r>
          <rPr>
            <sz val="10"/>
            <color indexed="81"/>
            <rFont val="Lucida Console"/>
            <family val="3"/>
          </rPr>
          <t>Última movimentação no estoque em 01/2023 quantidade 2.</t>
        </r>
      </text>
    </comment>
    <comment ref="X138" authorId="0" shapeId="0" xr:uid="{72C34E3C-EE01-4AAE-B819-6C849FD8F252}">
      <text>
        <r>
          <rPr>
            <sz val="10"/>
            <color indexed="81"/>
            <rFont val="Lucida Console"/>
            <family val="3"/>
          </rPr>
          <t>01.01.1901</t>
        </r>
      </text>
    </comment>
    <comment ref="AE138" authorId="0" shapeId="0" xr:uid="{0106C027-A011-4574-8BA0-9C65FC3FEE51}">
      <text>
        <r>
          <rPr>
            <sz val="10"/>
            <color indexed="81"/>
            <rFont val="Courier New"/>
            <family val="3"/>
          </rPr>
          <t>_x000D_
    DESCRIÇÃO DO CÁLCULO_x000D_
Código    : 13.092_x000D_
Corte     : _x000D_
-----------------------------_x000D_
Pendente  : _x000D_
22 / 03_2 :  (corte = 2)_x000D_
22 / 04_2 :  (corte = 8)_x000D_
22 / 05_2 :  (corte = 30)_x000D_
22 / 06_2 :  (corte = 6)_x000D_
22 / 07_2 :  (corte = 6)_x000D_
22 / 08_2 :  (corte = 9)_x000D_
22 / 09_2 :  (corte = 1)_x000D_
22 / 10_2 : _x000D_
22 / 11_2 :  (corte = 3)_x000D_
22 / 12_2 :  (corte = 5)_x000D_
23 / 01_2 :  (corte = 6)_x000D_
23 / 02_2 :  (corte = 1)_x000D_
23 / 03_2 :  (corte = 2)_x000D_
23 / 04_2 : _x000D_
23 / 05_2 : _x000D_
23 / 06_2 : _x000D_
23 / 07_2 :  (corte = 10)_x000D_
23 / 08_2 : _x000D_
_x000D_
    TOTAL : (  )_x000D_
  DIVISOR : 18_x000D_
    MÉDIA : ,00_x000D_
-----------------------------_x000D_
   Valores Desconsiderados_x000D_
-----------------------------_x000D_
22 / 03_2 : 2 (2)_x000D_
22 / 04_2 : 8 (8)_x000D_
22 / 05_2 : 30 (30)_x000D_
22 / 06_2 : 6 (6)_x000D_
22 / 07_2 : 6 (6)_x000D_
22 / 08_2 : 9 (9)_x000D_
22 / 09_2 : 1 (1)_x000D_
22 / 11_2 : 3 (3)_x000D_
22 / 12_2 : 5 (5)_x000D_
23 / 01_2 : 6 (6)_x000D_
23 / 02_2 : 1 (1)_x000D_
23 / 03_2 : 2 (2)_x000D_
23 / 07_2 : 10 (10)_x000D_
_x000D_
  TOTAL   : ( 89 )</t>
        </r>
      </text>
    </comment>
    <comment ref="AH138" authorId="0" shapeId="0" xr:uid="{761645A3-B07B-40DC-A111-0FA9FDD4333C}">
      <text>
        <r>
          <rPr>
            <sz val="10"/>
            <color indexed="81"/>
            <rFont val="Lucida Console"/>
            <family val="3"/>
          </rPr>
          <t>Última movimentação no estoque em 07/2023 quantidade 10.</t>
        </r>
      </text>
    </comment>
    <comment ref="X139" authorId="0" shapeId="0" xr:uid="{10E5912D-F68C-47DE-AB6F-1B105A9054FA}">
      <text>
        <r>
          <rPr>
            <sz val="10"/>
            <color indexed="81"/>
            <rFont val="Lucida Console"/>
            <family val="3"/>
          </rPr>
          <t>01.01.1901</t>
        </r>
      </text>
    </comment>
    <comment ref="AE139" authorId="0" shapeId="0" xr:uid="{2DB34169-0D08-4D28-945F-719FD0014417}">
      <text>
        <r>
          <rPr>
            <sz val="10"/>
            <color indexed="81"/>
            <rFont val="Courier New"/>
            <family val="3"/>
          </rPr>
          <t>_x000D_
    DESCRIÇÃO DO CÁLCULO_x000D_
Código    : 17.422_x000D_
Corte     : _x000D_
-----------------------------_x000D_
Pendente  : _x000D_
22 / 03_2 : _x000D_
22 / 04_2 :  (corte = 3)_x000D_
22 / 05_2 :  (corte = 10)_x000D_
22 / 06_2 : _x000D_
22 / 07_2 :  (corte = 2)_x000D_
22 / 08_2 : _x000D_
22 / 09_2 : _x000D_
22 / 10_2 :  (corte = 2)_x000D_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04_2 : 3 (3)_x000D_
22 / 05_2 : 10 (10)_x000D_
22 / 07_2 : 2 (2)_x000D_
22 / 10_2 : 2 (2)_x000D_
_x000D_
  TOTAL   : ( 17 )</t>
        </r>
      </text>
    </comment>
    <comment ref="AH139" authorId="0" shapeId="0" xr:uid="{5B9D100D-0FB7-4C90-8F91-0AC83648B3F0}">
      <text>
        <r>
          <rPr>
            <sz val="10"/>
            <color indexed="81"/>
            <rFont val="Lucida Console"/>
            <family val="3"/>
          </rPr>
          <t>Última movimentação no estoque em 10/2022 quantidade 2.</t>
        </r>
      </text>
    </comment>
    <comment ref="X140" authorId="0" shapeId="0" xr:uid="{934AE9AD-3F32-44AF-8F8B-6E4B2F9DCD2A}">
      <text>
        <r>
          <rPr>
            <sz val="10"/>
            <color indexed="81"/>
            <rFont val="Lucida Console"/>
            <family val="3"/>
          </rPr>
          <t>01.01.1901</t>
        </r>
      </text>
    </comment>
    <comment ref="AE140" authorId="0" shapeId="0" xr:uid="{6A0EC14B-0297-49E1-9A5D-9AB41EED5E3B}">
      <text>
        <r>
          <rPr>
            <sz val="10"/>
            <color indexed="81"/>
            <rFont val="Courier New"/>
            <family val="3"/>
          </rPr>
          <t>_x000D_
    DESCRIÇÃO DO CÁLCULO_x000D_
Código    : 34.214_x000D_
Corte     : _x000D_
-----------------------------_x000D_
Pendente  : _x000D_
22 / 03_2 : _x000D_
22 / 04_2 : _x000D_
22 / 05_2 : _x000D_
22 / 06_2 : _x000D_
22 / 07_2 :  (corte = 51)_x000D_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07_2 : 51 (51)_x000D_
_x000D_
  TOTAL   : ( 51 )</t>
        </r>
      </text>
    </comment>
    <comment ref="AH140" authorId="0" shapeId="0" xr:uid="{996F5BD0-F33F-423D-BC58-1A8292D670BC}">
      <text>
        <r>
          <rPr>
            <sz val="10"/>
            <color indexed="81"/>
            <rFont val="Lucida Console"/>
            <family val="3"/>
          </rPr>
          <t>Última movimentação no estoque em 07/2022 quantidade 51.</t>
        </r>
      </text>
    </comment>
    <comment ref="X141" authorId="0" shapeId="0" xr:uid="{DCB40500-FA5C-4018-9068-C79E25EE8A64}">
      <text>
        <r>
          <rPr>
            <sz val="10"/>
            <color indexed="81"/>
            <rFont val="Lucida Console"/>
            <family val="3"/>
          </rPr>
          <t>01.01.1901</t>
        </r>
      </text>
    </comment>
    <comment ref="AE141" authorId="0" shapeId="0" xr:uid="{0F24FA5C-F635-4A5D-815F-530D1A2727A7}">
      <text>
        <r>
          <rPr>
            <sz val="10"/>
            <color indexed="81"/>
            <rFont val="Courier New"/>
            <family val="3"/>
          </rPr>
          <t>_x000D_
    DESCRIÇÃO DO CÁLCULO_x000D_
Código    : 12.763_x000D_
Corte     : _x000D_
-----------------------------_x000D_
Pendente  : 122_x000D_
22 / 03_2 :  (corte = 39)_x000D_
22 / 04_2 :  (corte = 79)_x000D_
22 / 05_2 :  (corte = 108)_x000D_
22 / 06_2 :  (corte = 157)_x000D_
22 / 07_2 :  (corte = 104)_x000D_
22 / 08_2 :  (corte = 65)_x000D_
22 / 09_2 :  (corte = 28)_x000D_
22 / 10_2 :  (corte = 145)_x000D_
22 / 11_2 :  (corte = 5)_x000D_
22 / 12_2 : _x000D_
23 / 01_2 :  (corte = 26)_x000D_
23 / 02_2 :  (corte = 111)_x000D_
23 / 03_2 :  (corte = 168)_x000D_
23 / 04_2 :  (corte = 133)_x000D_
23 / 05_2 :  (corte = 217)_x000D_
23 / 06_2 :  (corte = 60)_x000D_
23 / 07_2 :  (corte = 85)_x000D_
23 / 08_2 :  (corte = 134)_x000D_
_x000D_
    TOTAL : ( 122 )_x000D_
  DIVISOR : 18_x000D_
    MÉDIA : 6,78_x000D_
-----------------------------_x000D_
   Valores Desconsiderados_x000D_
-----------------------------_x000D_
22 / 03_2 : 39 (39)_x000D_
22 / 04_2 : 79 (79)_x000D_
22 / 05_2 : 108 (108)_x000D_
22 / 06_2 : 157 (157)_x000D_
22 / 07_2 : 104 (104)_x000D_
22 / 08_2 : 65 (65)_x000D_
22 / 09_2 : 28 (28)_x000D_
22 / 10_2 : 145 (145)_x000D_
22 / 11_2 : 5 (5)_x000D_
23 / 01_2 : 26 (26)_x000D_
23 / 02_2 : 111 (111)_x000D_
23 / 03_2 : 168 (168)_x000D_
23 / 04_2 : 133 (133)_x000D_
23 / 05_2 : 217 (217)_x000D_
23 / 06_2 : 60 (60)_x000D_
23 / 07_2 : 85 (85)_x000D_
23 / 08_2 : 134 (134)_x000D_
_x000D_
  TOTAL   : ( 1.664 )</t>
        </r>
      </text>
    </comment>
    <comment ref="AH141" authorId="0" shapeId="0" xr:uid="{79ED214B-46B1-4701-A7D6-E3F7DEE85FBC}">
      <text>
        <r>
          <rPr>
            <sz val="10"/>
            <color indexed="81"/>
            <rFont val="Lucida Console"/>
            <family val="3"/>
          </rPr>
          <t>Última movimentação no estoque em 08/2023 quantidade 134.</t>
        </r>
      </text>
    </comment>
    <comment ref="X142" authorId="0" shapeId="0" xr:uid="{C1CE47A5-BB60-4F50-9CE0-4EEB34880C35}">
      <text>
        <r>
          <rPr>
            <sz val="10"/>
            <color indexed="81"/>
            <rFont val="Lucida Console"/>
            <family val="3"/>
          </rPr>
          <t>25.06.2008</t>
        </r>
      </text>
    </comment>
    <comment ref="AE142" authorId="0" shapeId="0" xr:uid="{AC560AD3-48BF-445B-A89D-279FC394C335}">
      <text>
        <r>
          <rPr>
            <sz val="10"/>
            <color indexed="81"/>
            <rFont val="Courier New"/>
            <family val="3"/>
          </rPr>
          <t>_x000D_
    DESCRIÇÃO DO CÁLCULO_x000D_
Código    : 106.914_x000D_
Corte     : _x000D_
-----------------------------_x000D_
Pendente  : _x000D_
22 / 03_2 : _x000D_
22 / 04_2 :  (corte = 2)_x000D_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04_2 : 2 (2)_x000D_
_x000D_
  TOTAL   : ( 2 )</t>
        </r>
      </text>
    </comment>
    <comment ref="AH142" authorId="0" shapeId="0" xr:uid="{5366BBC9-D75C-410B-88E4-D6001455F9CE}">
      <text>
        <r>
          <rPr>
            <sz val="10"/>
            <color indexed="81"/>
            <rFont val="Lucida Console"/>
            <family val="3"/>
          </rPr>
          <t>Última movimentação no estoque em 04/2022 quantidade 2.</t>
        </r>
      </text>
    </comment>
    <comment ref="X143" authorId="0" shapeId="0" xr:uid="{7DF4C7C7-5CC8-4C15-8A2D-A33286E7D191}">
      <text>
        <r>
          <rPr>
            <sz val="10"/>
            <color indexed="81"/>
            <rFont val="Lucida Console"/>
            <family val="3"/>
          </rPr>
          <t>21.02.2008</t>
        </r>
      </text>
    </comment>
    <comment ref="AE143" authorId="0" shapeId="0" xr:uid="{1C3A5D24-1297-42E0-9C57-7702393EF4F3}">
      <text>
        <r>
          <rPr>
            <sz val="10"/>
            <color indexed="81"/>
            <rFont val="Courier New"/>
            <family val="3"/>
          </rPr>
          <t>_x000D_
    DESCRIÇÃO DO CÁLCULO_x000D_
Código    : 105.106_x000D_
Corte     : _x000D_
-----------------------------_x000D_
Pendente  : _x000D_
22 / 03_2 : _x000D_
22 / 04_2 : _x000D_
22 / 05_2 : _x000D_
22 / 06_2 : _x000D_
22 / 07_2 : _x000D_
22 / 08_2 : _x000D_
22 / 09_2 : _x000D_
22 / 10_2 : _x000D_
22 / 11_2 : _x000D_
22 / 12_2 : _x000D_
23 / 01_2 :  (corte = 2)_x000D_
23 / 02_2 : _x000D_
23 / 03_2 : _x000D_
23 / 04_2 : _x000D_
23 / 05_2 : _x000D_
23 / 06_2 : _x000D_
23 / 07_2 : _x000D_
23 / 08_2 : _x000D_
_x000D_
    TOTAL : (  )_x000D_
  DIVISOR : 18_x000D_
    MÉDIA : ,00_x000D_
-----------------------------_x000D_
   Valores Desconsiderados_x000D_
-----------------------------_x000D_
23 / 01_2 : 2 (2)_x000D_
_x000D_
  TOTAL   : ( 2 )</t>
        </r>
      </text>
    </comment>
    <comment ref="AH143" authorId="0" shapeId="0" xr:uid="{EC202F7A-EE95-45F8-9BAE-A4701CDEF2E0}">
      <text>
        <r>
          <rPr>
            <sz val="10"/>
            <color indexed="81"/>
            <rFont val="Lucida Console"/>
            <family val="3"/>
          </rPr>
          <t>Última movimentação no estoque em 01/2023 quantidade 2.</t>
        </r>
      </text>
    </comment>
    <comment ref="X144" authorId="0" shapeId="0" xr:uid="{AE3741AD-6C00-40D4-B18E-8BB146C462CF}">
      <text>
        <r>
          <rPr>
            <sz val="10"/>
            <color indexed="81"/>
            <rFont val="Lucida Console"/>
            <family val="3"/>
          </rPr>
          <t>21.02.2008</t>
        </r>
      </text>
    </comment>
    <comment ref="AE144" authorId="0" shapeId="0" xr:uid="{6D7BF866-4F1A-41E7-9109-664427442EB7}">
      <text>
        <r>
          <rPr>
            <sz val="10"/>
            <color indexed="81"/>
            <rFont val="Courier New"/>
            <family val="3"/>
          </rPr>
          <t>_x000D_
    DESCRIÇÃO DO CÁLCULO_x000D_
Código    : 105.107_x000D_
Corte     : _x000D_
-----------------------------_x000D_
Pendente  : _x000D_
22 / 03_2 : _x000D_
22 / 04_2 :  (corte = 4)_x000D_
22 / 05_2 : _x000D_
22 / 06_2 : _x000D_
22 / 07_2 : _x000D_
22 / 08_2 : _x000D_
22 / 09_2 : _x000D_
22 / 10_2 : _x000D_
22 / 11_2 : _x000D_
22 / 12_2 : _x000D_
23 / 01_2 : _x000D_
23 / 02_2 : _x000D_
23 / 03_2 :  (corte = 2)_x000D_
23 / 04_2 : _x000D_
23 / 05_2 : _x000D_
23 / 06_2 : _x000D_
23 / 07_2 : _x000D_
23 / 08_2 : _x000D_
_x000D_
    TOTAL : (  )_x000D_
  DIVISOR : 18_x000D_
    MÉDIA : ,00_x000D_
-----------------------------_x000D_
   Valores Desconsiderados_x000D_
-----------------------------_x000D_
22 / 04_2 : 4 (4)_x000D_
23 / 03_2 : 2 (2)_x000D_
_x000D_
  TOTAL   : ( 6 )</t>
        </r>
      </text>
    </comment>
    <comment ref="AH144" authorId="0" shapeId="0" xr:uid="{4E2E4291-4421-40B2-8F26-81F684057D4A}">
      <text>
        <r>
          <rPr>
            <sz val="10"/>
            <color indexed="81"/>
            <rFont val="Lucida Console"/>
            <family val="3"/>
          </rPr>
          <t>Última movimentação no estoque em 03/2023 quantidade 2.</t>
        </r>
      </text>
    </comment>
    <comment ref="X145" authorId="0" shapeId="0" xr:uid="{A56C71C1-BA68-4088-8A70-769DBECFB46B}">
      <text>
        <r>
          <rPr>
            <sz val="10"/>
            <color indexed="81"/>
            <rFont val="Lucida Console"/>
            <family val="3"/>
          </rPr>
          <t>21.02.2008</t>
        </r>
      </text>
    </comment>
    <comment ref="AE145" authorId="0" shapeId="0" xr:uid="{8002F391-F535-4986-9D74-817610B425A5}">
      <text>
        <r>
          <rPr>
            <sz val="10"/>
            <color indexed="81"/>
            <rFont val="Courier New"/>
            <family val="3"/>
          </rPr>
          <t>_x000D_
    DESCRIÇÃO DO CÁLCULO_x000D_
Código    : 105.108_x000D_
Corte     : _x000D_
-----------------------------_x000D_
Pendente  : _x000D_
22 / 03_2 : _x000D_
22 / 04_2 :  (corte = 7)_x000D_
22 / 05_2 : _x000D_
22 / 06_2 : _x000D_
22 / 07_2 : _x000D_
22 / 08_2 :  (corte = 2)_x000D_
22 / 09_2 : _x000D_
22 / 10_2 : _x000D_
22 / 11_2 : _x000D_
22 / 12_2 : _x000D_
23 / 01_2 :  (corte = 2)_x000D_
23 / 02_2 :  (corte = 2)_x000D_
23 / 03_2 :  (corte = 1)_x000D_
23 / 04_2 : _x000D_
23 / 05_2 : _x000D_
23 / 06_2 : _x000D_
23 / 07_2 : _x000D_
23 / 08_2 : _x000D_
_x000D_
    TOTAL : (  )_x000D_
  DIVISOR : 18_x000D_
    MÉDIA : ,00_x000D_
-----------------------------_x000D_
   Valores Desconsiderados_x000D_
-----------------------------_x000D_
22 / 04_2 : 7 (7)_x000D_
22 / 08_2 : 2 (2)_x000D_
23 / 01_2 : 2 (2)_x000D_
23 / 02_2 : 2 (2)_x000D_
23 / 03_2 : 1 (1)_x000D_
_x000D_
  TOTAL   : ( 14 )</t>
        </r>
      </text>
    </comment>
    <comment ref="AH145" authorId="0" shapeId="0" xr:uid="{D8EE846E-3909-41D0-A929-1F138C986A40}">
      <text>
        <r>
          <rPr>
            <sz val="10"/>
            <color indexed="81"/>
            <rFont val="Lucida Console"/>
            <family val="3"/>
          </rPr>
          <t>Última movimentação no estoque em 03/2023 quantidade 1.</t>
        </r>
      </text>
    </comment>
    <comment ref="X146" authorId="0" shapeId="0" xr:uid="{9F6A852C-B9E6-4BB7-B150-57D7EF14E149}">
      <text>
        <r>
          <rPr>
            <sz val="10"/>
            <color indexed="81"/>
            <rFont val="Lucida Console"/>
            <family val="3"/>
          </rPr>
          <t>25.06.2008</t>
        </r>
      </text>
    </comment>
    <comment ref="AE146" authorId="0" shapeId="0" xr:uid="{97BA7541-17E2-487E-85FB-E248E631FE0A}">
      <text>
        <r>
          <rPr>
            <sz val="10"/>
            <color indexed="81"/>
            <rFont val="Courier New"/>
            <family val="3"/>
          </rPr>
          <t>_x000D_
    DESCRIÇÃO DO CÁLCULO_x000D_
Código    : 106.917_x000D_
Corte     : _x000D_
-----------------------------_x000D_
Pendente  : 1_x000D_
22 / 03_2 : _x000D_
22 / 04_2 :  (corte = 4)_x000D_
22 / 05_2 : _x000D_
22 / 06_2 : _x000D_
22 / 07_2 : _x000D_
22 / 08_2 : _x000D_
22 / 09_2 : _x000D_
22 / 10_2 :  (corte = 1)_x000D_
22 / 11_2 : _x000D_
22 / 12_2 : _x000D_
23 / 01_2 : _x000D_
23 / 02_2 : _x000D_
23 / 03_2 : _x000D_
23 / 04_2 : _x000D_
23 / 05_2 : _x000D_
23 / 06_2 : _x000D_
23 / 07_2 : _x000D_
23 / 08_2 : _x000D_
_x000D_
    TOTAL : ( 1 )_x000D_
  DIVISOR : 18_x000D_
    MÉDIA : ,06_x000D_
-----------------------------_x000D_
   Valores Desconsiderados_x000D_
-----------------------------_x000D_
22 / 04_2 : 4 (4)_x000D_
22 / 10_2 : 1 (1)_x000D_
_x000D_
  TOTAL   : ( 5 )</t>
        </r>
      </text>
    </comment>
    <comment ref="AH146" authorId="0" shapeId="0" xr:uid="{4F6967BB-224A-4259-BD8A-D3C0149BED79}">
      <text>
        <r>
          <rPr>
            <sz val="10"/>
            <color indexed="81"/>
            <rFont val="Lucida Console"/>
            <family val="3"/>
          </rPr>
          <t>Última movimentação no estoque em 10/2022 quantidade 1.</t>
        </r>
      </text>
    </comment>
    <comment ref="X147" authorId="0" shapeId="0" xr:uid="{524FF471-952A-4B63-86EA-B3FA6E0154E6}">
      <text>
        <r>
          <rPr>
            <sz val="10"/>
            <color indexed="81"/>
            <rFont val="Lucida Console"/>
            <family val="3"/>
          </rPr>
          <t>01.01.1901</t>
        </r>
      </text>
    </comment>
    <comment ref="AE147" authorId="0" shapeId="0" xr:uid="{CC5C03DA-EF26-454E-B186-04756288B6E3}">
      <text>
        <r>
          <rPr>
            <sz val="10"/>
            <color indexed="81"/>
            <rFont val="Courier New"/>
            <family val="3"/>
          </rPr>
          <t>_x000D_
    DESCRIÇÃO DO CÁLCULO_x000D_
Código    : 105.109_x000D_
Corte     : _x000D_
-----------------------------_x000D_
Pendente  : _x000D_
22 / 03_2 : _x000D_
22 / 04_2 :  (corte = 6)_x000D_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04_2 : 6 (6)_x000D_
_x000D_
  TOTAL   : ( 6 )</t>
        </r>
      </text>
    </comment>
    <comment ref="AH147" authorId="0" shapeId="0" xr:uid="{600997A0-21EB-41A5-B034-A68334BC3672}">
      <text>
        <r>
          <rPr>
            <sz val="10"/>
            <color indexed="81"/>
            <rFont val="Lucida Console"/>
            <family val="3"/>
          </rPr>
          <t>Última movimentação no estoque em 04/2022 quantidade 6.</t>
        </r>
      </text>
    </comment>
    <comment ref="X148" authorId="0" shapeId="0" xr:uid="{B571F649-9B98-4168-8757-14BC13A8F508}">
      <text>
        <r>
          <rPr>
            <sz val="10"/>
            <color indexed="81"/>
            <rFont val="Lucida Console"/>
            <family val="3"/>
          </rPr>
          <t>25.06.2008</t>
        </r>
      </text>
    </comment>
    <comment ref="AE148" authorId="0" shapeId="0" xr:uid="{04488E2D-2C26-4828-B2BA-BE278BD38E19}">
      <text>
        <r>
          <rPr>
            <sz val="10"/>
            <color indexed="81"/>
            <rFont val="Courier New"/>
            <family val="3"/>
          </rPr>
          <t>_x000D_
    DESCRIÇÃO DO CÁLCULO_x000D_
Código    : 106.918_x000D_
Corte     : _x000D_
-----------------------------_x000D_
Pendente  : _x000D_
22 / 03_2 : _x000D_
22 / 04_2 : _x000D_
22 / 05_2 : _x000D_
22 / 06_2 : _x000D_
22 / 07_2 : _x000D_
22 / 08_2 : _x000D_
22 / 09_2 : _x000D_
22 / 10_2 : _x000D_
22 / 11_2 : _x000D_
22 / 12_2 : _x000D_
23 / 01_2 : _x000D_
23 / 02_2 : _x000D_
23 / 03_2 : _x000D_
23 / 04_2 : _x000D_
23 / 05_2 : _x000D_
23 / 06_2 : _x000D_
23 / 07_2 :  (corte = 2)_x000D_
23 / 08_2 : _x000D_
_x000D_
    TOTAL : (  )_x000D_
  DIVISOR : 18_x000D_
    MÉDIA : ,00_x000D_
-----------------------------_x000D_
   Valores Desconsiderados_x000D_
-----------------------------_x000D_
23 / 07_2 : 2 (2)_x000D_
_x000D_
  TOTAL   : ( 2 )</t>
        </r>
      </text>
    </comment>
    <comment ref="AH148" authorId="0" shapeId="0" xr:uid="{8A6D84C9-09BA-43F2-A4CF-103F625AA289}">
      <text>
        <r>
          <rPr>
            <sz val="10"/>
            <color indexed="81"/>
            <rFont val="Lucida Console"/>
            <family val="3"/>
          </rPr>
          <t>Última movimentação no estoque em 07/2023 quantidade 2.</t>
        </r>
      </text>
    </comment>
    <comment ref="X149" authorId="0" shapeId="0" xr:uid="{50F2E3BE-FE50-48CD-AD6C-D6E9606DFF3B}">
      <text>
        <r>
          <rPr>
            <sz val="10"/>
            <color indexed="81"/>
            <rFont val="Lucida Console"/>
            <family val="3"/>
          </rPr>
          <t>21.02.2008</t>
        </r>
      </text>
    </comment>
    <comment ref="AE149" authorId="0" shapeId="0" xr:uid="{0FA34A96-46A1-4FE7-AC98-19B621FBC503}">
      <text>
        <r>
          <rPr>
            <sz val="10"/>
            <color indexed="81"/>
            <rFont val="Courier New"/>
            <family val="3"/>
          </rPr>
          <t>_x000D_
    DESCRIÇÃO DO CÁLCULO_x000D_
Código    : 105.110_x000D_
Corte     : _x000D_
-----------------------------_x000D_
Pendente  : _x000D_
22 / 03_2 : _x000D_
22 / 04_2 :  (corte = 4)_x000D_
22 / 05_2 : _x000D_
22 / 06_2 : _x000D_
22 / 07_2 : _x000D_
22 / 08_2 : _x000D_
22 / 09_2 : _x000D_
22 / 10_2 : _x000D_
22 / 11_2 : _x000D_
22 / 12_2 : _x000D_
23 / 01_2 : _x000D_
23 / 02_2 : _x000D_
23 / 03_2 : _x000D_
23 / 04_2 : _x000D_
23 / 05_2 : _x000D_
23 / 06_2 : _x000D_
23 / 07_2 :  (corte = 2)_x000D_
23 / 08_2 : _x000D_
_x000D_
    TOTAL : (  )_x000D_
  DIVISOR : 18_x000D_
    MÉDIA : ,00_x000D_
-----------------------------_x000D_
   Valores Desconsiderados_x000D_
-----------------------------_x000D_
22 / 04_2 : 4 (4)_x000D_
23 / 07_2 : 2 (2)_x000D_
_x000D_
  TOTAL   : ( 6 )</t>
        </r>
      </text>
    </comment>
    <comment ref="AH149" authorId="0" shapeId="0" xr:uid="{1B1E23F7-481C-45F5-BF5F-9A06CD9CEB6E}">
      <text>
        <r>
          <rPr>
            <sz val="10"/>
            <color indexed="81"/>
            <rFont val="Lucida Console"/>
            <family val="3"/>
          </rPr>
          <t>Última movimentação no estoque em 07/2023 quantidade 2.</t>
        </r>
      </text>
    </comment>
    <comment ref="X150" authorId="0" shapeId="0" xr:uid="{AB2BB274-1EC4-41C1-B72E-97027AE51DC0}">
      <text>
        <r>
          <rPr>
            <sz val="10"/>
            <color indexed="81"/>
            <rFont val="Lucida Console"/>
            <family val="3"/>
          </rPr>
          <t>25.06.2008</t>
        </r>
      </text>
    </comment>
    <comment ref="AE150" authorId="0" shapeId="0" xr:uid="{1A1DE421-58BD-4B7D-A929-21C354AC7CF5}">
      <text>
        <r>
          <rPr>
            <sz val="10"/>
            <color indexed="81"/>
            <rFont val="Courier New"/>
            <family val="3"/>
          </rPr>
          <t>_x000D_
    DESCRIÇÃO DO CÁLCULO_x000D_
Código    : 106.919_x000D_
Corte     : _x000D_
-----------------------------_x000D_
Pendente  : _x000D_
22 / 03_2 : _x000D_
22 / 04_2 :  (corte = 2)_x000D_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04_2 : 2 (2)_x000D_
_x000D_
  TOTAL   : ( 2 )</t>
        </r>
      </text>
    </comment>
    <comment ref="AH150" authorId="0" shapeId="0" xr:uid="{1B8ADE37-52F9-4BD1-ADA4-D95B20742719}">
      <text>
        <r>
          <rPr>
            <sz val="10"/>
            <color indexed="81"/>
            <rFont val="Lucida Console"/>
            <family val="3"/>
          </rPr>
          <t>Última movimentação no estoque em 04/2022 quantidade 2.</t>
        </r>
      </text>
    </comment>
    <comment ref="X151" authorId="0" shapeId="0" xr:uid="{7CAC1390-4C1A-4FA3-A875-E51552D9F8AC}">
      <text>
        <r>
          <rPr>
            <sz val="10"/>
            <color indexed="81"/>
            <rFont val="Lucida Console"/>
            <family val="3"/>
          </rPr>
          <t>09.01.2014</t>
        </r>
      </text>
    </comment>
    <comment ref="AE151" authorId="0" shapeId="0" xr:uid="{BD67324E-436D-45E4-91F2-01814E36361D}">
      <text>
        <r>
          <rPr>
            <sz val="10"/>
            <color indexed="81"/>
            <rFont val="Courier New"/>
            <family val="3"/>
          </rPr>
          <t>_x000D_
    DESCRIÇÃO DO CÁLCULO_x000D_
Código    : 127.107_x000D_
Corte     : _x000D_
-----------------------------_x000D_
Pendente  : _x000D_
22 / 03_2 : _x000D_
22 / 04_2 :  (corte = 8)_x000D_
22 / 05_2 : _x000D_
22 / 06_2 : _x000D_
22 / 07_2 : _x000D_
22 / 08_2 : _x000D_
22 / 09_2 : _x000D_
22 / 10_2 :  (corte = 2)_x000D_
22 / 11_2 : _x000D_
22 / 12_2 : _x000D_
23 / 01_2 : _x000D_
23 / 02_2 :  (corte = 2)_x000D_
23 / 03_2 : _x000D_
23 / 04_2 : _x000D_
23 / 05_2 : _x000D_
23 / 06_2 : _x000D_
23 / 07_2 : _x000D_
23 / 08_2 : _x000D_
_x000D_
    TOTAL : (  )_x000D_
  DIVISOR : 18_x000D_
    MÉDIA : ,00_x000D_
-----------------------------_x000D_
   Valores Desconsiderados_x000D_
-----------------------------_x000D_
22 / 04_2 : 8 (8)_x000D_
22 / 10_2 : 2 (2)_x000D_
23 / 02_2 : 2 (2)_x000D_
_x000D_
  TOTAL   : ( 12 )</t>
        </r>
      </text>
    </comment>
    <comment ref="AH151" authorId="0" shapeId="0" xr:uid="{94C4E4B9-6BD2-417B-8AA2-C2FC051AAD4C}">
      <text>
        <r>
          <rPr>
            <sz val="10"/>
            <color indexed="81"/>
            <rFont val="Lucida Console"/>
            <family val="3"/>
          </rPr>
          <t>Última movimentação no estoque em 02/2023 quantidade 2.</t>
        </r>
      </text>
    </comment>
    <comment ref="X152" authorId="0" shapeId="0" xr:uid="{8E5C8947-4C35-4328-BF1F-36CD8DA51BF8}">
      <text>
        <r>
          <rPr>
            <sz val="10"/>
            <color indexed="81"/>
            <rFont val="Lucida Console"/>
            <family val="3"/>
          </rPr>
          <t>15.05.2018</t>
        </r>
      </text>
    </comment>
    <comment ref="AE152" authorId="0" shapeId="0" xr:uid="{D4647E51-7AA1-4CCA-9046-04C8D209F041}">
      <text>
        <r>
          <rPr>
            <sz val="10"/>
            <color indexed="81"/>
            <rFont val="Courier New"/>
            <family val="3"/>
          </rPr>
          <t>_x000D_
    DESCRIÇÃO DO CÁLCULO_x000D_
Código    : 135.014_x000D_
Corte     : _x000D_
-----------------------------_x000D_
Pendente  : _x000D_
22 / 03_2 : _x000D_
22 / 04_2 :  (corte = 1)_x000D_
22 / 05_2 : _x000D_
22 / 06_2 : _x000D_
22 / 07_2 : _x000D_
22 / 08_2 : _x000D_
22 / 09_2 : _x000D_
22 / 10_2 : _x000D_
22 / 11_2 : _x000D_
22 / 12_2 : _x000D_
23 / 01_2 : _x000D_
23 / 02_2 :  (corte = 1)_x000D_
23 / 03_2 :  (corte = 1)_x000D_
23 / 04_2 :  (corte = 2)_x000D_
23 / 05_2 : _x000D_
23 / 06_2 : _x000D_
23 / 07_2 : _x000D_
23 / 08_2 : _x000D_
_x000D_
    TOTAL : (  )_x000D_
  DIVISOR : 18_x000D_
    MÉDIA : ,00_x000D_
-----------------------------_x000D_
   Valores Desconsiderados_x000D_
-----------------------------_x000D_
22 / 04_2 : 1 (1)_x000D_
23 / 02_2 : 1 (1)_x000D_
23 / 03_2 : 1 (1)_x000D_
23 / 04_2 : 2 (2)_x000D_
_x000D_
  TOTAL   : ( 5 )</t>
        </r>
      </text>
    </comment>
    <comment ref="AH152" authorId="0" shapeId="0" xr:uid="{EDE08F46-0DA5-4D78-A955-1DD435C244B8}">
      <text>
        <r>
          <rPr>
            <sz val="10"/>
            <color indexed="81"/>
            <rFont val="Lucida Console"/>
            <family val="3"/>
          </rPr>
          <t>Última movimentação no estoque em 04/2023 quantidade 2.</t>
        </r>
      </text>
    </comment>
    <comment ref="X153" authorId="0" shapeId="0" xr:uid="{671449C3-540C-426B-AAD8-ACB57DE9D990}">
      <text>
        <r>
          <rPr>
            <sz val="10"/>
            <color indexed="81"/>
            <rFont val="Lucida Console"/>
            <family val="3"/>
          </rPr>
          <t>25.06.2008</t>
        </r>
      </text>
    </comment>
    <comment ref="AE153" authorId="0" shapeId="0" xr:uid="{D77919E2-026C-4CC1-9F63-0160FBB56B50}">
      <text>
        <r>
          <rPr>
            <sz val="10"/>
            <color indexed="81"/>
            <rFont val="Courier New"/>
            <family val="3"/>
          </rPr>
          <t>_x000D_
    DESCRIÇÃO DO CÁLCULO_x000D_
Código    : 106.909_x000D_
Corte     : _x000D_
-----------------------------_x000D_
Pendente  : _x000D_
22 / 03_2 : _x000D_
22 / 04_2 :  (corte = 2)_x000D_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04_2 : 2 (2)_x000D_
_x000D_
  TOTAL   : ( 2 )</t>
        </r>
      </text>
    </comment>
    <comment ref="AH153" authorId="0" shapeId="0" xr:uid="{90259432-A98C-4C64-A1FC-190A70724F79}">
      <text>
        <r>
          <rPr>
            <sz val="10"/>
            <color indexed="81"/>
            <rFont val="Lucida Console"/>
            <family val="3"/>
          </rPr>
          <t>Última movimentação no estoque em 04/2022 quantidade 2.</t>
        </r>
      </text>
    </comment>
    <comment ref="X154" authorId="0" shapeId="0" xr:uid="{A9C019C3-CAA4-4960-907E-95E540452969}">
      <text>
        <r>
          <rPr>
            <sz val="10"/>
            <color indexed="81"/>
            <rFont val="Lucida Console"/>
            <family val="3"/>
          </rPr>
          <t>21.02.2008</t>
        </r>
      </text>
    </comment>
    <comment ref="AE154" authorId="0" shapeId="0" xr:uid="{DE50C12F-8CB7-4730-BEF9-4F09E5AF2348}">
      <text>
        <r>
          <rPr>
            <sz val="10"/>
            <color indexed="81"/>
            <rFont val="Courier New"/>
            <family val="3"/>
          </rPr>
          <t>_x000D_
    DESCRIÇÃO DO CÁLCULO_x000D_
Código    : 105.114_x000D_
Corte     : _x000D_
-----------------------------_x000D_
Pendente  : _x000D_
22 / 03_2 : _x000D_
22 / 04_2 : _x000D_
22 / 05_2 : _x000D_
22 / 06_2 : _x000D_
22 / 07_2 : _x000D_
22 / 08_2 : _x000D_
22 / 09_2 : _x000D_
22 / 10_2 : _x000D_
22 / 11_2 : _x000D_
22 / 12_2 : _x000D_
23 / 01_2 : _x000D_
23 / 02_2 : _x000D_
23 / 03_2 :  (corte = 2)_x000D_
23 / 04_2 : _x000D_
23 / 05_2 : _x000D_
23 / 06_2 : _x000D_
23 / 07_2 : _x000D_
23 / 08_2 : _x000D_
_x000D_
    TOTAL : (  )_x000D_
  DIVISOR : 18_x000D_
    MÉDIA : ,00_x000D_
-----------------------------_x000D_
   Valores Desconsiderados_x000D_
-----------------------------_x000D_
23 / 03_2 : 2 (2)_x000D_
_x000D_
  TOTAL   : ( 2 )</t>
        </r>
      </text>
    </comment>
    <comment ref="AH154" authorId="0" shapeId="0" xr:uid="{367E55AF-30D2-4622-B538-BE0128770421}">
      <text>
        <r>
          <rPr>
            <sz val="10"/>
            <color indexed="81"/>
            <rFont val="Lucida Console"/>
            <family val="3"/>
          </rPr>
          <t>Última movimentação no estoque em 03/2023 quantidade 2.</t>
        </r>
      </text>
    </comment>
    <comment ref="X155" authorId="0" shapeId="0" xr:uid="{FC0C31AA-48CB-4444-BE1A-790D7A13CAAF}">
      <text>
        <r>
          <rPr>
            <sz val="10"/>
            <color indexed="81"/>
            <rFont val="Lucida Console"/>
            <family val="3"/>
          </rPr>
          <t>25.06.2008</t>
        </r>
      </text>
    </comment>
    <comment ref="AE155" authorId="0" shapeId="0" xr:uid="{038D7294-054F-4FDB-AA18-790A470B7882}">
      <text>
        <r>
          <rPr>
            <sz val="10"/>
            <color indexed="81"/>
            <rFont val="Courier New"/>
            <family val="3"/>
          </rPr>
          <t>_x000D_
    DESCRIÇÃO DO CÁLCULO_x000D_
Código    : 106.910_x000D_
Corte     : _x000D_
-----------------------------_x000D_
Pendente  : _x000D_
22 / 03_2 : _x000D_
22 / 04_2 :  (corte = 4)_x000D_
22 / 05_2 : _x000D_
22 / 06_2 : _x000D_
22 / 07_2 : _x000D_
22 / 08_2 : _x000D_
22 / 09_2 : _x000D_
22 / 10_2 :  (corte = 2)_x000D_
22 / 11_2 : _x000D_
22 / 12_2 : _x000D_
23 / 01_2 : _x000D_
23 / 02_2 : _x000D_
23 / 03_2 : _x000D_
23 / 04_2 : _x000D_
23 / 05_2 : _x000D_
23 / 06_2 : _x000D_
23 / 07_2 :  (corte = 2)_x000D_
23 / 08_2 : _x000D_
_x000D_
    TOTAL : (  )_x000D_
  DIVISOR : 18_x000D_
    MÉDIA : ,00_x000D_
-----------------------------_x000D_
   Valores Desconsiderados_x000D_
-----------------------------_x000D_
22 / 04_2 : 4 (4)_x000D_
22 / 10_2 : 2 (2)_x000D_
23 / 07_2 : 2 (2)_x000D_
_x000D_
  TOTAL   : ( 8 )</t>
        </r>
      </text>
    </comment>
    <comment ref="AH155" authorId="0" shapeId="0" xr:uid="{A2791923-4F48-4151-9371-256E55AC6103}">
      <text>
        <r>
          <rPr>
            <sz val="10"/>
            <color indexed="81"/>
            <rFont val="Lucida Console"/>
            <family val="3"/>
          </rPr>
          <t>Última movimentação no estoque em 07/2023 quantidade 2.</t>
        </r>
      </text>
    </comment>
    <comment ref="X156" authorId="0" shapeId="0" xr:uid="{DB352605-8592-439A-8EA5-EEBB697FB75E}">
      <text>
        <r>
          <rPr>
            <sz val="10"/>
            <color indexed="81"/>
            <rFont val="Lucida Console"/>
            <family val="3"/>
          </rPr>
          <t>21.02.2008</t>
        </r>
      </text>
    </comment>
    <comment ref="AE156" authorId="0" shapeId="0" xr:uid="{F6A4868A-9656-46E2-A3AB-BFF0213DA99C}">
      <text>
        <r>
          <rPr>
            <sz val="10"/>
            <color indexed="81"/>
            <rFont val="Courier New"/>
            <family val="3"/>
          </rPr>
          <t>_x000D_
    DESCRIÇÃO DO CÁLCULO_x000D_
Código    : 105.115_x000D_
Corte     : _x000D_
-----------------------------_x000D_
Pendente  : _x000D_
22 / 03_2 : _x000D_
22 / 04_2 :  (corte = 4)_x000D_
22 / 05_2 : _x000D_
22 / 06_2 : _x000D_
22 / 07_2 : _x000D_
22 / 08_2 : _x000D_
22 / 09_2 : _x000D_
22 / 10_2 : _x000D_
22 / 11_2 : _x000D_
22 / 12_2 : _x000D_
23 / 01_2 :  (corte = 2)_x000D_
23 / 02_2 :  (corte = 2)_x000D_
23 / 03_2 : _x000D_
23 / 04_2 : _x000D_
23 / 05_2 : _x000D_
23 / 06_2 : _x000D_
23 / 07_2 : _x000D_
23 / 08_2 : _x000D_
_x000D_
    TOTAL : (  )_x000D_
  DIVISOR : 18_x000D_
    MÉDIA : ,00_x000D_
-----------------------------_x000D_
   Valores Desconsiderados_x000D_
-----------------------------_x000D_
22 / 04_2 : 4 (4)_x000D_
23 / 01_2 : 2 (2)_x000D_
23 / 02_2 : 2 (2)_x000D_
_x000D_
  TOTAL   : ( 8 )</t>
        </r>
      </text>
    </comment>
    <comment ref="AH156" authorId="0" shapeId="0" xr:uid="{4AA5D3E7-E6CB-401A-BC86-96EE41309B2F}">
      <text>
        <r>
          <rPr>
            <sz val="10"/>
            <color indexed="81"/>
            <rFont val="Lucida Console"/>
            <family val="3"/>
          </rPr>
          <t>Última movimentação no estoque em 02/2023 quantidade 2.</t>
        </r>
      </text>
    </comment>
    <comment ref="X157" authorId="0" shapeId="0" xr:uid="{C44DC074-96A6-49F0-950D-829460C3C9CF}">
      <text>
        <r>
          <rPr>
            <sz val="10"/>
            <color indexed="81"/>
            <rFont val="Lucida Console"/>
            <family val="3"/>
          </rPr>
          <t>25.06.2008</t>
        </r>
      </text>
    </comment>
    <comment ref="AE157" authorId="0" shapeId="0" xr:uid="{4B0D47EE-35E0-4E1C-AF45-549006429869}">
      <text>
        <r>
          <rPr>
            <sz val="10"/>
            <color indexed="81"/>
            <rFont val="Courier New"/>
            <family val="3"/>
          </rPr>
          <t>_x000D_
    DESCRIÇÃO DO CÁLCULO_x000D_
Código    : 106.911_x000D_
Corte     : _x000D_
-----------------------------_x000D_
Pendente  : _x000D_
22 / 03_2 : _x000D_
22 / 04_2 : _x000D_
22 / 05_2 : _x000D_
22 / 06_2 : _x000D_
22 / 07_2 : _x000D_
22 / 08_2 : _x000D_
22 / 09_2 : _x000D_
22 / 10_2 :  (corte = 2)_x000D_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10_2 : 2 (2)_x000D_
_x000D_
  TOTAL   : ( 2 )</t>
        </r>
      </text>
    </comment>
    <comment ref="AH157" authorId="0" shapeId="0" xr:uid="{87A51A60-092B-433D-9E6E-4BCE59D3CD10}">
      <text>
        <r>
          <rPr>
            <sz val="10"/>
            <color indexed="81"/>
            <rFont val="Lucida Console"/>
            <family val="3"/>
          </rPr>
          <t>Última movimentação no estoque em 10/2022 quantidade 2.</t>
        </r>
      </text>
    </comment>
    <comment ref="X158" authorId="0" shapeId="0" xr:uid="{109C48EF-6256-4A94-8C74-EF7042B8E2C0}">
      <text>
        <r>
          <rPr>
            <sz val="10"/>
            <color indexed="81"/>
            <rFont val="Lucida Console"/>
            <family val="3"/>
          </rPr>
          <t>01.01.1901</t>
        </r>
      </text>
    </comment>
    <comment ref="AE158" authorId="0" shapeId="0" xr:uid="{7B603958-8E86-4626-9135-C6ED37C8BDF2}">
      <text>
        <r>
          <rPr>
            <sz val="10"/>
            <color indexed="81"/>
            <rFont val="Courier New"/>
            <family val="3"/>
          </rPr>
          <t>_x000D_
    DESCRIÇÃO DO CÁLCULO_x000D_
Código    : 105.117_x000D_
Corte     : _x000D_
-----------------------------_x000D_
Pendente  : _x000D_
22 / 03_2 : _x000D_
22 / 04_2 :  (corte = 17)_x000D_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04_2 : 17 (17)_x000D_
_x000D_
  TOTAL   : ( 17 )</t>
        </r>
      </text>
    </comment>
    <comment ref="AH158" authorId="0" shapeId="0" xr:uid="{D6E2B7D1-D7EF-4ABE-86E2-F7C41891DD73}">
      <text>
        <r>
          <rPr>
            <sz val="10"/>
            <color indexed="81"/>
            <rFont val="Lucida Console"/>
            <family val="3"/>
          </rPr>
          <t>Última movimentação no estoque em 04/2022 quantidade 17.</t>
        </r>
      </text>
    </comment>
    <comment ref="X159" authorId="0" shapeId="0" xr:uid="{18B3C4DA-694E-43FF-B858-85A741616FD0}">
      <text>
        <r>
          <rPr>
            <sz val="10"/>
            <color indexed="81"/>
            <rFont val="Lucida Console"/>
            <family val="3"/>
          </rPr>
          <t>25.06.2008</t>
        </r>
      </text>
    </comment>
    <comment ref="AE159" authorId="0" shapeId="0" xr:uid="{8E8C86A1-2B23-414A-9788-79F753767010}">
      <text>
        <r>
          <rPr>
            <sz val="10"/>
            <color indexed="81"/>
            <rFont val="Courier New"/>
            <family val="3"/>
          </rPr>
          <t>_x000D_
    DESCRIÇÃO DO CÁLCULO_x000D_
Código    : 106.913_x000D_
Corte     : _x000D_
-----------------------------_x000D_
Pendente  : _x000D_
22 / 03_2 : _x000D_
22 / 04_2 :  (corte = 2)_x000D_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04_2 : 2 (2)_x000D_
_x000D_
  TOTAL   : ( 2 )</t>
        </r>
      </text>
    </comment>
    <comment ref="AH159" authorId="0" shapeId="0" xr:uid="{21125D53-D2B2-4E56-A0D3-2C1EE8DD150A}">
      <text>
        <r>
          <rPr>
            <sz val="10"/>
            <color indexed="81"/>
            <rFont val="Lucida Console"/>
            <family val="3"/>
          </rPr>
          <t>Última movimentação no estoque em 04/2022 quantidade 2.</t>
        </r>
      </text>
    </comment>
    <comment ref="X160" authorId="0" shapeId="0" xr:uid="{0CFDEE2D-D98A-4193-A5A2-6A733A5981AA}">
      <text>
        <r>
          <rPr>
            <sz val="10"/>
            <color indexed="81"/>
            <rFont val="Lucida Console"/>
            <family val="3"/>
          </rPr>
          <t>21.02.2008</t>
        </r>
      </text>
    </comment>
    <comment ref="AE160" authorId="0" shapeId="0" xr:uid="{F8E94C8C-53FC-4C9B-8B82-8EC4363598CC}">
      <text>
        <r>
          <rPr>
            <sz val="10"/>
            <color indexed="81"/>
            <rFont val="Courier New"/>
            <family val="3"/>
          </rPr>
          <t>_x000D_
    DESCRIÇÃO DO CÁLCULO_x000D_
Código    : 105.118_x000D_
Corte     : _x000D_
-----------------------------_x000D_
Pendente  : _x000D_
22 / 03_2 : _x000D_
22 / 04_2 : _x000D_
22 / 05_2 : _x000D_
22 / 06_2 : _x000D_
22 / 07_2 : _x000D_
22 / 08_2 : _x000D_
22 / 09_2 : _x000D_
22 / 10_2 : _x000D_
22 / 11_2 : _x000D_
22 / 12_2 : _x000D_
23 / 01_2 : _x000D_
23 / 02_2 :  (corte = 4)_x000D_
23 / 03_2 : _x000D_
23 / 04_2 : _x000D_
23 / 05_2 : _x000D_
23 / 06_2 : _x000D_
23 / 07_2 :  (corte = 2)_x000D_
23 / 08_2 : _x000D_
_x000D_
    TOTAL : (  )_x000D_
  DIVISOR : 18_x000D_
    MÉDIA : ,00_x000D_
-----------------------------_x000D_
   Valores Desconsiderados_x000D_
-----------------------------_x000D_
23 / 02_2 : 4 (4)_x000D_
23 / 07_2 : 2 (2)_x000D_
_x000D_
  TOTAL   : ( 6 )</t>
        </r>
      </text>
    </comment>
    <comment ref="AH160" authorId="0" shapeId="0" xr:uid="{E804F5BB-D49F-401C-92F3-0257B845256E}">
      <text>
        <r>
          <rPr>
            <sz val="10"/>
            <color indexed="81"/>
            <rFont val="Lucida Console"/>
            <family val="3"/>
          </rPr>
          <t>Última movimentação no estoque em 07/2023 quantidade 2.</t>
        </r>
      </text>
    </comment>
    <comment ref="X161" authorId="0" shapeId="0" xr:uid="{FC448CFD-1949-420E-AAA1-7C40D34A598F}">
      <text>
        <r>
          <rPr>
            <sz val="10"/>
            <color indexed="81"/>
            <rFont val="Lucida Console"/>
            <family val="3"/>
          </rPr>
          <t>12.09.2019</t>
        </r>
      </text>
    </comment>
    <comment ref="AE161" authorId="0" shapeId="0" xr:uid="{6A5ED4D0-87AF-465B-9229-2C14FB0EDC85}">
      <text>
        <r>
          <rPr>
            <sz val="10"/>
            <color indexed="81"/>
            <rFont val="Courier New"/>
            <family val="3"/>
          </rPr>
          <t>_x000D_
    DESCRIÇÃO DO CÁLCULO_x000D_
Código    : 138.459_x000D_
Corte     : _x000D_
-----------------------------_x000D_
Pendente  : 1.017_x000D_
22 / 03_2 :  (corte = 5065)_x000D_
22 / 04_2 :  (corte = 1796)_x000D_
22 / 05_2 :  (corte = 1832)_x000D_
22 / 06_2 :  (corte = 1861)_x000D_
22 / 07_2 :  (corte = 1844)_x000D_
22 / 08_2 :  (corte = 1953)_x000D_
22 / 09_2 :  (corte = 2074)_x000D_
22 / 10_2 :  (corte = 1370)_x000D_
22 / 11_2 : _x000D_
22 / 12_2 : _x000D_
23 / 01_2 :  (corte = 911)_x000D_
23 / 02_2 :  (corte = 2222)_x000D_
23 / 03_2 :  (corte = 11167)_x000D_
23 / 04_2 :  (corte = 2310)_x000D_
23 / 05_2 :  (corte = 2384)_x000D_
23 / 06_2 :  (corte = 2343)_x000D_
23 / 07_2 :  (corte = 2109)_x000D_
23 / 08_2 :  (corte = 3040)_x000D_
_x000D_
    TOTAL : ( 1.017 )_x000D_
  DIVISOR : 18_x000D_
    MÉDIA : 56,50_x000D_
-----------------------------_x000D_
   Valores Desconsiderados_x000D_
-----------------------------_x000D_
22 / 03_2 : 5.065 (5.065)_x000D_
22 / 04_2 : 1.796 (1.796)_x000D_
22 / 05_2 : 1.832 (1.832)_x000D_
22 / 06_2 : 1.861 (1.861)_x000D_
22 / 07_2 : 1.844 (1.844)_x000D_
22 / 08_2 : 1.953 (1.953)_x000D_
22 / 09_2 : 2.074 (2.074)_x000D_
22 / 10_2 : 1.370 (1.370)_x000D_
23 / 01_2 : 911 (911)_x000D_
23 / 02_2 : 2.222 (2.222)_x000D_
23 / 03_2 : 11.167 (11.167)_x000D_
23 / 04_2 : 2.310 (2.310)_x000D_
23 / 05_2 : 2.384 (2.384)_x000D_
23 / 06_2 : 2.343 (2.343)_x000D_
23 / 07_2 : 2.109 (2.109)_x000D_
23 / 08_2 : 3.040 (3.040)_x000D_
_x000D_
  TOTAL   : ( 44.281 )</t>
        </r>
      </text>
    </comment>
    <comment ref="AH161" authorId="0" shapeId="0" xr:uid="{3F199EEB-6F49-432C-B746-1DB440716EE6}">
      <text>
        <r>
          <rPr>
            <sz val="10"/>
            <color indexed="81"/>
            <rFont val="Lucida Console"/>
            <family val="3"/>
          </rPr>
          <t>Última movimentação no estoque em 08/2023 quantidade 3.040.</t>
        </r>
      </text>
    </comment>
    <comment ref="X162" authorId="0" shapeId="0" xr:uid="{312318E0-6133-4433-B6C5-35499F7230C0}">
      <text>
        <r>
          <rPr>
            <sz val="10"/>
            <color indexed="81"/>
            <rFont val="Lucida Console"/>
            <family val="3"/>
          </rPr>
          <t>12.09.2019</t>
        </r>
      </text>
    </comment>
    <comment ref="AE162" authorId="0" shapeId="0" xr:uid="{080BD371-1A38-433A-A804-28568AAC260C}">
      <text>
        <r>
          <rPr>
            <sz val="10"/>
            <color indexed="81"/>
            <rFont val="Courier New"/>
            <family val="3"/>
          </rPr>
          <t>_x000D_
    DESCRIÇÃO DO CÁLCULO_x000D_
Código    : 138.460_x000D_
Corte     : _x000D_
-----------------------------_x000D_
Pendente  : 15_x000D_
22 / 03_2 :  (corte = 608)_x000D_
22 / 04_2 :  (corte = 574)_x000D_
22 / 05_2 :  (corte = 473)_x000D_
22 / 06_2 :  (corte = 415)_x000D_
22 / 07_2 :  (corte = 889)_x000D_
22 / 08_2 :  (corte = 624)_x000D_
22 / 09_2 :  (corte = 610)_x000D_
22 / 10_2 :  (corte = 481)_x000D_
22 / 11_2 :  (corte = 372)_x000D_
22 / 12_2 :  (corte = 545)_x000D_
23 / 01_2 :  (corte = 149)_x000D_
23 / 02_2 :  (corte = 575)_x000D_
23 / 03_2 :  (corte = 4977)_x000D_
23 / 04_2 :  (corte = 585)_x000D_
23 / 05_2 :  (corte = 744)_x000D_
23 / 06_2 :  (corte = 668)_x000D_
23 / 07_2 :  (corte = 423)_x000D_
23 / 08_2 :  (corte = 628)_x000D_
_x000D_
    TOTAL : ( 15 )_x000D_
  DIVISOR : 18_x000D_
    MÉDIA : ,83_x000D_
-----------------------------_x000D_
   Valores Desconsiderados_x000D_
-----------------------------_x000D_
22 / 03_2 : 608 (608)_x000D_
22 / 04_2 : 574 (574)_x000D_
22 / 05_2 : 473 (473)_x000D_
22 / 06_2 : 415 (415)_x000D_
22 / 07_2 : 889 (889)_x000D_
22 / 08_2 : 624 (624)_x000D_
22 / 09_2 : 610 (610)_x000D_
22 / 10_2 : 481 (481)_x000D_
22 / 11_2 : 372 (372)_x000D_
22 / 12_2 : 545 (545)_x000D_
23 / 01_2 : 149 (149)_x000D_
23 / 02_2 : 575 (575)_x000D_
23 / 03_2 : 4.977 (4.977)_x000D_
23 / 04_2 : 585 (585)_x000D_
23 / 05_2 : 744 (744)_x000D_
23 / 06_2 : 668 (668)_x000D_
23 / 07_2 : 423 (423)_x000D_
23 / 08_2 : 628 (628)_x000D_
_x000D_
  TOTAL   : ( 14.340 )</t>
        </r>
      </text>
    </comment>
    <comment ref="AH162" authorId="0" shapeId="0" xr:uid="{EAB35B42-B25F-47DC-94A2-3A321BDBFAFD}">
      <text>
        <r>
          <rPr>
            <sz val="10"/>
            <color indexed="81"/>
            <rFont val="Lucida Console"/>
            <family val="3"/>
          </rPr>
          <t>Última movimentação no estoque em 08/2023 quantidade 628.</t>
        </r>
      </text>
    </comment>
    <comment ref="X163" authorId="0" shapeId="0" xr:uid="{6BDAE884-D279-4A02-9D0A-64A52483297A}">
      <text>
        <r>
          <rPr>
            <sz val="10"/>
            <color indexed="81"/>
            <rFont val="Lucida Console"/>
            <family val="3"/>
          </rPr>
          <t>05.05.2017</t>
        </r>
      </text>
    </comment>
    <comment ref="AE163" authorId="0" shapeId="0" xr:uid="{5D2729B7-109F-4825-B841-F213C63FD394}">
      <text>
        <r>
          <rPr>
            <sz val="10"/>
            <color indexed="81"/>
            <rFont val="Courier New"/>
            <family val="3"/>
          </rPr>
          <t>_x000D_
    DESCRIÇÃO DO CÁLCULO_x000D_
Código    : 132.646_x000D_
Corte     : _x000D_
-----------------------------_x000D_
Pendente  : 303_x000D_
22 / 03_2 :  (corte = 392)_x000D_
22 / 04_2 :  (corte = 387)_x000D_
22 / 05_2 :  (corte = 377)_x000D_
22 / 06_2 :  (corte = 310)_x000D_
22 / 07_2 :  (corte = 426)_x000D_
22 / 08_2 :  (corte = 487)_x000D_
22 / 09_2 :  (corte = 522)_x000D_
22 / 10_2 :  (corte = 688)_x000D_
22 / 11_2 :  (corte = 706)_x000D_
22 / 12_2 :  (corte = 808)_x000D_
23 / 01_2 :  (corte = 353)_x000D_
23 / 02_2 :  (corte = 1130)_x000D_
23 / 03_2 :  (corte = 5390)_x000D_
23 / 04_2 :  (corte = 470)_x000D_
23 / 05_2 :  (corte = 457)_x000D_
23 / 06_2 :  (corte = 716)_x000D_
23 / 07_2 :  (corte = 674)_x000D_
23 / 08_2 :  (corte = 834)_x000D_
_x000D_
    TOTAL : ( 303 )_x000D_
  DIVISOR : 18_x000D_
    MÉDIA : 16,83_x000D_
-----------------------------_x000D_
   Valores Desconsiderados_x000D_
-----------------------------_x000D_
22 / 03_2 : 392 (392)_x000D_
22 / 04_2 : 387 (387)_x000D_
22 / 05_2 : 377 (377)_x000D_
22 / 06_2 : 310 (310)_x000D_
22 / 07_2 : 426 (426)_x000D_
22 / 08_2 : 487 (487)_x000D_
22 / 09_2 : 522 (522)_x000D_
22 / 10_2 : 688 (688)_x000D_
22 / 11_2 : 706 (706)_x000D_
22 / 12_2 : 808 (808)_x000D_
23 / 01_2 : 353 (353)_x000D_
23 / 02_2 : 1.130 (1.130)_x000D_
23 / 03_2 : 5.390 (5.390)_x000D_
23 / 04_2 : 470 (470)_x000D_
23 / 05_2 : 457 (457)_x000D_
23 / 06_2 : 716 (716)_x000D_
23 / 07_2 : 674 (674)_x000D_
23 / 08_2 : 834 (834)_x000D_
_x000D_
  TOTAL   : ( 15.127 )</t>
        </r>
      </text>
    </comment>
    <comment ref="AH163" authorId="0" shapeId="0" xr:uid="{168A1705-81FC-4682-ACBD-7425095E243C}">
      <text>
        <r>
          <rPr>
            <sz val="10"/>
            <color indexed="81"/>
            <rFont val="Lucida Console"/>
            <family val="3"/>
          </rPr>
          <t>Última movimentação no estoque em 08/2023 quantidade 834.</t>
        </r>
      </text>
    </comment>
    <comment ref="X164" authorId="0" shapeId="0" xr:uid="{E2086EF4-BB4E-42A3-ACC3-68F976004102}">
      <text>
        <r>
          <rPr>
            <sz val="10"/>
            <color indexed="81"/>
            <rFont val="Lucida Console"/>
            <family val="3"/>
          </rPr>
          <t>05.05.2017</t>
        </r>
      </text>
    </comment>
    <comment ref="AE164" authorId="0" shapeId="0" xr:uid="{13611AE8-B720-48E3-8114-1C2CB801F414}">
      <text>
        <r>
          <rPr>
            <sz val="10"/>
            <color indexed="81"/>
            <rFont val="Courier New"/>
            <family val="3"/>
          </rPr>
          <t>_x000D_
    DESCRIÇÃO DO CÁLCULO_x000D_
Código    : 132.647_x000D_
Corte     : _x000D_
-----------------------------_x000D_
Pendente  : 1_x000D_
22 / 03_2 :  (corte = 489)_x000D_
22 / 04_2 :  (corte = 437)_x000D_
22 / 05_2 :  (corte = 486)_x000D_
22 / 06_2 :  (corte = 520)_x000D_
22 / 07_2 :  (corte = 509)_x000D_
22 / 08_2 :  (corte = 649)_x000D_
22 / 09_2 :  (corte = 615)_x000D_
22 / 10_2 :  (corte = 744)_x000D_
22 / 11_2 :  (corte = 919)_x000D_
22 / 12_2 :  (corte = 592)_x000D_
23 / 01_2 :  (corte = 340)_x000D_
23 / 02_2 :  (corte = 626)_x000D_
23 / 03_2 :  (corte = 7646)_x000D_
23 / 04_2 :  (corte = 511)_x000D_
23 / 05_2 :  (corte = 609)_x000D_
23 / 06_2 :  (corte = 670)_x000D_
23 / 07_2 :  (corte = 644)_x000D_
23 / 08_2 :  (corte = 840)_x000D_
_x000D_
    TOTAL : ( 1 )_x000D_
  DIVISOR : 18_x000D_
    MÉDIA : ,06_x000D_
-----------------------------_x000D_
   Valores Desconsiderados_x000D_
-----------------------------_x000D_
22 / 03_2 : 489 (489)_x000D_
22 / 04_2 : 437 (437)_x000D_
22 / 05_2 : 486 (486)_x000D_
22 / 06_2 : 520 (520)_x000D_
22 / 07_2 : 509 (509)_x000D_
22 / 08_2 : 649 (649)_x000D_
22 / 09_2 : 615 (615)_x000D_
22 / 10_2 : 744 (744)_x000D_
22 / 11_2 : 919 (919)_x000D_
22 / 12_2 : 592 (592)_x000D_
23 / 01_2 : 340 (340)_x000D_
23 / 02_2 : 626 (626)_x000D_
23 / 03_2 : 7.646 (7.646)_x000D_
23 / 04_2 : 511 (511)_x000D_
23 / 05_2 : 609 (609)_x000D_
23 / 06_2 : 670 (670)_x000D_
23 / 07_2 : 644 (644)_x000D_
23 / 08_2 : 840 (840)_x000D_
_x000D_
  TOTAL   : ( 17.846 )</t>
        </r>
      </text>
    </comment>
    <comment ref="AH164" authorId="0" shapeId="0" xr:uid="{BECBE042-0114-4C47-B299-1ECF96036220}">
      <text>
        <r>
          <rPr>
            <sz val="10"/>
            <color indexed="81"/>
            <rFont val="Lucida Console"/>
            <family val="3"/>
          </rPr>
          <t>Última movimentação no estoque em 08/2023 quantidade 840.</t>
        </r>
      </text>
    </comment>
    <comment ref="X165" authorId="0" shapeId="0" xr:uid="{F987F534-24A1-4E9F-8236-470D07DFF065}">
      <text>
        <r>
          <rPr>
            <sz val="10"/>
            <color indexed="81"/>
            <rFont val="Lucida Console"/>
            <family val="3"/>
          </rPr>
          <t>12.09.2019</t>
        </r>
      </text>
    </comment>
    <comment ref="AE165" authorId="0" shapeId="0" xr:uid="{B4B25563-CA20-4189-B6AD-407688B81831}">
      <text>
        <r>
          <rPr>
            <sz val="10"/>
            <color indexed="81"/>
            <rFont val="Courier New"/>
            <family val="3"/>
          </rPr>
          <t>_x000D_
    DESCRIÇÃO DO CÁLCULO_x000D_
Código    : 138.461_x000D_
Corte     : _x000D_
-----------------------------_x000D_
Pendente  : 1.182_x000D_
22 / 03_2 :  (corte = 837)_x000D_
22 / 04_2 :  (corte = 557)_x000D_
22 / 05_2 :  (corte = 536)_x000D_
22 / 06_2 :  (corte = 502)_x000D_
22 / 07_2 :  (corte = 576)_x000D_
22 / 08_2 :  (corte = 831)_x000D_
22 / 09_2 :  (corte = 711)_x000D_
22 / 10_2 :  (corte = 798)_x000D_
22 / 11_2 :  (corte = 902)_x000D_
22 / 12_2 :  (corte = 669)_x000D_
23 / 01_2 :  (corte = 303)_x000D_
23 / 02_2 :  (corte = 799)_x000D_
23 / 03_2 :  (corte = 6228)_x000D_
23 / 04_2 : _x000D_
23 / 05_2 : _x000D_
23 / 06_2 :  (corte = 491)_x000D_
23 / 07_2 :  (corte = 919)_x000D_
23 / 08_2 :  (corte = 1055)_x000D_
_x000D_
    TOTAL : ( 1.182 )_x000D_
  DIVISOR : 18_x000D_
    MÉDIA : 65,67_x000D_
-----------------------------_x000D_
   Valores Desconsiderados_x000D_
-----------------------------_x000D_
22 / 03_2 : 837 (837)_x000D_
22 / 04_2 : 557 (557)_x000D_
22 / 05_2 : 536 (536)_x000D_
22 / 06_2 : 502 (502)_x000D_
22 / 07_2 : 576 (576)_x000D_
22 / 08_2 : 831 (831)_x000D_
22 / 09_2 : 711 (711)_x000D_
22 / 10_2 : 798 (798)_x000D_
22 / 11_2 : 902 (902)_x000D_
22 / 12_2 : 669 (669)_x000D_
23 / 01_2 : 303 (303)_x000D_
23 / 02_2 : 799 (799)_x000D_
23 / 03_2 : 6.228 (6.228)_x000D_
23 / 06_2 : 491 (491)_x000D_
23 / 07_2 : 919 (919)_x000D_
23 / 08_2 : 1.055 (1.055)_x000D_
_x000D_
  TOTAL   : ( 16.714 )</t>
        </r>
      </text>
    </comment>
    <comment ref="AH165" authorId="0" shapeId="0" xr:uid="{3D185E68-FA5C-45DC-AD73-6B4E72C886D1}">
      <text>
        <r>
          <rPr>
            <sz val="10"/>
            <color indexed="81"/>
            <rFont val="Lucida Console"/>
            <family val="3"/>
          </rPr>
          <t>Última movimentação no estoque em 08/2023 quantidade 1.055.</t>
        </r>
      </text>
    </comment>
    <comment ref="X166" authorId="0" shapeId="0" xr:uid="{571EB9CD-1145-46D7-BD45-2361A1A19262}">
      <text>
        <r>
          <rPr>
            <sz val="10"/>
            <color indexed="81"/>
            <rFont val="Lucida Console"/>
            <family val="3"/>
          </rPr>
          <t>05.05.2017</t>
        </r>
      </text>
    </comment>
    <comment ref="AE166" authorId="0" shapeId="0" xr:uid="{535787A7-589F-4900-B8DB-FF021D97E875}">
      <text>
        <r>
          <rPr>
            <sz val="10"/>
            <color indexed="81"/>
            <rFont val="Courier New"/>
            <family val="3"/>
          </rPr>
          <t>_x000D_
    DESCRIÇÃO DO CÁLCULO_x000D_
Código    : 132.649_x000D_
Corte     : _x000D_
-----------------------------_x000D_
Pendente  : 749_x000D_
22 / 03_2 :  (corte = 357)_x000D_
22 / 04_2 :  (corte = 272)_x000D_
22 / 05_2 :  (corte = 317)_x000D_
22 / 06_2 :  (corte = 376)_x000D_
22 / 07_2 :  (corte = 397)_x000D_
22 / 08_2 :  (corte = 433)_x000D_
22 / 09_2 :  (corte = 510)_x000D_
22 / 10_2 :  (corte = 129)_x000D_
22 / 11_2 : _x000D_
22 / 12_2 : _x000D_
23 / 01_2 :  (corte = 166)_x000D_
23 / 02_2 :  (corte = 548)_x000D_
23 / 03_2 :  (corte = 7130)_x000D_
23 / 04_2 :  (corte = 220)_x000D_
23 / 05_2 : _x000D_
23 / 06_2 :  (corte = 24)_x000D_
23 / 07_2 : _x000D_
23 / 08_2 : _x000D_
_x000D_
    TOTAL : ( 749 )_x000D_
  DIVISOR : 18_x000D_
    MÉDIA : 41,61_x000D_
-----------------------------_x000D_
   Valores Desconsiderados_x000D_
-----------------------------_x000D_
22 / 03_2 : 357 (357)_x000D_
22 / 04_2 : 272 (272)_x000D_
22 / 05_2 : 317 (317)_x000D_
22 / 06_2 : 376 (376)_x000D_
22 / 07_2 : 397 (397)_x000D_
22 / 08_2 : 433 (433)_x000D_
22 / 09_2 : 510 (510)_x000D_
22 / 10_2 : 129 (129)_x000D_
23 / 01_2 : 166 (166)_x000D_
23 / 02_2 : 548 (548)_x000D_
23 / 03_2 : 7.130 (7.130)_x000D_
23 / 04_2 : 220 (220)_x000D_
23 / 06_2 : 24 (24)_x000D_
_x000D_
  TOTAL   : ( 10.879 )</t>
        </r>
      </text>
    </comment>
    <comment ref="AH166" authorId="0" shapeId="0" xr:uid="{F4789FC0-CE32-425D-A293-7682E9912333}">
      <text>
        <r>
          <rPr>
            <sz val="10"/>
            <color indexed="81"/>
            <rFont val="Lucida Console"/>
            <family val="3"/>
          </rPr>
          <t>Última movimentação no estoque em 06/2023 quantidade 24.</t>
        </r>
      </text>
    </comment>
    <comment ref="X167" authorId="0" shapeId="0" xr:uid="{37199D03-3F34-4FF5-A1E6-93C8BF820200}">
      <text>
        <r>
          <rPr>
            <sz val="10"/>
            <color indexed="81"/>
            <rFont val="Lucida Console"/>
            <family val="3"/>
          </rPr>
          <t>01.01.1901</t>
        </r>
      </text>
    </comment>
    <comment ref="AE167" authorId="0" shapeId="0" xr:uid="{A5CC3D49-03B3-464D-9051-567B34A4D6B3}">
      <text>
        <r>
          <rPr>
            <sz val="10"/>
            <color indexed="81"/>
            <rFont val="Courier New"/>
            <family val="3"/>
          </rPr>
          <t>_x000D_
    DESCRIÇÃO DO CÁLCULO_x000D_
Código    : 10.392_x000D_
Corte     : _x000D_
-----------------------------_x000D_
Pendente  : 1.326_x000D_
22 / 03_2 :  (corte = 340)_x000D_
22 / 04_2 :  (corte = 313)_x000D_
22 / 05_2 :  (corte = 391)_x000D_
22 / 06_2 :  (corte = 305)_x000D_
22 / 07_2 :  (corte = 720)_x000D_
22 / 08_2 :  (corte = 801)_x000D_
22 / 09_2 :  (corte = 314)_x000D_
22 / 10_2 :  (corte = 297)_x000D_
22 / 11_2 :  (corte = 37)_x000D_
22 / 12_2 : _x000D_
23 / 01_2 :  (corte = 415)_x000D_
23 / 02_2 :  (corte = 441)_x000D_
23 / 03_2 :  (corte = 4461)_x000D_
23 / 04_2 :  (corte = 644)_x000D_
23 / 05_2 :  (corte = 80)_x000D_
23 / 06_2 :  (corte = 15)_x000D_
23 / 07_2 : _x000D_
23 / 08_2 : _x000D_
_x000D_
    TOTAL : ( 1.326 )_x000D_
  DIVISOR : 18_x000D_
    MÉDIA : 73,67_x000D_
-----------------------------_x000D_
   Valores Desconsiderados_x000D_
-----------------------------_x000D_
22 / 03_2 : 340 (340)_x000D_
22 / 04_2 : 313 (313)_x000D_
22 / 05_2 : 391 (391)_x000D_
22 / 06_2 : 305 (305)_x000D_
22 / 07_2 : 720 (720)_x000D_
22 / 08_2 : 801 (801)_x000D_
22 / 09_2 : 314 (314)_x000D_
22 / 10_2 : 297 (297)_x000D_
22 / 11_2 : 37 (37)_x000D_
23 / 01_2 : 415 (415)_x000D_
23 / 02_2 : 441 (441)_x000D_
23 / 03_2 : 4.461 (4.461)_x000D_
23 / 04_2 : 644 (644)_x000D_
23 / 05_2 : 80 (80)_x000D_
23 / 06_2 : 15 (15)_x000D_
_x000D_
  TOTAL   : ( 9.574 )</t>
        </r>
      </text>
    </comment>
    <comment ref="AH167" authorId="0" shapeId="0" xr:uid="{3E79B705-2E7F-4516-8453-CB6BBE587FBD}">
      <text>
        <r>
          <rPr>
            <sz val="10"/>
            <color indexed="81"/>
            <rFont val="Lucida Console"/>
            <family val="3"/>
          </rPr>
          <t>Última movimentação no estoque em 06/2023 quantidade 15.</t>
        </r>
      </text>
    </comment>
    <comment ref="X168" authorId="0" shapeId="0" xr:uid="{D44265BA-8568-4030-8DE8-F56F1F615B00}">
      <text>
        <r>
          <rPr>
            <sz val="10"/>
            <color indexed="81"/>
            <rFont val="Lucida Console"/>
            <family val="3"/>
          </rPr>
          <t>01.01.1901</t>
        </r>
      </text>
    </comment>
    <comment ref="AE168" authorId="0" shapeId="0" xr:uid="{D521B62F-F861-4D80-A5D1-1D71C78198A4}">
      <text>
        <r>
          <rPr>
            <sz val="10"/>
            <color indexed="81"/>
            <rFont val="Courier New"/>
            <family val="3"/>
          </rPr>
          <t>_x000D_
    DESCRIÇÃO DO CÁLCULO_x000D_
Código    : 11.418_x000D_
Corte     : _x000D_
-----------------------------_x000D_
Pendente  : 230_x000D_
22 / 03_2 :  (corte = 271)_x000D_
22 / 04_2 :  (corte = 259)_x000D_
22 / 05_2 :  (corte = 241)_x000D_
22 / 06_2 :  (corte = 313)_x000D_
22 / 07_2 :  (corte = 316)_x000D_
22 / 08_2 :  (corte = 364)_x000D_
22 / 09_2 :  (corte = 346)_x000D_
22 / 10_2 :  (corte = 258)_x000D_
22 / 11_2 : _x000D_
22 / 12_2 : _x000D_
23 / 01_2 :  (corte = 216)_x000D_
23 / 02_2 :  (corte = 384)_x000D_
23 / 03_2 :  (corte = 5441)_x000D_
23 / 04_2 :  (corte = 334)_x000D_
23 / 05_2 :  (corte = 479)_x000D_
23 / 06_2 :  (corte = 373)_x000D_
23 / 07_2 :  (corte = 344)_x000D_
23 / 08_2 :  (corte = 400)_x000D_
_x000D_
    TOTAL : ( 230 )_x000D_
  DIVISOR : 18_x000D_
    MÉDIA : 12,78_x000D_
-----------------------------_x000D_
   Valores Desconsiderados_x000D_
-----------------------------_x000D_
22 / 03_2 : 271 (271)_x000D_
22 / 04_2 : 259 (259)_x000D_
22 / 05_2 : 241 (241)_x000D_
22 / 06_2 : 313 (313)_x000D_
22 / 07_2 : 316 (316)_x000D_
22 / 08_2 : 364 (364)_x000D_
22 / 09_2 : 346 (346)_x000D_
22 / 10_2 : 258 (258)_x000D_
23 / 01_2 : 216 (216)_x000D_
23 / 02_2 : 384 (384)_x000D_
23 / 03_2 : 5.441 (5.441)_x000D_
23 / 04_2 : 334 (334)_x000D_
23 / 05_2 : 479 (479)_x000D_
23 / 06_2 : 373 (373)_x000D_
23 / 07_2 : 344 (344)_x000D_
23 / 08_2 : 400 (400)_x000D_
_x000D_
  TOTAL   : ( 10.339 )</t>
        </r>
      </text>
    </comment>
    <comment ref="AH168" authorId="0" shapeId="0" xr:uid="{D7535B17-FD22-490F-9AC0-C7979397EB2F}">
      <text>
        <r>
          <rPr>
            <sz val="10"/>
            <color indexed="81"/>
            <rFont val="Lucida Console"/>
            <family val="3"/>
          </rPr>
          <t>Última movimentação no estoque em 08/2023 quantidade 400.</t>
        </r>
      </text>
    </comment>
    <comment ref="X169" authorId="0" shapeId="0" xr:uid="{874D926A-F6DC-4B29-9251-815B44B7778A}">
      <text>
        <r>
          <rPr>
            <sz val="10"/>
            <color indexed="81"/>
            <rFont val="Lucida Console"/>
            <family val="3"/>
          </rPr>
          <t>01.01.1901</t>
        </r>
      </text>
    </comment>
    <comment ref="AE169" authorId="0" shapeId="0" xr:uid="{01B3325F-4FF4-41A6-8373-985161771E4D}">
      <text>
        <r>
          <rPr>
            <sz val="10"/>
            <color indexed="81"/>
            <rFont val="Courier New"/>
            <family val="3"/>
          </rPr>
          <t>_x000D_
    DESCRIÇÃO DO CÁLCULO_x000D_
Código    : 11.509_x000D_
Corte     : _x000D_
-----------------------------_x000D_
Pendente  : _x000D_
22 / 03_2 :  (corte = 273)_x000D_
22 / 04_2 :  (corte = 231)_x000D_
22 / 05_2 :  (corte = 216)_x000D_
22 / 06_2 :  (corte = 236)_x000D_
22 / 07_2 :  (corte = 282)_x000D_
22 / 08_2 :  (corte = 298)_x000D_
22 / 09_2 :  (corte = 267)_x000D_
22 / 10_2 :  (corte = 352)_x000D_
22 / 11_2 :  (corte = 334)_x000D_
22 / 12_2 :  (corte = 210)_x000D_
23 / 01_2 :  (corte = 255)_x000D_
23 / 02_2 :  (corte = 331)_x000D_
23 / 03_2 :  (corte = 5318)_x000D_
23 / 04_2 :  (corte = 274)_x000D_
23 / 05_2 :  (corte = 352)_x000D_
23 / 06_2 :  (corte = 338)_x000D_
23 / 07_2 :  (corte = 291)_x000D_
23 / 08_2 :  (corte = 326)_x000D_
_x000D_
    TOTAL : (  )_x000D_
  DIVISOR : 18_x000D_
    MÉDIA : ,00_x000D_
-----------------------------_x000D_
   Valores Desconsiderados_x000D_
-----------------------------_x000D_
22 / 03_2 : 273 (273)_x000D_
22 / 04_2 : 231 (231)_x000D_
22 / 05_2 : 216 (216)_x000D_
22 / 06_2 : 236 (236)_x000D_
22 / 07_2 : 282 (282)_x000D_
22 / 08_2 : 298 (298)_x000D_
22 / 09_2 : 267 (267)_x000D_
22 / 10_2 : 352 (352)_x000D_
22 / 11_2 : 334 (334)_x000D_
22 / 12_2 : 210 (210)_x000D_
23 / 01_2 : 255 (255)_x000D_
23 / 02_2 : 331 (331)_x000D_
23 / 03_2 : 5.318 (5.318)_x000D_
23 / 04_2 : 274 (274)_x000D_
23 / 05_2 : 352 (352)_x000D_
23 / 06_2 : 338 (338)_x000D_
23 / 07_2 : 291 (291)_x000D_
23 / 08_2 : 326 (326)_x000D_
_x000D_
  TOTAL   : ( 10.184 )</t>
        </r>
      </text>
    </comment>
    <comment ref="AH169" authorId="0" shapeId="0" xr:uid="{37858CDD-B49B-49C0-AA31-DD1D7BC67C2E}">
      <text>
        <r>
          <rPr>
            <sz val="10"/>
            <color indexed="81"/>
            <rFont val="Lucida Console"/>
            <family val="3"/>
          </rPr>
          <t>Última movimentação no estoque em 08/2023 quantidade 326.</t>
        </r>
      </text>
    </comment>
    <comment ref="X170" authorId="0" shapeId="0" xr:uid="{23C863BC-6B4A-4437-AE71-40609D6ADA95}">
      <text>
        <r>
          <rPr>
            <sz val="10"/>
            <color indexed="81"/>
            <rFont val="Lucida Console"/>
            <family val="3"/>
          </rPr>
          <t>01.01.1901</t>
        </r>
      </text>
    </comment>
    <comment ref="AE170" authorId="0" shapeId="0" xr:uid="{B6D04B00-468F-4DF4-A067-8AE2C4A002EB}">
      <text>
        <r>
          <rPr>
            <sz val="10"/>
            <color indexed="81"/>
            <rFont val="Courier New"/>
            <family val="3"/>
          </rPr>
          <t>_x000D_
    DESCRIÇÃO DO CÁLCULO_x000D_
Código    : 70.967_x000D_
Corte     : _x000D_
-----------------------------_x000D_
Pendente  : _x000D_
22 / 03_2 :  (corte = 1)_x000D_
22 / 04_2 : _x000D_
22 / 05_2 :  (corte = 3)_x000D_
22 / 06_2 :  (corte = 5)_x000D_
22 / 07_2 :  (corte = 1)_x000D_
22 / 08_2 :  (corte = 1)_x000D_
22 / 09_2 :  (corte = 2)_x000D_
22 / 10_2 : _x000D_
22 / 11_2 : _x000D_
22 / 12_2 : _x000D_
23 / 01_2 : _x000D_
23 / 02_2 :  (corte = 21)_x000D_
23 / 03_2 :  (corte = 7)_x000D_
23 / 04_2 :  (corte = 35)_x000D_
23 / 05_2 : _x000D_
23 / 06_2 : _x000D_
23 / 07_2 : _x000D_
23 / 08_2 : _x000D_
_x000D_
    TOTAL : (  )_x000D_
  DIVISOR : 18_x000D_
    MÉDIA : ,00_x000D_
-----------------------------_x000D_
   Valores Desconsiderados_x000D_
-----------------------------_x000D_
22 / 03_2 : 1 (1)_x000D_
22 / 05_2 : 3 (3)_x000D_
22 / 06_2 : 5 (5)_x000D_
22 / 07_2 : 1 (1)_x000D_
22 / 08_2 : 1 (1)_x000D_
22 / 09_2 : 2 (2)_x000D_
23 / 02_2 : 21 (21)_x000D_
23 / 03_2 : 7 (7)_x000D_
23 / 04_2 : 35 (35)_x000D_
_x000D_
  TOTAL   : ( 76 )</t>
        </r>
      </text>
    </comment>
    <comment ref="AH170" authorId="0" shapeId="0" xr:uid="{5D7BD34A-9866-4911-B024-308FD3502EC8}">
      <text>
        <r>
          <rPr>
            <sz val="10"/>
            <color indexed="81"/>
            <rFont val="Lucida Console"/>
            <family val="3"/>
          </rPr>
          <t>Última movimentação no estoque em 04/2023 quantidade 35.</t>
        </r>
      </text>
    </comment>
    <comment ref="X171" authorId="0" shapeId="0" xr:uid="{F2CAAE94-058B-4952-9745-0C16300755BC}">
      <text>
        <r>
          <rPr>
            <sz val="10"/>
            <color indexed="81"/>
            <rFont val="Lucida Console"/>
            <family val="3"/>
          </rPr>
          <t>01.01.1901</t>
        </r>
      </text>
    </comment>
    <comment ref="AE171" authorId="0" shapeId="0" xr:uid="{BF33C8A9-E1BD-4E47-B953-58AD7E6DCD30}">
      <text>
        <r>
          <rPr>
            <sz val="10"/>
            <color indexed="81"/>
            <rFont val="Courier New"/>
            <family val="3"/>
          </rPr>
          <t>_x000D_
    DESCRIÇÃO DO CÁLCULO_x000D_
Código    : 24.500_x000D_
Corte     : _x000D_
-----------------------------_x000D_
Pendente  : 39_x000D_
22 / 03_2 :  (corte = 29)_x000D_
22 / 04_2 :  (corte = 35)_x000D_
22 / 05_2 :  (corte = 74)_x000D_
22 / 06_2 :  (corte = 18)_x000D_
22 / 07_2 :  (corte = 21)_x000D_
22 / 08_2 :  (corte = 43)_x000D_
22 / 09_2 :  (corte = 243)_x000D_
22 / 10_2 :  (corte = 3)_x000D_
22 / 11_2 : _x000D_
22 / 12_2 : _x000D_
23 / 01_2 : _x000D_
23 / 02_2 :  (corte = 60)_x000D_
23 / 03_2 :  (corte = 54)_x000D_
23 / 04_2 :  (corte = 74)_x000D_
23 / 05_2 :  (corte = 55)_x000D_
23 / 06_2 : _x000D_
23 / 07_2 :  (corte = 50)_x000D_
23 / 08_2 : _x000D_
_x000D_
    TOTAL : ( 39 )_x000D_
  DIVISOR : 18_x000D_
    MÉDIA : 2,17_x000D_
-----------------------------_x000D_
   Valores Desconsiderados_x000D_
-----------------------------_x000D_
22 / 03_2 : 29 (29)_x000D_
22 / 04_2 : 35 (35)_x000D_
22 / 05_2 : 74 (74)_x000D_
22 / 06_2 : 18 (18)_x000D_
22 / 07_2 : 21 (21)_x000D_
22 / 08_2 : 43 (43)_x000D_
22 / 09_2 : 243 (243)_x000D_
22 / 10_2 : 3 (3)_x000D_
23 / 02_2 : 60 (60)_x000D_
23 / 03_2 : 54 (54)_x000D_
23 / 04_2 : 74 (74)_x000D_
23 / 05_2 : 55 (55)_x000D_
23 / 07_2 : 50 (50)_x000D_
_x000D_
  TOTAL   : ( 759 )</t>
        </r>
      </text>
    </comment>
    <comment ref="AH171" authorId="0" shapeId="0" xr:uid="{B00113D5-F4D8-4426-9BA6-F504329C0DBB}">
      <text>
        <r>
          <rPr>
            <sz val="10"/>
            <color indexed="81"/>
            <rFont val="Lucida Console"/>
            <family val="3"/>
          </rPr>
          <t>Última movimentação no estoque em 07/2023 quantidade 50.</t>
        </r>
      </text>
    </comment>
    <comment ref="X172" authorId="0" shapeId="0" xr:uid="{B2BD0F7D-6C2C-4040-8745-4E8069D1CE4A}">
      <text>
        <r>
          <rPr>
            <sz val="10"/>
            <color indexed="81"/>
            <rFont val="Lucida Console"/>
            <family val="3"/>
          </rPr>
          <t>01.01.1901</t>
        </r>
      </text>
    </comment>
    <comment ref="AE172" authorId="0" shapeId="0" xr:uid="{95C37072-0BD2-465C-BC85-D7C7BC49EF21}">
      <text>
        <r>
          <rPr>
            <sz val="10"/>
            <color indexed="81"/>
            <rFont val="Courier New"/>
            <family val="3"/>
          </rPr>
          <t>_x000D_
    DESCRIÇÃO DO CÁLCULO_x000D_
Código    : 64.607_x000D_
Corte     : _x000D_
-----------------------------_x000D_
Pendente  : 4_x000D_
22 / 03_2 : _x000D_
22 / 04_2 :  (corte = 160)_x000D_
22 / 05_2 :  (corte = 161)_x000D_
22 / 06_2 : _x000D_
22 / 07_2 :  (corte = 157)_x000D_
22 / 08_2 :  (corte = 189)_x000D_
22 / 09_2 : _x000D_
22 / 10_2 : _x000D_
22 / 11_2 :  (corte = 190)_x000D_
22 / 12_2 : _x000D_
23 / 01_2 : _x000D_
23 / 02_2 : _x000D_
23 / 03_2 :  (corte = 20)_x000D_
23 / 04_2 :  (corte = 150)_x000D_
23 / 05_2 : _x000D_
23 / 06_2 : _x000D_
23 / 07_2 :  (corte = 150)_x000D_
23 / 08_2 : _x000D_
_x000D_
    TOTAL : ( 4 )_x000D_
  DIVISOR : 18_x000D_
    MÉDIA : ,22_x000D_
-----------------------------_x000D_
   Valores Desconsiderados_x000D_
-----------------------------_x000D_
22 / 04_2 : 160 (160)_x000D_
22 / 05_2 : 161 (161)_x000D_
22 / 07_2 : 157 (157)_x000D_
22 / 08_2 : 189 (189)_x000D_
22 / 11_2 : 190 (190)_x000D_
23 / 03_2 : 20 (20)_x000D_
23 / 04_2 : 150 (150)_x000D_
23 / 07_2 : 150 (150)_x000D_
_x000D_
  TOTAL   : ( 1.177 )</t>
        </r>
      </text>
    </comment>
    <comment ref="AH172" authorId="0" shapeId="0" xr:uid="{613710EA-8231-46A7-A228-58195479983A}">
      <text>
        <r>
          <rPr>
            <sz val="10"/>
            <color indexed="81"/>
            <rFont val="Lucida Console"/>
            <family val="3"/>
          </rPr>
          <t>Última movimentação no estoque em 07/2023 quantidade 150.</t>
        </r>
      </text>
    </comment>
    <comment ref="X173" authorId="0" shapeId="0" xr:uid="{7165E8BD-CDE2-4E9D-8EC0-C32FBB74BED8}">
      <text>
        <r>
          <rPr>
            <sz val="10"/>
            <color indexed="81"/>
            <rFont val="Lucida Console"/>
            <family val="3"/>
          </rPr>
          <t>01.01.1901</t>
        </r>
      </text>
    </comment>
    <comment ref="AE173" authorId="0" shapeId="0" xr:uid="{062CFAEA-4C0C-4F10-BCD1-2F11106E49D1}">
      <text>
        <r>
          <rPr>
            <sz val="10"/>
            <color indexed="81"/>
            <rFont val="Courier New"/>
            <family val="3"/>
          </rPr>
          <t>_x000D_
    DESCRIÇÃO DO CÁLCULO_x000D_
Código    : 64.609_x000D_
Corte     : _x000D_
-----------------------------_x000D_
Pendente  : _x000D_
22 / 03_2 : _x000D_
22 / 04_2 :  (corte = 35)_x000D_
22 / 05_2 :  (corte = 25)_x000D_
22 / 06_2 : _x000D_
22 / 07_2 :  (corte = 30)_x000D_
22 / 08_2 :  (corte = 40)_x000D_
22 / 09_2 :  (corte = 30)_x000D_
22 / 10_2 :  (corte = 16)_x000D_
22 / 11_2 :  (corte = 55)_x000D_
22 / 12_2 :  (corte = 20)_x000D_
23 / 01_2 :  (corte = 45)_x000D_
23 / 02_2 : _x000D_
23 / 03_2 :  (corte = 50)_x000D_
23 / 04_2 : _x000D_
23 / 05_2 : _x000D_
23 / 06_2 :  (corte = 100)_x000D_
23 / 07_2 : _x000D_
23 / 08_2 : _x000D_
_x000D_
    TOTAL : (  )_x000D_
  DIVISOR : 18_x000D_
    MÉDIA : ,00_x000D_
-----------------------------_x000D_
   Valores Desconsiderados_x000D_
-----------------------------_x000D_
22 / 04_2 : 35 (35)_x000D_
22 / 05_2 : 25 (25)_x000D_
22 / 07_2 : 30 (30)_x000D_
22 / 08_2 : 40 (40)_x000D_
22 / 09_2 : 30 (30)_x000D_
22 / 10_2 : 16 (16)_x000D_
22 / 11_2 : 55 (55)_x000D_
22 / 12_2 : 20 (20)_x000D_
23 / 01_2 : 45 (45)_x000D_
23 / 03_2 : 50 (50)_x000D_
23 / 06_2 : 100 (100)_x000D_
_x000D_
  TOTAL   : ( 446 )</t>
        </r>
      </text>
    </comment>
    <comment ref="AH173" authorId="0" shapeId="0" xr:uid="{188C9A29-D18B-4DBF-A4D9-20EB0D29F716}">
      <text>
        <r>
          <rPr>
            <sz val="10"/>
            <color indexed="81"/>
            <rFont val="Lucida Console"/>
            <family val="3"/>
          </rPr>
          <t>Última movimentação no estoque em 06/2023 quantidade 100.</t>
        </r>
      </text>
    </comment>
    <comment ref="X174" authorId="0" shapeId="0" xr:uid="{8444AB44-22E2-4429-88AE-2D5C80570BF3}">
      <text>
        <r>
          <rPr>
            <sz val="10"/>
            <color indexed="81"/>
            <rFont val="Lucida Console"/>
            <family val="3"/>
          </rPr>
          <t>01.01.1901</t>
        </r>
      </text>
    </comment>
    <comment ref="AE174" authorId="0" shapeId="0" xr:uid="{8FAE3CD3-485D-4D8E-B511-46CEE5EB6E10}">
      <text>
        <r>
          <rPr>
            <sz val="10"/>
            <color indexed="81"/>
            <rFont val="Courier New"/>
            <family val="3"/>
          </rPr>
          <t>_x000D_
    DESCRIÇÃO DO CÁLCULO_x000D_
Código    : 59.018_x000D_
Corte     : _x000D_
-----------------------------_x000D_
Pendente  : _x000D_
22 / 03_2 : _x000D_
22 / 04_2 :  (corte = 5)_x000D_
22 / 05_2 :  (corte = 16)_x000D_
22 / 06_2 : _x000D_
22 / 07_2 : _x000D_
22 / 08_2 :  (corte = 43)_x000D_
22 / 09_2 :  (corte = 17)_x000D_
22 / 10_2 :  (corte = 10)_x000D_
22 / 11_2 :  (corte = 5)_x000D_
22 / 12_2 :  (corte = 4)_x000D_
23 / 01_2 :  (corte = 2)_x000D_
23 / 02_2 :  (corte = 7)_x000D_
23 / 03_2 : _x000D_
23 / 04_2 : _x000D_
23 / 05_2 :  (corte = 40)_x000D_
23 / 06_2 :  (corte = 100)_x000D_
23 / 07_2 : _x000D_
23 / 08_2 : _x000D_
_x000D_
    TOTAL : (  )_x000D_
  DIVISOR : 18_x000D_
    MÉDIA : ,00_x000D_
-----------------------------_x000D_
   Valores Desconsiderados_x000D_
-----------------------------_x000D_
22 / 04_2 : 5 (5)_x000D_
22 / 05_2 : 16 (16)_x000D_
22 / 08_2 : 43 (43)_x000D_
22 / 09_2 : 17 (17)_x000D_
22 / 10_2 : 10 (10)_x000D_
22 / 11_2 : 5 (5)_x000D_
22 / 12_2 : 4 (4)_x000D_
23 / 01_2 : 2 (2)_x000D_
23 / 02_2 : 7 (7)_x000D_
23 / 05_2 : 40 (40)_x000D_
23 / 06_2 : 100 (100)_x000D_
_x000D_
  TOTAL   : ( 249 )</t>
        </r>
      </text>
    </comment>
    <comment ref="AH174" authorId="0" shapeId="0" xr:uid="{79745A1A-0239-4629-9485-C9A69B7D9D93}">
      <text>
        <r>
          <rPr>
            <sz val="10"/>
            <color indexed="81"/>
            <rFont val="Lucida Console"/>
            <family val="3"/>
          </rPr>
          <t>Última movimentação no estoque em 06/2023 quantidade 100.</t>
        </r>
      </text>
    </comment>
    <comment ref="X175" authorId="0" shapeId="0" xr:uid="{913A6E47-2461-47E8-906E-5621C764E2F9}">
      <text>
        <r>
          <rPr>
            <sz val="10"/>
            <color indexed="81"/>
            <rFont val="Lucida Console"/>
            <family val="3"/>
          </rPr>
          <t>01.01.1901</t>
        </r>
      </text>
    </comment>
    <comment ref="AE175" authorId="0" shapeId="0" xr:uid="{1B53DF17-A30C-489D-8931-D8DE2D50C171}">
      <text>
        <r>
          <rPr>
            <sz val="10"/>
            <color indexed="81"/>
            <rFont val="Courier New"/>
            <family val="3"/>
          </rPr>
          <t>_x000D_
    DESCRIÇÃO DO CÁLCULO_x000D_
Código    : 61.046_x000D_
Corte     : _x000D_
-----------------------------_x000D_
Pendente  : _x000D_
22 / 03_2 :  (corte = 1)_x000D_
22 / 04_2 :  (corte = 1)_x000D_
22 / 05_2 :  (corte = 1)_x000D_
22 / 06_2 :  (corte = 10)_x000D_
22 / 07_2 : _x000D_
22 / 08_2 :  (corte = 2)_x000D_
22 / 09_2 : _x000D_
22 / 10_2 :  (corte = 4)_x000D_
22 / 11_2 :  (corte = 3)_x000D_
22 / 12_2 :  (corte = 1)_x000D_
23 / 01_2 : _x000D_
23 / 02_2 :  (corte = 1)_x000D_
23 / 03_2 :  (corte = 4)_x000D_
23 / 04_2 : _x000D_
23 / 05_2 : _x000D_
23 / 06_2 : _x000D_
23 / 07_2 : _x000D_
23 / 08_2 : _x000D_
_x000D_
    TOTAL : (  )_x000D_
  DIVISOR : 18_x000D_
    MÉDIA : ,00_x000D_
-----------------------------_x000D_
   Valores Desconsiderados_x000D_
-----------------------------_x000D_
22 / 03_2 : 1 (1)_x000D_
22 / 04_2 : 1 (1)_x000D_
22 / 05_2 : 1 (1)_x000D_
22 / 06_2 : 10 (10)_x000D_
22 / 08_2 : 2 (2)_x000D_
22 / 10_2 : 4 (4)_x000D_
22 / 11_2 : 3 (3)_x000D_
22 / 12_2 : 1 (1)_x000D_
23 / 02_2 : 1 (1)_x000D_
23 / 03_2 : 4 (4)_x000D_
_x000D_
  TOTAL   : ( 28 )</t>
        </r>
      </text>
    </comment>
    <comment ref="AH175" authorId="0" shapeId="0" xr:uid="{0FFC8544-86FB-4C17-B94D-A621F704E391}">
      <text>
        <r>
          <rPr>
            <sz val="10"/>
            <color indexed="81"/>
            <rFont val="Lucida Console"/>
            <family val="3"/>
          </rPr>
          <t>Última movimentação no estoque em 03/2023 quantidade 4.</t>
        </r>
      </text>
    </comment>
    <comment ref="X176" authorId="0" shapeId="0" xr:uid="{6B91520C-CD95-48CB-9249-06B492C0F9D8}">
      <text>
        <r>
          <rPr>
            <sz val="10"/>
            <color indexed="81"/>
            <rFont val="Lucida Console"/>
            <family val="3"/>
          </rPr>
          <t>23.07.2010</t>
        </r>
      </text>
    </comment>
    <comment ref="AE176" authorId="0" shapeId="0" xr:uid="{D5C5BC08-5C8B-47CB-B771-70AEE32A15E8}">
      <text>
        <r>
          <rPr>
            <sz val="10"/>
            <color indexed="81"/>
            <rFont val="Courier New"/>
            <family val="3"/>
          </rPr>
          <t>_x000D_
    DESCRIÇÃO DO CÁLCULO_x000D_
Código    : 116.466_x000D_
Corte     : _x000D_
-----------------------------_x000D_
Pendente  : _x000D_
22 / 03_2 :  (corte = 725)_x000D_
22 / 04_2 :  (corte = 200)_x000D_
22 / 05_2 :  (corte = 390)_x000D_
22 / 06_2 :  (corte = 250)_x000D_
22 / 07_2 :  (corte = 200)_x000D_
22 / 08_2 :  (corte = 225)_x000D_
22 / 09_2 :  (corte = 1030)_x000D_
22 / 10_2 :  (corte = 1050)_x000D_
22 / 11_2 :  (corte = 200)_x000D_
22 / 12_2 :  (corte = 200)_x000D_
23 / 01_2 :  (corte = 650)_x000D_
23 / 02_2 :  (corte = 100)_x000D_
23 / 03_2 :  (corte = 250)_x000D_
23 / 04_2 :  (corte = 500)_x000D_
23 / 05_2 : _x000D_
23 / 06_2 :  (corte = 3000)_x000D_
23 / 07_2 :  (corte = 1056)_x000D_
23 / 08_2 :  (corte = 1000)_x000D_
_x000D_
    TOTAL : (  )_x000D_
  DIVISOR : 18_x000D_
    MÉDIA : ,00_x000D_
-----------------------------_x000D_
   Valores Desconsiderados_x000D_
-----------------------------_x000D_
22 / 03_2 : 725 (725)_x000D_
22 / 04_2 : 200 (200)_x000D_
22 / 05_2 : 390 (390)_x000D_
22 / 06_2 : 250 (250)_x000D_
22 / 07_2 : 200 (200)_x000D_
22 / 08_2 : 225 (225)_x000D_
22 / 09_2 : 1.030 (1.030)_x000D_
22 / 10_2 : 1.050 (1.050)_x000D_
22 / 11_2 : 200 (200)_x000D_
22 / 12_2 : 200 (200)_x000D_
23 / 01_2 : 650 (650)_x000D_
23 / 02_2 : 100 (100)_x000D_
23 / 03_2 : 250 (250)_x000D_
23 / 04_2 : 500 (500)_x000D_
23 / 06_2 : 3.000 (3.000)_x000D_
23 / 07_2 : 1.056 (1.056)_x000D_
23 / 08_2 : 1.000 (1.000)_x000D_
_x000D_
  TOTAL   : ( 11.026 )</t>
        </r>
      </text>
    </comment>
    <comment ref="AH176" authorId="0" shapeId="0" xr:uid="{FF81AA33-2F33-4203-8C02-047701E744D8}">
      <text>
        <r>
          <rPr>
            <sz val="10"/>
            <color indexed="81"/>
            <rFont val="Lucida Console"/>
            <family val="3"/>
          </rPr>
          <t>Última movimentação no estoque em 08/2023 quantidade 1.000.</t>
        </r>
      </text>
    </comment>
    <comment ref="X177" authorId="0" shapeId="0" xr:uid="{FB4F3D66-1398-44BA-B268-2441DEDD3898}">
      <text>
        <r>
          <rPr>
            <sz val="10"/>
            <color indexed="81"/>
            <rFont val="Lucida Console"/>
            <family val="3"/>
          </rPr>
          <t>01.01.1901</t>
        </r>
      </text>
    </comment>
    <comment ref="AE177" authorId="0" shapeId="0" xr:uid="{E22C84C7-B5D1-438E-8D4D-F89A0C9904C2}">
      <text>
        <r>
          <rPr>
            <sz val="10"/>
            <color indexed="81"/>
            <rFont val="Courier New"/>
            <family val="3"/>
          </rPr>
          <t>_x000D_
    DESCRIÇÃO DO CÁLCULO_x000D_
Código    : 35.256_x000D_
Corte     : _x000D_
-----------------------------_x000D_
Pendente  : _x000D_
22 / 03_2 : _x000D_
22 / 04_2 :  (corte = 1)_x000D_
22 / 05_2 :  (corte = 1)_x000D_
22 / 06_2 : _x000D_
22 / 07_2 : _x000D_
22 / 08_2 :  (corte = 5)_x000D_
22 / 09_2 :  (corte = 13)_x000D_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04_2 : 1 (1)_x000D_
22 / 05_2 : 1 (1)_x000D_
22 / 08_2 : 5 (5)_x000D_
22 / 09_2 : 13 (13)_x000D_
_x000D_
  TOTAL   : ( 20 )</t>
        </r>
      </text>
    </comment>
    <comment ref="AH177" authorId="0" shapeId="0" xr:uid="{347218F2-D939-4C3E-96DA-2B9200AC0B99}">
      <text>
        <r>
          <rPr>
            <sz val="10"/>
            <color indexed="81"/>
            <rFont val="Lucida Console"/>
            <family val="3"/>
          </rPr>
          <t>Última movimentação no estoque em 09/2022 quantidade 13.</t>
        </r>
      </text>
    </comment>
    <comment ref="X178" authorId="0" shapeId="0" xr:uid="{9E211D65-36B9-4A5A-A79C-FD492EA9193B}">
      <text>
        <r>
          <rPr>
            <sz val="10"/>
            <color indexed="81"/>
            <rFont val="Lucida Console"/>
            <family val="3"/>
          </rPr>
          <t>24.06.2014</t>
        </r>
      </text>
    </comment>
    <comment ref="AE178" authorId="0" shapeId="0" xr:uid="{14B5F38B-5BE4-4EE5-9982-FEBD0BE1CF0C}">
      <text>
        <r>
          <rPr>
            <sz val="10"/>
            <color indexed="81"/>
            <rFont val="Courier New"/>
            <family val="3"/>
          </rPr>
          <t>_x000D_
    DESCRIÇÃO DO CÁLCULO_x000D_
Código    : 128.229_x000D_
Corte     : _x000D_
-----------------------------_x000D_
Pendente  : _x000D_
22 / 03_2 :  (corte = 2)_x000D_
22 / 04_2 : _x000D_
22 / 05_2 : _x000D_
22 / 06_2 : _x000D_
22 / 07_2 :  (corte = 3)_x000D_
22 / 08_2 : _x000D_
22 / 09_2 :  (corte = 2)_x000D_
22 / 10_2 :  (corte = 2)_x000D_
22 / 11_2 :  (corte = 3)_x000D_
22 / 12_2 :  (corte = 2)_x000D_
23 / 01_2 :  (corte = 2)_x000D_
23 / 02_2 :  (corte = 4)_x000D_
23 / 03_2 :  (corte = 1)_x000D_
23 / 04_2 :  (corte = 5)_x000D_
23 / 05_2 : _x000D_
23 / 06_2 : _x000D_
23 / 07_2 : _x000D_
23 / 08_2 : _x000D_
_x000D_
    TOTAL : (  )_x000D_
  DIVISOR : 18_x000D_
    MÉDIA : ,00_x000D_
-----------------------------_x000D_
   Valores Desconsiderados_x000D_
-----------------------------_x000D_
22 / 03_2 : 2 (2)_x000D_
22 / 07_2 : 3 (3)_x000D_
22 / 09_2 : 2 (2)_x000D_
22 / 10_2 : 2 (2)_x000D_
22 / 11_2 : 3 (3)_x000D_
22 / 12_2 : 2 (2)_x000D_
23 / 01_2 : 2 (2)_x000D_
23 / 02_2 : 4 (4)_x000D_
23 / 03_2 : 1 (1)_x000D_
23 / 04_2 : 5 (5)_x000D_
_x000D_
  TOTAL   : ( 26 )</t>
        </r>
      </text>
    </comment>
    <comment ref="AH178" authorId="0" shapeId="0" xr:uid="{673E092A-46F7-4821-869A-03D7CC6F0CD2}">
      <text>
        <r>
          <rPr>
            <sz val="10"/>
            <color indexed="81"/>
            <rFont val="Lucida Console"/>
            <family val="3"/>
          </rPr>
          <t>Última movimentação no estoque em 04/2023 quantidade 5.</t>
        </r>
      </text>
    </comment>
    <comment ref="X179" authorId="0" shapeId="0" xr:uid="{AFCAFB01-C469-4DAE-ABE1-BDDF1393AC6D}">
      <text>
        <r>
          <rPr>
            <sz val="10"/>
            <color indexed="81"/>
            <rFont val="Lucida Console"/>
            <family val="3"/>
          </rPr>
          <t>11.02.2004</t>
        </r>
      </text>
    </comment>
    <comment ref="AE179" authorId="0" shapeId="0" xr:uid="{E41BCCC7-2560-489D-B569-35112CBBB4BD}">
      <text>
        <r>
          <rPr>
            <sz val="10"/>
            <color indexed="81"/>
            <rFont val="Courier New"/>
            <family val="3"/>
          </rPr>
          <t>_x000D_
    DESCRIÇÃO DO CÁLCULO_x000D_
Código    : 77.110_x000D_
Corte     : _x000D_
-----------------------------_x000D_
Pendente  : _x000D_
22 / 03_2 : _x000D_
22 / 04_2 : _x000D_
22 / 05_2 : _x000D_
22 / 06_2 :  (corte = 2)_x000D_
22 / 07_2 : _x000D_
22 / 08_2 : _x000D_
22 / 09_2 : _x000D_
22 / 10_2 : _x000D_
22 / 11_2 : _x000D_
22 / 12_2 : _x000D_
23 / 01_2 : _x000D_
23 / 02_2 :  (corte = 6)_x000D_
23 / 03_2 :  (corte = 4)_x000D_
23 / 04_2 :  (corte = 12)_x000D_
23 / 05_2 : _x000D_
23 / 06_2 : _x000D_
23 / 07_2 : _x000D_
23 / 08_2 : _x000D_
_x000D_
    TOTAL : (  )_x000D_
  DIVISOR : 18_x000D_
    MÉDIA : ,00_x000D_
-----------------------------_x000D_
   Valores Desconsiderados_x000D_
-----------------------------_x000D_
22 / 06_2 : 2 (2)_x000D_
23 / 02_2 : 6 (6)_x000D_
23 / 03_2 : 4 (4)_x000D_
23 / 04_2 : 12 (12)_x000D_
_x000D_
  TOTAL   : ( 24 )</t>
        </r>
      </text>
    </comment>
    <comment ref="AH179" authorId="0" shapeId="0" xr:uid="{966712B6-380A-437C-9C0C-9B9225999CB9}">
      <text>
        <r>
          <rPr>
            <sz val="10"/>
            <color indexed="81"/>
            <rFont val="Lucida Console"/>
            <family val="3"/>
          </rPr>
          <t>Última movimentação no estoque em 04/2023 quantidade 12.</t>
        </r>
      </text>
    </comment>
    <comment ref="X180" authorId="0" shapeId="0" xr:uid="{0AA17C6C-BD9F-48BA-934B-8BD020316651}">
      <text>
        <r>
          <rPr>
            <sz val="10"/>
            <color indexed="81"/>
            <rFont val="Lucida Console"/>
            <family val="3"/>
          </rPr>
          <t>11.02.2004</t>
        </r>
      </text>
    </comment>
    <comment ref="AE180" authorId="0" shapeId="0" xr:uid="{784D5A25-DE5D-42F5-9A5E-5338C2CF20CC}">
      <text>
        <r>
          <rPr>
            <sz val="10"/>
            <color indexed="81"/>
            <rFont val="Courier New"/>
            <family val="3"/>
          </rPr>
          <t>_x000D_
    DESCRIÇÃO DO CÁLCULO_x000D_
Código    : 77.109_x000D_
Corte     : _x000D_
-----------------------------_x000D_
Pendente  : _x000D_
22 / 03_2 :  (corte = 38)_x000D_
22 / 04_2 :  (corte = 20)_x000D_
22 / 05_2 :  (corte = 5)_x000D_
22 / 06_2 :  (corte = 7)_x000D_
22 / 07_2 :  (corte = 72)_x000D_
22 / 08_2 :  (corte = 20)_x000D_
22 / 09_2 :  (corte = 2)_x000D_
22 / 10_2 :  (corte = 10)_x000D_
22 / 11_2 :  (corte = 5)_x000D_
22 / 12_2 :  (corte = 5)_x000D_
23 / 01_2 :  (corte = 5)_x000D_
23 / 02_2 :  (corte = 16)_x000D_
23 / 03_2 :  (corte = 22)_x000D_
23 / 04_2 :  (corte = 14)_x000D_
23 / 05_2 : _x000D_
23 / 06_2 : _x000D_
23 / 07_2 :  (corte = 50)_x000D_
23 / 08_2 : _x000D_
_x000D_
    TOTAL : (  )_x000D_
  DIVISOR : 18_x000D_
    MÉDIA : ,00_x000D_
-----------------------------_x000D_
   Valores Desconsiderados_x000D_
-----------------------------_x000D_
22 / 03_2 : 38 (38)_x000D_
22 / 04_2 : 20 (20)_x000D_
22 / 05_2 : 5 (5)_x000D_
22 / 06_2 : 7 (7)_x000D_
22 / 07_2 : 72 (72)_x000D_
22 / 08_2 : 20 (20)_x000D_
22 / 09_2 : 2 (2)_x000D_
22 / 10_2 : 10 (10)_x000D_
22 / 11_2 : 5 (5)_x000D_
22 / 12_2 : 5 (5)_x000D_
23 / 01_2 : 5 (5)_x000D_
23 / 02_2 : 16 (16)_x000D_
23 / 03_2 : 22 (22)_x000D_
23 / 04_2 : 14 (14)_x000D_
23 / 07_2 : 50 (50)_x000D_
_x000D_
  TOTAL   : ( 291 )</t>
        </r>
      </text>
    </comment>
    <comment ref="AH180" authorId="0" shapeId="0" xr:uid="{881AEA35-47E2-4063-9979-1F6E48F4FFA7}">
      <text>
        <r>
          <rPr>
            <sz val="10"/>
            <color indexed="81"/>
            <rFont val="Lucida Console"/>
            <family val="3"/>
          </rPr>
          <t>Última movimentação no estoque em 07/2023 quantidade 50.</t>
        </r>
      </text>
    </comment>
    <comment ref="X181" authorId="0" shapeId="0" xr:uid="{509C54A6-F5D9-4E00-BD0E-353CDC3DBD2A}">
      <text>
        <r>
          <rPr>
            <sz val="10"/>
            <color indexed="81"/>
            <rFont val="Lucida Console"/>
            <family val="3"/>
          </rPr>
          <t>25.04.2019</t>
        </r>
      </text>
    </comment>
    <comment ref="AE181" authorId="0" shapeId="0" xr:uid="{CB85CC20-7FBF-4840-A443-AE0B3ED88AF3}">
      <text>
        <r>
          <rPr>
            <sz val="10"/>
            <color indexed="81"/>
            <rFont val="Courier New"/>
            <family val="3"/>
          </rPr>
          <t>_x000D_
    DESCRIÇÃO DO CÁLCULO_x000D_
Código    : 136.880_x000D_
Corte     : _x000D_
-----------------------------_x000D_
Pendente  : _x000D_
22 / 03_2 :  (corte = 2)_x000D_
22 / 04_2 : _x000D_
22 / 05_2 : _x000D_
22 / 06_2 :  (corte = 1)_x000D_
22 / 07_2 : _x000D_
22 / 08_2 : _x000D_
22 / 09_2 : _x000D_
22 / 10_2 : _x000D_
22 / 11_2 :  (corte = 10)_x000D_
22 / 12_2 :  (corte = 7)_x000D_
23 / 01_2 : _x000D_
23 / 02_2 :  (corte = 1)_x000D_
23 / 03_2 : _x000D_
23 / 04_2 : _x000D_
23 / 05_2 : _x000D_
23 / 06_2 : _x000D_
23 / 07_2 : _x000D_
23 / 08_2 : _x000D_
_x000D_
    TOTAL : (  )_x000D_
  DIVISOR : 18_x000D_
    MÉDIA : ,00_x000D_
-----------------------------_x000D_
   Valores Desconsiderados_x000D_
-----------------------------_x000D_
22 / 03_2 : 2 (2)_x000D_
22 / 06_2 : 1 (1)_x000D_
22 / 11_2 : 10 (10)_x000D_
22 / 12_2 : 7 (7)_x000D_
23 / 02_2 : 1 (1)_x000D_
_x000D_
  TOTAL   : ( 21 )</t>
        </r>
      </text>
    </comment>
    <comment ref="AH181" authorId="0" shapeId="0" xr:uid="{90A1298D-AB3C-46A0-AACC-810418B2251C}">
      <text>
        <r>
          <rPr>
            <sz val="10"/>
            <color indexed="81"/>
            <rFont val="Lucida Console"/>
            <family val="3"/>
          </rPr>
          <t>Última movimentação no estoque em 02/2023 quantidade 1.</t>
        </r>
      </text>
    </comment>
    <comment ref="X182" authorId="0" shapeId="0" xr:uid="{35BD7681-E170-414F-9E28-C350BB97FF94}">
      <text>
        <r>
          <rPr>
            <sz val="10"/>
            <color indexed="81"/>
            <rFont val="Lucida Console"/>
            <family val="3"/>
          </rPr>
          <t>31.05.2004</t>
        </r>
      </text>
    </comment>
    <comment ref="AE182" authorId="0" shapeId="0" xr:uid="{74CF6277-8ED1-4778-B90D-5E09EFD8B86E}">
      <text>
        <r>
          <rPr>
            <sz val="10"/>
            <color indexed="81"/>
            <rFont val="Courier New"/>
            <family val="3"/>
          </rPr>
          <t>_x000D_
    DESCRIÇÃO DO CÁLCULO_x000D_
Código    : 79.688_x000D_
Corte     : _x000D_
-----------------------------_x000D_
Pendente  : 54_x000D_
22 / 03_2 :  (corte = 1283)_x000D_
22 / 04_2 :  (corte = 935)_x000D_
22 / 05_2 :  (corte = 1420)_x000D_
22 / 06_2 :  (corte = 1076)_x000D_
22 / 07_2 :  (corte = 1101)_x000D_
22 / 08_2 :  (corte = 1375)_x000D_
22 / 09_2 :  (corte = 1066)_x000D_
22 / 10_2 :  (corte = 1082)_x000D_
22 / 11_2 :  (corte = 1360)_x000D_
22 / 12_2 :  (corte = 978)_x000D_
23 / 01_2 :  (corte = 464)_x000D_
23 / 02_2 :  (corte = 1203)_x000D_
23 / 03_2 :  (corte = 2043)_x000D_
23 / 04_2 :  (corte = 1168)_x000D_
23 / 05_2 :  (corte = 1425)_x000D_
23 / 06_2 :  (corte = 1170)_x000D_
23 / 07_2 :  (corte = 1243)_x000D_
23 / 08_2 :  (corte = 1233)_x000D_
_x000D_
    TOTAL : ( 54 )_x000D_
  DIVISOR : 18_x000D_
    MÉDIA : 3,00_x000D_
-----------------------------_x000D_
   Valores Desconsiderados_x000D_
-----------------------------_x000D_
22 / 03_2 : 1.283 (1.283)_x000D_
22 / 04_2 : 935 (935)_x000D_
22 / 05_2 : 1.420 (1.420)_x000D_
22 / 06_2 : 1.076 (1.076)_x000D_
22 / 07_2 : 1.101 (1.101)_x000D_
22 / 08_2 : 1.375 (1.375)_x000D_
22 / 09_2 : 1.066 (1.066)_x000D_
22 / 10_2 : 1.082 (1.082)_x000D_
22 / 11_2 : 1.360 (1.360)_x000D_
22 / 12_2 : 978 (978)_x000D_
23 / 01_2 : 464 (464)_x000D_
23 / 02_2 : 1.203 (1.203)_x000D_
23 / 03_2 : 2.043 (2.043)_x000D_
23 / 04_2 : 1.168 (1.168)_x000D_
23 / 05_2 : 1.425 (1.425)_x000D_
23 / 06_2 : 1.170 (1.170)_x000D_
23 / 07_2 : 1.243 (1.243)_x000D_
23 / 08_2 : 1.233 (1.233)_x000D_
_x000D_
  TOTAL   : ( 21.625 )</t>
        </r>
      </text>
    </comment>
    <comment ref="AH182" authorId="0" shapeId="0" xr:uid="{57229141-F70F-4032-A20C-153084FFFD6E}">
      <text>
        <r>
          <rPr>
            <sz val="10"/>
            <color indexed="81"/>
            <rFont val="Lucida Console"/>
            <family val="3"/>
          </rPr>
          <t>Última movimentação no estoque em 08/2023 quantidade 1.233.</t>
        </r>
      </text>
    </comment>
    <comment ref="X183" authorId="0" shapeId="0" xr:uid="{60F60D41-B858-469F-A7A6-F4BC698D7D22}">
      <text>
        <r>
          <rPr>
            <sz val="10"/>
            <color indexed="81"/>
            <rFont val="Lucida Console"/>
            <family val="3"/>
          </rPr>
          <t>31.05.2004</t>
        </r>
      </text>
    </comment>
    <comment ref="AE183" authorId="0" shapeId="0" xr:uid="{5B22E574-5DD5-4F18-8E92-754ACC0075E2}">
      <text>
        <r>
          <rPr>
            <sz val="10"/>
            <color indexed="81"/>
            <rFont val="Courier New"/>
            <family val="3"/>
          </rPr>
          <t>_x000D_
    DESCRIÇÃO DO CÁLCULO_x000D_
Código    : 79.687_x000D_
Corte     : _x000D_
-----------------------------_x000D_
Pendente  : 54_x000D_
22 / 03_2 :  (corte = 1345)_x000D_
22 / 04_2 :  (corte = 1003)_x000D_
22 / 05_2 :  (corte = 1459)_x000D_
22 / 06_2 :  (corte = 1150)_x000D_
22 / 07_2 :  (corte = 1128)_x000D_
22 / 08_2 :  (corte = 1406)_x000D_
22 / 09_2 :  (corte = 1128)_x000D_
22 / 10_2 :  (corte = 2111)_x000D_
22 / 11_2 :  (corte = 1447)_x000D_
22 / 12_2 :  (corte = 1105)_x000D_
23 / 01_2 :  (corte = 640)_x000D_
23 / 02_2 :  (corte = 1461)_x000D_
23 / 03_2 :  (corte = 2077)_x000D_
23 / 04_2 :  (corte = 1193)_x000D_
23 / 05_2 :  (corte = 1466)_x000D_
23 / 06_2 :  (corte = 1163)_x000D_
23 / 07_2 :  (corte = 1273)_x000D_
23 / 08_2 :  (corte = 1236)_x000D_
_x000D_
    TOTAL : ( 54 )_x000D_
  DIVISOR : 18_x000D_
    MÉDIA : 3,00_x000D_
-----------------------------_x000D_
   Valores Desconsiderados_x000D_
-----------------------------_x000D_
22 / 03_2 : 1.345 (1.345)_x000D_
22 / 04_2 : 1.003 (1.003)_x000D_
22 / 05_2 : 1.459 (1.459)_x000D_
22 / 06_2 : 1.150 (1.150)_x000D_
22 / 07_2 : 1.128 (1.128)_x000D_
22 / 08_2 : 1.406 (1.406)_x000D_
22 / 09_2 : 1.128 (1.128)_x000D_
22 / 10_2 : 2.111 (2.111)_x000D_
22 / 11_2 : 1.447 (1.447)_x000D_
22 / 12_2 : 1.105 (1.105)_x000D_
23 / 01_2 : 640 (640)_x000D_
23 / 02_2 : 1.461 (1.461)_x000D_
23 / 03_2 : 2.077 (2.077)_x000D_
23 / 04_2 : 1.193 (1.193)_x000D_
23 / 05_2 : 1.466 (1.466)_x000D_
23 / 06_2 : 1.163 (1.163)_x000D_
23 / 07_2 : 1.273 (1.273)_x000D_
23 / 08_2 : 1.236 (1.236)_x000D_
_x000D_
  TOTAL   : ( 23.791 )</t>
        </r>
      </text>
    </comment>
    <comment ref="AH183" authorId="0" shapeId="0" xr:uid="{6CA386E1-B7F7-4B57-874D-1C46A60D1A09}">
      <text>
        <r>
          <rPr>
            <sz val="10"/>
            <color indexed="81"/>
            <rFont val="Lucida Console"/>
            <family val="3"/>
          </rPr>
          <t>Última movimentação no estoque em 08/2023 quantidade 1.236.</t>
        </r>
      </text>
    </comment>
    <comment ref="X184" authorId="0" shapeId="0" xr:uid="{F4098BE6-987D-49F9-907F-B1917F4C9ABF}">
      <text>
        <r>
          <rPr>
            <sz val="10"/>
            <color indexed="81"/>
            <rFont val="Lucida Console"/>
            <family val="3"/>
          </rPr>
          <t>23.04.2019</t>
        </r>
      </text>
    </comment>
    <comment ref="AE184" authorId="0" shapeId="0" xr:uid="{04658D8D-5E03-4A25-AABA-1D651029A681}">
      <text>
        <r>
          <rPr>
            <sz val="10"/>
            <color indexed="81"/>
            <rFont val="Courier New"/>
            <family val="3"/>
          </rPr>
          <t>_x000D_
    DESCRIÇÃO DO CÁLCULO_x000D_
Código    : 136.860_x000D_
Corte     : _x000D_
-----------------------------_x000D_
Pendente  : _x000D_
22 / 03_2 : _x000D_
22 / 04_2 : _x000D_
22 / 05_2 : _x000D_
22 / 06_2 : _x000D_
22 / 07_2 : _x000D_
22 / 08_2 : _x000D_
22 / 09_2 : _x000D_
22 / 10_2 : _x000D_
22 / 11_2 : _x000D_
22 / 12_2 :  (corte = 1)_x000D_
23 / 01_2 :  (corte = 1)_x000D_
23 / 02_2 : _x000D_
23 / 03_2 : _x000D_
23 / 04_2 : _x000D_
23 / 05_2 : _x000D_
23 / 06_2 : _x000D_
23 / 07_2 : _x000D_
23 / 08_2 : _x000D_
_x000D_
    TOTAL : (  )_x000D_
  DIVISOR : 18_x000D_
    MÉDIA : ,00_x000D_
-----------------------------_x000D_
   Valores Desconsiderados_x000D_
-----------------------------_x000D_
22 / 12_2 : 1 (1)_x000D_
23 / 01_2 : 1 (1)_x000D_
_x000D_
  TOTAL   : ( 2 )</t>
        </r>
      </text>
    </comment>
    <comment ref="AH184" authorId="0" shapeId="0" xr:uid="{B1435922-628D-4B51-A9ED-B298C3700382}">
      <text>
        <r>
          <rPr>
            <sz val="10"/>
            <color indexed="81"/>
            <rFont val="Lucida Console"/>
            <family val="3"/>
          </rPr>
          <t>Última movimentação no estoque em 01/2023 quantidade 1.</t>
        </r>
      </text>
    </comment>
    <comment ref="X185" authorId="0" shapeId="0" xr:uid="{EB773C68-2A4F-49C3-A067-843B4047192B}">
      <text>
        <r>
          <rPr>
            <sz val="10"/>
            <color indexed="81"/>
            <rFont val="Lucida Console"/>
            <family val="3"/>
          </rPr>
          <t>01.01.1901</t>
        </r>
      </text>
    </comment>
    <comment ref="AE185" authorId="0" shapeId="0" xr:uid="{B1F67276-3201-4959-AC79-209A944020F2}">
      <text>
        <r>
          <rPr>
            <sz val="10"/>
            <color indexed="81"/>
            <rFont val="Courier New"/>
            <family val="3"/>
          </rPr>
          <t>_x000D_
    DESCRIÇÃO DO CÁLCULO_x000D_
Código    : 24.219_x000D_
Corte     : _x000D_
-----------------------------_x000D_
Pendente  : 1_x000D_
22 / 03_2 :  (corte = 26)_x000D_
22 / 04_2 :  (corte = 23)_x000D_
22 / 05_2 :  (corte = 25)_x000D_
22 / 06_2 :  (corte = 19)_x000D_
22 / 07_2 :  (corte = 15)_x000D_
22 / 08_2 :  (corte = 16)_x000D_
22 / 09_2 :  (corte = 20)_x000D_
22 / 10_2 :  (corte = 17)_x000D_
22 / 11_2 :  (corte = 25)_x000D_
22 / 12_2 :  (corte = 9)_x000D_
23 / 01_2 :  (corte = 23)_x000D_
23 / 02_2 :  (corte = 32)_x000D_
23 / 03_2 :  (corte = 43)_x000D_
23 / 04_2 :  (corte = 24)_x000D_
23 / 05_2 :  (corte = 30)_x000D_
23 / 06_2 :  (corte = 25)_x000D_
23 / 07_2 :  (corte = 30)_x000D_
23 / 08_2 :  (corte = 35)_x000D_
_x000D_
    TOTAL : ( 1 )_x000D_
  DIVISOR : 18_x000D_
    MÉDIA : ,06_x000D_
-----------------------------_x000D_
   Valores Desconsiderados_x000D_
-----------------------------_x000D_
22 / 03_2 : 26 (26)_x000D_
22 / 04_2 : 23 (23)_x000D_
22 / 05_2 : 25 (25)_x000D_
22 / 06_2 : 19 (19)_x000D_
22 / 07_2 : 15 (15)_x000D_
22 / 08_2 : 16 (16)_x000D_
22 / 09_2 : 20 (20)_x000D_
22 / 10_2 : 17 (17)_x000D_
22 / 11_2 : 25 (25)_x000D_
22 / 12_2 : 9 (9)_x000D_
23 / 01_2 : 23 (23)_x000D_
23 / 02_2 : 32 (32)_x000D_
23 / 03_2 : 43 (43)_x000D_
23 / 04_2 : 24 (24)_x000D_
23 / 05_2 : 30 (30)_x000D_
23 / 06_2 : 25 (25)_x000D_
23 / 07_2 : 30 (30)_x000D_
23 / 08_2 : 35 (35)_x000D_
_x000D_
  TOTAL   : ( 437 )</t>
        </r>
      </text>
    </comment>
    <comment ref="AH185" authorId="0" shapeId="0" xr:uid="{BF8CFF1B-25F4-4FD5-AF39-0B437CE8D8E7}">
      <text>
        <r>
          <rPr>
            <sz val="10"/>
            <color indexed="81"/>
            <rFont val="Lucida Console"/>
            <family val="3"/>
          </rPr>
          <t>Última movimentação no estoque em 08/2023 quantidade 35.</t>
        </r>
      </text>
    </comment>
    <comment ref="X186" authorId="0" shapeId="0" xr:uid="{BD6A9B4A-3000-4BFA-BFC8-56E2B8480634}">
      <text>
        <r>
          <rPr>
            <sz val="10"/>
            <color indexed="81"/>
            <rFont val="Lucida Console"/>
            <family val="3"/>
          </rPr>
          <t>19.06.2017</t>
        </r>
      </text>
    </comment>
    <comment ref="AE186" authorId="0" shapeId="0" xr:uid="{9B6E4B85-E3E0-4B9D-B3EE-3DAB5EB29B7C}">
      <text>
        <r>
          <rPr>
            <sz val="10"/>
            <color indexed="81"/>
            <rFont val="Courier New"/>
            <family val="3"/>
          </rPr>
          <t>_x000D_
    DESCRIÇÃO DO CÁLCULO_x000D_
Código    : 132.799_x000D_
Corte     : _x000D_
-----------------------------_x000D_
Pendente  : _x000D_
22 / 03_2 : _x000D_
22 / 04_2 :  (corte = 4)_x000D_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04_2 : 4 (4)_x000D_
_x000D_
  TOTAL   : ( 4 )</t>
        </r>
      </text>
    </comment>
    <comment ref="AH186" authorId="0" shapeId="0" xr:uid="{6B7D44AD-D882-4002-9ADE-91533561922F}">
      <text>
        <r>
          <rPr>
            <sz val="10"/>
            <color indexed="81"/>
            <rFont val="Lucida Console"/>
            <family val="3"/>
          </rPr>
          <t>Última movimentação no estoque em 04/2022 quantidade 4.</t>
        </r>
      </text>
    </comment>
    <comment ref="X187" authorId="0" shapeId="0" xr:uid="{89A05AAF-E9A8-475F-9D67-90E8A8C168D1}">
      <text>
        <r>
          <rPr>
            <sz val="10"/>
            <color indexed="81"/>
            <rFont val="Lucida Console"/>
            <family val="3"/>
          </rPr>
          <t>01.01.1901</t>
        </r>
      </text>
    </comment>
    <comment ref="AE187" authorId="0" shapeId="0" xr:uid="{8B009C0D-26FB-4C09-91BD-BB9728672DAE}">
      <text>
        <r>
          <rPr>
            <sz val="10"/>
            <color indexed="81"/>
            <rFont val="Courier New"/>
            <family val="3"/>
          </rPr>
          <t>_x000D_
    DESCRIÇÃO DO CÁLCULO_x000D_
Código    : 12.635_x000D_
Corte     : _x000D_
-----------------------------_x000D_
Pendente  : 80_x000D_
22 / 03_2 :  (corte = 3245)_x000D_
22 / 04_2 :  (corte = 925)_x000D_
22 / 05_2 :  (corte = 1420)_x000D_
22 / 06_2 :  (corte = 1351)_x000D_
22 / 07_2 :  (corte = 1033)_x000D_
22 / 08_2 :  (corte = 1379)_x000D_
22 / 09_2 :  (corte = 1155)_x000D_
22 / 10_2 :  (corte = 1696)_x000D_
22 / 11_2 :  (corte = 1586)_x000D_
22 / 12_2 :  (corte = 970)_x000D_
23 / 01_2 :  (corte = 480)_x000D_
23 / 02_2 :  (corte = 1140)_x000D_
23 / 03_2 :  (corte = 2100)_x000D_
23 / 04_2 :  (corte = 1313)_x000D_
23 / 05_2 :  (corte = 1720)_x000D_
23 / 06_2 :  (corte = 2431)_x000D_
23 / 07_2 :  (corte = 1430)_x000D_
23 / 08_2 :  (corte = 1651)_x000D_
_x000D_
    TOTAL : ( 80 )_x000D_
  DIVISOR : 18_x000D_
    MÉDIA : 4,44_x000D_
-----------------------------_x000D_
   Valores Desconsiderados_x000D_
-----------------------------_x000D_
22 / 03_2 : 3.245 (3.245)_x000D_
22 / 04_2 : 925 (925)_x000D_
22 / 05_2 : 1.420 (1.420)_x000D_
22 / 06_2 : 1.351 (1.351)_x000D_
22 / 07_2 : 1.033 (1.033)_x000D_
22 / 08_2 : 1.379 (1.379)_x000D_
22 / 09_2 : 1.155 (1.155)_x000D_
22 / 10_2 : 1.696 (1.696)_x000D_
22 / 11_2 : 1.586 (1.586)_x000D_
22 / 12_2 : 970 (970)_x000D_
23 / 01_2 : 480 (480)_x000D_
23 / 02_2 : 1.140 (1.140)_x000D_
23 / 03_2 : 2.100 (2.100)_x000D_
23 / 04_2 : 1.313 (1.313)_x000D_
23 / 05_2 : 1.720 (1.720)_x000D_
23 / 06_2 : 2.431 (2.431)_x000D_
23 / 07_2 : 1.430 (1.430)_x000D_
23 / 08_2 : 1.651 (1.651)_x000D_
_x000D_
  TOTAL   : ( 27.025 )</t>
        </r>
      </text>
    </comment>
    <comment ref="AH187" authorId="0" shapeId="0" xr:uid="{CC3EE417-4B81-4711-A0C6-A2BE990679BC}">
      <text>
        <r>
          <rPr>
            <sz val="10"/>
            <color indexed="81"/>
            <rFont val="Lucida Console"/>
            <family val="3"/>
          </rPr>
          <t>Última movimentação no estoque em 08/2023 quantidade 1.651.</t>
        </r>
      </text>
    </comment>
    <comment ref="X188" authorId="0" shapeId="0" xr:uid="{00DA75CB-B606-4958-9826-9E6FEDD67A9A}">
      <text>
        <r>
          <rPr>
            <sz val="10"/>
            <color indexed="81"/>
            <rFont val="Lucida Console"/>
            <family val="3"/>
          </rPr>
          <t>01.01.1901</t>
        </r>
      </text>
    </comment>
    <comment ref="AE188" authorId="0" shapeId="0" xr:uid="{747C2D06-9BA5-4526-B049-8572EE674624}">
      <text>
        <r>
          <rPr>
            <sz val="10"/>
            <color indexed="81"/>
            <rFont val="Courier New"/>
            <family val="3"/>
          </rPr>
          <t>_x000D_
    DESCRIÇÃO DO CÁLCULO_x000D_
Código    : 23.687_x000D_
Corte     : _x000D_
-----------------------------_x000D_
Pendente  : 70_x000D_
22 / 03_2 :  (corte = 1315)_x000D_
22 / 04_2 :  (corte = 1010)_x000D_
22 / 05_2 :  (corte = 1545)_x000D_
22 / 06_2 :  (corte = 1430)_x000D_
22 / 07_2 :  (corte = 1188)_x000D_
22 / 08_2 :  (corte = 2950)_x000D_
22 / 09_2 :  (corte = 1370)_x000D_
22 / 10_2 :  (corte = 3767)_x000D_
22 / 11_2 :  (corte = 1656)_x000D_
22 / 12_2 :  (corte = 910)_x000D_
23 / 01_2 :  (corte = 491)_x000D_
23 / 02_2 :  (corte = 1170)_x000D_
23 / 03_2 :  (corte = 2210)_x000D_
23 / 04_2 :  (corte = 1415)_x000D_
23 / 05_2 :  (corte = 1815)_x000D_
23 / 06_2 :  (corte = 2593)_x000D_
23 / 07_2 :  (corte = 1544)_x000D_
23 / 08_2 :  (corte = 1881)_x000D_
_x000D_
    TOTAL : ( 70 )_x000D_
  DIVISOR : 18_x000D_
    MÉDIA : 3,89_x000D_
-----------------------------_x000D_
   Valores Desconsiderados_x000D_
-----------------------------_x000D_
22 / 03_2 : 1.315 (1.315)_x000D_
22 / 04_2 : 1.010 (1.010)_x000D_
22 / 05_2 : 1.545 (1.545)_x000D_
22 / 06_2 : 1.430 (1.430)_x000D_
22 / 07_2 : 1.188 (1.188)_x000D_
22 / 08_2 : 2.950 (2.950)_x000D_
22 / 09_2 : 1.370 (1.370)_x000D_
22 / 10_2 : 3.767 (3.767)_x000D_
22 / 11_2 : 1.656 (1.656)_x000D_
22 / 12_2 : 910 (910)_x000D_
23 / 01_2 : 491 (491)_x000D_
23 / 02_2 : 1.170 (1.170)_x000D_
23 / 03_2 : 2.210 (2.210)_x000D_
23 / 04_2 : 1.415 (1.415)_x000D_
23 / 05_2 : 1.815 (1.815)_x000D_
23 / 06_2 : 2.593 (2.593)_x000D_
23 / 07_2 : 1.544 (1.544)_x000D_
23 / 08_2 : 1.881 (1.881)_x000D_
_x000D_
  TOTAL   : ( 30.260 )</t>
        </r>
      </text>
    </comment>
    <comment ref="AH188" authorId="0" shapeId="0" xr:uid="{1AAB4C4B-C5AA-4599-BE61-8E306B21FB44}">
      <text>
        <r>
          <rPr>
            <sz val="10"/>
            <color indexed="81"/>
            <rFont val="Lucida Console"/>
            <family val="3"/>
          </rPr>
          <t>Última movimentação no estoque em 08/2023 quantidade 1.881.</t>
        </r>
      </text>
    </comment>
    <comment ref="X189" authorId="0" shapeId="0" xr:uid="{48ACFB5F-D8F4-495B-AA27-852A017CEB35}">
      <text>
        <r>
          <rPr>
            <sz val="10"/>
            <color indexed="81"/>
            <rFont val="Lucida Console"/>
            <family val="3"/>
          </rPr>
          <t>01.01.1901</t>
        </r>
      </text>
    </comment>
    <comment ref="AE189" authorId="0" shapeId="0" xr:uid="{8C1EAD20-D7CF-4DC1-91F5-033F22F37D2D}">
      <text>
        <r>
          <rPr>
            <sz val="10"/>
            <color indexed="81"/>
            <rFont val="Courier New"/>
            <family val="3"/>
          </rPr>
          <t>_x000D_
    DESCRIÇÃO DO CÁLCULO_x000D_
Código    : 12.623_x000D_
Corte     : _x000D_
-----------------------------_x000D_
Pendente  : 1.820_x000D_
22 / 03_2 :  (corte = 4635)_x000D_
22 / 04_2 :  (corte = 2295)_x000D_
22 / 05_2 :  (corte = 2190)_x000D_
22 / 06_2 :  (corte = 2279)_x000D_
22 / 07_2 :  (corte = 2162)_x000D_
22 / 08_2 :  (corte = 2549)_x000D_
22 / 09_2 : _x000D_
22 / 10_2 : _x000D_
22 / 11_2 : _x000D_
22 / 12_2 : _x000D_
23 / 01_2 : _x000D_
23 / 02_2 :  (corte = 720)_x000D_
23 / 03_2 :  (corte = 6115)_x000D_
23 / 04_2 :  (corte = 3319)_x000D_
23 / 05_2 :  (corte = 3625)_x000D_
23 / 06_2 :  (corte = 4632)_x000D_
23 / 07_2 :  (corte = 3238)_x000D_
23 / 08_2 :  (corte = 23574)_x000D_
_x000D_
    TOTAL : ( 1.820 )_x000D_
  DIVISOR : 18_x000D_
    MÉDIA : 101,11_x000D_
-----------------------------_x000D_
   Valores Desconsiderados_x000D_
-----------------------------_x000D_
22 / 03_2 : 4.635 (4.635)_x000D_
22 / 04_2 : 2.295 (2.295)_x000D_
22 / 05_2 : 2.190 (2.190)_x000D_
22 / 06_2 : 2.279 (2.279)_x000D_
22 / 07_2 : 2.162 (2.162)_x000D_
22 / 08_2 : 2.549 (2.549)_x000D_
23 / 02_2 : 720 (720)_x000D_
23 / 03_2 : 6.115 (6.115)_x000D_
23 / 04_2 : 3.319 (3.319)_x000D_
23 / 05_2 : 3.625 (3.625)_x000D_
23 / 06_2 : 4.632 (4.632)_x000D_
23 / 07_2 : 3.238 (3.238)_x000D_
23 / 08_2 : 23.574 (23.574)_x000D_
_x000D_
  TOTAL   : ( 61.333 )</t>
        </r>
      </text>
    </comment>
    <comment ref="AH189" authorId="0" shapeId="0" xr:uid="{E59D9FC2-BD9F-4142-85D8-3F612A77224C}">
      <text>
        <r>
          <rPr>
            <sz val="10"/>
            <color indexed="81"/>
            <rFont val="Lucida Console"/>
            <family val="3"/>
          </rPr>
          <t>Última movimentação no estoque em 08/2023 quantidade 23.574.</t>
        </r>
      </text>
    </comment>
    <comment ref="X190" authorId="0" shapeId="0" xr:uid="{7A895601-B4CD-4D6C-95CE-50F46B09609D}">
      <text>
        <r>
          <rPr>
            <sz val="10"/>
            <color indexed="81"/>
            <rFont val="Lucida Console"/>
            <family val="3"/>
          </rPr>
          <t>01.01.1901</t>
        </r>
      </text>
    </comment>
    <comment ref="AE190" authorId="0" shapeId="0" xr:uid="{2F1EE5C9-EE28-4A9F-8266-74A8F450904C}">
      <text>
        <r>
          <rPr>
            <sz val="10"/>
            <color indexed="81"/>
            <rFont val="Courier New"/>
            <family val="3"/>
          </rPr>
          <t>_x000D_
    DESCRIÇÃO DO CÁLCULO_x000D_
Código    : 23.692_x000D_
Corte     : _x000D_
-----------------------------_x000D_
Pendente  : 40_x000D_
22 / 03_2 :  (corte = 1075)_x000D_
22 / 04_2 :  (corte = 810)_x000D_
22 / 05_2 :  (corte = 1045)_x000D_
22 / 06_2 :  (corte = 1069)_x000D_
22 / 07_2 :  (corte = 868)_x000D_
22 / 08_2 :  (corte = 1130)_x000D_
22 / 09_2 :  (corte = 950)_x000D_
22 / 10_2 :  (corte = 1196)_x000D_
22 / 11_2 :  (corte = 1291)_x000D_
22 / 12_2 :  (corte = 700)_x000D_
23 / 01_2 :  (corte = 365)_x000D_
23 / 02_2 :  (corte = 1080)_x000D_
23 / 03_2 :  (corte = 1885)_x000D_
23 / 04_2 :  (corte = 1155)_x000D_
23 / 05_2 :  (corte = 1536)_x000D_
23 / 06_2 :  (corte = 2340)_x000D_
23 / 07_2 :  (corte = 1231)_x000D_
23 / 08_2 :  (corte = 1351)_x000D_
_x000D_
    TOTAL : ( 40 )_x000D_
  DIVISOR : 18_x000D_
    MÉDIA : 2,22_x000D_
-----------------------------_x000D_
   Valores Desconsiderados_x000D_
-----------------------------_x000D_
22 / 03_2 : 1.075 (1.075)_x000D_
22 / 04_2 : 810 (810)_x000D_
22 / 05_2 : 1.045 (1.045)_x000D_
22 / 06_2 : 1.069 (1.069)_x000D_
22 / 07_2 : 868 (868)_x000D_
22 / 08_2 : 1.130 (1.130)_x000D_
22 / 09_2 : 950 (950)_x000D_
22 / 10_2 : 1.196 (1.196)_x000D_
22 / 11_2 : 1.291 (1.291)_x000D_
22 / 12_2 : 700 (700)_x000D_
23 / 01_2 : 365 (365)_x000D_
23 / 02_2 : 1.080 (1.080)_x000D_
23 / 03_2 : 1.885 (1.885)_x000D_
23 / 04_2 : 1.155 (1.155)_x000D_
23 / 05_2 : 1.536 (1.536)_x000D_
23 / 06_2 : 2.340 (2.340)_x000D_
23 / 07_2 : 1.231 (1.231)_x000D_
23 / 08_2 : 1.351 (1.351)_x000D_
_x000D_
  TOTAL   : ( 21.077 )</t>
        </r>
      </text>
    </comment>
    <comment ref="AH190" authorId="0" shapeId="0" xr:uid="{5AB47F44-1D72-44FB-B3C1-7B72D187D17D}">
      <text>
        <r>
          <rPr>
            <sz val="10"/>
            <color indexed="81"/>
            <rFont val="Lucida Console"/>
            <family val="3"/>
          </rPr>
          <t>Última movimentação no estoque em 08/2023 quantidade 1.351.</t>
        </r>
      </text>
    </comment>
    <comment ref="X191" authorId="0" shapeId="0" xr:uid="{2B0F36A7-85E3-4107-B07F-41600E26F101}">
      <text>
        <r>
          <rPr>
            <sz val="10"/>
            <color indexed="81"/>
            <rFont val="Lucida Console"/>
            <family val="3"/>
          </rPr>
          <t>01.01.1901</t>
        </r>
      </text>
    </comment>
    <comment ref="AE191" authorId="0" shapeId="0" xr:uid="{6C6709E5-9C63-42A4-96BB-AB4E3220947C}">
      <text>
        <r>
          <rPr>
            <sz val="10"/>
            <color indexed="81"/>
            <rFont val="Courier New"/>
            <family val="3"/>
          </rPr>
          <t>_x000D_
    DESCRIÇÃO DO CÁLCULO_x000D_
Código    : 47.447_x000D_
Corte     : _x000D_
-----------------------------_x000D_
Pendente  : 80_x000D_
22 / 03_2 :  (corte = 1195)_x000D_
22 / 04_2 :  (corte = 1030)_x000D_
22 / 05_2 :  (corte = 1295)_x000D_
22 / 06_2 :  (corte = 1285)_x000D_
22 / 07_2 :  (corte = 1028)_x000D_
22 / 08_2 :  (corte = 2795)_x000D_
22 / 09_2 :  (corte = 1131)_x000D_
22 / 10_2 :  (corte = 1381)_x000D_
22 / 11_2 :  (corte = 1521)_x000D_
22 / 12_2 :  (corte = 945)_x000D_
23 / 01_2 :  (corte = 460)_x000D_
23 / 02_2 :  (corte = 1130)_x000D_
23 / 03_2 :  (corte = 2125)_x000D_
23 / 04_2 :  (corte = 1382)_x000D_
23 / 05_2 :  (corte = 1705)_x000D_
23 / 06_2 :  (corte = 2463)_x000D_
23 / 07_2 :  (corte = 1355)_x000D_
23 / 08_2 :  (corte = 1590)_x000D_
_x000D_
    TOTAL : ( 80 )_x000D_
  DIVISOR : 18_x000D_
    MÉDIA : 4,44_x000D_
-----------------------------_x000D_
   Valores Desconsiderados_x000D_
-----------------------------_x000D_
22 / 03_2 : 1.195 (1.195)_x000D_
22 / 04_2 : 1.030 (1.030)_x000D_
22 / 05_2 : 1.295 (1.295)_x000D_
22 / 06_2 : 1.285 (1.285)_x000D_
22 / 07_2 : 1.028 (1.028)_x000D_
22 / 08_2 : 2.795 (2.795)_x000D_
22 / 09_2 : 1.131 (1.131)_x000D_
22 / 10_2 : 1.381 (1.381)_x000D_
22 / 11_2 : 1.521 (1.521)_x000D_
22 / 12_2 : 945 (945)_x000D_
23 / 01_2 : 460 (460)_x000D_
23 / 02_2 : 1.130 (1.130)_x000D_
23 / 03_2 : 2.125 (2.125)_x000D_
23 / 04_2 : 1.382 (1.382)_x000D_
23 / 05_2 : 1.705 (1.705)_x000D_
23 / 06_2 : 2.463 (2.463)_x000D_
23 / 07_2 : 1.355 (1.355)_x000D_
23 / 08_2 : 1.590 (1.590)_x000D_
_x000D_
  TOTAL   : ( 25.816 )</t>
        </r>
      </text>
    </comment>
    <comment ref="AH191" authorId="0" shapeId="0" xr:uid="{9EF99344-EC21-40E7-B11C-E29970717155}">
      <text>
        <r>
          <rPr>
            <sz val="10"/>
            <color indexed="81"/>
            <rFont val="Lucida Console"/>
            <family val="3"/>
          </rPr>
          <t>Última movimentação no estoque em 08/2023 quantidade 1.590.</t>
        </r>
      </text>
    </comment>
    <comment ref="X192" authorId="0" shapeId="0" xr:uid="{92034FA8-B42E-43EA-BD14-0133A1A7B466}">
      <text>
        <r>
          <rPr>
            <sz val="10"/>
            <color indexed="81"/>
            <rFont val="Lucida Console"/>
            <family val="3"/>
          </rPr>
          <t>05.12.2017</t>
        </r>
      </text>
    </comment>
    <comment ref="AE192" authorId="0" shapeId="0" xr:uid="{7B2F7C1A-918F-4458-8913-0EA50D73E19A}">
      <text>
        <r>
          <rPr>
            <sz val="10"/>
            <color indexed="81"/>
            <rFont val="Courier New"/>
            <family val="3"/>
          </rPr>
          <t>_x000D_
    DESCRIÇÃO DO CÁLCULO_x000D_
Código    : 133.843_x000D_
Corte     : _x000D_
-----------------------------_x000D_
Pendente  : 20_x000D_
22 / 03_2 :  (corte = 1285)_x000D_
22 / 04_2 :  (corte = 1020)_x000D_
22 / 05_2 :  (corte = 1407)_x000D_
22 / 06_2 :  (corte = 1470)_x000D_
22 / 07_2 :  (corte = 1123)_x000D_
22 / 08_2 :  (corte = 1493)_x000D_
22 / 09_2 :  (corte = 1395)_x000D_
22 / 10_2 :  (corte = 1694)_x000D_
22 / 11_2 :  (corte = 1665)_x000D_
22 / 12_2 :  (corte = 1167)_x000D_
23 / 01_2 :  (corte = 655)_x000D_
23 / 02_2 :  (corte = 1260)_x000D_
23 / 03_2 :  (corte = 2310)_x000D_
23 / 04_2 :  (corte = 1267)_x000D_
23 / 05_2 :  (corte = 1770)_x000D_
23 / 06_2 :  (corte = 1703)_x000D_
23 / 07_2 :  (corte = 1498)_x000D_
23 / 08_2 :  (corte = 1797)_x000D_
_x000D_
    TOTAL : ( 20 )_x000D_
  DIVISOR : 18_x000D_
    MÉDIA : 1,11_x000D_
-----------------------------_x000D_
   Valores Desconsiderados_x000D_
-----------------------------_x000D_
22 / 03_2 : 1.285 (1.285)_x000D_
22 / 04_2 : 1.020 (1.020)_x000D_
22 / 05_2 : 1.407 (1.407)_x000D_
22 / 06_2 : 1.470 (1.470)_x000D_
22 / 07_2 : 1.123 (1.123)_x000D_
22 / 08_2 : 1.493 (1.493)_x000D_
22 / 09_2 : 1.395 (1.395)_x000D_
22 / 10_2 : 1.694 (1.694)_x000D_
22 / 11_2 : 1.665 (1.665)_x000D_
22 / 12_2 : 1.167 (1.167)_x000D_
23 / 01_2 : 655 (655)_x000D_
23 / 02_2 : 1.260 (1.260)_x000D_
23 / 03_2 : 2.310 (2.310)_x000D_
23 / 04_2 : 1.267 (1.267)_x000D_
23 / 05_2 : 1.770 (1.770)_x000D_
23 / 06_2 : 1.703 (1.703)_x000D_
23 / 07_2 : 1.498 (1.498)_x000D_
23 / 08_2 : 1.797 (1.797)_x000D_
_x000D_
  TOTAL   : ( 25.979 )</t>
        </r>
      </text>
    </comment>
    <comment ref="AH192" authorId="0" shapeId="0" xr:uid="{A49182A9-641E-400E-830D-DE90CAFA4AD9}">
      <text>
        <r>
          <rPr>
            <sz val="10"/>
            <color indexed="81"/>
            <rFont val="Lucida Console"/>
            <family val="3"/>
          </rPr>
          <t>Última movimentação no estoque em 08/2023 quantidade 1.797.</t>
        </r>
      </text>
    </comment>
    <comment ref="X193" authorId="0" shapeId="0" xr:uid="{AC5AB037-859A-47C0-9E67-6712EBBA210E}">
      <text>
        <r>
          <rPr>
            <sz val="10"/>
            <color indexed="81"/>
            <rFont val="Lucida Console"/>
            <family val="3"/>
          </rPr>
          <t>05.12.2017</t>
        </r>
      </text>
    </comment>
    <comment ref="AE193" authorId="0" shapeId="0" xr:uid="{E8DD6DB7-8E72-4A9D-BCC6-1919AB7EB559}">
      <text>
        <r>
          <rPr>
            <sz val="10"/>
            <color indexed="81"/>
            <rFont val="Courier New"/>
            <family val="3"/>
          </rPr>
          <t>_x000D_
    DESCRIÇÃO DO CÁLCULO_x000D_
Código    : 133.844_x000D_
Corte     : _x000D_
-----------------------------_x000D_
Pendente  : 45_x000D_
22 / 03_2 :  (corte = 1435)_x000D_
22 / 04_2 :  (corte = 1148)_x000D_
22 / 05_2 :  (corte = 1488)_x000D_
22 / 06_2 :  (corte = 1675)_x000D_
22 / 07_2 :  (corte = 1298)_x000D_
22 / 08_2 :  (corte = 1508)_x000D_
22 / 09_2 :  (corte = 1528)_x000D_
22 / 10_2 :  (corte = 1846)_x000D_
22 / 11_2 :  (corte = 1785)_x000D_
22 / 12_2 :  (corte = 1195)_x000D_
23 / 01_2 :  (corte = 700)_x000D_
23 / 02_2 :  (corte = 1290)_x000D_
23 / 03_2 :  (corte = 2515)_x000D_
23 / 04_2 :  (corte = 1322)_x000D_
23 / 05_2 :  (corte = 1775)_x000D_
23 / 06_2 :  (corte = 1853)_x000D_
23 / 07_2 :  (corte = 1583)_x000D_
23 / 08_2 :  (corte = 2032)_x000D_
_x000D_
    TOTAL : ( 45 )_x000D_
  DIVISOR : 18_x000D_
    MÉDIA : 2,50_x000D_
-----------------------------_x000D_
   Valores Desconsiderados_x000D_
-----------------------------_x000D_
22 / 03_2 : 1.435 (1.435)_x000D_
22 / 04_2 : 1.148 (1.148)_x000D_
22 / 05_2 : 1.488 (1.488)_x000D_
22 / 06_2 : 1.675 (1.675)_x000D_
22 / 07_2 : 1.298 (1.298)_x000D_
22 / 08_2 : 1.508 (1.508)_x000D_
22 / 09_2 : 1.528 (1.528)_x000D_
22 / 10_2 : 1.846 (1.846)_x000D_
22 / 11_2 : 1.785 (1.785)_x000D_
22 / 12_2 : 1.195 (1.195)_x000D_
23 / 01_2 : 700 (700)_x000D_
23 / 02_2 : 1.290 (1.290)_x000D_
23 / 03_2 : 2.515 (2.515)_x000D_
23 / 04_2 : 1.322 (1.322)_x000D_
23 / 05_2 : 1.775 (1.775)_x000D_
23 / 06_2 : 1.853 (1.853)_x000D_
23 / 07_2 : 1.583 (1.583)_x000D_
23 / 08_2 : 2.032 (2.032)_x000D_
_x000D_
  TOTAL   : ( 27.976 )</t>
        </r>
      </text>
    </comment>
    <comment ref="AH193" authorId="0" shapeId="0" xr:uid="{B0AAD2C3-AC80-44C5-BCAA-003C6263F736}">
      <text>
        <r>
          <rPr>
            <sz val="10"/>
            <color indexed="81"/>
            <rFont val="Lucida Console"/>
            <family val="3"/>
          </rPr>
          <t>Última movimentação no estoque em 08/2023 quantidade 2.032.</t>
        </r>
      </text>
    </comment>
    <comment ref="X194" authorId="0" shapeId="0" xr:uid="{11F925BC-10A2-4FE9-A944-BC770C631120}">
      <text>
        <r>
          <rPr>
            <sz val="10"/>
            <color indexed="81"/>
            <rFont val="Lucida Console"/>
            <family val="3"/>
          </rPr>
          <t>05.12.2017</t>
        </r>
      </text>
    </comment>
    <comment ref="AE194" authorId="0" shapeId="0" xr:uid="{9437BB28-DCD0-4FE2-8D4C-A0C8EDE3E385}">
      <text>
        <r>
          <rPr>
            <sz val="10"/>
            <color indexed="81"/>
            <rFont val="Courier New"/>
            <family val="3"/>
          </rPr>
          <t>_x000D_
    DESCRIÇÃO DO CÁLCULO_x000D_
Código    : 133.845_x000D_
Corte     : _x000D_
-----------------------------_x000D_
Pendente  : 15_x000D_
22 / 03_2 :  (corte = 1245)_x000D_
22 / 04_2 :  (corte = 1078)_x000D_
22 / 05_2 :  (corte = 1307)_x000D_
22 / 06_2 :  (corte = 1405)_x000D_
22 / 07_2 :  (corte = 1368)_x000D_
22 / 08_2 :  (corte = 1453)_x000D_
22 / 09_2 :  (corte = 1211)_x000D_
22 / 10_2 :  (corte = 1464)_x000D_
22 / 11_2 :  (corte = 1560)_x000D_
22 / 12_2 :  (corte = 1051)_x000D_
23 / 01_2 :  (corte = 620)_x000D_
23 / 02_2 :  (corte = 1185)_x000D_
23 / 03_2 :  (corte = 2325)_x000D_
23 / 04_2 :  (corte = 1242)_x000D_
23 / 05_2 :  (corte = 1700)_x000D_
23 / 06_2 :  (corte = 1663)_x000D_
23 / 07_2 :  (corte = 1385)_x000D_
23 / 08_2 :  (corte = 1656)_x000D_
_x000D_
    TOTAL : ( 15 )_x000D_
  DIVISOR : 18_x000D_
    MÉDIA : ,83_x000D_
-----------------------------_x000D_
   Valores Desconsiderados_x000D_
-----------------------------_x000D_
22 / 03_2 : 1.245 (1.245)_x000D_
22 / 04_2 : 1.078 (1.078)_x000D_
22 / 05_2 : 1.307 (1.307)_x000D_
22 / 06_2 : 1.405 (1.405)_x000D_
22 / 07_2 : 1.368 (1.368)_x000D_
22 / 08_2 : 1.453 (1.453)_x000D_
22 / 09_2 : 1.211 (1.211)_x000D_
22 / 10_2 : 1.464 (1.464)_x000D_
22 / 11_2 : 1.560 (1.560)_x000D_
22 / 12_2 : 1.051 (1.051)_x000D_
23 / 01_2 : 620 (620)_x000D_
23 / 02_2 : 1.185 (1.185)_x000D_
23 / 03_2 : 2.325 (2.325)_x000D_
23 / 04_2 : 1.242 (1.242)_x000D_
23 / 05_2 : 1.700 (1.700)_x000D_
23 / 06_2 : 1.663 (1.663)_x000D_
23 / 07_2 : 1.385 (1.385)_x000D_
23 / 08_2 : 1.656 (1.656)_x000D_
_x000D_
  TOTAL   : ( 24.918 )</t>
        </r>
      </text>
    </comment>
    <comment ref="AH194" authorId="0" shapeId="0" xr:uid="{3B16402C-3636-4502-B675-D2FC3AD035DD}">
      <text>
        <r>
          <rPr>
            <sz val="10"/>
            <color indexed="81"/>
            <rFont val="Lucida Console"/>
            <family val="3"/>
          </rPr>
          <t>Última movimentação no estoque em 08/2023 quantidade 1.656.</t>
        </r>
      </text>
    </comment>
    <comment ref="X195" authorId="0" shapeId="0" xr:uid="{B74B4D0A-363C-47D2-B382-E331E08D316C}">
      <text>
        <r>
          <rPr>
            <sz val="10"/>
            <color indexed="81"/>
            <rFont val="Lucida Console"/>
            <family val="3"/>
          </rPr>
          <t>05.12.2017</t>
        </r>
      </text>
    </comment>
    <comment ref="AE195" authorId="0" shapeId="0" xr:uid="{43C2B57C-5850-4AAA-8848-23730BF0AB5A}">
      <text>
        <r>
          <rPr>
            <sz val="10"/>
            <color indexed="81"/>
            <rFont val="Courier New"/>
            <family val="3"/>
          </rPr>
          <t>_x000D_
    DESCRIÇÃO DO CÁLCULO_x000D_
Código    : 133.846_x000D_
Corte     : _x000D_
-----------------------------_x000D_
Pendente  : 395_x000D_
22 / 03_2 :  (corte = 1075)_x000D_
22 / 04_2 :  (corte = 985)_x000D_
22 / 05_2 :  (corte = 1091)_x000D_
22 / 06_2 :  (corte = 1290)_x000D_
22 / 07_2 :  (corte = 1013)_x000D_
22 / 08_2 :  (corte = 1213)_x000D_
22 / 09_2 :  (corte = 1165)_x000D_
22 / 10_2 :  (corte = 1305)_x000D_
22 / 11_2 :  (corte = 1305)_x000D_
22 / 12_2 :  (corte = 1072)_x000D_
23 / 01_2 :  (corte = 575)_x000D_
23 / 02_2 :  (corte = 1155)_x000D_
23 / 03_2 :  (corte = 2025)_x000D_
23 / 04_2 :  (corte = 1132)_x000D_
23 / 05_2 :  (corte = 1370)_x000D_
23 / 06_2 :  (corte = 1493)_x000D_
23 / 07_2 :  (corte = 1301)_x000D_
23 / 08_2 :  (corte = 496)_x000D_
_x000D_
    TOTAL : ( 395 )_x000D_
  DIVISOR : 18_x000D_
    MÉDIA : 21,94_x000D_
-----------------------------_x000D_
   Valores Desconsiderados_x000D_
-----------------------------_x000D_
22 / 03_2 : 1.075 (1.075)_x000D_
22 / 04_2 : 985 (985)_x000D_
22 / 05_2 : 1.091 (1.091)_x000D_
22 / 06_2 : 1.290 (1.290)_x000D_
22 / 07_2 : 1.013 (1.013)_x000D_
22 / 08_2 : 1.213 (1.213)_x000D_
22 / 09_2 : 1.165 (1.165)_x000D_
22 / 10_2 : 1.305 (1.305)_x000D_
22 / 11_2 : 1.305 (1.305)_x000D_
22 / 12_2 : 1.072 (1.072)_x000D_
23 / 01_2 : 575 (575)_x000D_
23 / 02_2 : 1.155 (1.155)_x000D_
23 / 03_2 : 2.025 (2.025)_x000D_
23 / 04_2 : 1.132 (1.132)_x000D_
23 / 05_2 : 1.370 (1.370)_x000D_
23 / 06_2 : 1.493 (1.493)_x000D_
23 / 07_2 : 1.301 (1.301)_x000D_
23 / 08_2 : 496 (496)_x000D_
_x000D_
  TOTAL   : ( 21.061 )</t>
        </r>
      </text>
    </comment>
    <comment ref="AH195" authorId="0" shapeId="0" xr:uid="{A363F340-DCE8-4037-814B-236F7BDBF80F}">
      <text>
        <r>
          <rPr>
            <sz val="10"/>
            <color indexed="81"/>
            <rFont val="Lucida Console"/>
            <family val="3"/>
          </rPr>
          <t>Última movimentação no estoque em 08/2023 quantidade 496.</t>
        </r>
      </text>
    </comment>
    <comment ref="X196" authorId="0" shapeId="0" xr:uid="{AAA0C4FF-F89C-481E-AEF4-F364D2353488}">
      <text>
        <r>
          <rPr>
            <sz val="10"/>
            <color indexed="81"/>
            <rFont val="Lucida Console"/>
            <family val="3"/>
          </rPr>
          <t>05.12.2017</t>
        </r>
      </text>
    </comment>
    <comment ref="AE196" authorId="0" shapeId="0" xr:uid="{0CD93CA1-FA24-433E-A778-856BFE943060}">
      <text>
        <r>
          <rPr>
            <sz val="10"/>
            <color indexed="81"/>
            <rFont val="Courier New"/>
            <family val="3"/>
          </rPr>
          <t>_x000D_
    DESCRIÇÃO DO CÁLCULO_x000D_
Código    : 133.847_x000D_
Corte     : _x000D_
-----------------------------_x000D_
Pendente  : 1.050_x000D_
22 / 03_2 :  (corte = 1346)_x000D_
22 / 04_2 :  (corte = 1285)_x000D_
22 / 05_2 :  (corte = 1756)_x000D_
22 / 06_2 :  (corte = 1795)_x000D_
22 / 07_2 :  (corte = 1288)_x000D_
22 / 08_2 :  (corte = 1840)_x000D_
22 / 09_2 :  (corte = 1601)_x000D_
22 / 10_2 :  (corte = 2006)_x000D_
22 / 11_2 :  (corte = 1867)_x000D_
22 / 12_2 :  (corte = 90)_x000D_
23 / 01_2 :  (corte = 554)_x000D_
23 / 02_2 :  (corte = 450)_x000D_
23 / 03_2 :  (corte = 2700)_x000D_
23 / 04_2 :  (corte = 1575)_x000D_
23 / 05_2 :  (corte = 1985)_x000D_
23 / 06_2 :  (corte = 1937)_x000D_
23 / 07_2 :  (corte = 1388)_x000D_
23 / 08_2 :  (corte = 255)_x000D_
_x000D_
    TOTAL : ( 1.050 )_x000D_
  DIVISOR : 18_x000D_
    MÉDIA : 58,33_x000D_
-----------------------------_x000D_
   Valores Desconsiderados_x000D_
-----------------------------_x000D_
22 / 03_2 : 1.346 (1.346)_x000D_
22 / 04_2 : 1.285 (1.285)_x000D_
22 / 05_2 : 1.756 (1.756)_x000D_
22 / 06_2 : 1.795 (1.795)_x000D_
22 / 07_2 : 1.288 (1.288)_x000D_
22 / 08_2 : 1.840 (1.840)_x000D_
22 / 09_2 : 1.601 (1.601)_x000D_
22 / 10_2 : 2.006 (2.006)_x000D_
22 / 11_2 : 1.867 (1.867)_x000D_
22 / 12_2 : 90 (90)_x000D_
23 / 01_2 : 554 (554)_x000D_
23 / 02_2 : 450 (450)_x000D_
23 / 03_2 : 2.700 (2.700)_x000D_
23 / 04_2 : 1.575 (1.575)_x000D_
23 / 05_2 : 1.985 (1.985)_x000D_
23 / 06_2 : 1.937 (1.937)_x000D_
23 / 07_2 : 1.388 (1.388)_x000D_
23 / 08_2 : 255 (255)_x000D_
_x000D_
  TOTAL   : ( 25.718 )</t>
        </r>
      </text>
    </comment>
    <comment ref="AH196" authorId="0" shapeId="0" xr:uid="{2F667DC1-0B87-42E0-93CB-30B3BE8C1352}">
      <text>
        <r>
          <rPr>
            <sz val="10"/>
            <color indexed="81"/>
            <rFont val="Lucida Console"/>
            <family val="3"/>
          </rPr>
          <t>Última movimentação no estoque em 08/2023 quantidade 255.</t>
        </r>
      </text>
    </comment>
    <comment ref="X197" authorId="0" shapeId="0" xr:uid="{A59DE611-D78E-4C12-B01F-13EB873D4C50}">
      <text>
        <r>
          <rPr>
            <sz val="10"/>
            <color indexed="81"/>
            <rFont val="Lucida Console"/>
            <family val="3"/>
          </rPr>
          <t>05.12.2017</t>
        </r>
      </text>
    </comment>
    <comment ref="AE197" authorId="0" shapeId="0" xr:uid="{60626F6A-873E-4FC8-A3C5-9A76D4BC70A7}">
      <text>
        <r>
          <rPr>
            <sz val="10"/>
            <color indexed="81"/>
            <rFont val="Courier New"/>
            <family val="3"/>
          </rPr>
          <t>_x000D_
    DESCRIÇÃO DO CÁLCULO_x000D_
Código    : 133.848_x000D_
Corte     : _x000D_
-----------------------------_x000D_
Pendente  : 830_x000D_
22 / 03_2 :  (corte = 1255)_x000D_
22 / 04_2 :  (corte = 898)_x000D_
22 / 05_2 :  (corte = 1226)_x000D_
22 / 06_2 :  (corte = 1255)_x000D_
22 / 07_2 :  (corte = 958)_x000D_
22 / 08_2 :  (corte = 1253)_x000D_
22 / 09_2 :  (corte = 1105)_x000D_
22 / 10_2 :  (corte = 1441)_x000D_
22 / 11_2 :  (corte = 1490)_x000D_
22 / 12_2 :  (corte = 1020)_x000D_
23 / 01_2 :  (corte = 560)_x000D_
23 / 02_2 :  (corte = 1215)_x000D_
23 / 03_2 :  (corte = 2020)_x000D_
23 / 04_2 :  (corte = 1237)_x000D_
23 / 05_2 :  (corte = 1486)_x000D_
23 / 06_2 :  (corte = 1505)_x000D_
23 / 07_2 :  (corte = 195)_x000D_
23 / 08_2 : _x000D_
_x000D_
    TOTAL : ( 830 )_x000D_
  DIVISOR : 18_x000D_
    MÉDIA : 46,11_x000D_
-----------------------------_x000D_
   Valores Desconsiderados_x000D_
-----------------------------_x000D_
22 / 03_2 : 1.255 (1.255)_x000D_
22 / 04_2 : 898 (898)_x000D_
22 / 05_2 : 1.226 (1.226)_x000D_
22 / 06_2 : 1.255 (1.255)_x000D_
22 / 07_2 : 958 (958)_x000D_
22 / 08_2 : 1.253 (1.253)_x000D_
22 / 09_2 : 1.105 (1.105)_x000D_
22 / 10_2 : 1.441 (1.441)_x000D_
22 / 11_2 : 1.490 (1.490)_x000D_
22 / 12_2 : 1.020 (1.020)_x000D_
23 / 01_2 : 560 (560)_x000D_
23 / 02_2 : 1.215 (1.215)_x000D_
23 / 03_2 : 2.020 (2.020)_x000D_
23 / 04_2 : 1.237 (1.237)_x000D_
23 / 05_2 : 1.486 (1.486)_x000D_
23 / 06_2 : 1.505 (1.505)_x000D_
23 / 07_2 : 195 (195)_x000D_
_x000D_
  TOTAL   : ( 20.119 )</t>
        </r>
      </text>
    </comment>
    <comment ref="AH197" authorId="0" shapeId="0" xr:uid="{78A9723B-1761-4847-9111-BD5EFAA75811}">
      <text>
        <r>
          <rPr>
            <sz val="10"/>
            <color indexed="81"/>
            <rFont val="Lucida Console"/>
            <family val="3"/>
          </rPr>
          <t>Última movimentação no estoque em 07/2023 quantidade 195.</t>
        </r>
      </text>
    </comment>
    <comment ref="X198" authorId="0" shapeId="0" xr:uid="{2F57187E-6584-460A-B27C-A1FBAD96F19A}">
      <text>
        <r>
          <rPr>
            <sz val="10"/>
            <color indexed="81"/>
            <rFont val="Lucida Console"/>
            <family val="3"/>
          </rPr>
          <t>05.12.2017</t>
        </r>
      </text>
    </comment>
    <comment ref="AE198" authorId="0" shapeId="0" xr:uid="{DFD8E7DD-EF14-4B7E-9ED0-3D2C13B5C767}">
      <text>
        <r>
          <rPr>
            <sz val="10"/>
            <color indexed="81"/>
            <rFont val="Courier New"/>
            <family val="3"/>
          </rPr>
          <t>_x000D_
    DESCRIÇÃO DO CÁLCULO_x000D_
Código    : 133.849_x000D_
Corte     : _x000D_
-----------------------------_x000D_
Pendente  : 35_x000D_
22 / 03_2 :  (corte = 1220)_x000D_
22 / 04_2 :  (corte = 1103)_x000D_
22 / 05_2 :  (corte = 1321)_x000D_
22 / 06_2 :  (corte = 1555)_x000D_
22 / 07_2 :  (corte = 1148)_x000D_
22 / 08_2 :  (corte = 1528)_x000D_
22 / 09_2 :  (corte = 1335)_x000D_
22 / 10_2 :  (corte = 1611)_x000D_
22 / 11_2 :  (corte = 1755)_x000D_
22 / 12_2 :  (corte = 1120)_x000D_
23 / 01_2 :  (corte = 690)_x000D_
23 / 02_2 :  (corte = 1231)_x000D_
23 / 03_2 :  (corte = 2320)_x000D_
23 / 04_2 :  (corte = 1293)_x000D_
23 / 05_2 :  (corte = 1631)_x000D_
23 / 06_2 :  (corte = 1720)_x000D_
23 / 07_2 :  (corte = 1438)_x000D_
23 / 08_2 :  (corte = 1692)_x000D_
_x000D_
    TOTAL : ( 35 )_x000D_
  DIVISOR : 18_x000D_
    MÉDIA : 1,94_x000D_
-----------------------------_x000D_
   Valores Desconsiderados_x000D_
-----------------------------_x000D_
22 / 03_2 : 1.220 (1.220)_x000D_
22 / 04_2 : 1.103 (1.103)_x000D_
22 / 05_2 : 1.321 (1.321)_x000D_
22 / 06_2 : 1.555 (1.555)_x000D_
22 / 07_2 : 1.148 (1.148)_x000D_
22 / 08_2 : 1.528 (1.528)_x000D_
22 / 09_2 : 1.335 (1.335)_x000D_
22 / 10_2 : 1.611 (1.611)_x000D_
22 / 11_2 : 1.755 (1.755)_x000D_
22 / 12_2 : 1.120 (1.120)_x000D_
23 / 01_2 : 690 (690)_x000D_
23 / 02_2 : 1.231 (1.231)_x000D_
23 / 03_2 : 2.320 (2.320)_x000D_
23 / 04_2 : 1.293 (1.293)_x000D_
23 / 05_2 : 1.631 (1.631)_x000D_
23 / 06_2 : 1.720 (1.720)_x000D_
23 / 07_2 : 1.438 (1.438)_x000D_
23 / 08_2 : 1.692 (1.692)_x000D_
_x000D_
  TOTAL   : ( 25.711 )</t>
        </r>
      </text>
    </comment>
    <comment ref="AH198" authorId="0" shapeId="0" xr:uid="{224E389A-81CD-45C2-B736-57AFFA7F22DF}">
      <text>
        <r>
          <rPr>
            <sz val="10"/>
            <color indexed="81"/>
            <rFont val="Lucida Console"/>
            <family val="3"/>
          </rPr>
          <t>Última movimentação no estoque em 08/2023 quantidade 1.692.</t>
        </r>
      </text>
    </comment>
    <comment ref="X199" authorId="0" shapeId="0" xr:uid="{2FEA9C05-8566-4243-9164-1A4D4996F30C}">
      <text>
        <r>
          <rPr>
            <sz val="10"/>
            <color indexed="81"/>
            <rFont val="Lucida Console"/>
            <family val="3"/>
          </rPr>
          <t>05.12.2017</t>
        </r>
      </text>
    </comment>
    <comment ref="AE199" authorId="0" shapeId="0" xr:uid="{AF7BB143-0F8B-464E-900C-41D5FD9A5826}">
      <text>
        <r>
          <rPr>
            <sz val="10"/>
            <color indexed="81"/>
            <rFont val="Courier New"/>
            <family val="3"/>
          </rPr>
          <t>_x000D_
    DESCRIÇÃO DO CÁLCULO_x000D_
Código    : 133.850_x000D_
Corte     : _x000D_
-----------------------------_x000D_
Pendente  : 638_x000D_
22 / 03_2 :  (corte = 1240)_x000D_
22 / 04_2 :  (corte = 1093)_x000D_
22 / 05_2 :  (corte = 1456)_x000D_
22 / 06_2 :  (corte = 1551)_x000D_
22 / 07_2 :  (corte = 1233)_x000D_
22 / 08_2 :  (corte = 1498)_x000D_
22 / 09_2 :  (corte = 1390)_x000D_
22 / 10_2 :  (corte = 1621)_x000D_
22 / 11_2 :  (corte = 1740)_x000D_
22 / 12_2 :  (corte = 1110)_x000D_
23 / 01_2 :  (corte = 630)_x000D_
23 / 02_2 :  (corte = 1215)_x000D_
23 / 03_2 :  (corte = 2255)_x000D_
23 / 04_2 :  (corte = 1240)_x000D_
23 / 05_2 :  (corte = 1800)_x000D_
23 / 06_2 :  (corte = 1670)_x000D_
23 / 07_2 :  (corte = 1515)_x000D_
23 / 08_2 :  (corte = 238)_x000D_
_x000D_
    TOTAL : ( 638 )_x000D_
  DIVISOR : 18_x000D_
    MÉDIA : 35,44_x000D_
-----------------------------_x000D_
   Valores Desconsiderados_x000D_
-----------------------------_x000D_
22 / 03_2 : 1.240 (1.240)_x000D_
22 / 04_2 : 1.093 (1.093)_x000D_
22 / 05_2 : 1.456 (1.456)_x000D_
22 / 06_2 : 1.551 (1.551)_x000D_
22 / 07_2 : 1.233 (1.233)_x000D_
22 / 08_2 : 1.498 (1.498)_x000D_
22 / 09_2 : 1.390 (1.390)_x000D_
22 / 10_2 : 1.621 (1.621)_x000D_
22 / 11_2 : 1.740 (1.740)_x000D_
22 / 12_2 : 1.110 (1.110)_x000D_
23 / 01_2 : 630 (630)_x000D_
23 / 02_2 : 1.215 (1.215)_x000D_
23 / 03_2 : 2.255 (2.255)_x000D_
23 / 04_2 : 1.240 (1.240)_x000D_
23 / 05_2 : 1.800 (1.800)_x000D_
23 / 06_2 : 1.670 (1.670)_x000D_
23 / 07_2 : 1.515 (1.515)_x000D_
23 / 08_2 : 238 (238)_x000D_
_x000D_
  TOTAL   : ( 24.495 )</t>
        </r>
      </text>
    </comment>
    <comment ref="AH199" authorId="0" shapeId="0" xr:uid="{519806A2-EB37-4019-8486-18F2C1915789}">
      <text>
        <r>
          <rPr>
            <sz val="10"/>
            <color indexed="81"/>
            <rFont val="Lucida Console"/>
            <family val="3"/>
          </rPr>
          <t>Última movimentação no estoque em 08/2023 quantidade 238.</t>
        </r>
      </text>
    </comment>
    <comment ref="X200" authorId="0" shapeId="0" xr:uid="{1024FFDE-0EAD-48CC-B164-824C32EC1C1C}">
      <text>
        <r>
          <rPr>
            <sz val="10"/>
            <color indexed="81"/>
            <rFont val="Lucida Console"/>
            <family val="3"/>
          </rPr>
          <t>01.01.1901</t>
        </r>
      </text>
    </comment>
    <comment ref="AE200" authorId="0" shapeId="0" xr:uid="{1D27A6F7-91EF-4D10-90B3-D81A9BB26487}">
      <text>
        <r>
          <rPr>
            <sz val="10"/>
            <color indexed="81"/>
            <rFont val="Courier New"/>
            <family val="3"/>
          </rPr>
          <t>_x000D_
    DESCRIÇÃO DO CÁLCULO_x000D_
Código    : 13.991_x000D_
Corte     : _x000D_
-----------------------------_x000D_
Pendente  : 50_x000D_
22 / 03_2 :  (corte = 178)_x000D_
22 / 04_2 :  (corte = 46)_x000D_
22 / 05_2 :  (corte = 23)_x000D_
22 / 06_2 :  (corte = 24)_x000D_
22 / 07_2 :  (corte = 20)_x000D_
22 / 08_2 :  (corte = 40)_x000D_
22 / 09_2 :  (corte = 34)_x000D_
22 / 10_2 :  (corte = 58)_x000D_
22 / 11_2 :  (corte = 37)_x000D_
22 / 12_2 : _x000D_
23 / 01_2 :  (corte = 69)_x000D_
23 / 02_2 :  (corte = 62)_x000D_
23 / 03_2 :  (corte = 20)_x000D_
23 / 04_2 : _x000D_
23 / 05_2 : _x000D_
23 / 06_2 : _x000D_
23 / 07_2 : _x000D_
23 / 08_2 : _x000D_
_x000D_
    TOTAL : ( 50 )_x000D_
  DIVISOR : 18_x000D_
    MÉDIA : 2,78_x000D_
-----------------------------_x000D_
   Valores Desconsiderados_x000D_
-----------------------------_x000D_
22 / 03_2 : 178 (178)_x000D_
22 / 04_2 : 46 (46)_x000D_
22 / 05_2 : 23 (23)_x000D_
22 / 06_2 : 24 (24)_x000D_
22 / 07_2 : 20 (20)_x000D_
22 / 08_2 : 40 (40)_x000D_
22 / 09_2 : 34 (34)_x000D_
22 / 10_2 : 58 (58)_x000D_
22 / 11_2 : 37 (37)_x000D_
23 / 01_2 : 69 (69)_x000D_
23 / 02_2 : 62 (62)_x000D_
23 / 03_2 : 20 (20)_x000D_
_x000D_
  TOTAL   : ( 611 )</t>
        </r>
      </text>
    </comment>
    <comment ref="AH200" authorId="0" shapeId="0" xr:uid="{0A931F97-6BAA-41A0-8D5A-0AD6DB7BC666}">
      <text>
        <r>
          <rPr>
            <sz val="10"/>
            <color indexed="81"/>
            <rFont val="Lucida Console"/>
            <family val="3"/>
          </rPr>
          <t>Última movimentação no estoque em 03/2023 quantidade 20.</t>
        </r>
      </text>
    </comment>
    <comment ref="X201" authorId="0" shapeId="0" xr:uid="{AFF4F49F-D510-4AD8-8051-D313EED76B01}">
      <text>
        <r>
          <rPr>
            <sz val="10"/>
            <color indexed="81"/>
            <rFont val="Lucida Console"/>
            <family val="3"/>
          </rPr>
          <t>04.04.2014</t>
        </r>
      </text>
    </comment>
    <comment ref="AE201" authorId="0" shapeId="0" xr:uid="{CE5F3ADE-47DA-4D13-A57D-42F172784040}">
      <text>
        <r>
          <rPr>
            <sz val="10"/>
            <color indexed="81"/>
            <rFont val="Courier New"/>
            <family val="3"/>
          </rPr>
          <t>_x000D_
    DESCRIÇÃO DO CÁLCULO_x000D_
Código    : 127.664_x000D_
Corte     : _x000D_
-----------------------------_x000D_
Pendente  : 41_x000D_
22 / 03_2 :  (corte = 613)_x000D_
22 / 04_2 :  (corte = 478)_x000D_
22 / 05_2 :  (corte = 554)_x000D_
22 / 06_2 :  (corte = 569)_x000D_
22 / 07_2 :  (corte = 555)_x000D_
22 / 08_2 :  (corte = 537)_x000D_
22 / 09_2 :  (corte = 558)_x000D_
22 / 10_2 :  (corte = 512)_x000D_
22 / 11_2 :  (corte = 548)_x000D_
22 / 12_2 :  (corte = 314)_x000D_
23 / 01_2 :  (corte = 170)_x000D_
23 / 02_2 :  (corte = 505)_x000D_
23 / 03_2 :  (corte = 563)_x000D_
23 / 04_2 :  (corte = 456)_x000D_
23 / 05_2 :  (corte = 494)_x000D_
23 / 06_2 :  (corte = 589)_x000D_
23 / 07_2 :  (corte = 542)_x000D_
23 / 08_2 :  (corte = 588)_x000D_
_x000D_
    TOTAL : ( 41 )_x000D_
  DIVISOR : 18_x000D_
    MÉDIA : 2,28_x000D_
-----------------------------_x000D_
   Valores Desconsiderados_x000D_
-----------------------------_x000D_
22 / 03_2 : 613 (613)_x000D_
22 / 04_2 : 478 (478)_x000D_
22 / 05_2 : 554 (554)_x000D_
22 / 06_2 : 569 (569)_x000D_
22 / 07_2 : 555 (555)_x000D_
22 / 08_2 : 537 (537)_x000D_
22 / 09_2 : 558 (558)_x000D_
22 / 10_2 : 512 (512)_x000D_
22 / 11_2 : 548 (548)_x000D_
22 / 12_2 : 314 (314)_x000D_
23 / 01_2 : 170 (170)_x000D_
23 / 02_2 : 505 (505)_x000D_
23 / 03_2 : 563 (563)_x000D_
23 / 04_2 : 456 (456)_x000D_
23 / 05_2 : 494 (494)_x000D_
23 / 06_2 : 589 (589)_x000D_
23 / 07_2 : 542 (542)_x000D_
23 / 08_2 : 588 (588)_x000D_
_x000D_
  TOTAL   : ( 9.145 )</t>
        </r>
      </text>
    </comment>
    <comment ref="AH201" authorId="0" shapeId="0" xr:uid="{92745B48-FC62-4D91-A601-28DFC84ED685}">
      <text>
        <r>
          <rPr>
            <sz val="10"/>
            <color indexed="81"/>
            <rFont val="Lucida Console"/>
            <family val="3"/>
          </rPr>
          <t>Última movimentação no estoque em 08/2023 quantidade 588.</t>
        </r>
      </text>
    </comment>
    <comment ref="X202" authorId="0" shapeId="0" xr:uid="{7EFE22D3-B54F-49B8-A4CF-B645E3D5F075}">
      <text>
        <r>
          <rPr>
            <sz val="10"/>
            <color indexed="81"/>
            <rFont val="Lucida Console"/>
            <family val="3"/>
          </rPr>
          <t>01.01.1901</t>
        </r>
      </text>
    </comment>
    <comment ref="AE202" authorId="0" shapeId="0" xr:uid="{5B32724A-76BA-4C5F-B376-E450AEDADD92}">
      <text>
        <r>
          <rPr>
            <sz val="10"/>
            <color indexed="81"/>
            <rFont val="Courier New"/>
            <family val="3"/>
          </rPr>
          <t>_x000D_
    DESCRIÇÃO DO CÁLCULO_x000D_
Código    : 64.610_x000D_
Corte     : _x000D_
-----------------------------_x000D_
Pendente  : 12_x000D_
22 / 03_2 :  (corte = 4)_x000D_
22 / 04_2 :  (corte = 8)_x000D_
22 / 05_2 :  (corte = 61)_x000D_
22 / 06_2 :  (corte = 24)_x000D_
22 / 07_2 :  (corte = 29)_x000D_
22 / 08_2 :  (corte = 38)_x000D_
22 / 09_2 :  (corte = 265)_x000D_
22 / 10_2 :  (corte = 85)_x000D_
22 / 11_2 :  (corte = 39)_x000D_
22 / 12_2 :  (corte = 39)_x000D_
23 / 01_2 : _x000D_
23 / 02_2 : _x000D_
23 / 03_2 : _x000D_
23 / 04_2 : _x000D_
23 / 05_2 : _x000D_
23 / 06_2 : _x000D_
23 / 07_2 : _x000D_
23 / 08_2 : _x000D_
_x000D_
    TOTAL : ( 12 )_x000D_
  DIVISOR : 18_x000D_
    MÉDIA : ,67_x000D_
-----------------------------_x000D_
   Valores Desconsiderados_x000D_
-----------------------------_x000D_
22 / 03_2 : 4 (4)_x000D_
22 / 04_2 : 8 (8)_x000D_
22 / 05_2 : 61 (61)_x000D_
22 / 06_2 : 24 (24)_x000D_
22 / 07_2 : 29 (29)_x000D_
22 / 08_2 : 38 (38)_x000D_
22 / 09_2 : 265 (265)_x000D_
22 / 10_2 : 85 (85)_x000D_
22 / 11_2 : 39 (39)_x000D_
22 / 12_2 : 39 (39)_x000D_
_x000D_
  TOTAL   : ( 592 )</t>
        </r>
      </text>
    </comment>
    <comment ref="AH202" authorId="0" shapeId="0" xr:uid="{5CFFDC5A-88B0-4470-AD75-F776DD61E24B}">
      <text>
        <r>
          <rPr>
            <sz val="10"/>
            <color indexed="81"/>
            <rFont val="Lucida Console"/>
            <family val="3"/>
          </rPr>
          <t>Última movimentação no estoque em 12/2022 quantidade 39.</t>
        </r>
      </text>
    </comment>
    <comment ref="X203" authorId="0" shapeId="0" xr:uid="{90825D32-DFDA-4057-8DBE-9441C0A63757}">
      <text>
        <r>
          <rPr>
            <sz val="10"/>
            <color indexed="81"/>
            <rFont val="Lucida Console"/>
            <family val="3"/>
          </rPr>
          <t>01.01.1901</t>
        </r>
      </text>
    </comment>
    <comment ref="AE203" authorId="0" shapeId="0" xr:uid="{0DF1D0F4-705C-4A1A-AD22-DBF7124277F2}">
      <text>
        <r>
          <rPr>
            <sz val="10"/>
            <color indexed="81"/>
            <rFont val="Courier New"/>
            <family val="3"/>
          </rPr>
          <t>_x000D_
    DESCRIÇÃO DO CÁLCULO_x000D_
Código    : 20.135_x000D_
Corte     : _x000D_
-----------------------------_x000D_
Pendente  : 5_x000D_
22 / 03_2 :  (corte = 9)_x000D_
22 / 04_2 :  (corte = 21)_x000D_
22 / 05_2 :  (corte = 7)_x000D_
22 / 06_2 :  (corte = 18)_x000D_
22 / 07_2 :  (corte = 12)_x000D_
22 / 08_2 :  (corte = 40)_x000D_
22 / 09_2 :  (corte = 7)_x000D_
22 / 10_2 :  (corte = 49)_x000D_
22 / 11_2 :  (corte = 22)_x000D_
22 / 12_2 :  (corte = 14)_x000D_
23 / 01_2 :  (corte = 20)_x000D_
23 / 02_2 :  (corte = 51)_x000D_
23 / 03_2 :  (corte = 48)_x000D_
23 / 04_2 : _x000D_
23 / 05_2 : _x000D_
23 / 06_2 : _x000D_
23 / 07_2 : _x000D_
23 / 08_2 : _x000D_
_x000D_
    TOTAL : ( 5 )_x000D_
  DIVISOR : 18_x000D_
    MÉDIA : ,28_x000D_
-----------------------------_x000D_
   Valores Desconsiderados_x000D_
-----------------------------_x000D_
22 / 03_2 : 9 (9)_x000D_
22 / 04_2 : 21 (21)_x000D_
22 / 05_2 : 7 (7)_x000D_
22 / 06_2 : 18 (18)_x000D_
22 / 07_2 : 12 (12)_x000D_
22 / 08_2 : 40 (40)_x000D_
22 / 09_2 : 7 (7)_x000D_
22 / 10_2 : 49 (49)_x000D_
22 / 11_2 : 22 (22)_x000D_
22 / 12_2 : 14 (14)_x000D_
23 / 01_2 : 20 (20)_x000D_
23 / 02_2 : 51 (51)_x000D_
23 / 03_2 : 48 (48)_x000D_
_x000D_
  TOTAL   : ( 318 )</t>
        </r>
      </text>
    </comment>
    <comment ref="AH203" authorId="0" shapeId="0" xr:uid="{46F1D5F0-3DB7-44C6-9A65-6E9DF8E7FD26}">
      <text>
        <r>
          <rPr>
            <sz val="10"/>
            <color indexed="81"/>
            <rFont val="Lucida Console"/>
            <family val="3"/>
          </rPr>
          <t>Última movimentação no estoque em 03/2023 quantidade 48.</t>
        </r>
      </text>
    </comment>
    <comment ref="X204" authorId="0" shapeId="0" xr:uid="{347DE613-279F-4FD2-8474-6B995D82004F}">
      <text>
        <r>
          <rPr>
            <sz val="10"/>
            <color indexed="81"/>
            <rFont val="Lucida Console"/>
            <family val="3"/>
          </rPr>
          <t>03.03.2009</t>
        </r>
      </text>
    </comment>
    <comment ref="AE204" authorId="0" shapeId="0" xr:uid="{0CE251FC-7CAB-44C8-8889-EFCEA69F4149}">
      <text>
        <r>
          <rPr>
            <sz val="10"/>
            <color indexed="81"/>
            <rFont val="Courier New"/>
            <family val="3"/>
          </rPr>
          <t>_x000D_
    DESCRIÇÃO DO CÁLCULO_x000D_
Código    : 109.944_x000D_
Corte     : _x000D_
-----------------------------_x000D_
Pendente  : _x000D_
22 / 03_2 : _x000D_
22 / 04_2 : _x000D_
22 / 05_2 : _x000D_
22 / 06_2 : _x000D_
22 / 07_2 :  (corte = 50)_x000D_
22 / 08_2 :  (corte = 30)_x000D_
22 / 09_2 :  (corte = 60)_x000D_
22 / 10_2 :  (corte = 30)_x000D_
22 / 11_2 :  (corte = 30)_x000D_
22 / 12_2 :  (corte = 30)_x000D_
23 / 01_2 :  (corte = 200)_x000D_
23 / 02_2 : _x000D_
23 / 03_2 : _x000D_
23 / 04_2 : _x000D_
23 / 05_2 :  (corte = 70)_x000D_
23 / 06_2 : _x000D_
23 / 07_2 : _x000D_
23 / 08_2 : _x000D_
_x000D_
    TOTAL : (  )_x000D_
  DIVISOR : 18_x000D_
    MÉDIA : ,00_x000D_
-----------------------------_x000D_
   Valores Desconsiderados_x000D_
-----------------------------_x000D_
22 / 07_2 : 50 (50)_x000D_
22 / 08_2 : 30 (30)_x000D_
22 / 09_2 : 60 (60)_x000D_
22 / 10_2 : 30 (30)_x000D_
22 / 11_2 : 30 (30)_x000D_
22 / 12_2 : 30 (30)_x000D_
23 / 01_2 : 200 (200)_x000D_
23 / 05_2 : 70 (70)_x000D_
_x000D_
  TOTAL   : ( 500 )</t>
        </r>
      </text>
    </comment>
    <comment ref="AH204" authorId="0" shapeId="0" xr:uid="{23C5DEA9-607B-4D1A-B116-C1C7C40934BB}">
      <text>
        <r>
          <rPr>
            <sz val="10"/>
            <color indexed="81"/>
            <rFont val="Lucida Console"/>
            <family val="3"/>
          </rPr>
          <t>Última movimentação no estoque em 05/2023 quantidade 70.</t>
        </r>
      </text>
    </comment>
    <comment ref="X205" authorId="0" shapeId="0" xr:uid="{3740F961-C168-4BBF-98E2-D7F2CFDAB29C}">
      <text>
        <r>
          <rPr>
            <sz val="10"/>
            <color indexed="81"/>
            <rFont val="Lucida Console"/>
            <family val="3"/>
          </rPr>
          <t>01.01.1901</t>
        </r>
      </text>
    </comment>
    <comment ref="AE205" authorId="0" shapeId="0" xr:uid="{E1A9FD54-46E3-4DB1-A69D-2D1850CEF6D5}">
      <text>
        <r>
          <rPr>
            <sz val="10"/>
            <color indexed="81"/>
            <rFont val="Courier New"/>
            <family val="3"/>
          </rPr>
          <t>_x000D_
    DESCRIÇÃO DO CÁLCULO_x000D_
Código    : 26.215_x000D_
Corte     : _x000D_
-----------------------------_x000D_
Pendente  : _x000D_
22 / 03_2 : _x000D_
22 / 04_2 : _x000D_
22 / 05_2 : _x000D_
22 / 06_2 : _x000D_
22 / 07_2 : _x000D_
22 / 08_2 : _x000D_
22 / 09_2 :  (corte = 3)_x000D_
22 / 10_2 :  (corte = 38)_x000D_
22 / 11_2 :  (corte = 15)_x000D_
22 / 12_2 : _x000D_
23 / 01_2 :  (corte = 1)_x000D_
23 / 02_2 : _x000D_
23 / 03_2 : _x000D_
23 / 04_2 :  (corte = 10)_x000D_
23 / 05_2 :  (corte = 29)_x000D_
23 / 06_2 : _x000D_
23 / 07_2 : _x000D_
23 / 08_2 :  (corte = 6)_x000D_
_x000D_
    TOTAL : (  )_x000D_
  DIVISOR : 18_x000D_
    MÉDIA : ,00_x000D_
-----------------------------_x000D_
   Valores Desconsiderados_x000D_
-----------------------------_x000D_
22 / 09_2 : 3 (3)_x000D_
22 / 10_2 : 38 (38)_x000D_
22 / 11_2 : 15 (15)_x000D_
23 / 01_2 : 1 (1)_x000D_
23 / 04_2 : 10 (10)_x000D_
23 / 05_2 : 29 (29)_x000D_
23 / 08_2 : 6 (6)_x000D_
_x000D_
  TOTAL   : ( 102 )</t>
        </r>
      </text>
    </comment>
    <comment ref="AH205" authorId="0" shapeId="0" xr:uid="{EC972BDB-48C7-4080-8843-B8E58ED98454}">
      <text>
        <r>
          <rPr>
            <sz val="10"/>
            <color indexed="81"/>
            <rFont val="Lucida Console"/>
            <family val="3"/>
          </rPr>
          <t>Última movimentação no estoque em 08/2023 quantidade 6.</t>
        </r>
      </text>
    </comment>
    <comment ref="X206" authorId="0" shapeId="0" xr:uid="{A3149EBE-54FD-4958-940F-1AF5E65F3191}">
      <text>
        <r>
          <rPr>
            <sz val="10"/>
            <color indexed="81"/>
            <rFont val="Lucida Console"/>
            <family val="3"/>
          </rPr>
          <t>09.01.2004</t>
        </r>
      </text>
    </comment>
    <comment ref="AE206" authorId="0" shapeId="0" xr:uid="{D13FF1F9-0683-448E-B7D1-75A9AC7E4CFC}">
      <text>
        <r>
          <rPr>
            <sz val="10"/>
            <color indexed="81"/>
            <rFont val="Courier New"/>
            <family val="3"/>
          </rPr>
          <t>_x000D_
    DESCRIÇÃO DO CÁLCULO_x000D_
Código    : 76.583_x000D_
Corte     : _x000D_
-----------------------------_x000D_
Pendente  : _x000D_
22 / 03_2 :  (corte = 4)_x000D_
22 / 04_2 :  (corte = 65)_x000D_
22 / 05_2 :  (corte = 23)_x000D_
22 / 06_2 : _x000D_
22 / 07_2 :  (corte = 6)_x000D_
22 / 08_2 : _x000D_
22 / 09_2 : _x000D_
22 / 10_2 : _x000D_
22 / 11_2 :  (corte = 10)_x000D_
22 / 12_2 :  (corte = 4)_x000D_
23 / 01_2 :  (corte = 37)_x000D_
23 / 02_2 : _x000D_
23 / 03_2 : _x000D_
23 / 04_2 :  (corte = 5)_x000D_
23 / 05_2 :  (corte = 13)_x000D_
23 / 06_2 : _x000D_
23 / 07_2 : _x000D_
23 / 08_2 :  (corte = 15)_x000D_
_x000D_
    TOTAL : (  )_x000D_
  DIVISOR : 18_x000D_
    MÉDIA : ,00_x000D_
-----------------------------_x000D_
   Valores Desconsiderados_x000D_
-----------------------------_x000D_
22 / 03_2 : 4 (4)_x000D_
22 / 04_2 : 65 (65)_x000D_
22 / 05_2 : 23 (23)_x000D_
22 / 07_2 : 6 (6)_x000D_
22 / 11_2 : 10 (10)_x000D_
22 / 12_2 : 4 (4)_x000D_
23 / 01_2 : 37 (37)_x000D_
23 / 04_2 : 5 (5)_x000D_
23 / 05_2 : 13 (13)_x000D_
23 / 08_2 : 15 (15)_x000D_
_x000D_
  TOTAL   : ( 182 )</t>
        </r>
      </text>
    </comment>
    <comment ref="AH206" authorId="0" shapeId="0" xr:uid="{66196B5C-EFA5-4BD7-8967-98CBF01A8143}">
      <text>
        <r>
          <rPr>
            <sz val="10"/>
            <color indexed="81"/>
            <rFont val="Lucida Console"/>
            <family val="3"/>
          </rPr>
          <t>Última movimentação no estoque em 08/2023 quantidade 15.</t>
        </r>
      </text>
    </comment>
    <comment ref="X207" authorId="0" shapeId="0" xr:uid="{F350C82C-8212-4DB5-920B-F66BD7512243}">
      <text>
        <r>
          <rPr>
            <sz val="10"/>
            <color indexed="81"/>
            <rFont val="Lucida Console"/>
            <family val="3"/>
          </rPr>
          <t>01.01.1901</t>
        </r>
      </text>
    </comment>
    <comment ref="AE207" authorId="0" shapeId="0" xr:uid="{90D97387-B542-4532-90A8-57161ACD7E01}">
      <text>
        <r>
          <rPr>
            <sz val="10"/>
            <color indexed="81"/>
            <rFont val="Courier New"/>
            <family val="3"/>
          </rPr>
          <t>_x000D_
    DESCRIÇÃO DO CÁLCULO_x000D_
Código    : 16.363_x000D_
Corte     : _x000D_
-----------------------------_x000D_
Pendente  : _x000D_
22 / 03_2 :  (corte = 7)_x000D_
22 / 04_2 :  (corte = 11)_x000D_
22 / 05_2 :  (corte = 80)_x000D_
22 / 06_2 :  (corte = 128)_x000D_
22 / 07_2 :  (corte = 21)_x000D_
22 / 08_2 :  (corte = 22)_x000D_
22 / 09_2 :  (corte = 57)_x000D_
22 / 10_2 :  (corte = 41)_x000D_
22 / 11_2 :  (corte = 46)_x000D_
22 / 12_2 : _x000D_
23 / 01_2 :  (corte = 13)_x000D_
23 / 02_2 :  (corte = 20)_x000D_
23 / 03_2 :  (corte = 99)_x000D_
23 / 04_2 :  (corte = 94)_x000D_
23 / 05_2 :  (corte = 12)_x000D_
23 / 06_2 :  (corte = 80)_x000D_
23 / 07_2 : _x000D_
23 / 08_2 :  (corte = 73)_x000D_
_x000D_
    TOTAL : (  )_x000D_
  DIVISOR : 18_x000D_
    MÉDIA : ,00_x000D_
-----------------------------_x000D_
   Valores Desconsiderados_x000D_
-----------------------------_x000D_
22 / 03_2 : 7 (7)_x000D_
22 / 04_2 : 11 (11)_x000D_
22 / 05_2 : 80 (80)_x000D_
22 / 06_2 : 128 (128)_x000D_
22 / 07_2 : 21 (21)_x000D_
22 / 08_2 : 22 (22)_x000D_
22 / 09_2 : 57 (57)_x000D_
22 / 10_2 : 41 (41)_x000D_
22 / 11_2 : 46 (46)_x000D_
23 / 01_2 : 13 (13)_x000D_
23 / 02_2 : 20 (20)_x000D_
23 / 03_2 : 99 (99)_x000D_
23 / 04_2 : 94 (94)_x000D_
23 / 05_2 : 12 (12)_x000D_
23 / 06_2 : 80 (80)_x000D_
23 / 08_2 : 73 (73)_x000D_
_x000D_
  TOTAL   : ( 804 )</t>
        </r>
      </text>
    </comment>
    <comment ref="AH207" authorId="0" shapeId="0" xr:uid="{85B369E9-A105-4B2F-9D0D-499D081DA606}">
      <text>
        <r>
          <rPr>
            <sz val="10"/>
            <color indexed="81"/>
            <rFont val="Lucida Console"/>
            <family val="3"/>
          </rPr>
          <t>Última movimentação no estoque em 08/2023 quantidade 73.</t>
        </r>
      </text>
    </comment>
    <comment ref="X208" authorId="0" shapeId="0" xr:uid="{E6246E9D-0B34-4FEC-9911-E86FF57549F8}">
      <text>
        <r>
          <rPr>
            <sz val="10"/>
            <color indexed="81"/>
            <rFont val="Lucida Console"/>
            <family val="3"/>
          </rPr>
          <t>01.01.1901</t>
        </r>
      </text>
    </comment>
    <comment ref="AE208" authorId="0" shapeId="0" xr:uid="{EF3539B7-8FA8-4F70-A85A-CEBC8E760E50}">
      <text>
        <r>
          <rPr>
            <sz val="10"/>
            <color indexed="81"/>
            <rFont val="Courier New"/>
            <family val="3"/>
          </rPr>
          <t>_x000D_
    DESCRIÇÃO DO CÁLCULO_x000D_
Código    : 16.365_x000D_
Corte     : _x000D_
-----------------------------_x000D_
Pendente  : _x000D_
22 / 03_2 :  (corte = 22)_x000D_
22 / 04_2 :  (corte = 24)_x000D_
22 / 05_2 :  (corte = 31)_x000D_
22 / 06_2 : _x000D_
22 / 07_2 : _x000D_
22 / 08_2 : _x000D_
22 / 09_2 : _x000D_
22 / 10_2 :  (corte = 18)_x000D_
22 / 11_2 :  (corte = 30)_x000D_
22 / 12_2 :  (corte = 20)_x000D_
23 / 01_2 : _x000D_
23 / 02_2 :  (corte = 14)_x000D_
23 / 03_2 :  (corte = 9)_x000D_
23 / 04_2 : _x000D_
23 / 05_2 : _x000D_
23 / 06_2 : _x000D_
23 / 07_2 : _x000D_
23 / 08_2 : _x000D_
_x000D_
    TOTAL : (  )_x000D_
  DIVISOR : 18_x000D_
    MÉDIA : ,00_x000D_
-----------------------------_x000D_
   Valores Desconsiderados_x000D_
-----------------------------_x000D_
22 / 03_2 : 22 (22)_x000D_
22 / 04_2 : 24 (24)_x000D_
22 / 05_2 : 31 (31)_x000D_
22 / 10_2 : 18 (18)_x000D_
22 / 11_2 : 30 (30)_x000D_
22 / 12_2 : 20 (20)_x000D_
23 / 02_2 : 14 (14)_x000D_
23 / 03_2 : 9 (9)_x000D_
_x000D_
  TOTAL   : ( 168 )</t>
        </r>
      </text>
    </comment>
    <comment ref="AH208" authorId="0" shapeId="0" xr:uid="{F655F77F-10EE-45C4-9DC4-434A5A0E4CA3}">
      <text>
        <r>
          <rPr>
            <sz val="10"/>
            <color indexed="81"/>
            <rFont val="Lucida Console"/>
            <family val="3"/>
          </rPr>
          <t>Última movimentação no estoque em 03/2023 quantidade 9.</t>
        </r>
      </text>
    </comment>
    <comment ref="X209" authorId="0" shapeId="0" xr:uid="{2A7DFE02-186C-491F-86F1-3C3267B80C91}">
      <text>
        <r>
          <rPr>
            <sz val="10"/>
            <color indexed="81"/>
            <rFont val="Lucida Console"/>
            <family val="3"/>
          </rPr>
          <t>08.04.2011</t>
        </r>
      </text>
    </comment>
    <comment ref="AE209" authorId="0" shapeId="0" xr:uid="{2BB20BC6-4273-443C-B9D4-65D6CE665094}">
      <text>
        <r>
          <rPr>
            <sz val="10"/>
            <color indexed="81"/>
            <rFont val="Courier New"/>
            <family val="3"/>
          </rPr>
          <t>_x000D_
    DESCRIÇÃO DO CÁLCULO_x000D_
Código    : 119.621_x000D_
Corte     : _x000D_
-----------------------------_x000D_
Pendente  : _x000D_
22 / 03_2 : _x000D_
22 / 04_2 :  (corte = 20)_x000D_
22 / 05_2 :  (corte = 30)_x000D_
22 / 06_2 : _x000D_
22 / 07_2 :  (corte = 42)_x000D_
22 / 08_2 :  (corte = 72)_x000D_
22 / 09_2 : _x000D_
22 / 10_2 :  (corte = 20)_x000D_
22 / 11_2 :  (corte = 50)_x000D_
22 / 12_2 :  (corte = 25)_x000D_
23 / 01_2 :  (corte = 40)_x000D_
23 / 02_2 : _x000D_
23 / 03_2 :  (corte = 42)_x000D_
23 / 04_2 :  (corte = 42)_x000D_
23 / 05_2 :  (corte = 123)_x000D_
23 / 06_2 : _x000D_
23 / 07_2 :  (corte = 30)_x000D_
23 / 08_2 :  (corte = 198)_x000D_
_x000D_
    TOTAL : (  )_x000D_
  DIVISOR : 18_x000D_
    MÉDIA : ,00_x000D_
-----------------------------_x000D_
   Valores Desconsiderados_x000D_
-----------------------------_x000D_
22 / 04_2 : 20 (20)_x000D_
22 / 05_2 : 30 (30)_x000D_
22 / 07_2 : 42 (42)_x000D_
22 / 08_2 : 72 (72)_x000D_
22 / 10_2 : 20 (20)_x000D_
22 / 11_2 : 50 (50)_x000D_
22 / 12_2 : 25 (25)_x000D_
23 / 01_2 : 40 (40)_x000D_
23 / 03_2 : 42 (42)_x000D_
23 / 04_2 : 42 (42)_x000D_
23 / 05_2 : 123 (123)_x000D_
23 / 07_2 : 30 (30)_x000D_
23 / 08_2 : 198 (198)_x000D_
_x000D_
  TOTAL   : ( 734 )</t>
        </r>
      </text>
    </comment>
    <comment ref="AH209" authorId="0" shapeId="0" xr:uid="{CC2428A3-5101-48D1-86BE-D6284472204A}">
      <text>
        <r>
          <rPr>
            <sz val="10"/>
            <color indexed="81"/>
            <rFont val="Lucida Console"/>
            <family val="3"/>
          </rPr>
          <t>Última movimentação no estoque em 08/2023 quantidade 198.</t>
        </r>
      </text>
    </comment>
    <comment ref="X210" authorId="0" shapeId="0" xr:uid="{8377B0E1-0657-4C67-AAFA-E767E0C28911}">
      <text>
        <r>
          <rPr>
            <sz val="10"/>
            <color indexed="81"/>
            <rFont val="Lucida Console"/>
            <family val="3"/>
          </rPr>
          <t>30.03.2011</t>
        </r>
      </text>
    </comment>
    <comment ref="AE210" authorId="0" shapeId="0" xr:uid="{314E517D-FFCF-4CAE-A213-642E1BDD68E4}">
      <text>
        <r>
          <rPr>
            <sz val="10"/>
            <color indexed="81"/>
            <rFont val="Courier New"/>
            <family val="3"/>
          </rPr>
          <t>_x000D_
    DESCRIÇÃO DO CÁLCULO_x000D_
Código    : 119.554_x000D_
Corte     : _x000D_
-----------------------------_x000D_
Pendente  : _x000D_
22 / 03_2 : _x000D_
22 / 04_2 : _x000D_
22 / 05_2 : _x000D_
22 / 06_2 : _x000D_
22 / 07_2 : _x000D_
22 / 08_2 :  (corte = 20)_x000D_
22 / 09_2 : _x000D_
22 / 10_2 :  (corte = 42)_x000D_
22 / 11_2 : _x000D_
22 / 12_2 : _x000D_
23 / 01_2 : _x000D_
23 / 02_2 : _x000D_
23 / 03_2 : _x000D_
23 / 04_2 : _x000D_
23 / 05_2 :  (corte = 42)_x000D_
23 / 06_2 : _x000D_
23 / 07_2 :  (corte = 42)_x000D_
23 / 08_2 : _x000D_
_x000D_
    TOTAL : (  )_x000D_
  DIVISOR : 18_x000D_
    MÉDIA : ,00_x000D_
-----------------------------_x000D_
   Valores Desconsiderados_x000D_
-----------------------------_x000D_
22 / 08_2 : 20 (20)_x000D_
22 / 10_2 : 42 (42)_x000D_
23 / 05_2 : 42 (42)_x000D_
23 / 07_2 : 42 (42)_x000D_
_x000D_
  TOTAL   : ( 146 )</t>
        </r>
      </text>
    </comment>
    <comment ref="AH210" authorId="0" shapeId="0" xr:uid="{D707A827-F21C-46A2-A3A7-5F5D7F000D73}">
      <text>
        <r>
          <rPr>
            <sz val="10"/>
            <color indexed="81"/>
            <rFont val="Lucida Console"/>
            <family val="3"/>
          </rPr>
          <t>Última movimentação no estoque em 07/2023 quantidade 42.</t>
        </r>
      </text>
    </comment>
    <comment ref="X211" authorId="0" shapeId="0" xr:uid="{33DF6B9A-03B7-465B-BA84-F55F7F1BCB84}">
      <text>
        <r>
          <rPr>
            <sz val="10"/>
            <color indexed="81"/>
            <rFont val="Lucida Console"/>
            <family val="3"/>
          </rPr>
          <t>15.09.2003</t>
        </r>
      </text>
    </comment>
    <comment ref="AE211" authorId="0" shapeId="0" xr:uid="{58A93826-7F64-420F-8E1A-BBD7AEC26002}">
      <text>
        <r>
          <rPr>
            <sz val="10"/>
            <color indexed="81"/>
            <rFont val="Courier New"/>
            <family val="3"/>
          </rPr>
          <t>_x000D_
    DESCRIÇÃO DO CÁLCULO_x000D_
Código    : 75.334_x000D_
Corte     : _x000D_
-----------------------------_x000D_
Pendente  : _x000D_
22 / 03_2 :  (corte = 44)_x000D_
22 / 04_2 :  (corte = 5)_x000D_
22 / 05_2 :  (corte = 42)_x000D_
22 / 06_2 : _x000D_
22 / 07_2 :  (corte = 42)_x000D_
22 / 08_2 :  (corte = 84)_x000D_
22 / 09_2 :  (corte = 42)_x000D_
22 / 10_2 :  (corte = 42)_x000D_
22 / 11_2 :  (corte = 42)_x000D_
22 / 12_2 : _x000D_
23 / 01_2 :  (corte = 42)_x000D_
23 / 02_2 : _x000D_
23 / 03_2 :  (corte = 42)_x000D_
23 / 04_2 : _x000D_
23 / 05_2 :  (corte = 126)_x000D_
23 / 06_2 :  (corte = 42)_x000D_
23 / 07_2 : _x000D_
23 / 08_2 :  (corte = 42)_x000D_
_x000D_
    TOTAL : (  )_x000D_
  DIVISOR : 18_x000D_
    MÉDIA : ,00_x000D_
-----------------------------_x000D_
   Valores Desconsiderados_x000D_
-----------------------------_x000D_
22 / 03_2 : 44 (44)_x000D_
22 / 04_2 : 5 (5)_x000D_
22 / 05_2 : 42 (42)_x000D_
22 / 07_2 : 42 (42)_x000D_
22 / 08_2 : 84 (84)_x000D_
22 / 09_2 : 42 (42)_x000D_
22 / 10_2 : 42 (42)_x000D_
22 / 11_2 : 42 (42)_x000D_
23 / 01_2 : 42 (42)_x000D_
23 / 03_2 : 42 (42)_x000D_
23 / 05_2 : 126 (126)_x000D_
23 / 06_2 : 42 (42)_x000D_
23 / 08_2 : 42 (42)_x000D_
_x000D_
  TOTAL   : ( 637 )</t>
        </r>
      </text>
    </comment>
    <comment ref="AH211" authorId="0" shapeId="0" xr:uid="{86DFB1FD-73E6-4B09-B596-658C0B3C124B}">
      <text>
        <r>
          <rPr>
            <sz val="10"/>
            <color indexed="81"/>
            <rFont val="Lucida Console"/>
            <family val="3"/>
          </rPr>
          <t>Última movimentação no estoque em 08/2023 quantidade 42.</t>
        </r>
      </text>
    </comment>
    <comment ref="X212" authorId="0" shapeId="0" xr:uid="{2A8F1042-578D-4C12-8F9B-DA51E911F513}">
      <text>
        <r>
          <rPr>
            <sz val="10"/>
            <color indexed="81"/>
            <rFont val="Lucida Console"/>
            <family val="3"/>
          </rPr>
          <t>06.08.2010</t>
        </r>
      </text>
    </comment>
    <comment ref="AE212" authorId="0" shapeId="0" xr:uid="{D9D25C0F-C21A-49BF-BAF0-45AE35A9C526}">
      <text>
        <r>
          <rPr>
            <sz val="10"/>
            <color indexed="81"/>
            <rFont val="Courier New"/>
            <family val="3"/>
          </rPr>
          <t>_x000D_
    DESCRIÇÃO DO CÁLCULO_x000D_
Código    : 116.771_x000D_
Corte     : _x000D_
-----------------------------_x000D_
Pendente  : _x000D_
22 / 03_2 : _x000D_
22 / 04_2 : _x000D_
22 / 05_2 : _x000D_
22 / 06_2 : _x000D_
22 / 07_2 : _x000D_
22 / 08_2 : _x000D_
22 / 09_2 : _x000D_
22 / 10_2 : _x000D_
22 / 11_2 : _x000D_
22 / 12_2 :  (corte = 2)_x000D_
23 / 01_2 : _x000D_
23 / 02_2 : _x000D_
23 / 03_2 : _x000D_
23 / 04_2 : _x000D_
23 / 05_2 :  (corte = 4)_x000D_
23 / 06_2 : _x000D_
23 / 07_2 :  (corte = 5)_x000D_
23 / 08_2 : _x000D_
_x000D_
    TOTAL : (  )_x000D_
  DIVISOR : 18_x000D_
    MÉDIA : ,00_x000D_
-----------------------------_x000D_
   Valores Desconsiderados_x000D_
-----------------------------_x000D_
22 / 12_2 : 2 (2)_x000D_
23 / 05_2 : 4 (4)_x000D_
23 / 07_2 : 5 (5)_x000D_
_x000D_
  TOTAL   : ( 11 )</t>
        </r>
      </text>
    </comment>
    <comment ref="AH212" authorId="0" shapeId="0" xr:uid="{883791D7-4989-4AB4-9011-17E0763F2F47}">
      <text>
        <r>
          <rPr>
            <sz val="10"/>
            <color indexed="81"/>
            <rFont val="Lucida Console"/>
            <family val="3"/>
          </rPr>
          <t>Última movimentação no estoque em 07/2023 quantidade 5.</t>
        </r>
      </text>
    </comment>
    <comment ref="X213" authorId="0" shapeId="0" xr:uid="{E2D5786F-FAAE-43C0-AC48-4842480B7FD4}">
      <text>
        <r>
          <rPr>
            <sz val="10"/>
            <color indexed="81"/>
            <rFont val="Lucida Console"/>
            <family val="3"/>
          </rPr>
          <t>23.06.2010</t>
        </r>
      </text>
    </comment>
    <comment ref="AE213" authorId="0" shapeId="0" xr:uid="{4CE63082-83B1-4FFD-B535-2F959ED53538}">
      <text>
        <r>
          <rPr>
            <sz val="10"/>
            <color indexed="81"/>
            <rFont val="Courier New"/>
            <family val="3"/>
          </rPr>
          <t>_x000D_
    DESCRIÇÃO DO CÁLCULO_x000D_
Código    : 115.807_x000D_
Corte     : _x000D_
-----------------------------_x000D_
Pendente  : _x000D_
22 / 03_2 :  (corte = 40)_x000D_
22 / 04_2 :  (corte = 5)_x000D_
22 / 05_2 :  (corte = 40)_x000D_
22 / 06_2 :  (corte = 40)_x000D_
22 / 07_2 : _x000D_
22 / 08_2 :  (corte = 122)_x000D_
22 / 09_2 :  (corte = 40)_x000D_
22 / 10_2 :  (corte = 40)_x000D_
22 / 11_2 :  (corte = 40)_x000D_
22 / 12_2 : _x000D_
23 / 01_2 :  (corte = 40)_x000D_
23 / 02_2 :  (corte = 40)_x000D_
23 / 03_2 :  (corte = 40)_x000D_
23 / 04_2 :  (corte = 40)_x000D_
23 / 05_2 :  (corte = 40)_x000D_
23 / 06_2 : _x000D_
23 / 07_2 :  (corte = 122)_x000D_
23 / 08_2 : _x000D_
_x000D_
    TOTAL : (  )_x000D_
  DIVISOR : 18_x000D_
    MÉDIA : ,00_x000D_
-----------------------------_x000D_
   Valores Desconsiderados_x000D_
-----------------------------_x000D_
22 / 03_2 : 40 (40)_x000D_
22 / 04_2 : 5 (5)_x000D_
22 / 05_2 : 40 (40)_x000D_
22 / 06_2 : 40 (40)_x000D_
22 / 08_2 : 122 (122)_x000D_
22 / 09_2 : 40 (40)_x000D_
22 / 10_2 : 40 (40)_x000D_
22 / 11_2 : 40 (40)_x000D_
23 / 01_2 : 40 (40)_x000D_
23 / 02_2 : 40 (40)_x000D_
23 / 03_2 : 40 (40)_x000D_
23 / 04_2 : 40 (40)_x000D_
23 / 05_2 : 40 (40)_x000D_
23 / 07_2 : 122 (122)_x000D_
_x000D_
  TOTAL   : ( 689 )</t>
        </r>
      </text>
    </comment>
    <comment ref="AH213" authorId="0" shapeId="0" xr:uid="{8116D24B-0049-40C4-A8A8-84C2FB97EE9B}">
      <text>
        <r>
          <rPr>
            <sz val="10"/>
            <color indexed="81"/>
            <rFont val="Lucida Console"/>
            <family val="3"/>
          </rPr>
          <t>Última movimentação no estoque em 07/2023 quantidade 122.</t>
        </r>
      </text>
    </comment>
    <comment ref="X214" authorId="0" shapeId="0" xr:uid="{0CCF75C4-13A0-413F-B081-A0C421F01133}">
      <text>
        <r>
          <rPr>
            <sz val="10"/>
            <color indexed="81"/>
            <rFont val="Lucida Console"/>
            <family val="3"/>
          </rPr>
          <t>15.09.2003</t>
        </r>
      </text>
    </comment>
    <comment ref="AE214" authorId="0" shapeId="0" xr:uid="{2644ECDB-4571-413F-B265-9F516EBDB4B8}">
      <text>
        <r>
          <rPr>
            <sz val="10"/>
            <color indexed="81"/>
            <rFont val="Courier New"/>
            <family val="3"/>
          </rPr>
          <t>_x000D_
    DESCRIÇÃO DO CÁLCULO_x000D_
Código    : 75.324_x000D_
Corte     : _x000D_
-----------------------------_x000D_
Pendente  : _x000D_
22 / 03_2 : _x000D_
22 / 04_2 :  (corte = 20)_x000D_
22 / 05_2 :  (corte = 20)_x000D_
22 / 06_2 : _x000D_
22 / 07_2 : _x000D_
22 / 08_2 :  (corte = 73)_x000D_
22 / 09_2 :  (corte = 40)_x000D_
22 / 10_2 :  (corte = 73)_x000D_
22 / 11_2 : _x000D_
22 / 12_2 : _x000D_
23 / 01_2 :  (corte = 193)_x000D_
23 / 02_2 : _x000D_
23 / 03_2 : _x000D_
23 / 04_2 : _x000D_
23 / 05_2 :  (corte = 73)_x000D_
23 / 06_2 : _x000D_
23 / 07_2 : _x000D_
23 / 08_2 : _x000D_
_x000D_
    TOTAL : (  )_x000D_
  DIVISOR : 18_x000D_
    MÉDIA : ,00_x000D_
-----------------------------_x000D_
   Valores Desconsiderados_x000D_
-----------------------------_x000D_
22 / 04_2 : 20 (20)_x000D_
22 / 05_2 : 20 (20)_x000D_
22 / 08_2 : 73 (73)_x000D_
22 / 09_2 : 40 (40)_x000D_
22 / 10_2 : 73 (73)_x000D_
23 / 01_2 : 193 (193)_x000D_
23 / 05_2 : 73 (73)_x000D_
_x000D_
  TOTAL   : ( 492 )</t>
        </r>
      </text>
    </comment>
    <comment ref="AH214" authorId="0" shapeId="0" xr:uid="{FF3E9A80-0E64-4B79-9927-C9280CB9FD25}">
      <text>
        <r>
          <rPr>
            <sz val="10"/>
            <color indexed="81"/>
            <rFont val="Lucida Console"/>
            <family val="3"/>
          </rPr>
          <t>Última movimentação no estoque em 05/2023 quantidade 73.</t>
        </r>
      </text>
    </comment>
    <comment ref="X215" authorId="0" shapeId="0" xr:uid="{7991D284-5DA7-419E-B844-397D7BB06623}">
      <text>
        <r>
          <rPr>
            <sz val="10"/>
            <color indexed="81"/>
            <rFont val="Lucida Console"/>
            <family val="3"/>
          </rPr>
          <t>22.08.2013</t>
        </r>
      </text>
    </comment>
    <comment ref="AE215" authorId="0" shapeId="0" xr:uid="{C3E26568-16A0-4982-9BE8-A005ACEC44B4}">
      <text>
        <r>
          <rPr>
            <sz val="10"/>
            <color indexed="81"/>
            <rFont val="Courier New"/>
            <family val="3"/>
          </rPr>
          <t>_x000D_
    DESCRIÇÃO DO CÁLCULO_x000D_
Código    : 126.044_x000D_
Corte     : _x000D_
-----------------------------_x000D_
Pendente  : _x000D_
22 / 03_2 : _x000D_
22 / 04_2 : _x000D_
22 / 05_2 : _x000D_
22 / 06_2 :  (corte = 20)_x000D_
22 / 07_2 : _x000D_
22 / 08_2 : _x000D_
22 / 09_2 : _x000D_
22 / 10_2 : _x000D_
22 / 11_2 : _x000D_
22 / 12_2 :  (corte = 8)_x000D_
23 / 01_2 :  (corte = 4)_x000D_
23 / 02_2 : _x000D_
23 / 03_2 : _x000D_
23 / 04_2 : _x000D_
23 / 05_2 : _x000D_
23 / 06_2 :  (corte = 10)_x000D_
23 / 07_2 : _x000D_
23 / 08_2 :  (corte = 17)_x000D_
_x000D_
    TOTAL : (  )_x000D_
  DIVISOR : 18_x000D_
    MÉDIA : ,00_x000D_
-----------------------------_x000D_
   Valores Desconsiderados_x000D_
-----------------------------_x000D_
22 / 06_2 : 20 (20)_x000D_
22 / 12_2 : 8 (8)_x000D_
23 / 01_2 : 4 (4)_x000D_
23 / 06_2 : 10 (10)_x000D_
23 / 08_2 : 17 (17)_x000D_
_x000D_
  TOTAL   : ( 59 )</t>
        </r>
      </text>
    </comment>
    <comment ref="AH215" authorId="0" shapeId="0" xr:uid="{6AC98982-50BD-4EDC-A54A-8BB081EC4AE7}">
      <text>
        <r>
          <rPr>
            <sz val="10"/>
            <color indexed="81"/>
            <rFont val="Lucida Console"/>
            <family val="3"/>
          </rPr>
          <t>Última movimentação no estoque em 08/2023 quantidade 17.</t>
        </r>
      </text>
    </comment>
    <comment ref="X216" authorId="0" shapeId="0" xr:uid="{78EF1471-FC20-407A-A757-A7F2249C884D}">
      <text>
        <r>
          <rPr>
            <sz val="10"/>
            <color indexed="81"/>
            <rFont val="Lucida Console"/>
            <family val="3"/>
          </rPr>
          <t>18.09.2008</t>
        </r>
      </text>
    </comment>
    <comment ref="AE216" authorId="0" shapeId="0" xr:uid="{E958509F-772B-47ED-829A-42E7E19356BD}">
      <text>
        <r>
          <rPr>
            <sz val="10"/>
            <color indexed="81"/>
            <rFont val="Courier New"/>
            <family val="3"/>
          </rPr>
          <t>_x000D_
    DESCRIÇÃO DO CÁLCULO_x000D_
Código    : 107.889_x000D_
Corte     : _x000D_
-----------------------------_x000D_
Pendente  : 19_x000D_
22 / 03_2 :  (corte = 44)_x000D_
22 / 04_2 :  (corte = 33)_x000D_
22 / 05_2 :  (corte = 35)_x000D_
22 / 06_2 :  (corte = 17)_x000D_
22 / 07_2 : _x000D_
22 / 08_2 :  (corte = 22)_x000D_
22 / 09_2 :  (corte = 22)_x000D_
22 / 10_2 :  (corte = 9)_x000D_
22 / 11_2 :  (corte = 57)_x000D_
22 / 12_2 :  (corte = 4)_x000D_
23 / 01_2 :  (corte = 19)_x000D_
23 / 02_2 :  (corte = 14)_x000D_
23 / 03_2 :  (corte = 46)_x000D_
23 / 04_2 :  (corte = 20)_x000D_
23 / 05_2 : _x000D_
23 / 06_2 :  (corte = 35)_x000D_
23 / 07_2 :  (corte = 4)_x000D_
23 / 08_2 : _x000D_
_x000D_
    TOTAL : ( 19 )_x000D_
  DIVISOR : 18_x000D_
    MÉDIA : 1,06_x000D_
-----------------------------_x000D_
   Valores Desconsiderados_x000D_
-----------------------------_x000D_
22 / 03_2 : 44 (44)_x000D_
22 / 04_2 : 33 (33)_x000D_
22 / 05_2 : 35 (35)_x000D_
22 / 06_2 : 17 (17)_x000D_
22 / 08_2 : 22 (22)_x000D_
22 / 09_2 : 22 (22)_x000D_
22 / 10_2 : 9 (9)_x000D_
22 / 11_2 : 57 (57)_x000D_
22 / 12_2 : 4 (4)_x000D_
23 / 01_2 : 19 (19)_x000D_
23 / 02_2 : 14 (14)_x000D_
23 / 03_2 : 46 (46)_x000D_
23 / 04_2 : 20 (20)_x000D_
23 / 06_2 : 35 (35)_x000D_
23 / 07_2 : 4 (4)_x000D_
_x000D_
  TOTAL   : ( 381 )</t>
        </r>
      </text>
    </comment>
    <comment ref="AH216" authorId="0" shapeId="0" xr:uid="{9D9755BC-0138-4038-AA8B-69DA7C2C175E}">
      <text>
        <r>
          <rPr>
            <sz val="10"/>
            <color indexed="81"/>
            <rFont val="Lucida Console"/>
            <family val="3"/>
          </rPr>
          <t>Última movimentação no estoque em 07/2023 quantidade 4.</t>
        </r>
      </text>
    </comment>
    <comment ref="X217" authorId="0" shapeId="0" xr:uid="{309B47B6-6FED-47F1-B8CC-09E825A00332}">
      <text>
        <r>
          <rPr>
            <sz val="10"/>
            <color indexed="81"/>
            <rFont val="Lucida Console"/>
            <family val="3"/>
          </rPr>
          <t>21.05.2008</t>
        </r>
      </text>
    </comment>
    <comment ref="AE217" authorId="0" shapeId="0" xr:uid="{D9CCEB3B-66F8-4E0C-8FB1-8E4FA60A4ADC}">
      <text>
        <r>
          <rPr>
            <sz val="10"/>
            <color indexed="81"/>
            <rFont val="Courier New"/>
            <family val="3"/>
          </rPr>
          <t>_x000D_
    DESCRIÇÃO DO CÁLCULO_x000D_
Código    : 106.546_x000D_
Corte     : _x000D_
-----------------------------_x000D_
Pendente  : _x000D_
22 / 03_2 :  (corte = 207)_x000D_
22 / 04_2 :  (corte = 22)_x000D_
22 / 05_2 : _x000D_
22 / 06_2 :  (corte = 100)_x000D_
22 / 07_2 : _x000D_
22 / 08_2 :  (corte = 152)_x000D_
22 / 09_2 :  (corte = 150)_x000D_
22 / 10_2 :  (corte = 95)_x000D_
22 / 11_2 : _x000D_
22 / 12_2 :  (corte = 20)_x000D_
23 / 01_2 :  (corte = 150)_x000D_
23 / 02_2 :  (corte = 32)_x000D_
23 / 03_2 :  (corte = 441)_x000D_
23 / 04_2 : _x000D_
23 / 05_2 :  (corte = 600)_x000D_
23 / 06_2 : _x000D_
23 / 07_2 : _x000D_
23 / 08_2 : _x000D_
_x000D_
    TOTAL : (  )_x000D_
  DIVISOR : 18_x000D_
    MÉDIA : ,00_x000D_
-----------------------------_x000D_
   Valores Desconsiderados_x000D_
-----------------------------_x000D_
22 / 03_2 : 207 (207)_x000D_
22 / 04_2 : 22 (22)_x000D_
22 / 06_2 : 100 (100)_x000D_
22 / 08_2 : 152 (152)_x000D_
22 / 09_2 : 150 (150)_x000D_
22 / 10_2 : 95 (95)_x000D_
22 / 12_2 : 20 (20)_x000D_
23 / 01_2 : 150 (150)_x000D_
23 / 02_2 : 32 (32)_x000D_
23 / 03_2 : 441 (441)_x000D_
23 / 05_2 : 600 (600)_x000D_
_x000D_
  TOTAL   : ( 1.969 )</t>
        </r>
      </text>
    </comment>
    <comment ref="AH217" authorId="0" shapeId="0" xr:uid="{EF9FA5EA-C9E0-4387-A617-06483A5B5086}">
      <text>
        <r>
          <rPr>
            <sz val="10"/>
            <color indexed="81"/>
            <rFont val="Lucida Console"/>
            <family val="3"/>
          </rPr>
          <t>Última movimentação no estoque em 05/2023 quantidade 600.</t>
        </r>
      </text>
    </comment>
    <comment ref="X218" authorId="0" shapeId="0" xr:uid="{1A9E60CE-658E-4072-A1A1-9953D342D295}">
      <text>
        <r>
          <rPr>
            <sz val="10"/>
            <color indexed="81"/>
            <rFont val="Lucida Console"/>
            <family val="3"/>
          </rPr>
          <t>21.05.2008</t>
        </r>
      </text>
    </comment>
    <comment ref="AE218" authorId="0" shapeId="0" xr:uid="{2BE5E3B9-3CE5-4F3D-9ABB-80903AED5FD1}">
      <text>
        <r>
          <rPr>
            <sz val="10"/>
            <color indexed="81"/>
            <rFont val="Courier New"/>
            <family val="3"/>
          </rPr>
          <t>_x000D_
    DESCRIÇÃO DO CÁLCULO_x000D_
Código    : 106.544_x000D_
Corte     : _x000D_
-----------------------------_x000D_
Pendente  : 397_x000D_
22 / 03_2 :  (corte = 100)_x000D_
22 / 04_2 :  (corte = 10)_x000D_
22 / 05_2 :  (corte = 65)_x000D_
22 / 06_2 :  (corte = 670)_x000D_
22 / 07_2 :  (corte = 300)_x000D_
22 / 08_2 :  (corte = 150)_x000D_
22 / 09_2 :  (corte = 320)_x000D_
22 / 10_2 :  (corte = 80)_x000D_
22 / 11_2 :  (corte = 106)_x000D_
22 / 12_2 :  (corte = 500)_x000D_
23 / 01_2 :  (corte = 666)_x000D_
23 / 02_2 :  (corte = 45)_x000D_
23 / 03_2 :  (corte = 450)_x000D_
23 / 04_2 : _x000D_
23 / 05_2 :  (corte = 203)_x000D_
23 / 06_2 : _x000D_
23 / 07_2 : _x000D_
23 / 08_2 : _x000D_
_x000D_
    TOTAL : ( 397 )_x000D_
  DIVISOR : 18_x000D_
    MÉDIA : 22,06_x000D_
-----------------------------_x000D_
   Valores Desconsiderados_x000D_
-----------------------------_x000D_
22 / 03_2 : 100 (100)_x000D_
22 / 04_2 : 10 (10)_x000D_
22 / 05_2 : 65 (65)_x000D_
22 / 06_2 : 670 (670)_x000D_
22 / 07_2 : 300 (300)_x000D_
22 / 08_2 : 150 (150)_x000D_
22 / 09_2 : 320 (320)_x000D_
22 / 10_2 : 80 (80)_x000D_
22 / 11_2 : 106 (106)_x000D_
22 / 12_2 : 500 (500)_x000D_
23 / 01_2 : 666 (666)_x000D_
23 / 02_2 : 45 (45)_x000D_
23 / 03_2 : 450 (450)_x000D_
23 / 05_2 : 203 (203)_x000D_
_x000D_
  TOTAL   : ( 3.665 )</t>
        </r>
      </text>
    </comment>
    <comment ref="AH218" authorId="0" shapeId="0" xr:uid="{31290482-0D38-4A66-BA84-E2221E64BC75}">
      <text>
        <r>
          <rPr>
            <sz val="10"/>
            <color indexed="81"/>
            <rFont val="Lucida Console"/>
            <family val="3"/>
          </rPr>
          <t>Última movimentação no estoque em 05/2023 quantidade 203.</t>
        </r>
      </text>
    </comment>
    <comment ref="X219" authorId="0" shapeId="0" xr:uid="{6AE2DF56-9DF1-46D4-9D36-69ADF11C7ED0}">
      <text>
        <r>
          <rPr>
            <sz val="10"/>
            <color indexed="81"/>
            <rFont val="Lucida Console"/>
            <family val="3"/>
          </rPr>
          <t>01.01.1901</t>
        </r>
      </text>
    </comment>
    <comment ref="AE219" authorId="0" shapeId="0" xr:uid="{A23DD0BA-2197-4FA0-98FC-31F8CB7CD494}">
      <text>
        <r>
          <rPr>
            <sz val="10"/>
            <color indexed="81"/>
            <rFont val="Courier New"/>
            <family val="3"/>
          </rPr>
          <t>_x000D_
    DESCRIÇÃO DO CÁLCULO_x000D_
Código    : 50.797_x000D_
Corte     : _x000D_
-----------------------------_x000D_
Pendente  : _x000D_
22 / 03_2 :  (corte = 5)_x000D_
22 / 04_2 :  (corte = 22)_x000D_
22 / 05_2 :  (corte = 20)_x000D_
22 / 06_2 :  (corte = 28)_x000D_
22 / 07_2 :  (corte = 3)_x000D_
22 / 08_2 :  (corte = 10)_x000D_
22 / 09_2 :  (corte = 9)_x000D_
22 / 10_2 :  (corte = 7)_x000D_
22 / 11_2 :  (corte = 10)_x000D_
22 / 12_2 :  (corte = 3)_x000D_
23 / 01_2 : _x000D_
23 / 02_2 :  (corte = 61)_x000D_
23 / 03_2 :  (corte = 13)_x000D_
23 / 04_2 :  (corte = 35)_x000D_
23 / 05_2 :  (corte = 18)_x000D_
23 / 06_2 :  (corte = 43)_x000D_
23 / 07_2 : _x000D_
23 / 08_2 :  (corte = 20)_x000D_
_x000D_
    TOTAL : (  )_x000D_
  DIVISOR : 18_x000D_
    MÉDIA : ,00_x000D_
-----------------------------_x000D_
   Valores Desconsiderados_x000D_
-----------------------------_x000D_
22 / 03_2 : 5 (5)_x000D_
22 / 04_2 : 22 (22)_x000D_
22 / 05_2 : 20 (20)_x000D_
22 / 06_2 : 28 (28)_x000D_
22 / 07_2 : 3 (3)_x000D_
22 / 08_2 : 10 (10)_x000D_
22 / 09_2 : 9 (9)_x000D_
22 / 10_2 : 7 (7)_x000D_
22 / 11_2 : 10 (10)_x000D_
22 / 12_2 : 3 (3)_x000D_
23 / 02_2 : 61 (61)_x000D_
23 / 03_2 : 13 (13)_x000D_
23 / 04_2 : 35 (35)_x000D_
23 / 05_2 : 18 (18)_x000D_
23 / 06_2 : 43 (43)_x000D_
23 / 08_2 : 20 (20)_x000D_
_x000D_
  TOTAL   : ( 307 )</t>
        </r>
      </text>
    </comment>
    <comment ref="AH219" authorId="0" shapeId="0" xr:uid="{2A4B2B89-27F3-4FEB-A696-E1B4D4C18DCD}">
      <text>
        <r>
          <rPr>
            <sz val="10"/>
            <color indexed="81"/>
            <rFont val="Lucida Console"/>
            <family val="3"/>
          </rPr>
          <t>Última movimentação no estoque em 08/2023 quantidade 20.</t>
        </r>
      </text>
    </comment>
    <comment ref="X220" authorId="0" shapeId="0" xr:uid="{E0BB9DFA-F1D7-49A6-B2D5-2F522CD04BA3}">
      <text>
        <r>
          <rPr>
            <sz val="10"/>
            <color indexed="81"/>
            <rFont val="Lucida Console"/>
            <family val="3"/>
          </rPr>
          <t>25.06.2007</t>
        </r>
      </text>
    </comment>
    <comment ref="AE220" authorId="0" shapeId="0" xr:uid="{C66F8878-A2D7-44F2-A0EB-C41F2D5D691B}">
      <text>
        <r>
          <rPr>
            <sz val="10"/>
            <color indexed="81"/>
            <rFont val="Courier New"/>
            <family val="3"/>
          </rPr>
          <t>_x000D_
    DESCRIÇÃO DO CÁLCULO_x000D_
Código    : 100.362_x000D_
Corte     : _x000D_
-----------------------------_x000D_
Pendente  : 143_x000D_
22 / 03_2 :  (corte = 293)_x000D_
22 / 04_2 :  (corte = 84)_x000D_
22 / 05_2 :  (corte = 366)_x000D_
22 / 06_2 :  (corte = 412)_x000D_
22 / 07_2 :  (corte = 477)_x000D_
22 / 08_2 :  (corte = 855)_x000D_
22 / 09_2 :  (corte = 742)_x000D_
22 / 10_2 :  (corte = 744)_x000D_
22 / 11_2 :  (corte = 259)_x000D_
22 / 12_2 :  (corte = 1091)_x000D_
23 / 01_2 :  (corte = 337)_x000D_
23 / 02_2 : _x000D_
23 / 03_2 : _x000D_
23 / 04_2 : _x000D_
23 / 05_2 : _x000D_
23 / 06_2 : _x000D_
23 / 07_2 : _x000D_
23 / 08_2 :  (corte = 645)_x000D_
_x000D_
    TOTAL : ( 143 )_x000D_
  DIVISOR : 18_x000D_
    MÉDIA : 7,94_x000D_
-----------------------------_x000D_
   Valores Desconsiderados_x000D_
-----------------------------_x000D_
22 / 03_2 : 293 (293)_x000D_
22 / 04_2 : 84 (84)_x000D_
22 / 05_2 : 366 (366)_x000D_
22 / 06_2 : 412 (412)_x000D_
22 / 07_2 : 477 (477)_x000D_
22 / 08_2 : 855 (855)_x000D_
22 / 09_2 : 742 (742)_x000D_
22 / 10_2 : 744 (744)_x000D_
22 / 11_2 : 259 (259)_x000D_
22 / 12_2 : 1.091 (1.091)_x000D_
23 / 01_2 : 337 (337)_x000D_
23 / 08_2 : 645 (645)_x000D_
_x000D_
  TOTAL   : ( 6.305 )</t>
        </r>
      </text>
    </comment>
    <comment ref="AH220" authorId="0" shapeId="0" xr:uid="{5D64A75B-A39B-45BD-9798-1C06177BA5C3}">
      <text>
        <r>
          <rPr>
            <sz val="10"/>
            <color indexed="81"/>
            <rFont val="Lucida Console"/>
            <family val="3"/>
          </rPr>
          <t>Última movimentação no estoque em 08/2023 quantidade 645.</t>
        </r>
      </text>
    </comment>
    <comment ref="X221" authorId="0" shapeId="0" xr:uid="{CE2089B5-D031-4033-A4C0-6468DF90C66A}">
      <text>
        <r>
          <rPr>
            <sz val="10"/>
            <color indexed="81"/>
            <rFont val="Lucida Console"/>
            <family val="3"/>
          </rPr>
          <t>01.01.1901</t>
        </r>
      </text>
    </comment>
    <comment ref="AE221" authorId="0" shapeId="0" xr:uid="{715DD918-DD43-4771-8E4B-E6D9814F54A0}">
      <text>
        <r>
          <rPr>
            <sz val="10"/>
            <color indexed="81"/>
            <rFont val="Courier New"/>
            <family val="3"/>
          </rPr>
          <t>_x000D_
    DESCRIÇÃO DO CÁLCULO_x000D_
Código    : 123.146_x000D_
Corte     : _x000D_
-----------------------------_x000D_
Pendente  : _x000D_
22 / 03_2 :  (corte = 3)_x000D_
22 / 04_2 : 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03_2 : 3 (3)_x000D_
_x000D_
  TOTAL   : ( 3 )</t>
        </r>
      </text>
    </comment>
    <comment ref="AH221" authorId="0" shapeId="0" xr:uid="{B4D18AE9-4906-41E2-93E9-3E8C3B791C58}">
      <text>
        <r>
          <rPr>
            <sz val="10"/>
            <color indexed="81"/>
            <rFont val="Lucida Console"/>
            <family val="3"/>
          </rPr>
          <t>Última movimentação no estoque em 03/2022 quantidade 3.</t>
        </r>
      </text>
    </comment>
    <comment ref="X222" authorId="0" shapeId="0" xr:uid="{2F158BB8-EB66-4663-875D-7947828A9766}">
      <text>
        <r>
          <rPr>
            <sz val="10"/>
            <color indexed="81"/>
            <rFont val="Lucida Console"/>
            <family val="3"/>
          </rPr>
          <t>01.01.1901</t>
        </r>
      </text>
    </comment>
    <comment ref="AE222" authorId="0" shapeId="0" xr:uid="{D425D552-D796-450B-ADF1-8D26F4CCB9D7}">
      <text>
        <r>
          <rPr>
            <sz val="10"/>
            <color indexed="81"/>
            <rFont val="Courier New"/>
            <family val="3"/>
          </rPr>
          <t>_x000D_
    DESCRIÇÃO DO CÁLCULO_x000D_
Código    : 14.662_x000D_
Corte     : _x000D_
-----------------------------_x000D_
Pendente  : 150_x000D_
22 / 03_2 :  (corte = 319)_x000D_
22 / 04_2 :  (corte = 256)_x000D_
22 / 05_2 :  (corte = 378)_x000D_
22 / 06_2 :  (corte = 396)_x000D_
22 / 07_2 :  (corte = 605)_x000D_
22 / 08_2 :  (corte = 419)_x000D_
22 / 09_2 :  (corte = 296)_x000D_
22 / 10_2 :  (corte = 471)_x000D_
22 / 11_2 :  (corte = 485)_x000D_
22 / 12_2 :  (corte = 379)_x000D_
23 / 01_2 :  (corte = 374)_x000D_
23 / 02_2 :  (corte = 602)_x000D_
23 / 03_2 :  (corte = 500)_x000D_
23 / 04_2 :  (corte = 653)_x000D_
23 / 05_2 :  (corte = 539)_x000D_
23 / 06_2 :  (corte = 455)_x000D_
23 / 07_2 :  (corte = 386)_x000D_
23 / 08_2 :  (corte = 550)_x000D_
_x000D_
    TOTAL : ( 150 )_x000D_
  DIVISOR : 18_x000D_
    MÉDIA : 8,33_x000D_
-----------------------------_x000D_
   Valores Desconsiderados_x000D_
-----------------------------_x000D_
22 / 03_2 : 319 (319)_x000D_
22 / 04_2 : 256 (256)_x000D_
22 / 05_2 : 378 (378)_x000D_
22 / 06_2 : 396 (396)_x000D_
22 / 07_2 : 605 (605)_x000D_
22 / 08_2 : 419 (419)_x000D_
22 / 09_2 : 296 (296)_x000D_
22 / 10_2 : 471 (471)_x000D_
22 / 11_2 : 485 (485)_x000D_
22 / 12_2 : 379 (379)_x000D_
23 / 01_2 : 374 (374)_x000D_
23 / 02_2 : 602 (602)_x000D_
23 / 03_2 : 500 (500)_x000D_
23 / 04_2 : 653 (653)_x000D_
23 / 05_2 : 539 (539)_x000D_
23 / 06_2 : 455 (455)_x000D_
23 / 07_2 : 386 (386)_x000D_
23 / 08_2 : 550 (550)_x000D_
_x000D_
  TOTAL   : ( 8.063 )</t>
        </r>
      </text>
    </comment>
    <comment ref="AH222" authorId="0" shapeId="0" xr:uid="{1FB2D4D0-804D-4615-8D00-5A4903DD581D}">
      <text>
        <r>
          <rPr>
            <sz val="10"/>
            <color indexed="81"/>
            <rFont val="Lucida Console"/>
            <family val="3"/>
          </rPr>
          <t>Última movimentação no estoque em 08/2023 quantidade 550.</t>
        </r>
      </text>
    </comment>
    <comment ref="X223" authorId="0" shapeId="0" xr:uid="{CE4FC1E8-81C9-45A4-BBB0-372E8167C3B2}">
      <text>
        <r>
          <rPr>
            <sz val="10"/>
            <color indexed="81"/>
            <rFont val="Lucida Console"/>
            <family val="3"/>
          </rPr>
          <t>01.01.1901</t>
        </r>
      </text>
    </comment>
    <comment ref="AE223" authorId="0" shapeId="0" xr:uid="{23F06F7C-9E52-4C1C-BBD0-8CEBC5D7558C}">
      <text>
        <r>
          <rPr>
            <sz val="10"/>
            <color indexed="81"/>
            <rFont val="Courier New"/>
            <family val="3"/>
          </rPr>
          <t>_x000D_
    DESCRIÇÃO DO CÁLCULO_x000D_
Código    : 11.109_x000D_
Corte     : _x000D_
-----------------------------_x000D_
Pendente  : 326_x000D_
22 / 03_2 :  (corte = 382)_x000D_
22 / 04_2 :  (corte = 293)_x000D_
22 / 05_2 :  (corte = 333)_x000D_
22 / 06_2 :  (corte = 285)_x000D_
22 / 07_2 :  (corte = 300)_x000D_
22 / 08_2 :  (corte = 304)_x000D_
22 / 09_2 :  (corte = 355)_x000D_
22 / 10_2 :  (corte = 313)_x000D_
22 / 11_2 :  (corte = 362)_x000D_
22 / 12_2 :  (corte = 92)_x000D_
23 / 01_2 :  (corte = 49)_x000D_
23 / 02_2 : _x000D_
23 / 03_2 :  (corte = 22)_x000D_
23 / 04_2 :  (corte = 363)_x000D_
23 / 05_2 :  (corte = 462)_x000D_
23 / 06_2 :  (corte = 407)_x000D_
23 / 07_2 :  (corte = 357)_x000D_
23 / 08_2 :  (corte = 372)_x000D_
_x000D_
    TOTAL : ( 326 )_x000D_
  DIVISOR : 18_x000D_
    MÉDIA : 18,11_x000D_
-----------------------------_x000D_
   Valores Desconsiderados_x000D_
-----------------------------_x000D_
22 / 03_2 : 382 (382)_x000D_
22 / 04_2 : 293 (293)_x000D_
22 / 05_2 : 333 (333)_x000D_
22 / 06_2 : 285 (285)_x000D_
22 / 07_2 : 300 (300)_x000D_
22 / 08_2 : 304 (304)_x000D_
22 / 09_2 : 355 (355)_x000D_
22 / 10_2 : 313 (313)_x000D_
22 / 11_2 : 362 (362)_x000D_
22 / 12_2 : 92 (92)_x000D_
23 / 01_2 : 49 (49)_x000D_
23 / 03_2 : 22 (22)_x000D_
23 / 04_2 : 363 (363)_x000D_
23 / 05_2 : 462 (462)_x000D_
23 / 06_2 : 407 (407)_x000D_
23 / 07_2 : 357 (357)_x000D_
23 / 08_2 : 372 (372)_x000D_
_x000D_
  TOTAL   : ( 5.051 )</t>
        </r>
      </text>
    </comment>
    <comment ref="AH223" authorId="0" shapeId="0" xr:uid="{113FD6B1-7D43-4A3C-857C-80D1A550A907}">
      <text>
        <r>
          <rPr>
            <sz val="10"/>
            <color indexed="81"/>
            <rFont val="Lucida Console"/>
            <family val="3"/>
          </rPr>
          <t>Última movimentação no estoque em 08/2023 quantidade 372.</t>
        </r>
      </text>
    </comment>
    <comment ref="X224" authorId="0" shapeId="0" xr:uid="{4CF695CE-270F-45FE-A9D1-3EF809518074}">
      <text>
        <r>
          <rPr>
            <sz val="10"/>
            <color indexed="81"/>
            <rFont val="Lucida Console"/>
            <family val="3"/>
          </rPr>
          <t>02.03.2015</t>
        </r>
      </text>
    </comment>
    <comment ref="AE224" authorId="0" shapeId="0" xr:uid="{6E57637B-4AE6-4A5B-B398-EBDFD38132F7}">
      <text>
        <r>
          <rPr>
            <sz val="10"/>
            <color indexed="81"/>
            <rFont val="Courier New"/>
            <family val="3"/>
          </rPr>
          <t>_x000D_
    DESCRIÇÃO DO CÁLCULO_x000D_
Código    : 130.024_x000D_
Corte     : _x000D_
-----------------------------_x000D_
Pendente  : 15_x000D_
22 / 03_2 :  (corte = 363)_x000D_
22 / 04_2 :  (corte = 281)_x000D_
22 / 05_2 :  (corte = 255)_x000D_
22 / 06_2 :  (corte = 269)_x000D_
22 / 07_2 :  (corte = 227)_x000D_
22 / 08_2 :  (corte = 242)_x000D_
22 / 09_2 :  (corte = 260)_x000D_
22 / 10_2 :  (corte = 336)_x000D_
22 / 11_2 :  (corte = 343)_x000D_
22 / 12_2 :  (corte = 214)_x000D_
23 / 01_2 :  (corte = 105)_x000D_
23 / 02_2 :  (corte = 388)_x000D_
23 / 03_2 :  (corte = 469)_x000D_
23 / 04_2 :  (corte = 336)_x000D_
23 / 05_2 :  (corte = 379)_x000D_
23 / 06_2 :  (corte = 356)_x000D_
23 / 07_2 :  (corte = 346)_x000D_
23 / 08_2 :  (corte = 391)_x000D_
_x000D_
    TOTAL : ( 15 )_x000D_
  DIVISOR : 18_x000D_
    MÉDIA : ,83_x000D_
-----------------------------_x000D_
   Valores Desconsiderados_x000D_
-----------------------------_x000D_
22 / 03_2 : 363 (363)_x000D_
22 / 04_2 : 281 (281)_x000D_
22 / 05_2 : 255 (255)_x000D_
22 / 06_2 : 269 (269)_x000D_
22 / 07_2 : 227 (227)_x000D_
22 / 08_2 : 242 (242)_x000D_
22 / 09_2 : 260 (260)_x000D_
22 / 10_2 : 336 (336)_x000D_
22 / 11_2 : 343 (343)_x000D_
22 / 12_2 : 214 (214)_x000D_
23 / 01_2 : 105 (105)_x000D_
23 / 02_2 : 388 (388)_x000D_
23 / 03_2 : 469 (469)_x000D_
23 / 04_2 : 336 (336)_x000D_
23 / 05_2 : 379 (379)_x000D_
23 / 06_2 : 356 (356)_x000D_
23 / 07_2 : 346 (346)_x000D_
23 / 08_2 : 391 (391)_x000D_
_x000D_
  TOTAL   : ( 5.560 )</t>
        </r>
      </text>
    </comment>
    <comment ref="AH224" authorId="0" shapeId="0" xr:uid="{A0B83D54-AE8C-49BD-8562-F7192F24D1B4}">
      <text>
        <r>
          <rPr>
            <sz val="10"/>
            <color indexed="81"/>
            <rFont val="Lucida Console"/>
            <family val="3"/>
          </rPr>
          <t>Última movimentação no estoque em 08/2023 quantidade 391.</t>
        </r>
      </text>
    </comment>
    <comment ref="X225" authorId="0" shapeId="0" xr:uid="{57F8CCBB-1910-4935-A859-11C2D02338F1}">
      <text>
        <r>
          <rPr>
            <sz val="10"/>
            <color indexed="81"/>
            <rFont val="Lucida Console"/>
            <family val="3"/>
          </rPr>
          <t>05.05.2017</t>
        </r>
      </text>
    </comment>
    <comment ref="AE225" authorId="0" shapeId="0" xr:uid="{78862416-DD3B-4F6D-9F3D-7D802C20044C}">
      <text>
        <r>
          <rPr>
            <sz val="10"/>
            <color indexed="81"/>
            <rFont val="Courier New"/>
            <family val="3"/>
          </rPr>
          <t>_x000D_
    DESCRIÇÃO DO CÁLCULO_x000D_
Código    : 132.650_x000D_
Corte     : _x000D_
-----------------------------_x000D_
Pendente  : 346_x000D_
22 / 03_2 :  (corte = 218)_x000D_
22 / 04_2 :  (corte = 94)_x000D_
22 / 05_2 :  (corte = 132)_x000D_
22 / 06_2 :  (corte = 107)_x000D_
22 / 07_2 :  (corte = 173)_x000D_
22 / 08_2 :  (corte = 78)_x000D_
22 / 09_2 :  (corte = 92)_x000D_
22 / 10_2 :  (corte = 124)_x000D_
22 / 11_2 :  (corte = 133)_x000D_
22 / 12_2 :  (corte = 87)_x000D_
23 / 01_2 :  (corte = 186)_x000D_
23 / 02_2 :  (corte = 150)_x000D_
23 / 03_2 :  (corte = 543)_x000D_
23 / 04_2 :  (corte = 45)_x000D_
23 / 05_2 : _x000D_
23 / 06_2 :  (corte = 73)_x000D_
23 / 07_2 : _x000D_
23 / 08_2 : _x000D_
_x000D_
    TOTAL : ( 346 )_x000D_
  DIVISOR : 18_x000D_
    MÉDIA : 19,22_x000D_
-----------------------------_x000D_
   Valores Desconsiderados_x000D_
-----------------------------_x000D_
22 / 03_2 : 218 (218)_x000D_
22 / 04_2 : 94 (94)_x000D_
22 / 05_2 : 132 (132)_x000D_
22 / 06_2 : 107 (107)_x000D_
22 / 07_2 : 173 (173)_x000D_
22 / 08_2 : 78 (78)_x000D_
22 / 09_2 : 92 (92)_x000D_
22 / 10_2 : 124 (124)_x000D_
22 / 11_2 : 133 (133)_x000D_
22 / 12_2 : 87 (87)_x000D_
23 / 01_2 : 186 (186)_x000D_
23 / 02_2 : 150 (150)_x000D_
23 / 03_2 : 543 (543)_x000D_
23 / 04_2 : 45 (45)_x000D_
23 / 06_2 : 73 (73)_x000D_
_x000D_
  TOTAL   : ( 2.235 )</t>
        </r>
      </text>
    </comment>
    <comment ref="AH225" authorId="0" shapeId="0" xr:uid="{55F8B477-946A-46C9-8D18-2088D9048C1C}">
      <text>
        <r>
          <rPr>
            <sz val="10"/>
            <color indexed="81"/>
            <rFont val="Lucida Console"/>
            <family val="3"/>
          </rPr>
          <t>Última movimentação no estoque em 06/2023 quantidade 73.</t>
        </r>
      </text>
    </comment>
    <comment ref="X226" authorId="0" shapeId="0" xr:uid="{740A8C54-E1F9-40E2-B189-852F411091F8}">
      <text>
        <r>
          <rPr>
            <sz val="10"/>
            <color indexed="81"/>
            <rFont val="Lucida Console"/>
            <family val="3"/>
          </rPr>
          <t>04.02.2019</t>
        </r>
      </text>
    </comment>
    <comment ref="AE226" authorId="0" shapeId="0" xr:uid="{9E70BEA3-AFC8-4C20-838F-B8BA4195A091}">
      <text>
        <r>
          <rPr>
            <sz val="10"/>
            <color indexed="81"/>
            <rFont val="Courier New"/>
            <family val="3"/>
          </rPr>
          <t>_x000D_
    DESCRIÇÃO DO CÁLCULO_x000D_
Código    : 136.408_x000D_
Corte     : _x000D_
-----------------------------_x000D_
Pendente  : 1.030_x000D_
22 / 03_2 :  (corte = 1061)_x000D_
22 / 04_2 :  (corte = 520)_x000D_
22 / 05_2 :  (corte = 596)_x000D_
22 / 06_2 :  (corte = 798)_x000D_
22 / 07_2 :  (corte = 680)_x000D_
22 / 08_2 :  (corte = 1144)_x000D_
22 / 09_2 :  (corte = 997)_x000D_
22 / 10_2 :  (corte = 1066)_x000D_
22 / 11_2 :  (corte = 1217)_x000D_
22 / 12_2 :  (corte = 753)_x000D_
23 / 01_2 :  (corte = 438)_x000D_
23 / 02_2 :  (corte = 636)_x000D_
23 / 03_2 :  (corte = 20690)_x000D_
23 / 04_2 :  (corte = 253)_x000D_
23 / 05_2 : _x000D_
23 / 06_2 : _x000D_
23 / 07_2 :  (corte = 504)_x000D_
23 / 08_2 : _x000D_
_x000D_
    TOTAL : ( 1.030 )_x000D_
  DIVISOR : 18_x000D_
    MÉDIA : 57,22_x000D_
-----------------------------_x000D_
   Valores Desconsiderados_x000D_
-----------------------------_x000D_
22 / 03_2 : 1.061 (1.061)_x000D_
22 / 04_2 : 520 (520)_x000D_
22 / 05_2 : 596 (596)_x000D_
22 / 06_2 : 798 (798)_x000D_
22 / 07_2 : 680 (680)_x000D_
22 / 08_2 : 1.144 (1.144)_x000D_
22 / 09_2 : 997 (997)_x000D_
22 / 10_2 : 1.066 (1.066)_x000D_
22 / 11_2 : 1.217 (1.217)_x000D_
22 / 12_2 : 753 (753)_x000D_
23 / 01_2 : 438 (438)_x000D_
23 / 02_2 : 636 (636)_x000D_
23 / 03_2 : 20.690 (20.690)_x000D_
23 / 04_2 : 253 (253)_x000D_
23 / 07_2 : 504 (504)_x000D_
_x000D_
  TOTAL   : ( 31.353 )</t>
        </r>
      </text>
    </comment>
    <comment ref="AH226" authorId="0" shapeId="0" xr:uid="{A76D8BE2-E0EE-44BC-9C55-A512D5A680C2}">
      <text>
        <r>
          <rPr>
            <sz val="10"/>
            <color indexed="81"/>
            <rFont val="Lucida Console"/>
            <family val="3"/>
          </rPr>
          <t>Última movimentação no estoque em 07/2023 quantidade 504.</t>
        </r>
      </text>
    </comment>
    <comment ref="X227" authorId="0" shapeId="0" xr:uid="{B6E8FEB5-32AF-46DD-9ADE-04F03AA29CE7}">
      <text>
        <r>
          <rPr>
            <sz val="10"/>
            <color indexed="81"/>
            <rFont val="Lucida Console"/>
            <family val="3"/>
          </rPr>
          <t>01.01.1901</t>
        </r>
      </text>
    </comment>
    <comment ref="AE227" authorId="0" shapeId="0" xr:uid="{2460B44F-3B50-44AC-858F-558A236EB353}">
      <text>
        <r>
          <rPr>
            <sz val="10"/>
            <color indexed="81"/>
            <rFont val="Courier New"/>
            <family val="3"/>
          </rPr>
          <t>_x000D_
    DESCRIÇÃO DO CÁLCULO_x000D_
Código    : 63.839_x000D_
Corte     : _x000D_
-----------------------------_x000D_
Pendente  : _x000D_
22 / 03_2 :  (corte = 14)_x000D_
22 / 04_2 :  (corte = 3)_x000D_
22 / 05_2 :  (corte = 12)_x000D_
22 / 06_2 :  (corte = 4)_x000D_
22 / 07_2 : _x000D_
22 / 08_2 :  (corte = 30)_x000D_
22 / 09_2 :  (corte = 12)_x000D_
22 / 10_2 :  (corte = 27)_x000D_
22 / 11_2 :  (corte = 12)_x000D_
22 / 12_2 :  (corte = 16)_x000D_
23 / 01_2 :  (corte = 84)_x000D_
23 / 02_2 :  (corte = 2)_x000D_
23 / 03_2 :  (corte = 2)_x000D_
23 / 04_2 :  (corte = 21)_x000D_
23 / 05_2 :  (corte = 65)_x000D_
23 / 06_2 : _x000D_
23 / 07_2 : _x000D_
23 / 08_2 : _x000D_
_x000D_
    TOTAL : (  )_x000D_
  DIVISOR : 18_x000D_
    MÉDIA : ,00_x000D_
-----------------------------_x000D_
   Valores Desconsiderados_x000D_
-----------------------------_x000D_
22 / 03_2 : 14 (14)_x000D_
22 / 04_2 : 3 (3)_x000D_
22 / 05_2 : 12 (12)_x000D_
22 / 06_2 : 4 (4)_x000D_
22 / 08_2 : 30 (30)_x000D_
22 / 09_2 : 12 (12)_x000D_
22 / 10_2 : 27 (27)_x000D_
22 / 11_2 : 12 (12)_x000D_
22 / 12_2 : 16 (16)_x000D_
23 / 01_2 : 84 (84)_x000D_
23 / 02_2 : 2 (2)_x000D_
23 / 03_2 : 2 (2)_x000D_
23 / 04_2 : 21 (21)_x000D_
23 / 05_2 : 65 (65)_x000D_
_x000D_
  TOTAL   : ( 304 )</t>
        </r>
      </text>
    </comment>
    <comment ref="AH227" authorId="0" shapeId="0" xr:uid="{3A39581F-EBF5-4CD0-9464-08EF145A97B9}">
      <text>
        <r>
          <rPr>
            <sz val="10"/>
            <color indexed="81"/>
            <rFont val="Lucida Console"/>
            <family val="3"/>
          </rPr>
          <t>Última movimentação no estoque em 05/2023 quantidade 65.</t>
        </r>
      </text>
    </comment>
    <comment ref="X228" authorId="0" shapeId="0" xr:uid="{D46C579D-2BE2-420E-8913-9CDD030F0B01}">
      <text>
        <r>
          <rPr>
            <sz val="10"/>
            <color indexed="81"/>
            <rFont val="Lucida Console"/>
            <family val="3"/>
          </rPr>
          <t>01.01.1901</t>
        </r>
      </text>
    </comment>
    <comment ref="AE228" authorId="0" shapeId="0" xr:uid="{D51C6170-7333-4F33-8504-2CD233B4FC3B}">
      <text>
        <r>
          <rPr>
            <sz val="10"/>
            <color indexed="81"/>
            <rFont val="Courier New"/>
            <family val="3"/>
          </rPr>
          <t>_x000D_
    DESCRIÇÃO DO CÁLCULO_x000D_
Código    : 97.965_x000D_
Corte     : _x000D_
-----------------------------_x000D_
Pendente  : _x000D_
22 / 03_2 : _x000D_
22 / 04_2 : _x000D_
22 / 05_2 : _x000D_
22 / 06_2 : _x000D_
22 / 07_2 : _x000D_
22 / 08_2 : _x000D_
22 / 09_2 :  (corte = 18)_x000D_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09_2 : 18 (18)_x000D_
_x000D_
  TOTAL   : ( 18 )</t>
        </r>
      </text>
    </comment>
    <comment ref="AH228" authorId="0" shapeId="0" xr:uid="{0C2D162B-7F32-4C89-9AED-627E370D5586}">
      <text>
        <r>
          <rPr>
            <sz val="10"/>
            <color indexed="81"/>
            <rFont val="Lucida Console"/>
            <family val="3"/>
          </rPr>
          <t>Última movimentação no estoque em 09/2022 quantidade 18.</t>
        </r>
      </text>
    </comment>
    <comment ref="X229" authorId="0" shapeId="0" xr:uid="{0799CDA8-39BE-4D5F-946E-29E83D48AEF0}">
      <text>
        <r>
          <rPr>
            <sz val="10"/>
            <color indexed="81"/>
            <rFont val="Lucida Console"/>
            <family val="3"/>
          </rPr>
          <t>01.01.1901</t>
        </r>
      </text>
    </comment>
    <comment ref="AE229" authorId="0" shapeId="0" xr:uid="{82348DBC-7A74-4CB2-991D-A086DBA2BD5B}">
      <text>
        <r>
          <rPr>
            <sz val="10"/>
            <color indexed="81"/>
            <rFont val="Courier New"/>
            <family val="3"/>
          </rPr>
          <t>_x000D_
    DESCRIÇÃO DO CÁLCULO_x000D_
Código    : 13.186_x000D_
Corte     : _x000D_
-----------------------------_x000D_
Pendente  : 21_x000D_
22 / 03_2 :  (corte = 1)_x000D_
22 / 04_2 : _x000D_
22 / 05_2 :  (corte = 16)_x000D_
22 / 06_2 : _x000D_
22 / 07_2 : _x000D_
22 / 08_2 :  (corte = 1)_x000D_
22 / 09_2 :  (corte = 5)_x000D_
22 / 10_2 : _x000D_
22 / 11_2 :  (corte = 10)_x000D_
22 / 12_2 :  (corte = 22)_x000D_
23 / 01_2 :  (corte = 10)_x000D_
23 / 02_2 : _x000D_
23 / 03_2 : _x000D_
23 / 04_2 : _x000D_
23 / 05_2 : _x000D_
23 / 06_2 : _x000D_
23 / 07_2 : _x000D_
23 / 08_2 : _x000D_
_x000D_
    TOTAL : ( 21 )_x000D_
  DIVISOR : 18_x000D_
    MÉDIA : 1,17_x000D_
-----------------------------_x000D_
   Valores Desconsiderados_x000D_
-----------------------------_x000D_
22 / 03_2 : 1 (1)_x000D_
22 / 05_2 : 16 (16)_x000D_
22 / 08_2 : 1 (1)_x000D_
22 / 09_2 : 5 (5)_x000D_
22 / 11_2 : 10 (10)_x000D_
22 / 12_2 : 22 (22)_x000D_
23 / 01_2 : 10 (10)_x000D_
_x000D_
  TOTAL   : ( 65 )</t>
        </r>
      </text>
    </comment>
    <comment ref="AH229" authorId="0" shapeId="0" xr:uid="{BE68A1FD-FFD5-4D7D-9110-EA4E6C484A8E}">
      <text>
        <r>
          <rPr>
            <sz val="10"/>
            <color indexed="81"/>
            <rFont val="Lucida Console"/>
            <family val="3"/>
          </rPr>
          <t>Última movimentação no estoque em 01/2023 quantidade 10.</t>
        </r>
      </text>
    </comment>
    <comment ref="X230" authorId="0" shapeId="0" xr:uid="{ECDB005F-05CB-4274-84A7-A5077CD052B6}">
      <text>
        <r>
          <rPr>
            <sz val="10"/>
            <color indexed="81"/>
            <rFont val="Lucida Console"/>
            <family val="3"/>
          </rPr>
          <t>01.01.1901</t>
        </r>
      </text>
    </comment>
    <comment ref="AE230" authorId="0" shapeId="0" xr:uid="{6791CC34-68B2-4151-A694-EBC26FD85C78}">
      <text>
        <r>
          <rPr>
            <sz val="10"/>
            <color indexed="81"/>
            <rFont val="Courier New"/>
            <family val="3"/>
          </rPr>
          <t>_x000D_
    DESCRIÇÃO DO CÁLCULO_x000D_
Código    : 13.063_x000D_
Corte     : _x000D_
-----------------------------_x000D_
Pendente  : _x000D_
22 / 03_2 :  (corte = 81)_x000D_
22 / 04_2 :  (corte = 69)_x000D_
22 / 05_2 :  (corte = 96)_x000D_
22 / 06_2 :  (corte = 99)_x000D_
22 / 07_2 :  (corte = 109)_x000D_
22 / 08_2 :  (corte = 142)_x000D_
22 / 09_2 :  (corte = 79)_x000D_
22 / 10_2 :  (corte = 42)_x000D_
22 / 11_2 :  (corte = 72)_x000D_
22 / 12_2 :  (corte = 80)_x000D_
23 / 01_2 :  (corte = 51)_x000D_
23 / 02_2 :  (corte = 27)_x000D_
23 / 03_2 :  (corte = 79)_x000D_
23 / 04_2 :  (corte = 53)_x000D_
23 / 05_2 :  (corte = 80)_x000D_
23 / 06_2 : _x000D_
23 / 07_2 :  (corte = 33)_x000D_
23 / 08_2 :  (corte = 80)_x000D_
_x000D_
    TOTAL : (  )_x000D_
  DIVISOR : 18_x000D_
    MÉDIA : ,00_x000D_
-----------------------------_x000D_
   Valores Desconsiderados_x000D_
-----------------------------_x000D_
22 / 03_2 : 81 (81)_x000D_
22 / 04_2 : 69 (69)_x000D_
22 / 05_2 : 96 (96)_x000D_
22 / 06_2 : 99 (99)_x000D_
22 / 07_2 : 109 (109)_x000D_
22 / 08_2 : 142 (142)_x000D_
22 / 09_2 : 79 (79)_x000D_
22 / 10_2 : 42 (42)_x000D_
22 / 11_2 : 72 (72)_x000D_
22 / 12_2 : 80 (80)_x000D_
23 / 01_2 : 51 (51)_x000D_
23 / 02_2 : 27 (27)_x000D_
23 / 03_2 : 79 (79)_x000D_
23 / 04_2 : 53 (53)_x000D_
23 / 05_2 : 80 (80)_x000D_
23 / 07_2 : 33 (33)_x000D_
23 / 08_2 : 80 (80)_x000D_
_x000D_
  TOTAL   : ( 1.272 )</t>
        </r>
      </text>
    </comment>
    <comment ref="AH230" authorId="0" shapeId="0" xr:uid="{845F9F99-D961-4606-AEC5-BB4CB82CA69D}">
      <text>
        <r>
          <rPr>
            <sz val="10"/>
            <color indexed="81"/>
            <rFont val="Lucida Console"/>
            <family val="3"/>
          </rPr>
          <t>Última movimentação no estoque em 08/2023 quantidade 80.</t>
        </r>
      </text>
    </comment>
    <comment ref="X231" authorId="0" shapeId="0" xr:uid="{660FED12-F5DF-4764-B1C7-B583F88A8377}">
      <text>
        <r>
          <rPr>
            <sz val="10"/>
            <color indexed="81"/>
            <rFont val="Lucida Console"/>
            <family val="3"/>
          </rPr>
          <t>01.01.1901</t>
        </r>
      </text>
    </comment>
    <comment ref="AE231" authorId="0" shapeId="0" xr:uid="{16C27D14-66DB-4661-A700-D1388E623BA9}">
      <text>
        <r>
          <rPr>
            <sz val="10"/>
            <color indexed="81"/>
            <rFont val="Courier New"/>
            <family val="3"/>
          </rPr>
          <t>_x000D_
    DESCRIÇÃO DO CÁLCULO_x000D_
Código    : 11.287_x000D_
Corte     : _x000D_
-----------------------------_x000D_
Pendente  : 1_x000D_
22 / 03_2 : _x000D_
22 / 04_2 : 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( 1 )_x000D_
  DIVISOR : 18_x000D_
    MÉDIA : ,06</t>
        </r>
      </text>
    </comment>
    <comment ref="AH231" authorId="0" shapeId="0" xr:uid="{E7E994C8-6DB7-4B2D-A612-E62AA90A2BAE}">
      <text>
        <r>
          <rPr>
            <sz val="10"/>
            <color indexed="81"/>
            <rFont val="Lucida Console"/>
            <family val="3"/>
          </rPr>
          <t>Última movimentação no estoque em 08/2023 quantidade 80.</t>
        </r>
      </text>
    </comment>
    <comment ref="X232" authorId="0" shapeId="0" xr:uid="{27C8409C-BFA3-400A-A128-5192B26436C1}">
      <text>
        <r>
          <rPr>
            <sz val="10"/>
            <color indexed="81"/>
            <rFont val="Lucida Console"/>
            <family val="3"/>
          </rPr>
          <t>13.05.2008</t>
        </r>
      </text>
    </comment>
    <comment ref="AE232" authorId="0" shapeId="0" xr:uid="{5B038B46-88F9-493C-80F8-7CDD87006493}">
      <text>
        <r>
          <rPr>
            <sz val="10"/>
            <color indexed="81"/>
            <rFont val="Courier New"/>
            <family val="3"/>
          </rPr>
          <t>_x000D_
    DESCRIÇÃO DO CÁLCULO_x000D_
Código    : 106.414_x000D_
Corte     : _x000D_
-----------------------------_x000D_
Pendente  : _x000D_
22 / 03_2 :  (corte = 110)_x000D_
22 / 04_2 :  (corte = 75)_x000D_
22 / 05_2 :  (corte = 90)_x000D_
22 / 06_2 :  (corte = 100)_x000D_
22 / 07_2 :  (corte = 263)_x000D_
22 / 08_2 :  (corte = 470)_x000D_
22 / 09_2 :  (corte = 200)_x000D_
22 / 10_2 :  (corte = 356)_x000D_
22 / 11_2 :  (corte = 220)_x000D_
22 / 12_2 :  (corte = 550)_x000D_
23 / 01_2 :  (corte = 618)_x000D_
23 / 02_2 :  (corte = 280)_x000D_
23 / 03_2 :  (corte = 393)_x000D_
23 / 04_2 :  (corte = 280)_x000D_
23 / 05_2 :  (corte = 190)_x000D_
23 / 06_2 :  (corte = 520)_x000D_
23 / 07_2 :  (corte = 220)_x000D_
23 / 08_2 :  (corte = 500)_x000D_
_x000D_
    TOTAL : (  )_x000D_
  DIVISOR : 18_x000D_
    MÉDIA : ,00_x000D_
-----------------------------_x000D_
   Valores Desconsiderados_x000D_
-----------------------------_x000D_
22 / 03_2 : 110 (110)_x000D_
22 / 04_2 : 75 (75)_x000D_
22 / 05_2 : 90 (90)_x000D_
22 / 06_2 : 100 (100)_x000D_
22 / 07_2 : 263 (263)_x000D_
22 / 08_2 : 470 (470)_x000D_
22 / 09_2 : 200 (200)_x000D_
22 / 10_2 : 356 (356)_x000D_
22 / 11_2 : 220 (220)_x000D_
22 / 12_2 : 550 (550)_x000D_
23 / 01_2 : 618 (618)_x000D_
23 / 02_2 : 280 (280)_x000D_
23 / 03_2 : 393 (393)_x000D_
23 / 04_2 : 280 (280)_x000D_
23 / 05_2 : 190 (190)_x000D_
23 / 06_2 : 520 (520)_x000D_
23 / 07_2 : 220 (220)_x000D_
23 / 08_2 : 500 (500)_x000D_
_x000D_
  TOTAL   : ( 5.435 )</t>
        </r>
      </text>
    </comment>
    <comment ref="AH232" authorId="0" shapeId="0" xr:uid="{AFF6875D-24CD-4E9D-AC01-4ECAC51FC37C}">
      <text>
        <r>
          <rPr>
            <sz val="10"/>
            <color indexed="81"/>
            <rFont val="Lucida Console"/>
            <family val="3"/>
          </rPr>
          <t>Última movimentação no estoque em 08/2023 quantidade 500.</t>
        </r>
      </text>
    </comment>
    <comment ref="X233" authorId="0" shapeId="0" xr:uid="{38A8A38B-58F9-4F48-BDF7-A8886816FB19}">
      <text>
        <r>
          <rPr>
            <sz val="10"/>
            <color indexed="81"/>
            <rFont val="Lucida Console"/>
            <family val="3"/>
          </rPr>
          <t>13.05.2008</t>
        </r>
      </text>
    </comment>
    <comment ref="AE233" authorId="0" shapeId="0" xr:uid="{AC1E22CC-5E4D-41C3-9BB3-714729FDBF78}">
      <text>
        <r>
          <rPr>
            <sz val="10"/>
            <color indexed="81"/>
            <rFont val="Courier New"/>
            <family val="3"/>
          </rPr>
          <t>_x000D_
    DESCRIÇÃO DO CÁLCULO_x000D_
Código    : 106.408_x000D_
Corte     : _x000D_
-----------------------------_x000D_
Pendente  : _x000D_
22 / 03_2 :  (corte = 6)_x000D_
22 / 04_2 :  (corte = 6)_x000D_
22 / 05_2 :  (corte = 2)_x000D_
22 / 06_2 :  (corte = 13)_x000D_
22 / 07_2 : _x000D_
22 / 08_2 :  (corte = 4)_x000D_
22 / 09_2 :  (corte = 16)_x000D_
22 / 10_2 : _x000D_
22 / 11_2 :  (corte = 6)_x000D_
22 / 12_2 :  (corte = 10)_x000D_
23 / 01_2 :  (corte = 59)_x000D_
23 / 02_2 :  (corte = 26)_x000D_
23 / 03_2 : _x000D_
23 / 04_2 : _x000D_
23 / 05_2 : _x000D_
23 / 06_2 :  (corte = 6)_x000D_
23 / 07_2 :  (corte = 4)_x000D_
23 / 08_2 : _x000D_
_x000D_
    TOTAL : (  )_x000D_
  DIVISOR : 18_x000D_
    MÉDIA : ,00_x000D_
-----------------------------_x000D_
   Valores Desconsiderados_x000D_
-----------------------------_x000D_
22 / 03_2 : 6 (6)_x000D_
22 / 04_2 : 6 (6)_x000D_
22 / 05_2 : 2 (2)_x000D_
22 / 06_2 : 13 (13)_x000D_
22 / 08_2 : 4 (4)_x000D_
22 / 09_2 : 16 (16)_x000D_
22 / 11_2 : 6 (6)_x000D_
22 / 12_2 : 10 (10)_x000D_
23 / 01_2 : 59 (59)_x000D_
23 / 02_2 : 26 (26)_x000D_
23 / 06_2 : 6 (6)_x000D_
23 / 07_2 : 4 (4)_x000D_
_x000D_
  TOTAL   : ( 158 )</t>
        </r>
      </text>
    </comment>
    <comment ref="AH233" authorId="0" shapeId="0" xr:uid="{2F5E0C64-C860-498F-A12D-1EDD7EA8A73C}">
      <text>
        <r>
          <rPr>
            <sz val="10"/>
            <color indexed="81"/>
            <rFont val="Lucida Console"/>
            <family val="3"/>
          </rPr>
          <t>Última movimentação no estoque em 07/2023 quantidade 4.</t>
        </r>
      </text>
    </comment>
    <comment ref="X234" authorId="0" shapeId="0" xr:uid="{B8AA8948-9482-4C98-BF4A-923B578329C8}">
      <text>
        <r>
          <rPr>
            <sz val="10"/>
            <color indexed="81"/>
            <rFont val="Lucida Console"/>
            <family val="3"/>
          </rPr>
          <t>14.10.2014</t>
        </r>
      </text>
    </comment>
    <comment ref="AE234" authorId="0" shapeId="0" xr:uid="{1F0B835D-E55D-4F07-9B9B-716550920C37}">
      <text>
        <r>
          <rPr>
            <sz val="10"/>
            <color indexed="81"/>
            <rFont val="Courier New"/>
            <family val="3"/>
          </rPr>
          <t>_x000D_
    DESCRIÇÃO DO CÁLCULO_x000D_
Código    : 128.819_x000D_
Corte     : _x000D_
-----------------------------_x000D_
Pendente  : _x000D_
22 / 03_2 :  (corte = 10)_x000D_
22 / 04_2 :  (corte = 12)_x000D_
22 / 05_2 :  (corte = 4)_x000D_
22 / 06_2 :  (corte = 26)_x000D_
22 / 07_2 : _x000D_
22 / 08_2 :  (corte = 8)_x000D_
22 / 09_2 :  (corte = 30)_x000D_
22 / 10_2 : _x000D_
22 / 11_2 :  (corte = 6)_x000D_
22 / 12_2 :  (corte = 20)_x000D_
23 / 01_2 :  (corte = 110)_x000D_
23 / 02_2 :  (corte = 36)_x000D_
23 / 03_2 : _x000D_
23 / 04_2 : _x000D_
23 / 05_2 : _x000D_
23 / 06_2 :  (corte = 10)_x000D_
23 / 07_2 :  (corte = 10)_x000D_
23 / 08_2 : _x000D_
_x000D_
    TOTAL : (  )_x000D_
  DIVISOR : 18_x000D_
    MÉDIA : ,00_x000D_
-----------------------------_x000D_
   Valores Desconsiderados_x000D_
-----------------------------_x000D_
22 / 03_2 : 10 (10)_x000D_
22 / 04_2 : 12 (12)_x000D_
22 / 05_2 : 4 (4)_x000D_
22 / 06_2 : 26 (26)_x000D_
22 / 08_2 : 8 (8)_x000D_
22 / 09_2 : 30 (30)_x000D_
22 / 11_2 : 6 (6)_x000D_
22 / 12_2 : 20 (20)_x000D_
23 / 01_2 : 110 (110)_x000D_
23 / 02_2 : 36 (36)_x000D_
23 / 06_2 : 10 (10)_x000D_
23 / 07_2 : 10 (10)_x000D_
_x000D_
  TOTAL   : ( 282 )</t>
        </r>
      </text>
    </comment>
    <comment ref="AH234" authorId="0" shapeId="0" xr:uid="{7CA75593-DA57-48D5-BE48-83C3D6424FF1}">
      <text>
        <r>
          <rPr>
            <sz val="10"/>
            <color indexed="81"/>
            <rFont val="Lucida Console"/>
            <family val="3"/>
          </rPr>
          <t>Última movimentação no estoque em 07/2023 quantidade 10.</t>
        </r>
      </text>
    </comment>
    <comment ref="X235" authorId="0" shapeId="0" xr:uid="{61600CA0-9311-48C6-A136-77DFD6E2D0C5}">
      <text>
        <r>
          <rPr>
            <sz val="10"/>
            <color indexed="81"/>
            <rFont val="Lucida Console"/>
            <family val="3"/>
          </rPr>
          <t>14.10.2014</t>
        </r>
      </text>
    </comment>
    <comment ref="AE235" authorId="0" shapeId="0" xr:uid="{EC02052D-F301-4481-8282-571C01EFB1D1}">
      <text>
        <r>
          <rPr>
            <sz val="10"/>
            <color indexed="81"/>
            <rFont val="Courier New"/>
            <family val="3"/>
          </rPr>
          <t>_x000D_
    DESCRIÇÃO DO CÁLCULO_x000D_
Código    : 128.818_x000D_
Corte     : _x000D_
-----------------------------_x000D_
Pendente  : _x000D_
22 / 03_2 :  (corte = 210)_x000D_
22 / 04_2 :  (corte = 90)_x000D_
22 / 05_2 :  (corte = 180)_x000D_
22 / 06_2 :  (corte = 270)_x000D_
22 / 07_2 :  (corte = 390)_x000D_
22 / 08_2 :  (corte = 616)_x000D_
22 / 09_2 :  (corte = 300)_x000D_
22 / 10_2 :  (corte = 590)_x000D_
22 / 11_2 :  (corte = 300)_x000D_
22 / 12_2 :  (corte = 940)_x000D_
23 / 01_2 :  (corte = 835)_x000D_
23 / 02_2 :  (corte = 420)_x000D_
23 / 03_2 :  (corte = 482)_x000D_
23 / 04_2 :  (corte = 500)_x000D_
23 / 05_2 :  (corte = 140)_x000D_
23 / 06_2 :  (corte = 800)_x000D_
23 / 07_2 : _x000D_
23 / 08_2 :  (corte = 560)_x000D_
_x000D_
    TOTAL : (  )_x000D_
  DIVISOR : 18_x000D_
    MÉDIA : ,00_x000D_
-----------------------------_x000D_
   Valores Desconsiderados_x000D_
-----------------------------_x000D_
22 / 03_2 : 210 (210)_x000D_
22 / 04_2 : 90 (90)_x000D_
22 / 05_2 : 180 (180)_x000D_
22 / 06_2 : 270 (270)_x000D_
22 / 07_2 : 390 (390)_x000D_
22 / 08_2 : 616 (616)_x000D_
22 / 09_2 : 300 (300)_x000D_
22 / 10_2 : 590 (590)_x000D_
22 / 11_2 : 300 (300)_x000D_
22 / 12_2 : 940 (940)_x000D_
23 / 01_2 : 835 (835)_x000D_
23 / 02_2 : 420 (420)_x000D_
23 / 03_2 : 482 (482)_x000D_
23 / 04_2 : 500 (500)_x000D_
23 / 05_2 : 140 (140)_x000D_
23 / 06_2 : 800 (800)_x000D_
23 / 08_2 : 560 (560)_x000D_
_x000D_
  TOTAL   : ( 7.623 )</t>
        </r>
      </text>
    </comment>
    <comment ref="AH235" authorId="0" shapeId="0" xr:uid="{C44F84E4-0C44-4896-8674-B2735206F1AF}">
      <text>
        <r>
          <rPr>
            <sz val="10"/>
            <color indexed="81"/>
            <rFont val="Lucida Console"/>
            <family val="3"/>
          </rPr>
          <t>Última movimentação no estoque em 08/2023 quantidade 560.</t>
        </r>
      </text>
    </comment>
    <comment ref="X236" authorId="0" shapeId="0" xr:uid="{1960DB83-7363-48E4-AC48-2387A643531B}">
      <text>
        <r>
          <rPr>
            <sz val="10"/>
            <color indexed="81"/>
            <rFont val="Lucida Console"/>
            <family val="3"/>
          </rPr>
          <t>16.04.2008</t>
        </r>
      </text>
    </comment>
    <comment ref="AE236" authorId="0" shapeId="0" xr:uid="{35CA8B10-C09F-44C0-826B-F80D59786061}">
      <text>
        <r>
          <rPr>
            <sz val="10"/>
            <color indexed="81"/>
            <rFont val="Courier New"/>
            <family val="3"/>
          </rPr>
          <t>_x000D_
    DESCRIÇÃO DO CÁLCULO_x000D_
Código    : 106.038_x000D_
Corte     : _x000D_
-----------------------------_x000D_
Pendente  : 20_x000D_
22 / 03_2 : _x000D_
22 / 04_2 : _x000D_
22 / 05_2 : _x000D_
22 / 06_2 : _x000D_
22 / 07_2 : _x000D_
22 / 08_2 : _x000D_
22 / 09_2 : _x000D_
22 / 10_2 : _x000D_
22 / 11_2 : _x000D_
22 / 12_2 :  (corte = 80)_x000D_
23 / 01_2 : _x000D_
23 / 02_2 : _x000D_
23 / 03_2 : _x000D_
23 / 04_2 : _x000D_
23 / 05_2 : _x000D_
23 / 06_2 : _x000D_
23 / 07_2 : _x000D_
23 / 08_2 : _x000D_
_x000D_
    TOTAL : ( 20 )_x000D_
  DIVISOR : 18_x000D_
    MÉDIA : 1,11_x000D_
-----------------------------_x000D_
   Valores Desconsiderados_x000D_
-----------------------------_x000D_
22 / 12_2 : 80 (80)_x000D_
_x000D_
  TOTAL   : ( 80 )</t>
        </r>
      </text>
    </comment>
    <comment ref="AH236" authorId="0" shapeId="0" xr:uid="{484EC552-A69D-4DB0-9038-70081776C503}">
      <text>
        <r>
          <rPr>
            <sz val="10"/>
            <color indexed="81"/>
            <rFont val="Lucida Console"/>
            <family val="3"/>
          </rPr>
          <t>Última movimentação no estoque em 12/2022 quantidade 80.</t>
        </r>
      </text>
    </comment>
    <comment ref="X237" authorId="0" shapeId="0" xr:uid="{624577EA-F720-4987-8745-A1FFF8DCCC58}">
      <text>
        <r>
          <rPr>
            <sz val="10"/>
            <color indexed="81"/>
            <rFont val="Lucida Console"/>
            <family val="3"/>
          </rPr>
          <t>04.04.2013</t>
        </r>
      </text>
    </comment>
    <comment ref="AE237" authorId="0" shapeId="0" xr:uid="{C1BB6D6F-7980-4DF3-9D49-3FF6D19E62F6}">
      <text>
        <r>
          <rPr>
            <sz val="10"/>
            <color indexed="81"/>
            <rFont val="Courier New"/>
            <family val="3"/>
          </rPr>
          <t>_x000D_
    DESCRIÇÃO DO CÁLCULO_x000D_
Código    : 125.269_x000D_
Corte     : _x000D_
-----------------------------_x000D_
Pendente  : _x000D_
22 / 03_2 : _x000D_
22 / 04_2 : _x000D_
22 / 05_2 :  (corte = 200)_x000D_
22 / 06_2 : _x000D_
22 / 07_2 : _x000D_
22 / 08_2 :  (corte = 200)_x000D_
22 / 09_2 : _x000D_
22 / 10_2 : _x000D_
22 / 11_2 :  (corte = 30)_x000D_
22 / 12_2 :  (corte = 120)_x000D_
23 / 01_2 :  (corte = 15)_x000D_
23 / 02_2 : _x000D_
23 / 03_2 : _x000D_
23 / 04_2 : _x000D_
23 / 05_2 : _x000D_
23 / 06_2 : _x000D_
23 / 07_2 : _x000D_
23 / 08_2 : _x000D_
_x000D_
    TOTAL : (  )_x000D_
  DIVISOR : 18_x000D_
    MÉDIA : ,00_x000D_
-----------------------------_x000D_
   Valores Desconsiderados_x000D_
-----------------------------_x000D_
22 / 05_2 : 200 (200)_x000D_
22 / 08_2 : 200 (200)_x000D_
22 / 11_2 : 30 (30)_x000D_
22 / 12_2 : 120 (120)_x000D_
23 / 01_2 : 15 (15)_x000D_
_x000D_
  TOTAL   : ( 565 )</t>
        </r>
      </text>
    </comment>
    <comment ref="AH237" authorId="0" shapeId="0" xr:uid="{479FBDFD-4A47-4F48-A7C3-33FBC9851BF8}">
      <text>
        <r>
          <rPr>
            <sz val="10"/>
            <color indexed="81"/>
            <rFont val="Lucida Console"/>
            <family val="3"/>
          </rPr>
          <t>Última movimentação no estoque em 01/2023 quantidade 15.</t>
        </r>
      </text>
    </comment>
    <comment ref="X238" authorId="0" shapeId="0" xr:uid="{EC845CF3-7AE2-4B4C-93C5-759FB2741A7E}">
      <text>
        <r>
          <rPr>
            <sz val="10"/>
            <color indexed="81"/>
            <rFont val="Lucida Console"/>
            <family val="3"/>
          </rPr>
          <t>01.01.1901</t>
        </r>
      </text>
    </comment>
    <comment ref="AE238" authorId="0" shapeId="0" xr:uid="{8F52DAFB-0F74-49F6-A458-5A7E5A4B063D}">
      <text>
        <r>
          <rPr>
            <sz val="10"/>
            <color indexed="81"/>
            <rFont val="Courier New"/>
            <family val="3"/>
          </rPr>
          <t>_x000D_
    DESCRIÇÃO DO CÁLCULO_x000D_
Código    : 15.267_x000D_
Corte     : _x000D_
-----------------------------_x000D_
Pendente  : _x000D_
22 / 03_2 : _x000D_
22 / 04_2 : _x000D_
22 / 05_2 :  (corte = 6)_x000D_
22 / 06_2 :  (corte = 25)_x000D_
22 / 07_2 : _x000D_
22 / 08_2 : _x000D_
22 / 09_2 : _x000D_
22 / 10_2 : _x000D_
22 / 11_2 : _x000D_
22 / 12_2 : _x000D_
23 / 01_2 : _x000D_
23 / 02_2 : _x000D_
23 / 03_2 : _x000D_
23 / 04_2 : _x000D_
23 / 05_2 : _x000D_
23 / 06_2 :  (corte = 30)_x000D_
23 / 07_2 : _x000D_
23 / 08_2 : _x000D_
_x000D_
    TOTAL : (  )_x000D_
  DIVISOR : 18_x000D_
    MÉDIA : ,00_x000D_
-----------------------------_x000D_
   Valores Desconsiderados_x000D_
-----------------------------_x000D_
22 / 05_2 : 6 (6)_x000D_
22 / 06_2 : 25 (25)_x000D_
23 / 06_2 : 30 (30)_x000D_
_x000D_
  TOTAL   : ( 61 )</t>
        </r>
      </text>
    </comment>
    <comment ref="AH238" authorId="0" shapeId="0" xr:uid="{F39D3260-C607-4E8E-9A72-089B02411E5D}">
      <text>
        <r>
          <rPr>
            <sz val="10"/>
            <color indexed="81"/>
            <rFont val="Lucida Console"/>
            <family val="3"/>
          </rPr>
          <t>Última movimentação no estoque em 06/2023 quantidade 30.</t>
        </r>
      </text>
    </comment>
    <comment ref="X239" authorId="0" shapeId="0" xr:uid="{C7EA9D9A-F29F-4C70-9739-30A75A8DE17E}">
      <text>
        <r>
          <rPr>
            <sz val="10"/>
            <color indexed="81"/>
            <rFont val="Lucida Console"/>
            <family val="3"/>
          </rPr>
          <t>08.03.2004</t>
        </r>
      </text>
    </comment>
    <comment ref="AE239" authorId="0" shapeId="0" xr:uid="{F9D20817-EA7F-4375-9359-789DDBB9054F}">
      <text>
        <r>
          <rPr>
            <sz val="10"/>
            <color indexed="81"/>
            <rFont val="Courier New"/>
            <family val="3"/>
          </rPr>
          <t>_x000D_
    DESCRIÇÃO DO CÁLCULO_x000D_
Código    : 77.493_x000D_
Corte     : _x000D_
-----------------------------_x000D_
Pendente  : _x000D_
22 / 03_2 : _x000D_
22 / 04_2 : _x000D_
22 / 05_2 : _x000D_
22 / 06_2 : _x000D_
22 / 07_2 : _x000D_
22 / 08_2 : _x000D_
22 / 09_2 :  (corte = 4)_x000D_
22 / 10_2 : _x000D_
22 / 11_2 : _x000D_
22 / 12_2 : _x000D_
23 / 01_2 : _x000D_
23 / 02_2 : _x000D_
23 / 03_2 : _x000D_
23 / 04_2 : _x000D_
23 / 05_2 : _x000D_
23 / 06_2 :  (corte = 20)_x000D_
23 / 07_2 : _x000D_
23 / 08_2 : _x000D_
_x000D_
    TOTAL : (  )_x000D_
  DIVISOR : 18_x000D_
    MÉDIA : ,00_x000D_
-----------------------------_x000D_
   Valores Desconsiderados_x000D_
-----------------------------_x000D_
22 / 09_2 : 4 (4)_x000D_
23 / 06_2 : 20 (20)_x000D_
_x000D_
  TOTAL   : ( 24 )</t>
        </r>
      </text>
    </comment>
    <comment ref="AH239" authorId="0" shapeId="0" xr:uid="{28FB31A8-6E76-4BD5-AE54-D5EFF5A89CD9}">
      <text>
        <r>
          <rPr>
            <sz val="10"/>
            <color indexed="81"/>
            <rFont val="Lucida Console"/>
            <family val="3"/>
          </rPr>
          <t>Última movimentação no estoque em 06/2023 quantidade 20.</t>
        </r>
      </text>
    </comment>
    <comment ref="X240" authorId="0" shapeId="0" xr:uid="{33A1B06E-5652-4170-89F3-A1B75766F986}">
      <text>
        <r>
          <rPr>
            <sz val="10"/>
            <color indexed="81"/>
            <rFont val="Lucida Console"/>
            <family val="3"/>
          </rPr>
          <t>01.01.1901</t>
        </r>
      </text>
    </comment>
    <comment ref="AE240" authorId="0" shapeId="0" xr:uid="{E9009D2E-63DB-4912-8764-7CB24DE0FB80}">
      <text>
        <r>
          <rPr>
            <sz val="10"/>
            <color indexed="81"/>
            <rFont val="Courier New"/>
            <family val="3"/>
          </rPr>
          <t>_x000D_
    DESCRIÇÃO DO CÁLCULO_x000D_
Código    : 15.272_x000D_
Corte     : _x000D_
-----------------------------_x000D_
Pendente  : _x000D_
22 / 03_2 : _x000D_
22 / 04_2 : _x000D_
22 / 05_2 :  (corte = 10)_x000D_
22 / 06_2 : _x000D_
22 / 07_2 : _x000D_
22 / 08_2 : _x000D_
22 / 09_2 : _x000D_
22 / 10_2 : _x000D_
22 / 11_2 :  (corte = 10)_x000D_
22 / 12_2 : _x000D_
23 / 01_2 : _x000D_
23 / 02_2 : _x000D_
23 / 03_2 : _x000D_
23 / 04_2 : _x000D_
23 / 05_2 : _x000D_
23 / 06_2 :  (corte = 20)_x000D_
23 / 07_2 : _x000D_
23 / 08_2 : _x000D_
_x000D_
    TOTAL : (  )_x000D_
  DIVISOR : 18_x000D_
    MÉDIA : ,00_x000D_
-----------------------------_x000D_
   Valores Desconsiderados_x000D_
-----------------------------_x000D_
22 / 05_2 : 10 (10)_x000D_
22 / 11_2 : 10 (10)_x000D_
23 / 06_2 : 20 (20)_x000D_
_x000D_
  TOTAL   : ( 40 )</t>
        </r>
      </text>
    </comment>
    <comment ref="AH240" authorId="0" shapeId="0" xr:uid="{F634B09B-E58A-4C10-A807-5F80FFC984C3}">
      <text>
        <r>
          <rPr>
            <sz val="10"/>
            <color indexed="81"/>
            <rFont val="Lucida Console"/>
            <family val="3"/>
          </rPr>
          <t>Última movimentação no estoque em 06/2023 quantidade 20.</t>
        </r>
      </text>
    </comment>
    <comment ref="X241" authorId="0" shapeId="0" xr:uid="{CF4FE698-5F87-4804-93D2-06B5E6A5FB3B}">
      <text>
        <r>
          <rPr>
            <sz val="10"/>
            <color indexed="81"/>
            <rFont val="Lucida Console"/>
            <family val="3"/>
          </rPr>
          <t>01.01.1901</t>
        </r>
      </text>
    </comment>
    <comment ref="AE241" authorId="0" shapeId="0" xr:uid="{46B33D74-A660-48C3-8DF6-06B368EDA2D0}">
      <text>
        <r>
          <rPr>
            <sz val="10"/>
            <color indexed="81"/>
            <rFont val="Courier New"/>
            <family val="3"/>
          </rPr>
          <t>_x000D_
    DESCRIÇÃO DO CÁLCULO_x000D_
Código    : 15.465_x000D_
Corte     : _x000D_
-----------------------------_x000D_
Pendente  : _x000D_
22 / 03_2 : _x000D_
22 / 04_2 : _x000D_
22 / 05_2 :  (corte = 10)_x000D_
22 / 06_2 : _x000D_
22 / 07_2 : _x000D_
22 / 08_2 : _x000D_
22 / 09_2 :  (corte = 4)_x000D_
22 / 10_2 : _x000D_
22 / 11_2 : _x000D_
22 / 12_2 : _x000D_
23 / 01_2 : _x000D_
23 / 02_2 : _x000D_
23 / 03_2 :  (corte = 10)_x000D_
23 / 04_2 : _x000D_
23 / 05_2 : _x000D_
23 / 06_2 :  (corte = 20)_x000D_
23 / 07_2 : _x000D_
23 / 08_2 : _x000D_
_x000D_
    TOTAL : (  )_x000D_
  DIVISOR : 18_x000D_
    MÉDIA : ,00_x000D_
-----------------------------_x000D_
   Valores Desconsiderados_x000D_
-----------------------------_x000D_
22 / 05_2 : 10 (10)_x000D_
22 / 09_2 : 4 (4)_x000D_
23 / 03_2 : 10 (10)_x000D_
23 / 06_2 : 20 (20)_x000D_
_x000D_
  TOTAL   : ( 44 )</t>
        </r>
      </text>
    </comment>
    <comment ref="AH241" authorId="0" shapeId="0" xr:uid="{22D05C7A-9BB2-444F-95CA-94EADCEF7622}">
      <text>
        <r>
          <rPr>
            <sz val="10"/>
            <color indexed="81"/>
            <rFont val="Lucida Console"/>
            <family val="3"/>
          </rPr>
          <t>Última movimentação no estoque em 06/2023 quantidade 20.</t>
        </r>
      </text>
    </comment>
    <comment ref="X242" authorId="0" shapeId="0" xr:uid="{0DF27334-147F-4A7E-B46D-D49371FC0EFB}">
      <text>
        <r>
          <rPr>
            <sz val="10"/>
            <color indexed="81"/>
            <rFont val="Lucida Console"/>
            <family val="3"/>
          </rPr>
          <t>01.01.1901</t>
        </r>
      </text>
    </comment>
    <comment ref="AE242" authorId="0" shapeId="0" xr:uid="{FFAEB81F-0134-4493-A8FE-828CB4AB2926}">
      <text>
        <r>
          <rPr>
            <sz val="10"/>
            <color indexed="81"/>
            <rFont val="Courier New"/>
            <family val="3"/>
          </rPr>
          <t>_x000D_
    DESCRIÇÃO DO CÁLCULO_x000D_
Código    : 15.466_x000D_
Corte     : _x000D_
-----------------------------_x000D_
Pendente  : _x000D_
22 / 03_2 : _x000D_
22 / 04_2 : _x000D_
22 / 05_2 :  (corte = 6)_x000D_
22 / 06_2 : _x000D_
22 / 07_2 : _x000D_
22 / 08_2 : _x000D_
22 / 09_2 : _x000D_
22 / 10_2 :  (corte = 4)_x000D_
22 / 11_2 : _x000D_
22 / 12_2 : _x000D_
23 / 01_2 : _x000D_
23 / 02_2 : _x000D_
23 / 03_2 : _x000D_
23 / 04_2 : _x000D_
23 / 05_2 :  (corte = 15)_x000D_
23 / 06_2 :  (corte = 20)_x000D_
23 / 07_2 : _x000D_
23 / 08_2 : _x000D_
_x000D_
    TOTAL : (  )_x000D_
  DIVISOR : 18_x000D_
    MÉDIA : ,00_x000D_
-----------------------------_x000D_
   Valores Desconsiderados_x000D_
-----------------------------_x000D_
22 / 05_2 : 6 (6)_x000D_
22 / 10_2 : 4 (4)_x000D_
23 / 05_2 : 15 (15)_x000D_
23 / 06_2 : 20 (20)_x000D_
_x000D_
  TOTAL   : ( 45 )</t>
        </r>
      </text>
    </comment>
    <comment ref="AH242" authorId="0" shapeId="0" xr:uid="{0DA9E443-8D65-4F8C-A49F-5B9757B03EAA}">
      <text>
        <r>
          <rPr>
            <sz val="10"/>
            <color indexed="81"/>
            <rFont val="Lucida Console"/>
            <family val="3"/>
          </rPr>
          <t>Última movimentação no estoque em 06/2023 quantidade 20.</t>
        </r>
      </text>
    </comment>
    <comment ref="X243" authorId="0" shapeId="0" xr:uid="{30952890-DF35-48D8-B526-5431E07AD582}">
      <text>
        <r>
          <rPr>
            <sz val="10"/>
            <color indexed="81"/>
            <rFont val="Lucida Console"/>
            <family val="3"/>
          </rPr>
          <t>01.01.1901</t>
        </r>
      </text>
    </comment>
    <comment ref="AE243" authorId="0" shapeId="0" xr:uid="{3C7A7E47-78C3-464A-997A-8697E581A2C4}">
      <text>
        <r>
          <rPr>
            <sz val="10"/>
            <color indexed="81"/>
            <rFont val="Courier New"/>
            <family val="3"/>
          </rPr>
          <t>_x000D_
    DESCRIÇÃO DO CÁLCULO_x000D_
Código    : 15.469_x000D_
Corte     : _x000D_
-----------------------------_x000D_
Pendente  : _x000D_
22 / 03_2 : _x000D_
22 / 04_2 : _x000D_
22 / 05_2 : _x000D_
22 / 06_2 :  (corte = 7)_x000D_
22 / 07_2 : _x000D_
22 / 08_2 : _x000D_
22 / 09_2 :  (corte = 4)_x000D_
22 / 10_2 : _x000D_
22 / 11_2 : _x000D_
22 / 12_2 : _x000D_
23 / 01_2 :  (corte = 3)_x000D_
23 / 02_2 : _x000D_
23 / 03_2 : _x000D_
23 / 04_2 : _x000D_
23 / 05_2 :  (corte = 15)_x000D_
23 / 06_2 :  (corte = 26)_x000D_
23 / 07_2 : _x000D_
23 / 08_2 : _x000D_
_x000D_
    TOTAL : (  )_x000D_
  DIVISOR : 18_x000D_
    MÉDIA : ,00_x000D_
-----------------------------_x000D_
   Valores Desconsiderados_x000D_
-----------------------------_x000D_
22 / 06_2 : 7 (7)_x000D_
22 / 09_2 : 4 (4)_x000D_
23 / 01_2 : 3 (3)_x000D_
23 / 05_2 : 15 (15)_x000D_
23 / 06_2 : 26 (26)_x000D_
_x000D_
  TOTAL   : ( 55 )</t>
        </r>
      </text>
    </comment>
    <comment ref="AH243" authorId="0" shapeId="0" xr:uid="{8E46F63F-A844-477B-8871-2E8D0029520E}">
      <text>
        <r>
          <rPr>
            <sz val="10"/>
            <color indexed="81"/>
            <rFont val="Lucida Console"/>
            <family val="3"/>
          </rPr>
          <t>Última movimentação no estoque em 06/2023 quantidade 26.</t>
        </r>
      </text>
    </comment>
    <comment ref="X244" authorId="0" shapeId="0" xr:uid="{FCD536CD-DC6D-48EE-90F7-401D75604CE0}">
      <text>
        <r>
          <rPr>
            <sz val="10"/>
            <color indexed="81"/>
            <rFont val="Lucida Console"/>
            <family val="3"/>
          </rPr>
          <t>01.01.1901</t>
        </r>
      </text>
    </comment>
    <comment ref="AE244" authorId="0" shapeId="0" xr:uid="{BCE36326-9CE7-4969-B5E9-07FFCC9121E3}">
      <text>
        <r>
          <rPr>
            <sz val="10"/>
            <color indexed="81"/>
            <rFont val="Courier New"/>
            <family val="3"/>
          </rPr>
          <t>_x000D_
    DESCRIÇÃO DO CÁLCULO_x000D_
Código    : 15.473_x000D_
Corte     : _x000D_
-----------------------------_x000D_
Pendente  : _x000D_
22 / 03_2 : _x000D_
22 / 04_2 : _x000D_
22 / 05_2 : _x000D_
22 / 06_2 : _x000D_
22 / 07_2 : _x000D_
22 / 08_2 : _x000D_
22 / 09_2 : _x000D_
22 / 10_2 : _x000D_
22 / 11_2 : _x000D_
22 / 12_2 : _x000D_
23 / 01_2 : _x000D_
23 / 02_2 : _x000D_
23 / 03_2 : _x000D_
23 / 04_2 : _x000D_
23 / 05_2 : _x000D_
23 / 06_2 :  (corte = 24)_x000D_
23 / 07_2 : _x000D_
23 / 08_2 : _x000D_
_x000D_
    TOTAL : (  )_x000D_
  DIVISOR : 18_x000D_
    MÉDIA : ,00_x000D_
-----------------------------_x000D_
   Valores Desconsiderados_x000D_
-----------------------------_x000D_
23 / 06_2 : 24 (24)_x000D_
_x000D_
  TOTAL   : ( 24 )</t>
        </r>
      </text>
    </comment>
    <comment ref="AH244" authorId="0" shapeId="0" xr:uid="{3B212C61-2AE7-490A-8E0F-FB000B9F607B}">
      <text>
        <r>
          <rPr>
            <sz val="10"/>
            <color indexed="81"/>
            <rFont val="Lucida Console"/>
            <family val="3"/>
          </rPr>
          <t>Última movimentação no estoque em 06/2023 quantidade 24.</t>
        </r>
      </text>
    </comment>
    <comment ref="X245" authorId="0" shapeId="0" xr:uid="{DE08937F-E141-402A-AED1-A80AE83DAC22}">
      <text>
        <r>
          <rPr>
            <sz val="10"/>
            <color indexed="81"/>
            <rFont val="Lucida Console"/>
            <family val="3"/>
          </rPr>
          <t>01.01.1901</t>
        </r>
      </text>
    </comment>
    <comment ref="AE245" authorId="0" shapeId="0" xr:uid="{C7BF9887-C07A-40B1-8BF6-888804E349BC}">
      <text>
        <r>
          <rPr>
            <sz val="10"/>
            <color indexed="81"/>
            <rFont val="Courier New"/>
            <family val="3"/>
          </rPr>
          <t>_x000D_
    DESCRIÇÃO DO CÁLCULO_x000D_
Código    : 15.467_x000D_
Corte     : _x000D_
-----------------------------_x000D_
Pendente  : _x000D_
22 / 03_2 : _x000D_
22 / 04_2 : _x000D_
22 / 05_2 :  (corte = 6)_x000D_
22 / 06_2 :  (corte = 5)_x000D_
22 / 07_2 : _x000D_
22 / 08_2 : _x000D_
22 / 09_2 : _x000D_
22 / 10_2 : _x000D_
22 / 11_2 : _x000D_
22 / 12_2 : _x000D_
23 / 01_2 :  (corte = 3)_x000D_
23 / 02_2 : _x000D_
23 / 03_2 : _x000D_
23 / 04_2 : _x000D_
23 / 05_2 : _x000D_
23 / 06_2 :  (corte = 23)_x000D_
23 / 07_2 : _x000D_
23 / 08_2 : _x000D_
_x000D_
    TOTAL : (  )_x000D_
  DIVISOR : 18_x000D_
    MÉDIA : ,00_x000D_
-----------------------------_x000D_
   Valores Desconsiderados_x000D_
-----------------------------_x000D_
22 / 05_2 : 6 (6)_x000D_
22 / 06_2 : 5 (5)_x000D_
23 / 01_2 : 3 (3)_x000D_
23 / 06_2 : 23 (23)_x000D_
_x000D_
  TOTAL   : ( 37 )</t>
        </r>
      </text>
    </comment>
    <comment ref="AH245" authorId="0" shapeId="0" xr:uid="{F3257305-9EB2-4886-AFA9-ECE421641917}">
      <text>
        <r>
          <rPr>
            <sz val="10"/>
            <color indexed="81"/>
            <rFont val="Lucida Console"/>
            <family val="3"/>
          </rPr>
          <t>Última movimentação no estoque em 06/2023 quantidade 23.</t>
        </r>
      </text>
    </comment>
    <comment ref="X246" authorId="0" shapeId="0" xr:uid="{DFEA3E18-51FF-46D9-B010-4DE0A890203F}">
      <text>
        <r>
          <rPr>
            <sz val="10"/>
            <color indexed="81"/>
            <rFont val="Lucida Console"/>
            <family val="3"/>
          </rPr>
          <t>01.01.1901</t>
        </r>
      </text>
    </comment>
    <comment ref="AE246" authorId="0" shapeId="0" xr:uid="{94C0A9DB-4D1B-4F55-BEC4-AA2D0E49D71D}">
      <text>
        <r>
          <rPr>
            <sz val="10"/>
            <color indexed="81"/>
            <rFont val="Courier New"/>
            <family val="3"/>
          </rPr>
          <t>_x000D_
    DESCRIÇÃO DO CÁLCULO_x000D_
Código    : 15.475_x000D_
Corte     : _x000D_
-----------------------------_x000D_
Pendente  : _x000D_
22 / 03_2 : _x000D_
22 / 04_2 : _x000D_
22 / 05_2 : _x000D_
22 / 06_2 : _x000D_
22 / 07_2 : _x000D_
22 / 08_2 : _x000D_
22 / 09_2 : _x000D_
22 / 10_2 : _x000D_
22 / 11_2 : _x000D_
22 / 12_2 : _x000D_
23 / 01_2 : _x000D_
23 / 02_2 : _x000D_
23 / 03_2 : _x000D_
23 / 04_2 : _x000D_
23 / 05_2 : _x000D_
23 / 06_2 :  (corte = 20)_x000D_
23 / 07_2 :  (corte = 10)_x000D_
23 / 08_2 : _x000D_
_x000D_
    TOTAL : (  )_x000D_
  DIVISOR : 18_x000D_
    MÉDIA : ,00_x000D_
-----------------------------_x000D_
   Valores Desconsiderados_x000D_
-----------------------------_x000D_
23 / 06_2 : 20 (20)_x000D_
23 / 07_2 : 10 (10)_x000D_
_x000D_
  TOTAL   : ( 30 )</t>
        </r>
      </text>
    </comment>
    <comment ref="AH246" authorId="0" shapeId="0" xr:uid="{F63E59A0-EAEA-47AB-8C42-DA8577A8F16F}">
      <text>
        <r>
          <rPr>
            <sz val="10"/>
            <color indexed="81"/>
            <rFont val="Lucida Console"/>
            <family val="3"/>
          </rPr>
          <t>Última movimentação no estoque em 07/2023 quantidade 10.</t>
        </r>
      </text>
    </comment>
    <comment ref="X247" authorId="0" shapeId="0" xr:uid="{77143EF9-A608-4EB9-AFEC-6A6409DA63D6}">
      <text>
        <r>
          <rPr>
            <sz val="10"/>
            <color indexed="81"/>
            <rFont val="Lucida Console"/>
            <family val="3"/>
          </rPr>
          <t>01.07.2004</t>
        </r>
      </text>
    </comment>
    <comment ref="AE247" authorId="0" shapeId="0" xr:uid="{A3BF54EB-C4FC-49A3-AB04-F9A5A9BE7EE3}">
      <text>
        <r>
          <rPr>
            <sz val="10"/>
            <color indexed="81"/>
            <rFont val="Courier New"/>
            <family val="3"/>
          </rPr>
          <t>_x000D_
    DESCRIÇÃO DO CÁLCULO_x000D_
Código    : 80.385_x000D_
Corte     : _x000D_
-----------------------------_x000D_
Pendente  : _x000D_
22 / 03_2 :  (corte = 10)_x000D_
22 / 04_2 : _x000D_
22 / 05_2 : _x000D_
22 / 06_2 : _x000D_
22 / 07_2 : _x000D_
22 / 08_2 : _x000D_
22 / 09_2 : _x000D_
22 / 10_2 :  (corte = 5)_x000D_
22 / 11_2 : _x000D_
22 / 12_2 : _x000D_
23 / 01_2 : _x000D_
23 / 02_2 : _x000D_
23 / 03_2 :  (corte = 15)_x000D_
23 / 04_2 : _x000D_
23 / 05_2 :  (corte = 10)_x000D_
23 / 06_2 : _x000D_
23 / 07_2 : _x000D_
23 / 08_2 :  (corte = 30)_x000D_
_x000D_
    TOTAL : (  )_x000D_
  DIVISOR : 18_x000D_
    MÉDIA : ,00_x000D_
-----------------------------_x000D_
   Valores Desconsiderados_x000D_
-----------------------------_x000D_
22 / 03_2 : 10 (10)_x000D_
22 / 10_2 : 5 (5)_x000D_
23 / 03_2 : 15 (15)_x000D_
23 / 05_2 : 10 (10)_x000D_
23 / 08_2 : 30 (30)_x000D_
_x000D_
  TOTAL   : ( 70 )</t>
        </r>
      </text>
    </comment>
    <comment ref="AH247" authorId="0" shapeId="0" xr:uid="{B1B3A205-268A-46E2-9F19-BF4EA2AF7386}">
      <text>
        <r>
          <rPr>
            <sz val="10"/>
            <color indexed="81"/>
            <rFont val="Lucida Console"/>
            <family val="3"/>
          </rPr>
          <t>Última movimentação no estoque em 08/2023 quantidade 30.</t>
        </r>
      </text>
    </comment>
    <comment ref="X248" authorId="0" shapeId="0" xr:uid="{7191CA98-38AD-4925-A314-E6E9671177A9}">
      <text>
        <r>
          <rPr>
            <sz val="10"/>
            <color indexed="81"/>
            <rFont val="Lucida Console"/>
            <family val="3"/>
          </rPr>
          <t>15.06.2021</t>
        </r>
      </text>
    </comment>
    <comment ref="AE248" authorId="0" shapeId="0" xr:uid="{0D095DF0-DF7F-43BF-9158-4E8F99B4F771}">
      <text>
        <r>
          <rPr>
            <sz val="10"/>
            <color indexed="81"/>
            <rFont val="Courier New"/>
            <family val="3"/>
          </rPr>
          <t>_x000D_
    DESCRIÇÃO DO CÁLCULO_x000D_
Código    : 141.430_x000D_
Corte     : _x000D_
-----------------------------_x000D_
Pendente  : _x000D_
22 / 03_2 :  (corte = 8)_x000D_
22 / 04_2 :  (corte = 7)_x000D_
22 / 05_2 :  (corte = 22)_x000D_
22 / 06_2 :  (corte = 9)_x000D_
22 / 07_2 :  (corte = 11)_x000D_
22 / 08_2 :  (corte = 14)_x000D_
22 / 09_2 :  (corte = 1)_x000D_
22 / 10_2 :  (corte = 2)_x000D_
22 / 11_2 :  (corte = 2)_x000D_
22 / 12_2 :  (corte = 3)_x000D_
23 / 01_2 : _x000D_
23 / 02_2 :  (corte = 10)_x000D_
23 / 03_2 :  (corte = 8)_x000D_
23 / 04_2 :  (corte = 31)_x000D_
23 / 05_2 : _x000D_
23 / 06_2 :  (corte = 32)_x000D_
23 / 07_2 : _x000D_
23 / 08_2 :  (corte = 12)_x000D_
_x000D_
    TOTAL : (  )_x000D_
  DIVISOR : 18_x000D_
    MÉDIA : ,00_x000D_
-----------------------------_x000D_
   Valores Desconsiderados_x000D_
-----------------------------_x000D_
22 / 03_2 : 8 (8)_x000D_
22 / 04_2 : 7 (7)_x000D_
22 / 05_2 : 22 (22)_x000D_
22 / 06_2 : 9 (9)_x000D_
22 / 07_2 : 11 (11)_x000D_
22 / 08_2 : 14 (14)_x000D_
22 / 09_2 : 1 (1)_x000D_
22 / 10_2 : 2 (2)_x000D_
22 / 11_2 : 2 (2)_x000D_
22 / 12_2 : 3 (3)_x000D_
23 / 02_2 : 10 (10)_x000D_
23 / 03_2 : 8 (8)_x000D_
23 / 04_2 : 31 (31)_x000D_
23 / 06_2 : 32 (32)_x000D_
23 / 08_2 : 12 (12)_x000D_
_x000D_
  TOTAL   : ( 172 )</t>
        </r>
      </text>
    </comment>
    <comment ref="AH248" authorId="0" shapeId="0" xr:uid="{01DA7615-7F16-42D4-AED5-68AFAB60C8DE}">
      <text>
        <r>
          <rPr>
            <sz val="10"/>
            <color indexed="81"/>
            <rFont val="Lucida Console"/>
            <family val="3"/>
          </rPr>
          <t>Última movimentação no estoque em 08/2023 quantidade 12.</t>
        </r>
      </text>
    </comment>
    <comment ref="X249" authorId="0" shapeId="0" xr:uid="{394EE7BF-C016-41A5-9B20-8F4C53FE1EC2}">
      <text>
        <r>
          <rPr>
            <sz val="10"/>
            <color indexed="81"/>
            <rFont val="Lucida Console"/>
            <family val="3"/>
          </rPr>
          <t>01.01.1901</t>
        </r>
      </text>
    </comment>
    <comment ref="AE249" authorId="0" shapeId="0" xr:uid="{D3F2DC80-FA07-4C47-827F-BAC25EA6E3D2}">
      <text>
        <r>
          <rPr>
            <sz val="10"/>
            <color indexed="81"/>
            <rFont val="Courier New"/>
            <family val="3"/>
          </rPr>
          <t>_x000D_
    DESCRIÇÃO DO CÁLCULO_x000D_
Código    : 23.676_x000D_
Corte     : _x000D_
-----------------------------_x000D_
Pendente  : _x000D_
22 / 03_2 :  (corte = 115)_x000D_
22 / 04_2 :  (corte = 20)_x000D_
22 / 05_2 : _x000D_
22 / 06_2 :  (corte = 310)_x000D_
22 / 07_2 :  (corte = 118)_x000D_
22 / 08_2 : _x000D_
22 / 09_2 :  (corte = 20)_x000D_
22 / 10_2 :  (corte = 170)_x000D_
22 / 11_2 :  (corte = 370)_x000D_
22 / 12_2 :  (corte = 24)_x000D_
23 / 01_2 :  (corte = 75)_x000D_
23 / 02_2 :  (corte = 160)_x000D_
23 / 03_2 :  (corte = 420)_x000D_
23 / 04_2 :  (corte = 172)_x000D_
23 / 05_2 :  (corte = 250)_x000D_
23 / 06_2 :  (corte = 150)_x000D_
23 / 07_2 :  (corte = 1820)_x000D_
23 / 08_2 :  (corte = 200)_x000D_
_x000D_
    TOTAL : (  )_x000D_
  DIVISOR : 18_x000D_
    MÉDIA : ,00_x000D_
-----------------------------_x000D_
   Valores Desconsiderados_x000D_
-----------------------------_x000D_
22 / 03_2 : 115 (115)_x000D_
22 / 04_2 : 20 (20)_x000D_
22 / 06_2 : 310 (310)_x000D_
22 / 07_2 : 118 (118)_x000D_
22 / 09_2 : 20 (20)_x000D_
22 / 10_2 : 170 (170)_x000D_
22 / 11_2 : 370 (370)_x000D_
22 / 12_2 : 24 (24)_x000D_
23 / 01_2 : 75 (75)_x000D_
23 / 02_2 : 160 (160)_x000D_
23 / 03_2 : 420 (420)_x000D_
23 / 04_2 : 172 (172)_x000D_
23 / 05_2 : 250 (250)_x000D_
23 / 06_2 : 150 (150)_x000D_
23 / 07_2 : 1.820 (1.820)_x000D_
23 / 08_2 : 200 (200)_x000D_
_x000D_
  TOTAL   : ( 4.394 )</t>
        </r>
      </text>
    </comment>
    <comment ref="AH249" authorId="0" shapeId="0" xr:uid="{21021ED7-11BB-4347-969A-5F5655BEA28F}">
      <text>
        <r>
          <rPr>
            <sz val="10"/>
            <color indexed="81"/>
            <rFont val="Lucida Console"/>
            <family val="3"/>
          </rPr>
          <t>Última movimentação no estoque em 08/2023 quantidade 200.</t>
        </r>
      </text>
    </comment>
    <comment ref="X250" authorId="0" shapeId="0" xr:uid="{1D2844C3-CB70-4430-BBFB-3D2625582186}">
      <text>
        <r>
          <rPr>
            <sz val="10"/>
            <color indexed="81"/>
            <rFont val="Lucida Console"/>
            <family val="3"/>
          </rPr>
          <t>20.08.2021</t>
        </r>
      </text>
    </comment>
    <comment ref="AE250" authorId="0" shapeId="0" xr:uid="{A873FA5A-6F68-4D5A-B0ED-2C9E4D250637}">
      <text>
        <r>
          <rPr>
            <sz val="10"/>
            <color indexed="81"/>
            <rFont val="Courier New"/>
            <family val="3"/>
          </rPr>
          <t>_x000D_
    DESCRIÇÃO DO CÁLCULO_x000D_
Código    : 142.982_x000D_
Corte     : _x000D_
-----------------------------_x000D_
Pendente  : 16_x000D_
22 / 03_2 :  (corte = 35)_x000D_
22 / 04_2 :  (corte = 3)_x000D_
22 / 05_2 :  (corte = 17)_x000D_
22 / 06_2 :  (corte = 8)_x000D_
22 / 07_2 :  (corte = 1)_x000D_
22 / 08_2 :  (corte = 4)_x000D_
22 / 09_2 :  (corte = 4)_x000D_
22 / 10_2 :  (corte = 6)_x000D_
22 / 11_2 :  (corte = 16)_x000D_
22 / 12_2 :  (corte = 6)_x000D_
23 / 01_2 :  (corte = 14)_x000D_
23 / 02_2 :  (corte = 4)_x000D_
23 / 03_2 :  (corte = 16)_x000D_
23 / 04_2 :  (corte = 5)_x000D_
23 / 05_2 : _x000D_
23 / 06_2 : _x000D_
23 / 07_2 :  (corte = 4)_x000D_
23 / 08_2 : _x000D_
_x000D_
    TOTAL : ( 16 )_x000D_
  DIVISOR : 18_x000D_
    MÉDIA : ,89_x000D_
-----------------------------_x000D_
   Valores Desconsiderados_x000D_
-----------------------------_x000D_
22 / 03_2 : 35 (35)_x000D_
22 / 04_2 : 3 (3)_x000D_
22 / 05_2 : 17 (17)_x000D_
22 / 06_2 : 8 (8)_x000D_
22 / 07_2 : 1 (1)_x000D_
22 / 08_2 : 4 (4)_x000D_
22 / 09_2 : 4 (4)_x000D_
22 / 10_2 : 6 (6)_x000D_
22 / 11_2 : 16 (16)_x000D_
22 / 12_2 : 6 (6)_x000D_
23 / 01_2 : 14 (14)_x000D_
23 / 02_2 : 4 (4)_x000D_
23 / 03_2 : 16 (16)_x000D_
23 / 04_2 : 5 (5)_x000D_
23 / 07_2 : 4 (4)_x000D_
_x000D_
  TOTAL   : ( 143 )</t>
        </r>
      </text>
    </comment>
    <comment ref="AH250" authorId="0" shapeId="0" xr:uid="{895EB2B8-0346-4361-97D4-FED300CC5547}">
      <text>
        <r>
          <rPr>
            <sz val="10"/>
            <color indexed="81"/>
            <rFont val="Lucida Console"/>
            <family val="3"/>
          </rPr>
          <t>Última movimentação no estoque em 07/2023 quantidade 4.</t>
        </r>
      </text>
    </comment>
    <comment ref="X251" authorId="0" shapeId="0" xr:uid="{AB8E7342-BA9C-4B3A-BF17-5E4DB3BB5101}">
      <text>
        <r>
          <rPr>
            <sz val="10"/>
            <color indexed="81"/>
            <rFont val="Lucida Console"/>
            <family val="3"/>
          </rPr>
          <t>09.09.2008</t>
        </r>
      </text>
    </comment>
    <comment ref="AE251" authorId="0" shapeId="0" xr:uid="{5733B0E9-4F2A-4998-BED8-BA733463FE65}">
      <text>
        <r>
          <rPr>
            <sz val="10"/>
            <color indexed="81"/>
            <rFont val="Courier New"/>
            <family val="3"/>
          </rPr>
          <t>_x000D_
    DESCRIÇÃO DO CÁLCULO_x000D_
Código    : 107.790_x000D_
Corte     : _x000D_
-----------------------------_x000D_
Pendente  : _x000D_
22 / 03_2 :  (corte = 6)_x000D_
22 / 04_2 :  (corte = 14)_x000D_
22 / 05_2 :  (corte = 31)_x000D_
22 / 06_2 : _x000D_
22 / 07_2 :  (corte = 2)_x000D_
22 / 08_2 :  (corte = 15)_x000D_
22 / 09_2 :  (corte = 16)_x000D_
22 / 10_2 :  (corte = 11)_x000D_
22 / 11_2 :  (corte = 5)_x000D_
22 / 12_2 :  (corte = 8)_x000D_
23 / 01_2 :  (corte = 16)_x000D_
23 / 02_2 :  (corte = 29)_x000D_
23 / 03_2 :  (corte = 38)_x000D_
23 / 04_2 :  (corte = 31)_x000D_
23 / 05_2 : _x000D_
23 / 06_2 : _x000D_
23 / 07_2 : _x000D_
23 / 08_2 : _x000D_
_x000D_
    TOTAL : (  )_x000D_
  DIVISOR : 18_x000D_
    MÉDIA : ,00_x000D_
-----------------------------_x000D_
   Valores Desconsiderados_x000D_
-----------------------------_x000D_
22 / 03_2 : 6 (6)_x000D_
22 / 04_2 : 14 (14)_x000D_
22 / 05_2 : 31 (31)_x000D_
22 / 07_2 : 2 (2)_x000D_
22 / 08_2 : 15 (15)_x000D_
22 / 09_2 : 16 (16)_x000D_
22 / 10_2 : 11 (11)_x000D_
22 / 11_2 : 5 (5)_x000D_
22 / 12_2 : 8 (8)_x000D_
23 / 01_2 : 16 (16)_x000D_
23 / 02_2 : 29 (29)_x000D_
23 / 03_2 : 38 (38)_x000D_
23 / 04_2 : 31 (31)_x000D_
_x000D_
  TOTAL   : ( 222 )</t>
        </r>
      </text>
    </comment>
    <comment ref="AH251" authorId="0" shapeId="0" xr:uid="{F6E4036C-55DF-455E-AD53-998264D6C5E2}">
      <text>
        <r>
          <rPr>
            <sz val="10"/>
            <color indexed="81"/>
            <rFont val="Lucida Console"/>
            <family val="3"/>
          </rPr>
          <t>Última movimentação no estoque em 04/2023 quantidade 31.</t>
        </r>
      </text>
    </comment>
    <comment ref="X252" authorId="0" shapeId="0" xr:uid="{225A98A4-989E-46AE-A8FD-BE20E94560E0}">
      <text>
        <r>
          <rPr>
            <sz val="10"/>
            <color indexed="81"/>
            <rFont val="Lucida Console"/>
            <family val="3"/>
          </rPr>
          <t>01.01.1901</t>
        </r>
      </text>
    </comment>
    <comment ref="AE252" authorId="0" shapeId="0" xr:uid="{8CA1D8A8-4DF7-4FF8-A3C5-76AE0AFD1571}">
      <text>
        <r>
          <rPr>
            <sz val="10"/>
            <color indexed="81"/>
            <rFont val="Courier New"/>
            <family val="3"/>
          </rPr>
          <t>_x000D_
    DESCRIÇÃO DO CÁLCULO_x000D_
Código    : 12.654_x000D_
Corte     : _x000D_
-----------------------------_x000D_
Pendente  : 389_x000D_
22 / 03_2 :  (corte = 11661)_x000D_
22 / 04_2 :  (corte = 7484)_x000D_
22 / 05_2 :  (corte = 8820)_x000D_
22 / 06_2 :  (corte = 8647)_x000D_
22 / 07_2 :  (corte = 7250)_x000D_
22 / 08_2 :  (corte = 6859)_x000D_
22 / 09_2 :  (corte = 7001)_x000D_
22 / 10_2 :  (corte = 6790)_x000D_
22 / 11_2 :  (corte = 7714)_x000D_
22 / 12_2 :  (corte = 5656)_x000D_
23 / 01_2 :  (corte = 5749)_x000D_
23 / 02_2 :  (corte = 6917)_x000D_
23 / 03_2 :  (corte = 13289)_x000D_
23 / 04_2 :  (corte = 8771)_x000D_
23 / 05_2 :  (corte = 10798)_x000D_
23 / 06_2 :  (corte = 9680)_x000D_
23 / 07_2 :  (corte = 7426)_x000D_
23 / 08_2 :  (corte = 8801)_x000D_
_x000D_
    TOTAL : ( 389 )_x000D_
  DIVISOR : 18_x000D_
    MÉDIA : 21,61_x000D_
-----------------------------_x000D_
   Valores Desconsiderados_x000D_
-----------------------------_x000D_
22 / 03_2 : 11.661 (11.661)_x000D_
22 / 04_2 : 7.484 (7.484)_x000D_
22 / 05_2 : 8.820 (8.820)_x000D_
22 / 06_2 : 8.647 (8.647)_x000D_
22 / 07_2 : 7.250 (7.250)_x000D_
22 / 08_2 : 6.859 (6.859)_x000D_
22 / 09_2 : 7.001 (7.001)_x000D_
22 / 10_2 : 6.790 (6.790)_x000D_
22 / 11_2 : 7.714 (7.714)_x000D_
22 / 12_2 : 5.656 (5.656)_x000D_
23 / 01_2 : 5.749 (5.749)_x000D_
23 / 02_2 : 6.917 (6.917)_x000D_
23 / 03_2 : 13.289 (13.289)_x000D_
23 / 04_2 : 8.771 (8.771)_x000D_
23 / 05_2 : 10.798 (10.798)_x000D_
23 / 06_2 : 9.680 (9.680)_x000D_
23 / 07_2 : 7.426 (7.426)_x000D_
23 / 08_2 : 8.801 (8.801)_x000D_
_x000D_
  TOTAL   : ( 149.313 )</t>
        </r>
      </text>
    </comment>
    <comment ref="AH252" authorId="0" shapeId="0" xr:uid="{E72AAF9C-E322-4AFA-A98A-6A802DCA28AA}">
      <text>
        <r>
          <rPr>
            <sz val="10"/>
            <color indexed="81"/>
            <rFont val="Lucida Console"/>
            <family val="3"/>
          </rPr>
          <t>Última movimentação no estoque em 08/2023 quantidade 8.801.</t>
        </r>
      </text>
    </comment>
    <comment ref="X253" authorId="0" shapeId="0" xr:uid="{C69AD6D6-116A-4473-90C4-EAD9DE06DD70}">
      <text>
        <r>
          <rPr>
            <sz val="10"/>
            <color indexed="81"/>
            <rFont val="Lucida Console"/>
            <family val="3"/>
          </rPr>
          <t>01.01.1901</t>
        </r>
      </text>
    </comment>
    <comment ref="AE253" authorId="0" shapeId="0" xr:uid="{8D60FC70-A873-4D71-B671-C8CACA788770}">
      <text>
        <r>
          <rPr>
            <sz val="10"/>
            <color indexed="81"/>
            <rFont val="Courier New"/>
            <family val="3"/>
          </rPr>
          <t>_x000D_
    DESCRIÇÃO DO CÁLCULO_x000D_
Código    : 12.652_x000D_
Corte     : _x000D_
-----------------------------_x000D_
Pendente  : 9_x000D_
22 / 03_2 :  (corte = 386)_x000D_
22 / 04_2 :  (corte = 584)_x000D_
22 / 05_2 :  (corte = 533)_x000D_
22 / 06_2 :  (corte = 446)_x000D_
22 / 07_2 :  (corte = 361)_x000D_
22 / 08_2 :  (corte = 286)_x000D_
22 / 09_2 :  (corte = 302)_x000D_
22 / 10_2 :  (corte = 99)_x000D_
22 / 11_2 :  (corte = 790)_x000D_
22 / 12_2 :  (corte = 412)_x000D_
23 / 01_2 :  (corte = 116)_x000D_
23 / 02_2 :  (corte = 416)_x000D_
23 / 03_2 :  (corte = 1847)_x000D_
23 / 04_2 :  (corte = 1372)_x000D_
23 / 05_2 :  (corte = 1137)_x000D_
23 / 06_2 :  (corte = 1198)_x000D_
23 / 07_2 :  (corte = 756)_x000D_
23 / 08_2 :  (corte = 696)_x000D_
_x000D_
    TOTAL : ( 9 )_x000D_
  DIVISOR : 18_x000D_
    MÉDIA : ,50_x000D_
-----------------------------_x000D_
   Valores Desconsiderados_x000D_
-----------------------------_x000D_
22 / 03_2 : 386 (386)_x000D_
22 / 04_2 : 584 (584)_x000D_
22 / 05_2 : 533 (533)_x000D_
22 / 06_2 : 446 (446)_x000D_
22 / 07_2 : 361 (361)_x000D_
22 / 08_2 : 286 (286)_x000D_
22 / 09_2 : 302 (302)_x000D_
22 / 10_2 : 99 (99)_x000D_
22 / 11_2 : 790 (790)_x000D_
22 / 12_2 : 412 (412)_x000D_
23 / 01_2 : 116 (116)_x000D_
23 / 02_2 : 416 (416)_x000D_
23 / 03_2 : 1.847 (1.847)_x000D_
23 / 04_2 : 1.372 (1.372)_x000D_
23 / 05_2 : 1.137 (1.137)_x000D_
23 / 06_2 : 1.198 (1.198)_x000D_
23 / 07_2 : 756 (756)_x000D_
23 / 08_2 : 696 (696)_x000D_
_x000D_
  TOTAL   : ( 11.737 )</t>
        </r>
      </text>
    </comment>
    <comment ref="AH253" authorId="0" shapeId="0" xr:uid="{E83C1460-3C5A-4A11-8F87-710DD1DB8D0A}">
      <text>
        <r>
          <rPr>
            <sz val="10"/>
            <color indexed="81"/>
            <rFont val="Lucida Console"/>
            <family val="3"/>
          </rPr>
          <t>Última movimentação no estoque em 08/2023 quantidade 696.</t>
        </r>
      </text>
    </comment>
    <comment ref="X254" authorId="0" shapeId="0" xr:uid="{DED400A5-837E-4969-8AA8-F21C4B318D6C}">
      <text>
        <r>
          <rPr>
            <sz val="10"/>
            <color indexed="81"/>
            <rFont val="Lucida Console"/>
            <family val="3"/>
          </rPr>
          <t>18.08.2004</t>
        </r>
      </text>
    </comment>
    <comment ref="AE254" authorId="0" shapeId="0" xr:uid="{B4C5CC74-B806-43FF-AB4B-4F1D76C9B536}">
      <text>
        <r>
          <rPr>
            <sz val="10"/>
            <color indexed="81"/>
            <rFont val="Courier New"/>
            <family val="3"/>
          </rPr>
          <t>_x000D_
    DESCRIÇÃO DO CÁLCULO_x000D_
Código    : 81.371_x000D_
Corte     : _x000D_
-----------------------------_x000D_
Pendente  : 146_x000D_
22 / 03_2 :  (corte = 173)_x000D_
22 / 04_2 :  (corte = 111)_x000D_
22 / 05_2 :  (corte = 153)_x000D_
22 / 06_2 :  (corte = 173)_x000D_
22 / 07_2 :  (corte = 168)_x000D_
22 / 08_2 :  (corte = 174)_x000D_
22 / 09_2 :  (corte = 205)_x000D_
22 / 10_2 :  (corte = 191)_x000D_
22 / 11_2 :  (corte = 253)_x000D_
22 / 12_2 :  (corte = 137)_x000D_
23 / 01_2 :  (corte = 122)_x000D_
23 / 02_2 :  (corte = 128)_x000D_
23 / 03_2 :  (corte = 1704)_x000D_
23 / 04_2 :  (corte = 181)_x000D_
23 / 05_2 :  (corte = 255)_x000D_
23 / 06_2 :  (corte = 223)_x000D_
23 / 07_2 :  (corte = 193)_x000D_
23 / 08_2 :  (corte = 176)_x000D_
_x000D_
    TOTAL : ( 146 )_x000D_
  DIVISOR : 18_x000D_
    MÉDIA : 8,11_x000D_
-----------------------------_x000D_
   Valores Desconsiderados_x000D_
-----------------------------_x000D_
22 / 03_2 : 173 (173)_x000D_
22 / 04_2 : 111 (111)_x000D_
22 / 05_2 : 153 (153)_x000D_
22 / 06_2 : 173 (173)_x000D_
22 / 07_2 : 168 (168)_x000D_
22 / 08_2 : 174 (174)_x000D_
22 / 09_2 : 205 (205)_x000D_
22 / 10_2 : 191 (191)_x000D_
22 / 11_2 : 253 (253)_x000D_
22 / 12_2 : 137 (137)_x000D_
23 / 01_2 : 122 (122)_x000D_
23 / 02_2 : 128 (128)_x000D_
23 / 03_2 : 1.704 (1.704)_x000D_
23 / 04_2 : 181 (181)_x000D_
23 / 05_2 : 255 (255)_x000D_
23 / 06_2 : 223 (223)_x000D_
23 / 07_2 : 193 (193)_x000D_
23 / 08_2 : 176 (176)_x000D_
_x000D_
  TOTAL   : ( 4.720 )</t>
        </r>
      </text>
    </comment>
    <comment ref="AH254" authorId="0" shapeId="0" xr:uid="{EF2346D3-4AE4-488C-8F03-E9A5F37F4645}">
      <text>
        <r>
          <rPr>
            <sz val="10"/>
            <color indexed="81"/>
            <rFont val="Lucida Console"/>
            <family val="3"/>
          </rPr>
          <t>Última movimentação no estoque em 08/2023 quantidade 176.</t>
        </r>
      </text>
    </comment>
    <comment ref="X255" authorId="0" shapeId="0" xr:uid="{236DD2B1-7318-4471-B426-C871B159E53B}">
      <text>
        <r>
          <rPr>
            <sz val="10"/>
            <color indexed="81"/>
            <rFont val="Lucida Console"/>
            <family val="3"/>
          </rPr>
          <t>30.01.2017</t>
        </r>
      </text>
    </comment>
    <comment ref="AE255" authorId="0" shapeId="0" xr:uid="{4BDA63CD-12A2-4323-972A-1F5CB5C3B882}">
      <text>
        <r>
          <rPr>
            <sz val="10"/>
            <color indexed="81"/>
            <rFont val="Courier New"/>
            <family val="3"/>
          </rPr>
          <t>_x000D_
    DESCRIÇÃO DO CÁLCULO_x000D_
Código    : 132.400_x000D_
Corte     : _x000D_
-----------------------------_x000D_
Pendente  : 145_x000D_
22 / 03_2 :  (corte = 173)_x000D_
22 / 04_2 :  (corte = 111)_x000D_
22 / 05_2 :  (corte = 151)_x000D_
22 / 06_2 :  (corte = 157)_x000D_
22 / 07_2 :  (corte = 170)_x000D_
22 / 08_2 :  (corte = 177)_x000D_
22 / 09_2 :  (corte = 205)_x000D_
22 / 10_2 :  (corte = 197)_x000D_
22 / 11_2 :  (corte = 255)_x000D_
22 / 12_2 :  (corte = 140)_x000D_
23 / 01_2 :  (corte = 125)_x000D_
23 / 02_2 :  (corte = 130)_x000D_
23 / 03_2 :  (corte = 1701)_x000D_
23 / 04_2 :  (corte = 184)_x000D_
23 / 05_2 :  (corte = 255)_x000D_
23 / 06_2 :  (corte = 223)_x000D_
23 / 07_2 :  (corte = 191)_x000D_
23 / 08_2 :  (corte = 188)_x000D_
_x000D_
    TOTAL : ( 145 )_x000D_
  DIVISOR : 18_x000D_
    MÉDIA : 8,06_x000D_
-----------------------------_x000D_
   Valores Desconsiderados_x000D_
-----------------------------_x000D_
22 / 03_2 : 173 (173)_x000D_
22 / 04_2 : 111 (111)_x000D_
22 / 05_2 : 151 (151)_x000D_
22 / 06_2 : 157 (157)_x000D_
22 / 07_2 : 170 (170)_x000D_
22 / 08_2 : 177 (177)_x000D_
22 / 09_2 : 205 (205)_x000D_
22 / 10_2 : 197 (197)_x000D_
22 / 11_2 : 255 (255)_x000D_
22 / 12_2 : 140 (140)_x000D_
23 / 01_2 : 125 (125)_x000D_
23 / 02_2 : 130 (130)_x000D_
23 / 03_2 : 1.701 (1.701)_x000D_
23 / 04_2 : 184 (184)_x000D_
23 / 05_2 : 255 (255)_x000D_
23 / 06_2 : 223 (223)_x000D_
23 / 07_2 : 191 (191)_x000D_
23 / 08_2 : 188 (188)_x000D_
_x000D_
  TOTAL   : ( 4.733 )</t>
        </r>
      </text>
    </comment>
    <comment ref="AH255" authorId="0" shapeId="0" xr:uid="{4A9E86A1-3681-4F97-BF26-1B8666B3CBEC}">
      <text>
        <r>
          <rPr>
            <sz val="10"/>
            <color indexed="81"/>
            <rFont val="Lucida Console"/>
            <family val="3"/>
          </rPr>
          <t>Última movimentação no estoque em 08/2023 quantidade 188.</t>
        </r>
      </text>
    </comment>
    <comment ref="X256" authorId="0" shapeId="0" xr:uid="{C778E0F9-9E7E-4195-8B6E-C411377A32B3}">
      <text>
        <r>
          <rPr>
            <sz val="10"/>
            <color indexed="81"/>
            <rFont val="Lucida Console"/>
            <family val="3"/>
          </rPr>
          <t>18.08.2004</t>
        </r>
      </text>
    </comment>
    <comment ref="AE256" authorId="0" shapeId="0" xr:uid="{D9A823F1-0944-47FC-882A-699D60D8527F}">
      <text>
        <r>
          <rPr>
            <sz val="10"/>
            <color indexed="81"/>
            <rFont val="Courier New"/>
            <family val="3"/>
          </rPr>
          <t>_x000D_
    DESCRIÇÃO DO CÁLCULO_x000D_
Código    : 81.370_x000D_
Corte     : _x000D_
-----------------------------_x000D_
Pendente  : 114_x000D_
22 / 03_2 :  (corte = 175)_x000D_
22 / 04_2 :  (corte = 110)_x000D_
22 / 05_2 :  (corte = 154)_x000D_
22 / 06_2 :  (corte = 173)_x000D_
22 / 07_2 :  (corte = 163)_x000D_
22 / 08_2 :  (corte = 175)_x000D_
22 / 09_2 :  (corte = 207)_x000D_
22 / 10_2 :  (corte = 195)_x000D_
22 / 11_2 :  (corte = 253)_x000D_
22 / 12_2 :  (corte = 137)_x000D_
23 / 01_2 :  (corte = 125)_x000D_
23 / 02_2 :  (corte = 126)_x000D_
23 / 03_2 :  (corte = 1694)_x000D_
23 / 04_2 :  (corte = 180)_x000D_
23 / 05_2 :  (corte = 255)_x000D_
23 / 06_2 :  (corte = 223)_x000D_
23 / 07_2 :  (corte = 191)_x000D_
23 / 08_2 :  (corte = 245)_x000D_
_x000D_
    TOTAL : ( 114 )_x000D_
  DIVISOR : 18_x000D_
    MÉDIA : 6,33_x000D_
-----------------------------_x000D_
   Valores Desconsiderados_x000D_
-----------------------------_x000D_
22 / 03_2 : 175 (175)_x000D_
22 / 04_2 : 110 (110)_x000D_
22 / 05_2 : 154 (154)_x000D_
22 / 06_2 : 173 (173)_x000D_
22 / 07_2 : 163 (163)_x000D_
22 / 08_2 : 175 (175)_x000D_
22 / 09_2 : 207 (207)_x000D_
22 / 10_2 : 195 (195)_x000D_
22 / 11_2 : 253 (253)_x000D_
22 / 12_2 : 137 (137)_x000D_
23 / 01_2 : 125 (125)_x000D_
23 / 02_2 : 126 (126)_x000D_
23 / 03_2 : 1.694 (1.694)_x000D_
23 / 04_2 : 180 (180)_x000D_
23 / 05_2 : 255 (255)_x000D_
23 / 06_2 : 223 (223)_x000D_
23 / 07_2 : 191 (191)_x000D_
23 / 08_2 : 245 (245)_x000D_
_x000D_
  TOTAL   : ( 4.781 )</t>
        </r>
      </text>
    </comment>
    <comment ref="AH256" authorId="0" shapeId="0" xr:uid="{80D2783D-1746-43BA-A536-B65C409181A8}">
      <text>
        <r>
          <rPr>
            <sz val="10"/>
            <color indexed="81"/>
            <rFont val="Lucida Console"/>
            <family val="3"/>
          </rPr>
          <t>Última movimentação no estoque em 08/2023 quantidade 245.</t>
        </r>
      </text>
    </comment>
    <comment ref="X257" authorId="0" shapeId="0" xr:uid="{D6B23336-F097-4FCE-991D-0DBDA661BC7E}">
      <text>
        <r>
          <rPr>
            <sz val="10"/>
            <color indexed="81"/>
            <rFont val="Lucida Console"/>
            <family val="3"/>
          </rPr>
          <t>26.03.2004</t>
        </r>
      </text>
    </comment>
    <comment ref="AE257" authorId="0" shapeId="0" xr:uid="{3BE1E309-B2E7-436E-800B-D96CEE5C067A}">
      <text>
        <r>
          <rPr>
            <sz val="10"/>
            <color indexed="81"/>
            <rFont val="Courier New"/>
            <family val="3"/>
          </rPr>
          <t>_x000D_
    DESCRIÇÃO DO CÁLCULO_x000D_
Código    : 78.055_x000D_
Corte     : _x000D_
-----------------------------_x000D_
Pendente  : _x000D_
22 / 03_2 : _x000D_
22 / 04_2 :  (corte = 15)_x000D_
22 / 05_2 : _x000D_
22 / 06_2 :  (corte = 15)_x000D_
22 / 07_2 : _x000D_
22 / 08_2 :  (corte = 84)_x000D_
22 / 09_2 : _x000D_
22 / 10_2 : _x000D_
22 / 11_2 : _x000D_
22 / 12_2 :  (corte = 13)_x000D_
23 / 01_2 :  (corte = 6)_x000D_
23 / 02_2 :  (corte = 4)_x000D_
23 / 03_2 :  (corte = 20)_x000D_
23 / 04_2 :  (corte = 218)_x000D_
23 / 05_2 : _x000D_
23 / 06_2 : _x000D_
23 / 07_2 : _x000D_
23 / 08_2 : _x000D_
_x000D_
    TOTAL : (  )_x000D_
  DIVISOR : 18_x000D_
    MÉDIA : ,00_x000D_
-----------------------------_x000D_
   Valores Desconsiderados_x000D_
-----------------------------_x000D_
22 / 04_2 : 15 (15)_x000D_
22 / 06_2 : 15 (15)_x000D_
22 / 08_2 : 84 (84)_x000D_
22 / 12_2 : 13 (13)_x000D_
23 / 01_2 : 6 (6)_x000D_
23 / 02_2 : 4 (4)_x000D_
23 / 03_2 : 20 (20)_x000D_
23 / 04_2 : 218 (218)_x000D_
_x000D_
  TOTAL   : ( 375 )</t>
        </r>
      </text>
    </comment>
    <comment ref="AH257" authorId="0" shapeId="0" xr:uid="{00A215CD-F8C7-445E-A3F3-C94A8DAD7D81}">
      <text>
        <r>
          <rPr>
            <sz val="10"/>
            <color indexed="81"/>
            <rFont val="Lucida Console"/>
            <family val="3"/>
          </rPr>
          <t>Última movimentação no estoque em 04/2023 quantidade 218.</t>
        </r>
      </text>
    </comment>
    <comment ref="X258" authorId="0" shapeId="0" xr:uid="{380B874C-D01D-47D8-BED2-610379BBF170}">
      <text>
        <r>
          <rPr>
            <sz val="10"/>
            <color indexed="81"/>
            <rFont val="Lucida Console"/>
            <family val="3"/>
          </rPr>
          <t>15.03.2018</t>
        </r>
      </text>
    </comment>
    <comment ref="AE258" authorId="0" shapeId="0" xr:uid="{18A042B8-804A-469C-8F46-C67A67FF3374}">
      <text>
        <r>
          <rPr>
            <sz val="10"/>
            <color indexed="81"/>
            <rFont val="Courier New"/>
            <family val="3"/>
          </rPr>
          <t>_x000D_
    DESCRIÇÃO DO CÁLCULO_x000D_
Código    : 134.569_x000D_
Corte     : _x000D_
-----------------------------_x000D_
Pendente  : _x000D_
22 / 03_2 : _x000D_
22 / 04_2 :  (corte = 15)_x000D_
22 / 05_2 :  (corte = 45)_x000D_
22 / 06_2 :  (corte = 15)_x000D_
22 / 07_2 : _x000D_
22 / 08_2 :  (corte = 79)_x000D_
22 / 09_2 :  (corte = 25)_x000D_
22 / 10_2 :  (corte = 31)_x000D_
22 / 11_2 :  (corte = 10)_x000D_
22 / 12_2 : _x000D_
23 / 01_2 :  (corte = 32)_x000D_
23 / 02_2 : _x000D_
23 / 03_2 :  (corte = 20)_x000D_
23 / 04_2 :  (corte = 100)_x000D_
23 / 05_2 :  (corte = 86)_x000D_
23 / 06_2 : _x000D_
23 / 07_2 : _x000D_
23 / 08_2 : _x000D_
_x000D_
    TOTAL : (  )_x000D_
  DIVISOR : 18_x000D_
    MÉDIA : ,00_x000D_
-----------------------------_x000D_
   Valores Desconsiderados_x000D_
-----------------------------_x000D_
22 / 04_2 : 15 (15)_x000D_
22 / 05_2 : 45 (45)_x000D_
22 / 06_2 : 15 (15)_x000D_
22 / 08_2 : 79 (79)_x000D_
22 / 09_2 : 25 (25)_x000D_
22 / 10_2 : 31 (31)_x000D_
22 / 11_2 : 10 (10)_x000D_
23 / 01_2 : 32 (32)_x000D_
23 / 03_2 : 20 (20)_x000D_
23 / 04_2 : 100 (100)_x000D_
23 / 05_2 : 86 (86)_x000D_
_x000D_
  TOTAL   : ( 458 )</t>
        </r>
      </text>
    </comment>
    <comment ref="AH258" authorId="0" shapeId="0" xr:uid="{166F390F-669A-44DF-88CA-83D1CBE9589C}">
      <text>
        <r>
          <rPr>
            <sz val="10"/>
            <color indexed="81"/>
            <rFont val="Lucida Console"/>
            <family val="3"/>
          </rPr>
          <t>Última movimentação no estoque em 05/2023 quantidade 86.</t>
        </r>
      </text>
    </comment>
    <comment ref="X259" authorId="0" shapeId="0" xr:uid="{3149F43C-13D2-47E5-A833-85A487447ACD}">
      <text>
        <r>
          <rPr>
            <sz val="10"/>
            <color indexed="81"/>
            <rFont val="Lucida Console"/>
            <family val="3"/>
          </rPr>
          <t>01.01.1901</t>
        </r>
      </text>
    </comment>
    <comment ref="AE259" authorId="0" shapeId="0" xr:uid="{5CC01534-00EA-4CFD-BB9F-EB9E5006B854}">
      <text>
        <r>
          <rPr>
            <sz val="10"/>
            <color indexed="81"/>
            <rFont val="Courier New"/>
            <family val="3"/>
          </rPr>
          <t>_x000D_
    DESCRIÇÃO DO CÁLCULO_x000D_
Código    : 11.448_x000D_
Corte     : _x000D_
-----------------------------_x000D_
Pendente  : 96_x000D_
22 / 03_2 : _x000D_
22 / 04_2 : _x000D_
22 / 05_2 :  (corte = 61)_x000D_
22 / 06_2 :  (corte = 63)_x000D_
22 / 07_2 :  (corte = 69)_x000D_
22 / 08_2 :  (corte = 61)_x000D_
22 / 09_2 :  (corte = 65)_x000D_
22 / 10_2 :  (corte = 63)_x000D_
22 / 11_2 :  (corte = 67)_x000D_
22 / 12_2 :  (corte = 51)_x000D_
23 / 01_2 : _x000D_
23 / 02_2 : _x000D_
23 / 03_2 : _x000D_
23 / 04_2 :  (corte = 71)_x000D_
23 / 05_2 :  (corte = 94)_x000D_
23 / 06_2 :  (corte = 82)_x000D_
23 / 07_2 :  (corte = 73)_x000D_
23 / 08_2 :  (corte = 65)_x000D_
_x000D_
    TOTAL : ( 96 )_x000D_
  DIVISOR : 18_x000D_
    MÉDIA : 5,33_x000D_
-----------------------------_x000D_
   Valores Desconsiderados_x000D_
-----------------------------_x000D_
22 / 05_2 : 61 (61)_x000D_
22 / 06_2 : 63 (63)_x000D_
22 / 07_2 : 69 (69)_x000D_
22 / 08_2 : 61 (61)_x000D_
22 / 09_2 : 65 (65)_x000D_
22 / 10_2 : 63 (63)_x000D_
22 / 11_2 : 67 (67)_x000D_
22 / 12_2 : 51 (51)_x000D_
23 / 04_2 : 71 (71)_x000D_
23 / 05_2 : 94 (94)_x000D_
23 / 06_2 : 82 (82)_x000D_
23 / 07_2 : 73 (73)_x000D_
23 / 08_2 : 65 (65)_x000D_
_x000D_
  TOTAL   : ( 885 )</t>
        </r>
      </text>
    </comment>
    <comment ref="AH259" authorId="0" shapeId="0" xr:uid="{3A9789E6-7B63-42CC-BB0F-CD4E4B29DFE5}">
      <text>
        <r>
          <rPr>
            <sz val="10"/>
            <color indexed="81"/>
            <rFont val="Lucida Console"/>
            <family val="3"/>
          </rPr>
          <t>Última movimentação no estoque em 08/2023 quantidade 65.</t>
        </r>
      </text>
    </comment>
    <comment ref="X260" authorId="0" shapeId="0" xr:uid="{E704690E-98E5-4E5C-A785-0D6BD03D7AD6}">
      <text>
        <r>
          <rPr>
            <sz val="10"/>
            <color indexed="81"/>
            <rFont val="Lucida Console"/>
            <family val="3"/>
          </rPr>
          <t>26.06.2018</t>
        </r>
      </text>
    </comment>
    <comment ref="AE260" authorId="0" shapeId="0" xr:uid="{583740DD-1769-4355-94A2-BBA8E0351530}">
      <text>
        <r>
          <rPr>
            <sz val="10"/>
            <color indexed="81"/>
            <rFont val="Courier New"/>
            <family val="3"/>
          </rPr>
          <t>_x000D_
    DESCRIÇÃO DO CÁLCULO_x000D_
Código    : 135.301_x000D_
Corte     : _x000D_
-----------------------------_x000D_
Pendente  : _x000D_
22 / 03_2 :  (corte = 10)_x000D_
22 / 04_2 :  (corte = 23)_x000D_
22 / 05_2 :  (corte = 30)_x000D_
22 / 06_2 :  (corte = 62)_x000D_
22 / 07_2 :  (corte = 20)_x000D_
22 / 08_2 :  (corte = 4)_x000D_
22 / 09_2 :  (corte = 16)_x000D_
22 / 10_2 :  (corte = 19)_x000D_
22 / 11_2 :  (corte = 6)_x000D_
22 / 12_2 :  (corte = 14)_x000D_
23 / 01_2 :  (corte = 22)_x000D_
23 / 02_2 :  (corte = 20)_x000D_
23 / 03_2 :  (corte = 32)_x000D_
23 / 04_2 :  (corte = 10)_x000D_
23 / 05_2 :  (corte = 40)_x000D_
23 / 06_2 : _x000D_
23 / 07_2 : _x000D_
23 / 08_2 : _x000D_
_x000D_
    TOTAL : (  )_x000D_
  DIVISOR : 18_x000D_
    MÉDIA : ,00_x000D_
-----------------------------_x000D_
   Valores Desconsiderados_x000D_
-----------------------------_x000D_
22 / 03_2 : 10 (10)_x000D_
22 / 04_2 : 23 (23)_x000D_
22 / 05_2 : 30 (30)_x000D_
22 / 06_2 : 62 (62)_x000D_
22 / 07_2 : 20 (20)_x000D_
22 / 08_2 : 4 (4)_x000D_
22 / 09_2 : 16 (16)_x000D_
22 / 10_2 : 19 (19)_x000D_
22 / 11_2 : 6 (6)_x000D_
22 / 12_2 : 14 (14)_x000D_
23 / 01_2 : 22 (22)_x000D_
23 / 02_2 : 20 (20)_x000D_
23 / 03_2 : 32 (32)_x000D_
23 / 04_2 : 10 (10)_x000D_
23 / 05_2 : 40 (40)_x000D_
_x000D_
  TOTAL   : ( 328 )</t>
        </r>
      </text>
    </comment>
    <comment ref="AH260" authorId="0" shapeId="0" xr:uid="{BB86F3EE-DF77-49F0-9F98-AE0E841DC343}">
      <text>
        <r>
          <rPr>
            <sz val="10"/>
            <color indexed="81"/>
            <rFont val="Lucida Console"/>
            <family val="3"/>
          </rPr>
          <t>Última movimentação no estoque em 05/2023 quantidade 40.</t>
        </r>
      </text>
    </comment>
    <comment ref="X261" authorId="0" shapeId="0" xr:uid="{03073C4B-BEFB-4BE2-9669-3FA9BE406136}">
      <text>
        <r>
          <rPr>
            <sz val="10"/>
            <color indexed="81"/>
            <rFont val="Lucida Console"/>
            <family val="3"/>
          </rPr>
          <t>01.01.1901</t>
        </r>
      </text>
    </comment>
    <comment ref="AE261" authorId="0" shapeId="0" xr:uid="{69045E85-1A51-49A5-8153-94A53BFBF804}">
      <text>
        <r>
          <rPr>
            <sz val="10"/>
            <color indexed="81"/>
            <rFont val="Courier New"/>
            <family val="3"/>
          </rPr>
          <t>_x000D_
    DESCRIÇÃO DO CÁLCULO_x000D_
Código    : 25.523_x000D_
Corte     : _x000D_
-----------------------------_x000D_
Pendente  : _x000D_
22 / 03_2 : _x000D_
22 / 04_2 :  (corte = 4)_x000D_
22 / 05_2 :  (corte = 4)_x000D_
22 / 06_2 :  (corte = 25)_x000D_
22 / 07_2 :  (corte = 42)_x000D_
22 / 08_2 :  (corte = 9)_x000D_
22 / 09_2 :  (corte = 22)_x000D_
22 / 10_2 :  (corte = 33)_x000D_
22 / 11_2 :  (corte = 17)_x000D_
22 / 12_2 :  (corte = 24)_x000D_
23 / 01_2 :  (corte = 31)_x000D_
23 / 02_2 :  (corte = 15)_x000D_
23 / 03_2 :  (corte = 71)_x000D_
23 / 04_2 :  (corte = 30)_x000D_
23 / 05_2 : _x000D_
23 / 06_2 : _x000D_
23 / 07_2 : _x000D_
23 / 08_2 : _x000D_
_x000D_
    TOTAL : (  )_x000D_
  DIVISOR : 18_x000D_
    MÉDIA : ,00_x000D_
-----------------------------_x000D_
   Valores Desconsiderados_x000D_
-----------------------------_x000D_
22 / 04_2 : 4 (4)_x000D_
22 / 05_2 : 4 (4)_x000D_
22 / 06_2 : 25 (25)_x000D_
22 / 07_2 : 42 (42)_x000D_
22 / 08_2 : 9 (9)_x000D_
22 / 09_2 : 22 (22)_x000D_
22 / 10_2 : 33 (33)_x000D_
22 / 11_2 : 17 (17)_x000D_
22 / 12_2 : 24 (24)_x000D_
23 / 01_2 : 31 (31)_x000D_
23 / 02_2 : 15 (15)_x000D_
23 / 03_2 : 71 (71)_x000D_
23 / 04_2 : 30 (30)_x000D_
_x000D_
  TOTAL   : ( 327 )</t>
        </r>
      </text>
    </comment>
    <comment ref="AH261" authorId="0" shapeId="0" xr:uid="{A475F312-94E7-429C-A049-1A935585111F}">
      <text>
        <r>
          <rPr>
            <sz val="10"/>
            <color indexed="81"/>
            <rFont val="Lucida Console"/>
            <family val="3"/>
          </rPr>
          <t>Última movimentação no estoque em 04/2023 quantidade 30.</t>
        </r>
      </text>
    </comment>
    <comment ref="X262" authorId="0" shapeId="0" xr:uid="{206DAC91-3313-4FCD-88D7-08B74B1B7E67}">
      <text>
        <r>
          <rPr>
            <sz val="10"/>
            <color indexed="81"/>
            <rFont val="Lucida Console"/>
            <family val="3"/>
          </rPr>
          <t>26.06.2018</t>
        </r>
      </text>
    </comment>
    <comment ref="AE262" authorId="0" shapeId="0" xr:uid="{1B638DAD-C817-4AE4-A57E-63743A057F94}">
      <text>
        <r>
          <rPr>
            <sz val="10"/>
            <color indexed="81"/>
            <rFont val="Courier New"/>
            <family val="3"/>
          </rPr>
          <t>_x000D_
    DESCRIÇÃO DO CÁLCULO_x000D_
Código    : 135.299_x000D_
Corte     : _x000D_
-----------------------------_x000D_
Pendente  : _x000D_
22 / 03_2 :  (corte = 14)_x000D_
22 / 04_2 :  (corte = 6)_x000D_
22 / 05_2 : _x000D_
22 / 06_2 :  (corte = 14)_x000D_
22 / 07_2 :  (corte = 8)_x000D_
22 / 08_2 : _x000D_
22 / 09_2 :  (corte = 18)_x000D_
22 / 10_2 :  (corte = 14)_x000D_
22 / 11_2 :  (corte = 4)_x000D_
22 / 12_2 : _x000D_
23 / 01_2 : _x000D_
23 / 02_2 :  (corte = 5)_x000D_
23 / 03_2 :  (corte = 4)_x000D_
23 / 04_2 :  (corte = 20)_x000D_
23 / 05_2 : _x000D_
23 / 06_2 : _x000D_
23 / 07_2 : _x000D_
23 / 08_2 : _x000D_
_x000D_
    TOTAL : (  )_x000D_
  DIVISOR : 18_x000D_
    MÉDIA : ,00_x000D_
-----------------------------_x000D_
   Valores Desconsiderados_x000D_
-----------------------------_x000D_
22 / 03_2 : 14 (14)_x000D_
22 / 04_2 : 6 (6)_x000D_
22 / 06_2 : 14 (14)_x000D_
22 / 07_2 : 8 (8)_x000D_
22 / 09_2 : 18 (18)_x000D_
22 / 10_2 : 14 (14)_x000D_
22 / 11_2 : 4 (4)_x000D_
23 / 02_2 : 5 (5)_x000D_
23 / 03_2 : 4 (4)_x000D_
23 / 04_2 : 20 (20)_x000D_
_x000D_
  TOTAL   : ( 107 )</t>
        </r>
      </text>
    </comment>
    <comment ref="AH262" authorId="0" shapeId="0" xr:uid="{161DC9C1-69D3-4BA2-ADDE-4E41AB64BE6A}">
      <text>
        <r>
          <rPr>
            <sz val="10"/>
            <color indexed="81"/>
            <rFont val="Lucida Console"/>
            <family val="3"/>
          </rPr>
          <t>Última movimentação no estoque em 04/2023 quantidade 20.</t>
        </r>
      </text>
    </comment>
    <comment ref="X263" authorId="0" shapeId="0" xr:uid="{59B344B9-B89C-4FD0-9DAE-8A32F8A664F4}">
      <text>
        <r>
          <rPr>
            <sz val="10"/>
            <color indexed="81"/>
            <rFont val="Lucida Console"/>
            <family val="3"/>
          </rPr>
          <t>26.06.2018</t>
        </r>
      </text>
    </comment>
    <comment ref="AE263" authorId="0" shapeId="0" xr:uid="{D42ECD12-1526-4081-AA1B-DEC68B18B9B4}">
      <text>
        <r>
          <rPr>
            <sz val="10"/>
            <color indexed="81"/>
            <rFont val="Courier New"/>
            <family val="3"/>
          </rPr>
          <t>_x000D_
    DESCRIÇÃO DO CÁLCULO_x000D_
Código    : 135.300_x000D_
Corte     : _x000D_
-----------------------------_x000D_
Pendente  : _x000D_
22 / 03_2 : _x000D_
22 / 04_2 :  (corte = 14)_x000D_
22 / 05_2 :  (corte = 22)_x000D_
22 / 06_2 :  (corte = 16)_x000D_
22 / 07_2 :  (corte = 14)_x000D_
22 / 08_2 :  (corte = 16)_x000D_
22 / 09_2 :  (corte = 46)_x000D_
22 / 10_2 :  (corte = 14)_x000D_
22 / 11_2 :  (corte = 14)_x000D_
22 / 12_2 :  (corte = 18)_x000D_
23 / 01_2 :  (corte = 11)_x000D_
23 / 02_2 :  (corte = 9)_x000D_
23 / 03_2 :  (corte = 4)_x000D_
23 / 04_2 :  (corte = 15)_x000D_
23 / 05_2 : _x000D_
23 / 06_2 : _x000D_
23 / 07_2 : _x000D_
23 / 08_2 : _x000D_
_x000D_
    TOTAL : (  )_x000D_
  DIVISOR : 18_x000D_
    MÉDIA : ,00_x000D_
-----------------------------_x000D_
   Valores Desconsiderados_x000D_
-----------------------------_x000D_
22 / 04_2 : 14 (14)_x000D_
22 / 05_2 : 22 (22)_x000D_
22 / 06_2 : 16 (16)_x000D_
22 / 07_2 : 14 (14)_x000D_
22 / 08_2 : 16 (16)_x000D_
22 / 09_2 : 46 (46)_x000D_
22 / 10_2 : 14 (14)_x000D_
22 / 11_2 : 14 (14)_x000D_
22 / 12_2 : 18 (18)_x000D_
23 / 01_2 : 11 (11)_x000D_
23 / 02_2 : 9 (9)_x000D_
23 / 03_2 : 4 (4)_x000D_
23 / 04_2 : 15 (15)_x000D_
_x000D_
  TOTAL   : ( 213 )</t>
        </r>
      </text>
    </comment>
    <comment ref="AH263" authorId="0" shapeId="0" xr:uid="{BE2F7977-9A84-4843-AC4E-123A9B793DE5}">
      <text>
        <r>
          <rPr>
            <sz val="10"/>
            <color indexed="81"/>
            <rFont val="Lucida Console"/>
            <family val="3"/>
          </rPr>
          <t>Última movimentação no estoque em 04/2023 quantidade 15.</t>
        </r>
      </text>
    </comment>
    <comment ref="X264" authorId="0" shapeId="0" xr:uid="{0F3327C8-4AFD-42AD-8E83-4AF54F22BFD3}">
      <text>
        <r>
          <rPr>
            <sz val="10"/>
            <color indexed="81"/>
            <rFont val="Lucida Console"/>
            <family val="3"/>
          </rPr>
          <t>01.01.1901</t>
        </r>
      </text>
    </comment>
    <comment ref="AE264" authorId="0" shapeId="0" xr:uid="{38DDF6B6-27E0-477D-84ED-B7AF36D739E7}">
      <text>
        <r>
          <rPr>
            <sz val="10"/>
            <color indexed="81"/>
            <rFont val="Courier New"/>
            <family val="3"/>
          </rPr>
          <t>_x000D_
    DESCRIÇÃO DO CÁLCULO_x000D_
Código    : 54.586_x000D_
Corte     : _x000D_
-----------------------------_x000D_
Pendente  : 1_x000D_
22 / 03_2 : _x000D_
22 / 04_2 : _x000D_
22 / 05_2 :  (corte = 5)_x000D_
22 / 06_2 :  (corte = 4)_x000D_
22 / 07_2 :  (corte = 5)_x000D_
22 / 08_2 :  (corte = 7)_x000D_
22 / 09_2 : _x000D_
22 / 10_2 :  (corte = 4)_x000D_
22 / 11_2 :  (corte = 10)_x000D_
22 / 12_2 :  (corte = 3)_x000D_
23 / 01_2 :  (corte = 25)_x000D_
23 / 02_2 :  (corte = 5)_x000D_
23 / 03_2 :  (corte = 5)_x000D_
23 / 04_2 :  (corte = 6)_x000D_
23 / 05_2 : _x000D_
23 / 06_2 : _x000D_
23 / 07_2 : _x000D_
23 / 08_2 :  (corte = 11)_x000D_
_x000D_
    TOTAL : ( 1 )_x000D_
  DIVISOR : 18_x000D_
    MÉDIA : ,06_x000D_
-----------------------------_x000D_
   Valores Desconsiderados_x000D_
-----------------------------_x000D_
22 / 05_2 : 5 (5)_x000D_
22 / 06_2 : 4 (4)_x000D_
22 / 07_2 : 5 (5)_x000D_
22 / 08_2 : 7 (7)_x000D_
22 / 10_2 : 4 (4)_x000D_
22 / 11_2 : 10 (10)_x000D_
22 / 12_2 : 3 (3)_x000D_
23 / 01_2 : 25 (25)_x000D_
23 / 02_2 : 5 (5)_x000D_
23 / 03_2 : 5 (5)_x000D_
23 / 04_2 : 6 (6)_x000D_
23 / 08_2 : 11 (11)_x000D_
_x000D_
  TOTAL   : ( 90 )</t>
        </r>
      </text>
    </comment>
    <comment ref="AH264" authorId="0" shapeId="0" xr:uid="{0B48A50A-FEA7-4DC4-AAA9-F53B91B4DBBD}">
      <text>
        <r>
          <rPr>
            <sz val="10"/>
            <color indexed="81"/>
            <rFont val="Lucida Console"/>
            <family val="3"/>
          </rPr>
          <t>Última movimentação no estoque em 08/2023 quantidade 11.</t>
        </r>
      </text>
    </comment>
    <comment ref="G265" authorId="0" shapeId="0" xr:uid="{F6993042-6582-4D81-AD5F-5FCD0FA3B02C}">
      <text>
        <r>
          <rPr>
            <sz val="10"/>
            <color indexed="81"/>
            <rFont val="Lucida Console"/>
            <family val="3"/>
          </rPr>
          <t>_x000D_
Quantidade Original: 12_x000D_
Quantidade importada do código 15.761: +4</t>
        </r>
      </text>
    </comment>
    <comment ref="X265" authorId="0" shapeId="0" xr:uid="{D96DA4B9-DC18-49CE-8AEC-630217833907}">
      <text>
        <r>
          <rPr>
            <sz val="10"/>
            <color indexed="81"/>
            <rFont val="Lucida Console"/>
            <family val="3"/>
          </rPr>
          <t>01.01.1901</t>
        </r>
      </text>
    </comment>
    <comment ref="AE265" authorId="0" shapeId="0" xr:uid="{F2D59DE0-2208-4520-87EF-1B1FA2A48D9C}">
      <text>
        <r>
          <rPr>
            <sz val="10"/>
            <color indexed="81"/>
            <rFont val="Courier New"/>
            <family val="3"/>
          </rPr>
          <t>_x000D_
    DESCRIÇÃO DO CÁLCULO_x000D_
Código    : 63.277_x000D_
Corte     : _x000D_
-----------------------------_x000D_
Pendente  : _x000D_
22 / 03_2 : _x000D_
22 / 04_2 :  (corte = 16)_x000D_
22 / 05_2 : _x000D_
22 / 06_2 :  (corte = 4)_x000D_
22 / 07_2 :  (corte = 32)_x000D_
22 / 08_2 :  (corte = 28)_x000D_
22 / 09_2 :  (corte = 5)_x000D_
22 / 10_2 :  (corte = 14)_x000D_
22 / 11_2 :  (corte = 9)_x000D_
22 / 12_2 :  (corte = 21)_x000D_
23 / 01_2 :  (corte = 2)_x000D_
23 / 02_2 : _x000D_
23 / 03_2 : _x000D_
23 / 04_2 :  (corte = 20)_x000D_
23 / 05_2 :  (corte = 10)_x000D_
23 / 06_2 : _x000D_
23 / 07_2 :  (corte = 20)_x000D_
23 / 08_2 : _x000D_
_x000D_
    TOTAL : (  )_x000D_
  DIVISOR : 18_x000D_
    MÉDIA : ,00_x000D_
-----------------------------_x000D_
   Valores Desconsiderados_x000D_
-----------------------------_x000D_
22 / 04_2 : 16 (16)_x000D_
22 / 06_2 : 4 (4)_x000D_
22 / 07_2 : 32 (32)_x000D_
22 / 08_2 : 28 (28)_x000D_
22 / 09_2 : 5 (5)_x000D_
22 / 10_2 : 14 (14)_x000D_
22 / 11_2 : 9 (9)_x000D_
22 / 12_2 : 21 (21)_x000D_
23 / 01_2 : 2 (2)_x000D_
23 / 04_2 : 20 (20)_x000D_
23 / 05_2 : 10 (10)_x000D_
23 / 07_2 : 20 (20)_x000D_
_x000D_
  TOTAL   : ( 181 )</t>
        </r>
      </text>
    </comment>
    <comment ref="AH265" authorId="0" shapeId="0" xr:uid="{1C6A716B-28EC-4E38-A94F-3C9A24AB745A}">
      <text>
        <r>
          <rPr>
            <sz val="10"/>
            <color indexed="81"/>
            <rFont val="Lucida Console"/>
            <family val="3"/>
          </rPr>
          <t>Última movimentação no estoque em 07/2023 quantidade 20.</t>
        </r>
      </text>
    </comment>
    <comment ref="X266" authorId="0" shapeId="0" xr:uid="{14328636-A936-4E04-8057-81274081FDD6}">
      <text>
        <r>
          <rPr>
            <sz val="10"/>
            <color indexed="81"/>
            <rFont val="Lucida Console"/>
            <family val="3"/>
          </rPr>
          <t>01.01.1901</t>
        </r>
      </text>
    </comment>
    <comment ref="AE266" authorId="0" shapeId="0" xr:uid="{62E7B188-3816-42B8-A44C-03969AA60D24}">
      <text>
        <r>
          <rPr>
            <sz val="10"/>
            <color indexed="81"/>
            <rFont val="Courier New"/>
            <family val="3"/>
          </rPr>
          <t>_x000D_
    DESCRIÇÃO DO CÁLCULO_x000D_
Código    : 15.761_x000D_
Corte     : _x000D_
-----------------------------_x000D_
Pendente  : _x000D_
22 / 03_2 : _x000D_
22 / 04_2 :  (corte = 4)_x000D_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04_2 : 4 (4)_x000D_
_x000D_
  TOTAL   : ( 4 )</t>
        </r>
      </text>
    </comment>
    <comment ref="AH266" authorId="0" shapeId="0" xr:uid="{49311240-7191-425F-9439-D35FA3FABF0B}">
      <text>
        <r>
          <rPr>
            <sz val="10"/>
            <color indexed="81"/>
            <rFont val="Lucida Console"/>
            <family val="3"/>
          </rPr>
          <t>Última movimentação no estoque em 04/2022 quantidade 4.</t>
        </r>
      </text>
    </comment>
    <comment ref="X267" authorId="0" shapeId="0" xr:uid="{2D73CA8C-F57E-450D-8EAA-338B734FC407}">
      <text>
        <r>
          <rPr>
            <sz val="10"/>
            <color indexed="81"/>
            <rFont val="Lucida Console"/>
            <family val="3"/>
          </rPr>
          <t>26.06.2018</t>
        </r>
      </text>
    </comment>
    <comment ref="AE267" authorId="0" shapeId="0" xr:uid="{D3E253A4-A7F4-44DF-8DC7-4F2F575E03C0}">
      <text>
        <r>
          <rPr>
            <sz val="10"/>
            <color indexed="81"/>
            <rFont val="Courier New"/>
            <family val="3"/>
          </rPr>
          <t>_x000D_
    DESCRIÇÃO DO CÁLCULO_x000D_
Código    : 135.302_x000D_
Corte     : _x000D_
-----------------------------_x000D_
Pendente  : _x000D_
22 / 03_2 :  (corte = 4)_x000D_
22 / 04_2 :  (corte = 10)_x000D_
22 / 05_2 :  (corte = 3)_x000D_
22 / 06_2 :  (corte = 27)_x000D_
22 / 07_2 :  (corte = 6)_x000D_
22 / 08_2 :  (corte = 4)_x000D_
22 / 09_2 :  (corte = 7)_x000D_
22 / 10_2 :  (corte = 8)_x000D_
22 / 11_2 :  (corte = 30)_x000D_
22 / 12_2 :  (corte = 19)_x000D_
23 / 01_2 :  (corte = 14)_x000D_
23 / 02_2 :  (corte = 47)_x000D_
23 / 03_2 :  (corte = 13)_x000D_
23 / 04_2 :  (corte = 80)_x000D_
23 / 05_2 :  (corte = 2)_x000D_
23 / 06_2 : _x000D_
23 / 07_2 : _x000D_
23 / 08_2 : _x000D_
_x000D_
    TOTAL : (  )_x000D_
  DIVISOR : 18_x000D_
    MÉDIA : ,00_x000D_
-----------------------------_x000D_
   Valores Desconsiderados_x000D_
-----------------------------_x000D_
22 / 03_2 : 4 (4)_x000D_
22 / 04_2 : 10 (10)_x000D_
22 / 05_2 : 3 (3)_x000D_
22 / 06_2 : 27 (27)_x000D_
22 / 07_2 : 6 (6)_x000D_
22 / 08_2 : 4 (4)_x000D_
22 / 09_2 : 7 (7)_x000D_
22 / 10_2 : 8 (8)_x000D_
22 / 11_2 : 30 (30)_x000D_
22 / 12_2 : 19 (19)_x000D_
23 / 01_2 : 14 (14)_x000D_
23 / 02_2 : 47 (47)_x000D_
23 / 03_2 : 13 (13)_x000D_
23 / 04_2 : 80 (80)_x000D_
23 / 05_2 : 2 (2)_x000D_
_x000D_
  TOTAL   : ( 274 )</t>
        </r>
      </text>
    </comment>
    <comment ref="AH267" authorId="0" shapeId="0" xr:uid="{A114EBC6-72D1-4204-B1EE-2CDEEC79DF90}">
      <text>
        <r>
          <rPr>
            <sz val="10"/>
            <color indexed="81"/>
            <rFont val="Lucida Console"/>
            <family val="3"/>
          </rPr>
          <t>Última movimentação no estoque em 05/2023 quantidade 2.</t>
        </r>
      </text>
    </comment>
    <comment ref="X268" authorId="0" shapeId="0" xr:uid="{3DAC42A2-996C-4331-A72E-0C8ED5131483}">
      <text>
        <r>
          <rPr>
            <sz val="10"/>
            <color indexed="81"/>
            <rFont val="Lucida Console"/>
            <family val="3"/>
          </rPr>
          <t>01.01.1901</t>
        </r>
      </text>
    </comment>
    <comment ref="AE268" authorId="0" shapeId="0" xr:uid="{64287DCD-E2B4-433D-8847-4F90F032D10F}">
      <text>
        <r>
          <rPr>
            <sz val="10"/>
            <color indexed="81"/>
            <rFont val="Courier New"/>
            <family val="3"/>
          </rPr>
          <t>_x000D_
    DESCRIÇÃO DO CÁLCULO_x000D_
Código    : 54.587_x000D_
Corte     : _x000D_
-----------------------------_x000D_
Pendente  : _x000D_
22 / 03_2 : _x000D_
22 / 04_2 : _x000D_
22 / 05_2 : _x000D_
22 / 06_2 :  (corte = 4)_x000D_
22 / 07_2 :  (corte = 2)_x000D_
22 / 08_2 :  (corte = 4)_x000D_
22 / 09_2 :  (corte = 1)_x000D_
22 / 10_2 :  (corte = 36)_x000D_
22 / 11_2 :  (corte = 8)_x000D_
22 / 12_2 :  (corte = 1)_x000D_
23 / 01_2 :  (corte = 6)_x000D_
23 / 02_2 : _x000D_
23 / 03_2 :  (corte = 10)_x000D_
23 / 04_2 : _x000D_
23 / 05_2 :  (corte = 10)_x000D_
23 / 06_2 : _x000D_
23 / 07_2 : _x000D_
23 / 08_2 : _x000D_
_x000D_
    TOTAL : (  )_x000D_
  DIVISOR : 18_x000D_
    MÉDIA : ,00_x000D_
-----------------------------_x000D_
   Valores Desconsiderados_x000D_
-----------------------------_x000D_
22 / 06_2 : 4 (4)_x000D_
22 / 07_2 : 2 (2)_x000D_
22 / 08_2 : 4 (4)_x000D_
22 / 09_2 : 1 (1)_x000D_
22 / 10_2 : 36 (36)_x000D_
22 / 11_2 : 8 (8)_x000D_
22 / 12_2 : 1 (1)_x000D_
23 / 01_2 : 6 (6)_x000D_
23 / 03_2 : 10 (10)_x000D_
23 / 05_2 : 10 (10)_x000D_
_x000D_
  TOTAL   : ( 82 )</t>
        </r>
      </text>
    </comment>
    <comment ref="AH268" authorId="0" shapeId="0" xr:uid="{B2B529D6-D43E-4795-9314-85B10725DF8D}">
      <text>
        <r>
          <rPr>
            <sz val="10"/>
            <color indexed="81"/>
            <rFont val="Lucida Console"/>
            <family val="3"/>
          </rPr>
          <t>Última movimentação no estoque em 05/2023 quantidade 10.</t>
        </r>
      </text>
    </comment>
    <comment ref="X269" authorId="0" shapeId="0" xr:uid="{EA7DDAFB-9A9D-41F4-9D39-AB2BA1A459DF}">
      <text>
        <r>
          <rPr>
            <sz val="10"/>
            <color indexed="81"/>
            <rFont val="Lucida Console"/>
            <family val="3"/>
          </rPr>
          <t>01.01.1901</t>
        </r>
      </text>
    </comment>
    <comment ref="AE269" authorId="0" shapeId="0" xr:uid="{A62D7CF1-A85F-42AC-BDD8-3EBBAC6D76DA}">
      <text>
        <r>
          <rPr>
            <sz val="10"/>
            <color indexed="81"/>
            <rFont val="Courier New"/>
            <family val="3"/>
          </rPr>
          <t>_x000D_
    DESCRIÇÃO DO CÁLCULO_x000D_
Código    : 12.881_x000D_
Corte     : _x000D_
-----------------------------_x000D_
Pendente  : _x000D_
22 / 03_2 :  (corte = 18)_x000D_
22 / 04_2 :  (corte = 18)_x000D_
22 / 05_2 :  (corte = 8)_x000D_
22 / 06_2 :  (corte = 25)_x000D_
22 / 07_2 :  (corte = 30)_x000D_
22 / 08_2 :  (corte = 30)_x000D_
22 / 09_2 :  (corte = 34)_x000D_
22 / 10_2 :  (corte = 4)_x000D_
22 / 11_2 :  (corte = 15)_x000D_
22 / 12_2 :  (corte = 15)_x000D_
23 / 01_2 :  (corte = 10)_x000D_
23 / 02_2 :  (corte = 4)_x000D_
23 / 03_2 :  (corte = 3)_x000D_
23 / 04_2 :  (corte = 29)_x000D_
23 / 05_2 :  (corte = 8)_x000D_
23 / 06_2 : _x000D_
23 / 07_2 :  (corte = 32)_x000D_
23 / 08_2 :  (corte = 15)_x000D_
_x000D_
    TOTAL : (  )_x000D_
  DIVISOR : 18_x000D_
    MÉDIA : ,00_x000D_
-----------------------------_x000D_
   Valores Desconsiderados_x000D_
-----------------------------_x000D_
22 / 03_2 : 18 (18)_x000D_
22 / 04_2 : 18 (18)_x000D_
22 / 05_2 : 8 (8)_x000D_
22 / 06_2 : 25 (25)_x000D_
22 / 07_2 : 30 (30)_x000D_
22 / 08_2 : 30 (30)_x000D_
22 / 09_2 : 34 (34)_x000D_
22 / 10_2 : 4 (4)_x000D_
22 / 11_2 : 15 (15)_x000D_
22 / 12_2 : 15 (15)_x000D_
23 / 01_2 : 10 (10)_x000D_
23 / 02_2 : 4 (4)_x000D_
23 / 03_2 : 3 (3)_x000D_
23 / 04_2 : 29 (29)_x000D_
23 / 05_2 : 8 (8)_x000D_
23 / 07_2 : 32 (32)_x000D_
23 / 08_2 : 15 (15)_x000D_
_x000D_
  TOTAL   : ( 298 )</t>
        </r>
      </text>
    </comment>
    <comment ref="AH269" authorId="0" shapeId="0" xr:uid="{2B819F31-D73A-4535-AA7D-EDDD07388546}">
      <text>
        <r>
          <rPr>
            <sz val="10"/>
            <color indexed="81"/>
            <rFont val="Lucida Console"/>
            <family val="3"/>
          </rPr>
          <t>Última movimentação no estoque em 08/2023 quantidade 15.</t>
        </r>
      </text>
    </comment>
    <comment ref="X270" authorId="0" shapeId="0" xr:uid="{524DD72D-73C1-4604-A3C2-57C5BBF02206}">
      <text>
        <r>
          <rPr>
            <sz val="10"/>
            <color indexed="81"/>
            <rFont val="Lucida Console"/>
            <family val="3"/>
          </rPr>
          <t>01.01.1901</t>
        </r>
      </text>
    </comment>
    <comment ref="AE270" authorId="0" shapeId="0" xr:uid="{9994BD82-8C2F-426E-A526-C13845411D7C}">
      <text>
        <r>
          <rPr>
            <sz val="10"/>
            <color indexed="81"/>
            <rFont val="Courier New"/>
            <family val="3"/>
          </rPr>
          <t>_x000D_
    DESCRIÇÃO DO CÁLCULO_x000D_
Código    : 12.884_x000D_
Corte     : _x000D_
-----------------------------_x000D_
Pendente  : _x000D_
22 / 03_2 :  (corte = 1)_x000D_
22 / 04_2 :  (corte = 11)_x000D_
22 / 05_2 :  (corte = 10)_x000D_
22 / 06_2 :  (corte = 14)_x000D_
22 / 07_2 :  (corte = 11)_x000D_
22 / 08_2 :  (corte = 12)_x000D_
22 / 09_2 :  (corte = 17)_x000D_
22 / 10_2 :  (corte = 17)_x000D_
22 / 11_2 :  (corte = 7)_x000D_
22 / 12_2 :  (corte = 12)_x000D_
23 / 01_2 :  (corte = 13)_x000D_
23 / 02_2 :  (corte = 14)_x000D_
23 / 03_2 :  (corte = 56)_x000D_
23 / 04_2 :  (corte = 26)_x000D_
23 / 05_2 :  (corte = 40)_x000D_
23 / 06_2 : _x000D_
23 / 07_2 :  (corte = 20)_x000D_
23 / 08_2 : _x000D_
_x000D_
    TOTAL : (  )_x000D_
  DIVISOR : 18_x000D_
    MÉDIA : ,00_x000D_
-----------------------------_x000D_
   Valores Desconsiderados_x000D_
-----------------------------_x000D_
22 / 03_2 : 1 (1)_x000D_
22 / 04_2 : 11 (11)_x000D_
22 / 05_2 : 10 (10)_x000D_
22 / 06_2 : 14 (14)_x000D_
22 / 07_2 : 11 (11)_x000D_
22 / 08_2 : 12 (12)_x000D_
22 / 09_2 : 17 (17)_x000D_
22 / 10_2 : 17 (17)_x000D_
22 / 11_2 : 7 (7)_x000D_
22 / 12_2 : 12 (12)_x000D_
23 / 01_2 : 13 (13)_x000D_
23 / 02_2 : 14 (14)_x000D_
23 / 03_2 : 56 (56)_x000D_
23 / 04_2 : 26 (26)_x000D_
23 / 05_2 : 40 (40)_x000D_
23 / 07_2 : 20 (20)_x000D_
_x000D_
  TOTAL   : ( 281 )</t>
        </r>
      </text>
    </comment>
    <comment ref="AH270" authorId="0" shapeId="0" xr:uid="{90E38D77-460A-40AB-AF9B-48017803B423}">
      <text>
        <r>
          <rPr>
            <sz val="10"/>
            <color indexed="81"/>
            <rFont val="Lucida Console"/>
            <family val="3"/>
          </rPr>
          <t>Última movimentação no estoque em 07/2023 quantidade 20.</t>
        </r>
      </text>
    </comment>
    <comment ref="X271" authorId="0" shapeId="0" xr:uid="{8235AA00-136E-4470-933C-1E5ABE32F11B}">
      <text>
        <r>
          <rPr>
            <sz val="10"/>
            <color indexed="81"/>
            <rFont val="Lucida Console"/>
            <family val="3"/>
          </rPr>
          <t>01.01.1901</t>
        </r>
      </text>
    </comment>
    <comment ref="AE271" authorId="0" shapeId="0" xr:uid="{D5EE804D-1F16-4B16-8990-190452E902B6}">
      <text>
        <r>
          <rPr>
            <sz val="10"/>
            <color indexed="81"/>
            <rFont val="Courier New"/>
            <family val="3"/>
          </rPr>
          <t>_x000D_
    DESCRIÇÃO DO CÁLCULO_x000D_
Código    : 38.534_x000D_
Corte     : _x000D_
-----------------------------_x000D_
Pendente  : _x000D_
22 / 03_2 :  (corte = 4)_x000D_
22 / 04_2 : _x000D_
22 / 05_2 : _x000D_
22 / 06_2 : _x000D_
22 / 07_2 :  (corte = 2)_x000D_
22 / 08_2 : _x000D_
22 / 09_2 : _x000D_
22 / 10_2 : _x000D_
22 / 11_2 : _x000D_
22 / 12_2 : _x000D_
23 / 01_2 : _x000D_
23 / 02_2 : _x000D_
23 / 03_2 : _x000D_
23 / 04_2 :  (corte = 6)_x000D_
23 / 05_2 : _x000D_
23 / 06_2 : _x000D_
23 / 07_2 : _x000D_
23 / 08_2 : _x000D_
_x000D_
    TOTAL : (  )_x000D_
  DIVISOR : 18_x000D_
    MÉDIA : ,00_x000D_
-----------------------------_x000D_
   Valores Desconsiderados_x000D_
-----------------------------_x000D_
22 / 03_2 : 4 (4)_x000D_
22 / 07_2 : 2 (2)_x000D_
23 / 04_2 : 6 (6)_x000D_
_x000D_
  TOTAL   : ( 12 )</t>
        </r>
      </text>
    </comment>
    <comment ref="AH271" authorId="0" shapeId="0" xr:uid="{5AFCF70C-1CA2-42E7-987E-BAD97BE76DAE}">
      <text>
        <r>
          <rPr>
            <sz val="10"/>
            <color indexed="81"/>
            <rFont val="Lucida Console"/>
            <family val="3"/>
          </rPr>
          <t>Última movimentação no estoque em 04/2023 quantidade 6.</t>
        </r>
      </text>
    </comment>
    <comment ref="X272" authorId="0" shapeId="0" xr:uid="{BB1FDBF8-4691-4AD8-9DF5-F630AD08734E}">
      <text>
        <r>
          <rPr>
            <sz val="10"/>
            <color indexed="81"/>
            <rFont val="Lucida Console"/>
            <family val="3"/>
          </rPr>
          <t>01.01.1901</t>
        </r>
      </text>
    </comment>
    <comment ref="AE272" authorId="0" shapeId="0" xr:uid="{4E510852-1F73-42FA-94BA-3AD5B00AA993}">
      <text>
        <r>
          <rPr>
            <sz val="10"/>
            <color indexed="81"/>
            <rFont val="Courier New"/>
            <family val="3"/>
          </rPr>
          <t>_x000D_
    DESCRIÇÃO DO CÁLCULO_x000D_
Código    : 12.891_x000D_
Corte     : _x000D_
-----------------------------_x000D_
Pendente  : _x000D_
22 / 03_2 :  (corte = 22)_x000D_
22 / 04_2 :  (corte = 5)_x000D_
22 / 05_2 :  (corte = 9)_x000D_
22 / 06_2 :  (corte = 30)_x000D_
22 / 07_2 :  (corte = 3)_x000D_
22 / 08_2 : _x000D_
22 / 09_2 : _x000D_
22 / 10_2 : _x000D_
22 / 11_2 :  (corte = 9)_x000D_
22 / 12_2 :  (corte = 5)_x000D_
23 / 01_2 :  (corte = 15)_x000D_
23 / 02_2 :  (corte = 5)_x000D_
23 / 03_2 :  (corte = 8)_x000D_
23 / 04_2 :  (corte = 10)_x000D_
23 / 05_2 :  (corte = 15)_x000D_
23 / 06_2 : _x000D_
23 / 07_2 : _x000D_
23 / 08_2 : _x000D_
_x000D_
    TOTAL : (  )_x000D_
  DIVISOR : 18_x000D_
    MÉDIA : ,00_x000D_
-----------------------------_x000D_
   Valores Desconsiderados_x000D_
-----------------------------_x000D_
22 / 03_2 : 22 (22)_x000D_
22 / 04_2 : 5 (5)_x000D_
22 / 05_2 : 9 (9)_x000D_
22 / 06_2 : 30 (30)_x000D_
22 / 07_2 : 3 (3)_x000D_
22 / 11_2 : 9 (9)_x000D_
22 / 12_2 : 5 (5)_x000D_
23 / 01_2 : 15 (15)_x000D_
23 / 02_2 : 5 (5)_x000D_
23 / 03_2 : 8 (8)_x000D_
23 / 04_2 : 10 (10)_x000D_
23 / 05_2 : 15 (15)_x000D_
_x000D_
  TOTAL   : ( 136 )</t>
        </r>
      </text>
    </comment>
    <comment ref="AH272" authorId="0" shapeId="0" xr:uid="{6B5B7756-DFA3-4B77-9EC6-8D4671057BF1}">
      <text>
        <r>
          <rPr>
            <sz val="10"/>
            <color indexed="81"/>
            <rFont val="Lucida Console"/>
            <family val="3"/>
          </rPr>
          <t>Última movimentação no estoque em 05/2023 quantidade 15.</t>
        </r>
      </text>
    </comment>
    <comment ref="X273" authorId="0" shapeId="0" xr:uid="{257D15E2-FC90-4865-8656-FB399310C360}">
      <text>
        <r>
          <rPr>
            <sz val="10"/>
            <color indexed="81"/>
            <rFont val="Lucida Console"/>
            <family val="3"/>
          </rPr>
          <t>01.01.1901</t>
        </r>
      </text>
    </comment>
    <comment ref="AE273" authorId="0" shapeId="0" xr:uid="{AE58C2AB-41A3-4B52-9BE4-3B300F57FE61}">
      <text>
        <r>
          <rPr>
            <sz val="10"/>
            <color indexed="81"/>
            <rFont val="Courier New"/>
            <family val="3"/>
          </rPr>
          <t>_x000D_
    DESCRIÇÃO DO CÁLCULO_x000D_
Código    : 12.894_x000D_
Corte     : _x000D_
-----------------------------_x000D_
Pendente  : _x000D_
22 / 03_2 :  (corte = 219)_x000D_
22 / 04_2 :  (corte = 171)_x000D_
22 / 05_2 :  (corte = 312)_x000D_
22 / 06_2 :  (corte = 239)_x000D_
22 / 07_2 :  (corte = 307)_x000D_
22 / 08_2 :  (corte = 306)_x000D_
22 / 09_2 :  (corte = 83)_x000D_
22 / 10_2 :  (corte = 209)_x000D_
22 / 11_2 :  (corte = 130)_x000D_
22 / 12_2 :  (corte = 147)_x000D_
23 / 01_2 :  (corte = 141)_x000D_
23 / 02_2 :  (corte = 99)_x000D_
23 / 03_2 :  (corte = 295)_x000D_
23 / 04_2 :  (corte = 65)_x000D_
23 / 05_2 :  (corte = 130)_x000D_
23 / 06_2 :  (corte = 40)_x000D_
23 / 07_2 :  (corte = 55)_x000D_
23 / 08_2 :  (corte = 262)_x000D_
_x000D_
    TOTAL : (  )_x000D_
  DIVISOR : 18_x000D_
    MÉDIA : ,00_x000D_
-----------------------------_x000D_
   Valores Desconsiderados_x000D_
-----------------------------_x000D_
22 / 03_2 : 219 (219)_x000D_
22 / 04_2 : 171 (171)_x000D_
22 / 05_2 : 312 (312)_x000D_
22 / 06_2 : 239 (239)_x000D_
22 / 07_2 : 307 (307)_x000D_
22 / 08_2 : 306 (306)_x000D_
22 / 09_2 : 83 (83)_x000D_
22 / 10_2 : 209 (209)_x000D_
22 / 11_2 : 130 (130)_x000D_
22 / 12_2 : 147 (147)_x000D_
23 / 01_2 : 141 (141)_x000D_
23 / 02_2 : 99 (99)_x000D_
23 / 03_2 : 295 (295)_x000D_
23 / 04_2 : 65 (65)_x000D_
23 / 05_2 : 130 (130)_x000D_
23 / 06_2 : 40 (40)_x000D_
23 / 07_2 : 55 (55)_x000D_
23 / 08_2 : 262 (262)_x000D_
_x000D_
  TOTAL   : ( 3.210 )</t>
        </r>
      </text>
    </comment>
    <comment ref="AH273" authorId="0" shapeId="0" xr:uid="{7F25B7DE-2384-4BF0-AB84-B9A4D83D8E33}">
      <text>
        <r>
          <rPr>
            <sz val="10"/>
            <color indexed="81"/>
            <rFont val="Lucida Console"/>
            <family val="3"/>
          </rPr>
          <t>Última movimentação no estoque em 08/2023 quantidade 262.</t>
        </r>
      </text>
    </comment>
    <comment ref="X274" authorId="0" shapeId="0" xr:uid="{C2615C56-FFA1-4BA5-9CC8-C97CDA7C6F9D}">
      <text>
        <r>
          <rPr>
            <sz val="10"/>
            <color indexed="81"/>
            <rFont val="Lucida Console"/>
            <family val="3"/>
          </rPr>
          <t>01.01.1901</t>
        </r>
      </text>
    </comment>
    <comment ref="AE274" authorId="0" shapeId="0" xr:uid="{50D7E942-1E89-43C7-84AA-4FEA962605B2}">
      <text>
        <r>
          <rPr>
            <sz val="10"/>
            <color indexed="81"/>
            <rFont val="Courier New"/>
            <family val="3"/>
          </rPr>
          <t>_x000D_
    DESCRIÇÃO DO CÁLCULO_x000D_
Código    : 12.886_x000D_
Corte     : _x000D_
-----------------------------_x000D_
Pendente  : _x000D_
22 / 03_2 :  (corte = 35)_x000D_
22 / 04_2 :  (corte = 8)_x000D_
22 / 05_2 :  (corte = 21)_x000D_
22 / 06_2 :  (corte = 21)_x000D_
22 / 07_2 :  (corte = 16)_x000D_
22 / 08_2 :  (corte = 23)_x000D_
22 / 09_2 :  (corte = 18)_x000D_
22 / 10_2 :  (corte = 14)_x000D_
22 / 11_2 :  (corte = 20)_x000D_
22 / 12_2 :  (corte = 21)_x000D_
23 / 01_2 :  (corte = 13)_x000D_
23 / 02_2 :  (corte = 13)_x000D_
23 / 03_2 : _x000D_
23 / 04_2 :  (corte = 24)_x000D_
23 / 05_2 : _x000D_
23 / 06_2 : _x000D_
23 / 07_2 :  (corte = 20)_x000D_
23 / 08_2 : _x000D_
_x000D_
    TOTAL : (  )_x000D_
  DIVISOR : 18_x000D_
    MÉDIA : ,00_x000D_
-----------------------------_x000D_
   Valores Desconsiderados_x000D_
-----------------------------_x000D_
22 / 03_2 : 35 (35)_x000D_
22 / 04_2 : 8 (8)_x000D_
22 / 05_2 : 21 (21)_x000D_
22 / 06_2 : 21 (21)_x000D_
22 / 07_2 : 16 (16)_x000D_
22 / 08_2 : 23 (23)_x000D_
22 / 09_2 : 18 (18)_x000D_
22 / 10_2 : 14 (14)_x000D_
22 / 11_2 : 20 (20)_x000D_
22 / 12_2 : 21 (21)_x000D_
23 / 01_2 : 13 (13)_x000D_
23 / 02_2 : 13 (13)_x000D_
23 / 04_2 : 24 (24)_x000D_
23 / 07_2 : 20 (20)_x000D_
_x000D_
  TOTAL   : ( 267 )</t>
        </r>
      </text>
    </comment>
    <comment ref="AH274" authorId="0" shapeId="0" xr:uid="{867A10F3-A666-436D-9676-5942FA201191}">
      <text>
        <r>
          <rPr>
            <sz val="10"/>
            <color indexed="81"/>
            <rFont val="Lucida Console"/>
            <family val="3"/>
          </rPr>
          <t>Última movimentação no estoque em 07/2023 quantidade 20.</t>
        </r>
      </text>
    </comment>
    <comment ref="X275" authorId="0" shapeId="0" xr:uid="{97655B58-27C1-4681-A376-595B6CD3D56A}">
      <text>
        <r>
          <rPr>
            <sz val="10"/>
            <color indexed="81"/>
            <rFont val="Lucida Console"/>
            <family val="3"/>
          </rPr>
          <t>01.01.1901</t>
        </r>
      </text>
    </comment>
    <comment ref="AE275" authorId="0" shapeId="0" xr:uid="{1C403F08-9D72-48E3-BF00-67C61371B1EF}">
      <text>
        <r>
          <rPr>
            <sz val="10"/>
            <color indexed="81"/>
            <rFont val="Courier New"/>
            <family val="3"/>
          </rPr>
          <t>_x000D_
    DESCRIÇÃO DO CÁLCULO_x000D_
Código    : 67.376_x000D_
Corte     : _x000D_
-----------------------------_x000D_
Pendente  : _x000D_
22 / 03_2 :  (corte = 5)_x000D_
22 / 04_2 :  (corte = 62)_x000D_
22 / 05_2 :  (corte = 10)_x000D_
22 / 06_2 :  (corte = 2)_x000D_
22 / 07_2 : _x000D_
22 / 08_2 : _x000D_
22 / 09_2 :  (corte = 2)_x000D_
22 / 10_2 :  (corte = 13)_x000D_
22 / 11_2 :  (corte = 10)_x000D_
22 / 12_2 : _x000D_
23 / 01_2 :  (corte = 15)_x000D_
23 / 02_2 : _x000D_
23 / 03_2 :  (corte = 20)_x000D_
23 / 04_2 : _x000D_
23 / 05_2 : _x000D_
23 / 06_2 : _x000D_
23 / 07_2 : _x000D_
23 / 08_2 :  (corte = 15)_x000D_
_x000D_
    TOTAL : (  )_x000D_
  DIVISOR : 18_x000D_
    MÉDIA : ,00_x000D_
-----------------------------_x000D_
   Valores Desconsiderados_x000D_
-----------------------------_x000D_
22 / 03_2 : 5 (5)_x000D_
22 / 04_2 : 62 (62)_x000D_
22 / 05_2 : 10 (10)_x000D_
22 / 06_2 : 2 (2)_x000D_
22 / 09_2 : 2 (2)_x000D_
22 / 10_2 : 13 (13)_x000D_
22 / 11_2 : 10 (10)_x000D_
23 / 01_2 : 15 (15)_x000D_
23 / 03_2 : 20 (20)_x000D_
23 / 08_2 : 15 (15)_x000D_
_x000D_
  TOTAL   : ( 154 )</t>
        </r>
      </text>
    </comment>
    <comment ref="AH275" authorId="0" shapeId="0" xr:uid="{976EBD1A-B744-47F9-98B4-5109A13D8B9C}">
      <text>
        <r>
          <rPr>
            <sz val="10"/>
            <color indexed="81"/>
            <rFont val="Lucida Console"/>
            <family val="3"/>
          </rPr>
          <t>Última movimentação no estoque em 08/2023 quantidade 15.</t>
        </r>
      </text>
    </comment>
    <comment ref="X276" authorId="0" shapeId="0" xr:uid="{2CF2E79A-3A93-4E10-9C75-E5B737962D5A}">
      <text>
        <r>
          <rPr>
            <sz val="10"/>
            <color indexed="81"/>
            <rFont val="Lucida Console"/>
            <family val="3"/>
          </rPr>
          <t>01.01.1901</t>
        </r>
      </text>
    </comment>
    <comment ref="AE276" authorId="0" shapeId="0" xr:uid="{19EFD2CF-536A-49CA-8497-8E22AEC0BE7F}">
      <text>
        <r>
          <rPr>
            <sz val="10"/>
            <color indexed="81"/>
            <rFont val="Courier New"/>
            <family val="3"/>
          </rPr>
          <t>_x000D_
    DESCRIÇÃO DO CÁLCULO_x000D_
Código    : 67.375_x000D_
Corte     : _x000D_
-----------------------------_x000D_
Pendente  : _x000D_
22 / 03_2 :  (corte = 5)_x000D_
22 / 04_2 : _x000D_
22 / 05_2 :  (corte = 16)_x000D_
22 / 06_2 :  (corte = 30)_x000D_
22 / 07_2 :  (corte = 12)_x000D_
22 / 08_2 : _x000D_
22 / 09_2 : _x000D_
22 / 10_2 :  (corte = 8)_x000D_
22 / 11_2 :  (corte = 1)_x000D_
22 / 12_2 : _x000D_
23 / 01_2 :  (corte = 3)_x000D_
23 / 02_2 :  (corte = 7)_x000D_
23 / 03_2 :  (corte = 30)_x000D_
23 / 04_2 : _x000D_
23 / 05_2 : _x000D_
23 / 06_2 :  (corte = 17)_x000D_
23 / 07_2 :  (corte = 13)_x000D_
23 / 08_2 : _x000D_
_x000D_
    TOTAL : (  )_x000D_
  DIVISOR : 18_x000D_
    MÉDIA : ,00_x000D_
-----------------------------_x000D_
   Valores Desconsiderados_x000D_
-----------------------------_x000D_
22 / 03_2 : 5 (5)_x000D_
22 / 05_2 : 16 (16)_x000D_
22 / 06_2 : 30 (30)_x000D_
22 / 07_2 : 12 (12)_x000D_
22 / 10_2 : 8 (8)_x000D_
22 / 11_2 : 1 (1)_x000D_
23 / 01_2 : 3 (3)_x000D_
23 / 02_2 : 7 (7)_x000D_
23 / 03_2 : 30 (30)_x000D_
23 / 06_2 : 17 (17)_x000D_
23 / 07_2 : 13 (13)_x000D_
_x000D_
  TOTAL   : ( 142 )</t>
        </r>
      </text>
    </comment>
    <comment ref="AH276" authorId="0" shapeId="0" xr:uid="{60B04746-DC3B-4F63-AD40-D1D4779EDE3D}">
      <text>
        <r>
          <rPr>
            <sz val="10"/>
            <color indexed="81"/>
            <rFont val="Lucida Console"/>
            <family val="3"/>
          </rPr>
          <t>Última movimentação no estoque em 07/2023 quantidade 13.</t>
        </r>
      </text>
    </comment>
    <comment ref="X277" authorId="0" shapeId="0" xr:uid="{35207207-172A-4858-8BC0-A6BB4B751649}">
      <text>
        <r>
          <rPr>
            <sz val="10"/>
            <color indexed="81"/>
            <rFont val="Lucida Console"/>
            <family val="3"/>
          </rPr>
          <t>05.05.2010</t>
        </r>
      </text>
    </comment>
    <comment ref="AE277" authorId="0" shapeId="0" xr:uid="{7155C6CB-C1B6-4F46-9A8D-3EEC1E7DCE43}">
      <text>
        <r>
          <rPr>
            <sz val="10"/>
            <color indexed="81"/>
            <rFont val="Courier New"/>
            <family val="3"/>
          </rPr>
          <t>_x000D_
    DESCRIÇÃO DO CÁLCULO_x000D_
Código    : 115.135_x000D_
Corte     : _x000D_
-----------------------------_x000D_
Pendente  : _x000D_
22 / 03_2 : _x000D_
22 / 04_2 : _x000D_
22 / 05_2 : _x000D_
22 / 06_2 : _x000D_
22 / 07_2 : _x000D_
22 / 08_2 : _x000D_
22 / 09_2 : _x000D_
22 / 10_2 : _x000D_
22 / 11_2 : _x000D_
22 / 12_2 : _x000D_
23 / 01_2 : _x000D_
23 / 02_2 : _x000D_
23 / 03_2 : _x000D_
23 / 04_2 : _x000D_
23 / 05_2 :  (corte = 3)_x000D_
23 / 06_2 : _x000D_
23 / 07_2 : _x000D_
23 / 08_2 : _x000D_
_x000D_
    TOTAL : (  )_x000D_
  DIVISOR : 18_x000D_
    MÉDIA : ,00_x000D_
-----------------------------_x000D_
   Valores Desconsiderados_x000D_
-----------------------------_x000D_
23 / 05_2 : 3 (3)_x000D_
_x000D_
  TOTAL   : ( 3 )</t>
        </r>
      </text>
    </comment>
    <comment ref="AH277" authorId="0" shapeId="0" xr:uid="{F40D0F90-7CDA-40B1-9F88-5EACCACECC96}">
      <text>
        <r>
          <rPr>
            <sz val="10"/>
            <color indexed="81"/>
            <rFont val="Lucida Console"/>
            <family val="3"/>
          </rPr>
          <t>Última movimentação no estoque em 05/2023 quantidade 3.</t>
        </r>
      </text>
    </comment>
    <comment ref="X278" authorId="0" shapeId="0" xr:uid="{E3CC8C8B-5AC7-40F1-B652-1B33E4BAD47D}">
      <text>
        <r>
          <rPr>
            <sz val="10"/>
            <color indexed="81"/>
            <rFont val="Lucida Console"/>
            <family val="3"/>
          </rPr>
          <t>18.10.2007</t>
        </r>
      </text>
    </comment>
    <comment ref="AE278" authorId="0" shapeId="0" xr:uid="{4D756FAA-0182-48CE-A93A-77F10C97B777}">
      <text>
        <r>
          <rPr>
            <sz val="10"/>
            <color indexed="81"/>
            <rFont val="Courier New"/>
            <family val="3"/>
          </rPr>
          <t>_x000D_
    DESCRIÇÃO DO CÁLCULO_x000D_
Código    : 102.776_x000D_
Corte     : _x000D_
-----------------------------_x000D_
Pendente  : _x000D_
22 / 03_2 : _x000D_
22 / 04_2 : _x000D_
22 / 05_2 : _x000D_
22 / 06_2 :  (corte = 10)_x000D_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06_2 : 10 (10)_x000D_
_x000D_
  TOTAL   : ( 10 )</t>
        </r>
      </text>
    </comment>
    <comment ref="AH278" authorId="0" shapeId="0" xr:uid="{54BE6797-756B-4F30-AC08-C3920948F6FF}">
      <text>
        <r>
          <rPr>
            <sz val="10"/>
            <color indexed="81"/>
            <rFont val="Lucida Console"/>
            <family val="3"/>
          </rPr>
          <t>Última movimentação no estoque em 06/2022 quantidade 10.</t>
        </r>
      </text>
    </comment>
    <comment ref="X279" authorId="0" shapeId="0" xr:uid="{D2A5C7B7-560E-4A2C-A475-D7C925A1A180}">
      <text>
        <r>
          <rPr>
            <sz val="10"/>
            <color indexed="81"/>
            <rFont val="Lucida Console"/>
            <family val="3"/>
          </rPr>
          <t>01.01.1901</t>
        </r>
      </text>
    </comment>
    <comment ref="AE279" authorId="0" shapeId="0" xr:uid="{FDD7C9DD-9913-4BEC-A588-0232DD39CD5A}">
      <text>
        <r>
          <rPr>
            <sz val="10"/>
            <color indexed="81"/>
            <rFont val="Courier New"/>
            <family val="3"/>
          </rPr>
          <t>_x000D_
    DESCRIÇÃO DO CÁLCULO_x000D_
Código    : 14.784_x000D_
Corte     : _x000D_
-----------------------------_x000D_
Pendente  : 52_x000D_
22 / 03_2 : _x000D_
22 / 04_2 : _x000D_
22 / 05_2 : _x000D_
22 / 06_2 : _x000D_
22 / 07_2 :  (corte = 27)_x000D_
22 / 08_2 :  (corte = 55)_x000D_
22 / 09_2 :  (corte = 10)_x000D_
22 / 10_2 :  (corte = 10)_x000D_
22 / 11_2 : _x000D_
22 / 12_2 :  (corte = 52)_x000D_
23 / 01_2 :  (corte = 61)_x000D_
23 / 02_2 :  (corte = 10)_x000D_
23 / 03_2 :  (corte = 42)_x000D_
23 / 04_2 :  (corte = 38)_x000D_
23 / 05_2 : _x000D_
23 / 06_2 : _x000D_
23 / 07_2 : _x000D_
23 / 08_2 : _x000D_
_x000D_
    TOTAL : ( 52 )_x000D_
  DIVISOR : 18_x000D_
    MÉDIA : 2,89_x000D_
-----------------------------_x000D_
   Valores Desconsiderados_x000D_
-----------------------------_x000D_
22 / 07_2 : 27 (27)_x000D_
22 / 08_2 : 55 (55)_x000D_
22 / 09_2 : 10 (10)_x000D_
22 / 10_2 : 10 (10)_x000D_
22 / 12_2 : 52 (52)_x000D_
23 / 01_2 : 61 (61)_x000D_
23 / 02_2 : 10 (10)_x000D_
23 / 03_2 : 42 (42)_x000D_
23 / 04_2 : 38 (38)_x000D_
_x000D_
  TOTAL   : ( 305 )</t>
        </r>
      </text>
    </comment>
    <comment ref="AH279" authorId="0" shapeId="0" xr:uid="{86B17863-2D81-4A92-B283-BD81FF74D58C}">
      <text>
        <r>
          <rPr>
            <sz val="10"/>
            <color indexed="81"/>
            <rFont val="Lucida Console"/>
            <family val="3"/>
          </rPr>
          <t>Última movimentação no estoque em 04/2023 quantidade 38.</t>
        </r>
      </text>
    </comment>
    <comment ref="X280" authorId="0" shapeId="0" xr:uid="{D927855E-643E-4D68-80F9-BAF93ADB8C59}">
      <text>
        <r>
          <rPr>
            <sz val="10"/>
            <color indexed="81"/>
            <rFont val="Lucida Console"/>
            <family val="3"/>
          </rPr>
          <t>01.01.1901</t>
        </r>
      </text>
    </comment>
    <comment ref="AE280" authorId="0" shapeId="0" xr:uid="{42ED1B87-C1B4-4765-BA98-33FDC482BA12}">
      <text>
        <r>
          <rPr>
            <sz val="10"/>
            <color indexed="81"/>
            <rFont val="Courier New"/>
            <family val="3"/>
          </rPr>
          <t>_x000D_
    DESCRIÇÃO DO CÁLCULO_x000D_
Código    : 119.407_x000D_
Corte     : _x000D_
-----------------------------_x000D_
Pendente  : 15_x000D_
22 / 03_2 :  (corte = 14)_x000D_
22 / 04_2 :  (corte = 17)_x000D_
22 / 05_2 :  (corte = 12)_x000D_
22 / 06_2 :  (corte = 10)_x000D_
22 / 07_2 :  (corte = 8)_x000D_
22 / 08_2 :  (corte = 15)_x000D_
22 / 09_2 :  (corte = 24)_x000D_
22 / 10_2 :  (corte = 30)_x000D_
22 / 11_2 :  (corte = 15)_x000D_
22 / 12_2 : _x000D_
23 / 01_2 : _x000D_
23 / 02_2 : _x000D_
23 / 03_2 : _x000D_
23 / 04_2 : _x000D_
23 / 05_2 : _x000D_
23 / 06_2 : _x000D_
23 / 07_2 : _x000D_
23 / 08_2 : _x000D_
_x000D_
    TOTAL : ( 15 )_x000D_
  DIVISOR : 18_x000D_
    MÉDIA : ,83_x000D_
-----------------------------_x000D_
   Valores Desconsiderados_x000D_
-----------------------------_x000D_
22 / 03_2 : 14 (14)_x000D_
22 / 04_2 : 17 (17)_x000D_
22 / 05_2 : 12 (12)_x000D_
22 / 06_2 : 10 (10)_x000D_
22 / 07_2 : 8 (8)_x000D_
22 / 08_2 : 15 (15)_x000D_
22 / 09_2 : 24 (24)_x000D_
22 / 10_2 : 30 (30)_x000D_
22 / 11_2 : 15 (15)_x000D_
_x000D_
  TOTAL   : ( 145 )</t>
        </r>
      </text>
    </comment>
    <comment ref="AH280" authorId="0" shapeId="0" xr:uid="{1E12D4B3-8008-4143-8B7D-85245BD44F5B}">
      <text>
        <r>
          <rPr>
            <sz val="10"/>
            <color indexed="81"/>
            <rFont val="Lucida Console"/>
            <family val="3"/>
          </rPr>
          <t>Última movimentação no estoque em 11/2022 quantidade 15.</t>
        </r>
      </text>
    </comment>
    <comment ref="X281" authorId="0" shapeId="0" xr:uid="{3BFBDF40-25AE-4B60-8994-A5383580B4F6}">
      <text>
        <r>
          <rPr>
            <sz val="10"/>
            <color indexed="81"/>
            <rFont val="Lucida Console"/>
            <family val="3"/>
          </rPr>
          <t>24.10.2007</t>
        </r>
      </text>
    </comment>
    <comment ref="AE281" authorId="0" shapeId="0" xr:uid="{62BAFD05-C8F4-443C-AA06-4521FD8694E4}">
      <text>
        <r>
          <rPr>
            <sz val="10"/>
            <color indexed="81"/>
            <rFont val="Courier New"/>
            <family val="3"/>
          </rPr>
          <t>_x000D_
    DESCRIÇÃO DO CÁLCULO_x000D_
Código    : 102.922_x000D_
Corte     : _x000D_
-----------------------------_x000D_
Pendente  : 3.307_x000D_
22 / 03_2 : _x000D_
22 / 04_2 :  (corte = 1936)_x000D_
22 / 05_2 :  (corte = 2769)_x000D_
22 / 06_2 :  (corte = 2639)_x000D_
22 / 07_2 :  (corte = 2018)_x000D_
22 / 08_2 :  (corte = 1910)_x000D_
22 / 09_2 :  (corte = 2325)_x000D_
22 / 10_2 :  (corte = 2270)_x000D_
22 / 11_2 :  (corte = 2090)_x000D_
22 / 12_2 :  (corte = 1330)_x000D_
23 / 01_2 :  (corte = 879)_x000D_
23 / 02_2 :  (corte = 1494)_x000D_
23 / 03_2 :  (corte = 2538)_x000D_
23 / 04_2 :  (corte = 125)_x000D_
23 / 05_2 :  (corte = 72)_x000D_
23 / 06_2 :  (corte = 2574)_x000D_
23 / 07_2 :  (corte = 2476)_x000D_
23 / 08_2 :  (corte = 1057)_x000D_
_x000D_
    TOTAL : ( 3.307 )_x000D_
  DIVISOR : 18_x000D_
    MÉDIA : 183,72_x000D_
-----------------------------_x000D_
   Valores Desconsiderados_x000D_
-----------------------------_x000D_
22 / 04_2 : 1.936 (1.936)_x000D_
22 / 05_2 : 2.769 (2.769)_x000D_
22 / 06_2 : 2.639 (2.639)_x000D_
22 / 07_2 : 2.018 (2.018)_x000D_
22 / 08_2 : 1.910 (1.910)_x000D_
22 / 09_2 : 2.325 (2.325)_x000D_
22 / 10_2 : 2.270 (2.270)_x000D_
22 / 11_2 : 2.090 (2.090)_x000D_
22 / 12_2 : 1.330 (1.330)_x000D_
23 / 01_2 : 879 (879)_x000D_
23 / 02_2 : 1.494 (1.494)_x000D_
23 / 03_2 : 2.538 (2.538)_x000D_
23 / 04_2 : 125 (125)_x000D_
23 / 05_2 : 72 (72)_x000D_
23 / 06_2 : 2.574 (2.574)_x000D_
23 / 07_2 : 2.476 (2.476)_x000D_
23 / 08_2 : 1.057 (1.057)_x000D_
_x000D_
  TOTAL   : ( 30.502 )</t>
        </r>
      </text>
    </comment>
    <comment ref="AH281" authorId="0" shapeId="0" xr:uid="{289203DE-9BC2-4590-9D88-61DDE3D9F453}">
      <text>
        <r>
          <rPr>
            <sz val="10"/>
            <color indexed="81"/>
            <rFont val="Lucida Console"/>
            <family val="3"/>
          </rPr>
          <t>Última movimentação no estoque em 08/2023 quantidade 1.057.</t>
        </r>
      </text>
    </comment>
    <comment ref="X282" authorId="0" shapeId="0" xr:uid="{452B77C8-17D9-4AA4-B952-FCE21D30F86A}">
      <text>
        <r>
          <rPr>
            <sz val="10"/>
            <color indexed="81"/>
            <rFont val="Lucida Console"/>
            <family val="3"/>
          </rPr>
          <t>01.01.1901</t>
        </r>
      </text>
    </comment>
    <comment ref="AE282" authorId="0" shapeId="0" xr:uid="{F9C725EB-745F-43C3-BFD2-3E531C802825}">
      <text>
        <r>
          <rPr>
            <sz val="10"/>
            <color indexed="81"/>
            <rFont val="Courier New"/>
            <family val="3"/>
          </rPr>
          <t>_x000D_
    DESCRIÇÃO DO CÁLCULO_x000D_
Código    : 52.129_x000D_
Corte     : _x000D_
-----------------------------_x000D_
Pendente  : _x000D_
22 / 03_2 : _x000D_
22 / 04_2 : _x000D_
22 / 05_2 : _x000D_
22 / 06_2 : _x000D_
22 / 07_2 :  (corte = 30)_x000D_
22 / 08_2 : _x000D_
22 / 09_2 : _x000D_
22 / 10_2 :  (corte = 25)_x000D_
22 / 11_2 : _x000D_
22 / 12_2 : _x000D_
23 / 01_2 :  (corte = 20)_x000D_
23 / 02_2 :  (corte = 50)_x000D_
23 / 03_2 :  (corte = 100)_x000D_
23 / 04_2 : _x000D_
23 / 05_2 :  (corte = 20)_x000D_
23 / 06_2 : _x000D_
23 / 07_2 : _x000D_
23 / 08_2 : _x000D_
_x000D_
    TOTAL : (  )_x000D_
  DIVISOR : 18_x000D_
    MÉDIA : ,00_x000D_
-----------------------------_x000D_
   Valores Desconsiderados_x000D_
-----------------------------_x000D_
22 / 07_2 : 30 (30)_x000D_
22 / 10_2 : 25 (25)_x000D_
23 / 01_2 : 20 (20)_x000D_
23 / 02_2 : 50 (50)_x000D_
23 / 03_2 : 100 (100)_x000D_
23 / 05_2 : 20 (20)_x000D_
_x000D_
  TOTAL   : ( 245 )</t>
        </r>
      </text>
    </comment>
    <comment ref="AH282" authorId="0" shapeId="0" xr:uid="{35F98E66-7D4D-42C2-B1FC-252F06B7E410}">
      <text>
        <r>
          <rPr>
            <sz val="10"/>
            <color indexed="81"/>
            <rFont val="Lucida Console"/>
            <family val="3"/>
          </rPr>
          <t>Última movimentação no estoque em 05/2023 quantidade 20.</t>
        </r>
      </text>
    </comment>
    <comment ref="X283" authorId="0" shapeId="0" xr:uid="{18AC0A50-0BFE-42A6-9AC2-DDCD8E6554E8}">
      <text>
        <r>
          <rPr>
            <sz val="10"/>
            <color indexed="81"/>
            <rFont val="Lucida Console"/>
            <family val="3"/>
          </rPr>
          <t>13.09.2019</t>
        </r>
      </text>
    </comment>
    <comment ref="AE283" authorId="0" shapeId="0" xr:uid="{241486B6-7443-4314-B63C-F6DFF84A34B0}">
      <text>
        <r>
          <rPr>
            <sz val="10"/>
            <color indexed="81"/>
            <rFont val="Courier New"/>
            <family val="3"/>
          </rPr>
          <t>_x000D_
    DESCRIÇÃO DO CÁLCULO_x000D_
Código    : 138.475_x000D_
Corte     : _x000D_
-----------------------------_x000D_
Pendente  : _x000D_
22 / 03_2 : _x000D_
22 / 04_2 :  (corte = 6)_x000D_
22 / 05_2 : _x000D_
22 / 06_2 : _x000D_
22 / 07_2 : _x000D_
22 / 08_2 : _x000D_
22 / 09_2 : _x000D_
22 / 10_2 : _x000D_
22 / 11_2 : _x000D_
22 / 12_2 :  (corte = 5)_x000D_
23 / 01_2 :  (corte = 6)_x000D_
23 / 02_2 : _x000D_
23 / 03_2 :  (corte = 10)_x000D_
23 / 04_2 : _x000D_
23 / 05_2 : _x000D_
23 / 06_2 : _x000D_
23 / 07_2 : _x000D_
23 / 08_2 : _x000D_
_x000D_
    TOTAL : (  )_x000D_
  DIVISOR : 18_x000D_
    MÉDIA : ,00_x000D_
-----------------------------_x000D_
   Valores Desconsiderados_x000D_
-----------------------------_x000D_
22 / 04_2 : 6 (6)_x000D_
22 / 12_2 : 5 (5)_x000D_
23 / 01_2 : 6 (6)_x000D_
23 / 03_2 : 10 (10)_x000D_
_x000D_
  TOTAL   : ( 27 )</t>
        </r>
      </text>
    </comment>
    <comment ref="AH283" authorId="0" shapeId="0" xr:uid="{5B177ECD-172A-4152-BB21-CA89C2325BD3}">
      <text>
        <r>
          <rPr>
            <sz val="10"/>
            <color indexed="81"/>
            <rFont val="Lucida Console"/>
            <family val="3"/>
          </rPr>
          <t>Última movimentação no estoque em 03/2023 quantidade 10.</t>
        </r>
      </text>
    </comment>
    <comment ref="X284" authorId="0" shapeId="0" xr:uid="{A7631377-C2A1-4613-A3D8-AE160EB54642}">
      <text>
        <r>
          <rPr>
            <sz val="10"/>
            <color indexed="81"/>
            <rFont val="Lucida Console"/>
            <family val="3"/>
          </rPr>
          <t>07.02.2012</t>
        </r>
      </text>
    </comment>
    <comment ref="AE284" authorId="0" shapeId="0" xr:uid="{98ED314F-B0AD-4EFF-AB37-2109B4C30F36}">
      <text>
        <r>
          <rPr>
            <sz val="10"/>
            <color indexed="81"/>
            <rFont val="Courier New"/>
            <family val="3"/>
          </rPr>
          <t>_x000D_
    DESCRIÇÃO DO CÁLCULO_x000D_
Código    : 122.304_x000D_
Corte     : _x000D_
-----------------------------_x000D_
Pendente  : 205_x000D_
22 / 03_2 :  (corte = 182)_x000D_
22 / 04_2 :  (corte = 210)_x000D_
22 / 05_2 :  (corte = 146)_x000D_
22 / 06_2 :  (corte = 245)_x000D_
22 / 07_2 :  (corte = 253)_x000D_
22 / 08_2 :  (corte = 458)_x000D_
22 / 09_2 :  (corte = 298)_x000D_
22 / 10_2 :  (corte = 194)_x000D_
22 / 11_2 :  (corte = 371)_x000D_
22 / 12_2 :  (corte = 130)_x000D_
23 / 01_2 :  (corte = 320)_x000D_
23 / 02_2 :  (corte = 351)_x000D_
23 / 03_2 :  (corte = 619)_x000D_
23 / 04_2 : _x000D_
23 / 05_2 : _x000D_
23 / 06_2 : _x000D_
23 / 07_2 :  (corte = 65)_x000D_
23 / 08_2 : _x000D_
_x000D_
    TOTAL : ( 205 )_x000D_
  DIVISOR : 18_x000D_
    MÉDIA : 11,39_x000D_
-----------------------------_x000D_
   Valores Desconsiderados_x000D_
-----------------------------_x000D_
22 / 03_2 : 182 (182)_x000D_
22 / 04_2 : 210 (210)_x000D_
22 / 05_2 : 146 (146)_x000D_
22 / 06_2 : 245 (245)_x000D_
22 / 07_2 : 253 (253)_x000D_
22 / 08_2 : 458 (458)_x000D_
22 / 09_2 : 298 (298)_x000D_
22 / 10_2 : 194 (194)_x000D_
22 / 11_2 : 371 (371)_x000D_
22 / 12_2 : 130 (130)_x000D_
23 / 01_2 : 320 (320)_x000D_
23 / 02_2 : 351 (351)_x000D_
23 / 03_2 : 619 (619)_x000D_
23 / 07_2 : 65 (65)_x000D_
_x000D_
  TOTAL   : ( 3.842 )</t>
        </r>
      </text>
    </comment>
    <comment ref="AH284" authorId="0" shapeId="0" xr:uid="{8E77432E-39C9-4CFF-AD38-10ECC3C1B784}">
      <text>
        <r>
          <rPr>
            <sz val="10"/>
            <color indexed="81"/>
            <rFont val="Lucida Console"/>
            <family val="3"/>
          </rPr>
          <t>Última movimentação no estoque em 07/2023 quantidade 65.</t>
        </r>
      </text>
    </comment>
    <comment ref="X285" authorId="0" shapeId="0" xr:uid="{26E42ABE-3987-4874-B574-B723B5D1BB08}">
      <text>
        <r>
          <rPr>
            <sz val="10"/>
            <color indexed="81"/>
            <rFont val="Lucida Console"/>
            <family val="3"/>
          </rPr>
          <t>07.02.2012</t>
        </r>
      </text>
    </comment>
    <comment ref="AE285" authorId="0" shapeId="0" xr:uid="{88B4C6B5-E085-40E1-8E69-326749D9DA33}">
      <text>
        <r>
          <rPr>
            <sz val="10"/>
            <color indexed="81"/>
            <rFont val="Courier New"/>
            <family val="3"/>
          </rPr>
          <t>_x000D_
    DESCRIÇÃO DO CÁLCULO_x000D_
Código    : 122.305_x000D_
Corte     : _x000D_
-----------------------------_x000D_
Pendente  : _x000D_
22 / 03_2 : _x000D_
22 / 04_2 :  (corte = 50)_x000D_
22 / 05_2 :  (corte = 50)_x000D_
22 / 06_2 :  (corte = 30)_x000D_
22 / 07_2 : _x000D_
22 / 08_2 : _x000D_
22 / 09_2 : _x000D_
22 / 10_2 : _x000D_
22 / 11_2 :  (corte = 50)_x000D_
22 / 12_2 :  (corte = 25)_x000D_
23 / 01_2 :  (corte = 4)_x000D_
23 / 02_2 : _x000D_
23 / 03_2 :  (corte = 254)_x000D_
23 / 04_2 :  (corte = 20)_x000D_
23 / 05_2 :  (corte = 400)_x000D_
23 / 06_2 : _x000D_
23 / 07_2 : _x000D_
23 / 08_2 :  (corte = 150)_x000D_
_x000D_
    TOTAL : (  )_x000D_
  DIVISOR : 18_x000D_
    MÉDIA : ,00_x000D_
-----------------------------_x000D_
   Valores Desconsiderados_x000D_
-----------------------------_x000D_
22 / 04_2 : 50 (50)_x000D_
22 / 05_2 : 50 (50)_x000D_
22 / 06_2 : 30 (30)_x000D_
22 / 11_2 : 50 (50)_x000D_
22 / 12_2 : 25 (25)_x000D_
23 / 01_2 : 4 (4)_x000D_
23 / 03_2 : 254 (254)_x000D_
23 / 04_2 : 20 (20)_x000D_
23 / 05_2 : 400 (400)_x000D_
23 / 08_2 : 150 (150)_x000D_
_x000D_
  TOTAL   : ( 1.033 )</t>
        </r>
      </text>
    </comment>
    <comment ref="AH285" authorId="0" shapeId="0" xr:uid="{06BF3B81-2BCD-4F0A-9A3D-6A5B21BA5809}">
      <text>
        <r>
          <rPr>
            <sz val="10"/>
            <color indexed="81"/>
            <rFont val="Lucida Console"/>
            <family val="3"/>
          </rPr>
          <t>Última movimentação no estoque em 08/2023 quantidade 150.</t>
        </r>
      </text>
    </comment>
    <comment ref="X286" authorId="0" shapeId="0" xr:uid="{D41D7466-9DEE-49EA-9F76-36150383375D}">
      <text>
        <r>
          <rPr>
            <sz val="10"/>
            <color indexed="81"/>
            <rFont val="Lucida Console"/>
            <family val="3"/>
          </rPr>
          <t>24.08.2004</t>
        </r>
      </text>
    </comment>
    <comment ref="AE286" authorId="0" shapeId="0" xr:uid="{88404FD7-4627-441F-85DA-DC6091983BC6}">
      <text>
        <r>
          <rPr>
            <sz val="10"/>
            <color indexed="81"/>
            <rFont val="Courier New"/>
            <family val="3"/>
          </rPr>
          <t>_x000D_
    DESCRIÇÃO DO CÁLCULO_x000D_
Código    : 81.455_x000D_
Corte     : _x000D_
-----------------------------_x000D_
Pendente  : 68_x000D_
22 / 03_2 :  (corte = 100)_x000D_
22 / 04_2 : _x000D_
22 / 05_2 :  (corte = 30)_x000D_
22 / 06_2 :  (corte = 30)_x000D_
22 / 07_2 :  (corte = 30)_x000D_
22 / 08_2 : _x000D_
22 / 09_2 :  (corte = 60)_x000D_
22 / 10_2 :  (corte = 20)_x000D_
22 / 11_2 :  (corte = 130)_x000D_
22 / 12_2 :  (corte = 30)_x000D_
23 / 01_2 : _x000D_
23 / 02_2 : _x000D_
23 / 03_2 :  (corte = 270)_x000D_
23 / 04_2 : _x000D_
23 / 05_2 :  (corte = 132)_x000D_
23 / 06_2 : _x000D_
23 / 07_2 : _x000D_
23 / 08_2 : _x000D_
_x000D_
    TOTAL : ( 68 )_x000D_
  DIVISOR : 18_x000D_
    MÉDIA : 3,78_x000D_
-----------------------------_x000D_
   Valores Desconsiderados_x000D_
-----------------------------_x000D_
22 / 03_2 : 100 (100)_x000D_
22 / 05_2 : 30 (30)_x000D_
22 / 06_2 : 30 (30)_x000D_
22 / 07_2 : 30 (30)_x000D_
22 / 09_2 : 60 (60)_x000D_
22 / 10_2 : 20 (20)_x000D_
22 / 11_2 : 130 (130)_x000D_
22 / 12_2 : 30 (30)_x000D_
23 / 03_2 : 270 (270)_x000D_
23 / 05_2 : 132 (132)_x000D_
_x000D_
  TOTAL   : ( 832 )</t>
        </r>
      </text>
    </comment>
    <comment ref="AH286" authorId="0" shapeId="0" xr:uid="{51AACABA-60CB-432D-8678-A3A2871D8D21}">
      <text>
        <r>
          <rPr>
            <sz val="10"/>
            <color indexed="81"/>
            <rFont val="Lucida Console"/>
            <family val="3"/>
          </rPr>
          <t>Última movimentação no estoque em 05/2023 quantidade 132.</t>
        </r>
      </text>
    </comment>
    <comment ref="X287" authorId="0" shapeId="0" xr:uid="{E4D0FC40-EEF7-4A95-8F19-2C620E7E08B7}">
      <text>
        <r>
          <rPr>
            <sz val="10"/>
            <color indexed="81"/>
            <rFont val="Lucida Console"/>
            <family val="3"/>
          </rPr>
          <t>01.07.2004</t>
        </r>
      </text>
    </comment>
    <comment ref="AE287" authorId="0" shapeId="0" xr:uid="{B8FBE5FF-B378-4D91-98D2-01801243B655}">
      <text>
        <r>
          <rPr>
            <sz val="10"/>
            <color indexed="81"/>
            <rFont val="Courier New"/>
            <family val="3"/>
          </rPr>
          <t>_x000D_
    DESCRIÇÃO DO CÁLCULO_x000D_
Código    : 80.387_x000D_
Corte     : _x000D_
-----------------------------_x000D_
Pendente  : _x000D_
22 / 03_2 :  (corte = 50)_x000D_
22 / 04_2 : _x000D_
22 / 05_2 :  (corte = 50)_x000D_
22 / 06_2 : _x000D_
22 / 07_2 :  (corte = 34)_x000D_
22 / 08_2 :  (corte = 16)_x000D_
22 / 09_2 :  (corte = 30)_x000D_
22 / 10_2 :  (corte = 30)_x000D_
22 / 11_2 :  (corte = 50)_x000D_
22 / 12_2 :  (corte = 50)_x000D_
23 / 01_2 :  (corte = 50)_x000D_
23 / 02_2 :  (corte = 50)_x000D_
23 / 03_2 :  (corte = 310)_x000D_
23 / 04_2 : _x000D_
23 / 05_2 :  (corte = 200)_x000D_
23 / 06_2 : _x000D_
23 / 07_2 : _x000D_
23 / 08_2 : _x000D_
_x000D_
    TOTAL : (  )_x000D_
  DIVISOR : 18_x000D_
    MÉDIA : ,00_x000D_
-----------------------------_x000D_
   Valores Desconsiderados_x000D_
-----------------------------_x000D_
22 / 03_2 : 50 (50)_x000D_
22 / 05_2 : 50 (50)_x000D_
22 / 07_2 : 34 (34)_x000D_
22 / 08_2 : 16 (16)_x000D_
22 / 09_2 : 30 (30)_x000D_
22 / 10_2 : 30 (30)_x000D_
22 / 11_2 : 50 (50)_x000D_
22 / 12_2 : 50 (50)_x000D_
23 / 01_2 : 50 (50)_x000D_
23 / 02_2 : 50 (50)_x000D_
23 / 03_2 : 310 (310)_x000D_
23 / 05_2 : 200 (200)_x000D_
_x000D_
  TOTAL   : ( 920 )</t>
        </r>
      </text>
    </comment>
    <comment ref="AH287" authorId="0" shapeId="0" xr:uid="{4C231E17-5E48-4B64-B999-3E7214C17524}">
      <text>
        <r>
          <rPr>
            <sz val="10"/>
            <color indexed="81"/>
            <rFont val="Lucida Console"/>
            <family val="3"/>
          </rPr>
          <t>Última movimentação no estoque em 05/2023 quantidade 200.</t>
        </r>
      </text>
    </comment>
    <comment ref="X288" authorId="0" shapeId="0" xr:uid="{B6FD9FB5-DFA9-4755-BA73-E91657766F2B}">
      <text>
        <r>
          <rPr>
            <sz val="10"/>
            <color indexed="81"/>
            <rFont val="Lucida Console"/>
            <family val="3"/>
          </rPr>
          <t>30.05.2005</t>
        </r>
      </text>
    </comment>
    <comment ref="AE288" authorId="0" shapeId="0" xr:uid="{F30125E1-F630-4A92-8255-1067E129F74F}">
      <text>
        <r>
          <rPr>
            <sz val="10"/>
            <color indexed="81"/>
            <rFont val="Courier New"/>
            <family val="3"/>
          </rPr>
          <t>_x000D_
    DESCRIÇÃO DO CÁLCULO_x000D_
Código    : 85.798_x000D_
Corte     : _x000D_
-----------------------------_x000D_
Pendente  : _x000D_
22 / 03_2 : _x000D_
22 / 04_2 : _x000D_
22 / 05_2 : _x000D_
22 / 06_2 : _x000D_
22 / 07_2 : _x000D_
22 / 08_2 : _x000D_
22 / 09_2 : _x000D_
22 / 10_2 : _x000D_
22 / 11_2 : _x000D_
22 / 12_2 : _x000D_
23 / 01_2 : _x000D_
23 / 02_2 : _x000D_
23 / 03_2 : _x000D_
23 / 04_2 :  (corte = 2)_x000D_
23 / 05_2 : _x000D_
23 / 06_2 : _x000D_
23 / 07_2 : _x000D_
23 / 08_2 : _x000D_
_x000D_
    TOTAL : (  )_x000D_
  DIVISOR : 18_x000D_
    MÉDIA : ,00_x000D_
-----------------------------_x000D_
   Valores Desconsiderados_x000D_
-----------------------------_x000D_
23 / 04_2 : 2 (2)_x000D_
_x000D_
  TOTAL   : ( 2 )</t>
        </r>
      </text>
    </comment>
    <comment ref="AH288" authorId="0" shapeId="0" xr:uid="{1BB579E1-59F8-490D-B834-5AF78101E077}">
      <text>
        <r>
          <rPr>
            <sz val="10"/>
            <color indexed="81"/>
            <rFont val="Lucida Console"/>
            <family val="3"/>
          </rPr>
          <t>Última movimentação no estoque em 04/2023 quantidade 2.</t>
        </r>
      </text>
    </comment>
    <comment ref="D289" authorId="0" shapeId="0" xr:uid="{AAE6E7EC-935A-4FE6-A17F-AC4721A4E4F7}">
      <text>
        <r>
          <rPr>
            <sz val="10"/>
            <color indexed="81"/>
            <rFont val="Lucida Console"/>
            <family val="3"/>
          </rPr>
          <t>_x000D_
Quantidade Original: 373_x000D_
Quantidade importada do código 85.798: +264</t>
        </r>
      </text>
    </comment>
    <comment ref="S289" authorId="0" shapeId="0" xr:uid="{B5450C2E-C26E-4F52-AA85-295822095861}">
      <text>
        <r>
          <rPr>
            <sz val="10"/>
            <color indexed="81"/>
            <rFont val="Lucida Console"/>
            <family val="3"/>
          </rPr>
          <t>_x000D_
Quantidade Original: 2_x000D_
Quantidade importada do código 85.798: +2</t>
        </r>
      </text>
    </comment>
    <comment ref="X289" authorId="0" shapeId="0" xr:uid="{9A0880E0-43F4-4003-8D24-2DB60445741A}">
      <text>
        <r>
          <rPr>
            <sz val="10"/>
            <color indexed="81"/>
            <rFont val="Lucida Console"/>
            <family val="3"/>
          </rPr>
          <t>01.06.2020</t>
        </r>
      </text>
    </comment>
    <comment ref="AE289" authorId="0" shapeId="0" xr:uid="{B168E66B-D4B3-4EA4-A8C3-7339DCFA0F72}">
      <text>
        <r>
          <rPr>
            <sz val="10"/>
            <color indexed="81"/>
            <rFont val="Courier New"/>
            <family val="3"/>
          </rPr>
          <t>_x000D_
    DESCRIÇÃO DO CÁLCULO_x000D_
Código    : 139.545_x000D_
Corte     : _x000D_
-----------------------------_x000D_
Pendente  : _x000D_
22 / 03_2 : _x000D_
22 / 04_2 :  (corte = 25)_x000D_
22 / 05_2 :  (corte = 25)_x000D_
22 / 06_2 : _x000D_
22 / 07_2 :  (corte = 25)_x000D_
22 / 08_2 : _x000D_
22 / 09_2 : _x000D_
22 / 10_2 : _x000D_
22 / 11_2 : _x000D_
22 / 12_2 : _x000D_
23 / 01_2 :  (corte = 25)_x000D_
23 / 02_2 : _x000D_
23 / 03_2 :  (corte = 50)_x000D_
23 / 04_2 :  (corte = 4)_x000D_
23 / 05_2 : _x000D_
23 / 06_2 : _x000D_
23 / 07_2 : _x000D_
23 / 08_2 : _x000D_
_x000D_
    TOTAL : (  )_x000D_
  DIVISOR : 18_x000D_
    MÉDIA : ,00_x000D_
-----------------------------_x000D_
   Valores Desconsiderados_x000D_
-----------------------------_x000D_
22 / 04_2 : 25 (25)_x000D_
22 / 05_2 : 25 (25)_x000D_
22 / 07_2 : 25 (25)_x000D_
23 / 01_2 : 25 (25)_x000D_
23 / 03_2 : 50 (50)_x000D_
23 / 04_2 : 4 (4)_x000D_
_x000D_
  TOTAL   : ( 154 )</t>
        </r>
      </text>
    </comment>
    <comment ref="AH289" authorId="0" shapeId="0" xr:uid="{23703DBD-EF07-4A13-9D5E-E911F9AE01B0}">
      <text>
        <r>
          <rPr>
            <sz val="10"/>
            <color indexed="81"/>
            <rFont val="Lucida Console"/>
            <family val="3"/>
          </rPr>
          <t>Última movimentação no estoque em 04/2023 quantidade 4.</t>
        </r>
      </text>
    </comment>
    <comment ref="X290" authorId="0" shapeId="0" xr:uid="{BB262BAC-F5C6-477B-91CA-E14FEE573CB2}">
      <text>
        <r>
          <rPr>
            <sz val="10"/>
            <color indexed="81"/>
            <rFont val="Lucida Console"/>
            <family val="3"/>
          </rPr>
          <t>01.01.1901</t>
        </r>
      </text>
    </comment>
    <comment ref="AE290" authorId="0" shapeId="0" xr:uid="{E13442AF-A3BD-44A6-9CBD-F473A8937E7D}">
      <text>
        <r>
          <rPr>
            <sz val="10"/>
            <color indexed="81"/>
            <rFont val="Courier New"/>
            <family val="3"/>
          </rPr>
          <t>_x000D_
    DESCRIÇÃO DO CÁLCULO_x000D_
Código    : 17.562_x000D_
Corte     : _x000D_
-----------------------------_x000D_
Pendente  : _x000D_
22 / 03_2 : _x000D_
22 / 04_2 : _x000D_
22 / 05_2 : _x000D_
22 / 06_2 : _x000D_
22 / 07_2 : _x000D_
22 / 08_2 : _x000D_
22 / 09_2 : _x000D_
22 / 10_2 : _x000D_
22 / 11_2 :  (corte = 30)_x000D_
22 / 12_2 : _x000D_
23 / 01_2 : _x000D_
23 / 02_2 : _x000D_
23 / 03_2 :  (corte = 10)_x000D_
23 / 04_2 : _x000D_
23 / 05_2 : _x000D_
23 / 06_2 : _x000D_
23 / 07_2 : _x000D_
23 / 08_2 : _x000D_
_x000D_
    TOTAL : (  )_x000D_
  DIVISOR : 18_x000D_
    MÉDIA : ,00_x000D_
-----------------------------_x000D_
   Valores Desconsiderados_x000D_
-----------------------------_x000D_
22 / 11_2 : 30 (30)_x000D_
23 / 03_2 : 10 (10)_x000D_
_x000D_
  TOTAL   : ( 40 )</t>
        </r>
      </text>
    </comment>
    <comment ref="AH290" authorId="0" shapeId="0" xr:uid="{D548C644-D75F-482B-AB99-67E73287A73C}">
      <text>
        <r>
          <rPr>
            <sz val="10"/>
            <color indexed="81"/>
            <rFont val="Lucida Console"/>
            <family val="3"/>
          </rPr>
          <t>Última movimentação no estoque em 03/2023 quantidade 10.</t>
        </r>
      </text>
    </comment>
    <comment ref="X291" authorId="0" shapeId="0" xr:uid="{70C05921-E4BB-4A14-989B-D67B012328D0}">
      <text>
        <r>
          <rPr>
            <sz val="10"/>
            <color indexed="81"/>
            <rFont val="Lucida Console"/>
            <family val="3"/>
          </rPr>
          <t>01.01.1901</t>
        </r>
      </text>
    </comment>
    <comment ref="AE291" authorId="0" shapeId="0" xr:uid="{E23141B2-0BF5-4D97-8CFB-0ED883C27518}">
      <text>
        <r>
          <rPr>
            <sz val="10"/>
            <color indexed="81"/>
            <rFont val="Courier New"/>
            <family val="3"/>
          </rPr>
          <t>_x000D_
    DESCRIÇÃO DO CÁLCULO_x000D_
Código    : 40.251_x000D_
Corte     : _x000D_
-----------------------------_x000D_
Pendente  : 110_x000D_
22 / 03_2 :  (corte = 50)_x000D_
22 / 04_2 :  (corte = 30)_x000D_
22 / 05_2 :  (corte = 65)_x000D_
22 / 06_2 :  (corte = 60)_x000D_
22 / 07_2 :  (corte = 20)_x000D_
22 / 08_2 :  (corte = 60)_x000D_
22 / 09_2 :  (corte = 50)_x000D_
22 / 10_2 :  (corte = 20)_x000D_
22 / 11_2 :  (corte = 30)_x000D_
22 / 12_2 :  (corte = 50)_x000D_
23 / 01_2 :  (corte = 37)_x000D_
23 / 02_2 :  (corte = 32)_x000D_
23 / 03_2 :  (corte = 78)_x000D_
23 / 04_2 :  (corte = 191)_x000D_
23 / 05_2 : _x000D_
23 / 06_2 : _x000D_
23 / 07_2 : _x000D_
23 / 08_2 : _x000D_
_x000D_
    TOTAL : ( 110 )_x000D_
  DIVISOR : 18_x000D_
    MÉDIA : 6,11_x000D_
-----------------------------_x000D_
   Valores Desconsiderados_x000D_
-----------------------------_x000D_
22 / 03_2 : 50 (50)_x000D_
22 / 04_2 : 30 (30)_x000D_
22 / 05_2 : 65 (65)_x000D_
22 / 06_2 : 60 (60)_x000D_
22 / 07_2 : 20 (20)_x000D_
22 / 08_2 : 60 (60)_x000D_
22 / 09_2 : 50 (50)_x000D_
22 / 10_2 : 20 (20)_x000D_
22 / 11_2 : 30 (30)_x000D_
22 / 12_2 : 50 (50)_x000D_
23 / 01_2 : 37 (37)_x000D_
23 / 02_2 : 32 (32)_x000D_
23 / 03_2 : 78 (78)_x000D_
23 / 04_2 : 191 (191)_x000D_
_x000D_
  TOTAL   : ( 773 )</t>
        </r>
      </text>
    </comment>
    <comment ref="AH291" authorId="0" shapeId="0" xr:uid="{9C6C15E3-4637-41DA-8A2A-B490E5BA9743}">
      <text>
        <r>
          <rPr>
            <sz val="10"/>
            <color indexed="81"/>
            <rFont val="Lucida Console"/>
            <family val="3"/>
          </rPr>
          <t>Última movimentação no estoque em 04/2023 quantidade 191.</t>
        </r>
      </text>
    </comment>
    <comment ref="X292" authorId="0" shapeId="0" xr:uid="{0F4E4D13-E4C0-4A36-8965-BB54ACC8B962}">
      <text>
        <r>
          <rPr>
            <sz val="10"/>
            <color indexed="81"/>
            <rFont val="Lucida Console"/>
            <family val="3"/>
          </rPr>
          <t>31.10.2005</t>
        </r>
      </text>
    </comment>
    <comment ref="AE292" authorId="0" shapeId="0" xr:uid="{0F9AAD26-898C-40C9-AA13-0180DB4C8377}">
      <text>
        <r>
          <rPr>
            <sz val="10"/>
            <color indexed="81"/>
            <rFont val="Courier New"/>
            <family val="3"/>
          </rPr>
          <t>_x000D_
    DESCRIÇÃO DO CÁLCULO_x000D_
Código    : 88.718_x000D_
Corte     : _x000D_
-----------------------------_x000D_
Pendente  : _x000D_
22 / 03_2 : _x000D_
22 / 04_2 :  (corte = 2)_x000D_
22 / 05_2 :  (corte = 10)_x000D_
22 / 06_2 : _x000D_
22 / 07_2 :  (corte = 1)_x000D_
22 / 08_2 : _x000D_
22 / 09_2 : _x000D_
22 / 10_2 : _x000D_
22 / 11_2 : _x000D_
22 / 12_2 :  (corte = 6)_x000D_
23 / 01_2 : _x000D_
23 / 02_2 : _x000D_
23 / 03_2 :  (corte = 2)_x000D_
23 / 04_2 : _x000D_
23 / 05_2 :  (corte = 4)_x000D_
23 / 06_2 : _x000D_
23 / 07_2 : _x000D_
23 / 08_2 : _x000D_
_x000D_
    TOTAL : (  )_x000D_
  DIVISOR : 18_x000D_
    MÉDIA : ,00_x000D_
-----------------------------_x000D_
   Valores Desconsiderados_x000D_
-----------------------------_x000D_
22 / 04_2 : 2 (2)_x000D_
22 / 05_2 : 10 (10)_x000D_
22 / 07_2 : 1 (1)_x000D_
22 / 12_2 : 6 (6)_x000D_
23 / 03_2 : 2 (2)_x000D_
23 / 05_2 : 4 (4)_x000D_
_x000D_
  TOTAL   : ( 25 )</t>
        </r>
      </text>
    </comment>
    <comment ref="AH292" authorId="0" shapeId="0" xr:uid="{990E3346-0B6F-4D68-84E5-D721D6A38EA0}">
      <text>
        <r>
          <rPr>
            <sz val="10"/>
            <color indexed="81"/>
            <rFont val="Lucida Console"/>
            <family val="3"/>
          </rPr>
          <t>Última movimentação no estoque em 05/2023 quantidade 4.</t>
        </r>
      </text>
    </comment>
    <comment ref="X293" authorId="0" shapeId="0" xr:uid="{C722E7B9-C588-4A91-8FD7-6DFD3807D834}">
      <text>
        <r>
          <rPr>
            <sz val="10"/>
            <color indexed="81"/>
            <rFont val="Lucida Console"/>
            <family val="3"/>
          </rPr>
          <t>30.04.2009</t>
        </r>
      </text>
    </comment>
    <comment ref="AE293" authorId="0" shapeId="0" xr:uid="{EB46169C-7DD4-40DB-90FA-23E9C574F203}">
      <text>
        <r>
          <rPr>
            <sz val="10"/>
            <color indexed="81"/>
            <rFont val="Courier New"/>
            <family val="3"/>
          </rPr>
          <t>_x000D_
    DESCRIÇÃO DO CÁLCULO_x000D_
Código    : 110.771_x000D_
Corte     : _x000D_
-----------------------------_x000D_
Pendente  : _x000D_
22 / 03_2 : _x000D_
22 / 04_2 : _x000D_
22 / 05_2 : _x000D_
22 / 06_2 :  (corte = 36)_x000D_
22 / 07_2 :  (corte = 1)_x000D_
22 / 08_2 :  (corte = 23)_x000D_
22 / 09_2 :  (corte = 4)_x000D_
22 / 10_2 :  (corte = 10)_x000D_
22 / 11_2 : _x000D_
22 / 12_2 :  (corte = 27)_x000D_
23 / 01_2 :  (corte = 4)_x000D_
23 / 02_2 :  (corte = 3)_x000D_
23 / 03_2 : _x000D_
23 / 04_2 :  (corte = 15)_x000D_
23 / 05_2 : _x000D_
23 / 06_2 : _x000D_
23 / 07_2 : _x000D_
23 / 08_2 :  (corte = 15)_x000D_
_x000D_
    TOTAL : (  )_x000D_
  DIVISOR : 18_x000D_
    MÉDIA : ,00_x000D_
-----------------------------_x000D_
   Valores Desconsiderados_x000D_
-----------------------------_x000D_
22 / 06_2 : 36 (36)_x000D_
22 / 07_2 : 1 (1)_x000D_
22 / 08_2 : 23 (23)_x000D_
22 / 09_2 : 4 (4)_x000D_
22 / 10_2 : 10 (10)_x000D_
22 / 12_2 : 27 (27)_x000D_
23 / 01_2 : 4 (4)_x000D_
23 / 02_2 : 3 (3)_x000D_
23 / 04_2 : 15 (15)_x000D_
23 / 08_2 : 15 (15)_x000D_
_x000D_
  TOTAL   : ( 138 )</t>
        </r>
      </text>
    </comment>
    <comment ref="AH293" authorId="0" shapeId="0" xr:uid="{5644C7A2-9C2F-43FA-8A7B-0E118DA84F9D}">
      <text>
        <r>
          <rPr>
            <sz val="10"/>
            <color indexed="81"/>
            <rFont val="Lucida Console"/>
            <family val="3"/>
          </rPr>
          <t>Última movimentação no estoque em 08/2023 quantidade 15.</t>
        </r>
      </text>
    </comment>
    <comment ref="X294" authorId="0" shapeId="0" xr:uid="{2BFA7182-6B51-4142-8AA2-086171F295C7}">
      <text>
        <r>
          <rPr>
            <sz val="10"/>
            <color indexed="81"/>
            <rFont val="Lucida Console"/>
            <family val="3"/>
          </rPr>
          <t>31.10.2005</t>
        </r>
      </text>
    </comment>
    <comment ref="AE294" authorId="0" shapeId="0" xr:uid="{126AB51F-99E4-4514-A237-0B3C33CF7A67}">
      <text>
        <r>
          <rPr>
            <sz val="10"/>
            <color indexed="81"/>
            <rFont val="Courier New"/>
            <family val="3"/>
          </rPr>
          <t>_x000D_
    DESCRIÇÃO DO CÁLCULO_x000D_
Código    : 88.726_x000D_
Corte     : _x000D_
-----------------------------_x000D_
Pendente  : _x000D_
22 / 03_2 : _x000D_
22 / 04_2 :  (corte = 3)_x000D_
22 / 05_2 :  (corte = 2)_x000D_
22 / 06_2 :  (corte = 8)_x000D_
22 / 07_2 : _x000D_
22 / 08_2 : _x000D_
22 / 09_2 :  (corte = 3)_x000D_
22 / 10_2 :  (corte = 2)_x000D_
22 / 11_2 :  (corte = 4)_x000D_
22 / 12_2 :  (corte = 2)_x000D_
23 / 01_2 :  (corte = 4)_x000D_
23 / 02_2 :  (corte = 1)_x000D_
23 / 03_2 : _x000D_
23 / 04_2 :  (corte = 12)_x000D_
23 / 05_2 :  (corte = 4)_x000D_
23 / 06_2 : _x000D_
23 / 07_2 : _x000D_
23 / 08_2 : _x000D_
_x000D_
    TOTAL : (  )_x000D_
  DIVISOR : 18_x000D_
    MÉDIA : ,00_x000D_
-----------------------------_x000D_
   Valores Desconsiderados_x000D_
-----------------------------_x000D_
22 / 04_2 : 3 (3)_x000D_
22 / 05_2 : 2 (2)_x000D_
22 / 06_2 : 8 (8)_x000D_
22 / 09_2 : 3 (3)_x000D_
22 / 10_2 : 2 (2)_x000D_
22 / 11_2 : 4 (4)_x000D_
22 / 12_2 : 2 (2)_x000D_
23 / 01_2 : 4 (4)_x000D_
23 / 02_2 : 1 (1)_x000D_
23 / 04_2 : 12 (12)_x000D_
23 / 05_2 : 4 (4)_x000D_
_x000D_
  TOTAL   : ( 45 )</t>
        </r>
      </text>
    </comment>
    <comment ref="AH294" authorId="0" shapeId="0" xr:uid="{EC9D097C-BB34-412A-B644-13C4C769E640}">
      <text>
        <r>
          <rPr>
            <sz val="10"/>
            <color indexed="81"/>
            <rFont val="Lucida Console"/>
            <family val="3"/>
          </rPr>
          <t>Última movimentação no estoque em 05/2023 quantidade 4.</t>
        </r>
      </text>
    </comment>
    <comment ref="X295" authorId="0" shapeId="0" xr:uid="{15326C8D-6852-4C8F-9846-3F0F84E63A67}">
      <text>
        <r>
          <rPr>
            <sz val="10"/>
            <color indexed="81"/>
            <rFont val="Lucida Console"/>
            <family val="3"/>
          </rPr>
          <t>31.10.2005</t>
        </r>
      </text>
    </comment>
    <comment ref="AE295" authorId="0" shapeId="0" xr:uid="{303042E3-D65E-4064-B615-403A16D25F2A}">
      <text>
        <r>
          <rPr>
            <sz val="10"/>
            <color indexed="81"/>
            <rFont val="Courier New"/>
            <family val="3"/>
          </rPr>
          <t>_x000D_
    DESCRIÇÃO DO CÁLCULO_x000D_
Código    : 88.727_x000D_
Corte     : _x000D_
-----------------------------_x000D_
Pendente  : _x000D_
22 / 03_2 : _x000D_
22 / 04_2 :  (corte = 7)_x000D_
22 / 05_2 :  (corte = 11)_x000D_
22 / 06_2 :  (corte = 33)_x000D_
22 / 07_2 :  (corte = 3)_x000D_
22 / 08_2 :  (corte = 2)_x000D_
22 / 09_2 :  (corte = 32)_x000D_
22 / 10_2 :  (corte = 18)_x000D_
22 / 11_2 :  (corte = 2)_x000D_
22 / 12_2 :  (corte = 32)_x000D_
23 / 01_2 :  (corte = 51)_x000D_
23 / 02_2 :  (corte = 14)_x000D_
23 / 03_2 :  (corte = 8)_x000D_
23 / 04_2 :  (corte = 20)_x000D_
23 / 05_2 : _x000D_
23 / 06_2 :  (corte = 10)_x000D_
23 / 07_2 : _x000D_
23 / 08_2 : _x000D_
_x000D_
    TOTAL : (  )_x000D_
  DIVISOR : 18_x000D_
    MÉDIA : ,00_x000D_
-----------------------------_x000D_
   Valores Desconsiderados_x000D_
-----------------------------_x000D_
22 / 04_2 : 7 (7)_x000D_
22 / 05_2 : 11 (11)_x000D_
22 / 06_2 : 33 (33)_x000D_
22 / 07_2 : 3 (3)_x000D_
22 / 08_2 : 2 (2)_x000D_
22 / 09_2 : 32 (32)_x000D_
22 / 10_2 : 18 (18)_x000D_
22 / 11_2 : 2 (2)_x000D_
22 / 12_2 : 32 (32)_x000D_
23 / 01_2 : 51 (51)_x000D_
23 / 02_2 : 14 (14)_x000D_
23 / 03_2 : 8 (8)_x000D_
23 / 04_2 : 20 (20)_x000D_
23 / 06_2 : 10 (10)_x000D_
_x000D_
  TOTAL   : ( 243 )</t>
        </r>
      </text>
    </comment>
    <comment ref="AH295" authorId="0" shapeId="0" xr:uid="{7D80B429-487C-465B-A76F-1C22CE5A1CC7}">
      <text>
        <r>
          <rPr>
            <sz val="10"/>
            <color indexed="81"/>
            <rFont val="Lucida Console"/>
            <family val="3"/>
          </rPr>
          <t>Última movimentação no estoque em 06/2023 quantidade 10.</t>
        </r>
      </text>
    </comment>
    <comment ref="X296" authorId="0" shapeId="0" xr:uid="{1D36FC07-1DA3-4E0B-B5FF-8433F611D95C}">
      <text>
        <r>
          <rPr>
            <sz val="10"/>
            <color indexed="81"/>
            <rFont val="Lucida Console"/>
            <family val="3"/>
          </rPr>
          <t>31.10.2005</t>
        </r>
      </text>
    </comment>
    <comment ref="AE296" authorId="0" shapeId="0" xr:uid="{A3AB6B12-E8AF-40E2-8612-40A7350DB8F2}">
      <text>
        <r>
          <rPr>
            <sz val="10"/>
            <color indexed="81"/>
            <rFont val="Courier New"/>
            <family val="3"/>
          </rPr>
          <t>_x000D_
    DESCRIÇÃO DO CÁLCULO_x000D_
Código    : 88.728_x000D_
Corte     : _x000D_
-----------------------------_x000D_
Pendente  : _x000D_
22 / 03_2 : _x000D_
22 / 04_2 :  (corte = 5)_x000D_
22 / 05_2 :  (corte = 13)_x000D_
22 / 06_2 :  (corte = 23)_x000D_
22 / 07_2 :  (corte = 12)_x000D_
22 / 08_2 :  (corte = 7)_x000D_
22 / 09_2 :  (corte = 8)_x000D_
22 / 10_2 :  (corte = 14)_x000D_
22 / 11_2 :  (corte = 5)_x000D_
22 / 12_2 :  (corte = 11)_x000D_
23 / 01_2 :  (corte = 5)_x000D_
23 / 02_2 :  (corte = 11)_x000D_
23 / 03_2 :  (corte = 7)_x000D_
23 / 04_2 :  (corte = 24)_x000D_
23 / 05_2 : _x000D_
23 / 06_2 : _x000D_
23 / 07_2 :  (corte = 20)_x000D_
23 / 08_2 : _x000D_
_x000D_
    TOTAL : (  )_x000D_
  DIVISOR : 18_x000D_
    MÉDIA : ,00_x000D_
-----------------------------_x000D_
   Valores Desconsiderados_x000D_
-----------------------------_x000D_
22 / 04_2 : 5 (5)_x000D_
22 / 05_2 : 13 (13)_x000D_
22 / 06_2 : 23 (23)_x000D_
22 / 07_2 : 12 (12)_x000D_
22 / 08_2 : 7 (7)_x000D_
22 / 09_2 : 8 (8)_x000D_
22 / 10_2 : 14 (14)_x000D_
22 / 11_2 : 5 (5)_x000D_
22 / 12_2 : 11 (11)_x000D_
23 / 01_2 : 5 (5)_x000D_
23 / 02_2 : 11 (11)_x000D_
23 / 03_2 : 7 (7)_x000D_
23 / 04_2 : 24 (24)_x000D_
23 / 07_2 : 20 (20)_x000D_
_x000D_
  TOTAL   : ( 165 )</t>
        </r>
      </text>
    </comment>
    <comment ref="AH296" authorId="0" shapeId="0" xr:uid="{C3125729-BCAF-454E-9142-78065A3C92BA}">
      <text>
        <r>
          <rPr>
            <sz val="10"/>
            <color indexed="81"/>
            <rFont val="Lucida Console"/>
            <family val="3"/>
          </rPr>
          <t>Última movimentação no estoque em 07/2023 quantidade 20.</t>
        </r>
      </text>
    </comment>
    <comment ref="X297" authorId="0" shapeId="0" xr:uid="{EF21A8AF-C5E5-4D28-B8C1-A3C4D29A4FFE}">
      <text>
        <r>
          <rPr>
            <sz val="10"/>
            <color indexed="81"/>
            <rFont val="Lucida Console"/>
            <family val="3"/>
          </rPr>
          <t>31.10.2005</t>
        </r>
      </text>
    </comment>
    <comment ref="AE297" authorId="0" shapeId="0" xr:uid="{203576FC-AEBB-4F31-9E5E-3E191AF81FB8}">
      <text>
        <r>
          <rPr>
            <sz val="10"/>
            <color indexed="81"/>
            <rFont val="Courier New"/>
            <family val="3"/>
          </rPr>
          <t>_x000D_
    DESCRIÇÃO DO CÁLCULO_x000D_
Código    : 88.729_x000D_
Corte     : _x000D_
-----------------------------_x000D_
Pendente  : _x000D_
22 / 03_2 : _x000D_
22 / 04_2 :  (corte = 4)_x000D_
22 / 05_2 :  (corte = 3)_x000D_
22 / 06_2 :  (corte = 2)_x000D_
22 / 07_2 :  (corte = 5)_x000D_
22 / 08_2 :  (corte = 5)_x000D_
22 / 09_2 : _x000D_
22 / 10_2 :  (corte = 5)_x000D_
22 / 11_2 :  (corte = 2)_x000D_
22 / 12_2 :  (corte = 6)_x000D_
23 / 01_2 : _x000D_
23 / 02_2 :  (corte = 3)_x000D_
23 / 03_2 :  (corte = 3)_x000D_
23 / 04_2 :  (corte = 10)_x000D_
23 / 05_2 : _x000D_
23 / 06_2 :  (corte = 20)_x000D_
23 / 07_2 : _x000D_
23 / 08_2 : _x000D_
_x000D_
    TOTAL : (  )_x000D_
  DIVISOR : 18_x000D_
    MÉDIA : ,00_x000D_
-----------------------------_x000D_
   Valores Desconsiderados_x000D_
-----------------------------_x000D_
22 / 04_2 : 4 (4)_x000D_
22 / 05_2 : 3 (3)_x000D_
22 / 06_2 : 2 (2)_x000D_
22 / 07_2 : 5 (5)_x000D_
22 / 08_2 : 5 (5)_x000D_
22 / 10_2 : 5 (5)_x000D_
22 / 11_2 : 2 (2)_x000D_
22 / 12_2 : 6 (6)_x000D_
23 / 02_2 : 3 (3)_x000D_
23 / 03_2 : 3 (3)_x000D_
23 / 04_2 : 10 (10)_x000D_
23 / 06_2 : 20 (20)_x000D_
_x000D_
  TOTAL   : ( 68 )</t>
        </r>
      </text>
    </comment>
    <comment ref="AH297" authorId="0" shapeId="0" xr:uid="{24229789-8F40-4D9C-96E4-C01075E65C85}">
      <text>
        <r>
          <rPr>
            <sz val="10"/>
            <color indexed="81"/>
            <rFont val="Lucida Console"/>
            <family val="3"/>
          </rPr>
          <t>Última movimentação no estoque em 06/2023 quantidade 20.</t>
        </r>
      </text>
    </comment>
    <comment ref="X298" authorId="0" shapeId="0" xr:uid="{8BE871F5-F549-4572-B32E-28036D5DC372}">
      <text>
        <r>
          <rPr>
            <sz val="10"/>
            <color indexed="81"/>
            <rFont val="Lucida Console"/>
            <family val="3"/>
          </rPr>
          <t>31.10.2005</t>
        </r>
      </text>
    </comment>
    <comment ref="AE298" authorId="0" shapeId="0" xr:uid="{1930BFBF-3612-40CE-9154-02D96200F168}">
      <text>
        <r>
          <rPr>
            <sz val="10"/>
            <color indexed="81"/>
            <rFont val="Courier New"/>
            <family val="3"/>
          </rPr>
          <t>_x000D_
    DESCRIÇÃO DO CÁLCULO_x000D_
Código    : 88.730_x000D_
Corte     : _x000D_
-----------------------------_x000D_
Pendente  : _x000D_
22 / 03_2 : _x000D_
22 / 04_2 : _x000D_
22 / 05_2 : _x000D_
22 / 06_2 :  (corte = 3)_x000D_
22 / 07_2 : _x000D_
22 / 08_2 : _x000D_
22 / 09_2 :  (corte = 4)_x000D_
22 / 10_2 :  (corte = 6)_x000D_
22 / 11_2 :  (corte = 2)_x000D_
22 / 12_2 :  (corte = 4)_x000D_
23 / 01_2 : _x000D_
23 / 02_2 :  (corte = 1)_x000D_
23 / 03_2 :  (corte = 2)_x000D_
23 / 04_2 : _x000D_
23 / 05_2 : _x000D_
23 / 06_2 : _x000D_
23 / 07_2 : _x000D_
23 / 08_2 :  (corte = 15)_x000D_
_x000D_
    TOTAL : (  )_x000D_
  DIVISOR : 18_x000D_
    MÉDIA : ,00_x000D_
-----------------------------_x000D_
   Valores Desconsiderados_x000D_
-----------------------------_x000D_
22 / 06_2 : 3 (3)_x000D_
22 / 09_2 : 4 (4)_x000D_
22 / 10_2 : 6 (6)_x000D_
22 / 11_2 : 2 (2)_x000D_
22 / 12_2 : 4 (4)_x000D_
23 / 02_2 : 1 (1)_x000D_
23 / 03_2 : 2 (2)_x000D_
23 / 08_2 : 15 (15)_x000D_
_x000D_
  TOTAL   : ( 37 )</t>
        </r>
      </text>
    </comment>
    <comment ref="AH298" authorId="0" shapeId="0" xr:uid="{6CE2EB59-1B87-44C2-BFE8-AB17D5C9B81E}">
      <text>
        <r>
          <rPr>
            <sz val="10"/>
            <color indexed="81"/>
            <rFont val="Lucida Console"/>
            <family val="3"/>
          </rPr>
          <t>Última movimentação no estoque em 08/2023 quantidade 15.</t>
        </r>
      </text>
    </comment>
    <comment ref="X299" authorId="0" shapeId="0" xr:uid="{C7A95EE5-8BC3-4B30-82AA-213105B02898}">
      <text>
        <r>
          <rPr>
            <sz val="10"/>
            <color indexed="81"/>
            <rFont val="Lucida Console"/>
            <family val="3"/>
          </rPr>
          <t>31.10.2005</t>
        </r>
      </text>
    </comment>
    <comment ref="AE299" authorId="0" shapeId="0" xr:uid="{9CDD44A5-4AAC-4F8D-83DF-7D7C50802A02}">
      <text>
        <r>
          <rPr>
            <sz val="10"/>
            <color indexed="81"/>
            <rFont val="Courier New"/>
            <family val="3"/>
          </rPr>
          <t>_x000D_
    DESCRIÇÃO DO CÁLCULO_x000D_
Código    : 88.740_x000D_
Corte     : _x000D_
-----------------------------_x000D_
Pendente  : _x000D_
22 / 03_2 :  (corte = 2)_x000D_
22 / 04_2 :  (corte = 2)_x000D_
22 / 05_2 :  (corte = 1)_x000D_
22 / 06_2 : _x000D_
22 / 07_2 :  (corte = 1)_x000D_
22 / 08_2 :  (corte = 2)_x000D_
22 / 09_2 :  (corte = 3)_x000D_
22 / 10_2 :  (corte = 5)_x000D_
22 / 11_2 : _x000D_
22 / 12_2 :  (corte = 3)_x000D_
23 / 01_2 : _x000D_
23 / 02_2 :  (corte = 1)_x000D_
23 / 03_2 :  (corte = 2)_x000D_
23 / 04_2 :  (corte = 63)_x000D_
23 / 05_2 : _x000D_
23 / 06_2 : _x000D_
23 / 07_2 : _x000D_
23 / 08_2 :  (corte = 10)_x000D_
_x000D_
    TOTAL : (  )_x000D_
  DIVISOR : 18_x000D_
    MÉDIA : ,00_x000D_
-----------------------------_x000D_
   Valores Desconsiderados_x000D_
-----------------------------_x000D_
22 / 03_2 : 2 (2)_x000D_
22 / 04_2 : 2 (2)_x000D_
22 / 05_2 : 1 (1)_x000D_
22 / 07_2 : 1 (1)_x000D_
22 / 08_2 : 2 (2)_x000D_
22 / 09_2 : 3 (3)_x000D_
22 / 10_2 : 5 (5)_x000D_
22 / 12_2 : 3 (3)_x000D_
23 / 02_2 : 1 (1)_x000D_
23 / 03_2 : 2 (2)_x000D_
23 / 04_2 : 63 (63)_x000D_
23 / 08_2 : 10 (10)_x000D_
_x000D_
  TOTAL   : ( 95 )</t>
        </r>
      </text>
    </comment>
    <comment ref="AH299" authorId="0" shapeId="0" xr:uid="{674B8C15-6F4E-4775-83D6-03D20A245A58}">
      <text>
        <r>
          <rPr>
            <sz val="10"/>
            <color indexed="81"/>
            <rFont val="Lucida Console"/>
            <family val="3"/>
          </rPr>
          <t>Última movimentação no estoque em 08/2023 quantidade 10.</t>
        </r>
      </text>
    </comment>
    <comment ref="X300" authorId="0" shapeId="0" xr:uid="{9B357527-D463-426B-9DEF-13D29E08A164}">
      <text>
        <r>
          <rPr>
            <sz val="10"/>
            <color indexed="81"/>
            <rFont val="Lucida Console"/>
            <family val="3"/>
          </rPr>
          <t>31.10.2005</t>
        </r>
      </text>
    </comment>
    <comment ref="AE300" authorId="0" shapeId="0" xr:uid="{C2D4E78F-3E20-4DD5-80B9-E9C229262ABA}">
      <text>
        <r>
          <rPr>
            <sz val="10"/>
            <color indexed="81"/>
            <rFont val="Courier New"/>
            <family val="3"/>
          </rPr>
          <t>_x000D_
    DESCRIÇÃO DO CÁLCULO_x000D_
Código    : 88.731_x000D_
Corte     : _x000D_
-----------------------------_x000D_
Pendente  : _x000D_
22 / 03_2 : _x000D_
22 / 04_2 : _x000D_
22 / 05_2 : _x000D_
22 / 06_2 : _x000D_
22 / 07_2 : _x000D_
22 / 08_2 : _x000D_
22 / 09_2 : _x000D_
22 / 10_2 : _x000D_
22 / 11_2 : _x000D_
22 / 12_2 : _x000D_
23 / 01_2 : _x000D_
23 / 02_2 :  (corte = 1)_x000D_
23 / 03_2 : _x000D_
23 / 04_2 : _x000D_
23 / 05_2 : _x000D_
23 / 06_2 : _x000D_
23 / 07_2 : _x000D_
23 / 08_2 : _x000D_
_x000D_
    TOTAL : (  )_x000D_
  DIVISOR : 18_x000D_
    MÉDIA : ,00_x000D_
-----------------------------_x000D_
   Valores Desconsiderados_x000D_
-----------------------------_x000D_
23 / 02_2 : 1 (1)_x000D_
_x000D_
  TOTAL   : ( 1 )</t>
        </r>
      </text>
    </comment>
    <comment ref="AH300" authorId="0" shapeId="0" xr:uid="{13342A08-D89F-45B4-A599-C06B6BE9362F}">
      <text>
        <r>
          <rPr>
            <sz val="10"/>
            <color indexed="81"/>
            <rFont val="Lucida Console"/>
            <family val="3"/>
          </rPr>
          <t>Última movimentação no estoque em 02/2023 quantidade 1.</t>
        </r>
      </text>
    </comment>
    <comment ref="X301" authorId="0" shapeId="0" xr:uid="{4C447145-1C27-4BD1-A108-50F3E6152747}">
      <text>
        <r>
          <rPr>
            <sz val="10"/>
            <color indexed="81"/>
            <rFont val="Lucida Console"/>
            <family val="3"/>
          </rPr>
          <t>31.10.2005</t>
        </r>
      </text>
    </comment>
    <comment ref="AE301" authorId="0" shapeId="0" xr:uid="{3FBF5743-FF11-428E-B9D4-F549276C6B73}">
      <text>
        <r>
          <rPr>
            <sz val="10"/>
            <color indexed="81"/>
            <rFont val="Courier New"/>
            <family val="3"/>
          </rPr>
          <t>_x000D_
    DESCRIÇÃO DO CÁLCULO_x000D_
Código    : 88.746_x000D_
Corte     : _x000D_
-----------------------------_x000D_
Pendente  : _x000D_
22 / 03_2 :  (corte = 2)_x000D_
22 / 04_2 : _x000D_
22 / 05_2 :  (corte = 1)_x000D_
22 / 06_2 :  (corte = 2)_x000D_
22 / 07_2 : _x000D_
22 / 08_2 :  (corte = 1)_x000D_
22 / 09_2 : _x000D_
22 / 10_2 : _x000D_
22 / 11_2 : _x000D_
22 / 12_2 : _x000D_
23 / 01_2 :  (corte = 2)_x000D_
23 / 02_2 :  (corte = 1)_x000D_
23 / 03_2 :  (corte = 1)_x000D_
23 / 04_2 :  (corte = 5)_x000D_
23 / 05_2 : _x000D_
23 / 06_2 : _x000D_
23 / 07_2 : _x000D_
23 / 08_2 : _x000D_
_x000D_
    TOTAL : (  )_x000D_
  DIVISOR : 18_x000D_
    MÉDIA : ,00_x000D_
-----------------------------_x000D_
   Valores Desconsiderados_x000D_
-----------------------------_x000D_
22 / 03_2 : 2 (2)_x000D_
22 / 05_2 : 1 (1)_x000D_
22 / 06_2 : 2 (2)_x000D_
22 / 08_2 : 1 (1)_x000D_
23 / 01_2 : 2 (2)_x000D_
23 / 02_2 : 1 (1)_x000D_
23 / 03_2 : 1 (1)_x000D_
23 / 04_2 : 5 (5)_x000D_
_x000D_
  TOTAL   : ( 15 )</t>
        </r>
      </text>
    </comment>
    <comment ref="AH301" authorId="0" shapeId="0" xr:uid="{4EDAC676-28D5-4078-A5E7-B5D5C5ABA4CD}">
      <text>
        <r>
          <rPr>
            <sz val="10"/>
            <color indexed="81"/>
            <rFont val="Lucida Console"/>
            <family val="3"/>
          </rPr>
          <t>Última movimentação no estoque em 04/2023 quantidade 5.</t>
        </r>
      </text>
    </comment>
    <comment ref="X302" authorId="0" shapeId="0" xr:uid="{4750A6C1-2E96-4C40-AE06-94E531EC3B43}">
      <text>
        <r>
          <rPr>
            <sz val="10"/>
            <color indexed="81"/>
            <rFont val="Lucida Console"/>
            <family val="3"/>
          </rPr>
          <t>31.10.2005</t>
        </r>
      </text>
    </comment>
    <comment ref="AE302" authorId="0" shapeId="0" xr:uid="{EC96F6D4-4159-4325-8B42-403A22D5FCAD}">
      <text>
        <r>
          <rPr>
            <sz val="10"/>
            <color indexed="81"/>
            <rFont val="Courier New"/>
            <family val="3"/>
          </rPr>
          <t>_x000D_
    DESCRIÇÃO DO CÁLCULO_x000D_
Código    : 88.747_x000D_
Corte     : _x000D_
-----------------------------_x000D_
Pendente  : _x000D_
22 / 03_2 : _x000D_
22 / 04_2 : _x000D_
22 / 05_2 :  (corte = 1)_x000D_
22 / 06_2 : _x000D_
22 / 07_2 : _x000D_
22 / 08_2 : _x000D_
22 / 09_2 :  (corte = 1)_x000D_
22 / 10_2 : _x000D_
22 / 11_2 : _x000D_
22 / 12_2 : _x000D_
23 / 01_2 : _x000D_
23 / 02_2 :  (corte = 1)_x000D_
23 / 03_2 :  (corte = 1)_x000D_
23 / 04_2 :  (corte = 3)_x000D_
23 / 05_2 : _x000D_
23 / 06_2 : _x000D_
23 / 07_2 : _x000D_
23 / 08_2 : _x000D_
_x000D_
    TOTAL : (  )_x000D_
  DIVISOR : 18_x000D_
    MÉDIA : ,00_x000D_
-----------------------------_x000D_
   Valores Desconsiderados_x000D_
-----------------------------_x000D_
22 / 05_2 : 1 (1)_x000D_
22 / 09_2 : 1 (1)_x000D_
23 / 02_2 : 1 (1)_x000D_
23 / 03_2 : 1 (1)_x000D_
23 / 04_2 : 3 (3)_x000D_
_x000D_
  TOTAL   : ( 7 )</t>
        </r>
      </text>
    </comment>
    <comment ref="AH302" authorId="0" shapeId="0" xr:uid="{DD4F2B33-FBA1-472E-A638-56283B90D717}">
      <text>
        <r>
          <rPr>
            <sz val="10"/>
            <color indexed="81"/>
            <rFont val="Lucida Console"/>
            <family val="3"/>
          </rPr>
          <t>Última movimentação no estoque em 04/2023 quantidade 3.</t>
        </r>
      </text>
    </comment>
    <comment ref="X303" authorId="0" shapeId="0" xr:uid="{5CAD90B8-3998-43D2-B392-0BB34489DF8B}">
      <text>
        <r>
          <rPr>
            <sz val="10"/>
            <color indexed="81"/>
            <rFont val="Lucida Console"/>
            <family val="3"/>
          </rPr>
          <t>31.10.2005</t>
        </r>
      </text>
    </comment>
    <comment ref="AE303" authorId="0" shapeId="0" xr:uid="{E815EAE1-8EA0-4315-B44E-0E94FDA4F859}">
      <text>
        <r>
          <rPr>
            <sz val="10"/>
            <color indexed="81"/>
            <rFont val="Courier New"/>
            <family val="3"/>
          </rPr>
          <t>_x000D_
    DESCRIÇÃO DO CÁLCULO_x000D_
Código    : 88.732_x000D_
Corte     : _x000D_
-----------------------------_x000D_
Pendente  : _x000D_
22 / 03_2 : _x000D_
22 / 04_2 : _x000D_
22 / 05_2 :  (corte = 2)_x000D_
22 / 06_2 :  (corte = 8)_x000D_
22 / 07_2 : _x000D_
22 / 08_2 : _x000D_
22 / 09_2 :  (corte = 4)_x000D_
22 / 10_2 :  (corte = 7)_x000D_
22 / 11_2 : _x000D_
22 / 12_2 :  (corte = 7)_x000D_
23 / 01_2 :  (corte = 6)_x000D_
23 / 02_2 :  (corte = 2)_x000D_
23 / 03_2 : _x000D_
23 / 04_2 :  (corte = 10)_x000D_
23 / 05_2 : _x000D_
23 / 06_2 : _x000D_
23 / 07_2 : _x000D_
23 / 08_2 : _x000D_
_x000D_
    TOTAL : (  )_x000D_
  DIVISOR : 18_x000D_
    MÉDIA : ,00_x000D_
-----------------------------_x000D_
   Valores Desconsiderados_x000D_
-----------------------------_x000D_
22 / 05_2 : 2 (2)_x000D_
22 / 06_2 : 8 (8)_x000D_
22 / 09_2 : 4 (4)_x000D_
22 / 10_2 : 7 (7)_x000D_
22 / 12_2 : 7 (7)_x000D_
23 / 01_2 : 6 (6)_x000D_
23 / 02_2 : 2 (2)_x000D_
23 / 04_2 : 10 (10)_x000D_
_x000D_
  TOTAL   : ( 46 )</t>
        </r>
      </text>
    </comment>
    <comment ref="AH303" authorId="0" shapeId="0" xr:uid="{5C8F89EA-9B84-4E79-9DA9-C9F58533B80F}">
      <text>
        <r>
          <rPr>
            <sz val="10"/>
            <color indexed="81"/>
            <rFont val="Lucida Console"/>
            <family val="3"/>
          </rPr>
          <t>Última movimentação no estoque em 04/2023 quantidade 10.</t>
        </r>
      </text>
    </comment>
    <comment ref="X304" authorId="0" shapeId="0" xr:uid="{F34B51E9-1139-4BBA-A6A7-79FAC3494D92}">
      <text>
        <r>
          <rPr>
            <sz val="10"/>
            <color indexed="81"/>
            <rFont val="Lucida Console"/>
            <family val="3"/>
          </rPr>
          <t>31.10.2005</t>
        </r>
      </text>
    </comment>
    <comment ref="AE304" authorId="0" shapeId="0" xr:uid="{4BA734E1-44C3-45CD-82B5-FE772D44DDA3}">
      <text>
        <r>
          <rPr>
            <sz val="10"/>
            <color indexed="81"/>
            <rFont val="Courier New"/>
            <family val="3"/>
          </rPr>
          <t>_x000D_
    DESCRIÇÃO DO CÁLCULO_x000D_
Código    : 88.733_x000D_
Corte     : _x000D_
-----------------------------_x000D_
Pendente  : 2_x000D_
22 / 03_2 :  (corte = 2)_x000D_
22 / 04_2 : _x000D_
22 / 05_2 : _x000D_
22 / 06_2 :  (corte = 6)_x000D_
22 / 07_2 : _x000D_
22 / 08_2 : _x000D_
22 / 09_2 :  (corte = 3)_x000D_
22 / 10_2 :  (corte = 3)_x000D_
22 / 11_2 : _x000D_
22 / 12_2 :  (corte = 5)_x000D_
23 / 01_2 :  (corte = 20)_x000D_
23 / 02_2 :  (corte = 7)_x000D_
23 / 03_2 :  (corte = 12)_x000D_
23 / 04_2 :  (corte = 9)_x000D_
23 / 05_2 : _x000D_
23 / 06_2 : _x000D_
23 / 07_2 : _x000D_
23 / 08_2 : _x000D_
_x000D_
    TOTAL : ( 2 )_x000D_
  DIVISOR : 18_x000D_
    MÉDIA : ,11_x000D_
-----------------------------_x000D_
   Valores Desconsiderados_x000D_
-----------------------------_x000D_
22 / 03_2 : 2 (2)_x000D_
22 / 06_2 : 6 (6)_x000D_
22 / 09_2 : 3 (3)_x000D_
22 / 10_2 : 3 (3)_x000D_
22 / 12_2 : 5 (5)_x000D_
23 / 01_2 : 20 (20)_x000D_
23 / 02_2 : 7 (7)_x000D_
23 / 03_2 : 12 (12)_x000D_
23 / 04_2 : 9 (9)_x000D_
_x000D_
  TOTAL   : ( 67 )</t>
        </r>
      </text>
    </comment>
    <comment ref="AH304" authorId="0" shapeId="0" xr:uid="{97F6B813-DEBE-489B-BA6A-C683C786B728}">
      <text>
        <r>
          <rPr>
            <sz val="10"/>
            <color indexed="81"/>
            <rFont val="Lucida Console"/>
            <family val="3"/>
          </rPr>
          <t>Última movimentação no estoque em 04/2023 quantidade 9.</t>
        </r>
      </text>
    </comment>
    <comment ref="X305" authorId="0" shapeId="0" xr:uid="{98C7B32B-8EEC-4525-B6C8-FF7240C35BDB}">
      <text>
        <r>
          <rPr>
            <sz val="10"/>
            <color indexed="81"/>
            <rFont val="Lucida Console"/>
            <family val="3"/>
          </rPr>
          <t>31.10.2005</t>
        </r>
      </text>
    </comment>
    <comment ref="AE305" authorId="0" shapeId="0" xr:uid="{D35DB597-B0F0-4ABA-B35E-BF25E7C2FF56}">
      <text>
        <r>
          <rPr>
            <sz val="10"/>
            <color indexed="81"/>
            <rFont val="Courier New"/>
            <family val="3"/>
          </rPr>
          <t>_x000D_
    DESCRIÇÃO DO CÁLCULO_x000D_
Código    : 88.734_x000D_
Corte     : _x000D_
-----------------------------_x000D_
Pendente  : _x000D_
22 / 03_2 : _x000D_
22 / 04_2 : _x000D_
22 / 05_2 : _x000D_
22 / 06_2 :  (corte = 1)_x000D_
22 / 07_2 : _x000D_
22 / 08_2 : _x000D_
22 / 09_2 : _x000D_
22 / 10_2 :  (corte = 3)_x000D_
22 / 11_2 :  (corte = 1)_x000D_
22 / 12_2 : _x000D_
23 / 01_2 :  (corte = 1)_x000D_
23 / 02_2 :  (corte = 3)_x000D_
23 / 03_2 : _x000D_
23 / 04_2 : _x000D_
23 / 05_2 : _x000D_
23 / 06_2 : _x000D_
23 / 07_2 : _x000D_
23 / 08_2 : _x000D_
_x000D_
    TOTAL : (  )_x000D_
  DIVISOR : 18_x000D_
    MÉDIA : ,00_x000D_
-----------------------------_x000D_
   Valores Desconsiderados_x000D_
-----------------------------_x000D_
22 / 06_2 : 1 (1)_x000D_
22 / 10_2 : 3 (3)_x000D_
22 / 11_2 : 1 (1)_x000D_
23 / 01_2 : 1 (1)_x000D_
23 / 02_2 : 3 (3)_x000D_
_x000D_
  TOTAL   : ( 9 )</t>
        </r>
      </text>
    </comment>
    <comment ref="AH305" authorId="0" shapeId="0" xr:uid="{D75F0F63-AB3C-4AF3-85F4-08BE5BF74C3A}">
      <text>
        <r>
          <rPr>
            <sz val="10"/>
            <color indexed="81"/>
            <rFont val="Lucida Console"/>
            <family val="3"/>
          </rPr>
          <t>Última movimentação no estoque em 02/2023 quantidade 3.</t>
        </r>
      </text>
    </comment>
    <comment ref="X306" authorId="0" shapeId="0" xr:uid="{B3399A8C-B265-489D-9414-9FA8C3B908B5}">
      <text>
        <r>
          <rPr>
            <sz val="10"/>
            <color indexed="81"/>
            <rFont val="Lucida Console"/>
            <family val="3"/>
          </rPr>
          <t>31.10.2005</t>
        </r>
      </text>
    </comment>
    <comment ref="AE306" authorId="0" shapeId="0" xr:uid="{3BE1B0AC-2F9A-438D-BC8A-C7A5715B0936}">
      <text>
        <r>
          <rPr>
            <sz val="10"/>
            <color indexed="81"/>
            <rFont val="Courier New"/>
            <family val="3"/>
          </rPr>
          <t>_x000D_
    DESCRIÇÃO DO CÁLCULO_x000D_
Código    : 88.735_x000D_
Corte     : _x000D_
-----------------------------_x000D_
Pendente  : _x000D_
22 / 03_2 : _x000D_
22 / 04_2 : _x000D_
22 / 05_2 : _x000D_
22 / 06_2 :  (corte = 2)_x000D_
22 / 07_2 : _x000D_
22 / 08_2 : _x000D_
22 / 09_2 : _x000D_
22 / 10_2 :  (corte = 3)_x000D_
22 / 11_2 :  (corte = 1)_x000D_
22 / 12_2 :  (corte = 3)_x000D_
23 / 01_2 :  (corte = 5)_x000D_
23 / 02_2 :  (corte = 1)_x000D_
23 / 03_2 : _x000D_
23 / 04_2 :  (corte = 5)_x000D_
23 / 05_2 : _x000D_
23 / 06_2 :  (corte = 5)_x000D_
23 / 07_2 : _x000D_
23 / 08_2 : _x000D_
_x000D_
    TOTAL : (  )_x000D_
  DIVISOR : 18_x000D_
    MÉDIA : ,00_x000D_
-----------------------------_x000D_
   Valores Desconsiderados_x000D_
-----------------------------_x000D_
22 / 06_2 : 2 (2)_x000D_
22 / 10_2 : 3 (3)_x000D_
22 / 11_2 : 1 (1)_x000D_
22 / 12_2 : 3 (3)_x000D_
23 / 01_2 : 5 (5)_x000D_
23 / 02_2 : 1 (1)_x000D_
23 / 04_2 : 5 (5)_x000D_
23 / 06_2 : 5 (5)_x000D_
_x000D_
  TOTAL   : ( 25 )</t>
        </r>
      </text>
    </comment>
    <comment ref="AH306" authorId="0" shapeId="0" xr:uid="{AC3FAB07-AC34-4EE1-AD44-496DAD139876}">
      <text>
        <r>
          <rPr>
            <sz val="10"/>
            <color indexed="81"/>
            <rFont val="Lucida Console"/>
            <family val="3"/>
          </rPr>
          <t>Última movimentação no estoque em 06/2023 quantidade 5.</t>
        </r>
      </text>
    </comment>
    <comment ref="X307" authorId="0" shapeId="0" xr:uid="{5D902322-92F1-4F27-98E0-EC0630016C54}">
      <text>
        <r>
          <rPr>
            <sz val="10"/>
            <color indexed="81"/>
            <rFont val="Lucida Console"/>
            <family val="3"/>
          </rPr>
          <t>31.10.2005</t>
        </r>
      </text>
    </comment>
    <comment ref="AE307" authorId="0" shapeId="0" xr:uid="{4513DC4E-8487-4BF2-8DAA-B590D1A9DABC}">
      <text>
        <r>
          <rPr>
            <sz val="10"/>
            <color indexed="81"/>
            <rFont val="Courier New"/>
            <family val="3"/>
          </rPr>
          <t>_x000D_
    DESCRIÇÃO DO CÁLCULO_x000D_
Código    : 88.744_x000D_
Corte     : _x000D_
-----------------------------_x000D_
Pendente  : _x000D_
22 / 03_2 : _x000D_
22 / 04_2 : _x000D_
22 / 05_2 :  (corte = 3)_x000D_
22 / 06_2 : _x000D_
22 / 07_2 : _x000D_
22 / 08_2 : _x000D_
22 / 09_2 : _x000D_
22 / 10_2 :  (corte = 4)_x000D_
22 / 11_2 :  (corte = 1)_x000D_
22 / 12_2 :  (corte = 3)_x000D_
23 / 01_2 :  (corte = 1)_x000D_
23 / 02_2 :  (corte = 3)_x000D_
23 / 03_2 :  (corte = 1)_x000D_
23 / 04_2 :  (corte = 5)_x000D_
23 / 05_2 : _x000D_
23 / 06_2 : _x000D_
23 / 07_2 : _x000D_
23 / 08_2 : _x000D_
_x000D_
    TOTAL : (  )_x000D_
  DIVISOR : 18_x000D_
    MÉDIA : ,00_x000D_
-----------------------------_x000D_
   Valores Desconsiderados_x000D_
-----------------------------_x000D_
22 / 05_2 : 3 (3)_x000D_
22 / 10_2 : 4 (4)_x000D_
22 / 11_2 : 1 (1)_x000D_
22 / 12_2 : 3 (3)_x000D_
23 / 01_2 : 1 (1)_x000D_
23 / 02_2 : 3 (3)_x000D_
23 / 03_2 : 1 (1)_x000D_
23 / 04_2 : 5 (5)_x000D_
_x000D_
  TOTAL   : ( 21 )</t>
        </r>
      </text>
    </comment>
    <comment ref="AH307" authorId="0" shapeId="0" xr:uid="{2C244677-815C-4300-AEDD-12B5820F6C5F}">
      <text>
        <r>
          <rPr>
            <sz val="10"/>
            <color indexed="81"/>
            <rFont val="Lucida Console"/>
            <family val="3"/>
          </rPr>
          <t>Última movimentação no estoque em 04/2023 quantidade 5.</t>
        </r>
      </text>
    </comment>
    <comment ref="X308" authorId="0" shapeId="0" xr:uid="{E5EF4633-022D-4FF2-8F58-B01C9FA9BE7D}">
      <text>
        <r>
          <rPr>
            <sz val="10"/>
            <color indexed="81"/>
            <rFont val="Lucida Console"/>
            <family val="3"/>
          </rPr>
          <t>31.10.2005</t>
        </r>
      </text>
    </comment>
    <comment ref="AE308" authorId="0" shapeId="0" xr:uid="{A80A0455-614D-4056-8343-F4A27618A363}">
      <text>
        <r>
          <rPr>
            <sz val="10"/>
            <color indexed="81"/>
            <rFont val="Courier New"/>
            <family val="3"/>
          </rPr>
          <t>_x000D_
    DESCRIÇÃO DO CÁLCULO_x000D_
Código    : 88.745_x000D_
Corte     : _x000D_
-----------------------------_x000D_
Pendente  : _x000D_
22 / 03_2 : _x000D_
22 / 04_2 : _x000D_
22 / 05_2 :  (corte = 6)_x000D_
22 / 06_2 :  (corte = 2)_x000D_
22 / 07_2 :  (corte = 2)_x000D_
22 / 08_2 : _x000D_
22 / 09_2 :  (corte = 3)_x000D_
22 / 10_2 :  (corte = 1)_x000D_
22 / 11_2 : _x000D_
22 / 12_2 :  (corte = 1)_x000D_
23 / 01_2 :  (corte = 4)_x000D_
23 / 02_2 :  (corte = 1)_x000D_
23 / 03_2 : _x000D_
23 / 04_2 :  (corte = 5)_x000D_
23 / 05_2 : _x000D_
23 / 06_2 : _x000D_
23 / 07_2 : _x000D_
23 / 08_2 : _x000D_
_x000D_
    TOTAL : (  )_x000D_
  DIVISOR : 18_x000D_
    MÉDIA : ,00_x000D_
-----------------------------_x000D_
   Valores Desconsiderados_x000D_
-----------------------------_x000D_
22 / 05_2 : 6 (6)_x000D_
22 / 06_2 : 2 (2)_x000D_
22 / 07_2 : 2 (2)_x000D_
22 / 09_2 : 3 (3)_x000D_
22 / 10_2 : 1 (1)_x000D_
22 / 12_2 : 1 (1)_x000D_
23 / 01_2 : 4 (4)_x000D_
23 / 02_2 : 1 (1)_x000D_
23 / 04_2 : 5 (5)_x000D_
_x000D_
  TOTAL   : ( 25 )</t>
        </r>
      </text>
    </comment>
    <comment ref="AH308" authorId="0" shapeId="0" xr:uid="{FB90292F-4CDD-446C-99C5-14FE33640FEC}">
      <text>
        <r>
          <rPr>
            <sz val="10"/>
            <color indexed="81"/>
            <rFont val="Lucida Console"/>
            <family val="3"/>
          </rPr>
          <t>Última movimentação no estoque em 04/2023 quantidade 5.</t>
        </r>
      </text>
    </comment>
    <comment ref="X309" authorId="0" shapeId="0" xr:uid="{ED7CC012-3434-4C2D-8D44-1BF8234A36ED}">
      <text>
        <r>
          <rPr>
            <sz val="10"/>
            <color indexed="81"/>
            <rFont val="Lucida Console"/>
            <family val="3"/>
          </rPr>
          <t>19.10.2007</t>
        </r>
      </text>
    </comment>
    <comment ref="AE309" authorId="0" shapeId="0" xr:uid="{6264438D-5EBA-4269-9A48-A7670B3721D8}">
      <text>
        <r>
          <rPr>
            <sz val="10"/>
            <color indexed="81"/>
            <rFont val="Courier New"/>
            <family val="3"/>
          </rPr>
          <t>_x000D_
    DESCRIÇÃO DO CÁLCULO_x000D_
Código    : 102.820_x000D_
Corte     : _x000D_
-----------------------------_x000D_
Pendente  : _x000D_
22 / 03_2 : _x000D_
22 / 04_2 : _x000D_
22 / 05_2 :  (corte = 1)_x000D_
22 / 06_2 :  (corte = 9)_x000D_
22 / 07_2 : _x000D_
22 / 08_2 : _x000D_
22 / 09_2 : _x000D_
22 / 10_2 : _x000D_
22 / 11_2 : _x000D_
22 / 12_2 :  (corte = 2)_x000D_
23 / 01_2 :  (corte = 3)_x000D_
23 / 02_2 : _x000D_
23 / 03_2 : _x000D_
23 / 04_2 : _x000D_
23 / 05_2 : _x000D_
23 / 06_2 : _x000D_
23 / 07_2 : _x000D_
23 / 08_2 : _x000D_
_x000D_
    TOTAL : (  )_x000D_
  DIVISOR : 18_x000D_
    MÉDIA : ,00_x000D_
-----------------------------_x000D_
   Valores Desconsiderados_x000D_
-----------------------------_x000D_
22 / 05_2 : 1 (1)_x000D_
22 / 06_2 : 9 (9)_x000D_
22 / 12_2 : 2 (2)_x000D_
23 / 01_2 : 3 (3)_x000D_
_x000D_
  TOTAL   : ( 15 )</t>
        </r>
      </text>
    </comment>
    <comment ref="AH309" authorId="0" shapeId="0" xr:uid="{01B4FF7B-2694-45A4-B472-B354F930CF0C}">
      <text>
        <r>
          <rPr>
            <sz val="10"/>
            <color indexed="81"/>
            <rFont val="Lucida Console"/>
            <family val="3"/>
          </rPr>
          <t>Última movimentação no estoque em 01/2023 quantidade 3.</t>
        </r>
      </text>
    </comment>
    <comment ref="X310" authorId="0" shapeId="0" xr:uid="{6F51DF42-4EA0-4100-9BD9-9A5AE6DE8587}">
      <text>
        <r>
          <rPr>
            <sz val="10"/>
            <color indexed="81"/>
            <rFont val="Lucida Console"/>
            <family val="3"/>
          </rPr>
          <t>19.10.2007</t>
        </r>
      </text>
    </comment>
    <comment ref="AE310" authorId="0" shapeId="0" xr:uid="{8DD25778-5F3D-451C-99C7-2AE203EAA0B5}">
      <text>
        <r>
          <rPr>
            <sz val="10"/>
            <color indexed="81"/>
            <rFont val="Courier New"/>
            <family val="3"/>
          </rPr>
          <t>_x000D_
    DESCRIÇÃO DO CÁLCULO_x000D_
Código    : 102.819_x000D_
Corte     : _x000D_
-----------------------------_x000D_
Pendente  : _x000D_
22 / 03_2 : _x000D_
22 / 04_2 : _x000D_
22 / 05_2 : _x000D_
22 / 06_2 : _x000D_
22 / 07_2 : _x000D_
22 / 08_2 :  (corte = 2)_x000D_
22 / 09_2 : _x000D_
22 / 10_2 : _x000D_
22 / 11_2 : _x000D_
22 / 12_2 : _x000D_
23 / 01_2 :  (corte = 4)_x000D_
23 / 02_2 : _x000D_
23 / 03_2 : _x000D_
23 / 04_2 : _x000D_
23 / 05_2 : _x000D_
23 / 06_2 :  (corte = 2)_x000D_
23 / 07_2 :  (corte = 3)_x000D_
23 / 08_2 : _x000D_
_x000D_
    TOTAL : (  )_x000D_
  DIVISOR : 18_x000D_
    MÉDIA : ,00_x000D_
-----------------------------_x000D_
   Valores Desconsiderados_x000D_
-----------------------------_x000D_
22 / 08_2 : 2 (2)_x000D_
23 / 01_2 : 4 (4)_x000D_
23 / 06_2 : 2 (2)_x000D_
23 / 07_2 : 3 (3)_x000D_
_x000D_
  TOTAL   : ( 11 )</t>
        </r>
      </text>
    </comment>
    <comment ref="AH310" authorId="0" shapeId="0" xr:uid="{34474AD2-758E-4C97-A2B1-389A44456845}">
      <text>
        <r>
          <rPr>
            <sz val="10"/>
            <color indexed="81"/>
            <rFont val="Lucida Console"/>
            <family val="3"/>
          </rPr>
          <t>Última movimentação no estoque em 07/2023 quantidade 3.</t>
        </r>
      </text>
    </comment>
    <comment ref="X311" authorId="0" shapeId="0" xr:uid="{C7D91674-C23C-4D08-AE01-782E4B035098}">
      <text>
        <r>
          <rPr>
            <sz val="10"/>
            <color indexed="81"/>
            <rFont val="Lucida Console"/>
            <family val="3"/>
          </rPr>
          <t>11.05.2009</t>
        </r>
      </text>
    </comment>
    <comment ref="AE311" authorId="0" shapeId="0" xr:uid="{F5D806E1-7010-4EBB-A3AF-B174443F67A0}">
      <text>
        <r>
          <rPr>
            <sz val="10"/>
            <color indexed="81"/>
            <rFont val="Courier New"/>
            <family val="3"/>
          </rPr>
          <t>_x000D_
    DESCRIÇÃO DO CÁLCULO_x000D_
Código    : 110.888_x000D_
Corte     : _x000D_
-----------------------------_x000D_
Pendente  : _x000D_
22 / 03_2 : _x000D_
22 / 04_2 : _x000D_
22 / 05_2 :  (corte = 2)_x000D_
22 / 06_2 : _x000D_
22 / 07_2 : _x000D_
22 / 08_2 : _x000D_
22 / 09_2 : _x000D_
22 / 10_2 : _x000D_
22 / 11_2 : _x000D_
22 / 12_2 : _x000D_
23 / 01_2 :  (corte = 2)_x000D_
23 / 02_2 : _x000D_
23 / 03_2 : _x000D_
23 / 04_2 :  (corte = 1)_x000D_
23 / 05_2 : _x000D_
23 / 06_2 : _x000D_
23 / 07_2 : _x000D_
23 / 08_2 : _x000D_
_x000D_
    TOTAL : (  )_x000D_
  DIVISOR : 18_x000D_
    MÉDIA : ,00_x000D_
-----------------------------_x000D_
   Valores Desconsiderados_x000D_
-----------------------------_x000D_
22 / 05_2 : 2 (2)_x000D_
23 / 01_2 : 2 (2)_x000D_
23 / 04_2 : 1 (1)_x000D_
_x000D_
  TOTAL   : ( 5 )</t>
        </r>
      </text>
    </comment>
    <comment ref="AH311" authorId="0" shapeId="0" xr:uid="{208B768B-A1E1-4D9E-A30D-995AF59360B5}">
      <text>
        <r>
          <rPr>
            <sz val="10"/>
            <color indexed="81"/>
            <rFont val="Lucida Console"/>
            <family val="3"/>
          </rPr>
          <t>Última movimentação no estoque em 04/2023 quantidade 1.</t>
        </r>
      </text>
    </comment>
    <comment ref="X312" authorId="0" shapeId="0" xr:uid="{C0D21461-0900-4C5B-965E-0B883A1C550A}">
      <text>
        <r>
          <rPr>
            <sz val="10"/>
            <color indexed="81"/>
            <rFont val="Lucida Console"/>
            <family val="3"/>
          </rPr>
          <t>11.02.2015</t>
        </r>
      </text>
    </comment>
    <comment ref="AE312" authorId="0" shapeId="0" xr:uid="{EF6F73E1-B8A2-422B-BD6D-9C76A500B78E}">
      <text>
        <r>
          <rPr>
            <sz val="10"/>
            <color indexed="81"/>
            <rFont val="Courier New"/>
            <family val="3"/>
          </rPr>
          <t>_x000D_
    DESCRIÇÃO DO CÁLCULO_x000D_
Código    : 129.962_x000D_
Corte     : _x000D_
-----------------------------_x000D_
Pendente  : _x000D_
22 / 03_2 : _x000D_
22 / 04_2 : _x000D_
22 / 05_2 : _x000D_
22 / 06_2 : _x000D_
22 / 07_2 : _x000D_
22 / 08_2 : _x000D_
22 / 09_2 : _x000D_
22 / 10_2 : _x000D_
22 / 11_2 : _x000D_
22 / 12_2 :  (corte = 1)_x000D_
23 / 01_2 :  (corte = 2)_x000D_
23 / 02_2 : _x000D_
23 / 03_2 : _x000D_
23 / 04_2 : _x000D_
23 / 05_2 : _x000D_
23 / 06_2 : _x000D_
23 / 07_2 : _x000D_
23 / 08_2 : _x000D_
_x000D_
    TOTAL : (  )_x000D_
  DIVISOR : 18_x000D_
    MÉDIA : ,00_x000D_
-----------------------------_x000D_
   Valores Desconsiderados_x000D_
-----------------------------_x000D_
22 / 12_2 : 1 (1)_x000D_
23 / 01_2 : 2 (2)_x000D_
_x000D_
  TOTAL   : ( 3 )</t>
        </r>
      </text>
    </comment>
    <comment ref="AH312" authorId="0" shapeId="0" xr:uid="{089C3DB1-1196-4918-832F-DE1F3E83460C}">
      <text>
        <r>
          <rPr>
            <sz val="10"/>
            <color indexed="81"/>
            <rFont val="Lucida Console"/>
            <family val="3"/>
          </rPr>
          <t>Última movimentação no estoque em 01/2023 quantidade 2.</t>
        </r>
      </text>
    </comment>
    <comment ref="X313" authorId="0" shapeId="0" xr:uid="{18EEB434-218E-4C52-92F9-5EE660403C61}">
      <text>
        <r>
          <rPr>
            <sz val="10"/>
            <color indexed="81"/>
            <rFont val="Lucida Console"/>
            <family val="3"/>
          </rPr>
          <t>11.02.2015</t>
        </r>
      </text>
    </comment>
    <comment ref="AE313" authorId="0" shapeId="0" xr:uid="{229FABF3-838B-429C-9B53-633AD5C2FF03}">
      <text>
        <r>
          <rPr>
            <sz val="10"/>
            <color indexed="81"/>
            <rFont val="Courier New"/>
            <family val="3"/>
          </rPr>
          <t>_x000D_
    DESCRIÇÃO DO CÁLCULO_x000D_
Código    : 129.961_x000D_
Corte     : _x000D_
-----------------------------_x000D_
Pendente  : _x000D_
22 / 03_2 : _x000D_
22 / 04_2 : _x000D_
22 / 05_2 :  (corte = 1)_x000D_
22 / 06_2 : _x000D_
22 / 07_2 : _x000D_
22 / 08_2 :  (corte = 1)_x000D_
22 / 09_2 : _x000D_
22 / 10_2 : _x000D_
22 / 11_2 : _x000D_
22 / 12_2 : _x000D_
23 / 01_2 : _x000D_
23 / 02_2 : _x000D_
23 / 03_2 : _x000D_
23 / 04_2 : _x000D_
23 / 05_2 : _x000D_
23 / 06_2 : _x000D_
23 / 07_2 : _x000D_
23 / 08_2 :  (corte = 1)_x000D_
_x000D_
    TOTAL : (  )_x000D_
  DIVISOR : 18_x000D_
    MÉDIA : ,00_x000D_
-----------------------------_x000D_
   Valores Desconsiderados_x000D_
-----------------------------_x000D_
22 / 05_2 : 1 (1)_x000D_
22 / 08_2 : 1 (1)_x000D_
23 / 08_2 : 1 (1)_x000D_
_x000D_
  TOTAL   : ( 3 )</t>
        </r>
      </text>
    </comment>
    <comment ref="AH313" authorId="0" shapeId="0" xr:uid="{4A67851F-F9A6-4A14-A50A-791DEB7ACD56}">
      <text>
        <r>
          <rPr>
            <sz val="10"/>
            <color indexed="81"/>
            <rFont val="Lucida Console"/>
            <family val="3"/>
          </rPr>
          <t>Última movimentação no estoque em 08/2023 quantidade 1.</t>
        </r>
      </text>
    </comment>
    <comment ref="X314" authorId="0" shapeId="0" xr:uid="{0E73BA50-0546-42F6-B084-263E0CF397DF}">
      <text>
        <r>
          <rPr>
            <sz val="10"/>
            <color indexed="81"/>
            <rFont val="Lucida Console"/>
            <family val="3"/>
          </rPr>
          <t>05.09.2007</t>
        </r>
      </text>
    </comment>
    <comment ref="AE314" authorId="0" shapeId="0" xr:uid="{91FA1002-A66E-4E37-B41A-45714E10E47B}">
      <text>
        <r>
          <rPr>
            <sz val="10"/>
            <color indexed="81"/>
            <rFont val="Courier New"/>
            <family val="3"/>
          </rPr>
          <t>_x000D_
    DESCRIÇÃO DO CÁLCULO_x000D_
Código    : 101.891_x000D_
Corte     : _x000D_
-----------------------------_x000D_
Pendente  : _x000D_
22 / 03_2 : _x000D_
22 / 04_2 : _x000D_
22 / 05_2 : _x000D_
22 / 06_2 :  (corte = 8)_x000D_
22 / 07_2 : _x000D_
22 / 08_2 : _x000D_
22 / 09_2 : _x000D_
22 / 10_2 : _x000D_
22 / 11_2 : _x000D_
22 / 12_2 :  (corte = 16)_x000D_
23 / 01_2 : _x000D_
23 / 02_2 : _x000D_
23 / 03_2 : _x000D_
23 / 04_2 :  (corte = 10)_x000D_
23 / 05_2 : _x000D_
23 / 06_2 : _x000D_
23 / 07_2 : _x000D_
23 / 08_2 : _x000D_
_x000D_
    TOTAL : (  )_x000D_
  DIVISOR : 18_x000D_
    MÉDIA : ,00_x000D_
-----------------------------_x000D_
   Valores Desconsiderados_x000D_
-----------------------------_x000D_
22 / 06_2 : 8 (8)_x000D_
22 / 12_2 : 16 (16)_x000D_
23 / 04_2 : 10 (10)_x000D_
_x000D_
  TOTAL   : ( 34 )</t>
        </r>
      </text>
    </comment>
    <comment ref="AH314" authorId="0" shapeId="0" xr:uid="{82B8E5E7-8C4F-4EC1-B59E-9C5BEAC3D735}">
      <text>
        <r>
          <rPr>
            <sz val="10"/>
            <color indexed="81"/>
            <rFont val="Lucida Console"/>
            <family val="3"/>
          </rPr>
          <t>Última movimentação no estoque em 04/2023 quantidade 10.</t>
        </r>
      </text>
    </comment>
    <comment ref="X315" authorId="0" shapeId="0" xr:uid="{AFC77B7F-3550-4822-8FCE-30CFFDB7003E}">
      <text>
        <r>
          <rPr>
            <sz val="10"/>
            <color indexed="81"/>
            <rFont val="Lucida Console"/>
            <family val="3"/>
          </rPr>
          <t>01.01.1901</t>
        </r>
      </text>
    </comment>
    <comment ref="AE315" authorId="0" shapeId="0" xr:uid="{EFD50828-DA11-43C9-B9EC-1248CB5F8A48}">
      <text>
        <r>
          <rPr>
            <sz val="10"/>
            <color indexed="81"/>
            <rFont val="Courier New"/>
            <family val="3"/>
          </rPr>
          <t>_x000D_
    DESCRIÇÃO DO CÁLCULO_x000D_
Código    : 13.197_x000D_
Corte     : _x000D_
-----------------------------_x000D_
Pendente  : _x000D_
22 / 03_2 : _x000D_
22 / 04_2 : _x000D_
22 / 05_2 : _x000D_
22 / 06_2 :  (corte = 10)_x000D_
22 / 07_2 :  (corte = 24)_x000D_
22 / 08_2 : _x000D_
22 / 09_2 : _x000D_
22 / 10_2 : _x000D_
22 / 11_2 : _x000D_
22 / 12_2 : _x000D_
23 / 01_2 : _x000D_
23 / 02_2 : _x000D_
23 / 03_2 :  (corte = 55)_x000D_
23 / 04_2 :  (corte = 48)_x000D_
23 / 05_2 : _x000D_
23 / 06_2 : _x000D_
23 / 07_2 : _x000D_
23 / 08_2 : _x000D_
_x000D_
    TOTAL : (  )_x000D_
  DIVISOR : 18_x000D_
    MÉDIA : ,00_x000D_
-----------------------------_x000D_
   Valores Desconsiderados_x000D_
-----------------------------_x000D_
22 / 06_2 : 10 (10)_x000D_
22 / 07_2 : 24 (24)_x000D_
23 / 03_2 : 55 (55)_x000D_
23 / 04_2 : 48 (48)_x000D_
_x000D_
  TOTAL   : ( 137 )</t>
        </r>
      </text>
    </comment>
    <comment ref="AH315" authorId="0" shapeId="0" xr:uid="{43439B08-5059-4F73-8645-BE1D06141956}">
      <text>
        <r>
          <rPr>
            <sz val="10"/>
            <color indexed="81"/>
            <rFont val="Lucida Console"/>
            <family val="3"/>
          </rPr>
          <t>Última movimentação no estoque em 04/2023 quantidade 48.</t>
        </r>
      </text>
    </comment>
    <comment ref="X316" authorId="0" shapeId="0" xr:uid="{2218AA76-F3DE-44B1-A7B1-6747FB119FE0}">
      <text>
        <r>
          <rPr>
            <sz val="10"/>
            <color indexed="81"/>
            <rFont val="Lucida Console"/>
            <family val="3"/>
          </rPr>
          <t>01.01.1901</t>
        </r>
      </text>
    </comment>
    <comment ref="AE316" authorId="0" shapeId="0" xr:uid="{A04C7932-CC3A-41F1-ACFB-90BABD7A034B}">
      <text>
        <r>
          <rPr>
            <sz val="10"/>
            <color indexed="81"/>
            <rFont val="Courier New"/>
            <family val="3"/>
          </rPr>
          <t>_x000D_
    DESCRIÇÃO DO CÁLCULO_x000D_
Código    : 13.199_x000D_
Corte     : _x000D_
-----------------------------_x000D_
Pendente  : _x000D_
22 / 03_2 : _x000D_
22 / 04_2 : _x000D_
22 / 05_2 : _x000D_
22 / 06_2 : _x000D_
22 / 07_2 :  (corte = 32)_x000D_
22 / 08_2 : _x000D_
22 / 09_2 :  (corte = 4)_x000D_
22 / 10_2 : _x000D_
22 / 11_2 : _x000D_
22 / 12_2 : _x000D_
23 / 01_2 : _x000D_
23 / 02_2 :  (corte = 50)_x000D_
23 / 03_2 : _x000D_
23 / 04_2 : _x000D_
23 / 05_2 :  (corte = 70)_x000D_
23 / 06_2 : _x000D_
23 / 07_2 : _x000D_
23 / 08_2 : _x000D_
_x000D_
    TOTAL : (  )_x000D_
  DIVISOR : 18_x000D_
    MÉDIA : ,00_x000D_
-----------------------------_x000D_
   Valores Desconsiderados_x000D_
-----------------------------_x000D_
22 / 07_2 : 32 (32)_x000D_
22 / 09_2 : 4 (4)_x000D_
23 / 02_2 : 50 (50)_x000D_
23 / 05_2 : 70 (70)_x000D_
_x000D_
  TOTAL   : ( 156 )</t>
        </r>
      </text>
    </comment>
    <comment ref="AH316" authorId="0" shapeId="0" xr:uid="{CB296B1E-F852-4455-9B9D-0411BA3BA6EF}">
      <text>
        <r>
          <rPr>
            <sz val="10"/>
            <color indexed="81"/>
            <rFont val="Lucida Console"/>
            <family val="3"/>
          </rPr>
          <t>Última movimentação no estoque em 05/2023 quantidade 70.</t>
        </r>
      </text>
    </comment>
    <comment ref="X317" authorId="0" shapeId="0" xr:uid="{525A2DCE-5F7E-4CCA-BAC1-BB00A2CC9143}">
      <text>
        <r>
          <rPr>
            <sz val="10"/>
            <color indexed="81"/>
            <rFont val="Lucida Console"/>
            <family val="3"/>
          </rPr>
          <t>22.02.2019</t>
        </r>
      </text>
    </comment>
    <comment ref="AE317" authorId="0" shapeId="0" xr:uid="{F191D939-A5CE-4B80-912F-999347098181}">
      <text>
        <r>
          <rPr>
            <sz val="10"/>
            <color indexed="81"/>
            <rFont val="Courier New"/>
            <family val="3"/>
          </rPr>
          <t>_x000D_
    DESCRIÇÃO DO CÁLCULO_x000D_
Código    : 136.553_x000D_
Corte     : _x000D_
-----------------------------_x000D_
Pendente  : 200_x000D_
22 / 03_2 : _x000D_
22 / 04_2 : _x000D_
22 / 05_2 :  (corte = 150)_x000D_
22 / 06_2 :  (corte = 400)_x000D_
22 / 07_2 :  (corte = 210)_x000D_
22 / 08_2 :  (corte = 295)_x000D_
22 / 09_2 :  (corte = 580)_x000D_
22 / 10_2 :  (corte = 440)_x000D_
22 / 11_2 :  (corte = 100)_x000D_
22 / 12_2 :  (corte = 90)_x000D_
23 / 01_2 :  (corte = 320)_x000D_
23 / 02_2 :  (corte = 105)_x000D_
23 / 03_2 :  (corte = 504)_x000D_
23 / 04_2 :  (corte = 330)_x000D_
23 / 05_2 :  (corte = 48)_x000D_
23 / 06_2 : _x000D_
23 / 07_2 : _x000D_
23 / 08_2 : _x000D_
_x000D_
    TOTAL : ( 200 )_x000D_
  DIVISOR : 18_x000D_
    MÉDIA : 11,11_x000D_
-----------------------------_x000D_
   Valores Desconsiderados_x000D_
-----------------------------_x000D_
22 / 05_2 : 150 (150)_x000D_
22 / 06_2 : 400 (400)_x000D_
22 / 07_2 : 210 (210)_x000D_
22 / 08_2 : 295 (295)_x000D_
22 / 09_2 : 580 (580)_x000D_
22 / 10_2 : 440 (440)_x000D_
22 / 11_2 : 100 (100)_x000D_
22 / 12_2 : 90 (90)_x000D_
23 / 01_2 : 320 (320)_x000D_
23 / 02_2 : 105 (105)_x000D_
23 / 03_2 : 504 (504)_x000D_
23 / 04_2 : 330 (330)_x000D_
23 / 05_2 : 48 (48)_x000D_
_x000D_
  TOTAL   : ( 3.572 )</t>
        </r>
      </text>
    </comment>
    <comment ref="AH317" authorId="0" shapeId="0" xr:uid="{FE3C7953-5EFA-4927-96B4-20A7C027E1A3}">
      <text>
        <r>
          <rPr>
            <sz val="10"/>
            <color indexed="81"/>
            <rFont val="Lucida Console"/>
            <family val="3"/>
          </rPr>
          <t>Última movimentação no estoque em 05/2023 quantidade 48.</t>
        </r>
      </text>
    </comment>
    <comment ref="X318" authorId="0" shapeId="0" xr:uid="{A43EF58C-6396-4926-9DC8-0DB2713C3023}">
      <text>
        <r>
          <rPr>
            <sz val="10"/>
            <color indexed="81"/>
            <rFont val="Lucida Console"/>
            <family val="3"/>
          </rPr>
          <t>22.02.2019</t>
        </r>
      </text>
    </comment>
    <comment ref="AE318" authorId="0" shapeId="0" xr:uid="{D9DC23E6-9DF0-481E-9A9C-2C58B63872F0}">
      <text>
        <r>
          <rPr>
            <sz val="10"/>
            <color indexed="81"/>
            <rFont val="Courier New"/>
            <family val="3"/>
          </rPr>
          <t>_x000D_
    DESCRIÇÃO DO CÁLCULO_x000D_
Código    : 136.556_x000D_
Corte     : _x000D_
-----------------------------_x000D_
Pendente  : 97_x000D_
22 / 03_2 :  (corte = 163)_x000D_
22 / 04_2 :  (corte = 43)_x000D_
22 / 05_2 :  (corte = 81)_x000D_
22 / 06_2 :  (corte = 464)_x000D_
22 / 07_2 :  (corte = 19)_x000D_
22 / 08_2 :  (corte = 133)_x000D_
22 / 09_2 :  (corte = 66)_x000D_
22 / 10_2 :  (corte = 105)_x000D_
22 / 11_2 :  (corte = 48)_x000D_
22 / 12_2 :  (corte = 12)_x000D_
23 / 01_2 :  (corte = 139)_x000D_
23 / 02_2 :  (corte = 112)_x000D_
23 / 03_2 :  (corte = 134)_x000D_
23 / 04_2 :  (corte = 144)_x000D_
23 / 05_2 : _x000D_
23 / 06_2 : _x000D_
23 / 07_2 : _x000D_
23 / 08_2 : _x000D_
_x000D_
    TOTAL : ( 97 )_x000D_
  DIVISOR : 18_x000D_
    MÉDIA : 5,39_x000D_
-----------------------------_x000D_
   Valores Desconsiderados_x000D_
-----------------------------_x000D_
22 / 03_2 : 163 (163)_x000D_
22 / 04_2 : 43 (43)_x000D_
22 / 05_2 : 81 (81)_x000D_
22 / 06_2 : 464 (464)_x000D_
22 / 07_2 : 19 (19)_x000D_
22 / 08_2 : 133 (133)_x000D_
22 / 09_2 : 66 (66)_x000D_
22 / 10_2 : 105 (105)_x000D_
22 / 11_2 : 48 (48)_x000D_
22 / 12_2 : 12 (12)_x000D_
23 / 01_2 : 139 (139)_x000D_
23 / 02_2 : 112 (112)_x000D_
23 / 03_2 : 134 (134)_x000D_
23 / 04_2 : 144 (144)_x000D_
_x000D_
  TOTAL   : ( 1.663 )</t>
        </r>
      </text>
    </comment>
    <comment ref="AH318" authorId="0" shapeId="0" xr:uid="{888DF8C6-67E6-422D-9F78-F473EEA80220}">
      <text>
        <r>
          <rPr>
            <sz val="10"/>
            <color indexed="81"/>
            <rFont val="Lucida Console"/>
            <family val="3"/>
          </rPr>
          <t>Última movimentação no estoque em 04/2023 quantidade 144.</t>
        </r>
      </text>
    </comment>
    <comment ref="X319" authorId="0" shapeId="0" xr:uid="{8007DEDB-F224-4641-93B8-DBCDA6D9CD76}">
      <text>
        <r>
          <rPr>
            <sz val="10"/>
            <color indexed="81"/>
            <rFont val="Lucida Console"/>
            <family val="3"/>
          </rPr>
          <t>01.01.1901</t>
        </r>
      </text>
    </comment>
    <comment ref="AE319" authorId="0" shapeId="0" xr:uid="{03FF8081-4826-44C7-A281-1AED72E1A974}">
      <text>
        <r>
          <rPr>
            <sz val="10"/>
            <color indexed="81"/>
            <rFont val="Courier New"/>
            <family val="3"/>
          </rPr>
          <t>_x000D_
    DESCRIÇÃO DO CÁLCULO_x000D_
Código    : 17.132_x000D_
Corte     : _x000D_
-----------------------------_x000D_
Pendente  : _x000D_
22 / 03_2 :  (corte = 40)_x000D_
22 / 04_2 :  (corte = 31)_x000D_
22 / 05_2 :  (corte = 39)_x000D_
22 / 06_2 :  (corte = 55)_x000D_
22 / 07_2 :  (corte = 111)_x000D_
22 / 08_2 :  (corte = 34)_x000D_
22 / 09_2 :  (corte = 46)_x000D_
22 / 10_2 :  (corte = 30)_x000D_
22 / 11_2 :  (corte = 56)_x000D_
22 / 12_2 :  (corte = 35)_x000D_
23 / 01_2 :  (corte = 27)_x000D_
23 / 02_2 :  (corte = 35)_x000D_
23 / 03_2 :  (corte = 519)_x000D_
23 / 04_2 :  (corte = 46)_x000D_
23 / 05_2 :  (corte = 42)_x000D_
23 / 06_2 :  (corte = 65)_x000D_
23 / 07_2 :  (corte = 45)_x000D_
23 / 08_2 :  (corte = 50)_x000D_
_x000D_
    TOTAL : (  )_x000D_
  DIVISOR : 18_x000D_
    MÉDIA : ,00_x000D_
-----------------------------_x000D_
   Valores Desconsiderados_x000D_
-----------------------------_x000D_
22 / 03_2 : 40 (40)_x000D_
22 / 04_2 : 31 (31)_x000D_
22 / 05_2 : 39 (39)_x000D_
22 / 06_2 : 55 (55)_x000D_
22 / 07_2 : 111 (111)_x000D_
22 / 08_2 : 34 (34)_x000D_
22 / 09_2 : 46 (46)_x000D_
22 / 10_2 : 30 (30)_x000D_
22 / 11_2 : 56 (56)_x000D_
22 / 12_2 : 35 (35)_x000D_
23 / 01_2 : 27 (27)_x000D_
23 / 02_2 : 35 (35)_x000D_
23 / 03_2 : 519 (519)_x000D_
23 / 04_2 : 46 (46)_x000D_
23 / 05_2 : 42 (42)_x000D_
23 / 06_2 : 65 (65)_x000D_
23 / 07_2 : 45 (45)_x000D_
23 / 08_2 : 50 (50)_x000D_
_x000D_
  TOTAL   : ( 1.306 )</t>
        </r>
      </text>
    </comment>
    <comment ref="AH319" authorId="0" shapeId="0" xr:uid="{C316AD19-A67D-462B-8B5F-C2A3FC866591}">
      <text>
        <r>
          <rPr>
            <sz val="10"/>
            <color indexed="81"/>
            <rFont val="Lucida Console"/>
            <family val="3"/>
          </rPr>
          <t>Última movimentação no estoque em 08/2023 quantidade 50.</t>
        </r>
      </text>
    </comment>
    <comment ref="X320" authorId="0" shapeId="0" xr:uid="{916F329E-425B-4110-A6CC-B4EADA82E1C4}">
      <text>
        <r>
          <rPr>
            <sz val="10"/>
            <color indexed="81"/>
            <rFont val="Lucida Console"/>
            <family val="3"/>
          </rPr>
          <t>10.11.2008</t>
        </r>
      </text>
    </comment>
    <comment ref="AE320" authorId="0" shapeId="0" xr:uid="{A8382AD8-2EE7-4133-A4FB-E2A4EAC8DD06}">
      <text>
        <r>
          <rPr>
            <sz val="10"/>
            <color indexed="81"/>
            <rFont val="Courier New"/>
            <family val="3"/>
          </rPr>
          <t>_x000D_
    DESCRIÇÃO DO CÁLCULO_x000D_
Código    : 108.711_x000D_
Corte     : _x000D_
-----------------------------_x000D_
Pendente  : _x000D_
22 / 03_2 : _x000D_
22 / 04_2 : _x000D_
22 / 05_2 :  (corte = 5)_x000D_
22 / 06_2 : _x000D_
22 / 07_2 : _x000D_
22 / 08_2 : _x000D_
22 / 09_2 :  (corte = 6)_x000D_
22 / 10_2 : _x000D_
22 / 11_2 :  (corte = 1)_x000D_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05_2 : 5 (5)_x000D_
22 / 09_2 : 6 (6)_x000D_
22 / 11_2 : 1 (1)_x000D_
_x000D_
  TOTAL   : ( 12 )</t>
        </r>
      </text>
    </comment>
    <comment ref="AH320" authorId="0" shapeId="0" xr:uid="{1C676918-37CB-46F9-B2C1-C4F0722880F0}">
      <text>
        <r>
          <rPr>
            <sz val="10"/>
            <color indexed="81"/>
            <rFont val="Lucida Console"/>
            <family val="3"/>
          </rPr>
          <t>Última movimentação no estoque em 11/2022 quantidade 1.</t>
        </r>
      </text>
    </comment>
    <comment ref="X321" authorId="0" shapeId="0" xr:uid="{57FD608D-72C9-4E71-9C53-F5F2E81AA3DD}">
      <text>
        <r>
          <rPr>
            <sz val="10"/>
            <color indexed="81"/>
            <rFont val="Lucida Console"/>
            <family val="3"/>
          </rPr>
          <t>16.10.2007</t>
        </r>
      </text>
    </comment>
    <comment ref="AE321" authorId="0" shapeId="0" xr:uid="{472FF407-00EE-4B7B-BEE2-9FB93274256D}">
      <text>
        <r>
          <rPr>
            <sz val="10"/>
            <color indexed="81"/>
            <rFont val="Courier New"/>
            <family val="3"/>
          </rPr>
          <t>_x000D_
    DESCRIÇÃO DO CÁLCULO_x000D_
Código    : 102.723_x000D_
Corte     : _x000D_
-----------------------------_x000D_
Pendente  : _x000D_
22 / 03_2 :  (corte = 20)_x000D_
22 / 04_2 : _x000D_
22 / 05_2 :  (corte = 60)_x000D_
22 / 06_2 : _x000D_
22 / 07_2 :  (corte = 25)_x000D_
22 / 08_2 : _x000D_
22 / 09_2 :  (corte = 15)_x000D_
22 / 10_2 :  (corte = 27)_x000D_
22 / 11_2 :  (corte = 29)_x000D_
22 / 12_2 : _x000D_
23 / 01_2 : _x000D_
23 / 02_2 :  (corte = 15)_x000D_
23 / 03_2 : _x000D_
23 / 04_2 : _x000D_
23 / 05_2 : _x000D_
23 / 06_2 :  (corte = 20)_x000D_
23 / 07_2 :  (corte = 20)_x000D_
23 / 08_2 : _x000D_
_x000D_
    TOTAL : (  )_x000D_
  DIVISOR : 18_x000D_
    MÉDIA : ,00_x000D_
-----------------------------_x000D_
   Valores Desconsiderados_x000D_
-----------------------------_x000D_
22 / 03_2 : 20 (20)_x000D_
22 / 05_2 : 60 (60)_x000D_
22 / 07_2 : 25 (25)_x000D_
22 / 09_2 : 15 (15)_x000D_
22 / 10_2 : 27 (27)_x000D_
22 / 11_2 : 29 (29)_x000D_
23 / 02_2 : 15 (15)_x000D_
23 / 06_2 : 20 (20)_x000D_
23 / 07_2 : 20 (20)_x000D_
_x000D_
  TOTAL   : ( 231 )</t>
        </r>
      </text>
    </comment>
    <comment ref="AH321" authorId="0" shapeId="0" xr:uid="{4F08A18A-394C-46D0-8256-656B4E1707A7}">
      <text>
        <r>
          <rPr>
            <sz val="10"/>
            <color indexed="81"/>
            <rFont val="Lucida Console"/>
            <family val="3"/>
          </rPr>
          <t>Última movimentação no estoque em 07/2023 quantidade 20.</t>
        </r>
      </text>
    </comment>
    <comment ref="X322" authorId="0" shapeId="0" xr:uid="{9F73B35E-9CD1-48E9-ADA1-8F29C8E283D0}">
      <text>
        <r>
          <rPr>
            <sz val="10"/>
            <color indexed="81"/>
            <rFont val="Lucida Console"/>
            <family val="3"/>
          </rPr>
          <t>16.10.2007</t>
        </r>
      </text>
    </comment>
    <comment ref="AE322" authorId="0" shapeId="0" xr:uid="{37E176AA-707C-479A-913F-13289DEA655B}">
      <text>
        <r>
          <rPr>
            <sz val="10"/>
            <color indexed="81"/>
            <rFont val="Courier New"/>
            <family val="3"/>
          </rPr>
          <t>_x000D_
    DESCRIÇÃO DO CÁLCULO_x000D_
Código    : 102.690_x000D_
Corte     : _x000D_
-----------------------------_x000D_
Pendente  : 7_x000D_
22 / 03_2 : _x000D_
22 / 04_2 : _x000D_
22 / 05_2 :  (corte = 30)_x000D_
22 / 06_2 : _x000D_
22 / 07_2 :  (corte = 5)_x000D_
22 / 08_2 :  (corte = 10)_x000D_
22 / 09_2 : _x000D_
22 / 10_2 : _x000D_
22 / 11_2 :  (corte = 8)_x000D_
22 / 12_2 :  (corte = 20)_x000D_
23 / 01_2 :  (corte = 26)_x000D_
23 / 02_2 :  (corte = 12)_x000D_
23 / 03_2 : _x000D_
23 / 04_2 :  (corte = 10)_x000D_
23 / 05_2 : _x000D_
23 / 06_2 : _x000D_
23 / 07_2 : _x000D_
23 / 08_2 : _x000D_
_x000D_
    TOTAL : ( 7 )_x000D_
  DIVISOR : 18_x000D_
    MÉDIA : ,39_x000D_
-----------------------------_x000D_
   Valores Desconsiderados_x000D_
-----------------------------_x000D_
22 / 05_2 : 30 (30)_x000D_
22 / 07_2 : 5 (5)_x000D_
22 / 08_2 : 10 (10)_x000D_
22 / 11_2 : 8 (8)_x000D_
22 / 12_2 : 20 (20)_x000D_
23 / 01_2 : 26 (26)_x000D_
23 / 02_2 : 12 (12)_x000D_
23 / 04_2 : 10 (10)_x000D_
_x000D_
  TOTAL   : ( 121 )</t>
        </r>
      </text>
    </comment>
    <comment ref="AH322" authorId="0" shapeId="0" xr:uid="{2CDAA636-90D4-4353-81EF-1D78BD29C34E}">
      <text>
        <r>
          <rPr>
            <sz val="10"/>
            <color indexed="81"/>
            <rFont val="Lucida Console"/>
            <family val="3"/>
          </rPr>
          <t>Última movimentação no estoque em 04/2023 quantidade 10.</t>
        </r>
      </text>
    </comment>
    <comment ref="X323" authorId="0" shapeId="0" xr:uid="{DFCC360E-B4CB-421E-ADC2-5942923A1E73}">
      <text>
        <r>
          <rPr>
            <sz val="10"/>
            <color indexed="81"/>
            <rFont val="Lucida Console"/>
            <family val="3"/>
          </rPr>
          <t>05.09.2017</t>
        </r>
      </text>
    </comment>
    <comment ref="AE323" authorId="0" shapeId="0" xr:uid="{654D1E5C-C34D-4579-9C04-72365D29C274}">
      <text>
        <r>
          <rPr>
            <sz val="10"/>
            <color indexed="81"/>
            <rFont val="Courier New"/>
            <family val="3"/>
          </rPr>
          <t>_x000D_
    DESCRIÇÃO DO CÁLCULO_x000D_
Código    : 133.371_x000D_
Corte     : _x000D_
-----------------------------_x000D_
Pendente  : _x000D_
22 / 03_2 : _x000D_
22 / 04_2 :  (corte = 40)_x000D_
22 / 05_2 :  (corte = 40)_x000D_
22 / 06_2 :  (corte = 20)_x000D_
22 / 07_2 :  (corte = 40)_x000D_
22 / 08_2 :  (corte = 20)_x000D_
22 / 09_2 :  (corte = 60)_x000D_
22 / 10_2 :  (corte = 20)_x000D_
22 / 11_2 :  (corte = 60)_x000D_
22 / 12_2 : _x000D_
23 / 01_2 :  (corte = 60)_x000D_
23 / 02_2 :  (corte = 40)_x000D_
23 / 03_2 :  (corte = 40)_x000D_
23 / 04_2 : _x000D_
23 / 05_2 :  (corte = 200)_x000D_
23 / 06_2 : _x000D_
23 / 07_2 : _x000D_
23 / 08_2 : _x000D_
_x000D_
    TOTAL : (  )_x000D_
  DIVISOR : 18_x000D_
    MÉDIA : ,00_x000D_
-----------------------------_x000D_
   Valores Desconsiderados_x000D_
-----------------------------_x000D_
22 / 04_2 : 40 (40)_x000D_
22 / 05_2 : 40 (40)_x000D_
22 / 06_2 : 20 (20)_x000D_
22 / 07_2 : 40 (40)_x000D_
22 / 08_2 : 20 (20)_x000D_
22 / 09_2 : 60 (60)_x000D_
22 / 10_2 : 20 (20)_x000D_
22 / 11_2 : 60 (60)_x000D_
23 / 01_2 : 60 (60)_x000D_
23 / 02_2 : 40 (40)_x000D_
23 / 03_2 : 40 (40)_x000D_
23 / 05_2 : 200 (200)_x000D_
_x000D_
  TOTAL   : ( 640 )</t>
        </r>
      </text>
    </comment>
    <comment ref="AH323" authorId="0" shapeId="0" xr:uid="{0CE2E3B4-841C-45F3-B410-35A195D8C796}">
      <text>
        <r>
          <rPr>
            <sz val="10"/>
            <color indexed="81"/>
            <rFont val="Lucida Console"/>
            <family val="3"/>
          </rPr>
          <t>Última movimentação no estoque em 05/2023 quantidade 200.</t>
        </r>
      </text>
    </comment>
    <comment ref="X324" authorId="0" shapeId="0" xr:uid="{BB5589A9-3BC8-4AAB-9170-CB03D94B5343}">
      <text>
        <r>
          <rPr>
            <sz val="10"/>
            <color indexed="81"/>
            <rFont val="Lucida Console"/>
            <family val="3"/>
          </rPr>
          <t>20.02.2015</t>
        </r>
      </text>
    </comment>
    <comment ref="AE324" authorId="0" shapeId="0" xr:uid="{035E1340-C385-43C3-95D9-C01FC1974C8C}">
      <text>
        <r>
          <rPr>
            <sz val="10"/>
            <color indexed="81"/>
            <rFont val="Courier New"/>
            <family val="3"/>
          </rPr>
          <t>_x000D_
    DESCRIÇÃO DO CÁLCULO_x000D_
Código    : 129.991_x000D_
Corte     : _x000D_
-----------------------------_x000D_
Pendente  : _x000D_
22 / 03_2 : _x000D_
22 / 04_2 : _x000D_
22 / 05_2 :  (corte = 3)_x000D_
22 / 06_2 : _x000D_
22 / 07_2 : _x000D_
22 / 08_2 : _x000D_
22 / 09_2 :  (corte = 150)_x000D_
22 / 10_2 :  (corte = 50)_x000D_
22 / 11_2 :  (corte = 26)_x000D_
22 / 12_2 : _x000D_
23 / 01_2 : _x000D_
23 / 02_2 : _x000D_
23 / 03_2 : _x000D_
23 / 04_2 : _x000D_
23 / 05_2 : _x000D_
23 / 06_2 : _x000D_
23 / 07_2 :  (corte = 2)_x000D_
23 / 08_2 :  (corte = 50)_x000D_
_x000D_
    TOTAL : (  )_x000D_
  DIVISOR : 18_x000D_
    MÉDIA : ,00_x000D_
-----------------------------_x000D_
   Valores Desconsiderados_x000D_
-----------------------------_x000D_
22 / 05_2 : 3 (3)_x000D_
22 / 09_2 : 150 (150)_x000D_
22 / 10_2 : 50 (50)_x000D_
22 / 11_2 : 26 (26)_x000D_
23 / 07_2 : 2 (2)_x000D_
23 / 08_2 : 50 (50)_x000D_
_x000D_
  TOTAL   : ( 281 )</t>
        </r>
      </text>
    </comment>
    <comment ref="AH324" authorId="0" shapeId="0" xr:uid="{29B695E3-4288-4584-9325-5FC049D90798}">
      <text>
        <r>
          <rPr>
            <sz val="10"/>
            <color indexed="81"/>
            <rFont val="Lucida Console"/>
            <family val="3"/>
          </rPr>
          <t>Última movimentação no estoque em 08/2023 quantidade 50.</t>
        </r>
      </text>
    </comment>
    <comment ref="X325" authorId="0" shapeId="0" xr:uid="{73D87833-1561-4881-A420-E37515F1E333}">
      <text>
        <r>
          <rPr>
            <sz val="10"/>
            <color indexed="81"/>
            <rFont val="Lucida Console"/>
            <family val="3"/>
          </rPr>
          <t>08.09.2011</t>
        </r>
      </text>
    </comment>
    <comment ref="AE325" authorId="0" shapeId="0" xr:uid="{6947BC25-74BF-4362-8C53-896CD2238A50}">
      <text>
        <r>
          <rPr>
            <sz val="10"/>
            <color indexed="81"/>
            <rFont val="Courier New"/>
            <family val="3"/>
          </rPr>
          <t>_x000D_
    DESCRIÇÃO DO CÁLCULO_x000D_
Código    : 120.995_x000D_
Corte     : _x000D_
-----------------------------_x000D_
Pendente  : _x000D_
22 / 03_2 : _x000D_
22 / 04_2 : _x000D_
22 / 05_2 : _x000D_
22 / 06_2 :  (corte = 40)_x000D_
22 / 07_2 : _x000D_
22 / 08_2 :  (corte = 6)_x000D_
22 / 09_2 :  (corte = 10)_x000D_
22 / 10_2 : _x000D_
22 / 11_2 :  (corte = 30)_x000D_
22 / 12_2 : _x000D_
23 / 01_2 :  (corte = 40)_x000D_
23 / 02_2 : _x000D_
23 / 03_2 :  (corte = 20)_x000D_
23 / 04_2 : _x000D_
23 / 05_2 : _x000D_
23 / 06_2 :  (corte = 50)_x000D_
23 / 07_2 : _x000D_
23 / 08_2 : _x000D_
_x000D_
    TOTAL : (  )_x000D_
  DIVISOR : 18_x000D_
    MÉDIA : ,00_x000D_
-----------------------------_x000D_
   Valores Desconsiderados_x000D_
-----------------------------_x000D_
22 / 06_2 : 40 (40)_x000D_
22 / 08_2 : 6 (6)_x000D_
22 / 09_2 : 10 (10)_x000D_
22 / 11_2 : 30 (30)_x000D_
23 / 01_2 : 40 (40)_x000D_
23 / 03_2 : 20 (20)_x000D_
23 / 06_2 : 50 (50)_x000D_
_x000D_
  TOTAL   : ( 196 )</t>
        </r>
      </text>
    </comment>
    <comment ref="AH325" authorId="0" shapeId="0" xr:uid="{3304D121-AE8D-4B71-8AD4-A3F6209CBE6D}">
      <text>
        <r>
          <rPr>
            <sz val="10"/>
            <color indexed="81"/>
            <rFont val="Lucida Console"/>
            <family val="3"/>
          </rPr>
          <t>Última movimentação no estoque em 06/2023 quantidade 50.</t>
        </r>
      </text>
    </comment>
    <comment ref="X326" authorId="0" shapeId="0" xr:uid="{890C540A-A170-40E4-A702-6585E4461BEF}">
      <text>
        <r>
          <rPr>
            <sz val="10"/>
            <color indexed="81"/>
            <rFont val="Lucida Console"/>
            <family val="3"/>
          </rPr>
          <t>25.05.2007</t>
        </r>
      </text>
    </comment>
    <comment ref="AE326" authorId="0" shapeId="0" xr:uid="{A21D92E9-C923-449C-A3A1-B4F24DEA14F7}">
      <text>
        <r>
          <rPr>
            <sz val="10"/>
            <color indexed="81"/>
            <rFont val="Courier New"/>
            <family val="3"/>
          </rPr>
          <t>_x000D_
    DESCRIÇÃO DO CÁLCULO_x000D_
Código    : 99.787_x000D_
Corte     : _x000D_
-----------------------------_x000D_
Pendente  : _x000D_
22 / 03_2 :  (corte = 1)_x000D_
22 / 04_2 : _x000D_
22 / 05_2 :  (corte = 1)_x000D_
22 / 06_2 :  (corte = 6)_x000D_
22 / 07_2 : _x000D_
22 / 08_2 :  (corte = 2)_x000D_
22 / 09_2 :  (corte = 3)_x000D_
22 / 10_2 : _x000D_
22 / 11_2 :  (corte = 2)_x000D_
22 / 12_2 :  (corte = 5)_x000D_
23 / 01_2 :  (corte = 35)_x000D_
23 / 02_2 :  (corte = 12)_x000D_
23 / 03_2 : _x000D_
23 / 04_2 : _x000D_
23 / 05_2 :  (corte = 4)_x000D_
23 / 06_2 :  (corte = 4)_x000D_
23 / 07_2 :  (corte = 2)_x000D_
23 / 08_2 : _x000D_
_x000D_
    TOTAL : (  )_x000D_
  DIVISOR : 18_x000D_
    MÉDIA : ,00_x000D_
-----------------------------_x000D_
   Valores Desconsiderados_x000D_
-----------------------------_x000D_
22 / 03_2 : 1 (1)_x000D_
22 / 05_2 : 1 (1)_x000D_
22 / 06_2 : 6 (6)_x000D_
22 / 08_2 : 2 (2)_x000D_
22 / 09_2 : 3 (3)_x000D_
22 / 11_2 : 2 (2)_x000D_
22 / 12_2 : 5 (5)_x000D_
23 / 01_2 : 35 (35)_x000D_
23 / 02_2 : 12 (12)_x000D_
23 / 05_2 : 4 (4)_x000D_
23 / 06_2 : 4 (4)_x000D_
23 / 07_2 : 2 (2)_x000D_
_x000D_
  TOTAL   : ( 77 )</t>
        </r>
      </text>
    </comment>
    <comment ref="AH326" authorId="0" shapeId="0" xr:uid="{AC12683F-EAC4-4D50-B3FB-6FFF1242DE12}">
      <text>
        <r>
          <rPr>
            <sz val="10"/>
            <color indexed="81"/>
            <rFont val="Lucida Console"/>
            <family val="3"/>
          </rPr>
          <t>Última movimentação no estoque em 07/2023 quantidade 2.</t>
        </r>
      </text>
    </comment>
    <comment ref="X327" authorId="0" shapeId="0" xr:uid="{3FA566A1-43D1-4E11-BB7F-4611B19810BD}">
      <text>
        <r>
          <rPr>
            <sz val="10"/>
            <color indexed="81"/>
            <rFont val="Lucida Console"/>
            <family val="3"/>
          </rPr>
          <t>01.01.1901</t>
        </r>
      </text>
    </comment>
    <comment ref="AE327" authorId="0" shapeId="0" xr:uid="{F931B746-FC87-49D2-9A46-A80E26437E4E}">
      <text>
        <r>
          <rPr>
            <sz val="10"/>
            <color indexed="81"/>
            <rFont val="Courier New"/>
            <family val="3"/>
          </rPr>
          <t>_x000D_
    DESCRIÇÃO DO CÁLCULO_x000D_
Código    : 60.889_x000D_
Corte     : _x000D_
-----------------------------_x000D_
Pendente  : 41_x000D_
22 / 03_2 : _x000D_
22 / 04_2 : _x000D_
22 / 05_2 : _x000D_
22 / 06_2 : _x000D_
22 / 07_2 :  (corte = 127)_x000D_
22 / 08_2 :  (corte = 234)_x000D_
22 / 09_2 :  (corte = 86)_x000D_
22 / 10_2 :  (corte = 156)_x000D_
22 / 11_2 :  (corte = 107)_x000D_
22 / 12_2 :  (corte = 158)_x000D_
23 / 01_2 :  (corte = 320)_x000D_
23 / 02_2 :  (corte = 130)_x000D_
23 / 03_2 :  (corte = 161)_x000D_
23 / 04_2 :  (corte = 163)_x000D_
23 / 05_2 :  (corte = 40)_x000D_
23 / 06_2 :  (corte = 190)_x000D_
23 / 07_2 :  (corte = 190)_x000D_
23 / 08_2 :  (corte = 200)_x000D_
_x000D_
    TOTAL : ( 41 )_x000D_
  DIVISOR : 18_x000D_
    MÉDIA : 2,28_x000D_
-----------------------------_x000D_
   Valores Desconsiderados_x000D_
-----------------------------_x000D_
22 / 07_2 : 127 (127)_x000D_
22 / 08_2 : 234 (234)_x000D_
22 / 09_2 : 86 (86)_x000D_
22 / 10_2 : 156 (156)_x000D_
22 / 11_2 : 107 (107)_x000D_
22 / 12_2 : 158 (158)_x000D_
23 / 01_2 : 320 (320)_x000D_
23 / 02_2 : 130 (130)_x000D_
23 / 03_2 : 161 (161)_x000D_
23 / 04_2 : 163 (163)_x000D_
23 / 05_2 : 40 (40)_x000D_
23 / 06_2 : 190 (190)_x000D_
23 / 07_2 : 190 (190)_x000D_
23 / 08_2 : 200 (200)_x000D_
_x000D_
  TOTAL   : ( 2.262 )</t>
        </r>
      </text>
    </comment>
    <comment ref="AH327" authorId="0" shapeId="0" xr:uid="{A20E3344-13D3-4216-B50E-A8422FF9A53A}">
      <text>
        <r>
          <rPr>
            <sz val="10"/>
            <color indexed="81"/>
            <rFont val="Lucida Console"/>
            <family val="3"/>
          </rPr>
          <t>Última movimentação no estoque em 08/2023 quantidade 200.</t>
        </r>
      </text>
    </comment>
    <comment ref="X328" authorId="0" shapeId="0" xr:uid="{9EB300FB-3AB5-4763-8259-CC345263DE85}">
      <text>
        <r>
          <rPr>
            <sz val="10"/>
            <color indexed="81"/>
            <rFont val="Lucida Console"/>
            <family val="3"/>
          </rPr>
          <t>01.01.1901</t>
        </r>
      </text>
    </comment>
    <comment ref="AE328" authorId="0" shapeId="0" xr:uid="{30E91593-D950-47AD-AB91-604C710661BE}">
      <text>
        <r>
          <rPr>
            <sz val="10"/>
            <color indexed="81"/>
            <rFont val="Courier New"/>
            <family val="3"/>
          </rPr>
          <t>_x000D_
    DESCRIÇÃO DO CÁLCULO_x000D_
Código    : 14.885_x000D_
Corte     : _x000D_
-----------------------------_x000D_
Pendente  : 50_x000D_
22 / 03_2 : _x000D_
22 / 04_2 : _x000D_
22 / 05_2 : _x000D_
22 / 06_2 : _x000D_
22 / 07_2 : _x000D_
22 / 08_2 : _x000D_
22 / 09_2 : _x000D_
22 / 10_2 : _x000D_
22 / 11_2 : _x000D_
22 / 12_2 : _x000D_
23 / 01_2 :  (corte = 35)_x000D_
23 / 02_2 : _x000D_
23 / 03_2 : _x000D_
23 / 04_2 :  (corte = 165)_x000D_
23 / 05_2 : _x000D_
23 / 06_2 : _x000D_
23 / 07_2 : _x000D_
23 / 08_2 : _x000D_
_x000D_
    TOTAL : ( 50 )_x000D_
  DIVISOR : 18_x000D_
    MÉDIA : 2,78_x000D_
-----------------------------_x000D_
   Valores Desconsiderados_x000D_
-----------------------------_x000D_
23 / 01_2 : 35 (35)_x000D_
23 / 04_2 : 165 (165)_x000D_
_x000D_
  TOTAL   : ( 200 )</t>
        </r>
      </text>
    </comment>
    <comment ref="AH328" authorId="0" shapeId="0" xr:uid="{364755A9-B2AC-4579-9767-1DD6BFFA5953}">
      <text>
        <r>
          <rPr>
            <sz val="10"/>
            <color indexed="81"/>
            <rFont val="Lucida Console"/>
            <family val="3"/>
          </rPr>
          <t>Última movimentação no estoque em 04/2023 quantidade 165.</t>
        </r>
      </text>
    </comment>
    <comment ref="X329" authorId="0" shapeId="0" xr:uid="{D2D69FC9-3483-449C-B558-EBA8CA2CBD5D}">
      <text>
        <r>
          <rPr>
            <sz val="10"/>
            <color indexed="81"/>
            <rFont val="Lucida Console"/>
            <family val="3"/>
          </rPr>
          <t>01.01.1901</t>
        </r>
      </text>
    </comment>
    <comment ref="AE329" authorId="0" shapeId="0" xr:uid="{00869491-97B8-444D-AC7A-0FE96D071343}">
      <text>
        <r>
          <rPr>
            <sz val="10"/>
            <color indexed="81"/>
            <rFont val="Courier New"/>
            <family val="3"/>
          </rPr>
          <t>_x000D_
    DESCRIÇÃO DO CÁLCULO_x000D_
Código    : 14.887_x000D_
Corte     : _x000D_
-----------------------------_x000D_
Pendente  : 164_x000D_
22 / 03_2 : _x000D_
22 / 04_2 : _x000D_
22 / 05_2 : _x000D_
22 / 06_2 :  (corte = 176)_x000D_
22 / 07_2 : _x000D_
22 / 08_2 : _x000D_
22 / 09_2 : _x000D_
22 / 10_2 : _x000D_
22 / 11_2 : _x000D_
22 / 12_2 :  (corte = 100)_x000D_
23 / 01_2 : _x000D_
23 / 02_2 : _x000D_
23 / 03_2 : _x000D_
23 / 04_2 :  (corte = 100)_x000D_
23 / 05_2 : _x000D_
23 / 06_2 : _x000D_
23 / 07_2 : _x000D_
23 / 08_2 : _x000D_
_x000D_
    TOTAL : ( 164 )_x000D_
  DIVISOR : 18_x000D_
    MÉDIA : 9,11_x000D_
-----------------------------_x000D_
   Valores Desconsiderados_x000D_
-----------------------------_x000D_
22 / 06_2 : 176 (176)_x000D_
22 / 12_2 : 100 (100)_x000D_
23 / 04_2 : 100 (100)_x000D_
_x000D_
  TOTAL   : ( 376 )</t>
        </r>
      </text>
    </comment>
    <comment ref="AH329" authorId="0" shapeId="0" xr:uid="{38B90268-94B8-4F9E-BDBB-A93422188C9F}">
      <text>
        <r>
          <rPr>
            <sz val="10"/>
            <color indexed="81"/>
            <rFont val="Lucida Console"/>
            <family val="3"/>
          </rPr>
          <t>Última movimentação no estoque em 04/2023 quantidade 100.</t>
        </r>
      </text>
    </comment>
    <comment ref="X330" authorId="0" shapeId="0" xr:uid="{EBDB26D9-4745-4DAD-950A-1711E02E4B36}">
      <text>
        <r>
          <rPr>
            <sz val="10"/>
            <color indexed="81"/>
            <rFont val="Lucida Console"/>
            <family val="3"/>
          </rPr>
          <t>01.01.1901</t>
        </r>
      </text>
    </comment>
    <comment ref="AE330" authorId="0" shapeId="0" xr:uid="{277BBB8C-9A96-449B-BAD4-96ABC27ECE97}">
      <text>
        <r>
          <rPr>
            <sz val="10"/>
            <color indexed="81"/>
            <rFont val="Courier New"/>
            <family val="3"/>
          </rPr>
          <t>_x000D_
    DESCRIÇÃO DO CÁLCULO_x000D_
Código    : 13.009_x000D_
Corte     : _x000D_
-----------------------------_x000D_
Pendente  : _x000D_
22 / 03_2 : _x000D_
22 / 04_2 : _x000D_
22 / 05_2 :  (corte = 8)_x000D_
22 / 06_2 :  (corte = 15)_x000D_
22 / 07_2 :  (corte = 35)_x000D_
22 / 08_2 : _x000D_
22 / 09_2 :  (corte = 15)_x000D_
22 / 10_2 :  (corte = 20)_x000D_
22 / 11_2 :  (corte = 50)_x000D_
22 / 12_2 :  (corte = 60)_x000D_
23 / 01_2 : _x000D_
23 / 02_2 : _x000D_
23 / 03_2 :  (corte = 50)_x000D_
23 / 04_2 : _x000D_
23 / 05_2 :  (corte = 150)_x000D_
23 / 06_2 : _x000D_
23 / 07_2 : _x000D_
23 / 08_2 :  (corte = 50)_x000D_
_x000D_
    TOTAL : (  )_x000D_
  DIVISOR : 18_x000D_
    MÉDIA : ,00_x000D_
-----------------------------_x000D_
   Valores Desconsiderados_x000D_
-----------------------------_x000D_
22 / 05_2 : 8 (8)_x000D_
22 / 06_2 : 15 (15)_x000D_
22 / 07_2 : 35 (35)_x000D_
22 / 09_2 : 15 (15)_x000D_
22 / 10_2 : 20 (20)_x000D_
22 / 11_2 : 50 (50)_x000D_
22 / 12_2 : 60 (60)_x000D_
23 / 03_2 : 50 (50)_x000D_
23 / 05_2 : 150 (150)_x000D_
23 / 08_2 : 50 (50)_x000D_
_x000D_
  TOTAL   : ( 453 )</t>
        </r>
      </text>
    </comment>
    <comment ref="AH330" authorId="0" shapeId="0" xr:uid="{27026562-D0C2-4087-AF09-09136928C20E}">
      <text>
        <r>
          <rPr>
            <sz val="10"/>
            <color indexed="81"/>
            <rFont val="Lucida Console"/>
            <family val="3"/>
          </rPr>
          <t>Última movimentação no estoque em 08/2023 quantidade 50.</t>
        </r>
      </text>
    </comment>
    <comment ref="X331" authorId="0" shapeId="0" xr:uid="{13B2F5EE-ACCD-4A83-8697-CD39C1004886}">
      <text>
        <r>
          <rPr>
            <sz val="10"/>
            <color indexed="81"/>
            <rFont val="Lucida Console"/>
            <family val="3"/>
          </rPr>
          <t>24.04.2009</t>
        </r>
      </text>
    </comment>
    <comment ref="AE331" authorId="0" shapeId="0" xr:uid="{16DF8268-581A-4B14-95EE-CAB25246D0A2}">
      <text>
        <r>
          <rPr>
            <sz val="10"/>
            <color indexed="81"/>
            <rFont val="Courier New"/>
            <family val="3"/>
          </rPr>
          <t>_x000D_
    DESCRIÇÃO DO CÁLCULO_x000D_
Código    : 110.702_x000D_
Corte     : _x000D_
-----------------------------_x000D_
Pendente  : _x000D_
22 / 03_2 :  (corte = 10)_x000D_
22 / 04_2 :  (corte = 5)_x000D_
22 / 05_2 :  (corte = 6)_x000D_
22 / 06_2 :  (corte = 4)_x000D_
22 / 07_2 : _x000D_
22 / 08_2 : _x000D_
22 / 09_2 :  (corte = 10)_x000D_
22 / 10_2 :  (corte = 10)_x000D_
22 / 11_2 :  (corte = 3)_x000D_
22 / 12_2 : _x000D_
23 / 01_2 : _x000D_
23 / 02_2 : _x000D_
23 / 03_2 : _x000D_
23 / 04_2 : _x000D_
23 / 05_2 :  (corte = 4)_x000D_
23 / 06_2 : _x000D_
23 / 07_2 : _x000D_
23 / 08_2 : _x000D_
_x000D_
    TOTAL : (  )_x000D_
  DIVISOR : 18_x000D_
    MÉDIA : ,00_x000D_
-----------------------------_x000D_
   Valores Desconsiderados_x000D_
-----------------------------_x000D_
22 / 03_2 : 10 (10)_x000D_
22 / 04_2 : 5 (5)_x000D_
22 / 05_2 : 6 (6)_x000D_
22 / 06_2 : 4 (4)_x000D_
22 / 09_2 : 10 (10)_x000D_
22 / 10_2 : 10 (10)_x000D_
22 / 11_2 : 3 (3)_x000D_
23 / 05_2 : 4 (4)_x000D_
_x000D_
  TOTAL   : ( 52 )</t>
        </r>
      </text>
    </comment>
    <comment ref="AH331" authorId="0" shapeId="0" xr:uid="{6558991D-8BE4-4952-8B3C-3F92FB671552}">
      <text>
        <r>
          <rPr>
            <sz val="10"/>
            <color indexed="81"/>
            <rFont val="Lucida Console"/>
            <family val="3"/>
          </rPr>
          <t>Última movimentação no estoque em 05/2023 quantidade 4.</t>
        </r>
      </text>
    </comment>
    <comment ref="X332" authorId="0" shapeId="0" xr:uid="{01DFB1F7-39B2-4B07-BED3-EA46D6404977}">
      <text>
        <r>
          <rPr>
            <sz val="10"/>
            <color indexed="81"/>
            <rFont val="Lucida Console"/>
            <family val="3"/>
          </rPr>
          <t>16.10.2007</t>
        </r>
      </text>
    </comment>
    <comment ref="AE332" authorId="0" shapeId="0" xr:uid="{C96E6208-0E04-4065-AE2B-EA6427E0F2BD}">
      <text>
        <r>
          <rPr>
            <sz val="10"/>
            <color indexed="81"/>
            <rFont val="Courier New"/>
            <family val="3"/>
          </rPr>
          <t>_x000D_
    DESCRIÇÃO DO CÁLCULO_x000D_
Código    : 102.694_x000D_
Corte     : _x000D_
-----------------------------_x000D_
Pendente  : 3_x000D_
22 / 03_2 : _x000D_
22 / 04_2 : _x000D_
22 / 05_2 :  (corte = 30)_x000D_
22 / 06_2 : _x000D_
22 / 07_2 : _x000D_
22 / 08_2 :  (corte = 5)_x000D_
22 / 09_2 : _x000D_
22 / 10_2 : _x000D_
22 / 11_2 : _x000D_
22 / 12_2 : _x000D_
23 / 01_2 :  (corte = 27)_x000D_
23 / 02_2 :  (corte = 20)_x000D_
23 / 03_2 : _x000D_
23 / 04_2 :  (corte = 5)_x000D_
23 / 05_2 :  (corte = 10)_x000D_
23 / 06_2 : _x000D_
23 / 07_2 : _x000D_
23 / 08_2 : _x000D_
_x000D_
    TOTAL : ( 3 )_x000D_
  DIVISOR : 18_x000D_
    MÉDIA : ,17_x000D_
-----------------------------_x000D_
   Valores Desconsiderados_x000D_
-----------------------------_x000D_
22 / 05_2 : 30 (30)_x000D_
22 / 08_2 : 5 (5)_x000D_
23 / 01_2 : 27 (27)_x000D_
23 / 02_2 : 20 (20)_x000D_
23 / 04_2 : 5 (5)_x000D_
23 / 05_2 : 10 (10)_x000D_
_x000D_
  TOTAL   : ( 97 )</t>
        </r>
      </text>
    </comment>
    <comment ref="AH332" authorId="0" shapeId="0" xr:uid="{BB18BAA1-3B6B-48FE-BF99-77234B195C9E}">
      <text>
        <r>
          <rPr>
            <sz val="10"/>
            <color indexed="81"/>
            <rFont val="Lucida Console"/>
            <family val="3"/>
          </rPr>
          <t>Última movimentação no estoque em 05/2023 quantidade 10.</t>
        </r>
      </text>
    </comment>
    <comment ref="X333" authorId="0" shapeId="0" xr:uid="{F1D8CFE0-C5B7-4E00-B6DC-F6468DA7F91C}">
      <text>
        <r>
          <rPr>
            <sz val="10"/>
            <color indexed="81"/>
            <rFont val="Lucida Console"/>
            <family val="3"/>
          </rPr>
          <t>10.07.2019</t>
        </r>
      </text>
    </comment>
    <comment ref="AE333" authorId="0" shapeId="0" xr:uid="{9E8DE8BC-43D2-4F39-A681-B47A7520D0C6}">
      <text>
        <r>
          <rPr>
            <sz val="10"/>
            <color indexed="81"/>
            <rFont val="Courier New"/>
            <family val="3"/>
          </rPr>
          <t>_x000D_
    DESCRIÇÃO DO CÁLCULO_x000D_
Código    : 138.055_x000D_
Corte     : _x000D_
-----------------------------_x000D_
Pendente  : _x000D_
22 / 03_2 :  (corte = 60)_x000D_
22 / 04_2 :  (corte = 20)_x000D_
22 / 05_2 :  (corte = 35)_x000D_
22 / 06_2 :  (corte = 37)_x000D_
22 / 07_2 :  (corte = 12)_x000D_
22 / 08_2 :  (corte = 54)_x000D_
22 / 09_2 :  (corte = 62)_x000D_
22 / 10_2 :  (corte = 31)_x000D_
22 / 11_2 :  (corte = 24)_x000D_
22 / 12_2 :  (corte = 18)_x000D_
23 / 01_2 :  (corte = 26)_x000D_
23 / 02_2 :  (corte = 41)_x000D_
23 / 03_2 :  (corte = 95)_x000D_
23 / 04_2 :  (corte = 82)_x000D_
23 / 05_2 :  (corte = 156)_x000D_
23 / 06_2 : _x000D_
23 / 07_2 : _x000D_
23 / 08_2 :  (corte = 102)_x000D_
_x000D_
    TOTAL : (  )_x000D_
  DIVISOR : 18_x000D_
    MÉDIA : ,00_x000D_
-----------------------------_x000D_
   Valores Desconsiderados_x000D_
-----------------------------_x000D_
22 / 03_2 : 60 (60)_x000D_
22 / 04_2 : 20 (20)_x000D_
22 / 05_2 : 35 (35)_x000D_
22 / 06_2 : 37 (37)_x000D_
22 / 07_2 : 12 (12)_x000D_
22 / 08_2 : 54 (54)_x000D_
22 / 09_2 : 62 (62)_x000D_
22 / 10_2 : 31 (31)_x000D_
22 / 11_2 : 24 (24)_x000D_
22 / 12_2 : 18 (18)_x000D_
23 / 01_2 : 26 (26)_x000D_
23 / 02_2 : 41 (41)_x000D_
23 / 03_2 : 95 (95)_x000D_
23 / 04_2 : 82 (82)_x000D_
23 / 05_2 : 156 (156)_x000D_
23 / 08_2 : 102 (102)_x000D_
_x000D_
  TOTAL   : ( 855 )</t>
        </r>
      </text>
    </comment>
    <comment ref="AH333" authorId="0" shapeId="0" xr:uid="{D1AE0025-D1F7-474E-AFA0-A1803907296A}">
      <text>
        <r>
          <rPr>
            <sz val="10"/>
            <color indexed="81"/>
            <rFont val="Lucida Console"/>
            <family val="3"/>
          </rPr>
          <t>Última movimentação no estoque em 08/2023 quantidade 102.</t>
        </r>
      </text>
    </comment>
    <comment ref="X334" authorId="0" shapeId="0" xr:uid="{3C4D48BB-4E59-4EAF-926F-621B46CA2337}">
      <text>
        <r>
          <rPr>
            <sz val="10"/>
            <color indexed="81"/>
            <rFont val="Lucida Console"/>
            <family val="3"/>
          </rPr>
          <t>01.01.1901</t>
        </r>
      </text>
    </comment>
    <comment ref="AE334" authorId="0" shapeId="0" xr:uid="{87FD5DB7-F7B4-4988-9BFF-84D6FF5EF49F}">
      <text>
        <r>
          <rPr>
            <sz val="10"/>
            <color indexed="81"/>
            <rFont val="Courier New"/>
            <family val="3"/>
          </rPr>
          <t>_x000D_
    DESCRIÇÃO DO CÁLCULO_x000D_
Código    : 11.980_x000D_
Corte     : _x000D_
-----------------------------_x000D_
Pendente  : 1.882_x000D_
22 / 03_2 :  (corte = 690)_x000D_
22 / 04_2 :  (corte = 695)_x000D_
22 / 05_2 :  (corte = 653)_x000D_
22 / 06_2 :  (corte = 620)_x000D_
22 / 07_2 :  (corte = 10370)_x000D_
22 / 08_2 :  (corte = 435)_x000D_
22 / 09_2 :  (corte = 1006)_x000D_
22 / 10_2 :  (corte = 430)_x000D_
22 / 11_2 :  (corte = 725)_x000D_
22 / 12_2 :  (corte = 575)_x000D_
23 / 01_2 :  (corte = 560)_x000D_
23 / 02_2 :  (corte = 570)_x000D_
23 / 03_2 :  (corte = 2354)_x000D_
23 / 04_2 : _x000D_
23 / 05_2 : _x000D_
23 / 06_2 : _x000D_
23 / 07_2 : _x000D_
23 / 08_2 : _x000D_
_x000D_
    TOTAL : ( 1.882 )_x000D_
  DIVISOR : 18_x000D_
    MÉDIA : 104,56_x000D_
-----------------------------_x000D_
   Valores Desconsiderados_x000D_
-----------------------------_x000D_
22 / 03_2 : 690 (690)_x000D_
22 / 04_2 : 695 (695)_x000D_
22 / 05_2 : 653 (653)_x000D_
22 / 06_2 : 620 (620)_x000D_
22 / 07_2 : 10.370 (10.370)_x000D_
22 / 08_2 : 435 (435)_x000D_
22 / 09_2 : 1.006 (1.006)_x000D_
22 / 10_2 : 430 (430)_x000D_
22 / 11_2 : 725 (725)_x000D_
22 / 12_2 : 575 (575)_x000D_
23 / 01_2 : 560 (560)_x000D_
23 / 02_2 : 570 (570)_x000D_
23 / 03_2 : 2.354 (2.354)_x000D_
_x000D_
  TOTAL   : ( 19.683 )</t>
        </r>
      </text>
    </comment>
    <comment ref="AH334" authorId="0" shapeId="0" xr:uid="{58705A74-EBBF-4D5B-A522-3B8BC3FB33E2}">
      <text>
        <r>
          <rPr>
            <sz val="10"/>
            <color indexed="81"/>
            <rFont val="Lucida Console"/>
            <family val="3"/>
          </rPr>
          <t>Última movimentação no estoque em 03/2023 quantidade 2.354.</t>
        </r>
      </text>
    </comment>
    <comment ref="X335" authorId="0" shapeId="0" xr:uid="{5E7F8B42-B825-4543-8325-FE56B5179735}">
      <text>
        <r>
          <rPr>
            <sz val="10"/>
            <color indexed="81"/>
            <rFont val="Lucida Console"/>
            <family val="3"/>
          </rPr>
          <t>01.01.1901</t>
        </r>
      </text>
    </comment>
    <comment ref="AE335" authorId="0" shapeId="0" xr:uid="{414B4B9A-4F69-4E50-B487-E479A72AF0DF}">
      <text>
        <r>
          <rPr>
            <sz val="10"/>
            <color indexed="81"/>
            <rFont val="Courier New"/>
            <family val="3"/>
          </rPr>
          <t>_x000D_
    DESCRIÇÃO DO CÁLCULO_x000D_
Código    : 23.581_x000D_
Corte     : _x000D_
-----------------------------_x000D_
Pendente  : _x000D_
22 / 03_2 :  (corte = 1280)_x000D_
22 / 04_2 :  (corte = 875)_x000D_
22 / 05_2 :  (corte = 898)_x000D_
22 / 06_2 :  (corte = 1000)_x000D_
22 / 07_2 :  (corte = 595)_x000D_
22 / 08_2 :  (corte = 755)_x000D_
22 / 09_2 :  (corte = 1905)_x000D_
22 / 10_2 :  (corte = 975)_x000D_
22 / 11_2 :  (corte = 1317)_x000D_
22 / 12_2 :  (corte = 745)_x000D_
23 / 01_2 :  (corte = 630)_x000D_
23 / 02_2 :  (corte = 905)_x000D_
23 / 03_2 :  (corte = 5409)_x000D_
23 / 04_2 :  (corte = 815)_x000D_
23 / 05_2 :  (corte = 1390)_x000D_
23 / 06_2 :  (corte = 890)_x000D_
23 / 07_2 :  (corte = 885)_x000D_
23 / 08_2 :  (corte = 1076)_x000D_
_x000D_
    TOTAL : (  )_x000D_
  DIVISOR : 18_x000D_
    MÉDIA : ,00_x000D_
-----------------------------_x000D_
   Valores Desconsiderados_x000D_
-----------------------------_x000D_
22 / 03_2 : 1.280 (1.280)_x000D_
22 / 04_2 : 875 (875)_x000D_
22 / 05_2 : 898 (898)_x000D_
22 / 06_2 : 1.000 (1.000)_x000D_
22 / 07_2 : 595 (595)_x000D_
22 / 08_2 : 755 (755)_x000D_
22 / 09_2 : 1.905 (1.905)_x000D_
22 / 10_2 : 975 (975)_x000D_
22 / 11_2 : 1.317 (1.317)_x000D_
22 / 12_2 : 745 (745)_x000D_
23 / 01_2 : 630 (630)_x000D_
23 / 02_2 : 905 (905)_x000D_
23 / 03_2 : 5.409 (5.409)_x000D_
23 / 04_2 : 815 (815)_x000D_
23 / 05_2 : 1.390 (1.390)_x000D_
23 / 06_2 : 890 (890)_x000D_
23 / 07_2 : 885 (885)_x000D_
23 / 08_2 : 1.076 (1.076)_x000D_
_x000D_
  TOTAL   : ( 22.345 )</t>
        </r>
      </text>
    </comment>
    <comment ref="AH335" authorId="0" shapeId="0" xr:uid="{25CAD9D0-27F0-401F-B080-5F3D7223D06A}">
      <text>
        <r>
          <rPr>
            <sz val="10"/>
            <color indexed="81"/>
            <rFont val="Lucida Console"/>
            <family val="3"/>
          </rPr>
          <t>Última movimentação no estoque em 08/2023 quantidade 1.076.</t>
        </r>
      </text>
    </comment>
    <comment ref="X336" authorId="0" shapeId="0" xr:uid="{A516DA87-1215-45E2-B75C-59B0566AEAAD}">
      <text>
        <r>
          <rPr>
            <sz val="10"/>
            <color indexed="81"/>
            <rFont val="Lucida Console"/>
            <family val="3"/>
          </rPr>
          <t>06.04.2005</t>
        </r>
      </text>
    </comment>
    <comment ref="AE336" authorId="0" shapeId="0" xr:uid="{CE086BD1-A203-4912-9C6C-D0AD594C3D78}">
      <text>
        <r>
          <rPr>
            <sz val="10"/>
            <color indexed="81"/>
            <rFont val="Courier New"/>
            <family val="3"/>
          </rPr>
          <t>_x000D_
    DESCRIÇÃO DO CÁLCULO_x000D_
Código    : 84.878_x000D_
Corte     : _x000D_
-----------------------------_x000D_
Pendente  : 1.969_x000D_
22 / 03_2 :  (corte = 3480)_x000D_
22 / 04_2 :  (corte = 2060)_x000D_
22 / 05_2 :  (corte = 2778)_x000D_
22 / 06_2 :  (corte = 2991)_x000D_
22 / 07_2 :  (corte = 3620)_x000D_
22 / 08_2 :  (corte = 3290)_x000D_
22 / 09_2 :  (corte = 3545)_x000D_
22 / 10_2 :  (corte = 2950)_x000D_
22 / 11_2 :  (corte = 409)_x000D_
22 / 12_2 : _x000D_
23 / 01_2 :  (corte = 1740)_x000D_
23 / 02_2 :  (corte = 3580)_x000D_
23 / 03_2 :  (corte = 41878)_x000D_
23 / 04_2 :  (corte = 3715)_x000D_
23 / 05_2 :  (corte = 5220)_x000D_
23 / 06_2 :  (corte = 3200)_x000D_
23 / 07_2 :  (corte = 2845)_x000D_
23 / 08_2 :  (corte = 3646)_x000D_
_x000D_
    TOTAL : ( 1.969 )_x000D_
  DIVISOR : 18_x000D_
    MÉDIA : 109,39_x000D_
-----------------------------_x000D_
   Valores Desconsiderados_x000D_
-----------------------------_x000D_
22 / 03_2 : 3.480 (3.480)_x000D_
22 / 04_2 : 2.060 (2.060)_x000D_
22 / 05_2 : 2.778 (2.778)_x000D_
22 / 06_2 : 2.991 (2.991)_x000D_
22 / 07_2 : 3.620 (3.620)_x000D_
22 / 08_2 : 3.290 (3.290)_x000D_
22 / 09_2 : 3.545 (3.545)_x000D_
22 / 10_2 : 2.950 (2.950)_x000D_
22 / 11_2 : 409 (409)_x000D_
23 / 01_2 : 1.740 (1.740)_x000D_
23 / 02_2 : 3.580 (3.580)_x000D_
23 / 03_2 : 41.878 (41.878)_x000D_
23 / 04_2 : 3.715 (3.715)_x000D_
23 / 05_2 : 5.220 (5.220)_x000D_
23 / 06_2 : 3.200 (3.200)_x000D_
23 / 07_2 : 2.845 (2.845)_x000D_
23 / 08_2 : 3.646 (3.646)_x000D_
_x000D_
  TOTAL   : ( 90.947 )</t>
        </r>
      </text>
    </comment>
    <comment ref="AH336" authorId="0" shapeId="0" xr:uid="{91945C71-B3C1-4E1A-B0C1-4A381E1885A4}">
      <text>
        <r>
          <rPr>
            <sz val="10"/>
            <color indexed="81"/>
            <rFont val="Lucida Console"/>
            <family val="3"/>
          </rPr>
          <t>Última movimentação no estoque em 08/2023 quantidade 3.646.</t>
        </r>
      </text>
    </comment>
    <comment ref="X337" authorId="0" shapeId="0" xr:uid="{A85FFCE4-4318-481B-903B-3682C3C5B980}">
      <text>
        <r>
          <rPr>
            <sz val="10"/>
            <color indexed="81"/>
            <rFont val="Lucida Console"/>
            <family val="3"/>
          </rPr>
          <t>01.01.1901</t>
        </r>
      </text>
    </comment>
    <comment ref="AE337" authorId="0" shapeId="0" xr:uid="{B73AD662-770B-406A-B34C-D7648AD264F2}">
      <text>
        <r>
          <rPr>
            <sz val="10"/>
            <color indexed="81"/>
            <rFont val="Courier New"/>
            <family val="3"/>
          </rPr>
          <t>_x000D_
    DESCRIÇÃO DO CÁLCULO_x000D_
Código    : 11.857_x000D_
Corte     : _x000D_
-----------------------------_x000D_
Pendente  : _x000D_
22 / 03_2 :  (corte = 1190)_x000D_
22 / 04_2 :  (corte = 1290)_x000D_
22 / 05_2 :  (corte = 948)_x000D_
22 / 06_2 :  (corte = 1155)_x000D_
22 / 07_2 :  (corte = 1120)_x000D_
22 / 08_2 :  (corte = 1425)_x000D_
22 / 09_2 :  (corte = 1680)_x000D_
22 / 10_2 :  (corte = 1295)_x000D_
22 / 11_2 :  (corte = 1705)_x000D_
22 / 12_2 :  (corte = 1095)_x000D_
23 / 01_2 :  (corte = 730)_x000D_
23 / 02_2 :  (corte = 1105)_x000D_
23 / 03_2 :  (corte = 3197)_x000D_
23 / 04_2 :  (corte = 2015)_x000D_
23 / 05_2 :  (corte = 2025)_x000D_
23 / 06_2 :  (corte = 1605)_x000D_
23 / 07_2 :  (corte = 1435)_x000D_
23 / 08_2 :  (corte = 1716)_x000D_
_x000D_
    TOTAL : (  )_x000D_
  DIVISOR : 18_x000D_
    MÉDIA : ,00_x000D_
-----------------------------_x000D_
   Valores Desconsiderados_x000D_
-----------------------------_x000D_
22 / 03_2 : 1.190 (1.190)_x000D_
22 / 04_2 : 1.290 (1.290)_x000D_
22 / 05_2 : 948 (948)_x000D_
22 / 06_2 : 1.155 (1.155)_x000D_
22 / 07_2 : 1.120 (1.120)_x000D_
22 / 08_2 : 1.425 (1.425)_x000D_
22 / 09_2 : 1.680 (1.680)_x000D_
22 / 10_2 : 1.295 (1.295)_x000D_
22 / 11_2 : 1.705 (1.705)_x000D_
22 / 12_2 : 1.095 (1.095)_x000D_
23 / 01_2 : 730 (730)_x000D_
23 / 02_2 : 1.105 (1.105)_x000D_
23 / 03_2 : 3.197 (3.197)_x000D_
23 / 04_2 : 2.015 (2.015)_x000D_
23 / 05_2 : 2.025 (2.025)_x000D_
23 / 06_2 : 1.605 (1.605)_x000D_
23 / 07_2 : 1.435 (1.435)_x000D_
23 / 08_2 : 1.716 (1.716)_x000D_
_x000D_
  TOTAL   : ( 26.731 )</t>
        </r>
      </text>
    </comment>
    <comment ref="AH337" authorId="0" shapeId="0" xr:uid="{726BFEDF-CCCF-48E3-AA28-326D543DC79C}">
      <text>
        <r>
          <rPr>
            <sz val="10"/>
            <color indexed="81"/>
            <rFont val="Lucida Console"/>
            <family val="3"/>
          </rPr>
          <t>Última movimentação no estoque em 08/2023 quantidade 1.716.</t>
        </r>
      </text>
    </comment>
    <comment ref="X338" authorId="0" shapeId="0" xr:uid="{644D6467-0A64-4D97-B0C7-BDB6E2AF8A18}">
      <text>
        <r>
          <rPr>
            <sz val="10"/>
            <color indexed="81"/>
            <rFont val="Lucida Console"/>
            <family val="3"/>
          </rPr>
          <t>01.01.1901</t>
        </r>
      </text>
    </comment>
    <comment ref="AE338" authorId="0" shapeId="0" xr:uid="{71E3BD09-C4B3-4B2F-95ED-4DC767DC4977}">
      <text>
        <r>
          <rPr>
            <sz val="10"/>
            <color indexed="81"/>
            <rFont val="Courier New"/>
            <family val="3"/>
          </rPr>
          <t>_x000D_
    DESCRIÇÃO DO CÁLCULO_x000D_
Código    : 12.613_x000D_
Corte     : _x000D_
-----------------------------_x000D_
Pendente  : 5.350_x000D_
22 / 03_2 :  (corte = 5647)_x000D_
22 / 04_2 :  (corte = 4355)_x000D_
22 / 05_2 :  (corte = 4793)_x000D_
22 / 06_2 :  (corte = 413)_x000D_
22 / 07_2 : _x000D_
22 / 08_2 : _x000D_
22 / 09_2 : _x000D_
22 / 10_2 : _x000D_
22 / 11_2 : _x000D_
22 / 12_2 :  (corte = 120)_x000D_
23 / 01_2 :  (corte = 1850)_x000D_
23 / 02_2 :  (corte = 5897)_x000D_
23 / 03_2 :  (corte = 8747)_x000D_
23 / 04_2 :  (corte = 5980)_x000D_
23 / 05_2 :  (corte = 6445)_x000D_
23 / 06_2 :  (corte = 5539)_x000D_
23 / 07_2 :  (corte = 5424)_x000D_
23 / 08_2 :  (corte = 5876)_x000D_
_x000D_
    TOTAL : ( 5.350 )_x000D_
  DIVISOR : 18_x000D_
    MÉDIA : 297,22_x000D_
-----------------------------_x000D_
   Valores Desconsiderados_x000D_
-----------------------------_x000D_
22 / 03_2 : 5.647 (5.647)_x000D_
22 / 04_2 : 4.355 (4.355)_x000D_
22 / 05_2 : 4.793 (4.793)_x000D_
22 / 06_2 : 413 (413)_x000D_
22 / 12_2 : 120 (120)_x000D_
23 / 01_2 : 1.850 (1.850)_x000D_
23 / 02_2 : 5.897 (5.897)_x000D_
23 / 03_2 : 8.747 (8.747)_x000D_
23 / 04_2 : 5.980 (5.980)_x000D_
23 / 05_2 : 6.445 (6.445)_x000D_
23 / 06_2 : 5.539 (5.539)_x000D_
23 / 07_2 : 5.424 (5.424)_x000D_
23 / 08_2 : 5.876 (5.876)_x000D_
_x000D_
  TOTAL   : ( 61.086 )</t>
        </r>
      </text>
    </comment>
    <comment ref="AH338" authorId="0" shapeId="0" xr:uid="{8A3C50B4-1C7A-4F7D-A066-8017619777A7}">
      <text>
        <r>
          <rPr>
            <sz val="10"/>
            <color indexed="81"/>
            <rFont val="Lucida Console"/>
            <family val="3"/>
          </rPr>
          <t>Última movimentação no estoque em 08/2023 quantidade 5.876.</t>
        </r>
      </text>
    </comment>
    <comment ref="X339" authorId="0" shapeId="0" xr:uid="{9DB5C66F-AC1D-42A5-B4C5-534581AC71F3}">
      <text>
        <r>
          <rPr>
            <sz val="10"/>
            <color indexed="81"/>
            <rFont val="Lucida Console"/>
            <family val="3"/>
          </rPr>
          <t>01.01.1901</t>
        </r>
      </text>
    </comment>
    <comment ref="AE339" authorId="0" shapeId="0" xr:uid="{DB86CDD1-5CFB-41EA-9BAB-C55FF587EC99}">
      <text>
        <r>
          <rPr>
            <sz val="10"/>
            <color indexed="81"/>
            <rFont val="Courier New"/>
            <family val="3"/>
          </rPr>
          <t>_x000D_
    DESCRIÇÃO DO CÁLCULO_x000D_
Código    : 12.614_x000D_
Corte     : _x000D_
-----------------------------_x000D_
Pendente  : 2.101_x000D_
22 / 03_2 :  (corte = 2450)_x000D_
22 / 04_2 :  (corte = 2100)_x000D_
22 / 05_2 :  (corte = 2668)_x000D_
22 / 06_2 :  (corte = 2681)_x000D_
22 / 07_2 :  (corte = 2229)_x000D_
22 / 08_2 :  (corte = 2735)_x000D_
22 / 09_2 :  (corte = 3315)_x000D_
22 / 10_2 :  (corte = 3415)_x000D_
22 / 11_2 :  (corte = 3705)_x000D_
22 / 12_2 :  (corte = 2418)_x000D_
23 / 01_2 :  (corte = 1000)_x000D_
23 / 02_2 :  (corte = 2260)_x000D_
23 / 03_2 :  (corte = 8884)_x000D_
23 / 04_2 :  (corte = 3310)_x000D_
23 / 05_2 :  (corte = 3690)_x000D_
23 / 06_2 :  (corte = 1977)_x000D_
23 / 07_2 :  (corte = 1138)_x000D_
23 / 08_2 :  (corte = 417)_x000D_
_x000D_
    TOTAL : ( 2.101 )_x000D_
  DIVISOR : 18_x000D_
    MÉDIA : 116,72_x000D_
-----------------------------_x000D_
   Valores Desconsiderados_x000D_
-----------------------------_x000D_
22 / 03_2 : 2.450 (2.450)_x000D_
22 / 04_2 : 2.100 (2.100)_x000D_
22 / 05_2 : 2.668 (2.668)_x000D_
22 / 06_2 : 2.681 (2.681)_x000D_
22 / 07_2 : 2.229 (2.229)_x000D_
22 / 08_2 : 2.735 (2.735)_x000D_
22 / 09_2 : 3.315 (3.315)_x000D_
22 / 10_2 : 3.415 (3.415)_x000D_
22 / 11_2 : 3.705 (3.705)_x000D_
22 / 12_2 : 2.418 (2.418)_x000D_
23 / 01_2 : 1.000 (1.000)_x000D_
23 / 02_2 : 2.260 (2.260)_x000D_
23 / 03_2 : 8.884 (8.884)_x000D_
23 / 04_2 : 3.310 (3.310)_x000D_
23 / 05_2 : 3.690 (3.690)_x000D_
23 / 06_2 : 1.977 (1.977)_x000D_
23 / 07_2 : 1.138 (1.138)_x000D_
23 / 08_2 : 417 (417)_x000D_
_x000D_
  TOTAL   : ( 50.392 )</t>
        </r>
      </text>
    </comment>
    <comment ref="AH339" authorId="0" shapeId="0" xr:uid="{2DB050DD-F5D3-47EC-9454-9EF7739E6A73}">
      <text>
        <r>
          <rPr>
            <sz val="10"/>
            <color indexed="81"/>
            <rFont val="Lucida Console"/>
            <family val="3"/>
          </rPr>
          <t>Última movimentação no estoque em 08/2023 quantidade 417.</t>
        </r>
      </text>
    </comment>
    <comment ref="X340" authorId="0" shapeId="0" xr:uid="{B1DBA8B3-235E-4AA2-9CDA-0B60B00394DC}">
      <text>
        <r>
          <rPr>
            <sz val="10"/>
            <color indexed="81"/>
            <rFont val="Lucida Console"/>
            <family val="3"/>
          </rPr>
          <t>01.01.1901</t>
        </r>
      </text>
    </comment>
    <comment ref="AE340" authorId="0" shapeId="0" xr:uid="{7CA3B4D4-C506-448D-ACAE-C09D9ABA7591}">
      <text>
        <r>
          <rPr>
            <sz val="10"/>
            <color indexed="81"/>
            <rFont val="Courier New"/>
            <family val="3"/>
          </rPr>
          <t>_x000D_
    DESCRIÇÃO DO CÁLCULO_x000D_
Código    : 16.737_x000D_
Corte     : _x000D_
-----------------------------_x000D_
Pendente  : _x000D_
22 / 03_2 : _x000D_
22 / 04_2 : _x000D_
22 / 05_2 : _x000D_
22 / 06_2 : _x000D_
22 / 07_2 : _x000D_
22 / 08_2 : _x000D_
22 / 09_2 : _x000D_
22 / 10_2 : _x000D_
22 / 11_2 :  (corte = 2)_x000D_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11_2 : 2 (2)_x000D_
_x000D_
  TOTAL   : ( 2 )</t>
        </r>
      </text>
    </comment>
    <comment ref="AH340" authorId="0" shapeId="0" xr:uid="{160F59CF-9B4C-4B0F-AE34-0E60679C2AA5}">
      <text>
        <r>
          <rPr>
            <sz val="10"/>
            <color indexed="81"/>
            <rFont val="Lucida Console"/>
            <family val="3"/>
          </rPr>
          <t>Última movimentação no estoque em 11/2022 quantidade 2.</t>
        </r>
      </text>
    </comment>
    <comment ref="X341" authorId="0" shapeId="0" xr:uid="{42EBBFB8-8B55-41B5-9537-257E1B4889D9}">
      <text>
        <r>
          <rPr>
            <sz val="10"/>
            <color indexed="81"/>
            <rFont val="Lucida Console"/>
            <family val="3"/>
          </rPr>
          <t>01.01.1901</t>
        </r>
      </text>
    </comment>
    <comment ref="AE341" authorId="0" shapeId="0" xr:uid="{F8084BE2-F1D4-40A9-8CE7-5D8C6CDCB621}">
      <text>
        <r>
          <rPr>
            <sz val="10"/>
            <color indexed="81"/>
            <rFont val="Courier New"/>
            <family val="3"/>
          </rPr>
          <t>_x000D_
    DESCRIÇÃO DO CÁLCULO_x000D_
Código    : 16.736_x000D_
Corte     : _x000D_
-----------------------------_x000D_
Pendente  : _x000D_
22 / 03_2 : _x000D_
22 / 04_2 : _x000D_
22 / 05_2 : _x000D_
22 / 06_2 : _x000D_
22 / 07_2 : _x000D_
22 / 08_2 : _x000D_
22 / 09_2 : _x000D_
22 / 10_2 : _x000D_
22 / 11_2 :  (corte = 1)_x000D_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11_2 : 1 (1)_x000D_
_x000D_
  TOTAL   : ( 1 )</t>
        </r>
      </text>
    </comment>
    <comment ref="AH341" authorId="0" shapeId="0" xr:uid="{5DFA2EA8-5083-4F0A-916F-73E248FFB0D1}">
      <text>
        <r>
          <rPr>
            <sz val="10"/>
            <color indexed="81"/>
            <rFont val="Lucida Console"/>
            <family val="3"/>
          </rPr>
          <t>Última movimentação no estoque em 11/2022 quantidade 1.</t>
        </r>
      </text>
    </comment>
    <comment ref="X342" authorId="0" shapeId="0" xr:uid="{5ACBEE07-8872-4556-8450-6547A4835B3E}">
      <text>
        <r>
          <rPr>
            <sz val="10"/>
            <color indexed="81"/>
            <rFont val="Lucida Console"/>
            <family val="3"/>
          </rPr>
          <t>01.01.1901</t>
        </r>
      </text>
    </comment>
    <comment ref="AE342" authorId="0" shapeId="0" xr:uid="{EF091F07-6C20-46BA-B298-C9BED76FFFCE}">
      <text>
        <r>
          <rPr>
            <sz val="10"/>
            <color indexed="81"/>
            <rFont val="Courier New"/>
            <family val="3"/>
          </rPr>
          <t>_x000D_
    DESCRIÇÃO DO CÁLCULO_x000D_
Código    : 72.222_x000D_
Corte     : _x000D_
-----------------------------_x000D_
Pendente  : _x000D_
22 / 03_2 :  (corte = 28)_x000D_
22 / 04_2 :  (corte = 12)_x000D_
22 / 05_2 :  (corte = 16)_x000D_
22 / 06_2 :  (corte = 17)_x000D_
22 / 07_2 :  (corte = 15)_x000D_
22 / 08_2 :  (corte = 11)_x000D_
22 / 09_2 :  (corte = 10)_x000D_
22 / 10_2 :  (corte = 7)_x000D_
22 / 11_2 :  (corte = 21)_x000D_
22 / 12_2 :  (corte = 12)_x000D_
23 / 01_2 :  (corte = 12)_x000D_
23 / 02_2 :  (corte = 18)_x000D_
23 / 03_2 :  (corte = 44)_x000D_
23 / 04_2 :  (corte = 27)_x000D_
23 / 05_2 :  (corte = 23)_x000D_
23 / 06_2 :  (corte = 16)_x000D_
23 / 07_2 :  (corte = 15)_x000D_
23 / 08_2 :  (corte = 21)_x000D_
_x000D_
    TOTAL : (  )_x000D_
  DIVISOR : 18_x000D_
    MÉDIA : ,00_x000D_
-----------------------------_x000D_
   Valores Desconsiderados_x000D_
-----------------------------_x000D_
22 / 03_2 : 28 (28)_x000D_
22 / 04_2 : 12 (12)_x000D_
22 / 05_2 : 16 (16)_x000D_
22 / 06_2 : 17 (17)_x000D_
22 / 07_2 : 15 (15)_x000D_
22 / 08_2 : 11 (11)_x000D_
22 / 09_2 : 10 (10)_x000D_
22 / 10_2 : 7 (7)_x000D_
22 / 11_2 : 21 (21)_x000D_
22 / 12_2 : 12 (12)_x000D_
23 / 01_2 : 12 (12)_x000D_
23 / 02_2 : 18 (18)_x000D_
23 / 03_2 : 44 (44)_x000D_
23 / 04_2 : 27 (27)_x000D_
23 / 05_2 : 23 (23)_x000D_
23 / 06_2 : 16 (16)_x000D_
23 / 07_2 : 15 (15)_x000D_
23 / 08_2 : 21 (21)_x000D_
_x000D_
  TOTAL   : ( 325 )</t>
        </r>
      </text>
    </comment>
    <comment ref="AH342" authorId="0" shapeId="0" xr:uid="{5218F329-3FF0-4CC1-8D5F-6AB33205DC4D}">
      <text>
        <r>
          <rPr>
            <sz val="10"/>
            <color indexed="81"/>
            <rFont val="Lucida Console"/>
            <family val="3"/>
          </rPr>
          <t>Última movimentação no estoque em 08/2023 quantidade 21.</t>
        </r>
      </text>
    </comment>
    <comment ref="X343" authorId="0" shapeId="0" xr:uid="{50B646CE-AE22-4A13-A788-EEC5B931ABB1}">
      <text>
        <r>
          <rPr>
            <sz val="10"/>
            <color indexed="81"/>
            <rFont val="Lucida Console"/>
            <family val="3"/>
          </rPr>
          <t>07.02.2017</t>
        </r>
      </text>
    </comment>
    <comment ref="AE343" authorId="0" shapeId="0" xr:uid="{60A16DE4-FBC0-4D6F-8F37-2FCADD14B427}">
      <text>
        <r>
          <rPr>
            <sz val="10"/>
            <color indexed="81"/>
            <rFont val="Courier New"/>
            <family val="3"/>
          </rPr>
          <t>_x000D_
    DESCRIÇÃO DO CÁLCULO_x000D_
Código    : 132.407_x000D_
Corte     : _x000D_
-----------------------------_x000D_
Pendente  : _x000D_
22 / 03_2 :  (corte = 20)_x000D_
22 / 04_2 :  (corte = 14)_x000D_
22 / 05_2 :  (corte = 16)_x000D_
22 / 06_2 :  (corte = 16)_x000D_
22 / 07_2 :  (corte = 17)_x000D_
22 / 08_2 :  (corte = 7)_x000D_
22 / 09_2 :  (corte = 8)_x000D_
22 / 10_2 :  (corte = 6)_x000D_
22 / 11_2 :  (corte = 17)_x000D_
22 / 12_2 :  (corte = 4)_x000D_
23 / 01_2 :  (corte = 10)_x000D_
23 / 02_2 :  (corte = 18)_x000D_
23 / 03_2 :  (corte = 36)_x000D_
23 / 04_2 :  (corte = 22)_x000D_
23 / 05_2 :  (corte = 19)_x000D_
23 / 06_2 :  (corte = 14)_x000D_
23 / 07_2 :  (corte = 12)_x000D_
23 / 08_2 :  (corte = 21)_x000D_
_x000D_
    TOTAL : (  )_x000D_
  DIVISOR : 18_x000D_
    MÉDIA : ,00_x000D_
-----------------------------_x000D_
   Valores Desconsiderados_x000D_
-----------------------------_x000D_
22 / 03_2 : 20 (20)_x000D_
22 / 04_2 : 14 (14)_x000D_
22 / 05_2 : 16 (16)_x000D_
22 / 06_2 : 16 (16)_x000D_
22 / 07_2 : 17 (17)_x000D_
22 / 08_2 : 7 (7)_x000D_
22 / 09_2 : 8 (8)_x000D_
22 / 10_2 : 6 (6)_x000D_
22 / 11_2 : 17 (17)_x000D_
22 / 12_2 : 4 (4)_x000D_
23 / 01_2 : 10 (10)_x000D_
23 / 02_2 : 18 (18)_x000D_
23 / 03_2 : 36 (36)_x000D_
23 / 04_2 : 22 (22)_x000D_
23 / 05_2 : 19 (19)_x000D_
23 / 06_2 : 14 (14)_x000D_
23 / 07_2 : 12 (12)_x000D_
23 / 08_2 : 21 (21)_x000D_
_x000D_
  TOTAL   : ( 277 )</t>
        </r>
      </text>
    </comment>
    <comment ref="AH343" authorId="0" shapeId="0" xr:uid="{E0ADDE7D-4EC4-4D27-B231-49F4B044BD9E}">
      <text>
        <r>
          <rPr>
            <sz val="10"/>
            <color indexed="81"/>
            <rFont val="Lucida Console"/>
            <family val="3"/>
          </rPr>
          <t>Última movimentação no estoque em 08/2023 quantidade 21.</t>
        </r>
      </text>
    </comment>
    <comment ref="X344" authorId="0" shapeId="0" xr:uid="{E4E39EF7-7337-47C0-926D-10E43B980DF3}">
      <text>
        <r>
          <rPr>
            <sz val="10"/>
            <color indexed="81"/>
            <rFont val="Lucida Console"/>
            <family val="3"/>
          </rPr>
          <t>07.02.2017</t>
        </r>
      </text>
    </comment>
    <comment ref="AE344" authorId="0" shapeId="0" xr:uid="{A53892EE-F853-47F9-84C9-FDAB69C9A949}">
      <text>
        <r>
          <rPr>
            <sz val="10"/>
            <color indexed="81"/>
            <rFont val="Courier New"/>
            <family val="3"/>
          </rPr>
          <t>_x000D_
    DESCRIÇÃO DO CÁLCULO_x000D_
Código    : 132.405_x000D_
Corte     : _x000D_
-----------------------------_x000D_
Pendente  : _x000D_
22 / 03_2 :  (corte = 21)_x000D_
22 / 04_2 :  (corte = 11)_x000D_
22 / 05_2 :  (corte = 11)_x000D_
22 / 06_2 :  (corte = 16)_x000D_
22 / 07_2 :  (corte = 10)_x000D_
22 / 08_2 :  (corte = 7)_x000D_
22 / 09_2 :  (corte = 8)_x000D_
22 / 10_2 :  (corte = 7)_x000D_
22 / 11_2 :  (corte = 18)_x000D_
22 / 12_2 :  (corte = 7)_x000D_
23 / 01_2 :  (corte = 12)_x000D_
23 / 02_2 :  (corte = 15)_x000D_
23 / 03_2 :  (corte = 31)_x000D_
23 / 04_2 :  (corte = 23)_x000D_
23 / 05_2 :  (corte = 21)_x000D_
23 / 06_2 :  (corte = 16)_x000D_
23 / 07_2 :  (corte = 17)_x000D_
23 / 08_2 :  (corte = 18)_x000D_
_x000D_
    TOTAL : (  )_x000D_
  DIVISOR : 18_x000D_
    MÉDIA : ,00_x000D_
-----------------------------_x000D_
   Valores Desconsiderados_x000D_
-----------------------------_x000D_
22 / 03_2 : 21 (21)_x000D_
22 / 04_2 : 11 (11)_x000D_
22 / 05_2 : 11 (11)_x000D_
22 / 06_2 : 16 (16)_x000D_
22 / 07_2 : 10 (10)_x000D_
22 / 08_2 : 7 (7)_x000D_
22 / 09_2 : 8 (8)_x000D_
22 / 10_2 : 7 (7)_x000D_
22 / 11_2 : 18 (18)_x000D_
22 / 12_2 : 7 (7)_x000D_
23 / 01_2 : 12 (12)_x000D_
23 / 02_2 : 15 (15)_x000D_
23 / 03_2 : 31 (31)_x000D_
23 / 04_2 : 23 (23)_x000D_
23 / 05_2 : 21 (21)_x000D_
23 / 06_2 : 16 (16)_x000D_
23 / 07_2 : 17 (17)_x000D_
23 / 08_2 : 18 (18)_x000D_
_x000D_
  TOTAL   : ( 269 )</t>
        </r>
      </text>
    </comment>
    <comment ref="AH344" authorId="0" shapeId="0" xr:uid="{13865892-E3E1-4A9F-AD9A-9E6179E2E182}">
      <text>
        <r>
          <rPr>
            <sz val="10"/>
            <color indexed="81"/>
            <rFont val="Lucida Console"/>
            <family val="3"/>
          </rPr>
          <t>Última movimentação no estoque em 08/2023 quantidade 18.</t>
        </r>
      </text>
    </comment>
    <comment ref="X345" authorId="0" shapeId="0" xr:uid="{26E9FAAD-6860-4732-89B6-577DA04A888A}">
      <text>
        <r>
          <rPr>
            <sz val="10"/>
            <color indexed="81"/>
            <rFont val="Lucida Console"/>
            <family val="3"/>
          </rPr>
          <t>01.01.1901</t>
        </r>
      </text>
    </comment>
    <comment ref="AE345" authorId="0" shapeId="0" xr:uid="{D7C941C8-BD4C-4029-9DF9-0FADA93BAD50}">
      <text>
        <r>
          <rPr>
            <sz val="10"/>
            <color indexed="81"/>
            <rFont val="Courier New"/>
            <family val="3"/>
          </rPr>
          <t>_x000D_
    DESCRIÇÃO DO CÁLCULO_x000D_
Código    : 14.154_x000D_
Corte     : _x000D_
-----------------------------_x000D_
Pendente  : 799_x000D_
22 / 03_2 :  (corte = 843)_x000D_
22 / 04_2 :  (corte = 230)_x000D_
22 / 05_2 :  (corte = 833)_x000D_
22 / 06_2 :  (corte = 971)_x000D_
22 / 07_2 :  (corte = 804)_x000D_
22 / 08_2 :  (corte = 869)_x000D_
22 / 09_2 :  (corte = 949)_x000D_
22 / 10_2 :  (corte = 902)_x000D_
22 / 11_2 :  (corte = 839)_x000D_
22 / 12_2 :  (corte = 615)_x000D_
23 / 01_2 :  (corte = 434)_x000D_
23 / 02_2 :  (corte = 734)_x000D_
23 / 03_2 :  (corte = 3714)_x000D_
23 / 04_2 :  (corte = 177)_x000D_
23 / 05_2 : _x000D_
23 / 06_2 :  (corte = 537)_x000D_
23 / 07_2 :  (corte = 1024)_x000D_
23 / 08_2 :  (corte = 1164)_x000D_
_x000D_
    TOTAL : ( 799 )_x000D_
  DIVISOR : 18_x000D_
    MÉDIA : 44,39_x000D_
-----------------------------_x000D_
   Valores Desconsiderados_x000D_
-----------------------------_x000D_
22 / 03_2 : 843 (843)_x000D_
22 / 04_2 : 230 (230)_x000D_
22 / 05_2 : 833 (833)_x000D_
22 / 06_2 : 971 (971)_x000D_
22 / 07_2 : 804 (804)_x000D_
22 / 08_2 : 869 (869)_x000D_
22 / 09_2 : 949 (949)_x000D_
22 / 10_2 : 902 (902)_x000D_
22 / 11_2 : 839 (839)_x000D_
22 / 12_2 : 615 (615)_x000D_
23 / 01_2 : 434 (434)_x000D_
23 / 02_2 : 734 (734)_x000D_
23 / 03_2 : 3.714 (3.714)_x000D_
23 / 04_2 : 177 (177)_x000D_
23 / 06_2 : 537 (537)_x000D_
23 / 07_2 : 1.024 (1.024)_x000D_
23 / 08_2 : 1.164 (1.164)_x000D_
_x000D_
  TOTAL   : ( 15.639 )</t>
        </r>
      </text>
    </comment>
    <comment ref="AH345" authorId="0" shapeId="0" xr:uid="{863ECB9B-3575-4E45-AF72-76F587E5C459}">
      <text>
        <r>
          <rPr>
            <sz val="10"/>
            <color indexed="81"/>
            <rFont val="Lucida Console"/>
            <family val="3"/>
          </rPr>
          <t>Última movimentação no estoque em 08/2023 quantidade 1.164.</t>
        </r>
      </text>
    </comment>
    <comment ref="X346" authorId="0" shapeId="0" xr:uid="{C7BDE71C-AF90-4528-BBF8-BC4F5D0A43EE}">
      <text>
        <r>
          <rPr>
            <sz val="10"/>
            <color indexed="81"/>
            <rFont val="Lucida Console"/>
            <family val="3"/>
          </rPr>
          <t>13.11.2017</t>
        </r>
      </text>
    </comment>
    <comment ref="AE346" authorId="0" shapeId="0" xr:uid="{43645BA7-DFD2-4D72-A93C-D15B7E3D9B21}">
      <text>
        <r>
          <rPr>
            <sz val="10"/>
            <color indexed="81"/>
            <rFont val="Courier New"/>
            <family val="3"/>
          </rPr>
          <t>_x000D_
    DESCRIÇÃO DO CÁLCULO_x000D_
Código    : 133.819_x000D_
Corte     : _x000D_
-----------------------------_x000D_
Pendente  : _x000D_
22 / 03_2 : _x000D_
22 / 04_2 :  (corte = 32)_x000D_
22 / 05_2 :  (corte = 55)_x000D_
22 / 06_2 :  (corte = 36)_x000D_
22 / 07_2 : _x000D_
22 / 08_2 :  (corte = 35)_x000D_
22 / 09_2 :  (corte = 80)_x000D_
22 / 10_2 :  (corte = 32)_x000D_
22 / 11_2 :  (corte = 9)_x000D_
22 / 12_2 :  (corte = 33)_x000D_
23 / 01_2 :  (corte = 19)_x000D_
23 / 02_2 :  (corte = 30)_x000D_
23 / 03_2 :  (corte = 55)_x000D_
23 / 04_2 :  (corte = 61)_x000D_
23 / 05_2 :  (corte = 20)_x000D_
23 / 06_2 :  (corte = 15)_x000D_
23 / 07_2 :  (corte = 50)_x000D_
23 / 08_2 :  (corte = 100)_x000D_
_x000D_
    TOTAL : (  )_x000D_
  DIVISOR : 18_x000D_
    MÉDIA : ,00_x000D_
-----------------------------_x000D_
   Valores Desconsiderados_x000D_
-----------------------------_x000D_
22 / 04_2 : 32 (32)_x000D_
22 / 05_2 : 55 (55)_x000D_
22 / 06_2 : 36 (36)_x000D_
22 / 08_2 : 35 (35)_x000D_
22 / 09_2 : 80 (80)_x000D_
22 / 10_2 : 32 (32)_x000D_
22 / 11_2 : 9 (9)_x000D_
22 / 12_2 : 33 (33)_x000D_
23 / 01_2 : 19 (19)_x000D_
23 / 02_2 : 30 (30)_x000D_
23 / 03_2 : 55 (55)_x000D_
23 / 04_2 : 61 (61)_x000D_
23 / 05_2 : 20 (20)_x000D_
23 / 06_2 : 15 (15)_x000D_
23 / 07_2 : 50 (50)_x000D_
23 / 08_2 : 100 (100)_x000D_
_x000D_
  TOTAL   : ( 662 )</t>
        </r>
      </text>
    </comment>
    <comment ref="AH346" authorId="0" shapeId="0" xr:uid="{145ABC31-A1F8-43AB-B065-E38AF0D06FAA}">
      <text>
        <r>
          <rPr>
            <sz val="10"/>
            <color indexed="81"/>
            <rFont val="Lucida Console"/>
            <family val="3"/>
          </rPr>
          <t>Última movimentação no estoque em 08/2023 quantidade 100.</t>
        </r>
      </text>
    </comment>
    <comment ref="X347" authorId="0" shapeId="0" xr:uid="{923DFF53-2B49-4C14-98DF-938BEF5B381B}">
      <text>
        <r>
          <rPr>
            <sz val="10"/>
            <color indexed="81"/>
            <rFont val="Lucida Console"/>
            <family val="3"/>
          </rPr>
          <t>30.10.2017</t>
        </r>
      </text>
    </comment>
    <comment ref="AE347" authorId="0" shapeId="0" xr:uid="{CB2C8DCB-8E7C-41BF-B896-EE73CC4C45AE}">
      <text>
        <r>
          <rPr>
            <sz val="10"/>
            <color indexed="81"/>
            <rFont val="Courier New"/>
            <family val="3"/>
          </rPr>
          <t>_x000D_
    DESCRIÇÃO DO CÁLCULO_x000D_
Código    : 133.788_x000D_
Corte     : _x000D_
-----------------------------_x000D_
Pendente  : _x000D_
22 / 03_2 :  (corte = 39)_x000D_
22 / 04_2 :  (corte = 48)_x000D_
22 / 05_2 :  (corte = 41)_x000D_
22 / 06_2 :  (corte = 28)_x000D_
22 / 07_2 :  (corte = 63)_x000D_
22 / 08_2 :  (corte = 20)_x000D_
22 / 09_2 :  (corte = 15)_x000D_
22 / 10_2 :  (corte = 35)_x000D_
22 / 11_2 :  (corte = 34)_x000D_
22 / 12_2 :  (corte = 61)_x000D_
23 / 01_2 :  (corte = 20)_x000D_
23 / 02_2 :  (corte = 718)_x000D_
23 / 03_2 :  (corte = 227)_x000D_
23 / 04_2 :  (corte = 200)_x000D_
23 / 05_2 :  (corte = 112)_x000D_
23 / 06_2 :  (corte = 123)_x000D_
23 / 07_2 :  (corte = 50)_x000D_
23 / 08_2 :  (corte = 138)_x000D_
_x000D_
    TOTAL : (  )_x000D_
  DIVISOR : 18_x000D_
    MÉDIA : ,00_x000D_
-----------------------------_x000D_
   Valores Desconsiderados_x000D_
-----------------------------_x000D_
22 / 03_2 : 39 (39)_x000D_
22 / 04_2 : 48 (48)_x000D_
22 / 05_2 : 41 (41)_x000D_
22 / 06_2 : 28 (28)_x000D_
22 / 07_2 : 63 (63)_x000D_
22 / 08_2 : 20 (20)_x000D_
22 / 09_2 : 15 (15)_x000D_
22 / 10_2 : 35 (35)_x000D_
22 / 11_2 : 34 (34)_x000D_
22 / 12_2 : 61 (61)_x000D_
23 / 01_2 : 20 (20)_x000D_
23 / 02_2 : 718 (718)_x000D_
23 / 03_2 : 227 (227)_x000D_
23 / 04_2 : 200 (200)_x000D_
23 / 05_2 : 112 (112)_x000D_
23 / 06_2 : 123 (123)_x000D_
23 / 07_2 : 50 (50)_x000D_
23 / 08_2 : 138 (138)_x000D_
_x000D_
  TOTAL   : ( 1.972 )</t>
        </r>
      </text>
    </comment>
    <comment ref="AH347" authorId="0" shapeId="0" xr:uid="{E0DF012A-7030-4531-BDDB-8F9FB1EC5FA8}">
      <text>
        <r>
          <rPr>
            <sz val="10"/>
            <color indexed="81"/>
            <rFont val="Lucida Console"/>
            <family val="3"/>
          </rPr>
          <t>Última movimentação no estoque em 08/2023 quantidade 138.</t>
        </r>
      </text>
    </comment>
    <comment ref="X348" authorId="0" shapeId="0" xr:uid="{325FABD8-2745-4A74-82D0-24929DF45F31}">
      <text>
        <r>
          <rPr>
            <sz val="10"/>
            <color indexed="81"/>
            <rFont val="Lucida Console"/>
            <family val="3"/>
          </rPr>
          <t>30.10.2017</t>
        </r>
      </text>
    </comment>
    <comment ref="AE348" authorId="0" shapeId="0" xr:uid="{05CD0316-1AAB-4E08-AD25-D8A7C9F29A07}">
      <text>
        <r>
          <rPr>
            <sz val="10"/>
            <color indexed="81"/>
            <rFont val="Courier New"/>
            <family val="3"/>
          </rPr>
          <t>_x000D_
    DESCRIÇÃO DO CÁLCULO_x000D_
Código    : 133.790_x000D_
Corte     : _x000D_
-----------------------------_x000D_
Pendente  : _x000D_
22 / 03_2 :  (corte = 39)_x000D_
22 / 04_2 :  (corte = 48)_x000D_
22 / 05_2 :  (corte = 41)_x000D_
22 / 06_2 :  (corte = 28)_x000D_
22 / 07_2 :  (corte = 63)_x000D_
22 / 08_2 :  (corte = 20)_x000D_
22 / 09_2 :  (corte = 47)_x000D_
22 / 10_2 :  (corte = 35)_x000D_
22 / 11_2 :  (corte = 34)_x000D_
22 / 12_2 :  (corte = 61)_x000D_
23 / 01_2 :  (corte = 20)_x000D_
23 / 02_2 :  (corte = 114)_x000D_
23 / 03_2 :  (corte = 245)_x000D_
23 / 04_2 :  (corte = 190)_x000D_
23 / 05_2 :  (corte = 115)_x000D_
23 / 06_2 :  (corte = 123)_x000D_
23 / 07_2 :  (corte = 50)_x000D_
23 / 08_2 :  (corte = 148)_x000D_
_x000D_
    TOTAL : (  )_x000D_
  DIVISOR : 18_x000D_
    MÉDIA : ,00_x000D_
-----------------------------_x000D_
   Valores Desconsiderados_x000D_
-----------------------------_x000D_
22 / 03_2 : 39 (39)_x000D_
22 / 04_2 : 48 (48)_x000D_
22 / 05_2 : 41 (41)_x000D_
22 / 06_2 : 28 (28)_x000D_
22 / 07_2 : 63 (63)_x000D_
22 / 08_2 : 20 (20)_x000D_
22 / 09_2 : 47 (47)_x000D_
22 / 10_2 : 35 (35)_x000D_
22 / 11_2 : 34 (34)_x000D_
22 / 12_2 : 61 (61)_x000D_
23 / 01_2 : 20 (20)_x000D_
23 / 02_2 : 114 (114)_x000D_
23 / 03_2 : 245 (245)_x000D_
23 / 04_2 : 190 (190)_x000D_
23 / 05_2 : 115 (115)_x000D_
23 / 06_2 : 123 (123)_x000D_
23 / 07_2 : 50 (50)_x000D_
23 / 08_2 : 148 (148)_x000D_
_x000D_
  TOTAL   : ( 1.421 )</t>
        </r>
      </text>
    </comment>
    <comment ref="AH348" authorId="0" shapeId="0" xr:uid="{57F3B024-B830-477E-AE46-312F16BD83AD}">
      <text>
        <r>
          <rPr>
            <sz val="10"/>
            <color indexed="81"/>
            <rFont val="Lucida Console"/>
            <family val="3"/>
          </rPr>
          <t>Última movimentação no estoque em 08/2023 quantidade 148.</t>
        </r>
      </text>
    </comment>
    <comment ref="X349" authorId="0" shapeId="0" xr:uid="{BD2552F6-0CD4-43A6-BC7B-2D81525A0D09}">
      <text>
        <r>
          <rPr>
            <sz val="10"/>
            <color indexed="81"/>
            <rFont val="Lucida Console"/>
            <family val="3"/>
          </rPr>
          <t>01.01.1901</t>
        </r>
      </text>
    </comment>
    <comment ref="AE349" authorId="0" shapeId="0" xr:uid="{DB485966-5EC9-4A80-9974-9761E9FBAFA1}">
      <text>
        <r>
          <rPr>
            <sz val="10"/>
            <color indexed="81"/>
            <rFont val="Courier New"/>
            <family val="3"/>
          </rPr>
          <t>_x000D_
    DESCRIÇÃO DO CÁLCULO_x000D_
Código    : 46.420_x000D_
Corte     : _x000D_
-----------------------------_x000D_
Pendente  : 11_x000D_
22 / 03_2 :  (corte = 179)_x000D_
22 / 04_2 :  (corte = 150)_x000D_
22 / 05_2 :  (corte = 207)_x000D_
22 / 06_2 :  (corte = 127)_x000D_
22 / 07_2 :  (corte = 138)_x000D_
22 / 08_2 :  (corte = 129)_x000D_
22 / 09_2 :  (corte = 159)_x000D_
22 / 10_2 :  (corte = 134)_x000D_
22 / 11_2 :  (corte = 128)_x000D_
22 / 12_2 :  (corte = 151)_x000D_
23 / 01_2 :  (corte = 109)_x000D_
23 / 02_2 :  (corte = 168)_x000D_
23 / 03_2 :  (corte = 259)_x000D_
23 / 04_2 :  (corte = 173)_x000D_
23 / 05_2 :  (corte = 173)_x000D_
23 / 06_2 :  (corte = 159)_x000D_
23 / 07_2 :  (corte = 151)_x000D_
23 / 08_2 :  (corte = 144)_x000D_
_x000D_
    TOTAL : ( 11 )_x000D_
  DIVISOR : 18_x000D_
    MÉDIA : ,61_x000D_
-----------------------------_x000D_
   Valores Desconsiderados_x000D_
-----------------------------_x000D_
22 / 03_2 : 179 (179)_x000D_
22 / 04_2 : 150 (150)_x000D_
22 / 05_2 : 207 (207)_x000D_
22 / 06_2 : 127 (127)_x000D_
22 / 07_2 : 138 (138)_x000D_
22 / 08_2 : 129 (129)_x000D_
22 / 09_2 : 159 (159)_x000D_
22 / 10_2 : 134 (134)_x000D_
22 / 11_2 : 128 (128)_x000D_
22 / 12_2 : 151 (151)_x000D_
23 / 01_2 : 109 (109)_x000D_
23 / 02_2 : 168 (168)_x000D_
23 / 03_2 : 259 (259)_x000D_
23 / 04_2 : 173 (173)_x000D_
23 / 05_2 : 173 (173)_x000D_
23 / 06_2 : 159 (159)_x000D_
23 / 07_2 : 151 (151)_x000D_
23 / 08_2 : 144 (144)_x000D_
_x000D_
  TOTAL   : ( 2.838 )</t>
        </r>
      </text>
    </comment>
    <comment ref="AH349" authorId="0" shapeId="0" xr:uid="{432B95D0-792F-4290-A483-9ADF13E0448D}">
      <text>
        <r>
          <rPr>
            <sz val="10"/>
            <color indexed="81"/>
            <rFont val="Lucida Console"/>
            <family val="3"/>
          </rPr>
          <t>Última movimentação no estoque em 08/2023 quantidade 144.</t>
        </r>
      </text>
    </comment>
    <comment ref="X350" authorId="0" shapeId="0" xr:uid="{0D4453B3-188A-4259-82F0-9A4507A1F45B}">
      <text>
        <r>
          <rPr>
            <sz val="10"/>
            <color indexed="81"/>
            <rFont val="Lucida Console"/>
            <family val="3"/>
          </rPr>
          <t>08.04.2021</t>
        </r>
      </text>
    </comment>
    <comment ref="AE350" authorId="0" shapeId="0" xr:uid="{7316F0DC-4D3B-43BF-AB0E-EBA36D5C5D91}">
      <text>
        <r>
          <rPr>
            <sz val="10"/>
            <color indexed="81"/>
            <rFont val="Courier New"/>
            <family val="3"/>
          </rPr>
          <t>_x000D_
    DESCRIÇÃO DO CÁLCULO_x000D_
Código    : 140.933_x000D_
Corte     : _x000D_
-----------------------------_x000D_
Pendente  : _x000D_
22 / 03_2 : _x000D_
22 / 04_2 : _x000D_
22 / 05_2 : _x000D_
22 / 06_2 : _x000D_
22 / 07_2 : _x000D_
22 / 08_2 : _x000D_
22 / 09_2 : _x000D_
22 / 10_2 : _x000D_
22 / 11_2 : _x000D_
22 / 12_2 : _x000D_
23 / 01_2 : _x000D_
23 / 02_2 : _x000D_
23 / 03_2 :  (corte = 3)_x000D_
23 / 04_2 :  (corte = 24)_x000D_
23 / 05_2 :  (corte = 10)_x000D_
23 / 06_2 :  (corte = 29)_x000D_
23 / 07_2 : _x000D_
23 / 08_2 :  (corte = 82)_x000D_
_x000D_
    TOTAL : (  )_x000D_
  DIVISOR : 18_x000D_
    MÉDIA : ,00_x000D_
-----------------------------_x000D_
   Valores Desconsiderados_x000D_
-----------------------------_x000D_
23 / 03_2 : 3 (3)_x000D_
23 / 04_2 : 24 (24)_x000D_
23 / 05_2 : 10 (10)_x000D_
23 / 06_2 : 29 (29)_x000D_
23 / 08_2 : 82 (82)_x000D_
_x000D_
  TOTAL   : ( 148 )</t>
        </r>
      </text>
    </comment>
    <comment ref="AH350" authorId="0" shapeId="0" xr:uid="{2507F98D-9D65-4588-8F10-06B6B477035F}">
      <text>
        <r>
          <rPr>
            <sz val="10"/>
            <color indexed="81"/>
            <rFont val="Lucida Console"/>
            <family val="3"/>
          </rPr>
          <t>Última movimentação no estoque em 08/2023 quantidade 82.</t>
        </r>
      </text>
    </comment>
    <comment ref="X351" authorId="0" shapeId="0" xr:uid="{779F7A2C-8D95-461F-9477-1A0088ECCB0E}">
      <text>
        <r>
          <rPr>
            <sz val="10"/>
            <color indexed="81"/>
            <rFont val="Lucida Console"/>
            <family val="3"/>
          </rPr>
          <t>01.01.1901</t>
        </r>
      </text>
    </comment>
    <comment ref="AE351" authorId="0" shapeId="0" xr:uid="{06661F3C-4CD7-46DF-8CBE-A9D5A1F1CA23}">
      <text>
        <r>
          <rPr>
            <sz val="10"/>
            <color indexed="81"/>
            <rFont val="Courier New"/>
            <family val="3"/>
          </rPr>
          <t>_x000D_
    DESCRIÇÃO DO CÁLCULO_x000D_
Código    : 29.296_x000D_
Corte     : _x000D_
-----------------------------_x000D_
Pendente  : _x000D_
22 / 03_2 :  (corte = 14)_x000D_
22 / 04_2 :  (corte = 13)_x000D_
22 / 05_2 :  (corte = 17)_x000D_
22 / 06_2 :  (corte = 22)_x000D_
22 / 07_2 :  (corte = 70)_x000D_
22 / 08_2 :  (corte = 21)_x000D_
22 / 09_2 :  (corte = 12)_x000D_
22 / 10_2 :  (corte = 18)_x000D_
22 / 11_2 :  (corte = 26)_x000D_
22 / 12_2 :  (corte = 9)_x000D_
23 / 01_2 :  (corte = 27)_x000D_
23 / 02_2 :  (corte = 4)_x000D_
23 / 03_2 :  (corte = 41)_x000D_
23 / 04_2 :  (corte = 22)_x000D_
23 / 05_2 :  (corte = 27)_x000D_
23 / 06_2 :  (corte = 22)_x000D_
23 / 07_2 :  (corte = 6)_x000D_
23 / 08_2 :  (corte = 18)_x000D_
_x000D_
    TOTAL : (  )_x000D_
  DIVISOR : 18_x000D_
    MÉDIA : ,00_x000D_
-----------------------------_x000D_
   Valores Desconsiderados_x000D_
-----------------------------_x000D_
22 / 03_2 : 14 (14)_x000D_
22 / 04_2 : 13 (13)_x000D_
22 / 05_2 : 17 (17)_x000D_
22 / 06_2 : 22 (22)_x000D_
22 / 07_2 : 70 (70)_x000D_
22 / 08_2 : 21 (21)_x000D_
22 / 09_2 : 12 (12)_x000D_
22 / 10_2 : 18 (18)_x000D_
22 / 11_2 : 26 (26)_x000D_
22 / 12_2 : 9 (9)_x000D_
23 / 01_2 : 27 (27)_x000D_
23 / 02_2 : 4 (4)_x000D_
23 / 03_2 : 41 (41)_x000D_
23 / 04_2 : 22 (22)_x000D_
23 / 05_2 : 27 (27)_x000D_
23 / 06_2 : 22 (22)_x000D_
23 / 07_2 : 6 (6)_x000D_
23 / 08_2 : 18 (18)_x000D_
_x000D_
  TOTAL   : ( 389 )</t>
        </r>
      </text>
    </comment>
    <comment ref="AH351" authorId="0" shapeId="0" xr:uid="{CE3635BE-A880-4E87-9FDA-A105ED6528DF}">
      <text>
        <r>
          <rPr>
            <sz val="10"/>
            <color indexed="81"/>
            <rFont val="Lucida Console"/>
            <family val="3"/>
          </rPr>
          <t>Última movimentação no estoque em 08/2023 quantidade 18.</t>
        </r>
      </text>
    </comment>
    <comment ref="X352" authorId="0" shapeId="0" xr:uid="{81249FE4-E7BF-42D8-8BDB-DBCDA8D6A6B6}">
      <text>
        <r>
          <rPr>
            <sz val="10"/>
            <color indexed="81"/>
            <rFont val="Lucida Console"/>
            <family val="3"/>
          </rPr>
          <t>01.01.1901</t>
        </r>
      </text>
    </comment>
    <comment ref="AE352" authorId="0" shapeId="0" xr:uid="{F2704C83-1710-4D84-87FA-0D450AD558D1}">
      <text>
        <r>
          <rPr>
            <sz val="10"/>
            <color indexed="81"/>
            <rFont val="Courier New"/>
            <family val="3"/>
          </rPr>
          <t>_x000D_
    DESCRIÇÃO DO CÁLCULO_x000D_
Código    : 13.091_x000D_
Corte     : _x000D_
-----------------------------_x000D_
Pendente  : 895_x000D_
22 / 03_2 :  (corte = 740)_x000D_
22 / 04_2 :  (corte = 483)_x000D_
22 / 05_2 :  (corte = 455)_x000D_
22 / 06_2 :  (corte = 555)_x000D_
22 / 07_2 :  (corte = 483)_x000D_
22 / 08_2 :  (corte = 275)_x000D_
22 / 09_2 : _x000D_
22 / 10_2 : _x000D_
22 / 11_2 :  (corte = 37)_x000D_
22 / 12_2 : _x000D_
23 / 01_2 :  (corte = 84)_x000D_
23 / 02_2 :  (corte = 528)_x000D_
23 / 03_2 :  (corte = 915)_x000D_
23 / 04_2 :  (corte = 484)_x000D_
23 / 05_2 : _x000D_
23 / 06_2 : _x000D_
23 / 07_2 : _x000D_
23 / 08_2 : _x000D_
_x000D_
    TOTAL : ( 895 )_x000D_
  DIVISOR : 18_x000D_
    MÉDIA : 49,72_x000D_
-----------------------------_x000D_
   Valores Desconsiderados_x000D_
-----------------------------_x000D_
22 / 03_2 : 740 (740)_x000D_
22 / 04_2 : 483 (483)_x000D_
22 / 05_2 : 455 (455)_x000D_
22 / 06_2 : 555 (555)_x000D_
22 / 07_2 : 483 (483)_x000D_
22 / 08_2 : 275 (275)_x000D_
22 / 11_2 : 37 (37)_x000D_
23 / 01_2 : 84 (84)_x000D_
23 / 02_2 : 528 (528)_x000D_
23 / 03_2 : 915 (915)_x000D_
23 / 04_2 : 484 (484)_x000D_
_x000D_
  TOTAL   : ( 5.039 )</t>
        </r>
      </text>
    </comment>
    <comment ref="AH352" authorId="0" shapeId="0" xr:uid="{7BA87885-8812-41CF-8B75-5ADAB6D66CCA}">
      <text>
        <r>
          <rPr>
            <sz val="10"/>
            <color indexed="81"/>
            <rFont val="Lucida Console"/>
            <family val="3"/>
          </rPr>
          <t>Última movimentação no estoque em 04/2023 quantidade 484.</t>
        </r>
      </text>
    </comment>
    <comment ref="X353" authorId="0" shapeId="0" xr:uid="{FA9DC2DA-5E21-4C90-956D-ED3AAEB3F055}">
      <text>
        <r>
          <rPr>
            <sz val="10"/>
            <color indexed="81"/>
            <rFont val="Lucida Console"/>
            <family val="3"/>
          </rPr>
          <t>01.01.1901</t>
        </r>
      </text>
    </comment>
    <comment ref="AE353" authorId="0" shapeId="0" xr:uid="{6F78AEEE-0945-4A89-9BC9-5F45CC09B664}">
      <text>
        <r>
          <rPr>
            <sz val="10"/>
            <color indexed="81"/>
            <rFont val="Courier New"/>
            <family val="3"/>
          </rPr>
          <t>_x000D_
    DESCRIÇÃO DO CÁLCULO_x000D_
Código    : 11.072_x000D_
Corte     : _x000D_
-----------------------------_x000D_
Pendente  : _x000D_
22 / 03_2 :  (corte = 41)_x000D_
22 / 04_2 :  (corte = 38)_x000D_
22 / 05_2 :  (corte = 54)_x000D_
22 / 06_2 :  (corte = 51)_x000D_
22 / 07_2 :  (corte = 47)_x000D_
22 / 08_2 :  (corte = 49)_x000D_
22 / 09_2 :  (corte = 69)_x000D_
22 / 10_2 :  (corte = 31)_x000D_
22 / 11_2 :  (corte = 41)_x000D_
22 / 12_2 :  (corte = 29)_x000D_
23 / 01_2 :  (corte = 59)_x000D_
23 / 02_2 :  (corte = 47)_x000D_
23 / 03_2 :  (corte = 73)_x000D_
23 / 04_2 :  (corte = 59)_x000D_
23 / 05_2 :  (corte = 59)_x000D_
23 / 06_2 :  (corte = 50)_x000D_
23 / 07_2 :  (corte = 52)_x000D_
23 / 08_2 :  (corte = 42)_x000D_
_x000D_
    TOTAL : (  )_x000D_
  DIVISOR : 18_x000D_
    MÉDIA : ,00_x000D_
-----------------------------_x000D_
   Valores Desconsiderados_x000D_
-----------------------------_x000D_
22 / 03_2 : 41 (41)_x000D_
22 / 04_2 : 38 (38)_x000D_
22 / 05_2 : 54 (54)_x000D_
22 / 06_2 : 51 (51)_x000D_
22 / 07_2 : 47 (47)_x000D_
22 / 08_2 : 49 (49)_x000D_
22 / 09_2 : 69 (69)_x000D_
22 / 10_2 : 31 (31)_x000D_
22 / 11_2 : 41 (41)_x000D_
22 / 12_2 : 29 (29)_x000D_
23 / 01_2 : 59 (59)_x000D_
23 / 02_2 : 47 (47)_x000D_
23 / 03_2 : 73 (73)_x000D_
23 / 04_2 : 59 (59)_x000D_
23 / 05_2 : 59 (59)_x000D_
23 / 06_2 : 50 (50)_x000D_
23 / 07_2 : 52 (52)_x000D_
23 / 08_2 : 42 (42)_x000D_
_x000D_
  TOTAL   : ( 891 )</t>
        </r>
      </text>
    </comment>
    <comment ref="AH353" authorId="0" shapeId="0" xr:uid="{A6839396-DB8C-4999-94FB-F302CD1AFF39}">
      <text>
        <r>
          <rPr>
            <sz val="10"/>
            <color indexed="81"/>
            <rFont val="Lucida Console"/>
            <family val="3"/>
          </rPr>
          <t>Última movimentação no estoque em 08/2023 quantidade 42.</t>
        </r>
      </text>
    </comment>
    <comment ref="X354" authorId="0" shapeId="0" xr:uid="{E7A6032B-225C-4337-AA78-B98E47436F3C}">
      <text>
        <r>
          <rPr>
            <sz val="10"/>
            <color indexed="81"/>
            <rFont val="Lucida Console"/>
            <family val="3"/>
          </rPr>
          <t>01.01.1901</t>
        </r>
      </text>
    </comment>
    <comment ref="AE354" authorId="0" shapeId="0" xr:uid="{DE4A5290-7C07-473F-A5CF-1836787E55C7}">
      <text>
        <r>
          <rPr>
            <sz val="10"/>
            <color indexed="81"/>
            <rFont val="Courier New"/>
            <family val="3"/>
          </rPr>
          <t>_x000D_
    DESCRIÇÃO DO CÁLCULO_x000D_
Código    : 15.436_x000D_
Corte     : _x000D_
-----------------------------_x000D_
Pendente  : 103_x000D_
22 / 03_2 :  (corte = 69)_x000D_
22 / 04_2 :  (corte = 45)_x000D_
22 / 05_2 :  (corte = 46)_x000D_
22 / 06_2 :  (corte = 69)_x000D_
22 / 07_2 :  (corte = 40)_x000D_
22 / 08_2 :  (corte = 115)_x000D_
22 / 09_2 :  (corte = 183)_x000D_
22 / 10_2 :  (corte = 102)_x000D_
22 / 11_2 :  (corte = 58)_x000D_
22 / 12_2 :  (corte = 97)_x000D_
23 / 01_2 :  (corte = 126)_x000D_
23 / 02_2 :  (corte = 123)_x000D_
23 / 03_2 :  (corte = 157)_x000D_
23 / 04_2 :  (corte = 45)_x000D_
23 / 05_2 : _x000D_
23 / 06_2 : _x000D_
23 / 07_2 : _x000D_
23 / 08_2 : _x000D_
_x000D_
    TOTAL : ( 103 )_x000D_
  DIVISOR : 18_x000D_
    MÉDIA : 5,72_x000D_
-----------------------------_x000D_
   Valores Desconsiderados_x000D_
-----------------------------_x000D_
22 / 03_2 : 69 (69)_x000D_
22 / 04_2 : 45 (45)_x000D_
22 / 05_2 : 46 (46)_x000D_
22 / 06_2 : 69 (69)_x000D_
22 / 07_2 : 40 (40)_x000D_
22 / 08_2 : 115 (115)_x000D_
22 / 09_2 : 183 (183)_x000D_
22 / 10_2 : 102 (102)_x000D_
22 / 11_2 : 58 (58)_x000D_
22 / 12_2 : 97 (97)_x000D_
23 / 01_2 : 126 (126)_x000D_
23 / 02_2 : 123 (123)_x000D_
23 / 03_2 : 157 (157)_x000D_
23 / 04_2 : 45 (45)_x000D_
_x000D_
  TOTAL   : ( 1.275 )</t>
        </r>
      </text>
    </comment>
    <comment ref="AH354" authorId="0" shapeId="0" xr:uid="{6F10265D-FD51-447D-B82D-8A731CB63EE4}">
      <text>
        <r>
          <rPr>
            <sz val="10"/>
            <color indexed="81"/>
            <rFont val="Lucida Console"/>
            <family val="3"/>
          </rPr>
          <t>Última movimentação no estoque em 04/2023 quantidade 45.</t>
        </r>
      </text>
    </comment>
    <comment ref="X355" authorId="0" shapeId="0" xr:uid="{7940489D-9A86-446B-8E9E-37055D227525}">
      <text>
        <r>
          <rPr>
            <sz val="10"/>
            <color indexed="81"/>
            <rFont val="Lucida Console"/>
            <family val="3"/>
          </rPr>
          <t>22.02.2019</t>
        </r>
      </text>
    </comment>
    <comment ref="AE355" authorId="0" shapeId="0" xr:uid="{FCDD8784-A3E0-493E-9271-7E18791BD2AE}">
      <text>
        <r>
          <rPr>
            <sz val="10"/>
            <color indexed="81"/>
            <rFont val="Courier New"/>
            <family val="3"/>
          </rPr>
          <t>_x000D_
    DESCRIÇÃO DO CÁLCULO_x000D_
Código    : 136.554_x000D_
Corte     : _x000D_
-----------------------------_x000D_
Pendente  : 214_x000D_
22 / 03_2 :  (corte = 48)_x000D_
22 / 04_2 :  (corte = 72)_x000D_
22 / 05_2 :  (corte = 121)_x000D_
22 / 06_2 :  (corte = 158)_x000D_
22 / 07_2 :  (corte = 129)_x000D_
22 / 08_2 :  (corte = 97)_x000D_
22 / 09_2 :  (corte = 152)_x000D_
22 / 10_2 :  (corte = 180)_x000D_
22 / 11_2 :  (corte = 61)_x000D_
22 / 12_2 :  (corte = 88)_x000D_
23 / 01_2 :  (corte = 51)_x000D_
23 / 02_2 :  (corte = 100)_x000D_
23 / 03_2 :  (corte = 16)_x000D_
23 / 04_2 : _x000D_
23 / 05_2 : _x000D_
23 / 06_2 : _x000D_
23 / 07_2 : _x000D_
23 / 08_2 : _x000D_
_x000D_
    TOTAL : ( 214 )_x000D_
  DIVISOR : 18_x000D_
    MÉDIA : 11,89_x000D_
-----------------------------_x000D_
   Valores Desconsiderados_x000D_
-----------------------------_x000D_
22 / 03_2 : 48 (48)_x000D_
22 / 04_2 : 72 (72)_x000D_
22 / 05_2 : 121 (121)_x000D_
22 / 06_2 : 158 (158)_x000D_
22 / 07_2 : 129 (129)_x000D_
22 / 08_2 : 97 (97)_x000D_
22 / 09_2 : 152 (152)_x000D_
22 / 10_2 : 180 (180)_x000D_
22 / 11_2 : 61 (61)_x000D_
22 / 12_2 : 88 (88)_x000D_
23 / 01_2 : 51 (51)_x000D_
23 / 02_2 : 100 (100)_x000D_
23 / 03_2 : 16 (16)_x000D_
_x000D_
  TOTAL   : ( 1.273 )</t>
        </r>
      </text>
    </comment>
    <comment ref="AH355" authorId="0" shapeId="0" xr:uid="{C5D381C6-1C78-4997-80B4-6D4352691193}">
      <text>
        <r>
          <rPr>
            <sz val="10"/>
            <color indexed="81"/>
            <rFont val="Lucida Console"/>
            <family val="3"/>
          </rPr>
          <t>Última movimentação no estoque em 03/2023 quantidade 16.</t>
        </r>
      </text>
    </comment>
    <comment ref="X356" authorId="0" shapeId="0" xr:uid="{8FD4DA1A-F79A-4170-9389-A6008A2A6B68}">
      <text>
        <r>
          <rPr>
            <sz val="10"/>
            <color indexed="81"/>
            <rFont val="Lucida Console"/>
            <family val="3"/>
          </rPr>
          <t>22.02.2019</t>
        </r>
      </text>
    </comment>
    <comment ref="AE356" authorId="0" shapeId="0" xr:uid="{80651F5C-3380-44A0-A9A6-F6BDBFC781F6}">
      <text>
        <r>
          <rPr>
            <sz val="10"/>
            <color indexed="81"/>
            <rFont val="Courier New"/>
            <family val="3"/>
          </rPr>
          <t>_x000D_
    DESCRIÇÃO DO CÁLCULO_x000D_
Código    : 136.555_x000D_
Corte     : _x000D_
-----------------------------_x000D_
Pendente  : 252_x000D_
22 / 03_2 : _x000D_
22 / 04_2 :  (corte = 72)_x000D_
22 / 05_2 :  (corte = 96)_x000D_
22 / 06_2 :  (corte = 12)_x000D_
22 / 07_2 :  (corte = 48)_x000D_
22 / 08_2 :  (corte = 15)_x000D_
22 / 09_2 :  (corte = 12)_x000D_
22 / 10_2 :  (corte = 44)_x000D_
22 / 11_2 : _x000D_
22 / 12_2 : _x000D_
23 / 01_2 :  (corte = 32)_x000D_
23 / 02_2 :  (corte = 80)_x000D_
23 / 03_2 :  (corte = 78)_x000D_
23 / 04_2 :  (corte = 310)_x000D_
23 / 05_2 : _x000D_
23 / 06_2 :  (corte = 500)_x000D_
23 / 07_2 : _x000D_
23 / 08_2 : _x000D_
_x000D_
    TOTAL : ( 252 )_x000D_
  DIVISOR : 18_x000D_
    MÉDIA : 14,00_x000D_
-----------------------------_x000D_
   Valores Desconsiderados_x000D_
-----------------------------_x000D_
22 / 04_2 : 72 (72)_x000D_
22 / 05_2 : 96 (96)_x000D_
22 / 06_2 : 12 (12)_x000D_
22 / 07_2 : 48 (48)_x000D_
22 / 08_2 : 15 (15)_x000D_
22 / 09_2 : 12 (12)_x000D_
22 / 10_2 : 44 (44)_x000D_
23 / 01_2 : 32 (32)_x000D_
23 / 02_2 : 80 (80)_x000D_
23 / 03_2 : 78 (78)_x000D_
23 / 04_2 : 310 (310)_x000D_
23 / 06_2 : 500 (500)_x000D_
_x000D_
  TOTAL   : ( 1.299 )</t>
        </r>
      </text>
    </comment>
    <comment ref="AH356" authorId="0" shapeId="0" xr:uid="{5563354D-4B39-45F4-BA31-E7AC4C7D8C31}">
      <text>
        <r>
          <rPr>
            <sz val="10"/>
            <color indexed="81"/>
            <rFont val="Lucida Console"/>
            <family val="3"/>
          </rPr>
          <t>Última movimentação no estoque em 06/2023 quantidade 500.</t>
        </r>
      </text>
    </comment>
    <comment ref="X357" authorId="0" shapeId="0" xr:uid="{A0F4551D-DEBF-4812-8DC6-0C501A8A9C88}">
      <text>
        <r>
          <rPr>
            <sz val="10"/>
            <color indexed="81"/>
            <rFont val="Lucida Console"/>
            <family val="3"/>
          </rPr>
          <t>02.03.2017</t>
        </r>
      </text>
    </comment>
    <comment ref="AE357" authorId="0" shapeId="0" xr:uid="{F9848065-3180-42A6-A9D4-0D8761CF0C53}">
      <text>
        <r>
          <rPr>
            <sz val="10"/>
            <color indexed="81"/>
            <rFont val="Courier New"/>
            <family val="3"/>
          </rPr>
          <t>_x000D_
    DESCRIÇÃO DO CÁLCULO_x000D_
Código    : 132.465_x000D_
Corte     : _x000D_
-----------------------------_x000D_
Pendente  : _x000D_
22 / 03_2 : _x000D_
22 / 04_2 :  (corte = 34)_x000D_
22 / 05_2 : _x000D_
22 / 06_2 :  (corte = 24)_x000D_
22 / 07_2 : _x000D_
22 / 08_2 : _x000D_
22 / 09_2 : _x000D_
22 / 10_2 :  (corte = 12)_x000D_
22 / 11_2 : _x000D_
22 / 12_2 :  (corte = 2)_x000D_
23 / 01_2 :  (corte = 12)_x000D_
23 / 02_2 :  (corte = 12)_x000D_
23 / 03_2 :  (corte = 60)_x000D_
23 / 04_2 : _x000D_
23 / 05_2 : _x000D_
23 / 06_2 : _x000D_
23 / 07_2 : _x000D_
23 / 08_2 : _x000D_
_x000D_
    TOTAL : (  )_x000D_
  DIVISOR : 18_x000D_
    MÉDIA : ,00_x000D_
-----------------------------_x000D_
   Valores Desconsiderados_x000D_
-----------------------------_x000D_
22 / 04_2 : 34 (34)_x000D_
22 / 06_2 : 24 (24)_x000D_
22 / 10_2 : 12 (12)_x000D_
22 / 12_2 : 2 (2)_x000D_
23 / 01_2 : 12 (12)_x000D_
23 / 02_2 : 12 (12)_x000D_
23 / 03_2 : 60 (60)_x000D_
_x000D_
  TOTAL   : ( 156 )</t>
        </r>
      </text>
    </comment>
    <comment ref="AH357" authorId="0" shapeId="0" xr:uid="{3876CB20-559B-476E-91A9-31812E3F6CA9}">
      <text>
        <r>
          <rPr>
            <sz val="10"/>
            <color indexed="81"/>
            <rFont val="Lucida Console"/>
            <family val="3"/>
          </rPr>
          <t>Última movimentação no estoque em 03/2023 quantidade 60.</t>
        </r>
      </text>
    </comment>
    <comment ref="X358" authorId="0" shapeId="0" xr:uid="{D80DA56C-9EF5-4A1C-8018-034CD412AC62}">
      <text>
        <r>
          <rPr>
            <sz val="10"/>
            <color indexed="81"/>
            <rFont val="Lucida Console"/>
            <family val="3"/>
          </rPr>
          <t>01.01.1901</t>
        </r>
      </text>
    </comment>
    <comment ref="AE358" authorId="0" shapeId="0" xr:uid="{FCE0855E-644B-4C4E-BFCB-5B3A93C3FB6A}">
      <text>
        <r>
          <rPr>
            <sz val="10"/>
            <color indexed="81"/>
            <rFont val="Courier New"/>
            <family val="3"/>
          </rPr>
          <t>_x000D_
    DESCRIÇÃO DO CÁLCULO_x000D_
Código    : 64.625_x000D_
Corte     : _x000D_
-----------------------------_x000D_
Pendente  : _x000D_
22 / 03_2 : _x000D_
22 / 04_2 : _x000D_
22 / 05_2 :  (corte = 178)_x000D_
22 / 06_2 : _x000D_
22 / 07_2 :  (corte = 20)_x000D_
22 / 08_2 :  (corte = 15)_x000D_
22 / 09_2 : _x000D_
22 / 10_2 : _x000D_
22 / 11_2 : _x000D_
22 / 12_2 : _x000D_
23 / 01_2 :  (corte = 35)_x000D_
23 / 02_2 :  (corte = 25)_x000D_
23 / 03_2 : _x000D_
23 / 04_2 : _x000D_
23 / 05_2 : _x000D_
23 / 06_2 : _x000D_
23 / 07_2 : _x000D_
23 / 08_2 : _x000D_
_x000D_
    TOTAL : (  )_x000D_
  DIVISOR : 18_x000D_
    MÉDIA : ,00_x000D_
-----------------------------_x000D_
   Valores Desconsiderados_x000D_
-----------------------------_x000D_
22 / 05_2 : 178 (178)_x000D_
22 / 07_2 : 20 (20)_x000D_
22 / 08_2 : 15 (15)_x000D_
23 / 01_2 : 35 (35)_x000D_
23 / 02_2 : 25 (25)_x000D_
_x000D_
  TOTAL   : ( 273 )</t>
        </r>
      </text>
    </comment>
    <comment ref="AH358" authorId="0" shapeId="0" xr:uid="{0721B141-ADD7-488E-99FF-4679DB0883BE}">
      <text>
        <r>
          <rPr>
            <sz val="10"/>
            <color indexed="81"/>
            <rFont val="Lucida Console"/>
            <family val="3"/>
          </rPr>
          <t>Última movimentação no estoque em 02/2023 quantidade 25.</t>
        </r>
      </text>
    </comment>
    <comment ref="X359" authorId="0" shapeId="0" xr:uid="{0D18CB29-41BD-44B1-91CF-6415A624544E}">
      <text>
        <r>
          <rPr>
            <sz val="10"/>
            <color indexed="81"/>
            <rFont val="Lucida Console"/>
            <family val="3"/>
          </rPr>
          <t>01.01.1901</t>
        </r>
      </text>
    </comment>
    <comment ref="AE359" authorId="0" shapeId="0" xr:uid="{CA6300DC-2E1C-4179-9C46-79F6976D5E2B}">
      <text>
        <r>
          <rPr>
            <sz val="10"/>
            <color indexed="81"/>
            <rFont val="Courier New"/>
            <family val="3"/>
          </rPr>
          <t>_x000D_
    DESCRIÇÃO DO CÁLCULO_x000D_
Código    : 64.626_x000D_
Corte     : _x000D_
-----------------------------_x000D_
Pendente  : _x000D_
22 / 03_2 : _x000D_
22 / 04_2 :  (corte = 200)_x000D_
22 / 05_2 : _x000D_
22 / 06_2 :  (corte = 190)_x000D_
22 / 07_2 : _x000D_
22 / 08_2 : _x000D_
22 / 09_2 : _x000D_
22 / 10_2 : _x000D_
22 / 11_2 : _x000D_
22 / 12_2 : _x000D_
23 / 01_2 : _x000D_
23 / 02_2 : _x000D_
23 / 03_2 : _x000D_
23 / 04_2 : _x000D_
23 / 05_2 :  (corte = 307)_x000D_
23 / 06_2 : _x000D_
23 / 07_2 :  (corte = 200)_x000D_
23 / 08_2 : _x000D_
_x000D_
    TOTAL : (  )_x000D_
  DIVISOR : 18_x000D_
    MÉDIA : ,00_x000D_
-----------------------------_x000D_
   Valores Desconsiderados_x000D_
-----------------------------_x000D_
22 / 04_2 : 200 (200)_x000D_
22 / 06_2 : 190 (190)_x000D_
23 / 05_2 : 307 (307)_x000D_
23 / 07_2 : 200 (200)_x000D_
_x000D_
  TOTAL   : ( 897 )</t>
        </r>
      </text>
    </comment>
    <comment ref="AH359" authorId="0" shapeId="0" xr:uid="{7B17E5E1-B9EA-4FD5-A721-441338CFEE90}">
      <text>
        <r>
          <rPr>
            <sz val="10"/>
            <color indexed="81"/>
            <rFont val="Lucida Console"/>
            <family val="3"/>
          </rPr>
          <t>Última movimentação no estoque em 07/2023 quantidade 200.</t>
        </r>
      </text>
    </comment>
    <comment ref="X360" authorId="0" shapeId="0" xr:uid="{8CDE5F22-79A4-47F5-B2DC-15B38E9EC06C}">
      <text>
        <r>
          <rPr>
            <sz val="10"/>
            <color indexed="81"/>
            <rFont val="Lucida Console"/>
            <family val="3"/>
          </rPr>
          <t>01.01.1901</t>
        </r>
      </text>
    </comment>
    <comment ref="AE360" authorId="0" shapeId="0" xr:uid="{A84D6945-5BBE-4976-A382-4AA5AEC6914D}">
      <text>
        <r>
          <rPr>
            <sz val="10"/>
            <color indexed="81"/>
            <rFont val="Courier New"/>
            <family val="3"/>
          </rPr>
          <t>_x000D_
    DESCRIÇÃO DO CÁLCULO_x000D_
Código    : 27.287_x000D_
Corte     : _x000D_
-----------------------------_x000D_
Pendente  : _x000D_
22 / 03_2 : _x000D_
22 / 04_2 :  (corte = 15)_x000D_
22 / 05_2 : _x000D_
22 / 06_2 :  (corte = 15)_x000D_
22 / 07_2 : _x000D_
22 / 08_2 :  (corte = 15)_x000D_
22 / 09_2 :  (corte = 10)_x000D_
22 / 10_2 : _x000D_
22 / 11_2 : _x000D_
22 / 12_2 :  (corte = 10)_x000D_
23 / 01_2 :  (corte = 5)_x000D_
23 / 02_2 :  (corte = 10)_x000D_
23 / 03_2 :  (corte = 20)_x000D_
23 / 04_2 : _x000D_
23 / 05_2 :  (corte = 40)_x000D_
23 / 06_2 : _x000D_
23 / 07_2 : _x000D_
23 / 08_2 : _x000D_
_x000D_
    TOTAL : (  )_x000D_
  DIVISOR : 18_x000D_
    MÉDIA : ,00_x000D_
-----------------------------_x000D_
   Valores Desconsiderados_x000D_
-----------------------------_x000D_
22 / 04_2 : 15 (15)_x000D_
22 / 06_2 : 15 (15)_x000D_
22 / 08_2 : 15 (15)_x000D_
22 / 09_2 : 10 (10)_x000D_
22 / 12_2 : 10 (10)_x000D_
23 / 01_2 : 5 (5)_x000D_
23 / 02_2 : 10 (10)_x000D_
23 / 03_2 : 20 (20)_x000D_
23 / 05_2 : 40 (40)_x000D_
_x000D_
  TOTAL   : ( 140 )</t>
        </r>
      </text>
    </comment>
    <comment ref="AH360" authorId="0" shapeId="0" xr:uid="{0996792B-0A7D-404D-9D63-A235C777950F}">
      <text>
        <r>
          <rPr>
            <sz val="10"/>
            <color indexed="81"/>
            <rFont val="Lucida Console"/>
            <family val="3"/>
          </rPr>
          <t>Última movimentação no estoque em 05/2023 quantidade 40.</t>
        </r>
      </text>
    </comment>
    <comment ref="X361" authorId="0" shapeId="0" xr:uid="{C5348CBD-E098-4D36-B0D0-23FDD34887A1}">
      <text>
        <r>
          <rPr>
            <sz val="10"/>
            <color indexed="81"/>
            <rFont val="Lucida Console"/>
            <family val="3"/>
          </rPr>
          <t>01.01.1901</t>
        </r>
      </text>
    </comment>
    <comment ref="AE361" authorId="0" shapeId="0" xr:uid="{D61052F7-3146-4CB0-BE66-C07DE530E87A}">
      <text>
        <r>
          <rPr>
            <sz val="10"/>
            <color indexed="81"/>
            <rFont val="Courier New"/>
            <family val="3"/>
          </rPr>
          <t>_x000D_
    DESCRIÇÃO DO CÁLCULO_x000D_
Código    : 64.860_x000D_
Corte     : _x000D_
-----------------------------_x000D_
Pendente  : _x000D_
22 / 03_2 : _x000D_
22 / 04_2 : _x000D_
22 / 05_2 : _x000D_
22 / 06_2 : _x000D_
22 / 07_2 : _x000D_
22 / 08_2 :  (corte = 10)_x000D_
22 / 09_2 : _x000D_
22 / 10_2 : _x000D_
22 / 11_2 : _x000D_
22 / 12_2 : _x000D_
23 / 01_2 :  (corte = 200)_x000D_
23 / 02_2 :  (corte = 1)_x000D_
23 / 03_2 : _x000D_
23 / 04_2 : _x000D_
23 / 05_2 : _x000D_
23 / 06_2 : _x000D_
23 / 07_2 : _x000D_
23 / 08_2 : _x000D_
_x000D_
    TOTAL : (  )_x000D_
  DIVISOR : 18_x000D_
    MÉDIA : ,00_x000D_
-----------------------------_x000D_
   Valores Desconsiderados_x000D_
-----------------------------_x000D_
22 / 08_2 : 10 (10)_x000D_
23 / 01_2 : 200 (200)_x000D_
23 / 02_2 : 1 (1)_x000D_
_x000D_
  TOTAL   : ( 211 )</t>
        </r>
      </text>
    </comment>
    <comment ref="AH361" authorId="0" shapeId="0" xr:uid="{1FD7EACD-8E15-4598-8355-1DD387263E15}">
      <text>
        <r>
          <rPr>
            <sz val="10"/>
            <color indexed="81"/>
            <rFont val="Lucida Console"/>
            <family val="3"/>
          </rPr>
          <t>Última movimentação no estoque em 02/2023 quantidade 1.</t>
        </r>
      </text>
    </comment>
    <comment ref="X362" authorId="0" shapeId="0" xr:uid="{DAF92C4A-87CB-4AA0-8FD8-5D3F6F1C26E3}">
      <text>
        <r>
          <rPr>
            <sz val="10"/>
            <color indexed="81"/>
            <rFont val="Lucida Console"/>
            <family val="3"/>
          </rPr>
          <t>19.08.2005</t>
        </r>
      </text>
    </comment>
    <comment ref="AE362" authorId="0" shapeId="0" xr:uid="{FDE934A0-265E-4228-BFDF-C6E70FA999C9}">
      <text>
        <r>
          <rPr>
            <sz val="10"/>
            <color indexed="81"/>
            <rFont val="Courier New"/>
            <family val="3"/>
          </rPr>
          <t>_x000D_
    DESCRIÇÃO DO CÁLCULO_x000D_
Código    : 87.348_x000D_
Corte     : _x000D_
-----------------------------_x000D_
Pendente  : _x000D_
22 / 03_2 : _x000D_
22 / 04_2 :  (corte = 2)_x000D_
22 / 05_2 :  (corte = 26)_x000D_
22 / 06_2 :  (corte = 225)_x000D_
22 / 07_2 : _x000D_
22 / 08_2 :  (corte = 6)_x000D_
22 / 09_2 :  (corte = 5)_x000D_
22 / 10_2 : _x000D_
22 / 11_2 :  (corte = 10)_x000D_
22 / 12_2 : _x000D_
23 / 01_2 :  (corte = 5)_x000D_
23 / 02_2 : _x000D_
23 / 03_2 :  (corte = 20)_x000D_
23 / 04_2 : _x000D_
23 / 05_2 : _x000D_
23 / 06_2 : _x000D_
23 / 07_2 : _x000D_
23 / 08_2 : _x000D_
_x000D_
    TOTAL : (  )_x000D_
  DIVISOR : 18_x000D_
    MÉDIA : ,00_x000D_
-----------------------------_x000D_
   Valores Desconsiderados_x000D_
-----------------------------_x000D_
22 / 04_2 : 2 (2)_x000D_
22 / 05_2 : 26 (26)_x000D_
22 / 06_2 : 225 (225)_x000D_
22 / 08_2 : 6 (6)_x000D_
22 / 09_2 : 5 (5)_x000D_
22 / 11_2 : 10 (10)_x000D_
23 / 01_2 : 5 (5)_x000D_
23 / 03_2 : 20 (20)_x000D_
_x000D_
  TOTAL   : ( 299 )</t>
        </r>
      </text>
    </comment>
    <comment ref="AH362" authorId="0" shapeId="0" xr:uid="{4D270A66-62C1-4CAD-B97F-CE52373A8E0B}">
      <text>
        <r>
          <rPr>
            <sz val="10"/>
            <color indexed="81"/>
            <rFont val="Lucida Console"/>
            <family val="3"/>
          </rPr>
          <t>Última movimentação no estoque em 03/2023 quantidade 20.</t>
        </r>
      </text>
    </comment>
    <comment ref="X363" authorId="0" shapeId="0" xr:uid="{629F0466-A192-43D9-863C-C11B43EEE83A}">
      <text>
        <r>
          <rPr>
            <sz val="10"/>
            <color indexed="81"/>
            <rFont val="Lucida Console"/>
            <family val="3"/>
          </rPr>
          <t>01.01.1901</t>
        </r>
      </text>
    </comment>
    <comment ref="AE363" authorId="0" shapeId="0" xr:uid="{ABE7DE63-1DE2-409A-B6E5-D9A2FAE563F1}">
      <text>
        <r>
          <rPr>
            <sz val="10"/>
            <color indexed="81"/>
            <rFont val="Courier New"/>
            <family val="3"/>
          </rPr>
          <t>_x000D_
    DESCRIÇÃO DO CÁLCULO_x000D_
Código    : 64.861_x000D_
Corte     : _x000D_
-----------------------------_x000D_
Pendente  : _x000D_
22 / 03_2 : _x000D_
22 / 04_2 : _x000D_
22 / 05_2 : _x000D_
22 / 06_2 : _x000D_
22 / 07_2 : _x000D_
22 / 08_2 :  (corte = 10)_x000D_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08_2 : 10 (10)_x000D_
_x000D_
  TOTAL   : ( 10 )</t>
        </r>
      </text>
    </comment>
    <comment ref="AH363" authorId="0" shapeId="0" xr:uid="{E667E574-1947-4F0B-B8F0-7452D16E837A}">
      <text>
        <r>
          <rPr>
            <sz val="10"/>
            <color indexed="81"/>
            <rFont val="Lucida Console"/>
            <family val="3"/>
          </rPr>
          <t>Última movimentação no estoque em 08/2022 quantidade 10.</t>
        </r>
      </text>
    </comment>
    <comment ref="X364" authorId="0" shapeId="0" xr:uid="{D471C083-B10C-453B-9C7A-01CA7A0B1468}">
      <text>
        <r>
          <rPr>
            <sz val="10"/>
            <color indexed="81"/>
            <rFont val="Lucida Console"/>
            <family val="3"/>
          </rPr>
          <t>01.01.1901</t>
        </r>
      </text>
    </comment>
    <comment ref="AE364" authorId="0" shapeId="0" xr:uid="{BEB4743A-8954-4AA4-8F7B-B6900839ABDB}">
      <text>
        <r>
          <rPr>
            <sz val="10"/>
            <color indexed="81"/>
            <rFont val="Courier New"/>
            <family val="3"/>
          </rPr>
          <t>_x000D_
    DESCRIÇÃO DO CÁLCULO_x000D_
Código    : 64.627_x000D_
Corte     : _x000D_
-----------------------------_x000D_
Pendente  : _x000D_
22 / 03_2 :  (corte = 30)_x000D_
22 / 04_2 : _x000D_
22 / 05_2 : _x000D_
22 / 06_2 :  (corte = 10)_x000D_
22 / 07_2 : _x000D_
22 / 08_2 :  (corte = 15)_x000D_
22 / 09_2 : _x000D_
22 / 10_2 : _x000D_
22 / 11_2 : _x000D_
22 / 12_2 : _x000D_
23 / 01_2 : _x000D_
23 / 02_2 : _x000D_
23 / 03_2 : _x000D_
23 / 04_2 : _x000D_
23 / 05_2 :  (corte = 40)_x000D_
23 / 06_2 : _x000D_
23 / 07_2 : _x000D_
23 / 08_2 : _x000D_
_x000D_
    TOTAL : (  )_x000D_
  DIVISOR : 18_x000D_
    MÉDIA : ,00_x000D_
-----------------------------_x000D_
   Valores Desconsiderados_x000D_
-----------------------------_x000D_
22 / 03_2 : 30 (30)_x000D_
22 / 06_2 : 10 (10)_x000D_
22 / 08_2 : 15 (15)_x000D_
23 / 05_2 : 40 (40)_x000D_
_x000D_
  TOTAL   : ( 95 )</t>
        </r>
      </text>
    </comment>
    <comment ref="AH364" authorId="0" shapeId="0" xr:uid="{78856719-5BA4-4721-A8E1-C0CADE2806AA}">
      <text>
        <r>
          <rPr>
            <sz val="10"/>
            <color indexed="81"/>
            <rFont val="Lucida Console"/>
            <family val="3"/>
          </rPr>
          <t>Última movimentação no estoque em 05/2023 quantidade 40.</t>
        </r>
      </text>
    </comment>
    <comment ref="X365" authorId="0" shapeId="0" xr:uid="{E7A8E332-761A-466D-A127-23CB96D0513A}">
      <text>
        <r>
          <rPr>
            <sz val="10"/>
            <color indexed="81"/>
            <rFont val="Lucida Console"/>
            <family val="3"/>
          </rPr>
          <t>01.01.1901</t>
        </r>
      </text>
    </comment>
    <comment ref="AE365" authorId="0" shapeId="0" xr:uid="{CB3FA126-A630-479A-B8C6-1ED3190E7890}">
      <text>
        <r>
          <rPr>
            <sz val="10"/>
            <color indexed="81"/>
            <rFont val="Courier New"/>
            <family val="3"/>
          </rPr>
          <t>_x000D_
    DESCRIÇÃO DO CÁLCULO_x000D_
Código    : 60.517_x000D_
Corte     : _x000D_
-----------------------------_x000D_
Pendente  : _x000D_
22 / 03_2 :  (corte = 2)_x000D_
22 / 04_2 : _x000D_
22 / 05_2 : _x000D_
22 / 06_2 : _x000D_
22 / 07_2 : _x000D_
22 / 08_2 : _x000D_
22 / 09_2 : _x000D_
22 / 10_2 :  (corte = 2)_x000D_
22 / 11_2 : _x000D_
22 / 12_2 : _x000D_
23 / 01_2 : _x000D_
23 / 02_2 : _x000D_
23 / 03_2 : _x000D_
23 / 04_2 : _x000D_
23 / 05_2 :  (corte = 10)_x000D_
23 / 06_2 : _x000D_
23 / 07_2 : _x000D_
23 / 08_2 : _x000D_
_x000D_
    TOTAL : (  )_x000D_
  DIVISOR : 18_x000D_
    MÉDIA : ,00_x000D_
-----------------------------_x000D_
   Valores Desconsiderados_x000D_
-----------------------------_x000D_
22 / 03_2 : 2 (2)_x000D_
22 / 10_2 : 2 (2)_x000D_
23 / 05_2 : 10 (10)_x000D_
_x000D_
  TOTAL   : ( 14 )</t>
        </r>
      </text>
    </comment>
    <comment ref="AH365" authorId="0" shapeId="0" xr:uid="{791C7D2E-1FE4-4E93-BC83-C936B276465A}">
      <text>
        <r>
          <rPr>
            <sz val="10"/>
            <color indexed="81"/>
            <rFont val="Lucida Console"/>
            <family val="3"/>
          </rPr>
          <t>Última movimentação no estoque em 05/2023 quantidade 10.</t>
        </r>
      </text>
    </comment>
    <comment ref="X366" authorId="0" shapeId="0" xr:uid="{A552AEF4-D159-4AE4-BE67-2A1A39F4D49C}">
      <text>
        <r>
          <rPr>
            <sz val="10"/>
            <color indexed="81"/>
            <rFont val="Lucida Console"/>
            <family val="3"/>
          </rPr>
          <t>01.01.1901</t>
        </r>
      </text>
    </comment>
    <comment ref="AE366" authorId="0" shapeId="0" xr:uid="{91451CFC-140A-4439-AEFC-4EB3F63278EF}">
      <text>
        <r>
          <rPr>
            <sz val="10"/>
            <color indexed="81"/>
            <rFont val="Courier New"/>
            <family val="3"/>
          </rPr>
          <t>_x000D_
    DESCRIÇÃO DO CÁLCULO_x000D_
Código    : 64.817_x000D_
Corte     : _x000D_
-----------------------------_x000D_
Pendente  : _x000D_
22 / 03_2 : _x000D_
22 / 04_2 : _x000D_
22 / 05_2 : _x000D_
22 / 06_2 : _x000D_
22 / 07_2 : _x000D_
22 / 08_2 : _x000D_
22 / 09_2 :  (corte = 2)_x000D_
22 / 10_2 : _x000D_
22 / 11_2 : _x000D_
22 / 12_2 : _x000D_
23 / 01_2 :  (corte = 2)_x000D_
23 / 02_2 : _x000D_
23 / 03_2 : _x000D_
23 / 04_2 : _x000D_
23 / 05_2 : _x000D_
23 / 06_2 : _x000D_
23 / 07_2 : _x000D_
23 / 08_2 : _x000D_
_x000D_
    TOTAL : (  )_x000D_
  DIVISOR : 18_x000D_
    MÉDIA : ,00_x000D_
-----------------------------_x000D_
   Valores Desconsiderados_x000D_
-----------------------------_x000D_
22 / 09_2 : 2 (2)_x000D_
23 / 01_2 : 2 (2)_x000D_
_x000D_
  TOTAL   : ( 4 )</t>
        </r>
      </text>
    </comment>
    <comment ref="AH366" authorId="0" shapeId="0" xr:uid="{45089767-2FE2-4682-877C-75584932A50D}">
      <text>
        <r>
          <rPr>
            <sz val="10"/>
            <color indexed="81"/>
            <rFont val="Lucida Console"/>
            <family val="3"/>
          </rPr>
          <t>Última movimentação no estoque em 01/2023 quantidade 2.</t>
        </r>
      </text>
    </comment>
    <comment ref="X367" authorId="0" shapeId="0" xr:uid="{8F281E3F-343E-47AA-A195-48CF4F9C15F6}">
      <text>
        <r>
          <rPr>
            <sz val="10"/>
            <color indexed="81"/>
            <rFont val="Lucida Console"/>
            <family val="3"/>
          </rPr>
          <t>01.01.1901</t>
        </r>
      </text>
    </comment>
    <comment ref="AE367" authorId="0" shapeId="0" xr:uid="{BF073FB1-866A-49F6-BDF6-07F8AFE4941F}">
      <text>
        <r>
          <rPr>
            <sz val="10"/>
            <color indexed="81"/>
            <rFont val="Courier New"/>
            <family val="3"/>
          </rPr>
          <t>_x000D_
    DESCRIÇÃO DO CÁLCULO_x000D_
Código    : 53.813_x000D_
Corte     : _x000D_
-----------------------------_x000D_
Pendente  : _x000D_
22 / 03_2 :  (corte = 3)_x000D_
22 / 04_2 : _x000D_
22 / 05_2 :  (corte = 10)_x000D_
22 / 06_2 : _x000D_
22 / 07_2 :  (corte = 3)_x000D_
22 / 08_2 :  (corte = 90)_x000D_
22 / 09_2 : _x000D_
22 / 10_2 : _x000D_
22 / 11_2 :  (corte = 1)_x000D_
22 / 12_2 :  (corte = 4)_x000D_
23 / 01_2 :  (corte = 4)_x000D_
23 / 02_2 : _x000D_
23 / 03_2 : _x000D_
23 / 04_2 : _x000D_
23 / 05_2 : _x000D_
23 / 06_2 : _x000D_
23 / 07_2 : _x000D_
23 / 08_2 : _x000D_
_x000D_
    TOTAL : (  )_x000D_
  DIVISOR : 18_x000D_
    MÉDIA : ,00_x000D_
-----------------------------_x000D_
   Valores Desconsiderados_x000D_
-----------------------------_x000D_
22 / 03_2 : 3 (3)_x000D_
22 / 05_2 : 10 (10)_x000D_
22 / 07_2 : 3 (3)_x000D_
22 / 08_2 : 90 (90)_x000D_
22 / 11_2 : 1 (1)_x000D_
22 / 12_2 : 4 (4)_x000D_
23 / 01_2 : 4 (4)_x000D_
_x000D_
  TOTAL   : ( 115 )</t>
        </r>
      </text>
    </comment>
    <comment ref="AH367" authorId="0" shapeId="0" xr:uid="{31ADCE38-6635-4BB4-BA9C-4A58A5522CF1}">
      <text>
        <r>
          <rPr>
            <sz val="10"/>
            <color indexed="81"/>
            <rFont val="Lucida Console"/>
            <family val="3"/>
          </rPr>
          <t>Última movimentação no estoque em 01/2023 quantidade 4.</t>
        </r>
      </text>
    </comment>
    <comment ref="X368" authorId="0" shapeId="0" xr:uid="{3A426720-078E-4A2C-8345-65815E7A4703}">
      <text>
        <r>
          <rPr>
            <sz val="10"/>
            <color indexed="81"/>
            <rFont val="Lucida Console"/>
            <family val="3"/>
          </rPr>
          <t>01.01.1901</t>
        </r>
      </text>
    </comment>
    <comment ref="AE368" authorId="0" shapeId="0" xr:uid="{B1068A6B-41AB-410B-A6EF-5D184539DE7C}">
      <text>
        <r>
          <rPr>
            <sz val="10"/>
            <color indexed="81"/>
            <rFont val="Courier New"/>
            <family val="3"/>
          </rPr>
          <t>_x000D_
    DESCRIÇÃO DO CÁLCULO_x000D_
Código    : 53.814_x000D_
Corte     : _x000D_
-----------------------------_x000D_
Pendente  : 4_x000D_
22 / 03_2 : _x000D_
22 / 04_2 :  (corte = 83)_x000D_
22 / 05_2 :  (corte = 60)_x000D_
22 / 06_2 : _x000D_
22 / 07_2 : _x000D_
22 / 08_2 :  (corte = 172)_x000D_
22 / 09_2 :  (corte = 35)_x000D_
22 / 10_2 : _x000D_
22 / 11_2 :  (corte = 32)_x000D_
22 / 12_2 : _x000D_
23 / 01_2 :  (corte = 201)_x000D_
23 / 02_2 : _x000D_
23 / 03_2 : _x000D_
23 / 04_2 : _x000D_
23 / 05_2 : _x000D_
23 / 06_2 :  (corte = 60)_x000D_
23 / 07_2 : _x000D_
23 / 08_2 : _x000D_
_x000D_
    TOTAL : ( 4 )_x000D_
  DIVISOR : 18_x000D_
    MÉDIA : ,22_x000D_
-----------------------------_x000D_
   Valores Desconsiderados_x000D_
-----------------------------_x000D_
22 / 04_2 : 83 (83)_x000D_
22 / 05_2 : 60 (60)_x000D_
22 / 08_2 : 172 (172)_x000D_
22 / 09_2 : 35 (35)_x000D_
22 / 11_2 : 32 (32)_x000D_
23 / 01_2 : 201 (201)_x000D_
23 / 06_2 : 60 (60)_x000D_
_x000D_
  TOTAL   : ( 643 )</t>
        </r>
      </text>
    </comment>
    <comment ref="AH368" authorId="0" shapeId="0" xr:uid="{2CFFFF07-8AC2-4C05-AC9B-2701F34A093E}">
      <text>
        <r>
          <rPr>
            <sz val="10"/>
            <color indexed="81"/>
            <rFont val="Lucida Console"/>
            <family val="3"/>
          </rPr>
          <t>Última movimentação no estoque em 06/2023 quantidade 60.</t>
        </r>
      </text>
    </comment>
    <comment ref="X369" authorId="0" shapeId="0" xr:uid="{AEAC389D-8B8F-493C-99AE-3CAEE232F2CA}">
      <text>
        <r>
          <rPr>
            <sz val="10"/>
            <color indexed="81"/>
            <rFont val="Lucida Console"/>
            <family val="3"/>
          </rPr>
          <t>13.10.2016</t>
        </r>
      </text>
    </comment>
    <comment ref="AE369" authorId="0" shapeId="0" xr:uid="{49D6EE4C-7ADF-4FD0-ACF5-7E355D35FB83}">
      <text>
        <r>
          <rPr>
            <sz val="10"/>
            <color indexed="81"/>
            <rFont val="Courier New"/>
            <family val="3"/>
          </rPr>
          <t>_x000D_
    DESCRIÇÃO DO CÁLCULO_x000D_
Código    : 132.232_x000D_
Corte     : _x000D_
-----------------------------_x000D_
Pendente  : _x000D_
22 / 03_2 : _x000D_
22 / 04_2 : _x000D_
22 / 05_2 : _x000D_
22 / 06_2 : _x000D_
22 / 07_2 : _x000D_
22 / 08_2 : _x000D_
22 / 09_2 :  (corte = 6)_x000D_
22 / 10_2 : _x000D_
22 / 11_2 : _x000D_
22 / 12_2 :  (corte = 9)_x000D_
23 / 01_2 :  (corte = 6)_x000D_
23 / 02_2 : _x000D_
23 / 03_2 : _x000D_
23 / 04_2 : _x000D_
23 / 05_2 : _x000D_
23 / 06_2 : _x000D_
23 / 07_2 :  (corte = 15)_x000D_
23 / 08_2 : _x000D_
_x000D_
    TOTAL : (  )_x000D_
  DIVISOR : 18_x000D_
    MÉDIA : ,00_x000D_
-----------------------------_x000D_
   Valores Desconsiderados_x000D_
-----------------------------_x000D_
22 / 09_2 : 6 (6)_x000D_
22 / 12_2 : 9 (9)_x000D_
23 / 01_2 : 6 (6)_x000D_
23 / 07_2 : 15 (15)_x000D_
_x000D_
  TOTAL   : ( 36 )</t>
        </r>
      </text>
    </comment>
    <comment ref="AH369" authorId="0" shapeId="0" xr:uid="{1C7DDD0C-8CB1-4CFF-9C97-A8F1F089E2E5}">
      <text>
        <r>
          <rPr>
            <sz val="10"/>
            <color indexed="81"/>
            <rFont val="Lucida Console"/>
            <family val="3"/>
          </rPr>
          <t>Última movimentação no estoque em 07/2023 quantidade 15.</t>
        </r>
      </text>
    </comment>
    <comment ref="X370" authorId="0" shapeId="0" xr:uid="{5C7B492D-0A9E-44DC-80CC-A2615648B8F8}">
      <text>
        <r>
          <rPr>
            <sz val="10"/>
            <color indexed="81"/>
            <rFont val="Lucida Console"/>
            <family val="3"/>
          </rPr>
          <t>14.05.2010</t>
        </r>
      </text>
    </comment>
    <comment ref="AE370" authorId="0" shapeId="0" xr:uid="{8E4DD4A7-8793-45C3-812B-C333315A43A5}">
      <text>
        <r>
          <rPr>
            <sz val="10"/>
            <color indexed="81"/>
            <rFont val="Courier New"/>
            <family val="3"/>
          </rPr>
          <t>_x000D_
    DESCRIÇÃO DO CÁLCULO_x000D_
Código    : 115.282_x000D_
Corte     : _x000D_
-----------------------------_x000D_
Pendente  : 3_x000D_
22 / 03_2 :  (corte = 157)_x000D_
22 / 04_2 :  (corte = 1)_x000D_
22 / 05_2 :  (corte = 205)_x000D_
22 / 06_2 :  (corte = 7)_x000D_
22 / 07_2 :  (corte = 10)_x000D_
22 / 08_2 :  (corte = 12)_x000D_
22 / 09_2 :  (corte = 167)_x000D_
22 / 10_2 :  (corte = 15)_x000D_
22 / 11_2 :  (corte = 29)_x000D_
22 / 12_2 :  (corte = 6)_x000D_
23 / 01_2 :  (corte = 25)_x000D_
23 / 02_2 :  (corte = 105)_x000D_
23 / 03_2 :  (corte = 250)_x000D_
23 / 04_2 :  (corte = 26)_x000D_
23 / 05_2 :  (corte = 27)_x000D_
23 / 06_2 :  (corte = 33)_x000D_
23 / 07_2 :  (corte = 32)_x000D_
23 / 08_2 :  (corte = 15)_x000D_
_x000D_
    TOTAL : ( 3 )_x000D_
  DIVISOR : 18_x000D_
    MÉDIA : ,17_x000D_
-----------------------------_x000D_
   Valores Desconsiderados_x000D_
-----------------------------_x000D_
22 / 03_2 : 157 (157)_x000D_
22 / 04_2 : 1 (1)_x000D_
22 / 05_2 : 205 (205)_x000D_
22 / 06_2 : 7 (7)_x000D_
22 / 07_2 : 10 (10)_x000D_
22 / 08_2 : 12 (12)_x000D_
22 / 09_2 : 167 (167)_x000D_
22 / 10_2 : 15 (15)_x000D_
22 / 11_2 : 29 (29)_x000D_
22 / 12_2 : 6 (6)_x000D_
23 / 01_2 : 25 (25)_x000D_
23 / 02_2 : 105 (105)_x000D_
23 / 03_2 : 250 (250)_x000D_
23 / 04_2 : 26 (26)_x000D_
23 / 05_2 : 27 (27)_x000D_
23 / 06_2 : 33 (33)_x000D_
23 / 07_2 : 32 (32)_x000D_
23 / 08_2 : 15 (15)_x000D_
_x000D_
  TOTAL   : ( 1.122 )</t>
        </r>
      </text>
    </comment>
    <comment ref="AH370" authorId="0" shapeId="0" xr:uid="{14396932-F7A8-49D9-BC5B-649FDDBDB012}">
      <text>
        <r>
          <rPr>
            <sz val="10"/>
            <color indexed="81"/>
            <rFont val="Lucida Console"/>
            <family val="3"/>
          </rPr>
          <t>Última movimentação no estoque em 08/2023 quantidade 15.</t>
        </r>
      </text>
    </comment>
    <comment ref="X371" authorId="0" shapeId="0" xr:uid="{C052F1A5-ECAE-41A9-A8CE-DB24A60F28D1}">
      <text>
        <r>
          <rPr>
            <sz val="10"/>
            <color indexed="81"/>
            <rFont val="Lucida Console"/>
            <family val="3"/>
          </rPr>
          <t>26.06.2018</t>
        </r>
      </text>
    </comment>
    <comment ref="AE371" authorId="0" shapeId="0" xr:uid="{61553657-7166-4016-9101-F5B0DC58864C}">
      <text>
        <r>
          <rPr>
            <sz val="10"/>
            <color indexed="81"/>
            <rFont val="Courier New"/>
            <family val="3"/>
          </rPr>
          <t>_x000D_
    DESCRIÇÃO DO CÁLCULO_x000D_
Código    : 135.303_x000D_
Corte     : _x000D_
-----------------------------_x000D_
Pendente  : _x000D_
22 / 03_2 :  (corte = 2)_x000D_
22 / 04_2 :  (corte = 2)_x000D_
22 / 05_2 :  (corte = 2)_x000D_
22 / 06_2 : _x000D_
22 / 07_2 :  (corte = 2)_x000D_
22 / 08_2 :  (corte = 6)_x000D_
22 / 09_2 :  (corte = 1)_x000D_
22 / 10_2 :  (corte = 8)_x000D_
22 / 11_2 :  (corte = 6)_x000D_
22 / 12_2 :  (corte = 3)_x000D_
23 / 01_2 :  (corte = 3)_x000D_
23 / 02_2 :  (corte = 2)_x000D_
23 / 03_2 :  (corte = 6)_x000D_
23 / 04_2 :  (corte = 7)_x000D_
23 / 05_2 :  (corte = 1)_x000D_
23 / 06_2 :  (corte = 3)_x000D_
23 / 07_2 :  (corte = 4)_x000D_
23 / 08_2 : _x000D_
_x000D_
    TOTAL : (  )_x000D_
  DIVISOR : 18_x000D_
    MÉDIA : ,00_x000D_
-----------------------------_x000D_
   Valores Desconsiderados_x000D_
-----------------------------_x000D_
22 / 03_2 : 2 (2)_x000D_
22 / 04_2 : 2 (2)_x000D_
22 / 05_2 : 2 (2)_x000D_
22 / 07_2 : 2 (2)_x000D_
22 / 08_2 : 6 (6)_x000D_
22 / 09_2 : 1 (1)_x000D_
22 / 10_2 : 8 (8)_x000D_
22 / 11_2 : 6 (6)_x000D_
22 / 12_2 : 3 (3)_x000D_
23 / 01_2 : 3 (3)_x000D_
23 / 02_2 : 2 (2)_x000D_
23 / 03_2 : 6 (6)_x000D_
23 / 04_2 : 7 (7)_x000D_
23 / 05_2 : 1 (1)_x000D_
23 / 06_2 : 3 (3)_x000D_
23 / 07_2 : 4 (4)_x000D_
_x000D_
  TOTAL   : ( 58 )</t>
        </r>
      </text>
    </comment>
    <comment ref="AH371" authorId="0" shapeId="0" xr:uid="{9A89AFA9-82B9-4D05-8635-81BE55045046}">
      <text>
        <r>
          <rPr>
            <sz val="10"/>
            <color indexed="81"/>
            <rFont val="Lucida Console"/>
            <family val="3"/>
          </rPr>
          <t>Última movimentação no estoque em 07/2023 quantidade 4.</t>
        </r>
      </text>
    </comment>
    <comment ref="X372" authorId="0" shapeId="0" xr:uid="{E93FF9CF-9FCC-4635-87ED-0DFE737AA6C9}">
      <text>
        <r>
          <rPr>
            <sz val="10"/>
            <color indexed="81"/>
            <rFont val="Lucida Console"/>
            <family val="3"/>
          </rPr>
          <t>27.06.2007</t>
        </r>
      </text>
    </comment>
    <comment ref="AE372" authorId="0" shapeId="0" xr:uid="{6DE317A7-20B6-4F89-A000-E95E4DE4EDDF}">
      <text>
        <r>
          <rPr>
            <sz val="10"/>
            <color indexed="81"/>
            <rFont val="Courier New"/>
            <family val="3"/>
          </rPr>
          <t>_x000D_
    DESCRIÇÃO DO CÁLCULO_x000D_
Código    : 100.383_x000D_
Corte     : _x000D_
-----------------------------_x000D_
Pendente  : _x000D_
22 / 03_2 : _x000D_
22 / 04_2 : _x000D_
22 / 05_2 :  (corte = 4)_x000D_
22 / 06_2 : _x000D_
22 / 07_2 : _x000D_
22 / 08_2 : _x000D_
22 / 09_2 : _x000D_
22 / 10_2 : _x000D_
22 / 11_2 : _x000D_
22 / 12_2 : _x000D_
23 / 01_2 : _x000D_
23 / 02_2 : _x000D_
23 / 03_2 : _x000D_
23 / 04_2 :  (corte = 3)_x000D_
23 / 05_2 : _x000D_
23 / 06_2 : _x000D_
23 / 07_2 : _x000D_
23 / 08_2 : _x000D_
_x000D_
    TOTAL : (  )_x000D_
  DIVISOR : 18_x000D_
    MÉDIA : ,00_x000D_
-----------------------------_x000D_
   Valores Desconsiderados_x000D_
-----------------------------_x000D_
22 / 05_2 : 4 (4)_x000D_
23 / 04_2 : 3 (3)_x000D_
_x000D_
  TOTAL   : ( 7 )</t>
        </r>
      </text>
    </comment>
    <comment ref="AH372" authorId="0" shapeId="0" xr:uid="{0123A32A-58B1-424E-87C6-24D92E1C1232}">
      <text>
        <r>
          <rPr>
            <sz val="10"/>
            <color indexed="81"/>
            <rFont val="Lucida Console"/>
            <family val="3"/>
          </rPr>
          <t>Última movimentação no estoque em 04/2023 quantidade 3.</t>
        </r>
      </text>
    </comment>
    <comment ref="X373" authorId="0" shapeId="0" xr:uid="{12CCC6C3-B9EE-4891-8E1C-15824576853A}">
      <text>
        <r>
          <rPr>
            <sz val="10"/>
            <color indexed="81"/>
            <rFont val="Lucida Console"/>
            <family val="3"/>
          </rPr>
          <t>30.01.2017</t>
        </r>
      </text>
    </comment>
    <comment ref="AE373" authorId="0" shapeId="0" xr:uid="{7BB84F70-98D4-4A43-9451-E378E40EB4AA}">
      <text>
        <r>
          <rPr>
            <sz val="10"/>
            <color indexed="81"/>
            <rFont val="Courier New"/>
            <family val="3"/>
          </rPr>
          <t>_x000D_
    DESCRIÇÃO DO CÁLCULO_x000D_
Código    : 132.394_x000D_
Corte     : _x000D_
-----------------------------_x000D_
Pendente  : 2_x000D_
22 / 03_2 :  (corte = 371)_x000D_
22 / 04_2 :  (corte = 287)_x000D_
22 / 05_2 :  (corte = 314)_x000D_
22 / 06_2 :  (corte = 329)_x000D_
22 / 07_2 :  (corte = 346)_x000D_
22 / 08_2 :  (corte = 365)_x000D_
22 / 09_2 :  (corte = 429)_x000D_
22 / 10_2 :  (corte = 439)_x000D_
22 / 11_2 :  (corte = 503)_x000D_
22 / 12_2 :  (corte = 303)_x000D_
23 / 01_2 :  (corte = 153)_x000D_
23 / 02_2 :  (corte = 320)_x000D_
23 / 03_2 :  (corte = 3897)_x000D_
23 / 04_2 :  (corte = 321)_x000D_
23 / 05_2 :  (corte = 430)_x000D_
23 / 06_2 :  (corte = 376)_x000D_
23 / 07_2 :  (corte = 368)_x000D_
23 / 08_2 :  (corte = 412)_x000D_
_x000D_
    TOTAL : ( 2 )_x000D_
  DIVISOR : 18_x000D_
    MÉDIA : ,11_x000D_
-----------------------------_x000D_
   Valores Desconsiderados_x000D_
-----------------------------_x000D_
22 / 03_2 : 371 (371)_x000D_
22 / 04_2 : 287 (287)_x000D_
22 / 05_2 : 314 (314)_x000D_
22 / 06_2 : 329 (329)_x000D_
22 / 07_2 : 346 (346)_x000D_
22 / 08_2 : 365 (365)_x000D_
22 / 09_2 : 429 (429)_x000D_
22 / 10_2 : 439 (439)_x000D_
22 / 11_2 : 503 (503)_x000D_
22 / 12_2 : 303 (303)_x000D_
23 / 01_2 : 153 (153)_x000D_
23 / 02_2 : 320 (320)_x000D_
23 / 03_2 : 3.897 (3.897)_x000D_
23 / 04_2 : 321 (321)_x000D_
23 / 05_2 : 430 (430)_x000D_
23 / 06_2 : 376 (376)_x000D_
23 / 07_2 : 368 (368)_x000D_
23 / 08_2 : 412 (412)_x000D_
_x000D_
  TOTAL   : ( 9.963 )</t>
        </r>
      </text>
    </comment>
    <comment ref="AH373" authorId="0" shapeId="0" xr:uid="{8D1EAA2D-B25C-41D5-8715-30B4DDFE93E6}">
      <text>
        <r>
          <rPr>
            <sz val="10"/>
            <color indexed="81"/>
            <rFont val="Lucida Console"/>
            <family val="3"/>
          </rPr>
          <t>Última movimentação no estoque em 08/2023 quantidade 412.</t>
        </r>
      </text>
    </comment>
    <comment ref="X374" authorId="0" shapeId="0" xr:uid="{0BF39022-E4FA-48C4-8F77-1916CC5CC681}">
      <text>
        <r>
          <rPr>
            <sz val="10"/>
            <color indexed="81"/>
            <rFont val="Lucida Console"/>
            <family val="3"/>
          </rPr>
          <t>30.01.2017</t>
        </r>
      </text>
    </comment>
    <comment ref="AE374" authorId="0" shapeId="0" xr:uid="{CB7D90D2-C7F0-47CE-B3D8-FE39C4678E22}">
      <text>
        <r>
          <rPr>
            <sz val="10"/>
            <color indexed="81"/>
            <rFont val="Courier New"/>
            <family val="3"/>
          </rPr>
          <t>_x000D_
    DESCRIÇÃO DO CÁLCULO_x000D_
Código    : 132.395_x000D_
Corte     : _x000D_
-----------------------------_x000D_
Pendente  : 2_x000D_
22 / 03_2 :  (corte = 366)_x000D_
22 / 04_2 :  (corte = 283)_x000D_
22 / 05_2 :  (corte = 308)_x000D_
22 / 06_2 :  (corte = 332)_x000D_
22 / 07_2 :  (corte = 356)_x000D_
22 / 08_2 :  (corte = 380)_x000D_
22 / 09_2 :  (corte = 446)_x000D_
22 / 10_2 :  (corte = 441)_x000D_
22 / 11_2 :  (corte = 499)_x000D_
22 / 12_2 :  (corte = 315)_x000D_
23 / 01_2 :  (corte = 153)_x000D_
23 / 02_2 :  (corte = 323)_x000D_
23 / 03_2 :  (corte = 3929)_x000D_
23 / 04_2 :  (corte = 331)_x000D_
23 / 05_2 :  (corte = 430)_x000D_
23 / 06_2 :  (corte = 383)_x000D_
23 / 07_2 :  (corte = 368)_x000D_
23 / 08_2 :  (corte = 426)_x000D_
_x000D_
    TOTAL : ( 2 )_x000D_
  DIVISOR : 18_x000D_
    MÉDIA : ,11_x000D_
-----------------------------_x000D_
   Valores Desconsiderados_x000D_
-----------------------------_x000D_
22 / 03_2 : 366 (366)_x000D_
22 / 04_2 : 283 (283)_x000D_
22 / 05_2 : 308 (308)_x000D_
22 / 06_2 : 332 (332)_x000D_
22 / 07_2 : 356 (356)_x000D_
22 / 08_2 : 380 (380)_x000D_
22 / 09_2 : 446 (446)_x000D_
22 / 10_2 : 441 (441)_x000D_
22 / 11_2 : 499 (499)_x000D_
22 / 12_2 : 315 (315)_x000D_
23 / 01_2 : 153 (153)_x000D_
23 / 02_2 : 323 (323)_x000D_
23 / 03_2 : 3.929 (3.929)_x000D_
23 / 04_2 : 331 (331)_x000D_
23 / 05_2 : 430 (430)_x000D_
23 / 06_2 : 383 (383)_x000D_
23 / 07_2 : 368 (368)_x000D_
23 / 08_2 : 426 (426)_x000D_
_x000D_
  TOTAL   : ( 10.069 )</t>
        </r>
      </text>
    </comment>
    <comment ref="AH374" authorId="0" shapeId="0" xr:uid="{6DA0BF16-E3F2-44AE-8243-D5B1C5B3DA9B}">
      <text>
        <r>
          <rPr>
            <sz val="10"/>
            <color indexed="81"/>
            <rFont val="Lucida Console"/>
            <family val="3"/>
          </rPr>
          <t>Última movimentação no estoque em 08/2023 quantidade 426.</t>
        </r>
      </text>
    </comment>
    <comment ref="X375" authorId="0" shapeId="0" xr:uid="{69FE6C8C-8EF2-466F-8227-6127A16F5E11}">
      <text>
        <r>
          <rPr>
            <sz val="10"/>
            <color indexed="81"/>
            <rFont val="Lucida Console"/>
            <family val="3"/>
          </rPr>
          <t>11.11.2016</t>
        </r>
      </text>
    </comment>
    <comment ref="AE375" authorId="0" shapeId="0" xr:uid="{F8B66D8D-DF0D-4C7C-A473-A89052BE0A5E}">
      <text>
        <r>
          <rPr>
            <sz val="10"/>
            <color indexed="81"/>
            <rFont val="Courier New"/>
            <family val="3"/>
          </rPr>
          <t>_x000D_
    DESCRIÇÃO DO CÁLCULO_x000D_
Código    : 132.290_x000D_
Corte     : _x000D_
-----------------------------_x000D_
Pendente  : 2_x000D_
22 / 03_2 :  (corte = 361)_x000D_
22 / 04_2 :  (corte = 274)_x000D_
22 / 05_2 :  (corte = 308)_x000D_
22 / 06_2 :  (corte = 329)_x000D_
22 / 07_2 :  (corte = 343)_x000D_
22 / 08_2 :  (corte = 372)_x000D_
22 / 09_2 :  (corte = 437)_x000D_
22 / 10_2 :  (corte = 441)_x000D_
22 / 11_2 :  (corte = 482)_x000D_
22 / 12_2 :  (corte = 308)_x000D_
23 / 01_2 :  (corte = 149)_x000D_
23 / 02_2 :  (corte = 323)_x000D_
23 / 03_2 :  (corte = 3921)_x000D_
23 / 04_2 :  (corte = 331)_x000D_
23 / 05_2 :  (corte = 442)_x000D_
23 / 06_2 :  (corte = 364)_x000D_
23 / 07_2 :  (corte = 379)_x000D_
23 / 08_2 :  (corte = 418)_x000D_
_x000D_
    TOTAL : ( 2 )_x000D_
  DIVISOR : 18_x000D_
    MÉDIA : ,11_x000D_
-----------------------------_x000D_
   Valores Desconsiderados_x000D_
-----------------------------_x000D_
22 / 03_2 : 361 (361)_x000D_
22 / 04_2 : 274 (274)_x000D_
22 / 05_2 : 308 (308)_x000D_
22 / 06_2 : 329 (329)_x000D_
22 / 07_2 : 343 (343)_x000D_
22 / 08_2 : 372 (372)_x000D_
22 / 09_2 : 437 (437)_x000D_
22 / 10_2 : 441 (441)_x000D_
22 / 11_2 : 482 (482)_x000D_
22 / 12_2 : 308 (308)_x000D_
23 / 01_2 : 149 (149)_x000D_
23 / 02_2 : 323 (323)_x000D_
23 / 03_2 : 3.921 (3.921)_x000D_
23 / 04_2 : 331 (331)_x000D_
23 / 05_2 : 442 (442)_x000D_
23 / 06_2 : 364 (364)_x000D_
23 / 07_2 : 379 (379)_x000D_
23 / 08_2 : 418 (418)_x000D_
_x000D_
  TOTAL   : ( 9.982 )</t>
        </r>
      </text>
    </comment>
    <comment ref="AH375" authorId="0" shapeId="0" xr:uid="{9140CA87-75EF-4BA1-96A2-77A4AE639DF9}">
      <text>
        <r>
          <rPr>
            <sz val="10"/>
            <color indexed="81"/>
            <rFont val="Lucida Console"/>
            <family val="3"/>
          </rPr>
          <t>Última movimentação no estoque em 08/2023 quantidade 418.</t>
        </r>
      </text>
    </comment>
    <comment ref="X376" authorId="0" shapeId="0" xr:uid="{9D1BBF49-8F31-404D-BE83-56BA3B5801D0}">
      <text>
        <r>
          <rPr>
            <sz val="10"/>
            <color indexed="81"/>
            <rFont val="Lucida Console"/>
            <family val="3"/>
          </rPr>
          <t>01.01.1901</t>
        </r>
      </text>
    </comment>
    <comment ref="AE376" authorId="0" shapeId="0" xr:uid="{CF74D425-ECA6-47C1-A8AB-5D2E86736D9B}">
      <text>
        <r>
          <rPr>
            <sz val="10"/>
            <color indexed="81"/>
            <rFont val="Courier New"/>
            <family val="3"/>
          </rPr>
          <t>_x000D_
    DESCRIÇÃO DO CÁLCULO_x000D_
Código    : 10.547_x000D_
Corte     : _x000D_
-----------------------------_x000D_
Pendente  : 1.841_x000D_
22 / 03_2 :  (corte = 917)_x000D_
22 / 04_2 :  (corte = 817)_x000D_
22 / 05_2 :  (corte = 873)_x000D_
22 / 06_2 :  (corte = 881)_x000D_
22 / 07_2 :  (corte = 736)_x000D_
22 / 08_2 : _x000D_
22 / 09_2 : _x000D_
22 / 10_2 : _x000D_
22 / 11_2 : _x000D_
22 / 12_2 :  (corte = 4)_x000D_
23 / 01_2 :  (corte = 653)_x000D_
23 / 02_2 :  (corte = 1227)_x000D_
23 / 03_2 :  (corte = 11820)_x000D_
23 / 04_2 :  (corte = 1295)_x000D_
23 / 05_2 :  (corte = 114)_x000D_
23 / 06_2 : _x000D_
23 / 07_2 : _x000D_
23 / 08_2 : _x000D_
_x000D_
    TOTAL : ( 1.841 )_x000D_
  DIVISOR : 18_x000D_
    MÉDIA : 102,28_x000D_
-----------------------------_x000D_
   Valores Desconsiderados_x000D_
-----------------------------_x000D_
22 / 03_2 : 917 (917)_x000D_
22 / 04_2 : 817 (817)_x000D_
22 / 05_2 : 873 (873)_x000D_
22 / 06_2 : 881 (881)_x000D_
22 / 07_2 : 736 (736)_x000D_
22 / 12_2 : 4 (4)_x000D_
23 / 01_2 : 653 (653)_x000D_
23 / 02_2 : 1.227 (1.227)_x000D_
23 / 03_2 : 11.820 (11.820)_x000D_
23 / 04_2 : 1.295 (1.295)_x000D_
23 / 05_2 : 114 (114)_x000D_
_x000D_
  TOTAL   : ( 19.337 )</t>
        </r>
      </text>
    </comment>
    <comment ref="AH376" authorId="0" shapeId="0" xr:uid="{E6798F79-6FA4-4FE5-BE2C-A037F57E91CF}">
      <text>
        <r>
          <rPr>
            <sz val="10"/>
            <color indexed="81"/>
            <rFont val="Lucida Console"/>
            <family val="3"/>
          </rPr>
          <t>Última movimentação no estoque em 05/2023 quantidade 114.</t>
        </r>
      </text>
    </comment>
    <comment ref="X377" authorId="0" shapeId="0" xr:uid="{7FCD229A-A137-4DAA-A628-16D49F61CE45}">
      <text>
        <r>
          <rPr>
            <sz val="10"/>
            <color indexed="81"/>
            <rFont val="Lucida Console"/>
            <family val="3"/>
          </rPr>
          <t>08.08.2016</t>
        </r>
      </text>
    </comment>
    <comment ref="AE377" authorId="0" shapeId="0" xr:uid="{290F2CF2-4B87-4C15-AB5C-1C5D68DA0767}">
      <text>
        <r>
          <rPr>
            <sz val="10"/>
            <color indexed="81"/>
            <rFont val="Courier New"/>
            <family val="3"/>
          </rPr>
          <t>_x000D_
    DESCRIÇÃO DO CÁLCULO_x000D_
Código    : 131.930_x000D_
Corte     : _x000D_
-----------------------------_x000D_
Pendente  : 62_x000D_
22 / 03_2 :  (corte = 1310)_x000D_
22 / 04_2 :  (corte = 1037)_x000D_
22 / 05_2 :  (corte = 1044)_x000D_
22 / 06_2 :  (corte = 1235)_x000D_
22 / 07_2 :  (corte = 980)_x000D_
22 / 08_2 :  (corte = 1164)_x000D_
22 / 09_2 :  (corte = 1205)_x000D_
22 / 10_2 :  (corte = 1194)_x000D_
22 / 11_2 :  (corte = 1216)_x000D_
22 / 12_2 :  (corte = 852)_x000D_
23 / 01_2 :  (corte = 413)_x000D_
23 / 02_2 :  (corte = 867)_x000D_
23 / 03_2 :  (corte = 5008)_x000D_
23 / 04_2 :  (corte = 1131)_x000D_
23 / 05_2 :  (corte = 1286)_x000D_
23 / 06_2 :  (corte = 1148)_x000D_
23 / 07_2 :  (corte = 1127)_x000D_
23 / 08_2 :  (corte = 1265)_x000D_
_x000D_
    TOTAL : ( 62 )_x000D_
  DIVISOR : 18_x000D_
    MÉDIA : 3,44_x000D_
-----------------------------_x000D_
   Valores Desconsiderados_x000D_
-----------------------------_x000D_
22 / 03_2 : 1.310 (1.310)_x000D_
22 / 04_2 : 1.037 (1.037)_x000D_
22 / 05_2 : 1.044 (1.044)_x000D_
22 / 06_2 : 1.235 (1.235)_x000D_
22 / 07_2 : 980 (980)_x000D_
22 / 08_2 : 1.164 (1.164)_x000D_
22 / 09_2 : 1.205 (1.205)_x000D_
22 / 10_2 : 1.194 (1.194)_x000D_
22 / 11_2 : 1.216 (1.216)_x000D_
22 / 12_2 : 852 (852)_x000D_
23 / 01_2 : 413 (413)_x000D_
23 / 02_2 : 867 (867)_x000D_
23 / 03_2 : 5.008 (5.008)_x000D_
23 / 04_2 : 1.131 (1.131)_x000D_
23 / 05_2 : 1.286 (1.286)_x000D_
23 / 06_2 : 1.148 (1.148)_x000D_
23 / 07_2 : 1.127 (1.127)_x000D_
23 / 08_2 : 1.265 (1.265)_x000D_
_x000D_
  TOTAL   : ( 23.482 )</t>
        </r>
      </text>
    </comment>
    <comment ref="AH377" authorId="0" shapeId="0" xr:uid="{1CCE3A38-7C59-4308-89A4-1EB3484495A5}">
      <text>
        <r>
          <rPr>
            <sz val="10"/>
            <color indexed="81"/>
            <rFont val="Lucida Console"/>
            <family val="3"/>
          </rPr>
          <t>Última movimentação no estoque em 08/2023 quantidade 1.265.</t>
        </r>
      </text>
    </comment>
    <comment ref="X378" authorId="0" shapeId="0" xr:uid="{260DA260-5B19-4C68-8261-A539BBD8E513}">
      <text>
        <r>
          <rPr>
            <sz val="10"/>
            <color indexed="81"/>
            <rFont val="Lucida Console"/>
            <family val="3"/>
          </rPr>
          <t>11.11.2016</t>
        </r>
      </text>
    </comment>
    <comment ref="AE378" authorId="0" shapeId="0" xr:uid="{665BF0EA-89E3-4B4A-8126-5A47952CE51F}">
      <text>
        <r>
          <rPr>
            <sz val="10"/>
            <color indexed="81"/>
            <rFont val="Courier New"/>
            <family val="3"/>
          </rPr>
          <t>_x000D_
    DESCRIÇÃO DO CÁLCULO_x000D_
Código    : 132.296_x000D_
Corte     : _x000D_
-----------------------------_x000D_
Pendente  : 569_x000D_
22 / 03_2 :  (corte = 529)_x000D_
22 / 04_2 :  (corte = 588)_x000D_
22 / 05_2 :  (corte = 632)_x000D_
22 / 06_2 :  (corte = 541)_x000D_
22 / 07_2 :  (corte = 501)_x000D_
22 / 08_2 :  (corte = 476)_x000D_
22 / 09_2 : _x000D_
22 / 10_2 : _x000D_
22 / 11_2 : _x000D_
22 / 12_2 : _x000D_
23 / 01_2 : _x000D_
23 / 02_2 : _x000D_
23 / 03_2 :  (corte = 588)_x000D_
23 / 04_2 :  (corte = 863)_x000D_
23 / 05_2 :  (corte = 1018)_x000D_
23 / 06_2 :  (corte = 1039)_x000D_
23 / 07_2 :  (corte = 858)_x000D_
23 / 08_2 :  (corte = 1047)_x000D_
_x000D_
    TOTAL : ( 569 )_x000D_
  DIVISOR : 18_x000D_
    MÉDIA : 31,61_x000D_
-----------------------------_x000D_
   Valores Desconsiderados_x000D_
-----------------------------_x000D_
22 / 03_2 : 529 (529)_x000D_
22 / 04_2 : 588 (588)_x000D_
22 / 05_2 : 632 (632)_x000D_
22 / 06_2 : 541 (541)_x000D_
22 / 07_2 : 501 (501)_x000D_
22 / 08_2 : 476 (476)_x000D_
23 / 03_2 : 588 (588)_x000D_
23 / 04_2 : 863 (863)_x000D_
23 / 05_2 : 1.018 (1.018)_x000D_
23 / 06_2 : 1.039 (1.039)_x000D_
23 / 07_2 : 858 (858)_x000D_
23 / 08_2 : 1.047 (1.047)_x000D_
_x000D_
  TOTAL   : ( 8.680 )</t>
        </r>
      </text>
    </comment>
    <comment ref="AH378" authorId="0" shapeId="0" xr:uid="{70B9676C-C4C7-435C-BF79-D0C43787A5D1}">
      <text>
        <r>
          <rPr>
            <sz val="10"/>
            <color indexed="81"/>
            <rFont val="Lucida Console"/>
            <family val="3"/>
          </rPr>
          <t>Última movimentação no estoque em 08/2023 quantidade 1.047.</t>
        </r>
      </text>
    </comment>
    <comment ref="X379" authorId="0" shapeId="0" xr:uid="{951CCFAD-707F-41AC-B468-5498F44FFAC7}">
      <text>
        <r>
          <rPr>
            <sz val="10"/>
            <color indexed="81"/>
            <rFont val="Lucida Console"/>
            <family val="3"/>
          </rPr>
          <t>11.11.2016</t>
        </r>
      </text>
    </comment>
    <comment ref="AE379" authorId="0" shapeId="0" xr:uid="{6037C176-0707-42B1-9DE1-63ABE86851F2}">
      <text>
        <r>
          <rPr>
            <sz val="10"/>
            <color indexed="81"/>
            <rFont val="Courier New"/>
            <family val="3"/>
          </rPr>
          <t>_x000D_
    DESCRIÇÃO DO CÁLCULO_x000D_
Código    : 132.297_x000D_
Corte     : _x000D_
-----------------------------_x000D_
Pendente  : 831_x000D_
22 / 03_2 :  (corte = 1213)_x000D_
22 / 04_2 :  (corte = 1071)_x000D_
22 / 05_2 :  (corte = 1074)_x000D_
22 / 06_2 :  (corte = 1138)_x000D_
22 / 07_2 :  (corte = 1124)_x000D_
22 / 08_2 :  (corte = 1387)_x000D_
22 / 09_2 :  (corte = 1421)_x000D_
22 / 10_2 :  (corte = 1621)_x000D_
22 / 11_2 :  (corte = 1631)_x000D_
22 / 12_2 :  (corte = 1125)_x000D_
23 / 01_2 :  (corte = 677)_x000D_
23 / 02_2 :  (corte = 1240)_x000D_
23 / 03_2 :  (corte = 7873)_x000D_
23 / 04_2 :  (corte = 1451)_x000D_
23 / 05_2 :  (corte = 1639)_x000D_
23 / 06_2 :  (corte = 1557)_x000D_
23 / 07_2 :  (corte = 1543)_x000D_
23 / 08_2 :  (corte = 1906)_x000D_
_x000D_
    TOTAL : ( 831 )_x000D_
  DIVISOR : 18_x000D_
    MÉDIA : 46,17_x000D_
-----------------------------_x000D_
   Valores Desconsiderados_x000D_
-----------------------------_x000D_
22 / 03_2 : 1.213 (1.213)_x000D_
22 / 04_2 : 1.071 (1.071)_x000D_
22 / 05_2 : 1.074 (1.074)_x000D_
22 / 06_2 : 1.138 (1.138)_x000D_
22 / 07_2 : 1.124 (1.124)_x000D_
22 / 08_2 : 1.387 (1.387)_x000D_
22 / 09_2 : 1.421 (1.421)_x000D_
22 / 10_2 : 1.621 (1.621)_x000D_
22 / 11_2 : 1.631 (1.631)_x000D_
22 / 12_2 : 1.125 (1.125)_x000D_
23 / 01_2 : 677 (677)_x000D_
23 / 02_2 : 1.240 (1.240)_x000D_
23 / 03_2 : 7.873 (7.873)_x000D_
23 / 04_2 : 1.451 (1.451)_x000D_
23 / 05_2 : 1.639 (1.639)_x000D_
23 / 06_2 : 1.557 (1.557)_x000D_
23 / 07_2 : 1.543 (1.543)_x000D_
23 / 08_2 : 1.906 (1.906)_x000D_
_x000D_
  TOTAL   : ( 30.691 )</t>
        </r>
      </text>
    </comment>
    <comment ref="AH379" authorId="0" shapeId="0" xr:uid="{A55DC478-EFC4-4610-B5C4-50EBF18CA1DC}">
      <text>
        <r>
          <rPr>
            <sz val="10"/>
            <color indexed="81"/>
            <rFont val="Lucida Console"/>
            <family val="3"/>
          </rPr>
          <t>Última movimentação no estoque em 08/2023 quantidade 1.906.</t>
        </r>
      </text>
    </comment>
    <comment ref="X380" authorId="0" shapeId="0" xr:uid="{F9AD8425-448C-4967-9624-C652D720BFB0}">
      <text>
        <r>
          <rPr>
            <sz val="10"/>
            <color indexed="81"/>
            <rFont val="Lucida Console"/>
            <family val="3"/>
          </rPr>
          <t>15.03.2018</t>
        </r>
      </text>
    </comment>
    <comment ref="AE380" authorId="0" shapeId="0" xr:uid="{A50D974E-34F6-4D05-A062-847D2DDF72BE}">
      <text>
        <r>
          <rPr>
            <sz val="10"/>
            <color indexed="81"/>
            <rFont val="Courier New"/>
            <family val="3"/>
          </rPr>
          <t>_x000D_
    DESCRIÇÃO DO CÁLCULO_x000D_
Código    : 134.556_x000D_
Corte     : _x000D_
-----------------------------_x000D_
Pendente  : 16_x000D_
22 / 03_2 : _x000D_
22 / 04_2 : _x000D_
22 / 05_2 :  (corte = 23)_x000D_
22 / 06_2 :  (corte = 20)_x000D_
22 / 07_2 :  (corte = 40)_x000D_
22 / 08_2 :  (corte = 40)_x000D_
22 / 09_2 :  (corte = 50)_x000D_
22 / 10_2 :  (corte = 60)_x000D_
22 / 11_2 :  (corte = 10)_x000D_
22 / 12_2 :  (corte = 23)_x000D_
23 / 01_2 : _x000D_
23 / 02_2 : _x000D_
23 / 03_2 : _x000D_
23 / 04_2 : _x000D_
23 / 05_2 : _x000D_
23 / 06_2 : _x000D_
23 / 07_2 : _x000D_
23 / 08_2 : _x000D_
_x000D_
    TOTAL : ( 16 )_x000D_
  DIVISOR : 18_x000D_
    MÉDIA : ,89_x000D_
-----------------------------_x000D_
   Valores Desconsiderados_x000D_
-----------------------------_x000D_
22 / 05_2 : 23 (23)_x000D_
22 / 06_2 : 20 (20)_x000D_
22 / 07_2 : 40 (40)_x000D_
22 / 08_2 : 40 (40)_x000D_
22 / 09_2 : 50 (50)_x000D_
22 / 10_2 : 60 (60)_x000D_
22 / 11_2 : 10 (10)_x000D_
22 / 12_2 : 23 (23)_x000D_
_x000D_
  TOTAL   : ( 266 )</t>
        </r>
      </text>
    </comment>
    <comment ref="AH380" authorId="0" shapeId="0" xr:uid="{2A132328-2371-4619-9FA8-F1BF8693A289}">
      <text>
        <r>
          <rPr>
            <sz val="10"/>
            <color indexed="81"/>
            <rFont val="Lucida Console"/>
            <family val="3"/>
          </rPr>
          <t>Última movimentação no estoque em 12/2022 quantidade 23.</t>
        </r>
      </text>
    </comment>
    <comment ref="X381" authorId="0" shapeId="0" xr:uid="{0070A530-A102-4182-ACD5-41B0038BB8F1}">
      <text>
        <r>
          <rPr>
            <sz val="10"/>
            <color indexed="81"/>
            <rFont val="Lucida Console"/>
            <family val="3"/>
          </rPr>
          <t>16.07.2015</t>
        </r>
      </text>
    </comment>
    <comment ref="AE381" authorId="0" shapeId="0" xr:uid="{3BBC8FAB-5A62-46DF-A611-C1B830DDFA8A}">
      <text>
        <r>
          <rPr>
            <sz val="10"/>
            <color indexed="81"/>
            <rFont val="Courier New"/>
            <family val="3"/>
          </rPr>
          <t>_x000D_
    DESCRIÇÃO DO CÁLCULO_x000D_
Código    : 130.618_x000D_
Corte     : _x000D_
-----------------------------_x000D_
Pendente  : 29_x000D_
22 / 03_2 : _x000D_
22 / 04_2 : _x000D_
22 / 05_2 : _x000D_
22 / 06_2 :  (corte = 20)_x000D_
22 / 07_2 : _x000D_
22 / 08_2 :  (corte = 10)_x000D_
22 / 09_2 : _x000D_
22 / 10_2 :  (corte = 20)_x000D_
22 / 11_2 : _x000D_
22 / 12_2 : _x000D_
23 / 01_2 :  (corte = 20)_x000D_
23 / 02_2 :  (corte = 31)_x000D_
23 / 03_2 : _x000D_
23 / 04_2 : _x000D_
23 / 05_2 : _x000D_
23 / 06_2 : _x000D_
23 / 07_2 : _x000D_
23 / 08_2 : _x000D_
_x000D_
    TOTAL : ( 29 )_x000D_
  DIVISOR : 18_x000D_
    MÉDIA : 1,61_x000D_
-----------------------------_x000D_
   Valores Desconsiderados_x000D_
-----------------------------_x000D_
22 / 06_2 : 20 (20)_x000D_
22 / 08_2 : 10 (10)_x000D_
22 / 10_2 : 20 (20)_x000D_
23 / 01_2 : 20 (20)_x000D_
23 / 02_2 : 31 (31)_x000D_
_x000D_
  TOTAL   : ( 101 )</t>
        </r>
      </text>
    </comment>
    <comment ref="AH381" authorId="0" shapeId="0" xr:uid="{9168DC14-383A-4811-940F-60C77F024FCB}">
      <text>
        <r>
          <rPr>
            <sz val="10"/>
            <color indexed="81"/>
            <rFont val="Lucida Console"/>
            <family val="3"/>
          </rPr>
          <t>Última movimentação no estoque em 02/2023 quantidade 31.</t>
        </r>
      </text>
    </comment>
    <comment ref="X382" authorId="0" shapeId="0" xr:uid="{57768C79-0F07-4E11-8F75-A0F54C5A70E9}">
      <text>
        <r>
          <rPr>
            <sz val="10"/>
            <color indexed="81"/>
            <rFont val="Lucida Console"/>
            <family val="3"/>
          </rPr>
          <t>27.03.2007</t>
        </r>
      </text>
    </comment>
    <comment ref="AE382" authorId="0" shapeId="0" xr:uid="{F5C15946-3BF5-4B25-95CC-F5CBA66909F0}">
      <text>
        <r>
          <rPr>
            <sz val="10"/>
            <color indexed="81"/>
            <rFont val="Courier New"/>
            <family val="3"/>
          </rPr>
          <t>_x000D_
    DESCRIÇÃO DO CÁLCULO_x000D_
Código    : 98.359_x000D_
Corte     : _x000D_
-----------------------------_x000D_
Pendente  : _x000D_
22 / 03_2 : _x000D_
22 / 04_2 : _x000D_
22 / 05_2 : _x000D_
22 / 06_2 : _x000D_
22 / 07_2 : _x000D_
22 / 08_2 :  (corte = 6)_x000D_
22 / 09_2 :  (corte = 3)_x000D_
22 / 10_2 : _x000D_
22 / 11_2 :  (corte = 1)_x000D_
22 / 12_2 :  (corte = 2)_x000D_
23 / 01_2 :  (corte = 8)_x000D_
23 / 02_2 : _x000D_
23 / 03_2 : _x000D_
23 / 04_2 : _x000D_
23 / 05_2 : _x000D_
23 / 06_2 : _x000D_
23 / 07_2 :  (corte = 10)_x000D_
23 / 08_2 : _x000D_
_x000D_
    TOTAL : (  )_x000D_
  DIVISOR : 18_x000D_
    MÉDIA : ,00_x000D_
-----------------------------_x000D_
   Valores Desconsiderados_x000D_
-----------------------------_x000D_
22 / 08_2 : 6 (6)_x000D_
22 / 09_2 : 3 (3)_x000D_
22 / 11_2 : 1 (1)_x000D_
22 / 12_2 : 2 (2)_x000D_
23 / 01_2 : 8 (8)_x000D_
23 / 07_2 : 10 (10)_x000D_
_x000D_
  TOTAL   : ( 30 )</t>
        </r>
      </text>
    </comment>
    <comment ref="AH382" authorId="0" shapeId="0" xr:uid="{66B38535-8781-4B7F-AC78-4D84C4B25FD5}">
      <text>
        <r>
          <rPr>
            <sz val="10"/>
            <color indexed="81"/>
            <rFont val="Lucida Console"/>
            <family val="3"/>
          </rPr>
          <t>Última movimentação no estoque em 07/2023 quantidade 10.</t>
        </r>
      </text>
    </comment>
    <comment ref="X383" authorId="0" shapeId="0" xr:uid="{D63D890F-3487-4EC8-A0EA-6335C783C212}">
      <text>
        <r>
          <rPr>
            <sz val="10"/>
            <color indexed="81"/>
            <rFont val="Lucida Console"/>
            <family val="3"/>
          </rPr>
          <t>02.10.2014</t>
        </r>
      </text>
    </comment>
    <comment ref="AE383" authorId="0" shapeId="0" xr:uid="{602D10F6-1382-42B0-B9ED-0D171D3EA8B6}">
      <text>
        <r>
          <rPr>
            <sz val="10"/>
            <color indexed="81"/>
            <rFont val="Courier New"/>
            <family val="3"/>
          </rPr>
          <t>_x000D_
    DESCRIÇÃO DO CÁLCULO_x000D_
Código    : 128.782_x000D_
Corte     : _x000D_
-----------------------------_x000D_
Pendente  : _x000D_
22 / 03_2 :  (corte = 1)_x000D_
22 / 04_2 : 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03_2 : 1 (1)_x000D_
_x000D_
  TOTAL   : ( 1 )</t>
        </r>
      </text>
    </comment>
    <comment ref="AH383" authorId="0" shapeId="0" xr:uid="{45E74EDA-1318-4B7F-A733-47630BEB441B}">
      <text>
        <r>
          <rPr>
            <sz val="10"/>
            <color indexed="81"/>
            <rFont val="Lucida Console"/>
            <family val="3"/>
          </rPr>
          <t>Última movimentação no estoque em 03/2022 quantidade 1.</t>
        </r>
      </text>
    </comment>
    <comment ref="X384" authorId="0" shapeId="0" xr:uid="{7AA6CF3A-949D-4FE8-A7B9-B04731C926D4}">
      <text>
        <r>
          <rPr>
            <sz val="10"/>
            <color indexed="81"/>
            <rFont val="Lucida Console"/>
            <family val="3"/>
          </rPr>
          <t>01.01.1901</t>
        </r>
      </text>
    </comment>
    <comment ref="AE384" authorId="0" shapeId="0" xr:uid="{D5F9CBAD-34C7-4AD3-810E-AFED90987C23}">
      <text>
        <r>
          <rPr>
            <sz val="10"/>
            <color indexed="81"/>
            <rFont val="Courier New"/>
            <family val="3"/>
          </rPr>
          <t>_x000D_
    DESCRIÇÃO DO CÁLCULO_x000D_
Código    : 13.064_x000D_
Corte     : _x000D_
-----------------------------_x000D_
Pendente  : _x000D_
22 / 03_2 :  (corte = 149)_x000D_
22 / 04_2 :  (corte = 124)_x000D_
22 / 05_2 :  (corte = 179)_x000D_
22 / 06_2 :  (corte = 161)_x000D_
22 / 07_2 :  (corte = 98)_x000D_
22 / 08_2 :  (corte = 169)_x000D_
22 / 09_2 :  (corte = 195)_x000D_
22 / 10_2 :  (corte = 156)_x000D_
22 / 11_2 :  (corte = 108)_x000D_
22 / 12_2 :  (corte = 104)_x000D_
23 / 01_2 :  (corte = 100)_x000D_
23 / 02_2 :  (corte = 153)_x000D_
23 / 03_2 :  (corte = 316)_x000D_
23 / 04_2 :  (corte = 158)_x000D_
23 / 05_2 :  (corte = 199)_x000D_
23 / 06_2 :  (corte = 180)_x000D_
23 / 07_2 :  (corte = 122)_x000D_
23 / 08_2 :  (corte = 180)_x000D_
_x000D_
    TOTAL : (  )_x000D_
  DIVISOR : 18_x000D_
    MÉDIA : ,00_x000D_
-----------------------------_x000D_
   Valores Desconsiderados_x000D_
-----------------------------_x000D_
22 / 03_2 : 149 (149)_x000D_
22 / 04_2 : 124 (124)_x000D_
22 / 05_2 : 179 (179)_x000D_
22 / 06_2 : 161 (161)_x000D_
22 / 07_2 : 98 (98)_x000D_
22 / 08_2 : 169 (169)_x000D_
22 / 09_2 : 195 (195)_x000D_
22 / 10_2 : 156 (156)_x000D_
22 / 11_2 : 108 (108)_x000D_
22 / 12_2 : 104 (104)_x000D_
23 / 01_2 : 100 (100)_x000D_
23 / 02_2 : 153 (153)_x000D_
23 / 03_2 : 316 (316)_x000D_
23 / 04_2 : 158 (158)_x000D_
23 / 05_2 : 199 (199)_x000D_
23 / 06_2 : 180 (180)_x000D_
23 / 07_2 : 122 (122)_x000D_
23 / 08_2 : 180 (180)_x000D_
_x000D_
  TOTAL   : ( 2.851 )</t>
        </r>
      </text>
    </comment>
    <comment ref="AH384" authorId="0" shapeId="0" xr:uid="{3AD064A1-37A6-42F2-8966-64A25825E838}">
      <text>
        <r>
          <rPr>
            <sz val="10"/>
            <color indexed="81"/>
            <rFont val="Lucida Console"/>
            <family val="3"/>
          </rPr>
          <t>Última movimentação no estoque em 08/2023 quantidade 180.</t>
        </r>
      </text>
    </comment>
    <comment ref="X385" authorId="0" shapeId="0" xr:uid="{0EB5577C-A021-4A87-B8BE-F1D390FEC08B}">
      <text>
        <r>
          <rPr>
            <sz val="10"/>
            <color indexed="81"/>
            <rFont val="Lucida Console"/>
            <family val="3"/>
          </rPr>
          <t>01.01.1901</t>
        </r>
      </text>
    </comment>
    <comment ref="AE385" authorId="0" shapeId="0" xr:uid="{93C08403-CCE7-4233-B915-7721C39C37EB}">
      <text>
        <r>
          <rPr>
            <sz val="10"/>
            <color indexed="81"/>
            <rFont val="Courier New"/>
            <family val="3"/>
          </rPr>
          <t>_x000D_
    DESCRIÇÃO DO CÁLCULO_x000D_
Código    : 14.754_x000D_
Corte     : _x000D_
-----------------------------_x000D_
Pendente  : _x000D_
22 / 03_2 : _x000D_
22 / 04_2 : _x000D_
22 / 05_2 :  (corte = 2)_x000D_
22 / 06_2 :  (corte = 5)_x000D_
22 / 07_2 : _x000D_
22 / 08_2 :  (corte = 1)_x000D_
22 / 09_2 :  (corte = 1)_x000D_
22 / 10_2 :  (corte = 3)_x000D_
22 / 11_2 :  (corte = 2)_x000D_
22 / 12_2 :  (corte = 1)_x000D_
23 / 01_2 :  (corte = 2)_x000D_
23 / 02_2 :  (corte = 3)_x000D_
23 / 03_2 :  (corte = 3)_x000D_
23 / 04_2 :  (corte = 4)_x000D_
23 / 05_2 :  (corte = 2)_x000D_
23 / 06_2 : _x000D_
23 / 07_2 :  (corte = 10)_x000D_
23 / 08_2 : _x000D_
_x000D_
    TOTAL : (  )_x000D_
  DIVISOR : 18_x000D_
    MÉDIA : ,00_x000D_
-----------------------------_x000D_
   Valores Desconsiderados_x000D_
-----------------------------_x000D_
22 / 05_2 : 2 (2)_x000D_
22 / 06_2 : 5 (5)_x000D_
22 / 08_2 : 1 (1)_x000D_
22 / 09_2 : 1 (1)_x000D_
22 / 10_2 : 3 (3)_x000D_
22 / 11_2 : 2 (2)_x000D_
22 / 12_2 : 1 (1)_x000D_
23 / 01_2 : 2 (2)_x000D_
23 / 02_2 : 3 (3)_x000D_
23 / 03_2 : 3 (3)_x000D_
23 / 04_2 : 4 (4)_x000D_
23 / 05_2 : 2 (2)_x000D_
23 / 07_2 : 10 (10)_x000D_
_x000D_
  TOTAL   : ( 39 )</t>
        </r>
      </text>
    </comment>
    <comment ref="AH385" authorId="0" shapeId="0" xr:uid="{241FD9EA-0F0B-4AC7-BFAC-632F39C08D85}">
      <text>
        <r>
          <rPr>
            <sz val="10"/>
            <color indexed="81"/>
            <rFont val="Lucida Console"/>
            <family val="3"/>
          </rPr>
          <t>Última movimentação no estoque em 07/2023 quantidade 10.</t>
        </r>
      </text>
    </comment>
    <comment ref="X386" authorId="0" shapeId="0" xr:uid="{E2EF1E27-A031-4622-8219-93CAAE918CFB}">
      <text>
        <r>
          <rPr>
            <sz val="10"/>
            <color indexed="81"/>
            <rFont val="Lucida Console"/>
            <family val="3"/>
          </rPr>
          <t>01.01.1901</t>
        </r>
      </text>
    </comment>
    <comment ref="AE386" authorId="0" shapeId="0" xr:uid="{31CF8AE8-C2EA-4246-851C-3A8866A9F66D}">
      <text>
        <r>
          <rPr>
            <sz val="10"/>
            <color indexed="81"/>
            <rFont val="Courier New"/>
            <family val="3"/>
          </rPr>
          <t>_x000D_
    DESCRIÇÃO DO CÁLCULO_x000D_
Código    : 14.921_x000D_
Corte     : _x000D_
-----------------------------_x000D_
Pendente  : _x000D_
22 / 03_2 :  (corte = 121)_x000D_
22 / 04_2 :  (corte = 92)_x000D_
22 / 05_2 :  (corte = 119)_x000D_
22 / 06_2 :  (corte = 144)_x000D_
22 / 07_2 :  (corte = 73)_x000D_
22 / 08_2 :  (corte = 97)_x000D_
22 / 09_2 :  (corte = 124)_x000D_
22 / 10_2 :  (corte = 95)_x000D_
22 / 11_2 :  (corte = 87)_x000D_
22 / 12_2 :  (corte = 114)_x000D_
23 / 01_2 :  (corte = 117)_x000D_
23 / 02_2 :  (corte = 91)_x000D_
23 / 03_2 :  (corte = 125)_x000D_
23 / 04_2 :  (corte = 155)_x000D_
23 / 05_2 :  (corte = 39)_x000D_
23 / 06_2 :  (corte = 100)_x000D_
23 / 07_2 :  (corte = 129)_x000D_
23 / 08_2 :  (corte = 155)_x000D_
_x000D_
    TOTAL : (  )_x000D_
  DIVISOR : 18_x000D_
    MÉDIA : ,00_x000D_
-----------------------------_x000D_
   Valores Desconsiderados_x000D_
-----------------------------_x000D_
22 / 03_2 : 121 (121)_x000D_
22 / 04_2 : 92 (92)_x000D_
22 / 05_2 : 119 (119)_x000D_
22 / 06_2 : 144 (144)_x000D_
22 / 07_2 : 73 (73)_x000D_
22 / 08_2 : 97 (97)_x000D_
22 / 09_2 : 124 (124)_x000D_
22 / 10_2 : 95 (95)_x000D_
22 / 11_2 : 87 (87)_x000D_
22 / 12_2 : 114 (114)_x000D_
23 / 01_2 : 117 (117)_x000D_
23 / 02_2 : 91 (91)_x000D_
23 / 03_2 : 125 (125)_x000D_
23 / 04_2 : 155 (155)_x000D_
23 / 05_2 : 39 (39)_x000D_
23 / 06_2 : 100 (100)_x000D_
23 / 07_2 : 129 (129)_x000D_
23 / 08_2 : 155 (155)_x000D_
_x000D_
  TOTAL   : ( 1.977 )</t>
        </r>
      </text>
    </comment>
    <comment ref="AH386" authorId="0" shapeId="0" xr:uid="{15F3A50B-492A-40B8-AEAD-75A6A972AFA1}">
      <text>
        <r>
          <rPr>
            <sz val="10"/>
            <color indexed="81"/>
            <rFont val="Lucida Console"/>
            <family val="3"/>
          </rPr>
          <t>Última movimentação no estoque em 08/2023 quantidade 155.</t>
        </r>
      </text>
    </comment>
    <comment ref="X387" authorId="0" shapeId="0" xr:uid="{E59B9013-D222-4598-9F09-A2B3CE3A99B5}">
      <text>
        <r>
          <rPr>
            <sz val="10"/>
            <color indexed="81"/>
            <rFont val="Lucida Console"/>
            <family val="3"/>
          </rPr>
          <t>06.06.2017</t>
        </r>
      </text>
    </comment>
    <comment ref="AE387" authorId="0" shapeId="0" xr:uid="{D5F0CBE0-AF82-4BD1-B9F9-DE80CA879576}">
      <text>
        <r>
          <rPr>
            <sz val="10"/>
            <color indexed="81"/>
            <rFont val="Courier New"/>
            <family val="3"/>
          </rPr>
          <t>_x000D_
    DESCRIÇÃO DO CÁLCULO_x000D_
Código    : 132.751_x000D_
Corte     : _x000D_
-----------------------------_x000D_
Pendente  : _x000D_
22 / 03_2 : _x000D_
22 / 04_2 : _x000D_
22 / 05_2 : _x000D_
22 / 06_2 : _x000D_
22 / 07_2 : _x000D_
22 / 08_2 :  (corte = 1)_x000D_
22 / 09_2 : _x000D_
22 / 10_2 : _x000D_
22 / 11_2 : _x000D_
22 / 12_2 : _x000D_
23 / 01_2 :  (corte = 1)_x000D_
23 / 02_2 : _x000D_
23 / 03_2 : _x000D_
23 / 04_2 : _x000D_
23 / 05_2 : _x000D_
23 / 06_2 : _x000D_
23 / 07_2 : _x000D_
23 / 08_2 : _x000D_
_x000D_
    TOTAL : (  )_x000D_
  DIVISOR : 18_x000D_
    MÉDIA : ,00_x000D_
-----------------------------_x000D_
   Valores Desconsiderados_x000D_
-----------------------------_x000D_
22 / 08_2 : 1 (1)_x000D_
23 / 01_2 : 1 (1)_x000D_
_x000D_
  TOTAL   : ( 2 )</t>
        </r>
      </text>
    </comment>
    <comment ref="AH387" authorId="0" shapeId="0" xr:uid="{9324A283-5F2D-4B9E-9EF7-184A715A1A14}">
      <text>
        <r>
          <rPr>
            <sz val="10"/>
            <color indexed="81"/>
            <rFont val="Lucida Console"/>
            <family val="3"/>
          </rPr>
          <t>Última movimentação no estoque em 01/2023 quantidade 1.</t>
        </r>
      </text>
    </comment>
    <comment ref="X388" authorId="0" shapeId="0" xr:uid="{54EE2B06-ACFB-4952-A6FB-E25F5AF22A67}">
      <text>
        <r>
          <rPr>
            <sz val="10"/>
            <color indexed="81"/>
            <rFont val="Lucida Console"/>
            <family val="3"/>
          </rPr>
          <t>14.07.2006</t>
        </r>
      </text>
    </comment>
    <comment ref="AE388" authorId="0" shapeId="0" xr:uid="{C2FEDBD0-585C-4C19-8B69-04ED6C3C0D5F}">
      <text>
        <r>
          <rPr>
            <sz val="10"/>
            <color indexed="81"/>
            <rFont val="Courier New"/>
            <family val="3"/>
          </rPr>
          <t>_x000D_
    DESCRIÇÃO DO CÁLCULO_x000D_
Código    : 93.139_x000D_
Corte     : _x000D_
-----------------------------_x000D_
Pendente  : _x000D_
22 / 03_2 :  (corte = 12)_x000D_
22 / 04_2 :  (corte = 7)_x000D_
22 / 05_2 :  (corte = 6)_x000D_
22 / 06_2 :  (corte = 11)_x000D_
22 / 07_2 :  (corte = 3)_x000D_
22 / 08_2 :  (corte = 9)_x000D_
22 / 09_2 :  (corte = 16)_x000D_
22 / 10_2 :  (corte = 12)_x000D_
22 / 11_2 :  (corte = 12)_x000D_
22 / 12_2 :  (corte = 5)_x000D_
23 / 01_2 :  (corte = 12)_x000D_
23 / 02_2 :  (corte = 4)_x000D_
23 / 03_2 :  (corte = 8)_x000D_
23 / 04_2 :  (corte = 11)_x000D_
23 / 05_2 :  (corte = 61)_x000D_
23 / 06_2 :  (corte = 3)_x000D_
23 / 07_2 : _x000D_
23 / 08_2 :  (corte = 12)_x000D_
_x000D_
    TOTAL : (  )_x000D_
  DIVISOR : 18_x000D_
    MÉDIA : ,00_x000D_
-----------------------------_x000D_
   Valores Desconsiderados_x000D_
-----------------------------_x000D_
22 / 03_2 : 12 (12)_x000D_
22 / 04_2 : 7 (7)_x000D_
22 / 05_2 : 6 (6)_x000D_
22 / 06_2 : 11 (11)_x000D_
22 / 07_2 : 3 (3)_x000D_
22 / 08_2 : 9 (9)_x000D_
22 / 09_2 : 16 (16)_x000D_
22 / 10_2 : 12 (12)_x000D_
22 / 11_2 : 12 (12)_x000D_
22 / 12_2 : 5 (5)_x000D_
23 / 01_2 : 12 (12)_x000D_
23 / 02_2 : 4 (4)_x000D_
23 / 03_2 : 8 (8)_x000D_
23 / 04_2 : 11 (11)_x000D_
23 / 05_2 : 61 (61)_x000D_
23 / 06_2 : 3 (3)_x000D_
23 / 08_2 : 12 (12)_x000D_
_x000D_
  TOTAL   : ( 204 )</t>
        </r>
      </text>
    </comment>
    <comment ref="AH388" authorId="0" shapeId="0" xr:uid="{0929829D-3117-4C4A-95AA-D8883345A906}">
      <text>
        <r>
          <rPr>
            <sz val="10"/>
            <color indexed="81"/>
            <rFont val="Lucida Console"/>
            <family val="3"/>
          </rPr>
          <t>Última movimentação no estoque em 08/2023 quantidade 12.</t>
        </r>
      </text>
    </comment>
    <comment ref="X389" authorId="0" shapeId="0" xr:uid="{8A9870E4-4CDA-484F-87C0-68D8E0E56D1F}">
      <text>
        <r>
          <rPr>
            <sz val="10"/>
            <color indexed="81"/>
            <rFont val="Lucida Console"/>
            <family val="3"/>
          </rPr>
          <t>01.01.1901</t>
        </r>
      </text>
    </comment>
    <comment ref="AE389" authorId="0" shapeId="0" xr:uid="{6ECF1037-87F3-43DD-82BC-E1EAB2A28C02}">
      <text>
        <r>
          <rPr>
            <sz val="10"/>
            <color indexed="81"/>
            <rFont val="Courier New"/>
            <family val="3"/>
          </rPr>
          <t>_x000D_
    DESCRIÇÃO DO CÁLCULO_x000D_
Código    : 42.566_x000D_
Corte     : _x000D_
-----------------------------_x000D_
Pendente  : _x000D_
22 / 03_2 :  (corte = 2)_x000D_
22 / 04_2 :  (corte = 2)_x000D_
22 / 05_2 :  (corte = 1)_x000D_
22 / 06_2 :  (corte = 13)_x000D_
22 / 07_2 :  (corte = 3)_x000D_
22 / 08_2 :  (corte = 1)_x000D_
22 / 09_2 :  (corte = 1)_x000D_
22 / 10_2 : _x000D_
22 / 11_2 :  (corte = 1)_x000D_
22 / 12_2 : _x000D_
23 / 01_2 :  (corte = 2)_x000D_
23 / 02_2 :  (corte = 14)_x000D_
23 / 03_2 : _x000D_
23 / 04_2 :  (corte = 1)_x000D_
23 / 05_2 : _x000D_
23 / 06_2 : _x000D_
23 / 07_2 : _x000D_
23 / 08_2 :  (corte = 2)_x000D_
_x000D_
    TOTAL : (  )_x000D_
  DIVISOR : 18_x000D_
    MÉDIA : ,00_x000D_
-----------------------------_x000D_
   Valores Desconsiderados_x000D_
-----------------------------_x000D_
22 / 03_2 : 2 (2)_x000D_
22 / 04_2 : 2 (2)_x000D_
22 / 05_2 : 1 (1)_x000D_
22 / 06_2 : 13 (13)_x000D_
22 / 07_2 : 3 (3)_x000D_
22 / 08_2 : 1 (1)_x000D_
22 / 09_2 : 1 (1)_x000D_
22 / 11_2 : 1 (1)_x000D_
23 / 01_2 : 2 (2)_x000D_
23 / 02_2 : 14 (14)_x000D_
23 / 04_2 : 1 (1)_x000D_
23 / 08_2 : 2 (2)_x000D_
_x000D_
  TOTAL   : ( 43 )</t>
        </r>
      </text>
    </comment>
    <comment ref="AH389" authorId="0" shapeId="0" xr:uid="{3124982B-5B6F-41E6-B088-1C0BCCB1961C}">
      <text>
        <r>
          <rPr>
            <sz val="10"/>
            <color indexed="81"/>
            <rFont val="Lucida Console"/>
            <family val="3"/>
          </rPr>
          <t>Última movimentação no estoque em 08/2023 quantidade 2.</t>
        </r>
      </text>
    </comment>
    <comment ref="X390" authorId="0" shapeId="0" xr:uid="{F367D14F-AB8C-49CF-AE61-D9571CF29A7C}">
      <text>
        <r>
          <rPr>
            <sz val="10"/>
            <color indexed="81"/>
            <rFont val="Lucida Console"/>
            <family val="3"/>
          </rPr>
          <t>01.01.1901</t>
        </r>
      </text>
    </comment>
    <comment ref="AE390" authorId="0" shapeId="0" xr:uid="{FA4320AB-2B0B-4BA4-B07B-07DE1DD2A375}">
      <text>
        <r>
          <rPr>
            <sz val="10"/>
            <color indexed="81"/>
            <rFont val="Courier New"/>
            <family val="3"/>
          </rPr>
          <t>_x000D_
    DESCRIÇÃO DO CÁLCULO_x000D_
Código    : 50.591_x000D_
Corte     : _x000D_
-----------------------------_x000D_
Pendente  : _x000D_
22 / 03_2 :  (corte = 3)_x000D_
22 / 04_2 : _x000D_
22 / 05_2 : _x000D_
22 / 06_2 : _x000D_
22 / 07_2 : _x000D_
22 / 08_2 :  (corte = 2)_x000D_
22 / 09_2 :  (corte = 4)_x000D_
22 / 10_2 :  (corte = 2)_x000D_
22 / 11_2 :  (corte = 1)_x000D_
22 / 12_2 : _x000D_
23 / 01_2 :  (corte = 2)_x000D_
23 / 02_2 :  (corte = 4)_x000D_
23 / 03_2 :  (corte = 3)_x000D_
23 / 04_2 : _x000D_
23 / 05_2 : _x000D_
23 / 06_2 : _x000D_
23 / 07_2 : _x000D_
23 / 08_2 : _x000D_
_x000D_
    TOTAL : (  )_x000D_
  DIVISOR : 18_x000D_
    MÉDIA : ,00_x000D_
-----------------------------_x000D_
   Valores Desconsiderados_x000D_
-----------------------------_x000D_
22 / 03_2 : 3 (3)_x000D_
22 / 08_2 : 2 (2)_x000D_
22 / 09_2 : 4 (4)_x000D_
22 / 10_2 : 2 (2)_x000D_
22 / 11_2 : 1 (1)_x000D_
23 / 01_2 : 2 (2)_x000D_
23 / 02_2 : 4 (4)_x000D_
23 / 03_2 : 3 (3)_x000D_
_x000D_
  TOTAL   : ( 21 )</t>
        </r>
      </text>
    </comment>
    <comment ref="AH390" authorId="0" shapeId="0" xr:uid="{E0EFDDEC-0CB1-416D-83E8-D32E283E77BA}">
      <text>
        <r>
          <rPr>
            <sz val="10"/>
            <color indexed="81"/>
            <rFont val="Lucida Console"/>
            <family val="3"/>
          </rPr>
          <t>Última movimentação no estoque em 03/2023 quantidade 3.</t>
        </r>
      </text>
    </comment>
    <comment ref="X391" authorId="0" shapeId="0" xr:uid="{2C4602A5-674D-48FD-8139-6DBB778F7A21}">
      <text>
        <r>
          <rPr>
            <sz val="10"/>
            <color indexed="81"/>
            <rFont val="Lucida Console"/>
            <family val="3"/>
          </rPr>
          <t>01.01.1901</t>
        </r>
      </text>
    </comment>
    <comment ref="AE391" authorId="0" shapeId="0" xr:uid="{5F634D92-8650-4BFE-81EC-BFBB21D2E3F2}">
      <text>
        <r>
          <rPr>
            <sz val="10"/>
            <color indexed="81"/>
            <rFont val="Courier New"/>
            <family val="3"/>
          </rPr>
          <t>_x000D_
    DESCRIÇÃO DO CÁLCULO_x000D_
Código    : 49.033_x000D_
Corte     : _x000D_
-----------------------------_x000D_
Pendente  : 1_x000D_
22 / 03_2 :  (corte = 1)_x000D_
22 / 04_2 :  (corte = 1)_x000D_
22 / 05_2 : _x000D_
22 / 06_2 :  (corte = 1)_x000D_
22 / 07_2 :  (corte = 10)_x000D_
22 / 08_2 :  (corte = 1)_x000D_
22 / 09_2 :  (corte = 2)_x000D_
22 / 10_2 :  (corte = 2)_x000D_
22 / 11_2 : _x000D_
22 / 12_2 :  (corte = 2)_x000D_
23 / 01_2 :  (corte = 1)_x000D_
23 / 02_2 :  (corte = 4)_x000D_
23 / 03_2 :  (corte = 3)_x000D_
23 / 04_2 : _x000D_
23 / 05_2 : _x000D_
23 / 06_2 : _x000D_
23 / 07_2 : _x000D_
23 / 08_2 : _x000D_
_x000D_
    TOTAL : ( 1 )_x000D_
  DIVISOR : 18_x000D_
    MÉDIA : ,06_x000D_
-----------------------------_x000D_
   Valores Desconsiderados_x000D_
-----------------------------_x000D_
22 / 03_2 : 1 (1)_x000D_
22 / 04_2 : 1 (1)_x000D_
22 / 06_2 : 1 (1)_x000D_
22 / 07_2 : 10 (10)_x000D_
22 / 08_2 : 1 (1)_x000D_
22 / 09_2 : 2 (2)_x000D_
22 / 10_2 : 2 (2)_x000D_
22 / 12_2 : 2 (2)_x000D_
23 / 01_2 : 1 (1)_x000D_
23 / 02_2 : 4 (4)_x000D_
23 / 03_2 : 3 (3)_x000D_
_x000D_
  TOTAL   : ( 28 )</t>
        </r>
      </text>
    </comment>
    <comment ref="AH391" authorId="0" shapeId="0" xr:uid="{0BC8AF61-0BAC-417D-8538-EA6ECC094833}">
      <text>
        <r>
          <rPr>
            <sz val="10"/>
            <color indexed="81"/>
            <rFont val="Lucida Console"/>
            <family val="3"/>
          </rPr>
          <t>Última movimentação no estoque em 03/2023 quantidade 3.</t>
        </r>
      </text>
    </comment>
    <comment ref="X392" authorId="0" shapeId="0" xr:uid="{572AD6BC-6698-4DE3-BE14-66D668A45888}">
      <text>
        <r>
          <rPr>
            <sz val="10"/>
            <color indexed="81"/>
            <rFont val="Lucida Console"/>
            <family val="3"/>
          </rPr>
          <t>01.01.1901</t>
        </r>
      </text>
    </comment>
    <comment ref="AE392" authorId="0" shapeId="0" xr:uid="{BDDD781C-24E6-48D6-B2BD-1625A678D279}">
      <text>
        <r>
          <rPr>
            <sz val="10"/>
            <color indexed="81"/>
            <rFont val="Courier New"/>
            <family val="3"/>
          </rPr>
          <t>_x000D_
    DESCRIÇÃO DO CÁLCULO_x000D_
Código    : 56.519_x000D_
Corte     : _x000D_
-----------------------------_x000D_
Pendente  : _x000D_
22 / 03_2 : _x000D_
22 / 04_2 :  (corte = 2)_x000D_
22 / 05_2 : _x000D_
22 / 06_2 :  (corte = 3)_x000D_
22 / 07_2 :  (corte = 2)_x000D_
22 / 08_2 :  (corte = 9)_x000D_
22 / 09_2 :  (corte = 8)_x000D_
22 / 10_2 :  (corte = 1)_x000D_
22 / 11_2 :  (corte = 4)_x000D_
22 / 12_2 : _x000D_
23 / 01_2 :  (corte = 2)_x000D_
23 / 02_2 :  (corte = 2)_x000D_
23 / 03_2 : _x000D_
23 / 04_2 :  (corte = 1)_x000D_
23 / 05_2 : _x000D_
23 / 06_2 : _x000D_
23 / 07_2 :  (corte = 6)_x000D_
23 / 08_2 : _x000D_
_x000D_
    TOTAL : (  )_x000D_
  DIVISOR : 18_x000D_
    MÉDIA : ,00_x000D_
-----------------------------_x000D_
   Valores Desconsiderados_x000D_
-----------------------------_x000D_
22 / 04_2 : 2 (2)_x000D_
22 / 06_2 : 3 (3)_x000D_
22 / 07_2 : 2 (2)_x000D_
22 / 08_2 : 9 (9)_x000D_
22 / 09_2 : 8 (8)_x000D_
22 / 10_2 : 1 (1)_x000D_
22 / 11_2 : 4 (4)_x000D_
23 / 01_2 : 2 (2)_x000D_
23 / 02_2 : 2 (2)_x000D_
23 / 04_2 : 1 (1)_x000D_
23 / 07_2 : 6 (6)_x000D_
_x000D_
  TOTAL   : ( 40 )</t>
        </r>
      </text>
    </comment>
    <comment ref="AH392" authorId="0" shapeId="0" xr:uid="{AC4BE833-FDD2-470A-B461-AD85A2798ABB}">
      <text>
        <r>
          <rPr>
            <sz val="10"/>
            <color indexed="81"/>
            <rFont val="Lucida Console"/>
            <family val="3"/>
          </rPr>
          <t>Última movimentação no estoque em 07/2023 quantidade 6.</t>
        </r>
      </text>
    </comment>
    <comment ref="X393" authorId="0" shapeId="0" xr:uid="{BE649B2B-9A68-466D-8932-59F41B3F6D0C}">
      <text>
        <r>
          <rPr>
            <sz val="10"/>
            <color indexed="81"/>
            <rFont val="Lucida Console"/>
            <family val="3"/>
          </rPr>
          <t>01.01.1901</t>
        </r>
      </text>
    </comment>
    <comment ref="AE393" authorId="0" shapeId="0" xr:uid="{2BE1223B-DEDB-4D3C-9028-0F17587C6F26}">
      <text>
        <r>
          <rPr>
            <sz val="10"/>
            <color indexed="81"/>
            <rFont val="Courier New"/>
            <family val="3"/>
          </rPr>
          <t>_x000D_
    DESCRIÇÃO DO CÁLCULO_x000D_
Código    : 56.520_x000D_
Corte     : _x000D_
-----------------------------_x000D_
Pendente  : 22_x000D_
22 / 03_2 : _x000D_
22 / 04_2 :  (corte = 3)_x000D_
22 / 05_2 : _x000D_
22 / 06_2 :  (corte = 21)_x000D_
22 / 07_2 :  (corte = 2)_x000D_
22 / 08_2 :  (corte = 1)_x000D_
22 / 09_2 :  (corte = 12)_x000D_
22 / 10_2 :  (corte = 12)_x000D_
22 / 11_2 :  (corte = 9)_x000D_
22 / 12_2 :  (corte = 2)_x000D_
23 / 01_2 :  (corte = 4)_x000D_
23 / 02_2 :  (corte = 3)_x000D_
23 / 03_2 :  (corte = 7)_x000D_
23 / 04_2 : _x000D_
23 / 05_2 : _x000D_
23 / 06_2 : _x000D_
23 / 07_2 : _x000D_
23 / 08_2 :  (corte = 9)_x000D_
_x000D_
    TOTAL : ( 22 )_x000D_
  DIVISOR : 18_x000D_
    MÉDIA : 1,22_x000D_
-----------------------------_x000D_
   Valores Desconsiderados_x000D_
-----------------------------_x000D_
22 / 04_2 : 3 (3)_x000D_
22 / 06_2 : 21 (21)_x000D_
22 / 07_2 : 2 (2)_x000D_
22 / 08_2 : 1 (1)_x000D_
22 / 09_2 : 12 (12)_x000D_
22 / 10_2 : 12 (12)_x000D_
22 / 11_2 : 9 (9)_x000D_
22 / 12_2 : 2 (2)_x000D_
23 / 01_2 : 4 (4)_x000D_
23 / 02_2 : 3 (3)_x000D_
23 / 03_2 : 7 (7)_x000D_
23 / 08_2 : 9 (9)_x000D_
_x000D_
  TOTAL   : ( 85 )</t>
        </r>
      </text>
    </comment>
    <comment ref="AH393" authorId="0" shapeId="0" xr:uid="{AA2990DA-46D3-4D39-BB77-B5831CF00BB3}">
      <text>
        <r>
          <rPr>
            <sz val="10"/>
            <color indexed="81"/>
            <rFont val="Lucida Console"/>
            <family val="3"/>
          </rPr>
          <t>Última movimentação no estoque em 08/2023 quantidade 9.</t>
        </r>
      </text>
    </comment>
    <comment ref="X394" authorId="0" shapeId="0" xr:uid="{034AD1FA-6766-4E2C-BBE4-36AA8CAB2352}">
      <text>
        <r>
          <rPr>
            <sz val="10"/>
            <color indexed="81"/>
            <rFont val="Lucida Console"/>
            <family val="3"/>
          </rPr>
          <t>11.04.2007</t>
        </r>
      </text>
    </comment>
    <comment ref="AE394" authorId="0" shapeId="0" xr:uid="{8930BC1A-1206-4C2C-B0D8-1C7B3C8EC6BA}">
      <text>
        <r>
          <rPr>
            <sz val="10"/>
            <color indexed="81"/>
            <rFont val="Courier New"/>
            <family val="3"/>
          </rPr>
          <t>_x000D_
    DESCRIÇÃO DO CÁLCULO_x000D_
Código    : 98.702_x000D_
Corte     : _x000D_
-----------------------------_x000D_
Pendente  : _x000D_
22 / 03_2 :  (corte = 166)_x000D_
22 / 04_2 :  (corte = 10)_x000D_
22 / 05_2 :  (corte = 888)_x000D_
22 / 06_2 :  (corte = 624)_x000D_
22 / 07_2 :  (corte = 372)_x000D_
22 / 08_2 :  (corte = 1008)_x000D_
22 / 09_2 :  (corte = 995)_x000D_
22 / 10_2 :  (corte = 684)_x000D_
22 / 11_2 :  (corte = 351)_x000D_
22 / 12_2 :  (corte = 418)_x000D_
23 / 01_2 :  (corte = 602)_x000D_
23 / 02_2 :  (corte = 124)_x000D_
23 / 03_2 :  (corte = 437)_x000D_
23 / 04_2 :  (corte = 264)_x000D_
23 / 05_2 :  (corte = 957)_x000D_
23 / 06_2 : _x000D_
23 / 07_2 :  (corte = 360)_x000D_
23 / 08_2 :  (corte = 272)_x000D_
_x000D_
    TOTAL : (  )_x000D_
  DIVISOR : 18_x000D_
    MÉDIA : ,00_x000D_
-----------------------------_x000D_
   Valores Desconsiderados_x000D_
-----------------------------_x000D_
22 / 03_2 : 166 (166)_x000D_
22 / 04_2 : 10 (10)_x000D_
22 / 05_2 : 888 (888)_x000D_
22 / 06_2 : 624 (624)_x000D_
22 / 07_2 : 372 (372)_x000D_
22 / 08_2 : 1.008 (1.008)_x000D_
22 / 09_2 : 995 (995)_x000D_
22 / 10_2 : 684 (684)_x000D_
22 / 11_2 : 351 (351)_x000D_
22 / 12_2 : 418 (418)_x000D_
23 / 01_2 : 602 (602)_x000D_
23 / 02_2 : 124 (124)_x000D_
23 / 03_2 : 437 (437)_x000D_
23 / 04_2 : 264 (264)_x000D_
23 / 05_2 : 957 (957)_x000D_
23 / 07_2 : 360 (360)_x000D_
23 / 08_2 : 272 (272)_x000D_
_x000D_
  TOTAL   : ( 8.532 )</t>
        </r>
      </text>
    </comment>
    <comment ref="AH394" authorId="0" shapeId="0" xr:uid="{A66D03F9-2AB9-42AD-A9DF-DD574B19E710}">
      <text>
        <r>
          <rPr>
            <sz val="10"/>
            <color indexed="81"/>
            <rFont val="Lucida Console"/>
            <family val="3"/>
          </rPr>
          <t>Última movimentação no estoque em 08/2023 quantidade 272.</t>
        </r>
      </text>
    </comment>
    <comment ref="X395" authorId="0" shapeId="0" xr:uid="{C2222A0B-DB80-41DE-BC2A-84B37FFC73CA}">
      <text>
        <r>
          <rPr>
            <sz val="10"/>
            <color indexed="81"/>
            <rFont val="Lucida Console"/>
            <family val="3"/>
          </rPr>
          <t>01.01.1901</t>
        </r>
      </text>
    </comment>
    <comment ref="AE395" authorId="0" shapeId="0" xr:uid="{09B9F1C5-607E-4AA0-BD55-0453A99E90B9}">
      <text>
        <r>
          <rPr>
            <sz val="10"/>
            <color indexed="81"/>
            <rFont val="Courier New"/>
            <family val="3"/>
          </rPr>
          <t>_x000D_
    DESCRIÇÃO DO CÁLCULO_x000D_
Código    : 16.427_x000D_
Corte     : _x000D_
-----------------------------_x000D_
Pendente  : _x000D_
22 / 03_2 : _x000D_
22 / 04_2 : _x000D_
22 / 05_2 : _x000D_
22 / 06_2 : _x000D_
22 / 07_2 : _x000D_
22 / 08_2 : _x000D_
22 / 09_2 : _x000D_
22 / 10_2 : _x000D_
22 / 11_2 :  (corte = 1)_x000D_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11_2 : 1 (1)_x000D_
_x000D_
  TOTAL   : ( 1 )</t>
        </r>
      </text>
    </comment>
    <comment ref="AH395" authorId="0" shapeId="0" xr:uid="{B5E8EDA1-3A06-4F49-8F6E-E022AF44F10D}">
      <text>
        <r>
          <rPr>
            <sz val="10"/>
            <color indexed="81"/>
            <rFont val="Lucida Console"/>
            <family val="3"/>
          </rPr>
          <t>Última movimentação no estoque em 11/2022 quantidade 1.</t>
        </r>
      </text>
    </comment>
    <comment ref="X396" authorId="0" shapeId="0" xr:uid="{AAB5E715-6F77-4FB4-B861-DB39462ECA74}">
      <text>
        <r>
          <rPr>
            <sz val="10"/>
            <color indexed="81"/>
            <rFont val="Lucida Console"/>
            <family val="3"/>
          </rPr>
          <t>08.06.2021</t>
        </r>
      </text>
    </comment>
    <comment ref="AE396" authorId="0" shapeId="0" xr:uid="{E0C6E286-37B6-4298-A67F-355B71601E38}">
      <text>
        <r>
          <rPr>
            <sz val="10"/>
            <color indexed="81"/>
            <rFont val="Courier New"/>
            <family val="3"/>
          </rPr>
          <t>_x000D_
    DESCRIÇÃO DO CÁLCULO_x000D_
Código    : 141.253_x000D_
Corte     : _x000D_
-----------------------------_x000D_
Pendente  : 8_x000D_
22 / 03_2 :  (corte = 10)_x000D_
22 / 04_2 :  (corte = 29)_x000D_
22 / 05_2 :  (corte = 18)_x000D_
22 / 06_2 : _x000D_
22 / 07_2 :  (corte = 1)_x000D_
22 / 08_2 :  (corte = 6)_x000D_
22 / 09_2 :  (corte = 57)_x000D_
22 / 10_2 :  (corte = 21)_x000D_
22 / 11_2 :  (corte = 26)_x000D_
22 / 12_2 :  (corte = 23)_x000D_
23 / 01_2 :  (corte = 10)_x000D_
23 / 02_2 : _x000D_
23 / 03_2 :  (corte = 22)_x000D_
23 / 04_2 :  (corte = 11)_x000D_
23 / 05_2 :  (corte = 27)_x000D_
23 / 06_2 :  (corte = 38)_x000D_
23 / 07_2 : _x000D_
23 / 08_2 : _x000D_
_x000D_
    TOTAL : ( 8 )_x000D_
  DIVISOR : 18_x000D_
    MÉDIA : ,44_x000D_
-----------------------------_x000D_
   Valores Desconsiderados_x000D_
-----------------------------_x000D_
22 / 03_2 : 10 (10)_x000D_
22 / 04_2 : 29 (29)_x000D_
22 / 05_2 : 18 (18)_x000D_
22 / 07_2 : 1 (1)_x000D_
22 / 08_2 : 6 (6)_x000D_
22 / 09_2 : 57 (57)_x000D_
22 / 10_2 : 21 (21)_x000D_
22 / 11_2 : 26 (26)_x000D_
22 / 12_2 : 23 (23)_x000D_
23 / 01_2 : 10 (10)_x000D_
23 / 03_2 : 22 (22)_x000D_
23 / 04_2 : 11 (11)_x000D_
23 / 05_2 : 27 (27)_x000D_
23 / 06_2 : 38 (38)_x000D_
_x000D_
  TOTAL   : ( 299 )</t>
        </r>
      </text>
    </comment>
    <comment ref="AH396" authorId="0" shapeId="0" xr:uid="{6C3BE512-6004-49F7-AC92-1FCD047C8B03}">
      <text>
        <r>
          <rPr>
            <sz val="10"/>
            <color indexed="81"/>
            <rFont val="Lucida Console"/>
            <family val="3"/>
          </rPr>
          <t>Última movimentação no estoque em 06/2023 quantidade 38.</t>
        </r>
      </text>
    </comment>
    <comment ref="X397" authorId="0" shapeId="0" xr:uid="{78BAC3EF-F6C5-4CCF-B643-60EE0F137332}">
      <text>
        <r>
          <rPr>
            <sz val="10"/>
            <color indexed="81"/>
            <rFont val="Lucida Console"/>
            <family val="3"/>
          </rPr>
          <t>16.10.2007</t>
        </r>
      </text>
    </comment>
    <comment ref="AE397" authorId="0" shapeId="0" xr:uid="{EE465793-AE1B-4FAD-8535-F825FDA2D6BB}">
      <text>
        <r>
          <rPr>
            <sz val="10"/>
            <color indexed="81"/>
            <rFont val="Courier New"/>
            <family val="3"/>
          </rPr>
          <t>_x000D_
    DESCRIÇÃO DO CÁLCULO_x000D_
Código    : 102.728_x000D_
Corte     : _x000D_
-----------------------------_x000D_
Pendente  : _x000D_
22 / 03_2 : _x000D_
22 / 04_2 : _x000D_
22 / 05_2 :  (corte = 80)_x000D_
22 / 06_2 :  (corte = 22)_x000D_
22 / 07_2 :  (corte = 139)_x000D_
22 / 08_2 : _x000D_
22 / 09_2 :  (corte = 8)_x000D_
22 / 10_2 :  (corte = 150)_x000D_
22 / 11_2 :  (corte = 20)_x000D_
22 / 12_2 :  (corte = 40)_x000D_
23 / 01_2 :  (corte = 30)_x000D_
23 / 02_2 : _x000D_
23 / 03_2 : _x000D_
23 / 04_2 :  (corte = 100)_x000D_
23 / 05_2 : _x000D_
23 / 06_2 : _x000D_
23 / 07_2 :  (corte = 20)_x000D_
23 / 08_2 : _x000D_
_x000D_
    TOTAL : (  )_x000D_
  DIVISOR : 18_x000D_
    MÉDIA : ,00_x000D_
-----------------------------_x000D_
   Valores Desconsiderados_x000D_
-----------------------------_x000D_
22 / 05_2 : 80 (80)_x000D_
22 / 06_2 : 22 (22)_x000D_
22 / 07_2 : 139 (139)_x000D_
22 / 09_2 : 8 (8)_x000D_
22 / 10_2 : 150 (150)_x000D_
22 / 11_2 : 20 (20)_x000D_
22 / 12_2 : 40 (40)_x000D_
23 / 01_2 : 30 (30)_x000D_
23 / 04_2 : 100 (100)_x000D_
23 / 07_2 : 20 (20)_x000D_
_x000D_
  TOTAL   : ( 609 )</t>
        </r>
      </text>
    </comment>
    <comment ref="AH397" authorId="0" shapeId="0" xr:uid="{43550C18-8B3C-40ED-92A2-40C4D6CFD110}">
      <text>
        <r>
          <rPr>
            <sz val="10"/>
            <color indexed="81"/>
            <rFont val="Lucida Console"/>
            <family val="3"/>
          </rPr>
          <t>Última movimentação no estoque em 07/2023 quantidade 20.</t>
        </r>
      </text>
    </comment>
    <comment ref="X398" authorId="0" shapeId="0" xr:uid="{DAB5AF4D-00F9-4370-8F2B-D6BB6068A466}">
      <text>
        <r>
          <rPr>
            <sz val="10"/>
            <color indexed="81"/>
            <rFont val="Lucida Console"/>
            <family val="3"/>
          </rPr>
          <t>01.01.1901</t>
        </r>
      </text>
    </comment>
    <comment ref="AE398" authorId="0" shapeId="0" xr:uid="{C5254832-5201-4E64-8651-3A08B8668363}">
      <text>
        <r>
          <rPr>
            <sz val="10"/>
            <color indexed="81"/>
            <rFont val="Courier New"/>
            <family val="3"/>
          </rPr>
          <t>_x000D_
    DESCRIÇÃO DO CÁLCULO_x000D_
Código    : 24.542_x000D_
Corte     : _x000D_
-----------------------------_x000D_
Pendente  : 8_x000D_
22 / 03_2 : _x000D_
22 / 04_2 : _x000D_
22 / 05_2 :  (corte = 4)_x000D_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( 8 )_x000D_
  DIVISOR : 18_x000D_
    MÉDIA : ,44_x000D_
-----------------------------_x000D_
   Valores Desconsiderados_x000D_
-----------------------------_x000D_
22 / 05_2 : 4 (4)_x000D_
_x000D_
  TOTAL   : ( 4 )</t>
        </r>
      </text>
    </comment>
    <comment ref="AH398" authorId="0" shapeId="0" xr:uid="{3116079B-E459-4A37-AC81-B8C8B0014C22}">
      <text>
        <r>
          <rPr>
            <sz val="10"/>
            <color indexed="81"/>
            <rFont val="Lucida Console"/>
            <family val="3"/>
          </rPr>
          <t>Última movimentação no estoque em 05/2022 quantidade 4.</t>
        </r>
      </text>
    </comment>
    <comment ref="X399" authorId="0" shapeId="0" xr:uid="{A49E92ED-8788-42DD-BD68-31BA10D589FB}">
      <text>
        <r>
          <rPr>
            <sz val="10"/>
            <color indexed="81"/>
            <rFont val="Lucida Console"/>
            <family val="3"/>
          </rPr>
          <t>01.01.1901</t>
        </r>
      </text>
    </comment>
    <comment ref="AE399" authorId="0" shapeId="0" xr:uid="{CCBF13C8-6FD4-4A5D-8DBA-E1F8BA87276B}">
      <text>
        <r>
          <rPr>
            <sz val="10"/>
            <color indexed="81"/>
            <rFont val="Courier New"/>
            <family val="3"/>
          </rPr>
          <t>_x000D_
    DESCRIÇÃO DO CÁLCULO_x000D_
Código    : 16.528_x000D_
Corte     : _x000D_
-----------------------------_x000D_
Pendente  : 3_x000D_
22 / 03_2 :  (corte = 122)_x000D_
22 / 04_2 :  (corte = 86)_x000D_
22 / 05_2 :  (corte = 123)_x000D_
22 / 06_2 :  (corte = 121)_x000D_
22 / 07_2 :  (corte = 78)_x000D_
22 / 08_2 :  (corte = 62)_x000D_
22 / 09_2 : _x000D_
22 / 10_2 : _x000D_
22 / 11_2 : _x000D_
22 / 12_2 : _x000D_
23 / 01_2 : _x000D_
23 / 02_2 : _x000D_
23 / 03_2 : _x000D_
23 / 04_2 : _x000D_
23 / 05_2 : _x000D_
23 / 06_2 : _x000D_
23 / 07_2 : _x000D_
23 / 08_2 : _x000D_
_x000D_
    TOTAL : ( 3 )_x000D_
  DIVISOR : 18_x000D_
    MÉDIA : ,17_x000D_
-----------------------------_x000D_
   Valores Desconsiderados_x000D_
-----------------------------_x000D_
22 / 03_2 : 122 (122)_x000D_
22 / 04_2 : 86 (86)_x000D_
22 / 05_2 : 123 (123)_x000D_
22 / 06_2 : 121 (121)_x000D_
22 / 07_2 : 78 (78)_x000D_
22 / 08_2 : 62 (62)_x000D_
_x000D_
  TOTAL   : ( 592 )</t>
        </r>
      </text>
    </comment>
    <comment ref="AH399" authorId="0" shapeId="0" xr:uid="{EF6E9BCE-8FBE-4DEB-9C66-2FB76F3B35F7}">
      <text>
        <r>
          <rPr>
            <sz val="10"/>
            <color indexed="81"/>
            <rFont val="Lucida Console"/>
            <family val="3"/>
          </rPr>
          <t>Última movimentação no estoque em 08/2022 quantidade 62.</t>
        </r>
      </text>
    </comment>
    <comment ref="E400" authorId="0" shapeId="0" xr:uid="{0A8C2A7A-BAF8-4A1E-9EF2-1DE6A23655D6}">
      <text>
        <r>
          <rPr>
            <sz val="10"/>
            <color indexed="81"/>
            <rFont val="Lucida Console"/>
            <family val="3"/>
          </rPr>
          <t>_x000D_
Quantidade Original: 31_x000D_
Quantidade importada do código 16.528: +3</t>
        </r>
      </text>
    </comment>
    <comment ref="F400" authorId="0" shapeId="0" xr:uid="{1A5AE94B-49A0-44A9-B3F5-BCEA890BA9D3}">
      <text>
        <r>
          <rPr>
            <sz val="10"/>
            <color indexed="81"/>
            <rFont val="Lucida Console"/>
            <family val="3"/>
          </rPr>
          <t>_x000D_
Quantidade Original: 0_x000D_
Quantidade importada do código 16.528: +122</t>
        </r>
      </text>
    </comment>
    <comment ref="G400" authorId="0" shapeId="0" xr:uid="{5E9FE43F-3C84-405D-AD9D-971E048A96DA}">
      <text>
        <r>
          <rPr>
            <sz val="10"/>
            <color indexed="81"/>
            <rFont val="Lucida Console"/>
            <family val="3"/>
          </rPr>
          <t>_x000D_
Quantidade Original: 0_x000D_
Quantidade importada do código 16.528: +86</t>
        </r>
      </text>
    </comment>
    <comment ref="H400" authorId="0" shapeId="0" xr:uid="{BF0BD5FA-2A88-4F52-A291-4D64008D637E}">
      <text>
        <r>
          <rPr>
            <sz val="10"/>
            <color indexed="81"/>
            <rFont val="Lucida Console"/>
            <family val="3"/>
          </rPr>
          <t>_x000D_
Quantidade Original: 0_x000D_
Quantidade importada do código 16.528: +123</t>
        </r>
      </text>
    </comment>
    <comment ref="I400" authorId="0" shapeId="0" xr:uid="{0908B8DF-DE46-485F-8A52-DF4EA9803AC8}">
      <text>
        <r>
          <rPr>
            <sz val="10"/>
            <color indexed="81"/>
            <rFont val="Lucida Console"/>
            <family val="3"/>
          </rPr>
          <t>_x000D_
Quantidade Original: 0_x000D_
Quantidade importada do código 16.528: +121</t>
        </r>
      </text>
    </comment>
    <comment ref="J400" authorId="0" shapeId="0" xr:uid="{CFA1DD2C-77C4-4E9B-A9BC-C8A1C404ABD9}">
      <text>
        <r>
          <rPr>
            <sz val="10"/>
            <color indexed="81"/>
            <rFont val="Lucida Console"/>
            <family val="3"/>
          </rPr>
          <t>_x000D_
Quantidade Original: 0_x000D_
Quantidade importada do código 16.528: +78</t>
        </r>
      </text>
    </comment>
    <comment ref="K400" authorId="0" shapeId="0" xr:uid="{C38E8478-2F6E-49AA-8EFA-8A77FB157029}">
      <text>
        <r>
          <rPr>
            <sz val="10"/>
            <color indexed="81"/>
            <rFont val="Lucida Console"/>
            <family val="3"/>
          </rPr>
          <t>_x000D_
Quantidade Original: 21_x000D_
Quantidade importada do código 16.528: +62</t>
        </r>
      </text>
    </comment>
    <comment ref="X400" authorId="0" shapeId="0" xr:uid="{1D683EE6-DF35-4523-B65E-C46173716FB1}">
      <text>
        <r>
          <rPr>
            <sz val="10"/>
            <color indexed="81"/>
            <rFont val="Lucida Console"/>
            <family val="3"/>
          </rPr>
          <t>02.12.2005</t>
        </r>
      </text>
    </comment>
    <comment ref="AE400" authorId="0" shapeId="0" xr:uid="{ACCEFE46-60AB-4365-99B5-32D76312E94D}">
      <text>
        <r>
          <rPr>
            <sz val="10"/>
            <color indexed="81"/>
            <rFont val="Courier New"/>
            <family val="3"/>
          </rPr>
          <t>_x000D_
    DESCRIÇÃO DO CÁLCULO_x000D_
Código    : 89.194_x000D_
Corte     : _x000D_
-----------------------------_x000D_
Pendente  : 34_x000D_
22 / 03_2 :  (corte = 122)_x000D_
22 / 04_2 :  (corte = 86)_x000D_
22 / 05_2 :  (corte = 123)_x000D_
22 / 06_2 :  (corte = 121)_x000D_
22 / 07_2 :  (corte = 78)_x000D_
22 / 08_2 :  (corte = 83)_x000D_
22 / 09_2 :  (corte = 117)_x000D_
22 / 10_2 :  (corte = 140)_x000D_
22 / 11_2 :  (corte = 98)_x000D_
22 / 12_2 :  (corte = 66)_x000D_
23 / 01_2 :  (corte = 85)_x000D_
23 / 02_2 :  (corte = 98)_x000D_
23 / 03_2 :  (corte = 147)_x000D_
23 / 04_2 :  (corte = 127)_x000D_
23 / 05_2 :  (corte = 101)_x000D_
23 / 06_2 :  (corte = 29)_x000D_
23 / 07_2 : _x000D_
23 / 08_2 : _x000D_
_x000D_
    TOTAL : ( 34 )_x000D_
  DIVISOR : 18_x000D_
    MÉDIA : 1,89_x000D_
-----------------------------_x000D_
   Valores Desconsiderados_x000D_
-----------------------------_x000D_
22 / 03_2 : 122 (122)_x000D_
22 / 04_2 : 86 (86)_x000D_
22 / 05_2 : 123 (123)_x000D_
22 / 06_2 : 121 (121)_x000D_
22 / 07_2 : 78 (78)_x000D_
22 / 08_2 : 83 (83)_x000D_
22 / 09_2 : 117 (117)_x000D_
22 / 10_2 : 140 (140)_x000D_
22 / 11_2 : 98 (98)_x000D_
22 / 12_2 : 66 (66)_x000D_
23 / 01_2 : 85 (85)_x000D_
23 / 02_2 : 98 (98)_x000D_
23 / 03_2 : 147 (147)_x000D_
23 / 04_2 : 127 (127)_x000D_
23 / 05_2 : 101 (101)_x000D_
23 / 06_2 : 29 (29)_x000D_
_x000D_
  TOTAL   : ( 1.621 )</t>
        </r>
      </text>
    </comment>
    <comment ref="AH400" authorId="0" shapeId="0" xr:uid="{EA6E8F45-AFC8-4744-B667-DE7429CC23E1}">
      <text>
        <r>
          <rPr>
            <sz val="10"/>
            <color indexed="81"/>
            <rFont val="Lucida Console"/>
            <family val="3"/>
          </rPr>
          <t>Última movimentação no estoque em 06/2023 quantidade 29.</t>
        </r>
      </text>
    </comment>
    <comment ref="X401" authorId="0" shapeId="0" xr:uid="{7531588D-E267-4ADD-893A-E93DD5176DA8}">
      <text>
        <r>
          <rPr>
            <sz val="10"/>
            <color indexed="81"/>
            <rFont val="Lucida Console"/>
            <family val="3"/>
          </rPr>
          <t>01.01.1901</t>
        </r>
      </text>
    </comment>
    <comment ref="AE401" authorId="0" shapeId="0" xr:uid="{B82A51EE-BB49-4F9A-9F5D-D57887989E27}">
      <text>
        <r>
          <rPr>
            <sz val="10"/>
            <color indexed="81"/>
            <rFont val="Courier New"/>
            <family val="3"/>
          </rPr>
          <t>_x000D_
    DESCRIÇÃO DO CÁLCULO_x000D_
Código    : 27.353_x000D_
Corte     : _x000D_
-----------------------------_x000D_
Pendente  : 20_x000D_
22 / 03_2 :  (corte = 24)_x000D_
22 / 04_2 :  (corte = 9)_x000D_
22 / 05_2 :  (corte = 12)_x000D_
22 / 06_2 :  (corte = 5)_x000D_
22 / 07_2 :  (corte = 90)_x000D_
22 / 08_2 :  (corte = 18)_x000D_
22 / 09_2 :  (corte = 24)_x000D_
22 / 10_2 :  (corte = 30)_x000D_
22 / 11_2 :  (corte = 16)_x000D_
22 / 12_2 :  (corte = 26)_x000D_
23 / 01_2 :  (corte = 39)_x000D_
23 / 02_2 :  (corte = 12)_x000D_
23 / 03_2 :  (corte = 17)_x000D_
23 / 04_2 :  (corte = 103)_x000D_
23 / 05_2 :  (corte = 154)_x000D_
23 / 06_2 : _x000D_
23 / 07_2 : _x000D_
23 / 08_2 : _x000D_
_x000D_
    TOTAL : ( 20 )_x000D_
  DIVISOR : 18_x000D_
    MÉDIA : 1,11_x000D_
-----------------------------_x000D_
   Valores Desconsiderados_x000D_
-----------------------------_x000D_
22 / 03_2 : 24 (24)_x000D_
22 / 04_2 : 9 (9)_x000D_
22 / 05_2 : 12 (12)_x000D_
22 / 06_2 : 5 (5)_x000D_
22 / 07_2 : 90 (90)_x000D_
22 / 08_2 : 18 (18)_x000D_
22 / 09_2 : 24 (24)_x000D_
22 / 10_2 : 30 (30)_x000D_
22 / 11_2 : 16 (16)_x000D_
22 / 12_2 : 26 (26)_x000D_
23 / 01_2 : 39 (39)_x000D_
23 / 02_2 : 12 (12)_x000D_
23 / 03_2 : 17 (17)_x000D_
23 / 04_2 : 103 (103)_x000D_
23 / 05_2 : 154 (154)_x000D_
_x000D_
  TOTAL   : ( 579 )</t>
        </r>
      </text>
    </comment>
    <comment ref="AH401" authorId="0" shapeId="0" xr:uid="{EA0ECC8E-3D2E-47F8-A53F-965C5F0BCAF0}">
      <text>
        <r>
          <rPr>
            <sz val="10"/>
            <color indexed="81"/>
            <rFont val="Lucida Console"/>
            <family val="3"/>
          </rPr>
          <t>Última movimentação no estoque em 05/2023 quantidade 154.</t>
        </r>
      </text>
    </comment>
    <comment ref="X402" authorId="0" shapeId="0" xr:uid="{18DD9B3F-7DDC-4E8A-AAD1-72DE11EA8654}">
      <text>
        <r>
          <rPr>
            <sz val="10"/>
            <color indexed="81"/>
            <rFont val="Lucida Console"/>
            <family val="3"/>
          </rPr>
          <t>12.09.2019</t>
        </r>
      </text>
    </comment>
    <comment ref="AE402" authorId="0" shapeId="0" xr:uid="{9259A4A9-398E-45C7-BCD3-32A39E11A473}">
      <text>
        <r>
          <rPr>
            <sz val="10"/>
            <color indexed="81"/>
            <rFont val="Courier New"/>
            <family val="3"/>
          </rPr>
          <t>_x000D_
    DESCRIÇÃO DO CÁLCULO_x000D_
Código    : 138.462_x000D_
Corte     : _x000D_
-----------------------------_x000D_
Pendente  : 130_x000D_
22 / 03_2 :  (corte = 675)_x000D_
22 / 04_2 :  (corte = 282)_x000D_
22 / 05_2 :  (corte = 290)_x000D_
22 / 06_2 :  (corte = 319)_x000D_
22 / 07_2 :  (corte = 279)_x000D_
22 / 08_2 :  (corte = 534)_x000D_
22 / 09_2 :  (corte = 301)_x000D_
22 / 10_2 :  (corte = 448)_x000D_
22 / 11_2 :  (corte = 348)_x000D_
22 / 12_2 :  (corte = 239)_x000D_
23 / 01_2 :  (corte = 124)_x000D_
23 / 02_2 :  (corte = 751)_x000D_
23 / 03_2 :  (corte = 5715)_x000D_
23 / 04_2 :  (corte = 295)_x000D_
23 / 05_2 :  (corte = 311)_x000D_
23 / 06_2 :  (corte = 359)_x000D_
23 / 07_2 :  (corte = 800)_x000D_
23 / 08_2 :  (corte = 406)_x000D_
_x000D_
    TOTAL : ( 130 )_x000D_
  DIVISOR : 18_x000D_
    MÉDIA : 7,22_x000D_
-----------------------------_x000D_
   Valores Desconsiderados_x000D_
-----------------------------_x000D_
22 / 03_2 : 675 (675)_x000D_
22 / 04_2 : 282 (282)_x000D_
22 / 05_2 : 290 (290)_x000D_
22 / 06_2 : 319 (319)_x000D_
22 / 07_2 : 279 (279)_x000D_
22 / 08_2 : 534 (534)_x000D_
22 / 09_2 : 301 (301)_x000D_
22 / 10_2 : 448 (448)_x000D_
22 / 11_2 : 348 (348)_x000D_
22 / 12_2 : 239 (239)_x000D_
23 / 01_2 : 124 (124)_x000D_
23 / 02_2 : 751 (751)_x000D_
23 / 03_2 : 5.715 (5.715)_x000D_
23 / 04_2 : 295 (295)_x000D_
23 / 05_2 : 311 (311)_x000D_
23 / 06_2 : 359 (359)_x000D_
23 / 07_2 : 800 (800)_x000D_
23 / 08_2 : 406 (406)_x000D_
_x000D_
  TOTAL   : ( 12.476 )</t>
        </r>
      </text>
    </comment>
    <comment ref="AH402" authorId="0" shapeId="0" xr:uid="{378A7B8D-A69F-441B-A33B-98B4A1ABF719}">
      <text>
        <r>
          <rPr>
            <sz val="10"/>
            <color indexed="81"/>
            <rFont val="Lucida Console"/>
            <family val="3"/>
          </rPr>
          <t>Última movimentação no estoque em 08/2023 quantidade 406.</t>
        </r>
      </text>
    </comment>
    <comment ref="X403" authorId="0" shapeId="0" xr:uid="{15F51B84-1408-4FC2-A1BE-27B19C80AD6C}">
      <text>
        <r>
          <rPr>
            <sz val="10"/>
            <color indexed="81"/>
            <rFont val="Lucida Console"/>
            <family val="3"/>
          </rPr>
          <t>01.01.1901</t>
        </r>
      </text>
    </comment>
    <comment ref="AE403" authorId="0" shapeId="0" xr:uid="{CA375C88-57C4-49BB-8201-472B06D29511}">
      <text>
        <r>
          <rPr>
            <sz val="10"/>
            <color indexed="81"/>
            <rFont val="Courier New"/>
            <family val="3"/>
          </rPr>
          <t>_x000D_
    DESCRIÇÃO DO CÁLCULO_x000D_
Código    : 16.512_x000D_
Corte     : _x000D_
-----------------------------_x000D_
Pendente  : 490_x000D_
22 / 03_2 : _x000D_
22 / 04_2 : _x000D_
22 / 05_2 : _x000D_
22 / 06_2 :  (corte = 69)_x000D_
22 / 07_2 :  (corte = 299)_x000D_
22 / 08_2 :  (corte = 310)_x000D_
22 / 09_2 :  (corte = 122)_x000D_
22 / 10_2 : _x000D_
22 / 11_2 :  (corte = 18)_x000D_
22 / 12_2 :  (corte = 3)_x000D_
23 / 01_2 :  (corte = 49)_x000D_
23 / 02_2 :  (corte = 225)_x000D_
23 / 03_2 :  (corte = 474)_x000D_
23 / 04_2 :  (corte = 231)_x000D_
23 / 05_2 :  (corte = 38)_x000D_
23 / 06_2 :  (corte = 3)_x000D_
23 / 07_2 :  (corte = 46)_x000D_
23 / 08_2 : _x000D_
_x000D_
    TOTAL : ( 490 )_x000D_
  DIVISOR : 18_x000D_
    MÉDIA : 27,22_x000D_
-----------------------------_x000D_
   Valores Desconsiderados_x000D_
-----------------------------_x000D_
22 / 06_2 : 69 (69)_x000D_
22 / 07_2 : 299 (299)_x000D_
22 / 08_2 : 310 (310)_x000D_
22 / 09_2 : 122 (122)_x000D_
22 / 11_2 : 18 (18)_x000D_
22 / 12_2 : 3 (3)_x000D_
23 / 01_2 : 49 (49)_x000D_
23 / 02_2 : 225 (225)_x000D_
23 / 03_2 : 474 (474)_x000D_
23 / 04_2 : 231 (231)_x000D_
23 / 05_2 : 38 (38)_x000D_
23 / 06_2 : 3 (3)_x000D_
23 / 07_2 : 46 (46)_x000D_
_x000D_
  TOTAL   : ( 1.887 )</t>
        </r>
      </text>
    </comment>
    <comment ref="AH403" authorId="0" shapeId="0" xr:uid="{7DF84C28-CEED-4ABC-8312-71E0A86BEA6A}">
      <text>
        <r>
          <rPr>
            <sz val="10"/>
            <color indexed="81"/>
            <rFont val="Lucida Console"/>
            <family val="3"/>
          </rPr>
          <t>Última movimentação no estoque em 07/2023 quantidade 46.</t>
        </r>
      </text>
    </comment>
    <comment ref="X404" authorId="0" shapeId="0" xr:uid="{2DC077FB-AD42-4464-B5F0-97781BF4BBD6}">
      <text>
        <r>
          <rPr>
            <sz val="10"/>
            <color indexed="81"/>
            <rFont val="Lucida Console"/>
            <family val="3"/>
          </rPr>
          <t>11.11.2016</t>
        </r>
      </text>
    </comment>
    <comment ref="AE404" authorId="0" shapeId="0" xr:uid="{408222B5-EB68-4CCF-88E0-E8E49E044ABE}">
      <text>
        <r>
          <rPr>
            <sz val="10"/>
            <color indexed="81"/>
            <rFont val="Courier New"/>
            <family val="3"/>
          </rPr>
          <t>_x000D_
    DESCRIÇÃO DO CÁLCULO_x000D_
Código    : 132.299_x000D_
Corte     : _x000D_
-----------------------------_x000D_
Pendente  : 4_x000D_
22 / 03_2 :  (corte = 7)_x000D_
22 / 04_2 :  (corte = 2)_x000D_
22 / 05_2 :  (corte = 7)_x000D_
22 / 06_2 :  (corte = 10)_x000D_
22 / 07_2 :  (corte = 57)_x000D_
22 / 08_2 :  (corte = 118)_x000D_
22 / 09_2 :  (corte = 120)_x000D_
22 / 10_2 :  (corte = 175)_x000D_
22 / 11_2 :  (corte = 164)_x000D_
22 / 12_2 :  (corte = 113)_x000D_
23 / 01_2 :  (corte = 66)_x000D_
23 / 02_2 :  (corte = 112)_x000D_
23 / 03_2 :  (corte = 2639)_x000D_
23 / 04_2 :  (corte = 76)_x000D_
23 / 05_2 :  (corte = 94)_x000D_
23 / 06_2 :  (corte = 104)_x000D_
23 / 07_2 :  (corte = 116)_x000D_
23 / 08_2 :  (corte = 161)_x000D_
_x000D_
    TOTAL : ( 4 )_x000D_
  DIVISOR : 18_x000D_
    MÉDIA : ,22_x000D_
-----------------------------_x000D_
   Valores Desconsiderados_x000D_
-----------------------------_x000D_
22 / 03_2 : 7 (7)_x000D_
22 / 04_2 : 2 (2)_x000D_
22 / 05_2 : 7 (7)_x000D_
22 / 06_2 : 10 (10)_x000D_
22 / 07_2 : 57 (57)_x000D_
22 / 08_2 : 118 (118)_x000D_
22 / 09_2 : 120 (120)_x000D_
22 / 10_2 : 175 (175)_x000D_
22 / 11_2 : 164 (164)_x000D_
22 / 12_2 : 113 (113)_x000D_
23 / 01_2 : 66 (66)_x000D_
23 / 02_2 : 112 (112)_x000D_
23 / 03_2 : 2.639 (2.639)_x000D_
23 / 04_2 : 76 (76)_x000D_
23 / 05_2 : 94 (94)_x000D_
23 / 06_2 : 104 (104)_x000D_
23 / 07_2 : 116 (116)_x000D_
23 / 08_2 : 161 (161)_x000D_
_x000D_
  TOTAL   : ( 4.141 )</t>
        </r>
      </text>
    </comment>
    <comment ref="AH404" authorId="0" shapeId="0" xr:uid="{E4ABD6D8-7698-4292-BF27-892E7D833D7C}">
      <text>
        <r>
          <rPr>
            <sz val="10"/>
            <color indexed="81"/>
            <rFont val="Lucida Console"/>
            <family val="3"/>
          </rPr>
          <t>Última movimentação no estoque em 08/2023 quantidade 161.</t>
        </r>
      </text>
    </comment>
    <comment ref="X405" authorId="0" shapeId="0" xr:uid="{C1DCA098-1A0E-4123-9E35-D9FAD05E8192}">
      <text>
        <r>
          <rPr>
            <sz val="10"/>
            <color indexed="81"/>
            <rFont val="Lucida Console"/>
            <family val="3"/>
          </rPr>
          <t>26.11.2004</t>
        </r>
      </text>
    </comment>
    <comment ref="AE405" authorId="0" shapeId="0" xr:uid="{D10671EC-6A97-4F8E-AD2B-3E2A75AC18AD}">
      <text>
        <r>
          <rPr>
            <sz val="10"/>
            <color indexed="81"/>
            <rFont val="Courier New"/>
            <family val="3"/>
          </rPr>
          <t>_x000D_
    DESCRIÇÃO DO CÁLCULO_x000D_
Código    : 82.995_x000D_
Corte     : _x000D_
-----------------------------_x000D_
Pendente  : 260_x000D_
22 / 03_2 : _x000D_
22 / 04_2 :  (corte = 75)_x000D_
22 / 05_2 :  (corte = 50)_x000D_
22 / 06_2 :  (corte = 25)_x000D_
22 / 07_2 :  (corte = 25)_x000D_
22 / 08_2 :  (corte = 50)_x000D_
22 / 09_2 : _x000D_
22 / 10_2 :  (corte = 75)_x000D_
22 / 11_2 : _x000D_
22 / 12_2 :  (corte = 25)_x000D_
23 / 01_2 :  (corte = 105)_x000D_
23 / 02_2 : _x000D_
23 / 03_2 :  (corte = 125)_x000D_
23 / 04_2 : _x000D_
23 / 05_2 : _x000D_
23 / 06_2 :  (corte = 340)_x000D_
23 / 07_2 : _x000D_
23 / 08_2 : _x000D_
_x000D_
    TOTAL : ( 260 )_x000D_
  DIVISOR : 18_x000D_
    MÉDIA : 14,44_x000D_
-----------------------------_x000D_
   Valores Desconsiderados_x000D_
-----------------------------_x000D_
22 / 04_2 : 75 (75)_x000D_
22 / 05_2 : 50 (50)_x000D_
22 / 06_2 : 25 (25)_x000D_
22 / 07_2 : 25 (25)_x000D_
22 / 08_2 : 50 (50)_x000D_
22 / 10_2 : 75 (75)_x000D_
22 / 12_2 : 25 (25)_x000D_
23 / 01_2 : 105 (105)_x000D_
23 / 03_2 : 125 (125)_x000D_
23 / 06_2 : 340 (340)_x000D_
_x000D_
  TOTAL   : ( 895 )</t>
        </r>
      </text>
    </comment>
    <comment ref="AH405" authorId="0" shapeId="0" xr:uid="{D3A2E743-FA54-44F4-B53F-EF81FA0DECAC}">
      <text>
        <r>
          <rPr>
            <sz val="10"/>
            <color indexed="81"/>
            <rFont val="Lucida Console"/>
            <family val="3"/>
          </rPr>
          <t>Última movimentação no estoque em 06/2023 quantidade 340.</t>
        </r>
      </text>
    </comment>
    <comment ref="X406" authorId="0" shapeId="0" xr:uid="{8AC4B363-BA12-41EA-9E4D-96B463286C32}">
      <text>
        <r>
          <rPr>
            <sz val="10"/>
            <color indexed="81"/>
            <rFont val="Lucida Console"/>
            <family val="3"/>
          </rPr>
          <t>26.11.2004</t>
        </r>
      </text>
    </comment>
    <comment ref="AE406" authorId="0" shapeId="0" xr:uid="{2C18AA46-89F6-4362-8A93-4DF8281C55AA}">
      <text>
        <r>
          <rPr>
            <sz val="10"/>
            <color indexed="81"/>
            <rFont val="Courier New"/>
            <family val="3"/>
          </rPr>
          <t>_x000D_
    DESCRIÇÃO DO CÁLCULO_x000D_
Código    : 82.996_x000D_
Corte     : _x000D_
-----------------------------_x000D_
Pendente  : _x000D_
22 / 03_2 : _x000D_
22 / 04_2 : _x000D_
22 / 05_2 : _x000D_
22 / 06_2 : _x000D_
22 / 07_2 : _x000D_
22 / 08_2 : _x000D_
22 / 09_2 : _x000D_
22 / 10_2 : _x000D_
22 / 11_2 : _x000D_
22 / 12_2 : _x000D_
23 / 01_2 : _x000D_
23 / 02_2 : _x000D_
23 / 03_2 :  (corte = 100)_x000D_
23 / 04_2 : _x000D_
23 / 05_2 : _x000D_
23 / 06_2 : _x000D_
23 / 07_2 : _x000D_
23 / 08_2 : _x000D_
_x000D_
    TOTAL : (  )_x000D_
  DIVISOR : 18_x000D_
    MÉDIA : ,00_x000D_
-----------------------------_x000D_
   Valores Desconsiderados_x000D_
-----------------------------_x000D_
23 / 03_2 : 100 (100)_x000D_
_x000D_
  TOTAL   : ( 100 )</t>
        </r>
      </text>
    </comment>
    <comment ref="AH406" authorId="0" shapeId="0" xr:uid="{572008B1-E2E2-43A9-AF40-CB2EB9D10433}">
      <text>
        <r>
          <rPr>
            <sz val="10"/>
            <color indexed="81"/>
            <rFont val="Lucida Console"/>
            <family val="3"/>
          </rPr>
          <t>Última movimentação no estoque em 03/2023 quantidade 100.</t>
        </r>
      </text>
    </comment>
    <comment ref="X407" authorId="0" shapeId="0" xr:uid="{AB7EF250-8244-48F0-8829-6FB07B4264DE}">
      <text>
        <r>
          <rPr>
            <sz val="10"/>
            <color indexed="81"/>
            <rFont val="Lucida Console"/>
            <family val="3"/>
          </rPr>
          <t>01.01.1901</t>
        </r>
      </text>
    </comment>
    <comment ref="AE407" authorId="0" shapeId="0" xr:uid="{D088BBB6-9E84-49EE-9B43-6445578C356B}">
      <text>
        <r>
          <rPr>
            <sz val="10"/>
            <color indexed="81"/>
            <rFont val="Courier New"/>
            <family val="3"/>
          </rPr>
          <t>_x000D_
    DESCRIÇÃO DO CÁLCULO_x000D_
Código    : 51.579_x000D_
Corte     : _x000D_
-----------------------------_x000D_
Pendente  : 1_x000D_
22 / 03_2 :  (corte = 88)_x000D_
22 / 04_2 :  (corte = 69)_x000D_
22 / 05_2 :  (corte = 69)_x000D_
22 / 06_2 :  (corte = 82)_x000D_
22 / 07_2 :  (corte = 77)_x000D_
22 / 08_2 :  (corte = 74)_x000D_
22 / 09_2 :  (corte = 88)_x000D_
22 / 10_2 :  (corte = 70)_x000D_
22 / 11_2 :  (corte = 96)_x000D_
22 / 12_2 :  (corte = 49)_x000D_
23 / 01_2 :  (corte = 47)_x000D_
23 / 02_2 :  (corte = 62)_x000D_
23 / 03_2 :  (corte = 119)_x000D_
23 / 04_2 :  (corte = 89)_x000D_
23 / 05_2 :  (corte = 86)_x000D_
23 / 06_2 :  (corte = 92)_x000D_
23 / 07_2 :  (corte = 80)_x000D_
23 / 08_2 :  (corte = 95)_x000D_
_x000D_
    TOTAL : ( 1 )_x000D_
  DIVISOR : 18_x000D_
    MÉDIA : ,06_x000D_
-----------------------------_x000D_
   Valores Desconsiderados_x000D_
-----------------------------_x000D_
22 / 03_2 : 88 (88)_x000D_
22 / 04_2 : 69 (69)_x000D_
22 / 05_2 : 69 (69)_x000D_
22 / 06_2 : 82 (82)_x000D_
22 / 07_2 : 77 (77)_x000D_
22 / 08_2 : 74 (74)_x000D_
22 / 09_2 : 88 (88)_x000D_
22 / 10_2 : 70 (70)_x000D_
22 / 11_2 : 96 (96)_x000D_
22 / 12_2 : 49 (49)_x000D_
23 / 01_2 : 47 (47)_x000D_
23 / 02_2 : 62 (62)_x000D_
23 / 03_2 : 119 (119)_x000D_
23 / 04_2 : 89 (89)_x000D_
23 / 05_2 : 86 (86)_x000D_
23 / 06_2 : 92 (92)_x000D_
23 / 07_2 : 80 (80)_x000D_
23 / 08_2 : 95 (95)_x000D_
_x000D_
  TOTAL   : ( 1.432 )</t>
        </r>
      </text>
    </comment>
    <comment ref="AH407" authorId="0" shapeId="0" xr:uid="{A129D5E8-FF7B-4EF6-8BFA-7440435E80A2}">
      <text>
        <r>
          <rPr>
            <sz val="10"/>
            <color indexed="81"/>
            <rFont val="Lucida Console"/>
            <family val="3"/>
          </rPr>
          <t>Última movimentação no estoque em 08/2023 quantidade 95.</t>
        </r>
      </text>
    </comment>
    <comment ref="X408" authorId="0" shapeId="0" xr:uid="{2A6B2A8E-5A7F-44BD-8F4A-47BD1EDA7C43}">
      <text>
        <r>
          <rPr>
            <sz val="10"/>
            <color indexed="81"/>
            <rFont val="Lucida Console"/>
            <family val="3"/>
          </rPr>
          <t>01.01.1901</t>
        </r>
      </text>
    </comment>
    <comment ref="AE408" authorId="0" shapeId="0" xr:uid="{20E5087A-FBF9-4C74-87B4-3B92B813D3E5}">
      <text>
        <r>
          <rPr>
            <sz val="10"/>
            <color indexed="81"/>
            <rFont val="Courier New"/>
            <family val="3"/>
          </rPr>
          <t>_x000D_
    DESCRIÇÃO DO CÁLCULO_x000D_
Código    : 11.116_x000D_
Corte     : _x000D_
-----------------------------_x000D_
Pendente  : _x000D_
22 / 03_2 :  (corte = 38)_x000D_
22 / 04_2 :  (corte = 29)_x000D_
22 / 05_2 :  (corte = 34)_x000D_
22 / 06_2 :  (corte = 57)_x000D_
22 / 07_2 :  (corte = 38)_x000D_
22 / 08_2 :  (corte = 50)_x000D_
22 / 09_2 :  (corte = 46)_x000D_
22 / 10_2 :  (corte = 55)_x000D_
22 / 11_2 :  (corte = 47)_x000D_
22 / 12_2 :  (corte = 31)_x000D_
23 / 01_2 :  (corte = 44)_x000D_
23 / 02_2 :  (corte = 40)_x000D_
23 / 03_2 :  (corte = 78)_x000D_
23 / 04_2 :  (corte = 60)_x000D_
23 / 05_2 :  (corte = 65)_x000D_
23 / 06_2 :  (corte = 67)_x000D_
23 / 07_2 :  (corte = 45)_x000D_
23 / 08_2 :  (corte = 77)_x000D_
_x000D_
    TOTAL : (  )_x000D_
  DIVISOR : 18_x000D_
    MÉDIA : ,00_x000D_
-----------------------------_x000D_
   Valores Desconsiderados_x000D_
-----------------------------_x000D_
22 / 03_2 : 38 (38)_x000D_
22 / 04_2 : 29 (29)_x000D_
22 / 05_2 : 34 (34)_x000D_
22 / 06_2 : 57 (57)_x000D_
22 / 07_2 : 38 (38)_x000D_
22 / 08_2 : 50 (50)_x000D_
22 / 09_2 : 46 (46)_x000D_
22 / 10_2 : 55 (55)_x000D_
22 / 11_2 : 47 (47)_x000D_
22 / 12_2 : 31 (31)_x000D_
23 / 01_2 : 44 (44)_x000D_
23 / 02_2 : 40 (40)_x000D_
23 / 03_2 : 78 (78)_x000D_
23 / 04_2 : 60 (60)_x000D_
23 / 05_2 : 65 (65)_x000D_
23 / 06_2 : 67 (67)_x000D_
23 / 07_2 : 45 (45)_x000D_
23 / 08_2 : 77 (77)_x000D_
_x000D_
  TOTAL   : ( 901 )</t>
        </r>
      </text>
    </comment>
    <comment ref="AH408" authorId="0" shapeId="0" xr:uid="{D1867EE5-C88F-451A-820B-E7AC3154F030}">
      <text>
        <r>
          <rPr>
            <sz val="10"/>
            <color indexed="81"/>
            <rFont val="Lucida Console"/>
            <family val="3"/>
          </rPr>
          <t>Última movimentação no estoque em 08/2023 quantidade 77.</t>
        </r>
      </text>
    </comment>
    <comment ref="X409" authorId="0" shapeId="0" xr:uid="{0D4E7B4C-1C82-4B0A-AAD2-E4AB34750E85}">
      <text>
        <r>
          <rPr>
            <sz val="10"/>
            <color indexed="81"/>
            <rFont val="Lucida Console"/>
            <family val="3"/>
          </rPr>
          <t>01.01.1901</t>
        </r>
      </text>
    </comment>
    <comment ref="AE409" authorId="0" shapeId="0" xr:uid="{F63B7C66-E05E-4393-AD6A-7A1F3ABF3695}">
      <text>
        <r>
          <rPr>
            <sz val="10"/>
            <color indexed="81"/>
            <rFont val="Courier New"/>
            <family val="3"/>
          </rPr>
          <t>_x000D_
    DESCRIÇÃO DO CÁLCULO_x000D_
Código    : 17.135_x000D_
Corte     : _x000D_
-----------------------------_x000D_
Pendente  : 132_x000D_
22 / 03_2 :  (corte = 270)_x000D_
22 / 04_2 :  (corte = 300)_x000D_
22 / 05_2 :  (corte = 310)_x000D_
22 / 06_2 :  (corte = 285)_x000D_
22 / 07_2 :  (corte = 230)_x000D_
22 / 08_2 :  (corte = 445)_x000D_
22 / 09_2 :  (corte = 552)_x000D_
22 / 10_2 :  (corte = 225)_x000D_
22 / 11_2 :  (corte = 305)_x000D_
22 / 12_2 :  (corte = 225)_x000D_
23 / 01_2 :  (corte = 359)_x000D_
23 / 02_2 :  (corte = 705)_x000D_
23 / 03_2 :  (corte = 3802)_x000D_
23 / 04_2 :  (corte = 345)_x000D_
23 / 05_2 :  (corte = 440)_x000D_
23 / 06_2 :  (corte = 340)_x000D_
23 / 07_2 :  (corte = 340)_x000D_
23 / 08_2 :  (corte = 330)_x000D_
_x000D_
    TOTAL : ( 132 )_x000D_
  DIVISOR : 18_x000D_
    MÉDIA : 7,33_x000D_
-----------------------------_x000D_
   Valores Desconsiderados_x000D_
-----------------------------_x000D_
22 / 03_2 : 270 (270)_x000D_
22 / 04_2 : 300 (300)_x000D_
22 / 05_2 : 310 (310)_x000D_
22 / 06_2 : 285 (285)_x000D_
22 / 07_2 : 230 (230)_x000D_
22 / 08_2 : 445 (445)_x000D_
22 / 09_2 : 552 (552)_x000D_
22 / 10_2 : 225 (225)_x000D_
22 / 11_2 : 305 (305)_x000D_
22 / 12_2 : 225 (225)_x000D_
23 / 01_2 : 359 (359)_x000D_
23 / 02_2 : 705 (705)_x000D_
23 / 03_2 : 3.802 (3.802)_x000D_
23 / 04_2 : 345 (345)_x000D_
23 / 05_2 : 440 (440)_x000D_
23 / 06_2 : 340 (340)_x000D_
23 / 07_2 : 340 (340)_x000D_
23 / 08_2 : 330 (330)_x000D_
_x000D_
  TOTAL   : ( 9.808 )</t>
        </r>
      </text>
    </comment>
    <comment ref="AH409" authorId="0" shapeId="0" xr:uid="{3C737B70-08E2-4DEB-B2DB-0EE53AFB5596}">
      <text>
        <r>
          <rPr>
            <sz val="10"/>
            <color indexed="81"/>
            <rFont val="Lucida Console"/>
            <family val="3"/>
          </rPr>
          <t>Última movimentação no estoque em 08/2023 quantidade 330.</t>
        </r>
      </text>
    </comment>
    <comment ref="X410" authorId="0" shapeId="0" xr:uid="{4E01F1DB-F11A-4D1A-8775-35C74EFD2C4F}">
      <text>
        <r>
          <rPr>
            <sz val="10"/>
            <color indexed="81"/>
            <rFont val="Lucida Console"/>
            <family val="3"/>
          </rPr>
          <t>01.01.1901</t>
        </r>
      </text>
    </comment>
    <comment ref="AE410" authorId="0" shapeId="0" xr:uid="{90DE312A-A092-419A-8F56-E9AE559861C9}">
      <text>
        <r>
          <rPr>
            <sz val="10"/>
            <color indexed="81"/>
            <rFont val="Courier New"/>
            <family val="3"/>
          </rPr>
          <t>_x000D_
    DESCRIÇÃO DO CÁLCULO_x000D_
Código    : 17.136_x000D_
Corte     : _x000D_
-----------------------------_x000D_
Pendente  : 76_x000D_
22 / 03_2 :  (corte = 89)_x000D_
22 / 04_2 :  (corte = 74)_x000D_
22 / 05_2 :  (corte = 96)_x000D_
22 / 06_2 :  (corte = 87)_x000D_
22 / 07_2 :  (corte = 86)_x000D_
22 / 08_2 :  (corte = 96)_x000D_
22 / 09_2 :  (corte = 94)_x000D_
22 / 10_2 :  (corte = 85)_x000D_
22 / 11_2 :  (corte = 131)_x000D_
22 / 12_2 :  (corte = 37)_x000D_
23 / 01_2 :  (corte = 1)_x000D_
23 / 02_2 : _x000D_
23 / 03_2 : _x000D_
23 / 04_2 :  (corte = 27)_x000D_
23 / 05_2 :  (corte = 117)_x000D_
23 / 06_2 :  (corte = 112)_x000D_
23 / 07_2 :  (corte = 105)_x000D_
23 / 08_2 :  (corte = 113)_x000D_
_x000D_
    TOTAL : ( 76 )_x000D_
  DIVISOR : 18_x000D_
    MÉDIA : 4,22_x000D_
-----------------------------_x000D_
   Valores Desconsiderados_x000D_
-----------------------------_x000D_
22 / 03_2 : 89 (89)_x000D_
22 / 04_2 : 74 (74)_x000D_
22 / 05_2 : 96 (96)_x000D_
22 / 06_2 : 87 (87)_x000D_
22 / 07_2 : 86 (86)_x000D_
22 / 08_2 : 96 (96)_x000D_
22 / 09_2 : 94 (94)_x000D_
22 / 10_2 : 85 (85)_x000D_
22 / 11_2 : 131 (131)_x000D_
22 / 12_2 : 37 (37)_x000D_
23 / 01_2 : 1 (1)_x000D_
23 / 04_2 : 27 (27)_x000D_
23 / 05_2 : 117 (117)_x000D_
23 / 06_2 : 112 (112)_x000D_
23 / 07_2 : 105 (105)_x000D_
23 / 08_2 : 113 (113)_x000D_
_x000D_
  TOTAL   : ( 1.350 )</t>
        </r>
      </text>
    </comment>
    <comment ref="AH410" authorId="0" shapeId="0" xr:uid="{2E71C386-09B7-4970-8B32-B5EA3CB9183E}">
      <text>
        <r>
          <rPr>
            <sz val="10"/>
            <color indexed="81"/>
            <rFont val="Lucida Console"/>
            <family val="3"/>
          </rPr>
          <t>Última movimentação no estoque em 08/2023 quantidade 113.</t>
        </r>
      </text>
    </comment>
    <comment ref="X411" authorId="0" shapeId="0" xr:uid="{72A66233-94F7-445F-BEEB-81722408548F}">
      <text>
        <r>
          <rPr>
            <sz val="10"/>
            <color indexed="81"/>
            <rFont val="Lucida Console"/>
            <family val="3"/>
          </rPr>
          <t>10.10.2007</t>
        </r>
      </text>
    </comment>
    <comment ref="AE411" authorId="0" shapeId="0" xr:uid="{7EF99049-DE71-48AD-A1DB-C1E28AB33A21}">
      <text>
        <r>
          <rPr>
            <sz val="10"/>
            <color indexed="81"/>
            <rFont val="Courier New"/>
            <family val="3"/>
          </rPr>
          <t>_x000D_
    DESCRIÇÃO DO CÁLCULO_x000D_
Código    : 102.588_x000D_
Corte     : _x000D_
-----------------------------_x000D_
Pendente  : 65_x000D_
22 / 03_2 :  (corte = 30)_x000D_
22 / 04_2 : _x000D_
22 / 05_2 :  (corte = 75)_x000D_
22 / 06_2 :  (corte = 108)_x000D_
22 / 07_2 :  (corte = 45)_x000D_
22 / 08_2 : _x000D_
22 / 09_2 : _x000D_
22 / 10_2 : _x000D_
22 / 11_2 :  (corte = 20)_x000D_
22 / 12_2 :  (corte = 10)_x000D_
23 / 01_2 :  (corte = 8)_x000D_
23 / 02_2 :  (corte = 15)_x000D_
23 / 03_2 :  (corte = 45)_x000D_
23 / 04_2 :  (corte = 4)_x000D_
23 / 05_2 :  (corte = 5)_x000D_
23 / 06_2 : _x000D_
23 / 07_2 : _x000D_
23 / 08_2 : _x000D_
_x000D_
    TOTAL : ( 65 )_x000D_
  DIVISOR : 18_x000D_
    MÉDIA : 3,61_x000D_
-----------------------------_x000D_
   Valores Desconsiderados_x000D_
-----------------------------_x000D_
22 / 03_2 : 30 (30)_x000D_
22 / 05_2 : 75 (75)_x000D_
22 / 06_2 : 108 (108)_x000D_
22 / 07_2 : 45 (45)_x000D_
22 / 11_2 : 20 (20)_x000D_
22 / 12_2 : 10 (10)_x000D_
23 / 01_2 : 8 (8)_x000D_
23 / 02_2 : 15 (15)_x000D_
23 / 03_2 : 45 (45)_x000D_
23 / 04_2 : 4 (4)_x000D_
23 / 05_2 : 5 (5)_x000D_
_x000D_
  TOTAL   : ( 365 )</t>
        </r>
      </text>
    </comment>
    <comment ref="AH411" authorId="0" shapeId="0" xr:uid="{CCA80011-0876-4B22-9422-D38F4AA7D34A}">
      <text>
        <r>
          <rPr>
            <sz val="10"/>
            <color indexed="81"/>
            <rFont val="Lucida Console"/>
            <family val="3"/>
          </rPr>
          <t>Última movimentação no estoque em 05/2023 quantidade 5.</t>
        </r>
      </text>
    </comment>
    <comment ref="X412" authorId="0" shapeId="0" xr:uid="{0C8EFE1A-5FD6-4255-BB99-818D1B382E97}">
      <text>
        <r>
          <rPr>
            <sz val="10"/>
            <color indexed="81"/>
            <rFont val="Lucida Console"/>
            <family val="3"/>
          </rPr>
          <t>28.02.2008</t>
        </r>
      </text>
    </comment>
    <comment ref="AE412" authorId="0" shapeId="0" xr:uid="{7E517EA7-832E-47C7-ABE6-3BBD62B5A43E}">
      <text>
        <r>
          <rPr>
            <sz val="10"/>
            <color indexed="81"/>
            <rFont val="Courier New"/>
            <family val="3"/>
          </rPr>
          <t>_x000D_
    DESCRIÇÃO DO CÁLCULO_x000D_
Código    : 105.294_x000D_
Corte     : _x000D_
-----------------------------_x000D_
Pendente  : 12_x000D_
22 / 03_2 :  (corte = 31)_x000D_
22 / 04_2 : _x000D_
22 / 05_2 :  (corte = 46)_x000D_
22 / 06_2 :  (corte = 27)_x000D_
22 / 07_2 : _x000D_
22 / 08_2 : _x000D_
22 / 09_2 : _x000D_
22 / 10_2 : _x000D_
22 / 11_2 : _x000D_
22 / 12_2 : _x000D_
23 / 01_2 : _x000D_
23 / 02_2 :  (corte = 20)_x000D_
23 / 03_2 :  (corte = 10)_x000D_
23 / 04_2 :  (corte = 5)_x000D_
23 / 05_2 :  (corte = 50)_x000D_
23 / 06_2 : _x000D_
23 / 07_2 : _x000D_
23 / 08_2 :  (corte = 50)_x000D_
_x000D_
    TOTAL : ( 12 )_x000D_
  DIVISOR : 18_x000D_
    MÉDIA : ,67_x000D_
-----------------------------_x000D_
   Valores Desconsiderados_x000D_
-----------------------------_x000D_
22 / 03_2 : 31 (31)_x000D_
22 / 05_2 : 46 (46)_x000D_
22 / 06_2 : 27 (27)_x000D_
23 / 02_2 : 20 (20)_x000D_
23 / 03_2 : 10 (10)_x000D_
23 / 04_2 : 5 (5)_x000D_
23 / 05_2 : 50 (50)_x000D_
23 / 08_2 : 50 (50)_x000D_
_x000D_
  TOTAL   : ( 239 )</t>
        </r>
      </text>
    </comment>
    <comment ref="AH412" authorId="0" shapeId="0" xr:uid="{33425225-ED7C-46FC-8827-2D89D713307D}">
      <text>
        <r>
          <rPr>
            <sz val="10"/>
            <color indexed="81"/>
            <rFont val="Lucida Console"/>
            <family val="3"/>
          </rPr>
          <t>Última movimentação no estoque em 08/2023 quantidade 50.</t>
        </r>
      </text>
    </comment>
    <comment ref="X413" authorId="0" shapeId="0" xr:uid="{1A608D8B-513C-4525-B1A5-682520DAADA5}">
      <text>
        <r>
          <rPr>
            <sz val="10"/>
            <color indexed="81"/>
            <rFont val="Lucida Console"/>
            <family val="3"/>
          </rPr>
          <t>01.01.1901</t>
        </r>
      </text>
    </comment>
    <comment ref="AE413" authorId="0" shapeId="0" xr:uid="{2187D2C8-9F51-4756-8730-F72FCAB5C937}">
      <text>
        <r>
          <rPr>
            <sz val="10"/>
            <color indexed="81"/>
            <rFont val="Courier New"/>
            <family val="3"/>
          </rPr>
          <t>_x000D_
    DESCRIÇÃO DO CÁLCULO_x000D_
Código    : 17.115_x000D_
Corte     : _x000D_
-----------------------------_x000D_
Pendente  : 650_x000D_
22 / 03_2 :  (corte = 704)_x000D_
22 / 04_2 :  (corte = 557)_x000D_
22 / 05_2 :  (corte = 638)_x000D_
22 / 06_2 :  (corte = 751)_x000D_
22 / 07_2 :  (corte = 748)_x000D_
22 / 08_2 :  (corte = 567)_x000D_
22 / 09_2 :  (corte = 546)_x000D_
22 / 10_2 :  (corte = 625)_x000D_
22 / 11_2 :  (corte = 705)_x000D_
22 / 12_2 :  (corte = 510)_x000D_
23 / 01_2 :  (corte = 210)_x000D_
23 / 02_2 :  (corte = 310)_x000D_
23 / 03_2 :  (corte = 410)_x000D_
23 / 04_2 :  (corte = 1118)_x000D_
23 / 05_2 :  (corte = 802)_x000D_
23 / 06_2 :  (corte = 681)_x000D_
23 / 07_2 :  (corte = 60)_x000D_
23 / 08_2 : _x000D_
_x000D_
    TOTAL : ( 650 )_x000D_
  DIVISOR : 18_x000D_
    MÉDIA : 36,11_x000D_
-----------------------------_x000D_
   Valores Desconsiderados_x000D_
-----------------------------_x000D_
22 / 03_2 : 704 (704)_x000D_
22 / 04_2 : 557 (557)_x000D_
22 / 05_2 : 638 (638)_x000D_
22 / 06_2 : 751 (751)_x000D_
22 / 07_2 : 748 (748)_x000D_
22 / 08_2 : 567 (567)_x000D_
22 / 09_2 : 546 (546)_x000D_
22 / 10_2 : 625 (625)_x000D_
22 / 11_2 : 705 (705)_x000D_
22 / 12_2 : 510 (510)_x000D_
23 / 01_2 : 210 (210)_x000D_
23 / 02_2 : 310 (310)_x000D_
23 / 03_2 : 410 (410)_x000D_
23 / 04_2 : 1.118 (1.118)_x000D_
23 / 05_2 : 802 (802)_x000D_
23 / 06_2 : 681 (681)_x000D_
23 / 07_2 : 60 (60)_x000D_
_x000D_
  TOTAL   : ( 9.942 )</t>
        </r>
      </text>
    </comment>
    <comment ref="AH413" authorId="0" shapeId="0" xr:uid="{82C75B74-40F2-4775-895D-0556C7C44A33}">
      <text>
        <r>
          <rPr>
            <sz val="10"/>
            <color indexed="81"/>
            <rFont val="Lucida Console"/>
            <family val="3"/>
          </rPr>
          <t>Última movimentação no estoque em 07/2023 quantidade 60.</t>
        </r>
      </text>
    </comment>
    <comment ref="X414" authorId="0" shapeId="0" xr:uid="{952C8506-86F5-4706-8E23-E81202FF56DF}">
      <text>
        <r>
          <rPr>
            <sz val="10"/>
            <color indexed="81"/>
            <rFont val="Lucida Console"/>
            <family val="3"/>
          </rPr>
          <t>01.01.1901</t>
        </r>
      </text>
    </comment>
    <comment ref="AE414" authorId="0" shapeId="0" xr:uid="{897D6B5E-33A2-4E7B-A09B-C4CF78DEF44E}">
      <text>
        <r>
          <rPr>
            <sz val="10"/>
            <color indexed="81"/>
            <rFont val="Courier New"/>
            <family val="3"/>
          </rPr>
          <t>_x000D_
    DESCRIÇÃO DO CÁLCULO_x000D_
Código    : 67.939_x000D_
Corte     : _x000D_
-----------------------------_x000D_
Pendente  : _x000D_
22 / 03_2 : _x000D_
22 / 04_2 :  (corte = 6)_x000D_
22 / 05_2 :  (corte = 1)_x000D_
22 / 06_2 :  (corte = 31)_x000D_
22 / 07_2 :  (corte = 9)_x000D_
22 / 08_2 :  (corte = 45)_x000D_
22 / 09_2 :  (corte = 20)_x000D_
22 / 10_2 : _x000D_
22 / 11_2 :  (corte = 30)_x000D_
22 / 12_2 : _x000D_
23 / 01_2 :  (corte = 18)_x000D_
23 / 02_2 :  (corte = 12)_x000D_
23 / 03_2 :  (corte = 30)_x000D_
23 / 04_2 :  (corte = 25)_x000D_
23 / 05_2 : _x000D_
23 / 06_2 : _x000D_
23 / 07_2 :  (corte = 11)_x000D_
23 / 08_2 :  (corte = 17)_x000D_
_x000D_
    TOTAL : (  )_x000D_
  DIVISOR : 18_x000D_
    MÉDIA : ,00_x000D_
-----------------------------_x000D_
   Valores Desconsiderados_x000D_
-----------------------------_x000D_
22 / 04_2 : 6 (6)_x000D_
22 / 05_2 : 1 (1)_x000D_
22 / 06_2 : 31 (31)_x000D_
22 / 07_2 : 9 (9)_x000D_
22 / 08_2 : 45 (45)_x000D_
22 / 09_2 : 20 (20)_x000D_
22 / 11_2 : 30 (30)_x000D_
23 / 01_2 : 18 (18)_x000D_
23 / 02_2 : 12 (12)_x000D_
23 / 03_2 : 30 (30)_x000D_
23 / 04_2 : 25 (25)_x000D_
23 / 07_2 : 11 (11)_x000D_
23 / 08_2 : 17 (17)_x000D_
_x000D_
  TOTAL   : ( 255 )</t>
        </r>
      </text>
    </comment>
    <comment ref="AH414" authorId="0" shapeId="0" xr:uid="{83221CB4-C858-447F-9FC2-048B979EC293}">
      <text>
        <r>
          <rPr>
            <sz val="10"/>
            <color indexed="81"/>
            <rFont val="Lucida Console"/>
            <family val="3"/>
          </rPr>
          <t>Última movimentação no estoque em 08/2023 quantidade 17.</t>
        </r>
      </text>
    </comment>
    <comment ref="X415" authorId="0" shapeId="0" xr:uid="{38DC0FAD-BC7A-4CB9-9838-19AE6C45A311}">
      <text>
        <r>
          <rPr>
            <sz val="10"/>
            <color indexed="81"/>
            <rFont val="Lucida Console"/>
            <family val="3"/>
          </rPr>
          <t>01.01.1901</t>
        </r>
      </text>
    </comment>
    <comment ref="AE415" authorId="0" shapeId="0" xr:uid="{CB520FE3-D1FA-41A8-AB4A-0C915592AEDF}">
      <text>
        <r>
          <rPr>
            <sz val="10"/>
            <color indexed="81"/>
            <rFont val="Courier New"/>
            <family val="3"/>
          </rPr>
          <t>_x000D_
    DESCRIÇÃO DO CÁLCULO_x000D_
Código    : 39.378_x000D_
Corte     : _x000D_
-----------------------------_x000D_
Pendente  : _x000D_
22 / 03_2 : _x000D_
22 / 04_2 : _x000D_
22 / 05_2 : _x000D_
22 / 06_2 : _x000D_
22 / 07_2 :  (corte = 200)_x000D_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07_2 : 200 (200)_x000D_
_x000D_
  TOTAL   : ( 200 )</t>
        </r>
      </text>
    </comment>
    <comment ref="AH415" authorId="0" shapeId="0" xr:uid="{13B4C3CC-69E3-4004-BCA6-CC2CF215DEC8}">
      <text>
        <r>
          <rPr>
            <sz val="10"/>
            <color indexed="81"/>
            <rFont val="Lucida Console"/>
            <family val="3"/>
          </rPr>
          <t>Última movimentação no estoque em 07/2022 quantidade 200.</t>
        </r>
      </text>
    </comment>
    <comment ref="X416" authorId="0" shapeId="0" xr:uid="{4013B79A-EC88-41E2-9749-A40823C8BAB1}">
      <text>
        <r>
          <rPr>
            <sz val="10"/>
            <color indexed="81"/>
            <rFont val="Lucida Console"/>
            <family val="3"/>
          </rPr>
          <t>17.10.2008</t>
        </r>
      </text>
    </comment>
    <comment ref="AE416" authorId="0" shapeId="0" xr:uid="{F1830124-2CA6-4F9E-93C1-0D264C3086B2}">
      <text>
        <r>
          <rPr>
            <sz val="10"/>
            <color indexed="81"/>
            <rFont val="Courier New"/>
            <family val="3"/>
          </rPr>
          <t>_x000D_
    DESCRIÇÃO DO CÁLCULO_x000D_
Código    : 108.440_x000D_
Corte     : _x000D_
-----------------------------_x000D_
Pendente  : _x000D_
22 / 03_2 : _x000D_
22 / 04_2 : 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(corte = 4)_x000D_
_x000D_
    TOTAL : (  )_x000D_
  DIVISOR : 18_x000D_
    MÉDIA : ,00_x000D_
-----------------------------_x000D_
   Valores Desconsiderados_x000D_
-----------------------------_x000D_
23 / 08_2 : 4 (4)_x000D_
_x000D_
  TOTAL   : ( 4 )</t>
        </r>
      </text>
    </comment>
    <comment ref="AH416" authorId="0" shapeId="0" xr:uid="{3D38A1E6-DE03-450B-BB81-05F695EF642A}">
      <text>
        <r>
          <rPr>
            <sz val="10"/>
            <color indexed="81"/>
            <rFont val="Lucida Console"/>
            <family val="3"/>
          </rPr>
          <t>Última movimentação no estoque em 08/2023 quantidade 4.</t>
        </r>
      </text>
    </comment>
    <comment ref="X417" authorId="0" shapeId="0" xr:uid="{91B6CC80-8138-4741-8BDD-CEB105FB5206}">
      <text>
        <r>
          <rPr>
            <sz val="10"/>
            <color indexed="81"/>
            <rFont val="Lucida Console"/>
            <family val="3"/>
          </rPr>
          <t>01.01.1901</t>
        </r>
      </text>
    </comment>
    <comment ref="AE417" authorId="0" shapeId="0" xr:uid="{CBA1047E-4A19-4762-8862-F93138B279C6}">
      <text>
        <r>
          <rPr>
            <sz val="10"/>
            <color indexed="81"/>
            <rFont val="Courier New"/>
            <family val="3"/>
          </rPr>
          <t>_x000D_
    DESCRIÇÃO DO CÁLCULO_x000D_
Código    : 16.571_x000D_
Corte     : _x000D_
-----------------------------_x000D_
Pendente  : _x000D_
22 / 03_2 :  (corte = 415)_x000D_
22 / 04_2 :  (corte = 327)_x000D_
22 / 05_2 :  (corte = 271)_x000D_
22 / 06_2 :  (corte = 211)_x000D_
22 / 07_2 :  (corte = 175)_x000D_
22 / 08_2 :  (corte = 165)_x000D_
22 / 09_2 :  (corte = 146)_x000D_
22 / 10_2 :  (corte = 158)_x000D_
22 / 11_2 :  (corte = 180)_x000D_
22 / 12_2 :  (corte = 155)_x000D_
23 / 01_2 :  (corte = 155)_x000D_
23 / 02_2 :  (corte = 219)_x000D_
23 / 03_2 :  (corte = 395)_x000D_
23 / 04_2 :  (corte = 256)_x000D_
23 / 05_2 :  (corte = 237)_x000D_
23 / 06_2 :  (corte = 191)_x000D_
23 / 07_2 :  (corte = 154)_x000D_
23 / 08_2 :  (corte = 147)_x000D_
_x000D_
    TOTAL : (  )_x000D_
  DIVISOR : 18_x000D_
    MÉDIA : ,00_x000D_
-----------------------------_x000D_
   Valores Desconsiderados_x000D_
-----------------------------_x000D_
22 / 03_2 : 415 (415)_x000D_
22 / 04_2 : 327 (327)_x000D_
22 / 05_2 : 271 (271)_x000D_
22 / 06_2 : 211 (211)_x000D_
22 / 07_2 : 175 (175)_x000D_
22 / 08_2 : 165 (165)_x000D_
22 / 09_2 : 146 (146)_x000D_
22 / 10_2 : 158 (158)_x000D_
22 / 11_2 : 180 (180)_x000D_
22 / 12_2 : 155 (155)_x000D_
23 / 01_2 : 155 (155)_x000D_
23 / 02_2 : 219 (219)_x000D_
23 / 03_2 : 395 (395)_x000D_
23 / 04_2 : 256 (256)_x000D_
23 / 05_2 : 237 (237)_x000D_
23 / 06_2 : 191 (191)_x000D_
23 / 07_2 : 154 (154)_x000D_
23 / 08_2 : 147 (147)_x000D_
_x000D_
  TOTAL   : ( 3.957 )</t>
        </r>
      </text>
    </comment>
    <comment ref="AH417" authorId="0" shapeId="0" xr:uid="{CDB3A590-02F1-44F8-BC58-627683A486AC}">
      <text>
        <r>
          <rPr>
            <sz val="10"/>
            <color indexed="81"/>
            <rFont val="Lucida Console"/>
            <family val="3"/>
          </rPr>
          <t>Última movimentação no estoque em 08/2023 quantidade 147.</t>
        </r>
      </text>
    </comment>
    <comment ref="X418" authorId="0" shapeId="0" xr:uid="{1A00EF27-E32B-4902-8A92-B3D6DE3D5002}">
      <text>
        <r>
          <rPr>
            <sz val="10"/>
            <color indexed="81"/>
            <rFont val="Lucida Console"/>
            <family val="3"/>
          </rPr>
          <t>16.10.2008</t>
        </r>
      </text>
    </comment>
    <comment ref="AE418" authorId="0" shapeId="0" xr:uid="{9568838B-CAF1-445E-834B-3486CF5CAA61}">
      <text>
        <r>
          <rPr>
            <sz val="10"/>
            <color indexed="81"/>
            <rFont val="Courier New"/>
            <family val="3"/>
          </rPr>
          <t>_x000D_
    DESCRIÇÃO DO CÁLCULO_x000D_
Código    : 108.393_x000D_
Corte     : _x000D_
-----------------------------_x000D_
Pendente  : _x000D_
22 / 03_2 : _x000D_
22 / 04_2 : _x000D_
22 / 05_2 :  (corte = 6)_x000D_
22 / 06_2 :  (corte = 2)_x000D_
22 / 07_2 :  (corte = 2)_x000D_
22 / 08_2 :  (corte = 6)_x000D_
22 / 09_2 : _x000D_
22 / 10_2 : _x000D_
22 / 11_2 : _x000D_
22 / 12_2 :  (corte = 18)_x000D_
23 / 01_2 : _x000D_
23 / 02_2 :  (corte = 5)_x000D_
23 / 03_2 :  (corte = 10)_x000D_
23 / 04_2 :  (corte = 11)_x000D_
23 / 05_2 : _x000D_
23 / 06_2 : _x000D_
23 / 07_2 : _x000D_
23 / 08_2 : _x000D_
_x000D_
    TOTAL : (  )_x000D_
  DIVISOR : 18_x000D_
    MÉDIA : ,00_x000D_
-----------------------------_x000D_
   Valores Desconsiderados_x000D_
-----------------------------_x000D_
22 / 05_2 : 6 (6)_x000D_
22 / 06_2 : 2 (2)_x000D_
22 / 07_2 : 2 (2)_x000D_
22 / 08_2 : 6 (6)_x000D_
22 / 12_2 : 18 (18)_x000D_
23 / 02_2 : 5 (5)_x000D_
23 / 03_2 : 10 (10)_x000D_
23 / 04_2 : 11 (11)_x000D_
_x000D_
  TOTAL   : ( 60 )</t>
        </r>
      </text>
    </comment>
    <comment ref="AH418" authorId="0" shapeId="0" xr:uid="{D42A828D-2F84-4AEC-A726-474EF5A20FA0}">
      <text>
        <r>
          <rPr>
            <sz val="10"/>
            <color indexed="81"/>
            <rFont val="Lucida Console"/>
            <family val="3"/>
          </rPr>
          <t>Última movimentação no estoque em 04/2023 quantidade 11.</t>
        </r>
      </text>
    </comment>
    <comment ref="X419" authorId="0" shapeId="0" xr:uid="{B5F7C23C-2750-433F-A74D-72E71F2EB366}">
      <text>
        <r>
          <rPr>
            <sz val="10"/>
            <color indexed="81"/>
            <rFont val="Lucida Console"/>
            <family val="3"/>
          </rPr>
          <t>01.08.2006</t>
        </r>
      </text>
    </comment>
    <comment ref="AE419" authorId="0" shapeId="0" xr:uid="{439D7190-C029-4916-AB0D-C7E6FD1328CF}">
      <text>
        <r>
          <rPr>
            <sz val="10"/>
            <color indexed="81"/>
            <rFont val="Courier New"/>
            <family val="3"/>
          </rPr>
          <t>_x000D_
    DESCRIÇÃO DO CÁLCULO_x000D_
Código    : 93.486_x000D_
Corte     : _x000D_
-----------------------------_x000D_
Pendente  : _x000D_
22 / 03_2 : _x000D_
22 / 04_2 : _x000D_
22 / 05_2 : _x000D_
22 / 06_2 :  (corte = 2)_x000D_
22 / 07_2 : _x000D_
22 / 08_2 : _x000D_
22 / 09_2 : _x000D_
22 / 10_2 : _x000D_
22 / 11_2 : _x000D_
22 / 12_2 : _x000D_
23 / 01_2 : _x000D_
23 / 02_2 :  (corte = 2)_x000D_
23 / 03_2 : _x000D_
23 / 04_2 :  (corte = 1)_x000D_
23 / 05_2 : _x000D_
23 / 06_2 : _x000D_
23 / 07_2 : _x000D_
23 / 08_2 : _x000D_
_x000D_
    TOTAL : (  )_x000D_
  DIVISOR : 18_x000D_
    MÉDIA : ,00_x000D_
-----------------------------_x000D_
   Valores Desconsiderados_x000D_
-----------------------------_x000D_
22 / 06_2 : 2 (2)_x000D_
23 / 02_2 : 2 (2)_x000D_
23 / 04_2 : 1 (1)_x000D_
_x000D_
  TOTAL   : ( 5 )</t>
        </r>
      </text>
    </comment>
    <comment ref="AH419" authorId="0" shapeId="0" xr:uid="{66C3B3D4-AE8C-4AA3-9BF2-EE267B0EA297}">
      <text>
        <r>
          <rPr>
            <sz val="10"/>
            <color indexed="81"/>
            <rFont val="Lucida Console"/>
            <family val="3"/>
          </rPr>
          <t>Última movimentação no estoque em 04/2023 quantidade 1.</t>
        </r>
      </text>
    </comment>
    <comment ref="X420" authorId="0" shapeId="0" xr:uid="{20CE060D-3DB6-45EF-A6E4-DCEEEF51E5D1}">
      <text>
        <r>
          <rPr>
            <sz val="10"/>
            <color indexed="81"/>
            <rFont val="Lucida Console"/>
            <family val="3"/>
          </rPr>
          <t>01.08.2006</t>
        </r>
      </text>
    </comment>
    <comment ref="AE420" authorId="0" shapeId="0" xr:uid="{864C6264-D835-4281-BE72-9D8F64936D28}">
      <text>
        <r>
          <rPr>
            <sz val="10"/>
            <color indexed="81"/>
            <rFont val="Courier New"/>
            <family val="3"/>
          </rPr>
          <t>_x000D_
    DESCRIÇÃO DO CÁLCULO_x000D_
Código    : 93.487_x000D_
Corte     : _x000D_
-----------------------------_x000D_
Pendente  : _x000D_
22 / 03_2 : _x000D_
22 / 04_2 : _x000D_
22 / 05_2 : _x000D_
22 / 06_2 : _x000D_
22 / 07_2 :  (corte = 1)_x000D_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07_2 : 1 (1)_x000D_
_x000D_
  TOTAL   : ( 1 )</t>
        </r>
      </text>
    </comment>
    <comment ref="AH420" authorId="0" shapeId="0" xr:uid="{B3391254-BA42-475A-9BE8-AE6CF70207CF}">
      <text>
        <r>
          <rPr>
            <sz val="10"/>
            <color indexed="81"/>
            <rFont val="Lucida Console"/>
            <family val="3"/>
          </rPr>
          <t>Última movimentação no estoque em 07/2022 quantidade 1.</t>
        </r>
      </text>
    </comment>
    <comment ref="X421" authorId="0" shapeId="0" xr:uid="{E1E505FA-A350-4119-9626-B7657A0C72C7}">
      <text>
        <r>
          <rPr>
            <sz val="10"/>
            <color indexed="81"/>
            <rFont val="Lucida Console"/>
            <family val="3"/>
          </rPr>
          <t>01.08.2006</t>
        </r>
      </text>
    </comment>
    <comment ref="AE421" authorId="0" shapeId="0" xr:uid="{C65FACF7-3732-4CBF-9E96-86F23238A186}">
      <text>
        <r>
          <rPr>
            <sz val="10"/>
            <color indexed="81"/>
            <rFont val="Courier New"/>
            <family val="3"/>
          </rPr>
          <t>_x000D_
    DESCRIÇÃO DO CÁLCULO_x000D_
Código    : 93.488_x000D_
Corte     : _x000D_
-----------------------------_x000D_
Pendente  : _x000D_
22 / 03_2 : _x000D_
22 / 04_2 : _x000D_
22 / 05_2 : _x000D_
22 / 06_2 : _x000D_
22 / 07_2 :  (corte = 1)_x000D_
22 / 08_2 : _x000D_
22 / 09_2 : _x000D_
22 / 10_2 : _x000D_
22 / 11_2 : _x000D_
22 / 12_2 : _x000D_
23 / 01_2 : _x000D_
23 / 02_2 : _x000D_
23 / 03_2 :  (corte = 1)_x000D_
23 / 04_2 :  (corte = 4)_x000D_
23 / 05_2 : _x000D_
23 / 06_2 : _x000D_
23 / 07_2 : _x000D_
23 / 08_2 : _x000D_
_x000D_
    TOTAL : (  )_x000D_
  DIVISOR : 18_x000D_
    MÉDIA : ,00_x000D_
-----------------------------_x000D_
   Valores Desconsiderados_x000D_
-----------------------------_x000D_
22 / 07_2 : 1 (1)_x000D_
23 / 03_2 : 1 (1)_x000D_
23 / 04_2 : 4 (4)_x000D_
_x000D_
  TOTAL   : ( 6 )</t>
        </r>
      </text>
    </comment>
    <comment ref="AH421" authorId="0" shapeId="0" xr:uid="{ADFF8CD5-BFCB-4DEF-9AC7-1414FE6D16E1}">
      <text>
        <r>
          <rPr>
            <sz val="10"/>
            <color indexed="81"/>
            <rFont val="Lucida Console"/>
            <family val="3"/>
          </rPr>
          <t>Última movimentação no estoque em 04/2023 quantidade 4.</t>
        </r>
      </text>
    </comment>
    <comment ref="X422" authorId="0" shapeId="0" xr:uid="{8017C0DA-EBC2-4E12-B7B7-F37DAD8BB298}">
      <text>
        <r>
          <rPr>
            <sz val="10"/>
            <color indexed="81"/>
            <rFont val="Lucida Console"/>
            <family val="3"/>
          </rPr>
          <t>20.08.2009</t>
        </r>
      </text>
    </comment>
    <comment ref="AE422" authorId="0" shapeId="0" xr:uid="{384D884A-A98A-4976-A7F1-79355E6A49BF}">
      <text>
        <r>
          <rPr>
            <sz val="10"/>
            <color indexed="81"/>
            <rFont val="Courier New"/>
            <family val="3"/>
          </rPr>
          <t>_x000D_
    DESCRIÇÃO DO CÁLCULO_x000D_
Código    : 112.158_x000D_
Corte     : _x000D_
-----------------------------_x000D_
Pendente  : _x000D_
22 / 03_2 :  (corte = 5)_x000D_
22 / 04_2 :  (corte = 24)_x000D_
22 / 05_2 :  (corte = 7)_x000D_
22 / 06_2 :  (corte = 6)_x000D_
22 / 07_2 :  (corte = 4)_x000D_
22 / 08_2 : _x000D_
22 / 09_2 :  (corte = 18)_x000D_
22 / 10_2 :  (corte = 13)_x000D_
22 / 11_2 :  (corte = 14)_x000D_
22 / 12_2 :  (corte = 20)_x000D_
23 / 01_2 :  (corte = 19)_x000D_
23 / 02_2 :  (corte = 12)_x000D_
23 / 03_2 :  (corte = 25)_x000D_
23 / 04_2 :  (corte = 20)_x000D_
23 / 05_2 : _x000D_
23 / 06_2 :  (corte = 20)_x000D_
23 / 07_2 : _x000D_
23 / 08_2 : _x000D_
_x000D_
    TOTAL : (  )_x000D_
  DIVISOR : 18_x000D_
    MÉDIA : ,00_x000D_
-----------------------------_x000D_
   Valores Desconsiderados_x000D_
-----------------------------_x000D_
22 / 03_2 : 5 (5)_x000D_
22 / 04_2 : 24 (24)_x000D_
22 / 05_2 : 7 (7)_x000D_
22 / 06_2 : 6 (6)_x000D_
22 / 07_2 : 4 (4)_x000D_
22 / 09_2 : 18 (18)_x000D_
22 / 10_2 : 13 (13)_x000D_
22 / 11_2 : 14 (14)_x000D_
22 / 12_2 : 20 (20)_x000D_
23 / 01_2 : 19 (19)_x000D_
23 / 02_2 : 12 (12)_x000D_
23 / 03_2 : 25 (25)_x000D_
23 / 04_2 : 20 (20)_x000D_
23 / 06_2 : 20 (20)_x000D_
_x000D_
  TOTAL   : ( 207 )</t>
        </r>
      </text>
    </comment>
    <comment ref="AH422" authorId="0" shapeId="0" xr:uid="{D78B1975-0B1C-41E5-8B86-2CA9B886519E}">
      <text>
        <r>
          <rPr>
            <sz val="10"/>
            <color indexed="81"/>
            <rFont val="Lucida Console"/>
            <family val="3"/>
          </rPr>
          <t>Última movimentação no estoque em 06/2023 quantidade 20.</t>
        </r>
      </text>
    </comment>
    <comment ref="X423" authorId="0" shapeId="0" xr:uid="{393DB7E3-C533-472C-B501-E144C4890752}">
      <text>
        <r>
          <rPr>
            <sz val="10"/>
            <color indexed="81"/>
            <rFont val="Lucida Console"/>
            <family val="3"/>
          </rPr>
          <t>20.08.2009</t>
        </r>
      </text>
    </comment>
    <comment ref="AE423" authorId="0" shapeId="0" xr:uid="{2D4D95C8-0C4D-4A01-897F-7A2C4BCA0E61}">
      <text>
        <r>
          <rPr>
            <sz val="10"/>
            <color indexed="81"/>
            <rFont val="Courier New"/>
            <family val="3"/>
          </rPr>
          <t>_x000D_
    DESCRIÇÃO DO CÁLCULO_x000D_
Código    : 112.159_x000D_
Corte     : _x000D_
-----------------------------_x000D_
Pendente  : _x000D_
22 / 03_2 : _x000D_
22 / 04_2 : _x000D_
22 / 05_2 : _x000D_
22 / 06_2 : _x000D_
22 / 07_2 : _x000D_
22 / 08_2 : _x000D_
22 / 09_2 : _x000D_
22 / 10_2 :  (corte = 4)_x000D_
22 / 11_2 : _x000D_
22 / 12_2 :  (corte = 3)_x000D_
23 / 01_2 : _x000D_
23 / 02_2 :  (corte = 4)_x000D_
23 / 03_2 :  (corte = 1)_x000D_
23 / 04_2 :  (corte = 20)_x000D_
23 / 05_2 :  (corte = 20)_x000D_
23 / 06_2 : _x000D_
23 / 07_2 : _x000D_
23 / 08_2 : _x000D_
_x000D_
    TOTAL : (  )_x000D_
  DIVISOR : 18_x000D_
    MÉDIA : ,00_x000D_
-----------------------------_x000D_
   Valores Desconsiderados_x000D_
-----------------------------_x000D_
22 / 10_2 : 4 (4)_x000D_
22 / 12_2 : 3 (3)_x000D_
23 / 02_2 : 4 (4)_x000D_
23 / 03_2 : 1 (1)_x000D_
23 / 04_2 : 20 (20)_x000D_
23 / 05_2 : 20 (20)_x000D_
_x000D_
  TOTAL   : ( 52 )</t>
        </r>
      </text>
    </comment>
    <comment ref="AH423" authorId="0" shapeId="0" xr:uid="{6D020CB8-DE29-4E62-BEB2-8115EF253B80}">
      <text>
        <r>
          <rPr>
            <sz val="10"/>
            <color indexed="81"/>
            <rFont val="Lucida Console"/>
            <family val="3"/>
          </rPr>
          <t>Última movimentação no estoque em 05/2023 quantidade 20.</t>
        </r>
      </text>
    </comment>
    <comment ref="X424" authorId="0" shapeId="0" xr:uid="{D3254C92-50FB-473F-BE45-4A62189054AF}">
      <text>
        <r>
          <rPr>
            <sz val="10"/>
            <color indexed="81"/>
            <rFont val="Lucida Console"/>
            <family val="3"/>
          </rPr>
          <t>11.05.2009</t>
        </r>
      </text>
    </comment>
    <comment ref="AE424" authorId="0" shapeId="0" xr:uid="{28B2B746-6CEB-4209-8337-57DAEDD0EADA}">
      <text>
        <r>
          <rPr>
            <sz val="10"/>
            <color indexed="81"/>
            <rFont val="Courier New"/>
            <family val="3"/>
          </rPr>
          <t>_x000D_
    DESCRIÇÃO DO CÁLCULO_x000D_
Código    : 110.895_x000D_
Corte     : _x000D_
-----------------------------_x000D_
Pendente  : _x000D_
22 / 03_2 : _x000D_
22 / 04_2 :  (corte = 4)_x000D_
22 / 05_2 :  (corte = 3)_x000D_
22 / 06_2 :  (corte = 15)_x000D_
22 / 07_2 : _x000D_
22 / 08_2 :  (corte = 34)_x000D_
22 / 09_2 :  (corte = 3)_x000D_
22 / 10_2 :  (corte = 16)_x000D_
22 / 11_2 : _x000D_
22 / 12_2 :  (corte = 8)_x000D_
23 / 01_2 :  (corte = 10)_x000D_
23 / 02_2 :  (corte = 12)_x000D_
23 / 03_2 :  (corte = 29)_x000D_
23 / 04_2 :  (corte = 20)_x000D_
23 / 05_2 : _x000D_
23 / 06_2 :  (corte = 30)_x000D_
23 / 07_2 :  (corte = 75)_x000D_
23 / 08_2 : _x000D_
_x000D_
    TOTAL : (  )_x000D_
  DIVISOR : 18_x000D_
    MÉDIA : ,00_x000D_
-----------------------------_x000D_
   Valores Desconsiderados_x000D_
-----------------------------_x000D_
22 / 04_2 : 4 (4)_x000D_
22 / 05_2 : 3 (3)_x000D_
22 / 06_2 : 15 (15)_x000D_
22 / 08_2 : 34 (34)_x000D_
22 / 09_2 : 3 (3)_x000D_
22 / 10_2 : 16 (16)_x000D_
22 / 12_2 : 8 (8)_x000D_
23 / 01_2 : 10 (10)_x000D_
23 / 02_2 : 12 (12)_x000D_
23 / 03_2 : 29 (29)_x000D_
23 / 04_2 : 20 (20)_x000D_
23 / 06_2 : 30 (30)_x000D_
23 / 07_2 : 75 (75)_x000D_
_x000D_
  TOTAL   : ( 259 )</t>
        </r>
      </text>
    </comment>
    <comment ref="AH424" authorId="0" shapeId="0" xr:uid="{0E9240D3-D324-41A1-AB07-0E9C34B2A3E0}">
      <text>
        <r>
          <rPr>
            <sz val="10"/>
            <color indexed="81"/>
            <rFont val="Lucida Console"/>
            <family val="3"/>
          </rPr>
          <t>Última movimentação no estoque em 07/2023 quantidade 75.</t>
        </r>
      </text>
    </comment>
    <comment ref="X425" authorId="0" shapeId="0" xr:uid="{04D56E73-C414-4DB3-B3D6-AED0F2199536}">
      <text>
        <r>
          <rPr>
            <sz val="10"/>
            <color indexed="81"/>
            <rFont val="Lucida Console"/>
            <family val="3"/>
          </rPr>
          <t>01.01.1901</t>
        </r>
      </text>
    </comment>
    <comment ref="AE425" authorId="0" shapeId="0" xr:uid="{9D32AFB3-6FAE-49D6-9FC7-430DADD18066}">
      <text>
        <r>
          <rPr>
            <sz val="10"/>
            <color indexed="81"/>
            <rFont val="Courier New"/>
            <family val="3"/>
          </rPr>
          <t>_x000D_
    DESCRIÇÃO DO CÁLCULO_x000D_
Código    : 12.989_x000D_
Corte     : _x000D_
-----------------------------_x000D_
Pendente  : 100_x000D_
22 / 03_2 :  (corte = 10)_x000D_
22 / 04_2 :  (corte = 5)_x000D_
22 / 05_2 :  (corte = 3)_x000D_
22 / 06_2 :  (corte = 7)_x000D_
22 / 07_2 :  (corte = 35)_x000D_
22 / 08_2 :  (corte = 20)_x000D_
22 / 09_2 :  (corte = 55)_x000D_
22 / 10_2 :  (corte = 10)_x000D_
22 / 11_2 :  (corte = 7)_x000D_
22 / 12_2 : _x000D_
23 / 01_2 :  (corte = 68)_x000D_
23 / 02_2 :  (corte = 13)_x000D_
23 / 03_2 :  (corte = 13)_x000D_
23 / 04_2 :  (corte = 4)_x000D_
23 / 05_2 : _x000D_
23 / 06_2 : _x000D_
23 / 07_2 :  (corte = 16)_x000D_
23 / 08_2 : _x000D_
_x000D_
    TOTAL : ( 100 )_x000D_
  DIVISOR : 18_x000D_
    MÉDIA : 5,56_x000D_
-----------------------------_x000D_
   Valores Desconsiderados_x000D_
-----------------------------_x000D_
22 / 03_2 : 10 (10)_x000D_
22 / 04_2 : 5 (5)_x000D_
22 / 05_2 : 3 (3)_x000D_
22 / 06_2 : 7 (7)_x000D_
22 / 07_2 : 35 (35)_x000D_
22 / 08_2 : 20 (20)_x000D_
22 / 09_2 : 55 (55)_x000D_
22 / 10_2 : 10 (10)_x000D_
22 / 11_2 : 7 (7)_x000D_
23 / 01_2 : 68 (68)_x000D_
23 / 02_2 : 13 (13)_x000D_
23 / 03_2 : 13 (13)_x000D_
23 / 04_2 : 4 (4)_x000D_
23 / 07_2 : 16 (16)_x000D_
_x000D_
  TOTAL   : ( 266 )</t>
        </r>
      </text>
    </comment>
    <comment ref="AH425" authorId="0" shapeId="0" xr:uid="{68B0DFDB-ABA5-45C3-9E31-2C6EE0AFDAD4}">
      <text>
        <r>
          <rPr>
            <sz val="10"/>
            <color indexed="81"/>
            <rFont val="Lucida Console"/>
            <family val="3"/>
          </rPr>
          <t>Última movimentação no estoque em 07/2023 quantidade 16.</t>
        </r>
      </text>
    </comment>
    <comment ref="X426" authorId="0" shapeId="0" xr:uid="{BEB604B0-D35B-496E-A7EE-068FDE0E2C65}">
      <text>
        <r>
          <rPr>
            <sz val="10"/>
            <color indexed="81"/>
            <rFont val="Lucida Console"/>
            <family val="3"/>
          </rPr>
          <t>11.05.2009</t>
        </r>
      </text>
    </comment>
    <comment ref="AE426" authorId="0" shapeId="0" xr:uid="{1D7B5CFD-5F6C-4225-A070-31CDEC8EAD62}">
      <text>
        <r>
          <rPr>
            <sz val="10"/>
            <color indexed="81"/>
            <rFont val="Courier New"/>
            <family val="3"/>
          </rPr>
          <t>_x000D_
    DESCRIÇÃO DO CÁLCULO_x000D_
Código    : 110.896_x000D_
Corte     : _x000D_
-----------------------------_x000D_
Pendente  : _x000D_
22 / 03_2 : _x000D_
22 / 04_2 : _x000D_
22 / 05_2 : _x000D_
22 / 06_2 : _x000D_
22 / 07_2 : _x000D_
22 / 08_2 : _x000D_
22 / 09_2 :  (corte = 2)_x000D_
22 / 10_2 : _x000D_
22 / 11_2 :  (corte = 2)_x000D_
22 / 12_2 : _x000D_
23 / 01_2 : _x000D_
23 / 02_2 : _x000D_
23 / 03_2 :  (corte = 10)_x000D_
23 / 04_2 : _x000D_
23 / 05_2 : _x000D_
23 / 06_2 : _x000D_
23 / 07_2 : _x000D_
23 / 08_2 :  (corte = 20)_x000D_
_x000D_
    TOTAL : (  )_x000D_
  DIVISOR : 18_x000D_
    MÉDIA : ,00_x000D_
-----------------------------_x000D_
   Valores Desconsiderados_x000D_
-----------------------------_x000D_
22 / 09_2 : 2 (2)_x000D_
22 / 11_2 : 2 (2)_x000D_
23 / 03_2 : 10 (10)_x000D_
23 / 08_2 : 20 (20)_x000D_
_x000D_
  TOTAL   : ( 34 )</t>
        </r>
      </text>
    </comment>
    <comment ref="AH426" authorId="0" shapeId="0" xr:uid="{BE90FC89-4DD4-4289-95D0-874AC8F72184}">
      <text>
        <r>
          <rPr>
            <sz val="10"/>
            <color indexed="81"/>
            <rFont val="Lucida Console"/>
            <family val="3"/>
          </rPr>
          <t>Última movimentação no estoque em 08/2023 quantidade 20.</t>
        </r>
      </text>
    </comment>
    <comment ref="X427" authorId="0" shapeId="0" xr:uid="{B703F00F-E02A-474D-BC24-350B2BF72D36}">
      <text>
        <r>
          <rPr>
            <sz val="10"/>
            <color indexed="81"/>
            <rFont val="Lucida Console"/>
            <family val="3"/>
          </rPr>
          <t>01.01.1901</t>
        </r>
      </text>
    </comment>
    <comment ref="AE427" authorId="0" shapeId="0" xr:uid="{67E0EB5C-A93F-4A72-A69D-F73793FA5C62}">
      <text>
        <r>
          <rPr>
            <sz val="10"/>
            <color indexed="81"/>
            <rFont val="Courier New"/>
            <family val="3"/>
          </rPr>
          <t>_x000D_
    DESCRIÇÃO DO CÁLCULO_x000D_
Código    : 15.299_x000D_
Corte     : _x000D_
-----------------------------_x000D_
Pendente  : 44_x000D_
22 / 03_2 :  (corte = 30)_x000D_
22 / 04_2 :  (corte = 28)_x000D_
22 / 05_2 :  (corte = 24)_x000D_
22 / 06_2 :  (corte = 21)_x000D_
22 / 07_2 :  (corte = 19)_x000D_
22 / 08_2 :  (corte = 66)_x000D_
22 / 09_2 :  (corte = 54)_x000D_
22 / 10_2 :  (corte = 4)_x000D_
22 / 11_2 :  (corte = 16)_x000D_
22 / 12_2 :  (corte = 48)_x000D_
23 / 01_2 :  (corte = 56)_x000D_
23 / 02_2 :  (corte = 15)_x000D_
23 / 03_2 :  (corte = 50)_x000D_
23 / 04_2 :  (corte = 20)_x000D_
23 / 05_2 :  (corte = 4)_x000D_
23 / 06_2 :  (corte = 20)_x000D_
23 / 07_2 :  (corte = 50)_x000D_
23 / 08_2 :  (corte = 46)_x000D_
_x000D_
    TOTAL : ( 44 )_x000D_
  DIVISOR : 18_x000D_
    MÉDIA : 2,44_x000D_
-----------------------------_x000D_
   Valores Desconsiderados_x000D_
-----------------------------_x000D_
22 / 03_2 : 30 (30)_x000D_
22 / 04_2 : 28 (28)_x000D_
22 / 05_2 : 24 (24)_x000D_
22 / 06_2 : 21 (21)_x000D_
22 / 07_2 : 19 (19)_x000D_
22 / 08_2 : 66 (66)_x000D_
22 / 09_2 : 54 (54)_x000D_
22 / 10_2 : 4 (4)_x000D_
22 / 11_2 : 16 (16)_x000D_
22 / 12_2 : 48 (48)_x000D_
23 / 01_2 : 56 (56)_x000D_
23 / 02_2 : 15 (15)_x000D_
23 / 03_2 : 50 (50)_x000D_
23 / 04_2 : 20 (20)_x000D_
23 / 05_2 : 4 (4)_x000D_
23 / 06_2 : 20 (20)_x000D_
23 / 07_2 : 50 (50)_x000D_
23 / 08_2 : 46 (46)_x000D_
_x000D_
  TOTAL   : ( 571 )</t>
        </r>
      </text>
    </comment>
    <comment ref="AH427" authorId="0" shapeId="0" xr:uid="{096F65ED-E95A-432A-8D7A-7334E9B61FFF}">
      <text>
        <r>
          <rPr>
            <sz val="10"/>
            <color indexed="81"/>
            <rFont val="Lucida Console"/>
            <family val="3"/>
          </rPr>
          <t>Última movimentação no estoque em 08/2023 quantidade 46.</t>
        </r>
      </text>
    </comment>
    <comment ref="X428" authorId="0" shapeId="0" xr:uid="{514C5216-8D0C-4AC5-99F9-089DB96CCB28}">
      <text>
        <r>
          <rPr>
            <sz val="10"/>
            <color indexed="81"/>
            <rFont val="Lucida Console"/>
            <family val="3"/>
          </rPr>
          <t>01.01.1901</t>
        </r>
      </text>
    </comment>
    <comment ref="AE428" authorId="0" shapeId="0" xr:uid="{B1342E86-F662-4F58-AD41-0525434FDA0A}">
      <text>
        <r>
          <rPr>
            <sz val="10"/>
            <color indexed="81"/>
            <rFont val="Courier New"/>
            <family val="3"/>
          </rPr>
          <t>_x000D_
    DESCRIÇÃO DO CÁLCULO_x000D_
Código    : 12.992_x000D_
Corte     : _x000D_
-----------------------------_x000D_
Pendente  : 104_x000D_
22 / 03_2 : _x000D_
22 / 04_2 : _x000D_
22 / 05_2 :  (corte = 2)_x000D_
22 / 06_2 :  (corte = 1)_x000D_
22 / 07_2 : _x000D_
22 / 08_2 :  (corte = 5)_x000D_
22 / 09_2 :  (corte = 7)_x000D_
22 / 10_2 :  (corte = 1)_x000D_
22 / 11_2 :  (corte = 2)_x000D_
22 / 12_2 :  (corte = 2)_x000D_
23 / 01_2 :  (corte = 18)_x000D_
23 / 02_2 : _x000D_
23 / 03_2 :  (corte = 10)_x000D_
23 / 04_2 :  (corte = 18)_x000D_
23 / 05_2 : _x000D_
23 / 06_2 : _x000D_
23 / 07_2 :  (corte = 8)_x000D_
23 / 08_2 : _x000D_
_x000D_
    TOTAL : ( 104 )_x000D_
  DIVISOR : 18_x000D_
    MÉDIA : 5,78_x000D_
-----------------------------_x000D_
   Valores Desconsiderados_x000D_
-----------------------------_x000D_
22 / 05_2 : 2 (2)_x000D_
22 / 06_2 : 1 (1)_x000D_
22 / 08_2 : 5 (5)_x000D_
22 / 09_2 : 7 (7)_x000D_
22 / 10_2 : 1 (1)_x000D_
22 / 11_2 : 2 (2)_x000D_
22 / 12_2 : 2 (2)_x000D_
23 / 01_2 : 18 (18)_x000D_
23 / 03_2 : 10 (10)_x000D_
23 / 04_2 : 18 (18)_x000D_
23 / 07_2 : 8 (8)_x000D_
_x000D_
  TOTAL   : ( 74 )</t>
        </r>
      </text>
    </comment>
    <comment ref="AH428" authorId="0" shapeId="0" xr:uid="{19DB746A-8E05-46ED-9F9D-9D1F3529DD25}">
      <text>
        <r>
          <rPr>
            <sz val="10"/>
            <color indexed="81"/>
            <rFont val="Lucida Console"/>
            <family val="3"/>
          </rPr>
          <t>Última movimentação no estoque em 07/2023 quantidade 8.</t>
        </r>
      </text>
    </comment>
    <comment ref="X429" authorId="0" shapeId="0" xr:uid="{14BB03EE-1647-459E-A898-AD87BDBA81E1}">
      <text>
        <r>
          <rPr>
            <sz val="10"/>
            <color indexed="81"/>
            <rFont val="Lucida Console"/>
            <family val="3"/>
          </rPr>
          <t>07.02.2011</t>
        </r>
      </text>
    </comment>
    <comment ref="AE429" authorId="0" shapeId="0" xr:uid="{46744DD2-8931-4CA3-A70B-B48F08735483}">
      <text>
        <r>
          <rPr>
            <sz val="10"/>
            <color indexed="81"/>
            <rFont val="Courier New"/>
            <family val="3"/>
          </rPr>
          <t>_x000D_
    DESCRIÇÃO DO CÁLCULO_x000D_
Código    : 119.180_x000D_
Corte     : _x000D_
-----------------------------_x000D_
Pendente  : _x000D_
22 / 03_2 : _x000D_
22 / 04_2 : _x000D_
22 / 05_2 : _x000D_
22 / 06_2 : _x000D_
22 / 07_2 : _x000D_
22 / 08_2 : _x000D_
22 / 09_2 : _x000D_
22 / 10_2 :  (corte = 12)_x000D_
22 / 11_2 :  (corte = 3)_x000D_
22 / 12_2 : _x000D_
23 / 01_2 : _x000D_
23 / 02_2 : _x000D_
23 / 03_2 : _x000D_
23 / 04_2 :  (corte = 20)_x000D_
23 / 05_2 :  (corte = 24)_x000D_
23 / 06_2 : _x000D_
23 / 07_2 : _x000D_
23 / 08_2 : _x000D_
_x000D_
    TOTAL : (  )_x000D_
  DIVISOR : 18_x000D_
    MÉDIA : ,00_x000D_
-----------------------------_x000D_
   Valores Desconsiderados_x000D_
-----------------------------_x000D_
22 / 10_2 : 12 (12)_x000D_
22 / 11_2 : 3 (3)_x000D_
23 / 04_2 : 20 (20)_x000D_
23 / 05_2 : 24 (24)_x000D_
_x000D_
  TOTAL   : ( 59 )</t>
        </r>
      </text>
    </comment>
    <comment ref="AH429" authorId="0" shapeId="0" xr:uid="{379E95A7-D845-412F-94DA-1C22B4BAF176}">
      <text>
        <r>
          <rPr>
            <sz val="10"/>
            <color indexed="81"/>
            <rFont val="Lucida Console"/>
            <family val="3"/>
          </rPr>
          <t>Última movimentação no estoque em 05/2023 quantidade 24.</t>
        </r>
      </text>
    </comment>
    <comment ref="X430" authorId="0" shapeId="0" xr:uid="{A23D22C6-3C32-4CF8-BDDB-E37216374EC2}">
      <text>
        <r>
          <rPr>
            <sz val="10"/>
            <color indexed="81"/>
            <rFont val="Lucida Console"/>
            <family val="3"/>
          </rPr>
          <t>23.07.2015</t>
        </r>
      </text>
    </comment>
    <comment ref="AE430" authorId="0" shapeId="0" xr:uid="{0C9A26FB-1713-4D9F-B2AE-73CDE3F2A933}">
      <text>
        <r>
          <rPr>
            <sz val="10"/>
            <color indexed="81"/>
            <rFont val="Courier New"/>
            <family val="3"/>
          </rPr>
          <t>_x000D_
    DESCRIÇÃO DO CÁLCULO_x000D_
Código    : 130.634_x000D_
Corte     : _x000D_
-----------------------------_x000D_
Pendente  : _x000D_
22 / 03_2 :  (corte = 99)_x000D_
22 / 04_2 : _x000D_
22 / 05_2 :  (corte = 120)_x000D_
22 / 06_2 :  (corte = 84)_x000D_
22 / 07_2 :  (corte = 62)_x000D_
22 / 08_2 :  (corte = 54)_x000D_
22 / 09_2 :  (corte = 81)_x000D_
22 / 10_2 :  (corte = 78)_x000D_
22 / 11_2 :  (corte = 4)_x000D_
22 / 12_2 :  (corte = 31)_x000D_
23 / 01_2 :  (corte = 10)_x000D_
23 / 02_2 :  (corte = 76)_x000D_
23 / 03_2 :  (corte = 209)_x000D_
23 / 04_2 :  (corte = 409)_x000D_
23 / 05_2 :  (corte = 54)_x000D_
23 / 06_2 :  (corte = 251)_x000D_
23 / 07_2 : _x000D_
23 / 08_2 :  (corte = 50)_x000D_
_x000D_
    TOTAL : (  )_x000D_
  DIVISOR : 18_x000D_
    MÉDIA : ,00_x000D_
-----------------------------_x000D_
   Valores Desconsiderados_x000D_
-----------------------------_x000D_
22 / 03_2 : 99 (99)_x000D_
22 / 05_2 : 120 (120)_x000D_
22 / 06_2 : 84 (84)_x000D_
22 / 07_2 : 62 (62)_x000D_
22 / 08_2 : 54 (54)_x000D_
22 / 09_2 : 81 (81)_x000D_
22 / 10_2 : 78 (78)_x000D_
22 / 11_2 : 4 (4)_x000D_
22 / 12_2 : 31 (31)_x000D_
23 / 01_2 : 10 (10)_x000D_
23 / 02_2 : 76 (76)_x000D_
23 / 03_2 : 209 (209)_x000D_
23 / 04_2 : 409 (409)_x000D_
23 / 05_2 : 54 (54)_x000D_
23 / 06_2 : 251 (251)_x000D_
23 / 08_2 : 50 (50)_x000D_
_x000D_
  TOTAL   : ( 1.672 )</t>
        </r>
      </text>
    </comment>
    <comment ref="AH430" authorId="0" shapeId="0" xr:uid="{44E7E2D8-B17A-4E47-B2B0-F1737329ACC0}">
      <text>
        <r>
          <rPr>
            <sz val="10"/>
            <color indexed="81"/>
            <rFont val="Lucida Console"/>
            <family val="3"/>
          </rPr>
          <t>Última movimentação no estoque em 08/2023 quantidade 50.</t>
        </r>
      </text>
    </comment>
    <comment ref="X431" authorId="0" shapeId="0" xr:uid="{6ACAF895-988F-42A9-B814-6CD41536C4E5}">
      <text>
        <r>
          <rPr>
            <sz val="10"/>
            <color indexed="81"/>
            <rFont val="Lucida Console"/>
            <family val="3"/>
          </rPr>
          <t>11.10.2006</t>
        </r>
      </text>
    </comment>
    <comment ref="AE431" authorId="0" shapeId="0" xr:uid="{9408E3C4-528F-4E8D-A02C-23962DB9AD25}">
      <text>
        <r>
          <rPr>
            <sz val="10"/>
            <color indexed="81"/>
            <rFont val="Courier New"/>
            <family val="3"/>
          </rPr>
          <t>_x000D_
    DESCRIÇÃO DO CÁLCULO_x000D_
Código    : 95.121_x000D_
Corte     : _x000D_
-----------------------------_x000D_
Pendente  : 100_x000D_
22 / 03_2 :  (corte = 20)_x000D_
22 / 04_2 :  (corte = 15)_x000D_
22 / 05_2 :  (corte = 9)_x000D_
22 / 06_2 :  (corte = 38)_x000D_
22 / 07_2 :  (corte = 19)_x000D_
22 / 08_2 :  (corte = 10)_x000D_
22 / 09_2 :  (corte = 18)_x000D_
22 / 10_2 :  (corte = 40)_x000D_
22 / 11_2 :  (corte = 11)_x000D_
22 / 12_2 :  (corte = 49)_x000D_
23 / 01_2 :  (corte = 39)_x000D_
23 / 02_2 :  (corte = 20)_x000D_
23 / 03_2 :  (corte = 31)_x000D_
23 / 04_2 :  (corte = 65)_x000D_
23 / 05_2 :  (corte = 19)_x000D_
23 / 06_2 :  (corte = 21)_x000D_
23 / 07_2 : _x000D_
23 / 08_2 :  (corte = 50)_x000D_
_x000D_
    TOTAL : ( 100 )_x000D_
  DIVISOR : 18_x000D_
    MÉDIA : 5,56_x000D_
-----------------------------_x000D_
   Valores Desconsiderados_x000D_
-----------------------------_x000D_
22 / 03_2 : 20 (20)_x000D_
22 / 04_2 : 15 (15)_x000D_
22 / 05_2 : 9 (9)_x000D_
22 / 06_2 : 38 (38)_x000D_
22 / 07_2 : 19 (19)_x000D_
22 / 08_2 : 10 (10)_x000D_
22 / 09_2 : 18 (18)_x000D_
22 / 10_2 : 40 (40)_x000D_
22 / 11_2 : 11 (11)_x000D_
22 / 12_2 : 49 (49)_x000D_
23 / 01_2 : 39 (39)_x000D_
23 / 02_2 : 20 (20)_x000D_
23 / 03_2 : 31 (31)_x000D_
23 / 04_2 : 65 (65)_x000D_
23 / 05_2 : 19 (19)_x000D_
23 / 06_2 : 21 (21)_x000D_
23 / 08_2 : 50 (50)_x000D_
_x000D_
  TOTAL   : ( 474 )</t>
        </r>
      </text>
    </comment>
    <comment ref="AH431" authorId="0" shapeId="0" xr:uid="{150AC59F-BD1E-4984-B445-A4ECF2FE8688}">
      <text>
        <r>
          <rPr>
            <sz val="10"/>
            <color indexed="81"/>
            <rFont val="Lucida Console"/>
            <family val="3"/>
          </rPr>
          <t>Última movimentação no estoque em 08/2023 quantidade 50.</t>
        </r>
      </text>
    </comment>
    <comment ref="X432" authorId="0" shapeId="0" xr:uid="{B34213D4-9EB5-4F01-A0D9-262F7A623CE5}">
      <text>
        <r>
          <rPr>
            <sz val="10"/>
            <color indexed="81"/>
            <rFont val="Lucida Console"/>
            <family val="3"/>
          </rPr>
          <t>01.01.1901</t>
        </r>
      </text>
    </comment>
    <comment ref="AE432" authorId="0" shapeId="0" xr:uid="{AE4241A3-5388-4A5D-A40D-6956C4D5AEF0}">
      <text>
        <r>
          <rPr>
            <sz val="10"/>
            <color indexed="81"/>
            <rFont val="Courier New"/>
            <family val="3"/>
          </rPr>
          <t>_x000D_
    DESCRIÇÃO DO CÁLCULO_x000D_
Código    : 54.144_x000D_
Corte     : _x000D_
-----------------------------_x000D_
Pendente  : _x000D_
22 / 03_2 : _x000D_
22 / 04_2 : _x000D_
22 / 05_2 :  (corte = 25)_x000D_
22 / 06_2 :  (corte = 10)_x000D_
22 / 07_2 :  (corte = 54)_x000D_
22 / 08_2 : _x000D_
22 / 09_2 :  (corte = 16)_x000D_
22 / 10_2 :  (corte = 90)_x000D_
22 / 11_2 :  (corte = 35)_x000D_
22 / 12_2 :  (corte = 20)_x000D_
23 / 01_2 :  (corte = 20)_x000D_
23 / 02_2 :  (corte = 33)_x000D_
23 / 03_2 : _x000D_
23 / 04_2 :  (corte = 10)_x000D_
23 / 05_2 : _x000D_
23 / 06_2 :  (corte = 6)_x000D_
23 / 07_2 : _x000D_
23 / 08_2 :  (corte = 55)_x000D_
_x000D_
    TOTAL : (  )_x000D_
  DIVISOR : 18_x000D_
    MÉDIA : ,00_x000D_
-----------------------------_x000D_
   Valores Desconsiderados_x000D_
-----------------------------_x000D_
22 / 05_2 : 25 (25)_x000D_
22 / 06_2 : 10 (10)_x000D_
22 / 07_2 : 54 (54)_x000D_
22 / 09_2 : 16 (16)_x000D_
22 / 10_2 : 90 (90)_x000D_
22 / 11_2 : 35 (35)_x000D_
22 / 12_2 : 20 (20)_x000D_
23 / 01_2 : 20 (20)_x000D_
23 / 02_2 : 33 (33)_x000D_
23 / 04_2 : 10 (10)_x000D_
23 / 06_2 : 6 (6)_x000D_
23 / 08_2 : 55 (55)_x000D_
_x000D_
  TOTAL   : ( 374 )</t>
        </r>
      </text>
    </comment>
    <comment ref="AH432" authorId="0" shapeId="0" xr:uid="{2ABE7557-7A15-4D78-B516-10D5879F7D13}">
      <text>
        <r>
          <rPr>
            <sz val="10"/>
            <color indexed="81"/>
            <rFont val="Lucida Console"/>
            <family val="3"/>
          </rPr>
          <t>Última movimentação no estoque em 08/2023 quantidade 55.</t>
        </r>
      </text>
    </comment>
    <comment ref="X433" authorId="0" shapeId="0" xr:uid="{F4094C34-DF52-45BC-B867-A4F8DF9A5841}">
      <text>
        <r>
          <rPr>
            <sz val="10"/>
            <color indexed="81"/>
            <rFont val="Lucida Console"/>
            <family val="3"/>
          </rPr>
          <t>01.01.1901</t>
        </r>
      </text>
    </comment>
    <comment ref="AE433" authorId="0" shapeId="0" xr:uid="{F8CCA2DA-467F-4BF9-8B8F-E9CFC1733268}">
      <text>
        <r>
          <rPr>
            <sz val="10"/>
            <color indexed="81"/>
            <rFont val="Courier New"/>
            <family val="3"/>
          </rPr>
          <t>_x000D_
    DESCRIÇÃO DO CÁLCULO_x000D_
Código    : 54.018_x000D_
Corte     : _x000D_
-----------------------------_x000D_
Pendente  : _x000D_
22 / 03_2 : _x000D_
22 / 04_2 : _x000D_
22 / 05_2 : _x000D_
22 / 06_2 :  (corte = 4)_x000D_
22 / 07_2 : _x000D_
22 / 08_2 :  (corte = 10)_x000D_
22 / 09_2 : _x000D_
22 / 10_2 :  (corte = 50)_x000D_
22 / 11_2 :  (corte = 20)_x000D_
22 / 12_2 : _x000D_
23 / 01_2 :  (corte = 10)_x000D_
23 / 02_2 :  (corte = 10)_x000D_
23 / 03_2 : _x000D_
23 / 04_2 :  (corte = 10)_x000D_
23 / 05_2 : _x000D_
23 / 06_2 : _x000D_
23 / 07_2 : _x000D_
23 / 08_2 : _x000D_
_x000D_
    TOTAL : (  )_x000D_
  DIVISOR : 18_x000D_
    MÉDIA : ,00_x000D_
-----------------------------_x000D_
   Valores Desconsiderados_x000D_
-----------------------------_x000D_
22 / 06_2 : 4 (4)_x000D_
22 / 08_2 : 10 (10)_x000D_
22 / 10_2 : 50 (50)_x000D_
22 / 11_2 : 20 (20)_x000D_
23 / 01_2 : 10 (10)_x000D_
23 / 02_2 : 10 (10)_x000D_
23 / 04_2 : 10 (10)_x000D_
_x000D_
  TOTAL   : ( 114 )</t>
        </r>
      </text>
    </comment>
    <comment ref="AH433" authorId="0" shapeId="0" xr:uid="{50209549-B1BE-4AE1-9EA8-FD8F78D3F4E6}">
      <text>
        <r>
          <rPr>
            <sz val="10"/>
            <color indexed="81"/>
            <rFont val="Lucida Console"/>
            <family val="3"/>
          </rPr>
          <t>Última movimentação no estoque em 04/2023 quantidade 10.</t>
        </r>
      </text>
    </comment>
    <comment ref="X434" authorId="0" shapeId="0" xr:uid="{14BDA42E-4A17-4C11-81C9-8850A84965C1}">
      <text>
        <r>
          <rPr>
            <sz val="10"/>
            <color indexed="81"/>
            <rFont val="Lucida Console"/>
            <family val="3"/>
          </rPr>
          <t>01.01.1901</t>
        </r>
      </text>
    </comment>
    <comment ref="AE434" authorId="0" shapeId="0" xr:uid="{5F4E5955-2FBB-43CC-81A1-1FF2AEFBA587}">
      <text>
        <r>
          <rPr>
            <sz val="10"/>
            <color indexed="81"/>
            <rFont val="Courier New"/>
            <family val="3"/>
          </rPr>
          <t>_x000D_
    DESCRIÇÃO DO CÁLCULO_x000D_
Código    : 54.017_x000D_
Corte     : _x000D_
-----------------------------_x000D_
Pendente  : 12_x000D_
22 / 03_2 : _x000D_
22 / 04_2 : _x000D_
22 / 05_2 : _x000D_
22 / 06_2 : _x000D_
22 / 07_2 :  (corte = 20)_x000D_
22 / 08_2 : _x000D_
22 / 09_2 :  (corte = 2)_x000D_
22 / 10_2 :  (corte = 50)_x000D_
22 / 11_2 :  (corte = 20)_x000D_
22 / 12_2 :  (corte = 10)_x000D_
23 / 01_2 :  (corte = 50)_x000D_
23 / 02_2 :  (corte = 40)_x000D_
23 / 03_2 : _x000D_
23 / 04_2 :  (corte = 4)_x000D_
23 / 05_2 : _x000D_
23 / 06_2 : _x000D_
23 / 07_2 : _x000D_
23 / 08_2 : _x000D_
_x000D_
    TOTAL : ( 12 )_x000D_
  DIVISOR : 18_x000D_
    MÉDIA : ,67_x000D_
-----------------------------_x000D_
   Valores Desconsiderados_x000D_
-----------------------------_x000D_
22 / 07_2 : 20 (20)_x000D_
22 / 09_2 : 2 (2)_x000D_
22 / 10_2 : 50 (50)_x000D_
22 / 11_2 : 20 (20)_x000D_
22 / 12_2 : 10 (10)_x000D_
23 / 01_2 : 50 (50)_x000D_
23 / 02_2 : 40 (40)_x000D_
23 / 04_2 : 4 (4)_x000D_
_x000D_
  TOTAL   : ( 196 )</t>
        </r>
      </text>
    </comment>
    <comment ref="AH434" authorId="0" shapeId="0" xr:uid="{99A91DF2-B741-4208-AEA0-98E38C9D69A6}">
      <text>
        <r>
          <rPr>
            <sz val="10"/>
            <color indexed="81"/>
            <rFont val="Lucida Console"/>
            <family val="3"/>
          </rPr>
          <t>Última movimentação no estoque em 04/2023 quantidade 4.</t>
        </r>
      </text>
    </comment>
    <comment ref="X435" authorId="0" shapeId="0" xr:uid="{AD7DA11E-06A3-4C2A-A058-02482016E7A6}">
      <text>
        <r>
          <rPr>
            <sz val="10"/>
            <color indexed="81"/>
            <rFont val="Lucida Console"/>
            <family val="3"/>
          </rPr>
          <t>25.01.2008</t>
        </r>
      </text>
    </comment>
    <comment ref="AE435" authorId="0" shapeId="0" xr:uid="{98D7DFE6-1B2A-4C47-859C-1BCE1B755D7F}">
      <text>
        <r>
          <rPr>
            <sz val="10"/>
            <color indexed="81"/>
            <rFont val="Courier New"/>
            <family val="3"/>
          </rPr>
          <t>_x000D_
    DESCRIÇÃO DO CÁLCULO_x000D_
Código    : 104.665_x000D_
Corte     : _x000D_
-----------------------------_x000D_
Pendente  : _x000D_
22 / 03_2 : _x000D_
22 / 04_2 : _x000D_
22 / 05_2 :  (corte = 1)_x000D_
22 / 06_2 : _x000D_
22 / 07_2 : _x000D_
22 / 08_2 : _x000D_
22 / 09_2 : _x000D_
22 / 10_2 :  (corte = 2)_x000D_
22 / 11_2 :  (corte = 1)_x000D_
22 / 12_2 :  (corte = 1)_x000D_
23 / 01_2 :  (corte = 1)_x000D_
23 / 02_2 :  (corte = 1)_x000D_
23 / 03_2 : _x000D_
23 / 04_2 : _x000D_
23 / 05_2 : _x000D_
23 / 06_2 :  (corte = 7)_x000D_
23 / 07_2 : _x000D_
23 / 08_2 :  (corte = 1)_x000D_
_x000D_
    TOTAL : (  )_x000D_
  DIVISOR : 18_x000D_
    MÉDIA : ,00_x000D_
-----------------------------_x000D_
   Valores Desconsiderados_x000D_
-----------------------------_x000D_
22 / 05_2 : 1 (1)_x000D_
22 / 10_2 : 2 (2)_x000D_
22 / 11_2 : 1 (1)_x000D_
22 / 12_2 : 1 (1)_x000D_
23 / 01_2 : 1 (1)_x000D_
23 / 02_2 : 1 (1)_x000D_
23 / 06_2 : 7 (7)_x000D_
23 / 08_2 : 1 (1)_x000D_
_x000D_
  TOTAL   : ( 15 )</t>
        </r>
      </text>
    </comment>
    <comment ref="AH435" authorId="0" shapeId="0" xr:uid="{47BCA967-0470-446A-AD28-4186EB4427A3}">
      <text>
        <r>
          <rPr>
            <sz val="10"/>
            <color indexed="81"/>
            <rFont val="Lucida Console"/>
            <family val="3"/>
          </rPr>
          <t>Última movimentação no estoque em 08/2023 quantidade 1.</t>
        </r>
      </text>
    </comment>
    <comment ref="X436" authorId="0" shapeId="0" xr:uid="{4BAEE3F1-29CD-4988-AF49-26775C3AA914}">
      <text>
        <r>
          <rPr>
            <sz val="10"/>
            <color indexed="81"/>
            <rFont val="Lucida Console"/>
            <family val="3"/>
          </rPr>
          <t>27.10.2009</t>
        </r>
      </text>
    </comment>
    <comment ref="AE436" authorId="0" shapeId="0" xr:uid="{23794CDD-20E4-4722-9538-16339FDC36DC}">
      <text>
        <r>
          <rPr>
            <sz val="10"/>
            <color indexed="81"/>
            <rFont val="Courier New"/>
            <family val="3"/>
          </rPr>
          <t>_x000D_
    DESCRIÇÃO DO CÁLCULO_x000D_
Código    : 113.238_x000D_
Corte     : _x000D_
-----------------------------_x000D_
Pendente  : _x000D_
22 / 03_2 : _x000D_
22 / 04_2 : _x000D_
22 / 05_2 :  (corte = 3)_x000D_
22 / 06_2 : _x000D_
22 / 07_2 : _x000D_
22 / 08_2 : _x000D_
22 / 09_2 : _x000D_
22 / 10_2 :  (corte = 1)_x000D_
22 / 11_2 :  (corte = 1)_x000D_
22 / 12_2 :  (corte = 1)_x000D_
23 / 01_2 :  (corte = 4)_x000D_
23 / 02_2 : _x000D_
23 / 03_2 : _x000D_
23 / 04_2 : _x000D_
23 / 05_2 :  (corte = 1)_x000D_
23 / 06_2 :  (corte = 4)_x000D_
23 / 07_2 :  (corte = 1)_x000D_
23 / 08_2 :  (corte = 3)_x000D_
_x000D_
    TOTAL : (  )_x000D_
  DIVISOR : 18_x000D_
    MÉDIA : ,00_x000D_
-----------------------------_x000D_
   Valores Desconsiderados_x000D_
-----------------------------_x000D_
22 / 05_2 : 3 (3)_x000D_
22 / 10_2 : 1 (1)_x000D_
22 / 11_2 : 1 (1)_x000D_
22 / 12_2 : 1 (1)_x000D_
23 / 01_2 : 4 (4)_x000D_
23 / 05_2 : 1 (1)_x000D_
23 / 06_2 : 4 (4)_x000D_
23 / 07_2 : 1 (1)_x000D_
23 / 08_2 : 3 (3)_x000D_
_x000D_
  TOTAL   : ( 19 )</t>
        </r>
      </text>
    </comment>
    <comment ref="AH436" authorId="0" shapeId="0" xr:uid="{D0E43F29-5199-4601-8089-CA52922624B9}">
      <text>
        <r>
          <rPr>
            <sz val="10"/>
            <color indexed="81"/>
            <rFont val="Lucida Console"/>
            <family val="3"/>
          </rPr>
          <t>Última movimentação no estoque em 08/2023 quantidade 3.</t>
        </r>
      </text>
    </comment>
    <comment ref="X437" authorId="0" shapeId="0" xr:uid="{C0994A49-C093-4540-8663-6030DCA9E800}">
      <text>
        <r>
          <rPr>
            <sz val="10"/>
            <color indexed="81"/>
            <rFont val="Lucida Console"/>
            <family val="3"/>
          </rPr>
          <t>01.01.1901</t>
        </r>
      </text>
    </comment>
    <comment ref="AE437" authorId="0" shapeId="0" xr:uid="{EA894461-9E61-4AF5-8369-90DD2F585146}">
      <text>
        <r>
          <rPr>
            <sz val="10"/>
            <color indexed="81"/>
            <rFont val="Courier New"/>
            <family val="3"/>
          </rPr>
          <t>_x000D_
    DESCRIÇÃO DO CÁLCULO_x000D_
Código    : 12.754_x000D_
Corte     : _x000D_
-----------------------------_x000D_
Pendente  : 19_x000D_
22 / 03_2 : _x000D_
22 / 04_2 : _x000D_
22 / 05_2 : _x000D_
22 / 06_2 :  (corte = 14)_x000D_
22 / 07_2 :  (corte = 82)_x000D_
22 / 08_2 :  (corte = 78)_x000D_
22 / 09_2 :  (corte = 99)_x000D_
22 / 10_2 :  (corte = 115)_x000D_
22 / 11_2 :  (corte = 81)_x000D_
22 / 12_2 :  (corte = 48)_x000D_
23 / 01_2 :  (corte = 48)_x000D_
23 / 02_2 :  (corte = 74)_x000D_
23 / 03_2 :  (corte = 192)_x000D_
23 / 04_2 :  (corte = 125)_x000D_
23 / 05_2 :  (corte = 138)_x000D_
23 / 06_2 :  (corte = 140)_x000D_
23 / 07_2 :  (corte = 137)_x000D_
23 / 08_2 :  (corte = 136)_x000D_
_x000D_
    TOTAL : ( 19 )_x000D_
  DIVISOR : 18_x000D_
    MÉDIA : 1,06_x000D_
-----------------------------_x000D_
   Valores Desconsiderados_x000D_
-----------------------------_x000D_
22 / 06_2 : 14 (14)_x000D_
22 / 07_2 : 82 (82)_x000D_
22 / 08_2 : 78 (78)_x000D_
22 / 09_2 : 99 (99)_x000D_
22 / 10_2 : 115 (115)_x000D_
22 / 11_2 : 81 (81)_x000D_
22 / 12_2 : 48 (48)_x000D_
23 / 01_2 : 48 (48)_x000D_
23 / 02_2 : 74 (74)_x000D_
23 / 03_2 : 192 (192)_x000D_
23 / 04_2 : 125 (125)_x000D_
23 / 05_2 : 138 (138)_x000D_
23 / 06_2 : 140 (140)_x000D_
23 / 07_2 : 137 (137)_x000D_
23 / 08_2 : 136 (136)_x000D_
_x000D_
  TOTAL   : ( 1.507 )</t>
        </r>
      </text>
    </comment>
    <comment ref="AH437" authorId="0" shapeId="0" xr:uid="{45BB93B4-AD1E-40DD-A3F9-076CF441E682}">
      <text>
        <r>
          <rPr>
            <sz val="10"/>
            <color indexed="81"/>
            <rFont val="Lucida Console"/>
            <family val="3"/>
          </rPr>
          <t>Última movimentação no estoque em 08/2023 quantidade 136.</t>
        </r>
      </text>
    </comment>
    <comment ref="X438" authorId="0" shapeId="0" xr:uid="{7F068D06-1A7B-4C74-8DB0-8D1867882D11}">
      <text>
        <r>
          <rPr>
            <sz val="10"/>
            <color indexed="81"/>
            <rFont val="Lucida Console"/>
            <family val="3"/>
          </rPr>
          <t>15.03.2018</t>
        </r>
      </text>
    </comment>
    <comment ref="AE438" authorId="0" shapeId="0" xr:uid="{8DAA70CA-B178-4E4E-821E-E6F6CAD41659}">
      <text>
        <r>
          <rPr>
            <sz val="10"/>
            <color indexed="81"/>
            <rFont val="Courier New"/>
            <family val="3"/>
          </rPr>
          <t>_x000D_
    DESCRIÇÃO DO CÁLCULO_x000D_
Código    : 134.560_x000D_
Corte     : _x000D_
-----------------------------_x000D_
Pendente  : _x000D_
22 / 03_2 :  (corte = 13)_x000D_
22 / 04_2 :  (corte = 19)_x000D_
22 / 05_2 :  (corte = 20)_x000D_
22 / 06_2 :  (corte = 28)_x000D_
22 / 07_2 :  (corte = 49)_x000D_
22 / 08_2 :  (corte = 25)_x000D_
22 / 09_2 :  (corte = 17)_x000D_
22 / 10_2 :  (corte = 26)_x000D_
22 / 11_2 :  (corte = 23)_x000D_
22 / 12_2 :  (corte = 52)_x000D_
23 / 01_2 :  (corte = 33)_x000D_
23 / 02_2 :  (corte = 11)_x000D_
23 / 03_2 :  (corte = 70)_x000D_
23 / 04_2 :  (corte = 65)_x000D_
23 / 05_2 : _x000D_
23 / 06_2 :  (corte = 50)_x000D_
23 / 07_2 :  (corte = 200)_x000D_
23 / 08_2 : _x000D_
_x000D_
    TOTAL : (  )_x000D_
  DIVISOR : 18_x000D_
    MÉDIA : ,00_x000D_
-----------------------------_x000D_
   Valores Desconsiderados_x000D_
-----------------------------_x000D_
22 / 03_2 : 13 (13)_x000D_
22 / 04_2 : 19 (19)_x000D_
22 / 05_2 : 20 (20)_x000D_
22 / 06_2 : 28 (28)_x000D_
22 / 07_2 : 49 (49)_x000D_
22 / 08_2 : 25 (25)_x000D_
22 / 09_2 : 17 (17)_x000D_
22 / 10_2 : 26 (26)_x000D_
22 / 11_2 : 23 (23)_x000D_
22 / 12_2 : 52 (52)_x000D_
23 / 01_2 : 33 (33)_x000D_
23 / 02_2 : 11 (11)_x000D_
23 / 03_2 : 70 (70)_x000D_
23 / 04_2 : 65 (65)_x000D_
23 / 06_2 : 50 (50)_x000D_
23 / 07_2 : 200 (200)_x000D_
_x000D_
  TOTAL   : ( 701 )</t>
        </r>
      </text>
    </comment>
    <comment ref="AH438" authorId="0" shapeId="0" xr:uid="{03CB218B-348F-4E2C-8BCF-DE77C2C9E938}">
      <text>
        <r>
          <rPr>
            <sz val="10"/>
            <color indexed="81"/>
            <rFont val="Lucida Console"/>
            <family val="3"/>
          </rPr>
          <t>Última movimentação no estoque em 07/2023 quantidade 200.</t>
        </r>
      </text>
    </comment>
    <comment ref="X439" authorId="0" shapeId="0" xr:uid="{64071EE7-3853-4DE4-B73B-E7B63808E698}">
      <text>
        <r>
          <rPr>
            <sz val="10"/>
            <color indexed="81"/>
            <rFont val="Lucida Console"/>
            <family val="3"/>
          </rPr>
          <t>29.04.2019</t>
        </r>
      </text>
    </comment>
    <comment ref="AE439" authorId="0" shapeId="0" xr:uid="{AFE6F156-E667-40CE-A7DE-84A87E1054B5}">
      <text>
        <r>
          <rPr>
            <sz val="10"/>
            <color indexed="81"/>
            <rFont val="Courier New"/>
            <family val="3"/>
          </rPr>
          <t>_x000D_
    DESCRIÇÃO DO CÁLCULO_x000D_
Código    : 136.895_x000D_
Corte     : _x000D_
-----------------------------_x000D_
Pendente  : _x000D_
22 / 03_2 : _x000D_
22 / 04_2 :  (corte = 30)_x000D_
22 / 05_2 :  (corte = 43)_x000D_
22 / 06_2 :  (corte = 123)_x000D_
22 / 07_2 :  (corte = 48)_x000D_
22 / 08_2 :  (corte = 30)_x000D_
22 / 09_2 :  (corte = 69)_x000D_
22 / 10_2 :  (corte = 8)_x000D_
22 / 11_2 :  (corte = 5)_x000D_
22 / 12_2 :  (corte = 13)_x000D_
23 / 01_2 :  (corte = 9)_x000D_
23 / 02_2 :  (corte = 40)_x000D_
23 / 03_2 :  (corte = 24)_x000D_
23 / 04_2 :  (corte = 94)_x000D_
23 / 05_2 :  (corte = 50)_x000D_
23 / 06_2 :  (corte = 140)_x000D_
23 / 07_2 :  (corte = 50)_x000D_
23 / 08_2 :  (corte = 30)_x000D_
_x000D_
    TOTAL : (  )_x000D_
  DIVISOR : 18_x000D_
    MÉDIA : ,00_x000D_
-----------------------------_x000D_
   Valores Desconsiderados_x000D_
-----------------------------_x000D_
22 / 04_2 : 30 (30)_x000D_
22 / 05_2 : 43 (43)_x000D_
22 / 06_2 : 123 (123)_x000D_
22 / 07_2 : 48 (48)_x000D_
22 / 08_2 : 30 (30)_x000D_
22 / 09_2 : 69 (69)_x000D_
22 / 10_2 : 8 (8)_x000D_
22 / 11_2 : 5 (5)_x000D_
22 / 12_2 : 13 (13)_x000D_
23 / 01_2 : 9 (9)_x000D_
23 / 02_2 : 40 (40)_x000D_
23 / 03_2 : 24 (24)_x000D_
23 / 04_2 : 94 (94)_x000D_
23 / 05_2 : 50 (50)_x000D_
23 / 06_2 : 140 (140)_x000D_
23 / 07_2 : 50 (50)_x000D_
23 / 08_2 : 30 (30)_x000D_
_x000D_
  TOTAL   : ( 806 )</t>
        </r>
      </text>
    </comment>
    <comment ref="AH439" authorId="0" shapeId="0" xr:uid="{65E5F9FE-7513-403E-A501-CCBD06663E81}">
      <text>
        <r>
          <rPr>
            <sz val="10"/>
            <color indexed="81"/>
            <rFont val="Lucida Console"/>
            <family val="3"/>
          </rPr>
          <t>Última movimentação no estoque em 08/2023 quantidade 30.</t>
        </r>
      </text>
    </comment>
    <comment ref="X440" authorId="0" shapeId="0" xr:uid="{69EAB3CC-7DF5-449A-9D9F-9A775C1B0C57}">
      <text>
        <r>
          <rPr>
            <sz val="10"/>
            <color indexed="81"/>
            <rFont val="Lucida Console"/>
            <family val="3"/>
          </rPr>
          <t>29.04.2019</t>
        </r>
      </text>
    </comment>
    <comment ref="AE440" authorId="0" shapeId="0" xr:uid="{70B512E6-3043-458D-8984-2486D7FA009E}">
      <text>
        <r>
          <rPr>
            <sz val="10"/>
            <color indexed="81"/>
            <rFont val="Courier New"/>
            <family val="3"/>
          </rPr>
          <t>_x000D_
    DESCRIÇÃO DO CÁLCULO_x000D_
Código    : 136.896_x000D_
Corte     : _x000D_
-----------------------------_x000D_
Pendente  : _x000D_
22 / 03_2 :  (corte = 66)_x000D_
22 / 04_2 :  (corte = 71)_x000D_
22 / 05_2 :  (corte = 155)_x000D_
22 / 06_2 :  (corte = 195)_x000D_
22 / 07_2 :  (corte = 38)_x000D_
22 / 08_2 :  (corte = 60)_x000D_
22 / 09_2 :  (corte = 181)_x000D_
22 / 10_2 :  (corte = 71)_x000D_
22 / 11_2 :  (corte = 35)_x000D_
22 / 12_2 :  (corte = 32)_x000D_
23 / 01_2 :  (corte = 65)_x000D_
23 / 02_2 :  (corte = 115)_x000D_
23 / 03_2 :  (corte = 42)_x000D_
23 / 04_2 :  (corte = 224)_x000D_
23 / 05_2 : _x000D_
23 / 06_2 :  (corte = 170)_x000D_
23 / 07_2 :  (corte = 150)_x000D_
23 / 08_2 :  (corte = 90)_x000D_
_x000D_
    TOTAL : (  )_x000D_
  DIVISOR : 18_x000D_
    MÉDIA : ,00_x000D_
-----------------------------_x000D_
   Valores Desconsiderados_x000D_
-----------------------------_x000D_
22 / 03_2 : 66 (66)_x000D_
22 / 04_2 : 71 (71)_x000D_
22 / 05_2 : 155 (155)_x000D_
22 / 06_2 : 195 (195)_x000D_
22 / 07_2 : 38 (38)_x000D_
22 / 08_2 : 60 (60)_x000D_
22 / 09_2 : 181 (181)_x000D_
22 / 10_2 : 71 (71)_x000D_
22 / 11_2 : 35 (35)_x000D_
22 / 12_2 : 32 (32)_x000D_
23 / 01_2 : 65 (65)_x000D_
23 / 02_2 : 115 (115)_x000D_
23 / 03_2 : 42 (42)_x000D_
23 / 04_2 : 224 (224)_x000D_
23 / 06_2 : 170 (170)_x000D_
23 / 07_2 : 150 (150)_x000D_
23 / 08_2 : 90 (90)_x000D_
_x000D_
  TOTAL   : ( 1.760 )</t>
        </r>
      </text>
    </comment>
    <comment ref="AH440" authorId="0" shapeId="0" xr:uid="{6A92945B-CF27-4A48-B99C-6C3CC219EF97}">
      <text>
        <r>
          <rPr>
            <sz val="10"/>
            <color indexed="81"/>
            <rFont val="Lucida Console"/>
            <family val="3"/>
          </rPr>
          <t>Última movimentação no estoque em 08/2023 quantidade 90.</t>
        </r>
      </text>
    </comment>
    <comment ref="X441" authorId="0" shapeId="0" xr:uid="{253DE89D-DB15-4798-ACAB-8BB03507A6AD}">
      <text>
        <r>
          <rPr>
            <sz val="10"/>
            <color indexed="81"/>
            <rFont val="Lucida Console"/>
            <family val="3"/>
          </rPr>
          <t>23.02.2018</t>
        </r>
      </text>
    </comment>
    <comment ref="AE441" authorId="0" shapeId="0" xr:uid="{CB2B2728-0688-4B4E-89DB-8B84257E059B}">
      <text>
        <r>
          <rPr>
            <sz val="10"/>
            <color indexed="81"/>
            <rFont val="Courier New"/>
            <family val="3"/>
          </rPr>
          <t>_x000D_
    DESCRIÇÃO DO CÁLCULO_x000D_
Código    : 134.373_x000D_
Corte     : _x000D_
-----------------------------_x000D_
Pendente  : _x000D_
22 / 03_2 :  (corte = 50)_x000D_
22 / 04_2 :  (corte = 375)_x000D_
22 / 05_2 :  (corte = 415)_x000D_
22 / 06_2 :  (corte = 700)_x000D_
22 / 07_2 :  (corte = 525)_x000D_
22 / 08_2 :  (corte = 277)_x000D_
22 / 09_2 :  (corte = 900)_x000D_
22 / 10_2 :  (corte = 550)_x000D_
22 / 11_2 :  (corte = 135)_x000D_
22 / 12_2 :  (corte = 400)_x000D_
23 / 01_2 :  (corte = 820)_x000D_
23 / 02_2 :  (corte = 475)_x000D_
23 / 03_2 :  (corte = 526)_x000D_
23 / 04_2 :  (corte = 925)_x000D_
23 / 05_2 :  (corte = 50)_x000D_
23 / 06_2 :  (corte = 375)_x000D_
23 / 07_2 :  (corte = 650)_x000D_
23 / 08_2 :  (corte = 660)_x000D_
_x000D_
    TOTAL : (  )_x000D_
  DIVISOR : 18_x000D_
    MÉDIA : ,00_x000D_
-----------------------------_x000D_
   Valores Desconsiderados_x000D_
-----------------------------_x000D_
22 / 03_2 : 50 (50)_x000D_
22 / 04_2 : 375 (375)_x000D_
22 / 05_2 : 415 (415)_x000D_
22 / 06_2 : 700 (700)_x000D_
22 / 07_2 : 525 (525)_x000D_
22 / 08_2 : 277 (277)_x000D_
22 / 09_2 : 900 (900)_x000D_
22 / 10_2 : 550 (550)_x000D_
22 / 11_2 : 135 (135)_x000D_
22 / 12_2 : 400 (400)_x000D_
23 / 01_2 : 820 (820)_x000D_
23 / 02_2 : 475 (475)_x000D_
23 / 03_2 : 526 (526)_x000D_
23 / 04_2 : 925 (925)_x000D_
23 / 05_2 : 50 (50)_x000D_
23 / 06_2 : 375 (375)_x000D_
23 / 07_2 : 650 (650)_x000D_
23 / 08_2 : 660 (660)_x000D_
_x000D_
  TOTAL   : ( 8.808 )</t>
        </r>
      </text>
    </comment>
    <comment ref="AH441" authorId="0" shapeId="0" xr:uid="{BBE872A0-45EA-40E7-AB95-97DD60CBE33B}">
      <text>
        <r>
          <rPr>
            <sz val="10"/>
            <color indexed="81"/>
            <rFont val="Lucida Console"/>
            <family val="3"/>
          </rPr>
          <t>Última movimentação no estoque em 08/2023 quantidade 660.</t>
        </r>
      </text>
    </comment>
    <comment ref="X442" authorId="0" shapeId="0" xr:uid="{D1BC128B-6D7C-4C71-83F2-231C2B522DDA}">
      <text>
        <r>
          <rPr>
            <sz val="10"/>
            <color indexed="81"/>
            <rFont val="Lucida Console"/>
            <family val="3"/>
          </rPr>
          <t>18.05.2018</t>
        </r>
      </text>
    </comment>
    <comment ref="AE442" authorId="0" shapeId="0" xr:uid="{832BBABE-3EA7-4AF3-960C-53A1B92A6121}">
      <text>
        <r>
          <rPr>
            <sz val="10"/>
            <color indexed="81"/>
            <rFont val="Courier New"/>
            <family val="3"/>
          </rPr>
          <t>_x000D_
    DESCRIÇÃO DO CÁLCULO_x000D_
Código    : 135.088_x000D_
Corte     : _x000D_
-----------------------------_x000D_
Pendente  : 54_x000D_
22 / 03_2 : _x000D_
22 / 04_2 : _x000D_
22 / 05_2 : _x000D_
22 / 06_2 : _x000D_
22 / 07_2 : _x000D_
22 / 08_2 : _x000D_
22 / 09_2 :  (corte = 50)_x000D_
22 / 10_2 :  (corte = 50)_x000D_
22 / 11_2 : _x000D_
22 / 12_2 :  (corte = 75)_x000D_
23 / 01_2 :  (corte = 125)_x000D_
23 / 02_2 :  (corte = 3)_x000D_
23 / 03_2 : _x000D_
23 / 04_2 : _x000D_
23 / 05_2 :  (corte = 2)_x000D_
23 / 06_2 :  (corte = 2)_x000D_
23 / 07_2 : _x000D_
23 / 08_2 : _x000D_
_x000D_
    TOTAL : ( 54 )_x000D_
  DIVISOR : 18_x000D_
    MÉDIA : 3,00_x000D_
-----------------------------_x000D_
   Valores Desconsiderados_x000D_
-----------------------------_x000D_
22 / 09_2 : 50 (50)_x000D_
22 / 10_2 : 50 (50)_x000D_
22 / 12_2 : 75 (75)_x000D_
23 / 01_2 : 125 (125)_x000D_
23 / 02_2 : 3 (3)_x000D_
23 / 05_2 : 2 (2)_x000D_
23 / 06_2 : 2 (2)_x000D_
_x000D_
  TOTAL   : ( 307 )</t>
        </r>
      </text>
    </comment>
    <comment ref="AH442" authorId="0" shapeId="0" xr:uid="{A3A8F010-46E8-43FD-8693-314743C740B1}">
      <text>
        <r>
          <rPr>
            <sz val="10"/>
            <color indexed="81"/>
            <rFont val="Lucida Console"/>
            <family val="3"/>
          </rPr>
          <t>Última movimentação no estoque em 06/2023 quantidade 2.</t>
        </r>
      </text>
    </comment>
    <comment ref="X443" authorId="0" shapeId="0" xr:uid="{E9D912D6-F859-4CE2-A69C-07652BCB8420}">
      <text>
        <r>
          <rPr>
            <sz val="10"/>
            <color indexed="81"/>
            <rFont val="Lucida Console"/>
            <family val="3"/>
          </rPr>
          <t>11.11.2016</t>
        </r>
      </text>
    </comment>
    <comment ref="AE443" authorId="0" shapeId="0" xr:uid="{61879763-03BF-448D-8FB6-66C03F0FEAFA}">
      <text>
        <r>
          <rPr>
            <sz val="10"/>
            <color indexed="81"/>
            <rFont val="Courier New"/>
            <family val="3"/>
          </rPr>
          <t>_x000D_
    DESCRIÇÃO DO CÁLCULO_x000D_
Código    : 132.300_x000D_
Corte     : _x000D_
-----------------------------_x000D_
Pendente  : 250_x000D_
22 / 03_2 :  (corte = 184)_x000D_
22 / 04_2 :  (corte = 197)_x000D_
22 / 05_2 :  (corte = 162)_x000D_
22 / 06_2 :  (corte = 176)_x000D_
22 / 07_2 :  (corte = 184)_x000D_
22 / 08_2 :  (corte = 228)_x000D_
22 / 09_2 :  (corte = 217)_x000D_
22 / 10_2 :  (corte = 264)_x000D_
22 / 11_2 :  (corte = 294)_x000D_
22 / 12_2 :  (corte = 174)_x000D_
23 / 01_2 :  (corte = 90)_x000D_
23 / 02_2 :  (corte = 217)_x000D_
23 / 03_2 :  (corte = 9919)_x000D_
23 / 04_2 :  (corte = 211)_x000D_
23 / 05_2 :  (corte = 211)_x000D_
23 / 06_2 :  (corte = 274)_x000D_
23 / 07_2 :  (corte = 341)_x000D_
23 / 08_2 :  (corte = 293)_x000D_
_x000D_
    TOTAL : ( 250 )_x000D_
  DIVISOR : 18_x000D_
    MÉDIA : 13,89_x000D_
-----------------------------_x000D_
   Valores Desconsiderados_x000D_
-----------------------------_x000D_
22 / 03_2 : 184 (184)_x000D_
22 / 04_2 : 197 (197)_x000D_
22 / 05_2 : 162 (162)_x000D_
22 / 06_2 : 176 (176)_x000D_
22 / 07_2 : 184 (184)_x000D_
22 / 08_2 : 228 (228)_x000D_
22 / 09_2 : 217 (217)_x000D_
22 / 10_2 : 264 (264)_x000D_
22 / 11_2 : 294 (294)_x000D_
22 / 12_2 : 174 (174)_x000D_
23 / 01_2 : 90 (90)_x000D_
23 / 02_2 : 217 (217)_x000D_
23 / 03_2 : 9.919 (9.919)_x000D_
23 / 04_2 : 211 (211)_x000D_
23 / 05_2 : 211 (211)_x000D_
23 / 06_2 : 274 (274)_x000D_
23 / 07_2 : 341 (341)_x000D_
23 / 08_2 : 293 (293)_x000D_
_x000D_
  TOTAL   : ( 13.636 )</t>
        </r>
      </text>
    </comment>
    <comment ref="AH443" authorId="0" shapeId="0" xr:uid="{C2A3693B-E4F0-4659-B185-EF17BA261DA7}">
      <text>
        <r>
          <rPr>
            <sz val="10"/>
            <color indexed="81"/>
            <rFont val="Lucida Console"/>
            <family val="3"/>
          </rPr>
          <t>Última movimentação no estoque em 08/2023 quantidade 293.</t>
        </r>
      </text>
    </comment>
    <comment ref="X444" authorId="0" shapeId="0" xr:uid="{70421476-AA24-4A48-8C58-56F916CA53C8}">
      <text>
        <r>
          <rPr>
            <sz val="10"/>
            <color indexed="81"/>
            <rFont val="Lucida Console"/>
            <family val="3"/>
          </rPr>
          <t>26.06.2018</t>
        </r>
      </text>
    </comment>
    <comment ref="AE444" authorId="0" shapeId="0" xr:uid="{6FAF87C7-6D85-4263-96A8-6868562B5F11}">
      <text>
        <r>
          <rPr>
            <sz val="10"/>
            <color indexed="81"/>
            <rFont val="Courier New"/>
            <family val="3"/>
          </rPr>
          <t>_x000D_
    DESCRIÇÃO DO CÁLCULO_x000D_
Código    : 135.297_x000D_
Corte     : _x000D_
-----------------------------_x000D_
Pendente  : 29_x000D_
22 / 03_2 :  (corte = 136)_x000D_
22 / 04_2 :  (corte = 137)_x000D_
22 / 05_2 :  (corte = 86)_x000D_
22 / 06_2 :  (corte = 106)_x000D_
22 / 07_2 :  (corte = 125)_x000D_
22 / 08_2 :  (corte = 145)_x000D_
22 / 09_2 :  (corte = 122)_x000D_
22 / 10_2 :  (corte = 130)_x000D_
22 / 11_2 :  (corte = 176)_x000D_
22 / 12_2 :  (corte = 53)_x000D_
23 / 01_2 :  (corte = 75)_x000D_
23 / 02_2 : _x000D_
23 / 03_2 :  (corte = 12925)_x000D_
23 / 04_2 :  (corte = 69)_x000D_
23 / 05_2 :  (corte = 99)_x000D_
23 / 06_2 :  (corte = 122)_x000D_
23 / 07_2 :  (corte = 110)_x000D_
23 / 08_2 :  (corte = 141)_x000D_
_x000D_
    TOTAL : ( 29 )_x000D_
  DIVISOR : 18_x000D_
    MÉDIA : 1,61_x000D_
-----------------------------_x000D_
   Valores Desconsiderados_x000D_
-----------------------------_x000D_
22 / 03_2 : 136 (136)_x000D_
22 / 04_2 : 137 (137)_x000D_
22 / 05_2 : 86 (86)_x000D_
22 / 06_2 : 106 (106)_x000D_
22 / 07_2 : 125 (125)_x000D_
22 / 08_2 : 145 (145)_x000D_
22 / 09_2 : 122 (122)_x000D_
22 / 10_2 : 130 (130)_x000D_
22 / 11_2 : 176 (176)_x000D_
22 / 12_2 : 53 (53)_x000D_
23 / 01_2 : 75 (75)_x000D_
23 / 03_2 : 12.925 (12.925)_x000D_
23 / 04_2 : 69 (69)_x000D_
23 / 05_2 : 99 (99)_x000D_
23 / 06_2 : 122 (122)_x000D_
23 / 07_2 : 110 (110)_x000D_
23 / 08_2 : 141 (141)_x000D_
_x000D_
  TOTAL   : ( 14.757 )</t>
        </r>
      </text>
    </comment>
    <comment ref="AH444" authorId="0" shapeId="0" xr:uid="{51010242-B681-491A-8A14-925E505ACBA3}">
      <text>
        <r>
          <rPr>
            <sz val="10"/>
            <color indexed="81"/>
            <rFont val="Lucida Console"/>
            <family val="3"/>
          </rPr>
          <t>Última movimentação no estoque em 08/2023 quantidade 141.</t>
        </r>
      </text>
    </comment>
    <comment ref="X445" authorId="0" shapeId="0" xr:uid="{B1CC4308-E0A6-4A7E-A5F0-4F01792B5026}">
      <text>
        <r>
          <rPr>
            <sz val="10"/>
            <color indexed="81"/>
            <rFont val="Lucida Console"/>
            <family val="3"/>
          </rPr>
          <t>12.09.2019</t>
        </r>
      </text>
    </comment>
    <comment ref="AE445" authorId="0" shapeId="0" xr:uid="{9AB8401B-CDDB-40AC-91CF-8D5F5C0E6A6B}">
      <text>
        <r>
          <rPr>
            <sz val="10"/>
            <color indexed="81"/>
            <rFont val="Courier New"/>
            <family val="3"/>
          </rPr>
          <t>_x000D_
    DESCRIÇÃO DO CÁLCULO_x000D_
Código    : 138.463_x000D_
Corte     : _x000D_
-----------------------------_x000D_
Pendente  : 71_x000D_
22 / 03_2 :  (corte = 615)_x000D_
22 / 04_2 :  (corte = 315)_x000D_
22 / 05_2 :  (corte = 289)_x000D_
22 / 06_2 :  (corte = 323)_x000D_
22 / 07_2 :  (corte = 287)_x000D_
22 / 08_2 :  (corte = 636)_x000D_
22 / 09_2 :  (corte = 359)_x000D_
22 / 10_2 :  (corte = 485)_x000D_
22 / 11_2 :  (corte = 408)_x000D_
22 / 12_2 :  (corte = 166)_x000D_
23 / 01_2 :  (corte = 139)_x000D_
23 / 02_2 :  (corte = 8245)_x000D_
23 / 03_2 :  (corte = 13385)_x000D_
23 / 04_2 :  (corte = 593)_x000D_
23 / 05_2 :  (corte = 364)_x000D_
23 / 06_2 :  (corte = 388)_x000D_
23 / 07_2 :  (corte = 366)_x000D_
23 / 08_2 :  (corte = 453)_x000D_
_x000D_
    TOTAL : ( 71 )_x000D_
  DIVISOR : 18_x000D_
    MÉDIA : 3,94_x000D_
-----------------------------_x000D_
   Valores Desconsiderados_x000D_
-----------------------------_x000D_
22 / 03_2 : 615 (615)_x000D_
22 / 04_2 : 315 (315)_x000D_
22 / 05_2 : 289 (289)_x000D_
22 / 06_2 : 323 (323)_x000D_
22 / 07_2 : 287 (287)_x000D_
22 / 08_2 : 636 (636)_x000D_
22 / 09_2 : 359 (359)_x000D_
22 / 10_2 : 485 (485)_x000D_
22 / 11_2 : 408 (408)_x000D_
22 / 12_2 : 166 (166)_x000D_
23 / 01_2 : 139 (139)_x000D_
23 / 02_2 : 8.245 (8.245)_x000D_
23 / 03_2 : 13.385 (13.385)_x000D_
23 / 04_2 : 593 (593)_x000D_
23 / 05_2 : 364 (364)_x000D_
23 / 06_2 : 388 (388)_x000D_
23 / 07_2 : 366 (366)_x000D_
23 / 08_2 : 453 (453)_x000D_
_x000D_
  TOTAL   : ( 27.816 )</t>
        </r>
      </text>
    </comment>
    <comment ref="AH445" authorId="0" shapeId="0" xr:uid="{52782F07-D8A5-4AC3-8912-AF3C01973238}">
      <text>
        <r>
          <rPr>
            <sz val="10"/>
            <color indexed="81"/>
            <rFont val="Lucida Console"/>
            <family val="3"/>
          </rPr>
          <t>Última movimentação no estoque em 08/2023 quantidade 453.</t>
        </r>
      </text>
    </comment>
    <comment ref="X446" authorId="0" shapeId="0" xr:uid="{580842BE-61F5-4AE9-89D6-A515DE4EDF0F}">
      <text>
        <r>
          <rPr>
            <sz val="10"/>
            <color indexed="81"/>
            <rFont val="Lucida Console"/>
            <family val="3"/>
          </rPr>
          <t>12.09.2019</t>
        </r>
      </text>
    </comment>
    <comment ref="AE446" authorId="0" shapeId="0" xr:uid="{E37659B7-8302-47BA-B859-199031ED0373}">
      <text>
        <r>
          <rPr>
            <sz val="10"/>
            <color indexed="81"/>
            <rFont val="Courier New"/>
            <family val="3"/>
          </rPr>
          <t>_x000D_
    DESCRIÇÃO DO CÁLCULO_x000D_
Código    : 138.464_x000D_
Corte     : _x000D_
-----------------------------_x000D_
Pendente  : 155_x000D_
22 / 03_2 :  (corte = 5554)_x000D_
22 / 04_2 :  (corte = 4363)_x000D_
22 / 05_2 :  (corte = 4407)_x000D_
22 / 06_2 :  (corte = 5062)_x000D_
22 / 07_2 :  (corte = 4725)_x000D_
22 / 08_2 :  (corte = 7474)_x000D_
22 / 09_2 :  (corte = 5015)_x000D_
22 / 10_2 :  (corte = 5505)_x000D_
22 / 11_2 :  (corte = 6268)_x000D_
22 / 12_2 :  (corte = 3056)_x000D_
23 / 01_2 :  (corte = 471)_x000D_
23 / 02_2 :  (corte = 5228)_x000D_
23 / 03_2 :  (corte = 14402)_x000D_
23 / 04_2 :  (corte = 5318)_x000D_
23 / 05_2 :  (corte = 4895)_x000D_
23 / 06_2 :  (corte = 4763)_x000D_
23 / 07_2 :  (corte = 4754)_x000D_
23 / 08_2 :  (corte = 5920)_x000D_
_x000D_
    TOTAL : ( 155 )_x000D_
  DIVISOR : 18_x000D_
    MÉDIA : 8,61_x000D_
-----------------------------_x000D_
   Valores Desconsiderados_x000D_
-----------------------------_x000D_
22 / 03_2 : 5.554 (5.554)_x000D_
22 / 04_2 : 4.363 (4.363)_x000D_
22 / 05_2 : 4.407 (4.407)_x000D_
22 / 06_2 : 5.062 (5.062)_x000D_
22 / 07_2 : 4.725 (4.725)_x000D_
22 / 08_2 : 7.474 (7.474)_x000D_
22 / 09_2 : 5.015 (5.015)_x000D_
22 / 10_2 : 5.505 (5.505)_x000D_
22 / 11_2 : 6.268 (6.268)_x000D_
22 / 12_2 : 3.056 (3.056)_x000D_
23 / 01_2 : 471 (471)_x000D_
23 / 02_2 : 5.228 (5.228)_x000D_
23 / 03_2 : 14.402 (14.402)_x000D_
23 / 04_2 : 5.318 (5.318)_x000D_
23 / 05_2 : 4.895 (4.895)_x000D_
23 / 06_2 : 4.763 (4.763)_x000D_
23 / 07_2 : 4.754 (4.754)_x000D_
23 / 08_2 : 5.920 (5.920)_x000D_
_x000D_
  TOTAL   : ( 97.180 )</t>
        </r>
      </text>
    </comment>
    <comment ref="AH446" authorId="0" shapeId="0" xr:uid="{3A367B05-F229-44AC-8BE7-CDD82E69DF95}">
      <text>
        <r>
          <rPr>
            <sz val="10"/>
            <color indexed="81"/>
            <rFont val="Lucida Console"/>
            <family val="3"/>
          </rPr>
          <t>Última movimentação no estoque em 08/2023 quantidade 5.920.</t>
        </r>
      </text>
    </comment>
    <comment ref="X447" authorId="0" shapeId="0" xr:uid="{3F8DE8AE-8B46-493E-91EB-BFF495FA541C}">
      <text>
        <r>
          <rPr>
            <sz val="10"/>
            <color indexed="81"/>
            <rFont val="Lucida Console"/>
            <family val="3"/>
          </rPr>
          <t>08.08.2016</t>
        </r>
      </text>
    </comment>
    <comment ref="AE447" authorId="0" shapeId="0" xr:uid="{5754DCC5-7BC3-4E54-8977-F64DCAD9CAC6}">
      <text>
        <r>
          <rPr>
            <sz val="10"/>
            <color indexed="81"/>
            <rFont val="Courier New"/>
            <family val="3"/>
          </rPr>
          <t>_x000D_
    DESCRIÇÃO DO CÁLCULO_x000D_
Código    : 131.927_x000D_
Corte     : _x000D_
-----------------------------_x000D_
Pendente  : 448_x000D_
22 / 03_2 :  (corte = 152)_x000D_
22 / 04_2 :  (corte = 151)_x000D_
22 / 05_2 :  (corte = 131)_x000D_
22 / 06_2 :  (corte = 229)_x000D_
22 / 07_2 :  (corte = 212)_x000D_
22 / 08_2 :  (corte = 208)_x000D_
22 / 09_2 :  (corte = 191)_x000D_
22 / 10_2 :  (corte = 255)_x000D_
22 / 11_2 :  (corte = 278)_x000D_
22 / 12_2 :  (corte = 493)_x000D_
23 / 01_2 :  (corte = 203)_x000D_
23 / 02_2 :  (corte = 223)_x000D_
23 / 03_2 :  (corte = 3575)_x000D_
23 / 04_2 :  (corte = 15)_x000D_
23 / 05_2 : _x000D_
23 / 06_2 :  (corte = 76)_x000D_
23 / 07_2 : _x000D_
23 / 08_2 : _x000D_
_x000D_
    TOTAL : ( 448 )_x000D_
  DIVISOR : 18_x000D_
    MÉDIA : 24,89_x000D_
-----------------------------_x000D_
   Valores Desconsiderados_x000D_
-----------------------------_x000D_
22 / 03_2 : 152 (152)_x000D_
22 / 04_2 : 151 (151)_x000D_
22 / 05_2 : 131 (131)_x000D_
22 / 06_2 : 229 (229)_x000D_
22 / 07_2 : 212 (212)_x000D_
22 / 08_2 : 208 (208)_x000D_
22 / 09_2 : 191 (191)_x000D_
22 / 10_2 : 255 (255)_x000D_
22 / 11_2 : 278 (278)_x000D_
22 / 12_2 : 493 (493)_x000D_
23 / 01_2 : 203 (203)_x000D_
23 / 02_2 : 223 (223)_x000D_
23 / 03_2 : 3.575 (3.575)_x000D_
23 / 04_2 : 15 (15)_x000D_
23 / 06_2 : 76 (76)_x000D_
_x000D_
  TOTAL   : ( 6.392 )</t>
        </r>
      </text>
    </comment>
    <comment ref="AH447" authorId="0" shapeId="0" xr:uid="{379FEA2C-D681-415D-857C-5EE7B53CA9AC}">
      <text>
        <r>
          <rPr>
            <sz val="10"/>
            <color indexed="81"/>
            <rFont val="Lucida Console"/>
            <family val="3"/>
          </rPr>
          <t>Última movimentação no estoque em 06/2023 quantidade 76.</t>
        </r>
      </text>
    </comment>
    <comment ref="X448" authorId="0" shapeId="0" xr:uid="{C01704ED-C6C2-4A26-AD5A-09C6035B4243}">
      <text>
        <r>
          <rPr>
            <sz val="10"/>
            <color indexed="81"/>
            <rFont val="Lucida Console"/>
            <family val="3"/>
          </rPr>
          <t>08.08.2016</t>
        </r>
      </text>
    </comment>
    <comment ref="AE448" authorId="0" shapeId="0" xr:uid="{DEB23FFA-6B6F-444E-A4B2-2B71CF7FBF91}">
      <text>
        <r>
          <rPr>
            <sz val="10"/>
            <color indexed="81"/>
            <rFont val="Courier New"/>
            <family val="3"/>
          </rPr>
          <t>_x000D_
    DESCRIÇÃO DO CÁLCULO_x000D_
Código    : 131.926_x000D_
Corte     : _x000D_
-----------------------------_x000D_
Pendente  : 741_x000D_
22 / 03_2 :  (corte = 385)_x000D_
22 / 04_2 :  (corte = 431)_x000D_
22 / 05_2 :  (corte = 390)_x000D_
22 / 06_2 :  (corte = 396)_x000D_
22 / 07_2 :  (corte = 425)_x000D_
22 / 08_2 :  (corte = 546)_x000D_
22 / 09_2 :  (corte = 255)_x000D_
22 / 10_2 : _x000D_
22 / 11_2 :  (corte = 58)_x000D_
22 / 12_2 : _x000D_
23 / 01_2 : _x000D_
23 / 02_2 : _x000D_
23 / 03_2 : _x000D_
23 / 04_2 : _x000D_
23 / 05_2 : _x000D_
23 / 06_2 :  (corte = 137)_x000D_
23 / 07_2 :  (corte = 466)_x000D_
23 / 08_2 :  (corte = 673)_x000D_
_x000D_
    TOTAL : ( 741 )_x000D_
  DIVISOR : 18_x000D_
    MÉDIA : 41,17_x000D_
-----------------------------_x000D_
   Valores Desconsiderados_x000D_
-----------------------------_x000D_
22 / 03_2 : 385 (385)_x000D_
22 / 04_2 : 431 (431)_x000D_
22 / 05_2 : 390 (390)_x000D_
22 / 06_2 : 396 (396)_x000D_
22 / 07_2 : 425 (425)_x000D_
22 / 08_2 : 546 (546)_x000D_
22 / 09_2 : 255 (255)_x000D_
22 / 11_2 : 58 (58)_x000D_
23 / 06_2 : 137 (137)_x000D_
23 / 07_2 : 466 (466)_x000D_
23 / 08_2 : 673 (673)_x000D_
_x000D_
  TOTAL   : ( 4.162 )</t>
        </r>
      </text>
    </comment>
    <comment ref="AH448" authorId="0" shapeId="0" xr:uid="{9BFCC70D-DC85-43C6-96CF-6CC8D3853649}">
      <text>
        <r>
          <rPr>
            <sz val="10"/>
            <color indexed="81"/>
            <rFont val="Lucida Console"/>
            <family val="3"/>
          </rPr>
          <t>Última movimentação no estoque em 08/2023 quantidade 673.</t>
        </r>
      </text>
    </comment>
    <comment ref="X449" authorId="0" shapeId="0" xr:uid="{8358E4AB-6D73-452B-A6D6-F52EF793D6CF}">
      <text>
        <r>
          <rPr>
            <sz val="10"/>
            <color indexed="81"/>
            <rFont val="Lucida Console"/>
            <family val="3"/>
          </rPr>
          <t>20.11.2020</t>
        </r>
      </text>
    </comment>
    <comment ref="AE449" authorId="0" shapeId="0" xr:uid="{76BFF6D4-A3C6-48AE-BF8D-E42CAD66D084}">
      <text>
        <r>
          <rPr>
            <sz val="10"/>
            <color indexed="81"/>
            <rFont val="Courier New"/>
            <family val="3"/>
          </rPr>
          <t>_x000D_
    DESCRIÇÃO DO CÁLCULO_x000D_
Código    : 140.283_x000D_
Corte     : _x000D_
-----------------------------_x000D_
Pendente  : _x000D_
22 / 03_2 :  (corte = 1)_x000D_
22 / 04_2 : _x000D_
22 / 05_2 :  (corte = 1)_x000D_
22 / 06_2 :  (corte = 6)_x000D_
22 / 07_2 :  (corte = 1)_x000D_
22 / 08_2 :  (corte = 13)_x000D_
22 / 09_2 :  (corte = 4)_x000D_
22 / 10_2 :  (corte = 2)_x000D_
22 / 11_2 :  (corte = 1)_x000D_
22 / 12_2 :  (corte = 2)_x000D_
23 / 01_2 :  (corte = 5)_x000D_
23 / 02_2 :  (corte = 12)_x000D_
23 / 03_2 :  (corte = 3)_x000D_
23 / 04_2 :  (corte = 13)_x000D_
23 / 05_2 :  (corte = 1)_x000D_
23 / 06_2 : _x000D_
23 / 07_2 : _x000D_
23 / 08_2 : _x000D_
_x000D_
    TOTAL : (  )_x000D_
  DIVISOR : 18_x000D_
    MÉDIA : ,00_x000D_
-----------------------------_x000D_
   Valores Desconsiderados_x000D_
-----------------------------_x000D_
22 / 03_2 : 1 (1)_x000D_
22 / 05_2 : 1 (1)_x000D_
22 / 06_2 : 6 (6)_x000D_
22 / 07_2 : 1 (1)_x000D_
22 / 08_2 : 13 (13)_x000D_
22 / 09_2 : 4 (4)_x000D_
22 / 10_2 : 2 (2)_x000D_
22 / 11_2 : 1 (1)_x000D_
22 / 12_2 : 2 (2)_x000D_
23 / 01_2 : 5 (5)_x000D_
23 / 02_2 : 12 (12)_x000D_
23 / 03_2 : 3 (3)_x000D_
23 / 04_2 : 13 (13)_x000D_
23 / 05_2 : 1 (1)_x000D_
_x000D_
  TOTAL   : ( 65 )</t>
        </r>
      </text>
    </comment>
    <comment ref="AH449" authorId="0" shapeId="0" xr:uid="{DCE3AE29-9EAB-4BFE-B942-55C1747C192B}">
      <text>
        <r>
          <rPr>
            <sz val="10"/>
            <color indexed="81"/>
            <rFont val="Lucida Console"/>
            <family val="3"/>
          </rPr>
          <t>Última movimentação no estoque em 05/2023 quantidade 1.</t>
        </r>
      </text>
    </comment>
    <comment ref="X450" authorId="0" shapeId="0" xr:uid="{9A01CB8C-2B83-443D-8CDD-A7E5CE8349D5}">
      <text>
        <r>
          <rPr>
            <sz val="10"/>
            <color indexed="81"/>
            <rFont val="Lucida Console"/>
            <family val="3"/>
          </rPr>
          <t>25.04.2017</t>
        </r>
      </text>
    </comment>
    <comment ref="AE450" authorId="0" shapeId="0" xr:uid="{844DDF1F-04D5-4CE2-B83E-710C65CB72F4}">
      <text>
        <r>
          <rPr>
            <sz val="10"/>
            <color indexed="81"/>
            <rFont val="Courier New"/>
            <family val="3"/>
          </rPr>
          <t>_x000D_
    DESCRIÇÃO DO CÁLCULO_x000D_
Código    : 132.624_x000D_
Corte     : _x000D_
-----------------------------_x000D_
Pendente  : _x000D_
22 / 03_2 : _x000D_
22 / 04_2 : _x000D_
22 / 05_2 : _x000D_
22 / 06_2 :  (corte = 1)_x000D_
22 / 07_2 : _x000D_
22 / 08_2 :  (corte = 3)_x000D_
22 / 09_2 : _x000D_
22 / 10_2 : _x000D_
22 / 11_2 :  (corte = 2)_x000D_
22 / 12_2 : _x000D_
23 / 01_2 :  (corte = 4)_x000D_
23 / 02_2 : _x000D_
23 / 03_2 :  (corte = 1)_x000D_
23 / 04_2 : _x000D_
23 / 05_2 :  (corte = 1)_x000D_
23 / 06_2 :  (corte = 1)_x000D_
23 / 07_2 : _x000D_
23 / 08_2 :  (corte = 2)_x000D_
_x000D_
    TOTAL : (  )_x000D_
  DIVISOR : 18_x000D_
    MÉDIA : ,00_x000D_
-----------------------------_x000D_
   Valores Desconsiderados_x000D_
-----------------------------_x000D_
22 / 06_2 : 1 (1)_x000D_
22 / 08_2 : 3 (3)_x000D_
22 / 11_2 : 2 (2)_x000D_
23 / 01_2 : 4 (4)_x000D_
23 / 03_2 : 1 (1)_x000D_
23 / 05_2 : 1 (1)_x000D_
23 / 06_2 : 1 (1)_x000D_
23 / 08_2 : 2 (2)_x000D_
_x000D_
  TOTAL   : ( 15 )</t>
        </r>
      </text>
    </comment>
    <comment ref="AH450" authorId="0" shapeId="0" xr:uid="{8A4A5237-3165-42AB-A3FA-14F71F77F5D3}">
      <text>
        <r>
          <rPr>
            <sz val="10"/>
            <color indexed="81"/>
            <rFont val="Lucida Console"/>
            <family val="3"/>
          </rPr>
          <t>Última movimentação no estoque em 08/2023 quantidade 2.</t>
        </r>
      </text>
    </comment>
    <comment ref="X451" authorId="0" shapeId="0" xr:uid="{EDB0B1C4-41DD-46F0-9FD6-536463C7687E}">
      <text>
        <r>
          <rPr>
            <sz val="10"/>
            <color indexed="81"/>
            <rFont val="Lucida Console"/>
            <family val="3"/>
          </rPr>
          <t>01.01.1901</t>
        </r>
      </text>
    </comment>
    <comment ref="AE451" authorId="0" shapeId="0" xr:uid="{9EF2FEA4-B44A-4CEA-A233-1E0FC6EFED31}">
      <text>
        <r>
          <rPr>
            <sz val="10"/>
            <color indexed="81"/>
            <rFont val="Courier New"/>
            <family val="3"/>
          </rPr>
          <t>_x000D_
    DESCRIÇÃO DO CÁLCULO_x000D_
Código    : 10.359_x000D_
Corte     : _x000D_
-----------------------------_x000D_
Pendente  : _x000D_
22 / 03_2 :  (corte = 140)_x000D_
22 / 04_2 :  (corte = 160)_x000D_
22 / 05_2 :  (corte = 192)_x000D_
22 / 06_2 :  (corte = 174)_x000D_
22 / 07_2 :  (corte = 217)_x000D_
22 / 08_2 :  (corte = 180)_x000D_
22 / 09_2 :  (corte = 219)_x000D_
22 / 10_2 :  (corte = 200)_x000D_
22 / 11_2 :  (corte = 172)_x000D_
22 / 12_2 :  (corte = 218)_x000D_
23 / 01_2 :  (corte = 243)_x000D_
23 / 02_2 :  (corte = 178)_x000D_
23 / 03_2 :  (corte = 237)_x000D_
23 / 04_2 :  (corte = 239)_x000D_
23 / 05_2 :  (corte = 260)_x000D_
23 / 06_2 :  (corte = 235)_x000D_
23 / 07_2 :  (corte = 216)_x000D_
23 / 08_2 :  (corte = 262)_x000D_
_x000D_
    TOTAL : (  )_x000D_
  DIVISOR : 18_x000D_
    MÉDIA : ,00_x000D_
-----------------------------_x000D_
   Valores Desconsiderados_x000D_
-----------------------------_x000D_
22 / 03_2 : 140 (140)_x000D_
22 / 04_2 : 160 (160)_x000D_
22 / 05_2 : 192 (192)_x000D_
22 / 06_2 : 174 (174)_x000D_
22 / 07_2 : 217 (217)_x000D_
22 / 08_2 : 180 (180)_x000D_
22 / 09_2 : 219 (219)_x000D_
22 / 10_2 : 200 (200)_x000D_
22 / 11_2 : 172 (172)_x000D_
22 / 12_2 : 218 (218)_x000D_
23 / 01_2 : 243 (243)_x000D_
23 / 02_2 : 178 (178)_x000D_
23 / 03_2 : 237 (237)_x000D_
23 / 04_2 : 239 (239)_x000D_
23 / 05_2 : 260 (260)_x000D_
23 / 06_2 : 235 (235)_x000D_
23 / 07_2 : 216 (216)_x000D_
23 / 08_2 : 262 (262)_x000D_
_x000D_
  TOTAL   : ( 3.742 )</t>
        </r>
      </text>
    </comment>
    <comment ref="AH451" authorId="0" shapeId="0" xr:uid="{0ED443AF-20F8-44F3-81B9-644F78AD9C77}">
      <text>
        <r>
          <rPr>
            <sz val="10"/>
            <color indexed="81"/>
            <rFont val="Lucida Console"/>
            <family val="3"/>
          </rPr>
          <t>Última movimentação no estoque em 08/2023 quantidade 262.</t>
        </r>
      </text>
    </comment>
    <comment ref="X452" authorId="0" shapeId="0" xr:uid="{57E58AB1-277F-4E14-A617-4085585CEF40}">
      <text>
        <r>
          <rPr>
            <sz val="10"/>
            <color indexed="81"/>
            <rFont val="Lucida Console"/>
            <family val="3"/>
          </rPr>
          <t>01.01.1901</t>
        </r>
      </text>
    </comment>
    <comment ref="AE452" authorId="0" shapeId="0" xr:uid="{FC32F742-3CF3-41E5-A6B3-B6C9CE2F5BC2}">
      <text>
        <r>
          <rPr>
            <sz val="10"/>
            <color indexed="81"/>
            <rFont val="Courier New"/>
            <family val="3"/>
          </rPr>
          <t>_x000D_
    DESCRIÇÃO DO CÁLCULO_x000D_
Código    : 4.680_x000D_
Corte     : _x000D_
-----------------------------_x000D_
Pendente  : 65_x000D_
22 / 03_2 :  (corte = 1483)_x000D_
22 / 04_2 :  (corte = 1429)_x000D_
22 / 05_2 :  (corte = 1548)_x000D_
22 / 06_2 :  (corte = 1954)_x000D_
22 / 07_2 :  (corte = 1324)_x000D_
22 / 08_2 :  (corte = 1831)_x000D_
22 / 09_2 :  (corte = 1796)_x000D_
22 / 10_2 :  (corte = 1781)_x000D_
22 / 11_2 :  (corte = 1754)_x000D_
22 / 12_2 :  (corte = 1378)_x000D_
23 / 01_2 :  (corte = 303)_x000D_
23 / 02_2 :  (corte = 1316)_x000D_
23 / 03_2 :  (corte = 2517)_x000D_
23 / 04_2 :  (corte = 1508)_x000D_
23 / 05_2 :  (corte = 2019)_x000D_
23 / 06_2 :  (corte = 2078)_x000D_
23 / 07_2 :  (corte = 1881)_x000D_
23 / 08_2 :  (corte = 2320)_x000D_
_x000D_
    TOTAL : ( 65 )_x000D_
  DIVISOR : 18_x000D_
    MÉDIA : 3,61_x000D_
-----------------------------_x000D_
   Valores Desconsiderados_x000D_
-----------------------------_x000D_
22 / 03_2 : 1.483 (1.483)_x000D_
22 / 04_2 : 1.429 (1.429)_x000D_
22 / 05_2 : 1.548 (1.548)_x000D_
22 / 06_2 : 1.954 (1.954)_x000D_
22 / 07_2 : 1.324 (1.324)_x000D_
22 / 08_2 : 1.831 (1.831)_x000D_
22 / 09_2 : 1.796 (1.796)_x000D_
22 / 10_2 : 1.781 (1.781)_x000D_
22 / 11_2 : 1.754 (1.754)_x000D_
22 / 12_2 : 1.378 (1.378)_x000D_
23 / 01_2 : 303 (303)_x000D_
23 / 02_2 : 1.316 (1.316)_x000D_
23 / 03_2 : 2.517 (2.517)_x000D_
23 / 04_2 : 1.508 (1.508)_x000D_
23 / 05_2 : 2.019 (2.019)_x000D_
23 / 06_2 : 2.078 (2.078)_x000D_
23 / 07_2 : 1.881 (1.881)_x000D_
23 / 08_2 : 2.320 (2.320)_x000D_
_x000D_
  TOTAL   : ( 30.220 )</t>
        </r>
      </text>
    </comment>
    <comment ref="AH452" authorId="0" shapeId="0" xr:uid="{C214B456-06F8-4B5F-9687-F05C65DC059F}">
      <text>
        <r>
          <rPr>
            <sz val="10"/>
            <color indexed="81"/>
            <rFont val="Lucida Console"/>
            <family val="3"/>
          </rPr>
          <t>Última movimentação no estoque em 08/2023 quantidade 2.320.</t>
        </r>
      </text>
    </comment>
    <comment ref="X453" authorId="0" shapeId="0" xr:uid="{1F125115-E655-468A-970E-F0F7D092D774}">
      <text>
        <r>
          <rPr>
            <sz val="10"/>
            <color indexed="81"/>
            <rFont val="Lucida Console"/>
            <family val="3"/>
          </rPr>
          <t>01.01.1901</t>
        </r>
      </text>
    </comment>
    <comment ref="AE453" authorId="0" shapeId="0" xr:uid="{B5221D3F-C17E-4741-938A-8CE6C223E71D}">
      <text>
        <r>
          <rPr>
            <sz val="10"/>
            <color indexed="81"/>
            <rFont val="Courier New"/>
            <family val="3"/>
          </rPr>
          <t>_x000D_
    DESCRIÇÃO DO CÁLCULO_x000D_
Código    : 13.905_x000D_
Corte     : _x000D_
-----------------------------_x000D_
Pendente  : 19_x000D_
22 / 03_2 :  (corte = 35)_x000D_
22 / 04_2 :  (corte = 93)_x000D_
22 / 05_2 :  (corte = 32)_x000D_
22 / 06_2 :  (corte = 26)_x000D_
22 / 07_2 : _x000D_
22 / 08_2 : _x000D_
22 / 09_2 : _x000D_
22 / 10_2 : _x000D_
22 / 11_2 : _x000D_
22 / 12_2 : _x000D_
23 / 01_2 : _x000D_
23 / 02_2 : _x000D_
23 / 03_2 : _x000D_
23 / 04_2 : _x000D_
23 / 05_2 : _x000D_
23 / 06_2 : _x000D_
23 / 07_2 : _x000D_
23 / 08_2 : _x000D_
_x000D_
    TOTAL : ( 19 )_x000D_
  DIVISOR : 18_x000D_
    MÉDIA : 1,06_x000D_
-----------------------------_x000D_
   Valores Desconsiderados_x000D_
-----------------------------_x000D_
22 / 03_2 : 35 (35)_x000D_
22 / 04_2 : 93 (93)_x000D_
22 / 05_2 : 32 (32)_x000D_
22 / 06_2 : 26 (26)_x000D_
_x000D_
  TOTAL   : ( 186 )</t>
        </r>
      </text>
    </comment>
    <comment ref="AH453" authorId="0" shapeId="0" xr:uid="{64166682-3A70-4C3E-87DA-85DF2B8B383B}">
      <text>
        <r>
          <rPr>
            <sz val="10"/>
            <color indexed="81"/>
            <rFont val="Lucida Console"/>
            <family val="3"/>
          </rPr>
          <t>Última movimentação no estoque em 06/2022 quantidade 26.</t>
        </r>
      </text>
    </comment>
    <comment ref="X454" authorId="0" shapeId="0" xr:uid="{E2474C7E-AF14-4CB0-96F6-914C7951ED33}">
      <text>
        <r>
          <rPr>
            <sz val="10"/>
            <color indexed="81"/>
            <rFont val="Lucida Console"/>
            <family val="3"/>
          </rPr>
          <t>01.01.1901</t>
        </r>
      </text>
    </comment>
    <comment ref="AE454" authorId="0" shapeId="0" xr:uid="{8CD6DF72-6E48-4FF4-A626-9962571F7622}">
      <text>
        <r>
          <rPr>
            <sz val="10"/>
            <color indexed="81"/>
            <rFont val="Courier New"/>
            <family val="3"/>
          </rPr>
          <t>_x000D_
    DESCRIÇÃO DO CÁLCULO_x000D_
Código    : 2.278_x000D_
Corte     : _x000D_
-----------------------------_x000D_
Pendente  : _x000D_
22 / 03_2 : _x000D_
22 / 04_2 : _x000D_
22 / 05_2 : _x000D_
22 / 06_2 : _x000D_
22 / 07_2 : _x000D_
22 / 08_2 : _x000D_
22 / 09_2 : _x000D_
22 / 10_2 :  (corte = 1)_x000D_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10_2 : 1 (1)_x000D_
_x000D_
  TOTAL   : ( 1 )</t>
        </r>
      </text>
    </comment>
    <comment ref="AH454" authorId="0" shapeId="0" xr:uid="{96A10C26-2A70-4917-926F-92631BBFD16C}">
      <text>
        <r>
          <rPr>
            <sz val="10"/>
            <color indexed="81"/>
            <rFont val="Lucida Console"/>
            <family val="3"/>
          </rPr>
          <t>Última movimentação no estoque em 10/2022 quantidade 1.</t>
        </r>
      </text>
    </comment>
    <comment ref="X455" authorId="0" shapeId="0" xr:uid="{0B50B97F-74C1-4958-A7D2-7F11BAA2CDDE}">
      <text>
        <r>
          <rPr>
            <sz val="10"/>
            <color indexed="81"/>
            <rFont val="Lucida Console"/>
            <family val="3"/>
          </rPr>
          <t>20.09.2017</t>
        </r>
      </text>
    </comment>
    <comment ref="AE455" authorId="0" shapeId="0" xr:uid="{80C00300-D6AA-42D8-A91E-0B3BB6E192CA}">
      <text>
        <r>
          <rPr>
            <sz val="10"/>
            <color indexed="81"/>
            <rFont val="Courier New"/>
            <family val="3"/>
          </rPr>
          <t>_x000D_
    DESCRIÇÃO DO CÁLCULO_x000D_
Código    : 133.451_x000D_
Corte     : _x000D_
-----------------------------_x000D_
Pendente  : _x000D_
22 / 03_2 :  (corte = 96)_x000D_
22 / 04_2 :  (corte = 70)_x000D_
22 / 05_2 :  (corte = 75)_x000D_
22 / 06_2 :  (corte = 298)_x000D_
22 / 07_2 :  (corte = 41)_x000D_
22 / 08_2 :  (corte = 47)_x000D_
22 / 09_2 :  (corte = 65)_x000D_
22 / 10_2 :  (corte = 347)_x000D_
22 / 11_2 :  (corte = 71)_x000D_
22 / 12_2 :  (corte = 30)_x000D_
23 / 01_2 :  (corte = 112)_x000D_
23 / 02_2 :  (corte = 90)_x000D_
23 / 03_2 :  (corte = 133)_x000D_
23 / 04_2 :  (corte = 71)_x000D_
23 / 05_2 :  (corte = 72)_x000D_
23 / 06_2 :  (corte = 65)_x000D_
23 / 07_2 :  (corte = 42)_x000D_
23 / 08_2 :  (corte = 53)_x000D_
_x000D_
    TOTAL : (  )_x000D_
  DIVISOR : 18_x000D_
    MÉDIA : ,00_x000D_
-----------------------------_x000D_
   Valores Desconsiderados_x000D_
-----------------------------_x000D_
22 / 03_2 : 96 (96)_x000D_
22 / 04_2 : 70 (70)_x000D_
22 / 05_2 : 75 (75)_x000D_
22 / 06_2 : 298 (298)_x000D_
22 / 07_2 : 41 (41)_x000D_
22 / 08_2 : 47 (47)_x000D_
22 / 09_2 : 65 (65)_x000D_
22 / 10_2 : 347 (347)_x000D_
22 / 11_2 : 71 (71)_x000D_
22 / 12_2 : 30 (30)_x000D_
23 / 01_2 : 112 (112)_x000D_
23 / 02_2 : 90 (90)_x000D_
23 / 03_2 : 133 (133)_x000D_
23 / 04_2 : 71 (71)_x000D_
23 / 05_2 : 72 (72)_x000D_
23 / 06_2 : 65 (65)_x000D_
23 / 07_2 : 42 (42)_x000D_
23 / 08_2 : 53 (53)_x000D_
_x000D_
  TOTAL   : ( 1.778 )</t>
        </r>
      </text>
    </comment>
    <comment ref="AH455" authorId="0" shapeId="0" xr:uid="{B8B49D8E-DA56-48D9-9FEC-FECC90804EC7}">
      <text>
        <r>
          <rPr>
            <sz val="10"/>
            <color indexed="81"/>
            <rFont val="Lucida Console"/>
            <family val="3"/>
          </rPr>
          <t>Última movimentação no estoque em 08/2023 quantidade 53.</t>
        </r>
      </text>
    </comment>
    <comment ref="X456" authorId="0" shapeId="0" xr:uid="{1D7F898B-4691-4FEC-B8E0-2EB378419003}">
      <text>
        <r>
          <rPr>
            <sz val="10"/>
            <color indexed="81"/>
            <rFont val="Lucida Console"/>
            <family val="3"/>
          </rPr>
          <t>20.09.2017</t>
        </r>
      </text>
    </comment>
    <comment ref="AE456" authorId="0" shapeId="0" xr:uid="{EE024502-04DD-49CC-BD55-5C7118C8F84C}">
      <text>
        <r>
          <rPr>
            <sz val="10"/>
            <color indexed="81"/>
            <rFont val="Courier New"/>
            <family val="3"/>
          </rPr>
          <t>_x000D_
    DESCRIÇÃO DO CÁLCULO_x000D_
Código    : 133.450_x000D_
Corte     : _x000D_
-----------------------------_x000D_
Pendente  : _x000D_
22 / 03_2 :  (corte = 78)_x000D_
22 / 04_2 :  (corte = 52)_x000D_
22 / 05_2 :  (corte = 43)_x000D_
22 / 06_2 :  (corte = 37)_x000D_
22 / 07_2 :  (corte = 33)_x000D_
22 / 08_2 :  (corte = 40)_x000D_
22 / 09_2 :  (corte = 41)_x000D_
22 / 10_2 :  (corte = 40)_x000D_
22 / 11_2 :  (corte = 55)_x000D_
22 / 12_2 :  (corte = 36)_x000D_
23 / 01_2 :  (corte = 90)_x000D_
23 / 02_2 :  (corte = 72)_x000D_
23 / 03_2 :  (corte = 98)_x000D_
23 / 04_2 :  (corte = 58)_x000D_
23 / 05_2 :  (corte = 58)_x000D_
23 / 06_2 :  (corte = 58)_x000D_
23 / 07_2 :  (corte = 35)_x000D_
23 / 08_2 :  (corte = 41)_x000D_
_x000D_
    TOTAL : (  )_x000D_
  DIVISOR : 18_x000D_
    MÉDIA : ,00_x000D_
-----------------------------_x000D_
   Valores Desconsiderados_x000D_
-----------------------------_x000D_
22 / 03_2 : 78 (78)_x000D_
22 / 04_2 : 52 (52)_x000D_
22 / 05_2 : 43 (43)_x000D_
22 / 06_2 : 37 (37)_x000D_
22 / 07_2 : 33 (33)_x000D_
22 / 08_2 : 40 (40)_x000D_
22 / 09_2 : 41 (41)_x000D_
22 / 10_2 : 40 (40)_x000D_
22 / 11_2 : 55 (55)_x000D_
22 / 12_2 : 36 (36)_x000D_
23 / 01_2 : 90 (90)_x000D_
23 / 02_2 : 72 (72)_x000D_
23 / 03_2 : 98 (98)_x000D_
23 / 04_2 : 58 (58)_x000D_
23 / 05_2 : 58 (58)_x000D_
23 / 06_2 : 58 (58)_x000D_
23 / 07_2 : 35 (35)_x000D_
23 / 08_2 : 41 (41)_x000D_
_x000D_
  TOTAL   : ( 965 )</t>
        </r>
      </text>
    </comment>
    <comment ref="AH456" authorId="0" shapeId="0" xr:uid="{49BB1B10-BCEB-4E96-8368-EEC9BD8042B1}">
      <text>
        <r>
          <rPr>
            <sz val="10"/>
            <color indexed="81"/>
            <rFont val="Lucida Console"/>
            <family val="3"/>
          </rPr>
          <t>Última movimentação no estoque em 08/2023 quantidade 41.</t>
        </r>
      </text>
    </comment>
    <comment ref="X457" authorId="0" shapeId="0" xr:uid="{03DA624A-F532-4276-8BAC-03366CCE146D}">
      <text>
        <r>
          <rPr>
            <sz val="10"/>
            <color indexed="81"/>
            <rFont val="Lucida Console"/>
            <family val="3"/>
          </rPr>
          <t>01.01.1901</t>
        </r>
      </text>
    </comment>
    <comment ref="AE457" authorId="0" shapeId="0" xr:uid="{0AF37EC1-1E6F-409E-A279-E295B0CDEE45}">
      <text>
        <r>
          <rPr>
            <sz val="10"/>
            <color indexed="81"/>
            <rFont val="Courier New"/>
            <family val="3"/>
          </rPr>
          <t>_x000D_
    DESCRIÇÃO DO CÁLCULO_x000D_
Código    : 12.018_x000D_
Corte     : _x000D_
-----------------------------_x000D_
Pendente  : _x000D_
22 / 03_2 :  (corte = 28)_x000D_
22 / 04_2 :  (corte = 12)_x000D_
22 / 05_2 :  (corte = 14)_x000D_
22 / 06_2 :  (corte = 10)_x000D_
22 / 07_2 :  (corte = 7)_x000D_
22 / 08_2 :  (corte = 9)_x000D_
22 / 09_2 :  (corte = 7)_x000D_
22 / 10_2 :  (corte = 5)_x000D_
22 / 11_2 :  (corte = 17)_x000D_
22 / 12_2 :  (corte = 7)_x000D_
23 / 01_2 :  (corte = 17)_x000D_
23 / 02_2 :  (corte = 15)_x000D_
23 / 03_2 :  (corte = 27)_x000D_
23 / 04_2 :  (corte = 14)_x000D_
23 / 05_2 :  (corte = 17)_x000D_
23 / 06_2 :  (corte = 23)_x000D_
23 / 07_2 :  (corte = 12)_x000D_
23 / 08_2 :  (corte = 18)_x000D_
_x000D_
    TOTAL : (  )_x000D_
  DIVISOR : 18_x000D_
    MÉDIA : ,00_x000D_
-----------------------------_x000D_
   Valores Desconsiderados_x000D_
-----------------------------_x000D_
22 / 03_2 : 28 (28)_x000D_
22 / 04_2 : 12 (12)_x000D_
22 / 05_2 : 14 (14)_x000D_
22 / 06_2 : 10 (10)_x000D_
22 / 07_2 : 7 (7)_x000D_
22 / 08_2 : 9 (9)_x000D_
22 / 09_2 : 7 (7)_x000D_
22 / 10_2 : 5 (5)_x000D_
22 / 11_2 : 17 (17)_x000D_
22 / 12_2 : 7 (7)_x000D_
23 / 01_2 : 17 (17)_x000D_
23 / 02_2 : 15 (15)_x000D_
23 / 03_2 : 27 (27)_x000D_
23 / 04_2 : 14 (14)_x000D_
23 / 05_2 : 17 (17)_x000D_
23 / 06_2 : 23 (23)_x000D_
23 / 07_2 : 12 (12)_x000D_
23 / 08_2 : 18 (18)_x000D_
_x000D_
  TOTAL   : ( 259 )</t>
        </r>
      </text>
    </comment>
    <comment ref="AH457" authorId="0" shapeId="0" xr:uid="{B97129E8-CA25-435A-81C0-F4996B7BFB60}">
      <text>
        <r>
          <rPr>
            <sz val="10"/>
            <color indexed="81"/>
            <rFont val="Lucida Console"/>
            <family val="3"/>
          </rPr>
          <t>Última movimentação no estoque em 08/2023 quantidade 18.</t>
        </r>
      </text>
    </comment>
    <comment ref="X458" authorId="0" shapeId="0" xr:uid="{718D8E33-C7AF-4DA5-9585-49BB65A61E44}">
      <text>
        <r>
          <rPr>
            <sz val="10"/>
            <color indexed="81"/>
            <rFont val="Lucida Console"/>
            <family val="3"/>
          </rPr>
          <t>01.01.1901</t>
        </r>
      </text>
    </comment>
    <comment ref="AE458" authorId="0" shapeId="0" xr:uid="{1BA8D287-0E0D-437C-8AA2-501F517BAF2A}">
      <text>
        <r>
          <rPr>
            <sz val="10"/>
            <color indexed="81"/>
            <rFont val="Courier New"/>
            <family val="3"/>
          </rPr>
          <t>_x000D_
    DESCRIÇÃO DO CÁLCULO_x000D_
Código    : 60.973_x000D_
Corte     : _x000D_
-----------------------------_x000D_
Pendente  : 5_x000D_
22 / 03_2 : _x000D_
22 / 04_2 : _x000D_
22 / 05_2 :  (corte = 5)_x000D_
22 / 06_2 :  (corte = 22)_x000D_
22 / 07_2 :  (corte = 5)_x000D_
22 / 08_2 :  (corte = 10)_x000D_
22 / 09_2 :  (corte = 10)_x000D_
22 / 10_2 :  (corte = 6)_x000D_
22 / 11_2 : _x000D_
22 / 12_2 :  (corte = 10)_x000D_
23 / 01_2 :  (corte = 20)_x000D_
23 / 02_2 :  (corte = 27)_x000D_
23 / 03_2 : _x000D_
23 / 04_2 : _x000D_
23 / 05_2 : _x000D_
23 / 06_2 : _x000D_
23 / 07_2 : _x000D_
23 / 08_2 : _x000D_
_x000D_
    TOTAL : ( 5 )_x000D_
  DIVISOR : 18_x000D_
    MÉDIA : ,28_x000D_
-----------------------------_x000D_
   Valores Desconsiderados_x000D_
-----------------------------_x000D_
22 / 05_2 : 5 (5)_x000D_
22 / 06_2 : 22 (22)_x000D_
22 / 07_2 : 5 (5)_x000D_
22 / 08_2 : 10 (10)_x000D_
22 / 09_2 : 10 (10)_x000D_
22 / 10_2 : 6 (6)_x000D_
22 / 12_2 : 10 (10)_x000D_
23 / 01_2 : 20 (20)_x000D_
23 / 02_2 : 27 (27)_x000D_
_x000D_
  TOTAL   : ( 115 )</t>
        </r>
      </text>
    </comment>
    <comment ref="AH458" authorId="0" shapeId="0" xr:uid="{491A3F8F-A953-41C8-A578-515BAAECCADE}">
      <text>
        <r>
          <rPr>
            <sz val="10"/>
            <color indexed="81"/>
            <rFont val="Lucida Console"/>
            <family val="3"/>
          </rPr>
          <t>Última movimentação no estoque em 02/2023 quantidade 27.</t>
        </r>
      </text>
    </comment>
    <comment ref="X459" authorId="0" shapeId="0" xr:uid="{726DD57E-9172-4B92-8DA1-239C45BE098E}">
      <text>
        <r>
          <rPr>
            <sz val="10"/>
            <color indexed="81"/>
            <rFont val="Lucida Console"/>
            <family val="3"/>
          </rPr>
          <t>01.01.1901</t>
        </r>
      </text>
    </comment>
    <comment ref="AE459" authorId="0" shapeId="0" xr:uid="{F8AC21FC-EB21-41B6-9004-4C9CBFBAE902}">
      <text>
        <r>
          <rPr>
            <sz val="10"/>
            <color indexed="81"/>
            <rFont val="Courier New"/>
            <family val="3"/>
          </rPr>
          <t>_x000D_
    DESCRIÇÃO DO CÁLCULO_x000D_
Código    : 24.551_x000D_
Corte     : _x000D_
-----------------------------_x000D_
Pendente  : 22_x000D_
22 / 03_2 : _x000D_
22 / 04_2 : _x000D_
22 / 05_2 :  (corte = 5)_x000D_
22 / 06_2 :  (corte = 13)_x000D_
22 / 07_2 :  (corte = 5)_x000D_
22 / 08_2 :  (corte = 10)_x000D_
22 / 09_2 : _x000D_
22 / 10_2 :  (corte = 6)_x000D_
22 / 11_2 : _x000D_
22 / 12_2 :  (corte = 10)_x000D_
23 / 01_2 :  (corte = 18)_x000D_
23 / 02_2 : _x000D_
23 / 03_2 : _x000D_
23 / 04_2 : _x000D_
23 / 05_2 : _x000D_
23 / 06_2 : _x000D_
23 / 07_2 : _x000D_
23 / 08_2 : _x000D_
_x000D_
    TOTAL : ( 22 )_x000D_
  DIVISOR : 18_x000D_
    MÉDIA : 1,22_x000D_
-----------------------------_x000D_
   Valores Desconsiderados_x000D_
-----------------------------_x000D_
22 / 05_2 : 5 (5)_x000D_
22 / 06_2 : 13 (13)_x000D_
22 / 07_2 : 5 (5)_x000D_
22 / 08_2 : 10 (10)_x000D_
22 / 10_2 : 6 (6)_x000D_
22 / 12_2 : 10 (10)_x000D_
23 / 01_2 : 18 (18)_x000D_
_x000D_
  TOTAL   : ( 67 )</t>
        </r>
      </text>
    </comment>
    <comment ref="AH459" authorId="0" shapeId="0" xr:uid="{144B5888-CF00-4BE2-A8F4-76A6A1CB2FE8}">
      <text>
        <r>
          <rPr>
            <sz val="10"/>
            <color indexed="81"/>
            <rFont val="Lucida Console"/>
            <family val="3"/>
          </rPr>
          <t>Última movimentação no estoque em 01/2023 quantidade 18.</t>
        </r>
      </text>
    </comment>
    <comment ref="X460" authorId="0" shapeId="0" xr:uid="{0862BF68-4263-4924-BED5-D43CAA0CAE1B}">
      <text>
        <r>
          <rPr>
            <sz val="10"/>
            <color indexed="81"/>
            <rFont val="Lucida Console"/>
            <family val="3"/>
          </rPr>
          <t>01.01.1901</t>
        </r>
      </text>
    </comment>
    <comment ref="AE460" authorId="0" shapeId="0" xr:uid="{3CF67584-B63D-4CFB-88F1-568989E8D3FA}">
      <text>
        <r>
          <rPr>
            <sz val="10"/>
            <color indexed="81"/>
            <rFont val="Courier New"/>
            <family val="3"/>
          </rPr>
          <t>_x000D_
    DESCRIÇÃO DO CÁLCULO_x000D_
Código    : 13.218_x000D_
Corte     : _x000D_
-----------------------------_x000D_
Pendente  : _x000D_
22 / 03_2 : _x000D_
22 / 04_2 :  (corte = 20)_x000D_
22 / 05_2 : _x000D_
22 / 06_2 : _x000D_
22 / 07_2 : _x000D_
22 / 08_2 : _x000D_
22 / 09_2 : _x000D_
22 / 10_2 : _x000D_
22 / 11_2 : _x000D_
22 / 12_2 : _x000D_
23 / 01_2 : _x000D_
23 / 02_2 : _x000D_
23 / 03_2 : _x000D_
23 / 04_2 :  (corte = 1)_x000D_
23 / 05_2 : _x000D_
23 / 06_2 : _x000D_
23 / 07_2 : _x000D_
23 / 08_2 : _x000D_
_x000D_
    TOTAL : (  )_x000D_
  DIVISOR : 18_x000D_
    MÉDIA : ,00_x000D_
-----------------------------_x000D_
   Valores Desconsiderados_x000D_
-----------------------------_x000D_
22 / 04_2 : 20 (20)_x000D_
23 / 04_2 : 1 (1)_x000D_
_x000D_
  TOTAL   : ( 21 )</t>
        </r>
      </text>
    </comment>
    <comment ref="AH460" authorId="0" shapeId="0" xr:uid="{05F27302-9629-44EE-8571-1626715CE9D6}">
      <text>
        <r>
          <rPr>
            <sz val="10"/>
            <color indexed="81"/>
            <rFont val="Lucida Console"/>
            <family val="3"/>
          </rPr>
          <t>Última movimentação no estoque em 04/2023 quantidade 1.</t>
        </r>
      </text>
    </comment>
    <comment ref="X461" authorId="0" shapeId="0" xr:uid="{8E3EBCC7-64D9-478A-AA16-0CB1C8C1A72D}">
      <text>
        <r>
          <rPr>
            <sz val="10"/>
            <color indexed="81"/>
            <rFont val="Lucida Console"/>
            <family val="3"/>
          </rPr>
          <t>01.01.1901</t>
        </r>
      </text>
    </comment>
    <comment ref="AE461" authorId="0" shapeId="0" xr:uid="{9F43A9C4-A651-46FC-AC49-DD1A3E620067}">
      <text>
        <r>
          <rPr>
            <sz val="10"/>
            <color indexed="81"/>
            <rFont val="Courier New"/>
            <family val="3"/>
          </rPr>
          <t>_x000D_
    DESCRIÇÃO DO CÁLCULO_x000D_
Código    : 17.662_x000D_
Corte     : _x000D_
-----------------------------_x000D_
Pendente  : _x000D_
22 / 03_2 : _x000D_
22 / 04_2 : _x000D_
22 / 05_2 : _x000D_
22 / 06_2 : _x000D_
22 / 07_2 : _x000D_
22 / 08_2 : _x000D_
22 / 09_2 : _x000D_
22 / 10_2 : _x000D_
22 / 11_2 :  (corte = 10)_x000D_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11_2 : 10 (10)_x000D_
_x000D_
  TOTAL   : ( 10 )</t>
        </r>
      </text>
    </comment>
    <comment ref="AH461" authorId="0" shapeId="0" xr:uid="{D0876A3C-F89D-46F1-9182-E72C295B8C54}">
      <text>
        <r>
          <rPr>
            <sz val="10"/>
            <color indexed="81"/>
            <rFont val="Lucida Console"/>
            <family val="3"/>
          </rPr>
          <t>Última movimentação no estoque em 11/2022 quantidade 10.</t>
        </r>
      </text>
    </comment>
    <comment ref="X462" authorId="0" shapeId="0" xr:uid="{E759D196-06DA-41D7-AC2C-684024FC016E}">
      <text>
        <r>
          <rPr>
            <sz val="10"/>
            <color indexed="81"/>
            <rFont val="Lucida Console"/>
            <family val="3"/>
          </rPr>
          <t>01.01.1901</t>
        </r>
      </text>
    </comment>
    <comment ref="AE462" authorId="0" shapeId="0" xr:uid="{59A89251-9E7E-4B53-9D9D-E7FE47979D08}">
      <text>
        <r>
          <rPr>
            <sz val="10"/>
            <color indexed="81"/>
            <rFont val="Courier New"/>
            <family val="3"/>
          </rPr>
          <t>_x000D_
    DESCRIÇÃO DO CÁLCULO_x000D_
Código    : 13.066_x000D_
Corte     : _x000D_
-----------------------------_x000D_
Pendente  : _x000D_
22 / 03_2 :  (corte = 10)_x000D_
22 / 04_2 : _x000D_
22 / 05_2 :  (corte = 5)_x000D_
22 / 06_2 :  (corte = 10)_x000D_
22 / 07_2 : _x000D_
22 / 08_2 : _x000D_
22 / 09_2 : _x000D_
22 / 10_2 : _x000D_
22 / 11_2 : _x000D_
22 / 12_2 : _x000D_
23 / 01_2 : _x000D_
23 / 02_2 : _x000D_
23 / 03_2 : _x000D_
23 / 04_2 : _x000D_
23 / 05_2 :  (corte = 10)_x000D_
23 / 06_2 : _x000D_
23 / 07_2 : _x000D_
23 / 08_2 : _x000D_
_x000D_
    TOTAL : (  )_x000D_
  DIVISOR : 18_x000D_
    MÉDIA : ,00_x000D_
-----------------------------_x000D_
   Valores Desconsiderados_x000D_
-----------------------------_x000D_
22 / 03_2 : 10 (10)_x000D_
22 / 05_2 : 5 (5)_x000D_
22 / 06_2 : 10 (10)_x000D_
23 / 05_2 : 10 (10)_x000D_
_x000D_
  TOTAL   : ( 35 )</t>
        </r>
      </text>
    </comment>
    <comment ref="AH462" authorId="0" shapeId="0" xr:uid="{8BD06830-B0A9-4D5F-84EF-C60E0C3E5E48}">
      <text>
        <r>
          <rPr>
            <sz val="10"/>
            <color indexed="81"/>
            <rFont val="Lucida Console"/>
            <family val="3"/>
          </rPr>
          <t>Última movimentação no estoque em 05/2023 quantidade 10.</t>
        </r>
      </text>
    </comment>
    <comment ref="X463" authorId="0" shapeId="0" xr:uid="{6321B3AD-F2EA-4E99-9632-B81672EE8B67}">
      <text>
        <r>
          <rPr>
            <sz val="10"/>
            <color indexed="81"/>
            <rFont val="Lucida Console"/>
            <family val="3"/>
          </rPr>
          <t>01.01.1901</t>
        </r>
      </text>
    </comment>
    <comment ref="AE463" authorId="0" shapeId="0" xr:uid="{5CA10833-4ED9-4E67-9C3A-E63352FFCEAC}">
      <text>
        <r>
          <rPr>
            <sz val="10"/>
            <color indexed="81"/>
            <rFont val="Courier New"/>
            <family val="3"/>
          </rPr>
          <t>_x000D_
    DESCRIÇÃO DO CÁLCULO_x000D_
Código    : 13.087_x000D_
Corte     : _x000D_
-----------------------------_x000D_
Pendente  : _x000D_
22 / 03_2 : _x000D_
22 / 04_2 :  (corte = 20)_x000D_
22 / 05_2 : _x000D_
22 / 06_2 : _x000D_
22 / 07_2 : _x000D_
22 / 08_2 : _x000D_
22 / 09_2 : _x000D_
22 / 10_2 :  (corte = 10)_x000D_
22 / 11_2 :  (corte = 10)_x000D_
22 / 12_2 : _x000D_
23 / 01_2 : _x000D_
23 / 02_2 :  (corte = 20)_x000D_
23 / 03_2 : _x000D_
23 / 04_2 : _x000D_
23 / 05_2 :  (corte = 15)_x000D_
23 / 06_2 : _x000D_
23 / 07_2 : _x000D_
23 / 08_2 : _x000D_
_x000D_
    TOTAL : (  )_x000D_
  DIVISOR : 18_x000D_
    MÉDIA : ,00_x000D_
-----------------------------_x000D_
   Valores Desconsiderados_x000D_
-----------------------------_x000D_
22 / 04_2 : 20 (20)_x000D_
22 / 10_2 : 10 (10)_x000D_
22 / 11_2 : 10 (10)_x000D_
23 / 02_2 : 20 (20)_x000D_
23 / 05_2 : 15 (15)_x000D_
_x000D_
  TOTAL   : ( 75 )</t>
        </r>
      </text>
    </comment>
    <comment ref="AH463" authorId="0" shapeId="0" xr:uid="{B36AB7AD-DD5A-43C8-9F3C-B70310AD7FFD}">
      <text>
        <r>
          <rPr>
            <sz val="10"/>
            <color indexed="81"/>
            <rFont val="Lucida Console"/>
            <family val="3"/>
          </rPr>
          <t>Última movimentação no estoque em 05/2023 quantidade 15.</t>
        </r>
      </text>
    </comment>
    <comment ref="X464" authorId="0" shapeId="0" xr:uid="{23315BB1-0EBF-444E-A3EB-EE167EFF3791}">
      <text>
        <r>
          <rPr>
            <sz val="10"/>
            <color indexed="81"/>
            <rFont val="Lucida Console"/>
            <family val="3"/>
          </rPr>
          <t>01.01.1901</t>
        </r>
      </text>
    </comment>
    <comment ref="AE464" authorId="0" shapeId="0" xr:uid="{F12A22D1-7C53-46E8-AFCF-97C1660E7CF7}">
      <text>
        <r>
          <rPr>
            <sz val="10"/>
            <color indexed="81"/>
            <rFont val="Courier New"/>
            <family val="3"/>
          </rPr>
          <t>_x000D_
    DESCRIÇÃO DO CÁLCULO_x000D_
Código    : 13.088_x000D_
Corte     : _x000D_
-----------------------------_x000D_
Pendente  : 3_x000D_
22 / 03_2 : _x000D_
22 / 04_2 :  (corte = 2)_x000D_
22 / 05_2 :  (corte = 97)_x000D_
22 / 06_2 : _x000D_
22 / 07_2 : _x000D_
22 / 08_2 : _x000D_
22 / 09_2 : _x000D_
22 / 10_2 : _x000D_
22 / 11_2 : _x000D_
22 / 12_2 : _x000D_
23 / 01_2 : _x000D_
23 / 02_2 :  (corte = 15)_x000D_
23 / 03_2 : _x000D_
23 / 04_2 : _x000D_
23 / 05_2 :  (corte = 29)_x000D_
23 / 06_2 : _x000D_
23 / 07_2 : _x000D_
23 / 08_2 : _x000D_
_x000D_
    TOTAL : ( 3 )_x000D_
  DIVISOR : 18_x000D_
    MÉDIA : ,17_x000D_
-----------------------------_x000D_
   Valores Desconsiderados_x000D_
-----------------------------_x000D_
22 / 04_2 : 2 (2)_x000D_
22 / 05_2 : 97 (97)_x000D_
23 / 02_2 : 15 (15)_x000D_
23 / 05_2 : 29 (29)_x000D_
_x000D_
  TOTAL   : ( 143 )</t>
        </r>
      </text>
    </comment>
    <comment ref="AH464" authorId="0" shapeId="0" xr:uid="{B22F47A7-8683-4645-AFD9-2F8397258DFE}">
      <text>
        <r>
          <rPr>
            <sz val="10"/>
            <color indexed="81"/>
            <rFont val="Lucida Console"/>
            <family val="3"/>
          </rPr>
          <t>Última movimentação no estoque em 05/2023 quantidade 29.</t>
        </r>
      </text>
    </comment>
    <comment ref="X465" authorId="0" shapeId="0" xr:uid="{138A5157-FEB8-4F3E-AE5A-4294AF103AFF}">
      <text>
        <r>
          <rPr>
            <sz val="10"/>
            <color indexed="81"/>
            <rFont val="Lucida Console"/>
            <family val="3"/>
          </rPr>
          <t>01.01.1901</t>
        </r>
      </text>
    </comment>
    <comment ref="AE465" authorId="0" shapeId="0" xr:uid="{87A7D635-D393-4053-A419-40468AE47C47}">
      <text>
        <r>
          <rPr>
            <sz val="10"/>
            <color indexed="81"/>
            <rFont val="Courier New"/>
            <family val="3"/>
          </rPr>
          <t>_x000D_
    DESCRIÇÃO DO CÁLCULO_x000D_
Código    : 35.555_x000D_
Corte     : _x000D_
-----------------------------_x000D_
Pendente  : _x000D_
22 / 03_2 : _x000D_
22 / 04_2 :  (corte = 15)_x000D_
22 / 05_2 : _x000D_
22 / 06_2 : _x000D_
22 / 07_2 : _x000D_
22 / 08_2 : _x000D_
22 / 09_2 : _x000D_
22 / 10_2 : _x000D_
22 / 11_2 : _x000D_
22 / 12_2 : _x000D_
23 / 01_2 : _x000D_
23 / 02_2 : _x000D_
23 / 03_2 :  (corte = 20)_x000D_
23 / 04_2 :  (corte = 55)_x000D_
23 / 05_2 : _x000D_
23 / 06_2 : _x000D_
23 / 07_2 : _x000D_
23 / 08_2 : _x000D_
_x000D_
    TOTAL : (  )_x000D_
  DIVISOR : 18_x000D_
    MÉDIA : ,00_x000D_
-----------------------------_x000D_
   Valores Desconsiderados_x000D_
-----------------------------_x000D_
22 / 04_2 : 15 (15)_x000D_
23 / 03_2 : 20 (20)_x000D_
23 / 04_2 : 55 (55)_x000D_
_x000D_
  TOTAL   : ( 90 )</t>
        </r>
      </text>
    </comment>
    <comment ref="AH465" authorId="0" shapeId="0" xr:uid="{BED22104-AC81-4600-A71D-C28E534093F5}">
      <text>
        <r>
          <rPr>
            <sz val="10"/>
            <color indexed="81"/>
            <rFont val="Lucida Console"/>
            <family val="3"/>
          </rPr>
          <t>Última movimentação no estoque em 04/2023 quantidade 55.</t>
        </r>
      </text>
    </comment>
    <comment ref="X466" authorId="0" shapeId="0" xr:uid="{26FB7871-2E55-42D5-9933-64E0B39E88D4}">
      <text>
        <r>
          <rPr>
            <sz val="10"/>
            <color indexed="81"/>
            <rFont val="Lucida Console"/>
            <family val="3"/>
          </rPr>
          <t>01.01.1901</t>
        </r>
      </text>
    </comment>
    <comment ref="AE466" authorId="0" shapeId="0" xr:uid="{C281AD6B-8A5E-4A41-BA2C-9BD8C2EDBB38}">
      <text>
        <r>
          <rPr>
            <sz val="10"/>
            <color indexed="81"/>
            <rFont val="Courier New"/>
            <family val="3"/>
          </rPr>
          <t>_x000D_
    DESCRIÇÃO DO CÁLCULO_x000D_
Código    : 35.554_x000D_
Corte     : _x000D_
-----------------------------_x000D_
Pendente  : 35_x000D_
22 / 03_2 : _x000D_
22 / 04_2 :  (corte = 10)_x000D_
22 / 05_2 : _x000D_
22 / 06_2 : _x000D_
22 / 07_2 : _x000D_
22 / 08_2 :  (corte = 10)_x000D_
22 / 09_2 : _x000D_
22 / 10_2 : _x000D_
22 / 11_2 : _x000D_
22 / 12_2 : _x000D_
23 / 01_2 : _x000D_
23 / 02_2 :  (corte = 11)_x000D_
23 / 03_2 :  (corte = 22)_x000D_
23 / 04_2 :  (corte = 5)_x000D_
23 / 05_2 : _x000D_
23 / 06_2 : _x000D_
23 / 07_2 : _x000D_
23 / 08_2 : _x000D_
_x000D_
    TOTAL : ( 35 )_x000D_
  DIVISOR : 18_x000D_
    MÉDIA : 1,94_x000D_
-----------------------------_x000D_
   Valores Desconsiderados_x000D_
-----------------------------_x000D_
22 / 04_2 : 10 (10)_x000D_
22 / 08_2 : 10 (10)_x000D_
23 / 02_2 : 11 (11)_x000D_
23 / 03_2 : 22 (22)_x000D_
23 / 04_2 : 5 (5)_x000D_
_x000D_
  TOTAL   : ( 58 )</t>
        </r>
      </text>
    </comment>
    <comment ref="AH466" authorId="0" shapeId="0" xr:uid="{A746E2D8-5C6D-48B3-B7FC-FB8D396A3743}">
      <text>
        <r>
          <rPr>
            <sz val="10"/>
            <color indexed="81"/>
            <rFont val="Lucida Console"/>
            <family val="3"/>
          </rPr>
          <t>Última movimentação no estoque em 04/2023 quantidade 5.</t>
        </r>
      </text>
    </comment>
    <comment ref="X467" authorId="0" shapeId="0" xr:uid="{887F51C0-BF7D-4FC3-AE1E-FF4F3633CDD8}">
      <text>
        <r>
          <rPr>
            <sz val="10"/>
            <color indexed="81"/>
            <rFont val="Lucida Console"/>
            <family val="3"/>
          </rPr>
          <t>01.01.1901</t>
        </r>
      </text>
    </comment>
    <comment ref="AE467" authorId="0" shapeId="0" xr:uid="{488BBBD8-9149-421A-843C-9A2069C803C7}">
      <text>
        <r>
          <rPr>
            <sz val="10"/>
            <color indexed="81"/>
            <rFont val="Courier New"/>
            <family val="3"/>
          </rPr>
          <t>_x000D_
    DESCRIÇÃO DO CÁLCULO_x000D_
Código    : 35.550_x000D_
Corte     : _x000D_
-----------------------------_x000D_
Pendente  : _x000D_
22 / 03_2 : _x000D_
22 / 04_2 :  (corte = 10)_x000D_
22 / 05_2 : _x000D_
22 / 06_2 :  (corte = 1)_x000D_
22 / 07_2 : _x000D_
22 / 08_2 : _x000D_
22 / 09_2 : _x000D_
22 / 10_2 : _x000D_
22 / 11_2 : _x000D_
22 / 12_2 : _x000D_
23 / 01_2 : _x000D_
23 / 02_2 :  (corte = 10)_x000D_
23 / 03_2 :  (corte = 1)_x000D_
23 / 04_2 :  (corte = 65)_x000D_
23 / 05_2 : _x000D_
23 / 06_2 : _x000D_
23 / 07_2 : _x000D_
23 / 08_2 : _x000D_
_x000D_
    TOTAL : (  )_x000D_
  DIVISOR : 18_x000D_
    MÉDIA : ,00_x000D_
-----------------------------_x000D_
   Valores Desconsiderados_x000D_
-----------------------------_x000D_
22 / 04_2 : 10 (10)_x000D_
22 / 06_2 : 1 (1)_x000D_
23 / 02_2 : 10 (10)_x000D_
23 / 03_2 : 1 (1)_x000D_
23 / 04_2 : 65 (65)_x000D_
_x000D_
  TOTAL   : ( 87 )</t>
        </r>
      </text>
    </comment>
    <comment ref="AH467" authorId="0" shapeId="0" xr:uid="{A7C70933-2D57-43C3-ADDE-0559E09805A7}">
      <text>
        <r>
          <rPr>
            <sz val="10"/>
            <color indexed="81"/>
            <rFont val="Lucida Console"/>
            <family val="3"/>
          </rPr>
          <t>Última movimentação no estoque em 04/2023 quantidade 65.</t>
        </r>
      </text>
    </comment>
    <comment ref="X468" authorId="0" shapeId="0" xr:uid="{08332CE8-9B8C-49C7-900B-64D1A87A1E1F}">
      <text>
        <r>
          <rPr>
            <sz val="10"/>
            <color indexed="81"/>
            <rFont val="Lucida Console"/>
            <family val="3"/>
          </rPr>
          <t>01.01.1901</t>
        </r>
      </text>
    </comment>
    <comment ref="AE468" authorId="0" shapeId="0" xr:uid="{6725EBE4-7722-4553-8962-5331ACBF7DF3}">
      <text>
        <r>
          <rPr>
            <sz val="10"/>
            <color indexed="81"/>
            <rFont val="Courier New"/>
            <family val="3"/>
          </rPr>
          <t>_x000D_
    DESCRIÇÃO DO CÁLCULO_x000D_
Código    : 17.698_x000D_
Corte     : _x000D_
-----------------------------_x000D_
Pendente  : 72_x000D_
22 / 03_2 :  (corte = 10)_x000D_
22 / 04_2 :  (corte = 19)_x000D_
22 / 05_2 :  (corte = 110)_x000D_
22 / 06_2 :  (corte = 30)_x000D_
22 / 07_2 :  (corte = 14)_x000D_
22 / 08_2 :  (corte = 11)_x000D_
22 / 09_2 : _x000D_
22 / 10_2 : _x000D_
22 / 11_2 : _x000D_
22 / 12_2 : _x000D_
23 / 01_2 :  (corte = 60)_x000D_
23 / 02_2 :  (corte = 4)_x000D_
23 / 03_2 :  (corte = 78)_x000D_
23 / 04_2 :  (corte = 3)_x000D_
23 / 05_2 :  (corte = 76)_x000D_
23 / 06_2 :  (corte = 60)_x000D_
23 / 07_2 :  (corte = 23)_x000D_
23 / 08_2 : _x000D_
_x000D_
    TOTAL : ( 72 )_x000D_
  DIVISOR : 18_x000D_
    MÉDIA : 4,00_x000D_
-----------------------------_x000D_
   Valores Desconsiderados_x000D_
-----------------------------_x000D_
22 / 03_2 : 10 (10)_x000D_
22 / 04_2 : 19 (19)_x000D_
22 / 05_2 : 110 (110)_x000D_
22 / 06_2 : 30 (30)_x000D_
22 / 07_2 : 14 (14)_x000D_
22 / 08_2 : 11 (11)_x000D_
23 / 01_2 : 60 (60)_x000D_
23 / 02_2 : 4 (4)_x000D_
23 / 03_2 : 78 (78)_x000D_
23 / 04_2 : 3 (3)_x000D_
23 / 05_2 : 76 (76)_x000D_
23 / 06_2 : 60 (60)_x000D_
23 / 07_2 : 23 (23)_x000D_
_x000D_
  TOTAL   : ( 498 )</t>
        </r>
      </text>
    </comment>
    <comment ref="AH468" authorId="0" shapeId="0" xr:uid="{033F95BD-4509-483F-999F-58D391618EAA}">
      <text>
        <r>
          <rPr>
            <sz val="10"/>
            <color indexed="81"/>
            <rFont val="Lucida Console"/>
            <family val="3"/>
          </rPr>
          <t>Última movimentação no estoque em 07/2023 quantidade 23.</t>
        </r>
      </text>
    </comment>
    <comment ref="X469" authorId="0" shapeId="0" xr:uid="{7E3F5A9D-C865-40AE-A84B-5322B2DBEDC2}">
      <text>
        <r>
          <rPr>
            <sz val="10"/>
            <color indexed="81"/>
            <rFont val="Lucida Console"/>
            <family val="3"/>
          </rPr>
          <t>01.01.1901</t>
        </r>
      </text>
    </comment>
    <comment ref="AE469" authorId="0" shapeId="0" xr:uid="{F844F572-2100-4DCE-AB39-E5293FBD61D1}">
      <text>
        <r>
          <rPr>
            <sz val="10"/>
            <color indexed="81"/>
            <rFont val="Courier New"/>
            <family val="3"/>
          </rPr>
          <t>_x000D_
    DESCRIÇÃO DO CÁLCULO_x000D_
Código    : 17.696_x000D_
Corte     : _x000D_
-----------------------------_x000D_
Pendente  : 27_x000D_
22 / 03_2 :  (corte = 10)_x000D_
22 / 04_2 :  (corte = 6)_x000D_
22 / 05_2 :  (corte = 5)_x000D_
22 / 06_2 : _x000D_
22 / 07_2 :  (corte = 5)_x000D_
22 / 08_2 :  (corte = 5)_x000D_
22 / 09_2 :  (corte = 55)_x000D_
22 / 10_2 :  (corte = 29)_x000D_
22 / 11_2 : _x000D_
22 / 12_2 : _x000D_
23 / 01_2 : _x000D_
23 / 02_2 : _x000D_
23 / 03_2 : _x000D_
23 / 04_2 : _x000D_
23 / 05_2 : _x000D_
23 / 06_2 : _x000D_
23 / 07_2 : _x000D_
23 / 08_2 : _x000D_
_x000D_
    TOTAL : ( 27 )_x000D_
  DIVISOR : 18_x000D_
    MÉDIA : 1,50_x000D_
-----------------------------_x000D_
   Valores Desconsiderados_x000D_
-----------------------------_x000D_
22 / 03_2 : 10 (10)_x000D_
22 / 04_2 : 6 (6)_x000D_
22 / 05_2 : 5 (5)_x000D_
22 / 07_2 : 5 (5)_x000D_
22 / 08_2 : 5 (5)_x000D_
22 / 09_2 : 55 (55)_x000D_
22 / 10_2 : 29 (29)_x000D_
_x000D_
  TOTAL   : ( 115 )</t>
        </r>
      </text>
    </comment>
    <comment ref="AH469" authorId="0" shapeId="0" xr:uid="{917D1087-7ACA-4666-B5A0-D064F83ECAE2}">
      <text>
        <r>
          <rPr>
            <sz val="10"/>
            <color indexed="81"/>
            <rFont val="Lucida Console"/>
            <family val="3"/>
          </rPr>
          <t>Última movimentação no estoque em 10/2022 quantidade 29.</t>
        </r>
      </text>
    </comment>
    <comment ref="X470" authorId="0" shapeId="0" xr:uid="{A35A1F6B-8B20-4481-A82A-55873F30AC45}">
      <text>
        <r>
          <rPr>
            <sz val="10"/>
            <color indexed="81"/>
            <rFont val="Lucida Console"/>
            <family val="3"/>
          </rPr>
          <t>01.01.1901</t>
        </r>
      </text>
    </comment>
    <comment ref="AE470" authorId="0" shapeId="0" xr:uid="{00D448E7-044E-4A2C-9D20-56CE0EE3B318}">
      <text>
        <r>
          <rPr>
            <sz val="10"/>
            <color indexed="81"/>
            <rFont val="Courier New"/>
            <family val="3"/>
          </rPr>
          <t>_x000D_
    DESCRIÇÃO DO CÁLCULO_x000D_
Código    : 13.101_x000D_
Corte     : _x000D_
-----------------------------_x000D_
Pendente  : _x000D_
22 / 03_2 : _x000D_
22 / 04_2 : _x000D_
22 / 05_2 : _x000D_
22 / 06_2 : _x000D_
22 / 07_2 : _x000D_
22 / 08_2 : _x000D_
22 / 09_2 : _x000D_
22 / 10_2 : _x000D_
22 / 11_2 :  (corte = 30)_x000D_
22 / 12_2 :  (corte = 20)_x000D_
23 / 01_2 :  (corte = 11)_x000D_
23 / 02_2 :  (corte = 5)_x000D_
23 / 03_2 :  (corte = 20)_x000D_
23 / 04_2 :  (corte = 10)_x000D_
23 / 05_2 :  (corte = 1)_x000D_
23 / 06_2 : _x000D_
23 / 07_2 : _x000D_
23 / 08_2 : _x000D_
_x000D_
    TOTAL : (  )_x000D_
  DIVISOR : 18_x000D_
    MÉDIA : ,00_x000D_
-----------------------------_x000D_
   Valores Desconsiderados_x000D_
-----------------------------_x000D_
22 / 11_2 : 30 (30)_x000D_
22 / 12_2 : 20 (20)_x000D_
23 / 01_2 : 11 (11)_x000D_
23 / 02_2 : 5 (5)_x000D_
23 / 03_2 : 20 (20)_x000D_
23 / 04_2 : 10 (10)_x000D_
23 / 05_2 : 1 (1)_x000D_
_x000D_
  TOTAL   : ( 97 )</t>
        </r>
      </text>
    </comment>
    <comment ref="AH470" authorId="0" shapeId="0" xr:uid="{F1DFD122-7E94-48D5-977B-558C63587575}">
      <text>
        <r>
          <rPr>
            <sz val="10"/>
            <color indexed="81"/>
            <rFont val="Lucida Console"/>
            <family val="3"/>
          </rPr>
          <t>Última movimentação no estoque em 05/2023 quantidade 1.</t>
        </r>
      </text>
    </comment>
    <comment ref="X471" authorId="0" shapeId="0" xr:uid="{A7780F26-674D-42E3-B818-0D9C1211AD65}">
      <text>
        <r>
          <rPr>
            <sz val="10"/>
            <color indexed="81"/>
            <rFont val="Lucida Console"/>
            <family val="3"/>
          </rPr>
          <t>01.01.1901</t>
        </r>
      </text>
    </comment>
    <comment ref="AE471" authorId="0" shapeId="0" xr:uid="{8B2E4318-0218-460D-8480-40FE8EC18AAB}">
      <text>
        <r>
          <rPr>
            <sz val="10"/>
            <color indexed="81"/>
            <rFont val="Courier New"/>
            <family val="3"/>
          </rPr>
          <t>_x000D_
    DESCRIÇÃO DO CÁLCULO_x000D_
Código    : 13.109_x000D_
Corte     : _x000D_
-----------------------------_x000D_
Pendente  : 29_x000D_
22 / 03_2 :  (corte = 25)_x000D_
22 / 04_2 :  (corte = 28)_x000D_
22 / 05_2 :  (corte = 15)_x000D_
22 / 06_2 :  (corte = 22)_x000D_
22 / 07_2 :  (corte = 50)_x000D_
22 / 08_2 :  (corte = 31)_x000D_
22 / 09_2 :  (corte = 94)_x000D_
22 / 10_2 :  (corte = 12)_x000D_
22 / 11_2 :  (corte = 102)_x000D_
22 / 12_2 :  (corte = 14)_x000D_
23 / 01_2 :  (corte = 24)_x000D_
23 / 02_2 : _x000D_
23 / 03_2 : _x000D_
23 / 04_2 : _x000D_
23 / 05_2 : _x000D_
23 / 06_2 : _x000D_
23 / 07_2 :  (corte = 12)_x000D_
23 / 08_2 : _x000D_
_x000D_
    TOTAL : ( 29 )_x000D_
  DIVISOR : 18_x000D_
    MÉDIA : 1,61_x000D_
-----------------------------_x000D_
   Valores Desconsiderados_x000D_
-----------------------------_x000D_
22 / 03_2 : 25 (25)_x000D_
22 / 04_2 : 28 (28)_x000D_
22 / 05_2 : 15 (15)_x000D_
22 / 06_2 : 22 (22)_x000D_
22 / 07_2 : 50 (50)_x000D_
22 / 08_2 : 31 (31)_x000D_
22 / 09_2 : 94 (94)_x000D_
22 / 10_2 : 12 (12)_x000D_
22 / 11_2 : 102 (102)_x000D_
22 / 12_2 : 14 (14)_x000D_
23 / 01_2 : 24 (24)_x000D_
23 / 07_2 : 12 (12)_x000D_
_x000D_
  TOTAL   : ( 429 )</t>
        </r>
      </text>
    </comment>
    <comment ref="AH471" authorId="0" shapeId="0" xr:uid="{378F21B2-8C9A-49E9-B85D-DF0A1FFF39AB}">
      <text>
        <r>
          <rPr>
            <sz val="10"/>
            <color indexed="81"/>
            <rFont val="Lucida Console"/>
            <family val="3"/>
          </rPr>
          <t>Última movimentação no estoque em 07/2023 quantidade 12.</t>
        </r>
      </text>
    </comment>
    <comment ref="X472" authorId="0" shapeId="0" xr:uid="{242FF9B0-FD42-4A3F-B8F8-76CB4360A352}">
      <text>
        <r>
          <rPr>
            <sz val="10"/>
            <color indexed="81"/>
            <rFont val="Lucida Console"/>
            <family val="3"/>
          </rPr>
          <t>07.11.2005</t>
        </r>
      </text>
    </comment>
    <comment ref="AE472" authorId="0" shapeId="0" xr:uid="{0ECC5C89-938F-484F-8046-F16CBD26AF5F}">
      <text>
        <r>
          <rPr>
            <sz val="10"/>
            <color indexed="81"/>
            <rFont val="Courier New"/>
            <family val="3"/>
          </rPr>
          <t>_x000D_
    DESCRIÇÃO DO CÁLCULO_x000D_
Código    : 88.838_x000D_
Corte     : _x000D_
-----------------------------_x000D_
Pendente  : _x000D_
22 / 03_2 :  (corte = 362)_x000D_
22 / 04_2 :  (corte = 270)_x000D_
22 / 05_2 :  (corte = 285)_x000D_
22 / 06_2 :  (corte = 251)_x000D_
22 / 07_2 :  (corte = 235)_x000D_
22 / 08_2 :  (corte = 453)_x000D_
22 / 09_2 :  (corte = 295)_x000D_
22 / 10_2 :  (corte = 448)_x000D_
22 / 11_2 :  (corte = 342)_x000D_
22 / 12_2 :  (corte = 273)_x000D_
23 / 01_2 :  (corte = 133)_x000D_
23 / 02_2 :  (corte = 175)_x000D_
23 / 03_2 :  (corte = 403)_x000D_
23 / 04_2 :  (corte = 197)_x000D_
23 / 05_2 :  (corte = 251)_x000D_
23 / 06_2 :  (corte = 229)_x000D_
23 / 07_2 :  (corte = 271)_x000D_
23 / 08_2 :  (corte = 257)_x000D_
_x000D_
    TOTAL : (  )_x000D_
  DIVISOR : 18_x000D_
    MÉDIA : ,00_x000D_
-----------------------------_x000D_
   Valores Desconsiderados_x000D_
-----------------------------_x000D_
22 / 03_2 : 362 (362)_x000D_
22 / 04_2 : 270 (270)_x000D_
22 / 05_2 : 285 (285)_x000D_
22 / 06_2 : 251 (251)_x000D_
22 / 07_2 : 235 (235)_x000D_
22 / 08_2 : 453 (453)_x000D_
22 / 09_2 : 295 (295)_x000D_
22 / 10_2 : 448 (448)_x000D_
22 / 11_2 : 342 (342)_x000D_
22 / 12_2 : 273 (273)_x000D_
23 / 01_2 : 133 (133)_x000D_
23 / 02_2 : 175 (175)_x000D_
23 / 03_2 : 403 (403)_x000D_
23 / 04_2 : 197 (197)_x000D_
23 / 05_2 : 251 (251)_x000D_
23 / 06_2 : 229 (229)_x000D_
23 / 07_2 : 271 (271)_x000D_
23 / 08_2 : 257 (257)_x000D_
_x000D_
  TOTAL   : ( 5.130 )</t>
        </r>
      </text>
    </comment>
    <comment ref="AH472" authorId="0" shapeId="0" xr:uid="{F33DD371-705F-4F58-92DE-1560755666BE}">
      <text>
        <r>
          <rPr>
            <sz val="10"/>
            <color indexed="81"/>
            <rFont val="Lucida Console"/>
            <family val="3"/>
          </rPr>
          <t>Última movimentação no estoque em 08/2023 quantidade 257.</t>
        </r>
      </text>
    </comment>
    <comment ref="X473" authorId="0" shapeId="0" xr:uid="{D6E999CC-A237-4364-B6A2-901045CF4E58}">
      <text>
        <r>
          <rPr>
            <sz val="10"/>
            <color indexed="81"/>
            <rFont val="Lucida Console"/>
            <family val="3"/>
          </rPr>
          <t>01.01.1901</t>
        </r>
      </text>
    </comment>
    <comment ref="AE473" authorId="0" shapeId="0" xr:uid="{43E5D3AA-B164-4319-9C71-E3347D9751CA}">
      <text>
        <r>
          <rPr>
            <sz val="10"/>
            <color indexed="81"/>
            <rFont val="Courier New"/>
            <family val="3"/>
          </rPr>
          <t>_x000D_
    DESCRIÇÃO DO CÁLCULO_x000D_
Código    : 71.697_x000D_
Corte     : _x000D_
-----------------------------_x000D_
Pendente  : 66_x000D_
22 / 03_2 :  (corte = 277)_x000D_
22 / 04_2 :  (corte = 238)_x000D_
22 / 05_2 :  (corte = 273)_x000D_
22 / 06_2 :  (corte = 224)_x000D_
22 / 07_2 :  (corte = 213)_x000D_
22 / 08_2 :  (corte = 254)_x000D_
22 / 09_2 :  (corte = 233)_x000D_
22 / 10_2 :  (corte = 276)_x000D_
22 / 11_2 :  (corte = 270)_x000D_
22 / 12_2 :  (corte = 250)_x000D_
23 / 01_2 :  (corte = 88)_x000D_
23 / 02_2 :  (corte = 144)_x000D_
23 / 03_2 :  (corte = 358)_x000D_
23 / 04_2 :  (corte = 177)_x000D_
23 / 05_2 :  (corte = 196)_x000D_
23 / 06_2 :  (corte = 199)_x000D_
23 / 07_2 :  (corte = 256)_x000D_
23 / 08_2 :  (corte = 143)_x000D_
_x000D_
    TOTAL : ( 66 )_x000D_
  DIVISOR : 18_x000D_
    MÉDIA : 3,67_x000D_
-----------------------------_x000D_
   Valores Desconsiderados_x000D_
-----------------------------_x000D_
22 / 03_2 : 277 (277)_x000D_
22 / 04_2 : 238 (238)_x000D_
22 / 05_2 : 273 (273)_x000D_
22 / 06_2 : 224 (224)_x000D_
22 / 07_2 : 213 (213)_x000D_
22 / 08_2 : 254 (254)_x000D_
22 / 09_2 : 233 (233)_x000D_
22 / 10_2 : 276 (276)_x000D_
22 / 11_2 : 270 (270)_x000D_
22 / 12_2 : 250 (250)_x000D_
23 / 01_2 : 88 (88)_x000D_
23 / 02_2 : 144 (144)_x000D_
23 / 03_2 : 358 (358)_x000D_
23 / 04_2 : 177 (177)_x000D_
23 / 05_2 : 196 (196)_x000D_
23 / 06_2 : 199 (199)_x000D_
23 / 07_2 : 256 (256)_x000D_
23 / 08_2 : 143 (143)_x000D_
_x000D_
  TOTAL   : ( 4.069 )</t>
        </r>
      </text>
    </comment>
    <comment ref="AH473" authorId="0" shapeId="0" xr:uid="{63097A86-4BC0-46DA-883C-FAC94B1EA081}">
      <text>
        <r>
          <rPr>
            <sz val="10"/>
            <color indexed="81"/>
            <rFont val="Lucida Console"/>
            <family val="3"/>
          </rPr>
          <t>Última movimentação no estoque em 08/2023 quantidade 143.</t>
        </r>
      </text>
    </comment>
    <comment ref="X474" authorId="0" shapeId="0" xr:uid="{FEF68AE5-139B-4FFE-9D92-7B0DE5CB80F5}">
      <text>
        <r>
          <rPr>
            <sz val="10"/>
            <color indexed="81"/>
            <rFont val="Lucida Console"/>
            <family val="3"/>
          </rPr>
          <t>01.01.1901</t>
        </r>
      </text>
    </comment>
    <comment ref="AE474" authorId="0" shapeId="0" xr:uid="{C18EE219-170A-4C8A-8768-76C9C614BD4A}">
      <text>
        <r>
          <rPr>
            <sz val="10"/>
            <color indexed="81"/>
            <rFont val="Courier New"/>
            <family val="3"/>
          </rPr>
          <t>_x000D_
    DESCRIÇÃO DO CÁLCULO_x000D_
Código    : 20.167_x000D_
Corte     : _x000D_
-----------------------------_x000D_
Pendente  : 2_x000D_
22 / 03_2 : _x000D_
22 / 04_2 : _x000D_
22 / 05_2 :  (corte = 1)_x000D_
22 / 06_2 :  (corte = 2)_x000D_
22 / 07_2 :  (corte = 4)_x000D_
22 / 08_2 :  (corte = 2)_x000D_
22 / 09_2 :  (corte = 2)_x000D_
22 / 10_2 : _x000D_
22 / 11_2 :  (corte = 2)_x000D_
22 / 12_2 : _x000D_
23 / 01_2 :  (corte = 5)_x000D_
23 / 02_2 :  (corte = 1)_x000D_
23 / 03_2 :  (corte = 3)_x000D_
23 / 04_2 : _x000D_
23 / 05_2 :  (corte = 2)_x000D_
23 / 06_2 : _x000D_
23 / 07_2 : _x000D_
23 / 08_2 : _x000D_
_x000D_
    TOTAL : ( 2 )_x000D_
  DIVISOR : 18_x000D_
    MÉDIA : ,11_x000D_
-----------------------------_x000D_
   Valores Desconsiderados_x000D_
-----------------------------_x000D_
22 / 05_2 : 1 (1)_x000D_
22 / 06_2 : 2 (2)_x000D_
22 / 07_2 : 4 (4)_x000D_
22 / 08_2 : 2 (2)_x000D_
22 / 09_2 : 2 (2)_x000D_
22 / 11_2 : 2 (2)_x000D_
23 / 01_2 : 5 (5)_x000D_
23 / 02_2 : 1 (1)_x000D_
23 / 03_2 : 3 (3)_x000D_
23 / 05_2 : 2 (2)_x000D_
_x000D_
  TOTAL   : ( 24 )</t>
        </r>
      </text>
    </comment>
    <comment ref="AH474" authorId="0" shapeId="0" xr:uid="{21E81FAC-1878-452A-A025-46DE359F557C}">
      <text>
        <r>
          <rPr>
            <sz val="10"/>
            <color indexed="81"/>
            <rFont val="Lucida Console"/>
            <family val="3"/>
          </rPr>
          <t>Última movimentação no estoque em 05/2023 quantidade 2.</t>
        </r>
      </text>
    </comment>
    <comment ref="X475" authorId="0" shapeId="0" xr:uid="{6A8788A7-672B-4801-AB3D-0996514E8027}">
      <text>
        <r>
          <rPr>
            <sz val="10"/>
            <color indexed="81"/>
            <rFont val="Lucida Console"/>
            <family val="3"/>
          </rPr>
          <t>29.04.2019</t>
        </r>
      </text>
    </comment>
    <comment ref="AE475" authorId="0" shapeId="0" xr:uid="{F64BEC52-2E8A-4C24-9D33-CE88192ABBBA}">
      <text>
        <r>
          <rPr>
            <sz val="10"/>
            <color indexed="81"/>
            <rFont val="Courier New"/>
            <family val="3"/>
          </rPr>
          <t>_x000D_
    DESCRIÇÃO DO CÁLCULO_x000D_
Código    : 136.898_x000D_
Corte     : _x000D_
-----------------------------_x000D_
Pendente  : 22_x000D_
22 / 03_2 :  (corte = 2)_x000D_
22 / 04_2 :  (corte = 27)_x000D_
22 / 05_2 : _x000D_
22 / 06_2 : _x000D_
22 / 07_2 :  (corte = 34)_x000D_
22 / 08_2 :  (corte = 20)_x000D_
22 / 09_2 :  (corte = 5)_x000D_
22 / 10_2 :  (corte = 30)_x000D_
22 / 11_2 :  (corte = 42)_x000D_
22 / 12_2 : _x000D_
23 / 01_2 : _x000D_
23 / 02_2 :  (corte = 50)_x000D_
23 / 03_2 : _x000D_
23 / 04_2 : _x000D_
23 / 05_2 : _x000D_
23 / 06_2 : _x000D_
23 / 07_2 : _x000D_
23 / 08_2 : _x000D_
_x000D_
    TOTAL : ( 22 )_x000D_
  DIVISOR : 18_x000D_
    MÉDIA : 1,22_x000D_
-----------------------------_x000D_
   Valores Desconsiderados_x000D_
-----------------------------_x000D_
22 / 03_2 : 2 (2)_x000D_
22 / 04_2 : 27 (27)_x000D_
22 / 07_2 : 34 (34)_x000D_
22 / 08_2 : 20 (20)_x000D_
22 / 09_2 : 5 (5)_x000D_
22 / 10_2 : 30 (30)_x000D_
22 / 11_2 : 42 (42)_x000D_
23 / 02_2 : 50 (50)_x000D_
_x000D_
  TOTAL   : ( 210 )</t>
        </r>
      </text>
    </comment>
    <comment ref="AH475" authorId="0" shapeId="0" xr:uid="{3FBA3079-31A2-4DB8-922C-7125FFFE5ECA}">
      <text>
        <r>
          <rPr>
            <sz val="10"/>
            <color indexed="81"/>
            <rFont val="Lucida Console"/>
            <family val="3"/>
          </rPr>
          <t>Última movimentação no estoque em 02/2023 quantidade 50.</t>
        </r>
      </text>
    </comment>
    <comment ref="X476" authorId="0" shapeId="0" xr:uid="{0772EE14-F81A-4F49-B7BD-4D6FC51BB339}">
      <text>
        <r>
          <rPr>
            <sz val="10"/>
            <color indexed="81"/>
            <rFont val="Lucida Console"/>
            <family val="3"/>
          </rPr>
          <t>01.01.1901</t>
        </r>
      </text>
    </comment>
    <comment ref="AE476" authorId="0" shapeId="0" xr:uid="{C6FFAFFF-3DE2-4BE2-9489-61C0605F1828}">
      <text>
        <r>
          <rPr>
            <sz val="10"/>
            <color indexed="81"/>
            <rFont val="Courier New"/>
            <family val="3"/>
          </rPr>
          <t>_x000D_
    DESCRIÇÃO DO CÁLCULO_x000D_
Código    : 51.222_x000D_
Corte     : _x000D_
-----------------------------_x000D_
Pendente  : _x000D_
22 / 03_2 : _x000D_
22 / 04_2 : _x000D_
22 / 05_2 : _x000D_
22 / 06_2 :  (corte = 7)_x000D_
22 / 07_2 : _x000D_
22 / 08_2 : _x000D_
22 / 09_2 : _x000D_
22 / 10_2 : _x000D_
22 / 11_2 : _x000D_
22 / 12_2 : _x000D_
23 / 01_2 :  (corte = 10)_x000D_
23 / 02_2 : _x000D_
23 / 03_2 : _x000D_
23 / 04_2 : _x000D_
23 / 05_2 : _x000D_
23 / 06_2 : _x000D_
23 / 07_2 : _x000D_
23 / 08_2 : _x000D_
_x000D_
    TOTAL : (  )_x000D_
  DIVISOR : 18_x000D_
    MÉDIA : ,00_x000D_
-----------------------------_x000D_
   Valores Desconsiderados_x000D_
-----------------------------_x000D_
22 / 06_2 : 7 (7)_x000D_
23 / 01_2 : 10 (10)_x000D_
_x000D_
  TOTAL   : ( 17 )</t>
        </r>
      </text>
    </comment>
    <comment ref="AH476" authorId="0" shapeId="0" xr:uid="{46390720-19CF-4746-8396-F1392040DCC7}">
      <text>
        <r>
          <rPr>
            <sz val="10"/>
            <color indexed="81"/>
            <rFont val="Lucida Console"/>
            <family val="3"/>
          </rPr>
          <t>Última movimentação no estoque em 01/2023 quantidade 10.</t>
        </r>
      </text>
    </comment>
    <comment ref="X477" authorId="0" shapeId="0" xr:uid="{9F1A4F2A-BB6D-4D5B-B6BC-4BA3ABAC6480}">
      <text>
        <r>
          <rPr>
            <sz val="10"/>
            <color indexed="81"/>
            <rFont val="Lucida Console"/>
            <family val="3"/>
          </rPr>
          <t>01.01.1901</t>
        </r>
      </text>
    </comment>
    <comment ref="AE477" authorId="0" shapeId="0" xr:uid="{8B054FFE-BCBE-402E-B9B9-4AD055B662BF}">
      <text>
        <r>
          <rPr>
            <sz val="10"/>
            <color indexed="81"/>
            <rFont val="Courier New"/>
            <family val="3"/>
          </rPr>
          <t>_x000D_
    DESCRIÇÃO DO CÁLCULO_x000D_
Código    : 15.167_x000D_
Corte     : _x000D_
-----------------------------_x000D_
Pendente  : 8_x000D_
22 / 03_2 :  (corte = 31)_x000D_
22 / 04_2 :  (corte = 10)_x000D_
22 / 05_2 :  (corte = 31)_x000D_
22 / 06_2 :  (corte = 207)_x000D_
22 / 07_2 :  (corte = 94)_x000D_
22 / 08_2 :  (corte = 30)_x000D_
22 / 09_2 :  (corte = 119)_x000D_
22 / 10_2 :  (corte = 103)_x000D_
22 / 11_2 :  (corte = 60)_x000D_
22 / 12_2 :  (corte = 20)_x000D_
23 / 01_2 :  (corte = 120)_x000D_
23 / 02_2 :  (corte = 52)_x000D_
23 / 03_2 : _x000D_
23 / 04_2 :  (corte = 110)_x000D_
23 / 05_2 : _x000D_
23 / 06_2 : _x000D_
23 / 07_2 : _x000D_
23 / 08_2 : _x000D_
_x000D_
    TOTAL : ( 8 )_x000D_
  DIVISOR : 18_x000D_
    MÉDIA : ,44_x000D_
-----------------------------_x000D_
   Valores Desconsiderados_x000D_
-----------------------------_x000D_
22 / 03_2 : 31 (31)_x000D_
22 / 04_2 : 10 (10)_x000D_
22 / 05_2 : 31 (31)_x000D_
22 / 06_2 : 207 (207)_x000D_
22 / 07_2 : 94 (94)_x000D_
22 / 08_2 : 30 (30)_x000D_
22 / 09_2 : 119 (119)_x000D_
22 / 10_2 : 103 (103)_x000D_
22 / 11_2 : 60 (60)_x000D_
22 / 12_2 : 20 (20)_x000D_
23 / 01_2 : 120 (120)_x000D_
23 / 02_2 : 52 (52)_x000D_
23 / 04_2 : 110 (110)_x000D_
_x000D_
  TOTAL   : ( 987 )</t>
        </r>
      </text>
    </comment>
    <comment ref="AH477" authorId="0" shapeId="0" xr:uid="{C145BFAA-C005-424A-BD56-9052BD57410B}">
      <text>
        <r>
          <rPr>
            <sz val="10"/>
            <color indexed="81"/>
            <rFont val="Lucida Console"/>
            <family val="3"/>
          </rPr>
          <t>Última movimentação no estoque em 04/2023 quantidade 110.</t>
        </r>
      </text>
    </comment>
    <comment ref="X478" authorId="0" shapeId="0" xr:uid="{7B794537-59F3-4CA2-BA5D-5106D5C82FFA}">
      <text>
        <r>
          <rPr>
            <sz val="10"/>
            <color indexed="81"/>
            <rFont val="Lucida Console"/>
            <family val="3"/>
          </rPr>
          <t>16.02.2021</t>
        </r>
      </text>
    </comment>
    <comment ref="AE478" authorId="0" shapeId="0" xr:uid="{008E9220-CE30-4B7F-8388-7B81AD2554C6}">
      <text>
        <r>
          <rPr>
            <sz val="10"/>
            <color indexed="81"/>
            <rFont val="Courier New"/>
            <family val="3"/>
          </rPr>
          <t>_x000D_
    DESCRIÇÃO DO CÁLCULO_x000D_
Código    : 140.666_x000D_
Corte     : _x000D_
-----------------------------_x000D_
Pendente  : _x000D_
22 / 03_2 : _x000D_
22 / 04_2 :  (corte = 6)_x000D_
22 / 05_2 :  (corte = 3)_x000D_
22 / 06_2 :  (corte = 6)_x000D_
22 / 07_2 :  (corte = 16)_x000D_
22 / 08_2 :  (corte = 20)_x000D_
22 / 09_2 :  (corte = 22)_x000D_
22 / 10_2 : _x000D_
22 / 11_2 : _x000D_
22 / 12_2 :  (corte = 7)_x000D_
23 / 01_2 :  (corte = 35)_x000D_
23 / 02_2 :  (corte = 5)_x000D_
23 / 03_2 :  (corte = 3)_x000D_
23 / 04_2 :  (corte = 38)_x000D_
23 / 05_2 : _x000D_
23 / 06_2 : _x000D_
23 / 07_2 :  (corte = 10)_x000D_
23 / 08_2 : _x000D_
_x000D_
    TOTAL : (  )_x000D_
  DIVISOR : 18_x000D_
    MÉDIA : ,00_x000D_
-----------------------------_x000D_
   Valores Desconsiderados_x000D_
-----------------------------_x000D_
22 / 04_2 : 6 (6)_x000D_
22 / 05_2 : 3 (3)_x000D_
22 / 06_2 : 6 (6)_x000D_
22 / 07_2 : 16 (16)_x000D_
22 / 08_2 : 20 (20)_x000D_
22 / 09_2 : 22 (22)_x000D_
22 / 12_2 : 7 (7)_x000D_
23 / 01_2 : 35 (35)_x000D_
23 / 02_2 : 5 (5)_x000D_
23 / 03_2 : 3 (3)_x000D_
23 / 04_2 : 38 (38)_x000D_
23 / 07_2 : 10 (10)_x000D_
_x000D_
  TOTAL   : ( 171 )</t>
        </r>
      </text>
    </comment>
    <comment ref="AH478" authorId="0" shapeId="0" xr:uid="{18DA53F9-4BFB-4E5B-A815-9619EAD3BAFA}">
      <text>
        <r>
          <rPr>
            <sz val="10"/>
            <color indexed="81"/>
            <rFont val="Lucida Console"/>
            <family val="3"/>
          </rPr>
          <t>Última movimentação no estoque em 07/2023 quantidade 10.</t>
        </r>
      </text>
    </comment>
    <comment ref="X479" authorId="0" shapeId="0" xr:uid="{00D93B9D-37FE-4697-BC4A-A8AE082033DE}">
      <text>
        <r>
          <rPr>
            <sz val="10"/>
            <color indexed="81"/>
            <rFont val="Lucida Console"/>
            <family val="3"/>
          </rPr>
          <t>26.09.2019</t>
        </r>
      </text>
    </comment>
    <comment ref="AE479" authorId="0" shapeId="0" xr:uid="{258F1D90-0CCC-4FCF-A1E9-FE0835227DEB}">
      <text>
        <r>
          <rPr>
            <sz val="10"/>
            <color indexed="81"/>
            <rFont val="Courier New"/>
            <family val="3"/>
          </rPr>
          <t>_x000D_
    DESCRIÇÃO DO CÁLCULO_x000D_
Código    : 138.554_x000D_
Corte     : _x000D_
-----------------------------_x000D_
Pendente  : _x000D_
22 / 03_2 : _x000D_
22 / 04_2 :  (corte = 4)_x000D_
22 / 05_2 :  (corte = 38)_x000D_
22 / 06_2 : _x000D_
22 / 07_2 : _x000D_
22 / 08_2 : _x000D_
22 / 09_2 : _x000D_
22 / 10_2 : _x000D_
22 / 11_2 : _x000D_
22 / 12_2 : _x000D_
23 / 01_2 : _x000D_
23 / 02_2 : _x000D_
23 / 03_2 : _x000D_
23 / 04_2 : _x000D_
23 / 05_2 : _x000D_
23 / 06_2 :  (corte = 104)_x000D_
23 / 07_2 :  (corte = 104)_x000D_
23 / 08_2 :  (corte = 110)_x000D_
_x000D_
    TOTAL : (  )_x000D_
  DIVISOR : 18_x000D_
    MÉDIA : ,00_x000D_
-----------------------------_x000D_
   Valores Desconsiderados_x000D_
-----------------------------_x000D_
22 / 04_2 : 4 (4)_x000D_
22 / 05_2 : 38 (38)_x000D_
23 / 06_2 : 104 (104)_x000D_
23 / 07_2 : 104 (104)_x000D_
23 / 08_2 : 110 (110)_x000D_
_x000D_
  TOTAL   : ( 360 )</t>
        </r>
      </text>
    </comment>
    <comment ref="AH479" authorId="0" shapeId="0" xr:uid="{4FA8755D-5469-4362-AED9-A236F04C659F}">
      <text>
        <r>
          <rPr>
            <sz val="10"/>
            <color indexed="81"/>
            <rFont val="Lucida Console"/>
            <family val="3"/>
          </rPr>
          <t>Última movimentação no estoque em 08/2023 quantidade 110.</t>
        </r>
      </text>
    </comment>
    <comment ref="X480" authorId="0" shapeId="0" xr:uid="{A5B69689-0AA3-420E-843D-9E0BDB02E2F2}">
      <text>
        <r>
          <rPr>
            <sz val="10"/>
            <color indexed="81"/>
            <rFont val="Lucida Console"/>
            <family val="3"/>
          </rPr>
          <t>26.09.2019</t>
        </r>
      </text>
    </comment>
    <comment ref="AE480" authorId="0" shapeId="0" xr:uid="{EA1B1AE5-F794-40FD-AD7C-3942B4D4485D}">
      <text>
        <r>
          <rPr>
            <sz val="10"/>
            <color indexed="81"/>
            <rFont val="Courier New"/>
            <family val="3"/>
          </rPr>
          <t>_x000D_
    DESCRIÇÃO DO CÁLCULO_x000D_
Código    : 138.552_x000D_
Corte     : _x000D_
-----------------------------_x000D_
Pendente  : _x000D_
22 / 03_2 : _x000D_
22 / 04_2 :  (corte = 14)_x000D_
22 / 05_2 :  (corte = 14)_x000D_
22 / 06_2 :  (corte = 12)_x000D_
22 / 07_2 :  (corte = 11)_x000D_
22 / 08_2 :  (corte = 2)_x000D_
22 / 09_2 :  (corte = 10)_x000D_
22 / 10_2 :  (corte = 2)_x000D_
22 / 11_2 : _x000D_
22 / 12_2 : _x000D_
23 / 01_2 :  (corte = 2)_x000D_
23 / 02_2 : _x000D_
23 / 03_2 : _x000D_
23 / 04_2 :  (corte = 4)_x000D_
23 / 05_2 :  (corte = 35)_x000D_
23 / 06_2 : _x000D_
23 / 07_2 :  (corte = 27)_x000D_
23 / 08_2 : _x000D_
_x000D_
    TOTAL : (  )_x000D_
  DIVISOR : 18_x000D_
    MÉDIA : ,00_x000D_
-----------------------------_x000D_
   Valores Desconsiderados_x000D_
-----------------------------_x000D_
22 / 04_2 : 14 (14)_x000D_
22 / 05_2 : 14 (14)_x000D_
22 / 06_2 : 12 (12)_x000D_
22 / 07_2 : 11 (11)_x000D_
22 / 08_2 : 2 (2)_x000D_
22 / 09_2 : 10 (10)_x000D_
22 / 10_2 : 2 (2)_x000D_
23 / 01_2 : 2 (2)_x000D_
23 / 04_2 : 4 (4)_x000D_
23 / 05_2 : 35 (35)_x000D_
23 / 07_2 : 27 (27)_x000D_
_x000D_
  TOTAL   : ( 133 )</t>
        </r>
      </text>
    </comment>
    <comment ref="AH480" authorId="0" shapeId="0" xr:uid="{9E407053-FEB3-48BD-939C-6E762009E952}">
      <text>
        <r>
          <rPr>
            <sz val="10"/>
            <color indexed="81"/>
            <rFont val="Lucida Console"/>
            <family val="3"/>
          </rPr>
          <t>Última movimentação no estoque em 07/2023 quantidade 27.</t>
        </r>
      </text>
    </comment>
    <comment ref="X481" authorId="0" shapeId="0" xr:uid="{7666D3A3-4647-44A5-9F77-B909839553C4}">
      <text>
        <r>
          <rPr>
            <sz val="10"/>
            <color indexed="81"/>
            <rFont val="Lucida Console"/>
            <family val="3"/>
          </rPr>
          <t>26.09.2019</t>
        </r>
      </text>
    </comment>
    <comment ref="AE481" authorId="0" shapeId="0" xr:uid="{7C023EA1-5DA0-4977-8896-3E13440BB854}">
      <text>
        <r>
          <rPr>
            <sz val="10"/>
            <color indexed="81"/>
            <rFont val="Courier New"/>
            <family val="3"/>
          </rPr>
          <t>_x000D_
    DESCRIÇÃO DO CÁLCULO_x000D_
Código    : 138.553_x000D_
Corte     : _x000D_
-----------------------------_x000D_
Pendente  : _x000D_
22 / 03_2 : _x000D_
22 / 04_2 :  (corte = 30)_x000D_
22 / 05_2 :  (corte = 2)_x000D_
22 / 06_2 :  (corte = 4)_x000D_
22 / 07_2 : _x000D_
22 / 08_2 : _x000D_
22 / 09_2 : _x000D_
22 / 10_2 : _x000D_
22 / 11_2 : _x000D_
22 / 12_2 :  (corte = 10)_x000D_
23 / 01_2 : _x000D_
23 / 02_2 : _x000D_
23 / 03_2 : _x000D_
23 / 04_2 : _x000D_
23 / 05_2 :  (corte = 10)_x000D_
23 / 06_2 : _x000D_
23 / 07_2 : _x000D_
23 / 08_2 : _x000D_
_x000D_
    TOTAL : (  )_x000D_
  DIVISOR : 18_x000D_
    MÉDIA : ,00_x000D_
-----------------------------_x000D_
   Valores Desconsiderados_x000D_
-----------------------------_x000D_
22 / 04_2 : 30 (30)_x000D_
22 / 05_2 : 2 (2)_x000D_
22 / 06_2 : 4 (4)_x000D_
22 / 12_2 : 10 (10)_x000D_
23 / 05_2 : 10 (10)_x000D_
_x000D_
  TOTAL   : ( 56 )</t>
        </r>
      </text>
    </comment>
    <comment ref="AH481" authorId="0" shapeId="0" xr:uid="{90717E79-3D86-44E2-ADB3-1662AC1F8D11}">
      <text>
        <r>
          <rPr>
            <sz val="10"/>
            <color indexed="81"/>
            <rFont val="Lucida Console"/>
            <family val="3"/>
          </rPr>
          <t>Última movimentação no estoque em 05/2023 quantidade 10.</t>
        </r>
      </text>
    </comment>
    <comment ref="X482" authorId="0" shapeId="0" xr:uid="{CDB46B4B-71F8-4E96-AAC8-38AED0A60E7F}">
      <text>
        <r>
          <rPr>
            <sz val="10"/>
            <color indexed="81"/>
            <rFont val="Lucida Console"/>
            <family val="3"/>
          </rPr>
          <t>07.11.2008</t>
        </r>
      </text>
    </comment>
    <comment ref="AE482" authorId="0" shapeId="0" xr:uid="{E7AFF673-0619-4B25-A3EB-29E15C8DC17E}">
      <text>
        <r>
          <rPr>
            <sz val="10"/>
            <color indexed="81"/>
            <rFont val="Courier New"/>
            <family val="3"/>
          </rPr>
          <t>_x000D_
    DESCRIÇÃO DO CÁLCULO_x000D_
Código    : 108.697_x000D_
Corte     : _x000D_
-----------------------------_x000D_
Pendente  : _x000D_
22 / 03_2 : _x000D_
22 / 04_2 : _x000D_
22 / 05_2 : _x000D_
22 / 06_2 : _x000D_
22 / 07_2 : _x000D_
22 / 08_2 : _x000D_
22 / 09_2 :  (corte = 2)_x000D_
22 / 10_2 : _x000D_
22 / 11_2 : _x000D_
22 / 12_2 : _x000D_
23 / 01_2 : _x000D_
23 / 02_2 : _x000D_
23 / 03_2 : _x000D_
23 / 04_2 :  (corte = 5)_x000D_
23 / 05_2 : _x000D_
23 / 06_2 :  (corte = 6)_x000D_
23 / 07_2 : _x000D_
23 / 08_2 : _x000D_
_x000D_
    TOTAL : (  )_x000D_
  DIVISOR : 18_x000D_
    MÉDIA : ,00_x000D_
-----------------------------_x000D_
   Valores Desconsiderados_x000D_
-----------------------------_x000D_
22 / 09_2 : 2 (2)_x000D_
23 / 04_2 : 5 (5)_x000D_
23 / 06_2 : 6 (6)_x000D_
_x000D_
  TOTAL   : ( 13 )</t>
        </r>
      </text>
    </comment>
    <comment ref="AH482" authorId="0" shapeId="0" xr:uid="{7E9FFB26-746E-44FF-97F0-C6D9D1E72F5D}">
      <text>
        <r>
          <rPr>
            <sz val="10"/>
            <color indexed="81"/>
            <rFont val="Lucida Console"/>
            <family val="3"/>
          </rPr>
          <t>Última movimentação no estoque em 06/2023 quantidade 6.</t>
        </r>
      </text>
    </comment>
    <comment ref="X483" authorId="0" shapeId="0" xr:uid="{820C7E39-FA61-430C-88DA-7F6FA009AFD2}">
      <text>
        <r>
          <rPr>
            <sz val="10"/>
            <color indexed="81"/>
            <rFont val="Lucida Console"/>
            <family val="3"/>
          </rPr>
          <t>13.03.2007</t>
        </r>
      </text>
    </comment>
    <comment ref="AE483" authorId="0" shapeId="0" xr:uid="{1FF1E6A1-F72E-4E40-825B-9D35EB829B5C}">
      <text>
        <r>
          <rPr>
            <sz val="10"/>
            <color indexed="81"/>
            <rFont val="Courier New"/>
            <family val="3"/>
          </rPr>
          <t>_x000D_
    DESCRIÇÃO DO CÁLCULO_x000D_
Código    : 98.080_x000D_
Corte     : _x000D_
-----------------------------_x000D_
Pendente  : _x000D_
22 / 03_2 :  (corte = 35)_x000D_
22 / 04_2 :  (corte = 17)_x000D_
22 / 05_2 :  (corte = 18)_x000D_
22 / 06_2 :  (corte = 20)_x000D_
22 / 07_2 :  (corte = 26)_x000D_
22 / 08_2 :  (corte = 18)_x000D_
22 / 09_2 :  (corte = 20)_x000D_
22 / 10_2 :  (corte = 16)_x000D_
22 / 11_2 :  (corte = 28)_x000D_
22 / 12_2 :  (corte = 6)_x000D_
23 / 01_2 :  (corte = 6)_x000D_
23 / 02_2 :  (corte = 14)_x000D_
23 / 03_2 :  (corte = 35)_x000D_
23 / 04_2 :  (corte = 28)_x000D_
23 / 05_2 :  (corte = 33)_x000D_
23 / 06_2 :  (corte = 29)_x000D_
23 / 07_2 :  (corte = 25)_x000D_
23 / 08_2 :  (corte = 24)_x000D_
_x000D_
    TOTAL : (  )_x000D_
  DIVISOR : 18_x000D_
    MÉDIA : ,00_x000D_
-----------------------------_x000D_
   Valores Desconsiderados_x000D_
-----------------------------_x000D_
22 / 03_2 : 35 (35)_x000D_
22 / 04_2 : 17 (17)_x000D_
22 / 05_2 : 18 (18)_x000D_
22 / 06_2 : 20 (20)_x000D_
22 / 07_2 : 26 (26)_x000D_
22 / 08_2 : 18 (18)_x000D_
22 / 09_2 : 20 (20)_x000D_
22 / 10_2 : 16 (16)_x000D_
22 / 11_2 : 28 (28)_x000D_
22 / 12_2 : 6 (6)_x000D_
23 / 01_2 : 6 (6)_x000D_
23 / 02_2 : 14 (14)_x000D_
23 / 03_2 : 35 (35)_x000D_
23 / 04_2 : 28 (28)_x000D_
23 / 05_2 : 33 (33)_x000D_
23 / 06_2 : 29 (29)_x000D_
23 / 07_2 : 25 (25)_x000D_
23 / 08_2 : 24 (24)_x000D_
_x000D_
  TOTAL   : ( 398 )</t>
        </r>
      </text>
    </comment>
    <comment ref="AH483" authorId="0" shapeId="0" xr:uid="{3C61BF36-F6F8-4F09-A451-3299DE37011E}">
      <text>
        <r>
          <rPr>
            <sz val="10"/>
            <color indexed="81"/>
            <rFont val="Lucida Console"/>
            <family val="3"/>
          </rPr>
          <t>Última movimentação no estoque em 08/2023 quantidade 24.</t>
        </r>
      </text>
    </comment>
    <comment ref="X484" authorId="0" shapeId="0" xr:uid="{985B2296-245D-474C-987F-8A0486D7632B}">
      <text>
        <r>
          <rPr>
            <sz val="10"/>
            <color indexed="81"/>
            <rFont val="Lucida Console"/>
            <family val="3"/>
          </rPr>
          <t>12.12.2006</t>
        </r>
      </text>
    </comment>
    <comment ref="AE484" authorId="0" shapeId="0" xr:uid="{6012F3E8-C8F7-4A20-A79B-47D1F4E140C1}">
      <text>
        <r>
          <rPr>
            <sz val="10"/>
            <color indexed="81"/>
            <rFont val="Courier New"/>
            <family val="3"/>
          </rPr>
          <t>_x000D_
    DESCRIÇÃO DO CÁLCULO_x000D_
Código    : 96.516_x000D_
Corte     : _x000D_
-----------------------------_x000D_
Pendente  : 10_x000D_
22 / 03_2 :  (corte = 49)_x000D_
22 / 04_2 :  (corte = 12)_x000D_
22 / 05_2 :  (corte = 13)_x000D_
22 / 06_2 :  (corte = 22)_x000D_
22 / 07_2 :  (corte = 31)_x000D_
22 / 08_2 :  (corte = 19)_x000D_
22 / 09_2 :  (corte = 23)_x000D_
22 / 10_2 :  (corte = 16)_x000D_
22 / 11_2 :  (corte = 21)_x000D_
22 / 12_2 :  (corte = 9)_x000D_
23 / 01_2 :  (corte = 9)_x000D_
23 / 02_2 :  (corte = 15)_x000D_
23 / 03_2 :  (corte = 40)_x000D_
23 / 04_2 :  (corte = 27)_x000D_
23 / 05_2 :  (corte = 111)_x000D_
23 / 06_2 :  (corte = 37)_x000D_
23 / 07_2 :  (corte = 25)_x000D_
23 / 08_2 :  (corte = 25)_x000D_
_x000D_
    TOTAL : ( 10 )_x000D_
  DIVISOR : 18_x000D_
    MÉDIA : ,56_x000D_
-----------------------------_x000D_
   Valores Desconsiderados_x000D_
-----------------------------_x000D_
22 / 03_2 : 49 (49)_x000D_
22 / 04_2 : 12 (12)_x000D_
22 / 05_2 : 13 (13)_x000D_
22 / 06_2 : 22 (22)_x000D_
22 / 07_2 : 31 (31)_x000D_
22 / 08_2 : 19 (19)_x000D_
22 / 09_2 : 23 (23)_x000D_
22 / 10_2 : 16 (16)_x000D_
22 / 11_2 : 21 (21)_x000D_
22 / 12_2 : 9 (9)_x000D_
23 / 01_2 : 9 (9)_x000D_
23 / 02_2 : 15 (15)_x000D_
23 / 03_2 : 40 (40)_x000D_
23 / 04_2 : 27 (27)_x000D_
23 / 05_2 : 111 (111)_x000D_
23 / 06_2 : 37 (37)_x000D_
23 / 07_2 : 25 (25)_x000D_
23 / 08_2 : 25 (25)_x000D_
_x000D_
  TOTAL   : ( 504 )</t>
        </r>
      </text>
    </comment>
    <comment ref="AH484" authorId="0" shapeId="0" xr:uid="{AC9CB25E-C60B-45A0-AF05-E633EF2E7D3C}">
      <text>
        <r>
          <rPr>
            <sz val="10"/>
            <color indexed="81"/>
            <rFont val="Lucida Console"/>
            <family val="3"/>
          </rPr>
          <t>Última movimentação no estoque em 08/2023 quantidade 25.</t>
        </r>
      </text>
    </comment>
    <comment ref="X485" authorId="0" shapeId="0" xr:uid="{0EBC4D4F-00B0-4459-8B33-CF5DD37ECF0E}">
      <text>
        <r>
          <rPr>
            <sz val="10"/>
            <color indexed="81"/>
            <rFont val="Lucida Console"/>
            <family val="3"/>
          </rPr>
          <t>01.02.2005</t>
        </r>
      </text>
    </comment>
    <comment ref="AE485" authorId="0" shapeId="0" xr:uid="{F48CFDB8-9955-4930-99C5-1F0B7E261BEC}">
      <text>
        <r>
          <rPr>
            <sz val="10"/>
            <color indexed="81"/>
            <rFont val="Courier New"/>
            <family val="3"/>
          </rPr>
          <t>_x000D_
    DESCRIÇÃO DO CÁLCULO_x000D_
Código    : 83.839_x000D_
Corte     : _x000D_
-----------------------------_x000D_
Pendente  : 1_x000D_
22 / 03_2 :  (corte = 507)_x000D_
22 / 04_2 :  (corte = 434)_x000D_
22 / 05_2 :  (corte = 385)_x000D_
22 / 06_2 :  (corte = 503)_x000D_
22 / 07_2 :  (corte = 451)_x000D_
22 / 08_2 :  (corte = 439)_x000D_
22 / 09_2 :  (corte = 457)_x000D_
22 / 10_2 :  (corte = 490)_x000D_
22 / 11_2 :  (corte = 537)_x000D_
22 / 12_2 :  (corte = 370)_x000D_
23 / 01_2 :  (corte = 129)_x000D_
23 / 02_2 :  (corte = 379)_x000D_
23 / 03_2 :  (corte = 726)_x000D_
23 / 04_2 :  (corte = 426)_x000D_
23 / 05_2 :  (corte = 489)_x000D_
23 / 06_2 :  (corte = 525)_x000D_
23 / 07_2 :  (corte = 482)_x000D_
23 / 08_2 :  (corte = 536)_x000D_
_x000D_
    TOTAL : ( 1 )_x000D_
  DIVISOR : 18_x000D_
    MÉDIA : ,06_x000D_
-----------------------------_x000D_
   Valores Desconsiderados_x000D_
-----------------------------_x000D_
22 / 03_2 : 507 (507)_x000D_
22 / 04_2 : 434 (434)_x000D_
22 / 05_2 : 385 (385)_x000D_
22 / 06_2 : 503 (503)_x000D_
22 / 07_2 : 451 (451)_x000D_
22 / 08_2 : 439 (439)_x000D_
22 / 09_2 : 457 (457)_x000D_
22 / 10_2 : 490 (490)_x000D_
22 / 11_2 : 537 (537)_x000D_
22 / 12_2 : 370 (370)_x000D_
23 / 01_2 : 129 (129)_x000D_
23 / 02_2 : 379 (379)_x000D_
23 / 03_2 : 726 (726)_x000D_
23 / 04_2 : 426 (426)_x000D_
23 / 05_2 : 489 (489)_x000D_
23 / 06_2 : 525 (525)_x000D_
23 / 07_2 : 482 (482)_x000D_
23 / 08_2 : 536 (536)_x000D_
_x000D_
  TOTAL   : ( 8.265 )</t>
        </r>
      </text>
    </comment>
    <comment ref="AH485" authorId="0" shapeId="0" xr:uid="{22E87BB9-0D88-45E1-A02B-C184F3D68C91}">
      <text>
        <r>
          <rPr>
            <sz val="10"/>
            <color indexed="81"/>
            <rFont val="Lucida Console"/>
            <family val="3"/>
          </rPr>
          <t>Última movimentação no estoque em 08/2023 quantidade 536.</t>
        </r>
      </text>
    </comment>
    <comment ref="X486" authorId="0" shapeId="0" xr:uid="{24F1CA5F-B45A-4F49-ADE6-C374172C4C1C}">
      <text>
        <r>
          <rPr>
            <sz val="10"/>
            <color indexed="81"/>
            <rFont val="Lucida Console"/>
            <family val="3"/>
          </rPr>
          <t>01.02.2005</t>
        </r>
      </text>
    </comment>
    <comment ref="AE486" authorId="0" shapeId="0" xr:uid="{9A11CBF3-B5C5-4E95-99C4-BC571724716A}">
      <text>
        <r>
          <rPr>
            <sz val="10"/>
            <color indexed="81"/>
            <rFont val="Courier New"/>
            <family val="3"/>
          </rPr>
          <t>_x000D_
    DESCRIÇÃO DO CÁLCULO_x000D_
Código    : 83.838_x000D_
Corte     : _x000D_
-----------------------------_x000D_
Pendente  : 35_x000D_
22 / 03_2 :  (corte = 1706)_x000D_
22 / 04_2 :  (corte = 1499)_x000D_
22 / 05_2 :  (corte = 1661)_x000D_
22 / 06_2 :  (corte = 1884)_x000D_
22 / 07_2 :  (corte = 1641)_x000D_
22 / 08_2 :  (corte = 1854)_x000D_
22 / 09_2 :  (corte = 1739)_x000D_
22 / 10_2 :  (corte = 1811)_x000D_
22 / 11_2 :  (corte = 2019)_x000D_
22 / 12_2 :  (corte = 1451)_x000D_
23 / 01_2 :  (corte = 394)_x000D_
23 / 02_2 :  (corte = 1575)_x000D_
23 / 03_2 :  (corte = 2515)_x000D_
23 / 04_2 :  (corte = 1459)_x000D_
23 / 05_2 :  (corte = 1902)_x000D_
23 / 06_2 :  (corte = 2151)_x000D_
23 / 07_2 :  (corte = 1997)_x000D_
23 / 08_2 :  (corte = 2148)_x000D_
_x000D_
    TOTAL : ( 35 )_x000D_
  DIVISOR : 18_x000D_
    MÉDIA : 1,94_x000D_
-----------------------------_x000D_
   Valores Desconsiderados_x000D_
-----------------------------_x000D_
22 / 03_2 : 1.706 (1.706)_x000D_
22 / 04_2 : 1.499 (1.499)_x000D_
22 / 05_2 : 1.661 (1.661)_x000D_
22 / 06_2 : 1.884 (1.884)_x000D_
22 / 07_2 : 1.641 (1.641)_x000D_
22 / 08_2 : 1.854 (1.854)_x000D_
22 / 09_2 : 1.739 (1.739)_x000D_
22 / 10_2 : 1.811 (1.811)_x000D_
22 / 11_2 : 2.019 (2.019)_x000D_
22 / 12_2 : 1.451 (1.451)_x000D_
23 / 01_2 : 394 (394)_x000D_
23 / 02_2 : 1.575 (1.575)_x000D_
23 / 03_2 : 2.515 (2.515)_x000D_
23 / 04_2 : 1.459 (1.459)_x000D_
23 / 05_2 : 1.902 (1.902)_x000D_
23 / 06_2 : 2.151 (2.151)_x000D_
23 / 07_2 : 1.997 (1.997)_x000D_
23 / 08_2 : 2.148 (2.148)_x000D_
_x000D_
  TOTAL   : ( 31.406 )</t>
        </r>
      </text>
    </comment>
    <comment ref="AH486" authorId="0" shapeId="0" xr:uid="{CDA7EB6D-D3BC-4973-BCB3-2E5B5CD2434C}">
      <text>
        <r>
          <rPr>
            <sz val="10"/>
            <color indexed="81"/>
            <rFont val="Lucida Console"/>
            <family val="3"/>
          </rPr>
          <t>Última movimentação no estoque em 08/2023 quantidade 2.148.</t>
        </r>
      </text>
    </comment>
    <comment ref="X487" authorId="0" shapeId="0" xr:uid="{7CB040EE-F667-4BD2-B9F3-1DAFF63F3420}">
      <text>
        <r>
          <rPr>
            <sz val="10"/>
            <color indexed="81"/>
            <rFont val="Lucida Console"/>
            <family val="3"/>
          </rPr>
          <t>17.04.2019</t>
        </r>
      </text>
    </comment>
    <comment ref="AE487" authorId="0" shapeId="0" xr:uid="{0A836B6F-FDDF-4C6D-A2BA-E097646BCFD4}">
      <text>
        <r>
          <rPr>
            <sz val="10"/>
            <color indexed="81"/>
            <rFont val="Courier New"/>
            <family val="3"/>
          </rPr>
          <t>_x000D_
    DESCRIÇÃO DO CÁLCULO_x000D_
Código    : 136.819_x000D_
Corte     : _x000D_
-----------------------------_x000D_
Pendente  : _x000D_
22 / 03_2 : _x000D_
22 / 04_2 :  (corte = 16)_x000D_
22 / 05_2 :  (corte = 2)_x000D_
22 / 06_2 : _x000D_
22 / 07_2 :  (corte = 3)_x000D_
22 / 08_2 :  (corte = 3)_x000D_
22 / 09_2 :  (corte = 1)_x000D_
22 / 10_2 :  (corte = 4)_x000D_
22 / 11_2 : _x000D_
22 / 12_2 : _x000D_
23 / 01_2 :  (corte = 3)_x000D_
23 / 02_2 : _x000D_
23 / 03_2 :  (corte = 2)_x000D_
23 / 04_2 :  (corte = 2)_x000D_
23 / 05_2 :  (corte = 2)_x000D_
23 / 06_2 :  (corte = 3)_x000D_
23 / 07_2 :  (corte = 2)_x000D_
23 / 08_2 : _x000D_
_x000D_
    TOTAL : (  )_x000D_
  DIVISOR : 18_x000D_
    MÉDIA : ,00_x000D_
-----------------------------_x000D_
   Valores Desconsiderados_x000D_
-----------------------------_x000D_
22 / 04_2 : 16 (16)_x000D_
22 / 05_2 : 2 (2)_x000D_
22 / 07_2 : 3 (3)_x000D_
22 / 08_2 : 3 (3)_x000D_
22 / 09_2 : 1 (1)_x000D_
22 / 10_2 : 4 (4)_x000D_
23 / 01_2 : 3 (3)_x000D_
23 / 03_2 : 2 (2)_x000D_
23 / 04_2 : 2 (2)_x000D_
23 / 05_2 : 2 (2)_x000D_
23 / 06_2 : 3 (3)_x000D_
23 / 07_2 : 2 (2)_x000D_
_x000D_
  TOTAL   : ( 43 )</t>
        </r>
      </text>
    </comment>
    <comment ref="AH487" authorId="0" shapeId="0" xr:uid="{ACD1830E-C2EF-45A3-AFFC-648E066328D2}">
      <text>
        <r>
          <rPr>
            <sz val="10"/>
            <color indexed="81"/>
            <rFont val="Lucida Console"/>
            <family val="3"/>
          </rPr>
          <t>Última movimentação no estoque em 07/2023 quantidade 2.</t>
        </r>
      </text>
    </comment>
    <comment ref="X488" authorId="0" shapeId="0" xr:uid="{098C5401-F40B-4460-8982-20DDE150E024}">
      <text>
        <r>
          <rPr>
            <sz val="10"/>
            <color indexed="81"/>
            <rFont val="Lucida Console"/>
            <family val="3"/>
          </rPr>
          <t>01.01.1901</t>
        </r>
      </text>
    </comment>
    <comment ref="AE488" authorId="0" shapeId="0" xr:uid="{CE24C675-C382-4A0F-9D43-9FA6F209C91F}">
      <text>
        <r>
          <rPr>
            <sz val="10"/>
            <color indexed="81"/>
            <rFont val="Courier New"/>
            <family val="3"/>
          </rPr>
          <t>_x000D_
    DESCRIÇÃO DO CÁLCULO_x000D_
Código    : 12.950_x000D_
Corte     : _x000D_
-----------------------------_x000D_
Pendente  : _x000D_
22 / 03_2 :  (corte = 13)_x000D_
22 / 04_2 :  (corte = 11)_x000D_
22 / 05_2 :  (corte = 15)_x000D_
22 / 06_2 :  (corte = 13)_x000D_
22 / 07_2 :  (corte = 3)_x000D_
22 / 08_2 :  (corte = 8)_x000D_
22 / 09_2 :  (corte = 17)_x000D_
22 / 10_2 :  (corte = 36)_x000D_
22 / 11_2 :  (corte = 6)_x000D_
22 / 12_2 :  (corte = 26)_x000D_
23 / 01_2 :  (corte = 11)_x000D_
23 / 02_2 :  (corte = 5)_x000D_
23 / 03_2 :  (corte = 18)_x000D_
23 / 04_2 :  (corte = 20)_x000D_
23 / 05_2 : _x000D_
23 / 06_2 : _x000D_
23 / 07_2 : _x000D_
23 / 08_2 : _x000D_
_x000D_
    TOTAL : (  )_x000D_
  DIVISOR : 18_x000D_
    MÉDIA : ,00_x000D_
-----------------------------_x000D_
   Valores Desconsiderados_x000D_
-----------------------------_x000D_
22 / 03_2 : 13 (13)_x000D_
22 / 04_2 : 11 (11)_x000D_
22 / 05_2 : 15 (15)_x000D_
22 / 06_2 : 13 (13)_x000D_
22 / 07_2 : 3 (3)_x000D_
22 / 08_2 : 8 (8)_x000D_
22 / 09_2 : 17 (17)_x000D_
22 / 10_2 : 36 (36)_x000D_
22 / 11_2 : 6 (6)_x000D_
22 / 12_2 : 26 (26)_x000D_
23 / 01_2 : 11 (11)_x000D_
23 / 02_2 : 5 (5)_x000D_
23 / 03_2 : 18 (18)_x000D_
23 / 04_2 : 20 (20)_x000D_
_x000D_
  TOTAL   : ( 202 )</t>
        </r>
      </text>
    </comment>
    <comment ref="AH488" authorId="0" shapeId="0" xr:uid="{0A4F2A36-8DB1-4E97-8CA8-1AB55B2142A7}">
      <text>
        <r>
          <rPr>
            <sz val="10"/>
            <color indexed="81"/>
            <rFont val="Lucida Console"/>
            <family val="3"/>
          </rPr>
          <t>Última movimentação no estoque em 04/2023 quantidade 20.</t>
        </r>
      </text>
    </comment>
    <comment ref="X489" authorId="0" shapeId="0" xr:uid="{F8C03F3C-893C-484B-A90B-9BE2A8EED81B}">
      <text>
        <r>
          <rPr>
            <sz val="10"/>
            <color indexed="81"/>
            <rFont val="Lucida Console"/>
            <family val="3"/>
          </rPr>
          <t>01.01.1901</t>
        </r>
      </text>
    </comment>
    <comment ref="AE489" authorId="0" shapeId="0" xr:uid="{D954EF89-510C-4B9C-A5D1-D18029958B33}">
      <text>
        <r>
          <rPr>
            <sz val="10"/>
            <color indexed="81"/>
            <rFont val="Courier New"/>
            <family val="3"/>
          </rPr>
          <t>_x000D_
    DESCRIÇÃO DO CÁLCULO_x000D_
Código    : 40.772_x000D_
Corte     : _x000D_
-----------------------------_x000D_
Pendente  : _x000D_
22 / 03_2 : _x000D_
22 / 04_2 : _x000D_
22 / 05_2 : _x000D_
22 / 06_2 : _x000D_
22 / 07_2 : _x000D_
22 / 08_2 : _x000D_
22 / 09_2 : _x000D_
22 / 10_2 : _x000D_
22 / 11_2 : _x000D_
22 / 12_2 : _x000D_
23 / 01_2 :  (corte = 3)_x000D_
23 / 02_2 : _x000D_
23 / 03_2 : _x000D_
23 / 04_2 :  (corte = 10)_x000D_
23 / 05_2 : _x000D_
23 / 06_2 : _x000D_
23 / 07_2 : _x000D_
23 / 08_2 : _x000D_
_x000D_
    TOTAL : (  )_x000D_
  DIVISOR : 18_x000D_
    MÉDIA : ,00_x000D_
-----------------------------_x000D_
   Valores Desconsiderados_x000D_
-----------------------------_x000D_
23 / 01_2 : 3 (3)_x000D_
23 / 04_2 : 10 (10)_x000D_
_x000D_
  TOTAL   : ( 13 )</t>
        </r>
      </text>
    </comment>
    <comment ref="AH489" authorId="0" shapeId="0" xr:uid="{BC04C0F3-4E1C-4502-801D-46E7104FF84E}">
      <text>
        <r>
          <rPr>
            <sz val="10"/>
            <color indexed="81"/>
            <rFont val="Lucida Console"/>
            <family val="3"/>
          </rPr>
          <t>Última movimentação no estoque em 04/2023 quantidade 10.</t>
        </r>
      </text>
    </comment>
    <comment ref="X490" authorId="0" shapeId="0" xr:uid="{F96A2C20-BA96-423D-8B6F-8898A7B2F523}">
      <text>
        <r>
          <rPr>
            <sz val="10"/>
            <color indexed="81"/>
            <rFont val="Lucida Console"/>
            <family val="3"/>
          </rPr>
          <t>01.01.1901</t>
        </r>
      </text>
    </comment>
    <comment ref="AE490" authorId="0" shapeId="0" xr:uid="{E64D21B9-B55D-41AE-A740-73A690161263}">
      <text>
        <r>
          <rPr>
            <sz val="10"/>
            <color indexed="81"/>
            <rFont val="Courier New"/>
            <family val="3"/>
          </rPr>
          <t>_x000D_
    DESCRIÇÃO DO CÁLCULO_x000D_
Código    : 12.948_x000D_
Corte     : _x000D_
-----------------------------_x000D_
Pendente  : _x000D_
22 / 03_2 : _x000D_
22 / 04_2 : _x000D_
22 / 05_2 :  (corte = 9)_x000D_
22 / 06_2 :  (corte = 2)_x000D_
22 / 07_2 : _x000D_
22 / 08_2 : _x000D_
22 / 09_2 : _x000D_
22 / 10_2 : _x000D_
22 / 11_2 : _x000D_
22 / 12_2 :  (corte = 7)_x000D_
23 / 01_2 : _x000D_
23 / 02_2 : _x000D_
23 / 03_2 : _x000D_
23 / 04_2 :  (corte = 10)_x000D_
23 / 05_2 : _x000D_
23 / 06_2 : _x000D_
23 / 07_2 : _x000D_
23 / 08_2 : _x000D_
_x000D_
    TOTAL : (  )_x000D_
  DIVISOR : 18_x000D_
    MÉDIA : ,00_x000D_
-----------------------------_x000D_
   Valores Desconsiderados_x000D_
-----------------------------_x000D_
22 / 05_2 : 9 (9)_x000D_
22 / 06_2 : 2 (2)_x000D_
22 / 12_2 : 7 (7)_x000D_
23 / 04_2 : 10 (10)_x000D_
_x000D_
  TOTAL   : ( 28 )</t>
        </r>
      </text>
    </comment>
    <comment ref="AH490" authorId="0" shapeId="0" xr:uid="{F66CB1F6-45EC-4E6F-A034-E1B21614BC87}">
      <text>
        <r>
          <rPr>
            <sz val="10"/>
            <color indexed="81"/>
            <rFont val="Lucida Console"/>
            <family val="3"/>
          </rPr>
          <t>Última movimentação no estoque em 04/2023 quantidade 10.</t>
        </r>
      </text>
    </comment>
    <comment ref="X491" authorId="0" shapeId="0" xr:uid="{D74092F8-5984-41D3-9427-04B2B4248796}">
      <text>
        <r>
          <rPr>
            <sz val="10"/>
            <color indexed="81"/>
            <rFont val="Lucida Console"/>
            <family val="3"/>
          </rPr>
          <t>01.01.1901</t>
        </r>
      </text>
    </comment>
    <comment ref="AE491" authorId="0" shapeId="0" xr:uid="{C2FA6CB8-E164-491B-BFEF-F17AB8B2AD29}">
      <text>
        <r>
          <rPr>
            <sz val="10"/>
            <color indexed="81"/>
            <rFont val="Courier New"/>
            <family val="3"/>
          </rPr>
          <t>_x000D_
    DESCRIÇÃO DO CÁLCULO_x000D_
Código    : 12.956_x000D_
Corte     : _x000D_
-----------------------------_x000D_
Pendente  : _x000D_
22 / 03_2 :  (corte = 77)_x000D_
22 / 04_2 :  (corte = 66)_x000D_
22 / 05_2 :  (corte = 65)_x000D_
22 / 06_2 :  (corte = 71)_x000D_
22 / 07_2 :  (corte = 64)_x000D_
22 / 08_2 :  (corte = 103)_x000D_
22 / 09_2 :  (corte = 55)_x000D_
22 / 10_2 :  (corte = 40)_x000D_
22 / 11_2 :  (corte = 32)_x000D_
22 / 12_2 :  (corte = 75)_x000D_
23 / 01_2 :  (corte = 57)_x000D_
23 / 02_2 :  (corte = 2)_x000D_
23 / 03_2 :  (corte = 61)_x000D_
23 / 04_2 :  (corte = 80)_x000D_
23 / 05_2 :  (corte = 50)_x000D_
23 / 06_2 : _x000D_
23 / 07_2 : _x000D_
23 / 08_2 :  (corte = 100)_x000D_
_x000D_
    TOTAL : (  )_x000D_
  DIVISOR : 18_x000D_
    MÉDIA : ,00_x000D_
-----------------------------_x000D_
   Valores Desconsiderados_x000D_
-----------------------------_x000D_
22 / 03_2 : 77 (77)_x000D_
22 / 04_2 : 66 (66)_x000D_
22 / 05_2 : 65 (65)_x000D_
22 / 06_2 : 71 (71)_x000D_
22 / 07_2 : 64 (64)_x000D_
22 / 08_2 : 103 (103)_x000D_
22 / 09_2 : 55 (55)_x000D_
22 / 10_2 : 40 (40)_x000D_
22 / 11_2 : 32 (32)_x000D_
22 / 12_2 : 75 (75)_x000D_
23 / 01_2 : 57 (57)_x000D_
23 / 02_2 : 2 (2)_x000D_
23 / 03_2 : 61 (61)_x000D_
23 / 04_2 : 80 (80)_x000D_
23 / 05_2 : 50 (50)_x000D_
23 / 08_2 : 100 (100)_x000D_
_x000D_
  TOTAL   : ( 998 )</t>
        </r>
      </text>
    </comment>
    <comment ref="AH491" authorId="0" shapeId="0" xr:uid="{65E75477-EB7D-458D-979A-F946D1B92AD6}">
      <text>
        <r>
          <rPr>
            <sz val="10"/>
            <color indexed="81"/>
            <rFont val="Lucida Console"/>
            <family val="3"/>
          </rPr>
          <t>Última movimentação no estoque em 08/2023 quantidade 100.</t>
        </r>
      </text>
    </comment>
    <comment ref="X492" authorId="0" shapeId="0" xr:uid="{B38A4367-AD1B-49AE-A9ED-9A13ED85D821}">
      <text>
        <r>
          <rPr>
            <sz val="10"/>
            <color indexed="81"/>
            <rFont val="Lucida Console"/>
            <family val="3"/>
          </rPr>
          <t>01.01.1901</t>
        </r>
      </text>
    </comment>
    <comment ref="AE492" authorId="0" shapeId="0" xr:uid="{DDC4949E-1145-4F13-AAC1-E5A06BD1FFB8}">
      <text>
        <r>
          <rPr>
            <sz val="10"/>
            <color indexed="81"/>
            <rFont val="Courier New"/>
            <family val="3"/>
          </rPr>
          <t>_x000D_
    DESCRIÇÃO DO CÁLCULO_x000D_
Código    : 61.201_x000D_
Corte     : _x000D_
-----------------------------_x000D_
Pendente  : _x000D_
22 / 03_2 :  (corte = 15)_x000D_
22 / 04_2 :  (corte = 5)_x000D_
22 / 05_2 :  (corte = 7)_x000D_
22 / 06_2 :  (corte = 31)_x000D_
22 / 07_2 :  (corte = 8)_x000D_
22 / 08_2 :  (corte = 13)_x000D_
22 / 09_2 :  (corte = 23)_x000D_
22 / 10_2 :  (corte = 28)_x000D_
22 / 11_2 :  (corte = 2)_x000D_
22 / 12_2 :  (corte = 6)_x000D_
23 / 01_2 :  (corte = 30)_x000D_
23 / 02_2 :  (corte = 11)_x000D_
23 / 03_2 :  (corte = 21)_x000D_
23 / 04_2 :  (corte = 44)_x000D_
23 / 05_2 :  (corte = 152)_x000D_
23 / 06_2 : _x000D_
23 / 07_2 : _x000D_
23 / 08_2 : _x000D_
_x000D_
    TOTAL : (  )_x000D_
  DIVISOR : 18_x000D_
    MÉDIA : ,00_x000D_
-----------------------------_x000D_
   Valores Desconsiderados_x000D_
-----------------------------_x000D_
22 / 03_2 : 15 (15)_x000D_
22 / 04_2 : 5 (5)_x000D_
22 / 05_2 : 7 (7)_x000D_
22 / 06_2 : 31 (31)_x000D_
22 / 07_2 : 8 (8)_x000D_
22 / 08_2 : 13 (13)_x000D_
22 / 09_2 : 23 (23)_x000D_
22 / 10_2 : 28 (28)_x000D_
22 / 11_2 : 2 (2)_x000D_
22 / 12_2 : 6 (6)_x000D_
23 / 01_2 : 30 (30)_x000D_
23 / 02_2 : 11 (11)_x000D_
23 / 03_2 : 21 (21)_x000D_
23 / 04_2 : 44 (44)_x000D_
23 / 05_2 : 152 (152)_x000D_
_x000D_
  TOTAL   : ( 396 )</t>
        </r>
      </text>
    </comment>
    <comment ref="AH492" authorId="0" shapeId="0" xr:uid="{AD9A638C-E7C4-40F2-9485-1BD6FA6BE712}">
      <text>
        <r>
          <rPr>
            <sz val="10"/>
            <color indexed="81"/>
            <rFont val="Lucida Console"/>
            <family val="3"/>
          </rPr>
          <t>Última movimentação no estoque em 05/2023 quantidade 152.</t>
        </r>
      </text>
    </comment>
    <comment ref="X493" authorId="0" shapeId="0" xr:uid="{D322CA31-0C73-4A1B-912B-46F308CCEFFA}">
      <text>
        <r>
          <rPr>
            <sz val="10"/>
            <color indexed="81"/>
            <rFont val="Lucida Console"/>
            <family val="3"/>
          </rPr>
          <t>01.01.1901</t>
        </r>
      </text>
    </comment>
    <comment ref="AE493" authorId="0" shapeId="0" xr:uid="{E94FEBE6-210E-411F-81A0-66025AB8D71A}">
      <text>
        <r>
          <rPr>
            <sz val="10"/>
            <color indexed="81"/>
            <rFont val="Courier New"/>
            <family val="3"/>
          </rPr>
          <t>_x000D_
    DESCRIÇÃO DO CÁLCULO_x000D_
Código    : 59.400_x000D_
Corte     : _x000D_
-----------------------------_x000D_
Pendente  : _x000D_
22 / 03_2 : _x000D_
22 / 04_2 :  (corte = 15)_x000D_
22 / 05_2 :  (corte = 4)_x000D_
22 / 06_2 :  (corte = 22)_x000D_
22 / 07_2 :  (corte = 8)_x000D_
22 / 08_2 : _x000D_
22 / 09_2 :  (corte = 12)_x000D_
22 / 10_2 :  (corte = 4)_x000D_
22 / 11_2 :  (corte = 4)_x000D_
22 / 12_2 :  (corte = 11)_x000D_
23 / 01_2 :  (corte = 10)_x000D_
23 / 02_2 : _x000D_
23 / 03_2 :  (corte = 16)_x000D_
23 / 04_2 :  (corte = 15)_x000D_
23 / 05_2 : _x000D_
23 / 06_2 : _x000D_
23 / 07_2 : _x000D_
23 / 08_2 : _x000D_
_x000D_
    TOTAL : (  )_x000D_
  DIVISOR : 18_x000D_
    MÉDIA : ,00_x000D_
-----------------------------_x000D_
   Valores Desconsiderados_x000D_
-----------------------------_x000D_
22 / 04_2 : 15 (15)_x000D_
22 / 05_2 : 4 (4)_x000D_
22 / 06_2 : 22 (22)_x000D_
22 / 07_2 : 8 (8)_x000D_
22 / 09_2 : 12 (12)_x000D_
22 / 10_2 : 4 (4)_x000D_
22 / 11_2 : 4 (4)_x000D_
22 / 12_2 : 11 (11)_x000D_
23 / 01_2 : 10 (10)_x000D_
23 / 03_2 : 16 (16)_x000D_
23 / 04_2 : 15 (15)_x000D_
_x000D_
  TOTAL   : ( 121 )</t>
        </r>
      </text>
    </comment>
    <comment ref="AH493" authorId="0" shapeId="0" xr:uid="{C668BAFE-718B-4247-94EF-CFCBFDF6A186}">
      <text>
        <r>
          <rPr>
            <sz val="10"/>
            <color indexed="81"/>
            <rFont val="Lucida Console"/>
            <family val="3"/>
          </rPr>
          <t>Última movimentação no estoque em 04/2023 quantidade 15.</t>
        </r>
      </text>
    </comment>
    <comment ref="X494" authorId="0" shapeId="0" xr:uid="{32F4712D-45B3-4BE0-9CA9-B6B4A3F6B759}">
      <text>
        <r>
          <rPr>
            <sz val="10"/>
            <color indexed="81"/>
            <rFont val="Lucida Console"/>
            <family val="3"/>
          </rPr>
          <t>23.04.2019</t>
        </r>
      </text>
    </comment>
    <comment ref="AE494" authorId="0" shapeId="0" xr:uid="{485E041D-D23D-4527-9CF7-5CBCEA10F285}">
      <text>
        <r>
          <rPr>
            <sz val="10"/>
            <color indexed="81"/>
            <rFont val="Courier New"/>
            <family val="3"/>
          </rPr>
          <t>_x000D_
    DESCRIÇÃO DO CÁLCULO_x000D_
Código    : 136.855_x000D_
Corte     : _x000D_
-----------------------------_x000D_
Pendente  : _x000D_
22 / 03_2 : _x000D_
22 / 04_2 :  (corte = 28)_x000D_
22 / 05_2 :  (corte = 1)_x000D_
22 / 06_2 : _x000D_
22 / 07_2 : _x000D_
22 / 08_2 : _x000D_
22 / 09_2 : _x000D_
22 / 10_2 : _x000D_
22 / 11_2 : _x000D_
22 / 12_2 : _x000D_
23 / 01_2 : _x000D_
23 / 02_2 : _x000D_
23 / 03_2 : _x000D_
23 / 04_2 : _x000D_
23 / 05_2 : _x000D_
23 / 06_2 : _x000D_
23 / 07_2 :  (corte = 3)_x000D_
23 / 08_2 : _x000D_
_x000D_
    TOTAL : (  )_x000D_
  DIVISOR : 18_x000D_
    MÉDIA : ,00_x000D_
-----------------------------_x000D_
   Valores Desconsiderados_x000D_
-----------------------------_x000D_
22 / 04_2 : 28 (28)_x000D_
22 / 05_2 : 1 (1)_x000D_
23 / 07_2 : 3 (3)_x000D_
_x000D_
  TOTAL   : ( 32 )</t>
        </r>
      </text>
    </comment>
    <comment ref="AH494" authorId="0" shapeId="0" xr:uid="{57A64C22-385A-4B5B-8D6C-44BB7D0D665F}">
      <text>
        <r>
          <rPr>
            <sz val="10"/>
            <color indexed="81"/>
            <rFont val="Lucida Console"/>
            <family val="3"/>
          </rPr>
          <t>Última movimentação no estoque em 07/2023 quantidade 3.</t>
        </r>
      </text>
    </comment>
    <comment ref="X495" authorId="0" shapeId="0" xr:uid="{450C2155-5D47-4A00-A4EB-97E59EEC3B8D}">
      <text>
        <r>
          <rPr>
            <sz val="10"/>
            <color indexed="81"/>
            <rFont val="Lucida Console"/>
            <family val="3"/>
          </rPr>
          <t>23.04.2019</t>
        </r>
      </text>
    </comment>
    <comment ref="AE495" authorId="0" shapeId="0" xr:uid="{F6565C69-96CD-4328-AC86-B004C63E73C4}">
      <text>
        <r>
          <rPr>
            <sz val="10"/>
            <color indexed="81"/>
            <rFont val="Courier New"/>
            <family val="3"/>
          </rPr>
          <t>_x000D_
    DESCRIÇÃO DO CÁLCULO_x000D_
Código    : 136.858_x000D_
Corte     : _x000D_
-----------------------------_x000D_
Pendente  : _x000D_
22 / 03_2 :  (corte = 3)_x000D_
22 / 04_2 : 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03_2 : 3 (3)_x000D_
_x000D_
  TOTAL   : ( 3 )</t>
        </r>
      </text>
    </comment>
    <comment ref="AH495" authorId="0" shapeId="0" xr:uid="{F4BE4081-9B27-4477-8D45-B09288615576}">
      <text>
        <r>
          <rPr>
            <sz val="10"/>
            <color indexed="81"/>
            <rFont val="Lucida Console"/>
            <family val="3"/>
          </rPr>
          <t>Última movimentação no estoque em 03/2022 quantidade 3.</t>
        </r>
      </text>
    </comment>
    <comment ref="X496" authorId="0" shapeId="0" xr:uid="{FD43ACE7-C2E5-4AFC-8241-7DE2F22E6F2C}">
      <text>
        <r>
          <rPr>
            <sz val="10"/>
            <color indexed="81"/>
            <rFont val="Lucida Console"/>
            <family val="3"/>
          </rPr>
          <t>12.03.2013</t>
        </r>
      </text>
    </comment>
    <comment ref="AE496" authorId="0" shapeId="0" xr:uid="{C8A6B479-1FA7-41D5-9656-C319AD09953E}">
      <text>
        <r>
          <rPr>
            <sz val="10"/>
            <color indexed="81"/>
            <rFont val="Courier New"/>
            <family val="3"/>
          </rPr>
          <t>_x000D_
    DESCRIÇÃO DO CÁLCULO_x000D_
Código    : 125.173_x000D_
Corte     : _x000D_
-----------------------------_x000D_
Pendente  : _x000D_
22 / 03_2 : _x000D_
22 / 04_2 :  (corte = 8)_x000D_
22 / 05_2 :  (corte = 10)_x000D_
22 / 06_2 :  (corte = 2)_x000D_
22 / 07_2 :  (corte = 3)_x000D_
22 / 08_2 : _x000D_
22 / 09_2 : _x000D_
22 / 10_2 :  (corte = 2)_x000D_
22 / 11_2 :  (corte = 4)_x000D_
22 / 12_2 :  (corte = 4)_x000D_
23 / 01_2 :  (corte = 5)_x000D_
23 / 02_2 :  (corte = 2)_x000D_
23 / 03_2 :  (corte = 1)_x000D_
23 / 04_2 :  (corte = 17)_x000D_
23 / 05_2 : _x000D_
23 / 06_2 : _x000D_
23 / 07_2 : _x000D_
23 / 08_2 : _x000D_
_x000D_
    TOTAL : (  )_x000D_
  DIVISOR : 18_x000D_
    MÉDIA : ,00_x000D_
-----------------------------_x000D_
   Valores Desconsiderados_x000D_
-----------------------------_x000D_
22 / 04_2 : 8 (8)_x000D_
22 / 05_2 : 10 (10)_x000D_
22 / 06_2 : 2 (2)_x000D_
22 / 07_2 : 3 (3)_x000D_
22 / 10_2 : 2 (2)_x000D_
22 / 11_2 : 4 (4)_x000D_
22 / 12_2 : 4 (4)_x000D_
23 / 01_2 : 5 (5)_x000D_
23 / 02_2 : 2 (2)_x000D_
23 / 03_2 : 1 (1)_x000D_
23 / 04_2 : 17 (17)_x000D_
_x000D_
  TOTAL   : ( 58 )</t>
        </r>
      </text>
    </comment>
    <comment ref="AH496" authorId="0" shapeId="0" xr:uid="{1F887031-E05D-46EB-B834-3AAF55B05903}">
      <text>
        <r>
          <rPr>
            <sz val="10"/>
            <color indexed="81"/>
            <rFont val="Lucida Console"/>
            <family val="3"/>
          </rPr>
          <t>Última movimentação no estoque em 04/2023 quantidade 17.</t>
        </r>
      </text>
    </comment>
    <comment ref="X497" authorId="0" shapeId="0" xr:uid="{175F162E-F73A-4C88-BF54-0ED8A88DDBA5}">
      <text>
        <r>
          <rPr>
            <sz val="10"/>
            <color indexed="81"/>
            <rFont val="Lucida Console"/>
            <family val="3"/>
          </rPr>
          <t>01.01.1901</t>
        </r>
      </text>
    </comment>
    <comment ref="AE497" authorId="0" shapeId="0" xr:uid="{A6163919-951B-402C-9B3E-724CABAAFD0E}">
      <text>
        <r>
          <rPr>
            <sz val="10"/>
            <color indexed="81"/>
            <rFont val="Courier New"/>
            <family val="3"/>
          </rPr>
          <t>_x000D_
    DESCRIÇÃO DO CÁLCULO_x000D_
Código    : 52.994_x000D_
Corte     : _x000D_
-----------------------------_x000D_
Pendente  : _x000D_
22 / 03_2 :  (corte = 4)_x000D_
22 / 04_2 : _x000D_
22 / 05_2 :  (corte = 1)_x000D_
22 / 06_2 :  (corte = 3)_x000D_
22 / 07_2 :  (corte = 1)_x000D_
22 / 08_2 : _x000D_
22 / 09_2 : _x000D_
22 / 10_2 : _x000D_
22 / 11_2 :  (corte = 1)_x000D_
22 / 12_2 : _x000D_
23 / 01_2 : _x000D_
23 / 02_2 : _x000D_
23 / 03_2 :  (corte = 4)_x000D_
23 / 04_2 :  (corte = 20)_x000D_
23 / 05_2 : _x000D_
23 / 06_2 : _x000D_
23 / 07_2 : _x000D_
23 / 08_2 : _x000D_
_x000D_
    TOTAL : (  )_x000D_
  DIVISOR : 18_x000D_
    MÉDIA : ,00_x000D_
-----------------------------_x000D_
   Valores Desconsiderados_x000D_
-----------------------------_x000D_
22 / 03_2 : 4 (4)_x000D_
22 / 05_2 : 1 (1)_x000D_
22 / 06_2 : 3 (3)_x000D_
22 / 07_2 : 1 (1)_x000D_
22 / 11_2 : 1 (1)_x000D_
23 / 03_2 : 4 (4)_x000D_
23 / 04_2 : 20 (20)_x000D_
_x000D_
  TOTAL   : ( 34 )</t>
        </r>
      </text>
    </comment>
    <comment ref="AH497" authorId="0" shapeId="0" xr:uid="{BC6D3065-D70F-4D5C-A525-B3BD0E519349}">
      <text>
        <r>
          <rPr>
            <sz val="10"/>
            <color indexed="81"/>
            <rFont val="Lucida Console"/>
            <family val="3"/>
          </rPr>
          <t>Última movimentação no estoque em 04/2023 quantidade 20.</t>
        </r>
      </text>
    </comment>
    <comment ref="X498" authorId="0" shapeId="0" xr:uid="{2531493D-44BC-467A-BE7F-DD11FDB9D35E}">
      <text>
        <r>
          <rPr>
            <sz val="10"/>
            <color indexed="81"/>
            <rFont val="Lucida Console"/>
            <family val="3"/>
          </rPr>
          <t>01.01.1901</t>
        </r>
      </text>
    </comment>
    <comment ref="AE498" authorId="0" shapeId="0" xr:uid="{207D369D-DCB4-4DC7-9856-A49B7DA0660B}">
      <text>
        <r>
          <rPr>
            <sz val="10"/>
            <color indexed="81"/>
            <rFont val="Courier New"/>
            <family val="3"/>
          </rPr>
          <t>_x000D_
    DESCRIÇÃO DO CÁLCULO_x000D_
Código    : 64.635_x000D_
Corte     : _x000D_
-----------------------------_x000D_
Pendente  : _x000D_
22 / 03_2 : _x000D_
22 / 04_2 : _x000D_
22 / 05_2 : _x000D_
22 / 06_2 : _x000D_
22 / 07_2 : _x000D_
22 / 08_2 : _x000D_
22 / 09_2 : _x000D_
22 / 10_2 : _x000D_
22 / 11_2 : _x000D_
22 / 12_2 : _x000D_
23 / 01_2 :  (corte = 2)_x000D_
23 / 02_2 : _x000D_
23 / 03_2 : _x000D_
23 / 04_2 : _x000D_
23 / 05_2 : _x000D_
23 / 06_2 : _x000D_
23 / 07_2 : _x000D_
23 / 08_2 : _x000D_
_x000D_
    TOTAL : (  )_x000D_
  DIVISOR : 18_x000D_
    MÉDIA : ,00_x000D_
-----------------------------_x000D_
   Valores Desconsiderados_x000D_
-----------------------------_x000D_
23 / 01_2 : 2 (2)_x000D_
_x000D_
  TOTAL   : ( 2 )</t>
        </r>
      </text>
    </comment>
    <comment ref="AH498" authorId="0" shapeId="0" xr:uid="{35ED0AB0-6179-422E-A663-45B033EAB539}">
      <text>
        <r>
          <rPr>
            <sz val="10"/>
            <color indexed="81"/>
            <rFont val="Lucida Console"/>
            <family val="3"/>
          </rPr>
          <t>Última movimentação no estoque em 01/2023 quantidade 2.</t>
        </r>
      </text>
    </comment>
    <comment ref="X499" authorId="0" shapeId="0" xr:uid="{8CD33184-E0A2-4F55-9B99-D6FFFC525FDF}">
      <text>
        <r>
          <rPr>
            <sz val="10"/>
            <color indexed="81"/>
            <rFont val="Lucida Console"/>
            <family val="3"/>
          </rPr>
          <t>01.01.1901</t>
        </r>
      </text>
    </comment>
    <comment ref="AE499" authorId="0" shapeId="0" xr:uid="{EE230540-5A6C-4ED5-B771-C685692433AF}">
      <text>
        <r>
          <rPr>
            <sz val="10"/>
            <color indexed="81"/>
            <rFont val="Courier New"/>
            <family val="3"/>
          </rPr>
          <t>_x000D_
    DESCRIÇÃO DO CÁLCULO_x000D_
Código    : 64.636_x000D_
Corte     : _x000D_
-----------------------------_x000D_
Pendente  : _x000D_
22 / 03_2 :  (corte = 2)_x000D_
22 / 04_2 : _x000D_
22 / 05_2 :  (corte = 6)_x000D_
22 / 06_2 :  (corte = 15)_x000D_
22 / 07_2 :  (corte = 8)_x000D_
22 / 08_2 :  (corte = 15)_x000D_
22 / 09_2 :  (corte = 9)_x000D_
22 / 10_2 :  (corte = 4)_x000D_
22 / 11_2 :  (corte = 6)_x000D_
22 / 12_2 :  (corte = 10)_x000D_
23 / 01_2 :  (corte = 3)_x000D_
23 / 02_2 :  (corte = 3)_x000D_
23 / 03_2 :  (corte = 8)_x000D_
23 / 04_2 :  (corte = 20)_x000D_
23 / 05_2 : _x000D_
23 / 06_2 : _x000D_
23 / 07_2 : _x000D_
23 / 08_2 : _x000D_
_x000D_
    TOTAL : (  )_x000D_
  DIVISOR : 18_x000D_
    MÉDIA : ,00_x000D_
-----------------------------_x000D_
   Valores Desconsiderados_x000D_
-----------------------------_x000D_
22 / 03_2 : 2 (2)_x000D_
22 / 05_2 : 6 (6)_x000D_
22 / 06_2 : 15 (15)_x000D_
22 / 07_2 : 8 (8)_x000D_
22 / 08_2 : 15 (15)_x000D_
22 / 09_2 : 9 (9)_x000D_
22 / 10_2 : 4 (4)_x000D_
22 / 11_2 : 6 (6)_x000D_
22 / 12_2 : 10 (10)_x000D_
23 / 01_2 : 3 (3)_x000D_
23 / 02_2 : 3 (3)_x000D_
23 / 03_2 : 8 (8)_x000D_
23 / 04_2 : 20 (20)_x000D_
_x000D_
  TOTAL   : ( 109 )</t>
        </r>
      </text>
    </comment>
    <comment ref="AH499" authorId="0" shapeId="0" xr:uid="{0CCCC23E-7BE1-4C4A-A1DB-1D723CA171BF}">
      <text>
        <r>
          <rPr>
            <sz val="10"/>
            <color indexed="81"/>
            <rFont val="Lucida Console"/>
            <family val="3"/>
          </rPr>
          <t>Última movimentação no estoque em 04/2023 quantidade 20.</t>
        </r>
      </text>
    </comment>
    <comment ref="X500" authorId="0" shapeId="0" xr:uid="{6DB04785-F7D9-4F3A-9B63-106CC1D11D06}">
      <text>
        <r>
          <rPr>
            <sz val="10"/>
            <color indexed="81"/>
            <rFont val="Lucida Console"/>
            <family val="3"/>
          </rPr>
          <t>01.01.1901</t>
        </r>
      </text>
    </comment>
    <comment ref="AE500" authorId="0" shapeId="0" xr:uid="{777DB619-721C-4EEC-ADA8-B1FF0075B4F4}">
      <text>
        <r>
          <rPr>
            <sz val="10"/>
            <color indexed="81"/>
            <rFont val="Courier New"/>
            <family val="3"/>
          </rPr>
          <t>_x000D_
    DESCRIÇÃO DO CÁLCULO_x000D_
Código    : 44.789_x000D_
Corte     : _x000D_
-----------------------------_x000D_
Pendente  : _x000D_
22 / 03_2 :  (corte = 5)_x000D_
22 / 04_2 :  (corte = 4)_x000D_
22 / 05_2 :  (corte = 4)_x000D_
22 / 06_2 :  (corte = 2)_x000D_
22 / 07_2 :  (corte = 2)_x000D_
22 / 08_2 :  (corte = 4)_x000D_
22 / 09_2 : _x000D_
22 / 10_2 : _x000D_
22 / 11_2 : _x000D_
22 / 12_2 :  (corte = 2)_x000D_
23 / 01_2 : _x000D_
23 / 02_2 : _x000D_
23 / 03_2 :  (corte = 3)_x000D_
23 / 04_2 :  (corte = 20)_x000D_
23 / 05_2 : _x000D_
23 / 06_2 : _x000D_
23 / 07_2 : _x000D_
23 / 08_2 : _x000D_
_x000D_
    TOTAL : (  )_x000D_
  DIVISOR : 18_x000D_
    MÉDIA : ,00_x000D_
-----------------------------_x000D_
   Valores Desconsiderados_x000D_
-----------------------------_x000D_
22 / 03_2 : 5 (5)_x000D_
22 / 04_2 : 4 (4)_x000D_
22 / 05_2 : 4 (4)_x000D_
22 / 06_2 : 2 (2)_x000D_
22 / 07_2 : 2 (2)_x000D_
22 / 08_2 : 4 (4)_x000D_
22 / 12_2 : 2 (2)_x000D_
23 / 03_2 : 3 (3)_x000D_
23 / 04_2 : 20 (20)_x000D_
_x000D_
  TOTAL   : ( 46 )</t>
        </r>
      </text>
    </comment>
    <comment ref="AH500" authorId="0" shapeId="0" xr:uid="{F5392B66-E294-4AAF-8BC4-5C9657280C7B}">
      <text>
        <r>
          <rPr>
            <sz val="10"/>
            <color indexed="81"/>
            <rFont val="Lucida Console"/>
            <family val="3"/>
          </rPr>
          <t>Última movimentação no estoque em 04/2023 quantidade 20.</t>
        </r>
      </text>
    </comment>
    <comment ref="X501" authorId="0" shapeId="0" xr:uid="{B988F8E5-301C-4356-8038-653658D7B3D3}">
      <text>
        <r>
          <rPr>
            <sz val="10"/>
            <color indexed="81"/>
            <rFont val="Lucida Console"/>
            <family val="3"/>
          </rPr>
          <t>01.01.1901</t>
        </r>
      </text>
    </comment>
    <comment ref="AE501" authorId="0" shapeId="0" xr:uid="{B24E8793-4A01-4A17-9838-0F02F8EEB373}">
      <text>
        <r>
          <rPr>
            <sz val="10"/>
            <color indexed="81"/>
            <rFont val="Courier New"/>
            <family val="3"/>
          </rPr>
          <t>_x000D_
    DESCRIÇÃO DO CÁLCULO_x000D_
Código    : 12.922_x000D_
Corte     : _x000D_
-----------------------------_x000D_
Pendente  : 5_x000D_
22 / 03_2 :  (corte = 6)_x000D_
22 / 04_2 : _x000D_
22 / 05_2 :  (corte = 7)_x000D_
22 / 06_2 :  (corte = 6)_x000D_
22 / 07_2 :  (corte = 12)_x000D_
22 / 08_2 : _x000D_
22 / 09_2 :  (corte = 9)_x000D_
22 / 10_2 :  (corte = 1)_x000D_
22 / 11_2 : _x000D_
22 / 12_2 : _x000D_
23 / 01_2 : _x000D_
23 / 02_2 : _x000D_
23 / 03_2 :  (corte = 4)_x000D_
23 / 04_2 :  (corte = 15)_x000D_
23 / 05_2 : _x000D_
23 / 06_2 : _x000D_
23 / 07_2 : _x000D_
23 / 08_2 : _x000D_
_x000D_
    TOTAL : ( 5 )_x000D_
  DIVISOR : 18_x000D_
    MÉDIA : ,28_x000D_
-----------------------------_x000D_
   Valores Desconsiderados_x000D_
-----------------------------_x000D_
22 / 03_2 : 6 (6)_x000D_
22 / 05_2 : 7 (7)_x000D_
22 / 06_2 : 6 (6)_x000D_
22 / 07_2 : 12 (12)_x000D_
22 / 09_2 : 9 (9)_x000D_
22 / 10_2 : 1 (1)_x000D_
23 / 03_2 : 4 (4)_x000D_
23 / 04_2 : 15 (15)_x000D_
_x000D_
  TOTAL   : ( 60 )</t>
        </r>
      </text>
    </comment>
    <comment ref="AH501" authorId="0" shapeId="0" xr:uid="{52A55324-F216-485F-AAAE-323AC708564D}">
      <text>
        <r>
          <rPr>
            <sz val="10"/>
            <color indexed="81"/>
            <rFont val="Lucida Console"/>
            <family val="3"/>
          </rPr>
          <t>Última movimentação no estoque em 04/2023 quantidade 15.</t>
        </r>
      </text>
    </comment>
    <comment ref="X502" authorId="0" shapeId="0" xr:uid="{3CEF0BFB-D9B7-4347-8D63-536F7D1E4E7E}">
      <text>
        <r>
          <rPr>
            <sz val="10"/>
            <color indexed="81"/>
            <rFont val="Lucida Console"/>
            <family val="3"/>
          </rPr>
          <t>03.07.2015</t>
        </r>
      </text>
    </comment>
    <comment ref="AE502" authorId="0" shapeId="0" xr:uid="{81A14BF0-4082-4963-9B45-CA8EDCCAC1CC}">
      <text>
        <r>
          <rPr>
            <sz val="10"/>
            <color indexed="81"/>
            <rFont val="Courier New"/>
            <family val="3"/>
          </rPr>
          <t>_x000D_
    DESCRIÇÃO DO CÁLCULO_x000D_
Código    : 130.572_x000D_
Corte     : _x000D_
-----------------------------_x000D_
Pendente  : _x000D_
22 / 03_2 : _x000D_
22 / 04_2 : _x000D_
22 / 05_2 : _x000D_
22 / 06_2 : _x000D_
22 / 07_2 : _x000D_
22 / 08_2 : _x000D_
22 / 09_2 :  (corte = 18)_x000D_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09_2 : 18 (18)_x000D_
_x000D_
  TOTAL   : ( 18 )</t>
        </r>
      </text>
    </comment>
    <comment ref="AH502" authorId="0" shapeId="0" xr:uid="{4E4F2DBC-D1E6-466B-ADAE-FB7EF51733F5}">
      <text>
        <r>
          <rPr>
            <sz val="10"/>
            <color indexed="81"/>
            <rFont val="Lucida Console"/>
            <family val="3"/>
          </rPr>
          <t>Última movimentação no estoque em 09/2022 quantidade 18.</t>
        </r>
      </text>
    </comment>
    <comment ref="X503" authorId="0" shapeId="0" xr:uid="{991E54F8-673F-4F57-B48C-2218A762DD02}">
      <text>
        <r>
          <rPr>
            <sz val="10"/>
            <color indexed="81"/>
            <rFont val="Lucida Console"/>
            <family val="3"/>
          </rPr>
          <t>25.04.2019</t>
        </r>
      </text>
    </comment>
    <comment ref="AE503" authorId="0" shapeId="0" xr:uid="{5415E069-BCC8-49F2-9458-4567123F0512}">
      <text>
        <r>
          <rPr>
            <sz val="10"/>
            <color indexed="81"/>
            <rFont val="Courier New"/>
            <family val="3"/>
          </rPr>
          <t>_x000D_
    DESCRIÇÃO DO CÁLCULO_x000D_
Código    : 136.881_x000D_
Corte     : _x000D_
-----------------------------_x000D_
Pendente  : _x000D_
22 / 03_2 :  (corte = 5)_x000D_
22 / 04_2 :  (corte = 25)_x000D_
22 / 05_2 :  (corte = 22)_x000D_
22 / 06_2 :  (corte = 21)_x000D_
22 / 07_2 :  (corte = 30)_x000D_
22 / 08_2 :  (corte = 22)_x000D_
22 / 09_2 :  (corte = 19)_x000D_
22 / 10_2 :  (corte = 23)_x000D_
22 / 11_2 :  (corte = 22)_x000D_
22 / 12_2 :  (corte = 19)_x000D_
23 / 01_2 :  (corte = 2)_x000D_
23 / 02_2 :  (corte = 22)_x000D_
23 / 03_2 :  (corte = 31)_x000D_
23 / 04_2 :  (corte = 15)_x000D_
23 / 05_2 :  (corte = 35)_x000D_
23 / 06_2 :  (corte = 24)_x000D_
23 / 07_2 :  (corte = 22)_x000D_
23 / 08_2 :  (corte = 28)_x000D_
_x000D_
    TOTAL : (  )_x000D_
  DIVISOR : 18_x000D_
    MÉDIA : ,00_x000D_
-----------------------------_x000D_
   Valores Desconsiderados_x000D_
-----------------------------_x000D_
22 / 03_2 : 5 (5)_x000D_
22 / 04_2 : 25 (25)_x000D_
22 / 05_2 : 22 (22)_x000D_
22 / 06_2 : 21 (21)_x000D_
22 / 07_2 : 30 (30)_x000D_
22 / 08_2 : 22 (22)_x000D_
22 / 09_2 : 19 (19)_x000D_
22 / 10_2 : 23 (23)_x000D_
22 / 11_2 : 22 (22)_x000D_
22 / 12_2 : 19 (19)_x000D_
23 / 01_2 : 2 (2)_x000D_
23 / 02_2 : 22 (22)_x000D_
23 / 03_2 : 31 (31)_x000D_
23 / 04_2 : 15 (15)_x000D_
23 / 05_2 : 35 (35)_x000D_
23 / 06_2 : 24 (24)_x000D_
23 / 07_2 : 22 (22)_x000D_
23 / 08_2 : 28 (28)_x000D_
_x000D_
  TOTAL   : ( 387 )</t>
        </r>
      </text>
    </comment>
    <comment ref="AH503" authorId="0" shapeId="0" xr:uid="{F98E07D3-6749-484D-BFB1-B17782C9137F}">
      <text>
        <r>
          <rPr>
            <sz val="10"/>
            <color indexed="81"/>
            <rFont val="Lucida Console"/>
            <family val="3"/>
          </rPr>
          <t>Última movimentação no estoque em 08/2023 quantidade 28.</t>
        </r>
      </text>
    </comment>
    <comment ref="X504" authorId="0" shapeId="0" xr:uid="{C47B5C3E-4BAC-4EE3-B238-063CBF5305F7}">
      <text>
        <r>
          <rPr>
            <sz val="10"/>
            <color indexed="81"/>
            <rFont val="Lucida Console"/>
            <family val="3"/>
          </rPr>
          <t>30.08.2021</t>
        </r>
      </text>
    </comment>
    <comment ref="AE504" authorId="0" shapeId="0" xr:uid="{5F03B37C-8942-4FFE-8285-9BC9576218BC}">
      <text>
        <r>
          <rPr>
            <sz val="10"/>
            <color indexed="81"/>
            <rFont val="Courier New"/>
            <family val="3"/>
          </rPr>
          <t>_x000D_
    DESCRIÇÃO DO CÁLCULO_x000D_
Código    : 143.099_x000D_
Corte     : _x000D_
-----------------------------_x000D_
Pendente  : _x000D_
22 / 03_2 :  (corte = 50)_x000D_
22 / 04_2 :  (corte = 52)_x000D_
22 / 05_2 :  (corte = 53)_x000D_
22 / 06_2 :  (corte = 78)_x000D_
22 / 07_2 :  (corte = 100)_x000D_
22 / 08_2 :  (corte = 131)_x000D_
22 / 09_2 :  (corte = 86)_x000D_
22 / 10_2 :  (corte = 90)_x000D_
22 / 11_2 :  (corte = 104)_x000D_
22 / 12_2 :  (corte = 56)_x000D_
23 / 01_2 :  (corte = 12)_x000D_
23 / 02_2 :  (corte = 136)_x000D_
23 / 03_2 :  (corte = 137)_x000D_
23 / 04_2 :  (corte = 45)_x000D_
23 / 05_2 :  (corte = 101)_x000D_
23 / 06_2 :  (corte = 79)_x000D_
23 / 07_2 :  (corte = 86)_x000D_
23 / 08_2 :  (corte = 110)_x000D_
_x000D_
    TOTAL : (  )_x000D_
  DIVISOR : 18_x000D_
    MÉDIA : ,00_x000D_
-----------------------------_x000D_
   Valores Desconsiderados_x000D_
-----------------------------_x000D_
22 / 03_2 : 50 (50)_x000D_
22 / 04_2 : 52 (52)_x000D_
22 / 05_2 : 53 (53)_x000D_
22 / 06_2 : 78 (78)_x000D_
22 / 07_2 : 100 (100)_x000D_
22 / 08_2 : 131 (131)_x000D_
22 / 09_2 : 86 (86)_x000D_
22 / 10_2 : 90 (90)_x000D_
22 / 11_2 : 104 (104)_x000D_
22 / 12_2 : 56 (56)_x000D_
23 / 01_2 : 12 (12)_x000D_
23 / 02_2 : 136 (136)_x000D_
23 / 03_2 : 137 (137)_x000D_
23 / 04_2 : 45 (45)_x000D_
23 / 05_2 : 101 (101)_x000D_
23 / 06_2 : 79 (79)_x000D_
23 / 07_2 : 86 (86)_x000D_
23 / 08_2 : 110 (110)_x000D_
_x000D_
  TOTAL   : ( 1.506 )</t>
        </r>
      </text>
    </comment>
    <comment ref="AH504" authorId="0" shapeId="0" xr:uid="{4E0C8C87-257F-4338-BD6F-31B12BE1ECAD}">
      <text>
        <r>
          <rPr>
            <sz val="10"/>
            <color indexed="81"/>
            <rFont val="Lucida Console"/>
            <family val="3"/>
          </rPr>
          <t>Última movimentação no estoque em 08/2023 quantidade 110.</t>
        </r>
      </text>
    </comment>
    <comment ref="X505" authorId="0" shapeId="0" xr:uid="{F6D4FB97-C1F9-40E4-A7A5-DA1E7BDC4E51}">
      <text>
        <r>
          <rPr>
            <sz val="10"/>
            <color indexed="81"/>
            <rFont val="Lucida Console"/>
            <family val="3"/>
          </rPr>
          <t>14.08.2003</t>
        </r>
      </text>
    </comment>
    <comment ref="AE505" authorId="0" shapeId="0" xr:uid="{398B30EF-287F-48EC-85C8-14B3E8284452}">
      <text>
        <r>
          <rPr>
            <sz val="10"/>
            <color indexed="81"/>
            <rFont val="Courier New"/>
            <family val="3"/>
          </rPr>
          <t>_x000D_
    DESCRIÇÃO DO CÁLCULO_x000D_
Código    : 74.979_x000D_
Corte     : _x000D_
-----------------------------_x000D_
Pendente  : _x000D_
22 / 03_2 :  (corte = 1)_x000D_
22 / 04_2 :  (corte = 4)_x000D_
22 / 05_2 :  (corte = 4)_x000D_
22 / 06_2 :  (corte = 4)_x000D_
22 / 07_2 :  (corte = 2)_x000D_
22 / 08_2 :  (corte = 2)_x000D_
22 / 09_2 :  (corte = 2)_x000D_
22 / 10_2 :  (corte = 1)_x000D_
22 / 11_2 : _x000D_
22 / 12_2 :  (corte = 8)_x000D_
23 / 01_2 :  (corte = 6)_x000D_
23 / 02_2 : _x000D_
23 / 03_2 :  (corte = 2)_x000D_
23 / 04_2 :  (corte = 10)_x000D_
23 / 05_2 : _x000D_
23 / 06_2 :  (corte = 20)_x000D_
23 / 07_2 : _x000D_
23 / 08_2 : _x000D_
_x000D_
    TOTAL : (  )_x000D_
  DIVISOR : 18_x000D_
    MÉDIA : ,00_x000D_
-----------------------------_x000D_
   Valores Desconsiderados_x000D_
-----------------------------_x000D_
22 / 03_2 : 1 (1)_x000D_
22 / 04_2 : 4 (4)_x000D_
22 / 05_2 : 4 (4)_x000D_
22 / 06_2 : 4 (4)_x000D_
22 / 07_2 : 2 (2)_x000D_
22 / 08_2 : 2 (2)_x000D_
22 / 09_2 : 2 (2)_x000D_
22 / 10_2 : 1 (1)_x000D_
22 / 12_2 : 8 (8)_x000D_
23 / 01_2 : 6 (6)_x000D_
23 / 03_2 : 2 (2)_x000D_
23 / 04_2 : 10 (10)_x000D_
23 / 06_2 : 20 (20)_x000D_
_x000D_
  TOTAL   : ( 66 )</t>
        </r>
      </text>
    </comment>
    <comment ref="AH505" authorId="0" shapeId="0" xr:uid="{F586C404-CFCD-400B-934B-F899253B8FA8}">
      <text>
        <r>
          <rPr>
            <sz val="10"/>
            <color indexed="81"/>
            <rFont val="Lucida Console"/>
            <family val="3"/>
          </rPr>
          <t>Última movimentação no estoque em 06/2023 quantidade 20.</t>
        </r>
      </text>
    </comment>
    <comment ref="X506" authorId="0" shapeId="0" xr:uid="{133A0238-53B3-4D13-94B8-A229D8E24B68}">
      <text>
        <r>
          <rPr>
            <sz val="10"/>
            <color indexed="81"/>
            <rFont val="Lucida Console"/>
            <family val="3"/>
          </rPr>
          <t>14.08.2003</t>
        </r>
      </text>
    </comment>
    <comment ref="AE506" authorId="0" shapeId="0" xr:uid="{B7F70DE3-1719-4022-AF05-CBA9BF56BCEE}">
      <text>
        <r>
          <rPr>
            <sz val="10"/>
            <color indexed="81"/>
            <rFont val="Courier New"/>
            <family val="3"/>
          </rPr>
          <t>_x000D_
    DESCRIÇÃO DO CÁLCULO_x000D_
Código    : 74.976_x000D_
Corte     : _x000D_
-----------------------------_x000D_
Pendente  : _x000D_
22 / 03_2 : _x000D_
22 / 04_2 :  (corte = 21)_x000D_
22 / 05_2 :  (corte = 8)_x000D_
22 / 06_2 :  (corte = 7)_x000D_
22 / 07_2 :  (corte = 3)_x000D_
22 / 08_2 : _x000D_
22 / 09_2 : _x000D_
22 / 10_2 : _x000D_
22 / 11_2 :  (corte = 2)_x000D_
22 / 12_2 :  (corte = 4)_x000D_
23 / 01_2 :  (corte = 10)_x000D_
23 / 02_2 : _x000D_
23 / 03_2 : _x000D_
23 / 04_2 : _x000D_
23 / 05_2 : _x000D_
23 / 06_2 : _x000D_
23 / 07_2 : _x000D_
23 / 08_2 :  (corte = 50)_x000D_
_x000D_
    TOTAL : (  )_x000D_
  DIVISOR : 18_x000D_
    MÉDIA : ,00_x000D_
-----------------------------_x000D_
   Valores Desconsiderados_x000D_
-----------------------------_x000D_
22 / 04_2 : 21 (21)_x000D_
22 / 05_2 : 8 (8)_x000D_
22 / 06_2 : 7 (7)_x000D_
22 / 07_2 : 3 (3)_x000D_
22 / 11_2 : 2 (2)_x000D_
22 / 12_2 : 4 (4)_x000D_
23 / 01_2 : 10 (10)_x000D_
23 / 08_2 : 50 (50)_x000D_
_x000D_
  TOTAL   : ( 105 )</t>
        </r>
      </text>
    </comment>
    <comment ref="AH506" authorId="0" shapeId="0" xr:uid="{05A926EF-9CE2-4098-BFB5-463D601493E2}">
      <text>
        <r>
          <rPr>
            <sz val="10"/>
            <color indexed="81"/>
            <rFont val="Lucida Console"/>
            <family val="3"/>
          </rPr>
          <t>Última movimentação no estoque em 08/2023 quantidade 50.</t>
        </r>
      </text>
    </comment>
    <comment ref="X507" authorId="0" shapeId="0" xr:uid="{585F3383-F632-4F44-8858-1A9AB8A57A14}">
      <text>
        <r>
          <rPr>
            <sz val="10"/>
            <color indexed="81"/>
            <rFont val="Lucida Console"/>
            <family val="3"/>
          </rPr>
          <t>23.04.2019</t>
        </r>
      </text>
    </comment>
    <comment ref="AE507" authorId="0" shapeId="0" xr:uid="{63EC416D-0C93-4382-964C-D7651479668F}">
      <text>
        <r>
          <rPr>
            <sz val="10"/>
            <color indexed="81"/>
            <rFont val="Courier New"/>
            <family val="3"/>
          </rPr>
          <t>_x000D_
    DESCRIÇÃO DO CÁLCULO_x000D_
Código    : 136.853_x000D_
Corte     : _x000D_
-----------------------------_x000D_
Pendente  : _x000D_
22 / 03_2 : _x000D_
22 / 04_2 :  (corte = 20)_x000D_
22 / 05_2 :  (corte = 1)_x000D_
22 / 06_2 : _x000D_
22 / 07_2 : _x000D_
22 / 08_2 : _x000D_
22 / 09_2 : _x000D_
22 / 10_2 : _x000D_
22 / 11_2 : _x000D_
22 / 12_2 : _x000D_
23 / 01_2 :  (corte = 6)_x000D_
23 / 02_2 : _x000D_
23 / 03_2 :  (corte = 3)_x000D_
23 / 04_2 :  (corte = 6)_x000D_
23 / 05_2 :  (corte = 6)_x000D_
23 / 06_2 : _x000D_
23 / 07_2 : _x000D_
23 / 08_2 : _x000D_
_x000D_
    TOTAL : (  )_x000D_
  DIVISOR : 18_x000D_
    MÉDIA : ,00_x000D_
-----------------------------_x000D_
   Valores Desconsiderados_x000D_
-----------------------------_x000D_
22 / 04_2 : 20 (20)_x000D_
22 / 05_2 : 1 (1)_x000D_
23 / 01_2 : 6 (6)_x000D_
23 / 03_2 : 3 (3)_x000D_
23 / 04_2 : 6 (6)_x000D_
23 / 05_2 : 6 (6)_x000D_
_x000D_
  TOTAL   : ( 42 )</t>
        </r>
      </text>
    </comment>
    <comment ref="AH507" authorId="0" shapeId="0" xr:uid="{ECC3D497-D430-4C97-A0EE-43A8801CA849}">
      <text>
        <r>
          <rPr>
            <sz val="10"/>
            <color indexed="81"/>
            <rFont val="Lucida Console"/>
            <family val="3"/>
          </rPr>
          <t>Última movimentação no estoque em 05/2023 quantidade 6.</t>
        </r>
      </text>
    </comment>
    <comment ref="X508" authorId="0" shapeId="0" xr:uid="{3CACDD7D-928C-470A-B419-CC9D27B89F42}">
      <text>
        <r>
          <rPr>
            <sz val="10"/>
            <color indexed="81"/>
            <rFont val="Lucida Console"/>
            <family val="3"/>
          </rPr>
          <t>01.01.1901</t>
        </r>
      </text>
    </comment>
    <comment ref="AE508" authorId="0" shapeId="0" xr:uid="{D8B1579F-61EE-4236-AFFD-4F0D872BA3BB}">
      <text>
        <r>
          <rPr>
            <sz val="10"/>
            <color indexed="81"/>
            <rFont val="Courier New"/>
            <family val="3"/>
          </rPr>
          <t>_x000D_
    DESCRIÇÃO DO CÁLCULO_x000D_
Código    : 49.695_x000D_
Corte     : _x000D_
-----------------------------_x000D_
Pendente  : 71_x000D_
22 / 03_2 :  (corte = 10)_x000D_
22 / 04_2 :  (corte = 50)_x000D_
22 / 05_2 :  (corte = 14)_x000D_
22 / 06_2 :  (corte = 15)_x000D_
22 / 07_2 :  (corte = 45)_x000D_
22 / 08_2 :  (corte = 52)_x000D_
22 / 09_2 :  (corte = 70)_x000D_
22 / 10_2 :  (corte = 15)_x000D_
22 / 11_2 : _x000D_
22 / 12_2 :  (corte = 30)_x000D_
23 / 01_2 : _x000D_
23 / 02_2 :  (corte = 30)_x000D_
23 / 03_2 :  (corte = 50)_x000D_
23 / 04_2 :  (corte = 60)_x000D_
23 / 05_2 :  (corte = 80)_x000D_
23 / 06_2 :  (corte = 29)_x000D_
23 / 07_2 : _x000D_
23 / 08_2 : _x000D_
_x000D_
    TOTAL : ( 71 )_x000D_
  DIVISOR : 18_x000D_
    MÉDIA : 3,94_x000D_
-----------------------------_x000D_
   Valores Desconsiderados_x000D_
-----------------------------_x000D_
22 / 03_2 : 10 (10)_x000D_
22 / 04_2 : 50 (50)_x000D_
22 / 05_2 : 14 (14)_x000D_
22 / 06_2 : 15 (15)_x000D_
22 / 07_2 : 45 (45)_x000D_
22 / 08_2 : 52 (52)_x000D_
22 / 09_2 : 70 (70)_x000D_
22 / 10_2 : 15 (15)_x000D_
22 / 12_2 : 30 (30)_x000D_
23 / 02_2 : 30 (30)_x000D_
23 / 03_2 : 50 (50)_x000D_
23 / 04_2 : 60 (60)_x000D_
23 / 05_2 : 80 (80)_x000D_
23 / 06_2 : 29 (29)_x000D_
_x000D_
  TOTAL   : ( 550 )</t>
        </r>
      </text>
    </comment>
    <comment ref="AH508" authorId="0" shapeId="0" xr:uid="{FAA3E104-3C6A-442B-ABE2-B3386E139029}">
      <text>
        <r>
          <rPr>
            <sz val="10"/>
            <color indexed="81"/>
            <rFont val="Lucida Console"/>
            <family val="3"/>
          </rPr>
          <t>Última movimentação no estoque em 06/2023 quantidade 29.</t>
        </r>
      </text>
    </comment>
    <comment ref="X509" authorId="0" shapeId="0" xr:uid="{7BC1802F-0830-4B5F-8FFC-519ACF0C6789}">
      <text>
        <r>
          <rPr>
            <sz val="10"/>
            <color indexed="81"/>
            <rFont val="Lucida Console"/>
            <family val="3"/>
          </rPr>
          <t>13.06.2019</t>
        </r>
      </text>
    </comment>
    <comment ref="AE509" authorId="0" shapeId="0" xr:uid="{1CCA1A57-3AE0-4613-95CB-8F3AAFD89004}">
      <text>
        <r>
          <rPr>
            <sz val="10"/>
            <color indexed="81"/>
            <rFont val="Courier New"/>
            <family val="3"/>
          </rPr>
          <t>_x000D_
    DESCRIÇÃO DO CÁLCULO_x000D_
Código    : 137.800_x000D_
Corte     : _x000D_
-----------------------------_x000D_
Pendente  : _x000D_
22 / 03_2 : _x000D_
22 / 04_2 :  (corte = 4)_x000D_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04_2 : 4 (4)_x000D_
_x000D_
  TOTAL   : ( 4 )</t>
        </r>
      </text>
    </comment>
    <comment ref="AH509" authorId="0" shapeId="0" xr:uid="{677E9FCA-2522-43B7-934A-C1C551F216CB}">
      <text>
        <r>
          <rPr>
            <sz val="10"/>
            <color indexed="81"/>
            <rFont val="Lucida Console"/>
            <family val="3"/>
          </rPr>
          <t>Última movimentação no estoque em 04/2022 quantidade 4.</t>
        </r>
      </text>
    </comment>
    <comment ref="X510" authorId="0" shapeId="0" xr:uid="{5F57FB8C-57F1-4360-A9CD-D58DD9020CB5}">
      <text>
        <r>
          <rPr>
            <sz val="10"/>
            <color indexed="81"/>
            <rFont val="Lucida Console"/>
            <family val="3"/>
          </rPr>
          <t>22.08.2012</t>
        </r>
      </text>
    </comment>
    <comment ref="AE510" authorId="0" shapeId="0" xr:uid="{451F996C-9DDE-41E2-8968-F5C66FDC0E0E}">
      <text>
        <r>
          <rPr>
            <sz val="10"/>
            <color indexed="81"/>
            <rFont val="Courier New"/>
            <family val="3"/>
          </rPr>
          <t>_x000D_
    DESCRIÇÃO DO CÁLCULO_x000D_
Código    : 123.710_x000D_
Corte     : _x000D_
-----------------------------_x000D_
Pendente  : 6_x000D_
22 / 03_2 :  (corte = 15)_x000D_
22 / 04_2 :  (corte = 14)_x000D_
22 / 05_2 :  (corte = 9)_x000D_
22 / 06_2 :  (corte = 14)_x000D_
22 / 07_2 :  (corte = 5)_x000D_
22 / 08_2 :  (corte = 3)_x000D_
22 / 09_2 :  (corte = 12)_x000D_
22 / 10_2 :  (corte = 7)_x000D_
22 / 11_2 :  (corte = 7)_x000D_
22 / 12_2 :  (corte = 5)_x000D_
23 / 01_2 :  (corte = 5)_x000D_
23 / 02_2 :  (corte = 11)_x000D_
23 / 03_2 :  (corte = 34)_x000D_
23 / 04_2 :  (corte = 18)_x000D_
23 / 05_2 :  (corte = 22)_x000D_
23 / 06_2 :  (corte = 19)_x000D_
23 / 07_2 :  (corte = 16)_x000D_
23 / 08_2 :  (corte = 1)_x000D_
_x000D_
    TOTAL : ( 6 )_x000D_
  DIVISOR : 18_x000D_
    MÉDIA : ,33_x000D_
-----------------------------_x000D_
   Valores Desconsiderados_x000D_
-----------------------------_x000D_
22 / 03_2 : 15 (15)_x000D_
22 / 04_2 : 14 (14)_x000D_
22 / 05_2 : 9 (9)_x000D_
22 / 06_2 : 14 (14)_x000D_
22 / 07_2 : 5 (5)_x000D_
22 / 08_2 : 3 (3)_x000D_
22 / 09_2 : 12 (12)_x000D_
22 / 10_2 : 7 (7)_x000D_
22 / 11_2 : 7 (7)_x000D_
22 / 12_2 : 5 (5)_x000D_
23 / 01_2 : 5 (5)_x000D_
23 / 02_2 : 11 (11)_x000D_
23 / 03_2 : 34 (34)_x000D_
23 / 04_2 : 18 (18)_x000D_
23 / 05_2 : 22 (22)_x000D_
23 / 06_2 : 19 (19)_x000D_
23 / 07_2 : 16 (16)_x000D_
23 / 08_2 : 1 (1)_x000D_
_x000D_
  TOTAL   : ( 217 )</t>
        </r>
      </text>
    </comment>
    <comment ref="AH510" authorId="0" shapeId="0" xr:uid="{82ED7A56-B597-4FAB-A56F-0BD68BF985E0}">
      <text>
        <r>
          <rPr>
            <sz val="10"/>
            <color indexed="81"/>
            <rFont val="Lucida Console"/>
            <family val="3"/>
          </rPr>
          <t>Última movimentação no estoque em 08/2023 quantidade 1.</t>
        </r>
      </text>
    </comment>
    <comment ref="X511" authorId="0" shapeId="0" xr:uid="{88D44EB5-44F5-42BB-BE18-9897D95EA7F3}">
      <text>
        <r>
          <rPr>
            <sz val="10"/>
            <color indexed="81"/>
            <rFont val="Lucida Console"/>
            <family val="3"/>
          </rPr>
          <t>18.02.2014</t>
        </r>
      </text>
    </comment>
    <comment ref="AE511" authorId="0" shapeId="0" xr:uid="{5A24B57F-18EC-46A9-A0E0-4E25C7CE4135}">
      <text>
        <r>
          <rPr>
            <sz val="10"/>
            <color indexed="81"/>
            <rFont val="Courier New"/>
            <family val="3"/>
          </rPr>
          <t>_x000D_
    DESCRIÇÃO DO CÁLCULO_x000D_
Código    : 127.384_x000D_
Corte     : _x000D_
-----------------------------_x000D_
Pendente  : 2_x000D_
22 / 03_2 :  (corte = 17)_x000D_
22 / 04_2 :  (corte = 54)_x000D_
22 / 05_2 :  (corte = 12)_x000D_
22 / 06_2 :  (corte = 1)_x000D_
22 / 07_2 :  (corte = 5)_x000D_
22 / 08_2 :  (corte = 5)_x000D_
22 / 09_2 :  (corte = 4)_x000D_
22 / 10_2 :  (corte = 12)_x000D_
22 / 11_2 :  (corte = 18)_x000D_
22 / 12_2 :  (corte = 27)_x000D_
23 / 01_2 :  (corte = 18)_x000D_
23 / 02_2 :  (corte = 32)_x000D_
23 / 03_2 :  (corte = 53)_x000D_
23 / 04_2 :  (corte = 63)_x000D_
23 / 05_2 :  (corte = 60)_x000D_
23 / 06_2 :  (corte = 15)_x000D_
23 / 07_2 : _x000D_
23 / 08_2 :  (corte = 50)_x000D_
_x000D_
    TOTAL : ( 2 )_x000D_
  DIVISOR : 18_x000D_
    MÉDIA : ,11_x000D_
-----------------------------_x000D_
   Valores Desconsiderados_x000D_
-----------------------------_x000D_
22 / 03_2 : 17 (17)_x000D_
22 / 04_2 : 54 (54)_x000D_
22 / 05_2 : 12 (12)_x000D_
22 / 06_2 : 1 (1)_x000D_
22 / 07_2 : 5 (5)_x000D_
22 / 08_2 : 5 (5)_x000D_
22 / 09_2 : 4 (4)_x000D_
22 / 10_2 : 12 (12)_x000D_
22 / 11_2 : 18 (18)_x000D_
22 / 12_2 : 27 (27)_x000D_
23 / 01_2 : 18 (18)_x000D_
23 / 02_2 : 32 (32)_x000D_
23 / 03_2 : 53 (53)_x000D_
23 / 04_2 : 63 (63)_x000D_
23 / 05_2 : 60 (60)_x000D_
23 / 06_2 : 15 (15)_x000D_
23 / 08_2 : 50 (50)_x000D_
_x000D_
  TOTAL   : ( 446 )</t>
        </r>
      </text>
    </comment>
    <comment ref="AH511" authorId="0" shapeId="0" xr:uid="{8632EAB7-2739-401A-94DD-401331D8CCC7}">
      <text>
        <r>
          <rPr>
            <sz val="10"/>
            <color indexed="81"/>
            <rFont val="Lucida Console"/>
            <family val="3"/>
          </rPr>
          <t>Última movimentação no estoque em 08/2023 quantidade 50.</t>
        </r>
      </text>
    </comment>
    <comment ref="X512" authorId="0" shapeId="0" xr:uid="{DC0F7361-8D7D-4D9D-A09C-868758548E15}">
      <text>
        <r>
          <rPr>
            <sz val="10"/>
            <color indexed="81"/>
            <rFont val="Lucida Console"/>
            <family val="3"/>
          </rPr>
          <t>05.05.2017</t>
        </r>
      </text>
    </comment>
    <comment ref="AE512" authorId="0" shapeId="0" xr:uid="{F3CD6FFE-E70F-414F-BC19-21D3EDDE573B}">
      <text>
        <r>
          <rPr>
            <sz val="10"/>
            <color indexed="81"/>
            <rFont val="Courier New"/>
            <family val="3"/>
          </rPr>
          <t>_x000D_
    DESCRIÇÃO DO CÁLCULO_x000D_
Código    : 132.655_x000D_
Corte     : _x000D_
-----------------------------_x000D_
Pendente  : 947_x000D_
22 / 03_2 :  (corte = 2393)_x000D_
22 / 04_2 :  (corte = 1803)_x000D_
22 / 05_2 :  (corte = 1929)_x000D_
22 / 06_2 :  (corte = 2065)_x000D_
22 / 07_2 :  (corte = 1848)_x000D_
22 / 08_2 :  (corte = 2007)_x000D_
22 / 09_2 :  (corte = 2212)_x000D_
22 / 10_2 : _x000D_
22 / 11_2 :  (corte = 126)_x000D_
22 / 12_2 : _x000D_
23 / 01_2 :  (corte = 1175)_x000D_
23 / 02_2 :  (corte = 2282)_x000D_
23 / 03_2 :  (corte = 16416)_x000D_
23 / 04_2 :  (corte = 2413)_x000D_
23 / 05_2 :  (corte = 2752)_x000D_
23 / 06_2 :  (corte = 2664)_x000D_
23 / 07_2 :  (corte = 2247)_x000D_
23 / 08_2 :  (corte = 2467)_x000D_
_x000D_
    TOTAL : ( 947 )_x000D_
  DIVISOR : 18_x000D_
    MÉDIA : 52,61_x000D_
-----------------------------_x000D_
   Valores Desconsiderados_x000D_
-----------------------------_x000D_
22 / 03_2 : 2.393 (2.393)_x000D_
22 / 04_2 : 1.803 (1.803)_x000D_
22 / 05_2 : 1.929 (1.929)_x000D_
22 / 06_2 : 2.065 (2.065)_x000D_
22 / 07_2 : 1.848 (1.848)_x000D_
22 / 08_2 : 2.007 (2.007)_x000D_
22 / 09_2 : 2.212 (2.212)_x000D_
22 / 11_2 : 126 (126)_x000D_
23 / 01_2 : 1.175 (1.175)_x000D_
23 / 02_2 : 2.282 (2.282)_x000D_
23 / 03_2 : 16.416 (16.416)_x000D_
23 / 04_2 : 2.413 (2.413)_x000D_
23 / 05_2 : 2.752 (2.752)_x000D_
23 / 06_2 : 2.664 (2.664)_x000D_
23 / 07_2 : 2.247 (2.247)_x000D_
23 / 08_2 : 2.467 (2.467)_x000D_
_x000D_
  TOTAL   : ( 46.799 )</t>
        </r>
      </text>
    </comment>
    <comment ref="AH512" authorId="0" shapeId="0" xr:uid="{1D34C7BE-FBD3-481B-9DE5-7142207BB180}">
      <text>
        <r>
          <rPr>
            <sz val="10"/>
            <color indexed="81"/>
            <rFont val="Lucida Console"/>
            <family val="3"/>
          </rPr>
          <t>Última movimentação no estoque em 08/2023 quantidade 2.467.</t>
        </r>
      </text>
    </comment>
    <comment ref="X513" authorId="0" shapeId="0" xr:uid="{5B067BC8-6D02-40C3-BAA0-DF24951B9AD9}">
      <text>
        <r>
          <rPr>
            <sz val="10"/>
            <color indexed="81"/>
            <rFont val="Lucida Console"/>
            <family val="3"/>
          </rPr>
          <t>05.05.2017</t>
        </r>
      </text>
    </comment>
    <comment ref="AE513" authorId="0" shapeId="0" xr:uid="{26CD9D26-E393-48C8-836F-6C31C63FD664}">
      <text>
        <r>
          <rPr>
            <sz val="10"/>
            <color indexed="81"/>
            <rFont val="Courier New"/>
            <family val="3"/>
          </rPr>
          <t>_x000D_
    DESCRIÇÃO DO CÁLCULO_x000D_
Código    : 132.656_x000D_
Corte     : _x000D_
-----------------------------_x000D_
Pendente  : 1.108_x000D_
22 / 03_2 :  (corte = 2357)_x000D_
22 / 04_2 :  (corte = 1832)_x000D_
22 / 05_2 :  (corte = 1902)_x000D_
22 / 06_2 :  (corte = 2028)_x000D_
22 / 07_2 :  (corte = 1785)_x000D_
22 / 08_2 :  (corte = 1989)_x000D_
22 / 09_2 :  (corte = 2285)_x000D_
22 / 10_2 :  (corte = 170)_x000D_
22 / 11_2 :  (corte = 133)_x000D_
22 / 12_2 : _x000D_
23 / 01_2 :  (corte = 1241)_x000D_
23 / 02_2 :  (corte = 2271)_x000D_
23 / 03_2 :  (corte = 16392)_x000D_
23 / 04_2 :  (corte = 2423)_x000D_
23 / 05_2 :  (corte = 2719)_x000D_
23 / 06_2 :  (corte = 2693)_x000D_
23 / 07_2 :  (corte = 2164)_x000D_
23 / 08_2 :  (corte = 2403)_x000D_
_x000D_
    TOTAL : ( 1.108 )_x000D_
  DIVISOR : 18_x000D_
    MÉDIA : 61,56_x000D_
-----------------------------_x000D_
   Valores Desconsiderados_x000D_
-----------------------------_x000D_
22 / 03_2 : 2.357 (2.357)_x000D_
22 / 04_2 : 1.832 (1.832)_x000D_
22 / 05_2 : 1.902 (1.902)_x000D_
22 / 06_2 : 2.028 (2.028)_x000D_
22 / 07_2 : 1.785 (1.785)_x000D_
22 / 08_2 : 1.989 (1.989)_x000D_
22 / 09_2 : 2.285 (2.285)_x000D_
22 / 10_2 : 170 (170)_x000D_
22 / 11_2 : 133 (133)_x000D_
23 / 01_2 : 1.241 (1.241)_x000D_
23 / 02_2 : 2.271 (2.271)_x000D_
23 / 03_2 : 16.392 (16.392)_x000D_
23 / 04_2 : 2.423 (2.423)_x000D_
23 / 05_2 : 2.719 (2.719)_x000D_
23 / 06_2 : 2.693 (2.693)_x000D_
23 / 07_2 : 2.164 (2.164)_x000D_
23 / 08_2 : 2.403 (2.403)_x000D_
_x000D_
  TOTAL   : ( 46.787 )</t>
        </r>
      </text>
    </comment>
    <comment ref="AH513" authorId="0" shapeId="0" xr:uid="{5EFC1CAF-17BB-4F44-8861-9D379AE041C7}">
      <text>
        <r>
          <rPr>
            <sz val="10"/>
            <color indexed="81"/>
            <rFont val="Lucida Console"/>
            <family val="3"/>
          </rPr>
          <t>Última movimentação no estoque em 08/2023 quantidade 2.403.</t>
        </r>
      </text>
    </comment>
    <comment ref="X514" authorId="0" shapeId="0" xr:uid="{145D3CF3-28F1-43FD-B536-4E0DD5FE1819}">
      <text>
        <r>
          <rPr>
            <sz val="10"/>
            <color indexed="81"/>
            <rFont val="Lucida Console"/>
            <family val="3"/>
          </rPr>
          <t>01.01.1901</t>
        </r>
      </text>
    </comment>
    <comment ref="AE514" authorId="0" shapeId="0" xr:uid="{712E5EB1-A481-48B7-8D17-F14D82B8C4C0}">
      <text>
        <r>
          <rPr>
            <sz val="10"/>
            <color indexed="81"/>
            <rFont val="Courier New"/>
            <family val="3"/>
          </rPr>
          <t>_x000D_
    DESCRIÇÃO DO CÁLCULO_x000D_
Código    : 10.412_x000D_
Corte     : _x000D_
-----------------------------_x000D_
Pendente  : 162_x000D_
22 / 03_2 :  (corte = 23)_x000D_
22 / 04_2 :  (corte = 133,5)_x000D_
22 / 05_2 :  (corte = 79)_x000D_
22 / 06_2 :  (corte = 95)_x000D_
22 / 07_2 :  (corte = 134)_x000D_
22 / 08_2 :  (corte = 92)_x000D_
22 / 09_2 :  (corte = 116)_x000D_
22 / 10_2 :  (corte = 50)_x000D_
22 / 11_2 :  (corte = 109)_x000D_
22 / 12_2 :  (corte = 98)_x000D_
23 / 01_2 :  (corte = 71)_x000D_
23 / 02_2 :  (corte = 70)_x000D_
23 / 03_2 :  (corte = 108)_x000D_
23 / 04_2 :  (corte = 121)_x000D_
23 / 05_2 :  (corte = 70)_x000D_
23 / 06_2 :  (corte = 120)_x000D_
23 / 07_2 :  (corte = 117,5)_x000D_
23 / 08_2 :  (corte = 115)_x000D_
_x000D_
    TOTAL : ( 162 )_x000D_
  DIVISOR : 18_x000D_
    MÉDIA : 9,00_x000D_
-----------------------------_x000D_
   Valores Desconsiderados_x000D_
-----------------------------_x000D_
22 / 03_2 : 23 (23)_x000D_
22 / 04_2 : 134 (134)_x000D_
22 / 05_2 : 79 (79)_x000D_
22 / 06_2 : 95 (95)_x000D_
22 / 07_2 : 134 (134)_x000D_
22 / 08_2 : 92 (92)_x000D_
22 / 09_2 : 116 (116)_x000D_
22 / 10_2 : 50 (50)_x000D_
22 / 11_2 : 109 (109)_x000D_
22 / 12_2 : 98 (98)_x000D_
23 / 01_2 : 71 (71)_x000D_
23 / 02_2 : 70 (70)_x000D_
23 / 03_2 : 108 (108)_x000D_
23 / 04_2 : 121 (121)_x000D_
23 / 05_2 : 70 (70)_x000D_
23 / 06_2 : 120 (120)_x000D_
23 / 07_2 : 118 (118)_x000D_
23 / 08_2 : 115 (115)_x000D_
_x000D_
  TOTAL   : ( 1.722 )</t>
        </r>
      </text>
    </comment>
    <comment ref="AH514" authorId="0" shapeId="0" xr:uid="{29E45629-DBAF-4A0D-BA72-99F3CD22ABC5}">
      <text>
        <r>
          <rPr>
            <sz val="10"/>
            <color indexed="81"/>
            <rFont val="Lucida Console"/>
            <family val="3"/>
          </rPr>
          <t>Última movimentação no estoque em 08/2023 quantidade 115.</t>
        </r>
      </text>
    </comment>
    <comment ref="X515" authorId="0" shapeId="0" xr:uid="{972F0D86-A63B-48B1-89AD-560572B93E3C}">
      <text>
        <r>
          <rPr>
            <sz val="10"/>
            <color indexed="81"/>
            <rFont val="Lucida Console"/>
            <family val="3"/>
          </rPr>
          <t>25.04.2019</t>
        </r>
      </text>
    </comment>
    <comment ref="AE515" authorId="0" shapeId="0" xr:uid="{7B431919-75AF-41AC-91D6-D054EA7C44E9}">
      <text>
        <r>
          <rPr>
            <sz val="10"/>
            <color indexed="81"/>
            <rFont val="Courier New"/>
            <family val="3"/>
          </rPr>
          <t>_x000D_
    DESCRIÇÃO DO CÁLCULO_x000D_
Código    : 136.876_x000D_
Corte     : _x000D_
-----------------------------_x000D_
Pendente  : _x000D_
22 / 03_2 : _x000D_
22 / 04_2 :  (corte = 5)_x000D_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04_2 : 5 (5)_x000D_
_x000D_
  TOTAL   : ( 5 )</t>
        </r>
      </text>
    </comment>
    <comment ref="AH515" authorId="0" shapeId="0" xr:uid="{C952F7A8-446B-41E7-9582-2DF31F1D025F}">
      <text>
        <r>
          <rPr>
            <sz val="10"/>
            <color indexed="81"/>
            <rFont val="Lucida Console"/>
            <family val="3"/>
          </rPr>
          <t>Última movimentação no estoque em 04/2022 quantidade 5.</t>
        </r>
      </text>
    </comment>
    <comment ref="X516" authorId="0" shapeId="0" xr:uid="{8E23EE03-F38F-496E-AAA0-96D985402B17}">
      <text>
        <r>
          <rPr>
            <sz val="10"/>
            <color indexed="81"/>
            <rFont val="Lucida Console"/>
            <family val="3"/>
          </rPr>
          <t>01.01.1901</t>
        </r>
      </text>
    </comment>
    <comment ref="AE516" authorId="0" shapeId="0" xr:uid="{07A102C9-C094-43B1-915A-FD553D62ED6D}">
      <text>
        <r>
          <rPr>
            <sz val="10"/>
            <color indexed="81"/>
            <rFont val="Courier New"/>
            <family val="3"/>
          </rPr>
          <t>_x000D_
    DESCRIÇÃO DO CÁLCULO_x000D_
Código    : 23.016_x000D_
Corte     : _x000D_
-----------------------------_x000D_
Pendente  : _x000D_
22 / 03_2 :  (corte = 24)_x000D_
22 / 04_2 :  (corte = 2)_x000D_
22 / 05_2 :  (corte = 8)_x000D_
22 / 06_2 :  (corte = 1)_x000D_
22 / 07_2 :  (corte = 6)_x000D_
22 / 08_2 :  (corte = 3)_x000D_
22 / 09_2 :  (corte = 2)_x000D_
22 / 10_2 :  (corte = 15)_x000D_
22 / 11_2 :  (corte = 3)_x000D_
22 / 12_2 : _x000D_
23 / 01_2 :  (corte = 2)_x000D_
23 / 02_2 : _x000D_
23 / 03_2 :  (corte = 3)_x000D_
23 / 04_2 :  (corte = 2)_x000D_
23 / 05_2 : _x000D_
23 / 06_2 : _x000D_
23 / 07_2 : _x000D_
23 / 08_2 :  (corte = 22)_x000D_
_x000D_
    TOTAL : (  )_x000D_
  DIVISOR : 18_x000D_
    MÉDIA : ,00_x000D_
-----------------------------_x000D_
   Valores Desconsiderados_x000D_
-----------------------------_x000D_
22 / 03_2 : 24 (24)_x000D_
22 / 04_2 : 2 (2)_x000D_
22 / 05_2 : 8 (8)_x000D_
22 / 06_2 : 1 (1)_x000D_
22 / 07_2 : 6 (6)_x000D_
22 / 08_2 : 3 (3)_x000D_
22 / 09_2 : 2 (2)_x000D_
22 / 10_2 : 15 (15)_x000D_
22 / 11_2 : 3 (3)_x000D_
23 / 01_2 : 2 (2)_x000D_
23 / 03_2 : 3 (3)_x000D_
23 / 04_2 : 2 (2)_x000D_
23 / 08_2 : 22 (22)_x000D_
_x000D_
  TOTAL   : ( 93 )</t>
        </r>
      </text>
    </comment>
    <comment ref="AH516" authorId="0" shapeId="0" xr:uid="{CA7B9930-7510-4DB1-9805-7EF78B1F94D6}">
      <text>
        <r>
          <rPr>
            <sz val="10"/>
            <color indexed="81"/>
            <rFont val="Lucida Console"/>
            <family val="3"/>
          </rPr>
          <t>Última movimentação no estoque em 08/2023 quantidade 22.</t>
        </r>
      </text>
    </comment>
    <comment ref="X517" authorId="0" shapeId="0" xr:uid="{E1054ED8-488C-4EE5-BB5D-69CA42018216}">
      <text>
        <r>
          <rPr>
            <sz val="10"/>
            <color indexed="81"/>
            <rFont val="Lucida Console"/>
            <family val="3"/>
          </rPr>
          <t>01.01.1901</t>
        </r>
      </text>
    </comment>
    <comment ref="AE517" authorId="0" shapeId="0" xr:uid="{80B37AF8-2D5B-432F-AA9B-BB0D45C80FC0}">
      <text>
        <r>
          <rPr>
            <sz val="10"/>
            <color indexed="81"/>
            <rFont val="Courier New"/>
            <family val="3"/>
          </rPr>
          <t>_x000D_
    DESCRIÇÃO DO CÁLCULO_x000D_
Código    : 14.001_x000D_
Corte     : _x000D_
-----------------------------_x000D_
Pendente  : _x000D_
22 / 03_2 :  (corte = 8)_x000D_
22 / 04_2 :  (corte = 5)_x000D_
22 / 05_2 :  (corte = 20)_x000D_
22 / 06_2 :  (corte = 9)_x000D_
22 / 07_2 :  (corte = 17)_x000D_
22 / 08_2 :  (corte = 128)_x000D_
22 / 09_2 :  (corte = 80)_x000D_
22 / 10_2 :  (corte = 27)_x000D_
22 / 11_2 :  (corte = 30)_x000D_
22 / 12_2 :  (corte = 30)_x000D_
23 / 01_2 :  (corte = 34)_x000D_
23 / 02_2 :  (corte = 10)_x000D_
23 / 03_2 :  (corte = 34)_x000D_
23 / 04_2 :  (corte = 10)_x000D_
23 / 05_2 :  (corte = 40)_x000D_
23 / 06_2 : _x000D_
23 / 07_2 : _x000D_
23 / 08_2 : _x000D_
_x000D_
    TOTAL : (  )_x000D_
  DIVISOR : 18_x000D_
    MÉDIA : ,00_x000D_
-----------------------------_x000D_
   Valores Desconsiderados_x000D_
-----------------------------_x000D_
22 / 03_2 : 8 (8)_x000D_
22 / 04_2 : 5 (5)_x000D_
22 / 05_2 : 20 (20)_x000D_
22 / 06_2 : 9 (9)_x000D_
22 / 07_2 : 17 (17)_x000D_
22 / 08_2 : 128 (128)_x000D_
22 / 09_2 : 80 (80)_x000D_
22 / 10_2 : 27 (27)_x000D_
22 / 11_2 : 30 (30)_x000D_
22 / 12_2 : 30 (30)_x000D_
23 / 01_2 : 34 (34)_x000D_
23 / 02_2 : 10 (10)_x000D_
23 / 03_2 : 34 (34)_x000D_
23 / 04_2 : 10 (10)_x000D_
23 / 05_2 : 40 (40)_x000D_
_x000D_
  TOTAL   : ( 482 )</t>
        </r>
      </text>
    </comment>
    <comment ref="AH517" authorId="0" shapeId="0" xr:uid="{94944498-B508-4ADB-8A40-C9E977811BEA}">
      <text>
        <r>
          <rPr>
            <sz val="10"/>
            <color indexed="81"/>
            <rFont val="Lucida Console"/>
            <family val="3"/>
          </rPr>
          <t>Última movimentação no estoque em 05/2023 quantidade 40.</t>
        </r>
      </text>
    </comment>
    <comment ref="X518" authorId="0" shapeId="0" xr:uid="{392ADB8E-EB27-4E9D-8DCA-29A169D09950}">
      <text>
        <r>
          <rPr>
            <sz val="10"/>
            <color indexed="81"/>
            <rFont val="Lucida Console"/>
            <family val="3"/>
          </rPr>
          <t>01.01.1901</t>
        </r>
      </text>
    </comment>
    <comment ref="AE518" authorId="0" shapeId="0" xr:uid="{8887D8A7-9CFC-4BA1-8731-DE20F980B4E9}">
      <text>
        <r>
          <rPr>
            <sz val="10"/>
            <color indexed="81"/>
            <rFont val="Courier New"/>
            <family val="3"/>
          </rPr>
          <t>_x000D_
    DESCRIÇÃO DO CÁLCULO_x000D_
Código    : 63.382_x000D_
Corte     : _x000D_
-----------------------------_x000D_
Pendente  : _x000D_
22 / 03_2 :  (corte = 1)_x000D_
22 / 04_2 : _x000D_
22 / 05_2 :  (corte = 2)_x000D_
22 / 06_2 : _x000D_
22 / 07_2 :  (corte = 4)_x000D_
22 / 08_2 :  (corte = 2)_x000D_
22 / 09_2 :  (corte = 13)_x000D_
22 / 10_2 :  (corte = 1)_x000D_
22 / 11_2 :  (corte = 1)_x000D_
22 / 12_2 : _x000D_
23 / 01_2 : _x000D_
23 / 02_2 :  (corte = 2)_x000D_
23 / 03_2 :  (corte = 1)_x000D_
23 / 04_2 :  (corte = 32)_x000D_
23 / 05_2 : _x000D_
23 / 06_2 : _x000D_
23 / 07_2 : _x000D_
23 / 08_2 : _x000D_
_x000D_
    TOTAL : (  )_x000D_
  DIVISOR : 18_x000D_
    MÉDIA : ,00_x000D_
-----------------------------_x000D_
   Valores Desconsiderados_x000D_
-----------------------------_x000D_
22 / 03_2 : 1 (1)_x000D_
22 / 05_2 : 2 (2)_x000D_
22 / 07_2 : 4 (4)_x000D_
22 / 08_2 : 2 (2)_x000D_
22 / 09_2 : 13 (13)_x000D_
22 / 10_2 : 1 (1)_x000D_
22 / 11_2 : 1 (1)_x000D_
23 / 02_2 : 2 (2)_x000D_
23 / 03_2 : 1 (1)_x000D_
23 / 04_2 : 32 (32)_x000D_
_x000D_
  TOTAL   : ( 59 )</t>
        </r>
      </text>
    </comment>
    <comment ref="AH518" authorId="0" shapeId="0" xr:uid="{7F4D19A7-1312-4119-B79B-0F8A6454E4AF}">
      <text>
        <r>
          <rPr>
            <sz val="10"/>
            <color indexed="81"/>
            <rFont val="Lucida Console"/>
            <family val="3"/>
          </rPr>
          <t>Última movimentação no estoque em 04/2023 quantidade 32.</t>
        </r>
      </text>
    </comment>
    <comment ref="X519" authorId="0" shapeId="0" xr:uid="{8AE7CBCC-E92C-455D-84F8-9E20ECEE38C6}">
      <text>
        <r>
          <rPr>
            <sz val="10"/>
            <color indexed="81"/>
            <rFont val="Lucida Console"/>
            <family val="3"/>
          </rPr>
          <t>22.07.2015</t>
        </r>
      </text>
    </comment>
    <comment ref="AE519" authorId="0" shapeId="0" xr:uid="{FF91B607-298A-45C1-89A9-25D33547DFBC}">
      <text>
        <r>
          <rPr>
            <sz val="10"/>
            <color indexed="81"/>
            <rFont val="Courier New"/>
            <family val="3"/>
          </rPr>
          <t>_x000D_
    DESCRIÇÃO DO CÁLCULO_x000D_
Código    : 130.632_x000D_
Corte     : _x000D_
-----------------------------_x000D_
Pendente  : 2_x000D_
22 / 03_2 : _x000D_
22 / 04_2 : _x000D_
22 / 05_2 : _x000D_
22 / 06_2 : _x000D_
22 / 07_2 : _x000D_
22 / 08_2 :  (corte = 6)_x000D_
22 / 09_2 :  (corte = 1)_x000D_
22 / 10_2 :  (corte = 2)_x000D_
22 / 11_2 :  (corte = 2)_x000D_
22 / 12_2 : _x000D_
23 / 01_2 : _x000D_
23 / 02_2 :  (corte = 1)_x000D_
23 / 03_2 :  (corte = 3)_x000D_
23 / 04_2 : _x000D_
23 / 05_2 : _x000D_
23 / 06_2 :  (corte = 15)_x000D_
23 / 07_2 : _x000D_
23 / 08_2 : _x000D_
_x000D_
    TOTAL : ( 2 )_x000D_
  DIVISOR : 18_x000D_
    MÉDIA : ,11_x000D_
-----------------------------_x000D_
   Valores Desconsiderados_x000D_
-----------------------------_x000D_
22 / 08_2 : 6 (6)_x000D_
22 / 09_2 : 1 (1)_x000D_
22 / 10_2 : 2 (2)_x000D_
22 / 11_2 : 2 (2)_x000D_
23 / 02_2 : 1 (1)_x000D_
23 / 03_2 : 3 (3)_x000D_
23 / 06_2 : 15 (15)_x000D_
_x000D_
  TOTAL   : ( 30 )</t>
        </r>
      </text>
    </comment>
    <comment ref="AH519" authorId="0" shapeId="0" xr:uid="{057112C5-D434-455E-B105-71AFB72CD01C}">
      <text>
        <r>
          <rPr>
            <sz val="10"/>
            <color indexed="81"/>
            <rFont val="Lucida Console"/>
            <family val="3"/>
          </rPr>
          <t>Última movimentação no estoque em 06/2023 quantidade 15.</t>
        </r>
      </text>
    </comment>
    <comment ref="X520" authorId="0" shapeId="0" xr:uid="{860E54AF-D62D-4B06-B2CB-C8A07D37B68A}">
      <text>
        <r>
          <rPr>
            <sz val="10"/>
            <color indexed="81"/>
            <rFont val="Lucida Console"/>
            <family val="3"/>
          </rPr>
          <t>26.08.2004</t>
        </r>
      </text>
    </comment>
    <comment ref="AE520" authorId="0" shapeId="0" xr:uid="{88835BA2-81E4-4B5B-90ED-0CB495E3107D}">
      <text>
        <r>
          <rPr>
            <sz val="10"/>
            <color indexed="81"/>
            <rFont val="Courier New"/>
            <family val="3"/>
          </rPr>
          <t>_x000D_
    DESCRIÇÃO DO CÁLCULO_x000D_
Código    : 81.493_x000D_
Corte     : _x000D_
-----------------------------_x000D_
Pendente  : 15_x000D_
22 / 03_2 :  (corte = 7)_x000D_
22 / 04_2 :  (corte = 7)_x000D_
22 / 05_2 :  (corte = 6)_x000D_
22 / 06_2 :  (corte = 5)_x000D_
22 / 07_2 :  (corte = 5)_x000D_
22 / 08_2 :  (corte = 5)_x000D_
22 / 09_2 :  (corte = 11)_x000D_
22 / 10_2 :  (corte = 7)_x000D_
22 / 11_2 :  (corte = 14)_x000D_
22 / 12_2 :  (corte = 15)_x000D_
23 / 01_2 :  (corte = 4)_x000D_
23 / 02_2 :  (corte = 13)_x000D_
23 / 03_2 :  (corte = 17)_x000D_
23 / 04_2 :  (corte = 14)_x000D_
23 / 05_2 :  (corte = 6)_x000D_
23 / 06_2 :  (corte = 23)_x000D_
23 / 07_2 : _x000D_
23 / 08_2 : _x000D_
_x000D_
    TOTAL : ( 15 )_x000D_
  DIVISOR : 18_x000D_
    MÉDIA : ,83_x000D_
-----------------------------_x000D_
   Valores Desconsiderados_x000D_
-----------------------------_x000D_
22 / 03_2 : 7 (7)_x000D_
22 / 04_2 : 7 (7)_x000D_
22 / 05_2 : 6 (6)_x000D_
22 / 06_2 : 5 (5)_x000D_
22 / 07_2 : 5 (5)_x000D_
22 / 08_2 : 5 (5)_x000D_
22 / 09_2 : 11 (11)_x000D_
22 / 10_2 : 7 (7)_x000D_
22 / 11_2 : 14 (14)_x000D_
22 / 12_2 : 15 (15)_x000D_
23 / 01_2 : 4 (4)_x000D_
23 / 02_2 : 13 (13)_x000D_
23 / 03_2 : 17 (17)_x000D_
23 / 04_2 : 14 (14)_x000D_
23 / 05_2 : 6 (6)_x000D_
23 / 06_2 : 23 (23)_x000D_
_x000D_
  TOTAL   : ( 159 )</t>
        </r>
      </text>
    </comment>
    <comment ref="AH520" authorId="0" shapeId="0" xr:uid="{CA88F99B-C1F8-4BD6-BE96-E8EDCB9F2AD5}">
      <text>
        <r>
          <rPr>
            <sz val="10"/>
            <color indexed="81"/>
            <rFont val="Lucida Console"/>
            <family val="3"/>
          </rPr>
          <t>Última movimentação no estoque em 06/2023 quantidade 23.</t>
        </r>
      </text>
    </comment>
    <comment ref="X521" authorId="0" shapeId="0" xr:uid="{1668311F-46F0-49D3-9E37-4FED1454301B}">
      <text>
        <r>
          <rPr>
            <sz val="10"/>
            <color indexed="81"/>
            <rFont val="Lucida Console"/>
            <family val="3"/>
          </rPr>
          <t>21.08.2018</t>
        </r>
      </text>
    </comment>
    <comment ref="AE521" authorId="0" shapeId="0" xr:uid="{A4EC077D-0B8F-437B-8CA8-221FE2B9C0E7}">
      <text>
        <r>
          <rPr>
            <sz val="10"/>
            <color indexed="81"/>
            <rFont val="Courier New"/>
            <family val="3"/>
          </rPr>
          <t>_x000D_
    DESCRIÇÃO DO CÁLCULO_x000D_
Código    : 135.701_x000D_
Corte     : _x000D_
-----------------------------_x000D_
Pendente  : 3_x000D_
22 / 03_2 :  (corte = 33)_x000D_
22 / 04_2 :  (corte = 24)_x000D_
22 / 05_2 :  (corte = 22)_x000D_
22 / 06_2 :  (corte = 31)_x000D_
22 / 07_2 :  (corte = 25)_x000D_
22 / 08_2 :  (corte = 19)_x000D_
22 / 09_2 :  (corte = 20)_x000D_
22 / 10_2 :  (corte = 15)_x000D_
22 / 11_2 :  (corte = 12)_x000D_
22 / 12_2 :  (corte = 7)_x000D_
23 / 01_2 :  (corte = 17)_x000D_
23 / 02_2 :  (corte = 16)_x000D_
23 / 03_2 :  (corte = 32)_x000D_
23 / 04_2 :  (corte = 16)_x000D_
23 / 05_2 :  (corte = 20)_x000D_
23 / 06_2 :  (corte = 20)_x000D_
23 / 07_2 :  (corte = 15)_x000D_
23 / 08_2 :  (corte = 17)_x000D_
_x000D_
    TOTAL : ( 3 )_x000D_
  DIVISOR : 18_x000D_
    MÉDIA : ,17_x000D_
-----------------------------_x000D_
   Valores Desconsiderados_x000D_
-----------------------------_x000D_
22 / 03_2 : 33 (33)_x000D_
22 / 04_2 : 24 (24)_x000D_
22 / 05_2 : 22 (22)_x000D_
22 / 06_2 : 31 (31)_x000D_
22 / 07_2 : 25 (25)_x000D_
22 / 08_2 : 19 (19)_x000D_
22 / 09_2 : 20 (20)_x000D_
22 / 10_2 : 15 (15)_x000D_
22 / 11_2 : 12 (12)_x000D_
22 / 12_2 : 7 (7)_x000D_
23 / 01_2 : 17 (17)_x000D_
23 / 02_2 : 16 (16)_x000D_
23 / 03_2 : 32 (32)_x000D_
23 / 04_2 : 16 (16)_x000D_
23 / 05_2 : 20 (20)_x000D_
23 / 06_2 : 20 (20)_x000D_
23 / 07_2 : 15 (15)_x000D_
23 / 08_2 : 17 (17)_x000D_
_x000D_
  TOTAL   : ( 361 )</t>
        </r>
      </text>
    </comment>
    <comment ref="AH521" authorId="0" shapeId="0" xr:uid="{30824B04-4DB1-4B36-B561-2C509272BEEA}">
      <text>
        <r>
          <rPr>
            <sz val="10"/>
            <color indexed="81"/>
            <rFont val="Lucida Console"/>
            <family val="3"/>
          </rPr>
          <t>Última movimentação no estoque em 08/2023 quantidade 17.</t>
        </r>
      </text>
    </comment>
    <comment ref="X522" authorId="0" shapeId="0" xr:uid="{5E0ECC35-8DF0-4814-8780-589B05463ADB}">
      <text>
        <r>
          <rPr>
            <sz val="10"/>
            <color indexed="81"/>
            <rFont val="Lucida Console"/>
            <family val="3"/>
          </rPr>
          <t>26.06.2018</t>
        </r>
      </text>
    </comment>
    <comment ref="AE522" authorId="0" shapeId="0" xr:uid="{D3416D60-14BB-4027-9311-B313F1B7E62C}">
      <text>
        <r>
          <rPr>
            <sz val="10"/>
            <color indexed="81"/>
            <rFont val="Courier New"/>
            <family val="3"/>
          </rPr>
          <t>_x000D_
    DESCRIÇÃO DO CÁLCULO_x000D_
Código    : 135.304_x000D_
Corte     : _x000D_
-----------------------------_x000D_
Pendente  : _x000D_
22 / 03_2 : _x000D_
22 / 04_2 : _x000D_
22 / 05_2 :  (corte = 2)_x000D_
22 / 06_2 : _x000D_
22 / 07_2 :  (corte = 31)_x000D_
22 / 08_2 :  (corte = 8)_x000D_
22 / 09_2 : _x000D_
22 / 10_2 :  (corte = 18)_x000D_
22 / 11_2 :  (corte = 6)_x000D_
22 / 12_2 :  (corte = 6)_x000D_
23 / 01_2 :  (corte = 8)_x000D_
23 / 02_2 :  (corte = 42)_x000D_
23 / 03_2 :  (corte = 61)_x000D_
23 / 04_2 :  (corte = 15)_x000D_
23 / 05_2 :  (corte = 20)_x000D_
23 / 06_2 : _x000D_
23 / 07_2 : _x000D_
23 / 08_2 :  (corte = 50)_x000D_
_x000D_
    TOTAL : (  )_x000D_
  DIVISOR : 18_x000D_
    MÉDIA : ,00_x000D_
-----------------------------_x000D_
   Valores Desconsiderados_x000D_
-----------------------------_x000D_
22 / 05_2 : 2 (2)_x000D_
22 / 07_2 : 31 (31)_x000D_
22 / 08_2 : 8 (8)_x000D_
22 / 10_2 : 18 (18)_x000D_
22 / 11_2 : 6 (6)_x000D_
22 / 12_2 : 6 (6)_x000D_
23 / 01_2 : 8 (8)_x000D_
23 / 02_2 : 42 (42)_x000D_
23 / 03_2 : 61 (61)_x000D_
23 / 04_2 : 15 (15)_x000D_
23 / 05_2 : 20 (20)_x000D_
23 / 08_2 : 50 (50)_x000D_
_x000D_
  TOTAL   : ( 267 )</t>
        </r>
      </text>
    </comment>
    <comment ref="AH522" authorId="0" shapeId="0" xr:uid="{2BFC9063-DFF6-4542-8677-C50A4318B102}">
      <text>
        <r>
          <rPr>
            <sz val="10"/>
            <color indexed="81"/>
            <rFont val="Lucida Console"/>
            <family val="3"/>
          </rPr>
          <t>Última movimentação no estoque em 08/2023 quantidade 50.</t>
        </r>
      </text>
    </comment>
    <comment ref="X523" authorId="0" shapeId="0" xr:uid="{37C91055-7A5B-4085-B3C3-C71F6884DAA8}">
      <text>
        <r>
          <rPr>
            <sz val="10"/>
            <color indexed="81"/>
            <rFont val="Lucida Console"/>
            <family val="3"/>
          </rPr>
          <t>23.04.2019</t>
        </r>
      </text>
    </comment>
    <comment ref="AE523" authorId="0" shapeId="0" xr:uid="{9C8AD250-A5B5-4DD2-8978-03FA06FE6971}">
      <text>
        <r>
          <rPr>
            <sz val="10"/>
            <color indexed="81"/>
            <rFont val="Courier New"/>
            <family val="3"/>
          </rPr>
          <t>_x000D_
    DESCRIÇÃO DO CÁLCULO_x000D_
Código    : 136.854_x000D_
Corte     : _x000D_
-----------------------------_x000D_
Pendente  : _x000D_
22 / 03_2 : _x000D_
22 / 04_2 :  (corte = 44)_x000D_
22 / 05_2 :  (corte = 7)_x000D_
22 / 06_2 : _x000D_
22 / 07_2 : _x000D_
22 / 08_2 : _x000D_
22 / 09_2 : _x000D_
22 / 10_2 : _x000D_
22 / 11_2 : _x000D_
22 / 12_2 :  (corte = 2)_x000D_
23 / 01_2 :  (corte = 2)_x000D_
23 / 02_2 : _x000D_
23 / 03_2 : _x000D_
23 / 04_2 : _x000D_
23 / 05_2 : _x000D_
23 / 06_2 : _x000D_
23 / 07_2 : _x000D_
23 / 08_2 : _x000D_
_x000D_
    TOTAL : (  )_x000D_
  DIVISOR : 18_x000D_
    MÉDIA : ,00_x000D_
-----------------------------_x000D_
   Valores Desconsiderados_x000D_
-----------------------------_x000D_
22 / 04_2 : 44 (44)_x000D_
22 / 05_2 : 7 (7)_x000D_
22 / 12_2 : 2 (2)_x000D_
23 / 01_2 : 2 (2)_x000D_
_x000D_
  TOTAL   : ( 55 )</t>
        </r>
      </text>
    </comment>
    <comment ref="AH523" authorId="0" shapeId="0" xr:uid="{E80E23BC-3513-4EA0-89EF-7AFCAA360B0B}">
      <text>
        <r>
          <rPr>
            <sz val="10"/>
            <color indexed="81"/>
            <rFont val="Lucida Console"/>
            <family val="3"/>
          </rPr>
          <t>Última movimentação no estoque em 01/2023 quantidade 2.</t>
        </r>
      </text>
    </comment>
    <comment ref="X524" authorId="0" shapeId="0" xr:uid="{EB72EF1C-0067-49E7-B913-8869552D5192}">
      <text>
        <r>
          <rPr>
            <sz val="10"/>
            <color indexed="81"/>
            <rFont val="Lucida Console"/>
            <family val="3"/>
          </rPr>
          <t>01.01.1901</t>
        </r>
      </text>
    </comment>
    <comment ref="AE524" authorId="0" shapeId="0" xr:uid="{3B882AB0-DDB0-44D9-8A2C-C2D7587D32DB}">
      <text>
        <r>
          <rPr>
            <sz val="10"/>
            <color indexed="81"/>
            <rFont val="Courier New"/>
            <family val="3"/>
          </rPr>
          <t>_x000D_
    DESCRIÇÃO DO CÁLCULO_x000D_
Código    : 63.252_x000D_
Corte     : _x000D_
-----------------------------_x000D_
Pendente  : 70_x000D_
22 / 03_2 :  (corte = 9)_x000D_
22 / 04_2 :  (corte = 3)_x000D_
22 / 05_2 :  (corte = 12)_x000D_
22 / 06_2 :  (corte = 6)_x000D_
22 / 07_2 :  (corte = 18)_x000D_
22 / 08_2 :  (corte = 13)_x000D_
22 / 09_2 :  (corte = 12)_x000D_
22 / 10_2 :  (corte = 17)_x000D_
22 / 11_2 :  (corte = 11)_x000D_
22 / 12_2 :  (corte = 12)_x000D_
23 / 01_2 :  (corte = 24)_x000D_
23 / 02_2 :  (corte = 15)_x000D_
23 / 03_2 :  (corte = 61)_x000D_
23 / 04_2 : _x000D_
23 / 05_2 : _x000D_
23 / 06_2 : _x000D_
23 / 07_2 : _x000D_
23 / 08_2 : _x000D_
_x000D_
    TOTAL : ( 70 )_x000D_
  DIVISOR : 18_x000D_
    MÉDIA : 3,89_x000D_
-----------------------------_x000D_
   Valores Desconsiderados_x000D_
-----------------------------_x000D_
22 / 03_2 : 9 (9)_x000D_
22 / 04_2 : 3 (3)_x000D_
22 / 05_2 : 12 (12)_x000D_
22 / 06_2 : 6 (6)_x000D_
22 / 07_2 : 18 (18)_x000D_
22 / 08_2 : 13 (13)_x000D_
22 / 09_2 : 12 (12)_x000D_
22 / 10_2 : 17 (17)_x000D_
22 / 11_2 : 11 (11)_x000D_
22 / 12_2 : 12 (12)_x000D_
23 / 01_2 : 24 (24)_x000D_
23 / 02_2 : 15 (15)_x000D_
23 / 03_2 : 61 (61)_x000D_
_x000D_
  TOTAL   : ( 213 )</t>
        </r>
      </text>
    </comment>
    <comment ref="AH524" authorId="0" shapeId="0" xr:uid="{D4B4B3A4-FE0E-4BA0-A184-5D432F80A928}">
      <text>
        <r>
          <rPr>
            <sz val="10"/>
            <color indexed="81"/>
            <rFont val="Lucida Console"/>
            <family val="3"/>
          </rPr>
          <t>Última movimentação no estoque em 03/2023 quantidade 61.</t>
        </r>
      </text>
    </comment>
    <comment ref="X525" authorId="0" shapeId="0" xr:uid="{E7F4AF41-4CC7-4E95-8D57-A3905F77EFCC}">
      <text>
        <r>
          <rPr>
            <sz val="10"/>
            <color indexed="81"/>
            <rFont val="Lucida Console"/>
            <family val="3"/>
          </rPr>
          <t>16.07.2015</t>
        </r>
      </text>
    </comment>
    <comment ref="AE525" authorId="0" shapeId="0" xr:uid="{4745036D-99DC-45CF-B756-BEA8E8E5544C}">
      <text>
        <r>
          <rPr>
            <sz val="10"/>
            <color indexed="81"/>
            <rFont val="Courier New"/>
            <family val="3"/>
          </rPr>
          <t>_x000D_
    DESCRIÇÃO DO CÁLCULO_x000D_
Código    : 130.614_x000D_
Corte     : _x000D_
-----------------------------_x000D_
Pendente  : _x000D_
22 / 03_2 :  (corte = 10)_x000D_
22 / 04_2 :  (corte = 20)_x000D_
22 / 05_2 : _x000D_
22 / 06_2 : _x000D_
22 / 07_2 : _x000D_
22 / 08_2 : _x000D_
22 / 09_2 :  (corte = 3)_x000D_
22 / 10_2 : _x000D_
22 / 11_2 : _x000D_
22 / 12_2 : _x000D_
23 / 01_2 : _x000D_
23 / 02_2 : _x000D_
23 / 03_2 : _x000D_
23 / 04_2 :  (corte = 24)_x000D_
23 / 05_2 : _x000D_
23 / 06_2 :  (corte = 12)_x000D_
23 / 07_2 : _x000D_
23 / 08_2 : _x000D_
_x000D_
    TOTAL : (  )_x000D_
  DIVISOR : 18_x000D_
    MÉDIA : ,00_x000D_
-----------------------------_x000D_
   Valores Desconsiderados_x000D_
-----------------------------_x000D_
22 / 03_2 : 10 (10)_x000D_
22 / 04_2 : 20 (20)_x000D_
22 / 09_2 : 3 (3)_x000D_
23 / 04_2 : 24 (24)_x000D_
23 / 06_2 : 12 (12)_x000D_
_x000D_
  TOTAL   : ( 69 )</t>
        </r>
      </text>
    </comment>
    <comment ref="AH525" authorId="0" shapeId="0" xr:uid="{FEED81D4-7037-439B-90E5-CC898E0C9861}">
      <text>
        <r>
          <rPr>
            <sz val="10"/>
            <color indexed="81"/>
            <rFont val="Lucida Console"/>
            <family val="3"/>
          </rPr>
          <t>Última movimentação no estoque em 06/2023 quantidade 12.</t>
        </r>
      </text>
    </comment>
    <comment ref="X526" authorId="0" shapeId="0" xr:uid="{5D8F6EC6-EC35-437D-92BA-483859D66B7D}">
      <text>
        <r>
          <rPr>
            <sz val="10"/>
            <color indexed="81"/>
            <rFont val="Lucida Console"/>
            <family val="3"/>
          </rPr>
          <t>21.09.2011</t>
        </r>
      </text>
    </comment>
    <comment ref="AE526" authorId="0" shapeId="0" xr:uid="{426F3B20-7DC3-497C-9D9A-6F236ED72B8D}">
      <text>
        <r>
          <rPr>
            <sz val="10"/>
            <color indexed="81"/>
            <rFont val="Courier New"/>
            <family val="3"/>
          </rPr>
          <t>_x000D_
    DESCRIÇÃO DO CÁLCULO_x000D_
Código    : 121.086_x000D_
Corte     : _x000D_
-----------------------------_x000D_
Pendente  : 28_x000D_
22 / 03_2 : _x000D_
22 / 04_2 :  (corte = 1)_x000D_
22 / 05_2 :  (corte = 1)_x000D_
22 / 06_2 :  (corte = 1)_x000D_
22 / 07_2 : _x000D_
22 / 08_2 :  (corte = 1)_x000D_
22 / 09_2 : _x000D_
22 / 10_2 :  (corte = 1)_x000D_
22 / 11_2 : _x000D_
22 / 12_2 :  (corte = 1)_x000D_
23 / 01_2 :  (corte = 1)_x000D_
23 / 02_2 : _x000D_
23 / 03_2 :  (corte = 3)_x000D_
23 / 04_2 : _x000D_
23 / 05_2 :  (corte = 2)_x000D_
23 / 06_2 : _x000D_
23 / 07_2 : _x000D_
23 / 08_2 :  (corte = 2)_x000D_
_x000D_
    TOTAL : ( 28 )_x000D_
  DIVISOR : 18_x000D_
    MÉDIA : 1,56_x000D_
-----------------------------_x000D_
   Valores Desconsiderados_x000D_
-----------------------------_x000D_
22 / 04_2 : 1 (1)_x000D_
22 / 05_2 : 1 (1)_x000D_
22 / 06_2 : 1 (1)_x000D_
22 / 08_2 : 1 (1)_x000D_
22 / 10_2 : 1 (1)_x000D_
22 / 12_2 : 1 (1)_x000D_
23 / 01_2 : 1 (1)_x000D_
23 / 03_2 : 3 (3)_x000D_
23 / 05_2 : 2 (2)_x000D_
23 / 08_2 : 2 (2)_x000D_
_x000D_
  TOTAL   : ( 14 )</t>
        </r>
      </text>
    </comment>
    <comment ref="AH526" authorId="0" shapeId="0" xr:uid="{C2795DF7-CD46-499A-9320-D0F6154B89CE}">
      <text>
        <r>
          <rPr>
            <sz val="10"/>
            <color indexed="81"/>
            <rFont val="Lucida Console"/>
            <family val="3"/>
          </rPr>
          <t>Última movimentação no estoque em 08/2023 quantidade 2.</t>
        </r>
      </text>
    </comment>
    <comment ref="X527" authorId="0" shapeId="0" xr:uid="{DAFAEBE0-8F22-4D81-A9C4-B154EC9453BB}">
      <text>
        <r>
          <rPr>
            <sz val="10"/>
            <color indexed="81"/>
            <rFont val="Lucida Console"/>
            <family val="3"/>
          </rPr>
          <t>04.04.2016</t>
        </r>
      </text>
    </comment>
    <comment ref="AE527" authorId="0" shapeId="0" xr:uid="{C9D2CDF9-A243-4969-B5AA-66A4071B9E06}">
      <text>
        <r>
          <rPr>
            <sz val="10"/>
            <color indexed="81"/>
            <rFont val="Courier New"/>
            <family val="3"/>
          </rPr>
          <t>_x000D_
    DESCRIÇÃO DO CÁLCULO_x000D_
Código    : 131.482_x000D_
Corte     : _x000D_
-----------------------------_x000D_
Pendente  : _x000D_
22 / 03_2 :  (corte = 1)_x000D_
22 / 04_2 :  (corte = 1)_x000D_
22 / 05_2 : _x000D_
22 / 06_2 : _x000D_
22 / 07_2 : _x000D_
22 / 08_2 :  (corte = 6)_x000D_
22 / 09_2 : _x000D_
22 / 10_2 : _x000D_
22 / 11_2 : _x000D_
22 / 12_2 : _x000D_
23 / 01_2 : _x000D_
23 / 02_2 :  (corte = 1)_x000D_
23 / 03_2 : _x000D_
23 / 04_2 :  (corte = 1)_x000D_
23 / 05_2 :  (corte = 21)_x000D_
23 / 06_2 : _x000D_
23 / 07_2 : _x000D_
23 / 08_2 :  (corte = 22)_x000D_
_x000D_
    TOTAL : (  )_x000D_
  DIVISOR : 18_x000D_
    MÉDIA : ,00_x000D_
-----------------------------_x000D_
   Valores Desconsiderados_x000D_
-----------------------------_x000D_
22 / 03_2 : 1 (1)_x000D_
22 / 04_2 : 1 (1)_x000D_
22 / 08_2 : 6 (6)_x000D_
23 / 02_2 : 1 (1)_x000D_
23 / 04_2 : 1 (1)_x000D_
23 / 05_2 : 21 (21)_x000D_
23 / 08_2 : 22 (22)_x000D_
_x000D_
  TOTAL   : ( 53 )</t>
        </r>
      </text>
    </comment>
    <comment ref="AH527" authorId="0" shapeId="0" xr:uid="{73164248-A8FC-4E1E-9F3A-EF0B2F4426CF}">
      <text>
        <r>
          <rPr>
            <sz val="10"/>
            <color indexed="81"/>
            <rFont val="Lucida Console"/>
            <family val="3"/>
          </rPr>
          <t>Última movimentação no estoque em 08/2023 quantidade 22.</t>
        </r>
      </text>
    </comment>
    <comment ref="X528" authorId="0" shapeId="0" xr:uid="{5A2D61AC-6218-4196-B19F-9401F7129075}">
      <text>
        <r>
          <rPr>
            <sz val="10"/>
            <color indexed="81"/>
            <rFont val="Lucida Console"/>
            <family val="3"/>
          </rPr>
          <t>06.08.2004</t>
        </r>
      </text>
    </comment>
    <comment ref="AE528" authorId="0" shapeId="0" xr:uid="{1D59C91B-7295-40D8-A944-1CE21A2726D3}">
      <text>
        <r>
          <rPr>
            <sz val="10"/>
            <color indexed="81"/>
            <rFont val="Courier New"/>
            <family val="3"/>
          </rPr>
          <t>_x000D_
    DESCRIÇÃO DO CÁLCULO_x000D_
Código    : 81.131_x000D_
Corte     : _x000D_
-----------------------------_x000D_
Pendente  : _x000D_
22 / 03_2 :  (corte = 7)_x000D_
22 / 04_2 : _x000D_
22 / 05_2 : _x000D_
22 / 06_2 : _x000D_
22 / 07_2 : _x000D_
22 / 08_2 :  (corte = 11)_x000D_
22 / 09_2 :  (corte = 1)_x000D_
22 / 10_2 :  (corte = 6)_x000D_
22 / 11_2 :  (corte = 7)_x000D_
22 / 12_2 :  (corte = 30)_x000D_
23 / 01_2 :  (corte = 26)_x000D_
23 / 02_2 :  (corte = 16)_x000D_
23 / 03_2 :  (corte = 71)_x000D_
23 / 04_2 :  (corte = 10)_x000D_
23 / 05_2 :  (corte = 50)_x000D_
23 / 06_2 :  (corte = 17)_x000D_
23 / 07_2 : _x000D_
23 / 08_2 : _x000D_
_x000D_
    TOTAL : (  )_x000D_
  DIVISOR : 18_x000D_
    MÉDIA : ,00_x000D_
-----------------------------_x000D_
   Valores Desconsiderados_x000D_
-----------------------------_x000D_
22 / 03_2 : 7 (7)_x000D_
22 / 08_2 : 11 (11)_x000D_
22 / 09_2 : 1 (1)_x000D_
22 / 10_2 : 6 (6)_x000D_
22 / 11_2 : 7 (7)_x000D_
22 / 12_2 : 30 (30)_x000D_
23 / 01_2 : 26 (26)_x000D_
23 / 02_2 : 16 (16)_x000D_
23 / 03_2 : 71 (71)_x000D_
23 / 04_2 : 10 (10)_x000D_
23 / 05_2 : 50 (50)_x000D_
23 / 06_2 : 17 (17)_x000D_
_x000D_
  TOTAL   : ( 252 )</t>
        </r>
      </text>
    </comment>
    <comment ref="AH528" authorId="0" shapeId="0" xr:uid="{FE8F9D06-D0CE-4E36-8216-EEB6C6A511F7}">
      <text>
        <r>
          <rPr>
            <sz val="10"/>
            <color indexed="81"/>
            <rFont val="Lucida Console"/>
            <family val="3"/>
          </rPr>
          <t>Última movimentação no estoque em 06/2023 quantidade 17.</t>
        </r>
      </text>
    </comment>
    <comment ref="X529" authorId="0" shapeId="0" xr:uid="{E3D08520-5039-4B72-8EA5-633B843BCFE1}">
      <text>
        <r>
          <rPr>
            <sz val="10"/>
            <color indexed="81"/>
            <rFont val="Lucida Console"/>
            <family val="3"/>
          </rPr>
          <t>10.07.2017</t>
        </r>
      </text>
    </comment>
    <comment ref="AE529" authorId="0" shapeId="0" xr:uid="{481D7516-2F70-4A39-810E-0EC0CE255011}">
      <text>
        <r>
          <rPr>
            <sz val="10"/>
            <color indexed="81"/>
            <rFont val="Courier New"/>
            <family val="3"/>
          </rPr>
          <t>_x000D_
    DESCRIÇÃO DO CÁLCULO_x000D_
Código    : 133.021_x000D_
Corte     : _x000D_
-----------------------------_x000D_
Pendente  : 235_x000D_
22 / 03_2 :  (corte = 117)_x000D_
22 / 04_2 :  (corte = 67)_x000D_
22 / 05_2 :  (corte = 88)_x000D_
22 / 06_2 :  (corte = 54)_x000D_
22 / 07_2 :  (corte = 39)_x000D_
22 / 08_2 :  (corte = 50)_x000D_
22 / 09_2 :  (corte = 66)_x000D_
22 / 10_2 :  (corte = 53)_x000D_
22 / 11_2 :  (corte = 121)_x000D_
22 / 12_2 :  (corte = 47)_x000D_
23 / 01_2 :  (corte = 26)_x000D_
23 / 02_2 :  (corte = 70)_x000D_
23 / 03_2 :  (corte = 48)_x000D_
23 / 04_2 : _x000D_
23 / 05_2 : _x000D_
23 / 06_2 : _x000D_
23 / 07_2 :  (corte = 58)_x000D_
23 / 08_2 :  (corte = 193)_x000D_
_x000D_
    TOTAL : ( 235 )_x000D_
  DIVISOR : 18_x000D_
    MÉDIA : 13,06_x000D_
-----------------------------_x000D_
   Valores Desconsiderados_x000D_
-----------------------------_x000D_
22 / 03_2 : 117 (117)_x000D_
22 / 04_2 : 67 (67)_x000D_
22 / 05_2 : 88 (88)_x000D_
22 / 06_2 : 54 (54)_x000D_
22 / 07_2 : 39 (39)_x000D_
22 / 08_2 : 50 (50)_x000D_
22 / 09_2 : 66 (66)_x000D_
22 / 10_2 : 53 (53)_x000D_
22 / 11_2 : 121 (121)_x000D_
22 / 12_2 : 47 (47)_x000D_
23 / 01_2 : 26 (26)_x000D_
23 / 02_2 : 70 (70)_x000D_
23 / 03_2 : 48 (48)_x000D_
23 / 07_2 : 58 (58)_x000D_
23 / 08_2 : 193 (193)_x000D_
_x000D_
  TOTAL   : ( 1.097 )</t>
        </r>
      </text>
    </comment>
    <comment ref="AH529" authorId="0" shapeId="0" xr:uid="{B992C157-D2D9-4865-8533-2DA6D0F97DAC}">
      <text>
        <r>
          <rPr>
            <sz val="10"/>
            <color indexed="81"/>
            <rFont val="Lucida Console"/>
            <family val="3"/>
          </rPr>
          <t>Última movimentação no estoque em 08/2023 quantidade 193.</t>
        </r>
      </text>
    </comment>
    <comment ref="X530" authorId="0" shapeId="0" xr:uid="{725446F0-3A3C-49DC-8A63-41C7FD628512}">
      <text>
        <r>
          <rPr>
            <sz val="10"/>
            <color indexed="81"/>
            <rFont val="Lucida Console"/>
            <family val="3"/>
          </rPr>
          <t>01.01.1901</t>
        </r>
      </text>
    </comment>
    <comment ref="AE530" authorId="0" shapeId="0" xr:uid="{C88CFCA6-BCC0-41C7-A068-FE076D6370F0}">
      <text>
        <r>
          <rPr>
            <sz val="10"/>
            <color indexed="81"/>
            <rFont val="Courier New"/>
            <family val="3"/>
          </rPr>
          <t>_x000D_
    DESCRIÇÃO DO CÁLCULO_x000D_
Código    : 87.465_x000D_
Corte     : _x000D_
-----------------------------_x000D_
Pendente  : 7_x000D_
22 / 03_2 : _x000D_
22 / 04_2 : 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( 7 )_x000D_
  DIVISOR : 18_x000D_
    MÉDIA : ,39</t>
        </r>
      </text>
    </comment>
    <comment ref="AH530" authorId="0" shapeId="0" xr:uid="{6945C9F8-7C33-46AD-A0B3-68B0A989B997}">
      <text>
        <r>
          <rPr>
            <sz val="10"/>
            <color indexed="81"/>
            <rFont val="Lucida Console"/>
            <family val="3"/>
          </rPr>
          <t>Última movimentação no estoque em 08/2023 quantidade 193.</t>
        </r>
      </text>
    </comment>
    <comment ref="X531" authorId="0" shapeId="0" xr:uid="{B5BFB23D-A207-41AE-AE68-33924043E09D}">
      <text>
        <r>
          <rPr>
            <sz val="10"/>
            <color indexed="81"/>
            <rFont val="Lucida Console"/>
            <family val="3"/>
          </rPr>
          <t>01.01.1901</t>
        </r>
      </text>
    </comment>
    <comment ref="AE531" authorId="0" shapeId="0" xr:uid="{25E39C98-1CCA-4659-A38F-7C147FAAA98F}">
      <text>
        <r>
          <rPr>
            <sz val="10"/>
            <color indexed="81"/>
            <rFont val="Courier New"/>
            <family val="3"/>
          </rPr>
          <t>_x000D_
    DESCRIÇÃO DO CÁLCULO_x000D_
Código    : 12.659_x000D_
Corte     : _x000D_
-----------------------------_x000D_
Pendente  : 7_x000D_
22 / 03_2 :  (corte = 333)_x000D_
22 / 04_2 :  (corte = 241)_x000D_
22 / 05_2 :  (corte = 253)_x000D_
22 / 06_2 :  (corte = 279)_x000D_
22 / 07_2 :  (corte = 234)_x000D_
22 / 08_2 :  (corte = 217)_x000D_
22 / 09_2 :  (corte = 258)_x000D_
22 / 10_2 :  (corte = 267)_x000D_
22 / 11_2 :  (corte = 338)_x000D_
22 / 12_2 :  (corte = 183)_x000D_
23 / 01_2 :  (corte = 114)_x000D_
23 / 02_2 :  (corte = 217)_x000D_
23 / 03_2 :  (corte = 403)_x000D_
23 / 04_2 :  (corte = 281)_x000D_
23 / 05_2 :  (corte = 298)_x000D_
23 / 06_2 :  (corte = 541)_x000D_
23 / 07_2 :  (corte = 425)_x000D_
23 / 08_2 :  (corte = 584)_x000D_
_x000D_
    TOTAL : ( 7 )_x000D_
  DIVISOR : 18_x000D_
    MÉDIA : ,39_x000D_
-----------------------------_x000D_
   Valores Desconsiderados_x000D_
-----------------------------_x000D_
22 / 03_2 : 333 (333)_x000D_
22 / 04_2 : 241 (241)_x000D_
22 / 05_2 : 253 (253)_x000D_
22 / 06_2 : 279 (279)_x000D_
22 / 07_2 : 234 (234)_x000D_
22 / 08_2 : 217 (217)_x000D_
22 / 09_2 : 258 (258)_x000D_
22 / 10_2 : 267 (267)_x000D_
22 / 11_2 : 338 (338)_x000D_
22 / 12_2 : 183 (183)_x000D_
23 / 01_2 : 114 (114)_x000D_
23 / 02_2 : 217 (217)_x000D_
23 / 03_2 : 403 (403)_x000D_
23 / 04_2 : 281 (281)_x000D_
23 / 05_2 : 298 (298)_x000D_
23 / 06_2 : 541 (541)_x000D_
23 / 07_2 : 425 (425)_x000D_
23 / 08_2 : 584 (584)_x000D_
_x000D_
  TOTAL   : ( 5.466 )</t>
        </r>
      </text>
    </comment>
    <comment ref="AH531" authorId="0" shapeId="0" xr:uid="{2980AE91-D54D-482F-BA92-7F69EC060F33}">
      <text>
        <r>
          <rPr>
            <sz val="10"/>
            <color indexed="81"/>
            <rFont val="Lucida Console"/>
            <family val="3"/>
          </rPr>
          <t>Última movimentação no estoque em 08/2023 quantidade 584.</t>
        </r>
      </text>
    </comment>
    <comment ref="X532" authorId="0" shapeId="0" xr:uid="{8F326AD8-5C04-4AC7-9758-84EBB7A2BB70}">
      <text>
        <r>
          <rPr>
            <sz val="10"/>
            <color indexed="81"/>
            <rFont val="Lucida Console"/>
            <family val="3"/>
          </rPr>
          <t>27.02.2008</t>
        </r>
      </text>
    </comment>
    <comment ref="AE532" authorId="0" shapeId="0" xr:uid="{DD77E41E-9DB6-43CF-B772-FAAD93D2C344}">
      <text>
        <r>
          <rPr>
            <sz val="10"/>
            <color indexed="81"/>
            <rFont val="Courier New"/>
            <family val="3"/>
          </rPr>
          <t>_x000D_
    DESCRIÇÃO DO CÁLCULO_x000D_
Código    : 105.259_x000D_
Corte     : _x000D_
-----------------------------_x000D_
Pendente  : 8_x000D_
22 / 03_2 :  (corte = 134)_x000D_
22 / 04_2 :  (corte = 99)_x000D_
22 / 05_2 :  (corte = 103)_x000D_
22 / 06_2 :  (corte = 86)_x000D_
22 / 07_2 :  (corte = 100)_x000D_
22 / 08_2 :  (corte = 126)_x000D_
22 / 09_2 :  (corte = 109)_x000D_
22 / 10_2 :  (corte = 114)_x000D_
22 / 11_2 :  (corte = 128)_x000D_
22 / 12_2 :  (corte = 93)_x000D_
23 / 01_2 :  (corte = 77)_x000D_
23 / 02_2 :  (corte = 107)_x000D_
23 / 03_2 :  (corte = 3007)_x000D_
23 / 04_2 :  (corte = 104)_x000D_
23 / 05_2 :  (corte = 136)_x000D_
23 / 06_2 :  (corte = 110)_x000D_
23 / 07_2 :  (corte = 113)_x000D_
23 / 08_2 :  (corte = 129)_x000D_
_x000D_
    TOTAL : ( 8 )_x000D_
  DIVISOR : 18_x000D_
    MÉDIA : ,44_x000D_
-----------------------------_x000D_
   Valores Desconsiderados_x000D_
-----------------------------_x000D_
22 / 03_2 : 134 (134)_x000D_
22 / 04_2 : 99 (99)_x000D_
22 / 05_2 : 103 (103)_x000D_
22 / 06_2 : 86 (86)_x000D_
22 / 07_2 : 100 (100)_x000D_
22 / 08_2 : 126 (126)_x000D_
22 / 09_2 : 109 (109)_x000D_
22 / 10_2 : 114 (114)_x000D_
22 / 11_2 : 128 (128)_x000D_
22 / 12_2 : 93 (93)_x000D_
23 / 01_2 : 77 (77)_x000D_
23 / 02_2 : 107 (107)_x000D_
23 / 03_2 : 3.007 (3.007)_x000D_
23 / 04_2 : 104 (104)_x000D_
23 / 05_2 : 136 (136)_x000D_
23 / 06_2 : 110 (110)_x000D_
23 / 07_2 : 113 (113)_x000D_
23 / 08_2 : 129 (129)_x000D_
_x000D_
  TOTAL   : ( 4.875 )</t>
        </r>
      </text>
    </comment>
    <comment ref="AH532" authorId="0" shapeId="0" xr:uid="{168CD8FD-4D99-4D52-A72D-290D1661DCF6}">
      <text>
        <r>
          <rPr>
            <sz val="10"/>
            <color indexed="81"/>
            <rFont val="Lucida Console"/>
            <family val="3"/>
          </rPr>
          <t>Última movimentação no estoque em 08/2023 quantidade 129.</t>
        </r>
      </text>
    </comment>
    <comment ref="X533" authorId="0" shapeId="0" xr:uid="{AB33A18B-B200-49D4-902C-F5FBCACBEF1D}">
      <text>
        <r>
          <rPr>
            <sz val="10"/>
            <color indexed="81"/>
            <rFont val="Lucida Console"/>
            <family val="3"/>
          </rPr>
          <t>01.01.1901</t>
        </r>
      </text>
    </comment>
    <comment ref="AE533" authorId="0" shapeId="0" xr:uid="{5813F77C-6096-4C4C-882B-95A8EBBA468C}">
      <text>
        <r>
          <rPr>
            <sz val="10"/>
            <color indexed="81"/>
            <rFont val="Courier New"/>
            <family val="3"/>
          </rPr>
          <t>_x000D_
    DESCRIÇÃO DO CÁLCULO_x000D_
Código    : 15.530_x000D_
Corte     : _x000D_
-----------------------------_x000D_
Pendente  : 50_x000D_
22 / 03_2 :  (corte = 2790)_x000D_
22 / 04_2 :  (corte = 1550)_x000D_
22 / 05_2 :  (corte = 1391)_x000D_
22 / 06_2 :  (corte = 2350)_x000D_
22 / 07_2 :  (corte = 2020)_x000D_
22 / 08_2 :  (corte = 1940)_x000D_
22 / 09_2 :  (corte = 2190)_x000D_
22 / 10_2 :  (corte = 2350)_x000D_
22 / 11_2 :  (corte = 2280)_x000D_
22 / 12_2 :  (corte = 1430)_x000D_
23 / 01_2 :  (corte = 880)_x000D_
23 / 02_2 :  (corte = 1120)_x000D_
23 / 03_2 :  (corte = 3150)_x000D_
23 / 04_2 :  (corte = 2680)_x000D_
23 / 05_2 :  (corte = 2490)_x000D_
23 / 06_2 :  (corte = 2350)_x000D_
23 / 07_2 :  (corte = 2080)_x000D_
23 / 08_2 :  (corte = 2101)_x000D_
_x000D_
    TOTAL : ( 50 )_x000D_
  DIVISOR : 18_x000D_
    MÉDIA : 2,78_x000D_
-----------------------------_x000D_
   Valores Desconsiderados_x000D_
-----------------------------_x000D_
22 / 03_2 : 2.790 (2.790)_x000D_
22 / 04_2 : 1.550 (1.550)_x000D_
22 / 05_2 : 1.391 (1.391)_x000D_
22 / 06_2 : 2.350 (2.350)_x000D_
22 / 07_2 : 2.020 (2.020)_x000D_
22 / 08_2 : 1.940 (1.940)_x000D_
22 / 09_2 : 2.190 (2.190)_x000D_
22 / 10_2 : 2.350 (2.350)_x000D_
22 / 11_2 : 2.280 (2.280)_x000D_
22 / 12_2 : 1.430 (1.430)_x000D_
23 / 01_2 : 880 (880)_x000D_
23 / 02_2 : 1.120 (1.120)_x000D_
23 / 03_2 : 3.150 (3.150)_x000D_
23 / 04_2 : 2.680 (2.680)_x000D_
23 / 05_2 : 2.490 (2.490)_x000D_
23 / 06_2 : 2.350 (2.350)_x000D_
23 / 07_2 : 2.080 (2.080)_x000D_
23 / 08_2 : 2.101 (2.101)_x000D_
_x000D_
  TOTAL   : ( 37.142 )</t>
        </r>
      </text>
    </comment>
    <comment ref="AH533" authorId="0" shapeId="0" xr:uid="{31AD5A16-3706-4593-B59B-9EC2749D21A1}">
      <text>
        <r>
          <rPr>
            <sz val="10"/>
            <color indexed="81"/>
            <rFont val="Lucida Console"/>
            <family val="3"/>
          </rPr>
          <t>Última movimentação no estoque em 08/2023 quantidade 2.101.</t>
        </r>
      </text>
    </comment>
    <comment ref="X534" authorId="0" shapeId="0" xr:uid="{E191D84F-CD0E-41B1-8C0D-A1C7823B04A7}">
      <text>
        <r>
          <rPr>
            <sz val="10"/>
            <color indexed="81"/>
            <rFont val="Lucida Console"/>
            <family val="3"/>
          </rPr>
          <t>01.01.1901</t>
        </r>
      </text>
    </comment>
    <comment ref="AE534" authorId="0" shapeId="0" xr:uid="{55E825C1-96A3-4322-96FF-9B243F6AE75D}">
      <text>
        <r>
          <rPr>
            <sz val="10"/>
            <color indexed="81"/>
            <rFont val="Courier New"/>
            <family val="3"/>
          </rPr>
          <t>_x000D_
    DESCRIÇÃO DO CÁLCULO_x000D_
Código    : 29.964_x000D_
Corte     : _x000D_
-----------------------------_x000D_
Pendente  : 50_x000D_
22 / 03_2 :  (corte = 559)_x000D_
22 / 04_2 :  (corte = 461)_x000D_
22 / 05_2 :  (corte = 520)_x000D_
22 / 06_2 :  (corte = 629)_x000D_
22 / 07_2 :  (corte = 430)_x000D_
22 / 08_2 :  (corte = 407)_x000D_
22 / 09_2 :  (corte = 416)_x000D_
22 / 10_2 :  (corte = 514)_x000D_
22 / 11_2 :  (corte = 493)_x000D_
22 / 12_2 :  (corte = 425)_x000D_
23 / 01_2 :  (corte = 290)_x000D_
23 / 02_2 :  (corte = 420)_x000D_
23 / 03_2 :  (corte = 1115)_x000D_
23 / 04_2 :  (corte = 547)_x000D_
23 / 05_2 :  (corte = 835)_x000D_
23 / 06_2 :  (corte = 775)_x000D_
23 / 07_2 :  (corte = 633)_x000D_
23 / 08_2 :  (corte = 763)_x000D_
_x000D_
    TOTAL : ( 50 )_x000D_
  DIVISOR : 18_x000D_
    MÉDIA : 2,78_x000D_
-----------------------------_x000D_
   Valores Desconsiderados_x000D_
-----------------------------_x000D_
22 / 03_2 : 559 (559)_x000D_
22 / 04_2 : 461 (461)_x000D_
22 / 05_2 : 520 (520)_x000D_
22 / 06_2 : 629 (629)_x000D_
22 / 07_2 : 430 (430)_x000D_
22 / 08_2 : 407 (407)_x000D_
22 / 09_2 : 416 (416)_x000D_
22 / 10_2 : 514 (514)_x000D_
22 / 11_2 : 493 (493)_x000D_
22 / 12_2 : 425 (425)_x000D_
23 / 01_2 : 290 (290)_x000D_
23 / 02_2 : 420 (420)_x000D_
23 / 03_2 : 1.115 (1.115)_x000D_
23 / 04_2 : 547 (547)_x000D_
23 / 05_2 : 835 (835)_x000D_
23 / 06_2 : 775 (775)_x000D_
23 / 07_2 : 633 (633)_x000D_
23 / 08_2 : 763 (763)_x000D_
_x000D_
  TOTAL   : ( 10.232 )</t>
        </r>
      </text>
    </comment>
    <comment ref="AH534" authorId="0" shapeId="0" xr:uid="{B6BEB5FE-23AB-4D6F-84A4-BA91BFBA3527}">
      <text>
        <r>
          <rPr>
            <sz val="10"/>
            <color indexed="81"/>
            <rFont val="Lucida Console"/>
            <family val="3"/>
          </rPr>
          <t>Última movimentação no estoque em 08/2023 quantidade 763.</t>
        </r>
      </text>
    </comment>
    <comment ref="X535" authorId="0" shapeId="0" xr:uid="{3644E4C3-650A-418B-A7FE-AB83DA1844DD}">
      <text>
        <r>
          <rPr>
            <sz val="10"/>
            <color indexed="81"/>
            <rFont val="Lucida Console"/>
            <family val="3"/>
          </rPr>
          <t>18.09.2012</t>
        </r>
      </text>
    </comment>
    <comment ref="AE535" authorId="0" shapeId="0" xr:uid="{3B4244E5-D882-47C3-AC64-B15A6773CB4B}">
      <text>
        <r>
          <rPr>
            <sz val="10"/>
            <color indexed="81"/>
            <rFont val="Courier New"/>
            <family val="3"/>
          </rPr>
          <t>_x000D_
    DESCRIÇÃO DO CÁLCULO_x000D_
Código    : 124.261_x000D_
Corte     : _x000D_
-----------------------------_x000D_
Pendente  : 10_x000D_
22 / 03_2 :  (corte = 668)_x000D_
22 / 04_2 :  (corte = 481)_x000D_
22 / 05_2 :  (corte = 551)_x000D_
22 / 06_2 :  (corte = 821)_x000D_
22 / 07_2 :  (corte = 525)_x000D_
22 / 08_2 :  (corte = 479)_x000D_
22 / 09_2 :  (corte = 496)_x000D_
22 / 10_2 :  (corte = 604)_x000D_
22 / 11_2 :  (corte = 633)_x000D_
22 / 12_2 :  (corte = 485)_x000D_
23 / 01_2 :  (corte = 300)_x000D_
23 / 02_2 :  (corte = 455)_x000D_
23 / 03_2 :  (corte = 1171)_x000D_
23 / 04_2 :  (corte = 642)_x000D_
23 / 05_2 :  (corte = 920)_x000D_
23 / 06_2 :  (corte = 820)_x000D_
23 / 07_2 :  (corte = 716)_x000D_
23 / 08_2 :  (corte = 798)_x000D_
_x000D_
    TOTAL : ( 10 )_x000D_
  DIVISOR : 18_x000D_
    MÉDIA : ,56_x000D_
-----------------------------_x000D_
   Valores Desconsiderados_x000D_
-----------------------------_x000D_
22 / 03_2 : 668 (668)_x000D_
22 / 04_2 : 481 (481)_x000D_
22 / 05_2 : 551 (551)_x000D_
22 / 06_2 : 821 (821)_x000D_
22 / 07_2 : 525 (525)_x000D_
22 / 08_2 : 479 (479)_x000D_
22 / 09_2 : 496 (496)_x000D_
22 / 10_2 : 604 (604)_x000D_
22 / 11_2 : 633 (633)_x000D_
22 / 12_2 : 485 (485)_x000D_
23 / 01_2 : 300 (300)_x000D_
23 / 02_2 : 455 (455)_x000D_
23 / 03_2 : 1.171 (1.171)_x000D_
23 / 04_2 : 642 (642)_x000D_
23 / 05_2 : 920 (920)_x000D_
23 / 06_2 : 820 (820)_x000D_
23 / 07_2 : 716 (716)_x000D_
23 / 08_2 : 798 (798)_x000D_
_x000D_
  TOTAL   : ( 11.565 )</t>
        </r>
      </text>
    </comment>
    <comment ref="AH535" authorId="0" shapeId="0" xr:uid="{E2AA4A56-E648-4E81-A908-F5CC008D1D5E}">
      <text>
        <r>
          <rPr>
            <sz val="10"/>
            <color indexed="81"/>
            <rFont val="Lucida Console"/>
            <family val="3"/>
          </rPr>
          <t>Última movimentação no estoque em 08/2023 quantidade 798.</t>
        </r>
      </text>
    </comment>
    <comment ref="X536" authorId="0" shapeId="0" xr:uid="{F301BA91-6988-4F4E-B8BD-538223848A88}">
      <text>
        <r>
          <rPr>
            <sz val="10"/>
            <color indexed="81"/>
            <rFont val="Lucida Console"/>
            <family val="3"/>
          </rPr>
          <t>01.01.1901</t>
        </r>
      </text>
    </comment>
    <comment ref="AE536" authorId="0" shapeId="0" xr:uid="{096E0323-7741-4676-9B46-87FB7A9C82E3}">
      <text>
        <r>
          <rPr>
            <sz val="10"/>
            <color indexed="81"/>
            <rFont val="Courier New"/>
            <family val="3"/>
          </rPr>
          <t>_x000D_
    DESCRIÇÃO DO CÁLCULO_x000D_
Código    : 29.956_x000D_
Corte     : _x000D_
-----------------------------_x000D_
Pendente  : 10_x000D_
22 / 03_2 :  (corte = 583)_x000D_
22 / 04_2 :  (corte = 476)_x000D_
22 / 05_2 :  (corte = 526)_x000D_
22 / 06_2 :  (corte = 611)_x000D_
22 / 07_2 :  (corte = 445)_x000D_
22 / 08_2 :  (corte = 459)_x000D_
22 / 09_2 :  (corte = 431)_x000D_
22 / 10_2 :  (corte = 554)_x000D_
22 / 11_2 :  (corte = 603)_x000D_
22 / 12_2 :  (corte = 480)_x000D_
23 / 01_2 :  (corte = 240)_x000D_
23 / 02_2 :  (corte = 455)_x000D_
23 / 03_2 :  (corte = 1120)_x000D_
23 / 04_2 :  (corte = 632)_x000D_
23 / 05_2 :  (corte = 865)_x000D_
23 / 06_2 :  (corte = 810)_x000D_
23 / 07_2 :  (corte = 621)_x000D_
23 / 08_2 :  (corte = 753)_x000D_
_x000D_
    TOTAL : ( 10 )_x000D_
  DIVISOR : 18_x000D_
    MÉDIA : ,56_x000D_
-----------------------------_x000D_
   Valores Desconsiderados_x000D_
-----------------------------_x000D_
22 / 03_2 : 583 (583)_x000D_
22 / 04_2 : 476 (476)_x000D_
22 / 05_2 : 526 (526)_x000D_
22 / 06_2 : 611 (611)_x000D_
22 / 07_2 : 445 (445)_x000D_
22 / 08_2 : 459 (459)_x000D_
22 / 09_2 : 431 (431)_x000D_
22 / 10_2 : 554 (554)_x000D_
22 / 11_2 : 603 (603)_x000D_
22 / 12_2 : 480 (480)_x000D_
23 / 01_2 : 240 (240)_x000D_
23 / 02_2 : 455 (455)_x000D_
23 / 03_2 : 1.120 (1.120)_x000D_
23 / 04_2 : 632 (632)_x000D_
23 / 05_2 : 865 (865)_x000D_
23 / 06_2 : 810 (810)_x000D_
23 / 07_2 : 621 (621)_x000D_
23 / 08_2 : 753 (753)_x000D_
_x000D_
  TOTAL   : ( 10.664 )</t>
        </r>
      </text>
    </comment>
    <comment ref="AH536" authorId="0" shapeId="0" xr:uid="{894F8BDA-8C0D-4202-9A8C-4724D75C1C57}">
      <text>
        <r>
          <rPr>
            <sz val="10"/>
            <color indexed="81"/>
            <rFont val="Lucida Console"/>
            <family val="3"/>
          </rPr>
          <t>Última movimentação no estoque em 08/2023 quantidade 753.</t>
        </r>
      </text>
    </comment>
    <comment ref="X537" authorId="0" shapeId="0" xr:uid="{2977F8A2-6866-4354-8C5B-C621F7C303FC}">
      <text>
        <r>
          <rPr>
            <sz val="10"/>
            <color indexed="81"/>
            <rFont val="Lucida Console"/>
            <family val="3"/>
          </rPr>
          <t>01.01.1901</t>
        </r>
      </text>
    </comment>
    <comment ref="AE537" authorId="0" shapeId="0" xr:uid="{3D3A62C8-7508-4C54-9DFF-A1E4F458F40E}">
      <text>
        <r>
          <rPr>
            <sz val="10"/>
            <color indexed="81"/>
            <rFont val="Courier New"/>
            <family val="3"/>
          </rPr>
          <t>_x000D_
    DESCRIÇÃO DO CÁLCULO_x000D_
Código    : 29.962_x000D_
Corte     : _x000D_
-----------------------------_x000D_
Pendente  : 115_x000D_
22 / 03_2 :  (corte = 578)_x000D_
22 / 04_2 :  (corte = 441)_x000D_
22 / 05_2 :  (corte = 536)_x000D_
22 / 06_2 :  (corte = 646)_x000D_
22 / 07_2 :  (corte = 415)_x000D_
22 / 08_2 :  (corte = 456)_x000D_
22 / 09_2 :  (corte = 491)_x000D_
22 / 10_2 :  (corte = 456)_x000D_
22 / 11_2 :  (corte = 588)_x000D_
22 / 12_2 :  (corte = 460)_x000D_
23 / 01_2 : _x000D_
23 / 02_2 :  (corte = 40)_x000D_
23 / 03_2 :  (corte = 1050)_x000D_
23 / 04_2 :  (corte = 597)_x000D_
23 / 05_2 :  (corte = 855)_x000D_
23 / 06_2 :  (corte = 815)_x000D_
23 / 07_2 :  (corte = 651)_x000D_
23 / 08_2 :  (corte = 758)_x000D_
_x000D_
    TOTAL : ( 115 )_x000D_
  DIVISOR : 18_x000D_
    MÉDIA : 6,39_x000D_
-----------------------------_x000D_
   Valores Desconsiderados_x000D_
-----------------------------_x000D_
22 / 03_2 : 578 (578)_x000D_
22 / 04_2 : 441 (441)_x000D_
22 / 05_2 : 536 (536)_x000D_
22 / 06_2 : 646 (646)_x000D_
22 / 07_2 : 415 (415)_x000D_
22 / 08_2 : 456 (456)_x000D_
22 / 09_2 : 491 (491)_x000D_
22 / 10_2 : 456 (456)_x000D_
22 / 11_2 : 588 (588)_x000D_
22 / 12_2 : 460 (460)_x000D_
23 / 02_2 : 40 (40)_x000D_
23 / 03_2 : 1.050 (1.050)_x000D_
23 / 04_2 : 597 (597)_x000D_
23 / 05_2 : 855 (855)_x000D_
23 / 06_2 : 815 (815)_x000D_
23 / 07_2 : 651 (651)_x000D_
23 / 08_2 : 758 (758)_x000D_
_x000D_
  TOTAL   : ( 9.833 )</t>
        </r>
      </text>
    </comment>
    <comment ref="AH537" authorId="0" shapeId="0" xr:uid="{F71D9902-95E2-4765-B0D9-E9F10C2103EA}">
      <text>
        <r>
          <rPr>
            <sz val="10"/>
            <color indexed="81"/>
            <rFont val="Lucida Console"/>
            <family val="3"/>
          </rPr>
          <t>Última movimentação no estoque em 08/2023 quantidade 758.</t>
        </r>
      </text>
    </comment>
    <comment ref="X538" authorId="0" shapeId="0" xr:uid="{EA6ABFC5-BF15-4B8A-A658-34A0B79170E3}">
      <text>
        <r>
          <rPr>
            <sz val="10"/>
            <color indexed="81"/>
            <rFont val="Lucida Console"/>
            <family val="3"/>
          </rPr>
          <t>01.01.1901</t>
        </r>
      </text>
    </comment>
    <comment ref="AE538" authorId="0" shapeId="0" xr:uid="{28593DAC-D105-43EA-B7B4-B848D752F2C4}">
      <text>
        <r>
          <rPr>
            <sz val="10"/>
            <color indexed="81"/>
            <rFont val="Courier New"/>
            <family val="3"/>
          </rPr>
          <t>_x000D_
    DESCRIÇÃO DO CÁLCULO_x000D_
Código    : 29.959_x000D_
Corte     : _x000D_
-----------------------------_x000D_
Pendente  : 558_x000D_
22 / 03_2 :  (corte = 678)_x000D_
22 / 04_2 :  (corte = 601)_x000D_
22 / 05_2 :  (corte = 840)_x000D_
22 / 06_2 :  (corte = 886)_x000D_
22 / 07_2 :  (corte = 540)_x000D_
22 / 08_2 :  (corte = 634)_x000D_
22 / 09_2 :  (corte = 561)_x000D_
22 / 10_2 :  (corte = 804)_x000D_
22 / 11_2 :  (corte = 738)_x000D_
22 / 12_2 :  (corte = 575)_x000D_
23 / 01_2 :  (corte = 300)_x000D_
23 / 02_2 :  (corte = 217)_x000D_
23 / 03_2 :  (corte = 365)_x000D_
23 / 04_2 :  (corte = 667)_x000D_
23 / 05_2 :  (corte = 1120)_x000D_
23 / 06_2 :  (corte = 985)_x000D_
23 / 07_2 :  (corte = 826)_x000D_
23 / 08_2 :  (corte = 988)_x000D_
_x000D_
    TOTAL : ( 558 )_x000D_
  DIVISOR : 18_x000D_
    MÉDIA : 31,00_x000D_
-----------------------------_x000D_
   Valores Desconsiderados_x000D_
-----------------------------_x000D_
22 / 03_2 : 678 (678)_x000D_
22 / 04_2 : 601 (601)_x000D_
22 / 05_2 : 840 (840)_x000D_
22 / 06_2 : 886 (886)_x000D_
22 / 07_2 : 540 (540)_x000D_
22 / 08_2 : 634 (634)_x000D_
22 / 09_2 : 561 (561)_x000D_
22 / 10_2 : 804 (804)_x000D_
22 / 11_2 : 738 (738)_x000D_
22 / 12_2 : 575 (575)_x000D_
23 / 01_2 : 300 (300)_x000D_
23 / 02_2 : 217 (217)_x000D_
23 / 03_2 : 365 (365)_x000D_
23 / 04_2 : 667 (667)_x000D_
23 / 05_2 : 1.120 (1.120)_x000D_
23 / 06_2 : 985 (985)_x000D_
23 / 07_2 : 826 (826)_x000D_
23 / 08_2 : 988 (988)_x000D_
_x000D_
  TOTAL   : ( 12.325 )</t>
        </r>
      </text>
    </comment>
    <comment ref="AH538" authorId="0" shapeId="0" xr:uid="{B8E840A5-D001-4476-946A-30C5E6A65914}">
      <text>
        <r>
          <rPr>
            <sz val="10"/>
            <color indexed="81"/>
            <rFont val="Lucida Console"/>
            <family val="3"/>
          </rPr>
          <t>Última movimentação no estoque em 08/2023 quantidade 988.</t>
        </r>
      </text>
    </comment>
    <comment ref="X539" authorId="0" shapeId="0" xr:uid="{04EC95CA-5B7B-4A85-BD80-29604E86F33D}">
      <text>
        <r>
          <rPr>
            <sz val="10"/>
            <color indexed="81"/>
            <rFont val="Lucida Console"/>
            <family val="3"/>
          </rPr>
          <t>01.01.1901</t>
        </r>
      </text>
    </comment>
    <comment ref="AE539" authorId="0" shapeId="0" xr:uid="{5CF58780-3AD5-44C0-A952-CEB25D1B545E}">
      <text>
        <r>
          <rPr>
            <sz val="10"/>
            <color indexed="81"/>
            <rFont val="Courier New"/>
            <family val="3"/>
          </rPr>
          <t>_x000D_
    DESCRIÇÃO DO CÁLCULO_x000D_
Código    : 29.961_x000D_
Corte     : _x000D_
-----------------------------_x000D_
Pendente  : 182_x000D_
22 / 03_2 :  (corte = 603)_x000D_
22 / 04_2 :  (corte = 566)_x000D_
22 / 05_2 :  (corte = 591)_x000D_
22 / 06_2 :  (corte = 731)_x000D_
22 / 07_2 :  (corte = 475)_x000D_
22 / 08_2 :  (corte = 489)_x000D_
22 / 09_2 :  (corte = 466)_x000D_
22 / 10_2 :  (corte = 581)_x000D_
22 / 11_2 :  (corte = 706)_x000D_
22 / 12_2 :  (corte = 530)_x000D_
23 / 01_2 :  (corte = 310)_x000D_
23 / 02_2 :  (corte = 493)_x000D_
23 / 03_2 :  (corte = 1090)_x000D_
23 / 04_2 :  (corte = 657)_x000D_
23 / 05_2 :  (corte = 940)_x000D_
23 / 06_2 :  (corte = 825)_x000D_
23 / 07_2 :  (corte = 721)_x000D_
23 / 08_2 :  (corte = 671)_x000D_
_x000D_
    TOTAL : ( 182 )_x000D_
  DIVISOR : 18_x000D_
    MÉDIA : 10,11_x000D_
-----------------------------_x000D_
   Valores Desconsiderados_x000D_
-----------------------------_x000D_
22 / 03_2 : 603 (603)_x000D_
22 / 04_2 : 566 (566)_x000D_
22 / 05_2 : 591 (591)_x000D_
22 / 06_2 : 731 (731)_x000D_
22 / 07_2 : 475 (475)_x000D_
22 / 08_2 : 489 (489)_x000D_
22 / 09_2 : 466 (466)_x000D_
22 / 10_2 : 581 (581)_x000D_
22 / 11_2 : 706 (706)_x000D_
22 / 12_2 : 530 (530)_x000D_
23 / 01_2 : 310 (310)_x000D_
23 / 02_2 : 493 (493)_x000D_
23 / 03_2 : 1.090 (1.090)_x000D_
23 / 04_2 : 657 (657)_x000D_
23 / 05_2 : 940 (940)_x000D_
23 / 06_2 : 825 (825)_x000D_
23 / 07_2 : 721 (721)_x000D_
23 / 08_2 : 671 (671)_x000D_
_x000D_
  TOTAL   : ( 11.445 )</t>
        </r>
      </text>
    </comment>
    <comment ref="AH539" authorId="0" shapeId="0" xr:uid="{CB297BB4-E6FA-4175-954D-56F4D2A35285}">
      <text>
        <r>
          <rPr>
            <sz val="10"/>
            <color indexed="81"/>
            <rFont val="Lucida Console"/>
            <family val="3"/>
          </rPr>
          <t>Última movimentação no estoque em 08/2023 quantidade 671.</t>
        </r>
      </text>
    </comment>
    <comment ref="X540" authorId="0" shapeId="0" xr:uid="{5631090D-1F69-4887-83E3-08B61C18E507}">
      <text>
        <r>
          <rPr>
            <sz val="10"/>
            <color indexed="81"/>
            <rFont val="Lucida Console"/>
            <family val="3"/>
          </rPr>
          <t>06.11.2003</t>
        </r>
      </text>
    </comment>
    <comment ref="AE540" authorId="0" shapeId="0" xr:uid="{D5414E99-3E69-432B-B1C9-55433A62DCA8}">
      <text>
        <r>
          <rPr>
            <sz val="10"/>
            <color indexed="81"/>
            <rFont val="Courier New"/>
            <family val="3"/>
          </rPr>
          <t>_x000D_
    DESCRIÇÃO DO CÁLCULO_x000D_
Código    : 75.938_x000D_
Corte     : _x000D_
-----------------------------_x000D_
Pendente  : 160_x000D_
22 / 03_2 :  (corte = 623)_x000D_
22 / 04_2 :  (corte = 491)_x000D_
22 / 05_2 :  (corte = 749)_x000D_
22 / 06_2 :  (corte = 721)_x000D_
22 / 07_2 :  (corte = 460)_x000D_
22 / 08_2 :  (corte = 544)_x000D_
22 / 09_2 :  (corte = 481)_x000D_
22 / 10_2 :  (corte = 624)_x000D_
22 / 11_2 :  (corte = 613)_x000D_
22 / 12_2 :  (corte = 480)_x000D_
23 / 01_2 :  (corte = 270)_x000D_
23 / 02_2 :  (corte = 250)_x000D_
23 / 03_2 :  (corte = 1055)_x000D_
23 / 04_2 :  (corte = 607)_x000D_
23 / 05_2 :  (corte = 930)_x000D_
23 / 06_2 :  (corte = 810)_x000D_
23 / 07_2 :  (corte = 726)_x000D_
23 / 08_2 :  (corte = 778)_x000D_
_x000D_
    TOTAL : ( 160 )_x000D_
  DIVISOR : 18_x000D_
    MÉDIA : 8,89_x000D_
-----------------------------_x000D_
   Valores Desconsiderados_x000D_
-----------------------------_x000D_
22 / 03_2 : 623 (623)_x000D_
22 / 04_2 : 491 (491)_x000D_
22 / 05_2 : 749 (749)_x000D_
22 / 06_2 : 721 (721)_x000D_
22 / 07_2 : 460 (460)_x000D_
22 / 08_2 : 544 (544)_x000D_
22 / 09_2 : 481 (481)_x000D_
22 / 10_2 : 624 (624)_x000D_
22 / 11_2 : 613 (613)_x000D_
22 / 12_2 : 480 (480)_x000D_
23 / 01_2 : 270 (270)_x000D_
23 / 02_2 : 250 (250)_x000D_
23 / 03_2 : 1.055 (1.055)_x000D_
23 / 04_2 : 607 (607)_x000D_
23 / 05_2 : 930 (930)_x000D_
23 / 06_2 : 810 (810)_x000D_
23 / 07_2 : 726 (726)_x000D_
23 / 08_2 : 778 (778)_x000D_
_x000D_
  TOTAL   : ( 11.212 )</t>
        </r>
      </text>
    </comment>
    <comment ref="AH540" authorId="0" shapeId="0" xr:uid="{A152F0DE-7C5F-4D6E-BCB3-04473AC49D51}">
      <text>
        <r>
          <rPr>
            <sz val="10"/>
            <color indexed="81"/>
            <rFont val="Lucida Console"/>
            <family val="3"/>
          </rPr>
          <t>Última movimentação no estoque em 08/2023 quantidade 778.</t>
        </r>
      </text>
    </comment>
    <comment ref="X541" authorId="0" shapeId="0" xr:uid="{A7B5EBBD-A190-4B40-A109-2E19F4BF6233}">
      <text>
        <r>
          <rPr>
            <sz val="10"/>
            <color indexed="81"/>
            <rFont val="Lucida Console"/>
            <family val="3"/>
          </rPr>
          <t>01.01.1901</t>
        </r>
      </text>
    </comment>
    <comment ref="AE541" authorId="0" shapeId="0" xr:uid="{39C0A46C-F761-4079-B9CA-24DFC009617C}">
      <text>
        <r>
          <rPr>
            <sz val="10"/>
            <color indexed="81"/>
            <rFont val="Courier New"/>
            <family val="3"/>
          </rPr>
          <t>_x000D_
    DESCRIÇÃO DO CÁLCULO_x000D_
Código    : 23.846_x000D_
Corte     : _x000D_
-----------------------------_x000D_
Pendente  : 778_x000D_
22 / 03_2 :  (corte = 1332)_x000D_
22 / 04_2 :  (corte = 1108)_x000D_
22 / 05_2 :  (corte = 1237)_x000D_
22 / 06_2 :  (corte = 1266)_x000D_
22 / 07_2 :  (corte = 825)_x000D_
22 / 08_2 :  (corte = 1071)_x000D_
22 / 09_2 :  (corte = 1104)_x000D_
22 / 10_2 :  (corte = 1241)_x000D_
22 / 11_2 :  (corte = 1334)_x000D_
22 / 12_2 :  (corte = 587)_x000D_
23 / 01_2 :  (corte = 453)_x000D_
23 / 02_2 :  (corte = 1110)_x000D_
23 / 03_2 :  (corte = 2275)_x000D_
23 / 04_2 :  (corte = 1350)_x000D_
23 / 05_2 :  (corte = 1690)_x000D_
23 / 06_2 :  (corte = 1187)_x000D_
23 / 07_2 :  (corte = 369)_x000D_
23 / 08_2 :  (corte = 12)_x000D_
_x000D_
    TOTAL : ( 778 )_x000D_
  DIVISOR : 18_x000D_
    MÉDIA : 43,22_x000D_
-----------------------------_x000D_
   Valores Desconsiderados_x000D_
-----------------------------_x000D_
22 / 03_2 : 1.332 (1.332)_x000D_
22 / 04_2 : 1.108 (1.108)_x000D_
22 / 05_2 : 1.237 (1.237)_x000D_
22 / 06_2 : 1.266 (1.266)_x000D_
22 / 07_2 : 825 (825)_x000D_
22 / 08_2 : 1.071 (1.071)_x000D_
22 / 09_2 : 1.104 (1.104)_x000D_
22 / 10_2 : 1.241 (1.241)_x000D_
22 / 11_2 : 1.334 (1.334)_x000D_
22 / 12_2 : 587 (587)_x000D_
23 / 01_2 : 453 (453)_x000D_
23 / 02_2 : 1.110 (1.110)_x000D_
23 / 03_2 : 2.275 (2.275)_x000D_
23 / 04_2 : 1.350 (1.350)_x000D_
23 / 05_2 : 1.690 (1.690)_x000D_
23 / 06_2 : 1.187 (1.187)_x000D_
23 / 07_2 : 369 (369)_x000D_
23 / 08_2 : 12 (12)_x000D_
_x000D_
  TOTAL   : ( 19.551 )</t>
        </r>
      </text>
    </comment>
    <comment ref="AH541" authorId="0" shapeId="0" xr:uid="{3E35F583-CA66-4F8E-92F7-43054EAEC65C}">
      <text>
        <r>
          <rPr>
            <sz val="10"/>
            <color indexed="81"/>
            <rFont val="Lucida Console"/>
            <family val="3"/>
          </rPr>
          <t>Última movimentação no estoque em 08/2023 quantidade 12.</t>
        </r>
      </text>
    </comment>
    <comment ref="X542" authorId="0" shapeId="0" xr:uid="{DAE79184-7099-449A-9CB8-300F5B1A8614}">
      <text>
        <r>
          <rPr>
            <sz val="10"/>
            <color indexed="81"/>
            <rFont val="Lucida Console"/>
            <family val="3"/>
          </rPr>
          <t>01.01.1901</t>
        </r>
      </text>
    </comment>
    <comment ref="AE542" authorId="0" shapeId="0" xr:uid="{6D9BFA1C-6FC9-46E0-90AB-B3C8A4ED514D}">
      <text>
        <r>
          <rPr>
            <sz val="10"/>
            <color indexed="81"/>
            <rFont val="Courier New"/>
            <family val="3"/>
          </rPr>
          <t>_x000D_
    DESCRIÇÃO DO CÁLCULO_x000D_
Código    : 30.165_x000D_
Corte     : _x000D_
-----------------------------_x000D_
Pendente  : 1.014_x000D_
22 / 03_2 :  (corte = 1422)_x000D_
22 / 04_2 :  (corte = 1158)_x000D_
22 / 05_2 :  (corte = 1420)_x000D_
22 / 06_2 :  (corte = 1487)_x000D_
22 / 07_2 :  (corte = 926)_x000D_
22 / 08_2 :  (corte = 1222)_x000D_
22 / 09_2 :  (corte = 1271)_x000D_
22 / 10_2 :  (corte = 1368)_x000D_
22 / 11_2 :  (corte = 1388)_x000D_
22 / 12_2 :  (corte = 13)_x000D_
23 / 01_2 :  (corte = 483)_x000D_
23 / 02_2 :  (corte = 1150)_x000D_
23 / 03_2 :  (corte = 2435)_x000D_
23 / 04_2 :  (corte = 1505)_x000D_
23 / 05_2 :  (corte = 1750)_x000D_
23 / 06_2 :  (corte = 742)_x000D_
23 / 07_2 :  (corte = 19)_x000D_
23 / 08_2 : _x000D_
_x000D_
    TOTAL : ( 1.014 )_x000D_
  DIVISOR : 18_x000D_
    MÉDIA : 56,33_x000D_
-----------------------------_x000D_
   Valores Desconsiderados_x000D_
-----------------------------_x000D_
22 / 03_2 : 1.422 (1.422)_x000D_
22 / 04_2 : 1.158 (1.158)_x000D_
22 / 05_2 : 1.420 (1.420)_x000D_
22 / 06_2 : 1.487 (1.487)_x000D_
22 / 07_2 : 926 (926)_x000D_
22 / 08_2 : 1.222 (1.222)_x000D_
22 / 09_2 : 1.271 (1.271)_x000D_
22 / 10_2 : 1.368 (1.368)_x000D_
22 / 11_2 : 1.388 (1.388)_x000D_
22 / 12_2 : 13 (13)_x000D_
23 / 01_2 : 483 (483)_x000D_
23 / 02_2 : 1.150 (1.150)_x000D_
23 / 03_2 : 2.435 (2.435)_x000D_
23 / 04_2 : 1.505 (1.505)_x000D_
23 / 05_2 : 1.750 (1.750)_x000D_
23 / 06_2 : 742 (742)_x000D_
23 / 07_2 : 19 (19)_x000D_
_x000D_
  TOTAL   : ( 19.759 )</t>
        </r>
      </text>
    </comment>
    <comment ref="AH542" authorId="0" shapeId="0" xr:uid="{F456BC94-A159-484A-988A-86FBB64160D3}">
      <text>
        <r>
          <rPr>
            <sz val="10"/>
            <color indexed="81"/>
            <rFont val="Lucida Console"/>
            <family val="3"/>
          </rPr>
          <t>Última movimentação no estoque em 07/2023 quantidade 19.</t>
        </r>
      </text>
    </comment>
    <comment ref="X543" authorId="0" shapeId="0" xr:uid="{5B1A9A2D-F87F-408E-8800-E06D5D915FDB}">
      <text>
        <r>
          <rPr>
            <sz val="10"/>
            <color indexed="81"/>
            <rFont val="Lucida Console"/>
            <family val="3"/>
          </rPr>
          <t>01.01.1901</t>
        </r>
      </text>
    </comment>
    <comment ref="AE543" authorId="0" shapeId="0" xr:uid="{E5D274EF-5F03-42DA-BA4D-7EF9CA5E4304}">
      <text>
        <r>
          <rPr>
            <sz val="10"/>
            <color indexed="81"/>
            <rFont val="Courier New"/>
            <family val="3"/>
          </rPr>
          <t>_x000D_
    DESCRIÇÃO DO CÁLCULO_x000D_
Código    : 23.875_x000D_
Corte     : _x000D_
-----------------------------_x000D_
Pendente  : 228_x000D_
22 / 03_2 :  (corte = 1237)_x000D_
22 / 04_2 :  (corte = 1008)_x000D_
22 / 05_2 :  (corte = 1165)_x000D_
22 / 06_2 :  (corte = 1244)_x000D_
22 / 07_2 :  (corte = 830)_x000D_
22 / 08_2 :  (corte = 1054)_x000D_
22 / 09_2 :  (corte = 1038)_x000D_
22 / 10_2 :  (corte = 1251)_x000D_
22 / 11_2 :  (corte = 1254)_x000D_
22 / 12_2 :  (corte = 703)_x000D_
23 / 01_2 :  (corte = 480)_x000D_
23 / 02_2 :  (corte = 1060)_x000D_
23 / 03_2 :  (corte = 2175)_x000D_
23 / 04_2 :  (corte = 1390)_x000D_
23 / 05_2 :  (corte = 1580)_x000D_
23 / 06_2 :  (corte = 1405)_x000D_
23 / 07_2 :  (corte = 1211)_x000D_
23 / 08_2 :  (corte = 1245)_x000D_
_x000D_
    TOTAL : ( 228 )_x000D_
  DIVISOR : 18_x000D_
    MÉDIA : 12,67_x000D_
-----------------------------_x000D_
   Valores Desconsiderados_x000D_
-----------------------------_x000D_
22 / 03_2 : 1.237 (1.237)_x000D_
22 / 04_2 : 1.008 (1.008)_x000D_
22 / 05_2 : 1.165 (1.165)_x000D_
22 / 06_2 : 1.244 (1.244)_x000D_
22 / 07_2 : 830 (830)_x000D_
22 / 08_2 : 1.054 (1.054)_x000D_
22 / 09_2 : 1.038 (1.038)_x000D_
22 / 10_2 : 1.251 (1.251)_x000D_
22 / 11_2 : 1.254 (1.254)_x000D_
22 / 12_2 : 703 (703)_x000D_
23 / 01_2 : 480 (480)_x000D_
23 / 02_2 : 1.060 (1.060)_x000D_
23 / 03_2 : 2.175 (2.175)_x000D_
23 / 04_2 : 1.390 (1.390)_x000D_
23 / 05_2 : 1.580 (1.580)_x000D_
23 / 06_2 : 1.405 (1.405)_x000D_
23 / 07_2 : 1.211 (1.211)_x000D_
23 / 08_2 : 1.245 (1.245)_x000D_
_x000D_
  TOTAL   : ( 21.330 )</t>
        </r>
      </text>
    </comment>
    <comment ref="AH543" authorId="0" shapeId="0" xr:uid="{BB282E46-B742-4C69-A913-B786C4BF2B46}">
      <text>
        <r>
          <rPr>
            <sz val="10"/>
            <color indexed="81"/>
            <rFont val="Lucida Console"/>
            <family val="3"/>
          </rPr>
          <t>Última movimentação no estoque em 08/2023 quantidade 1.245.</t>
        </r>
      </text>
    </comment>
    <comment ref="X544" authorId="0" shapeId="0" xr:uid="{11C54587-A5DE-47B7-8280-978100933653}">
      <text>
        <r>
          <rPr>
            <sz val="10"/>
            <color indexed="81"/>
            <rFont val="Lucida Console"/>
            <family val="3"/>
          </rPr>
          <t>01.01.1901</t>
        </r>
      </text>
    </comment>
    <comment ref="AE544" authorId="0" shapeId="0" xr:uid="{FEE91882-8A63-4579-B0AF-54366475E0A6}">
      <text>
        <r>
          <rPr>
            <sz val="10"/>
            <color indexed="81"/>
            <rFont val="Courier New"/>
            <family val="3"/>
          </rPr>
          <t>_x000D_
    DESCRIÇÃO DO CÁLCULO_x000D_
Código    : 32.933_x000D_
Corte     : _x000D_
-----------------------------_x000D_
Pendente  : 656_x000D_
22 / 03_2 :  (corte = 1167)_x000D_
22 / 04_2 :  (corte = 1138)_x000D_
22 / 05_2 :  (corte = 1334)_x000D_
22 / 06_2 :  (corte = 1284)_x000D_
22 / 07_2 :  (corte = 900)_x000D_
22 / 08_2 :  (corte = 1107)_x000D_
22 / 09_2 :  (corte = 1071)_x000D_
22 / 10_2 :  (corte = 1216)_x000D_
22 / 11_2 :  (corte = 1424)_x000D_
22 / 12_2 :  (corte = 762)_x000D_
23 / 01_2 : _x000D_
23 / 02_2 :  (corte = 920)_x000D_
23 / 03_2 :  (corte = 2250)_x000D_
23 / 04_2 :  (corte = 1410)_x000D_
23 / 05_2 :  (corte = 1711)_x000D_
23 / 06_2 :  (corte = 1485)_x000D_
23 / 07_2 :  (corte = 330)_x000D_
23 / 08_2 :  (corte = 1)_x000D_
_x000D_
    TOTAL : ( 656 )_x000D_
  DIVISOR : 18_x000D_
    MÉDIA : 36,44_x000D_
-----------------------------_x000D_
   Valores Desconsiderados_x000D_
-----------------------------_x000D_
22 / 03_2 : 1.167 (1.167)_x000D_
22 / 04_2 : 1.138 (1.138)_x000D_
22 / 05_2 : 1.334 (1.334)_x000D_
22 / 06_2 : 1.284 (1.284)_x000D_
22 / 07_2 : 900 (900)_x000D_
22 / 08_2 : 1.107 (1.107)_x000D_
22 / 09_2 : 1.071 (1.071)_x000D_
22 / 10_2 : 1.216 (1.216)_x000D_
22 / 11_2 : 1.424 (1.424)_x000D_
22 / 12_2 : 762 (762)_x000D_
23 / 02_2 : 920 (920)_x000D_
23 / 03_2 : 2.250 (2.250)_x000D_
23 / 04_2 : 1.410 (1.410)_x000D_
23 / 05_2 : 1.711 (1.711)_x000D_
23 / 06_2 : 1.485 (1.485)_x000D_
23 / 07_2 : 330 (330)_x000D_
23 / 08_2 : 1 (1)_x000D_
_x000D_
  TOTAL   : ( 19.510 )</t>
        </r>
      </text>
    </comment>
    <comment ref="AH544" authorId="0" shapeId="0" xr:uid="{9483FC6D-BD17-4B4C-801E-00F4E4999C71}">
      <text>
        <r>
          <rPr>
            <sz val="10"/>
            <color indexed="81"/>
            <rFont val="Lucida Console"/>
            <family val="3"/>
          </rPr>
          <t>Última movimentação no estoque em 08/2023 quantidade 1.</t>
        </r>
      </text>
    </comment>
    <comment ref="X545" authorId="0" shapeId="0" xr:uid="{51EC373E-EC01-4E27-AA84-CBA1484C8483}">
      <text>
        <r>
          <rPr>
            <sz val="10"/>
            <color indexed="81"/>
            <rFont val="Lucida Console"/>
            <family val="3"/>
          </rPr>
          <t>01.01.1901</t>
        </r>
      </text>
    </comment>
    <comment ref="AE545" authorId="0" shapeId="0" xr:uid="{4CE069CD-3EE8-4EEC-8581-EEFC21DA9520}">
      <text>
        <r>
          <rPr>
            <sz val="10"/>
            <color indexed="81"/>
            <rFont val="Courier New"/>
            <family val="3"/>
          </rPr>
          <t>_x000D_
    DESCRIÇÃO DO CÁLCULO_x000D_
Código    : 23.862_x000D_
Corte     : _x000D_
-----------------------------_x000D_
Pendente  : 650_x000D_
22 / 03_2 :  (corte = 1397)_x000D_
22 / 04_2 :  (corte = 1159)_x000D_
22 / 05_2 :  (corte = 1404)_x000D_
22 / 06_2 :  (corte = 1429)_x000D_
22 / 07_2 :  (corte = 883)_x000D_
22 / 08_2 :  (corte = 1242)_x000D_
22 / 09_2 :  (corte = 1101)_x000D_
22 / 10_2 :  (corte = 1241)_x000D_
22 / 11_2 :  (corte = 1409)_x000D_
22 / 12_2 :  (corte = 748)_x000D_
23 / 01_2 :  (corte = 488)_x000D_
23 / 02_2 :  (corte = 1110)_x000D_
23 / 03_2 :  (corte = 2402)_x000D_
23 / 04_2 :  (corte = 1370)_x000D_
23 / 05_2 :  (corte = 1770)_x000D_
23 / 06_2 :  (corte = 1510)_x000D_
23 / 07_2 :  (corte = 1293)_x000D_
23 / 08_2 :  (corte = 133)_x000D_
_x000D_
    TOTAL : ( 650 )_x000D_
  DIVISOR : 18_x000D_
    MÉDIA : 36,11_x000D_
-----------------------------_x000D_
   Valores Desconsiderados_x000D_
-----------------------------_x000D_
22 / 03_2 : 1.397 (1.397)_x000D_
22 / 04_2 : 1.159 (1.159)_x000D_
22 / 05_2 : 1.404 (1.404)_x000D_
22 / 06_2 : 1.429 (1.429)_x000D_
22 / 07_2 : 883 (883)_x000D_
22 / 08_2 : 1.242 (1.242)_x000D_
22 / 09_2 : 1.101 (1.101)_x000D_
22 / 10_2 : 1.241 (1.241)_x000D_
22 / 11_2 : 1.409 (1.409)_x000D_
22 / 12_2 : 748 (748)_x000D_
23 / 01_2 : 488 (488)_x000D_
23 / 02_2 : 1.110 (1.110)_x000D_
23 / 03_2 : 2.402 (2.402)_x000D_
23 / 04_2 : 1.370 (1.370)_x000D_
23 / 05_2 : 1.770 (1.770)_x000D_
23 / 06_2 : 1.510 (1.510)_x000D_
23 / 07_2 : 1.293 (1.293)_x000D_
23 / 08_2 : 133 (133)_x000D_
_x000D_
  TOTAL   : ( 22.089 )</t>
        </r>
      </text>
    </comment>
    <comment ref="AH545" authorId="0" shapeId="0" xr:uid="{1DD4DE5E-E3F1-443D-8556-565DD05F474E}">
      <text>
        <r>
          <rPr>
            <sz val="10"/>
            <color indexed="81"/>
            <rFont val="Lucida Console"/>
            <family val="3"/>
          </rPr>
          <t>Última movimentação no estoque em 08/2023 quantidade 133.</t>
        </r>
      </text>
    </comment>
    <comment ref="X546" authorId="0" shapeId="0" xr:uid="{BBF857B1-5E6B-42E3-93E2-2A6730C9FD30}">
      <text>
        <r>
          <rPr>
            <sz val="10"/>
            <color indexed="81"/>
            <rFont val="Lucida Console"/>
            <family val="3"/>
          </rPr>
          <t>01.01.1901</t>
        </r>
      </text>
    </comment>
    <comment ref="AE546" authorId="0" shapeId="0" xr:uid="{003B8831-F584-45E5-9B80-3830E0BC05BD}">
      <text>
        <r>
          <rPr>
            <sz val="10"/>
            <color indexed="81"/>
            <rFont val="Courier New"/>
            <family val="3"/>
          </rPr>
          <t>_x000D_
    DESCRIÇÃO DO CÁLCULO_x000D_
Código    : 17.362_x000D_
Corte     : _x000D_
-----------------------------_x000D_
Pendente  : 75_x000D_
22 / 03_2 :  (corte = 542)_x000D_
22 / 04_2 :  (corte = 597)_x000D_
22 / 05_2 :  (corte = 695)_x000D_
22 / 06_2 :  (corte = 838)_x000D_
22 / 07_2 :  (corte = 738)_x000D_
22 / 08_2 :  (corte = 741)_x000D_
22 / 09_2 :  (corte = 515)_x000D_
22 / 10_2 :  (corte = 615)_x000D_
22 / 11_2 :  (corte = 1005)_x000D_
22 / 12_2 :  (corte = 623)_x000D_
23 / 01_2 :  (corte = 175)_x000D_
23 / 02_2 :  (corte = 535)_x000D_
23 / 03_2 :  (corte = 1188)_x000D_
23 / 04_2 :  (corte = 600)_x000D_
23 / 05_2 :  (corte = 1137)_x000D_
23 / 06_2 :  (corte = 1102)_x000D_
23 / 07_2 :  (corte = 773)_x000D_
23 / 08_2 :  (corte = 747)_x000D_
_x000D_
    TOTAL : ( 75 )_x000D_
  DIVISOR : 18_x000D_
    MÉDIA : 4,17_x000D_
-----------------------------_x000D_
   Valores Desconsiderados_x000D_
-----------------------------_x000D_
22 / 03_2 : 542 (542)_x000D_
22 / 04_2 : 597 (597)_x000D_
22 / 05_2 : 695 (695)_x000D_
22 / 06_2 : 838 (838)_x000D_
22 / 07_2 : 738 (738)_x000D_
22 / 08_2 : 741 (741)_x000D_
22 / 09_2 : 515 (515)_x000D_
22 / 10_2 : 615 (615)_x000D_
22 / 11_2 : 1.005 (1.005)_x000D_
22 / 12_2 : 623 (623)_x000D_
23 / 01_2 : 175 (175)_x000D_
23 / 02_2 : 535 (535)_x000D_
23 / 03_2 : 1.188 (1.188)_x000D_
23 / 04_2 : 600 (600)_x000D_
23 / 05_2 : 1.137 (1.137)_x000D_
23 / 06_2 : 1.102 (1.102)_x000D_
23 / 07_2 : 773 (773)_x000D_
23 / 08_2 : 747 (747)_x000D_
_x000D_
  TOTAL   : ( 13.166 )</t>
        </r>
      </text>
    </comment>
    <comment ref="AH546" authorId="0" shapeId="0" xr:uid="{CBAB7C10-2EA6-497B-B08D-E2377550AD18}">
      <text>
        <r>
          <rPr>
            <sz val="10"/>
            <color indexed="81"/>
            <rFont val="Lucida Console"/>
            <family val="3"/>
          </rPr>
          <t>Última movimentação no estoque em 08/2023 quantidade 747.</t>
        </r>
      </text>
    </comment>
    <comment ref="X547" authorId="0" shapeId="0" xr:uid="{5AF75EAE-C2C9-4A47-A998-2948F3906CCB}">
      <text>
        <r>
          <rPr>
            <sz val="10"/>
            <color indexed="81"/>
            <rFont val="Lucida Console"/>
            <family val="3"/>
          </rPr>
          <t>01.01.1901</t>
        </r>
      </text>
    </comment>
    <comment ref="AE547" authorId="0" shapeId="0" xr:uid="{68DA8817-E2A8-479D-BEEA-DCF726A5EDDC}">
      <text>
        <r>
          <rPr>
            <sz val="10"/>
            <color indexed="81"/>
            <rFont val="Courier New"/>
            <family val="3"/>
          </rPr>
          <t>_x000D_
    DESCRIÇÃO DO CÁLCULO_x000D_
Código    : 32.927_x000D_
Corte     : _x000D_
-----------------------------_x000D_
Pendente  : 244_x000D_
22 / 03_2 :  (corte = 582)_x000D_
22 / 04_2 :  (corte = 602)_x000D_
22 / 05_2 :  (corte = 645)_x000D_
22 / 06_2 :  (corte = 868)_x000D_
22 / 07_2 :  (corte = 725)_x000D_
22 / 08_2 :  (corte = 709)_x000D_
22 / 09_2 :  (corte = 455)_x000D_
22 / 10_2 :  (corte = 545)_x000D_
22 / 11_2 :  (corte = 1035)_x000D_
22 / 12_2 :  (corte = 613)_x000D_
23 / 01_2 :  (corte = 185)_x000D_
23 / 02_2 :  (corte = 240)_x000D_
23 / 03_2 :  (corte = 1089)_x000D_
23 / 04_2 :  (corte = 580)_x000D_
23 / 05_2 :  (corte = 1193)_x000D_
23 / 06_2 :  (corte = 1050)_x000D_
23 / 07_2 :  (corte = 763)_x000D_
23 / 08_2 :  (corte = 279)_x000D_
_x000D_
    TOTAL : ( 244 )_x000D_
  DIVISOR : 18_x000D_
    MÉDIA : 13,56_x000D_
-----------------------------_x000D_
   Valores Desconsiderados_x000D_
-----------------------------_x000D_
22 / 03_2 : 582 (582)_x000D_
22 / 04_2 : 602 (602)_x000D_
22 / 05_2 : 645 (645)_x000D_
22 / 06_2 : 868 (868)_x000D_
22 / 07_2 : 725 (725)_x000D_
22 / 08_2 : 709 (709)_x000D_
22 / 09_2 : 455 (455)_x000D_
22 / 10_2 : 545 (545)_x000D_
22 / 11_2 : 1.035 (1.035)_x000D_
22 / 12_2 : 613 (613)_x000D_
23 / 01_2 : 185 (185)_x000D_
23 / 02_2 : 240 (240)_x000D_
23 / 03_2 : 1.089 (1.089)_x000D_
23 / 04_2 : 580 (580)_x000D_
23 / 05_2 : 1.193 (1.193)_x000D_
23 / 06_2 : 1.050 (1.050)_x000D_
23 / 07_2 : 763 (763)_x000D_
23 / 08_2 : 279 (279)_x000D_
_x000D_
  TOTAL   : ( 12.158 )</t>
        </r>
      </text>
    </comment>
    <comment ref="AH547" authorId="0" shapeId="0" xr:uid="{56A1D64F-9585-455E-AF8C-EDB45872E508}">
      <text>
        <r>
          <rPr>
            <sz val="10"/>
            <color indexed="81"/>
            <rFont val="Lucida Console"/>
            <family val="3"/>
          </rPr>
          <t>Última movimentação no estoque em 08/2023 quantidade 279.</t>
        </r>
      </text>
    </comment>
    <comment ref="X548" authorId="0" shapeId="0" xr:uid="{FE689BD0-F0B3-4446-9CCF-B83EE00FBBE8}">
      <text>
        <r>
          <rPr>
            <sz val="10"/>
            <color indexed="81"/>
            <rFont val="Lucida Console"/>
            <family val="3"/>
          </rPr>
          <t>01.01.1901</t>
        </r>
      </text>
    </comment>
    <comment ref="AE548" authorId="0" shapeId="0" xr:uid="{74D94689-427E-4BFC-AFEE-AEC91D4E50A3}">
      <text>
        <r>
          <rPr>
            <sz val="10"/>
            <color indexed="81"/>
            <rFont val="Courier New"/>
            <family val="3"/>
          </rPr>
          <t>_x000D_
    DESCRIÇÃO DO CÁLCULO_x000D_
Código    : 17.370_x000D_
Corte     : _x000D_
-----------------------------_x000D_
Pendente  : 270_x000D_
22 / 03_2 :  (corte = 607)_x000D_
22 / 04_2 :  (corte = 522)_x000D_
22 / 05_2 :  (corte = 700)_x000D_
22 / 06_2 :  (corte = 848)_x000D_
22 / 07_2 :  (corte = 720)_x000D_
22 / 08_2 :  (corte = 739)_x000D_
22 / 09_2 :  (corte = 450)_x000D_
22 / 10_2 :  (corte = 565)_x000D_
22 / 11_2 :  (corte = 1025)_x000D_
22 / 12_2 :  (corte = 613)_x000D_
23 / 01_2 :  (corte = 69)_x000D_
23 / 02_2 :  (corte = 200)_x000D_
23 / 03_2 :  (corte = 1024)_x000D_
23 / 04_2 :  (corte = 575)_x000D_
23 / 05_2 :  (corte = 1173)_x000D_
23 / 06_2 :  (corte = 1042)_x000D_
23 / 07_2 :  (corte = 768)_x000D_
23 / 08_2 :  (corte = 324)_x000D_
_x000D_
    TOTAL : ( 270 )_x000D_
  DIVISOR : 18_x000D_
    MÉDIA : 15,00_x000D_
-----------------------------_x000D_
   Valores Desconsiderados_x000D_
-----------------------------_x000D_
22 / 03_2 : 607 (607)_x000D_
22 / 04_2 : 522 (522)_x000D_
22 / 05_2 : 700 (700)_x000D_
22 / 06_2 : 848 (848)_x000D_
22 / 07_2 : 720 (720)_x000D_
22 / 08_2 : 739 (739)_x000D_
22 / 09_2 : 450 (450)_x000D_
22 / 10_2 : 565 (565)_x000D_
22 / 11_2 : 1.025 (1.025)_x000D_
22 / 12_2 : 613 (613)_x000D_
23 / 01_2 : 69 (69)_x000D_
23 / 02_2 : 200 (200)_x000D_
23 / 03_2 : 1.024 (1.024)_x000D_
23 / 04_2 : 575 (575)_x000D_
23 / 05_2 : 1.173 (1.173)_x000D_
23 / 06_2 : 1.042 (1.042)_x000D_
23 / 07_2 : 768 (768)_x000D_
23 / 08_2 : 324 (324)_x000D_
_x000D_
  TOTAL   : ( 11.964 )</t>
        </r>
      </text>
    </comment>
    <comment ref="AH548" authorId="0" shapeId="0" xr:uid="{80B856EA-4DFB-4047-8E5F-EF735E4539EC}">
      <text>
        <r>
          <rPr>
            <sz val="10"/>
            <color indexed="81"/>
            <rFont val="Lucida Console"/>
            <family val="3"/>
          </rPr>
          <t>Última movimentação no estoque em 08/2023 quantidade 324.</t>
        </r>
      </text>
    </comment>
    <comment ref="X549" authorId="0" shapeId="0" xr:uid="{D3D96C50-0057-484C-BCE4-1C6B3171754F}">
      <text>
        <r>
          <rPr>
            <sz val="10"/>
            <color indexed="81"/>
            <rFont val="Lucida Console"/>
            <family val="3"/>
          </rPr>
          <t>01.01.1901</t>
        </r>
      </text>
    </comment>
    <comment ref="AE549" authorId="0" shapeId="0" xr:uid="{5565A2D9-D842-4002-B985-141F25F48621}">
      <text>
        <r>
          <rPr>
            <sz val="10"/>
            <color indexed="81"/>
            <rFont val="Courier New"/>
            <family val="3"/>
          </rPr>
          <t>_x000D_
    DESCRIÇÃO DO CÁLCULO_x000D_
Código    : 17.371_x000D_
Corte     : _x000D_
-----------------------------_x000D_
Pendente  : 406_x000D_
22 / 03_2 :  (corte = 612)_x000D_
22 / 04_2 :  (corte = 617)_x000D_
22 / 05_2 :  (corte = 720)_x000D_
22 / 06_2 :  (corte = 898)_x000D_
22 / 07_2 :  (corte = 720)_x000D_
22 / 08_2 :  (corte = 729)_x000D_
22 / 09_2 :  (corte = 473)_x000D_
22 / 10_2 :  (corte = 630)_x000D_
22 / 11_2 :  (corte = 965)_x000D_
22 / 12_2 :  (corte = 387)_x000D_
23 / 01_2 : _x000D_
23 / 02_2 :  (corte = 191)_x000D_
23 / 03_2 :  (corte = 1044)_x000D_
23 / 04_2 :  (corte = 596)_x000D_
23 / 05_2 :  (corte = 1173)_x000D_
23 / 06_2 :  (corte = 1047)_x000D_
23 / 07_2 :  (corte = 793)_x000D_
23 / 08_2 :  (corte = 267)_x000D_
_x000D_
    TOTAL : ( 406 )_x000D_
  DIVISOR : 18_x000D_
    MÉDIA : 22,56_x000D_
-----------------------------_x000D_
   Valores Desconsiderados_x000D_
-----------------------------_x000D_
22 / 03_2 : 612 (612)_x000D_
22 / 04_2 : 617 (617)_x000D_
22 / 05_2 : 720 (720)_x000D_
22 / 06_2 : 898 (898)_x000D_
22 / 07_2 : 720 (720)_x000D_
22 / 08_2 : 729 (729)_x000D_
22 / 09_2 : 473 (473)_x000D_
22 / 10_2 : 630 (630)_x000D_
22 / 11_2 : 965 (965)_x000D_
22 / 12_2 : 387 (387)_x000D_
23 / 02_2 : 191 (191)_x000D_
23 / 03_2 : 1.044 (1.044)_x000D_
23 / 04_2 : 596 (596)_x000D_
23 / 05_2 : 1.173 (1.173)_x000D_
23 / 06_2 : 1.047 (1.047)_x000D_
23 / 07_2 : 793 (793)_x000D_
23 / 08_2 : 267 (267)_x000D_
_x000D_
  TOTAL   : ( 11.862 )</t>
        </r>
      </text>
    </comment>
    <comment ref="AH549" authorId="0" shapeId="0" xr:uid="{6BC68921-A912-49D5-996D-08992E6A805D}">
      <text>
        <r>
          <rPr>
            <sz val="10"/>
            <color indexed="81"/>
            <rFont val="Lucida Console"/>
            <family val="3"/>
          </rPr>
          <t>Última movimentação no estoque em 08/2023 quantidade 267.</t>
        </r>
      </text>
    </comment>
    <comment ref="X550" authorId="0" shapeId="0" xr:uid="{4B767621-B5D6-4B55-881D-866791EA4551}">
      <text>
        <r>
          <rPr>
            <sz val="10"/>
            <color indexed="81"/>
            <rFont val="Lucida Console"/>
            <family val="3"/>
          </rPr>
          <t>01.01.1901</t>
        </r>
      </text>
    </comment>
    <comment ref="AE550" authorId="0" shapeId="0" xr:uid="{255D084D-2590-48BF-92F4-DE52DFA6ACAA}">
      <text>
        <r>
          <rPr>
            <sz val="10"/>
            <color indexed="81"/>
            <rFont val="Courier New"/>
            <family val="3"/>
          </rPr>
          <t>_x000D_
    DESCRIÇÃO DO CÁLCULO_x000D_
Código    : 23.986_x000D_
Corte     : _x000D_
-----------------------------_x000D_
Pendente  : 65_x000D_
22 / 03_2 :  (corte = 512)_x000D_
22 / 04_2 :  (corte = 542)_x000D_
22 / 05_2 :  (corte = 654)_x000D_
22 / 06_2 :  (corte = 950)_x000D_
22 / 07_2 :  (corte = 572)_x000D_
22 / 08_2 :  (corte = 501)_x000D_
22 / 09_2 :  (corte = 450)_x000D_
22 / 10_2 :  (corte = 582)_x000D_
22 / 11_2 :  (corte = 704)_x000D_
22 / 12_2 :  (corte = 542)_x000D_
23 / 01_2 :  (corte = 269)_x000D_
23 / 02_2 :  (corte = 468)_x000D_
23 / 03_2 :  (corte = 1115)_x000D_
23 / 04_2 :  (corte = 600)_x000D_
23 / 05_2 :  (corte = 1006)_x000D_
23 / 06_2 :  (corte = 1070)_x000D_
23 / 07_2 :  (corte = 731)_x000D_
23 / 08_2 :  (corte = 771)_x000D_
_x000D_
    TOTAL : ( 65 )_x000D_
  DIVISOR : 18_x000D_
    MÉDIA : 3,61_x000D_
-----------------------------_x000D_
   Valores Desconsiderados_x000D_
-----------------------------_x000D_
22 / 03_2 : 512 (512)_x000D_
22 / 04_2 : 542 (542)_x000D_
22 / 05_2 : 654 (654)_x000D_
22 / 06_2 : 950 (950)_x000D_
22 / 07_2 : 572 (572)_x000D_
22 / 08_2 : 501 (501)_x000D_
22 / 09_2 : 450 (450)_x000D_
22 / 10_2 : 582 (582)_x000D_
22 / 11_2 : 704 (704)_x000D_
22 / 12_2 : 542 (542)_x000D_
23 / 01_2 : 269 (269)_x000D_
23 / 02_2 : 468 (468)_x000D_
23 / 03_2 : 1.115 (1.115)_x000D_
23 / 04_2 : 600 (600)_x000D_
23 / 05_2 : 1.006 (1.006)_x000D_
23 / 06_2 : 1.070 (1.070)_x000D_
23 / 07_2 : 731 (731)_x000D_
23 / 08_2 : 771 (771)_x000D_
_x000D_
  TOTAL   : ( 12.039 )</t>
        </r>
      </text>
    </comment>
    <comment ref="AH550" authorId="0" shapeId="0" xr:uid="{C3CFF4A5-8DEA-4DB0-AFA2-D650698B09CC}">
      <text>
        <r>
          <rPr>
            <sz val="10"/>
            <color indexed="81"/>
            <rFont val="Lucida Console"/>
            <family val="3"/>
          </rPr>
          <t>Última movimentação no estoque em 08/2023 quantidade 771.</t>
        </r>
      </text>
    </comment>
    <comment ref="X551" authorId="0" shapeId="0" xr:uid="{341717C3-F3C2-456F-B392-A1B272E6960B}">
      <text>
        <r>
          <rPr>
            <sz val="10"/>
            <color indexed="81"/>
            <rFont val="Lucida Console"/>
            <family val="3"/>
          </rPr>
          <t>01.01.1901</t>
        </r>
      </text>
    </comment>
    <comment ref="AE551" authorId="0" shapeId="0" xr:uid="{077CA744-148B-4EE6-83CC-E0B49B908D2E}">
      <text>
        <r>
          <rPr>
            <sz val="10"/>
            <color indexed="81"/>
            <rFont val="Courier New"/>
            <family val="3"/>
          </rPr>
          <t>_x000D_
    DESCRIÇÃO DO CÁLCULO_x000D_
Código    : 24.476_x000D_
Corte     : _x000D_
-----------------------------_x000D_
Pendente  : 35_x000D_
22 / 03_2 :  (corte = 507)_x000D_
22 / 04_2 :  (corte = 542)_x000D_
22 / 05_2 :  (corte = 666)_x000D_
22 / 06_2 :  (corte = 910)_x000D_
22 / 07_2 :  (corte = 587)_x000D_
22 / 08_2 :  (corte = 520)_x000D_
22 / 09_2 :  (corte = 424)_x000D_
22 / 10_2 :  (corte = 574)_x000D_
22 / 11_2 :  (corte = 708)_x000D_
22 / 12_2 :  (corte = 530)_x000D_
23 / 01_2 :  (corte = 289)_x000D_
23 / 02_2 :  (corte = 468)_x000D_
23 / 03_2 :  (corte = 1100)_x000D_
23 / 04_2 :  (corte = 600)_x000D_
23 / 05_2 :  (corte = 1006)_x000D_
23 / 06_2 :  (corte = 1047)_x000D_
23 / 07_2 :  (corte = 781)_x000D_
23 / 08_2 :  (corte = 731)_x000D_
_x000D_
    TOTAL : ( 35 )_x000D_
  DIVISOR : 18_x000D_
    MÉDIA : 1,94_x000D_
-----------------------------_x000D_
   Valores Desconsiderados_x000D_
-----------------------------_x000D_
22 / 03_2 : 507 (507)_x000D_
22 / 04_2 : 542 (542)_x000D_
22 / 05_2 : 666 (666)_x000D_
22 / 06_2 : 910 (910)_x000D_
22 / 07_2 : 587 (587)_x000D_
22 / 08_2 : 520 (520)_x000D_
22 / 09_2 : 424 (424)_x000D_
22 / 10_2 : 574 (574)_x000D_
22 / 11_2 : 708 (708)_x000D_
22 / 12_2 : 530 (530)_x000D_
23 / 01_2 : 289 (289)_x000D_
23 / 02_2 : 468 (468)_x000D_
23 / 03_2 : 1.100 (1.100)_x000D_
23 / 04_2 : 600 (600)_x000D_
23 / 05_2 : 1.006 (1.006)_x000D_
23 / 06_2 : 1.047 (1.047)_x000D_
23 / 07_2 : 781 (781)_x000D_
23 / 08_2 : 731 (731)_x000D_
_x000D_
  TOTAL   : ( 11.990 )</t>
        </r>
      </text>
    </comment>
    <comment ref="AH551" authorId="0" shapeId="0" xr:uid="{EF273AC0-E5FA-464B-B1D8-23177B5650E8}">
      <text>
        <r>
          <rPr>
            <sz val="10"/>
            <color indexed="81"/>
            <rFont val="Lucida Console"/>
            <family val="3"/>
          </rPr>
          <t>Última movimentação no estoque em 08/2023 quantidade 731.</t>
        </r>
      </text>
    </comment>
    <comment ref="X552" authorId="0" shapeId="0" xr:uid="{32E5BBF9-9641-47C4-A933-2D8B03EEA13E}">
      <text>
        <r>
          <rPr>
            <sz val="10"/>
            <color indexed="81"/>
            <rFont val="Lucida Console"/>
            <family val="3"/>
          </rPr>
          <t>01.01.1901</t>
        </r>
      </text>
    </comment>
    <comment ref="AE552" authorId="0" shapeId="0" xr:uid="{46A535B6-EF95-4F40-AF86-F9BD299ED09B}">
      <text>
        <r>
          <rPr>
            <sz val="10"/>
            <color indexed="81"/>
            <rFont val="Courier New"/>
            <family val="3"/>
          </rPr>
          <t>_x000D_
    DESCRIÇÃO DO CÁLCULO_x000D_
Código    : 23.989_x000D_
Corte     : _x000D_
-----------------------------_x000D_
Pendente  : 65_x000D_
22 / 03_2 :  (corte = 547)_x000D_
22 / 04_2 :  (corte = 537)_x000D_
22 / 05_2 :  (corte = 653)_x000D_
22 / 06_2 :  (corte = 858)_x000D_
22 / 07_2 :  (corte = 582)_x000D_
22 / 08_2 :  (corte = 445)_x000D_
22 / 09_2 :  (corte = 379)_x000D_
22 / 10_2 :  (corte = 549)_x000D_
22 / 11_2 :  (corte = 542)_x000D_
22 / 12_2 :  (corte = 402)_x000D_
23 / 01_2 :  (corte = 266)_x000D_
23 / 02_2 :  (corte = 488)_x000D_
23 / 03_2 :  (corte = 1110)_x000D_
23 / 04_2 :  (corte = 575)_x000D_
23 / 05_2 :  (corte = 1001)_x000D_
23 / 06_2 :  (corte = 1038)_x000D_
23 / 07_2 :  (corte = 741)_x000D_
23 / 08_2 :  (corte = 706)_x000D_
_x000D_
    TOTAL : ( 65 )_x000D_
  DIVISOR : 18_x000D_
    MÉDIA : 3,61_x000D_
-----------------------------_x000D_
   Valores Desconsiderados_x000D_
-----------------------------_x000D_
22 / 03_2 : 547 (547)_x000D_
22 / 04_2 : 537 (537)_x000D_
22 / 05_2 : 653 (653)_x000D_
22 / 06_2 : 858 (858)_x000D_
22 / 07_2 : 582 (582)_x000D_
22 / 08_2 : 445 (445)_x000D_
22 / 09_2 : 379 (379)_x000D_
22 / 10_2 : 549 (549)_x000D_
22 / 11_2 : 542 (542)_x000D_
22 / 12_2 : 402 (402)_x000D_
23 / 01_2 : 266 (266)_x000D_
23 / 02_2 : 488 (488)_x000D_
23 / 03_2 : 1.110 (1.110)_x000D_
23 / 04_2 : 575 (575)_x000D_
23 / 05_2 : 1.001 (1.001)_x000D_
23 / 06_2 : 1.038 (1.038)_x000D_
23 / 07_2 : 741 (741)_x000D_
23 / 08_2 : 706 (706)_x000D_
_x000D_
  TOTAL   : ( 11.419 )</t>
        </r>
      </text>
    </comment>
    <comment ref="AH552" authorId="0" shapeId="0" xr:uid="{CA58776C-DF8F-44A1-A20F-9C9D627863C4}">
      <text>
        <r>
          <rPr>
            <sz val="10"/>
            <color indexed="81"/>
            <rFont val="Lucida Console"/>
            <family val="3"/>
          </rPr>
          <t>Última movimentação no estoque em 08/2023 quantidade 706.</t>
        </r>
      </text>
    </comment>
    <comment ref="X553" authorId="0" shapeId="0" xr:uid="{910FB8D4-109C-4670-8E9A-18645D39B16C}">
      <text>
        <r>
          <rPr>
            <sz val="10"/>
            <color indexed="81"/>
            <rFont val="Lucida Console"/>
            <family val="3"/>
          </rPr>
          <t>01.01.1901</t>
        </r>
      </text>
    </comment>
    <comment ref="AE553" authorId="0" shapeId="0" xr:uid="{4857E699-F9CA-48B2-9590-D695A2617A8F}">
      <text>
        <r>
          <rPr>
            <sz val="10"/>
            <color indexed="81"/>
            <rFont val="Courier New"/>
            <family val="3"/>
          </rPr>
          <t>_x000D_
    DESCRIÇÃO DO CÁLCULO_x000D_
Código    : 23.993_x000D_
Corte     : _x000D_
-----------------------------_x000D_
Pendente  : 15_x000D_
22 / 03_2 :  (corte = 482)_x000D_
22 / 04_2 :  (corte = 522)_x000D_
22 / 05_2 :  (corte = 558)_x000D_
22 / 06_2 :  (corte = 803)_x000D_
22 / 07_2 :  (corte = 562)_x000D_
22 / 08_2 :  (corte = 451)_x000D_
22 / 09_2 :  (corte = 384)_x000D_
22 / 10_2 :  (corte = 514)_x000D_
22 / 11_2 :  (corte = 456)_x000D_
22 / 12_2 :  (corte = 457)_x000D_
23 / 01_2 :  (corte = 241)_x000D_
23 / 02_2 :  (corte = 476)_x000D_
23 / 03_2 :  (corte = 1070)_x000D_
23 / 04_2 :  (corte = 550)_x000D_
23 / 05_2 :  (corte = 950)_x000D_
23 / 06_2 :  (corte = 973)_x000D_
23 / 07_2 :  (corte = 716)_x000D_
23 / 08_2 :  (corte = 729)_x000D_
_x000D_
    TOTAL : ( 15 )_x000D_
  DIVISOR : 18_x000D_
    MÉDIA : ,83_x000D_
-----------------------------_x000D_
   Valores Desconsiderados_x000D_
-----------------------------_x000D_
22 / 03_2 : 482 (482)_x000D_
22 / 04_2 : 522 (522)_x000D_
22 / 05_2 : 558 (558)_x000D_
22 / 06_2 : 803 (803)_x000D_
22 / 07_2 : 562 (562)_x000D_
22 / 08_2 : 451 (451)_x000D_
22 / 09_2 : 384 (384)_x000D_
22 / 10_2 : 514 (514)_x000D_
22 / 11_2 : 456 (456)_x000D_
22 / 12_2 : 457 (457)_x000D_
23 / 01_2 : 241 (241)_x000D_
23 / 02_2 : 476 (476)_x000D_
23 / 03_2 : 1.070 (1.070)_x000D_
23 / 04_2 : 550 (550)_x000D_
23 / 05_2 : 950 (950)_x000D_
23 / 06_2 : 973 (973)_x000D_
23 / 07_2 : 716 (716)_x000D_
23 / 08_2 : 729 (729)_x000D_
_x000D_
  TOTAL   : ( 10.894 )</t>
        </r>
      </text>
    </comment>
    <comment ref="AH553" authorId="0" shapeId="0" xr:uid="{A64E34D2-B6FF-46B6-B066-E4D77F0FA486}">
      <text>
        <r>
          <rPr>
            <sz val="10"/>
            <color indexed="81"/>
            <rFont val="Lucida Console"/>
            <family val="3"/>
          </rPr>
          <t>Última movimentação no estoque em 08/2023 quantidade 729.</t>
        </r>
      </text>
    </comment>
    <comment ref="X554" authorId="0" shapeId="0" xr:uid="{DD83071F-D999-4331-8977-C91EA226A019}">
      <text>
        <r>
          <rPr>
            <sz val="10"/>
            <color indexed="81"/>
            <rFont val="Lucida Console"/>
            <family val="3"/>
          </rPr>
          <t>01.01.1901</t>
        </r>
      </text>
    </comment>
    <comment ref="AE554" authorId="0" shapeId="0" xr:uid="{DCCD65D5-A99F-4847-81D9-E4C8BF12B17F}">
      <text>
        <r>
          <rPr>
            <sz val="10"/>
            <color indexed="81"/>
            <rFont val="Courier New"/>
            <family val="3"/>
          </rPr>
          <t>_x000D_
    DESCRIÇÃO DO CÁLCULO_x000D_
Código    : 24.477_x000D_
Corte     : _x000D_
-----------------------------_x000D_
Pendente  : 35_x000D_
22 / 03_2 :  (corte = 542)_x000D_
22 / 04_2 :  (corte = 587)_x000D_
22 / 05_2 :  (corte = 669)_x000D_
22 / 06_2 :  (corte = 945)_x000D_
22 / 07_2 :  (corte = 582)_x000D_
22 / 08_2 :  (corte = 515)_x000D_
22 / 09_2 :  (corte = 499)_x000D_
22 / 10_2 :  (corte = 687)_x000D_
22 / 11_2 :  (corte = 679)_x000D_
22 / 12_2 :  (corte = 520)_x000D_
23 / 01_2 :  (corte = 319)_x000D_
23 / 02_2 :  (corte = 491)_x000D_
23 / 03_2 :  (corte = 1100)_x000D_
23 / 04_2 :  (corte = 630)_x000D_
23 / 05_2 :  (corte = 1001)_x000D_
23 / 06_2 :  (corte = 1088)_x000D_
23 / 07_2 :  (corte = 681)_x000D_
23 / 08_2 :  (corte = 711)_x000D_
_x000D_
    TOTAL : ( 35 )_x000D_
  DIVISOR : 18_x000D_
    MÉDIA : 1,94_x000D_
-----------------------------_x000D_
   Valores Desconsiderados_x000D_
-----------------------------_x000D_
22 / 03_2 : 542 (542)_x000D_
22 / 04_2 : 587 (587)_x000D_
22 / 05_2 : 669 (669)_x000D_
22 / 06_2 : 945 (945)_x000D_
22 / 07_2 : 582 (582)_x000D_
22 / 08_2 : 515 (515)_x000D_
22 / 09_2 : 499 (499)_x000D_
22 / 10_2 : 687 (687)_x000D_
22 / 11_2 : 679 (679)_x000D_
22 / 12_2 : 520 (520)_x000D_
23 / 01_2 : 319 (319)_x000D_
23 / 02_2 : 491 (491)_x000D_
23 / 03_2 : 1.100 (1.100)_x000D_
23 / 04_2 : 630 (630)_x000D_
23 / 05_2 : 1.001 (1.001)_x000D_
23 / 06_2 : 1.088 (1.088)_x000D_
23 / 07_2 : 681 (681)_x000D_
23 / 08_2 : 711 (711)_x000D_
_x000D_
  TOTAL   : ( 12.246 )</t>
        </r>
      </text>
    </comment>
    <comment ref="AH554" authorId="0" shapeId="0" xr:uid="{739F23C6-1D93-407C-A604-AA2FF41EEB82}">
      <text>
        <r>
          <rPr>
            <sz val="10"/>
            <color indexed="81"/>
            <rFont val="Lucida Console"/>
            <family val="3"/>
          </rPr>
          <t>Última movimentação no estoque em 08/2023 quantidade 711.</t>
        </r>
      </text>
    </comment>
    <comment ref="X555" authorId="0" shapeId="0" xr:uid="{ED23A9FA-A843-4BC3-866B-6C165213DC3A}">
      <text>
        <r>
          <rPr>
            <sz val="10"/>
            <color indexed="81"/>
            <rFont val="Lucida Console"/>
            <family val="3"/>
          </rPr>
          <t>01.01.1901</t>
        </r>
      </text>
    </comment>
    <comment ref="AE555" authorId="0" shapeId="0" xr:uid="{5F2E5B94-024A-40CF-A3FE-FFA9983F1661}">
      <text>
        <r>
          <rPr>
            <sz val="10"/>
            <color indexed="81"/>
            <rFont val="Courier New"/>
            <family val="3"/>
          </rPr>
          <t>_x000D_
    DESCRIÇÃO DO CÁLCULO_x000D_
Código    : 23.996_x000D_
Corte     : _x000D_
-----------------------------_x000D_
Pendente  : 75_x000D_
22 / 03_2 :  (corte = 522)_x000D_
22 / 04_2 :  (corte = 604)_x000D_
22 / 05_2 :  (corte = 681)_x000D_
22 / 06_2 :  (corte = 985)_x000D_
22 / 07_2 :  (corte = 572)_x000D_
22 / 08_2 :  (corte = 495)_x000D_
22 / 09_2 :  (corte = 394)_x000D_
22 / 10_2 :  (corte = 609)_x000D_
22 / 11_2 :  (corte = 527)_x000D_
22 / 12_2 :  (corte = 500)_x000D_
23 / 01_2 :  (corte = 241)_x000D_
23 / 02_2 :  (corte = 473)_x000D_
23 / 03_2 :  (corte = 1075)_x000D_
23 / 04_2 :  (corte = 610)_x000D_
23 / 05_2 :  (corte = 1016)_x000D_
23 / 06_2 :  (corte = 1131)_x000D_
23 / 07_2 :  (corte = 766)_x000D_
23 / 08_2 :  (corte = 717)_x000D_
_x000D_
    TOTAL : ( 75 )_x000D_
  DIVISOR : 18_x000D_
    MÉDIA : 4,17_x000D_
-----------------------------_x000D_
   Valores Desconsiderados_x000D_
-----------------------------_x000D_
22 / 03_2 : 522 (522)_x000D_
22 / 04_2 : 604 (604)_x000D_
22 / 05_2 : 681 (681)_x000D_
22 / 06_2 : 985 (985)_x000D_
22 / 07_2 : 572 (572)_x000D_
22 / 08_2 : 495 (495)_x000D_
22 / 09_2 : 394 (394)_x000D_
22 / 10_2 : 609 (609)_x000D_
22 / 11_2 : 527 (527)_x000D_
22 / 12_2 : 500 (500)_x000D_
23 / 01_2 : 241 (241)_x000D_
23 / 02_2 : 473 (473)_x000D_
23 / 03_2 : 1.075 (1.075)_x000D_
23 / 04_2 : 610 (610)_x000D_
23 / 05_2 : 1.016 (1.016)_x000D_
23 / 06_2 : 1.131 (1.131)_x000D_
23 / 07_2 : 766 (766)_x000D_
23 / 08_2 : 717 (717)_x000D_
_x000D_
  TOTAL   : ( 11.918 )</t>
        </r>
      </text>
    </comment>
    <comment ref="AH555" authorId="0" shapeId="0" xr:uid="{21189A03-6DEA-4886-A163-9070BC4D1DF5}">
      <text>
        <r>
          <rPr>
            <sz val="10"/>
            <color indexed="81"/>
            <rFont val="Lucida Console"/>
            <family val="3"/>
          </rPr>
          <t>Última movimentação no estoque em 08/2023 quantidade 717.</t>
        </r>
      </text>
    </comment>
    <comment ref="X556" authorId="0" shapeId="0" xr:uid="{EF8B4ABF-489E-48E6-AC43-CD05F767410B}">
      <text>
        <r>
          <rPr>
            <sz val="10"/>
            <color indexed="81"/>
            <rFont val="Lucida Console"/>
            <family val="3"/>
          </rPr>
          <t>20.07.2015</t>
        </r>
      </text>
    </comment>
    <comment ref="AE556" authorId="0" shapeId="0" xr:uid="{4822BDD4-396B-43D6-994A-593C251620FA}">
      <text>
        <r>
          <rPr>
            <sz val="10"/>
            <color indexed="81"/>
            <rFont val="Courier New"/>
            <family val="3"/>
          </rPr>
          <t>_x000D_
    DESCRIÇÃO DO CÁLCULO_x000D_
Código    : 130.624_x000D_
Corte     : _x000D_
-----------------------------_x000D_
Pendente  : 201_x000D_
22 / 03_2 :  (corte = 100)_x000D_
22 / 04_2 :  (corte = 531)_x000D_
22 / 05_2 :  (corte = 1055)_x000D_
22 / 06_2 :  (corte = 1147)_x000D_
22 / 07_2 :  (corte = 860)_x000D_
22 / 08_2 :  (corte = 1071)_x000D_
22 / 09_2 :  (corte = 1321)_x000D_
22 / 10_2 :  (corte = 1262)_x000D_
22 / 11_2 :  (corte = 1398)_x000D_
22 / 12_2 :  (corte = 998)_x000D_
23 / 01_2 :  (corte = 605)_x000D_
23 / 02_2 :  (corte = 945)_x000D_
23 / 03_2 :  (corte = 14769)_x000D_
23 / 04_2 :  (corte = 1105)_x000D_
23 / 05_2 :  (corte = 1401)_x000D_
23 / 06_2 :  (corte = 1488)_x000D_
23 / 07_2 :  (corte = 1216)_x000D_
23 / 08_2 :  (corte = 1137)_x000D_
_x000D_
    TOTAL : ( 201 )_x000D_
  DIVISOR : 18_x000D_
    MÉDIA : 11,17_x000D_
-----------------------------_x000D_
   Valores Desconsiderados_x000D_
-----------------------------_x000D_
22 / 03_2 : 100 (100)_x000D_
22 / 04_2 : 531 (531)_x000D_
22 / 05_2 : 1.055 (1.055)_x000D_
22 / 06_2 : 1.147 (1.147)_x000D_
22 / 07_2 : 860 (860)_x000D_
22 / 08_2 : 1.071 (1.071)_x000D_
22 / 09_2 : 1.321 (1.321)_x000D_
22 / 10_2 : 1.262 (1.262)_x000D_
22 / 11_2 : 1.398 (1.398)_x000D_
22 / 12_2 : 998 (998)_x000D_
23 / 01_2 : 605 (605)_x000D_
23 / 02_2 : 945 (945)_x000D_
23 / 03_2 : 14.769 (14.769)_x000D_
23 / 04_2 : 1.105 (1.105)_x000D_
23 / 05_2 : 1.401 (1.401)_x000D_
23 / 06_2 : 1.488 (1.488)_x000D_
23 / 07_2 : 1.216 (1.216)_x000D_
23 / 08_2 : 1.137 (1.137)_x000D_
_x000D_
  TOTAL   : ( 32.409 )</t>
        </r>
      </text>
    </comment>
    <comment ref="AH556" authorId="0" shapeId="0" xr:uid="{2FA3E1B7-7FAE-4EF1-A30F-542C3B959844}">
      <text>
        <r>
          <rPr>
            <sz val="10"/>
            <color indexed="81"/>
            <rFont val="Lucida Console"/>
            <family val="3"/>
          </rPr>
          <t>Última movimentação no estoque em 08/2023 quantidade 1.137.</t>
        </r>
      </text>
    </comment>
    <comment ref="X557" authorId="0" shapeId="0" xr:uid="{979CBAB4-3CA8-46A8-9046-A56623285425}">
      <text>
        <r>
          <rPr>
            <sz val="10"/>
            <color indexed="81"/>
            <rFont val="Lucida Console"/>
            <family val="3"/>
          </rPr>
          <t>21.07.2006</t>
        </r>
      </text>
    </comment>
    <comment ref="AE557" authorId="0" shapeId="0" xr:uid="{46B3C991-574A-431C-A533-19F8EC385FC0}">
      <text>
        <r>
          <rPr>
            <sz val="10"/>
            <color indexed="81"/>
            <rFont val="Courier New"/>
            <family val="3"/>
          </rPr>
          <t>_x000D_
    DESCRIÇÃO DO CÁLCULO_x000D_
Código    : 93.325_x000D_
Corte     : _x000D_
-----------------------------_x000D_
Pendente  : 301_x000D_
22 / 03_2 :  (corte = 402)_x000D_
22 / 04_2 :  (corte = 345)_x000D_
22 / 05_2 :  (corte = 700)_x000D_
22 / 06_2 :  (corte = 913)_x000D_
22 / 07_2 :  (corte = 450)_x000D_
22 / 08_2 :  (corte = 531)_x000D_
22 / 09_2 :  (corte = 376)_x000D_
22 / 10_2 :  (corte = 331)_x000D_
22 / 11_2 :  (corte = 501)_x000D_
22 / 12_2 :  (corte = 363)_x000D_
23 / 01_2 :  (corte = 200)_x000D_
23 / 02_2 :  (corte = 340)_x000D_
23 / 03_2 :  (corte = 827)_x000D_
23 / 04_2 :  (corte = 548)_x000D_
23 / 05_2 :  (corte = 1013)_x000D_
23 / 06_2 :  (corte = 1201)_x000D_
23 / 07_2 :  (corte = 489)_x000D_
23 / 08_2 :  (corte = 52)_x000D_
_x000D_
    TOTAL : ( 301 )_x000D_
  DIVISOR : 18_x000D_
    MÉDIA : 16,72_x000D_
-----------------------------_x000D_
   Valores Desconsiderados_x000D_
-----------------------------_x000D_
22 / 03_2 : 402 (402)_x000D_
22 / 04_2 : 345 (345)_x000D_
22 / 05_2 : 700 (700)_x000D_
22 / 06_2 : 913 (913)_x000D_
22 / 07_2 : 450 (450)_x000D_
22 / 08_2 : 531 (531)_x000D_
22 / 09_2 : 376 (376)_x000D_
22 / 10_2 : 331 (331)_x000D_
22 / 11_2 : 501 (501)_x000D_
22 / 12_2 : 363 (363)_x000D_
23 / 01_2 : 200 (200)_x000D_
23 / 02_2 : 340 (340)_x000D_
23 / 03_2 : 827 (827)_x000D_
23 / 04_2 : 548 (548)_x000D_
23 / 05_2 : 1.013 (1.013)_x000D_
23 / 06_2 : 1.201 (1.201)_x000D_
23 / 07_2 : 489 (489)_x000D_
23 / 08_2 : 52 (52)_x000D_
_x000D_
  TOTAL   : ( 9.582 )</t>
        </r>
      </text>
    </comment>
    <comment ref="AH557" authorId="0" shapeId="0" xr:uid="{6F07FA4A-CE56-4EA0-9404-7AF086917BA5}">
      <text>
        <r>
          <rPr>
            <sz val="10"/>
            <color indexed="81"/>
            <rFont val="Lucida Console"/>
            <family val="3"/>
          </rPr>
          <t>Última movimentação no estoque em 08/2023 quantidade 52.</t>
        </r>
      </text>
    </comment>
    <comment ref="X558" authorId="0" shapeId="0" xr:uid="{BAB02B06-8575-4D42-B45F-2C5001EFF216}">
      <text>
        <r>
          <rPr>
            <sz val="10"/>
            <color indexed="81"/>
            <rFont val="Lucida Console"/>
            <family val="3"/>
          </rPr>
          <t>21.07.2006</t>
        </r>
      </text>
    </comment>
    <comment ref="AE558" authorId="0" shapeId="0" xr:uid="{3D5A7EFD-A8DA-4570-A48A-2FE2F2A24B8A}">
      <text>
        <r>
          <rPr>
            <sz val="10"/>
            <color indexed="81"/>
            <rFont val="Courier New"/>
            <family val="3"/>
          </rPr>
          <t>_x000D_
    DESCRIÇÃO DO CÁLCULO_x000D_
Código    : 93.327_x000D_
Corte     : _x000D_
-----------------------------_x000D_
Pendente  : 317_x000D_
22 / 03_2 :  (corte = 357)_x000D_
22 / 04_2 :  (corte = 335)_x000D_
22 / 05_2 :  (corte = 690)_x000D_
22 / 06_2 :  (corte = 923)_x000D_
22 / 07_2 :  (corte = 450)_x000D_
22 / 08_2 :  (corte = 526)_x000D_
22 / 09_2 :  (corte = 386)_x000D_
22 / 10_2 :  (corte = 311)_x000D_
22 / 11_2 :  (corte = 471)_x000D_
22 / 12_2 :  (corte = 363)_x000D_
23 / 01_2 :  (corte = 160)_x000D_
23 / 02_2 :  (corte = 331)_x000D_
23 / 03_2 :  (corte = 822)_x000D_
23 / 04_2 :  (corte = 573)_x000D_
23 / 05_2 :  (corte = 998)_x000D_
23 / 06_2 :  (corte = 1207)_x000D_
23 / 07_2 :  (corte = 403)_x000D_
23 / 08_2 : _x000D_
_x000D_
    TOTAL : ( 317 )_x000D_
  DIVISOR : 18_x000D_
    MÉDIA : 17,61_x000D_
-----------------------------_x000D_
   Valores Desconsiderados_x000D_
-----------------------------_x000D_
22 / 03_2 : 357 (357)_x000D_
22 / 04_2 : 335 (335)_x000D_
22 / 05_2 : 690 (690)_x000D_
22 / 06_2 : 923 (923)_x000D_
22 / 07_2 : 450 (450)_x000D_
22 / 08_2 : 526 (526)_x000D_
22 / 09_2 : 386 (386)_x000D_
22 / 10_2 : 311 (311)_x000D_
22 / 11_2 : 471 (471)_x000D_
22 / 12_2 : 363 (363)_x000D_
23 / 01_2 : 160 (160)_x000D_
23 / 02_2 : 331 (331)_x000D_
23 / 03_2 : 822 (822)_x000D_
23 / 04_2 : 573 (573)_x000D_
23 / 05_2 : 998 (998)_x000D_
23 / 06_2 : 1.207 (1.207)_x000D_
23 / 07_2 : 403 (403)_x000D_
_x000D_
  TOTAL   : ( 9.306 )</t>
        </r>
      </text>
    </comment>
    <comment ref="AH558" authorId="0" shapeId="0" xr:uid="{ACC0F4A5-507A-4348-AEC3-A3CD3AC0D2B1}">
      <text>
        <r>
          <rPr>
            <sz val="10"/>
            <color indexed="81"/>
            <rFont val="Lucida Console"/>
            <family val="3"/>
          </rPr>
          <t>Última movimentação no estoque em 07/2023 quantidade 403.</t>
        </r>
      </text>
    </comment>
    <comment ref="X559" authorId="0" shapeId="0" xr:uid="{B836BEFE-2FD6-4110-90A6-27E05B6D9D46}">
      <text>
        <r>
          <rPr>
            <sz val="10"/>
            <color indexed="81"/>
            <rFont val="Lucida Console"/>
            <family val="3"/>
          </rPr>
          <t>21.07.2006</t>
        </r>
      </text>
    </comment>
    <comment ref="AE559" authorId="0" shapeId="0" xr:uid="{D41151ED-3DC8-4E56-8F35-04B2740A8CB0}">
      <text>
        <r>
          <rPr>
            <sz val="10"/>
            <color indexed="81"/>
            <rFont val="Courier New"/>
            <family val="3"/>
          </rPr>
          <t>_x000D_
    DESCRIÇÃO DO CÁLCULO_x000D_
Código    : 93.329_x000D_
Corte     : _x000D_
-----------------------------_x000D_
Pendente  : 192_x000D_
22 / 03_2 :  (corte = 387)_x000D_
22 / 04_2 :  (corte = 345)_x000D_
22 / 05_2 :  (corte = 670)_x000D_
22 / 06_2 :  (corte = 913)_x000D_
22 / 07_2 :  (corte = 395)_x000D_
22 / 08_2 :  (corte = 511)_x000D_
22 / 09_2 :  (corte = 356)_x000D_
22 / 10_2 :  (corte = 326)_x000D_
22 / 11_2 :  (corte = 466)_x000D_
22 / 12_2 :  (corte = 353)_x000D_
23 / 01_2 :  (corte = 175)_x000D_
23 / 02_2 :  (corte = 330)_x000D_
23 / 03_2 :  (corte = 858)_x000D_
23 / 04_2 :  (corte = 538)_x000D_
23 / 05_2 :  (corte = 998)_x000D_
23 / 06_2 :  (corte = 1200)_x000D_
23 / 07_2 :  (corte = 595)_x000D_
23 / 08_2 :  (corte = 344)_x000D_
_x000D_
    TOTAL : ( 192 )_x000D_
  DIVISOR : 18_x000D_
    MÉDIA : 10,67_x000D_
-----------------------------_x000D_
   Valores Desconsiderados_x000D_
-----------------------------_x000D_
22 / 03_2 : 387 (387)_x000D_
22 / 04_2 : 345 (345)_x000D_
22 / 05_2 : 670 (670)_x000D_
22 / 06_2 : 913 (913)_x000D_
22 / 07_2 : 395 (395)_x000D_
22 / 08_2 : 511 (511)_x000D_
22 / 09_2 : 356 (356)_x000D_
22 / 10_2 : 326 (326)_x000D_
22 / 11_2 : 466 (466)_x000D_
22 / 12_2 : 353 (353)_x000D_
23 / 01_2 : 175 (175)_x000D_
23 / 02_2 : 330 (330)_x000D_
23 / 03_2 : 858 (858)_x000D_
23 / 04_2 : 538 (538)_x000D_
23 / 05_2 : 998 (998)_x000D_
23 / 06_2 : 1.200 (1.200)_x000D_
23 / 07_2 : 595 (595)_x000D_
23 / 08_2 : 344 (344)_x000D_
_x000D_
  TOTAL   : ( 9.760 )</t>
        </r>
      </text>
    </comment>
    <comment ref="AH559" authorId="0" shapeId="0" xr:uid="{51BB5EEE-39D5-4732-B676-296F82C8A0D7}">
      <text>
        <r>
          <rPr>
            <sz val="10"/>
            <color indexed="81"/>
            <rFont val="Lucida Console"/>
            <family val="3"/>
          </rPr>
          <t>Última movimentação no estoque em 08/2023 quantidade 344.</t>
        </r>
      </text>
    </comment>
    <comment ref="X560" authorId="0" shapeId="0" xr:uid="{4AA3B08F-61F1-48BB-A72A-65D7BEF93BAC}">
      <text>
        <r>
          <rPr>
            <sz val="10"/>
            <color indexed="81"/>
            <rFont val="Lucida Console"/>
            <family val="3"/>
          </rPr>
          <t>21.07.2006</t>
        </r>
      </text>
    </comment>
    <comment ref="AE560" authorId="0" shapeId="0" xr:uid="{BA6D5368-2E21-4A16-9AA1-214D988244A7}">
      <text>
        <r>
          <rPr>
            <sz val="10"/>
            <color indexed="81"/>
            <rFont val="Courier New"/>
            <family val="3"/>
          </rPr>
          <t>_x000D_
    DESCRIÇÃO DO CÁLCULO_x000D_
Código    : 93.332_x000D_
Corte     : _x000D_
-----------------------------_x000D_
Pendente  : 52_x000D_
22 / 03_2 :  (corte = 377)_x000D_
22 / 04_2 :  (corte = 345)_x000D_
22 / 05_2 :  (corte = 643)_x000D_
22 / 06_2 :  (corte = 923)_x000D_
22 / 07_2 :  (corte = 385)_x000D_
22 / 08_2 :  (corte = 503)_x000D_
22 / 09_2 :  (corte = 356)_x000D_
22 / 10_2 :  (corte = 316)_x000D_
22 / 11_2 :  (corte = 461)_x000D_
22 / 12_2 :  (corte = 373)_x000D_
23 / 01_2 :  (corte = 200)_x000D_
23 / 02_2 :  (corte = 341)_x000D_
23 / 03_2 :  (corte = 826)_x000D_
23 / 04_2 :  (corte = 573)_x000D_
23 / 05_2 :  (corte = 968)_x000D_
23 / 06_2 :  (corte = 1207)_x000D_
23 / 07_2 :  (corte = 580)_x000D_
23 / 08_2 :  (corte = 529)_x000D_
_x000D_
    TOTAL : ( 52 )_x000D_
  DIVISOR : 18_x000D_
    MÉDIA : 2,89_x000D_
-----------------------------_x000D_
   Valores Desconsiderados_x000D_
-----------------------------_x000D_
22 / 03_2 : 377 (377)_x000D_
22 / 04_2 : 345 (345)_x000D_
22 / 05_2 : 643 (643)_x000D_
22 / 06_2 : 923 (923)_x000D_
22 / 07_2 : 385 (385)_x000D_
22 / 08_2 : 503 (503)_x000D_
22 / 09_2 : 356 (356)_x000D_
22 / 10_2 : 316 (316)_x000D_
22 / 11_2 : 461 (461)_x000D_
22 / 12_2 : 373 (373)_x000D_
23 / 01_2 : 200 (200)_x000D_
23 / 02_2 : 341 (341)_x000D_
23 / 03_2 : 826 (826)_x000D_
23 / 04_2 : 573 (573)_x000D_
23 / 05_2 : 968 (968)_x000D_
23 / 06_2 : 1.207 (1.207)_x000D_
23 / 07_2 : 580 (580)_x000D_
23 / 08_2 : 529 (529)_x000D_
_x000D_
  TOTAL   : ( 9.906 )</t>
        </r>
      </text>
    </comment>
    <comment ref="AH560" authorId="0" shapeId="0" xr:uid="{E2267799-006A-4B06-8085-25ED2703E48F}">
      <text>
        <r>
          <rPr>
            <sz val="10"/>
            <color indexed="81"/>
            <rFont val="Lucida Console"/>
            <family val="3"/>
          </rPr>
          <t>Última movimentação no estoque em 08/2023 quantidade 529.</t>
        </r>
      </text>
    </comment>
    <comment ref="X561" authorId="0" shapeId="0" xr:uid="{7D78DF6A-92CD-480E-99DA-353F0DDDDE72}">
      <text>
        <r>
          <rPr>
            <sz val="10"/>
            <color indexed="81"/>
            <rFont val="Lucida Console"/>
            <family val="3"/>
          </rPr>
          <t>21.07.2006</t>
        </r>
      </text>
    </comment>
    <comment ref="AE561" authorId="0" shapeId="0" xr:uid="{DFC4513B-4FA8-4F64-A1F9-4C55BC602061}">
      <text>
        <r>
          <rPr>
            <sz val="10"/>
            <color indexed="81"/>
            <rFont val="Courier New"/>
            <family val="3"/>
          </rPr>
          <t>_x000D_
    DESCRIÇÃO DO CÁLCULO_x000D_
Código    : 93.334_x000D_
Corte     : _x000D_
-----------------------------_x000D_
Pendente  : 40_x000D_
22 / 03_2 :  (corte = 377)_x000D_
22 / 04_2 :  (corte = 335)_x000D_
22 / 05_2 :  (corte = 695)_x000D_
22 / 06_2 :  (corte = 926)_x000D_
22 / 07_2 :  (corte = 435)_x000D_
22 / 08_2 :  (corte = 521)_x000D_
22 / 09_2 :  (corte = 356)_x000D_
22 / 10_2 :  (corte = 308)_x000D_
22 / 11_2 :  (corte = 486)_x000D_
22 / 12_2 :  (corte = 353)_x000D_
23 / 01_2 :  (corte = 200)_x000D_
23 / 02_2 :  (corte = 340)_x000D_
23 / 03_2 :  (corte = 803)_x000D_
23 / 04_2 :  (corte = 563)_x000D_
23 / 05_2 :  (corte = 978)_x000D_
23 / 06_2 :  (corte = 1205)_x000D_
23 / 07_2 :  (corte = 590)_x000D_
23 / 08_2 :  (corte = 581)_x000D_
_x000D_
    TOTAL : ( 40 )_x000D_
  DIVISOR : 18_x000D_
    MÉDIA : 2,22_x000D_
-----------------------------_x000D_
   Valores Desconsiderados_x000D_
-----------------------------_x000D_
22 / 03_2 : 377 (377)_x000D_
22 / 04_2 : 335 (335)_x000D_
22 / 05_2 : 695 (695)_x000D_
22 / 06_2 : 926 (926)_x000D_
22 / 07_2 : 435 (435)_x000D_
22 / 08_2 : 521 (521)_x000D_
22 / 09_2 : 356 (356)_x000D_
22 / 10_2 : 308 (308)_x000D_
22 / 11_2 : 486 (486)_x000D_
22 / 12_2 : 353 (353)_x000D_
23 / 01_2 : 200 (200)_x000D_
23 / 02_2 : 340 (340)_x000D_
23 / 03_2 : 803 (803)_x000D_
23 / 04_2 : 563 (563)_x000D_
23 / 05_2 : 978 (978)_x000D_
23 / 06_2 : 1.205 (1.205)_x000D_
23 / 07_2 : 590 (590)_x000D_
23 / 08_2 : 581 (581)_x000D_
_x000D_
  TOTAL   : ( 10.052 )</t>
        </r>
      </text>
    </comment>
    <comment ref="AH561" authorId="0" shapeId="0" xr:uid="{1F331B98-A9F0-4893-8F20-2262EF692D14}">
      <text>
        <r>
          <rPr>
            <sz val="10"/>
            <color indexed="81"/>
            <rFont val="Lucida Console"/>
            <family val="3"/>
          </rPr>
          <t>Última movimentação no estoque em 08/2023 quantidade 581.</t>
        </r>
      </text>
    </comment>
    <comment ref="X562" authorId="0" shapeId="0" xr:uid="{5AFFD775-0101-4F9A-B8AC-EC9766F2F025}">
      <text>
        <r>
          <rPr>
            <sz val="10"/>
            <color indexed="81"/>
            <rFont val="Lucida Console"/>
            <family val="3"/>
          </rPr>
          <t>21.07.2006</t>
        </r>
      </text>
    </comment>
    <comment ref="AE562" authorId="0" shapeId="0" xr:uid="{E4FD6897-2232-4CF8-A4C2-D2C813108F64}">
      <text>
        <r>
          <rPr>
            <sz val="10"/>
            <color indexed="81"/>
            <rFont val="Courier New"/>
            <family val="3"/>
          </rPr>
          <t>_x000D_
    DESCRIÇÃO DO CÁLCULO_x000D_
Código    : 93.335_x000D_
Corte     : _x000D_
-----------------------------_x000D_
Pendente  : 139_x000D_
22 / 03_2 :  (corte = 362)_x000D_
22 / 04_2 :  (corte = 345)_x000D_
22 / 05_2 :  (corte = 640)_x000D_
22 / 06_2 :  (corte = 876)_x000D_
22 / 07_2 :  (corte = 450)_x000D_
22 / 08_2 :  (corte = 516)_x000D_
22 / 09_2 :  (corte = 321)_x000D_
22 / 10_2 :  (corte = 316)_x000D_
22 / 11_2 :  (corte = 451)_x000D_
22 / 12_2 :  (corte = 373)_x000D_
23 / 01_2 :  (corte = 165)_x000D_
23 / 02_2 :  (corte = 331)_x000D_
23 / 03_2 :  (corte = 788)_x000D_
23 / 04_2 :  (corte = 573)_x000D_
23 / 05_2 :  (corte = 983)_x000D_
23 / 06_2 :  (corte = 1217)_x000D_
23 / 07_2 :  (corte = 645)_x000D_
23 / 08_2 :  (corte = 252)_x000D_
_x000D_
    TOTAL : ( 139 )_x000D_
  DIVISOR : 18_x000D_
    MÉDIA : 7,72_x000D_
-----------------------------_x000D_
   Valores Desconsiderados_x000D_
-----------------------------_x000D_
22 / 03_2 : 362 (362)_x000D_
22 / 04_2 : 345 (345)_x000D_
22 / 05_2 : 640 (640)_x000D_
22 / 06_2 : 876 (876)_x000D_
22 / 07_2 : 450 (450)_x000D_
22 / 08_2 : 516 (516)_x000D_
22 / 09_2 : 321 (321)_x000D_
22 / 10_2 : 316 (316)_x000D_
22 / 11_2 : 451 (451)_x000D_
22 / 12_2 : 373 (373)_x000D_
23 / 01_2 : 165 (165)_x000D_
23 / 02_2 : 331 (331)_x000D_
23 / 03_2 : 788 (788)_x000D_
23 / 04_2 : 573 (573)_x000D_
23 / 05_2 : 983 (983)_x000D_
23 / 06_2 : 1.217 (1.217)_x000D_
23 / 07_2 : 645 (645)_x000D_
23 / 08_2 : 252 (252)_x000D_
_x000D_
  TOTAL   : ( 9.604 )</t>
        </r>
      </text>
    </comment>
    <comment ref="AH562" authorId="0" shapeId="0" xr:uid="{E7291364-2262-426C-8007-4151D68B3448}">
      <text>
        <r>
          <rPr>
            <sz val="10"/>
            <color indexed="81"/>
            <rFont val="Lucida Console"/>
            <family val="3"/>
          </rPr>
          <t>Última movimentação no estoque em 08/2023 quantidade 252.</t>
        </r>
      </text>
    </comment>
    <comment ref="X563" authorId="0" shapeId="0" xr:uid="{F65C8D46-E9C0-4313-A085-AF8BDC04E2E6}">
      <text>
        <r>
          <rPr>
            <sz val="10"/>
            <color indexed="81"/>
            <rFont val="Lucida Console"/>
            <family val="3"/>
          </rPr>
          <t>01.01.1901</t>
        </r>
      </text>
    </comment>
    <comment ref="AE563" authorId="0" shapeId="0" xr:uid="{64728D56-A620-44DD-8058-0117775C5F66}">
      <text>
        <r>
          <rPr>
            <sz val="10"/>
            <color indexed="81"/>
            <rFont val="Courier New"/>
            <family val="3"/>
          </rPr>
          <t>_x000D_
    DESCRIÇÃO DO CÁLCULO_x000D_
Código    : 17.454_x000D_
Corte     : _x000D_
-----------------------------_x000D_
Pendente  : _x000D_
22 / 03_2 :  (corte = 472)_x000D_
22 / 04_2 :  (corte = 425)_x000D_
22 / 05_2 :  (corte = 472)_x000D_
22 / 06_2 :  (corte = 615)_x000D_
22 / 07_2 :  (corte = 415)_x000D_
22 / 08_2 :  (corte = 557)_x000D_
22 / 09_2 :  (corte = 446)_x000D_
22 / 10_2 :  (corte = 378)_x000D_
22 / 11_2 :  (corte = 601)_x000D_
22 / 12_2 :  (corte = 465)_x000D_
23 / 01_2 :  (corte = 250)_x000D_
23 / 02_2 :  (corte = 465)_x000D_
23 / 03_2 :  (corte = 1131)_x000D_
23 / 04_2 :  (corte = 611)_x000D_
23 / 05_2 :  (corte = 950)_x000D_
23 / 06_2 :  (corte = 810)_x000D_
23 / 07_2 :  (corte = 721)_x000D_
23 / 08_2 :  (corte = 758)_x000D_
_x000D_
    TOTAL : (  )_x000D_
  DIVISOR : 18_x000D_
    MÉDIA : ,00_x000D_
-----------------------------_x000D_
   Valores Desconsiderados_x000D_
-----------------------------_x000D_
22 / 03_2 : 472 (472)_x000D_
22 / 04_2 : 425 (425)_x000D_
22 / 05_2 : 472 (472)_x000D_
22 / 06_2 : 615 (615)_x000D_
22 / 07_2 : 415 (415)_x000D_
22 / 08_2 : 557 (557)_x000D_
22 / 09_2 : 446 (446)_x000D_
22 / 10_2 : 378 (378)_x000D_
22 / 11_2 : 601 (601)_x000D_
22 / 12_2 : 465 (465)_x000D_
23 / 01_2 : 250 (250)_x000D_
23 / 02_2 : 465 (465)_x000D_
23 / 03_2 : 1.131 (1.131)_x000D_
23 / 04_2 : 611 (611)_x000D_
23 / 05_2 : 950 (950)_x000D_
23 / 06_2 : 810 (810)_x000D_
23 / 07_2 : 721 (721)_x000D_
23 / 08_2 : 758 (758)_x000D_
_x000D_
  TOTAL   : ( 10.542 )</t>
        </r>
      </text>
    </comment>
    <comment ref="AH563" authorId="0" shapeId="0" xr:uid="{1DED58B9-2862-440D-83B6-8A9A8C894829}">
      <text>
        <r>
          <rPr>
            <sz val="10"/>
            <color indexed="81"/>
            <rFont val="Lucida Console"/>
            <family val="3"/>
          </rPr>
          <t>Última movimentação no estoque em 08/2023 quantidade 758.</t>
        </r>
      </text>
    </comment>
    <comment ref="X564" authorId="0" shapeId="0" xr:uid="{5DEAAD96-DA6E-464C-A60C-AD1BD12F0FCA}">
      <text>
        <r>
          <rPr>
            <sz val="10"/>
            <color indexed="81"/>
            <rFont val="Lucida Console"/>
            <family val="3"/>
          </rPr>
          <t>01.08.2006</t>
        </r>
      </text>
    </comment>
    <comment ref="AE564" authorId="0" shapeId="0" xr:uid="{486410B2-A2F7-48EE-ADC8-F76828E991DA}">
      <text>
        <r>
          <rPr>
            <sz val="10"/>
            <color indexed="81"/>
            <rFont val="Courier New"/>
            <family val="3"/>
          </rPr>
          <t>_x000D_
    DESCRIÇÃO DO CÁLCULO_x000D_
Código    : 93.453_x000D_
Corte     : _x000D_
-----------------------------_x000D_
Pendente  : 771_x000D_
22 / 03_2 :  (corte = 522)_x000D_
22 / 04_2 :  (corte = 560)_x000D_
22 / 05_2 :  (corte = 472)_x000D_
22 / 06_2 :  (corte = 722)_x000D_
22 / 07_2 :  (corte = 460)_x000D_
22 / 08_2 :  (corte = 598)_x000D_
22 / 09_2 :  (corte = 441)_x000D_
22 / 10_2 :  (corte = 496)_x000D_
22 / 11_2 :  (corte = 636)_x000D_
22 / 12_2 :  (corte = 535)_x000D_
23 / 01_2 :  (corte = 295)_x000D_
23 / 02_2 :  (corte = 525)_x000D_
23 / 03_2 :  (corte = 1239)_x000D_
23 / 04_2 :  (corte = 645)_x000D_
23 / 05_2 :  (corte = 1020)_x000D_
23 / 06_2 :  (corte = 363)_x000D_
23 / 07_2 :  (corte = 162)_x000D_
23 / 08_2 : _x000D_
_x000D_
    TOTAL : ( 771 )_x000D_
  DIVISOR : 18_x000D_
    MÉDIA : 42,83_x000D_
-----------------------------_x000D_
   Valores Desconsiderados_x000D_
-----------------------------_x000D_
22 / 03_2 : 522 (522)_x000D_
22 / 04_2 : 560 (560)_x000D_
22 / 05_2 : 472 (472)_x000D_
22 / 06_2 : 722 (722)_x000D_
22 / 07_2 : 460 (460)_x000D_
22 / 08_2 : 598 (598)_x000D_
22 / 09_2 : 441 (441)_x000D_
22 / 10_2 : 496 (496)_x000D_
22 / 11_2 : 636 (636)_x000D_
22 / 12_2 : 535 (535)_x000D_
23 / 01_2 : 295 (295)_x000D_
23 / 02_2 : 525 (525)_x000D_
23 / 03_2 : 1.239 (1.239)_x000D_
23 / 04_2 : 645 (645)_x000D_
23 / 05_2 : 1.020 (1.020)_x000D_
23 / 06_2 : 363 (363)_x000D_
23 / 07_2 : 162 (162)_x000D_
_x000D_
  TOTAL   : ( 9.691 )</t>
        </r>
      </text>
    </comment>
    <comment ref="AH564" authorId="0" shapeId="0" xr:uid="{677F829E-FDA6-4A49-A622-3363098ED5F7}">
      <text>
        <r>
          <rPr>
            <sz val="10"/>
            <color indexed="81"/>
            <rFont val="Lucida Console"/>
            <family val="3"/>
          </rPr>
          <t>Última movimentação no estoque em 07/2023 quantidade 162.</t>
        </r>
      </text>
    </comment>
    <comment ref="X565" authorId="0" shapeId="0" xr:uid="{14122CF4-BD4E-4686-BB7B-F528AD7C8851}">
      <text>
        <r>
          <rPr>
            <sz val="10"/>
            <color indexed="81"/>
            <rFont val="Lucida Console"/>
            <family val="3"/>
          </rPr>
          <t>01.08.2006</t>
        </r>
      </text>
    </comment>
    <comment ref="AE565" authorId="0" shapeId="0" xr:uid="{C2971C00-8A77-4054-B9F5-8BB8703BD4F9}">
      <text>
        <r>
          <rPr>
            <sz val="10"/>
            <color indexed="81"/>
            <rFont val="Courier New"/>
            <family val="3"/>
          </rPr>
          <t>_x000D_
    DESCRIÇÃO DO CÁLCULO_x000D_
Código    : 93.454_x000D_
Corte     : _x000D_
-----------------------------_x000D_
Pendente  : 792_x000D_
22 / 03_2 :  (corte = 502)_x000D_
22 / 04_2 :  (corte = 560)_x000D_
22 / 05_2 :  (corte = 502)_x000D_
22 / 06_2 :  (corte = 787)_x000D_
22 / 07_2 :  (corte = 420)_x000D_
22 / 08_2 :  (corte = 568)_x000D_
22 / 09_2 :  (corte = 471)_x000D_
22 / 10_2 :  (corte = 456)_x000D_
22 / 11_2 :  (corte = 611)_x000D_
22 / 12_2 :  (corte = 540)_x000D_
23 / 01_2 :  (corte = 310)_x000D_
23 / 02_2 :  (corte = 545)_x000D_
23 / 03_2 :  (corte = 1265)_x000D_
23 / 04_2 :  (corte = 654)_x000D_
23 / 05_2 :  (corte = 660)_x000D_
23 / 06_2 :  (corte = 334)_x000D_
23 / 07_2 : _x000D_
23 / 08_2 : _x000D_
_x000D_
    TOTAL : ( 792 )_x000D_
  DIVISOR : 18_x000D_
    MÉDIA : 44,00_x000D_
-----------------------------_x000D_
   Valores Desconsiderados_x000D_
-----------------------------_x000D_
22 / 03_2 : 502 (502)_x000D_
22 / 04_2 : 560 (560)_x000D_
22 / 05_2 : 502 (502)_x000D_
22 / 06_2 : 787 (787)_x000D_
22 / 07_2 : 420 (420)_x000D_
22 / 08_2 : 568 (568)_x000D_
22 / 09_2 : 471 (471)_x000D_
22 / 10_2 : 456 (456)_x000D_
22 / 11_2 : 611 (611)_x000D_
22 / 12_2 : 540 (540)_x000D_
23 / 01_2 : 310 (310)_x000D_
23 / 02_2 : 545 (545)_x000D_
23 / 03_2 : 1.265 (1.265)_x000D_
23 / 04_2 : 654 (654)_x000D_
23 / 05_2 : 660 (660)_x000D_
23 / 06_2 : 334 (334)_x000D_
_x000D_
  TOTAL   : ( 9.185 )</t>
        </r>
      </text>
    </comment>
    <comment ref="AH565" authorId="0" shapeId="0" xr:uid="{BE975E96-7606-4791-8842-6ADA43C84348}">
      <text>
        <r>
          <rPr>
            <sz val="10"/>
            <color indexed="81"/>
            <rFont val="Lucida Console"/>
            <family val="3"/>
          </rPr>
          <t>Última movimentação no estoque em 06/2023 quantidade 334.</t>
        </r>
      </text>
    </comment>
    <comment ref="X566" authorId="0" shapeId="0" xr:uid="{5B48F1C9-76F0-4432-AFDD-2A5E368728AD}">
      <text>
        <r>
          <rPr>
            <sz val="10"/>
            <color indexed="81"/>
            <rFont val="Lucida Console"/>
            <family val="3"/>
          </rPr>
          <t>01.08.2006</t>
        </r>
      </text>
    </comment>
    <comment ref="AE566" authorId="0" shapeId="0" xr:uid="{F4A796D1-5009-426D-8A78-200573D36733}">
      <text>
        <r>
          <rPr>
            <sz val="10"/>
            <color indexed="81"/>
            <rFont val="Courier New"/>
            <family val="3"/>
          </rPr>
          <t>_x000D_
    DESCRIÇÃO DO CÁLCULO_x000D_
Código    : 93.456_x000D_
Corte     : _x000D_
-----------------------------_x000D_
Pendente  : 524_x000D_
22 / 03_2 :  (corte = 497)_x000D_
22 / 04_2 :  (corte = 505)_x000D_
22 / 05_2 :  (corte = 532)_x000D_
22 / 06_2 :  (corte = 642)_x000D_
22 / 07_2 :  (corte = 420)_x000D_
22 / 08_2 :  (corte = 623)_x000D_
22 / 09_2 :  (corte = 456)_x000D_
22 / 10_2 :  (corte = 461)_x000D_
22 / 11_2 :  (corte = 591)_x000D_
22 / 12_2 :  (corte = 545)_x000D_
23 / 01_2 :  (corte = 295)_x000D_
23 / 02_2 :  (corte = 510)_x000D_
23 / 03_2 :  (corte = 1229)_x000D_
23 / 04_2 :  (corte = 649)_x000D_
23 / 05_2 :  (corte = 1015)_x000D_
23 / 06_2 :  (corte = 788)_x000D_
23 / 07_2 :  (corte = 117)_x000D_
23 / 08_2 :  (corte = 2)_x000D_
_x000D_
    TOTAL : ( 524 )_x000D_
  DIVISOR : 18_x000D_
    MÉDIA : 29,11_x000D_
-----------------------------_x000D_
   Valores Desconsiderados_x000D_
-----------------------------_x000D_
22 / 03_2 : 497 (497)_x000D_
22 / 04_2 : 505 (505)_x000D_
22 / 05_2 : 532 (532)_x000D_
22 / 06_2 : 642 (642)_x000D_
22 / 07_2 : 420 (420)_x000D_
22 / 08_2 : 623 (623)_x000D_
22 / 09_2 : 456 (456)_x000D_
22 / 10_2 : 461 (461)_x000D_
22 / 11_2 : 591 (591)_x000D_
22 / 12_2 : 545 (545)_x000D_
23 / 01_2 : 295 (295)_x000D_
23 / 02_2 : 510 (510)_x000D_
23 / 03_2 : 1.229 (1.229)_x000D_
23 / 04_2 : 649 (649)_x000D_
23 / 05_2 : 1.015 (1.015)_x000D_
23 / 06_2 : 788 (788)_x000D_
23 / 07_2 : 117 (117)_x000D_
23 / 08_2 : 2 (2)_x000D_
_x000D_
  TOTAL   : ( 9.877 )</t>
        </r>
      </text>
    </comment>
    <comment ref="AH566" authorId="0" shapeId="0" xr:uid="{841BD781-7FAE-426A-B057-DEA751A618E2}">
      <text>
        <r>
          <rPr>
            <sz val="10"/>
            <color indexed="81"/>
            <rFont val="Lucida Console"/>
            <family val="3"/>
          </rPr>
          <t>Última movimentação no estoque em 08/2023 quantidade 2.</t>
        </r>
      </text>
    </comment>
    <comment ref="X567" authorId="0" shapeId="0" xr:uid="{4B022F61-A400-48B2-93AA-87F022DA5142}">
      <text>
        <r>
          <rPr>
            <sz val="10"/>
            <color indexed="81"/>
            <rFont val="Lucida Console"/>
            <family val="3"/>
          </rPr>
          <t>01.08.2006</t>
        </r>
      </text>
    </comment>
    <comment ref="AE567" authorId="0" shapeId="0" xr:uid="{95FF7B40-8041-4A65-9C7E-5F2B2A14E0BE}">
      <text>
        <r>
          <rPr>
            <sz val="10"/>
            <color indexed="81"/>
            <rFont val="Courier New"/>
            <family val="3"/>
          </rPr>
          <t>_x000D_
    DESCRIÇÃO DO CÁLCULO_x000D_
Código    : 93.461_x000D_
Corte     : _x000D_
-----------------------------_x000D_
Pendente  : _x000D_
22 / 03_2 :  (corte = 517)_x000D_
22 / 04_2 :  (corte = 560)_x000D_
22 / 05_2 :  (corte = 506)_x000D_
22 / 06_2 :  (corte = 612)_x000D_
22 / 07_2 :  (corte = 420)_x000D_
22 / 08_2 :  (corte = 613)_x000D_
22 / 09_2 :  (corte = 526)_x000D_
22 / 10_2 :  (corte = 486)_x000D_
22 / 11_2 :  (corte = 576)_x000D_
22 / 12_2 :  (corte = 472)_x000D_
23 / 01_2 :  (corte = 270)_x000D_
23 / 02_2 :  (corte = 510)_x000D_
23 / 03_2 :  (corte = 1229)_x000D_
23 / 04_2 :  (corte = 649)_x000D_
23 / 05_2 :  (corte = 985)_x000D_
23 / 06_2 :  (corte = 850)_x000D_
23 / 07_2 :  (corte = 718)_x000D_
23 / 08_2 :  (corte = 786)_x000D_
_x000D_
    TOTAL : (  )_x000D_
  DIVISOR : 18_x000D_
    MÉDIA : ,00_x000D_
-----------------------------_x000D_
   Valores Desconsiderados_x000D_
-----------------------------_x000D_
22 / 03_2 : 517 (517)_x000D_
22 / 04_2 : 560 (560)_x000D_
22 / 05_2 : 506 (506)_x000D_
22 / 06_2 : 612 (612)_x000D_
22 / 07_2 : 420 (420)_x000D_
22 / 08_2 : 613 (613)_x000D_
22 / 09_2 : 526 (526)_x000D_
22 / 10_2 : 486 (486)_x000D_
22 / 11_2 : 576 (576)_x000D_
22 / 12_2 : 472 (472)_x000D_
23 / 01_2 : 270 (270)_x000D_
23 / 02_2 : 510 (510)_x000D_
23 / 03_2 : 1.229 (1.229)_x000D_
23 / 04_2 : 649 (649)_x000D_
23 / 05_2 : 985 (985)_x000D_
23 / 06_2 : 850 (850)_x000D_
23 / 07_2 : 718 (718)_x000D_
23 / 08_2 : 786 (786)_x000D_
_x000D_
  TOTAL   : ( 11.285 )</t>
        </r>
      </text>
    </comment>
    <comment ref="AH567" authorId="0" shapeId="0" xr:uid="{FDE84E9D-DC44-4289-AD0E-007015BAB1C8}">
      <text>
        <r>
          <rPr>
            <sz val="10"/>
            <color indexed="81"/>
            <rFont val="Lucida Console"/>
            <family val="3"/>
          </rPr>
          <t>Última movimentação no estoque em 08/2023 quantidade 786.</t>
        </r>
      </text>
    </comment>
    <comment ref="X568" authorId="0" shapeId="0" xr:uid="{BEE9A946-536D-476F-8712-9C12B82EE9BE}">
      <text>
        <r>
          <rPr>
            <sz val="10"/>
            <color indexed="81"/>
            <rFont val="Lucida Console"/>
            <family val="3"/>
          </rPr>
          <t>01.08.2006</t>
        </r>
      </text>
    </comment>
    <comment ref="AE568" authorId="0" shapeId="0" xr:uid="{19F72C97-B466-4874-AC79-03FB3653FCA5}">
      <text>
        <r>
          <rPr>
            <sz val="10"/>
            <color indexed="81"/>
            <rFont val="Courier New"/>
            <family val="3"/>
          </rPr>
          <t>_x000D_
    DESCRIÇÃO DO CÁLCULO_x000D_
Código    : 93.462_x000D_
Corte     : _x000D_
-----------------------------_x000D_
Pendente  : 482_x000D_
22 / 03_2 :  (corte = 547)_x000D_
22 / 04_2 :  (corte = 540)_x000D_
22 / 05_2 :  (corte = 536)_x000D_
22 / 06_2 :  (corte = 607)_x000D_
22 / 07_2 :  (corte = 420)_x000D_
22 / 08_2 :  (corte = 613)_x000D_
22 / 09_2 :  (corte = 500)_x000D_
22 / 10_2 :  (corte = 480)_x000D_
22 / 11_2 :  (corte = 601)_x000D_
22 / 12_2 :  (corte = 505)_x000D_
23 / 01_2 :  (corte = 300)_x000D_
23 / 02_2 :  (corte = 500)_x000D_
23 / 03_2 :  (corte = 1233)_x000D_
23 / 04_2 :  (corte = 686)_x000D_
23 / 05_2 :  (corte = 1015)_x000D_
23 / 06_2 :  (corte = 343)_x000D_
23 / 07_2 :  (corte = 11)_x000D_
23 / 08_2 : _x000D_
_x000D_
    TOTAL : ( 482 )_x000D_
  DIVISOR : 18_x000D_
    MÉDIA : 26,78_x000D_
-----------------------------_x000D_
   Valores Desconsiderados_x000D_
-----------------------------_x000D_
22 / 03_2 : 547 (547)_x000D_
22 / 04_2 : 540 (540)_x000D_
22 / 05_2 : 536 (536)_x000D_
22 / 06_2 : 607 (607)_x000D_
22 / 07_2 : 420 (420)_x000D_
22 / 08_2 : 613 (613)_x000D_
22 / 09_2 : 500 (500)_x000D_
22 / 10_2 : 480 (480)_x000D_
22 / 11_2 : 601 (601)_x000D_
22 / 12_2 : 505 (505)_x000D_
23 / 01_2 : 300 (300)_x000D_
23 / 02_2 : 500 (500)_x000D_
23 / 03_2 : 1.233 (1.233)_x000D_
23 / 04_2 : 686 (686)_x000D_
23 / 05_2 : 1.015 (1.015)_x000D_
23 / 06_2 : 343 (343)_x000D_
23 / 07_2 : 11 (11)_x000D_
_x000D_
  TOTAL   : ( 9.437 )</t>
        </r>
      </text>
    </comment>
    <comment ref="AH568" authorId="0" shapeId="0" xr:uid="{7BE157F7-4698-48BB-85A5-BEC904584604}">
      <text>
        <r>
          <rPr>
            <sz val="10"/>
            <color indexed="81"/>
            <rFont val="Lucida Console"/>
            <family val="3"/>
          </rPr>
          <t>Última movimentação no estoque em 07/2023 quantidade 11.</t>
        </r>
      </text>
    </comment>
    <comment ref="X569" authorId="0" shapeId="0" xr:uid="{BB1EB7C3-6B50-43BF-8AD4-61770850A2D1}">
      <text>
        <r>
          <rPr>
            <sz val="10"/>
            <color indexed="81"/>
            <rFont val="Lucida Console"/>
            <family val="3"/>
          </rPr>
          <t>05.04.2011</t>
        </r>
      </text>
    </comment>
    <comment ref="AE569" authorId="0" shapeId="0" xr:uid="{62FCE74B-C2EB-48B1-BB02-3FB5DD007261}">
      <text>
        <r>
          <rPr>
            <sz val="10"/>
            <color indexed="81"/>
            <rFont val="Courier New"/>
            <family val="3"/>
          </rPr>
          <t>_x000D_
    DESCRIÇÃO DO CÁLCULO_x000D_
Código    : 119.595_x000D_
Corte     : _x000D_
-----------------------------_x000D_
Pendente  : _x000D_
22 / 03_2 : _x000D_
22 / 04_2 : _x000D_
22 / 05_2 :  (corte = 5)_x000D_
22 / 06_2 :  (corte = 6)_x000D_
22 / 07_2 :  (corte = 5)_x000D_
22 / 08_2 :  (corte = 2)_x000D_
22 / 09_2 :  (corte = 6)_x000D_
22 / 10_2 :  (corte = 1)_x000D_
22 / 11_2 :  (corte = 6)_x000D_
22 / 12_2 : _x000D_
23 / 01_2 :  (corte = 2)_x000D_
23 / 02_2 : _x000D_
23 / 03_2 :  (corte = 12)_x000D_
23 / 04_2 :  (corte = 1)_x000D_
23 / 05_2 :  (corte = 6)_x000D_
23 / 06_2 : _x000D_
23 / 07_2 :  (corte = 1)_x000D_
23 / 08_2 :  (corte = 5)_x000D_
_x000D_
    TOTAL : (  )_x000D_
  DIVISOR : 18_x000D_
    MÉDIA : ,00_x000D_
-----------------------------_x000D_
   Valores Desconsiderados_x000D_
-----------------------------_x000D_
22 / 05_2 : 5 (5)_x000D_
22 / 06_2 : 6 (6)_x000D_
22 / 07_2 : 5 (5)_x000D_
22 / 08_2 : 2 (2)_x000D_
22 / 09_2 : 6 (6)_x000D_
22 / 10_2 : 1 (1)_x000D_
22 / 11_2 : 6 (6)_x000D_
23 / 01_2 : 2 (2)_x000D_
23 / 03_2 : 12 (12)_x000D_
23 / 04_2 : 1 (1)_x000D_
23 / 05_2 : 6 (6)_x000D_
23 / 07_2 : 1 (1)_x000D_
23 / 08_2 : 5 (5)_x000D_
_x000D_
  TOTAL   : ( 58 )</t>
        </r>
      </text>
    </comment>
    <comment ref="AH569" authorId="0" shapeId="0" xr:uid="{C8098C44-7DCD-4F92-82B4-8637AED11937}">
      <text>
        <r>
          <rPr>
            <sz val="10"/>
            <color indexed="81"/>
            <rFont val="Lucida Console"/>
            <family val="3"/>
          </rPr>
          <t>Última movimentação no estoque em 08/2023 quantidade 5.</t>
        </r>
      </text>
    </comment>
    <comment ref="X570" authorId="0" shapeId="0" xr:uid="{7AE93DAD-4132-4ED5-9791-8B8F7FB90A6C}">
      <text>
        <r>
          <rPr>
            <sz val="10"/>
            <color indexed="81"/>
            <rFont val="Lucida Console"/>
            <family val="3"/>
          </rPr>
          <t>14.06.2013</t>
        </r>
      </text>
    </comment>
    <comment ref="AE570" authorId="0" shapeId="0" xr:uid="{8579E3C6-5E79-470E-BC4D-EBB4D5C49BC9}">
      <text>
        <r>
          <rPr>
            <sz val="10"/>
            <color indexed="81"/>
            <rFont val="Courier New"/>
            <family val="3"/>
          </rPr>
          <t>_x000D_
    DESCRIÇÃO DO CÁLCULO_x000D_
Código    : 125.641_x000D_
Corte     : _x000D_
-----------------------------_x000D_
Pendente  : 770_x000D_
22 / 03_2 :  (corte = 402)_x000D_
22 / 04_2 :  (corte = 2184)_x000D_
22 / 05_2 :  (corte = 3528)_x000D_
22 / 06_2 :  (corte = 2968)_x000D_
22 / 07_2 :  (corte = 2860)_x000D_
22 / 08_2 :  (corte = 2960)_x000D_
22 / 09_2 :  (corte = 3232)_x000D_
22 / 10_2 :  (corte = 2817)_x000D_
22 / 11_2 :  (corte = 2906)_x000D_
22 / 12_2 :  (corte = 2268)_x000D_
23 / 01_2 :  (corte = 534)_x000D_
23 / 02_2 :  (corte = 2018)_x000D_
23 / 03_2 :  (corte = 3192)_x000D_
23 / 04_2 :  (corte = 2124)_x000D_
23 / 05_2 :  (corte = 2864)_x000D_
23 / 06_2 :  (corte = 2984)_x000D_
23 / 07_2 :  (corte = 3009)_x000D_
23 / 08_2 :  (corte = 3083)_x000D_
_x000D_
    TOTAL : ( 770 )_x000D_
  DIVISOR : 18_x000D_
    MÉDIA : 42,78_x000D_
-----------------------------_x000D_
   Valores Desconsiderados_x000D_
-----------------------------_x000D_
22 / 03_2 : 402 (402)_x000D_
22 / 04_2 : 2.184 (2.184)_x000D_
22 / 05_2 : 3.528 (3.528)_x000D_
22 / 06_2 : 2.968 (2.968)_x000D_
22 / 07_2 : 2.860 (2.860)_x000D_
22 / 08_2 : 2.960 (2.960)_x000D_
22 / 09_2 : 3.232 (3.232)_x000D_
22 / 10_2 : 2.817 (2.817)_x000D_
22 / 11_2 : 2.906 (2.906)_x000D_
22 / 12_2 : 2.268 (2.268)_x000D_
23 / 01_2 : 534 (534)_x000D_
23 / 02_2 : 2.018 (2.018)_x000D_
23 / 03_2 : 3.192 (3.192)_x000D_
23 / 04_2 : 2.124 (2.124)_x000D_
23 / 05_2 : 2.864 (2.864)_x000D_
23 / 06_2 : 2.984 (2.984)_x000D_
23 / 07_2 : 3.009 (3.009)_x000D_
23 / 08_2 : 3.083 (3.083)_x000D_
_x000D_
  TOTAL   : ( 45.933 )</t>
        </r>
      </text>
    </comment>
    <comment ref="AH570" authorId="0" shapeId="0" xr:uid="{3F6A297B-A0F3-4FB9-A42A-50DF4D5B8CF7}">
      <text>
        <r>
          <rPr>
            <sz val="10"/>
            <color indexed="81"/>
            <rFont val="Lucida Console"/>
            <family val="3"/>
          </rPr>
          <t>Última movimentação no estoque em 08/2023 quantidade 3.083.</t>
        </r>
      </text>
    </comment>
    <comment ref="X571" authorId="0" shapeId="0" xr:uid="{A10B8D9B-D84B-46D5-990F-D3A7B0A5FF2D}">
      <text>
        <r>
          <rPr>
            <sz val="10"/>
            <color indexed="81"/>
            <rFont val="Lucida Console"/>
            <family val="3"/>
          </rPr>
          <t>21.05.2019</t>
        </r>
      </text>
    </comment>
    <comment ref="AE571" authorId="0" shapeId="0" xr:uid="{EC72083E-B34E-4798-AC9D-6D86111329FE}">
      <text>
        <r>
          <rPr>
            <sz val="10"/>
            <color indexed="81"/>
            <rFont val="Courier New"/>
            <family val="3"/>
          </rPr>
          <t>_x000D_
    DESCRIÇÃO DO CÁLCULO_x000D_
Código    : 136.941_x000D_
Corte     : _x000D_
-----------------------------_x000D_
Pendente  : 2_x000D_
22 / 03_2 :  (corte = 75)_x000D_
22 / 04_2 :  (corte = 53)_x000D_
22 / 05_2 :  (corte = 80)_x000D_
22 / 06_2 :  (corte = 74)_x000D_
22 / 07_2 :  (corte = 78)_x000D_
22 / 08_2 :  (corte = 89)_x000D_
22 / 09_2 :  (corte = 96)_x000D_
22 / 10_2 :  (corte = 89)_x000D_
22 / 11_2 :  (corte = 98)_x000D_
22 / 12_2 :  (corte = 64)_x000D_
23 / 01_2 :  (corte = 38)_x000D_
23 / 02_2 :  (corte = 64)_x000D_
23 / 03_2 :  (corte = 186)_x000D_
23 / 04_2 :  (corte = 108)_x000D_
23 / 05_2 :  (corte = 136)_x000D_
23 / 06_2 :  (corte = 159)_x000D_
23 / 07_2 :  (corte = 119)_x000D_
23 / 08_2 :  (corte = 124)_x000D_
_x000D_
    TOTAL : ( 2 )_x000D_
  DIVISOR : 18_x000D_
    MÉDIA : ,11_x000D_
-----------------------------_x000D_
   Valores Desconsiderados_x000D_
-----------------------------_x000D_
22 / 03_2 : 75 (75)_x000D_
22 / 04_2 : 53 (53)_x000D_
22 / 05_2 : 80 (80)_x000D_
22 / 06_2 : 74 (74)_x000D_
22 / 07_2 : 78 (78)_x000D_
22 / 08_2 : 89 (89)_x000D_
22 / 09_2 : 96 (96)_x000D_
22 / 10_2 : 89 (89)_x000D_
22 / 11_2 : 98 (98)_x000D_
22 / 12_2 : 64 (64)_x000D_
23 / 01_2 : 38 (38)_x000D_
23 / 02_2 : 64 (64)_x000D_
23 / 03_2 : 186 (186)_x000D_
23 / 04_2 : 108 (108)_x000D_
23 / 05_2 : 136 (136)_x000D_
23 / 06_2 : 159 (159)_x000D_
23 / 07_2 : 119 (119)_x000D_
23 / 08_2 : 124 (124)_x000D_
_x000D_
  TOTAL   : ( 1.730 )</t>
        </r>
      </text>
    </comment>
    <comment ref="AH571" authorId="0" shapeId="0" xr:uid="{8A852D45-B9DC-4272-B6DE-47735A36837E}">
      <text>
        <r>
          <rPr>
            <sz val="10"/>
            <color indexed="81"/>
            <rFont val="Lucida Console"/>
            <family val="3"/>
          </rPr>
          <t>Última movimentação no estoque em 08/2023 quantidade 124.</t>
        </r>
      </text>
    </comment>
    <comment ref="X572" authorId="0" shapeId="0" xr:uid="{5556082F-43A1-4C79-A7FF-605D5BFFF519}">
      <text>
        <r>
          <rPr>
            <sz val="10"/>
            <color indexed="81"/>
            <rFont val="Lucida Console"/>
            <family val="3"/>
          </rPr>
          <t>01.01.1901</t>
        </r>
      </text>
    </comment>
    <comment ref="AE572" authorId="0" shapeId="0" xr:uid="{04A72ECC-F774-49F6-9F27-B7040DF8712F}">
      <text>
        <r>
          <rPr>
            <sz val="10"/>
            <color indexed="81"/>
            <rFont val="Courier New"/>
            <family val="3"/>
          </rPr>
          <t>_x000D_
    DESCRIÇÃO DO CÁLCULO_x000D_
Código    : 63.591_x000D_
Corte     : _x000D_
-----------------------------_x000D_
Pendente  : 80_x000D_
22 / 03_2 :  (corte = 415)_x000D_
22 / 04_2 :  (corte = 442)_x000D_
22 / 05_2 :  (corte = 549)_x000D_
22 / 06_2 :  (corte = 600)_x000D_
22 / 07_2 :  (corte = 619)_x000D_
22 / 08_2 :  (corte = 610)_x000D_
22 / 09_2 :  (corte = 491)_x000D_
22 / 10_2 :  (corte = 431)_x000D_
22 / 11_2 :  (corte = 473)_x000D_
22 / 12_2 :  (corte = 410)_x000D_
23 / 01_2 :  (corte = 350)_x000D_
23 / 02_2 :  (corte = 445)_x000D_
23 / 03_2 :  (corte = 1399)_x000D_
23 / 04_2 :  (corte = 808)_x000D_
23 / 05_2 :  (corte = 851)_x000D_
23 / 06_2 :  (corte = 808)_x000D_
23 / 07_2 :  (corte = 819)_x000D_
23 / 08_2 :  (corte = 904)_x000D_
_x000D_
    TOTAL : ( 80 )_x000D_
  DIVISOR : 18_x000D_
    MÉDIA : 4,44_x000D_
-----------------------------_x000D_
   Valores Desconsiderados_x000D_
-----------------------------_x000D_
22 / 03_2 : 415 (415)_x000D_
22 / 04_2 : 442 (442)_x000D_
22 / 05_2 : 549 (549)_x000D_
22 / 06_2 : 600 (600)_x000D_
22 / 07_2 : 619 (619)_x000D_
22 / 08_2 : 610 (610)_x000D_
22 / 09_2 : 491 (491)_x000D_
22 / 10_2 : 431 (431)_x000D_
22 / 11_2 : 473 (473)_x000D_
22 / 12_2 : 410 (410)_x000D_
23 / 01_2 : 350 (350)_x000D_
23 / 02_2 : 445 (445)_x000D_
23 / 03_2 : 1.399 (1.399)_x000D_
23 / 04_2 : 808 (808)_x000D_
23 / 05_2 : 851 (851)_x000D_
23 / 06_2 : 808 (808)_x000D_
23 / 07_2 : 819 (819)_x000D_
23 / 08_2 : 904 (904)_x000D_
_x000D_
  TOTAL   : ( 11.424 )</t>
        </r>
      </text>
    </comment>
    <comment ref="AH572" authorId="0" shapeId="0" xr:uid="{44ABA622-F008-4A57-A57E-9C6699941359}">
      <text>
        <r>
          <rPr>
            <sz val="10"/>
            <color indexed="81"/>
            <rFont val="Lucida Console"/>
            <family val="3"/>
          </rPr>
          <t>Última movimentação no estoque em 08/2023 quantidade 904.</t>
        </r>
      </text>
    </comment>
    <comment ref="X573" authorId="0" shapeId="0" xr:uid="{1BC9F1CC-DC39-4B07-B593-D937A68C719E}">
      <text>
        <r>
          <rPr>
            <sz val="10"/>
            <color indexed="81"/>
            <rFont val="Lucida Console"/>
            <family val="3"/>
          </rPr>
          <t>01.01.1901</t>
        </r>
      </text>
    </comment>
    <comment ref="AE573" authorId="0" shapeId="0" xr:uid="{63840929-6011-4460-8BAA-380829912CB6}">
      <text>
        <r>
          <rPr>
            <sz val="10"/>
            <color indexed="81"/>
            <rFont val="Courier New"/>
            <family val="3"/>
          </rPr>
          <t>_x000D_
    DESCRIÇÃO DO CÁLCULO_x000D_
Código    : 27.138_x000D_
Corte     : _x000D_
-----------------------------_x000D_
Pendente  : _x000D_
22 / 03_2 :  (corte = 359)_x000D_
22 / 04_2 :  (corte = 430)_x000D_
22 / 05_2 :  (corte = 366)_x000D_
22 / 06_2 :  (corte = 450)_x000D_
22 / 07_2 :  (corte = 380)_x000D_
22 / 08_2 :  (corte = 493)_x000D_
22 / 09_2 :  (corte = 369)_x000D_
22 / 10_2 :  (corte = 421)_x000D_
22 / 11_2 :  (corte = 490)_x000D_
22 / 12_2 :  (corte = 347)_x000D_
23 / 01_2 :  (corte = 205)_x000D_
23 / 02_2 :  (corte = 415)_x000D_
23 / 03_2 :  (corte = 845)_x000D_
23 / 04_2 :  (corte = 460)_x000D_
23 / 05_2 :  (corte = 645)_x000D_
23 / 06_2 :  (corte = 625)_x000D_
23 / 07_2 :  (corte = 533)_x000D_
23 / 08_2 :  (corte = 676)_x000D_
_x000D_
    TOTAL : (  )_x000D_
  DIVISOR : 18_x000D_
    MÉDIA : ,00_x000D_
-----------------------------_x000D_
   Valores Desconsiderados_x000D_
-----------------------------_x000D_
22 / 03_2 : 359 (359)_x000D_
22 / 04_2 : 430 (430)_x000D_
22 / 05_2 : 366 (366)_x000D_
22 / 06_2 : 450 (450)_x000D_
22 / 07_2 : 380 (380)_x000D_
22 / 08_2 : 493 (493)_x000D_
22 / 09_2 : 369 (369)_x000D_
22 / 10_2 : 421 (421)_x000D_
22 / 11_2 : 490 (490)_x000D_
22 / 12_2 : 347 (347)_x000D_
23 / 01_2 : 205 (205)_x000D_
23 / 02_2 : 415 (415)_x000D_
23 / 03_2 : 845 (845)_x000D_
23 / 04_2 : 460 (460)_x000D_
23 / 05_2 : 645 (645)_x000D_
23 / 06_2 : 625 (625)_x000D_
23 / 07_2 : 533 (533)_x000D_
23 / 08_2 : 676 (676)_x000D_
_x000D_
  TOTAL   : ( 8.509 )</t>
        </r>
      </text>
    </comment>
    <comment ref="AH573" authorId="0" shapeId="0" xr:uid="{FEC112E2-B19D-4CAC-BCCB-6426B4176FBA}">
      <text>
        <r>
          <rPr>
            <sz val="10"/>
            <color indexed="81"/>
            <rFont val="Lucida Console"/>
            <family val="3"/>
          </rPr>
          <t>Última movimentação no estoque em 08/2023 quantidade 676.</t>
        </r>
      </text>
    </comment>
    <comment ref="X574" authorId="0" shapeId="0" xr:uid="{D12A8437-E1F0-49F9-AD20-F125FC5A4BFF}">
      <text>
        <r>
          <rPr>
            <sz val="10"/>
            <color indexed="81"/>
            <rFont val="Lucida Console"/>
            <family val="3"/>
          </rPr>
          <t>01.01.1901</t>
        </r>
      </text>
    </comment>
    <comment ref="AE574" authorId="0" shapeId="0" xr:uid="{25CB5144-C9A7-4FF9-B70C-01AFF8DA8A7E}">
      <text>
        <r>
          <rPr>
            <sz val="10"/>
            <color indexed="81"/>
            <rFont val="Courier New"/>
            <family val="3"/>
          </rPr>
          <t>_x000D_
    DESCRIÇÃO DO CÁLCULO_x000D_
Código    : 25.559_x000D_
Corte     : _x000D_
-----------------------------_x000D_
Pendente  : _x000D_
22 / 03_2 :  (corte = 393)_x000D_
22 / 04_2 :  (corte = 515)_x000D_
22 / 05_2 :  (corte = 458)_x000D_
22 / 06_2 :  (corte = 585)_x000D_
22 / 07_2 :  (corte = 425)_x000D_
22 / 08_2 :  (corte = 643)_x000D_
22 / 09_2 :  (corte = 494)_x000D_
22 / 10_2 :  (corte = 571)_x000D_
22 / 11_2 :  (corte = 674)_x000D_
22 / 12_2 :  (corte = 393)_x000D_
23 / 01_2 :  (corte = 220)_x000D_
23 / 02_2 :  (corte = 417)_x000D_
23 / 03_2 :  (corte = 965)_x000D_
23 / 04_2 :  (corte = 505)_x000D_
23 / 05_2 :  (corte = 720)_x000D_
23 / 06_2 :  (corte = 668)_x000D_
23 / 07_2 :  (corte = 608)_x000D_
23 / 08_2 :  (corte = 666)_x000D_
_x000D_
    TOTAL : (  )_x000D_
  DIVISOR : 18_x000D_
    MÉDIA : ,00_x000D_
-----------------------------_x000D_
   Valores Desconsiderados_x000D_
-----------------------------_x000D_
22 / 03_2 : 393 (393)_x000D_
22 / 04_2 : 515 (515)_x000D_
22 / 05_2 : 458 (458)_x000D_
22 / 06_2 : 585 (585)_x000D_
22 / 07_2 : 425 (425)_x000D_
22 / 08_2 : 643 (643)_x000D_
22 / 09_2 : 494 (494)_x000D_
22 / 10_2 : 571 (571)_x000D_
22 / 11_2 : 674 (674)_x000D_
22 / 12_2 : 393 (393)_x000D_
23 / 01_2 : 220 (220)_x000D_
23 / 02_2 : 417 (417)_x000D_
23 / 03_2 : 965 (965)_x000D_
23 / 04_2 : 505 (505)_x000D_
23 / 05_2 : 720 (720)_x000D_
23 / 06_2 : 668 (668)_x000D_
23 / 07_2 : 608 (608)_x000D_
23 / 08_2 : 666 (666)_x000D_
_x000D_
  TOTAL   : ( 9.920 )</t>
        </r>
      </text>
    </comment>
    <comment ref="AH574" authorId="0" shapeId="0" xr:uid="{CDA95DAE-4751-4F99-A88B-474DBB82D60F}">
      <text>
        <r>
          <rPr>
            <sz val="10"/>
            <color indexed="81"/>
            <rFont val="Lucida Console"/>
            <family val="3"/>
          </rPr>
          <t>Última movimentação no estoque em 08/2023 quantidade 666.</t>
        </r>
      </text>
    </comment>
    <comment ref="X575" authorId="0" shapeId="0" xr:uid="{F6BBDE20-E17D-4E33-A6EF-9F088BB2BB2A}">
      <text>
        <r>
          <rPr>
            <sz val="10"/>
            <color indexed="81"/>
            <rFont val="Lucida Console"/>
            <family val="3"/>
          </rPr>
          <t>01.01.1901</t>
        </r>
      </text>
    </comment>
    <comment ref="AE575" authorId="0" shapeId="0" xr:uid="{D30140B1-D63A-410C-BC62-CC40106CBEC6}">
      <text>
        <r>
          <rPr>
            <sz val="10"/>
            <color indexed="81"/>
            <rFont val="Courier New"/>
            <family val="3"/>
          </rPr>
          <t>_x000D_
    DESCRIÇÃO DO CÁLCULO_x000D_
Código    : 27.140_x000D_
Corte     : _x000D_
-----------------------------_x000D_
Pendente  : _x000D_
22 / 03_2 :  (corte = 385)_x000D_
22 / 04_2 :  (corte = 540)_x000D_
22 / 05_2 :  (corte = 440)_x000D_
22 / 06_2 :  (corte = 579)_x000D_
22 / 07_2 :  (corte = 432)_x000D_
22 / 08_2 :  (corte = 736)_x000D_
22 / 09_2 :  (corte = 536)_x000D_
22 / 10_2 :  (corte = 551)_x000D_
22 / 11_2 :  (corte = 690)_x000D_
22 / 12_2 :  (corte = 409)_x000D_
23 / 01_2 :  (corte = 200)_x000D_
23 / 02_2 :  (corte = 447)_x000D_
23 / 03_2 :  (corte = 945)_x000D_
23 / 04_2 :  (corte = 475)_x000D_
23 / 05_2 :  (corte = 735)_x000D_
23 / 06_2 :  (corte = 692)_x000D_
23 / 07_2 :  (corte = 578)_x000D_
23 / 08_2 :  (corte = 676)_x000D_
_x000D_
    TOTAL : (  )_x000D_
  DIVISOR : 18_x000D_
    MÉDIA : ,00_x000D_
-----------------------------_x000D_
   Valores Desconsiderados_x000D_
-----------------------------_x000D_
22 / 03_2 : 385 (385)_x000D_
22 / 04_2 : 540 (540)_x000D_
22 / 05_2 : 440 (440)_x000D_
22 / 06_2 : 579 (579)_x000D_
22 / 07_2 : 432 (432)_x000D_
22 / 08_2 : 736 (736)_x000D_
22 / 09_2 : 536 (536)_x000D_
22 / 10_2 : 551 (551)_x000D_
22 / 11_2 : 690 (690)_x000D_
22 / 12_2 : 409 (409)_x000D_
23 / 01_2 : 200 (200)_x000D_
23 / 02_2 : 447 (447)_x000D_
23 / 03_2 : 945 (945)_x000D_
23 / 04_2 : 475 (475)_x000D_
23 / 05_2 : 735 (735)_x000D_
23 / 06_2 : 692 (692)_x000D_
23 / 07_2 : 578 (578)_x000D_
23 / 08_2 : 676 (676)_x000D_
_x000D_
  TOTAL   : ( 10.046 )</t>
        </r>
      </text>
    </comment>
    <comment ref="AH575" authorId="0" shapeId="0" xr:uid="{3F5464FC-B608-4CA4-827A-75559AA97A06}">
      <text>
        <r>
          <rPr>
            <sz val="10"/>
            <color indexed="81"/>
            <rFont val="Lucida Console"/>
            <family val="3"/>
          </rPr>
          <t>Última movimentação no estoque em 08/2023 quantidade 676.</t>
        </r>
      </text>
    </comment>
    <comment ref="X576" authorId="0" shapeId="0" xr:uid="{3AEA7B86-216B-4463-8511-211316457DF1}">
      <text>
        <r>
          <rPr>
            <sz val="10"/>
            <color indexed="81"/>
            <rFont val="Lucida Console"/>
            <family val="3"/>
          </rPr>
          <t>01.01.1901</t>
        </r>
      </text>
    </comment>
    <comment ref="AE576" authorId="0" shapeId="0" xr:uid="{43FC2BB9-133A-4719-87FC-DDC6E34B0BEC}">
      <text>
        <r>
          <rPr>
            <sz val="10"/>
            <color indexed="81"/>
            <rFont val="Courier New"/>
            <family val="3"/>
          </rPr>
          <t>_x000D_
    DESCRIÇÃO DO CÁLCULO_x000D_
Código    : 27.137_x000D_
Corte     : _x000D_
-----------------------------_x000D_
Pendente  : _x000D_
22 / 03_2 :  (corte = 348)_x000D_
22 / 04_2 :  (corte = 430)_x000D_
22 / 05_2 :  (corte = 355)_x000D_
22 / 06_2 :  (corte = 467)_x000D_
22 / 07_2 :  (corte = 362)_x000D_
22 / 08_2 :  (corte = 493)_x000D_
22 / 09_2 :  (corte = 381)_x000D_
22 / 10_2 :  (corte = 376)_x000D_
22 / 11_2 :  (corte = 545)_x000D_
22 / 12_2 :  (corte = 351)_x000D_
23 / 01_2 :  (corte = 195)_x000D_
23 / 02_2 :  (corte = 375)_x000D_
23 / 03_2 :  (corte = 875)_x000D_
23 / 04_2 :  (corte = 430)_x000D_
23 / 05_2 :  (corte = 595)_x000D_
23 / 06_2 :  (corte = 585)_x000D_
23 / 07_2 :  (corte = 565)_x000D_
23 / 08_2 :  (corte = 596)_x000D_
_x000D_
    TOTAL : (  )_x000D_
  DIVISOR : 18_x000D_
    MÉDIA : ,00_x000D_
-----------------------------_x000D_
   Valores Desconsiderados_x000D_
-----------------------------_x000D_
22 / 03_2 : 348 (348)_x000D_
22 / 04_2 : 430 (430)_x000D_
22 / 05_2 : 355 (355)_x000D_
22 / 06_2 : 467 (467)_x000D_
22 / 07_2 : 362 (362)_x000D_
22 / 08_2 : 493 (493)_x000D_
22 / 09_2 : 381 (381)_x000D_
22 / 10_2 : 376 (376)_x000D_
22 / 11_2 : 545 (545)_x000D_
22 / 12_2 : 351 (351)_x000D_
23 / 01_2 : 195 (195)_x000D_
23 / 02_2 : 375 (375)_x000D_
23 / 03_2 : 875 (875)_x000D_
23 / 04_2 : 430 (430)_x000D_
23 / 05_2 : 595 (595)_x000D_
23 / 06_2 : 585 (585)_x000D_
23 / 07_2 : 565 (565)_x000D_
23 / 08_2 : 596 (596)_x000D_
_x000D_
  TOTAL   : ( 8.324 )</t>
        </r>
      </text>
    </comment>
    <comment ref="AH576" authorId="0" shapeId="0" xr:uid="{E74B3458-2E9F-4C63-A50F-363CF659BE10}">
      <text>
        <r>
          <rPr>
            <sz val="10"/>
            <color indexed="81"/>
            <rFont val="Lucida Console"/>
            <family val="3"/>
          </rPr>
          <t>Última movimentação no estoque em 08/2023 quantidade 596.</t>
        </r>
      </text>
    </comment>
    <comment ref="X577" authorId="0" shapeId="0" xr:uid="{BF716127-0DB7-4927-8299-9D42F99FA050}">
      <text>
        <r>
          <rPr>
            <sz val="10"/>
            <color indexed="81"/>
            <rFont val="Lucida Console"/>
            <family val="3"/>
          </rPr>
          <t>01.01.1901</t>
        </r>
      </text>
    </comment>
    <comment ref="AE577" authorId="0" shapeId="0" xr:uid="{83333C12-B506-4DB9-95CA-276BDF8896AF}">
      <text>
        <r>
          <rPr>
            <sz val="10"/>
            <color indexed="81"/>
            <rFont val="Courier New"/>
            <family val="3"/>
          </rPr>
          <t>_x000D_
    DESCRIÇÃO DO CÁLCULO_x000D_
Código    : 27.139_x000D_
Corte     : _x000D_
-----------------------------_x000D_
Pendente  : _x000D_
22 / 03_2 :  (corte = 363)_x000D_
22 / 04_2 :  (corte = 440)_x000D_
22 / 05_2 :  (corte = 355)_x000D_
22 / 06_2 :  (corte = 457)_x000D_
22 / 07_2 :  (corte = 392)_x000D_
22 / 08_2 :  (corte = 514)_x000D_
22 / 09_2 :  (corte = 351)_x000D_
22 / 10_2 :  (corte = 416)_x000D_
22 / 11_2 :  (corte = 570)_x000D_
22 / 12_2 :  (corte = 352)_x000D_
23 / 01_2 :  (corte = 170)_x000D_
23 / 02_2 :  (corte = 385)_x000D_
23 / 03_2 :  (corte = 840)_x000D_
23 / 04_2 :  (corte = 420)_x000D_
23 / 05_2 :  (corte = 612)_x000D_
23 / 06_2 :  (corte = 600)_x000D_
23 / 07_2 :  (corte = 558)_x000D_
23 / 08_2 :  (corte = 631)_x000D_
_x000D_
    TOTAL : (  )_x000D_
  DIVISOR : 18_x000D_
    MÉDIA : ,00_x000D_
-----------------------------_x000D_
   Valores Desconsiderados_x000D_
-----------------------------_x000D_
22 / 03_2 : 363 (363)_x000D_
22 / 04_2 : 440 (440)_x000D_
22 / 05_2 : 355 (355)_x000D_
22 / 06_2 : 457 (457)_x000D_
22 / 07_2 : 392 (392)_x000D_
22 / 08_2 : 514 (514)_x000D_
22 / 09_2 : 351 (351)_x000D_
22 / 10_2 : 416 (416)_x000D_
22 / 11_2 : 570 (570)_x000D_
22 / 12_2 : 352 (352)_x000D_
23 / 01_2 : 170 (170)_x000D_
23 / 02_2 : 385 (385)_x000D_
23 / 03_2 : 840 (840)_x000D_
23 / 04_2 : 420 (420)_x000D_
23 / 05_2 : 612 (612)_x000D_
23 / 06_2 : 600 (600)_x000D_
23 / 07_2 : 558 (558)_x000D_
23 / 08_2 : 631 (631)_x000D_
_x000D_
  TOTAL   : ( 8.426 )</t>
        </r>
      </text>
    </comment>
    <comment ref="AH577" authorId="0" shapeId="0" xr:uid="{4BEC76A0-BB4C-4567-B852-84EE9E978A49}">
      <text>
        <r>
          <rPr>
            <sz val="10"/>
            <color indexed="81"/>
            <rFont val="Lucida Console"/>
            <family val="3"/>
          </rPr>
          <t>Última movimentação no estoque em 08/2023 quantidade 631.</t>
        </r>
      </text>
    </comment>
    <comment ref="X578" authorId="0" shapeId="0" xr:uid="{AE8AA2C6-D89F-4C27-A888-D9310958ABD4}">
      <text>
        <r>
          <rPr>
            <sz val="10"/>
            <color indexed="81"/>
            <rFont val="Lucida Console"/>
            <family val="3"/>
          </rPr>
          <t>01.01.1901</t>
        </r>
      </text>
    </comment>
    <comment ref="AE578" authorId="0" shapeId="0" xr:uid="{34194B11-41DC-4F11-B726-A9DBDA54A976}">
      <text>
        <r>
          <rPr>
            <sz val="10"/>
            <color indexed="81"/>
            <rFont val="Courier New"/>
            <family val="3"/>
          </rPr>
          <t>_x000D_
    DESCRIÇÃO DO CÁLCULO_x000D_
Código    : 133.452_x000D_
Corte     : _x000D_
-----------------------------_x000D_
Pendente  : 6_x000D_
22 / 03_2 : _x000D_
22 / 04_2 : 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( 6 )_x000D_
  DIVISOR : 18_x000D_
    MÉDIA : ,33</t>
        </r>
      </text>
    </comment>
    <comment ref="AH578" authorId="0" shapeId="0" xr:uid="{1131E95C-6F7B-4208-86AF-4C3AFF5EF8DB}">
      <text>
        <r>
          <rPr>
            <sz val="10"/>
            <color indexed="81"/>
            <rFont val="Lucida Console"/>
            <family val="3"/>
          </rPr>
          <t>Última movimentação no estoque em 08/2023 quantidade 631.</t>
        </r>
      </text>
    </comment>
    <comment ref="X579" authorId="0" shapeId="0" xr:uid="{AA21445D-6BE8-41EB-A7C9-1B7F9E2AAF11}">
      <text>
        <r>
          <rPr>
            <sz val="10"/>
            <color indexed="81"/>
            <rFont val="Lucida Console"/>
            <family val="3"/>
          </rPr>
          <t>01.01.1901</t>
        </r>
      </text>
    </comment>
    <comment ref="AE579" authorId="0" shapeId="0" xr:uid="{7C3B9514-8657-49F9-BE84-9D72D0011CFE}">
      <text>
        <r>
          <rPr>
            <sz val="10"/>
            <color indexed="81"/>
            <rFont val="Courier New"/>
            <family val="3"/>
          </rPr>
          <t>_x000D_
    DESCRIÇÃO DO CÁLCULO_x000D_
Código    : 17.299_x000D_
Corte     : _x000D_
-----------------------------_x000D_
Pendente  : _x000D_
22 / 03_2 : _x000D_
22 / 04_2 : 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(corte = 1)_x000D_
_x000D_
    TOTAL : (  )_x000D_
  DIVISOR : 18_x000D_
    MÉDIA : ,00_x000D_
-----------------------------_x000D_
   Valores Desconsiderados_x000D_
-----------------------------_x000D_
23 / 08_2 : 1 (1)_x000D_
_x000D_
  TOTAL   : ( 1 )</t>
        </r>
      </text>
    </comment>
    <comment ref="AH579" authorId="0" shapeId="0" xr:uid="{8E639EE9-80B3-453F-A3A6-0D92F393D153}">
      <text>
        <r>
          <rPr>
            <sz val="10"/>
            <color indexed="81"/>
            <rFont val="Lucida Console"/>
            <family val="3"/>
          </rPr>
          <t>Última movimentação no estoque em 08/2023 quantidade 1.</t>
        </r>
      </text>
    </comment>
    <comment ref="X580" authorId="0" shapeId="0" xr:uid="{BB8A2CEF-99E5-449B-94C4-28C572BC96FF}">
      <text>
        <r>
          <rPr>
            <sz val="10"/>
            <color indexed="81"/>
            <rFont val="Lucida Console"/>
            <family val="3"/>
          </rPr>
          <t>01.01.1901</t>
        </r>
      </text>
    </comment>
    <comment ref="AE580" authorId="0" shapeId="0" xr:uid="{69129096-5664-44A5-A052-04222F867818}">
      <text>
        <r>
          <rPr>
            <sz val="10"/>
            <color indexed="81"/>
            <rFont val="Courier New"/>
            <family val="3"/>
          </rPr>
          <t>_x000D_
    DESCRIÇÃO DO CÁLCULO_x000D_
Código    : 12.616_x000D_
Corte     : _x000D_
-----------------------------_x000D_
Pendente  : 356_x000D_
22 / 03_2 :  (corte = 4857)_x000D_
22 / 04_2 :  (corte = 3949)_x000D_
22 / 05_2 :  (corte = 2340)_x000D_
22 / 06_2 :  (corte = 4595)_x000D_
22 / 07_2 :  (corte = 4265)_x000D_
22 / 08_2 :  (corte = 4201)_x000D_
22 / 09_2 :  (corte = 4683)_x000D_
22 / 10_2 :  (corte = 4432)_x000D_
22 / 11_2 :  (corte = 4546)_x000D_
22 / 12_2 :  (corte = 2706)_x000D_
23 / 01_2 :  (corte = 1767)_x000D_
23 / 02_2 :  (corte = 3874)_x000D_
23 / 03_2 :  (corte = 8557)_x000D_
23 / 04_2 :  (corte = 5024)_x000D_
23 / 05_2 :  (corte = 5199)_x000D_
23 / 06_2 :  (corte = 5086)_x000D_
23 / 07_2 :  (corte = 4337)_x000D_
23 / 08_2 :  (corte = 5298)_x000D_
_x000D_
    TOTAL : ( 356 )_x000D_
  DIVISOR : 18_x000D_
    MÉDIA : 19,78_x000D_
-----------------------------_x000D_
   Valores Desconsiderados_x000D_
-----------------------------_x000D_
22 / 03_2 : 4.857 (4.857)_x000D_
22 / 04_2 : 3.949 (3.949)_x000D_
22 / 05_2 : 2.340 (2.340)_x000D_
22 / 06_2 : 4.595 (4.595)_x000D_
22 / 07_2 : 4.265 (4.265)_x000D_
22 / 08_2 : 4.201 (4.201)_x000D_
22 / 09_2 : 4.683 (4.683)_x000D_
22 / 10_2 : 4.432 (4.432)_x000D_
22 / 11_2 : 4.546 (4.546)_x000D_
22 / 12_2 : 2.706 (2.706)_x000D_
23 / 01_2 : 1.767 (1.767)_x000D_
23 / 02_2 : 3.874 (3.874)_x000D_
23 / 03_2 : 8.557 (8.557)_x000D_
23 / 04_2 : 5.024 (5.024)_x000D_
23 / 05_2 : 5.199 (5.199)_x000D_
23 / 06_2 : 5.086 (5.086)_x000D_
23 / 07_2 : 4.337 (4.337)_x000D_
23 / 08_2 : 5.298 (5.298)_x000D_
_x000D_
  TOTAL   : ( 79.716 )</t>
        </r>
      </text>
    </comment>
    <comment ref="AH580" authorId="0" shapeId="0" xr:uid="{C40196F3-D997-4682-A1B8-C421818DE975}">
      <text>
        <r>
          <rPr>
            <sz val="10"/>
            <color indexed="81"/>
            <rFont val="Lucida Console"/>
            <family val="3"/>
          </rPr>
          <t>Última movimentação no estoque em 08/2023 quantidade 5.298.</t>
        </r>
      </text>
    </comment>
    <comment ref="X581" authorId="0" shapeId="0" xr:uid="{1CC3FC16-59E7-429E-B1AB-63DE15AC827C}">
      <text>
        <r>
          <rPr>
            <sz val="10"/>
            <color indexed="81"/>
            <rFont val="Lucida Console"/>
            <family val="3"/>
          </rPr>
          <t>01.01.1901</t>
        </r>
      </text>
    </comment>
    <comment ref="AE581" authorId="0" shapeId="0" xr:uid="{461DD9F4-B642-4E3A-A716-105E4771A32C}">
      <text>
        <r>
          <rPr>
            <sz val="10"/>
            <color indexed="81"/>
            <rFont val="Courier New"/>
            <family val="3"/>
          </rPr>
          <t>_x000D_
    DESCRIÇÃO DO CÁLCULO_x000D_
Código    : 10.302_x000D_
Corte     : _x000D_
-----------------------------_x000D_
Pendente  : 24_x000D_
22 / 03_2 :  (corte = 130)_x000D_
22 / 04_2 :  (corte = 97)_x000D_
22 / 05_2 :  (corte = 112)_x000D_
22 / 06_2 :  (corte = 114)_x000D_
22 / 07_2 :  (corte = 103)_x000D_
22 / 08_2 :  (corte = 79)_x000D_
22 / 09_2 :  (corte = 153)_x000D_
22 / 10_2 :  (corte = 139)_x000D_
22 / 11_2 :  (corte = 126)_x000D_
22 / 12_2 :  (corte = 93)_x000D_
23 / 01_2 :  (corte = 46)_x000D_
23 / 02_2 :  (corte = 150)_x000D_
23 / 03_2 :  (corte = 1839)_x000D_
23 / 04_2 :  (corte = 210)_x000D_
23 / 05_2 :  (corte = 232)_x000D_
23 / 06_2 :  (corte = 184)_x000D_
23 / 07_2 :  (corte = 149)_x000D_
23 / 08_2 :  (corte = 180)_x000D_
_x000D_
    TOTAL : ( 24 )_x000D_
  DIVISOR : 18_x000D_
    MÉDIA : 1,33_x000D_
-----------------------------_x000D_
   Valores Desconsiderados_x000D_
-----------------------------_x000D_
22 / 03_2 : 130 (130)_x000D_
22 / 04_2 : 97 (97)_x000D_
22 / 05_2 : 112 (112)_x000D_
22 / 06_2 : 114 (114)_x000D_
22 / 07_2 : 103 (103)_x000D_
22 / 08_2 : 79 (79)_x000D_
22 / 09_2 : 153 (153)_x000D_
22 / 10_2 : 139 (139)_x000D_
22 / 11_2 : 126 (126)_x000D_
22 / 12_2 : 93 (93)_x000D_
23 / 01_2 : 46 (46)_x000D_
23 / 02_2 : 150 (150)_x000D_
23 / 03_2 : 1.839 (1.839)_x000D_
23 / 04_2 : 210 (210)_x000D_
23 / 05_2 : 232 (232)_x000D_
23 / 06_2 : 184 (184)_x000D_
23 / 07_2 : 149 (149)_x000D_
23 / 08_2 : 180 (180)_x000D_
_x000D_
  TOTAL   : ( 4.136 )</t>
        </r>
      </text>
    </comment>
    <comment ref="AH581" authorId="0" shapeId="0" xr:uid="{15A922E2-BFC4-476F-AFCB-F1AFACBDB731}">
      <text>
        <r>
          <rPr>
            <sz val="10"/>
            <color indexed="81"/>
            <rFont val="Lucida Console"/>
            <family val="3"/>
          </rPr>
          <t>Última movimentação no estoque em 08/2023 quantidade 180.</t>
        </r>
      </text>
    </comment>
    <comment ref="X582" authorId="0" shapeId="0" xr:uid="{E169927F-4687-4F42-9E88-E64E7061F837}">
      <text>
        <r>
          <rPr>
            <sz val="10"/>
            <color indexed="81"/>
            <rFont val="Lucida Console"/>
            <family val="3"/>
          </rPr>
          <t>11.11.2016</t>
        </r>
      </text>
    </comment>
    <comment ref="AE582" authorId="0" shapeId="0" xr:uid="{E402B2CB-D49C-4E04-8B09-EA0AA8AD76A3}">
      <text>
        <r>
          <rPr>
            <sz val="10"/>
            <color indexed="81"/>
            <rFont val="Courier New"/>
            <family val="3"/>
          </rPr>
          <t>_x000D_
    DESCRIÇÃO DO CÁLCULO_x000D_
Código    : 132.303_x000D_
Corte     : _x000D_
-----------------------------_x000D_
Pendente  : 58_x000D_
22 / 03_2 :  (corte = 925)_x000D_
22 / 04_2 :  (corte = 652)_x000D_
22 / 05_2 :  (corte = 818)_x000D_
22 / 06_2 :  (corte = 728)_x000D_
22 / 07_2 :  (corte = 702)_x000D_
22 / 08_2 :  (corte = 1003)_x000D_
22 / 09_2 :  (corte = 1186)_x000D_
22 / 10_2 :  (corte = 1104)_x000D_
22 / 11_2 :  (corte = 1208)_x000D_
22 / 12_2 :  (corte = 857)_x000D_
23 / 01_2 :  (corte = 400)_x000D_
23 / 02_2 :  (corte = 705)_x000D_
23 / 03_2 :  (corte = 9277)_x000D_
23 / 04_2 :  (corte = 1017)_x000D_
23 / 05_2 :  (corte = 1125)_x000D_
23 / 06_2 :  (corte = 1039)_x000D_
23 / 07_2 :  (corte = 840)_x000D_
23 / 08_2 :  (corte = 2089)_x000D_
_x000D_
    TOTAL : ( 58 )_x000D_
  DIVISOR : 18_x000D_
    MÉDIA : 3,22_x000D_
-----------------------------_x000D_
   Valores Desconsiderados_x000D_
-----------------------------_x000D_
22 / 03_2 : 925 (925)_x000D_
22 / 04_2 : 652 (652)_x000D_
22 / 05_2 : 818 (818)_x000D_
22 / 06_2 : 728 (728)_x000D_
22 / 07_2 : 702 (702)_x000D_
22 / 08_2 : 1.003 (1.003)_x000D_
22 / 09_2 : 1.186 (1.186)_x000D_
22 / 10_2 : 1.104 (1.104)_x000D_
22 / 11_2 : 1.208 (1.208)_x000D_
22 / 12_2 : 857 (857)_x000D_
23 / 01_2 : 400 (400)_x000D_
23 / 02_2 : 705 (705)_x000D_
23 / 03_2 : 9.277 (9.277)_x000D_
23 / 04_2 : 1.017 (1.017)_x000D_
23 / 05_2 : 1.125 (1.125)_x000D_
23 / 06_2 : 1.039 (1.039)_x000D_
23 / 07_2 : 840 (840)_x000D_
23 / 08_2 : 2.089 (2.089)_x000D_
_x000D_
  TOTAL   : ( 25.675 )</t>
        </r>
      </text>
    </comment>
    <comment ref="AH582" authorId="0" shapeId="0" xr:uid="{019031CB-0328-4B67-8D30-D3ACEF10B98A}">
      <text>
        <r>
          <rPr>
            <sz val="10"/>
            <color indexed="81"/>
            <rFont val="Lucida Console"/>
            <family val="3"/>
          </rPr>
          <t>Última movimentação no estoque em 08/2023 quantidade 2.089.</t>
        </r>
      </text>
    </comment>
    <comment ref="X583" authorId="0" shapeId="0" xr:uid="{CC250BB3-D01C-4837-A792-2EC0A1112F02}">
      <text>
        <r>
          <rPr>
            <sz val="10"/>
            <color indexed="81"/>
            <rFont val="Lucida Console"/>
            <family val="3"/>
          </rPr>
          <t>01.01.1901</t>
        </r>
      </text>
    </comment>
    <comment ref="AE583" authorId="0" shapeId="0" xr:uid="{C737F5E6-6062-4C48-B2A3-AA310BE5FD80}">
      <text>
        <r>
          <rPr>
            <sz val="10"/>
            <color indexed="81"/>
            <rFont val="Courier New"/>
            <family val="3"/>
          </rPr>
          <t>_x000D_
    DESCRIÇÃO DO CÁLCULO_x000D_
Código    : 63.385_x000D_
Corte     : _x000D_
-----------------------------_x000D_
Pendente  : 29.126_x000D_
22 / 03_2 :  (corte = 2128)_x000D_
22 / 04_2 :  (corte = 2290)_x000D_
22 / 05_2 :  (corte = 3002)_x000D_
22 / 06_2 :  (corte = 3313)_x000D_
22 / 07_2 :  (corte = 3150)_x000D_
22 / 08_2 :  (corte = 81)_x000D_
22 / 09_2 : _x000D_
22 / 10_2 : _x000D_
22 / 11_2 : _x000D_
22 / 12_2 : _x000D_
23 / 01_2 :  (corte = 225)_x000D_
23 / 02_2 :  (corte = 6318)_x000D_
23 / 03_2 :  (corte = 13744)_x000D_
23 / 04_2 : _x000D_
23 / 05_2 : _x000D_
23 / 06_2 : _x000D_
23 / 07_2 : _x000D_
23 / 08_2 : _x000D_
_x000D_
    TOTAL : ( 29.126 )_x000D_
  DIVISOR : 18_x000D_
    MÉDIA : 1.618,11_x000D_
-----------------------------_x000D_
   Valores Desconsiderados_x000D_
-----------------------------_x000D_
22 / 03_2 : 2.128 (2.128)_x000D_
22 / 04_2 : 2.290 (2.290)_x000D_
22 / 05_2 : 3.002 (3.002)_x000D_
22 / 06_2 : 3.313 (3.313)_x000D_
22 / 07_2 : 3.150 (3.150)_x000D_
22 / 08_2 : 81 (81)_x000D_
23 / 01_2 : 225 (225)_x000D_
23 / 02_2 : 6.318 (6.318)_x000D_
23 / 03_2 : 13.744 (13.744)_x000D_
_x000D_
  TOTAL   : ( 34.251 )</t>
        </r>
      </text>
    </comment>
    <comment ref="AH583" authorId="0" shapeId="0" xr:uid="{E4E9DE2F-5AAE-4F85-9A9E-19AC47C0158D}">
      <text>
        <r>
          <rPr>
            <sz val="10"/>
            <color indexed="81"/>
            <rFont val="Lucida Console"/>
            <family val="3"/>
          </rPr>
          <t>Última movimentação no estoque em 03/2023 quantidade 13.744.</t>
        </r>
      </text>
    </comment>
    <comment ref="X584" authorId="0" shapeId="0" xr:uid="{3BEEE060-A04E-4C05-8F0B-3E60A038A9EB}">
      <text>
        <r>
          <rPr>
            <sz val="10"/>
            <color indexed="81"/>
            <rFont val="Lucida Console"/>
            <family val="3"/>
          </rPr>
          <t>06.07.2006</t>
        </r>
      </text>
    </comment>
    <comment ref="AE584" authorId="0" shapeId="0" xr:uid="{94BF3484-8922-4632-8781-E2413A9B664B}">
      <text>
        <r>
          <rPr>
            <sz val="10"/>
            <color indexed="81"/>
            <rFont val="Courier New"/>
            <family val="3"/>
          </rPr>
          <t>_x000D_
    DESCRIÇÃO DO CÁLCULO_x000D_
Código    : 92.908_x000D_
Corte     : _x000D_
-----------------------------_x000D_
Pendente  : 6_x000D_
22 / 03_2 :  (corte = 191)_x000D_
22 / 04_2 :  (corte = 130)_x000D_
22 / 05_2 :  (corte = 152)_x000D_
22 / 06_2 :  (corte = 168)_x000D_
22 / 07_2 :  (corte = 148)_x000D_
22 / 08_2 :  (corte = 192)_x000D_
22 / 09_2 :  (corte = 138)_x000D_
22 / 10_2 :  (corte = 159)_x000D_
22 / 11_2 :  (corte = 178)_x000D_
22 / 12_2 :  (corte = 132)_x000D_
23 / 01_2 :  (corte = 81)_x000D_
23 / 02_2 :  (corte = 142)_x000D_
23 / 03_2 :  (corte = 1900)_x000D_
23 / 04_2 :  (corte = 216)_x000D_
23 / 05_2 :  (corte = 226)_x000D_
23 / 06_2 :  (corte = 237)_x000D_
23 / 07_2 :  (corte = 201)_x000D_
23 / 08_2 :  (corte = 248)_x000D_
_x000D_
    TOTAL : ( 6 )_x000D_
  DIVISOR : 18_x000D_
    MÉDIA : ,33_x000D_
-----------------------------_x000D_
   Valores Desconsiderados_x000D_
-----------------------------_x000D_
22 / 03_2 : 191 (191)_x000D_
22 / 04_2 : 130 (130)_x000D_
22 / 05_2 : 152 (152)_x000D_
22 / 06_2 : 168 (168)_x000D_
22 / 07_2 : 148 (148)_x000D_
22 / 08_2 : 192 (192)_x000D_
22 / 09_2 : 138 (138)_x000D_
22 / 10_2 : 159 (159)_x000D_
22 / 11_2 : 178 (178)_x000D_
22 / 12_2 : 132 (132)_x000D_
23 / 01_2 : 81 (81)_x000D_
23 / 02_2 : 142 (142)_x000D_
23 / 03_2 : 1.900 (1.900)_x000D_
23 / 04_2 : 216 (216)_x000D_
23 / 05_2 : 226 (226)_x000D_
23 / 06_2 : 237 (237)_x000D_
23 / 07_2 : 201 (201)_x000D_
23 / 08_2 : 248 (248)_x000D_
_x000D_
  TOTAL   : ( 4.839 )</t>
        </r>
      </text>
    </comment>
    <comment ref="AH584" authorId="0" shapeId="0" xr:uid="{65A88AA9-8290-491F-AC26-1C43D5D28314}">
      <text>
        <r>
          <rPr>
            <sz val="10"/>
            <color indexed="81"/>
            <rFont val="Lucida Console"/>
            <family val="3"/>
          </rPr>
          <t>Última movimentação no estoque em 08/2023 quantidade 248.</t>
        </r>
      </text>
    </comment>
    <comment ref="X585" authorId="0" shapeId="0" xr:uid="{A0CE77AD-7923-472B-A800-C2D06D2BA043}">
      <text>
        <r>
          <rPr>
            <sz val="10"/>
            <color indexed="81"/>
            <rFont val="Lucida Console"/>
            <family val="3"/>
          </rPr>
          <t>06.07.2006</t>
        </r>
      </text>
    </comment>
    <comment ref="AE585" authorId="0" shapeId="0" xr:uid="{52B70BAF-CD53-447F-AC95-7A18620504E8}">
      <text>
        <r>
          <rPr>
            <sz val="10"/>
            <color indexed="81"/>
            <rFont val="Courier New"/>
            <family val="3"/>
          </rPr>
          <t>_x000D_
    DESCRIÇÃO DO CÁLCULO_x000D_
Código    : 92.907_x000D_
Corte     : _x000D_
-----------------------------_x000D_
Pendente  : 2_x000D_
22 / 03_2 :  (corte = 184)_x000D_
22 / 04_2 :  (corte = 117)_x000D_
22 / 05_2 :  (corte = 132)_x000D_
22 / 06_2 :  (corte = 141)_x000D_
22 / 07_2 :  (corte = 141)_x000D_
22 / 08_2 :  (corte = 149)_x000D_
22 / 09_2 :  (corte = 130)_x000D_
22 / 10_2 :  (corte = 144)_x000D_
22 / 11_2 :  (corte = 166)_x000D_
22 / 12_2 :  (corte = 144)_x000D_
23 / 01_2 :  (corte = 71)_x000D_
23 / 02_2 :  (corte = 142)_x000D_
23 / 03_2 :  (corte = 1876)_x000D_
23 / 04_2 :  (corte = 185)_x000D_
23 / 05_2 :  (corte = 211)_x000D_
23 / 06_2 :  (corte = 219)_x000D_
23 / 07_2 :  (corte = 187)_x000D_
23 / 08_2 :  (corte = 219)_x000D_
_x000D_
    TOTAL : ( 2 )_x000D_
  DIVISOR : 18_x000D_
    MÉDIA : ,11_x000D_
-----------------------------_x000D_
   Valores Desconsiderados_x000D_
-----------------------------_x000D_
22 / 03_2 : 184 (184)_x000D_
22 / 04_2 : 117 (117)_x000D_
22 / 05_2 : 132 (132)_x000D_
22 / 06_2 : 141 (141)_x000D_
22 / 07_2 : 141 (141)_x000D_
22 / 08_2 : 149 (149)_x000D_
22 / 09_2 : 130 (130)_x000D_
22 / 10_2 : 144 (144)_x000D_
22 / 11_2 : 166 (166)_x000D_
22 / 12_2 : 144 (144)_x000D_
23 / 01_2 : 71 (71)_x000D_
23 / 02_2 : 142 (142)_x000D_
23 / 03_2 : 1.876 (1.876)_x000D_
23 / 04_2 : 185 (185)_x000D_
23 / 05_2 : 211 (211)_x000D_
23 / 06_2 : 219 (219)_x000D_
23 / 07_2 : 187 (187)_x000D_
23 / 08_2 : 219 (219)_x000D_
_x000D_
  TOTAL   : ( 4.558 )</t>
        </r>
      </text>
    </comment>
    <comment ref="AH585" authorId="0" shapeId="0" xr:uid="{EB11BDA0-C365-4255-9EF6-35B02A5CE6FC}">
      <text>
        <r>
          <rPr>
            <sz val="10"/>
            <color indexed="81"/>
            <rFont val="Lucida Console"/>
            <family val="3"/>
          </rPr>
          <t>Última movimentação no estoque em 08/2023 quantidade 219.</t>
        </r>
      </text>
    </comment>
    <comment ref="X586" authorId="0" shapeId="0" xr:uid="{9DC3F8F5-6A33-4C36-A94B-CBDACD8F469D}">
      <text>
        <r>
          <rPr>
            <sz val="10"/>
            <color indexed="81"/>
            <rFont val="Lucida Console"/>
            <family val="3"/>
          </rPr>
          <t>01.01.1901</t>
        </r>
      </text>
    </comment>
    <comment ref="AE586" authorId="0" shapeId="0" xr:uid="{57328E00-E6BD-469A-8510-331801D333EC}">
      <text>
        <r>
          <rPr>
            <sz val="10"/>
            <color indexed="81"/>
            <rFont val="Courier New"/>
            <family val="3"/>
          </rPr>
          <t>_x000D_
    DESCRIÇÃO DO CÁLCULO_x000D_
Código    : 92.906_x000D_
Corte     : _x000D_
-----------------------------_x000D_
Pendente  : 255_x000D_
22 / 03_2 :  (corte = 188)_x000D_
22 / 04_2 :  (corte = 172)_x000D_
22 / 05_2 :  (corte = 297)_x000D_
22 / 06_2 :  (corte = 159)_x000D_
22 / 07_2 :  (corte = 159)_x000D_
22 / 08_2 :  (corte = 179)_x000D_
22 / 09_2 :  (corte = 151)_x000D_
22 / 10_2 :  (corte = 160)_x000D_
22 / 11_2 :  (corte = 179)_x000D_
22 / 12_2 :  (corte = 139)_x000D_
23 / 01_2 :  (corte = 75)_x000D_
23 / 02_2 :  (corte = 142)_x000D_
23 / 03_2 :  (corte = 691)_x000D_
23 / 04_2 : _x000D_
23 / 05_2 : _x000D_
23 / 06_2 : _x000D_
23 / 07_2 : _x000D_
23 / 08_2 : _x000D_
_x000D_
    TOTAL : ( 255 )_x000D_
  DIVISOR : 18_x000D_
    MÉDIA : 14,17_x000D_
-----------------------------_x000D_
   Valores Desconsiderados_x000D_
-----------------------------_x000D_
22 / 03_2 : 188 (188)_x000D_
22 / 04_2 : 172 (172)_x000D_
22 / 05_2 : 297 (297)_x000D_
22 / 06_2 : 159 (159)_x000D_
22 / 07_2 : 159 (159)_x000D_
22 / 08_2 : 179 (179)_x000D_
22 / 09_2 : 151 (151)_x000D_
22 / 10_2 : 160 (160)_x000D_
22 / 11_2 : 179 (179)_x000D_
22 / 12_2 : 139 (139)_x000D_
23 / 01_2 : 75 (75)_x000D_
23 / 02_2 : 142 (142)_x000D_
23 / 03_2 : 691 (691)_x000D_
_x000D_
  TOTAL   : ( 2.691 )</t>
        </r>
      </text>
    </comment>
    <comment ref="AH586" authorId="0" shapeId="0" xr:uid="{BA87FF0F-F736-47D2-94A6-D5FA52F60DE5}">
      <text>
        <r>
          <rPr>
            <sz val="10"/>
            <color indexed="81"/>
            <rFont val="Lucida Console"/>
            <family val="3"/>
          </rPr>
          <t>Última movimentação no estoque em 03/2023 quantidade 691.</t>
        </r>
      </text>
    </comment>
    <comment ref="X587" authorId="0" shapeId="0" xr:uid="{309E0F08-F19E-4942-9EF1-920B60DC26CF}">
      <text>
        <r>
          <rPr>
            <sz val="10"/>
            <color indexed="81"/>
            <rFont val="Lucida Console"/>
            <family val="3"/>
          </rPr>
          <t>01.01.1901</t>
        </r>
      </text>
    </comment>
    <comment ref="AE587" authorId="0" shapeId="0" xr:uid="{C5842D30-02D1-4DDE-84DA-316CF4E57522}">
      <text>
        <r>
          <rPr>
            <sz val="10"/>
            <color indexed="81"/>
            <rFont val="Courier New"/>
            <family val="3"/>
          </rPr>
          <t>_x000D_
    DESCRIÇÃO DO CÁLCULO_x000D_
Código    : 70.379_x000D_
Corte     : _x000D_
-----------------------------_x000D_
Pendente  : 25_x000D_
22 / 03_2 :  (corte = 48)_x000D_
22 / 04_2 :  (corte = 39)_x000D_
22 / 05_2 :  (corte = 43)_x000D_
22 / 06_2 :  (corte = 50)_x000D_
22 / 07_2 :  (corte = 35)_x000D_
22 / 08_2 :  (corte = 362)_x000D_
22 / 09_2 :  (corte = 140)_x000D_
22 / 10_2 :  (corte = 32)_x000D_
22 / 11_2 :  (corte = 100)_x000D_
22 / 12_2 :  (corte = 57)_x000D_
23 / 01_2 :  (corte = 50)_x000D_
23 / 02_2 :  (corte = 1099)_x000D_
23 / 03_2 :  (corte = 1285)_x000D_
23 / 04_2 :  (corte = 49)_x000D_
23 / 05_2 :  (corte = 18)_x000D_
23 / 06_2 :  (corte = 538)_x000D_
23 / 07_2 :  (corte = 48)_x000D_
23 / 08_2 :  (corte = 61)_x000D_
_x000D_
    TOTAL : ( 25 )_x000D_
  DIVISOR : 18_x000D_
    MÉDIA : 1,39_x000D_
-----------------------------_x000D_
   Valores Desconsiderados_x000D_
-----------------------------_x000D_
22 / 03_2 : 48 (48)_x000D_
22 / 04_2 : 39 (39)_x000D_
22 / 05_2 : 43 (43)_x000D_
22 / 06_2 : 50 (50)_x000D_
22 / 07_2 : 35 (35)_x000D_
22 / 08_2 : 362 (362)_x000D_
22 / 09_2 : 140 (140)_x000D_
22 / 10_2 : 32 (32)_x000D_
22 / 11_2 : 100 (100)_x000D_
22 / 12_2 : 57 (57)_x000D_
23 / 01_2 : 50 (50)_x000D_
23 / 02_2 : 1.099 (1.099)_x000D_
23 / 03_2 : 1.285 (1.285)_x000D_
23 / 04_2 : 49 (49)_x000D_
23 / 05_2 : 18 (18)_x000D_
23 / 06_2 : 538 (538)_x000D_
23 / 07_2 : 48 (48)_x000D_
23 / 08_2 : 61 (61)_x000D_
_x000D_
  TOTAL   : ( 4.054 )</t>
        </r>
      </text>
    </comment>
    <comment ref="AH587" authorId="0" shapeId="0" xr:uid="{C164ABA9-3BB6-4B1C-AC30-FC0918DE0E81}">
      <text>
        <r>
          <rPr>
            <sz val="10"/>
            <color indexed="81"/>
            <rFont val="Lucida Console"/>
            <family val="3"/>
          </rPr>
          <t>Última movimentação no estoque em 08/2023 quantidade 61.</t>
        </r>
      </text>
    </comment>
    <comment ref="X588" authorId="0" shapeId="0" xr:uid="{6ADCF72C-7EE4-46EC-8353-A99544BAC663}">
      <text>
        <r>
          <rPr>
            <sz val="10"/>
            <color indexed="81"/>
            <rFont val="Lucida Console"/>
            <family val="3"/>
          </rPr>
          <t>26.01.2006</t>
        </r>
      </text>
    </comment>
    <comment ref="AE588" authorId="0" shapeId="0" xr:uid="{5A0A0E20-0267-4730-9107-F9C4C9C91CA9}">
      <text>
        <r>
          <rPr>
            <sz val="10"/>
            <color indexed="81"/>
            <rFont val="Courier New"/>
            <family val="3"/>
          </rPr>
          <t>_x000D_
    DESCRIÇÃO DO CÁLCULO_x000D_
Código    : 89.865_x000D_
Corte     : _x000D_
-----------------------------_x000D_
Pendente  : _x000D_
22 / 03_2 :  (corte = 2)_x000D_
22 / 04_2 :  (corte = 1)_x000D_
22 / 05_2 :  (corte = 7)_x000D_
22 / 06_2 :  (corte = 2)_x000D_
22 / 07_2 :  (corte = 8)_x000D_
22 / 08_2 :  (corte = 5)_x000D_
22 / 09_2 :  (corte = 5)_x000D_
22 / 10_2 :  (corte = 2)_x000D_
22 / 11_2 :  (corte = 2)_x000D_
22 / 12_2 :  (corte = 4)_x000D_
23 / 01_2 :  (corte = 3)_x000D_
23 / 02_2 : _x000D_
23 / 03_2 :  (corte = 8)_x000D_
23 / 04_2 :  (corte = 41)_x000D_
23 / 05_2 : _x000D_
23 / 06_2 : _x000D_
23 / 07_2 : _x000D_
23 / 08_2 : _x000D_
_x000D_
    TOTAL : (  )_x000D_
  DIVISOR : 18_x000D_
    MÉDIA : ,00_x000D_
-----------------------------_x000D_
   Valores Desconsiderados_x000D_
-----------------------------_x000D_
22 / 03_2 : 2 (2)_x000D_
22 / 04_2 : 1 (1)_x000D_
22 / 05_2 : 7 (7)_x000D_
22 / 06_2 : 2 (2)_x000D_
22 / 07_2 : 8 (8)_x000D_
22 / 08_2 : 5 (5)_x000D_
22 / 09_2 : 5 (5)_x000D_
22 / 10_2 : 2 (2)_x000D_
22 / 11_2 : 2 (2)_x000D_
22 / 12_2 : 4 (4)_x000D_
23 / 01_2 : 3 (3)_x000D_
23 / 03_2 : 8 (8)_x000D_
23 / 04_2 : 41 (41)_x000D_
_x000D_
  TOTAL   : ( 90 )</t>
        </r>
      </text>
    </comment>
    <comment ref="AH588" authorId="0" shapeId="0" xr:uid="{0A3966FF-CFF1-4442-B39F-1F3B5ED3A07A}">
      <text>
        <r>
          <rPr>
            <sz val="10"/>
            <color indexed="81"/>
            <rFont val="Lucida Console"/>
            <family val="3"/>
          </rPr>
          <t>Última movimentação no estoque em 04/2023 quantidade 41.</t>
        </r>
      </text>
    </comment>
    <comment ref="X589" authorId="0" shapeId="0" xr:uid="{5E4FE2E2-C252-4516-B0CC-91E78FF332FA}">
      <text>
        <r>
          <rPr>
            <sz val="10"/>
            <color indexed="81"/>
            <rFont val="Lucida Console"/>
            <family val="3"/>
          </rPr>
          <t>04.12.2015</t>
        </r>
      </text>
    </comment>
    <comment ref="AE589" authorId="0" shapeId="0" xr:uid="{D74734F2-954E-4B21-A7A4-DD51172DE76F}">
      <text>
        <r>
          <rPr>
            <sz val="10"/>
            <color indexed="81"/>
            <rFont val="Courier New"/>
            <family val="3"/>
          </rPr>
          <t>_x000D_
    DESCRIÇÃO DO CÁLCULO_x000D_
Código    : 131.138_x000D_
Corte     : _x000D_
-----------------------------_x000D_
Pendente  : _x000D_
22 / 03_2 : _x000D_
22 / 04_2 : _x000D_
22 / 05_2 : _x000D_
22 / 06_2 : _x000D_
22 / 07_2 : _x000D_
22 / 08_2 : _x000D_
22 / 09_2 : _x000D_
22 / 10_2 : _x000D_
22 / 11_2 :  (corte = 1)_x000D_
22 / 12_2 : _x000D_
23 / 01_2 :  (corte = 3)_x000D_
23 / 02_2 :  (corte = 1)_x000D_
23 / 03_2 : _x000D_
23 / 04_2 : _x000D_
23 / 05_2 : _x000D_
23 / 06_2 : _x000D_
23 / 07_2 : _x000D_
23 / 08_2 : _x000D_
_x000D_
    TOTAL : (  )_x000D_
  DIVISOR : 18_x000D_
    MÉDIA : ,00_x000D_
-----------------------------_x000D_
   Valores Desconsiderados_x000D_
-----------------------------_x000D_
22 / 11_2 : 1 (1)_x000D_
23 / 01_2 : 3 (3)_x000D_
23 / 02_2 : 1 (1)_x000D_
_x000D_
  TOTAL   : ( 5 )</t>
        </r>
      </text>
    </comment>
    <comment ref="AH589" authorId="0" shapeId="0" xr:uid="{0C63D0A8-B6E5-418E-AED1-FA4B965A6660}">
      <text>
        <r>
          <rPr>
            <sz val="10"/>
            <color indexed="81"/>
            <rFont val="Lucida Console"/>
            <family val="3"/>
          </rPr>
          <t>Última movimentação no estoque em 02/2023 quantidade 1.</t>
        </r>
      </text>
    </comment>
    <comment ref="X590" authorId="0" shapeId="0" xr:uid="{6EB3BCA0-5AF1-4091-8E6A-90F21E70B60A}">
      <text>
        <r>
          <rPr>
            <sz val="10"/>
            <color indexed="81"/>
            <rFont val="Lucida Console"/>
            <family val="3"/>
          </rPr>
          <t>20.04.2010</t>
        </r>
      </text>
    </comment>
    <comment ref="AE590" authorId="0" shapeId="0" xr:uid="{F48F0B32-942B-4A21-B7F3-9F5A3B726638}">
      <text>
        <r>
          <rPr>
            <sz val="10"/>
            <color indexed="81"/>
            <rFont val="Courier New"/>
            <family val="3"/>
          </rPr>
          <t>_x000D_
    DESCRIÇÃO DO CÁLCULO_x000D_
Código    : 114.923_x000D_
Corte     : _x000D_
-----------------------------_x000D_
Pendente  : _x000D_
22 / 03_2 :  (corte = 50)_x000D_
22 / 04_2 : _x000D_
22 / 05_2 :  (corte = 70)_x000D_
22 / 06_2 :  (corte = 210)_x000D_
22 / 07_2 :  (corte = 272)_x000D_
22 / 08_2 : _x000D_
22 / 09_2 :  (corte = 100)_x000D_
22 / 10_2 :  (corte = 88)_x000D_
22 / 11_2 :  (corte = 100)_x000D_
22 / 12_2 :  (corte = 130)_x000D_
23 / 01_2 :  (corte = 60)_x000D_
23 / 02_2 :  (corte = 200)_x000D_
23 / 03_2 :  (corte = 50)_x000D_
23 / 04_2 : _x000D_
23 / 05_2 : _x000D_
23 / 06_2 : _x000D_
23 / 07_2 :  (corte = 600)_x000D_
23 / 08_2 :  (corte = 200)_x000D_
_x000D_
    TOTAL : (  )_x000D_
  DIVISOR : 18_x000D_
    MÉDIA : ,00_x000D_
-----------------------------_x000D_
   Valores Desconsiderados_x000D_
-----------------------------_x000D_
22 / 03_2 : 50 (50)_x000D_
22 / 05_2 : 70 (70)_x000D_
22 / 06_2 : 210 (210)_x000D_
22 / 07_2 : 272 (272)_x000D_
22 / 09_2 : 100 (100)_x000D_
22 / 10_2 : 88 (88)_x000D_
22 / 11_2 : 100 (100)_x000D_
22 / 12_2 : 130 (130)_x000D_
23 / 01_2 : 60 (60)_x000D_
23 / 02_2 : 200 (200)_x000D_
23 / 03_2 : 50 (50)_x000D_
23 / 07_2 : 600 (600)_x000D_
23 / 08_2 : 200 (200)_x000D_
_x000D_
  TOTAL   : ( 2.130 )</t>
        </r>
      </text>
    </comment>
    <comment ref="AH590" authorId="0" shapeId="0" xr:uid="{A1459982-0494-4B16-99E0-C6F2DE6FE4ED}">
      <text>
        <r>
          <rPr>
            <sz val="10"/>
            <color indexed="81"/>
            <rFont val="Lucida Console"/>
            <family val="3"/>
          </rPr>
          <t>Última movimentação no estoque em 08/2023 quantidade 200.</t>
        </r>
      </text>
    </comment>
    <comment ref="X591" authorId="0" shapeId="0" xr:uid="{FBAE53A0-833F-410C-92EB-FC092C45ABD0}">
      <text>
        <r>
          <rPr>
            <sz val="10"/>
            <color indexed="81"/>
            <rFont val="Lucida Console"/>
            <family val="3"/>
          </rPr>
          <t>01.01.1901</t>
        </r>
      </text>
    </comment>
    <comment ref="AE591" authorId="0" shapeId="0" xr:uid="{D5A15307-C8DF-494A-B355-769BBC963C39}">
      <text>
        <r>
          <rPr>
            <sz val="10"/>
            <color indexed="81"/>
            <rFont val="Courier New"/>
            <family val="3"/>
          </rPr>
          <t>_x000D_
    DESCRIÇÃO DO CÁLCULO_x000D_
Código    : 37.528_x000D_
Corte     : _x000D_
-----------------------------_x000D_
Pendente  : _x000D_
22 / 03_2 :  (corte = 30)_x000D_
22 / 04_2 :  (corte = 30)_x000D_
22 / 05_2 :  (corte = 107)_x000D_
22 / 06_2 :  (corte = 75)_x000D_
22 / 07_2 :  (corte = 16)_x000D_
22 / 08_2 :  (corte = 99)_x000D_
22 / 09_2 :  (corte = 95)_x000D_
22 / 10_2 :  (corte = 86)_x000D_
22 / 11_2 :  (corte = 36)_x000D_
22 / 12_2 :  (corte = 66)_x000D_
23 / 01_2 :  (corte = 94)_x000D_
23 / 02_2 :  (corte = 92)_x000D_
23 / 03_2 :  (corte = 86)_x000D_
23 / 04_2 :  (corte = 180)_x000D_
23 / 05_2 :  (corte = 100)_x000D_
23 / 06_2 : _x000D_
23 / 07_2 :  (corte = 100)_x000D_
23 / 08_2 :  (corte = 10)_x000D_
_x000D_
    TOTAL : (  )_x000D_
  DIVISOR : 18_x000D_
    MÉDIA : ,00_x000D_
-----------------------------_x000D_
   Valores Desconsiderados_x000D_
-----------------------------_x000D_
22 / 03_2 : 30 (30)_x000D_
22 / 04_2 : 30 (30)_x000D_
22 / 05_2 : 107 (107)_x000D_
22 / 06_2 : 75 (75)_x000D_
22 / 07_2 : 16 (16)_x000D_
22 / 08_2 : 99 (99)_x000D_
22 / 09_2 : 95 (95)_x000D_
22 / 10_2 : 86 (86)_x000D_
22 / 11_2 : 36 (36)_x000D_
22 / 12_2 : 66 (66)_x000D_
23 / 01_2 : 94 (94)_x000D_
23 / 02_2 : 92 (92)_x000D_
23 / 03_2 : 86 (86)_x000D_
23 / 04_2 : 180 (180)_x000D_
23 / 05_2 : 100 (100)_x000D_
23 / 07_2 : 100 (100)_x000D_
23 / 08_2 : 10 (10)_x000D_
_x000D_
  TOTAL   : ( 1.302 )</t>
        </r>
      </text>
    </comment>
    <comment ref="AH591" authorId="0" shapeId="0" xr:uid="{2124DB59-D29C-43BF-B620-CBCAA912157B}">
      <text>
        <r>
          <rPr>
            <sz val="10"/>
            <color indexed="81"/>
            <rFont val="Lucida Console"/>
            <family val="3"/>
          </rPr>
          <t>Última movimentação no estoque em 08/2023 quantidade 10.</t>
        </r>
      </text>
    </comment>
    <comment ref="X592" authorId="0" shapeId="0" xr:uid="{A0E81B2D-7197-449B-9F5A-F8F691186658}">
      <text>
        <r>
          <rPr>
            <sz val="10"/>
            <color indexed="81"/>
            <rFont val="Lucida Console"/>
            <family val="3"/>
          </rPr>
          <t>23.08.2013</t>
        </r>
      </text>
    </comment>
    <comment ref="AE592" authorId="0" shapeId="0" xr:uid="{098C2563-8017-46F7-912B-923DDF5BF5E7}">
      <text>
        <r>
          <rPr>
            <sz val="10"/>
            <color indexed="81"/>
            <rFont val="Courier New"/>
            <family val="3"/>
          </rPr>
          <t>_x000D_
    DESCRIÇÃO DO CÁLCULO_x000D_
Código    : 126.059_x000D_
Corte     : _x000D_
-----------------------------_x000D_
Pendente  : 33_x000D_
22 / 03_2 :  (corte = 2)_x000D_
22 / 04_2 :  (corte = 3)_x000D_
22 / 05_2 :  (corte = 3)_x000D_
22 / 06_2 :  (corte = 1)_x000D_
22 / 07_2 :  (corte = 2)_x000D_
22 / 08_2 :  (corte = 1)_x000D_
22 / 09_2 :  (corte = 47)_x000D_
22 / 10_2 :  (corte = 7)_x000D_
22 / 11_2 :  (corte = 6)_x000D_
22 / 12_2 :  (corte = 4)_x000D_
23 / 01_2 :  (corte = 8)_x000D_
23 / 02_2 :  (corte = 3)_x000D_
23 / 03_2 :  (corte = 3)_x000D_
23 / 04_2 :  (corte = 10)_x000D_
23 / 05_2 : _x000D_
23 / 06_2 : _x000D_
23 / 07_2 : _x000D_
23 / 08_2 : _x000D_
_x000D_
    TOTAL : ( 33 )_x000D_
  DIVISOR : 18_x000D_
    MÉDIA : 1,83_x000D_
-----------------------------_x000D_
   Valores Desconsiderados_x000D_
-----------------------------_x000D_
22 / 03_2 : 2 (2)_x000D_
22 / 04_2 : 3 (3)_x000D_
22 / 05_2 : 3 (3)_x000D_
22 / 06_2 : 1 (1)_x000D_
22 / 07_2 : 2 (2)_x000D_
22 / 08_2 : 1 (1)_x000D_
22 / 09_2 : 47 (47)_x000D_
22 / 10_2 : 7 (7)_x000D_
22 / 11_2 : 6 (6)_x000D_
22 / 12_2 : 4 (4)_x000D_
23 / 01_2 : 8 (8)_x000D_
23 / 02_2 : 3 (3)_x000D_
23 / 03_2 : 3 (3)_x000D_
23 / 04_2 : 10 (10)_x000D_
_x000D_
  TOTAL   : ( 100 )</t>
        </r>
      </text>
    </comment>
    <comment ref="AH592" authorId="0" shapeId="0" xr:uid="{13051CF3-860C-4453-B4F1-93368B15D391}">
      <text>
        <r>
          <rPr>
            <sz val="10"/>
            <color indexed="81"/>
            <rFont val="Lucida Console"/>
            <family val="3"/>
          </rPr>
          <t>Última movimentação no estoque em 04/2023 quantidade 10.</t>
        </r>
      </text>
    </comment>
    <comment ref="X593" authorId="0" shapeId="0" xr:uid="{100995A7-88A4-4F54-865C-F3BEC845B0A3}">
      <text>
        <r>
          <rPr>
            <sz val="10"/>
            <color indexed="81"/>
            <rFont val="Lucida Console"/>
            <family val="3"/>
          </rPr>
          <t>23.08.2013</t>
        </r>
      </text>
    </comment>
    <comment ref="AE593" authorId="0" shapeId="0" xr:uid="{F0AECA13-BDB4-44AB-BDC3-E68F3D98C76B}">
      <text>
        <r>
          <rPr>
            <sz val="10"/>
            <color indexed="81"/>
            <rFont val="Courier New"/>
            <family val="3"/>
          </rPr>
          <t>_x000D_
    DESCRIÇÃO DO CÁLCULO_x000D_
Código    : 126.060_x000D_
Corte     : _x000D_
-----------------------------_x000D_
Pendente  : _x000D_
22 / 03_2 :  (corte = 5)_x000D_
22 / 04_2 :  (corte = 1)_x000D_
22 / 05_2 :  (corte = 159)_x000D_
22 / 06_2 :  (corte = 2)_x000D_
22 / 07_2 :  (corte = 1)_x000D_
22 / 08_2 :  (corte = 5)_x000D_
22 / 09_2 :  (corte = 35)_x000D_
22 / 10_2 :  (corte = 9)_x000D_
22 / 11_2 :  (corte = 2)_x000D_
22 / 12_2 :  (corte = 21)_x000D_
23 / 01_2 :  (corte = 17)_x000D_
23 / 02_2 :  (corte = 54)_x000D_
23 / 03_2 :  (corte = 3)_x000D_
23 / 04_2 :  (corte = 42)_x000D_
23 / 05_2 : _x000D_
23 / 06_2 : _x000D_
23 / 07_2 : _x000D_
23 / 08_2 : _x000D_
_x000D_
    TOTAL : (  )_x000D_
  DIVISOR : 18_x000D_
    MÉDIA : ,00_x000D_
-----------------------------_x000D_
   Valores Desconsiderados_x000D_
-----------------------------_x000D_
22 / 03_2 : 5 (5)_x000D_
22 / 04_2 : 1 (1)_x000D_
22 / 05_2 : 159 (159)_x000D_
22 / 06_2 : 2 (2)_x000D_
22 / 07_2 : 1 (1)_x000D_
22 / 08_2 : 5 (5)_x000D_
22 / 09_2 : 35 (35)_x000D_
22 / 10_2 : 9 (9)_x000D_
22 / 11_2 : 2 (2)_x000D_
22 / 12_2 : 21 (21)_x000D_
23 / 01_2 : 17 (17)_x000D_
23 / 02_2 : 54 (54)_x000D_
23 / 03_2 : 3 (3)_x000D_
23 / 04_2 : 42 (42)_x000D_
_x000D_
  TOTAL   : ( 356 )</t>
        </r>
      </text>
    </comment>
    <comment ref="AH593" authorId="0" shapeId="0" xr:uid="{8C5646AD-B357-4C41-BDEE-759155940372}">
      <text>
        <r>
          <rPr>
            <sz val="10"/>
            <color indexed="81"/>
            <rFont val="Lucida Console"/>
            <family val="3"/>
          </rPr>
          <t>Última movimentação no estoque em 04/2023 quantidade 42.</t>
        </r>
      </text>
    </comment>
    <comment ref="X594" authorId="0" shapeId="0" xr:uid="{F7D8EA68-50C5-49AC-8DB9-F498C390E3FD}">
      <text>
        <r>
          <rPr>
            <sz val="10"/>
            <color indexed="81"/>
            <rFont val="Lucida Console"/>
            <family val="3"/>
          </rPr>
          <t>27.08.2004</t>
        </r>
      </text>
    </comment>
    <comment ref="AE594" authorId="0" shapeId="0" xr:uid="{85B62E88-C656-498D-B52C-3BF3DA4A731D}">
      <text>
        <r>
          <rPr>
            <sz val="10"/>
            <color indexed="81"/>
            <rFont val="Courier New"/>
            <family val="3"/>
          </rPr>
          <t>_x000D_
    DESCRIÇÃO DO CÁLCULO_x000D_
Código    : 81.514_x000D_
Corte     : _x000D_
-----------------------------_x000D_
Pendente  : _x000D_
22 / 03_2 :  (corte = 1500)_x000D_
22 / 04_2 :  (corte = 600)_x000D_
22 / 05_2 :  (corte = 3000)_x000D_
22 / 06_2 :  (corte = 3000)_x000D_
22 / 07_2 :  (corte = 1000)_x000D_
22 / 08_2 :  (corte = 6000)_x000D_
22 / 09_2 :  (corte = 2100)_x000D_
22 / 10_2 :  (corte = 2000)_x000D_
22 / 11_2 :  (corte = 2280)_x000D_
22 / 12_2 :  (corte = 1000)_x000D_
23 / 01_2 :  (corte = 6650)_x000D_
23 / 02_2 :  (corte = 1000)_x000D_
23 / 03_2 :  (corte = 4002)_x000D_
23 / 04_2 :  (corte = 4101)_x000D_
23 / 05_2 : _x000D_
23 / 06_2 :  (corte = 5000)_x000D_
23 / 07_2 :  (corte = 5000)_x000D_
23 / 08_2 : _x000D_
_x000D_
    TOTAL : (  )_x000D_
  DIVISOR : 18_x000D_
    MÉDIA : ,00_x000D_
-----------------------------_x000D_
   Valores Desconsiderados_x000D_
-----------------------------_x000D_
22 / 03_2 : 1.500 (1.500)_x000D_
22 / 04_2 : 600 (600)_x000D_
22 / 05_2 : 3.000 (3.000)_x000D_
22 / 06_2 : 3.000 (3.000)_x000D_
22 / 07_2 : 1.000 (1.000)_x000D_
22 / 08_2 : 6.000 (6.000)_x000D_
22 / 09_2 : 2.100 (2.100)_x000D_
22 / 10_2 : 2.000 (2.000)_x000D_
22 / 11_2 : 2.280 (2.280)_x000D_
22 / 12_2 : 1.000 (1.000)_x000D_
23 / 01_2 : 6.650 (6.650)_x000D_
23 / 02_2 : 1.000 (1.000)_x000D_
23 / 03_2 : 4.002 (4.002)_x000D_
23 / 04_2 : 4.101 (4.101)_x000D_
23 / 06_2 : 5.000 (5.000)_x000D_
23 / 07_2 : 5.000 (5.000)_x000D_
_x000D_
  TOTAL   : ( 48.233 )</t>
        </r>
      </text>
    </comment>
    <comment ref="AH594" authorId="0" shapeId="0" xr:uid="{31EBC2DF-0FDE-457A-9816-DA48EF2519C4}">
      <text>
        <r>
          <rPr>
            <sz val="10"/>
            <color indexed="81"/>
            <rFont val="Lucida Console"/>
            <family val="3"/>
          </rPr>
          <t>Última movimentação no estoque em 07/2023 quantidade 5.000.</t>
        </r>
      </text>
    </comment>
    <comment ref="X595" authorId="0" shapeId="0" xr:uid="{A84F32A7-30B9-4E06-AA25-AF6BFCF88CC7}">
      <text>
        <r>
          <rPr>
            <sz val="10"/>
            <color indexed="81"/>
            <rFont val="Lucida Console"/>
            <family val="3"/>
          </rPr>
          <t>15.03.2018</t>
        </r>
      </text>
    </comment>
    <comment ref="AE595" authorId="0" shapeId="0" xr:uid="{D5E3FB61-6B3A-4C7E-8DA7-B169863FC387}">
      <text>
        <r>
          <rPr>
            <sz val="10"/>
            <color indexed="81"/>
            <rFont val="Courier New"/>
            <family val="3"/>
          </rPr>
          <t>_x000D_
    DESCRIÇÃO DO CÁLCULO_x000D_
Código    : 134.561_x000D_
Corte     : _x000D_
-----------------------------_x000D_
Pendente  : _x000D_
22 / 03_2 : _x000D_
22 / 04_2 : _x000D_
22 / 05_2 :  (corte = 5)_x000D_
22 / 06_2 : _x000D_
22 / 07_2 :  (corte = 1)_x000D_
22 / 08_2 : _x000D_
22 / 09_2 :  (corte = 4)_x000D_
22 / 10_2 : _x000D_
22 / 11_2 :  (corte = 2)_x000D_
22 / 12_2 : _x000D_
23 / 01_2 : _x000D_
23 / 02_2 : _x000D_
23 / 03_2 :  (corte = 4)_x000D_
23 / 04_2 :  (corte = 22)_x000D_
23 / 05_2 : _x000D_
23 / 06_2 :  (corte = 15)_x000D_
23 / 07_2 : _x000D_
23 / 08_2 : _x000D_
_x000D_
    TOTAL : (  )_x000D_
  DIVISOR : 18_x000D_
    MÉDIA : ,00_x000D_
-----------------------------_x000D_
   Valores Desconsiderados_x000D_
-----------------------------_x000D_
22 / 05_2 : 5 (5)_x000D_
22 / 07_2 : 1 (1)_x000D_
22 / 09_2 : 4 (4)_x000D_
22 / 11_2 : 2 (2)_x000D_
23 / 03_2 : 4 (4)_x000D_
23 / 04_2 : 22 (22)_x000D_
23 / 06_2 : 15 (15)_x000D_
_x000D_
  TOTAL   : ( 53 )</t>
        </r>
      </text>
    </comment>
    <comment ref="AH595" authorId="0" shapeId="0" xr:uid="{2B861588-C148-426B-BDB6-09BFA05E88AF}">
      <text>
        <r>
          <rPr>
            <sz val="10"/>
            <color indexed="81"/>
            <rFont val="Lucida Console"/>
            <family val="3"/>
          </rPr>
          <t>Última movimentação no estoque em 06/2023 quantidade 15.</t>
        </r>
      </text>
    </comment>
    <comment ref="X596" authorId="0" shapeId="0" xr:uid="{A6444E8C-366E-431C-AEA2-34D2CD97FF4F}">
      <text>
        <r>
          <rPr>
            <sz val="10"/>
            <color indexed="81"/>
            <rFont val="Lucida Console"/>
            <family val="3"/>
          </rPr>
          <t>15.03.2018</t>
        </r>
      </text>
    </comment>
    <comment ref="AE596" authorId="0" shapeId="0" xr:uid="{FED5C569-42C3-4300-83C9-C8B2F00E8FF8}">
      <text>
        <r>
          <rPr>
            <sz val="10"/>
            <color indexed="81"/>
            <rFont val="Courier New"/>
            <family val="3"/>
          </rPr>
          <t>_x000D_
    DESCRIÇÃO DO CÁLCULO_x000D_
Código    : 134.562_x000D_
Corte     : _x000D_
-----------------------------_x000D_
Pendente  : _x000D_
22 / 03_2 : _x000D_
22 / 04_2 : _x000D_
22 / 05_2 : _x000D_
22 / 06_2 : _x000D_
22 / 07_2 :  (corte = 7)_x000D_
22 / 08_2 :  (corte = 2)_x000D_
22 / 09_2 : _x000D_
22 / 10_2 :  (corte = 3)_x000D_
22 / 11_2 : _x000D_
22 / 12_2 :  (corte = 3)_x000D_
23 / 01_2 : _x000D_
23 / 02_2 : _x000D_
23 / 03_2 : _x000D_
23 / 04_2 :  (corte = 50)_x000D_
23 / 05_2 : _x000D_
23 / 06_2 : _x000D_
23 / 07_2 : _x000D_
23 / 08_2 : _x000D_
_x000D_
    TOTAL : (  )_x000D_
  DIVISOR : 18_x000D_
    MÉDIA : ,00_x000D_
-----------------------------_x000D_
   Valores Desconsiderados_x000D_
-----------------------------_x000D_
22 / 07_2 : 7 (7)_x000D_
22 / 08_2 : 2 (2)_x000D_
22 / 10_2 : 3 (3)_x000D_
22 / 12_2 : 3 (3)_x000D_
23 / 04_2 : 50 (50)_x000D_
_x000D_
  TOTAL   : ( 65 )</t>
        </r>
      </text>
    </comment>
    <comment ref="AH596" authorId="0" shapeId="0" xr:uid="{29937E6C-C4C3-46B7-95A0-0E011140F00B}">
      <text>
        <r>
          <rPr>
            <sz val="10"/>
            <color indexed="81"/>
            <rFont val="Lucida Console"/>
            <family val="3"/>
          </rPr>
          <t>Última movimentação no estoque em 04/2023 quantidade 50.</t>
        </r>
      </text>
    </comment>
    <comment ref="X597" authorId="0" shapeId="0" xr:uid="{3F954762-3EC5-41A9-83DA-D2B532AD5533}">
      <text>
        <r>
          <rPr>
            <sz val="10"/>
            <color indexed="81"/>
            <rFont val="Lucida Console"/>
            <family val="3"/>
          </rPr>
          <t>15.03.2018</t>
        </r>
      </text>
    </comment>
    <comment ref="AE597" authorId="0" shapeId="0" xr:uid="{0081C88C-6129-4BE0-B4B1-27FD505E2BC1}">
      <text>
        <r>
          <rPr>
            <sz val="10"/>
            <color indexed="81"/>
            <rFont val="Courier New"/>
            <family val="3"/>
          </rPr>
          <t>_x000D_
    DESCRIÇÃO DO CÁLCULO_x000D_
Código    : 134.563_x000D_
Corte     : _x000D_
-----------------------------_x000D_
Pendente  : _x000D_
22 / 03_2 :  (corte = 14)_x000D_
22 / 04_2 :  (corte = 9)_x000D_
22 / 05_2 :  (corte = 213)_x000D_
22 / 06_2 :  (corte = 9)_x000D_
22 / 07_2 :  (corte = 2)_x000D_
22 / 08_2 :  (corte = 10)_x000D_
22 / 09_2 :  (corte = 22)_x000D_
22 / 10_2 :  (corte = 14)_x000D_
22 / 11_2 :  (corte = 6)_x000D_
22 / 12_2 :  (corte = 3)_x000D_
23 / 01_2 :  (corte = 13)_x000D_
23 / 02_2 :  (corte = 6)_x000D_
23 / 03_2 :  (corte = 11)_x000D_
23 / 04_2 :  (corte = 60)_x000D_
23 / 05_2 :  (corte = 1)_x000D_
23 / 06_2 : _x000D_
23 / 07_2 : _x000D_
23 / 08_2 :  (corte = 20)_x000D_
_x000D_
    TOTAL : (  )_x000D_
  DIVISOR : 18_x000D_
    MÉDIA : ,00_x000D_
-----------------------------_x000D_
   Valores Desconsiderados_x000D_
-----------------------------_x000D_
22 / 03_2 : 14 (14)_x000D_
22 / 04_2 : 9 (9)_x000D_
22 / 05_2 : 213 (213)_x000D_
22 / 06_2 : 9 (9)_x000D_
22 / 07_2 : 2 (2)_x000D_
22 / 08_2 : 10 (10)_x000D_
22 / 09_2 : 22 (22)_x000D_
22 / 10_2 : 14 (14)_x000D_
22 / 11_2 : 6 (6)_x000D_
22 / 12_2 : 3 (3)_x000D_
23 / 01_2 : 13 (13)_x000D_
23 / 02_2 : 6 (6)_x000D_
23 / 03_2 : 11 (11)_x000D_
23 / 04_2 : 60 (60)_x000D_
23 / 05_2 : 1 (1)_x000D_
23 / 08_2 : 20 (20)_x000D_
_x000D_
  TOTAL   : ( 413 )</t>
        </r>
      </text>
    </comment>
    <comment ref="AH597" authorId="0" shapeId="0" xr:uid="{491AADB9-36A0-4E64-BCCC-A2C875E995E8}">
      <text>
        <r>
          <rPr>
            <sz val="10"/>
            <color indexed="81"/>
            <rFont val="Lucida Console"/>
            <family val="3"/>
          </rPr>
          <t>Última movimentação no estoque em 08/2023 quantidade 20.</t>
        </r>
      </text>
    </comment>
    <comment ref="X598" authorId="0" shapeId="0" xr:uid="{266F99FA-70CE-4318-A4A0-BE1808C14CB7}">
      <text>
        <r>
          <rPr>
            <sz val="10"/>
            <color indexed="81"/>
            <rFont val="Lucida Console"/>
            <family val="3"/>
          </rPr>
          <t>15.03.2018</t>
        </r>
      </text>
    </comment>
    <comment ref="AE598" authorId="0" shapeId="0" xr:uid="{B77A4B5F-4203-4DD6-B5E8-A80A54DBAEEC}">
      <text>
        <r>
          <rPr>
            <sz val="10"/>
            <color indexed="81"/>
            <rFont val="Courier New"/>
            <family val="3"/>
          </rPr>
          <t>_x000D_
    DESCRIÇÃO DO CÁLCULO_x000D_
Código    : 134.564_x000D_
Corte     : _x000D_
-----------------------------_x000D_
Pendente  : _x000D_
22 / 03_2 : _x000D_
22 / 04_2 :  (corte = 1)_x000D_
22 / 05_2 :  (corte = 200)_x000D_
22 / 06_2 : _x000D_
22 / 07_2 :  (corte = 1)_x000D_
22 / 08_2 :  (corte = 2)_x000D_
22 / 09_2 : _x000D_
22 / 10_2 :  (corte = 3)_x000D_
22 / 11_2 :  (corte = 1)_x000D_
22 / 12_2 : _x000D_
23 / 01_2 :  (corte = 3)_x000D_
23 / 02_2 :  (corte = 2)_x000D_
23 / 03_2 :  (corte = 2)_x000D_
23 / 04_2 :  (corte = 31)_x000D_
23 / 05_2 :  (corte = 5)_x000D_
23 / 06_2 : _x000D_
23 / 07_2 : _x000D_
23 / 08_2 : _x000D_
_x000D_
    TOTAL : (  )_x000D_
  DIVISOR : 18_x000D_
    MÉDIA : ,00_x000D_
-----------------------------_x000D_
   Valores Desconsiderados_x000D_
-----------------------------_x000D_
22 / 04_2 : 1 (1)_x000D_
22 / 05_2 : 200 (200)_x000D_
22 / 07_2 : 1 (1)_x000D_
22 / 08_2 : 2 (2)_x000D_
22 / 10_2 : 3 (3)_x000D_
22 / 11_2 : 1 (1)_x000D_
23 / 01_2 : 3 (3)_x000D_
23 / 02_2 : 2 (2)_x000D_
23 / 03_2 : 2 (2)_x000D_
23 / 04_2 : 31 (31)_x000D_
23 / 05_2 : 5 (5)_x000D_
_x000D_
  TOTAL   : ( 251 )</t>
        </r>
      </text>
    </comment>
    <comment ref="AH598" authorId="0" shapeId="0" xr:uid="{905AD442-0613-48E5-BD97-004F23A1AAF9}">
      <text>
        <r>
          <rPr>
            <sz val="10"/>
            <color indexed="81"/>
            <rFont val="Lucida Console"/>
            <family val="3"/>
          </rPr>
          <t>Última movimentação no estoque em 05/2023 quantidade 5.</t>
        </r>
      </text>
    </comment>
    <comment ref="X599" authorId="0" shapeId="0" xr:uid="{84F53626-02A5-49AA-A3A8-7A06510D3CD7}">
      <text>
        <r>
          <rPr>
            <sz val="10"/>
            <color indexed="81"/>
            <rFont val="Lucida Console"/>
            <family val="3"/>
          </rPr>
          <t>15.03.2018</t>
        </r>
      </text>
    </comment>
    <comment ref="AE599" authorId="0" shapeId="0" xr:uid="{C335D095-DBA1-4637-BA70-CE5AA940A536}">
      <text>
        <r>
          <rPr>
            <sz val="10"/>
            <color indexed="81"/>
            <rFont val="Courier New"/>
            <family val="3"/>
          </rPr>
          <t>_x000D_
    DESCRIÇÃO DO CÁLCULO_x000D_
Código    : 134.565_x000D_
Corte     : _x000D_
-----------------------------_x000D_
Pendente  : _x000D_
22 / 03_2 :  (corte = 2)_x000D_
22 / 04_2 :  (corte = 1)_x000D_
22 / 05_2 :  (corte = 1)_x000D_
22 / 06_2 :  (corte = 1)_x000D_
22 / 07_2 : _x000D_
22 / 08_2 : _x000D_
22 / 09_2 : _x000D_
22 / 10_2 :  (corte = 6)_x000D_
22 / 11_2 :  (corte = 2)_x000D_
22 / 12_2 : _x000D_
23 / 01_2 :  (corte = 1)_x000D_
23 / 02_2 :  (corte = 3)_x000D_
23 / 03_2 :  (corte = 1)_x000D_
23 / 04_2 :  (corte = 31)_x000D_
23 / 05_2 :  (corte = 1)_x000D_
23 / 06_2 : _x000D_
23 / 07_2 : _x000D_
23 / 08_2 : _x000D_
_x000D_
    TOTAL : (  )_x000D_
  DIVISOR : 18_x000D_
    MÉDIA : ,00_x000D_
-----------------------------_x000D_
   Valores Desconsiderados_x000D_
-----------------------------_x000D_
22 / 03_2 : 2 (2)_x000D_
22 / 04_2 : 1 (1)_x000D_
22 / 05_2 : 1 (1)_x000D_
22 / 06_2 : 1 (1)_x000D_
22 / 10_2 : 6 (6)_x000D_
22 / 11_2 : 2 (2)_x000D_
23 / 01_2 : 1 (1)_x000D_
23 / 02_2 : 3 (3)_x000D_
23 / 03_2 : 1 (1)_x000D_
23 / 04_2 : 31 (31)_x000D_
23 / 05_2 : 1 (1)_x000D_
_x000D_
  TOTAL   : ( 50 )</t>
        </r>
      </text>
    </comment>
    <comment ref="AH599" authorId="0" shapeId="0" xr:uid="{92F3826B-8B1D-4D77-8877-E58A1C6CE545}">
      <text>
        <r>
          <rPr>
            <sz val="10"/>
            <color indexed="81"/>
            <rFont val="Lucida Console"/>
            <family val="3"/>
          </rPr>
          <t>Última movimentação no estoque em 05/2023 quantidade 1.</t>
        </r>
      </text>
    </comment>
    <comment ref="X600" authorId="0" shapeId="0" xr:uid="{CCB37CEC-45C2-40DC-A417-CFBE8D319A11}">
      <text>
        <r>
          <rPr>
            <sz val="10"/>
            <color indexed="81"/>
            <rFont val="Lucida Console"/>
            <family val="3"/>
          </rPr>
          <t>24.01.2008</t>
        </r>
      </text>
    </comment>
    <comment ref="AE600" authorId="0" shapeId="0" xr:uid="{02341372-ECDA-4D94-A0FF-99BACD7FF77E}">
      <text>
        <r>
          <rPr>
            <sz val="10"/>
            <color indexed="81"/>
            <rFont val="Courier New"/>
            <family val="3"/>
          </rPr>
          <t>_x000D_
    DESCRIÇÃO DO CÁLCULO_x000D_
Código    : 104.655_x000D_
Corte     : _x000D_
-----------------------------_x000D_
Pendente  : _x000D_
22 / 03_2 : _x000D_
22 / 04_2 : _x000D_
22 / 05_2 :  (corte = 40)_x000D_
22 / 06_2 :  (corte = 100)_x000D_
22 / 07_2 : _x000D_
22 / 08_2 : _x000D_
22 / 09_2 : _x000D_
22 / 10_2 : _x000D_
22 / 11_2 :  (corte = 100)_x000D_
22 / 12_2 : _x000D_
23 / 01_2 : _x000D_
23 / 02_2 :  (corte = 100)_x000D_
23 / 03_2 : _x000D_
23 / 04_2 :  (corte = 2000)_x000D_
23 / 05_2 : _x000D_
23 / 06_2 : _x000D_
23 / 07_2 : _x000D_
23 / 08_2 : _x000D_
_x000D_
    TOTAL : (  )_x000D_
  DIVISOR : 18_x000D_
    MÉDIA : ,00_x000D_
-----------------------------_x000D_
   Valores Desconsiderados_x000D_
-----------------------------_x000D_
22 / 05_2 : 40 (40)_x000D_
22 / 06_2 : 100 (100)_x000D_
22 / 11_2 : 100 (100)_x000D_
23 / 02_2 : 100 (100)_x000D_
23 / 04_2 : 2.000 (2.000)_x000D_
_x000D_
  TOTAL   : ( 2.340 )</t>
        </r>
      </text>
    </comment>
    <comment ref="AH600" authorId="0" shapeId="0" xr:uid="{52888D3E-4E3C-4379-BDBB-EA9F939DB867}">
      <text>
        <r>
          <rPr>
            <sz val="10"/>
            <color indexed="81"/>
            <rFont val="Lucida Console"/>
            <family val="3"/>
          </rPr>
          <t>Última movimentação no estoque em 04/2023 quantidade 2.000.</t>
        </r>
      </text>
    </comment>
    <comment ref="X601" authorId="0" shapeId="0" xr:uid="{10DD2E63-12FE-47FF-99DC-E9D4C3B06260}">
      <text>
        <r>
          <rPr>
            <sz val="10"/>
            <color indexed="81"/>
            <rFont val="Lucida Console"/>
            <family val="3"/>
          </rPr>
          <t>15.03.2018</t>
        </r>
      </text>
    </comment>
    <comment ref="AE601" authorId="0" shapeId="0" xr:uid="{05DD18C0-D3EC-4E53-AB32-2016D657E955}">
      <text>
        <r>
          <rPr>
            <sz val="10"/>
            <color indexed="81"/>
            <rFont val="Courier New"/>
            <family val="3"/>
          </rPr>
          <t>_x000D_
    DESCRIÇÃO DO CÁLCULO_x000D_
Código    : 134.566_x000D_
Corte     : _x000D_
-----------------------------_x000D_
Pendente  : _x000D_
22 / 03_2 :  (corte = 20)_x000D_
22 / 04_2 :  (corte = 200)_x000D_
22 / 05_2 :  (corte = 84)_x000D_
22 / 06_2 :  (corte = 50)_x000D_
22 / 07_2 :  (corte = 76)_x000D_
22 / 08_2 : _x000D_
22 / 09_2 :  (corte = 50)_x000D_
22 / 10_2 :  (corte = 40)_x000D_
22 / 11_2 : _x000D_
22 / 12_2 :  (corte = 100)_x000D_
23 / 01_2 :  (corte = 100)_x000D_
23 / 02_2 :  (corte = 950)_x000D_
23 / 03_2 :  (corte = 252)_x000D_
23 / 04_2 :  (corte = 100)_x000D_
23 / 05_2 :  (corte = 8)_x000D_
23 / 06_2 : _x000D_
23 / 07_2 :  (corte = 60)_x000D_
23 / 08_2 : _x000D_
_x000D_
    TOTAL : (  )_x000D_
  DIVISOR : 18_x000D_
    MÉDIA : ,00_x000D_
-----------------------------_x000D_
   Valores Desconsiderados_x000D_
-----------------------------_x000D_
22 / 03_2 : 20 (20)_x000D_
22 / 04_2 : 200 (200)_x000D_
22 / 05_2 : 84 (84)_x000D_
22 / 06_2 : 50 (50)_x000D_
22 / 07_2 : 76 (76)_x000D_
22 / 09_2 : 50 (50)_x000D_
22 / 10_2 : 40 (40)_x000D_
22 / 12_2 : 100 (100)_x000D_
23 / 01_2 : 100 (100)_x000D_
23 / 02_2 : 950 (950)_x000D_
23 / 03_2 : 252 (252)_x000D_
23 / 04_2 : 100 (100)_x000D_
23 / 05_2 : 8 (8)_x000D_
23 / 07_2 : 60 (60)_x000D_
_x000D_
  TOTAL   : ( 2.090 )</t>
        </r>
      </text>
    </comment>
    <comment ref="AH601" authorId="0" shapeId="0" xr:uid="{D6500196-DFF3-4FA8-8C4B-820F1D466291}">
      <text>
        <r>
          <rPr>
            <sz val="10"/>
            <color indexed="81"/>
            <rFont val="Lucida Console"/>
            <family val="3"/>
          </rPr>
          <t>Última movimentação no estoque em 07/2023 quantidade 60.</t>
        </r>
      </text>
    </comment>
    <comment ref="X602" authorId="0" shapeId="0" xr:uid="{82EBEAEC-B12E-4012-86CE-C2A4E354024F}">
      <text>
        <r>
          <rPr>
            <sz val="10"/>
            <color indexed="81"/>
            <rFont val="Lucida Console"/>
            <family val="3"/>
          </rPr>
          <t>20.04.2004</t>
        </r>
      </text>
    </comment>
    <comment ref="AE602" authorId="0" shapeId="0" xr:uid="{5CFF4CE5-9D82-4E95-863F-470BACBEF176}">
      <text>
        <r>
          <rPr>
            <sz val="10"/>
            <color indexed="81"/>
            <rFont val="Courier New"/>
            <family val="3"/>
          </rPr>
          <t>_x000D_
    DESCRIÇÃO DO CÁLCULO_x000D_
Código    : 78.416_x000D_
Corte     : _x000D_
-----------------------------_x000D_
Pendente  : _x000D_
22 / 03_2 : _x000D_
22 / 04_2 : _x000D_
22 / 05_2 :  (corte = 4)_x000D_
22 / 06_2 :  (corte = 4)_x000D_
22 / 07_2 :  (corte = 5)_x000D_
22 / 08_2 :  (corte = 4)_x000D_
22 / 09_2 : _x000D_
22 / 10_2 : _x000D_
22 / 11_2 : _x000D_
22 / 12_2 : _x000D_
23 / 01_2 : _x000D_
23 / 02_2 :  (corte = 45)_x000D_
23 / 03_2 : _x000D_
23 / 04_2 : _x000D_
23 / 05_2 :  (corte = 270)_x000D_
23 / 06_2 : _x000D_
23 / 07_2 : _x000D_
23 / 08_2 : _x000D_
_x000D_
    TOTAL : (  )_x000D_
  DIVISOR : 18_x000D_
    MÉDIA : ,00_x000D_
-----------------------------_x000D_
   Valores Desconsiderados_x000D_
-----------------------------_x000D_
22 / 05_2 : 4 (4)_x000D_
22 / 06_2 : 4 (4)_x000D_
22 / 07_2 : 5 (5)_x000D_
22 / 08_2 : 4 (4)_x000D_
23 / 02_2 : 45 (45)_x000D_
23 / 05_2 : 270 (270)_x000D_
_x000D_
  TOTAL   : ( 332 )</t>
        </r>
      </text>
    </comment>
    <comment ref="AH602" authorId="0" shapeId="0" xr:uid="{A4943B0B-780D-4F75-845A-578115F24589}">
      <text>
        <r>
          <rPr>
            <sz val="10"/>
            <color indexed="81"/>
            <rFont val="Lucida Console"/>
            <family val="3"/>
          </rPr>
          <t>Última movimentação no estoque em 05/2023 quantidade 270.</t>
        </r>
      </text>
    </comment>
    <comment ref="X603" authorId="0" shapeId="0" xr:uid="{7A547EDE-7A9A-426B-92CA-AFA21661B851}">
      <text>
        <r>
          <rPr>
            <sz val="10"/>
            <color indexed="81"/>
            <rFont val="Lucida Console"/>
            <family val="3"/>
          </rPr>
          <t>01.01.1901</t>
        </r>
      </text>
    </comment>
    <comment ref="AE603" authorId="0" shapeId="0" xr:uid="{3C07B0ED-5B7F-48DF-A5E5-A0E5DCE7126E}">
      <text>
        <r>
          <rPr>
            <sz val="10"/>
            <color indexed="81"/>
            <rFont val="Courier New"/>
            <family val="3"/>
          </rPr>
          <t>_x000D_
    DESCRIÇÃO DO CÁLCULO_x000D_
Código    : 13.221_x000D_
Corte     : _x000D_
-----------------------------_x000D_
Pendente  : _x000D_
22 / 03_2 :  (corte = 65)_x000D_
22 / 04_2 :  (corte = 170)_x000D_
22 / 05_2 : _x000D_
22 / 06_2 :  (corte = 362)_x000D_
22 / 07_2 :  (corte = 118)_x000D_
22 / 08_2 : _x000D_
22 / 09_2 :  (corte = 20)_x000D_
22 / 10_2 :  (corte = 140)_x000D_
22 / 11_2 :  (corte = 390)_x000D_
22 / 12_2 :  (corte = 25)_x000D_
23 / 01_2 :  (corte = 125)_x000D_
23 / 02_2 :  (corte = 160)_x000D_
23 / 03_2 :  (corte = 614)_x000D_
23 / 04_2 :  (corte = 180)_x000D_
23 / 05_2 :  (corte = 250)_x000D_
23 / 06_2 :  (corte = 150)_x000D_
23 / 07_2 :  (corte = 1220)_x000D_
23 / 08_2 :  (corte = 200)_x000D_
_x000D_
    TOTAL : (  )_x000D_
  DIVISOR : 18_x000D_
    MÉDIA : ,00_x000D_
-----------------------------_x000D_
   Valores Desconsiderados_x000D_
-----------------------------_x000D_
22 / 03_2 : 65 (65)_x000D_
22 / 04_2 : 170 (170)_x000D_
22 / 06_2 : 362 (362)_x000D_
22 / 07_2 : 118 (118)_x000D_
22 / 09_2 : 20 (20)_x000D_
22 / 10_2 : 140 (140)_x000D_
22 / 11_2 : 390 (390)_x000D_
22 / 12_2 : 25 (25)_x000D_
23 / 01_2 : 125 (125)_x000D_
23 / 02_2 : 160 (160)_x000D_
23 / 03_2 : 614 (614)_x000D_
23 / 04_2 : 180 (180)_x000D_
23 / 05_2 : 250 (250)_x000D_
23 / 06_2 : 150 (150)_x000D_
23 / 07_2 : 1.220 (1.220)_x000D_
23 / 08_2 : 200 (200)_x000D_
_x000D_
  TOTAL   : ( 4.189 )</t>
        </r>
      </text>
    </comment>
    <comment ref="AH603" authorId="0" shapeId="0" xr:uid="{0D28C7FF-F0B0-4EA0-8505-D12020A0D566}">
      <text>
        <r>
          <rPr>
            <sz val="10"/>
            <color indexed="81"/>
            <rFont val="Lucida Console"/>
            <family val="3"/>
          </rPr>
          <t>Última movimentação no estoque em 08/2023 quantidade 200.</t>
        </r>
      </text>
    </comment>
    <comment ref="X604" authorId="0" shapeId="0" xr:uid="{610DA827-BFCB-4EF3-8E51-0FFF2E146185}">
      <text>
        <r>
          <rPr>
            <sz val="10"/>
            <color indexed="81"/>
            <rFont val="Lucida Console"/>
            <family val="3"/>
          </rPr>
          <t>01.01.1901</t>
        </r>
      </text>
    </comment>
    <comment ref="AE604" authorId="0" shapeId="0" xr:uid="{F9E19CD2-F081-4508-ABD3-3CA8D092FC01}">
      <text>
        <r>
          <rPr>
            <sz val="10"/>
            <color indexed="81"/>
            <rFont val="Courier New"/>
            <family val="3"/>
          </rPr>
          <t>_x000D_
    DESCRIÇÃO DO CÁLCULO_x000D_
Código    : 13.222_x000D_
Corte     : _x000D_
-----------------------------_x000D_
Pendente  : _x000D_
22 / 03_2 : _x000D_
22 / 04_2 : _x000D_
22 / 05_2 : _x000D_
22 / 06_2 : _x000D_
22 / 07_2 : _x000D_
22 / 08_2 : _x000D_
22 / 09_2 : _x000D_
22 / 10_2 :  (corte = 20)_x000D_
22 / 11_2 : _x000D_
22 / 12_2 :  (corte = 50)_x000D_
23 / 01_2 : _x000D_
23 / 02_2 : _x000D_
23 / 03_2 :  (corte = 10)_x000D_
23 / 04_2 :  (corte = 15)_x000D_
23 / 05_2 : _x000D_
23 / 06_2 : _x000D_
23 / 07_2 : _x000D_
23 / 08_2 : _x000D_
_x000D_
    TOTAL : (  )_x000D_
  DIVISOR : 18_x000D_
    MÉDIA : ,00_x000D_
-----------------------------_x000D_
   Valores Desconsiderados_x000D_
-----------------------------_x000D_
22 / 10_2 : 20 (20)_x000D_
22 / 12_2 : 50 (50)_x000D_
23 / 03_2 : 10 (10)_x000D_
23 / 04_2 : 15 (15)_x000D_
_x000D_
  TOTAL   : ( 95 )</t>
        </r>
      </text>
    </comment>
    <comment ref="AH604" authorId="0" shapeId="0" xr:uid="{767202D3-8DFE-465F-ACFE-33C4E34AEC05}">
      <text>
        <r>
          <rPr>
            <sz val="10"/>
            <color indexed="81"/>
            <rFont val="Lucida Console"/>
            <family val="3"/>
          </rPr>
          <t>Última movimentação no estoque em 04/2023 quantidade 15.</t>
        </r>
      </text>
    </comment>
    <comment ref="X605" authorId="0" shapeId="0" xr:uid="{6DCE7D1C-6ADE-4946-BF6F-DFDC677478DF}">
      <text>
        <r>
          <rPr>
            <sz val="10"/>
            <color indexed="81"/>
            <rFont val="Lucida Console"/>
            <family val="3"/>
          </rPr>
          <t>20.04.2004</t>
        </r>
      </text>
    </comment>
    <comment ref="AE605" authorId="0" shapeId="0" xr:uid="{C6C43335-C503-40BF-933B-DE9C812EE746}">
      <text>
        <r>
          <rPr>
            <sz val="10"/>
            <color indexed="81"/>
            <rFont val="Courier New"/>
            <family val="3"/>
          </rPr>
          <t>_x000D_
    DESCRIÇÃO DO CÁLCULO_x000D_
Código    : 78.418_x000D_
Corte     : _x000D_
-----------------------------_x000D_
Pendente  : _x000D_
22 / 03_2 : _x000D_
22 / 04_2 :  (corte = 30)_x000D_
22 / 05_2 : _x000D_
22 / 06_2 :  (corte = 15)_x000D_
22 / 07_2 : _x000D_
22 / 08_2 :  (corte = 100)_x000D_
22 / 09_2 : _x000D_
22 / 10_2 : _x000D_
22 / 11_2 :  (corte = 10)_x000D_
22 / 12_2 : _x000D_
23 / 01_2 : _x000D_
23 / 02_2 : _x000D_
23 / 03_2 :  (corte = 50)_x000D_
23 / 04_2 : _x000D_
23 / 05_2 : _x000D_
23 / 06_2 : _x000D_
23 / 07_2 : _x000D_
23 / 08_2 : _x000D_
_x000D_
    TOTAL : (  )_x000D_
  DIVISOR : 18_x000D_
    MÉDIA : ,00_x000D_
-----------------------------_x000D_
   Valores Desconsiderados_x000D_
-----------------------------_x000D_
22 / 04_2 : 30 (30)_x000D_
22 / 06_2 : 15 (15)_x000D_
22 / 08_2 : 100 (100)_x000D_
22 / 11_2 : 10 (10)_x000D_
23 / 03_2 : 50 (50)_x000D_
_x000D_
  TOTAL   : ( 205 )</t>
        </r>
      </text>
    </comment>
    <comment ref="AH605" authorId="0" shapeId="0" xr:uid="{A599416E-A2D9-485D-A24B-9104591A1BD8}">
      <text>
        <r>
          <rPr>
            <sz val="10"/>
            <color indexed="81"/>
            <rFont val="Lucida Console"/>
            <family val="3"/>
          </rPr>
          <t>Última movimentação no estoque em 03/2023 quantidade 50.</t>
        </r>
      </text>
    </comment>
    <comment ref="X606" authorId="0" shapeId="0" xr:uid="{95FF7CF5-118E-4FEC-A76E-E7D7A4B03550}">
      <text>
        <r>
          <rPr>
            <sz val="10"/>
            <color indexed="81"/>
            <rFont val="Lucida Console"/>
            <family val="3"/>
          </rPr>
          <t>04.02.2013</t>
        </r>
      </text>
    </comment>
    <comment ref="AE606" authorId="0" shapeId="0" xr:uid="{E2B30AA2-1EEB-443A-96FF-50D6B7D71306}">
      <text>
        <r>
          <rPr>
            <sz val="10"/>
            <color indexed="81"/>
            <rFont val="Courier New"/>
            <family val="3"/>
          </rPr>
          <t>_x000D_
    DESCRIÇÃO DO CÁLCULO_x000D_
Código    : 124.963_x000D_
Corte     : _x000D_
-----------------------------_x000D_
Pendente  : _x000D_
22 / 03_2 :  (corte = 3)_x000D_
22 / 04_2 :  (corte = 3)_x000D_
22 / 05_2 :  (corte = 17)_x000D_
22 / 06_2 :  (corte = 4)_x000D_
22 / 07_2 :  (corte = 6)_x000D_
22 / 08_2 :  (corte = 126)_x000D_
22 / 09_2 :  (corte = 23)_x000D_
22 / 10_2 :  (corte = 12)_x000D_
22 / 11_2 :  (corte = 6)_x000D_
22 / 12_2 :  (corte = 4)_x000D_
23 / 01_2 :  (corte = 23)_x000D_
23 / 02_2 :  (corte = 6)_x000D_
23 / 03_2 :  (corte = 6)_x000D_
23 / 04_2 :  (corte = 41)_x000D_
23 / 05_2 :  (corte = 1)_x000D_
23 / 06_2 : _x000D_
23 / 07_2 :  (corte = 10)_x000D_
23 / 08_2 :  (corte = 10)_x000D_
_x000D_
    TOTAL : (  )_x000D_
  DIVISOR : 18_x000D_
    MÉDIA : ,00_x000D_
-----------------------------_x000D_
   Valores Desconsiderados_x000D_
-----------------------------_x000D_
22 / 03_2 : 3 (3)_x000D_
22 / 04_2 : 3 (3)_x000D_
22 / 05_2 : 17 (17)_x000D_
22 / 06_2 : 4 (4)_x000D_
22 / 07_2 : 6 (6)_x000D_
22 / 08_2 : 126 (126)_x000D_
22 / 09_2 : 23 (23)_x000D_
22 / 10_2 : 12 (12)_x000D_
22 / 11_2 : 6 (6)_x000D_
22 / 12_2 : 4 (4)_x000D_
23 / 01_2 : 23 (23)_x000D_
23 / 02_2 : 6 (6)_x000D_
23 / 03_2 : 6 (6)_x000D_
23 / 04_2 : 41 (41)_x000D_
23 / 05_2 : 1 (1)_x000D_
23 / 07_2 : 10 (10)_x000D_
23 / 08_2 : 10 (10)_x000D_
_x000D_
  TOTAL   : ( 301 )</t>
        </r>
      </text>
    </comment>
    <comment ref="AH606" authorId="0" shapeId="0" xr:uid="{6CF0D39C-C767-4100-B887-47D5209781CC}">
      <text>
        <r>
          <rPr>
            <sz val="10"/>
            <color indexed="81"/>
            <rFont val="Lucida Console"/>
            <family val="3"/>
          </rPr>
          <t>Última movimentação no estoque em 08/2023 quantidade 10.</t>
        </r>
      </text>
    </comment>
    <comment ref="X607" authorId="0" shapeId="0" xr:uid="{4E63CF0E-1211-4E6A-8A3F-9D1A281F1103}">
      <text>
        <r>
          <rPr>
            <sz val="10"/>
            <color indexed="81"/>
            <rFont val="Lucida Console"/>
            <family val="3"/>
          </rPr>
          <t>26.01.2006</t>
        </r>
      </text>
    </comment>
    <comment ref="AE607" authorId="0" shapeId="0" xr:uid="{A7F97A86-AE58-4207-B40D-6D4C3F6823E2}">
      <text>
        <r>
          <rPr>
            <sz val="10"/>
            <color indexed="81"/>
            <rFont val="Courier New"/>
            <family val="3"/>
          </rPr>
          <t>_x000D_
    DESCRIÇÃO DO CÁLCULO_x000D_
Código    : 89.863_x000D_
Corte     : _x000D_
-----------------------------_x000D_
Pendente  : _x000D_
22 / 03_2 : _x000D_
22 / 04_2 :  (corte = 7)_x000D_
22 / 05_2 :  (corte = 19)_x000D_
22 / 06_2 :  (corte = 12)_x000D_
22 / 07_2 :  (corte = 13)_x000D_
22 / 08_2 :  (corte = 11)_x000D_
22 / 09_2 :  (corte = 8)_x000D_
22 / 10_2 :  (corte = 9)_x000D_
22 / 11_2 :  (corte = 6)_x000D_
22 / 12_2 :  (corte = 3)_x000D_
23 / 01_2 :  (corte = 15)_x000D_
23 / 02_2 :  (corte = 5)_x000D_
23 / 03_2 :  (corte = 8)_x000D_
23 / 04_2 :  (corte = 30)_x000D_
23 / 05_2 :  (corte = 20)_x000D_
23 / 06_2 :  (corte = 40)_x000D_
23 / 07_2 :  (corte = 10)_x000D_
23 / 08_2 : _x000D_
_x000D_
    TOTAL : (  )_x000D_
  DIVISOR : 18_x000D_
    MÉDIA : ,00_x000D_
-----------------------------_x000D_
   Valores Desconsiderados_x000D_
-----------------------------_x000D_
22 / 04_2 : 7 (7)_x000D_
22 / 05_2 : 19 (19)_x000D_
22 / 06_2 : 12 (12)_x000D_
22 / 07_2 : 13 (13)_x000D_
22 / 08_2 : 11 (11)_x000D_
22 / 09_2 : 8 (8)_x000D_
22 / 10_2 : 9 (9)_x000D_
22 / 11_2 : 6 (6)_x000D_
22 / 12_2 : 3 (3)_x000D_
23 / 01_2 : 15 (15)_x000D_
23 / 02_2 : 5 (5)_x000D_
23 / 03_2 : 8 (8)_x000D_
23 / 04_2 : 30 (30)_x000D_
23 / 05_2 : 20 (20)_x000D_
23 / 06_2 : 40 (40)_x000D_
23 / 07_2 : 10 (10)_x000D_
_x000D_
  TOTAL   : ( 216 )</t>
        </r>
      </text>
    </comment>
    <comment ref="AH607" authorId="0" shapeId="0" xr:uid="{C19059EE-CAD5-4425-8B02-64554A963EC9}">
      <text>
        <r>
          <rPr>
            <sz val="10"/>
            <color indexed="81"/>
            <rFont val="Lucida Console"/>
            <family val="3"/>
          </rPr>
          <t>Última movimentação no estoque em 07/2023 quantidade 10.</t>
        </r>
      </text>
    </comment>
    <comment ref="X608" authorId="0" shapeId="0" xr:uid="{F6496032-6C50-4C1E-9A68-C699C90ADDBE}">
      <text>
        <r>
          <rPr>
            <sz val="10"/>
            <color indexed="81"/>
            <rFont val="Lucida Console"/>
            <family val="3"/>
          </rPr>
          <t>26.01.2006</t>
        </r>
      </text>
    </comment>
    <comment ref="AE608" authorId="0" shapeId="0" xr:uid="{ECFA7DE8-C04C-433C-BCDD-B39554CC5028}">
      <text>
        <r>
          <rPr>
            <sz val="10"/>
            <color indexed="81"/>
            <rFont val="Courier New"/>
            <family val="3"/>
          </rPr>
          <t>_x000D_
    DESCRIÇÃO DO CÁLCULO_x000D_
Código    : 89.864_x000D_
Corte     : _x000D_
-----------------------------_x000D_
Pendente  : _x000D_
22 / 03_2 :  (corte = 5)_x000D_
22 / 04_2 :  (corte = 6)_x000D_
22 / 05_2 :  (corte = 11)_x000D_
22 / 06_2 :  (corte = 2)_x000D_
22 / 07_2 :  (corte = 5)_x000D_
22 / 08_2 : _x000D_
22 / 09_2 :  (corte = 1)_x000D_
22 / 10_2 : _x000D_
22 / 11_2 :  (corte = 2)_x000D_
22 / 12_2 :  (corte = 4)_x000D_
23 / 01_2 :  (corte = 1)_x000D_
23 / 02_2 : _x000D_
23 / 03_2 :  (corte = 2)_x000D_
23 / 04_2 :  (corte = 36)_x000D_
23 / 05_2 : _x000D_
23 / 06_2 : _x000D_
23 / 07_2 : _x000D_
23 / 08_2 : _x000D_
_x000D_
    TOTAL : (  )_x000D_
  DIVISOR : 18_x000D_
    MÉDIA : ,00_x000D_
-----------------------------_x000D_
   Valores Desconsiderados_x000D_
-----------------------------_x000D_
22 / 03_2 : 5 (5)_x000D_
22 / 04_2 : 6 (6)_x000D_
22 / 05_2 : 11 (11)_x000D_
22 / 06_2 : 2 (2)_x000D_
22 / 07_2 : 5 (5)_x000D_
22 / 09_2 : 1 (1)_x000D_
22 / 11_2 : 2 (2)_x000D_
22 / 12_2 : 4 (4)_x000D_
23 / 01_2 : 1 (1)_x000D_
23 / 03_2 : 2 (2)_x000D_
23 / 04_2 : 36 (36)_x000D_
_x000D_
  TOTAL   : ( 75 )</t>
        </r>
      </text>
    </comment>
    <comment ref="AH608" authorId="0" shapeId="0" xr:uid="{99A611C7-E0DA-4581-ABFF-B6B29D5E320D}">
      <text>
        <r>
          <rPr>
            <sz val="10"/>
            <color indexed="81"/>
            <rFont val="Lucida Console"/>
            <family val="3"/>
          </rPr>
          <t>Última movimentação no estoque em 04/2023 quantidade 36.</t>
        </r>
      </text>
    </comment>
    <comment ref="X609" authorId="0" shapeId="0" xr:uid="{874DE8AB-7CED-4233-A68A-548C2BB6C702}">
      <text>
        <r>
          <rPr>
            <sz val="10"/>
            <color indexed="81"/>
            <rFont val="Lucida Console"/>
            <family val="3"/>
          </rPr>
          <t>15.03.2013</t>
        </r>
      </text>
    </comment>
    <comment ref="AE609" authorId="0" shapeId="0" xr:uid="{1FBED166-6A05-4969-BCE3-1ED8BCE9CA2D}">
      <text>
        <r>
          <rPr>
            <sz val="10"/>
            <color indexed="81"/>
            <rFont val="Courier New"/>
            <family val="3"/>
          </rPr>
          <t>_x000D_
    DESCRIÇÃO DO CÁLCULO_x000D_
Código    : 125.201_x000D_
Corte     : _x000D_
-----------------------------_x000D_
Pendente  : _x000D_
22 / 03_2 :  (corte = 6)_x000D_
22 / 04_2 :  (corte = 3)_x000D_
22 / 05_2 :  (corte = 160)_x000D_
22 / 06_2 :  (corte = 4)_x000D_
22 / 07_2 :  (corte = 6)_x000D_
22 / 08_2 :  (corte = 7)_x000D_
22 / 09_2 :  (corte = 7)_x000D_
22 / 10_2 :  (corte = 6)_x000D_
22 / 11_2 :  (corte = 3)_x000D_
22 / 12_2 :  (corte = 1)_x000D_
23 / 01_2 :  (corte = 7)_x000D_
23 / 02_2 :  (corte = 4)_x000D_
23 / 03_2 :  (corte = 24)_x000D_
23 / 04_2 :  (corte = 44)_x000D_
23 / 05_2 : _x000D_
23 / 06_2 : _x000D_
23 / 07_2 :  (corte = 11)_x000D_
23 / 08_2 : _x000D_
_x000D_
    TOTAL : (  )_x000D_
  DIVISOR : 18_x000D_
    MÉDIA : ,00_x000D_
-----------------------------_x000D_
   Valores Desconsiderados_x000D_
-----------------------------_x000D_
22 / 03_2 : 6 (6)_x000D_
22 / 04_2 : 3 (3)_x000D_
22 / 05_2 : 160 (160)_x000D_
22 / 06_2 : 4 (4)_x000D_
22 / 07_2 : 6 (6)_x000D_
22 / 08_2 : 7 (7)_x000D_
22 / 09_2 : 7 (7)_x000D_
22 / 10_2 : 6 (6)_x000D_
22 / 11_2 : 3 (3)_x000D_
22 / 12_2 : 1 (1)_x000D_
23 / 01_2 : 7 (7)_x000D_
23 / 02_2 : 4 (4)_x000D_
23 / 03_2 : 24 (24)_x000D_
23 / 04_2 : 44 (44)_x000D_
23 / 07_2 : 11 (11)_x000D_
_x000D_
  TOTAL   : ( 293 )</t>
        </r>
      </text>
    </comment>
    <comment ref="AH609" authorId="0" shapeId="0" xr:uid="{B8FFF472-A313-4B36-8779-19D6BD4E242C}">
      <text>
        <r>
          <rPr>
            <sz val="10"/>
            <color indexed="81"/>
            <rFont val="Lucida Console"/>
            <family val="3"/>
          </rPr>
          <t>Última movimentação no estoque em 07/2023 quantidade 11.</t>
        </r>
      </text>
    </comment>
    <comment ref="X610" authorId="0" shapeId="0" xr:uid="{FEFE5245-B82E-4130-9C6C-4FFCBCF5A92F}">
      <text>
        <r>
          <rPr>
            <sz val="10"/>
            <color indexed="81"/>
            <rFont val="Lucida Console"/>
            <family val="3"/>
          </rPr>
          <t>01.01.1901</t>
        </r>
      </text>
    </comment>
    <comment ref="AE610" authorId="0" shapeId="0" xr:uid="{68333DE7-0F32-487D-A400-0FB37FEC00E2}">
      <text>
        <r>
          <rPr>
            <sz val="10"/>
            <color indexed="81"/>
            <rFont val="Courier New"/>
            <family val="3"/>
          </rPr>
          <t>_x000D_
    DESCRIÇÃO DO CÁLCULO_x000D_
Código    : 13.655_x000D_
Corte     : _x000D_
-----------------------------_x000D_
Pendente  : 7_x000D_
22 / 03_2 :  (corte = 815)_x000D_
22 / 04_2 :  (corte = 1319)_x000D_
22 / 05_2 :  (corte = 849)_x000D_
22 / 06_2 :  (corte = 704)_x000D_
22 / 07_2 :  (corte = 662)_x000D_
22 / 08_2 :  (corte = 823)_x000D_
22 / 09_2 :  (corte = 541)_x000D_
22 / 10_2 :  (corte = 463)_x000D_
22 / 11_2 :  (corte = 648)_x000D_
22 / 12_2 :  (corte = 1114)_x000D_
23 / 01_2 :  (corte = 529)_x000D_
23 / 02_2 :  (corte = 775)_x000D_
23 / 03_2 :  (corte = 9807)_x000D_
23 / 04_2 :  (corte = 788)_x000D_
23 / 05_2 :  (corte = 682)_x000D_
23 / 06_2 :  (corte = 682)_x000D_
23 / 07_2 :  (corte = 837)_x000D_
23 / 08_2 :  (corte = 620)_x000D_
_x000D_
    TOTAL : ( 7 )_x000D_
  DIVISOR : 18_x000D_
    MÉDIA : ,39_x000D_
-----------------------------_x000D_
   Valores Desconsiderados_x000D_
-----------------------------_x000D_
22 / 03_2 : 815 (815)_x000D_
22 / 04_2 : 1.319 (1.319)_x000D_
22 / 05_2 : 849 (849)_x000D_
22 / 06_2 : 704 (704)_x000D_
22 / 07_2 : 662 (662)_x000D_
22 / 08_2 : 823 (823)_x000D_
22 / 09_2 : 541 (541)_x000D_
22 / 10_2 : 463 (463)_x000D_
22 / 11_2 : 648 (648)_x000D_
22 / 12_2 : 1.114 (1.114)_x000D_
23 / 01_2 : 529 (529)_x000D_
23 / 02_2 : 775 (775)_x000D_
23 / 03_2 : 9.807 (9.807)_x000D_
23 / 04_2 : 788 (788)_x000D_
23 / 05_2 : 682 (682)_x000D_
23 / 06_2 : 682 (682)_x000D_
23 / 07_2 : 837 (837)_x000D_
23 / 08_2 : 620 (620)_x000D_
_x000D_
  TOTAL   : ( 22.658 )</t>
        </r>
      </text>
    </comment>
    <comment ref="AH610" authorId="0" shapeId="0" xr:uid="{DBEEDA1B-3DC6-4F4D-BA6D-DB6C9E3E868A}">
      <text>
        <r>
          <rPr>
            <sz val="10"/>
            <color indexed="81"/>
            <rFont val="Lucida Console"/>
            <family val="3"/>
          </rPr>
          <t>Última movimentação no estoque em 08/2023 quantidade 620.</t>
        </r>
      </text>
    </comment>
    <comment ref="X611" authorId="0" shapeId="0" xr:uid="{D7271A07-DA61-4D34-8D4D-B0AD1AD35B40}">
      <text>
        <r>
          <rPr>
            <sz val="10"/>
            <color indexed="81"/>
            <rFont val="Lucida Console"/>
            <family val="3"/>
          </rPr>
          <t>08.08.2016</t>
        </r>
      </text>
    </comment>
    <comment ref="AE611" authorId="0" shapeId="0" xr:uid="{35A5CA0B-DC4D-4D05-BD0F-4677D62DFBF4}">
      <text>
        <r>
          <rPr>
            <sz val="10"/>
            <color indexed="81"/>
            <rFont val="Courier New"/>
            <family val="3"/>
          </rPr>
          <t>_x000D_
    DESCRIÇÃO DO CÁLCULO_x000D_
Código    : 131.935_x000D_
Corte     : _x000D_
-----------------------------_x000D_
Pendente  : 214_x000D_
22 / 03_2 :  (corte = 650)_x000D_
22 / 04_2 :  (corte = 149)_x000D_
22 / 05_2 :  (corte = 79)_x000D_
22 / 06_2 :  (corte = 108)_x000D_
22 / 07_2 : _x000D_
22 / 08_2 : _x000D_
22 / 09_2 :  (corte = 69)_x000D_
22 / 10_2 :  (corte = 77)_x000D_
22 / 11_2 : _x000D_
22 / 12_2 : _x000D_
23 / 01_2 :  (corte = 124)_x000D_
23 / 02_2 :  (corte = 331)_x000D_
23 / 03_2 :  (corte = 6500)_x000D_
23 / 04_2 :  (corte = 91)_x000D_
23 / 05_2 :  (corte = 109)_x000D_
23 / 06_2 :  (corte = 102)_x000D_
23 / 07_2 :  (corte = 101)_x000D_
23 / 08_2 :  (corte = 114)_x000D_
_x000D_
    TOTAL : ( 214 )_x000D_
  DIVISOR : 18_x000D_
    MÉDIA : 11,89_x000D_
-----------------------------_x000D_
   Valores Desconsiderados_x000D_
-----------------------------_x000D_
22 / 03_2 : 650 (650)_x000D_
22 / 04_2 : 149 (149)_x000D_
22 / 05_2 : 79 (79)_x000D_
22 / 06_2 : 108 (108)_x000D_
22 / 09_2 : 69 (69)_x000D_
22 / 10_2 : 77 (77)_x000D_
23 / 01_2 : 124 (124)_x000D_
23 / 02_2 : 331 (331)_x000D_
23 / 03_2 : 6.500 (6.500)_x000D_
23 / 04_2 : 91 (91)_x000D_
23 / 05_2 : 109 (109)_x000D_
23 / 06_2 : 102 (102)_x000D_
23 / 07_2 : 101 (101)_x000D_
23 / 08_2 : 114 (114)_x000D_
_x000D_
  TOTAL   : ( 8.604 )</t>
        </r>
      </text>
    </comment>
    <comment ref="AH611" authorId="0" shapeId="0" xr:uid="{84A03343-59C7-4BBA-BA73-F534006B005E}">
      <text>
        <r>
          <rPr>
            <sz val="10"/>
            <color indexed="81"/>
            <rFont val="Lucida Console"/>
            <family val="3"/>
          </rPr>
          <t>Última movimentação no estoque em 08/2023 quantidade 114.</t>
        </r>
      </text>
    </comment>
    <comment ref="X612" authorId="0" shapeId="0" xr:uid="{47C1713A-845D-4DF5-A841-05A3074D7728}">
      <text>
        <r>
          <rPr>
            <sz val="10"/>
            <color indexed="81"/>
            <rFont val="Lucida Console"/>
            <family val="3"/>
          </rPr>
          <t>01.01.1901</t>
        </r>
      </text>
    </comment>
    <comment ref="AE612" authorId="0" shapeId="0" xr:uid="{A1F2B7DC-4CF6-40B1-AA06-528A16AEA08E}">
      <text>
        <r>
          <rPr>
            <sz val="10"/>
            <color indexed="81"/>
            <rFont val="Courier New"/>
            <family val="3"/>
          </rPr>
          <t>_x000D_
    DESCRIÇÃO DO CÁLCULO_x000D_
Código    : 48.901_x000D_
Corte     : _x000D_
-----------------------------_x000D_
Pendente  : 2_x000D_
22 / 03_2 :  (corte = 14)_x000D_
22 / 04_2 :  (corte = 6)_x000D_
22 / 05_2 :  (corte = 4)_x000D_
22 / 06_2 :  (corte = 3)_x000D_
22 / 07_2 :  (corte = 5)_x000D_
22 / 08_2 :  (corte = 13)_x000D_
22 / 09_2 :  (corte = 2)_x000D_
22 / 10_2 :  (corte = 4)_x000D_
22 / 11_2 :  (corte = 2)_x000D_
22 / 12_2 : _x000D_
23 / 01_2 :  (corte = 4)_x000D_
23 / 02_2 :  (corte = 16)_x000D_
23 / 03_2 :  (corte = 4)_x000D_
23 / 04_2 :  (corte = 2)_x000D_
23 / 05_2 :  (corte = 1)_x000D_
23 / 06_2 :  (corte = 12)_x000D_
23 / 07_2 :  (corte = 2)_x000D_
23 / 08_2 :  (corte = 8)_x000D_
_x000D_
    TOTAL : ( 2 )_x000D_
  DIVISOR : 18_x000D_
    MÉDIA : ,11_x000D_
-----------------------------_x000D_
   Valores Desconsiderados_x000D_
-----------------------------_x000D_
22 / 03_2 : 14 (14)_x000D_
22 / 04_2 : 6 (6)_x000D_
22 / 05_2 : 4 (4)_x000D_
22 / 06_2 : 3 (3)_x000D_
22 / 07_2 : 5 (5)_x000D_
22 / 08_2 : 13 (13)_x000D_
22 / 09_2 : 2 (2)_x000D_
22 / 10_2 : 4 (4)_x000D_
22 / 11_2 : 2 (2)_x000D_
23 / 01_2 : 4 (4)_x000D_
23 / 02_2 : 16 (16)_x000D_
23 / 03_2 : 4 (4)_x000D_
23 / 04_2 : 2 (2)_x000D_
23 / 05_2 : 1 (1)_x000D_
23 / 06_2 : 12 (12)_x000D_
23 / 07_2 : 2 (2)_x000D_
23 / 08_2 : 8 (8)_x000D_
_x000D_
  TOTAL   : ( 102 )</t>
        </r>
      </text>
    </comment>
    <comment ref="AH612" authorId="0" shapeId="0" xr:uid="{F7F3D2CD-3490-4D22-9E90-A9879433A856}">
      <text>
        <r>
          <rPr>
            <sz val="10"/>
            <color indexed="81"/>
            <rFont val="Lucida Console"/>
            <family val="3"/>
          </rPr>
          <t>Última movimentação no estoque em 08/2023 quantidade 8.</t>
        </r>
      </text>
    </comment>
    <comment ref="X613" authorId="0" shapeId="0" xr:uid="{C89BF4F8-41C4-4BCF-87BF-52C034A0EFD8}">
      <text>
        <r>
          <rPr>
            <sz val="10"/>
            <color indexed="81"/>
            <rFont val="Lucida Console"/>
            <family val="3"/>
          </rPr>
          <t>02.04.2004</t>
        </r>
      </text>
    </comment>
    <comment ref="AE613" authorId="0" shapeId="0" xr:uid="{C0F29563-1DBD-4655-BAFF-B8C711329874}">
      <text>
        <r>
          <rPr>
            <sz val="10"/>
            <color indexed="81"/>
            <rFont val="Courier New"/>
            <family val="3"/>
          </rPr>
          <t>_x000D_
    DESCRIÇÃO DO CÁLCULO_x000D_
Código    : 78.181_x000D_
Corte     : _x000D_
-----------------------------_x000D_
Pendente  : 65_x000D_
22 / 03_2 :  (corte = 11)_x000D_
22 / 04_2 :  (corte = 7)_x000D_
22 / 05_2 :  (corte = 10)_x000D_
22 / 06_2 :  (corte = 12)_x000D_
22 / 07_2 :  (corte = 10)_x000D_
22 / 08_2 :  (corte = 19)_x000D_
22 / 09_2 :  (corte = 20)_x000D_
22 / 10_2 :  (corte = 19)_x000D_
22 / 11_2 :  (corte = 10)_x000D_
22 / 12_2 :  (corte = 6)_x000D_
23 / 01_2 : _x000D_
23 / 02_2 : _x000D_
23 / 03_2 : _x000D_
23 / 04_2 : _x000D_
23 / 05_2 : _x000D_
23 / 06_2 : _x000D_
23 / 07_2 : _x000D_
23 / 08_2 :  (corte = 10)_x000D_
_x000D_
    TOTAL : ( 65 )_x000D_
  DIVISOR : 18_x000D_
    MÉDIA : 3,61_x000D_
-----------------------------_x000D_
   Valores Desconsiderados_x000D_
-----------------------------_x000D_
22 / 03_2 : 11 (11)_x000D_
22 / 04_2 : 7 (7)_x000D_
22 / 05_2 : 10 (10)_x000D_
22 / 06_2 : 12 (12)_x000D_
22 / 07_2 : 10 (10)_x000D_
22 / 08_2 : 19 (19)_x000D_
22 / 09_2 : 20 (20)_x000D_
22 / 10_2 : 19 (19)_x000D_
22 / 11_2 : 10 (10)_x000D_
22 / 12_2 : 6 (6)_x000D_
23 / 08_2 : 10 (10)_x000D_
_x000D_
  TOTAL   : ( 134 )</t>
        </r>
      </text>
    </comment>
    <comment ref="AH613" authorId="0" shapeId="0" xr:uid="{E54B4233-2662-4D41-9A06-AB8FF4C28BED}">
      <text>
        <r>
          <rPr>
            <sz val="10"/>
            <color indexed="81"/>
            <rFont val="Lucida Console"/>
            <family val="3"/>
          </rPr>
          <t>Última movimentação no estoque em 08/2023 quantidade 10.</t>
        </r>
      </text>
    </comment>
    <comment ref="X614" authorId="0" shapeId="0" xr:uid="{551CB350-3A30-4DF1-B1E5-F897395EBE44}">
      <text>
        <r>
          <rPr>
            <sz val="10"/>
            <color indexed="81"/>
            <rFont val="Lucida Console"/>
            <family val="3"/>
          </rPr>
          <t>12.09.2019</t>
        </r>
      </text>
    </comment>
    <comment ref="AE614" authorId="0" shapeId="0" xr:uid="{D9163890-038D-431E-BF84-EFA5CC7E1EAB}">
      <text>
        <r>
          <rPr>
            <sz val="10"/>
            <color indexed="81"/>
            <rFont val="Courier New"/>
            <family val="3"/>
          </rPr>
          <t>_x000D_
    DESCRIÇÃO DO CÁLCULO_x000D_
Código    : 138.465_x000D_
Corte     : _x000D_
-----------------------------_x000D_
Pendente  : 253_x000D_
22 / 03_2 :  (corte = 340)_x000D_
22 / 04_2 :  (corte = 765)_x000D_
22 / 05_2 :  (corte = 381)_x000D_
22 / 06_2 :  (corte = 339)_x000D_
22 / 07_2 :  (corte = 278)_x000D_
22 / 08_2 :  (corte = 362)_x000D_
22 / 09_2 :  (corte = 407)_x000D_
22 / 10_2 :  (corte = 366)_x000D_
22 / 11_2 :  (corte = 657)_x000D_
22 / 12_2 :  (corte = 208)_x000D_
23 / 01_2 :  (corte = 42)_x000D_
23 / 02_2 : _x000D_
23 / 03_2 :  (corte = 649)_x000D_
23 / 04_2 :  (corte = 424)_x000D_
23 / 05_2 :  (corte = 529)_x000D_
23 / 06_2 :  (corte = 303)_x000D_
23 / 07_2 :  (corte = 276)_x000D_
23 / 08_2 :  (corte = 311)_x000D_
_x000D_
    TOTAL : ( 253 )_x000D_
  DIVISOR : 18_x000D_
    MÉDIA : 14,06_x000D_
-----------------------------_x000D_
   Valores Desconsiderados_x000D_
-----------------------------_x000D_
22 / 03_2 : 340 (340)_x000D_
22 / 04_2 : 765 (765)_x000D_
22 / 05_2 : 381 (381)_x000D_
22 / 06_2 : 339 (339)_x000D_
22 / 07_2 : 278 (278)_x000D_
22 / 08_2 : 362 (362)_x000D_
22 / 09_2 : 407 (407)_x000D_
22 / 10_2 : 366 (366)_x000D_
22 / 11_2 : 657 (657)_x000D_
22 / 12_2 : 208 (208)_x000D_
23 / 01_2 : 42 (42)_x000D_
23 / 03_2 : 649 (649)_x000D_
23 / 04_2 : 424 (424)_x000D_
23 / 05_2 : 529 (529)_x000D_
23 / 06_2 : 303 (303)_x000D_
23 / 07_2 : 276 (276)_x000D_
23 / 08_2 : 311 (311)_x000D_
_x000D_
  TOTAL   : ( 6.637 )</t>
        </r>
      </text>
    </comment>
    <comment ref="AH614" authorId="0" shapeId="0" xr:uid="{61B8A225-403B-4BD0-A853-98E270298E3A}">
      <text>
        <r>
          <rPr>
            <sz val="10"/>
            <color indexed="81"/>
            <rFont val="Lucida Console"/>
            <family val="3"/>
          </rPr>
          <t>Última movimentação no estoque em 08/2023 quantidade 311.</t>
        </r>
      </text>
    </comment>
    <comment ref="X615" authorId="0" shapeId="0" xr:uid="{F296AA78-BC6C-47FA-B88B-CA45453305C2}">
      <text>
        <r>
          <rPr>
            <sz val="10"/>
            <color indexed="81"/>
            <rFont val="Lucida Console"/>
            <family val="3"/>
          </rPr>
          <t>08.07.2020</t>
        </r>
      </text>
    </comment>
    <comment ref="AE615" authorId="0" shapeId="0" xr:uid="{08B523D8-3AE9-4F09-A69F-8B8C809A7256}">
      <text>
        <r>
          <rPr>
            <sz val="10"/>
            <color indexed="81"/>
            <rFont val="Courier New"/>
            <family val="3"/>
          </rPr>
          <t>_x000D_
    DESCRIÇÃO DO CÁLCULO_x000D_
Código    : 139.767_x000D_
Corte     : _x000D_
-----------------------------_x000D_
Pendente  : 8_x000D_
22 / 03_2 :  (corte = 174)_x000D_
22 / 04_2 :  (corte = 256)_x000D_
22 / 05_2 :  (corte = 149)_x000D_
22 / 06_2 :  (corte = 162)_x000D_
22 / 07_2 :  (corte = 124)_x000D_
22 / 08_2 :  (corte = 298)_x000D_
22 / 09_2 :  (corte = 149)_x000D_
22 / 10_2 :  (corte = 223)_x000D_
22 / 11_2 :  (corte = 192)_x000D_
22 / 12_2 :  (corte = 145)_x000D_
23 / 01_2 :  (corte = 217)_x000D_
23 / 02_2 :  (corte = 154)_x000D_
23 / 03_2 :  (corte = 295)_x000D_
23 / 04_2 :  (corte = 161)_x000D_
23 / 05_2 :  (corte = 242)_x000D_
23 / 06_2 :  (corte = 200)_x000D_
23 / 07_2 :  (corte = 134)_x000D_
23 / 08_2 :  (corte = 169)_x000D_
_x000D_
    TOTAL : ( 8 )_x000D_
  DIVISOR : 18_x000D_
    MÉDIA : ,44_x000D_
-----------------------------_x000D_
   Valores Desconsiderados_x000D_
-----------------------------_x000D_
22 / 03_2 : 174 (174)_x000D_
22 / 04_2 : 256 (256)_x000D_
22 / 05_2 : 149 (149)_x000D_
22 / 06_2 : 162 (162)_x000D_
22 / 07_2 : 124 (124)_x000D_
22 / 08_2 : 298 (298)_x000D_
22 / 09_2 : 149 (149)_x000D_
22 / 10_2 : 223 (223)_x000D_
22 / 11_2 : 192 (192)_x000D_
22 / 12_2 : 145 (145)_x000D_
23 / 01_2 : 217 (217)_x000D_
23 / 02_2 : 154 (154)_x000D_
23 / 03_2 : 295 (295)_x000D_
23 / 04_2 : 161 (161)_x000D_
23 / 05_2 : 242 (242)_x000D_
23 / 06_2 : 200 (200)_x000D_
23 / 07_2 : 134 (134)_x000D_
23 / 08_2 : 169 (169)_x000D_
_x000D_
  TOTAL   : ( 3.444 )</t>
        </r>
      </text>
    </comment>
    <comment ref="AH615" authorId="0" shapeId="0" xr:uid="{631E7B65-EBB9-4976-9C52-BA7FFA62677C}">
      <text>
        <r>
          <rPr>
            <sz val="10"/>
            <color indexed="81"/>
            <rFont val="Lucida Console"/>
            <family val="3"/>
          </rPr>
          <t>Última movimentação no estoque em 08/2023 quantidade 169.</t>
        </r>
      </text>
    </comment>
    <comment ref="X616" authorId="0" shapeId="0" xr:uid="{4A14E36E-68E7-4F4E-B1EB-290072686E08}">
      <text>
        <r>
          <rPr>
            <sz val="10"/>
            <color indexed="81"/>
            <rFont val="Lucida Console"/>
            <family val="3"/>
          </rPr>
          <t>13.03.2018</t>
        </r>
      </text>
    </comment>
    <comment ref="AE616" authorId="0" shapeId="0" xr:uid="{06580868-064F-4500-BE1B-EE18553A10E8}">
      <text>
        <r>
          <rPr>
            <sz val="10"/>
            <color indexed="81"/>
            <rFont val="Courier New"/>
            <family val="3"/>
          </rPr>
          <t>_x000D_
    DESCRIÇÃO DO CÁLCULO_x000D_
Código    : 134.545_x000D_
Corte     : _x000D_
-----------------------------_x000D_
Pendente  : _x000D_
22 / 03_2 : _x000D_
22 / 04_2 :  (corte = 2)_x000D_
22 / 05_2 : _x000D_
22 / 06_2 : _x000D_
22 / 07_2 :  (corte = 4)_x000D_
22 / 08_2 : _x000D_
22 / 09_2 : _x000D_
22 / 10_2 : _x000D_
22 / 11_2 :  (corte = 22)_x000D_
22 / 12_2 : _x000D_
23 / 01_2 : _x000D_
23 / 02_2 : _x000D_
23 / 03_2 : _x000D_
23 / 04_2 : _x000D_
23 / 05_2 : _x000D_
23 / 06_2 : _x000D_
23 / 07_2 :  (corte = 21)_x000D_
23 / 08_2 : _x000D_
_x000D_
    TOTAL : (  )_x000D_
  DIVISOR : 18_x000D_
    MÉDIA : ,00_x000D_
-----------------------------_x000D_
   Valores Desconsiderados_x000D_
-----------------------------_x000D_
22 / 04_2 : 2 (2)_x000D_
22 / 07_2 : 4 (4)_x000D_
22 / 11_2 : 22 (22)_x000D_
23 / 07_2 : 21 (21)_x000D_
_x000D_
  TOTAL   : ( 49 )</t>
        </r>
      </text>
    </comment>
    <comment ref="AH616" authorId="0" shapeId="0" xr:uid="{9BCD7A74-A25E-437C-9CCF-AD702A7729F6}">
      <text>
        <r>
          <rPr>
            <sz val="10"/>
            <color indexed="81"/>
            <rFont val="Lucida Console"/>
            <family val="3"/>
          </rPr>
          <t>Última movimentação no estoque em 07/2023 quantidade 21.</t>
        </r>
      </text>
    </comment>
    <comment ref="X617" authorId="0" shapeId="0" xr:uid="{A3B7EF4C-FE26-41FD-913B-24F3CD755606}">
      <text>
        <r>
          <rPr>
            <sz val="10"/>
            <color indexed="81"/>
            <rFont val="Lucida Console"/>
            <family val="3"/>
          </rPr>
          <t>13.03.2018</t>
        </r>
      </text>
    </comment>
    <comment ref="AE617" authorId="0" shapeId="0" xr:uid="{C02A264A-3896-4562-9F71-DBA2A49864C4}">
      <text>
        <r>
          <rPr>
            <sz val="10"/>
            <color indexed="81"/>
            <rFont val="Courier New"/>
            <family val="3"/>
          </rPr>
          <t>_x000D_
    DESCRIÇÃO DO CÁLCULO_x000D_
Código    : 134.546_x000D_
Corte     : _x000D_
-----------------------------_x000D_
Pendente  : _x000D_
22 / 03_2 :  (corte = 4)_x000D_
22 / 04_2 : _x000D_
22 / 05_2 : _x000D_
22 / 06_2 : _x000D_
22 / 07_2 :  (corte = 10)_x000D_
22 / 08_2 :  (corte = 50)_x000D_
22 / 09_2 :  (corte = 4)_x000D_
22 / 10_2 :  (corte = 2)_x000D_
22 / 11_2 :  (corte = 4)_x000D_
22 / 12_2 :  (corte = 211)_x000D_
23 / 01_2 :  (corte = 146)_x000D_
23 / 02_2 :  (corte = 12)_x000D_
23 / 03_2 : _x000D_
23 / 04_2 : _x000D_
23 / 05_2 : _x000D_
23 / 06_2 : _x000D_
23 / 07_2 :  (corte = 12)_x000D_
23 / 08_2 :  (corte = 92)_x000D_
_x000D_
    TOTAL : (  )_x000D_
  DIVISOR : 18_x000D_
    MÉDIA : ,00_x000D_
-----------------------------_x000D_
   Valores Desconsiderados_x000D_
-----------------------------_x000D_
22 / 03_2 : 4 (4)_x000D_
22 / 07_2 : 10 (10)_x000D_
22 / 08_2 : 50 (50)_x000D_
22 / 09_2 : 4 (4)_x000D_
22 / 10_2 : 2 (2)_x000D_
22 / 11_2 : 4 (4)_x000D_
22 / 12_2 : 211 (211)_x000D_
23 / 01_2 : 146 (146)_x000D_
23 / 02_2 : 12 (12)_x000D_
23 / 07_2 : 12 (12)_x000D_
23 / 08_2 : 92 (92)_x000D_
_x000D_
  TOTAL   : ( 547 )</t>
        </r>
      </text>
    </comment>
    <comment ref="AH617" authorId="0" shapeId="0" xr:uid="{4FBCA38A-DBF6-47F1-AA41-4114045CAC13}">
      <text>
        <r>
          <rPr>
            <sz val="10"/>
            <color indexed="81"/>
            <rFont val="Lucida Console"/>
            <family val="3"/>
          </rPr>
          <t>Última movimentação no estoque em 08/2023 quantidade 92.</t>
        </r>
      </text>
    </comment>
    <comment ref="X618" authorId="0" shapeId="0" xr:uid="{7DEC360B-536C-44C1-B70C-9966A3AB6FE2}">
      <text>
        <r>
          <rPr>
            <sz val="10"/>
            <color indexed="81"/>
            <rFont val="Lucida Console"/>
            <family val="3"/>
          </rPr>
          <t>13.03.2018</t>
        </r>
      </text>
    </comment>
    <comment ref="AE618" authorId="0" shapeId="0" xr:uid="{790E044C-22CE-4792-A136-3AC73ECFA734}">
      <text>
        <r>
          <rPr>
            <sz val="10"/>
            <color indexed="81"/>
            <rFont val="Courier New"/>
            <family val="3"/>
          </rPr>
          <t>_x000D_
    DESCRIÇÃO DO CÁLCULO_x000D_
Código    : 134.547_x000D_
Corte     : _x000D_
-----------------------------_x000D_
Pendente  : _x000D_
22 / 03_2 : _x000D_
22 / 04_2 :  (corte = 2)_x000D_
22 / 05_2 :  (corte = 2)_x000D_
22 / 06_2 :  (corte = 30)_x000D_
22 / 07_2 :  (corte = 8)_x000D_
22 / 08_2 :  (corte = 20)_x000D_
22 / 09_2 :  (corte = 144)_x000D_
22 / 10_2 :  (corte = 73)_x000D_
22 / 11_2 :  (corte = 6)_x000D_
22 / 12_2 :  (corte = 124)_x000D_
23 / 01_2 :  (corte = 14)_x000D_
23 / 02_2 :  (corte = 20)_x000D_
23 / 03_2 :  (corte = 2)_x000D_
23 / 04_2 :  (corte = 1)_x000D_
23 / 05_2 : _x000D_
23 / 06_2 :  (corte = 13)_x000D_
23 / 07_2 :  (corte = 52)_x000D_
23 / 08_2 :  (corte = 285)_x000D_
_x000D_
    TOTAL : (  )_x000D_
  DIVISOR : 18_x000D_
    MÉDIA : ,00_x000D_
-----------------------------_x000D_
   Valores Desconsiderados_x000D_
-----------------------------_x000D_
22 / 04_2 : 2 (2)_x000D_
22 / 05_2 : 2 (2)_x000D_
22 / 06_2 : 30 (30)_x000D_
22 / 07_2 : 8 (8)_x000D_
22 / 08_2 : 20 (20)_x000D_
22 / 09_2 : 144 (144)_x000D_
22 / 10_2 : 73 (73)_x000D_
22 / 11_2 : 6 (6)_x000D_
22 / 12_2 : 124 (124)_x000D_
23 / 01_2 : 14 (14)_x000D_
23 / 02_2 : 20 (20)_x000D_
23 / 03_2 : 2 (2)_x000D_
23 / 04_2 : 1 (1)_x000D_
23 / 06_2 : 13 (13)_x000D_
23 / 07_2 : 52 (52)_x000D_
23 / 08_2 : 285 (285)_x000D_
_x000D_
  TOTAL   : ( 796 )</t>
        </r>
      </text>
    </comment>
    <comment ref="AH618" authorId="0" shapeId="0" xr:uid="{09310B79-E822-4676-8CF8-BDE6E436945C}">
      <text>
        <r>
          <rPr>
            <sz val="10"/>
            <color indexed="81"/>
            <rFont val="Lucida Console"/>
            <family val="3"/>
          </rPr>
          <t>Última movimentação no estoque em 08/2023 quantidade 285.</t>
        </r>
      </text>
    </comment>
    <comment ref="X619" authorId="0" shapeId="0" xr:uid="{25A19715-A427-454E-A307-4B61E75B2520}">
      <text>
        <r>
          <rPr>
            <sz val="10"/>
            <color indexed="81"/>
            <rFont val="Lucida Console"/>
            <family val="3"/>
          </rPr>
          <t>13.03.2018</t>
        </r>
      </text>
    </comment>
    <comment ref="AE619" authorId="0" shapeId="0" xr:uid="{3E36CE50-7B0D-4A31-B34E-3DCB85323224}">
      <text>
        <r>
          <rPr>
            <sz val="10"/>
            <color indexed="81"/>
            <rFont val="Courier New"/>
            <family val="3"/>
          </rPr>
          <t>_x000D_
    DESCRIÇÃO DO CÁLCULO_x000D_
Código    : 134.548_x000D_
Corte     : _x000D_
-----------------------------_x000D_
Pendente  : _x000D_
22 / 03_2 :  (corte = 5)_x000D_
22 / 04_2 :  (corte = 15)_x000D_
22 / 05_2 :  (corte = 72)_x000D_
22 / 06_2 :  (corte = 2)_x000D_
22 / 07_2 :  (corte = 14)_x000D_
22 / 08_2 :  (corte = 26,5)_x000D_
22 / 09_2 :  (corte = 86)_x000D_
22 / 10_2 :  (corte = 97)_x000D_
22 / 11_2 :  (corte = 18)_x000D_
22 / 12_2 :  (corte = 290)_x000D_
23 / 01_2 :  (corte = 576)_x000D_
23 / 02_2 :  (corte = 3)_x000D_
23 / 03_2 :  (corte = 10)_x000D_
23 / 04_2 :  (corte = 1)_x000D_
23 / 05_2 : _x000D_
23 / 06_2 :  (corte = 5)_x000D_
23 / 07_2 :  (corte = 22)_x000D_
23 / 08_2 :  (corte = 361)_x000D_
_x000D_
    TOTAL : (  )_x000D_
  DIVISOR : 18_x000D_
    MÉDIA : ,00_x000D_
-----------------------------_x000D_
   Valores Desconsiderados_x000D_
-----------------------------_x000D_
22 / 03_2 : 5 (5)_x000D_
22 / 04_2 : 15 (15)_x000D_
22 / 05_2 : 72 (72)_x000D_
22 / 06_2 : 2 (2)_x000D_
22 / 07_2 : 14 (14)_x000D_
22 / 08_2 : 27 (27)_x000D_
22 / 09_2 : 86 (86)_x000D_
22 / 10_2 : 97 (97)_x000D_
22 / 11_2 : 18 (18)_x000D_
22 / 12_2 : 290 (290)_x000D_
23 / 01_2 : 576 (576)_x000D_
23 / 02_2 : 3 (3)_x000D_
23 / 03_2 : 10 (10)_x000D_
23 / 04_2 : 1 (1)_x000D_
23 / 06_2 : 5 (5)_x000D_
23 / 07_2 : 22 (22)_x000D_
23 / 08_2 : 361 (361)_x000D_
_x000D_
  TOTAL   : ( 1.604 )</t>
        </r>
      </text>
    </comment>
    <comment ref="AH619" authorId="0" shapeId="0" xr:uid="{A2D40AC8-28A3-4AB1-938C-B3DE63B349A6}">
      <text>
        <r>
          <rPr>
            <sz val="10"/>
            <color indexed="81"/>
            <rFont val="Lucida Console"/>
            <family val="3"/>
          </rPr>
          <t>Última movimentação no estoque em 08/2023 quantidade 361.</t>
        </r>
      </text>
    </comment>
    <comment ref="X620" authorId="0" shapeId="0" xr:uid="{62BA63AB-7E37-4D4D-B9C7-A67600E6A368}">
      <text>
        <r>
          <rPr>
            <sz val="10"/>
            <color indexed="81"/>
            <rFont val="Lucida Console"/>
            <family val="3"/>
          </rPr>
          <t>13.03.2018</t>
        </r>
      </text>
    </comment>
    <comment ref="AE620" authorId="0" shapeId="0" xr:uid="{FF73DFD3-3B36-46E5-9EF0-DF1F586370DF}">
      <text>
        <r>
          <rPr>
            <sz val="10"/>
            <color indexed="81"/>
            <rFont val="Courier New"/>
            <family val="3"/>
          </rPr>
          <t>_x000D_
    DESCRIÇÃO DO CÁLCULO_x000D_
Código    : 134.549_x000D_
Corte     : _x000D_
-----------------------------_x000D_
Pendente  : _x000D_
22 / 03_2 : _x000D_
22 / 04_2 :  (corte = 9)_x000D_
22 / 05_2 :  (corte = 73)_x000D_
22 / 06_2 :  (corte = 2)_x000D_
22 / 07_2 :  (corte = 38)_x000D_
22 / 08_2 :  (corte = 14)_x000D_
22 / 09_2 :  (corte = 13)_x000D_
22 / 10_2 :  (corte = 3)_x000D_
22 / 11_2 : _x000D_
22 / 12_2 : _x000D_
23 / 01_2 :  (corte = 6)_x000D_
23 / 02_2 : _x000D_
23 / 03_2 : _x000D_
23 / 04_2 : _x000D_
23 / 05_2 : _x000D_
23 / 06_2 :  (corte = 3)_x000D_
23 / 07_2 :  (corte = 20)_x000D_
23 / 08_2 : _x000D_
_x000D_
    TOTAL : (  )_x000D_
  DIVISOR : 18_x000D_
    MÉDIA : ,00_x000D_
-----------------------------_x000D_
   Valores Desconsiderados_x000D_
-----------------------------_x000D_
22 / 04_2 : 9 (9)_x000D_
22 / 05_2 : 73 (73)_x000D_
22 / 06_2 : 2 (2)_x000D_
22 / 07_2 : 38 (38)_x000D_
22 / 08_2 : 14 (14)_x000D_
22 / 09_2 : 13 (13)_x000D_
22 / 10_2 : 3 (3)_x000D_
23 / 01_2 : 6 (6)_x000D_
23 / 06_2 : 3 (3)_x000D_
23 / 07_2 : 20 (20)_x000D_
_x000D_
  TOTAL   : ( 181 )</t>
        </r>
      </text>
    </comment>
    <comment ref="AH620" authorId="0" shapeId="0" xr:uid="{C8436D93-F4D5-48CB-871A-53E70792F84E}">
      <text>
        <r>
          <rPr>
            <sz val="10"/>
            <color indexed="81"/>
            <rFont val="Lucida Console"/>
            <family val="3"/>
          </rPr>
          <t>Última movimentação no estoque em 07/2023 quantidade 20.</t>
        </r>
      </text>
    </comment>
    <comment ref="X621" authorId="0" shapeId="0" xr:uid="{D066193A-E94E-430A-96C4-1848C489281D}">
      <text>
        <r>
          <rPr>
            <sz val="10"/>
            <color indexed="81"/>
            <rFont val="Lucida Console"/>
            <family val="3"/>
          </rPr>
          <t>16.08.2005</t>
        </r>
      </text>
    </comment>
    <comment ref="AE621" authorId="0" shapeId="0" xr:uid="{57D59571-2511-4A2B-934D-9817BEFD8BF4}">
      <text>
        <r>
          <rPr>
            <sz val="10"/>
            <color indexed="81"/>
            <rFont val="Courier New"/>
            <family val="3"/>
          </rPr>
          <t>_x000D_
    DESCRIÇÃO DO CÁLCULO_x000D_
Código    : 87.157_x000D_
Corte     : _x000D_
-----------------------------_x000D_
Pendente  : _x000D_
22 / 03_2 : _x000D_
22 / 04_2 : _x000D_
22 / 05_2 : _x000D_
22 / 06_2 : _x000D_
22 / 07_2 :  (corte = 4)_x000D_
22 / 08_2 : _x000D_
22 / 09_2 : _x000D_
22 / 10_2 : _x000D_
22 / 11_2 : _x000D_
22 / 12_2 : _x000D_
23 / 01_2 :  (corte = 6)_x000D_
23 / 02_2 :  (corte = 8)_x000D_
23 / 03_2 : _x000D_
23 / 04_2 : _x000D_
23 / 05_2 : _x000D_
23 / 06_2 : _x000D_
23 / 07_2 :  (corte = 12)_x000D_
23 / 08_2 : _x000D_
_x000D_
    TOTAL : (  )_x000D_
  DIVISOR : 18_x000D_
    MÉDIA : ,00_x000D_
-----------------------------_x000D_
   Valores Desconsiderados_x000D_
-----------------------------_x000D_
22 / 07_2 : 4 (4)_x000D_
23 / 01_2 : 6 (6)_x000D_
23 / 02_2 : 8 (8)_x000D_
23 / 07_2 : 12 (12)_x000D_
_x000D_
  TOTAL   : ( 30 )</t>
        </r>
      </text>
    </comment>
    <comment ref="AH621" authorId="0" shapeId="0" xr:uid="{3E5C60FC-0686-467B-BEAF-155E03BA285B}">
      <text>
        <r>
          <rPr>
            <sz val="10"/>
            <color indexed="81"/>
            <rFont val="Lucida Console"/>
            <family val="3"/>
          </rPr>
          <t>Última movimentação no estoque em 07/2023 quantidade 12.</t>
        </r>
      </text>
    </comment>
    <comment ref="X622" authorId="0" shapeId="0" xr:uid="{914CDD2C-19F6-4E6D-8A65-D309272634EF}">
      <text>
        <r>
          <rPr>
            <sz val="10"/>
            <color indexed="81"/>
            <rFont val="Lucida Console"/>
            <family val="3"/>
          </rPr>
          <t>18.11.2013</t>
        </r>
      </text>
    </comment>
    <comment ref="AE622" authorId="0" shapeId="0" xr:uid="{8482B007-78DB-4F3C-8034-8EF90156BF24}">
      <text>
        <r>
          <rPr>
            <sz val="10"/>
            <color indexed="81"/>
            <rFont val="Courier New"/>
            <family val="3"/>
          </rPr>
          <t>_x000D_
    DESCRIÇÃO DO CÁLCULO_x000D_
Código    : 126.837_x000D_
Corte     : _x000D_
-----------------------------_x000D_
Pendente  : _x000D_
22 / 03_2 : _x000D_
22 / 04_2 : _x000D_
22 / 05_2 :  (corte = 200)_x000D_
22 / 06_2 : _x000D_
22 / 07_2 : _x000D_
22 / 08_2 :  (corte = 300)_x000D_
22 / 09_2 :  (corte = 200)_x000D_
22 / 10_2 :  (corte = 12)_x000D_
22 / 11_2 : _x000D_
22 / 12_2 : _x000D_
23 / 01_2 :  (corte = 200)_x000D_
23 / 02_2 : _x000D_
23 / 03_2 :  (corte = 50)_x000D_
23 / 04_2 :  (corte = 400)_x000D_
23 / 05_2 : _x000D_
23 / 06_2 : _x000D_
23 / 07_2 : _x000D_
23 / 08_2 : _x000D_
_x000D_
    TOTAL : (  )_x000D_
  DIVISOR : 18_x000D_
    MÉDIA : ,00_x000D_
-----------------------------_x000D_
   Valores Desconsiderados_x000D_
-----------------------------_x000D_
22 / 05_2 : 200 (200)_x000D_
22 / 08_2 : 300 (300)_x000D_
22 / 09_2 : 200 (200)_x000D_
22 / 10_2 : 12 (12)_x000D_
23 / 01_2 : 200 (200)_x000D_
23 / 03_2 : 50 (50)_x000D_
23 / 04_2 : 400 (400)_x000D_
_x000D_
  TOTAL   : ( 1.362 )</t>
        </r>
      </text>
    </comment>
    <comment ref="AH622" authorId="0" shapeId="0" xr:uid="{CCF70B1A-810C-4539-A319-B6D8313088AD}">
      <text>
        <r>
          <rPr>
            <sz val="10"/>
            <color indexed="81"/>
            <rFont val="Lucida Console"/>
            <family val="3"/>
          </rPr>
          <t>Última movimentação no estoque em 04/2023 quantidade 400.</t>
        </r>
      </text>
    </comment>
    <comment ref="X623" authorId="0" shapeId="0" xr:uid="{B4A1B660-85B2-4863-9FB8-B7D3196FD528}">
      <text>
        <r>
          <rPr>
            <sz val="10"/>
            <color indexed="81"/>
            <rFont val="Lucida Console"/>
            <family val="3"/>
          </rPr>
          <t>07.02.2018</t>
        </r>
      </text>
    </comment>
    <comment ref="AE623" authorId="0" shapeId="0" xr:uid="{22F2BC99-B9E3-4905-B460-D6F3F112DE8D}">
      <text>
        <r>
          <rPr>
            <sz val="10"/>
            <color indexed="81"/>
            <rFont val="Courier New"/>
            <family val="3"/>
          </rPr>
          <t>_x000D_
    DESCRIÇÃO DO CÁLCULO_x000D_
Código    : 134.247_x000D_
Corte     : _x000D_
-----------------------------_x000D_
Pendente  : 38_x000D_
22 / 03_2 :  (corte = 22,45)_x000D_
22 / 04_2 :  (corte = 36)_x000D_
22 / 05_2 :  (corte = 25)_x000D_
22 / 06_2 :  (corte = 36)_x000D_
22 / 07_2 :  (corte = 56,95)_x000D_
22 / 08_2 :  (corte = 13)_x000D_
22 / 09_2 : _x000D_
22 / 10_2 :  (corte = 28,96)_x000D_
22 / 11_2 :  (corte = 18)_x000D_
22 / 12_2 :  (corte = 26)_x000D_
23 / 01_2 :  (corte = 9)_x000D_
23 / 02_2 :  (corte = 48,8)_x000D_
23 / 03_2 :  (corte = 52,78)_x000D_
23 / 04_2 :  (corte = 47,42)_x000D_
23 / 05_2 :  (corte = 91)_x000D_
23 / 06_2 :  (corte = 42)_x000D_
23 / 07_2 :  (corte = 21)_x000D_
23 / 08_2 :  (corte = 56)_x000D_
_x000D_
    TOTAL : ( 38 )_x000D_
  DIVISOR : 18_x000D_
    MÉDIA : 2,09_x000D_
-----------------------------_x000D_
   Valores Desconsiderados_x000D_
-----------------------------_x000D_
22 / 03_2 : 22 (22)_x000D_
22 / 04_2 : 36 (36)_x000D_
22 / 05_2 : 25 (25)_x000D_
22 / 06_2 : 36 (36)_x000D_
22 / 07_2 : 57 (57)_x000D_
22 / 08_2 : 13 (13)_x000D_
22 / 10_2 : 29 (29)_x000D_
22 / 11_2 : 18 (18)_x000D_
22 / 12_2 : 26 (26)_x000D_
23 / 01_2 : 9 (9)_x000D_
23 / 02_2 : 49 (49)_x000D_
23 / 03_2 : 53 (53)_x000D_
23 / 04_2 : 47 (47)_x000D_
23 / 05_2 : 91 (91)_x000D_
23 / 06_2 : 42 (42)_x000D_
23 / 07_2 : 21 (21)_x000D_
23 / 08_2 : 56 (56)_x000D_
_x000D_
  TOTAL   : ( 630 )</t>
        </r>
      </text>
    </comment>
    <comment ref="AH623" authorId="0" shapeId="0" xr:uid="{700430E8-589C-4750-BD28-5AB0A2BAB4B1}">
      <text>
        <r>
          <rPr>
            <sz val="10"/>
            <color indexed="81"/>
            <rFont val="Lucida Console"/>
            <family val="3"/>
          </rPr>
          <t>Última movimentação no estoque em 08/2023 quantidade 56.</t>
        </r>
      </text>
    </comment>
    <comment ref="X624" authorId="0" shapeId="0" xr:uid="{552914DF-04B3-42FE-92B1-B972CDDB5D2C}">
      <text>
        <r>
          <rPr>
            <sz val="10"/>
            <color indexed="81"/>
            <rFont val="Lucida Console"/>
            <family val="3"/>
          </rPr>
          <t>05.08.2010</t>
        </r>
      </text>
    </comment>
    <comment ref="AE624" authorId="0" shapeId="0" xr:uid="{23BF146F-02E2-4552-905A-0A2847DBCC90}">
      <text>
        <r>
          <rPr>
            <sz val="10"/>
            <color indexed="81"/>
            <rFont val="Courier New"/>
            <family val="3"/>
          </rPr>
          <t>_x000D_
    DESCRIÇÃO DO CÁLCULO_x000D_
Código    : 116.754_x000D_
Corte     : _x000D_
-----------------------------_x000D_
Pendente  : _x000D_
22 / 03_2 : _x000D_
22 / 04_2 : _x000D_
22 / 05_2 : _x000D_
22 / 06_2 :  (corte = 51)_x000D_
22 / 07_2 : _x000D_
22 / 08_2 : _x000D_
22 / 09_2 : _x000D_
22 / 10_2 : _x000D_
22 / 11_2 : _x000D_
22 / 12_2 :  (corte = 81)_x000D_
23 / 01_2 : _x000D_
23 / 02_2 : _x000D_
23 / 03_2 : _x000D_
23 / 04_2 : _x000D_
23 / 05_2 : _x000D_
23 / 06_2 : _x000D_
23 / 07_2 : _x000D_
23 / 08_2 : _x000D_
_x000D_
    TOTAL : (  )_x000D_
  DIVISOR : 18_x000D_
    MÉDIA : ,00_x000D_
-----------------------------_x000D_
   Valores Desconsiderados_x000D_
-----------------------------_x000D_
22 / 06_2 : 51 (51)_x000D_
22 / 12_2 : 81 (81)_x000D_
_x000D_
  TOTAL   : ( 132 )</t>
        </r>
      </text>
    </comment>
    <comment ref="AH624" authorId="0" shapeId="0" xr:uid="{FE95C724-E007-4FD5-9136-3A4FB5CE2D54}">
      <text>
        <r>
          <rPr>
            <sz val="10"/>
            <color indexed="81"/>
            <rFont val="Lucida Console"/>
            <family val="3"/>
          </rPr>
          <t>Última movimentação no estoque em 12/2022 quantidade 81.</t>
        </r>
      </text>
    </comment>
    <comment ref="X625" authorId="0" shapeId="0" xr:uid="{EB1E86D5-F5DC-4088-BB56-8D575DE1A899}">
      <text>
        <r>
          <rPr>
            <sz val="10"/>
            <color indexed="81"/>
            <rFont val="Lucida Console"/>
            <family val="3"/>
          </rPr>
          <t>08.04.2008</t>
        </r>
      </text>
    </comment>
    <comment ref="AE625" authorId="0" shapeId="0" xr:uid="{EA934E59-1282-49F7-9E09-FD5109580A59}">
      <text>
        <r>
          <rPr>
            <sz val="10"/>
            <color indexed="81"/>
            <rFont val="Courier New"/>
            <family val="3"/>
          </rPr>
          <t>_x000D_
    DESCRIÇÃO DO CÁLCULO_x000D_
Código    : 105.889_x000D_
Corte     : _x000D_
-----------------------------_x000D_
Pendente  : _x000D_
22 / 03_2 : _x000D_
22 / 04_2 : _x000D_
22 / 05_2 : _x000D_
22 / 06_2 :  (corte = 15)_x000D_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06_2 : 15 (15)_x000D_
_x000D_
  TOTAL   : ( 15 )</t>
        </r>
      </text>
    </comment>
    <comment ref="AH625" authorId="0" shapeId="0" xr:uid="{719E3027-10C5-4698-8A6C-3FD7A4CEB217}">
      <text>
        <r>
          <rPr>
            <sz val="10"/>
            <color indexed="81"/>
            <rFont val="Lucida Console"/>
            <family val="3"/>
          </rPr>
          <t>Última movimentação no estoque em 06/2022 quantidade 15.</t>
        </r>
      </text>
    </comment>
    <comment ref="X626" authorId="0" shapeId="0" xr:uid="{6E78E6CA-450F-4F5A-A6C7-427B08808EDD}">
      <text>
        <r>
          <rPr>
            <sz val="10"/>
            <color indexed="81"/>
            <rFont val="Lucida Console"/>
            <family val="3"/>
          </rPr>
          <t>24.05.2012</t>
        </r>
      </text>
    </comment>
    <comment ref="AE626" authorId="0" shapeId="0" xr:uid="{2B950304-9120-4AC4-B033-B5544A3C62C5}">
      <text>
        <r>
          <rPr>
            <sz val="10"/>
            <color indexed="81"/>
            <rFont val="Courier New"/>
            <family val="3"/>
          </rPr>
          <t>_x000D_
    DESCRIÇÃO DO CÁLCULO_x000D_
Código    : 123.132_x000D_
Corte     : _x000D_
-----------------------------_x000D_
Pendente  : _x000D_
22 / 03_2 : _x000D_
22 / 04_2 : _x000D_
22 / 05_2 : _x000D_
22 / 06_2 :  (corte = 7)_x000D_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06_2 : 7 (7)_x000D_
_x000D_
  TOTAL   : ( 7 )</t>
        </r>
      </text>
    </comment>
    <comment ref="AH626" authorId="0" shapeId="0" xr:uid="{B3829A8E-A00E-4177-A4B0-CAA1C94BA66B}">
      <text>
        <r>
          <rPr>
            <sz val="10"/>
            <color indexed="81"/>
            <rFont val="Lucida Console"/>
            <family val="3"/>
          </rPr>
          <t>Última movimentação no estoque em 06/2022 quantidade 7.</t>
        </r>
      </text>
    </comment>
    <comment ref="X627" authorId="0" shapeId="0" xr:uid="{14D3ACE0-9DB2-4B0F-B803-40C21CAF1868}">
      <text>
        <r>
          <rPr>
            <sz val="10"/>
            <color indexed="81"/>
            <rFont val="Lucida Console"/>
            <family val="3"/>
          </rPr>
          <t>24.05.2012</t>
        </r>
      </text>
    </comment>
    <comment ref="AE627" authorId="0" shapeId="0" xr:uid="{A7625BEA-3967-4C37-A9AA-873623017EC3}">
      <text>
        <r>
          <rPr>
            <sz val="10"/>
            <color indexed="81"/>
            <rFont val="Courier New"/>
            <family val="3"/>
          </rPr>
          <t>_x000D_
    DESCRIÇÃO DO CÁLCULO_x000D_
Código    : 123.131_x000D_
Corte     : _x000D_
-----------------------------_x000D_
Pendente  : _x000D_
22 / 03_2 : _x000D_
22 / 04_2 : _x000D_
22 / 05_2 : _x000D_
22 / 06_2 :  (corte = 3)_x000D_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06_2 : 3 (3)_x000D_
_x000D_
  TOTAL   : ( 3 )</t>
        </r>
      </text>
    </comment>
    <comment ref="AH627" authorId="0" shapeId="0" xr:uid="{4A6690B4-21F3-42F5-A285-626F26219313}">
      <text>
        <r>
          <rPr>
            <sz val="10"/>
            <color indexed="81"/>
            <rFont val="Lucida Console"/>
            <family val="3"/>
          </rPr>
          <t>Última movimentação no estoque em 06/2022 quantidade 3.</t>
        </r>
      </text>
    </comment>
    <comment ref="X628" authorId="0" shapeId="0" xr:uid="{77638306-AE6A-4A6B-92A1-63109775FDD0}">
      <text>
        <r>
          <rPr>
            <sz val="10"/>
            <color indexed="81"/>
            <rFont val="Lucida Console"/>
            <family val="3"/>
          </rPr>
          <t>11.04.2007</t>
        </r>
      </text>
    </comment>
    <comment ref="AE628" authorId="0" shapeId="0" xr:uid="{FEDEC28B-D957-4F40-BC0E-FD31BF76D7EB}">
      <text>
        <r>
          <rPr>
            <sz val="10"/>
            <color indexed="81"/>
            <rFont val="Courier New"/>
            <family val="3"/>
          </rPr>
          <t>_x000D_
    DESCRIÇÃO DO CÁLCULO_x000D_
Código    : 98.703_x000D_
Corte     : _x000D_
-----------------------------_x000D_
Pendente  : _x000D_
22 / 03_2 :  (corte = 10)_x000D_
22 / 04_2 : _x000D_
22 / 05_2 :  (corte = 136)_x000D_
22 / 06_2 :  (corte = 105)_x000D_
22 / 07_2 :  (corte = 65)_x000D_
22 / 08_2 :  (corte = 92)_x000D_
22 / 09_2 :  (corte = 93)_x000D_
22 / 10_2 :  (corte = 16)_x000D_
22 / 11_2 :  (corte = 41)_x000D_
22 / 12_2 :  (corte = 46)_x000D_
23 / 01_2 :  (corte = 71)_x000D_
23 / 02_2 :  (corte = 5)_x000D_
23 / 03_2 :  (corte = 82)_x000D_
23 / 04_2 :  (corte = 65)_x000D_
23 / 05_2 :  (corte = 267)_x000D_
23 / 06_2 : _x000D_
23 / 07_2 :  (corte = 81)_x000D_
23 / 08_2 :  (corte = 74)_x000D_
_x000D_
    TOTAL : (  )_x000D_
  DIVISOR : 18_x000D_
    MÉDIA : ,00_x000D_
-----------------------------_x000D_
   Valores Desconsiderados_x000D_
-----------------------------_x000D_
22 / 03_2 : 10 (10)_x000D_
22 / 05_2 : 136 (136)_x000D_
22 / 06_2 : 105 (105)_x000D_
22 / 07_2 : 65 (65)_x000D_
22 / 08_2 : 92 (92)_x000D_
22 / 09_2 : 93 (93)_x000D_
22 / 10_2 : 16 (16)_x000D_
22 / 11_2 : 41 (41)_x000D_
22 / 12_2 : 46 (46)_x000D_
23 / 01_2 : 71 (71)_x000D_
23 / 02_2 : 5 (5)_x000D_
23 / 03_2 : 82 (82)_x000D_
23 / 04_2 : 65 (65)_x000D_
23 / 05_2 : 267 (267)_x000D_
23 / 07_2 : 81 (81)_x000D_
23 / 08_2 : 74 (74)_x000D_
_x000D_
  TOTAL   : ( 1.249 )</t>
        </r>
      </text>
    </comment>
    <comment ref="AH628" authorId="0" shapeId="0" xr:uid="{648D3FD2-F3F6-4AE9-86EE-A5478F1D0F05}">
      <text>
        <r>
          <rPr>
            <sz val="10"/>
            <color indexed="81"/>
            <rFont val="Lucida Console"/>
            <family val="3"/>
          </rPr>
          <t>Última movimentação no estoque em 08/2023 quantidade 74.</t>
        </r>
      </text>
    </comment>
    <comment ref="X629" authorId="0" shapeId="0" xr:uid="{78CF535C-491D-48F1-8A3F-78CF2F9960D0}">
      <text>
        <r>
          <rPr>
            <sz val="10"/>
            <color indexed="81"/>
            <rFont val="Lucida Console"/>
            <family val="3"/>
          </rPr>
          <t>24.05.2012</t>
        </r>
      </text>
    </comment>
    <comment ref="AE629" authorId="0" shapeId="0" xr:uid="{6A227363-CF2A-4553-AD02-ED586A24467E}">
      <text>
        <r>
          <rPr>
            <sz val="10"/>
            <color indexed="81"/>
            <rFont val="Courier New"/>
            <family val="3"/>
          </rPr>
          <t>_x000D_
    DESCRIÇÃO DO CÁLCULO_x000D_
Código    : 123.133_x000D_
Corte     : _x000D_
-----------------------------_x000D_
Pendente  : _x000D_
22 / 03_2 : _x000D_
22 / 04_2 : _x000D_
22 / 05_2 : _x000D_
22 / 06_2 : _x000D_
22 / 07_2 : _x000D_
22 / 08_2 : _x000D_
22 / 09_2 : _x000D_
22 / 10_2 : _x000D_
22 / 11_2 : _x000D_
22 / 12_2 : _x000D_
23 / 01_2 :  (corte = 8)_x000D_
23 / 02_2 : _x000D_
23 / 03_2 : _x000D_
23 / 04_2 : _x000D_
23 / 05_2 : _x000D_
23 / 06_2 : _x000D_
23 / 07_2 : _x000D_
23 / 08_2 : _x000D_
_x000D_
    TOTAL : (  )_x000D_
  DIVISOR : 18_x000D_
    MÉDIA : ,00_x000D_
-----------------------------_x000D_
   Valores Desconsiderados_x000D_
-----------------------------_x000D_
23 / 01_2 : 8 (8)_x000D_
_x000D_
  TOTAL   : ( 8 )</t>
        </r>
      </text>
    </comment>
    <comment ref="AH629" authorId="0" shapeId="0" xr:uid="{19EC7F3C-C6FC-46FD-9814-30FD2D2ACB03}">
      <text>
        <r>
          <rPr>
            <sz val="10"/>
            <color indexed="81"/>
            <rFont val="Lucida Console"/>
            <family val="3"/>
          </rPr>
          <t>Última movimentação no estoque em 01/2023 quantidade 8.</t>
        </r>
      </text>
    </comment>
    <comment ref="X630" authorId="0" shapeId="0" xr:uid="{18BAF7A8-2B0B-45EB-B497-93E5604C50AA}">
      <text>
        <r>
          <rPr>
            <sz val="10"/>
            <color indexed="81"/>
            <rFont val="Lucida Console"/>
            <family val="3"/>
          </rPr>
          <t>05.08.2010</t>
        </r>
      </text>
    </comment>
    <comment ref="AE630" authorId="0" shapeId="0" xr:uid="{C8DEA3C4-F0A4-4DA9-851E-4AFE7030B713}">
      <text>
        <r>
          <rPr>
            <sz val="10"/>
            <color indexed="81"/>
            <rFont val="Courier New"/>
            <family val="3"/>
          </rPr>
          <t>_x000D_
    DESCRIÇÃO DO CÁLCULO_x000D_
Código    : 116.751_x000D_
Corte     : _x000D_
-----------------------------_x000D_
Pendente  : _x000D_
22 / 03_2 : _x000D_
22 / 04_2 : _x000D_
22 / 05_2 : _x000D_
22 / 06_2 :  (corte = 11)_x000D_
22 / 07_2 : _x000D_
22 / 08_2 : _x000D_
22 / 09_2 : _x000D_
22 / 10_2 : _x000D_
22 / 11_2 : _x000D_
22 / 12_2 :  (corte = 19)_x000D_
23 / 01_2 : _x000D_
23 / 02_2 : _x000D_
23 / 03_2 : _x000D_
23 / 04_2 : _x000D_
23 / 05_2 : _x000D_
23 / 06_2 : _x000D_
23 / 07_2 : _x000D_
23 / 08_2 : _x000D_
_x000D_
    TOTAL : (  )_x000D_
  DIVISOR : 18_x000D_
    MÉDIA : ,00_x000D_
-----------------------------_x000D_
   Valores Desconsiderados_x000D_
-----------------------------_x000D_
22 / 06_2 : 11 (11)_x000D_
22 / 12_2 : 19 (19)_x000D_
_x000D_
  TOTAL   : ( 30 )</t>
        </r>
      </text>
    </comment>
    <comment ref="AH630" authorId="0" shapeId="0" xr:uid="{5F05AAF8-B7CE-4A7F-9180-D3E00F305EF7}">
      <text>
        <r>
          <rPr>
            <sz val="10"/>
            <color indexed="81"/>
            <rFont val="Lucida Console"/>
            <family val="3"/>
          </rPr>
          <t>Última movimentação no estoque em 12/2022 quantidade 19.</t>
        </r>
      </text>
    </comment>
    <comment ref="X631" authorId="0" shapeId="0" xr:uid="{2231D8D9-CAB8-49C0-A05D-77D349C59542}">
      <text>
        <r>
          <rPr>
            <sz val="10"/>
            <color indexed="81"/>
            <rFont val="Lucida Console"/>
            <family val="3"/>
          </rPr>
          <t>11.04.2007</t>
        </r>
      </text>
    </comment>
    <comment ref="AE631" authorId="0" shapeId="0" xr:uid="{0BF37A28-B8C6-495E-AF30-87EF556998EE}">
      <text>
        <r>
          <rPr>
            <sz val="10"/>
            <color indexed="81"/>
            <rFont val="Courier New"/>
            <family val="3"/>
          </rPr>
          <t>_x000D_
    DESCRIÇÃO DO CÁLCULO_x000D_
Código    : 98.704_x000D_
Corte     : _x000D_
-----------------------------_x000D_
Pendente  : _x000D_
22 / 03_2 :  (corte = 3)_x000D_
22 / 04_2 :  (corte = 1)_x000D_
22 / 05_2 :  (corte = 47)_x000D_
22 / 06_2 :  (corte = 30)_x000D_
22 / 07_2 :  (corte = 18)_x000D_
22 / 08_2 :  (corte = 17)_x000D_
22 / 09_2 :  (corte = 50)_x000D_
22 / 10_2 :  (corte = 17)_x000D_
22 / 11_2 :  (corte = 20)_x000D_
22 / 12_2 :  (corte = 4)_x000D_
23 / 01_2 :  (corte = 4)_x000D_
23 / 02_2 :  (corte = 1)_x000D_
23 / 03_2 :  (corte = 6)_x000D_
23 / 04_2 :  (corte = 6)_x000D_
23 / 05_2 :  (corte = 37)_x000D_
23 / 06_2 : _x000D_
23 / 07_2 :  (corte = 63)_x000D_
23 / 08_2 :  (corte = 2)_x000D_
_x000D_
    TOTAL : (  )_x000D_
  DIVISOR : 18_x000D_
    MÉDIA : ,00_x000D_
-----------------------------_x000D_
   Valores Desconsiderados_x000D_
-----------------------------_x000D_
22 / 03_2 : 3 (3)_x000D_
22 / 04_2 : 1 (1)_x000D_
22 / 05_2 : 47 (47)_x000D_
22 / 06_2 : 30 (30)_x000D_
22 / 07_2 : 18 (18)_x000D_
22 / 08_2 : 17 (17)_x000D_
22 / 09_2 : 50 (50)_x000D_
22 / 10_2 : 17 (17)_x000D_
22 / 11_2 : 20 (20)_x000D_
22 / 12_2 : 4 (4)_x000D_
23 / 01_2 : 4 (4)_x000D_
23 / 02_2 : 1 (1)_x000D_
23 / 03_2 : 6 (6)_x000D_
23 / 04_2 : 6 (6)_x000D_
23 / 05_2 : 37 (37)_x000D_
23 / 07_2 : 63 (63)_x000D_
23 / 08_2 : 2 (2)_x000D_
_x000D_
  TOTAL   : ( 326 )</t>
        </r>
      </text>
    </comment>
    <comment ref="AH631" authorId="0" shapeId="0" xr:uid="{CBEDEE8D-330B-43CA-BC6A-06B03D15FA21}">
      <text>
        <r>
          <rPr>
            <sz val="10"/>
            <color indexed="81"/>
            <rFont val="Lucida Console"/>
            <family val="3"/>
          </rPr>
          <t>Última movimentação no estoque em 08/2023 quantidade 2.</t>
        </r>
      </text>
    </comment>
    <comment ref="X632" authorId="0" shapeId="0" xr:uid="{33766D81-1794-4EF3-8E0D-27BE3E9AF90A}">
      <text>
        <r>
          <rPr>
            <sz val="10"/>
            <color indexed="81"/>
            <rFont val="Lucida Console"/>
            <family val="3"/>
          </rPr>
          <t>28.01.2004</t>
        </r>
      </text>
    </comment>
    <comment ref="AE632" authorId="0" shapeId="0" xr:uid="{6BCE2146-7AE7-4C49-8C3F-609B0F83F714}">
      <text>
        <r>
          <rPr>
            <sz val="10"/>
            <color indexed="81"/>
            <rFont val="Courier New"/>
            <family val="3"/>
          </rPr>
          <t>_x000D_
    DESCRIÇÃO DO CÁLCULO_x000D_
Código    : 76.806_x000D_
Corte     : _x000D_
-----------------------------_x000D_
Pendente  : _x000D_
22 / 03_2 : _x000D_
22 / 04_2 : _x000D_
22 / 05_2 :  (corte = 16)_x000D_
22 / 06_2 :  (corte = 13)_x000D_
22 / 07_2 :  (corte = 47)_x000D_
22 / 08_2 :  (corte = 10)_x000D_
22 / 09_2 :  (corte = 2)_x000D_
22 / 10_2 :  (corte = 54)_x000D_
22 / 11_2 :  (corte = 30)_x000D_
22 / 12_2 :  (corte = 20)_x000D_
23 / 01_2 :  (corte = 46)_x000D_
23 / 02_2 :  (corte = 89)_x000D_
23 / 03_2 :  (corte = 1)_x000D_
23 / 04_2 :  (corte = 11)_x000D_
23 / 05_2 : _x000D_
23 / 06_2 :  (corte = 18)_x000D_
23 / 07_2 :  (corte = 15)_x000D_
23 / 08_2 :  (corte = 75)_x000D_
_x000D_
    TOTAL : (  )_x000D_
  DIVISOR : 18_x000D_
    MÉDIA : ,00_x000D_
-----------------------------_x000D_
   Valores Desconsiderados_x000D_
-----------------------------_x000D_
22 / 05_2 : 16 (16)_x000D_
22 / 06_2 : 13 (13)_x000D_
22 / 07_2 : 47 (47)_x000D_
22 / 08_2 : 10 (10)_x000D_
22 / 09_2 : 2 (2)_x000D_
22 / 10_2 : 54 (54)_x000D_
22 / 11_2 : 30 (30)_x000D_
22 / 12_2 : 20 (20)_x000D_
23 / 01_2 : 46 (46)_x000D_
23 / 02_2 : 89 (89)_x000D_
23 / 03_2 : 1 (1)_x000D_
23 / 04_2 : 11 (11)_x000D_
23 / 06_2 : 18 (18)_x000D_
23 / 07_2 : 15 (15)_x000D_
23 / 08_2 : 75 (75)_x000D_
_x000D_
  TOTAL   : ( 447 )</t>
        </r>
      </text>
    </comment>
    <comment ref="AH632" authorId="0" shapeId="0" xr:uid="{87A97D81-19AD-4564-8BB0-C6670FDDBE8F}">
      <text>
        <r>
          <rPr>
            <sz val="10"/>
            <color indexed="81"/>
            <rFont val="Lucida Console"/>
            <family val="3"/>
          </rPr>
          <t>Última movimentação no estoque em 08/2023 quantidade 75.</t>
        </r>
      </text>
    </comment>
    <comment ref="X633" authorId="0" shapeId="0" xr:uid="{01915E80-5A76-4279-B146-5B4D947364BA}">
      <text>
        <r>
          <rPr>
            <sz val="10"/>
            <color indexed="81"/>
            <rFont val="Lucida Console"/>
            <family val="3"/>
          </rPr>
          <t>01.01.1901</t>
        </r>
      </text>
    </comment>
    <comment ref="AE633" authorId="0" shapeId="0" xr:uid="{FDC6A657-0AD9-4CC0-A428-AEC6D0C0B21B}">
      <text>
        <r>
          <rPr>
            <sz val="10"/>
            <color indexed="81"/>
            <rFont val="Courier New"/>
            <family val="3"/>
          </rPr>
          <t>_x000D_
    DESCRIÇÃO DO CÁLCULO_x000D_
Código    : 11.264_x000D_
Corte     : _x000D_
-----------------------------_x000D_
Pendente  : 25_x000D_
22 / 03_2 :  (corte = 37)_x000D_
22 / 04_2 :  (corte = 26)_x000D_
22 / 05_2 :  (corte = 35)_x000D_
22 / 06_2 :  (corte = 29)_x000D_
22 / 07_2 :  (corte = 48)_x000D_
22 / 08_2 :  (corte = 39)_x000D_
22 / 09_2 :  (corte = 32)_x000D_
22 / 10_2 :  (corte = 32)_x000D_
22 / 11_2 :  (corte = 39)_x000D_
22 / 12_2 :  (corte = 23)_x000D_
23 / 01_2 :  (corte = 14)_x000D_
23 / 02_2 :  (corte = 14)_x000D_
23 / 03_2 :  (corte = 5)_x000D_
23 / 04_2 :  (corte = 32)_x000D_
23 / 05_2 :  (corte = 48)_x000D_
23 / 06_2 :  (corte = 42)_x000D_
23 / 07_2 :  (corte = 34)_x000D_
23 / 08_2 :  (corte = 44)_x000D_
_x000D_
    TOTAL : ( 25 )_x000D_
  DIVISOR : 18_x000D_
    MÉDIA : 1,39_x000D_
-----------------------------_x000D_
   Valores Desconsiderados_x000D_
-----------------------------_x000D_
22 / 03_2 : 37 (37)_x000D_
22 / 04_2 : 26 (26)_x000D_
22 / 05_2 : 35 (35)_x000D_
22 / 06_2 : 29 (29)_x000D_
22 / 07_2 : 48 (48)_x000D_
22 / 08_2 : 39 (39)_x000D_
22 / 09_2 : 32 (32)_x000D_
22 / 10_2 : 32 (32)_x000D_
22 / 11_2 : 39 (39)_x000D_
22 / 12_2 : 23 (23)_x000D_
23 / 01_2 : 14 (14)_x000D_
23 / 02_2 : 14 (14)_x000D_
23 / 03_2 : 5 (5)_x000D_
23 / 04_2 : 32 (32)_x000D_
23 / 05_2 : 48 (48)_x000D_
23 / 06_2 : 42 (42)_x000D_
23 / 07_2 : 34 (34)_x000D_
23 / 08_2 : 44 (44)_x000D_
_x000D_
  TOTAL   : ( 573 )</t>
        </r>
      </text>
    </comment>
    <comment ref="AH633" authorId="0" shapeId="0" xr:uid="{DBCA0B64-976F-4A85-8310-DEB04C153250}">
      <text>
        <r>
          <rPr>
            <sz val="10"/>
            <color indexed="81"/>
            <rFont val="Lucida Console"/>
            <family val="3"/>
          </rPr>
          <t>Última movimentação no estoque em 08/2023 quantidade 44.</t>
        </r>
      </text>
    </comment>
    <comment ref="X634" authorId="0" shapeId="0" xr:uid="{07CDC893-180F-4101-B689-482D4FB802B8}">
      <text>
        <r>
          <rPr>
            <sz val="10"/>
            <color indexed="81"/>
            <rFont val="Lucida Console"/>
            <family val="3"/>
          </rPr>
          <t>13.06.2019</t>
        </r>
      </text>
    </comment>
    <comment ref="AE634" authorId="0" shapeId="0" xr:uid="{5DB35F75-42AF-445F-9560-AA18E3A0B959}">
      <text>
        <r>
          <rPr>
            <sz val="10"/>
            <color indexed="81"/>
            <rFont val="Courier New"/>
            <family val="3"/>
          </rPr>
          <t>_x000D_
    DESCRIÇÃO DO CÁLCULO_x000D_
Código    : 137.799_x000D_
Corte     : _x000D_
-----------------------------_x000D_
Pendente  : _x000D_
22 / 03_2 : _x000D_
22 / 04_2 :  (corte = 4)_x000D_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04_2 : 4 (4)_x000D_
_x000D_
  TOTAL   : ( 4 )</t>
        </r>
      </text>
    </comment>
    <comment ref="AH634" authorId="0" shapeId="0" xr:uid="{8C3F7BB0-3CD3-4D3B-90D9-7A2EAD408BB2}">
      <text>
        <r>
          <rPr>
            <sz val="10"/>
            <color indexed="81"/>
            <rFont val="Lucida Console"/>
            <family val="3"/>
          </rPr>
          <t>Última movimentação no estoque em 04/2022 quantidade 4.</t>
        </r>
      </text>
    </comment>
    <comment ref="X635" authorId="0" shapeId="0" xr:uid="{7C292C43-8B88-4A86-8358-E8D530559F7D}">
      <text>
        <r>
          <rPr>
            <sz val="10"/>
            <color indexed="81"/>
            <rFont val="Lucida Console"/>
            <family val="3"/>
          </rPr>
          <t>08.04.2004</t>
        </r>
      </text>
    </comment>
    <comment ref="AE635" authorId="0" shapeId="0" xr:uid="{122B8DE9-9277-4A9D-9475-BBBB6B763CFC}">
      <text>
        <r>
          <rPr>
            <sz val="10"/>
            <color indexed="81"/>
            <rFont val="Courier New"/>
            <family val="3"/>
          </rPr>
          <t>_x000D_
    DESCRIÇÃO DO CÁLCULO_x000D_
Código    : 78.303_x000D_
Corte     : _x000D_
-----------------------------_x000D_
Pendente  : _x000D_
22 / 03_2 : _x000D_
22 / 04_2 :  (corte = 2)_x000D_
22 / 05_2 : _x000D_
22 / 06_2 :  (corte = 1)_x000D_
22 / 07_2 : _x000D_
22 / 08_2 : _x000D_
22 / 09_2 : _x000D_
22 / 10_2 : _x000D_
22 / 11_2 : _x000D_
22 / 12_2 :  (corte = 3)_x000D_
23 / 01_2 :  (corte = 1)_x000D_
23 / 02_2 :  (corte = 1)_x000D_
23 / 03_2 : _x000D_
23 / 04_2 :  (corte = 1)_x000D_
23 / 05_2 : _x000D_
23 / 06_2 : _x000D_
23 / 07_2 : _x000D_
23 / 08_2 : _x000D_
_x000D_
    TOTAL : (  )_x000D_
  DIVISOR : 18_x000D_
    MÉDIA : ,00_x000D_
-----------------------------_x000D_
   Valores Desconsiderados_x000D_
-----------------------------_x000D_
22 / 04_2 : 2 (2)_x000D_
22 / 06_2 : 1 (1)_x000D_
22 / 12_2 : 3 (3)_x000D_
23 / 01_2 : 1 (1)_x000D_
23 / 02_2 : 1 (1)_x000D_
23 / 04_2 : 1 (1)_x000D_
_x000D_
  TOTAL   : ( 9 )</t>
        </r>
      </text>
    </comment>
    <comment ref="AH635" authorId="0" shapeId="0" xr:uid="{F3A3B9C7-678D-4DD5-A76E-4D60371158F9}">
      <text>
        <r>
          <rPr>
            <sz val="10"/>
            <color indexed="81"/>
            <rFont val="Lucida Console"/>
            <family val="3"/>
          </rPr>
          <t>Última movimentação no estoque em 04/2023 quantidade 1.</t>
        </r>
      </text>
    </comment>
    <comment ref="X636" authorId="0" shapeId="0" xr:uid="{A5013B18-A0B1-4A48-87EB-50C3C0D4A5B3}">
      <text>
        <r>
          <rPr>
            <sz val="10"/>
            <color indexed="81"/>
            <rFont val="Lucida Console"/>
            <family val="3"/>
          </rPr>
          <t>01.01.1901</t>
        </r>
      </text>
    </comment>
    <comment ref="AE636" authorId="0" shapeId="0" xr:uid="{DC966ED9-542E-492B-9604-103FCD57A0C6}">
      <text>
        <r>
          <rPr>
            <sz val="10"/>
            <color indexed="81"/>
            <rFont val="Courier New"/>
            <family val="3"/>
          </rPr>
          <t>_x000D_
    DESCRIÇÃO DO CÁLCULO_x000D_
Código    : 72.184_x000D_
Corte     : _x000D_
-----------------------------_x000D_
Pendente  : 301_x000D_
22 / 03_2 :  (corte = 304)_x000D_
22 / 04_2 :  (corte = 284)_x000D_
22 / 05_2 :  (corte = 199)_x000D_
22 / 06_2 :  (corte = 236)_x000D_
22 / 07_2 :  (corte = 71)_x000D_
22 / 08_2 : _x000D_
22 / 09_2 : _x000D_
22 / 10_2 : _x000D_
22 / 11_2 : _x000D_
22 / 12_2 : _x000D_
23 / 01_2 : _x000D_
23 / 02_2 :  (corte = 100)_x000D_
23 / 03_2 :  (corte = 290)_x000D_
23 / 04_2 :  (corte = 196)_x000D_
23 / 05_2 :  (corte = 174)_x000D_
23 / 06_2 :  (corte = 57)_x000D_
23 / 07_2 :  (corte = 36)_x000D_
23 / 08_2 :  (corte = 59)_x000D_
_x000D_
    TOTAL : ( 301 )_x000D_
  DIVISOR : 18_x000D_
    MÉDIA : 16,72_x000D_
-----------------------------_x000D_
   Valores Desconsiderados_x000D_
-----------------------------_x000D_
22 / 03_2 : 304 (304)_x000D_
22 / 04_2 : 284 (284)_x000D_
22 / 05_2 : 199 (199)_x000D_
22 / 06_2 : 236 (236)_x000D_
22 / 07_2 : 71 (71)_x000D_
23 / 02_2 : 100 (100)_x000D_
23 / 03_2 : 290 (290)_x000D_
23 / 04_2 : 196 (196)_x000D_
23 / 05_2 : 174 (174)_x000D_
23 / 06_2 : 57 (57)_x000D_
23 / 07_2 : 36 (36)_x000D_
23 / 08_2 : 59 (59)_x000D_
_x000D_
  TOTAL   : ( 2.006 )</t>
        </r>
      </text>
    </comment>
    <comment ref="AH636" authorId="0" shapeId="0" xr:uid="{0756E4C3-FB2D-4194-AE18-3385F80721BA}">
      <text>
        <r>
          <rPr>
            <sz val="10"/>
            <color indexed="81"/>
            <rFont val="Lucida Console"/>
            <family val="3"/>
          </rPr>
          <t>Última movimentação no estoque em 08/2023 quantidade 59.</t>
        </r>
      </text>
    </comment>
    <comment ref="X637" authorId="0" shapeId="0" xr:uid="{A1D15EDE-23C5-4BBB-B288-A32952D4D8F0}">
      <text>
        <r>
          <rPr>
            <sz val="10"/>
            <color indexed="81"/>
            <rFont val="Lucida Console"/>
            <family val="3"/>
          </rPr>
          <t>01.01.1901</t>
        </r>
      </text>
    </comment>
    <comment ref="AE637" authorId="0" shapeId="0" xr:uid="{A88D9AAE-5163-4FFC-B8CC-04B6DB532FCA}">
      <text>
        <r>
          <rPr>
            <sz val="10"/>
            <color indexed="81"/>
            <rFont val="Courier New"/>
            <family val="3"/>
          </rPr>
          <t>_x000D_
    DESCRIÇÃO DO CÁLCULO_x000D_
Código    : 11.590_x000D_
Corte     : _x000D_
-----------------------------_x000D_
Pendente  : 232_x000D_
22 / 03_2 :  (corte = 185)_x000D_
22 / 04_2 :  (corte = 181)_x000D_
22 / 05_2 :  (corte = 161)_x000D_
22 / 06_2 :  (corte = 166)_x000D_
22 / 07_2 :  (corte = 182)_x000D_
22 / 08_2 :  (corte = 239)_x000D_
22 / 09_2 :  (corte = 226)_x000D_
22 / 10_2 :  (corte = 176)_x000D_
22 / 11_2 :  (corte = 228)_x000D_
22 / 12_2 :  (corte = 185)_x000D_
23 / 01_2 :  (corte = 119)_x000D_
23 / 02_2 :  (corte = 211)_x000D_
23 / 03_2 :  (corte = 2991)_x000D_
23 / 04_2 :  (corte = 49)_x000D_
23 / 05_2 :  (corte = 7)_x000D_
23 / 06_2 :  (corte = 51)_x000D_
23 / 07_2 : _x000D_
23 / 08_2 : _x000D_
_x000D_
    TOTAL : ( 232 )_x000D_
  DIVISOR : 18_x000D_
    MÉDIA : 12,89_x000D_
-----------------------------_x000D_
   Valores Desconsiderados_x000D_
-----------------------------_x000D_
22 / 03_2 : 185 (185)_x000D_
22 / 04_2 : 181 (181)_x000D_
22 / 05_2 : 161 (161)_x000D_
22 / 06_2 : 166 (166)_x000D_
22 / 07_2 : 182 (182)_x000D_
22 / 08_2 : 239 (239)_x000D_
22 / 09_2 : 226 (226)_x000D_
22 / 10_2 : 176 (176)_x000D_
22 / 11_2 : 228 (228)_x000D_
22 / 12_2 : 185 (185)_x000D_
23 / 01_2 : 119 (119)_x000D_
23 / 02_2 : 211 (211)_x000D_
23 / 03_2 : 2.991 (2.991)_x000D_
23 / 04_2 : 49 (49)_x000D_
23 / 05_2 : 7 (7)_x000D_
23 / 06_2 : 51 (51)_x000D_
_x000D_
  TOTAL   : ( 5.357 )</t>
        </r>
      </text>
    </comment>
    <comment ref="AH637" authorId="0" shapeId="0" xr:uid="{B81F1E27-E2E3-4906-BF21-A02492E1419C}">
      <text>
        <r>
          <rPr>
            <sz val="10"/>
            <color indexed="81"/>
            <rFont val="Lucida Console"/>
            <family val="3"/>
          </rPr>
          <t>Última movimentação no estoque em 06/2023 quantidade 51.</t>
        </r>
      </text>
    </comment>
    <comment ref="X638" authorId="0" shapeId="0" xr:uid="{F26840C7-7D2C-4C01-BF88-0656C533735A}">
      <text>
        <r>
          <rPr>
            <sz val="10"/>
            <color indexed="81"/>
            <rFont val="Lucida Console"/>
            <family val="3"/>
          </rPr>
          <t>17.03.2004</t>
        </r>
      </text>
    </comment>
    <comment ref="AE638" authorId="0" shapeId="0" xr:uid="{1EFA28DA-A625-4C48-861F-C653EC3A7390}">
      <text>
        <r>
          <rPr>
            <sz val="10"/>
            <color indexed="81"/>
            <rFont val="Courier New"/>
            <family val="3"/>
          </rPr>
          <t>_x000D_
    DESCRIÇÃO DO CÁLCULO_x000D_
Código    : 77.755_x000D_
Corte     : _x000D_
-----------------------------_x000D_
Pendente  : 3_x000D_
22 / 03_2 :  (corte = 210)_x000D_
22 / 04_2 :  (corte = 180)_x000D_
22 / 05_2 :  (corte = 193)_x000D_
22 / 06_2 :  (corte = 194)_x000D_
22 / 07_2 :  (corte = 204)_x000D_
22 / 08_2 :  (corte = 247)_x000D_
22 / 09_2 :  (corte = 240)_x000D_
22 / 10_2 :  (corte = 368)_x000D_
22 / 11_2 :  (corte = 224)_x000D_
22 / 12_2 :  (corte = 192)_x000D_
23 / 01_2 :  (corte = 112)_x000D_
23 / 02_2 :  (corte = 239)_x000D_
23 / 03_2 :  (corte = 3685)_x000D_
23 / 04_2 :  (corte = 216)_x000D_
23 / 05_2 :  (corte = 251)_x000D_
23 / 06_2 :  (corte = 299)_x000D_
23 / 07_2 :  (corte = 220)_x000D_
23 / 08_2 :  (corte = 212)_x000D_
_x000D_
    TOTAL : ( 3 )_x000D_
  DIVISOR : 18_x000D_
    MÉDIA : ,17_x000D_
-----------------------------_x000D_
   Valores Desconsiderados_x000D_
-----------------------------_x000D_
22 / 03_2 : 210 (210)_x000D_
22 / 04_2 : 180 (180)_x000D_
22 / 05_2 : 193 (193)_x000D_
22 / 06_2 : 194 (194)_x000D_
22 / 07_2 : 204 (204)_x000D_
22 / 08_2 : 247 (247)_x000D_
22 / 09_2 : 240 (240)_x000D_
22 / 10_2 : 368 (368)_x000D_
22 / 11_2 : 224 (224)_x000D_
22 / 12_2 : 192 (192)_x000D_
23 / 01_2 : 112 (112)_x000D_
23 / 02_2 : 239 (239)_x000D_
23 / 03_2 : 3.685 (3.685)_x000D_
23 / 04_2 : 216 (216)_x000D_
23 / 05_2 : 251 (251)_x000D_
23 / 06_2 : 299 (299)_x000D_
23 / 07_2 : 220 (220)_x000D_
23 / 08_2 : 212 (212)_x000D_
_x000D_
  TOTAL   : ( 7.486 )</t>
        </r>
      </text>
    </comment>
    <comment ref="AH638" authorId="0" shapeId="0" xr:uid="{BAF5926D-913F-4AA2-8851-CDE85B9BCC1E}">
      <text>
        <r>
          <rPr>
            <sz val="10"/>
            <color indexed="81"/>
            <rFont val="Lucida Console"/>
            <family val="3"/>
          </rPr>
          <t>Última movimentação no estoque em 08/2023 quantidade 212.</t>
        </r>
      </text>
    </comment>
    <comment ref="X639" authorId="0" shapeId="0" xr:uid="{0480E104-7892-43B3-AB61-96DC1281251D}">
      <text>
        <r>
          <rPr>
            <sz val="10"/>
            <color indexed="81"/>
            <rFont val="Lucida Console"/>
            <family val="3"/>
          </rPr>
          <t>08.08.2016</t>
        </r>
      </text>
    </comment>
    <comment ref="AE639" authorId="0" shapeId="0" xr:uid="{0082FBD4-6475-4967-B035-A3B62FA0AE05}">
      <text>
        <r>
          <rPr>
            <sz val="10"/>
            <color indexed="81"/>
            <rFont val="Courier New"/>
            <family val="3"/>
          </rPr>
          <t>_x000D_
    DESCRIÇÃO DO CÁLCULO_x000D_
Código    : 131.937_x000D_
Corte     : _x000D_
-----------------------------_x000D_
Pendente  : 3_x000D_
22 / 03_2 :  (corte = 98)_x000D_
22 / 04_2 :  (corte = 89)_x000D_
22 / 05_2 :  (corte = 82)_x000D_
22 / 06_2 :  (corte = 91)_x000D_
22 / 07_2 :  (corte = 81)_x000D_
22 / 08_2 :  (corte = 151)_x000D_
22 / 09_2 :  (corte = 153)_x000D_
22 / 10_2 :  (corte = 169)_x000D_
22 / 11_2 :  (corte = 134)_x000D_
22 / 12_2 :  (corte = 98)_x000D_
23 / 01_2 :  (corte = 76)_x000D_
23 / 02_2 :  (corte = 105)_x000D_
23 / 03_2 :  (corte = 3200)_x000D_
23 / 04_2 :  (corte = 143)_x000D_
23 / 05_2 :  (corte = 155)_x000D_
23 / 06_2 :  (corte = 158)_x000D_
23 / 07_2 :  (corte = 122)_x000D_
23 / 08_2 :  (corte = 146)_x000D_
_x000D_
    TOTAL : ( 3 )_x000D_
  DIVISOR : 18_x000D_
    MÉDIA : ,17_x000D_
-----------------------------_x000D_
   Valores Desconsiderados_x000D_
-----------------------------_x000D_
22 / 03_2 : 98 (98)_x000D_
22 / 04_2 : 89 (89)_x000D_
22 / 05_2 : 82 (82)_x000D_
22 / 06_2 : 91 (91)_x000D_
22 / 07_2 : 81 (81)_x000D_
22 / 08_2 : 151 (151)_x000D_
22 / 09_2 : 153 (153)_x000D_
22 / 10_2 : 169 (169)_x000D_
22 / 11_2 : 134 (134)_x000D_
22 / 12_2 : 98 (98)_x000D_
23 / 01_2 : 76 (76)_x000D_
23 / 02_2 : 105 (105)_x000D_
23 / 03_2 : 3.200 (3.200)_x000D_
23 / 04_2 : 143 (143)_x000D_
23 / 05_2 : 155 (155)_x000D_
23 / 06_2 : 158 (158)_x000D_
23 / 07_2 : 122 (122)_x000D_
23 / 08_2 : 146 (146)_x000D_
_x000D_
  TOTAL   : ( 5.251 )</t>
        </r>
      </text>
    </comment>
    <comment ref="AH639" authorId="0" shapeId="0" xr:uid="{31573B27-17A7-4BC2-BFA6-5060BA1875A0}">
      <text>
        <r>
          <rPr>
            <sz val="10"/>
            <color indexed="81"/>
            <rFont val="Lucida Console"/>
            <family val="3"/>
          </rPr>
          <t>Última movimentação no estoque em 08/2023 quantidade 146.</t>
        </r>
      </text>
    </comment>
    <comment ref="X640" authorId="0" shapeId="0" xr:uid="{FCB7548A-F408-4A45-8316-FCDD7E59A37A}">
      <text>
        <r>
          <rPr>
            <sz val="10"/>
            <color indexed="81"/>
            <rFont val="Lucida Console"/>
            <family val="3"/>
          </rPr>
          <t>20.02.2020</t>
        </r>
      </text>
    </comment>
    <comment ref="AE640" authorId="0" shapeId="0" xr:uid="{51885721-9E78-4F6E-AC80-B12DD792F462}">
      <text>
        <r>
          <rPr>
            <sz val="10"/>
            <color indexed="81"/>
            <rFont val="Courier New"/>
            <family val="3"/>
          </rPr>
          <t>_x000D_
    DESCRIÇÃO DO CÁLCULO_x000D_
Código    : 139.141_x000D_
Corte     : _x000D_
-----------------------------_x000D_
Pendente  : 102_x000D_
22 / 03_2 :  (corte = 108)_x000D_
22 / 04_2 :  (corte = 91)_x000D_
22 / 05_2 :  (corte = 97)_x000D_
22 / 06_2 :  (corte = 104)_x000D_
22 / 07_2 :  (corte = 81)_x000D_
22 / 08_2 :  (corte = 150)_x000D_
22 / 09_2 :  (corte = 151)_x000D_
22 / 10_2 :  (corte = 164)_x000D_
22 / 11_2 :  (corte = 133)_x000D_
22 / 12_2 :  (corte = 98)_x000D_
23 / 01_2 :  (corte = 73)_x000D_
23 / 02_2 :  (corte = 111)_x000D_
23 / 03_2 :  (corte = 2526)_x000D_
23 / 04_2 :  (corte = 10)_x000D_
23 / 05_2 :  (corte = 79)_x000D_
23 / 06_2 :  (corte = 157)_x000D_
23 / 07_2 :  (corte = 134)_x000D_
23 / 08_2 :  (corte = 174)_x000D_
_x000D_
    TOTAL : ( 102 )_x000D_
  DIVISOR : 18_x000D_
    MÉDIA : 5,67_x000D_
-----------------------------_x000D_
   Valores Desconsiderados_x000D_
-----------------------------_x000D_
22 / 03_2 : 108 (108)_x000D_
22 / 04_2 : 91 (91)_x000D_
22 / 05_2 : 97 (97)_x000D_
22 / 06_2 : 104 (104)_x000D_
22 / 07_2 : 81 (81)_x000D_
22 / 08_2 : 150 (150)_x000D_
22 / 09_2 : 151 (151)_x000D_
22 / 10_2 : 164 (164)_x000D_
22 / 11_2 : 133 (133)_x000D_
22 / 12_2 : 98 (98)_x000D_
23 / 01_2 : 73 (73)_x000D_
23 / 02_2 : 111 (111)_x000D_
23 / 03_2 : 2.526 (2.526)_x000D_
23 / 04_2 : 10 (10)_x000D_
23 / 05_2 : 79 (79)_x000D_
23 / 06_2 : 157 (157)_x000D_
23 / 07_2 : 134 (134)_x000D_
23 / 08_2 : 174 (174)_x000D_
_x000D_
  TOTAL   : ( 4.441 )</t>
        </r>
      </text>
    </comment>
    <comment ref="AH640" authorId="0" shapeId="0" xr:uid="{80B434AC-2137-4183-A620-37EE07B68F8B}">
      <text>
        <r>
          <rPr>
            <sz val="10"/>
            <color indexed="81"/>
            <rFont val="Lucida Console"/>
            <family val="3"/>
          </rPr>
          <t>Última movimentação no estoque em 08/2023 quantidade 174.</t>
        </r>
      </text>
    </comment>
    <comment ref="X641" authorId="0" shapeId="0" xr:uid="{A470757F-DC52-4733-AD23-9FEE61887C42}">
      <text>
        <r>
          <rPr>
            <sz val="10"/>
            <color indexed="81"/>
            <rFont val="Lucida Console"/>
            <family val="3"/>
          </rPr>
          <t>20.02.2020</t>
        </r>
      </text>
    </comment>
    <comment ref="AE641" authorId="0" shapeId="0" xr:uid="{212AE582-267A-483D-9899-C47D49E18CBB}">
      <text>
        <r>
          <rPr>
            <sz val="10"/>
            <color indexed="81"/>
            <rFont val="Courier New"/>
            <family val="3"/>
          </rPr>
          <t>_x000D_
    DESCRIÇÃO DO CÁLCULO_x000D_
Código    : 139.142_x000D_
Corte     : _x000D_
-----------------------------_x000D_
Pendente  : 65_x000D_
22 / 03_2 :  (corte = 108)_x000D_
22 / 04_2 :  (corte = 85)_x000D_
22 / 05_2 :  (corte = 91)_x000D_
22 / 06_2 :  (corte = 103)_x000D_
22 / 07_2 :  (corte = 85)_x000D_
22 / 08_2 :  (corte = 120)_x000D_
22 / 09_2 :  (corte = 152)_x000D_
22 / 10_2 :  (corte = 165)_x000D_
22 / 11_2 :  (corte = 141)_x000D_
22 / 12_2 :  (corte = 99)_x000D_
23 / 01_2 :  (corte = 113)_x000D_
23 / 02_2 :  (corte = 111)_x000D_
23 / 03_2 :  (corte = 2750)_x000D_
23 / 04_2 :  (corte = 12)_x000D_
23 / 05_2 :  (corte = 76)_x000D_
23 / 06_2 :  (corte = 153)_x000D_
23 / 07_2 :  (corte = 122)_x000D_
23 / 08_2 :  (corte = 164)_x000D_
_x000D_
    TOTAL : ( 65 )_x000D_
  DIVISOR : 18_x000D_
    MÉDIA : 3,61_x000D_
-----------------------------_x000D_
   Valores Desconsiderados_x000D_
-----------------------------_x000D_
22 / 03_2 : 108 (108)_x000D_
22 / 04_2 : 85 (85)_x000D_
22 / 05_2 : 91 (91)_x000D_
22 / 06_2 : 103 (103)_x000D_
22 / 07_2 : 85 (85)_x000D_
22 / 08_2 : 120 (120)_x000D_
22 / 09_2 : 152 (152)_x000D_
22 / 10_2 : 165 (165)_x000D_
22 / 11_2 : 141 (141)_x000D_
22 / 12_2 : 99 (99)_x000D_
23 / 01_2 : 113 (113)_x000D_
23 / 02_2 : 111 (111)_x000D_
23 / 03_2 : 2.750 (2.750)_x000D_
23 / 04_2 : 12 (12)_x000D_
23 / 05_2 : 76 (76)_x000D_
23 / 06_2 : 153 (153)_x000D_
23 / 07_2 : 122 (122)_x000D_
23 / 08_2 : 164 (164)_x000D_
_x000D_
  TOTAL   : ( 4.650 )</t>
        </r>
      </text>
    </comment>
    <comment ref="AH641" authorId="0" shapeId="0" xr:uid="{6366BA93-5347-4505-B012-A2F2798D2845}">
      <text>
        <r>
          <rPr>
            <sz val="10"/>
            <color indexed="81"/>
            <rFont val="Lucida Console"/>
            <family val="3"/>
          </rPr>
          <t>Última movimentação no estoque em 08/2023 quantidade 164.</t>
        </r>
      </text>
    </comment>
    <comment ref="X642" authorId="0" shapeId="0" xr:uid="{A8F1E598-E078-49AC-B1B9-01D4302BC475}">
      <text>
        <r>
          <rPr>
            <sz val="10"/>
            <color indexed="81"/>
            <rFont val="Lucida Console"/>
            <family val="3"/>
          </rPr>
          <t>20.02.2020</t>
        </r>
      </text>
    </comment>
    <comment ref="AE642" authorId="0" shapeId="0" xr:uid="{6CE7587D-7A19-451B-97E6-321E8DD09A40}">
      <text>
        <r>
          <rPr>
            <sz val="10"/>
            <color indexed="81"/>
            <rFont val="Courier New"/>
            <family val="3"/>
          </rPr>
          <t>_x000D_
    DESCRIÇÃO DO CÁLCULO_x000D_
Código    : 139.143_x000D_
Corte     : _x000D_
-----------------------------_x000D_
Pendente  : 3_x000D_
22 / 03_2 :  (corte = 105)_x000D_
22 / 04_2 :  (corte = 92)_x000D_
22 / 05_2 :  (corte = 86)_x000D_
22 / 06_2 :  (corte = 100)_x000D_
22 / 07_2 :  (corte = 84)_x000D_
22 / 08_2 :  (corte = 147)_x000D_
22 / 09_2 :  (corte = 148)_x000D_
22 / 10_2 :  (corte = 160)_x000D_
22 / 11_2 :  (corte = 140)_x000D_
22 / 12_2 :  (corte = 99)_x000D_
23 / 01_2 :  (corte = 72)_x000D_
23 / 02_2 :  (corte = 111)_x000D_
23 / 03_2 :  (corte = 4066)_x000D_
23 / 04_2 :  (corte = 132)_x000D_
23 / 05_2 :  (corte = 154)_x000D_
23 / 06_2 :  (corte = 157)_x000D_
23 / 07_2 :  (corte = 126)_x000D_
23 / 08_2 :  (corte = 174)_x000D_
_x000D_
    TOTAL : ( 3 )_x000D_
  DIVISOR : 18_x000D_
    MÉDIA : ,17_x000D_
-----------------------------_x000D_
   Valores Desconsiderados_x000D_
-----------------------------_x000D_
22 / 03_2 : 105 (105)_x000D_
22 / 04_2 : 92 (92)_x000D_
22 / 05_2 : 86 (86)_x000D_
22 / 06_2 : 100 (100)_x000D_
22 / 07_2 : 84 (84)_x000D_
22 / 08_2 : 147 (147)_x000D_
22 / 09_2 : 148 (148)_x000D_
22 / 10_2 : 160 (160)_x000D_
22 / 11_2 : 140 (140)_x000D_
22 / 12_2 : 99 (99)_x000D_
23 / 01_2 : 72 (72)_x000D_
23 / 02_2 : 111 (111)_x000D_
23 / 03_2 : 4.066 (4.066)_x000D_
23 / 04_2 : 132 (132)_x000D_
23 / 05_2 : 154 (154)_x000D_
23 / 06_2 : 157 (157)_x000D_
23 / 07_2 : 126 (126)_x000D_
23 / 08_2 : 174 (174)_x000D_
_x000D_
  TOTAL   : ( 6.153 )</t>
        </r>
      </text>
    </comment>
    <comment ref="AH642" authorId="0" shapeId="0" xr:uid="{5674C39D-2C91-4702-BF48-0EC3D65C83C0}">
      <text>
        <r>
          <rPr>
            <sz val="10"/>
            <color indexed="81"/>
            <rFont val="Lucida Console"/>
            <family val="3"/>
          </rPr>
          <t>Última movimentação no estoque em 08/2023 quantidade 174.</t>
        </r>
      </text>
    </comment>
    <comment ref="X643" authorId="0" shapeId="0" xr:uid="{74A2DD41-68D4-46B7-839F-383AE665EB04}">
      <text>
        <r>
          <rPr>
            <sz val="10"/>
            <color indexed="81"/>
            <rFont val="Lucida Console"/>
            <family val="3"/>
          </rPr>
          <t>20.02.2020</t>
        </r>
      </text>
    </comment>
    <comment ref="AE643" authorId="0" shapeId="0" xr:uid="{B9EC48A8-358D-43C0-A2DE-9CBEEC9DE19D}">
      <text>
        <r>
          <rPr>
            <sz val="10"/>
            <color indexed="81"/>
            <rFont val="Courier New"/>
            <family val="3"/>
          </rPr>
          <t>_x000D_
    DESCRIÇÃO DO CÁLCULO_x000D_
Código    : 139.144_x000D_
Corte     : _x000D_
-----------------------------_x000D_
Pendente  : _x000D_
22 / 03_2 :  (corte = 10)_x000D_
22 / 04_2 : _x000D_
22 / 05_2 :  (corte = 5)_x000D_
22 / 06_2 : _x000D_
22 / 07_2 : _x000D_
22 / 08_2 : _x000D_
22 / 09_2 :  (corte = 5)_x000D_
22 / 10_2 :  (corte = 25)_x000D_
22 / 11_2 :  (corte = 6)_x000D_
22 / 12_2 : _x000D_
23 / 01_2 : _x000D_
23 / 02_2 : _x000D_
23 / 03_2 :  (corte = 4787)_x000D_
23 / 04_2 :  (corte = 5)_x000D_
23 / 05_2 : _x000D_
23 / 06_2 :  (corte = 1)_x000D_
23 / 07_2 : _x000D_
23 / 08_2 :  (corte = 15)_x000D_
_x000D_
    TOTAL : (  )_x000D_
  DIVISOR : 18_x000D_
    MÉDIA : ,00_x000D_
-----------------------------_x000D_
   Valores Desconsiderados_x000D_
-----------------------------_x000D_
22 / 03_2 : 10 (10)_x000D_
22 / 05_2 : 5 (5)_x000D_
22 / 09_2 : 5 (5)_x000D_
22 / 10_2 : 25 (25)_x000D_
22 / 11_2 : 6 (6)_x000D_
23 / 03_2 : 4.787 (4.787)_x000D_
23 / 04_2 : 5 (5)_x000D_
23 / 06_2 : 1 (1)_x000D_
23 / 08_2 : 15 (15)_x000D_
_x000D_
  TOTAL   : ( 4.859 )</t>
        </r>
      </text>
    </comment>
    <comment ref="AH643" authorId="0" shapeId="0" xr:uid="{F81EA22E-0A5F-4C86-A80E-BB1B9E584CE0}">
      <text>
        <r>
          <rPr>
            <sz val="10"/>
            <color indexed="81"/>
            <rFont val="Lucida Console"/>
            <family val="3"/>
          </rPr>
          <t>Última movimentação no estoque em 08/2023 quantidade 15.</t>
        </r>
      </text>
    </comment>
    <comment ref="X644" authorId="0" shapeId="0" xr:uid="{C6F78749-56DD-4858-A0A7-24512DF9FB40}">
      <text>
        <r>
          <rPr>
            <sz val="10"/>
            <color indexed="81"/>
            <rFont val="Lucida Console"/>
            <family val="3"/>
          </rPr>
          <t>01.01.1901</t>
        </r>
      </text>
    </comment>
    <comment ref="AE644" authorId="0" shapeId="0" xr:uid="{78946889-2F4A-4D4F-857C-93D3F15C5C46}">
      <text>
        <r>
          <rPr>
            <sz val="10"/>
            <color indexed="81"/>
            <rFont val="Courier New"/>
            <family val="3"/>
          </rPr>
          <t>_x000D_
    DESCRIÇÃO DO CÁLCULO_x000D_
Código    : 15.085_x000D_
Corte     : _x000D_
-----------------------------_x000D_
Pendente  : _x000D_
22 / 03_2 :  (corte = 10)_x000D_
22 / 04_2 : _x000D_
22 / 05_2 :  (corte = 60)_x000D_
22 / 06_2 :  (corte = 10)_x000D_
22 / 07_2 :  (corte = 10)_x000D_
22 / 08_2 :  (corte = 25)_x000D_
22 / 09_2 :  (corte = 30)_x000D_
22 / 10_2 : _x000D_
22 / 11_2 :  (corte = 20)_x000D_
22 / 12_2 :  (corte = 5)_x000D_
23 / 01_2 : _x000D_
23 / 02_2 : _x000D_
23 / 03_2 : _x000D_
23 / 04_2 : _x000D_
23 / 05_2 :  (corte = 30)_x000D_
23 / 06_2 :  (corte = 30)_x000D_
23 / 07_2 :  (corte = 1)_x000D_
23 / 08_2 : _x000D_
_x000D_
    TOTAL : (  )_x000D_
  DIVISOR : 18_x000D_
    MÉDIA : ,00_x000D_
-----------------------------_x000D_
   Valores Desconsiderados_x000D_
-----------------------------_x000D_
22 / 03_2 : 10 (10)_x000D_
22 / 05_2 : 60 (60)_x000D_
22 / 06_2 : 10 (10)_x000D_
22 / 07_2 : 10 (10)_x000D_
22 / 08_2 : 25 (25)_x000D_
22 / 09_2 : 30 (30)_x000D_
22 / 11_2 : 20 (20)_x000D_
22 / 12_2 : 5 (5)_x000D_
23 / 05_2 : 30 (30)_x000D_
23 / 06_2 : 30 (30)_x000D_
23 / 07_2 : 1 (1)_x000D_
_x000D_
  TOTAL   : ( 231 )</t>
        </r>
      </text>
    </comment>
    <comment ref="AH644" authorId="0" shapeId="0" xr:uid="{EBDA9A94-AAB3-4EA0-B5E0-48C46781F502}">
      <text>
        <r>
          <rPr>
            <sz val="10"/>
            <color indexed="81"/>
            <rFont val="Lucida Console"/>
            <family val="3"/>
          </rPr>
          <t>Última movimentação no estoque em 07/2023 quantidade 1.</t>
        </r>
      </text>
    </comment>
    <comment ref="X645" authorId="0" shapeId="0" xr:uid="{188A63BD-A25C-4857-AD6E-A5059DDA84F0}">
      <text>
        <r>
          <rPr>
            <sz val="10"/>
            <color indexed="81"/>
            <rFont val="Lucida Console"/>
            <family val="3"/>
          </rPr>
          <t>01.01.1901</t>
        </r>
      </text>
    </comment>
    <comment ref="AE645" authorId="0" shapeId="0" xr:uid="{82AA1A64-DA75-40EA-864A-795DD7BCE9DE}">
      <text>
        <r>
          <rPr>
            <sz val="10"/>
            <color indexed="81"/>
            <rFont val="Courier New"/>
            <family val="3"/>
          </rPr>
          <t>_x000D_
    DESCRIÇÃO DO CÁLCULO_x000D_
Código    : 13.563_x000D_
Corte     : _x000D_
-----------------------------_x000D_
Pendente  : _x000D_
22 / 03_2 :  (corte = 10)_x000D_
22 / 04_2 :  (corte = 10)_x000D_
22 / 05_2 :  (corte = 70)_x000D_
22 / 06_2 :  (corte = 10)_x000D_
22 / 07_2 :  (corte = 30)_x000D_
22 / 08_2 :  (corte = 30)_x000D_
22 / 09_2 :  (corte = 50)_x000D_
22 / 10_2 :  (corte = 20)_x000D_
22 / 11_2 :  (corte = 40)_x000D_
22 / 12_2 : _x000D_
23 / 01_2 : _x000D_
23 / 02_2 : _x000D_
23 / 03_2 :  (corte = 60)_x000D_
23 / 04_2 : _x000D_
23 / 05_2 :  (corte = 30)_x000D_
23 / 06_2 :  (corte = 80)_x000D_
23 / 07_2 :  (corte = 1)_x000D_
23 / 08_2 : _x000D_
_x000D_
    TOTAL : (  )_x000D_
  DIVISOR : 18_x000D_
    MÉDIA : ,00_x000D_
-----------------------------_x000D_
   Valores Desconsiderados_x000D_
-----------------------------_x000D_
22 / 03_2 : 10 (10)_x000D_
22 / 04_2 : 10 (10)_x000D_
22 / 05_2 : 70 (70)_x000D_
22 / 06_2 : 10 (10)_x000D_
22 / 07_2 : 30 (30)_x000D_
22 / 08_2 : 30 (30)_x000D_
22 / 09_2 : 50 (50)_x000D_
22 / 10_2 : 20 (20)_x000D_
22 / 11_2 : 40 (40)_x000D_
23 / 03_2 : 60 (60)_x000D_
23 / 05_2 : 30 (30)_x000D_
23 / 06_2 : 80 (80)_x000D_
23 / 07_2 : 1 (1)_x000D_
_x000D_
  TOTAL   : ( 441 )</t>
        </r>
      </text>
    </comment>
    <comment ref="AH645" authorId="0" shapeId="0" xr:uid="{E9BC9CA4-9467-4F83-8258-A5F1BE8106F7}">
      <text>
        <r>
          <rPr>
            <sz val="10"/>
            <color indexed="81"/>
            <rFont val="Lucida Console"/>
            <family val="3"/>
          </rPr>
          <t>Última movimentação no estoque em 07/2023 quantidade 1.</t>
        </r>
      </text>
    </comment>
    <comment ref="X646" authorId="0" shapeId="0" xr:uid="{18FED86A-6BC5-47BD-B407-1A6A5D5091F0}">
      <text>
        <r>
          <rPr>
            <sz val="10"/>
            <color indexed="81"/>
            <rFont val="Lucida Console"/>
            <family val="3"/>
          </rPr>
          <t>02.04.2013</t>
        </r>
      </text>
    </comment>
    <comment ref="AE646" authorId="0" shapeId="0" xr:uid="{D327A773-242F-41CE-A559-1FAAA32B1DBD}">
      <text>
        <r>
          <rPr>
            <sz val="10"/>
            <color indexed="81"/>
            <rFont val="Courier New"/>
            <family val="3"/>
          </rPr>
          <t>_x000D_
    DESCRIÇÃO DO CÁLCULO_x000D_
Código    : 125.262_x000D_
Corte     : _x000D_
-----------------------------_x000D_
Pendente  : _x000D_
22 / 03_2 :  (corte = 135)_x000D_
22 / 04_2 : _x000D_
22 / 05_2 : _x000D_
22 / 06_2 :  (corte = 25)_x000D_
22 / 07_2 :  (corte = 20)_x000D_
22 / 08_2 :  (corte = 22)_x000D_
22 / 09_2 : _x000D_
22 / 10_2 : _x000D_
22 / 11_2 : _x000D_
22 / 12_2 :  (corte = 280)_x000D_
23 / 01_2 : _x000D_
23 / 02_2 :  (corte = 65)_x000D_
23 / 03_2 : _x000D_
23 / 04_2 : _x000D_
23 / 05_2 :  (corte = 60)_x000D_
23 / 06_2 : _x000D_
23 / 07_2 :  (corte = 30)_x000D_
23 / 08_2 :  (corte = 80)_x000D_
_x000D_
    TOTAL : (  )_x000D_
  DIVISOR : 18_x000D_
    MÉDIA : ,00_x000D_
-----------------------------_x000D_
   Valores Desconsiderados_x000D_
-----------------------------_x000D_
22 / 03_2 : 135 (135)_x000D_
22 / 06_2 : 25 (25)_x000D_
22 / 07_2 : 20 (20)_x000D_
22 / 08_2 : 22 (22)_x000D_
22 / 12_2 : 280 (280)_x000D_
23 / 02_2 : 65 (65)_x000D_
23 / 05_2 : 60 (60)_x000D_
23 / 07_2 : 30 (30)_x000D_
23 / 08_2 : 80 (80)_x000D_
_x000D_
  TOTAL   : ( 717 )</t>
        </r>
      </text>
    </comment>
    <comment ref="AH646" authorId="0" shapeId="0" xr:uid="{BE9A837B-F16F-40A0-87CA-06F9C6E9F795}">
      <text>
        <r>
          <rPr>
            <sz val="10"/>
            <color indexed="81"/>
            <rFont val="Lucida Console"/>
            <family val="3"/>
          </rPr>
          <t>Última movimentação no estoque em 08/2023 quantidade 80.</t>
        </r>
      </text>
    </comment>
    <comment ref="X647" authorId="0" shapeId="0" xr:uid="{2B68C0D3-6510-4D10-98AD-11614A9B68C2}">
      <text>
        <r>
          <rPr>
            <sz val="10"/>
            <color indexed="81"/>
            <rFont val="Lucida Console"/>
            <family val="3"/>
          </rPr>
          <t>04.04.2012</t>
        </r>
      </text>
    </comment>
    <comment ref="AE647" authorId="0" shapeId="0" xr:uid="{29939E9F-295D-4978-B3E7-8B70EF90B969}">
      <text>
        <r>
          <rPr>
            <sz val="10"/>
            <color indexed="81"/>
            <rFont val="Courier New"/>
            <family val="3"/>
          </rPr>
          <t>_x000D_
    DESCRIÇÃO DO CÁLCULO_x000D_
Código    : 122.818_x000D_
Corte     : _x000D_
-----------------------------_x000D_
Pendente  : _x000D_
22 / 03_2 :  (corte = 135)_x000D_
22 / 04_2 : _x000D_
22 / 05_2 : _x000D_
22 / 06_2 :  (corte = 25)_x000D_
22 / 07_2 :  (corte = 20)_x000D_
22 / 08_2 :  (corte = 22)_x000D_
22 / 09_2 : _x000D_
22 / 10_2 : _x000D_
22 / 11_2 : _x000D_
22 / 12_2 :  (corte = 280)_x000D_
23 / 01_2 : _x000D_
23 / 02_2 :  (corte = 65)_x000D_
23 / 03_2 : _x000D_
23 / 04_2 : _x000D_
23 / 05_2 :  (corte = 60)_x000D_
23 / 06_2 : _x000D_
23 / 07_2 :  (corte = 30)_x000D_
23 / 08_2 :  (corte = 80)_x000D_
_x000D_
    TOTAL : (  )_x000D_
  DIVISOR : 18_x000D_
    MÉDIA : ,00_x000D_
-----------------------------_x000D_
   Valores Desconsiderados_x000D_
-----------------------------_x000D_
22 / 03_2 : 135 (135)_x000D_
22 / 06_2 : 25 (25)_x000D_
22 / 07_2 : 20 (20)_x000D_
22 / 08_2 : 22 (22)_x000D_
22 / 12_2 : 280 (280)_x000D_
23 / 02_2 : 65 (65)_x000D_
23 / 05_2 : 60 (60)_x000D_
23 / 07_2 : 30 (30)_x000D_
23 / 08_2 : 80 (80)_x000D_
_x000D_
  TOTAL   : ( 717 )</t>
        </r>
      </text>
    </comment>
    <comment ref="AH647" authorId="0" shapeId="0" xr:uid="{76A72A6A-7FDF-47BF-B398-690C0F9F46ED}">
      <text>
        <r>
          <rPr>
            <sz val="10"/>
            <color indexed="81"/>
            <rFont val="Lucida Console"/>
            <family val="3"/>
          </rPr>
          <t>Última movimentação no estoque em 08/2023 quantidade 80.</t>
        </r>
      </text>
    </comment>
    <comment ref="X648" authorId="0" shapeId="0" xr:uid="{0D8545CB-0DFF-4BE4-A487-649DC67371AB}">
      <text>
        <r>
          <rPr>
            <sz val="10"/>
            <color indexed="81"/>
            <rFont val="Lucida Console"/>
            <family val="3"/>
          </rPr>
          <t>14.09.2007</t>
        </r>
      </text>
    </comment>
    <comment ref="AE648" authorId="0" shapeId="0" xr:uid="{12841AE8-256D-4116-ADE9-590BEB19C746}">
      <text>
        <r>
          <rPr>
            <sz val="10"/>
            <color indexed="81"/>
            <rFont val="Courier New"/>
            <family val="3"/>
          </rPr>
          <t>_x000D_
    DESCRIÇÃO DO CÁLCULO_x000D_
Código    : 102.000_x000D_
Corte     : _x000D_
-----------------------------_x000D_
Pendente  : _x000D_
22 / 03_2 :  (corte = 6)_x000D_
22 / 04_2 :  (corte = 7)_x000D_
22 / 05_2 : _x000D_
22 / 06_2 : _x000D_
22 / 07_2 :  (corte = 80)_x000D_
22 / 08_2 :  (corte = 150)_x000D_
22 / 09_2 :  (corte = 612)_x000D_
22 / 10_2 : _x000D_
22 / 11_2 : _x000D_
22 / 12_2 : _x000D_
23 / 01_2 :  (corte = 704)_x000D_
23 / 02_2 : _x000D_
23 / 03_2 :  (corte = 84)_x000D_
23 / 04_2 : _x000D_
23 / 05_2 :  (corte = 516)_x000D_
23 / 06_2 :  (corte = 123)_x000D_
23 / 07_2 :  (corte = 225)_x000D_
23 / 08_2 :  (corte = 37)_x000D_
_x000D_
    TOTAL : (  )_x000D_
  DIVISOR : 18_x000D_
    MÉDIA : ,00_x000D_
-----------------------------_x000D_
   Valores Desconsiderados_x000D_
-----------------------------_x000D_
22 / 03_2 : 6 (6)_x000D_
22 / 04_2 : 7 (7)_x000D_
22 / 07_2 : 80 (80)_x000D_
22 / 08_2 : 150 (150)_x000D_
22 / 09_2 : 612 (612)_x000D_
23 / 01_2 : 704 (704)_x000D_
23 / 03_2 : 84 (84)_x000D_
23 / 05_2 : 516 (516)_x000D_
23 / 06_2 : 123 (123)_x000D_
23 / 07_2 : 225 (225)_x000D_
23 / 08_2 : 37 (37)_x000D_
_x000D_
  TOTAL   : ( 2.544 )</t>
        </r>
      </text>
    </comment>
    <comment ref="AH648" authorId="0" shapeId="0" xr:uid="{D1DEF84D-CB79-4B20-A05B-8C5440D88245}">
      <text>
        <r>
          <rPr>
            <sz val="10"/>
            <color indexed="81"/>
            <rFont val="Lucida Console"/>
            <family val="3"/>
          </rPr>
          <t>Última movimentação no estoque em 08/2023 quantidade 37.</t>
        </r>
      </text>
    </comment>
    <comment ref="X649" authorId="0" shapeId="0" xr:uid="{8D9018FD-B8F2-4FB3-9524-D4F8F0C81E8A}">
      <text>
        <r>
          <rPr>
            <sz val="10"/>
            <color indexed="81"/>
            <rFont val="Lucida Console"/>
            <family val="3"/>
          </rPr>
          <t>16.11.2010</t>
        </r>
      </text>
    </comment>
    <comment ref="AE649" authorId="0" shapeId="0" xr:uid="{1A616508-FF30-40D7-BA53-888F78052642}">
      <text>
        <r>
          <rPr>
            <sz val="10"/>
            <color indexed="81"/>
            <rFont val="Courier New"/>
            <family val="3"/>
          </rPr>
          <t>_x000D_
    DESCRIÇÃO DO CÁLCULO_x000D_
Código    : 118.515_x000D_
Corte     : _x000D_
-----------------------------_x000D_
Pendente  : _x000D_
22 / 03_2 :  (corte = 13)_x000D_
22 / 04_2 :  (corte = 15)_x000D_
22 / 05_2 :  (corte = 3)_x000D_
22 / 06_2 :  (corte = 3)_x000D_
22 / 07_2 :  (corte = 2)_x000D_
22 / 08_2 :  (corte = 1)_x000D_
22 / 09_2 :  (corte = 3)_x000D_
22 / 10_2 :  (corte = 1)_x000D_
22 / 11_2 :  (corte = 2)_x000D_
22 / 12_2 : _x000D_
23 / 01_2 :  (corte = 6)_x000D_
23 / 02_2 :  (corte = 13)_x000D_
23 / 03_2 :  (corte = 8)_x000D_
23 / 04_2 : _x000D_
23 / 05_2 :  (corte = 284)_x000D_
23 / 06_2 : _x000D_
23 / 07_2 : _x000D_
23 / 08_2 : _x000D_
_x000D_
    TOTAL : (  )_x000D_
  DIVISOR : 18_x000D_
    MÉDIA : ,00_x000D_
-----------------------------_x000D_
   Valores Desconsiderados_x000D_
-----------------------------_x000D_
22 / 03_2 : 13 (13)_x000D_
22 / 04_2 : 15 (15)_x000D_
22 / 05_2 : 3 (3)_x000D_
22 / 06_2 : 3 (3)_x000D_
22 / 07_2 : 2 (2)_x000D_
22 / 08_2 : 1 (1)_x000D_
22 / 09_2 : 3 (3)_x000D_
22 / 10_2 : 1 (1)_x000D_
22 / 11_2 : 2 (2)_x000D_
23 / 01_2 : 6 (6)_x000D_
23 / 02_2 : 13 (13)_x000D_
23 / 03_2 : 8 (8)_x000D_
23 / 05_2 : 284 (284)_x000D_
_x000D_
  TOTAL   : ( 354 )</t>
        </r>
      </text>
    </comment>
    <comment ref="AH649" authorId="0" shapeId="0" xr:uid="{767BCD96-E0F2-4598-944A-6B4925E1A670}">
      <text>
        <r>
          <rPr>
            <sz val="10"/>
            <color indexed="81"/>
            <rFont val="Lucida Console"/>
            <family val="3"/>
          </rPr>
          <t>Última movimentação no estoque em 05/2023 quantidade 284.</t>
        </r>
      </text>
    </comment>
    <comment ref="X650" authorId="0" shapeId="0" xr:uid="{CAAB376C-B955-480C-8764-D76D86A51D42}">
      <text>
        <r>
          <rPr>
            <sz val="10"/>
            <color indexed="81"/>
            <rFont val="Lucida Console"/>
            <family val="3"/>
          </rPr>
          <t>19.11.2010</t>
        </r>
      </text>
    </comment>
    <comment ref="AE650" authorId="0" shapeId="0" xr:uid="{87B6F815-E935-4668-A2D7-CB5F99B49FFE}">
      <text>
        <r>
          <rPr>
            <sz val="10"/>
            <color indexed="81"/>
            <rFont val="Courier New"/>
            <family val="3"/>
          </rPr>
          <t>_x000D_
    DESCRIÇÃO DO CÁLCULO_x000D_
Código    : 118.577_x000D_
Corte     : _x000D_
-----------------------------_x000D_
Pendente  : 75_x000D_
22 / 03_2 :  (corte = 42)_x000D_
22 / 04_2 :  (corte = 19,5)_x000D_
22 / 05_2 :  (corte = 10)_x000D_
22 / 06_2 :  (corte = 9)_x000D_
22 / 07_2 :  (corte = 10)_x000D_
22 / 08_2 :  (corte = 16)_x000D_
22 / 09_2 :  (corte = 6)_x000D_
22 / 10_2 :  (corte = 272)_x000D_
22 / 11_2 :  (corte = 97)_x000D_
22 / 12_2 :  (corte = 241)_x000D_
23 / 01_2 :  (corte = 116,5)_x000D_
23 / 02_2 : _x000D_
23 / 03_2 : _x000D_
23 / 04_2 : _x000D_
23 / 05_2 : _x000D_
23 / 06_2 : _x000D_
23 / 07_2 : _x000D_
23 / 08_2 : _x000D_
_x000D_
    TOTAL : ( 75 )_x000D_
  DIVISOR : 18_x000D_
    MÉDIA : 4,17_x000D_
-----------------------------_x000D_
   Valores Desconsiderados_x000D_
-----------------------------_x000D_
22 / 03_2 : 42 (42)_x000D_
22 / 04_2 : 20 (20)_x000D_
22 / 05_2 : 10 (10)_x000D_
22 / 06_2 : 9 (9)_x000D_
22 / 07_2 : 10 (10)_x000D_
22 / 08_2 : 16 (16)_x000D_
22 / 09_2 : 6 (6)_x000D_
22 / 10_2 : 272 (272)_x000D_
22 / 11_2 : 97 (97)_x000D_
22 / 12_2 : 241 (241)_x000D_
23 / 01_2 : 117 (117)_x000D_
_x000D_
  TOTAL   : ( 839 )</t>
        </r>
      </text>
    </comment>
    <comment ref="AH650" authorId="0" shapeId="0" xr:uid="{09F5E995-420A-4E0F-B1D3-277800BAC3C9}">
      <text>
        <r>
          <rPr>
            <sz val="10"/>
            <color indexed="81"/>
            <rFont val="Lucida Console"/>
            <family val="3"/>
          </rPr>
          <t>Última movimentação no estoque em 01/2023 quantidade 117.</t>
        </r>
      </text>
    </comment>
    <comment ref="X651" authorId="0" shapeId="0" xr:uid="{28801D20-586B-4C78-9601-B3FDE2A3077D}">
      <text>
        <r>
          <rPr>
            <sz val="10"/>
            <color indexed="81"/>
            <rFont val="Lucida Console"/>
            <family val="3"/>
          </rPr>
          <t>18.06.2010</t>
        </r>
      </text>
    </comment>
    <comment ref="AE651" authorId="0" shapeId="0" xr:uid="{E7B887B4-EDA8-439E-B023-9E80DB82B6B4}">
      <text>
        <r>
          <rPr>
            <sz val="10"/>
            <color indexed="81"/>
            <rFont val="Courier New"/>
            <family val="3"/>
          </rPr>
          <t>_x000D_
    DESCRIÇÃO DO CÁLCULO_x000D_
Código    : 115.765_x000D_
Corte     : _x000D_
-----------------------------_x000D_
Pendente  : 12_x000D_
22 / 03_2 :  (corte = 60)_x000D_
22 / 04_2 :  (corte = 55)_x000D_
22 / 05_2 :  (corte = 57)_x000D_
22 / 06_2 :  (corte = 60)_x000D_
22 / 07_2 :  (corte = 42)_x000D_
22 / 08_2 :  (corte = 55)_x000D_
22 / 09_2 :  (corte = 57)_x000D_
22 / 10_2 :  (corte = 46)_x000D_
22 / 11_2 :  (corte = 63)_x000D_
22 / 12_2 :  (corte = 40)_x000D_
23 / 01_2 :  (corte = 26)_x000D_
23 / 02_2 :  (corte = 48)_x000D_
23 / 03_2 :  (corte = 643)_x000D_
23 / 04_2 :  (corte = 76)_x000D_
23 / 05_2 :  (corte = 85)_x000D_
23 / 06_2 :  (corte = 80)_x000D_
23 / 07_2 :  (corte = 64)_x000D_
23 / 08_2 :  (corte = 77)_x000D_
_x000D_
    TOTAL : ( 12 )_x000D_
  DIVISOR : 18_x000D_
    MÉDIA : ,67_x000D_
-----------------------------_x000D_
   Valores Desconsiderados_x000D_
-----------------------------_x000D_
22 / 03_2 : 60 (60)_x000D_
22 / 04_2 : 55 (55)_x000D_
22 / 05_2 : 57 (57)_x000D_
22 / 06_2 : 60 (60)_x000D_
22 / 07_2 : 42 (42)_x000D_
22 / 08_2 : 55 (55)_x000D_
22 / 09_2 : 57 (57)_x000D_
22 / 10_2 : 46 (46)_x000D_
22 / 11_2 : 63 (63)_x000D_
22 / 12_2 : 40 (40)_x000D_
23 / 01_2 : 26 (26)_x000D_
23 / 02_2 : 48 (48)_x000D_
23 / 03_2 : 643 (643)_x000D_
23 / 04_2 : 76 (76)_x000D_
23 / 05_2 : 85 (85)_x000D_
23 / 06_2 : 80 (80)_x000D_
23 / 07_2 : 64 (64)_x000D_
23 / 08_2 : 77 (77)_x000D_
_x000D_
  TOTAL   : ( 1.634 )</t>
        </r>
      </text>
    </comment>
    <comment ref="AH651" authorId="0" shapeId="0" xr:uid="{DBB08BAF-7E0D-4E3E-870B-155B67DD76CA}">
      <text>
        <r>
          <rPr>
            <sz val="10"/>
            <color indexed="81"/>
            <rFont val="Lucida Console"/>
            <family val="3"/>
          </rPr>
          <t>Última movimentação no estoque em 08/2023 quantidade 77.</t>
        </r>
      </text>
    </comment>
    <comment ref="X652" authorId="0" shapeId="0" xr:uid="{FDC89909-D857-4183-86B4-1839AF049CF8}">
      <text>
        <r>
          <rPr>
            <sz val="10"/>
            <color indexed="81"/>
            <rFont val="Lucida Console"/>
            <family val="3"/>
          </rPr>
          <t>13.04.2006</t>
        </r>
      </text>
    </comment>
    <comment ref="AE652" authorId="0" shapeId="0" xr:uid="{6F47BF42-82CC-4493-9672-DCB027A7BDA9}">
      <text>
        <r>
          <rPr>
            <sz val="10"/>
            <color indexed="81"/>
            <rFont val="Courier New"/>
            <family val="3"/>
          </rPr>
          <t>_x000D_
    DESCRIÇÃO DO CÁLCULO_x000D_
Código    : 91.250_x000D_
Corte     : _x000D_
-----------------------------_x000D_
Pendente  : _x000D_
22 / 03_2 :  (corte = 6)_x000D_
22 / 04_2 :  (corte = 15)_x000D_
22 / 05_2 : _x000D_
22 / 06_2 :  (corte = 12)_x000D_
22 / 07_2 :  (corte = 24)_x000D_
22 / 08_2 :  (corte = 11)_x000D_
22 / 09_2 :  (corte = 48)_x000D_
22 / 10_2 : _x000D_
22 / 11_2 : _x000D_
22 / 12_2 : _x000D_
23 / 01_2 :  (corte = 11)_x000D_
23 / 02_2 : _x000D_
23 / 03_2 : _x000D_
23 / 04_2 :  (corte = 10)_x000D_
23 / 05_2 :  (corte = 20)_x000D_
23 / 06_2 : _x000D_
23 / 07_2 : _x000D_
23 / 08_2 :  (corte = 1)_x000D_
_x000D_
    TOTAL : (  )_x000D_
  DIVISOR : 18_x000D_
    MÉDIA : ,00_x000D_
-----------------------------_x000D_
   Valores Desconsiderados_x000D_
-----------------------------_x000D_
22 / 03_2 : 6 (6)_x000D_
22 / 04_2 : 15 (15)_x000D_
22 / 06_2 : 12 (12)_x000D_
22 / 07_2 : 24 (24)_x000D_
22 / 08_2 : 11 (11)_x000D_
22 / 09_2 : 48 (48)_x000D_
23 / 01_2 : 11 (11)_x000D_
23 / 04_2 : 10 (10)_x000D_
23 / 05_2 : 20 (20)_x000D_
23 / 08_2 : 1 (1)_x000D_
_x000D_
  TOTAL   : ( 158 )</t>
        </r>
      </text>
    </comment>
    <comment ref="AH652" authorId="0" shapeId="0" xr:uid="{67E08743-FB14-4267-8508-6DCCDF41106E}">
      <text>
        <r>
          <rPr>
            <sz val="10"/>
            <color indexed="81"/>
            <rFont val="Lucida Console"/>
            <family val="3"/>
          </rPr>
          <t>Última movimentação no estoque em 08/2023 quantidade 1.</t>
        </r>
      </text>
    </comment>
    <comment ref="X653" authorId="0" shapeId="0" xr:uid="{F5C6007A-6EC1-45DA-AA24-FFB64099C401}">
      <text>
        <r>
          <rPr>
            <sz val="10"/>
            <color indexed="81"/>
            <rFont val="Lucida Console"/>
            <family val="3"/>
          </rPr>
          <t>01.01.1901</t>
        </r>
      </text>
    </comment>
    <comment ref="AE653" authorId="0" shapeId="0" xr:uid="{E6F232BD-ABAE-47B0-BE20-6FA26427C969}">
      <text>
        <r>
          <rPr>
            <sz val="10"/>
            <color indexed="81"/>
            <rFont val="Courier New"/>
            <family val="3"/>
          </rPr>
          <t>_x000D_
    DESCRIÇÃO DO CÁLCULO_x000D_
Código    : 49.254_x000D_
Corte     : _x000D_
-----------------------------_x000D_
Pendente  : 24_x000D_
22 / 03_2 :  (corte = 85)_x000D_
22 / 04_2 :  (corte = 60)_x000D_
22 / 05_2 :  (corte = 120)_x000D_
22 / 06_2 :  (corte = 170)_x000D_
22 / 07_2 :  (corte = 143)_x000D_
22 / 08_2 :  (corte = 100)_x000D_
22 / 09_2 :  (corte = 134)_x000D_
22 / 10_2 :  (corte = 33)_x000D_
22 / 11_2 :  (corte = 80)_x000D_
22 / 12_2 :  (corte = 100)_x000D_
23 / 01_2 :  (corte = 121)_x000D_
23 / 02_2 :  (corte = 90)_x000D_
23 / 03_2 :  (corte = 342)_x000D_
23 / 04_2 :  (corte = 289)_x000D_
23 / 05_2 :  (corte = 40)_x000D_
23 / 06_2 :  (corte = 271)_x000D_
23 / 07_2 :  (corte = 189)_x000D_
23 / 08_2 :  (corte = 275)_x000D_
_x000D_
    TOTAL : ( 24 )_x000D_
  DIVISOR : 18_x000D_
    MÉDIA : 1,33_x000D_
-----------------------------_x000D_
   Valores Desconsiderados_x000D_
-----------------------------_x000D_
22 / 03_2 : 85 (85)_x000D_
22 / 04_2 : 60 (60)_x000D_
22 / 05_2 : 120 (120)_x000D_
22 / 06_2 : 170 (170)_x000D_
22 / 07_2 : 143 (143)_x000D_
22 / 08_2 : 100 (100)_x000D_
22 / 09_2 : 134 (134)_x000D_
22 / 10_2 : 33 (33)_x000D_
22 / 11_2 : 80 (80)_x000D_
22 / 12_2 : 100 (100)_x000D_
23 / 01_2 : 121 (121)_x000D_
23 / 02_2 : 90 (90)_x000D_
23 / 03_2 : 342 (342)_x000D_
23 / 04_2 : 289 (289)_x000D_
23 / 05_2 : 40 (40)_x000D_
23 / 06_2 : 271 (271)_x000D_
23 / 07_2 : 189 (189)_x000D_
23 / 08_2 : 275 (275)_x000D_
_x000D_
  TOTAL   : ( 2.642 )</t>
        </r>
      </text>
    </comment>
    <comment ref="AH653" authorId="0" shapeId="0" xr:uid="{EB48471D-D31F-415C-A194-BD440F464337}">
      <text>
        <r>
          <rPr>
            <sz val="10"/>
            <color indexed="81"/>
            <rFont val="Lucida Console"/>
            <family val="3"/>
          </rPr>
          <t>Última movimentação no estoque em 08/2023 quantidade 275.</t>
        </r>
      </text>
    </comment>
    <comment ref="X654" authorId="0" shapeId="0" xr:uid="{CAD50F43-ED20-4DDF-8318-436191B653A0}">
      <text>
        <r>
          <rPr>
            <sz val="10"/>
            <color indexed="81"/>
            <rFont val="Lucida Console"/>
            <family val="3"/>
          </rPr>
          <t>01.01.1901</t>
        </r>
      </text>
    </comment>
    <comment ref="AE654" authorId="0" shapeId="0" xr:uid="{DEC9F812-85B6-4D27-95A9-303F493B9804}">
      <text>
        <r>
          <rPr>
            <sz val="10"/>
            <color indexed="81"/>
            <rFont val="Courier New"/>
            <family val="3"/>
          </rPr>
          <t>_x000D_
    DESCRIÇÃO DO CÁLCULO_x000D_
Código    : 16.978_x000D_
Corte     : _x000D_
-----------------------------_x000D_
Pendente  : _x000D_
22 / 03_2 : _x000D_
22 / 04_2 :  (corte = 5)_x000D_
22 / 05_2 : _x000D_
22 / 06_2 :  (corte = 20)_x000D_
22 / 07_2 : _x000D_
22 / 08_2 :  (corte = 20)_x000D_
22 / 09_2 :  (corte = 47)_x000D_
22 / 10_2 : _x000D_
22 / 11_2 : _x000D_
22 / 12_2 : _x000D_
23 / 01_2 :  (corte = 10)_x000D_
23 / 02_2 :  (corte = 10)_x000D_
23 / 03_2 : _x000D_
23 / 04_2 : _x000D_
23 / 05_2 : _x000D_
23 / 06_2 :  (corte = 30)_x000D_
23 / 07_2 :  (corte = 30)_x000D_
23 / 08_2 : _x000D_
_x000D_
    TOTAL : (  )_x000D_
  DIVISOR : 18_x000D_
    MÉDIA : ,00_x000D_
-----------------------------_x000D_
   Valores Desconsiderados_x000D_
-----------------------------_x000D_
22 / 04_2 : 5 (5)_x000D_
22 / 06_2 : 20 (20)_x000D_
22 / 08_2 : 20 (20)_x000D_
22 / 09_2 : 47 (47)_x000D_
23 / 01_2 : 10 (10)_x000D_
23 / 02_2 : 10 (10)_x000D_
23 / 06_2 : 30 (30)_x000D_
23 / 07_2 : 30 (30)_x000D_
_x000D_
  TOTAL   : ( 172 )</t>
        </r>
      </text>
    </comment>
    <comment ref="AH654" authorId="0" shapeId="0" xr:uid="{BD086BDA-A351-462F-80AF-19E260DC32B2}">
      <text>
        <r>
          <rPr>
            <sz val="10"/>
            <color indexed="81"/>
            <rFont val="Lucida Console"/>
            <family val="3"/>
          </rPr>
          <t>Última movimentação no estoque em 07/2023 quantidade 30.</t>
        </r>
      </text>
    </comment>
    <comment ref="X655" authorId="0" shapeId="0" xr:uid="{FC4D142B-918F-4992-ABEB-26B2525DA4B4}">
      <text>
        <r>
          <rPr>
            <sz val="10"/>
            <color indexed="81"/>
            <rFont val="Lucida Console"/>
            <family val="3"/>
          </rPr>
          <t>01.01.1901</t>
        </r>
      </text>
    </comment>
    <comment ref="AE655" authorId="0" shapeId="0" xr:uid="{C1DCD2CF-7489-4E2A-A764-183CB8941000}">
      <text>
        <r>
          <rPr>
            <sz val="10"/>
            <color indexed="81"/>
            <rFont val="Courier New"/>
            <family val="3"/>
          </rPr>
          <t>_x000D_
    DESCRIÇÃO DO CÁLCULO_x000D_
Código    : 16.956_x000D_
Corte     : _x000D_
-----------------------------_x000D_
Pendente  : _x000D_
22 / 03_2 :  (corte = 4)_x000D_
22 / 04_2 :  (corte = 5)_x000D_
22 / 05_2 : _x000D_
22 / 06_2 :  (corte = 10)_x000D_
22 / 07_2 :  (corte = 2)_x000D_
22 / 08_2 : _x000D_
22 / 09_2 :  (corte = 12)_x000D_
22 / 10_2 : _x000D_
22 / 11_2 : _x000D_
22 / 12_2 :  (corte = 10)_x000D_
23 / 01_2 : _x000D_
23 / 02_2 : _x000D_
23 / 03_2 : _x000D_
23 / 04_2 : _x000D_
23 / 05_2 : _x000D_
23 / 06_2 :  (corte = 30)_x000D_
23 / 07_2 :  (corte = 30)_x000D_
23 / 08_2 : _x000D_
_x000D_
    TOTAL : (  )_x000D_
  DIVISOR : 18_x000D_
    MÉDIA : ,00_x000D_
-----------------------------_x000D_
   Valores Desconsiderados_x000D_
-----------------------------_x000D_
22 / 03_2 : 4 (4)_x000D_
22 / 04_2 : 5 (5)_x000D_
22 / 06_2 : 10 (10)_x000D_
22 / 07_2 : 2 (2)_x000D_
22 / 09_2 : 12 (12)_x000D_
22 / 12_2 : 10 (10)_x000D_
23 / 06_2 : 30 (30)_x000D_
23 / 07_2 : 30 (30)_x000D_
_x000D_
  TOTAL   : ( 103 )</t>
        </r>
      </text>
    </comment>
    <comment ref="AH655" authorId="0" shapeId="0" xr:uid="{AB59129A-BC44-40FE-96D6-D173FA17579C}">
      <text>
        <r>
          <rPr>
            <sz val="10"/>
            <color indexed="81"/>
            <rFont val="Lucida Console"/>
            <family val="3"/>
          </rPr>
          <t>Última movimentação no estoque em 07/2023 quantidade 30.</t>
        </r>
      </text>
    </comment>
    <comment ref="X656" authorId="0" shapeId="0" xr:uid="{6CFE5312-4479-4255-A623-B4CD546A5E5D}">
      <text>
        <r>
          <rPr>
            <sz val="10"/>
            <color indexed="81"/>
            <rFont val="Lucida Console"/>
            <family val="3"/>
          </rPr>
          <t>20.08.2009</t>
        </r>
      </text>
    </comment>
    <comment ref="AE656" authorId="0" shapeId="0" xr:uid="{6E45EFDD-3ABD-45F4-B641-CBFC315CA8FC}">
      <text>
        <r>
          <rPr>
            <sz val="10"/>
            <color indexed="81"/>
            <rFont val="Courier New"/>
            <family val="3"/>
          </rPr>
          <t>_x000D_
    DESCRIÇÃO DO CÁLCULO_x000D_
Código    : 112.163_x000D_
Corte     : _x000D_
-----------------------------_x000D_
Pendente  : _x000D_
22 / 03_2 :  (corte = 90)_x000D_
22 / 04_2 :  (corte = 69)_x000D_
22 / 05_2 :  (corte = 56)_x000D_
22 / 06_2 :  (corte = 64)_x000D_
22 / 07_2 :  (corte = 105)_x000D_
22 / 08_2 :  (corte = 117)_x000D_
22 / 09_2 :  (corte = 113)_x000D_
22 / 10_2 :  (corte = 27)_x000D_
22 / 11_2 :  (corte = 59)_x000D_
22 / 12_2 :  (corte = 93)_x000D_
23 / 01_2 :  (corte = 85)_x000D_
23 / 02_2 :  (corte = 30)_x000D_
23 / 03_2 :  (corte = 198)_x000D_
23 / 04_2 :  (corte = 30)_x000D_
23 / 05_2 :  (corte = 31)_x000D_
23 / 06_2 :  (corte = 42)_x000D_
23 / 07_2 :  (corte = 50)_x000D_
23 / 08_2 :  (corte = 20)_x000D_
_x000D_
    TOTAL : (  )_x000D_
  DIVISOR : 18_x000D_
    MÉDIA : ,00_x000D_
-----------------------------_x000D_
   Valores Desconsiderados_x000D_
-----------------------------_x000D_
22 / 03_2 : 90 (90)_x000D_
22 / 04_2 : 69 (69)_x000D_
22 / 05_2 : 56 (56)_x000D_
22 / 06_2 : 64 (64)_x000D_
22 / 07_2 : 105 (105)_x000D_
22 / 08_2 : 117 (117)_x000D_
22 / 09_2 : 113 (113)_x000D_
22 / 10_2 : 27 (27)_x000D_
22 / 11_2 : 59 (59)_x000D_
22 / 12_2 : 93 (93)_x000D_
23 / 01_2 : 85 (85)_x000D_
23 / 02_2 : 30 (30)_x000D_
23 / 03_2 : 198 (198)_x000D_
23 / 04_2 : 30 (30)_x000D_
23 / 05_2 : 31 (31)_x000D_
23 / 06_2 : 42 (42)_x000D_
23 / 07_2 : 50 (50)_x000D_
23 / 08_2 : 20 (20)_x000D_
_x000D_
  TOTAL   : ( 1.279 )</t>
        </r>
      </text>
    </comment>
    <comment ref="AH656" authorId="0" shapeId="0" xr:uid="{286EFC9E-A6E9-4D87-A320-F02C97B4C3C9}">
      <text>
        <r>
          <rPr>
            <sz val="10"/>
            <color indexed="81"/>
            <rFont val="Lucida Console"/>
            <family val="3"/>
          </rPr>
          <t>Última movimentação no estoque em 08/2023 quantidade 20.</t>
        </r>
      </text>
    </comment>
    <comment ref="X657" authorId="0" shapeId="0" xr:uid="{1A08E378-5CD0-4044-ADC3-88BF632A6C38}">
      <text>
        <r>
          <rPr>
            <sz val="10"/>
            <color indexed="81"/>
            <rFont val="Lucida Console"/>
            <family val="3"/>
          </rPr>
          <t>20.08.2009</t>
        </r>
      </text>
    </comment>
    <comment ref="AE657" authorId="0" shapeId="0" xr:uid="{C57DFA8D-D4EB-4B71-9731-49813E5D140C}">
      <text>
        <r>
          <rPr>
            <sz val="10"/>
            <color indexed="81"/>
            <rFont val="Courier New"/>
            <family val="3"/>
          </rPr>
          <t>_x000D_
    DESCRIÇÃO DO CÁLCULO_x000D_
Código    : 112.162_x000D_
Corte     : _x000D_
-----------------------------_x000D_
Pendente  : _x000D_
22 / 03_2 :  (corte = 13)_x000D_
22 / 04_2 :  (corte = 53)_x000D_
22 / 05_2 :  (corte = 15)_x000D_
22 / 06_2 :  (corte = 25)_x000D_
22 / 07_2 :  (corte = 66)_x000D_
22 / 08_2 :  (corte = 41)_x000D_
22 / 09_2 :  (corte = 5)_x000D_
22 / 10_2 :  (corte = 10)_x000D_
22 / 11_2 : _x000D_
22 / 12_2 : _x000D_
23 / 01_2 : _x000D_
23 / 02_2 : _x000D_
23 / 03_2 :  (corte = 1)_x000D_
23 / 04_2 : _x000D_
23 / 05_2 :  (corte = 11)_x000D_
23 / 06_2 : _x000D_
23 / 07_2 :  (corte = 50)_x000D_
23 / 08_2 :  (corte = 20)_x000D_
_x000D_
    TOTAL : (  )_x000D_
  DIVISOR : 18_x000D_
    MÉDIA : ,00_x000D_
-----------------------------_x000D_
   Valores Desconsiderados_x000D_
-----------------------------_x000D_
22 / 03_2 : 13 (13)_x000D_
22 / 04_2 : 53 (53)_x000D_
22 / 05_2 : 15 (15)_x000D_
22 / 06_2 : 25 (25)_x000D_
22 / 07_2 : 66 (66)_x000D_
22 / 08_2 : 41 (41)_x000D_
22 / 09_2 : 5 (5)_x000D_
22 / 10_2 : 10 (10)_x000D_
23 / 03_2 : 1 (1)_x000D_
23 / 05_2 : 11 (11)_x000D_
23 / 07_2 : 50 (50)_x000D_
23 / 08_2 : 20 (20)_x000D_
_x000D_
  TOTAL   : ( 310 )</t>
        </r>
      </text>
    </comment>
    <comment ref="AH657" authorId="0" shapeId="0" xr:uid="{CA568A80-C672-4396-9525-95B209A996A1}">
      <text>
        <r>
          <rPr>
            <sz val="10"/>
            <color indexed="81"/>
            <rFont val="Lucida Console"/>
            <family val="3"/>
          </rPr>
          <t>Última movimentação no estoque em 08/2023 quantidade 20.</t>
        </r>
      </text>
    </comment>
    <comment ref="X658" authorId="0" shapeId="0" xr:uid="{2F8E9CD1-0E1E-4126-9469-4787240D5B64}">
      <text>
        <r>
          <rPr>
            <sz val="10"/>
            <color indexed="81"/>
            <rFont val="Lucida Console"/>
            <family val="3"/>
          </rPr>
          <t>01.01.1901</t>
        </r>
      </text>
    </comment>
    <comment ref="AE658" authorId="0" shapeId="0" xr:uid="{D9E46086-CE67-43F4-AFBA-55C97896865E}">
      <text>
        <r>
          <rPr>
            <sz val="10"/>
            <color indexed="81"/>
            <rFont val="Courier New"/>
            <family val="3"/>
          </rPr>
          <t>_x000D_
    DESCRIÇÃO DO CÁLCULO_x000D_
Código    : 58.116_x000D_
Corte     : _x000D_
-----------------------------_x000D_
Pendente  : 15_x000D_
22 / 03_2 :  (corte = 85)_x000D_
22 / 04_2 : 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( 15 )_x000D_
  DIVISOR : 18_x000D_
    MÉDIA : ,83_x000D_
-----------------------------_x000D_
   Valores Desconsiderados_x000D_
-----------------------------_x000D_
22 / 03_2 : 85 (85)_x000D_
_x000D_
  TOTAL   : ( 85 )</t>
        </r>
      </text>
    </comment>
    <comment ref="AH658" authorId="0" shapeId="0" xr:uid="{5F7FD0BA-1D51-446B-A916-A446F1884D19}">
      <text>
        <r>
          <rPr>
            <sz val="10"/>
            <color indexed="81"/>
            <rFont val="Lucida Console"/>
            <family val="3"/>
          </rPr>
          <t>Última movimentação no estoque em 03/2022 quantidade 85.</t>
        </r>
      </text>
    </comment>
    <comment ref="X659" authorId="0" shapeId="0" xr:uid="{7288D9DA-CEF8-4BB2-976E-C71FE31774F6}">
      <text>
        <r>
          <rPr>
            <sz val="10"/>
            <color indexed="81"/>
            <rFont val="Lucida Console"/>
            <family val="3"/>
          </rPr>
          <t>01.01.1901</t>
        </r>
      </text>
    </comment>
    <comment ref="AE659" authorId="0" shapeId="0" xr:uid="{72053E2E-0088-4025-8B6A-69A0CAB158FE}">
      <text>
        <r>
          <rPr>
            <sz val="10"/>
            <color indexed="81"/>
            <rFont val="Courier New"/>
            <family val="3"/>
          </rPr>
          <t>_x000D_
    DESCRIÇÃO DO CÁLCULO_x000D_
Código    : 58.706_x000D_
Corte     : _x000D_
-----------------------------_x000D_
Pendente  : 5_x000D_
22 / 03_2 :  (corte = 48)_x000D_
22 / 04_2 :  (corte = 30)_x000D_
22 / 05_2 :  (corte = 12)_x000D_
22 / 06_2 :  (corte = 98)_x000D_
22 / 07_2 : _x000D_
22 / 08_2 :  (corte = 84)_x000D_
22 / 09_2 :  (corte = 86)_x000D_
22 / 10_2 :  (corte = 56)_x000D_
22 / 11_2 :  (corte = 15)_x000D_
22 / 12_2 :  (corte = 32)_x000D_
23 / 01_2 :  (corte = 18)_x000D_
23 / 02_2 :  (corte = 45)_x000D_
23 / 03_2 :  (corte = 64)_x000D_
23 / 04_2 :  (corte = 54)_x000D_
23 / 05_2 :  (corte = 18)_x000D_
23 / 06_2 :  (corte = 45)_x000D_
23 / 07_2 :  (corte = 32)_x000D_
23 / 08_2 :  (corte = 28)_x000D_
_x000D_
    TOTAL : ( 5 )_x000D_
  DIVISOR : 18_x000D_
    MÉDIA : ,28_x000D_
-----------------------------_x000D_
   Valores Desconsiderados_x000D_
-----------------------------_x000D_
22 / 03_2 : 48 (48)_x000D_
22 / 04_2 : 30 (30)_x000D_
22 / 05_2 : 12 (12)_x000D_
22 / 06_2 : 98 (98)_x000D_
22 / 08_2 : 84 (84)_x000D_
22 / 09_2 : 86 (86)_x000D_
22 / 10_2 : 56 (56)_x000D_
22 / 11_2 : 15 (15)_x000D_
22 / 12_2 : 32 (32)_x000D_
23 / 01_2 : 18 (18)_x000D_
23 / 02_2 : 45 (45)_x000D_
23 / 03_2 : 64 (64)_x000D_
23 / 04_2 : 54 (54)_x000D_
23 / 05_2 : 18 (18)_x000D_
23 / 06_2 : 45 (45)_x000D_
23 / 07_2 : 32 (32)_x000D_
23 / 08_2 : 28 (28)_x000D_
_x000D_
  TOTAL   : ( 765 )</t>
        </r>
      </text>
    </comment>
    <comment ref="AH659" authorId="0" shapeId="0" xr:uid="{FEC9C191-5D6D-4867-9851-0C59F1F3FFC5}">
      <text>
        <r>
          <rPr>
            <sz val="10"/>
            <color indexed="81"/>
            <rFont val="Lucida Console"/>
            <family val="3"/>
          </rPr>
          <t>Última movimentação no estoque em 08/2023 quantidade 28.</t>
        </r>
      </text>
    </comment>
    <comment ref="X660" authorId="0" shapeId="0" xr:uid="{91C1520B-55E9-499B-B254-80EEAD0282B8}">
      <text>
        <r>
          <rPr>
            <sz val="10"/>
            <color indexed="81"/>
            <rFont val="Lucida Console"/>
            <family val="3"/>
          </rPr>
          <t>15.03.2018</t>
        </r>
      </text>
    </comment>
    <comment ref="AE660" authorId="0" shapeId="0" xr:uid="{6B4491DA-70DB-475B-9DF8-18BD66BEE420}">
      <text>
        <r>
          <rPr>
            <sz val="10"/>
            <color indexed="81"/>
            <rFont val="Courier New"/>
            <family val="3"/>
          </rPr>
          <t>_x000D_
    DESCRIÇÃO DO CÁLCULO_x000D_
Código    : 134.570_x000D_
Corte     : _x000D_
-----------------------------_x000D_
Pendente  : 34_x000D_
22 / 03_2 :  (corte = 10)_x000D_
22 / 04_2 :  (corte = 10)_x000D_
22 / 05_2 :  (corte = 10)_x000D_
22 / 06_2 :  (corte = 10)_x000D_
22 / 07_2 :  (corte = 10)_x000D_
22 / 08_2 :  (corte = 30)_x000D_
22 / 09_2 :  (corte = 41)_x000D_
22 / 10_2 :  (corte = 10)_x000D_
22 / 11_2 :  (corte = 20)_x000D_
22 / 12_2 :  (corte = 30)_x000D_
23 / 01_2 :  (corte = 40)_x000D_
23 / 02_2 :  (corte = 6)_x000D_
23 / 03_2 : _x000D_
23 / 04_2 : _x000D_
23 / 05_2 : _x000D_
23 / 06_2 : _x000D_
23 / 07_2 : _x000D_
23 / 08_2 : _x000D_
_x000D_
    TOTAL : ( 34 )_x000D_
  DIVISOR : 18_x000D_
    MÉDIA : 1,89_x000D_
-----------------------------_x000D_
   Valores Desconsiderados_x000D_
-----------------------------_x000D_
22 / 03_2 : 10 (10)_x000D_
22 / 04_2 : 10 (10)_x000D_
22 / 05_2 : 10 (10)_x000D_
22 / 06_2 : 10 (10)_x000D_
22 / 07_2 : 10 (10)_x000D_
22 / 08_2 : 30 (30)_x000D_
22 / 09_2 : 41 (41)_x000D_
22 / 10_2 : 10 (10)_x000D_
22 / 11_2 : 20 (20)_x000D_
22 / 12_2 : 30 (30)_x000D_
23 / 01_2 : 40 (40)_x000D_
23 / 02_2 : 6 (6)_x000D_
_x000D_
  TOTAL   : ( 227 )</t>
        </r>
      </text>
    </comment>
    <comment ref="AH660" authorId="0" shapeId="0" xr:uid="{9837203E-BA28-41DA-86CA-2F4F164386A4}">
      <text>
        <r>
          <rPr>
            <sz val="10"/>
            <color indexed="81"/>
            <rFont val="Lucida Console"/>
            <family val="3"/>
          </rPr>
          <t>Última movimentação no estoque em 02/2023 quantidade 6.</t>
        </r>
      </text>
    </comment>
    <comment ref="X661" authorId="0" shapeId="0" xr:uid="{0DE92A6E-F1E2-4FD1-BAFA-4206449B724C}">
      <text>
        <r>
          <rPr>
            <sz val="10"/>
            <color indexed="81"/>
            <rFont val="Lucida Console"/>
            <family val="3"/>
          </rPr>
          <t>15.03.2018</t>
        </r>
      </text>
    </comment>
    <comment ref="AE661" authorId="0" shapeId="0" xr:uid="{0A88A919-923D-43DD-9C28-3103B9F44431}">
      <text>
        <r>
          <rPr>
            <sz val="10"/>
            <color indexed="81"/>
            <rFont val="Courier New"/>
            <family val="3"/>
          </rPr>
          <t>_x000D_
    DESCRIÇÃO DO CÁLCULO_x000D_
Código    : 134.558_x000D_
Corte     : _x000D_
-----------------------------_x000D_
Pendente  : _x000D_
22 / 03_2 : _x000D_
22 / 04_2 : _x000D_
22 / 05_2 : _x000D_
22 / 06_2 : _x000D_
22 / 07_2 : _x000D_
22 / 08_2 : _x000D_
22 / 09_2 : _x000D_
22 / 10_2 : _x000D_
22 / 11_2 : _x000D_
22 / 12_2 : _x000D_
23 / 01_2 : _x000D_
23 / 02_2 : _x000D_
23 / 03_2 :  (corte = 200)_x000D_
23 / 04_2 : _x000D_
23 / 05_2 : _x000D_
23 / 06_2 : _x000D_
23 / 07_2 : _x000D_
23 / 08_2 : _x000D_
_x000D_
    TOTAL : (  )_x000D_
  DIVISOR : 18_x000D_
    MÉDIA : ,00_x000D_
-----------------------------_x000D_
   Valores Desconsiderados_x000D_
-----------------------------_x000D_
23 / 03_2 : 200 (200)_x000D_
_x000D_
  TOTAL   : ( 200 )</t>
        </r>
      </text>
    </comment>
    <comment ref="AH661" authorId="0" shapeId="0" xr:uid="{BCDD0EA2-4F2D-42C1-A7F3-286D2C411FF3}">
      <text>
        <r>
          <rPr>
            <sz val="10"/>
            <color indexed="81"/>
            <rFont val="Lucida Console"/>
            <family val="3"/>
          </rPr>
          <t>Última movimentação no estoque em 03/2023 quantidade 200.</t>
        </r>
      </text>
    </comment>
    <comment ref="X662" authorId="0" shapeId="0" xr:uid="{F9B012E1-D646-43AF-9EFE-BA9CBD524BC9}">
      <text>
        <r>
          <rPr>
            <sz val="10"/>
            <color indexed="81"/>
            <rFont val="Lucida Console"/>
            <family val="3"/>
          </rPr>
          <t>15.03.2018</t>
        </r>
      </text>
    </comment>
    <comment ref="AE662" authorId="0" shapeId="0" xr:uid="{1346EC0D-5509-4C50-8651-5AF5AC961957}">
      <text>
        <r>
          <rPr>
            <sz val="10"/>
            <color indexed="81"/>
            <rFont val="Courier New"/>
            <family val="3"/>
          </rPr>
          <t>_x000D_
    DESCRIÇÃO DO CÁLCULO_x000D_
Código    : 134.559_x000D_
Corte     : _x000D_
-----------------------------_x000D_
Pendente  : _x000D_
22 / 03_2 : _x000D_
22 / 04_2 : _x000D_
22 / 05_2 : _x000D_
22 / 06_2 : _x000D_
22 / 07_2 : _x000D_
22 / 08_2 : _x000D_
22 / 09_2 : _x000D_
22 / 10_2 :  (corte = 400)_x000D_
22 / 11_2 : _x000D_
22 / 12_2 :  (corte = 300)_x000D_
23 / 01_2 : _x000D_
23 / 02_2 : _x000D_
23 / 03_2 :  (corte = 200)_x000D_
23 / 04_2 : _x000D_
23 / 05_2 : _x000D_
23 / 06_2 :  (corte = 1000)_x000D_
23 / 07_2 : _x000D_
23 / 08_2 :  (corte = 1000)_x000D_
_x000D_
    TOTAL : (  )_x000D_
  DIVISOR : 18_x000D_
    MÉDIA : ,00_x000D_
-----------------------------_x000D_
   Valores Desconsiderados_x000D_
-----------------------------_x000D_
22 / 10_2 : 400 (400)_x000D_
22 / 12_2 : 300 (300)_x000D_
23 / 03_2 : 200 (200)_x000D_
23 / 06_2 : 1.000 (1.000)_x000D_
23 / 08_2 : 1.000 (1.000)_x000D_
_x000D_
  TOTAL   : ( 2.900 )</t>
        </r>
      </text>
    </comment>
    <comment ref="AH662" authorId="0" shapeId="0" xr:uid="{D7124F6B-6353-4139-922A-F7DE68BCC4A6}">
      <text>
        <r>
          <rPr>
            <sz val="10"/>
            <color indexed="81"/>
            <rFont val="Lucida Console"/>
            <family val="3"/>
          </rPr>
          <t>Última movimentação no estoque em 08/2023 quantidade 1.000.</t>
        </r>
      </text>
    </comment>
    <comment ref="X663" authorId="0" shapeId="0" xr:uid="{1F06B8BD-00AA-44FD-B373-8BFFCBAD7E8F}">
      <text>
        <r>
          <rPr>
            <sz val="10"/>
            <color indexed="81"/>
            <rFont val="Lucida Console"/>
            <family val="3"/>
          </rPr>
          <t>01.01.1901</t>
        </r>
      </text>
    </comment>
    <comment ref="AE663" authorId="0" shapeId="0" xr:uid="{975869A7-12B0-4137-B4C9-B63CE9CF5CE9}">
      <text>
        <r>
          <rPr>
            <sz val="10"/>
            <color indexed="81"/>
            <rFont val="Courier New"/>
            <family val="3"/>
          </rPr>
          <t>_x000D_
    DESCRIÇÃO DO CÁLCULO_x000D_
Código    : 64.462_x000D_
Corte     : _x000D_
-----------------------------_x000D_
Pendente  : _x000D_
22 / 03_2 :  (corte = 20)_x000D_
22 / 04_2 : _x000D_
22 / 05_2 :  (corte = 770)_x000D_
22 / 06_2 :  (corte = 400)_x000D_
22 / 07_2 :  (corte = 750)_x000D_
22 / 08_2 :  (corte = 200)_x000D_
22 / 09_2 :  (corte = 40)_x000D_
22 / 10_2 :  (corte = 824)_x000D_
22 / 11_2 :  (corte = 1000)_x000D_
22 / 12_2 :  (corte = 560)_x000D_
23 / 01_2 :  (corte = 565)_x000D_
23 / 02_2 :  (corte = 590)_x000D_
23 / 03_2 :  (corte = 100)_x000D_
23 / 04_2 :  (corte = 500)_x000D_
23 / 05_2 :  (corte = 200)_x000D_
23 / 06_2 : _x000D_
23 / 07_2 : _x000D_
23 / 08_2 : _x000D_
_x000D_
    TOTAL : (  )_x000D_
  DIVISOR : 18_x000D_
    MÉDIA : ,00_x000D_
-----------------------------_x000D_
   Valores Desconsiderados_x000D_
-----------------------------_x000D_
22 / 03_2 : 20 (20)_x000D_
22 / 05_2 : 770 (770)_x000D_
22 / 06_2 : 400 (400)_x000D_
22 / 07_2 : 750 (750)_x000D_
22 / 08_2 : 200 (200)_x000D_
22 / 09_2 : 40 (40)_x000D_
22 / 10_2 : 824 (824)_x000D_
22 / 11_2 : 1.000 (1.000)_x000D_
22 / 12_2 : 560 (560)_x000D_
23 / 01_2 : 565 (565)_x000D_
23 / 02_2 : 590 (590)_x000D_
23 / 03_2 : 100 (100)_x000D_
23 / 04_2 : 500 (500)_x000D_
23 / 05_2 : 200 (200)_x000D_
_x000D_
  TOTAL   : ( 6.519 )</t>
        </r>
      </text>
    </comment>
    <comment ref="AH663" authorId="0" shapeId="0" xr:uid="{A753921A-4D21-444D-B9DE-EDEBF105DE99}">
      <text>
        <r>
          <rPr>
            <sz val="10"/>
            <color indexed="81"/>
            <rFont val="Lucida Console"/>
            <family val="3"/>
          </rPr>
          <t>Última movimentação no estoque em 05/2023 quantidade 200.</t>
        </r>
      </text>
    </comment>
    <comment ref="X664" authorId="0" shapeId="0" xr:uid="{9FDBD5F3-2730-4EF9-AEEC-361CBCF5E27A}">
      <text>
        <r>
          <rPr>
            <sz val="10"/>
            <color indexed="81"/>
            <rFont val="Lucida Console"/>
            <family val="3"/>
          </rPr>
          <t>01.09.2020</t>
        </r>
      </text>
    </comment>
    <comment ref="AE664" authorId="0" shapeId="0" xr:uid="{D3A3AA40-0CE2-4EC4-B63C-675E1724A319}">
      <text>
        <r>
          <rPr>
            <sz val="10"/>
            <color indexed="81"/>
            <rFont val="Courier New"/>
            <family val="3"/>
          </rPr>
          <t>_x000D_
    DESCRIÇÃO DO CÁLCULO_x000D_
Código    : 139.957_x000D_
Corte     : _x000D_
-----------------------------_x000D_
Pendente  : 46_x000D_
22 / 03_2 :  (corte = 92,5)_x000D_
22 / 04_2 :  (corte = 172)_x000D_
22 / 05_2 :  (corte = 699)_x000D_
22 / 06_2 :  (corte = 528)_x000D_
22 / 07_2 :  (corte = 511)_x000D_
22 / 08_2 :  (corte = 609,58)_x000D_
22 / 09_2 : _x000D_
22 / 10_2 : _x000D_
22 / 11_2 : _x000D_
22 / 12_2 :  (corte = 998)_x000D_
23 / 01_2 :  (corte = 523)_x000D_
23 / 02_2 :  (corte = 2)_x000D_
23 / 03_2 :  (corte = 3)_x000D_
23 / 04_2 :  (corte = 1)_x000D_
23 / 05_2 : _x000D_
23 / 06_2 :  (corte = 9)_x000D_
23 / 07_2 : _x000D_
23 / 08_2 :  (corte = 696)_x000D_
_x000D_
    TOTAL : ( 46 )_x000D_
  DIVISOR : 18_x000D_
    MÉDIA : 2,58_x000D_
-----------------------------_x000D_
   Valores Desconsiderados_x000D_
-----------------------------_x000D_
22 / 03_2 : 93 (93)_x000D_
22 / 04_2 : 172 (172)_x000D_
22 / 05_2 : 699 (699)_x000D_
22 / 06_2 : 528 (528)_x000D_
22 / 07_2 : 511 (511)_x000D_
22 / 08_2 : 610 (610)_x000D_
22 / 12_2 : 998 (998)_x000D_
23 / 01_2 : 523 (523)_x000D_
23 / 02_2 : 2 (2)_x000D_
23 / 03_2 : 3 (3)_x000D_
23 / 04_2 : 1 (1)_x000D_
23 / 06_2 : 9 (9)_x000D_
23 / 08_2 : 696 (696)_x000D_
_x000D_
  TOTAL   : ( 4.844 )</t>
        </r>
      </text>
    </comment>
    <comment ref="AH664" authorId="0" shapeId="0" xr:uid="{F0B5D3F8-9F60-420F-9302-87586348B639}">
      <text>
        <r>
          <rPr>
            <sz val="10"/>
            <color indexed="81"/>
            <rFont val="Lucida Console"/>
            <family val="3"/>
          </rPr>
          <t>Última movimentação no estoque em 08/2023 quantidade 696.</t>
        </r>
      </text>
    </comment>
    <comment ref="X665" authorId="0" shapeId="0" xr:uid="{0D7757E0-8AD1-42DC-BB9E-DDA59F8ADA48}">
      <text>
        <r>
          <rPr>
            <sz val="10"/>
            <color indexed="81"/>
            <rFont val="Lucida Console"/>
            <family val="3"/>
          </rPr>
          <t>01.09.2020</t>
        </r>
      </text>
    </comment>
    <comment ref="AE665" authorId="0" shapeId="0" xr:uid="{10DCF8CB-5B33-435B-8209-E746AEEC55C0}">
      <text>
        <r>
          <rPr>
            <sz val="10"/>
            <color indexed="81"/>
            <rFont val="Courier New"/>
            <family val="3"/>
          </rPr>
          <t>_x000D_
    DESCRIÇÃO DO CÁLCULO_x000D_
Código    : 139.958_x000D_
Corte     : _x000D_
-----------------------------_x000D_
Pendente  : 15_x000D_
22 / 03_2 :  (corte = 110)_x000D_
22 / 04_2 :  (corte = 39)_x000D_
22 / 05_2 :  (corte = 190)_x000D_
22 / 06_2 :  (corte = 466)_x000D_
22 / 07_2 :  (corte = 546)_x000D_
22 / 08_2 :  (corte = 1405)_x000D_
22 / 09_2 :  (corte = 1392)_x000D_
22 / 10_2 :  (corte = 1677,55)_x000D_
22 / 11_2 : _x000D_
22 / 12_2 :  (corte = 72)_x000D_
23 / 01_2 : _x000D_
23 / 02_2 :  (corte = 5)_x000D_
23 / 03_2 :  (corte = 3)_x000D_
23 / 04_2 : _x000D_
23 / 05_2 : _x000D_
23 / 06_2 : _x000D_
23 / 07_2 : _x000D_
23 / 08_2 : _x000D_
_x000D_
    TOTAL : ( 15 )_x000D_
  DIVISOR : 18_x000D_
    MÉDIA : ,86_x000D_
-----------------------------_x000D_
   Valores Desconsiderados_x000D_
-----------------------------_x000D_
22 / 03_2 : 110 (110)_x000D_
22 / 04_2 : 39 (39)_x000D_
22 / 05_2 : 190 (190)_x000D_
22 / 06_2 : 466 (466)_x000D_
22 / 07_2 : 546 (546)_x000D_
22 / 08_2 : 1.405 (1.405)_x000D_
22 / 09_2 : 1.392 (1.392)_x000D_
22 / 10_2 : 1.678 (1.678)_x000D_
22 / 12_2 : 72 (72)_x000D_
23 / 02_2 : 5 (5)_x000D_
23 / 03_2 : 3 (3)_x000D_
_x000D_
  TOTAL   : ( 5.906 )</t>
        </r>
      </text>
    </comment>
    <comment ref="AH665" authorId="0" shapeId="0" xr:uid="{06A7A9DA-694A-4AF1-B040-4A8B8270B311}">
      <text>
        <r>
          <rPr>
            <sz val="10"/>
            <color indexed="81"/>
            <rFont val="Lucida Console"/>
            <family val="3"/>
          </rPr>
          <t>Última movimentação no estoque em 03/2023 quantidade 3.</t>
        </r>
      </text>
    </comment>
    <comment ref="X666" authorId="0" shapeId="0" xr:uid="{5E4EB635-B4F1-4CB8-A1A3-DDB417352EB0}">
      <text>
        <r>
          <rPr>
            <sz val="10"/>
            <color indexed="81"/>
            <rFont val="Lucida Console"/>
            <family val="3"/>
          </rPr>
          <t>01.01.1901</t>
        </r>
      </text>
    </comment>
    <comment ref="AE666" authorId="0" shapeId="0" xr:uid="{1D46D187-A264-45B4-BF9A-6517FC171935}">
      <text>
        <r>
          <rPr>
            <sz val="10"/>
            <color indexed="81"/>
            <rFont val="Courier New"/>
            <family val="3"/>
          </rPr>
          <t>_x000D_
    DESCRIÇÃO DO CÁLCULO_x000D_
Código    : 14.056_x000D_
Corte     : _x000D_
-----------------------------_x000D_
Pendente  : _x000D_
22 / 03_2 : _x000D_
22 / 04_2 : _x000D_
22 / 05_2 : _x000D_
22 / 06_2 : _x000D_
22 / 07_2 : _x000D_
22 / 08_2 : _x000D_
22 / 09_2 :  (corte = 2)_x000D_
22 / 10_2 :  (corte = 1)_x000D_
22 / 11_2 :  (corte = 1)_x000D_
22 / 12_2 : _x000D_
23 / 01_2 :  (corte = 1)_x000D_
23 / 02_2 :  (corte = 1)_x000D_
23 / 03_2 : _x000D_
23 / 04_2 : _x000D_
23 / 05_2 : _x000D_
23 / 06_2 :  (corte = 2)_x000D_
23 / 07_2 : _x000D_
23 / 08_2 :  (corte = 51)_x000D_
_x000D_
    TOTAL : (  )_x000D_
  DIVISOR : 18_x000D_
    MÉDIA : ,00_x000D_
-----------------------------_x000D_
   Valores Desconsiderados_x000D_
-----------------------------_x000D_
22 / 09_2 : 2 (2)_x000D_
22 / 10_2 : 1 (1)_x000D_
22 / 11_2 : 1 (1)_x000D_
23 / 01_2 : 1 (1)_x000D_
23 / 02_2 : 1 (1)_x000D_
23 / 06_2 : 2 (2)_x000D_
23 / 08_2 : 51 (51)_x000D_
_x000D_
  TOTAL   : ( 59 )</t>
        </r>
      </text>
    </comment>
    <comment ref="AH666" authorId="0" shapeId="0" xr:uid="{E3AC2186-71E8-47C9-B6D8-EE2E1842D00B}">
      <text>
        <r>
          <rPr>
            <sz val="10"/>
            <color indexed="81"/>
            <rFont val="Lucida Console"/>
            <family val="3"/>
          </rPr>
          <t>Última movimentação no estoque em 08/2023 quantidade 51.</t>
        </r>
      </text>
    </comment>
    <comment ref="X667" authorId="0" shapeId="0" xr:uid="{B78ED852-447B-432C-85B9-7925C6984F4C}">
      <text>
        <r>
          <rPr>
            <sz val="10"/>
            <color indexed="81"/>
            <rFont val="Lucida Console"/>
            <family val="3"/>
          </rPr>
          <t>17.08.2005</t>
        </r>
      </text>
    </comment>
    <comment ref="AE667" authorId="0" shapeId="0" xr:uid="{147E35F8-7DA4-4796-B5C2-99BF47CF375D}">
      <text>
        <r>
          <rPr>
            <sz val="10"/>
            <color indexed="81"/>
            <rFont val="Courier New"/>
            <family val="3"/>
          </rPr>
          <t>_x000D_
    DESCRIÇÃO DO CÁLCULO_x000D_
Código    : 87.247_x000D_
Corte     : _x000D_
-----------------------------_x000D_
Pendente  : _x000D_
22 / 03_2 : _x000D_
22 / 04_2 :  (corte = 2)_x000D_
22 / 05_2 : _x000D_
22 / 06_2 : _x000D_
22 / 07_2 : _x000D_
22 / 08_2 : _x000D_
22 / 09_2 : _x000D_
22 / 10_2 : _x000D_
22 / 11_2 :  (corte = 4)_x000D_
22 / 12_2 :  (corte = 10)_x000D_
23 / 01_2 :  (corte = 3)_x000D_
23 / 02_2 : _x000D_
23 / 03_2 :  (corte = 20)_x000D_
23 / 04_2 : _x000D_
23 / 05_2 : _x000D_
23 / 06_2 :  (corte = 2)_x000D_
23 / 07_2 : _x000D_
23 / 08_2 : _x000D_
_x000D_
    TOTAL : (  )_x000D_
  DIVISOR : 18_x000D_
    MÉDIA : ,00_x000D_
-----------------------------_x000D_
   Valores Desconsiderados_x000D_
-----------------------------_x000D_
22 / 04_2 : 2 (2)_x000D_
22 / 11_2 : 4 (4)_x000D_
22 / 12_2 : 10 (10)_x000D_
23 / 01_2 : 3 (3)_x000D_
23 / 03_2 : 20 (20)_x000D_
23 / 06_2 : 2 (2)_x000D_
_x000D_
  TOTAL   : ( 41 )</t>
        </r>
      </text>
    </comment>
    <comment ref="AH667" authorId="0" shapeId="0" xr:uid="{536264EA-B1C4-49FF-A3E6-160C13779B48}">
      <text>
        <r>
          <rPr>
            <sz val="10"/>
            <color indexed="81"/>
            <rFont val="Lucida Console"/>
            <family val="3"/>
          </rPr>
          <t>Última movimentação no estoque em 06/2023 quantidade 2.</t>
        </r>
      </text>
    </comment>
    <comment ref="X668" authorId="0" shapeId="0" xr:uid="{6384034A-F6E3-45C9-BAA3-6E258D0AC9DE}">
      <text>
        <r>
          <rPr>
            <sz val="10"/>
            <color indexed="81"/>
            <rFont val="Lucida Console"/>
            <family val="3"/>
          </rPr>
          <t>22.10.2007</t>
        </r>
      </text>
    </comment>
    <comment ref="AE668" authorId="0" shapeId="0" xr:uid="{660E7EC2-C11C-4E8E-8C26-22E14953002E}">
      <text>
        <r>
          <rPr>
            <sz val="10"/>
            <color indexed="81"/>
            <rFont val="Courier New"/>
            <family val="3"/>
          </rPr>
          <t>_x000D_
    DESCRIÇÃO DO CÁLCULO_x000D_
Código    : 102.832_x000D_
Corte     : _x000D_
-----------------------------_x000D_
Pendente  : _x000D_
22 / 03_2 : _x000D_
22 / 04_2 : _x000D_
22 / 05_2 : _x000D_
22 / 06_2 :  (corte = 4)_x000D_
22 / 07_2 : _x000D_
22 / 08_2 : _x000D_
22 / 09_2 : _x000D_
22 / 10_2 : _x000D_
22 / 11_2 :  (corte = 10)_x000D_
22 / 12_2 : _x000D_
23 / 01_2 :  (corte = 13)_x000D_
23 / 02_2 :  (corte = 12)_x000D_
23 / 03_2 :  (corte = 5)_x000D_
23 / 04_2 : _x000D_
23 / 05_2 :  (corte = 50)_x000D_
23 / 06_2 : _x000D_
23 / 07_2 : _x000D_
23 / 08_2 : _x000D_
_x000D_
    TOTAL : (  )_x000D_
  DIVISOR : 18_x000D_
    MÉDIA : ,00_x000D_
-----------------------------_x000D_
   Valores Desconsiderados_x000D_
-----------------------------_x000D_
22 / 06_2 : 4 (4)_x000D_
22 / 11_2 : 10 (10)_x000D_
23 / 01_2 : 13 (13)_x000D_
23 / 02_2 : 12 (12)_x000D_
23 / 03_2 : 5 (5)_x000D_
23 / 05_2 : 50 (50)_x000D_
_x000D_
  TOTAL   : ( 94 )</t>
        </r>
      </text>
    </comment>
    <comment ref="AH668" authorId="0" shapeId="0" xr:uid="{7A5F8A94-3E0D-4ED4-BFD7-C89DDF7A8397}">
      <text>
        <r>
          <rPr>
            <sz val="10"/>
            <color indexed="81"/>
            <rFont val="Lucida Console"/>
            <family val="3"/>
          </rPr>
          <t>Última movimentação no estoque em 05/2023 quantidade 50.</t>
        </r>
      </text>
    </comment>
    <comment ref="X669" authorId="0" shapeId="0" xr:uid="{14F96D74-E0CD-4057-A6A6-4CDC41B53797}">
      <text>
        <r>
          <rPr>
            <sz val="10"/>
            <color indexed="81"/>
            <rFont val="Lucida Console"/>
            <family val="3"/>
          </rPr>
          <t>01.01.1901</t>
        </r>
      </text>
    </comment>
    <comment ref="AE669" authorId="0" shapeId="0" xr:uid="{7A5BB38B-7949-4F63-9DD7-F6B97E063BBF}">
      <text>
        <r>
          <rPr>
            <sz val="10"/>
            <color indexed="81"/>
            <rFont val="Courier New"/>
            <family val="3"/>
          </rPr>
          <t>_x000D_
    DESCRIÇÃO DO CÁLCULO_x000D_
Código    : 24.888_x000D_
Corte     : _x000D_
-----------------------------_x000D_
Pendente  : _x000D_
22 / 03_2 : _x000D_
22 / 04_2 : _x000D_
22 / 05_2 :  (corte = 2)_x000D_
22 / 06_2 : _x000D_
22 / 07_2 : _x000D_
22 / 08_2 : _x000D_
22 / 09_2 :  (corte = 5)_x000D_
22 / 10_2 : _x000D_
22 / 11_2 : _x000D_
22 / 12_2 : _x000D_
23 / 01_2 : _x000D_
23 / 02_2 : _x000D_
23 / 03_2 :  (corte = 1)_x000D_
23 / 04_2 : _x000D_
23 / 05_2 : _x000D_
23 / 06_2 : _x000D_
23 / 07_2 : _x000D_
23 / 08_2 : _x000D_
_x000D_
    TOTAL : (  )_x000D_
  DIVISOR : 18_x000D_
    MÉDIA : ,00_x000D_
-----------------------------_x000D_
   Valores Desconsiderados_x000D_
-----------------------------_x000D_
22 / 05_2 : 2 (2)_x000D_
22 / 09_2 : 5 (5)_x000D_
23 / 03_2 : 1 (1)_x000D_
_x000D_
  TOTAL   : ( 8 )</t>
        </r>
      </text>
    </comment>
    <comment ref="AH669" authorId="0" shapeId="0" xr:uid="{19D8BBF5-9415-4EDD-9143-B830C104A43E}">
      <text>
        <r>
          <rPr>
            <sz val="10"/>
            <color indexed="81"/>
            <rFont val="Lucida Console"/>
            <family val="3"/>
          </rPr>
          <t>Última movimentação no estoque em 03/2023 quantidade 1.</t>
        </r>
      </text>
    </comment>
    <comment ref="X670" authorId="0" shapeId="0" xr:uid="{E58C62B6-8D46-49CF-888E-E898DD62489B}">
      <text>
        <r>
          <rPr>
            <sz val="10"/>
            <color indexed="81"/>
            <rFont val="Lucida Console"/>
            <family val="3"/>
          </rPr>
          <t>01.01.1901</t>
        </r>
      </text>
    </comment>
    <comment ref="AE670" authorId="0" shapeId="0" xr:uid="{289936B8-1C1D-4535-9539-A7C5D6037461}">
      <text>
        <r>
          <rPr>
            <sz val="10"/>
            <color indexed="81"/>
            <rFont val="Courier New"/>
            <family val="3"/>
          </rPr>
          <t>_x000D_
    DESCRIÇÃO DO CÁLCULO_x000D_
Código    : 18.337_x000D_
Corte     : _x000D_
-----------------------------_x000D_
Pendente  : _x000D_
22 / 03_2 : _x000D_
22 / 04_2 : _x000D_
22 / 05_2 : _x000D_
22 / 06_2 : _x000D_
22 / 07_2 : _x000D_
22 / 08_2 :  (corte = 1)_x000D_
22 / 09_2 :  (corte = 5)_x000D_
22 / 10_2 : _x000D_
22 / 11_2 : _x000D_
22 / 12_2 : _x000D_
23 / 01_2 :  (corte = 1)_x000D_
23 / 02_2 : _x000D_
23 / 03_2 : _x000D_
23 / 04_2 : _x000D_
23 / 05_2 : _x000D_
23 / 06_2 : _x000D_
23 / 07_2 : _x000D_
23 / 08_2 : _x000D_
_x000D_
    TOTAL : (  )_x000D_
  DIVISOR : 18_x000D_
    MÉDIA : ,00_x000D_
-----------------------------_x000D_
   Valores Desconsiderados_x000D_
-----------------------------_x000D_
22 / 08_2 : 1 (1)_x000D_
22 / 09_2 : 5 (5)_x000D_
23 / 01_2 : 1 (1)_x000D_
_x000D_
  TOTAL   : ( 7 )</t>
        </r>
      </text>
    </comment>
    <comment ref="AH670" authorId="0" shapeId="0" xr:uid="{85D22A43-C49B-470B-98A9-2A4FD5A95725}">
      <text>
        <r>
          <rPr>
            <sz val="10"/>
            <color indexed="81"/>
            <rFont val="Lucida Console"/>
            <family val="3"/>
          </rPr>
          <t>Última movimentação no estoque em 01/2023 quantidade 1.</t>
        </r>
      </text>
    </comment>
    <comment ref="X671" authorId="0" shapeId="0" xr:uid="{71ACC493-2F9D-4118-A370-B8882DE260C0}">
      <text>
        <r>
          <rPr>
            <sz val="10"/>
            <color indexed="81"/>
            <rFont val="Lucida Console"/>
            <family val="3"/>
          </rPr>
          <t>01.01.1901</t>
        </r>
      </text>
    </comment>
    <comment ref="AE671" authorId="0" shapeId="0" xr:uid="{05438D03-FFC5-4848-8CDB-9D12F3B91E9F}">
      <text>
        <r>
          <rPr>
            <sz val="10"/>
            <color indexed="81"/>
            <rFont val="Courier New"/>
            <family val="3"/>
          </rPr>
          <t>_x000D_
    DESCRIÇÃO DO CÁLCULO_x000D_
Código    : 18.346_x000D_
Corte     : _x000D_
-----------------------------_x000D_
Pendente  : _x000D_
22 / 03_2 : _x000D_
22 / 04_2 :  (corte = 1)_x000D_
22 / 05_2 : _x000D_
22 / 06_2 : _x000D_
22 / 07_2 : _x000D_
22 / 08_2 : _x000D_
22 / 09_2 :  (corte = 2)_x000D_
22 / 10_2 : _x000D_
22 / 11_2 : _x000D_
22 / 12_2 : _x000D_
23 / 01_2 :  (corte = 1)_x000D_
23 / 02_2 :  (corte = 3)_x000D_
23 / 03_2 :  (corte = 4)_x000D_
23 / 04_2 : _x000D_
23 / 05_2 : _x000D_
23 / 06_2 : _x000D_
23 / 07_2 : _x000D_
23 / 08_2 : _x000D_
_x000D_
    TOTAL : (  )_x000D_
  DIVISOR : 18_x000D_
    MÉDIA : ,00_x000D_
-----------------------------_x000D_
   Valores Desconsiderados_x000D_
-----------------------------_x000D_
22 / 04_2 : 1 (1)_x000D_
22 / 09_2 : 2 (2)_x000D_
23 / 01_2 : 1 (1)_x000D_
23 / 02_2 : 3 (3)_x000D_
23 / 03_2 : 4 (4)_x000D_
_x000D_
  TOTAL   : ( 11 )</t>
        </r>
      </text>
    </comment>
    <comment ref="AH671" authorId="0" shapeId="0" xr:uid="{5693A86C-6B2B-49E5-AA28-12E5D63FEABD}">
      <text>
        <r>
          <rPr>
            <sz val="10"/>
            <color indexed="81"/>
            <rFont val="Lucida Console"/>
            <family val="3"/>
          </rPr>
          <t>Última movimentação no estoque em 03/2023 quantidade 4.</t>
        </r>
      </text>
    </comment>
    <comment ref="X672" authorId="0" shapeId="0" xr:uid="{62467B32-F30F-4934-BEEE-B58A0EA0F8C4}">
      <text>
        <r>
          <rPr>
            <sz val="10"/>
            <color indexed="81"/>
            <rFont val="Lucida Console"/>
            <family val="3"/>
          </rPr>
          <t>01.01.1901</t>
        </r>
      </text>
    </comment>
    <comment ref="AE672" authorId="0" shapeId="0" xr:uid="{82C5B1CD-DFC2-4287-A4DD-B7D59E73250C}">
      <text>
        <r>
          <rPr>
            <sz val="10"/>
            <color indexed="81"/>
            <rFont val="Courier New"/>
            <family val="3"/>
          </rPr>
          <t>_x000D_
    DESCRIÇÃO DO CÁLCULO_x000D_
Código    : 18.353_x000D_
Corte     : _x000D_
-----------------------------_x000D_
Pendente  : 22_x000D_
22 / 03_2 :  (corte = 8)_x000D_
22 / 04_2 :  (corte = 12)_x000D_
22 / 05_2 :  (corte = 366)_x000D_
22 / 06_2 :  (corte = 26)_x000D_
22 / 07_2 :  (corte = 20)_x000D_
22 / 08_2 :  (corte = 28)_x000D_
22 / 09_2 :  (corte = 13)_x000D_
22 / 10_2 : _x000D_
22 / 11_2 : _x000D_
22 / 12_2 : _x000D_
23 / 01_2 :  (corte = 9)_x000D_
23 / 02_2 :  (corte = 7)_x000D_
23 / 03_2 :  (corte = 39)_x000D_
23 / 04_2 :  (corte = 22)_x000D_
23 / 05_2 :  (corte = 11)_x000D_
23 / 06_2 :  (corte = 12)_x000D_
23 / 07_2 : _x000D_
23 / 08_2 : _x000D_
_x000D_
    TOTAL : ( 22 )_x000D_
  DIVISOR : 18_x000D_
    MÉDIA : 1,22_x000D_
-----------------------------_x000D_
   Valores Desconsiderados_x000D_
-----------------------------_x000D_
22 / 03_2 : 8 (8)_x000D_
22 / 04_2 : 12 (12)_x000D_
22 / 05_2 : 366 (366)_x000D_
22 / 06_2 : 26 (26)_x000D_
22 / 07_2 : 20 (20)_x000D_
22 / 08_2 : 28 (28)_x000D_
22 / 09_2 : 13 (13)_x000D_
23 / 01_2 : 9 (9)_x000D_
23 / 02_2 : 7 (7)_x000D_
23 / 03_2 : 39 (39)_x000D_
23 / 04_2 : 22 (22)_x000D_
23 / 05_2 : 11 (11)_x000D_
23 / 06_2 : 12 (12)_x000D_
_x000D_
  TOTAL   : ( 573 )</t>
        </r>
      </text>
    </comment>
    <comment ref="AH672" authorId="0" shapeId="0" xr:uid="{148D3D57-E10C-4A8F-A7D4-3B694EA613C4}">
      <text>
        <r>
          <rPr>
            <sz val="10"/>
            <color indexed="81"/>
            <rFont val="Lucida Console"/>
            <family val="3"/>
          </rPr>
          <t>Última movimentação no estoque em 06/2023 quantidade 12.</t>
        </r>
      </text>
    </comment>
    <comment ref="X673" authorId="0" shapeId="0" xr:uid="{908BB7A8-FD40-4C09-9A8C-D39532943E30}">
      <text>
        <r>
          <rPr>
            <sz val="10"/>
            <color indexed="81"/>
            <rFont val="Lucida Console"/>
            <family val="3"/>
          </rPr>
          <t>01.01.1901</t>
        </r>
      </text>
    </comment>
    <comment ref="AE673" authorId="0" shapeId="0" xr:uid="{41F3F071-089F-4521-879C-F620CBBF5D8A}">
      <text>
        <r>
          <rPr>
            <sz val="10"/>
            <color indexed="81"/>
            <rFont val="Courier New"/>
            <family val="3"/>
          </rPr>
          <t>_x000D_
    DESCRIÇÃO DO CÁLCULO_x000D_
Código    : 18.357_x000D_
Corte     : _x000D_
-----------------------------_x000D_
Pendente  : _x000D_
22 / 03_2 :  (corte = 18)_x000D_
22 / 04_2 :  (corte = 10)_x000D_
22 / 05_2 :  (corte = 380)_x000D_
22 / 06_2 :  (corte = 7)_x000D_
22 / 07_2 :  (corte = 6)_x000D_
22 / 08_2 :  (corte = 18)_x000D_
22 / 09_2 :  (corte = 27)_x000D_
22 / 10_2 :  (corte = 3)_x000D_
22 / 11_2 :  (corte = 6)_x000D_
22 / 12_2 :  (corte = 9)_x000D_
23 / 01_2 :  (corte = 10)_x000D_
23 / 02_2 :  (corte = 7)_x000D_
23 / 03_2 :  (corte = 36)_x000D_
23 / 04_2 :  (corte = 22)_x000D_
23 / 05_2 :  (corte = 3)_x000D_
23 / 06_2 :  (corte = 20)_x000D_
23 / 07_2 : _x000D_
23 / 08_2 : _x000D_
_x000D_
    TOTAL : (  )_x000D_
  DIVISOR : 18_x000D_
    MÉDIA : ,00_x000D_
-----------------------------_x000D_
   Valores Desconsiderados_x000D_
-----------------------------_x000D_
22 / 03_2 : 18 (18)_x000D_
22 / 04_2 : 10 (10)_x000D_
22 / 05_2 : 380 (380)_x000D_
22 / 06_2 : 7 (7)_x000D_
22 / 07_2 : 6 (6)_x000D_
22 / 08_2 : 18 (18)_x000D_
22 / 09_2 : 27 (27)_x000D_
22 / 10_2 : 3 (3)_x000D_
22 / 11_2 : 6 (6)_x000D_
22 / 12_2 : 9 (9)_x000D_
23 / 01_2 : 10 (10)_x000D_
23 / 02_2 : 7 (7)_x000D_
23 / 03_2 : 36 (36)_x000D_
23 / 04_2 : 22 (22)_x000D_
23 / 05_2 : 3 (3)_x000D_
23 / 06_2 : 20 (20)_x000D_
_x000D_
  TOTAL   : ( 582 )</t>
        </r>
      </text>
    </comment>
    <comment ref="AH673" authorId="0" shapeId="0" xr:uid="{9FB0DC4D-ACAB-4E28-83A8-E719C84FBF97}">
      <text>
        <r>
          <rPr>
            <sz val="10"/>
            <color indexed="81"/>
            <rFont val="Lucida Console"/>
            <family val="3"/>
          </rPr>
          <t>Última movimentação no estoque em 06/2023 quantidade 20.</t>
        </r>
      </text>
    </comment>
    <comment ref="X674" authorId="0" shapeId="0" xr:uid="{94A620A5-DC78-47B1-AC49-C14131760F56}">
      <text>
        <r>
          <rPr>
            <sz val="10"/>
            <color indexed="81"/>
            <rFont val="Lucida Console"/>
            <family val="3"/>
          </rPr>
          <t>01.01.1901</t>
        </r>
      </text>
    </comment>
    <comment ref="AE674" authorId="0" shapeId="0" xr:uid="{DCF4EBD5-8833-4C9D-8FDF-A44B7E90F15C}">
      <text>
        <r>
          <rPr>
            <sz val="10"/>
            <color indexed="81"/>
            <rFont val="Courier New"/>
            <family val="3"/>
          </rPr>
          <t>_x000D_
    DESCRIÇÃO DO CÁLCULO_x000D_
Código    : 18.358_x000D_
Corte     : _x000D_
-----------------------------_x000D_
Pendente  : _x000D_
22 / 03_2 : _x000D_
22 / 04_2 :  (corte = 8)_x000D_
22 / 05_2 :  (corte = 14)_x000D_
22 / 06_2 :  (corte = 42)_x000D_
22 / 07_2 :  (corte = 2)_x000D_
22 / 08_2 :  (corte = 16)_x000D_
22 / 09_2 :  (corte = 14)_x000D_
22 / 10_2 :  (corte = 9)_x000D_
22 / 11_2 :  (corte = 16)_x000D_
22 / 12_2 :  (corte = 10)_x000D_
23 / 01_2 : _x000D_
23 / 02_2 :  (corte = 7)_x000D_
23 / 03_2 :  (corte = 21)_x000D_
23 / 04_2 :  (corte = 22)_x000D_
23 / 05_2 :  (corte = 18)_x000D_
23 / 06_2 :  (corte = 20)_x000D_
23 / 07_2 : _x000D_
23 / 08_2 :  (corte = 40)_x000D_
_x000D_
    TOTAL : (  )_x000D_
  DIVISOR : 18_x000D_
    MÉDIA : ,00_x000D_
-----------------------------_x000D_
   Valores Desconsiderados_x000D_
-----------------------------_x000D_
22 / 04_2 : 8 (8)_x000D_
22 / 05_2 : 14 (14)_x000D_
22 / 06_2 : 42 (42)_x000D_
22 / 07_2 : 2 (2)_x000D_
22 / 08_2 : 16 (16)_x000D_
22 / 09_2 : 14 (14)_x000D_
22 / 10_2 : 9 (9)_x000D_
22 / 11_2 : 16 (16)_x000D_
22 / 12_2 : 10 (10)_x000D_
23 / 02_2 : 7 (7)_x000D_
23 / 03_2 : 21 (21)_x000D_
23 / 04_2 : 22 (22)_x000D_
23 / 05_2 : 18 (18)_x000D_
23 / 06_2 : 20 (20)_x000D_
23 / 08_2 : 40 (40)_x000D_
_x000D_
  TOTAL   : ( 259 )</t>
        </r>
      </text>
    </comment>
    <comment ref="AH674" authorId="0" shapeId="0" xr:uid="{D4563575-D666-4DEE-A7C1-C032E78751DA}">
      <text>
        <r>
          <rPr>
            <sz val="10"/>
            <color indexed="81"/>
            <rFont val="Lucida Console"/>
            <family val="3"/>
          </rPr>
          <t>Última movimentação no estoque em 08/2023 quantidade 40.</t>
        </r>
      </text>
    </comment>
    <comment ref="X675" authorId="0" shapeId="0" xr:uid="{AE5956D4-8BA4-4B5B-821F-15279D8A4B7D}">
      <text>
        <r>
          <rPr>
            <sz val="10"/>
            <color indexed="81"/>
            <rFont val="Lucida Console"/>
            <family val="3"/>
          </rPr>
          <t>01.01.1901</t>
        </r>
      </text>
    </comment>
    <comment ref="AE675" authorId="0" shapeId="0" xr:uid="{62BE4F7D-7F2E-4EBF-8FBF-78D5F7C88E83}">
      <text>
        <r>
          <rPr>
            <sz val="10"/>
            <color indexed="81"/>
            <rFont val="Courier New"/>
            <family val="3"/>
          </rPr>
          <t>_x000D_
    DESCRIÇÃO DO CÁLCULO_x000D_
Código    : 14.055_x000D_
Corte     : _x000D_
-----------------------------_x000D_
Pendente  : _x000D_
22 / 03_2 : _x000D_
22 / 04_2 : _x000D_
22 / 05_2 : _x000D_
22 / 06_2 :  (corte = 6)_x000D_
22 / 07_2 :  (corte = 2)_x000D_
22 / 08_2 :  (corte = 4)_x000D_
22 / 09_2 : _x000D_
22 / 10_2 :  (corte = 3)_x000D_
22 / 11_2 : _x000D_
22 / 12_2 :  (corte = 5)_x000D_
23 / 01_2 : _x000D_
23 / 02_2 : _x000D_
23 / 03_2 :  (corte = 8)_x000D_
23 / 04_2 :  (corte = 26)_x000D_
23 / 05_2 :  (corte = 16)_x000D_
23 / 06_2 :  (corte = 20)_x000D_
23 / 07_2 : _x000D_
23 / 08_2 : _x000D_
_x000D_
    TOTAL : (  )_x000D_
  DIVISOR : 18_x000D_
    MÉDIA : ,00_x000D_
-----------------------------_x000D_
   Valores Desconsiderados_x000D_
-----------------------------_x000D_
22 / 06_2 : 6 (6)_x000D_
22 / 07_2 : 2 (2)_x000D_
22 / 08_2 : 4 (4)_x000D_
22 / 10_2 : 3 (3)_x000D_
22 / 12_2 : 5 (5)_x000D_
23 / 03_2 : 8 (8)_x000D_
23 / 04_2 : 26 (26)_x000D_
23 / 05_2 : 16 (16)_x000D_
23 / 06_2 : 20 (20)_x000D_
_x000D_
  TOTAL   : ( 90 )</t>
        </r>
      </text>
    </comment>
    <comment ref="AH675" authorId="0" shapeId="0" xr:uid="{2246C3DE-64C0-47EA-97E0-2260441E509C}">
      <text>
        <r>
          <rPr>
            <sz val="10"/>
            <color indexed="81"/>
            <rFont val="Lucida Console"/>
            <family val="3"/>
          </rPr>
          <t>Última movimentação no estoque em 06/2023 quantidade 20.</t>
        </r>
      </text>
    </comment>
    <comment ref="X676" authorId="0" shapeId="0" xr:uid="{4668C5B9-D1FD-4008-AFA1-8DE3E86333E7}">
      <text>
        <r>
          <rPr>
            <sz val="10"/>
            <color indexed="81"/>
            <rFont val="Lucida Console"/>
            <family val="3"/>
          </rPr>
          <t>01.01.1901</t>
        </r>
      </text>
    </comment>
    <comment ref="AE676" authorId="0" shapeId="0" xr:uid="{199FF102-B044-4286-8084-A931C9FBCC53}">
      <text>
        <r>
          <rPr>
            <sz val="10"/>
            <color indexed="81"/>
            <rFont val="Courier New"/>
            <family val="3"/>
          </rPr>
          <t>_x000D_
    DESCRIÇÃO DO CÁLCULO_x000D_
Código    : 20.537_x000D_
Corte     : _x000D_
-----------------------------_x000D_
Pendente  : _x000D_
22 / 03_2 : _x000D_
22 / 04_2 : _x000D_
22 / 05_2 : _x000D_
22 / 06_2 : _x000D_
22 / 07_2 : _x000D_
22 / 08_2 : _x000D_
22 / 09_2 : _x000D_
22 / 10_2 : _x000D_
22 / 11_2 : _x000D_
22 / 12_2 : _x000D_
23 / 01_2 : _x000D_
23 / 02_2 : _x000D_
23 / 03_2 :  (corte = 1)_x000D_
23 / 04_2 :  (corte = 4)_x000D_
23 / 05_2 : _x000D_
23 / 06_2 :  (corte = 10)_x000D_
23 / 07_2 : _x000D_
23 / 08_2 : _x000D_
_x000D_
    TOTAL : (  )_x000D_
  DIVISOR : 18_x000D_
    MÉDIA : ,00_x000D_
-----------------------------_x000D_
   Valores Desconsiderados_x000D_
-----------------------------_x000D_
23 / 03_2 : 1 (1)_x000D_
23 / 04_2 : 4 (4)_x000D_
23 / 06_2 : 10 (10)_x000D_
_x000D_
  TOTAL   : ( 15 )</t>
        </r>
      </text>
    </comment>
    <comment ref="AH676" authorId="0" shapeId="0" xr:uid="{B6549417-A5CA-4D6A-B3C8-2BB730BAF364}">
      <text>
        <r>
          <rPr>
            <sz val="10"/>
            <color indexed="81"/>
            <rFont val="Lucida Console"/>
            <family val="3"/>
          </rPr>
          <t>Última movimentação no estoque em 06/2023 quantidade 10.</t>
        </r>
      </text>
    </comment>
    <comment ref="X677" authorId="0" shapeId="0" xr:uid="{9EAC0CA2-84BA-48D0-A840-DBAE530CD42C}">
      <text>
        <r>
          <rPr>
            <sz val="10"/>
            <color indexed="81"/>
            <rFont val="Lucida Console"/>
            <family val="3"/>
          </rPr>
          <t>01.01.1901</t>
        </r>
      </text>
    </comment>
    <comment ref="AE677" authorId="0" shapeId="0" xr:uid="{9FFC5CB3-2750-4AB6-99A2-68560BA60E86}">
      <text>
        <r>
          <rPr>
            <sz val="10"/>
            <color indexed="81"/>
            <rFont val="Courier New"/>
            <family val="3"/>
          </rPr>
          <t>_x000D_
    DESCRIÇÃO DO CÁLCULO_x000D_
Código    : 49.858_x000D_
Corte     : _x000D_
-----------------------------_x000D_
Pendente  : _x000D_
22 / 03_2 : _x000D_
22 / 04_2 : _x000D_
22 / 05_2 : _x000D_
22 / 06_2 : _x000D_
22 / 07_2 : _x000D_
22 / 08_2 : _x000D_
22 / 09_2 : _x000D_
22 / 10_2 : _x000D_
22 / 11_2 : _x000D_
22 / 12_2 : _x000D_
23 / 01_2 : _x000D_
23 / 02_2 : _x000D_
23 / 03_2 : _x000D_
23 / 04_2 : _x000D_
23 / 05_2 :  (corte = 10)_x000D_
23 / 06_2 : _x000D_
23 / 07_2 : _x000D_
23 / 08_2 : _x000D_
_x000D_
    TOTAL : (  )_x000D_
  DIVISOR : 18_x000D_
    MÉDIA : ,00_x000D_
-----------------------------_x000D_
   Valores Desconsiderados_x000D_
-----------------------------_x000D_
23 / 05_2 : 10 (10)_x000D_
_x000D_
  TOTAL   : ( 10 )</t>
        </r>
      </text>
    </comment>
    <comment ref="AH677" authorId="0" shapeId="0" xr:uid="{DB27F26C-1A85-4BE2-8D7A-BF939DF59590}">
      <text>
        <r>
          <rPr>
            <sz val="10"/>
            <color indexed="81"/>
            <rFont val="Lucida Console"/>
            <family val="3"/>
          </rPr>
          <t>Última movimentação no estoque em 05/2023 quantidade 10.</t>
        </r>
      </text>
    </comment>
    <comment ref="X678" authorId="0" shapeId="0" xr:uid="{D1B9C397-00D1-4FD7-BE0E-B13C9C53DD29}">
      <text>
        <r>
          <rPr>
            <sz val="10"/>
            <color indexed="81"/>
            <rFont val="Lucida Console"/>
            <family val="3"/>
          </rPr>
          <t>01.01.1901</t>
        </r>
      </text>
    </comment>
    <comment ref="AE678" authorId="0" shapeId="0" xr:uid="{E57FDF70-B5E8-4E81-A5C5-4619861B1EC6}">
      <text>
        <r>
          <rPr>
            <sz val="10"/>
            <color indexed="81"/>
            <rFont val="Courier New"/>
            <family val="3"/>
          </rPr>
          <t>_x000D_
    DESCRIÇÃO DO CÁLCULO_x000D_
Código    : 36.031_x000D_
Corte     : _x000D_
-----------------------------_x000D_
Pendente  : _x000D_
22 / 03_2 : _x000D_
22 / 04_2 :  (corte = 1)_x000D_
22 / 05_2 :  (corte = 2)_x000D_
22 / 06_2 :  (corte = 1)_x000D_
22 / 07_2 :  (corte = 14)_x000D_
22 / 08_2 :  (corte = 3)_x000D_
22 / 09_2 : _x000D_
22 / 10_2 :  (corte = 1)_x000D_
22 / 11_2 :  (corte = 1)_x000D_
22 / 12_2 :  (corte = 2)_x000D_
23 / 01_2 :  (corte = 2)_x000D_
23 / 02_2 :  (corte = 1)_x000D_
23 / 03_2 :  (corte = 2)_x000D_
23 / 04_2 : _x000D_
23 / 05_2 :  (corte = 11)_x000D_
23 / 06_2 : _x000D_
23 / 07_2 : _x000D_
23 / 08_2 : _x000D_
_x000D_
    TOTAL : (  )_x000D_
  DIVISOR : 18_x000D_
    MÉDIA : ,00_x000D_
-----------------------------_x000D_
   Valores Desconsiderados_x000D_
-----------------------------_x000D_
22 / 04_2 : 1 (1)_x000D_
22 / 05_2 : 2 (2)_x000D_
22 / 06_2 : 1 (1)_x000D_
22 / 07_2 : 14 (14)_x000D_
22 / 08_2 : 3 (3)_x000D_
22 / 10_2 : 1 (1)_x000D_
22 / 11_2 : 1 (1)_x000D_
22 / 12_2 : 2 (2)_x000D_
23 / 01_2 : 2 (2)_x000D_
23 / 02_2 : 1 (1)_x000D_
23 / 03_2 : 2 (2)_x000D_
23 / 05_2 : 11 (11)_x000D_
_x000D_
  TOTAL   : ( 41 )</t>
        </r>
      </text>
    </comment>
    <comment ref="AH678" authorId="0" shapeId="0" xr:uid="{A4B85C37-9323-4940-9282-773ED9C3582B}">
      <text>
        <r>
          <rPr>
            <sz val="10"/>
            <color indexed="81"/>
            <rFont val="Lucida Console"/>
            <family val="3"/>
          </rPr>
          <t>Última movimentação no estoque em 05/2023 quantidade 11.</t>
        </r>
      </text>
    </comment>
    <comment ref="X679" authorId="0" shapeId="0" xr:uid="{852CFD52-7601-4CC3-9736-878A58425E6F}">
      <text>
        <r>
          <rPr>
            <sz val="10"/>
            <color indexed="81"/>
            <rFont val="Lucida Console"/>
            <family val="3"/>
          </rPr>
          <t>26.09.2019</t>
        </r>
      </text>
    </comment>
    <comment ref="AE679" authorId="0" shapeId="0" xr:uid="{0B3BA127-F718-44E9-BA99-BFBC43E9DD08}">
      <text>
        <r>
          <rPr>
            <sz val="10"/>
            <color indexed="81"/>
            <rFont val="Courier New"/>
            <family val="3"/>
          </rPr>
          <t>_x000D_
    DESCRIÇÃO DO CÁLCULO_x000D_
Código    : 138.551_x000D_
Corte     : _x000D_
-----------------------------_x000D_
Pendente  : 52_x000D_
22 / 03_2 :  (corte = 5)_x000D_
22 / 04_2 :  (corte = 65)_x000D_
22 / 05_2 :  (corte = 123)_x000D_
22 / 06_2 :  (corte = 177)_x000D_
22 / 07_2 :  (corte = 100)_x000D_
22 / 08_2 :  (corte = 38)_x000D_
22 / 09_2 :  (corte = 66)_x000D_
22 / 10_2 :  (corte = 9)_x000D_
22 / 11_2 :  (corte = 15)_x000D_
22 / 12_2 :  (corte = 7)_x000D_
23 / 01_2 :  (corte = 8)_x000D_
23 / 02_2 :  (corte = 18)_x000D_
23 / 03_2 :  (corte = 10)_x000D_
23 / 04_2 :  (corte = 103)_x000D_
23 / 05_2 :  (corte = 120)_x000D_
23 / 06_2 :  (corte = 8)_x000D_
23 / 07_2 : _x000D_
23 / 08_2 : _x000D_
_x000D_
    TOTAL : ( 52 )_x000D_
  DIVISOR : 18_x000D_
    MÉDIA : 2,89_x000D_
-----------------------------_x000D_
   Valores Desconsiderados_x000D_
-----------------------------_x000D_
22 / 03_2 : 5 (5)_x000D_
22 / 04_2 : 65 (65)_x000D_
22 / 05_2 : 123 (123)_x000D_
22 / 06_2 : 177 (177)_x000D_
22 / 07_2 : 100 (100)_x000D_
22 / 08_2 : 38 (38)_x000D_
22 / 09_2 : 66 (66)_x000D_
22 / 10_2 : 9 (9)_x000D_
22 / 11_2 : 15 (15)_x000D_
22 / 12_2 : 7 (7)_x000D_
23 / 01_2 : 8 (8)_x000D_
23 / 02_2 : 18 (18)_x000D_
23 / 03_2 : 10 (10)_x000D_
23 / 04_2 : 103 (103)_x000D_
23 / 05_2 : 120 (120)_x000D_
23 / 06_2 : 8 (8)_x000D_
_x000D_
  TOTAL   : ( 872 )</t>
        </r>
      </text>
    </comment>
    <comment ref="AH679" authorId="0" shapeId="0" xr:uid="{D009C5ED-D062-438D-B8D9-9D2D038BAB33}">
      <text>
        <r>
          <rPr>
            <sz val="10"/>
            <color indexed="81"/>
            <rFont val="Lucida Console"/>
            <family val="3"/>
          </rPr>
          <t>Última movimentação no estoque em 06/2023 quantidade 8.</t>
        </r>
      </text>
    </comment>
    <comment ref="X680" authorId="0" shapeId="0" xr:uid="{5987B77F-98F2-4217-83FA-46D05D552096}">
      <text>
        <r>
          <rPr>
            <sz val="10"/>
            <color indexed="81"/>
            <rFont val="Lucida Console"/>
            <family val="3"/>
          </rPr>
          <t>10.06.2019</t>
        </r>
      </text>
    </comment>
    <comment ref="AE680" authorId="0" shapeId="0" xr:uid="{402E38F9-EED9-412E-A03B-4420C5728BEA}">
      <text>
        <r>
          <rPr>
            <sz val="10"/>
            <color indexed="81"/>
            <rFont val="Courier New"/>
            <family val="3"/>
          </rPr>
          <t>_x000D_
    DESCRIÇÃO DO CÁLCULO_x000D_
Código    : 137.053_x000D_
Corte     : _x000D_
-----------------------------_x000D_
Pendente  : _x000D_
22 / 03_2 : _x000D_
22 / 04_2 :  (corte = 6)_x000D_
22 / 05_2 : _x000D_
22 / 06_2 : _x000D_
22 / 07_2 : _x000D_
22 / 08_2 : _x000D_
22 / 09_2 : _x000D_
22 / 10_2 : _x000D_
22 / 11_2 : _x000D_
22 / 12_2 : _x000D_
23 / 01_2 : _x000D_
23 / 02_2 : _x000D_
23 / 03_2 : _x000D_
23 / 04_2 : _x000D_
23 / 05_2 :  (corte = 1)_x000D_
23 / 06_2 : _x000D_
23 / 07_2 : _x000D_
23 / 08_2 : _x000D_
_x000D_
    TOTAL : (  )_x000D_
  DIVISOR : 18_x000D_
    MÉDIA : ,00_x000D_
-----------------------------_x000D_
   Valores Desconsiderados_x000D_
-----------------------------_x000D_
22 / 04_2 : 6 (6)_x000D_
23 / 05_2 : 1 (1)_x000D_
_x000D_
  TOTAL   : ( 7 )</t>
        </r>
      </text>
    </comment>
    <comment ref="AH680" authorId="0" shapeId="0" xr:uid="{9448A6B8-157B-41F7-AE18-FCA99F61938B}">
      <text>
        <r>
          <rPr>
            <sz val="10"/>
            <color indexed="81"/>
            <rFont val="Lucida Console"/>
            <family val="3"/>
          </rPr>
          <t>Última movimentação no estoque em 05/2023 quantidade 1.</t>
        </r>
      </text>
    </comment>
    <comment ref="X681" authorId="0" shapeId="0" xr:uid="{BB3E451E-9D57-49F1-8E37-B9357FE244D7}">
      <text>
        <r>
          <rPr>
            <sz val="10"/>
            <color indexed="81"/>
            <rFont val="Lucida Console"/>
            <family val="3"/>
          </rPr>
          <t>04.06.2019</t>
        </r>
      </text>
    </comment>
    <comment ref="AE681" authorId="0" shapeId="0" xr:uid="{39F1676F-9D4D-452C-962D-18C08DC65B4E}">
      <text>
        <r>
          <rPr>
            <sz val="10"/>
            <color indexed="81"/>
            <rFont val="Courier New"/>
            <family val="3"/>
          </rPr>
          <t>_x000D_
    DESCRIÇÃO DO CÁLCULO_x000D_
Código    : 137.019_x000D_
Corte     : _x000D_
-----------------------------_x000D_
Pendente  : 20_x000D_
22 / 03_2 : _x000D_
22 / 04_2 :  (corte = 48)_x000D_
22 / 05_2 : _x000D_
22 / 06_2 : _x000D_
22 / 07_2 : _x000D_
22 / 08_2 : _x000D_
22 / 09_2 :  (corte = 10)_x000D_
22 / 10_2 : _x000D_
22 / 11_2 : _x000D_
22 / 12_2 : _x000D_
23 / 01_2 : _x000D_
23 / 02_2 : _x000D_
23 / 03_2 : _x000D_
23 / 04_2 : _x000D_
23 / 05_2 : _x000D_
23 / 06_2 : _x000D_
23 / 07_2 :  (corte = 3)_x000D_
23 / 08_2 : _x000D_
_x000D_
    TOTAL : ( 20 )_x000D_
  DIVISOR : 18_x000D_
    MÉDIA : 1,11_x000D_
-----------------------------_x000D_
   Valores Desconsiderados_x000D_
-----------------------------_x000D_
22 / 04_2 : 48 (48)_x000D_
22 / 09_2 : 10 (10)_x000D_
23 / 07_2 : 3 (3)_x000D_
_x000D_
  TOTAL   : ( 61 )</t>
        </r>
      </text>
    </comment>
    <comment ref="AH681" authorId="0" shapeId="0" xr:uid="{EDE2B350-598E-4E1B-9AE1-5DD7FE7EBC29}">
      <text>
        <r>
          <rPr>
            <sz val="10"/>
            <color indexed="81"/>
            <rFont val="Lucida Console"/>
            <family val="3"/>
          </rPr>
          <t>Última movimentação no estoque em 07/2023 quantidade 3.</t>
        </r>
      </text>
    </comment>
    <comment ref="X682" authorId="0" shapeId="0" xr:uid="{A6FA456D-8562-4D1A-8BF2-089A6313230C}">
      <text>
        <r>
          <rPr>
            <sz val="10"/>
            <color indexed="81"/>
            <rFont val="Lucida Console"/>
            <family val="3"/>
          </rPr>
          <t>01.01.1901</t>
        </r>
      </text>
    </comment>
    <comment ref="AE682" authorId="0" shapeId="0" xr:uid="{2A2FEE67-194F-46DE-930E-4ABD6B448342}">
      <text>
        <r>
          <rPr>
            <sz val="10"/>
            <color indexed="81"/>
            <rFont val="Courier New"/>
            <family val="3"/>
          </rPr>
          <t>_x000D_
    DESCRIÇÃO DO CÁLCULO_x000D_
Código    : 19.842_x000D_
Corte     : _x000D_
-----------------------------_x000D_
Pendente  : 460_x000D_
22 / 03_2 :  (corte = 884)_x000D_
22 / 04_2 :  (corte = 481)_x000D_
22 / 05_2 :  (corte = 811)_x000D_
22 / 06_2 :  (corte = 755)_x000D_
22 / 07_2 :  (corte = 480)_x000D_
22 / 08_2 :  (corte = 460)_x000D_
22 / 09_2 :  (corte = 523)_x000D_
22 / 10_2 :  (corte = 303)_x000D_
22 / 11_2 :  (corte = 860)_x000D_
22 / 12_2 :  (corte = 279)_x000D_
23 / 01_2 :  (corte = 206)_x000D_
23 / 02_2 :  (corte = 776)_x000D_
23 / 03_2 :  (corte = 2195)_x000D_
23 / 04_2 :  (corte = 1362)_x000D_
23 / 05_2 :  (corte = 1926)_x000D_
23 / 06_2 :  (corte = 1636)_x000D_
23 / 07_2 :  (corte = 32)_x000D_
23 / 08_2 : _x000D_
_x000D_
    TOTAL : ( 460 )_x000D_
  DIVISOR : 18_x000D_
    MÉDIA : 25,56_x000D_
-----------------------------_x000D_
   Valores Desconsiderados_x000D_
-----------------------------_x000D_
22 / 03_2 : 884 (884)_x000D_
22 / 04_2 : 481 (481)_x000D_
22 / 05_2 : 811 (811)_x000D_
22 / 06_2 : 755 (755)_x000D_
22 / 07_2 : 480 (480)_x000D_
22 / 08_2 : 460 (460)_x000D_
22 / 09_2 : 523 (523)_x000D_
22 / 10_2 : 303 (303)_x000D_
22 / 11_2 : 860 (860)_x000D_
22 / 12_2 : 279 (279)_x000D_
23 / 01_2 : 206 (206)_x000D_
23 / 02_2 : 776 (776)_x000D_
23 / 03_2 : 2.195 (2.195)_x000D_
23 / 04_2 : 1.362 (1.362)_x000D_
23 / 05_2 : 1.926 (1.926)_x000D_
23 / 06_2 : 1.636 (1.636)_x000D_
23 / 07_2 : 32 (32)_x000D_
_x000D_
  TOTAL   : ( 13.969 )</t>
        </r>
      </text>
    </comment>
    <comment ref="AH682" authorId="0" shapeId="0" xr:uid="{BF746F3F-371A-445D-BA23-7F5230D9C250}">
      <text>
        <r>
          <rPr>
            <sz val="10"/>
            <color indexed="81"/>
            <rFont val="Lucida Console"/>
            <family val="3"/>
          </rPr>
          <t>Última movimentação no estoque em 07/2023 quantidade 32.</t>
        </r>
      </text>
    </comment>
    <comment ref="X683" authorId="0" shapeId="0" xr:uid="{A2FCE5A3-8037-4D4C-A034-DA2C8B473A3E}">
      <text>
        <r>
          <rPr>
            <sz val="10"/>
            <color indexed="81"/>
            <rFont val="Lucida Console"/>
            <family val="3"/>
          </rPr>
          <t>23.04.2019</t>
        </r>
      </text>
    </comment>
    <comment ref="AE683" authorId="0" shapeId="0" xr:uid="{BF941E20-F82F-43CC-BFC5-E8383B39AE94}">
      <text>
        <r>
          <rPr>
            <sz val="10"/>
            <color indexed="81"/>
            <rFont val="Courier New"/>
            <family val="3"/>
          </rPr>
          <t>_x000D_
    DESCRIÇÃO DO CÁLCULO_x000D_
Código    : 136.859_x000D_
Corte     : _x000D_
-----------------------------_x000D_
Pendente  : _x000D_
22 / 03_2 : _x000D_
22 / 04_2 :  (corte = 4)_x000D_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04_2 : 4 (4)_x000D_
_x000D_
  TOTAL   : ( 4 )</t>
        </r>
      </text>
    </comment>
    <comment ref="AH683" authorId="0" shapeId="0" xr:uid="{D1302362-CD8A-463F-B184-975A56A85C20}">
      <text>
        <r>
          <rPr>
            <sz val="10"/>
            <color indexed="81"/>
            <rFont val="Lucida Console"/>
            <family val="3"/>
          </rPr>
          <t>Última movimentação no estoque em 04/2022 quantidade 4.</t>
        </r>
      </text>
    </comment>
    <comment ref="X684" authorId="0" shapeId="0" xr:uid="{4BB072FA-CFD3-4F28-BDA3-0EF7ACD37F59}">
      <text>
        <r>
          <rPr>
            <sz val="10"/>
            <color indexed="81"/>
            <rFont val="Lucida Console"/>
            <family val="3"/>
          </rPr>
          <t>12.03.2010</t>
        </r>
      </text>
    </comment>
    <comment ref="AE684" authorId="0" shapeId="0" xr:uid="{283E0446-3041-4701-A57A-749A67915717}">
      <text>
        <r>
          <rPr>
            <sz val="10"/>
            <color indexed="81"/>
            <rFont val="Courier New"/>
            <family val="3"/>
          </rPr>
          <t>_x000D_
    DESCRIÇÃO DO CÁLCULO_x000D_
Código    : 114.430_x000D_
Corte     : _x000D_
-----------------------------_x000D_
Pendente  : _x000D_
22 / 03_2 :  (corte = 40)_x000D_
22 / 04_2 :  (corte = 26)_x000D_
22 / 05_2 :  (corte = 17)_x000D_
22 / 06_2 :  (corte = 63)_x000D_
22 / 07_2 :  (corte = 14)_x000D_
22 / 08_2 :  (corte = 16)_x000D_
22 / 09_2 :  (corte = 14)_x000D_
22 / 10_2 :  (corte = 23)_x000D_
22 / 11_2 :  (corte = 26)_x000D_
22 / 12_2 :  (corte = 13)_x000D_
23 / 01_2 :  (corte = 22)_x000D_
23 / 02_2 :  (corte = 44)_x000D_
23 / 03_2 :  (corte = 76)_x000D_
23 / 04_2 :  (corte = 37)_x000D_
23 / 05_2 :  (corte = 34)_x000D_
23 / 06_2 :  (corte = 42)_x000D_
23 / 07_2 :  (corte = 21)_x000D_
23 / 08_2 :  (corte = 25)_x000D_
_x000D_
    TOTAL : (  )_x000D_
  DIVISOR : 18_x000D_
    MÉDIA : ,00_x000D_
-----------------------------_x000D_
   Valores Desconsiderados_x000D_
-----------------------------_x000D_
22 / 03_2 : 40 (40)_x000D_
22 / 04_2 : 26 (26)_x000D_
22 / 05_2 : 17 (17)_x000D_
22 / 06_2 : 63 (63)_x000D_
22 / 07_2 : 14 (14)_x000D_
22 / 08_2 : 16 (16)_x000D_
22 / 09_2 : 14 (14)_x000D_
22 / 10_2 : 23 (23)_x000D_
22 / 11_2 : 26 (26)_x000D_
22 / 12_2 : 13 (13)_x000D_
23 / 01_2 : 22 (22)_x000D_
23 / 02_2 : 44 (44)_x000D_
23 / 03_2 : 76 (76)_x000D_
23 / 04_2 : 37 (37)_x000D_
23 / 05_2 : 34 (34)_x000D_
23 / 06_2 : 42 (42)_x000D_
23 / 07_2 : 21 (21)_x000D_
23 / 08_2 : 25 (25)_x000D_
_x000D_
  TOTAL   : ( 553 )</t>
        </r>
      </text>
    </comment>
    <comment ref="AH684" authorId="0" shapeId="0" xr:uid="{C8EC3B66-BF17-4480-82E6-BD7F4170F28C}">
      <text>
        <r>
          <rPr>
            <sz val="10"/>
            <color indexed="81"/>
            <rFont val="Lucida Console"/>
            <family val="3"/>
          </rPr>
          <t>Última movimentação no estoque em 08/2023 quantidade 25.</t>
        </r>
      </text>
    </comment>
    <comment ref="X685" authorId="0" shapeId="0" xr:uid="{18AD17A0-D99D-432A-8546-52AC4EFAEE4C}">
      <text>
        <r>
          <rPr>
            <sz val="10"/>
            <color indexed="81"/>
            <rFont val="Lucida Console"/>
            <family val="3"/>
          </rPr>
          <t>28.02.2008</t>
        </r>
      </text>
    </comment>
    <comment ref="AE685" authorId="0" shapeId="0" xr:uid="{E7C7BA15-E837-4252-BC91-0039172E89E2}">
      <text>
        <r>
          <rPr>
            <sz val="10"/>
            <color indexed="81"/>
            <rFont val="Courier New"/>
            <family val="3"/>
          </rPr>
          <t>_x000D_
    DESCRIÇÃO DO CÁLCULO_x000D_
Código    : 105.293_x000D_
Corte     : _x000D_
-----------------------------_x000D_
Pendente  : 200_x000D_
22 / 03_2 :  (corte = 8)_x000D_
22 / 04_2 : _x000D_
22 / 05_2 :  (corte = 50)_x000D_
22 / 06_2 : _x000D_
22 / 07_2 : _x000D_
22 / 08_2 :  (corte = 100)_x000D_
22 / 09_2 :  (corte = 230)_x000D_
22 / 10_2 :  (corte = 40)_x000D_
22 / 11_2 :  (corte = 120)_x000D_
22 / 12_2 :  (corte = 110)_x000D_
23 / 01_2 :  (corte = 110)_x000D_
23 / 02_2 :  (corte = 20)_x000D_
23 / 03_2 :  (corte = 230)_x000D_
23 / 04_2 :  (corte = 107)_x000D_
23 / 05_2 : _x000D_
23 / 06_2 : _x000D_
23 / 07_2 :  (corte = 2)_x000D_
23 / 08_2 : _x000D_
_x000D_
    TOTAL : ( 200 )_x000D_
  DIVISOR : 18_x000D_
    MÉDIA : 11,11_x000D_
-----------------------------_x000D_
   Valores Desconsiderados_x000D_
-----------------------------_x000D_
22 / 03_2 : 8 (8)_x000D_
22 / 05_2 : 50 (50)_x000D_
22 / 08_2 : 100 (100)_x000D_
22 / 09_2 : 230 (230)_x000D_
22 / 10_2 : 40 (40)_x000D_
22 / 11_2 : 120 (120)_x000D_
22 / 12_2 : 110 (110)_x000D_
23 / 01_2 : 110 (110)_x000D_
23 / 02_2 : 20 (20)_x000D_
23 / 03_2 : 230 (230)_x000D_
23 / 04_2 : 107 (107)_x000D_
23 / 07_2 : 2 (2)_x000D_
_x000D_
  TOTAL   : ( 1.127 )</t>
        </r>
      </text>
    </comment>
    <comment ref="AH685" authorId="0" shapeId="0" xr:uid="{781713F3-DDC7-444F-ABCD-F4D72C3A73B4}">
      <text>
        <r>
          <rPr>
            <sz val="10"/>
            <color indexed="81"/>
            <rFont val="Lucida Console"/>
            <family val="3"/>
          </rPr>
          <t>Última movimentação no estoque em 07/2023 quantidade 2.</t>
        </r>
      </text>
    </comment>
    <comment ref="X686" authorId="0" shapeId="0" xr:uid="{BE5E5D44-C204-4961-B292-923B8E533D64}">
      <text>
        <r>
          <rPr>
            <sz val="10"/>
            <color indexed="81"/>
            <rFont val="Lucida Console"/>
            <family val="3"/>
          </rPr>
          <t>18.01.2019</t>
        </r>
      </text>
    </comment>
    <comment ref="AE686" authorId="0" shapeId="0" xr:uid="{D9AA5223-33CA-476C-9F10-A50878B0B630}">
      <text>
        <r>
          <rPr>
            <sz val="10"/>
            <color indexed="81"/>
            <rFont val="Courier New"/>
            <family val="3"/>
          </rPr>
          <t>_x000D_
    DESCRIÇÃO DO CÁLCULO_x000D_
Código    : 136.273_x000D_
Corte     : _x000D_
-----------------------------_x000D_
Pendente  : _x000D_
22 / 03_2 :  (corte = 200)_x000D_
22 / 04_2 : _x000D_
22 / 05_2 : _x000D_
22 / 06_2 :  (corte = 100)_x000D_
22 / 07_2 :  (corte = 130)_x000D_
22 / 08_2 :  (corte = 30)_x000D_
22 / 09_2 :  (corte = 120)_x000D_
22 / 10_2 :  (corte = 150)_x000D_
22 / 11_2 :  (corte = 110)_x000D_
22 / 12_2 :  (corte = 50)_x000D_
23 / 01_2 : _x000D_
23 / 02_2 : _x000D_
23 / 03_2 :  (corte = 20)_x000D_
23 / 04_2 :  (corte = 300)_x000D_
23 / 05_2 : _x000D_
23 / 06_2 : _x000D_
23 / 07_2 :  (corte = 300)_x000D_
23 / 08_2 : _x000D_
_x000D_
    TOTAL : (  )_x000D_
  DIVISOR : 18_x000D_
    MÉDIA : ,00_x000D_
-----------------------------_x000D_
   Valores Desconsiderados_x000D_
-----------------------------_x000D_
22 / 03_2 : 200 (200)_x000D_
22 / 06_2 : 100 (100)_x000D_
22 / 07_2 : 130 (130)_x000D_
22 / 08_2 : 30 (30)_x000D_
22 / 09_2 : 120 (120)_x000D_
22 / 10_2 : 150 (150)_x000D_
22 / 11_2 : 110 (110)_x000D_
22 / 12_2 : 50 (50)_x000D_
23 / 03_2 : 20 (20)_x000D_
23 / 04_2 : 300 (300)_x000D_
23 / 07_2 : 300 (300)_x000D_
_x000D_
  TOTAL   : ( 1.510 )</t>
        </r>
      </text>
    </comment>
    <comment ref="AH686" authorId="0" shapeId="0" xr:uid="{9C754414-48F9-4F6B-8230-FA31C9725793}">
      <text>
        <r>
          <rPr>
            <sz val="10"/>
            <color indexed="81"/>
            <rFont val="Lucida Console"/>
            <family val="3"/>
          </rPr>
          <t>Última movimentação no estoque em 07/2023 quantidade 300.</t>
        </r>
      </text>
    </comment>
    <comment ref="X687" authorId="0" shapeId="0" xr:uid="{88ED4BB6-9C65-4C00-8409-4A0F5C2A0457}">
      <text>
        <r>
          <rPr>
            <sz val="10"/>
            <color indexed="81"/>
            <rFont val="Lucida Console"/>
            <family val="3"/>
          </rPr>
          <t>16.10.2008</t>
        </r>
      </text>
    </comment>
    <comment ref="AE687" authorId="0" shapeId="0" xr:uid="{44BDF9F1-BE6C-4B13-85B4-6C21EA125184}">
      <text>
        <r>
          <rPr>
            <sz val="10"/>
            <color indexed="81"/>
            <rFont val="Courier New"/>
            <family val="3"/>
          </rPr>
          <t>_x000D_
    DESCRIÇÃO DO CÁLCULO_x000D_
Código    : 108.398_x000D_
Corte     : _x000D_
-----------------------------_x000D_
Pendente  : _x000D_
22 / 03_2 : _x000D_
22 / 04_2 : _x000D_
22 / 05_2 :  (corte = 4)_x000D_
22 / 06_2 : _x000D_
22 / 07_2 : _x000D_
22 / 08_2 : _x000D_
22 / 09_2 :  (corte = 1)_x000D_
22 / 10_2 :  (corte = 1)_x000D_
22 / 11_2 : _x000D_
22 / 12_2 : _x000D_
23 / 01_2 :  (corte = 1)_x000D_
23 / 02_2 : _x000D_
23 / 03_2 : _x000D_
23 / 04_2 : _x000D_
23 / 05_2 : _x000D_
23 / 06_2 :  (corte = 2)_x000D_
23 / 07_2 : _x000D_
23 / 08_2 : _x000D_
_x000D_
    TOTAL : (  )_x000D_
  DIVISOR : 18_x000D_
    MÉDIA : ,00_x000D_
-----------------------------_x000D_
   Valores Desconsiderados_x000D_
-----------------------------_x000D_
22 / 05_2 : 4 (4)_x000D_
22 / 09_2 : 1 (1)_x000D_
22 / 10_2 : 1 (1)_x000D_
23 / 01_2 : 1 (1)_x000D_
23 / 06_2 : 2 (2)_x000D_
_x000D_
  TOTAL   : ( 9 )</t>
        </r>
      </text>
    </comment>
    <comment ref="AH687" authorId="0" shapeId="0" xr:uid="{048CA604-87EB-4A55-9B90-E2E04049E9F9}">
      <text>
        <r>
          <rPr>
            <sz val="10"/>
            <color indexed="81"/>
            <rFont val="Lucida Console"/>
            <family val="3"/>
          </rPr>
          <t>Última movimentação no estoque em 06/2023 quantidade 2.</t>
        </r>
      </text>
    </comment>
    <comment ref="X688" authorId="0" shapeId="0" xr:uid="{11C4BEF2-9F14-4354-93D6-472C1FCD8BBF}">
      <text>
        <r>
          <rPr>
            <sz val="10"/>
            <color indexed="81"/>
            <rFont val="Lucida Console"/>
            <family val="3"/>
          </rPr>
          <t>21.07.2009</t>
        </r>
      </text>
    </comment>
    <comment ref="AE688" authorId="0" shapeId="0" xr:uid="{39EA3851-1A2B-42F7-AD55-3EDEB709DD59}">
      <text>
        <r>
          <rPr>
            <sz val="10"/>
            <color indexed="81"/>
            <rFont val="Courier New"/>
            <family val="3"/>
          </rPr>
          <t>_x000D_
    DESCRIÇÃO DO CÁLCULO_x000D_
Código    : 111.841_x000D_
Corte     : _x000D_
-----------------------------_x000D_
Pendente  : _x000D_
22 / 03_2 : _x000D_
22 / 04_2 : _x000D_
22 / 05_2 : _x000D_
22 / 06_2 : _x000D_
22 / 07_2 :  (corte = 1)_x000D_
22 / 08_2 :  (corte = 2)_x000D_
22 / 09_2 :  (corte = 1)_x000D_
22 / 10_2 : _x000D_
22 / 11_2 :  (corte = 1)_x000D_
22 / 12_2 : _x000D_
23 / 01_2 :  (corte = 2)_x000D_
23 / 02_2 : _x000D_
23 / 03_2 : _x000D_
23 / 04_2 : _x000D_
23 / 05_2 :  (corte = 1)_x000D_
23 / 06_2 :  (corte = 1)_x000D_
23 / 07_2 :  (corte = 1)_x000D_
23 / 08_2 : _x000D_
_x000D_
    TOTAL : (  )_x000D_
  DIVISOR : 18_x000D_
    MÉDIA : ,00_x000D_
-----------------------------_x000D_
   Valores Desconsiderados_x000D_
-----------------------------_x000D_
22 / 07_2 : 1 (1)_x000D_
22 / 08_2 : 2 (2)_x000D_
22 / 09_2 : 1 (1)_x000D_
22 / 11_2 : 1 (1)_x000D_
23 / 01_2 : 2 (2)_x000D_
23 / 05_2 : 1 (1)_x000D_
23 / 06_2 : 1 (1)_x000D_
23 / 07_2 : 1 (1)_x000D_
_x000D_
  TOTAL   : ( 10 )</t>
        </r>
      </text>
    </comment>
    <comment ref="AH688" authorId="0" shapeId="0" xr:uid="{3528C7F7-A62D-410F-85D7-7FA4BC3AAD10}">
      <text>
        <r>
          <rPr>
            <sz val="10"/>
            <color indexed="81"/>
            <rFont val="Lucida Console"/>
            <family val="3"/>
          </rPr>
          <t>Última movimentação no estoque em 07/2023 quantidade 1.</t>
        </r>
      </text>
    </comment>
    <comment ref="X689" authorId="0" shapeId="0" xr:uid="{DE2F2AD1-3657-4111-B46C-DA542824C92F}">
      <text>
        <r>
          <rPr>
            <sz val="10"/>
            <color indexed="81"/>
            <rFont val="Lucida Console"/>
            <family val="3"/>
          </rPr>
          <t>07.04.2010</t>
        </r>
      </text>
    </comment>
    <comment ref="AE689" authorId="0" shapeId="0" xr:uid="{AE840DB3-BA9F-4520-A32A-924C61577DB2}">
      <text>
        <r>
          <rPr>
            <sz val="10"/>
            <color indexed="81"/>
            <rFont val="Courier New"/>
            <family val="3"/>
          </rPr>
          <t>_x000D_
    DESCRIÇÃO DO CÁLCULO_x000D_
Código    : 114.773_x000D_
Corte     : _x000D_
-----------------------------_x000D_
Pendente  : _x000D_
22 / 03_2 : _x000D_
22 / 04_2 : _x000D_
22 / 05_2 :  (corte = 2)_x000D_
22 / 06_2 :  (corte = 3)_x000D_
22 / 07_2 :  (corte = 1)_x000D_
22 / 08_2 : _x000D_
22 / 09_2 : _x000D_
22 / 10_2 :  (corte = 1)_x000D_
22 / 11_2 :  (corte = 2)_x000D_
22 / 12_2 : _x000D_
23 / 01_2 :  (corte = 2)_x000D_
23 / 02_2 : _x000D_
23 / 03_2 : _x000D_
23 / 04_2 : _x000D_
23 / 05_2 : _x000D_
23 / 06_2 :  (corte = 2)_x000D_
23 / 07_2 : _x000D_
23 / 08_2 :  (corte = 2)_x000D_
_x000D_
    TOTAL : (  )_x000D_
  DIVISOR : 18_x000D_
    MÉDIA : ,00_x000D_
-----------------------------_x000D_
   Valores Desconsiderados_x000D_
-----------------------------_x000D_
22 / 05_2 : 2 (2)_x000D_
22 / 06_2 : 3 (3)_x000D_
22 / 07_2 : 1 (1)_x000D_
22 / 10_2 : 1 (1)_x000D_
22 / 11_2 : 2 (2)_x000D_
23 / 01_2 : 2 (2)_x000D_
23 / 06_2 : 2 (2)_x000D_
23 / 08_2 : 2 (2)_x000D_
_x000D_
  TOTAL   : ( 15 )</t>
        </r>
      </text>
    </comment>
    <comment ref="AH689" authorId="0" shapeId="0" xr:uid="{76CB94D6-1B09-4A0E-8076-02B292CF480B}">
      <text>
        <r>
          <rPr>
            <sz val="10"/>
            <color indexed="81"/>
            <rFont val="Lucida Console"/>
            <family val="3"/>
          </rPr>
          <t>Última movimentação no estoque em 08/2023 quantidade 2.</t>
        </r>
      </text>
    </comment>
    <comment ref="X690" authorId="0" shapeId="0" xr:uid="{C924137D-ECB3-4ED2-BCAE-B62F99571D8C}">
      <text>
        <r>
          <rPr>
            <sz val="10"/>
            <color indexed="81"/>
            <rFont val="Lucida Console"/>
            <family val="3"/>
          </rPr>
          <t>01.01.1901</t>
        </r>
      </text>
    </comment>
    <comment ref="AE690" authorId="0" shapeId="0" xr:uid="{E23803B1-18B9-4A5C-B4EF-59FA88059D59}">
      <text>
        <r>
          <rPr>
            <sz val="10"/>
            <color indexed="81"/>
            <rFont val="Courier New"/>
            <family val="3"/>
          </rPr>
          <t>_x000D_
    DESCRIÇÃO DO CÁLCULO_x000D_
Código    : 60.110_x000D_
Corte     : _x000D_
-----------------------------_x000D_
Pendente  : _x000D_
22 / 03_2 : _x000D_
22 / 04_2 : _x000D_
22 / 05_2 : _x000D_
22 / 06_2 : _x000D_
22 / 07_2 : _x000D_
22 / 08_2 : _x000D_
22 / 09_2 : _x000D_
22 / 10_2 : _x000D_
22 / 11_2 :  (corte = 4)_x000D_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11_2 : 4 (4)_x000D_
_x000D_
  TOTAL   : ( 4 )</t>
        </r>
      </text>
    </comment>
    <comment ref="AH690" authorId="0" shapeId="0" xr:uid="{953015A0-C2CE-4B0B-BBC7-7C05DD906AE6}">
      <text>
        <r>
          <rPr>
            <sz val="10"/>
            <color indexed="81"/>
            <rFont val="Lucida Console"/>
            <family val="3"/>
          </rPr>
          <t>Última movimentação no estoque em 11/2022 quantidade 4.</t>
        </r>
      </text>
    </comment>
    <comment ref="X691" authorId="0" shapeId="0" xr:uid="{194CEAF0-D345-450A-B499-6197454B7383}">
      <text>
        <r>
          <rPr>
            <sz val="10"/>
            <color indexed="81"/>
            <rFont val="Lucida Console"/>
            <family val="3"/>
          </rPr>
          <t>01.01.1901</t>
        </r>
      </text>
    </comment>
    <comment ref="AE691" authorId="0" shapeId="0" xr:uid="{D589396B-764A-4ECB-A024-08BCFD44F177}">
      <text>
        <r>
          <rPr>
            <sz val="10"/>
            <color indexed="81"/>
            <rFont val="Courier New"/>
            <family val="3"/>
          </rPr>
          <t>_x000D_
    DESCRIÇÃO DO CÁLCULO_x000D_
Código    : 15.051_x000D_
Corte     : _x000D_
-----------------------------_x000D_
Pendente  : _x000D_
22 / 03_2 : _x000D_
22 / 04_2 : _x000D_
22 / 05_2 : _x000D_
22 / 06_2 : _x000D_
22 / 07_2 : _x000D_
22 / 08_2 :  (corte = 4)_x000D_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08_2 : 4 (4)_x000D_
_x000D_
  TOTAL   : ( 4 )</t>
        </r>
      </text>
    </comment>
    <comment ref="AH691" authorId="0" shapeId="0" xr:uid="{779A1136-AFF6-451A-A798-D97D22D4C34E}">
      <text>
        <r>
          <rPr>
            <sz val="10"/>
            <color indexed="81"/>
            <rFont val="Lucida Console"/>
            <family val="3"/>
          </rPr>
          <t>Última movimentação no estoque em 08/2022 quantidade 4.</t>
        </r>
      </text>
    </comment>
    <comment ref="X692" authorId="0" shapeId="0" xr:uid="{1E946C48-9E49-43CB-9EDF-01D37BAEE785}">
      <text>
        <r>
          <rPr>
            <sz val="10"/>
            <color indexed="81"/>
            <rFont val="Lucida Console"/>
            <family val="3"/>
          </rPr>
          <t>01.01.1901</t>
        </r>
      </text>
    </comment>
    <comment ref="AE692" authorId="0" shapeId="0" xr:uid="{6A6CD78F-C4E5-4D59-A3EF-4F27A9692CF9}">
      <text>
        <r>
          <rPr>
            <sz val="10"/>
            <color indexed="81"/>
            <rFont val="Courier New"/>
            <family val="3"/>
          </rPr>
          <t>_x000D_
    DESCRIÇÃO DO CÁLCULO_x000D_
Código    : 20.554_x000D_
Corte     : _x000D_
-----------------------------_x000D_
Pendente  : 50_x000D_
22 / 03_2 :  (corte = 200)_x000D_
22 / 04_2 :  (corte = 500)_x000D_
22 / 05_2 :  (corte = 2500)_x000D_
22 / 06_2 :  (corte = 500)_x000D_
22 / 07_2 :  (corte = 1200)_x000D_
22 / 08_2 :  (corte = 400)_x000D_
22 / 09_2 :  (corte = 850)_x000D_
22 / 10_2 :  (corte = 700)_x000D_
22 / 11_2 :  (corte = 1110)_x000D_
22 / 12_2 :  (corte = 1000)_x000D_
23 / 01_2 :  (corte = 1000)_x000D_
23 / 02_2 :  (corte = 800)_x000D_
23 / 03_2 :  (corte = 650)_x000D_
23 / 04_2 :  (corte = 2100)_x000D_
23 / 05_2 : _x000D_
23 / 06_2 :  (corte = 500)_x000D_
23 / 07_2 :  (corte = 130)_x000D_
23 / 08_2 : _x000D_
_x000D_
    TOTAL : ( 50 )_x000D_
  DIVISOR : 18_x000D_
    MÉDIA : 2,78_x000D_
-----------------------------_x000D_
   Valores Desconsiderados_x000D_
-----------------------------_x000D_
22 / 03_2 : 200 (200)_x000D_
22 / 04_2 : 500 (500)_x000D_
22 / 05_2 : 2.500 (2.500)_x000D_
22 / 06_2 : 500 (500)_x000D_
22 / 07_2 : 1.200 (1.200)_x000D_
22 / 08_2 : 400 (400)_x000D_
22 / 09_2 : 850 (850)_x000D_
22 / 10_2 : 700 (700)_x000D_
22 / 11_2 : 1.110 (1.110)_x000D_
22 / 12_2 : 1.000 (1.000)_x000D_
23 / 01_2 : 1.000 (1.000)_x000D_
23 / 02_2 : 800 (800)_x000D_
23 / 03_2 : 650 (650)_x000D_
23 / 04_2 : 2.100 (2.100)_x000D_
23 / 06_2 : 500 (500)_x000D_
23 / 07_2 : 130 (130)_x000D_
_x000D_
  TOTAL   : ( 14.140 )</t>
        </r>
      </text>
    </comment>
    <comment ref="AH692" authorId="0" shapeId="0" xr:uid="{EAE5AB85-13E4-43C9-9DFF-5079F4B7F975}">
      <text>
        <r>
          <rPr>
            <sz val="10"/>
            <color indexed="81"/>
            <rFont val="Lucida Console"/>
            <family val="3"/>
          </rPr>
          <t>Última movimentação no estoque em 07/2023 quantidade 130.</t>
        </r>
      </text>
    </comment>
    <comment ref="X693" authorId="0" shapeId="0" xr:uid="{750FA9FF-4481-4D2A-B3D0-3BCA9F3375A3}">
      <text>
        <r>
          <rPr>
            <sz val="10"/>
            <color indexed="81"/>
            <rFont val="Lucida Console"/>
            <family val="3"/>
          </rPr>
          <t>01.01.1901</t>
        </r>
      </text>
    </comment>
    <comment ref="AE693" authorId="0" shapeId="0" xr:uid="{40CF07D7-B83F-4D3F-82BD-611CFB48C0D3}">
      <text>
        <r>
          <rPr>
            <sz val="10"/>
            <color indexed="81"/>
            <rFont val="Courier New"/>
            <family val="3"/>
          </rPr>
          <t>_x000D_
    DESCRIÇÃO DO CÁLCULO_x000D_
Código    : 20.558_x000D_
Corte     : _x000D_
-----------------------------_x000D_
Pendente  : 1.355_x000D_
22 / 03_2 :  (corte = 100)_x000D_
22 / 04_2 :  (corte = 700)_x000D_
22 / 05_2 :  (corte = 2600)_x000D_
22 / 06_2 :  (corte = 700)_x000D_
22 / 07_2 :  (corte = 1400)_x000D_
22 / 08_2 :  (corte = 900)_x000D_
22 / 09_2 :  (corte = 1100)_x000D_
22 / 10_2 :  (corte = 1100)_x000D_
22 / 11_2 :  (corte = 710)_x000D_
22 / 12_2 :  (corte = 400)_x000D_
23 / 01_2 :  (corte = 2400)_x000D_
23 / 02_2 :  (corte = 1000)_x000D_
23 / 03_2 :  (corte = 950)_x000D_
23 / 04_2 :  (corte = 1245)_x000D_
23 / 05_2 : _x000D_
23 / 06_2 : _x000D_
23 / 07_2 : _x000D_
23 / 08_2 : _x000D_
_x000D_
    TOTAL : ( 1.355 )_x000D_
  DIVISOR : 18_x000D_
    MÉDIA : 75,28_x000D_
-----------------------------_x000D_
   Valores Desconsiderados_x000D_
-----------------------------_x000D_
22 / 03_2 : 100 (100)_x000D_
22 / 04_2 : 700 (700)_x000D_
22 / 05_2 : 2.600 (2.600)_x000D_
22 / 06_2 : 700 (700)_x000D_
22 / 07_2 : 1.400 (1.400)_x000D_
22 / 08_2 : 900 (900)_x000D_
22 / 09_2 : 1.100 (1.100)_x000D_
22 / 10_2 : 1.100 (1.100)_x000D_
22 / 11_2 : 710 (710)_x000D_
22 / 12_2 : 400 (400)_x000D_
23 / 01_2 : 2.400 (2.400)_x000D_
23 / 02_2 : 1.000 (1.000)_x000D_
23 / 03_2 : 950 (950)_x000D_
23 / 04_2 : 1.245 (1.245)_x000D_
_x000D_
  TOTAL   : ( 15.305 )</t>
        </r>
      </text>
    </comment>
    <comment ref="AH693" authorId="0" shapeId="0" xr:uid="{1C607DC9-EF32-4FBE-B3F1-0389C587D1A7}">
      <text>
        <r>
          <rPr>
            <sz val="10"/>
            <color indexed="81"/>
            <rFont val="Lucida Console"/>
            <family val="3"/>
          </rPr>
          <t>Última movimentação no estoque em 04/2023 quantidade 1.245.</t>
        </r>
      </text>
    </comment>
    <comment ref="X694" authorId="0" shapeId="0" xr:uid="{B980E2D7-DEDD-48DF-9BF3-F5724676774D}">
      <text>
        <r>
          <rPr>
            <sz val="10"/>
            <color indexed="81"/>
            <rFont val="Lucida Console"/>
            <family val="3"/>
          </rPr>
          <t>01.01.1901</t>
        </r>
      </text>
    </comment>
    <comment ref="AE694" authorId="0" shapeId="0" xr:uid="{B8858E77-C5AE-4735-AEE8-1EB131FF3C27}">
      <text>
        <r>
          <rPr>
            <sz val="10"/>
            <color indexed="81"/>
            <rFont val="Courier New"/>
            <family val="3"/>
          </rPr>
          <t>_x000D_
    DESCRIÇÃO DO CÁLCULO_x000D_
Código    : 20.576_x000D_
Corte     : _x000D_
-----------------------------_x000D_
Pendente  : _x000D_
22 / 03_2 :  (corte = 100)_x000D_
22 / 04_2 :  (corte = 200)_x000D_
22 / 05_2 :  (corte = 550)_x000D_
22 / 06_2 :  (corte = 300)_x000D_
22 / 07_2 : _x000D_
22 / 08_2 :  (corte = 400)_x000D_
22 / 09_2 :  (corte = 200)_x000D_
22 / 10_2 :  (corte = 300)_x000D_
22 / 11_2 :  (corte = 900)_x000D_
22 / 12_2 : _x000D_
23 / 01_2 :  (corte = 100)_x000D_
23 / 02_2 :  (corte = 350)_x000D_
23 / 03_2 :  (corte = 500)_x000D_
23 / 04_2 :  (corte = 2650)_x000D_
23 / 05_2 :  (corte = 100)_x000D_
23 / 06_2 : _x000D_
23 / 07_2 : _x000D_
23 / 08_2 : _x000D_
_x000D_
    TOTAL : (  )_x000D_
  DIVISOR : 18_x000D_
    MÉDIA : ,00_x000D_
-----------------------------_x000D_
   Valores Desconsiderados_x000D_
-----------------------------_x000D_
22 / 03_2 : 100 (100)_x000D_
22 / 04_2 : 200 (200)_x000D_
22 / 05_2 : 550 (550)_x000D_
22 / 06_2 : 300 (300)_x000D_
22 / 08_2 : 400 (400)_x000D_
22 / 09_2 : 200 (200)_x000D_
22 / 10_2 : 300 (300)_x000D_
22 / 11_2 : 900 (900)_x000D_
23 / 01_2 : 100 (100)_x000D_
23 / 02_2 : 350 (350)_x000D_
23 / 03_2 : 500 (500)_x000D_
23 / 04_2 : 2.650 (2.650)_x000D_
23 / 05_2 : 100 (100)_x000D_
_x000D_
  TOTAL   : ( 6.650 )</t>
        </r>
      </text>
    </comment>
    <comment ref="AH694" authorId="0" shapeId="0" xr:uid="{10FF77F7-0B0B-4F9C-9B86-A21FFCF0E68F}">
      <text>
        <r>
          <rPr>
            <sz val="10"/>
            <color indexed="81"/>
            <rFont val="Lucida Console"/>
            <family val="3"/>
          </rPr>
          <t>Última movimentação no estoque em 05/2023 quantidade 100.</t>
        </r>
      </text>
    </comment>
    <comment ref="X695" authorId="0" shapeId="0" xr:uid="{0DE0869B-86CA-4865-BF6E-632EB56BB5D0}">
      <text>
        <r>
          <rPr>
            <sz val="10"/>
            <color indexed="81"/>
            <rFont val="Lucida Console"/>
            <family val="3"/>
          </rPr>
          <t>01.01.1901</t>
        </r>
      </text>
    </comment>
    <comment ref="AE695" authorId="0" shapeId="0" xr:uid="{C108AFF0-F367-49AB-A88F-C4E670884F4B}">
      <text>
        <r>
          <rPr>
            <sz val="10"/>
            <color indexed="81"/>
            <rFont val="Courier New"/>
            <family val="3"/>
          </rPr>
          <t>_x000D_
    DESCRIÇÃO DO CÁLCULO_x000D_
Código    : 20.583_x000D_
Corte     : _x000D_
-----------------------------_x000D_
Pendente  : 50_x000D_
22 / 03_2 :  (corte = 200)_x000D_
22 / 04_2 :  (corte = 100)_x000D_
22 / 05_2 : _x000D_
22 / 06_2 :  (corte = 500)_x000D_
22 / 07_2 : _x000D_
22 / 08_2 :  (corte = 400)_x000D_
22 / 09_2 : _x000D_
22 / 10_2 :  (corte = 100)_x000D_
22 / 11_2 :  (corte = 600)_x000D_
22 / 12_2 :  (corte = 50)_x000D_
23 / 01_2 :  (corte = 50)_x000D_
23 / 02_2 :  (corte = 50)_x000D_
23 / 03_2 : _x000D_
23 / 04_2 :  (corte = 2100)_x000D_
23 / 05_2 : _x000D_
23 / 06_2 : _x000D_
23 / 07_2 : _x000D_
23 / 08_2 : _x000D_
_x000D_
    TOTAL : ( 50 )_x000D_
  DIVISOR : 18_x000D_
    MÉDIA : 2,78_x000D_
-----------------------------_x000D_
   Valores Desconsiderados_x000D_
-----------------------------_x000D_
22 / 03_2 : 200 (200)_x000D_
22 / 04_2 : 100 (100)_x000D_
22 / 06_2 : 500 (500)_x000D_
22 / 08_2 : 400 (400)_x000D_
22 / 10_2 : 100 (100)_x000D_
22 / 11_2 : 600 (600)_x000D_
22 / 12_2 : 50 (50)_x000D_
23 / 01_2 : 50 (50)_x000D_
23 / 02_2 : 50 (50)_x000D_
23 / 04_2 : 2.100 (2.100)_x000D_
_x000D_
  TOTAL   : ( 4.150 )</t>
        </r>
      </text>
    </comment>
    <comment ref="AH695" authorId="0" shapeId="0" xr:uid="{DB523134-5C84-43FF-A514-F08CBCAA63F4}">
      <text>
        <r>
          <rPr>
            <sz val="10"/>
            <color indexed="81"/>
            <rFont val="Lucida Console"/>
            <family val="3"/>
          </rPr>
          <t>Última movimentação no estoque em 04/2023 quantidade 2.100.</t>
        </r>
      </text>
    </comment>
    <comment ref="X696" authorId="0" shapeId="0" xr:uid="{F7F53EE0-FD95-4B08-BB54-C1D8E075732B}">
      <text>
        <r>
          <rPr>
            <sz val="10"/>
            <color indexed="81"/>
            <rFont val="Lucida Console"/>
            <family val="3"/>
          </rPr>
          <t>01.01.1901</t>
        </r>
      </text>
    </comment>
    <comment ref="AE696" authorId="0" shapeId="0" xr:uid="{5D416BC4-9EB5-49AA-9111-942D97706CD0}">
      <text>
        <r>
          <rPr>
            <sz val="10"/>
            <color indexed="81"/>
            <rFont val="Courier New"/>
            <family val="3"/>
          </rPr>
          <t>_x000D_
    DESCRIÇÃO DO CÁLCULO_x000D_
Código    : 20.584_x000D_
Corte     : _x000D_
-----------------------------_x000D_
Pendente  : 50_x000D_
22 / 03_2 : _x000D_
22 / 04_2 : _x000D_
22 / 05_2 : _x000D_
22 / 06_2 : _x000D_
22 / 07_2 : _x000D_
22 / 08_2 : _x000D_
22 / 09_2 :  (corte = 30)_x000D_
22 / 10_2 : _x000D_
22 / 11_2 :  (corte = 50)_x000D_
22 / 12_2 :  (corte = 100)_x000D_
23 / 01_2 : _x000D_
23 / 02_2 :  (corte = 100)_x000D_
23 / 03_2 :  (corte = 100)_x000D_
23 / 04_2 :  (corte = 1000)_x000D_
23 / 05_2 : _x000D_
23 / 06_2 :  (corte = 500)_x000D_
23 / 07_2 : _x000D_
23 / 08_2 : _x000D_
_x000D_
    TOTAL : ( 50 )_x000D_
  DIVISOR : 18_x000D_
    MÉDIA : 2,78_x000D_
-----------------------------_x000D_
   Valores Desconsiderados_x000D_
-----------------------------_x000D_
22 / 09_2 : 30 (30)_x000D_
22 / 11_2 : 50 (50)_x000D_
22 / 12_2 : 100 (100)_x000D_
23 / 02_2 : 100 (100)_x000D_
23 / 03_2 : 100 (100)_x000D_
23 / 04_2 : 1.000 (1.000)_x000D_
23 / 06_2 : 500 (500)_x000D_
_x000D_
  TOTAL   : ( 1.880 )</t>
        </r>
      </text>
    </comment>
    <comment ref="AH696" authorId="0" shapeId="0" xr:uid="{6FE327B0-7B26-4A0B-AAA5-FD310D5F3661}">
      <text>
        <r>
          <rPr>
            <sz val="10"/>
            <color indexed="81"/>
            <rFont val="Lucida Console"/>
            <family val="3"/>
          </rPr>
          <t>Última movimentação no estoque em 06/2023 quantidade 500.</t>
        </r>
      </text>
    </comment>
    <comment ref="X697" authorId="0" shapeId="0" xr:uid="{3261F9AA-C41F-43A3-A2AF-8D8DC700BEF5}">
      <text>
        <r>
          <rPr>
            <sz val="10"/>
            <color indexed="81"/>
            <rFont val="Lucida Console"/>
            <family val="3"/>
          </rPr>
          <t>16.09.2005</t>
        </r>
      </text>
    </comment>
    <comment ref="AE697" authorId="0" shapeId="0" xr:uid="{7EB1214D-2711-443D-8219-F60F3021DA43}">
      <text>
        <r>
          <rPr>
            <sz val="10"/>
            <color indexed="81"/>
            <rFont val="Courier New"/>
            <family val="3"/>
          </rPr>
          <t>_x000D_
    DESCRIÇÃO DO CÁLCULO_x000D_
Código    : 87.699_x000D_
Corte     : _x000D_
-----------------------------_x000D_
Pendente  : _x000D_
22 / 03_2 : _x000D_
22 / 04_2 : _x000D_
22 / 05_2 :  (corte = 2)_x000D_
22 / 06_2 : _x000D_
22 / 07_2 : _x000D_
22 / 08_2 : _x000D_
22 / 09_2 : _x000D_
22 / 10_2 : _x000D_
22 / 11_2 : _x000D_
22 / 12_2 : _x000D_
23 / 01_2 :  (corte = 1)_x000D_
23 / 02_2 : _x000D_
23 / 03_2 : _x000D_
23 / 04_2 : _x000D_
23 / 05_2 : _x000D_
23 / 06_2 :  (corte = 1)_x000D_
23 / 07_2 : _x000D_
23 / 08_2 :  (corte = 1)_x000D_
_x000D_
    TOTAL : (  )_x000D_
  DIVISOR : 18_x000D_
    MÉDIA : ,00_x000D_
-----------------------------_x000D_
   Valores Desconsiderados_x000D_
-----------------------------_x000D_
22 / 05_2 : 2 (2)_x000D_
23 / 01_2 : 1 (1)_x000D_
23 / 06_2 : 1 (1)_x000D_
23 / 08_2 : 1 (1)_x000D_
_x000D_
  TOTAL   : ( 5 )</t>
        </r>
      </text>
    </comment>
    <comment ref="AH697" authorId="0" shapeId="0" xr:uid="{36A29D23-0FD6-40E6-8E77-09016EB8F166}">
      <text>
        <r>
          <rPr>
            <sz val="10"/>
            <color indexed="81"/>
            <rFont val="Lucida Console"/>
            <family val="3"/>
          </rPr>
          <t>Última movimentação no estoque em 08/2023 quantidade 1.</t>
        </r>
      </text>
    </comment>
    <comment ref="X698" authorId="0" shapeId="0" xr:uid="{76DE15DC-B7CE-4FAF-980B-B05F6728A7BB}">
      <text>
        <r>
          <rPr>
            <sz val="10"/>
            <color indexed="81"/>
            <rFont val="Lucida Console"/>
            <family val="3"/>
          </rPr>
          <t>16.09.2005</t>
        </r>
      </text>
    </comment>
    <comment ref="AE698" authorId="0" shapeId="0" xr:uid="{BF4F649C-F2B9-4BCA-A5EE-0E40B6986C9D}">
      <text>
        <r>
          <rPr>
            <sz val="10"/>
            <color indexed="81"/>
            <rFont val="Courier New"/>
            <family val="3"/>
          </rPr>
          <t>_x000D_
    DESCRIÇÃO DO CÁLCULO_x000D_
Código    : 87.698_x000D_
Corte     : _x000D_
-----------------------------_x000D_
Pendente  : 3_x000D_
22 / 03_2 :  (corte = 1)_x000D_
22 / 04_2 : _x000D_
22 / 05_2 :  (corte = 2)_x000D_
22 / 06_2 : _x000D_
22 / 07_2 :  (corte = 2)_x000D_
22 / 08_2 : _x000D_
22 / 09_2 :  (corte = 3)_x000D_
22 / 10_2 :  (corte = 1)_x000D_
22 / 11_2 : _x000D_
22 / 12_2 :  (corte = 1)_x000D_
23 / 01_2 :  (corte = 2)_x000D_
23 / 02_2 : _x000D_
23 / 03_2 : _x000D_
23 / 04_2 : _x000D_
23 / 05_2 : _x000D_
23 / 06_2 :  (corte = 4)_x000D_
23 / 07_2 :  (corte = 2)_x000D_
23 / 08_2 :  (corte = 3)_x000D_
_x000D_
    TOTAL : ( 3 )_x000D_
  DIVISOR : 18_x000D_
    MÉDIA : ,17_x000D_
-----------------------------_x000D_
   Valores Desconsiderados_x000D_
-----------------------------_x000D_
22 / 03_2 : 1 (1)_x000D_
22 / 05_2 : 2 (2)_x000D_
22 / 07_2 : 2 (2)_x000D_
22 / 09_2 : 3 (3)_x000D_
22 / 10_2 : 1 (1)_x000D_
22 / 12_2 : 1 (1)_x000D_
23 / 01_2 : 2 (2)_x000D_
23 / 06_2 : 4 (4)_x000D_
23 / 07_2 : 2 (2)_x000D_
23 / 08_2 : 3 (3)_x000D_
_x000D_
  TOTAL   : ( 21 )</t>
        </r>
      </text>
    </comment>
    <comment ref="AH698" authorId="0" shapeId="0" xr:uid="{056F348B-334F-44FF-B7C7-BB13FC807241}">
      <text>
        <r>
          <rPr>
            <sz val="10"/>
            <color indexed="81"/>
            <rFont val="Lucida Console"/>
            <family val="3"/>
          </rPr>
          <t>Última movimentação no estoque em 08/2023 quantidade 3.</t>
        </r>
      </text>
    </comment>
    <comment ref="X699" authorId="0" shapeId="0" xr:uid="{40907B6A-07FD-40AF-9A54-F61AA25EDD22}">
      <text>
        <r>
          <rPr>
            <sz val="10"/>
            <color indexed="81"/>
            <rFont val="Lucida Console"/>
            <family val="3"/>
          </rPr>
          <t>01.01.1901</t>
        </r>
      </text>
    </comment>
    <comment ref="AE699" authorId="0" shapeId="0" xr:uid="{6D23E652-D8FA-41B8-882D-644FA7A80A59}">
      <text>
        <r>
          <rPr>
            <sz val="10"/>
            <color indexed="81"/>
            <rFont val="Courier New"/>
            <family val="3"/>
          </rPr>
          <t>_x000D_
    DESCRIÇÃO DO CÁLCULO_x000D_
Código    : 35.224_x000D_
Corte     : _x000D_
-----------------------------_x000D_
Pendente  : 18_x000D_
22 / 03_2 :  (corte = 5)_x000D_
22 / 04_2 :  (corte = 2)_x000D_
22 / 05_2 :  (corte = 2)_x000D_
22 / 06_2 :  (corte = 2)_x000D_
22 / 07_2 : _x000D_
22 / 08_2 :  (corte = 1)_x000D_
22 / 09_2 :  (corte = 2)_x000D_
22 / 10_2 :  (corte = 1)_x000D_
22 / 11_2 :  (corte = 2)_x000D_
22 / 12_2 :  (corte = 3)_x000D_
23 / 01_2 :  (corte = 4)_x000D_
23 / 02_2 : _x000D_
23 / 03_2 :  (corte = 2)_x000D_
23 / 04_2 :  (corte = 6)_x000D_
23 / 05_2 :  (corte = 1)_x000D_
23 / 06_2 : _x000D_
23 / 07_2 : _x000D_
23 / 08_2 :  (corte = 2)_x000D_
_x000D_
    TOTAL : ( 18 )_x000D_
  DIVISOR : 18_x000D_
    MÉDIA : 1,00_x000D_
-----------------------------_x000D_
   Valores Desconsiderados_x000D_
-----------------------------_x000D_
22 / 03_2 : 5 (5)_x000D_
22 / 04_2 : 2 (2)_x000D_
22 / 05_2 : 2 (2)_x000D_
22 / 06_2 : 2 (2)_x000D_
22 / 08_2 : 1 (1)_x000D_
22 / 09_2 : 2 (2)_x000D_
22 / 10_2 : 1 (1)_x000D_
22 / 11_2 : 2 (2)_x000D_
22 / 12_2 : 3 (3)_x000D_
23 / 01_2 : 4 (4)_x000D_
23 / 03_2 : 2 (2)_x000D_
23 / 04_2 : 6 (6)_x000D_
23 / 05_2 : 1 (1)_x000D_
23 / 08_2 : 2 (2)_x000D_
_x000D_
  TOTAL   : ( 35 )</t>
        </r>
      </text>
    </comment>
    <comment ref="AH699" authorId="0" shapeId="0" xr:uid="{516F3E24-9990-43C8-B920-A7D081A503EF}">
      <text>
        <r>
          <rPr>
            <sz val="10"/>
            <color indexed="81"/>
            <rFont val="Lucida Console"/>
            <family val="3"/>
          </rPr>
          <t>Última movimentação no estoque em 08/2023 quantidade 2.</t>
        </r>
      </text>
    </comment>
    <comment ref="X700" authorId="0" shapeId="0" xr:uid="{7B25C0A8-14A8-434E-9CF9-8EAA08F8676F}">
      <text>
        <r>
          <rPr>
            <sz val="10"/>
            <color indexed="81"/>
            <rFont val="Lucida Console"/>
            <family val="3"/>
          </rPr>
          <t>01.01.1901</t>
        </r>
      </text>
    </comment>
    <comment ref="AE700" authorId="0" shapeId="0" xr:uid="{55429D14-DEE0-4841-859A-1977ADAD9338}">
      <text>
        <r>
          <rPr>
            <sz val="10"/>
            <color indexed="81"/>
            <rFont val="Courier New"/>
            <family val="3"/>
          </rPr>
          <t>_x000D_
    DESCRIÇÃO DO CÁLCULO_x000D_
Código    : 25.756_x000D_
Corte     : _x000D_
-----------------------------_x000D_
Pendente  : _x000D_
22 / 03_2 :  (corte = 2)_x000D_
22 / 04_2 :  (corte = 14)_x000D_
22 / 05_2 :  (corte = 3)_x000D_
22 / 06_2 :  (corte = 1)_x000D_
22 / 07_2 :  (corte = 2)_x000D_
22 / 08_2 :  (corte = 4)_x000D_
22 / 09_2 :  (corte = 9)_x000D_
22 / 10_2 :  (corte = 2)_x000D_
22 / 11_2 :  (corte = 5)_x000D_
22 / 12_2 : _x000D_
23 / 01_2 :  (corte = 4)_x000D_
23 / 02_2 :  (corte = 5)_x000D_
23 / 03_2 :  (corte = 6)_x000D_
23 / 04_2 :  (corte = 10)_x000D_
23 / 05_2 :  (corte = 23)_x000D_
23 / 06_2 : _x000D_
23 / 07_2 : _x000D_
23 / 08_2 : _x000D_
_x000D_
    TOTAL : (  )_x000D_
  DIVISOR : 18_x000D_
    MÉDIA : ,00_x000D_
-----------------------------_x000D_
   Valores Desconsiderados_x000D_
-----------------------------_x000D_
22 / 03_2 : 2 (2)_x000D_
22 / 04_2 : 14 (14)_x000D_
22 / 05_2 : 3 (3)_x000D_
22 / 06_2 : 1 (1)_x000D_
22 / 07_2 : 2 (2)_x000D_
22 / 08_2 : 4 (4)_x000D_
22 / 09_2 : 9 (9)_x000D_
22 / 10_2 : 2 (2)_x000D_
22 / 11_2 : 5 (5)_x000D_
23 / 01_2 : 4 (4)_x000D_
23 / 02_2 : 5 (5)_x000D_
23 / 03_2 : 6 (6)_x000D_
23 / 04_2 : 10 (10)_x000D_
23 / 05_2 : 23 (23)_x000D_
_x000D_
  TOTAL   : ( 90 )</t>
        </r>
      </text>
    </comment>
    <comment ref="AH700" authorId="0" shapeId="0" xr:uid="{78E1F1CF-B821-460A-974C-3095A1112943}">
      <text>
        <r>
          <rPr>
            <sz val="10"/>
            <color indexed="81"/>
            <rFont val="Lucida Console"/>
            <family val="3"/>
          </rPr>
          <t>Última movimentação no estoque em 05/2023 quantidade 23.</t>
        </r>
      </text>
    </comment>
    <comment ref="X701" authorId="0" shapeId="0" xr:uid="{4CB31E4D-7A5F-433B-B5F3-5D6857702FF5}">
      <text>
        <r>
          <rPr>
            <sz val="10"/>
            <color indexed="81"/>
            <rFont val="Lucida Console"/>
            <family val="3"/>
          </rPr>
          <t>01.01.1901</t>
        </r>
      </text>
    </comment>
    <comment ref="AE701" authorId="0" shapeId="0" xr:uid="{19C9CC85-A27D-458C-87FB-4B763A669C96}">
      <text>
        <r>
          <rPr>
            <sz val="10"/>
            <color indexed="81"/>
            <rFont val="Courier New"/>
            <family val="3"/>
          </rPr>
          <t>_x000D_
    DESCRIÇÃO DO CÁLCULO_x000D_
Código    : 27.760_x000D_
Corte     : _x000D_
-----------------------------_x000D_
Pendente  : _x000D_
22 / 03_2 :  (corte = 6)_x000D_
22 / 04_2 : _x000D_
22 / 05_2 :  (corte = 7)_x000D_
22 / 06_2 :  (corte = 3)_x000D_
22 / 07_2 :  (corte = 1)_x000D_
22 / 08_2 :  (corte = 5)_x000D_
22 / 09_2 :  (corte = 1)_x000D_
22 / 10_2 :  (corte = 3)_x000D_
22 / 11_2 :  (corte = 3)_x000D_
22 / 12_2 :  (corte = 6)_x000D_
23 / 01_2 : _x000D_
23 / 02_2 : _x000D_
23 / 03_2 :  (corte = 1)_x000D_
23 / 04_2 :  (corte = 7)_x000D_
23 / 05_2 :  (corte = 1)_x000D_
23 / 06_2 :  (corte = 20)_x000D_
23 / 07_2 : _x000D_
23 / 08_2 : _x000D_
_x000D_
    TOTAL : (  )_x000D_
  DIVISOR : 18_x000D_
    MÉDIA : ,00_x000D_
-----------------------------_x000D_
   Valores Desconsiderados_x000D_
-----------------------------_x000D_
22 / 03_2 : 6 (6)_x000D_
22 / 05_2 : 7 (7)_x000D_
22 / 06_2 : 3 (3)_x000D_
22 / 07_2 : 1 (1)_x000D_
22 / 08_2 : 5 (5)_x000D_
22 / 09_2 : 1 (1)_x000D_
22 / 10_2 : 3 (3)_x000D_
22 / 11_2 : 3 (3)_x000D_
22 / 12_2 : 6 (6)_x000D_
23 / 03_2 : 1 (1)_x000D_
23 / 04_2 : 7 (7)_x000D_
23 / 05_2 : 1 (1)_x000D_
23 / 06_2 : 20 (20)_x000D_
_x000D_
  TOTAL   : ( 64 )</t>
        </r>
      </text>
    </comment>
    <comment ref="AH701" authorId="0" shapeId="0" xr:uid="{3C804793-E524-484C-A27D-D125215E9A57}">
      <text>
        <r>
          <rPr>
            <sz val="10"/>
            <color indexed="81"/>
            <rFont val="Lucida Console"/>
            <family val="3"/>
          </rPr>
          <t>Última movimentação no estoque em 06/2023 quantidade 20.</t>
        </r>
      </text>
    </comment>
    <comment ref="X702" authorId="0" shapeId="0" xr:uid="{0D8CC9CE-5370-4D32-8916-26A057862307}">
      <text>
        <r>
          <rPr>
            <sz val="10"/>
            <color indexed="81"/>
            <rFont val="Lucida Console"/>
            <family val="3"/>
          </rPr>
          <t>01.01.1901</t>
        </r>
      </text>
    </comment>
    <comment ref="AE702" authorId="0" shapeId="0" xr:uid="{6D04035F-77C7-402A-8ECF-E2F77397D408}">
      <text>
        <r>
          <rPr>
            <sz val="10"/>
            <color indexed="81"/>
            <rFont val="Courier New"/>
            <family val="3"/>
          </rPr>
          <t>_x000D_
    DESCRIÇÃO DO CÁLCULO_x000D_
Código    : 25.630_x000D_
Corte     : _x000D_
-----------------------------_x000D_
Pendente  : _x000D_
22 / 03_2 : _x000D_
22 / 04_2 :  (corte = 4)_x000D_
22 / 05_2 :  (corte = 2)_x000D_
22 / 06_2 :  (corte = 24)_x000D_
22 / 07_2 :  (corte = 4)_x000D_
22 / 08_2 :  (corte = 6)_x000D_
22 / 09_2 :  (corte = 5)_x000D_
22 / 10_2 :  (corte = 2)_x000D_
22 / 11_2 :  (corte = 9)_x000D_
22 / 12_2 :  (corte = 5)_x000D_
23 / 01_2 :  (corte = 6)_x000D_
23 / 02_2 :  (corte = 4)_x000D_
23 / 03_2 :  (corte = 3)_x000D_
23 / 04_2 :  (corte = 18)_x000D_
23 / 05_2 :  (corte = 10)_x000D_
23 / 06_2 : _x000D_
23 / 07_2 : _x000D_
23 / 08_2 :  (corte = 10)_x000D_
_x000D_
    TOTAL : (  )_x000D_
  DIVISOR : 18_x000D_
    MÉDIA : ,00_x000D_
-----------------------------_x000D_
   Valores Desconsiderados_x000D_
-----------------------------_x000D_
22 / 04_2 : 4 (4)_x000D_
22 / 05_2 : 2 (2)_x000D_
22 / 06_2 : 24 (24)_x000D_
22 / 07_2 : 4 (4)_x000D_
22 / 08_2 : 6 (6)_x000D_
22 / 09_2 : 5 (5)_x000D_
22 / 10_2 : 2 (2)_x000D_
22 / 11_2 : 9 (9)_x000D_
22 / 12_2 : 5 (5)_x000D_
23 / 01_2 : 6 (6)_x000D_
23 / 02_2 : 4 (4)_x000D_
23 / 03_2 : 3 (3)_x000D_
23 / 04_2 : 18 (18)_x000D_
23 / 05_2 : 10 (10)_x000D_
23 / 08_2 : 10 (10)_x000D_
_x000D_
  TOTAL   : ( 112 )</t>
        </r>
      </text>
    </comment>
    <comment ref="AH702" authorId="0" shapeId="0" xr:uid="{F928193D-1136-460F-AFC3-E7545FB27C57}">
      <text>
        <r>
          <rPr>
            <sz val="10"/>
            <color indexed="81"/>
            <rFont val="Lucida Console"/>
            <family val="3"/>
          </rPr>
          <t>Última movimentação no estoque em 08/2023 quantidade 10.</t>
        </r>
      </text>
    </comment>
    <comment ref="X703" authorId="0" shapeId="0" xr:uid="{BEA45207-EDF1-4F8A-B12C-C72A23432592}">
      <text>
        <r>
          <rPr>
            <sz val="10"/>
            <color indexed="81"/>
            <rFont val="Lucida Console"/>
            <family val="3"/>
          </rPr>
          <t>01.01.1901</t>
        </r>
      </text>
    </comment>
    <comment ref="AE703" authorId="0" shapeId="0" xr:uid="{0A43FD8A-47E9-48A0-B5AA-F50879AFC1B9}">
      <text>
        <r>
          <rPr>
            <sz val="10"/>
            <color indexed="81"/>
            <rFont val="Courier New"/>
            <family val="3"/>
          </rPr>
          <t>_x000D_
    DESCRIÇÃO DO CÁLCULO_x000D_
Código    : 13.120_x000D_
Corte     : _x000D_
-----------------------------_x000D_
Pendente  : _x000D_
22 / 03_2 : _x000D_
22 / 04_2 : _x000D_
22 / 05_2 :  (corte = 2)_x000D_
22 / 06_2 :  (corte = 4)_x000D_
22 / 07_2 :  (corte = 3)_x000D_
22 / 08_2 :  (corte = 2)_x000D_
22 / 09_2 :  (corte = 1)_x000D_
22 / 10_2 : _x000D_
22 / 11_2 :  (corte = 1)_x000D_
22 / 12_2 :  (corte = 4)_x000D_
23 / 01_2 :  (corte = 1)_x000D_
23 / 02_2 : _x000D_
23 / 03_2 : _x000D_
23 / 04_2 :  (corte = 8)_x000D_
23 / 05_2 :  (corte = 10)_x000D_
23 / 06_2 : _x000D_
23 / 07_2 : _x000D_
23 / 08_2 : _x000D_
_x000D_
    TOTAL : (  )_x000D_
  DIVISOR : 18_x000D_
    MÉDIA : ,00_x000D_
-----------------------------_x000D_
   Valores Desconsiderados_x000D_
-----------------------------_x000D_
22 / 05_2 : 2 (2)_x000D_
22 / 06_2 : 4 (4)_x000D_
22 / 07_2 : 3 (3)_x000D_
22 / 08_2 : 2 (2)_x000D_
22 / 09_2 : 1 (1)_x000D_
22 / 11_2 : 1 (1)_x000D_
22 / 12_2 : 4 (4)_x000D_
23 / 01_2 : 1 (1)_x000D_
23 / 04_2 : 8 (8)_x000D_
23 / 05_2 : 10 (10)_x000D_
_x000D_
  TOTAL   : ( 36 )</t>
        </r>
      </text>
    </comment>
    <comment ref="AH703" authorId="0" shapeId="0" xr:uid="{BCA2CC38-4044-4E04-A8C9-18CFED76A1BC}">
      <text>
        <r>
          <rPr>
            <sz val="10"/>
            <color indexed="81"/>
            <rFont val="Lucida Console"/>
            <family val="3"/>
          </rPr>
          <t>Última movimentação no estoque em 05/2023 quantidade 10.</t>
        </r>
      </text>
    </comment>
    <comment ref="X704" authorId="0" shapeId="0" xr:uid="{476A7616-7919-41E2-B7F8-7F6B1D04520C}">
      <text>
        <r>
          <rPr>
            <sz val="10"/>
            <color indexed="81"/>
            <rFont val="Lucida Console"/>
            <family val="3"/>
          </rPr>
          <t>01.01.1901</t>
        </r>
      </text>
    </comment>
    <comment ref="AE704" authorId="0" shapeId="0" xr:uid="{4302BFFD-527C-4FD2-B44D-9F43EF937CB7}">
      <text>
        <r>
          <rPr>
            <sz val="10"/>
            <color indexed="81"/>
            <rFont val="Courier New"/>
            <family val="3"/>
          </rPr>
          <t>_x000D_
    DESCRIÇÃO DO CÁLCULO_x000D_
Código    : 13.117_x000D_
Corte     : _x000D_
-----------------------------_x000D_
Pendente  : _x000D_
22 / 03_2 : _x000D_
22 / 04_2 :  (corte = 4)_x000D_
22 / 05_2 : _x000D_
22 / 06_2 :  (corte = 10)_x000D_
22 / 07_2 :  (corte = 1)_x000D_
22 / 08_2 : _x000D_
22 / 09_2 :  (corte = 15)_x000D_
22 / 10_2 :  (corte = 1)_x000D_
22 / 11_2 :  (corte = 1)_x000D_
22 / 12_2 : _x000D_
23 / 01_2 :  (corte = 2)_x000D_
23 / 02_2 : _x000D_
23 / 03_2 :  (corte = 1)_x000D_
23 / 04_2 :  (corte = 1)_x000D_
23 / 05_2 :  (corte = 17)_x000D_
23 / 06_2 : _x000D_
23 / 07_2 : _x000D_
23 / 08_2 : _x000D_
_x000D_
    TOTAL : (  )_x000D_
  DIVISOR : 18_x000D_
    MÉDIA : ,00_x000D_
-----------------------------_x000D_
   Valores Desconsiderados_x000D_
-----------------------------_x000D_
22 / 04_2 : 4 (4)_x000D_
22 / 06_2 : 10 (10)_x000D_
22 / 07_2 : 1 (1)_x000D_
22 / 09_2 : 15 (15)_x000D_
22 / 10_2 : 1 (1)_x000D_
22 / 11_2 : 1 (1)_x000D_
23 / 01_2 : 2 (2)_x000D_
23 / 03_2 : 1 (1)_x000D_
23 / 04_2 : 1 (1)_x000D_
23 / 05_2 : 17 (17)_x000D_
_x000D_
  TOTAL   : ( 53 )</t>
        </r>
      </text>
    </comment>
    <comment ref="AH704" authorId="0" shapeId="0" xr:uid="{E9C250E3-73C6-456F-A4CD-88B923609ABA}">
      <text>
        <r>
          <rPr>
            <sz val="10"/>
            <color indexed="81"/>
            <rFont val="Lucida Console"/>
            <family val="3"/>
          </rPr>
          <t>Última movimentação no estoque em 05/2023 quantidade 17.</t>
        </r>
      </text>
    </comment>
    <comment ref="X705" authorId="0" shapeId="0" xr:uid="{6D99BB72-182F-462E-87D0-C1138C67B4E9}">
      <text>
        <r>
          <rPr>
            <sz val="10"/>
            <color indexed="81"/>
            <rFont val="Lucida Console"/>
            <family val="3"/>
          </rPr>
          <t>01.01.1901</t>
        </r>
      </text>
    </comment>
    <comment ref="AE705" authorId="0" shapeId="0" xr:uid="{7F8B0660-CE0B-4BB3-A558-07340C3D50D4}">
      <text>
        <r>
          <rPr>
            <sz val="10"/>
            <color indexed="81"/>
            <rFont val="Courier New"/>
            <family val="3"/>
          </rPr>
          <t>_x000D_
    DESCRIÇÃO DO CÁLCULO_x000D_
Código    : 13.116_x000D_
Corte     : _x000D_
-----------------------------_x000D_
Pendente  : _x000D_
22 / 03_2 : _x000D_
22 / 04_2 : _x000D_
22 / 05_2 :  (corte = 2)_x000D_
22 / 06_2 :  (corte = 6)_x000D_
22 / 07_2 :  (corte = 1)_x000D_
22 / 08_2 : _x000D_
22 / 09_2 :  (corte = 1)_x000D_
22 / 10_2 :  (corte = 1)_x000D_
22 / 11_2 :  (corte = 1)_x000D_
22 / 12_2 : _x000D_
23 / 01_2 : _x000D_
23 / 02_2 : _x000D_
23 / 03_2 : _x000D_
23 / 04_2 :  (corte = 6)_x000D_
23 / 05_2 : _x000D_
23 / 06_2 :  (corte = 20)_x000D_
23 / 07_2 : _x000D_
23 / 08_2 : _x000D_
_x000D_
    TOTAL : (  )_x000D_
  DIVISOR : 18_x000D_
    MÉDIA : ,00_x000D_
-----------------------------_x000D_
   Valores Desconsiderados_x000D_
-----------------------------_x000D_
22 / 05_2 : 2 (2)_x000D_
22 / 06_2 : 6 (6)_x000D_
22 / 07_2 : 1 (1)_x000D_
22 / 09_2 : 1 (1)_x000D_
22 / 10_2 : 1 (1)_x000D_
22 / 11_2 : 1 (1)_x000D_
23 / 04_2 : 6 (6)_x000D_
23 / 06_2 : 20 (20)_x000D_
_x000D_
  TOTAL   : ( 38 )</t>
        </r>
      </text>
    </comment>
    <comment ref="AH705" authorId="0" shapeId="0" xr:uid="{5B017DD5-9711-4ECE-B557-071EA891298F}">
      <text>
        <r>
          <rPr>
            <sz val="10"/>
            <color indexed="81"/>
            <rFont val="Lucida Console"/>
            <family val="3"/>
          </rPr>
          <t>Última movimentação no estoque em 06/2023 quantidade 20.</t>
        </r>
      </text>
    </comment>
    <comment ref="X706" authorId="0" shapeId="0" xr:uid="{C2477AF7-D592-47D3-AC5D-9E630C2C5A12}">
      <text>
        <r>
          <rPr>
            <sz val="10"/>
            <color indexed="81"/>
            <rFont val="Lucida Console"/>
            <family val="3"/>
          </rPr>
          <t>26.11.2009</t>
        </r>
      </text>
    </comment>
    <comment ref="AE706" authorId="0" shapeId="0" xr:uid="{0AD6C699-99DC-4FE0-91B6-8AD587AC5F01}">
      <text>
        <r>
          <rPr>
            <sz val="10"/>
            <color indexed="81"/>
            <rFont val="Courier New"/>
            <family val="3"/>
          </rPr>
          <t>_x000D_
    DESCRIÇÃO DO CÁLCULO_x000D_
Código    : 113.581_x000D_
Corte     : _x000D_
-----------------------------_x000D_
Pendente  : _x000D_
22 / 03_2 :  (corte = 57)_x000D_
22 / 04_2 :  (corte = 75)_x000D_
22 / 05_2 :  (corte = 77)_x000D_
22 / 06_2 :  (corte = 77)_x000D_
22 / 07_2 :  (corte = 144)_x000D_
22 / 08_2 :  (corte = 88)_x000D_
22 / 09_2 :  (corte = 18)_x000D_
22 / 10_2 :  (corte = 48)_x000D_
22 / 11_2 :  (corte = 21)_x000D_
22 / 12_2 :  (corte = 36)_x000D_
23 / 01_2 :  (corte = 24)_x000D_
23 / 02_2 :  (corte = 39)_x000D_
23 / 03_2 :  (corte = 72)_x000D_
23 / 04_2 :  (corte = 31)_x000D_
23 / 05_2 : _x000D_
23 / 06_2 :  (corte = 20)_x000D_
23 / 07_2 :  (corte = 20)_x000D_
23 / 08_2 :  (corte = 90)_x000D_
_x000D_
    TOTAL : (  )_x000D_
  DIVISOR : 18_x000D_
    MÉDIA : ,00_x000D_
-----------------------------_x000D_
   Valores Desconsiderados_x000D_
-----------------------------_x000D_
22 / 03_2 : 57 (57)_x000D_
22 / 04_2 : 75 (75)_x000D_
22 / 05_2 : 77 (77)_x000D_
22 / 06_2 : 77 (77)_x000D_
22 / 07_2 : 144 (144)_x000D_
22 / 08_2 : 88 (88)_x000D_
22 / 09_2 : 18 (18)_x000D_
22 / 10_2 : 48 (48)_x000D_
22 / 11_2 : 21 (21)_x000D_
22 / 12_2 : 36 (36)_x000D_
23 / 01_2 : 24 (24)_x000D_
23 / 02_2 : 39 (39)_x000D_
23 / 03_2 : 72 (72)_x000D_
23 / 04_2 : 31 (31)_x000D_
23 / 06_2 : 20 (20)_x000D_
23 / 07_2 : 20 (20)_x000D_
23 / 08_2 : 90 (90)_x000D_
_x000D_
  TOTAL   : ( 937 )</t>
        </r>
      </text>
    </comment>
    <comment ref="AH706" authorId="0" shapeId="0" xr:uid="{94ADCB10-B597-4C1E-B2CD-D99BE848BD36}">
      <text>
        <r>
          <rPr>
            <sz val="10"/>
            <color indexed="81"/>
            <rFont val="Lucida Console"/>
            <family val="3"/>
          </rPr>
          <t>Última movimentação no estoque em 08/2023 quantidade 90.</t>
        </r>
      </text>
    </comment>
    <comment ref="X707" authorId="0" shapeId="0" xr:uid="{16171E33-6C55-4FCA-B857-B67B3D2D48EB}">
      <text>
        <r>
          <rPr>
            <sz val="10"/>
            <color indexed="81"/>
            <rFont val="Lucida Console"/>
            <family val="3"/>
          </rPr>
          <t>21.08.2018</t>
        </r>
      </text>
    </comment>
    <comment ref="AE707" authorId="0" shapeId="0" xr:uid="{3E0BD5A3-1864-4648-90DC-70ECD11385C6}">
      <text>
        <r>
          <rPr>
            <sz val="10"/>
            <color indexed="81"/>
            <rFont val="Courier New"/>
            <family val="3"/>
          </rPr>
          <t>_x000D_
    DESCRIÇÃO DO CÁLCULO_x000D_
Código    : 135.703_x000D_
Corte     : _x000D_
-----------------------------_x000D_
Pendente  : _x000D_
22 / 03_2 :  (corte = 721)_x000D_
22 / 04_2 :  (corte = 353)_x000D_
22 / 05_2 :  (corte = 331)_x000D_
22 / 06_2 :  (corte = 346)_x000D_
22 / 07_2 :  (corte = 385)_x000D_
22 / 08_2 :  (corte = 563)_x000D_
22 / 09_2 :  (corte = 389)_x000D_
22 / 10_2 :  (corte = 459)_x000D_
22 / 11_2 :  (corte = 572)_x000D_
22 / 12_2 :  (corte = 523)_x000D_
23 / 01_2 :  (corte = 274)_x000D_
23 / 02_2 :  (corte = 600)_x000D_
23 / 03_2 :  (corte = 4720)_x000D_
23 / 04_2 :  (corte = 579)_x000D_
23 / 05_2 :  (corte = 486)_x000D_
23 / 06_2 :  (corte = 401)_x000D_
23 / 07_2 :  (corte = 483)_x000D_
23 / 08_2 :  (corte = 521)_x000D_
_x000D_
    TOTAL : (  )_x000D_
  DIVISOR : 18_x000D_
    MÉDIA : ,00_x000D_
-----------------------------_x000D_
   Valores Desconsiderados_x000D_
-----------------------------_x000D_
22 / 03_2 : 721 (721)_x000D_
22 / 04_2 : 353 (353)_x000D_
22 / 05_2 : 331 (331)_x000D_
22 / 06_2 : 346 (346)_x000D_
22 / 07_2 : 385 (385)_x000D_
22 / 08_2 : 563 (563)_x000D_
22 / 09_2 : 389 (389)_x000D_
22 / 10_2 : 459 (459)_x000D_
22 / 11_2 : 572 (572)_x000D_
22 / 12_2 : 523 (523)_x000D_
23 / 01_2 : 274 (274)_x000D_
23 / 02_2 : 600 (600)_x000D_
23 / 03_2 : 4.720 (4.720)_x000D_
23 / 04_2 : 579 (579)_x000D_
23 / 05_2 : 486 (486)_x000D_
23 / 06_2 : 401 (401)_x000D_
23 / 07_2 : 483 (483)_x000D_
23 / 08_2 : 521 (521)_x000D_
_x000D_
  TOTAL   : ( 12.706 )</t>
        </r>
      </text>
    </comment>
    <comment ref="AH707" authorId="0" shapeId="0" xr:uid="{D79609BA-75B4-4EE2-8C4A-FA449EB757C0}">
      <text>
        <r>
          <rPr>
            <sz val="10"/>
            <color indexed="81"/>
            <rFont val="Lucida Console"/>
            <family val="3"/>
          </rPr>
          <t>Última movimentação no estoque em 08/2023 quantidade 521.</t>
        </r>
      </text>
    </comment>
    <comment ref="X708" authorId="0" shapeId="0" xr:uid="{CE71EAA2-6D25-46D9-9A43-A1B4DB6F98B6}">
      <text>
        <r>
          <rPr>
            <sz val="10"/>
            <color indexed="81"/>
            <rFont val="Lucida Console"/>
            <family val="3"/>
          </rPr>
          <t>20.01.2010</t>
        </r>
      </text>
    </comment>
    <comment ref="AE708" authorId="0" shapeId="0" xr:uid="{D8A4C734-2825-4D60-A41E-D39CF458D243}">
      <text>
        <r>
          <rPr>
            <sz val="10"/>
            <color indexed="81"/>
            <rFont val="Courier New"/>
            <family val="3"/>
          </rPr>
          <t>_x000D_
    DESCRIÇÃO DO CÁLCULO_x000D_
Código    : 113.846_x000D_
Corte     : _x000D_
-----------------------------_x000D_
Pendente  : _x000D_
22 / 03_2 :  (corte = 91)_x000D_
22 / 04_2 :  (corte = 72)_x000D_
22 / 05_2 :  (corte = 284)_x000D_
22 / 06_2 :  (corte = 167)_x000D_
22 / 07_2 :  (corte = 105)_x000D_
22 / 08_2 :  (corte = 33)_x000D_
22 / 09_2 :  (corte = 132)_x000D_
22 / 10_2 :  (corte = 225)_x000D_
22 / 11_2 :  (corte = 40)_x000D_
22 / 12_2 :  (corte = 137)_x000D_
23 / 01_2 :  (corte = 155)_x000D_
23 / 02_2 :  (corte = 5)_x000D_
23 / 03_2 :  (corte = 16)_x000D_
23 / 04_2 :  (corte = 10)_x000D_
23 / 05_2 : _x000D_
23 / 06_2 : _x000D_
23 / 07_2 :  (corte = 40)_x000D_
23 / 08_2 :  (corte = 300)_x000D_
_x000D_
    TOTAL : (  )_x000D_
  DIVISOR : 18_x000D_
    MÉDIA : ,00_x000D_
-----------------------------_x000D_
   Valores Desconsiderados_x000D_
-----------------------------_x000D_
22 / 03_2 : 91 (91)_x000D_
22 / 04_2 : 72 (72)_x000D_
22 / 05_2 : 284 (284)_x000D_
22 / 06_2 : 167 (167)_x000D_
22 / 07_2 : 105 (105)_x000D_
22 / 08_2 : 33 (33)_x000D_
22 / 09_2 : 132 (132)_x000D_
22 / 10_2 : 225 (225)_x000D_
22 / 11_2 : 40 (40)_x000D_
22 / 12_2 : 137 (137)_x000D_
23 / 01_2 : 155 (155)_x000D_
23 / 02_2 : 5 (5)_x000D_
23 / 03_2 : 16 (16)_x000D_
23 / 04_2 : 10 (10)_x000D_
23 / 07_2 : 40 (40)_x000D_
23 / 08_2 : 300 (300)_x000D_
_x000D_
  TOTAL   : ( 1.812 )</t>
        </r>
      </text>
    </comment>
    <comment ref="AH708" authorId="0" shapeId="0" xr:uid="{79A49FAD-8580-43C7-8DEA-1E2B98B812E0}">
      <text>
        <r>
          <rPr>
            <sz val="10"/>
            <color indexed="81"/>
            <rFont val="Lucida Console"/>
            <family val="3"/>
          </rPr>
          <t>Última movimentação no estoque em 08/2023 quantidade 300.</t>
        </r>
      </text>
    </comment>
    <comment ref="X709" authorId="0" shapeId="0" xr:uid="{BDC85F93-8AE1-443E-9B56-7328993EC1BD}">
      <text>
        <r>
          <rPr>
            <sz val="10"/>
            <color indexed="81"/>
            <rFont val="Lucida Console"/>
            <family val="3"/>
          </rPr>
          <t>01.01.1901</t>
        </r>
      </text>
    </comment>
    <comment ref="AE709" authorId="0" shapeId="0" xr:uid="{49DA3660-9CD7-470D-AA0B-BEE71346D69B}">
      <text>
        <r>
          <rPr>
            <sz val="10"/>
            <color indexed="81"/>
            <rFont val="Courier New"/>
            <family val="3"/>
          </rPr>
          <t>_x000D_
    DESCRIÇÃO DO CÁLCULO_x000D_
Código    : 53.446_x000D_
Corte     : _x000D_
-----------------------------_x000D_
Pendente  : _x000D_
22 / 03_2 :  (corte = 6)_x000D_
22 / 04_2 :  (corte = 30)_x000D_
22 / 05_2 :  (corte = 47)_x000D_
22 / 06_2 :  (corte = 96)_x000D_
22 / 07_2 :  (corte = 296)_x000D_
22 / 08_2 :  (corte = 231)_x000D_
22 / 09_2 :  (corte = 153)_x000D_
22 / 10_2 :  (corte = 100)_x000D_
22 / 11_2 :  (corte = 44)_x000D_
22 / 12_2 :  (corte = 283)_x000D_
23 / 01_2 :  (corte = 482)_x000D_
23 / 02_2 :  (corte = 50)_x000D_
23 / 03_2 :  (corte = 50)_x000D_
23 / 04_2 :  (corte = 13)_x000D_
23 / 05_2 : _x000D_
23 / 06_2 :  (corte = 30)_x000D_
23 / 07_2 :  (corte = 40)_x000D_
23 / 08_2 :  (corte = 180)_x000D_
_x000D_
    TOTAL : (  )_x000D_
  DIVISOR : 18_x000D_
    MÉDIA : ,00_x000D_
-----------------------------_x000D_
   Valores Desconsiderados_x000D_
-----------------------------_x000D_
22 / 03_2 : 6 (6)_x000D_
22 / 04_2 : 30 (30)_x000D_
22 / 05_2 : 47 (47)_x000D_
22 / 06_2 : 96 (96)_x000D_
22 / 07_2 : 296 (296)_x000D_
22 / 08_2 : 231 (231)_x000D_
22 / 09_2 : 153 (153)_x000D_
22 / 10_2 : 100 (100)_x000D_
22 / 11_2 : 44 (44)_x000D_
22 / 12_2 : 283 (283)_x000D_
23 / 01_2 : 482 (482)_x000D_
23 / 02_2 : 50 (50)_x000D_
23 / 03_2 : 50 (50)_x000D_
23 / 04_2 : 13 (13)_x000D_
23 / 06_2 : 30 (30)_x000D_
23 / 07_2 : 40 (40)_x000D_
23 / 08_2 : 180 (180)_x000D_
_x000D_
  TOTAL   : ( 2.131 )</t>
        </r>
      </text>
    </comment>
    <comment ref="AH709" authorId="0" shapeId="0" xr:uid="{19F19D45-5905-4D27-8332-F6188A9911B9}">
      <text>
        <r>
          <rPr>
            <sz val="10"/>
            <color indexed="81"/>
            <rFont val="Lucida Console"/>
            <family val="3"/>
          </rPr>
          <t>Última movimentação no estoque em 08/2023 quantidade 180.</t>
        </r>
      </text>
    </comment>
    <comment ref="X710" authorId="0" shapeId="0" xr:uid="{3E1B724E-8F02-4AB8-B8AF-2D0002849B2B}">
      <text>
        <r>
          <rPr>
            <sz val="10"/>
            <color indexed="81"/>
            <rFont val="Lucida Console"/>
            <family val="3"/>
          </rPr>
          <t>01.01.1901</t>
        </r>
      </text>
    </comment>
    <comment ref="AE710" authorId="0" shapeId="0" xr:uid="{5BAD2D7F-02D1-468A-9552-B479473E452F}">
      <text>
        <r>
          <rPr>
            <sz val="10"/>
            <color indexed="81"/>
            <rFont val="Courier New"/>
            <family val="3"/>
          </rPr>
          <t>_x000D_
    DESCRIÇÃO DO CÁLCULO_x000D_
Código    : 57.598_x000D_
Corte     : _x000D_
-----------------------------_x000D_
Pendente  : _x000D_
22 / 03_2 :  (corte = 55)_x000D_
22 / 04_2 :  (corte = 6)_x000D_
22 / 05_2 :  (corte = 2)_x000D_
22 / 06_2 :  (corte = 203)_x000D_
22 / 07_2 :  (corte = 272)_x000D_
22 / 08_2 :  (corte = 180)_x000D_
22 / 09_2 :  (corte = 278)_x000D_
22 / 10_2 :  (corte = 220)_x000D_
22 / 11_2 :  (corte = 90)_x000D_
22 / 12_2 :  (corte = 111)_x000D_
23 / 01_2 :  (corte = 160)_x000D_
23 / 02_2 : _x000D_
23 / 03_2 :  (corte = 83)_x000D_
23 / 04_2 :  (corte = 10)_x000D_
23 / 05_2 :  (corte = 40)_x000D_
23 / 06_2 : _x000D_
23 / 07_2 :  (corte = 40)_x000D_
23 / 08_2 :  (corte = 105)_x000D_
_x000D_
    TOTAL : (  )_x000D_
  DIVISOR : 18_x000D_
    MÉDIA : ,00_x000D_
-----------------------------_x000D_
   Valores Desconsiderados_x000D_
-----------------------------_x000D_
22 / 03_2 : 55 (55)_x000D_
22 / 04_2 : 6 (6)_x000D_
22 / 05_2 : 2 (2)_x000D_
22 / 06_2 : 203 (203)_x000D_
22 / 07_2 : 272 (272)_x000D_
22 / 08_2 : 180 (180)_x000D_
22 / 09_2 : 278 (278)_x000D_
22 / 10_2 : 220 (220)_x000D_
22 / 11_2 : 90 (90)_x000D_
22 / 12_2 : 111 (111)_x000D_
23 / 01_2 : 160 (160)_x000D_
23 / 03_2 : 83 (83)_x000D_
23 / 04_2 : 10 (10)_x000D_
23 / 05_2 : 40 (40)_x000D_
23 / 07_2 : 40 (40)_x000D_
23 / 08_2 : 105 (105)_x000D_
_x000D_
  TOTAL   : ( 1.855 )</t>
        </r>
      </text>
    </comment>
    <comment ref="AH710" authorId="0" shapeId="0" xr:uid="{5507344F-3DD3-4713-8451-A44AD46B3420}">
      <text>
        <r>
          <rPr>
            <sz val="10"/>
            <color indexed="81"/>
            <rFont val="Lucida Console"/>
            <family val="3"/>
          </rPr>
          <t>Última movimentação no estoque em 08/2023 quantidade 105.</t>
        </r>
      </text>
    </comment>
    <comment ref="X711" authorId="0" shapeId="0" xr:uid="{E1DEF519-81B6-427B-8A6F-C9947F260ADB}">
      <text>
        <r>
          <rPr>
            <sz val="10"/>
            <color indexed="81"/>
            <rFont val="Lucida Console"/>
            <family val="3"/>
          </rPr>
          <t>19.08.2008</t>
        </r>
      </text>
    </comment>
    <comment ref="AE711" authorId="0" shapeId="0" xr:uid="{70CF634B-E2C1-4716-972E-1DD2CEE5FED5}">
      <text>
        <r>
          <rPr>
            <sz val="10"/>
            <color indexed="81"/>
            <rFont val="Courier New"/>
            <family val="3"/>
          </rPr>
          <t>_x000D_
    DESCRIÇÃO DO CÁLCULO_x000D_
Código    : 107.483_x000D_
Corte     : _x000D_
-----------------------------_x000D_
Pendente  : _x000D_
22 / 03_2 :  (corte = 13)_x000D_
22 / 04_2 :  (corte = 29)_x000D_
22 / 05_2 :  (corte = 38)_x000D_
22 / 06_2 :  (corte = 54)_x000D_
22 / 07_2 :  (corte = 34)_x000D_
22 / 08_2 :  (corte = 5)_x000D_
22 / 09_2 :  (corte = 27)_x000D_
22 / 10_2 :  (corte = 19)_x000D_
22 / 11_2 :  (corte = 11)_x000D_
22 / 12_2 :  (corte = 18)_x000D_
23 / 01_2 :  (corte = 2)_x000D_
23 / 02_2 : _x000D_
23 / 03_2 :  (corte = 26)_x000D_
23 / 04_2 :  (corte = 20)_x000D_
23 / 05_2 :  (corte = 20)_x000D_
23 / 06_2 :  (corte = 10)_x000D_
23 / 07_2 :  (corte = 92)_x000D_
23 / 08_2 :  (corte = 50)_x000D_
_x000D_
    TOTAL : (  )_x000D_
  DIVISOR : 18_x000D_
    MÉDIA : ,00_x000D_
-----------------------------_x000D_
   Valores Desconsiderados_x000D_
-----------------------------_x000D_
22 / 03_2 : 13 (13)_x000D_
22 / 04_2 : 29 (29)_x000D_
22 / 05_2 : 38 (38)_x000D_
22 / 06_2 : 54 (54)_x000D_
22 / 07_2 : 34 (34)_x000D_
22 / 08_2 : 5 (5)_x000D_
22 / 09_2 : 27 (27)_x000D_
22 / 10_2 : 19 (19)_x000D_
22 / 11_2 : 11 (11)_x000D_
22 / 12_2 : 18 (18)_x000D_
23 / 01_2 : 2 (2)_x000D_
23 / 03_2 : 26 (26)_x000D_
23 / 04_2 : 20 (20)_x000D_
23 / 05_2 : 20 (20)_x000D_
23 / 06_2 : 10 (10)_x000D_
23 / 07_2 : 92 (92)_x000D_
23 / 08_2 : 50 (50)_x000D_
_x000D_
  TOTAL   : ( 468 )</t>
        </r>
      </text>
    </comment>
    <comment ref="AH711" authorId="0" shapeId="0" xr:uid="{3919D6DD-0DC2-4F9A-A1E0-C04CC0C11508}">
      <text>
        <r>
          <rPr>
            <sz val="10"/>
            <color indexed="81"/>
            <rFont val="Lucida Console"/>
            <family val="3"/>
          </rPr>
          <t>Última movimentação no estoque em 08/2023 quantidade 50.</t>
        </r>
      </text>
    </comment>
    <comment ref="X712" authorId="0" shapeId="0" xr:uid="{AEBA6B51-D1D1-437D-A6D7-7D29E895506A}">
      <text>
        <r>
          <rPr>
            <sz val="10"/>
            <color indexed="81"/>
            <rFont val="Lucida Console"/>
            <family val="3"/>
          </rPr>
          <t>24.04.2008</t>
        </r>
      </text>
    </comment>
    <comment ref="AE712" authorId="0" shapeId="0" xr:uid="{261C25FB-050C-43D9-B6AE-292A52AB71FB}">
      <text>
        <r>
          <rPr>
            <sz val="10"/>
            <color indexed="81"/>
            <rFont val="Courier New"/>
            <family val="3"/>
          </rPr>
          <t>_x000D_
    DESCRIÇÃO DO CÁLCULO_x000D_
Código    : 106.131_x000D_
Corte     : _x000D_
-----------------------------_x000D_
Pendente  : _x000D_
22 / 03_2 : _x000D_
22 / 04_2 : _x000D_
22 / 05_2 :  (corte = 2)_x000D_
22 / 06_2 : _x000D_
22 / 07_2 :  (corte = 1)_x000D_
22 / 08_2 :  (corte = 2)_x000D_
22 / 09_2 : _x000D_
22 / 10_2 : _x000D_
22 / 11_2 :  (corte = 3)_x000D_
22 / 12_2 : _x000D_
23 / 01_2 :  (corte = 2)_x000D_
23 / 02_2 :  (corte = 3)_x000D_
23 / 03_2 :  (corte = 1)_x000D_
23 / 04_2 :  (corte = 6)_x000D_
23 / 05_2 : _x000D_
23 / 06_2 : _x000D_
23 / 07_2 : _x000D_
23 / 08_2 : _x000D_
_x000D_
    TOTAL : (  )_x000D_
  DIVISOR : 18_x000D_
    MÉDIA : ,00_x000D_
-----------------------------_x000D_
   Valores Desconsiderados_x000D_
-----------------------------_x000D_
22 / 05_2 : 2 (2)_x000D_
22 / 07_2 : 1 (1)_x000D_
22 / 08_2 : 2 (2)_x000D_
22 / 11_2 : 3 (3)_x000D_
23 / 01_2 : 2 (2)_x000D_
23 / 02_2 : 3 (3)_x000D_
23 / 03_2 : 1 (1)_x000D_
23 / 04_2 : 6 (6)_x000D_
_x000D_
  TOTAL   : ( 20 )</t>
        </r>
      </text>
    </comment>
    <comment ref="AH712" authorId="0" shapeId="0" xr:uid="{59EF6069-D1FA-4D17-A7F0-47D874AD48AA}">
      <text>
        <r>
          <rPr>
            <sz val="10"/>
            <color indexed="81"/>
            <rFont val="Lucida Console"/>
            <family val="3"/>
          </rPr>
          <t>Última movimentação no estoque em 04/2023 quantidade 6.</t>
        </r>
      </text>
    </comment>
    <comment ref="X713" authorId="0" shapeId="0" xr:uid="{0EAE1B50-6B27-4018-917F-463D11B4B81D}">
      <text>
        <r>
          <rPr>
            <sz val="10"/>
            <color indexed="81"/>
            <rFont val="Lucida Console"/>
            <family val="3"/>
          </rPr>
          <t>24.04.2008</t>
        </r>
      </text>
    </comment>
    <comment ref="AE713" authorId="0" shapeId="0" xr:uid="{174F7D4D-B836-46BA-9B53-B4140E3C4D72}">
      <text>
        <r>
          <rPr>
            <sz val="10"/>
            <color indexed="81"/>
            <rFont val="Courier New"/>
            <family val="3"/>
          </rPr>
          <t>_x000D_
    DESCRIÇÃO DO CÁLCULO_x000D_
Código    : 106.129_x000D_
Corte     : _x000D_
-----------------------------_x000D_
Pendente  : _x000D_
22 / 03_2 : _x000D_
22 / 04_2 : _x000D_
22 / 05_2 :  (corte = 2)_x000D_
22 / 06_2 : _x000D_
22 / 07_2 : _x000D_
22 / 08_2 : _x000D_
22 / 09_2 : _x000D_
22 / 10_2 : _x000D_
22 / 11_2 :  (corte = 5)_x000D_
22 / 12_2 :  (corte = 4)_x000D_
23 / 01_2 : _x000D_
23 / 02_2 : _x000D_
23 / 03_2 : _x000D_
23 / 04_2 :  (corte = 6)_x000D_
23 / 05_2 : _x000D_
23 / 06_2 : _x000D_
23 / 07_2 : _x000D_
23 / 08_2 : _x000D_
_x000D_
    TOTAL : (  )_x000D_
  DIVISOR : 18_x000D_
    MÉDIA : ,00_x000D_
-----------------------------_x000D_
   Valores Desconsiderados_x000D_
-----------------------------_x000D_
22 / 05_2 : 2 (2)_x000D_
22 / 11_2 : 5 (5)_x000D_
22 / 12_2 : 4 (4)_x000D_
23 / 04_2 : 6 (6)_x000D_
_x000D_
  TOTAL   : ( 17 )</t>
        </r>
      </text>
    </comment>
    <comment ref="AH713" authorId="0" shapeId="0" xr:uid="{A8ED9AFF-73FE-42FB-9D21-ED6CEC60F00C}">
      <text>
        <r>
          <rPr>
            <sz val="10"/>
            <color indexed="81"/>
            <rFont val="Lucida Console"/>
            <family val="3"/>
          </rPr>
          <t>Última movimentação no estoque em 04/2023 quantidade 6.</t>
        </r>
      </text>
    </comment>
    <comment ref="X714" authorId="0" shapeId="0" xr:uid="{C5FD4FE2-DFA1-4FD6-9783-61D0C5D0ED4A}">
      <text>
        <r>
          <rPr>
            <sz val="10"/>
            <color indexed="81"/>
            <rFont val="Lucida Console"/>
            <family val="3"/>
          </rPr>
          <t>24.04.2008</t>
        </r>
      </text>
    </comment>
    <comment ref="AE714" authorId="0" shapeId="0" xr:uid="{907658D9-9660-4C6D-9854-8895F3FC5D6D}">
      <text>
        <r>
          <rPr>
            <sz val="10"/>
            <color indexed="81"/>
            <rFont val="Courier New"/>
            <family val="3"/>
          </rPr>
          <t>_x000D_
    DESCRIÇÃO DO CÁLCULO_x000D_
Código    : 106.130_x000D_
Corte     : _x000D_
-----------------------------_x000D_
Pendente  : _x000D_
22 / 03_2 : _x000D_
22 / 04_2 : _x000D_
22 / 05_2 :  (corte = 2)_x000D_
22 / 06_2 : _x000D_
22 / 07_2 :  (corte = 1)_x000D_
22 / 08_2 : _x000D_
22 / 09_2 : _x000D_
22 / 10_2 : _x000D_
22 / 11_2 :  (corte = 3)_x000D_
22 / 12_2 : _x000D_
23 / 01_2 :  (corte = 3)_x000D_
23 / 02_2 : _x000D_
23 / 03_2 : _x000D_
23 / 04_2 :  (corte = 6)_x000D_
23 / 05_2 : _x000D_
23 / 06_2 : _x000D_
23 / 07_2 : _x000D_
23 / 08_2 : _x000D_
_x000D_
    TOTAL : (  )_x000D_
  DIVISOR : 18_x000D_
    MÉDIA : ,00_x000D_
-----------------------------_x000D_
   Valores Desconsiderados_x000D_
-----------------------------_x000D_
22 / 05_2 : 2 (2)_x000D_
22 / 07_2 : 1 (1)_x000D_
22 / 11_2 : 3 (3)_x000D_
23 / 01_2 : 3 (3)_x000D_
23 / 04_2 : 6 (6)_x000D_
_x000D_
  TOTAL   : ( 15 )</t>
        </r>
      </text>
    </comment>
    <comment ref="AH714" authorId="0" shapeId="0" xr:uid="{9B1DDF5C-171F-4AE5-ABF9-721B17F155AA}">
      <text>
        <r>
          <rPr>
            <sz val="10"/>
            <color indexed="81"/>
            <rFont val="Lucida Console"/>
            <family val="3"/>
          </rPr>
          <t>Última movimentação no estoque em 04/2023 quantidade 6.</t>
        </r>
      </text>
    </comment>
    <comment ref="X715" authorId="0" shapeId="0" xr:uid="{45D2C462-66E1-4B9E-BB6F-99FD51398783}">
      <text>
        <r>
          <rPr>
            <sz val="10"/>
            <color indexed="81"/>
            <rFont val="Lucida Console"/>
            <family val="3"/>
          </rPr>
          <t>16.09.2004</t>
        </r>
      </text>
    </comment>
    <comment ref="AE715" authorId="0" shapeId="0" xr:uid="{82DE5138-5164-4AC5-8AF1-D86A339A8E3D}">
      <text>
        <r>
          <rPr>
            <sz val="10"/>
            <color indexed="81"/>
            <rFont val="Courier New"/>
            <family val="3"/>
          </rPr>
          <t>_x000D_
    DESCRIÇÃO DO CÁLCULO_x000D_
Código    : 81.808_x000D_
Corte     : _x000D_
-----------------------------_x000D_
Pendente  : _x000D_
22 / 03_2 :  (corte = 5)_x000D_
22 / 04_2 : _x000D_
22 / 05_2 :  (corte = 4)_x000D_
22 / 06_2 :  (corte = 1)_x000D_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03_2 : 5 (5)_x000D_
22 / 05_2 : 4 (4)_x000D_
22 / 06_2 : 1 (1)_x000D_
_x000D_
  TOTAL   : ( 10 )</t>
        </r>
      </text>
    </comment>
    <comment ref="AH715" authorId="0" shapeId="0" xr:uid="{D13B5813-FF3D-4C3F-BB5F-E500707ED036}">
      <text>
        <r>
          <rPr>
            <sz val="10"/>
            <color indexed="81"/>
            <rFont val="Lucida Console"/>
            <family val="3"/>
          </rPr>
          <t>Última movimentação no estoque em 06/2022 quantidade 1.</t>
        </r>
      </text>
    </comment>
    <comment ref="X716" authorId="0" shapeId="0" xr:uid="{6EF560EC-EC89-4474-B957-5F2ADC1348A3}">
      <text>
        <r>
          <rPr>
            <sz val="10"/>
            <color indexed="81"/>
            <rFont val="Lucida Console"/>
            <family val="3"/>
          </rPr>
          <t>01.01.1901</t>
        </r>
      </text>
    </comment>
    <comment ref="AE716" authorId="0" shapeId="0" xr:uid="{B18867BD-9F34-4D69-A58E-14A026541187}">
      <text>
        <r>
          <rPr>
            <sz val="10"/>
            <color indexed="81"/>
            <rFont val="Courier New"/>
            <family val="3"/>
          </rPr>
          <t>_x000D_
    DESCRIÇÃO DO CÁLCULO_x000D_
Código    : 65.173_x000D_
Corte     : _x000D_
-----------------------------_x000D_
Pendente  : _x000D_
22 / 03_2 :  (corte = 22)_x000D_
22 / 04_2 :  (corte = 5)_x000D_
22 / 05_2 :  (corte = 6)_x000D_
22 / 06_2 :  (corte = 6)_x000D_
22 / 07_2 :  (corte = 1)_x000D_
22 / 08_2 :  (corte = 6)_x000D_
22 / 09_2 :  (corte = 6)_x000D_
22 / 10_2 :  (corte = 5)_x000D_
22 / 11_2 :  (corte = 4)_x000D_
22 / 12_2 :  (corte = 1)_x000D_
23 / 01_2 :  (corte = 6)_x000D_
23 / 02_2 :  (corte = 2)_x000D_
23 / 03_2 :  (corte = 11)_x000D_
23 / 04_2 :  (corte = 19)_x000D_
23 / 05_2 :  (corte = 30)_x000D_
23 / 06_2 : _x000D_
23 / 07_2 : _x000D_
23 / 08_2 : _x000D_
_x000D_
    TOTAL : (  )_x000D_
  DIVISOR : 18_x000D_
    MÉDIA : ,00_x000D_
-----------------------------_x000D_
   Valores Desconsiderados_x000D_
-----------------------------_x000D_
22 / 03_2 : 22 (22)_x000D_
22 / 04_2 : 5 (5)_x000D_
22 / 05_2 : 6 (6)_x000D_
22 / 06_2 : 6 (6)_x000D_
22 / 07_2 : 1 (1)_x000D_
22 / 08_2 : 6 (6)_x000D_
22 / 09_2 : 6 (6)_x000D_
22 / 10_2 : 5 (5)_x000D_
22 / 11_2 : 4 (4)_x000D_
22 / 12_2 : 1 (1)_x000D_
23 / 01_2 : 6 (6)_x000D_
23 / 02_2 : 2 (2)_x000D_
23 / 03_2 : 11 (11)_x000D_
23 / 04_2 : 19 (19)_x000D_
23 / 05_2 : 30 (30)_x000D_
_x000D_
  TOTAL   : ( 130 )</t>
        </r>
      </text>
    </comment>
    <comment ref="AH716" authorId="0" shapeId="0" xr:uid="{30F2835F-514F-4FC5-9E31-0A96FACC8FDB}">
      <text>
        <r>
          <rPr>
            <sz val="10"/>
            <color indexed="81"/>
            <rFont val="Lucida Console"/>
            <family val="3"/>
          </rPr>
          <t>Última movimentação no estoque em 05/2023 quantidade 30.</t>
        </r>
      </text>
    </comment>
    <comment ref="X717" authorId="0" shapeId="0" xr:uid="{7920633E-06E0-424C-ADFC-EAA83C403FA7}">
      <text>
        <r>
          <rPr>
            <sz val="10"/>
            <color indexed="81"/>
            <rFont val="Lucida Console"/>
            <family val="3"/>
          </rPr>
          <t>01.01.1901</t>
        </r>
      </text>
    </comment>
    <comment ref="AE717" authorId="0" shapeId="0" xr:uid="{CE5E75A2-C3E2-4D19-90D9-B569B3BBE755}">
      <text>
        <r>
          <rPr>
            <sz val="10"/>
            <color indexed="81"/>
            <rFont val="Courier New"/>
            <family val="3"/>
          </rPr>
          <t>_x000D_
    DESCRIÇÃO DO CÁLCULO_x000D_
Código    : 15.066_x000D_
Corte     : _x000D_
-----------------------------_x000D_
Pendente  : _x000D_
22 / 03_2 : _x000D_
22 / 04_2 : _x000D_
22 / 05_2 :  (corte = 23)_x000D_
22 / 06_2 : _x000D_
22 / 07_2 :  (corte = 5)_x000D_
22 / 08_2 :  (corte = 20)_x000D_
22 / 09_2 :  (corte = 28)_x000D_
22 / 10_2 : _x000D_
22 / 11_2 : _x000D_
22 / 12_2 : _x000D_
23 / 01_2 : _x000D_
23 / 02_2 :  (corte = 30)_x000D_
23 / 03_2 :  (corte = 20)_x000D_
23 / 04_2 :  (corte = 10)_x000D_
23 / 05_2 :  (corte = 35)_x000D_
23 / 06_2 : _x000D_
23 / 07_2 : _x000D_
23 / 08_2 :  (corte = 50)_x000D_
_x000D_
    TOTAL : (  )_x000D_
  DIVISOR : 18_x000D_
    MÉDIA : ,00_x000D_
-----------------------------_x000D_
   Valores Desconsiderados_x000D_
-----------------------------_x000D_
22 / 05_2 : 23 (23)_x000D_
22 / 07_2 : 5 (5)_x000D_
22 / 08_2 : 20 (20)_x000D_
22 / 09_2 : 28 (28)_x000D_
23 / 02_2 : 30 (30)_x000D_
23 / 03_2 : 20 (20)_x000D_
23 / 04_2 : 10 (10)_x000D_
23 / 05_2 : 35 (35)_x000D_
23 / 08_2 : 50 (50)_x000D_
_x000D_
  TOTAL   : ( 221 )</t>
        </r>
      </text>
    </comment>
    <comment ref="AH717" authorId="0" shapeId="0" xr:uid="{707B7B03-4959-43E2-9DB0-59378E98BE6B}">
      <text>
        <r>
          <rPr>
            <sz val="10"/>
            <color indexed="81"/>
            <rFont val="Lucida Console"/>
            <family val="3"/>
          </rPr>
          <t>Última movimentação no estoque em 08/2023 quantidade 50.</t>
        </r>
      </text>
    </comment>
    <comment ref="X718" authorId="0" shapeId="0" xr:uid="{8352121E-8FD1-4B93-BB18-3FC719467E85}">
      <text>
        <r>
          <rPr>
            <sz val="10"/>
            <color indexed="81"/>
            <rFont val="Lucida Console"/>
            <family val="3"/>
          </rPr>
          <t>01.01.1901</t>
        </r>
      </text>
    </comment>
    <comment ref="AE718" authorId="0" shapeId="0" xr:uid="{8D23F6C2-2F7F-4A79-ADFC-AB35BDC1EF42}">
      <text>
        <r>
          <rPr>
            <sz val="10"/>
            <color indexed="81"/>
            <rFont val="Courier New"/>
            <family val="3"/>
          </rPr>
          <t>_x000D_
    DESCRIÇÃO DO CÁLCULO_x000D_
Código    : 53.849_x000D_
Corte     : _x000D_
-----------------------------_x000D_
Pendente  : 15_x000D_
22 / 03_2 : _x000D_
22 / 04_2 : _x000D_
22 / 05_2 :  (corte = 13)_x000D_
22 / 06_2 : _x000D_
22 / 07_2 : _x000D_
22 / 08_2 :  (corte = 8)_x000D_
22 / 09_2 :  (corte = 2)_x000D_
22 / 10_2 : _x000D_
22 / 11_2 :  (corte = 5)_x000D_
22 / 12_2 :  (corte = 5)_x000D_
23 / 01_2 : _x000D_
23 / 02_2 :  (corte = 4)_x000D_
23 / 03_2 :  (corte = 18)_x000D_
23 / 04_2 :  (corte = 10)_x000D_
23 / 05_2 : _x000D_
23 / 06_2 : _x000D_
23 / 07_2 : _x000D_
23 / 08_2 :  (corte = 35)_x000D_
_x000D_
    TOTAL : ( 15 )_x000D_
  DIVISOR : 18_x000D_
    MÉDIA : ,83_x000D_
-----------------------------_x000D_
   Valores Desconsiderados_x000D_
-----------------------------_x000D_
22 / 05_2 : 13 (13)_x000D_
22 / 08_2 : 8 (8)_x000D_
22 / 09_2 : 2 (2)_x000D_
22 / 11_2 : 5 (5)_x000D_
22 / 12_2 : 5 (5)_x000D_
23 / 02_2 : 4 (4)_x000D_
23 / 03_2 : 18 (18)_x000D_
23 / 04_2 : 10 (10)_x000D_
23 / 08_2 : 35 (35)_x000D_
_x000D_
  TOTAL   : ( 100 )</t>
        </r>
      </text>
    </comment>
    <comment ref="AH718" authorId="0" shapeId="0" xr:uid="{5FE570AA-D143-4964-BB38-D7842B83589D}">
      <text>
        <r>
          <rPr>
            <sz val="10"/>
            <color indexed="81"/>
            <rFont val="Lucida Console"/>
            <family val="3"/>
          </rPr>
          <t>Última movimentação no estoque em 08/2023 quantidade 35.</t>
        </r>
      </text>
    </comment>
    <comment ref="X719" authorId="0" shapeId="0" xr:uid="{1178F89D-6EB5-43F6-8347-9A5DD0472006}">
      <text>
        <r>
          <rPr>
            <sz val="10"/>
            <color indexed="81"/>
            <rFont val="Lucida Console"/>
            <family val="3"/>
          </rPr>
          <t>23.06.2010</t>
        </r>
      </text>
    </comment>
    <comment ref="AE719" authorId="0" shapeId="0" xr:uid="{89CD6725-A06A-479C-A2FD-7CC6BA208AF8}">
      <text>
        <r>
          <rPr>
            <sz val="10"/>
            <color indexed="81"/>
            <rFont val="Courier New"/>
            <family val="3"/>
          </rPr>
          <t>_x000D_
    DESCRIÇÃO DO CÁLCULO_x000D_
Código    : 115.805_x000D_
Corte     : _x000D_
-----------------------------_x000D_
Pendente  : _x000D_
22 / 03_2 :  (corte = 11)_x000D_
22 / 04_2 :  (corte = 10)_x000D_
22 / 05_2 :  (corte = 82)_x000D_
22 / 06_2 :  (corte = 29)_x000D_
22 / 07_2 :  (corte = 9)_x000D_
22 / 08_2 :  (corte = 42)_x000D_
22 / 09_2 :  (corte = 55)_x000D_
22 / 10_2 :  (corte = 1)_x000D_
22 / 11_2 :  (corte = 10)_x000D_
22 / 12_2 : _x000D_
23 / 01_2 :  (corte = 14)_x000D_
23 / 02_2 :  (corte = 35)_x000D_
23 / 03_2 :  (corte = 29)_x000D_
23 / 04_2 :  (corte = 21)_x000D_
23 / 05_2 :  (corte = 60)_x000D_
23 / 06_2 : _x000D_
23 / 07_2 :  (corte = 24)_x000D_
23 / 08_2 :  (corte = 50)_x000D_
_x000D_
    TOTAL : (  )_x000D_
  DIVISOR : 18_x000D_
    MÉDIA : ,00_x000D_
-----------------------------_x000D_
   Valores Desconsiderados_x000D_
-----------------------------_x000D_
22 / 03_2 : 11 (11)_x000D_
22 / 04_2 : 10 (10)_x000D_
22 / 05_2 : 82 (82)_x000D_
22 / 06_2 : 29 (29)_x000D_
22 / 07_2 : 9 (9)_x000D_
22 / 08_2 : 42 (42)_x000D_
22 / 09_2 : 55 (55)_x000D_
22 / 10_2 : 1 (1)_x000D_
22 / 11_2 : 10 (10)_x000D_
23 / 01_2 : 14 (14)_x000D_
23 / 02_2 : 35 (35)_x000D_
23 / 03_2 : 29 (29)_x000D_
23 / 04_2 : 21 (21)_x000D_
23 / 05_2 : 60 (60)_x000D_
23 / 07_2 : 24 (24)_x000D_
23 / 08_2 : 50 (50)_x000D_
_x000D_
  TOTAL   : ( 482 )</t>
        </r>
      </text>
    </comment>
    <comment ref="AH719" authorId="0" shapeId="0" xr:uid="{5DBA8CEF-F2BF-4750-AF90-6661281AD0D0}">
      <text>
        <r>
          <rPr>
            <sz val="10"/>
            <color indexed="81"/>
            <rFont val="Lucida Console"/>
            <family val="3"/>
          </rPr>
          <t>Última movimentação no estoque em 08/2023 quantidade 50.</t>
        </r>
      </text>
    </comment>
    <comment ref="X720" authorId="0" shapeId="0" xr:uid="{979A8BCD-A808-4F8E-9056-60ABF84CB31C}">
      <text>
        <r>
          <rPr>
            <sz val="10"/>
            <color indexed="81"/>
            <rFont val="Lucida Console"/>
            <family val="3"/>
          </rPr>
          <t>16.09.2004</t>
        </r>
      </text>
    </comment>
    <comment ref="AE720" authorId="0" shapeId="0" xr:uid="{23A64238-1373-405A-A96B-41252B42284B}">
      <text>
        <r>
          <rPr>
            <sz val="10"/>
            <color indexed="81"/>
            <rFont val="Courier New"/>
            <family val="3"/>
          </rPr>
          <t>_x000D_
    DESCRIÇÃO DO CÁLCULO_x000D_
Código    : 81.807_x000D_
Corte     : _x000D_
-----------------------------_x000D_
Pendente  : _x000D_
22 / 03_2 : _x000D_
22 / 04_2 : _x000D_
22 / 05_2 :  (corte = 10)_x000D_
22 / 06_2 : _x000D_
22 / 07_2 : _x000D_
22 / 08_2 :  (corte = 5)_x000D_
22 / 09_2 : _x000D_
22 / 10_2 : _x000D_
22 / 11_2 : _x000D_
22 / 12_2 : _x000D_
23 / 01_2 : _x000D_
23 / 02_2 : _x000D_
23 / 03_2 :  (corte = 6)_x000D_
23 / 04_2 : _x000D_
23 / 05_2 : _x000D_
23 / 06_2 : _x000D_
23 / 07_2 : _x000D_
23 / 08_2 : _x000D_
_x000D_
    TOTAL : (  )_x000D_
  DIVISOR : 18_x000D_
    MÉDIA : ,00_x000D_
-----------------------------_x000D_
   Valores Desconsiderados_x000D_
-----------------------------_x000D_
22 / 05_2 : 10 (10)_x000D_
22 / 08_2 : 5 (5)_x000D_
23 / 03_2 : 6 (6)_x000D_
_x000D_
  TOTAL   : ( 21 )</t>
        </r>
      </text>
    </comment>
    <comment ref="AH720" authorId="0" shapeId="0" xr:uid="{4F90237F-726F-4A2B-A404-426BC35F1387}">
      <text>
        <r>
          <rPr>
            <sz val="10"/>
            <color indexed="81"/>
            <rFont val="Lucida Console"/>
            <family val="3"/>
          </rPr>
          <t>Última movimentação no estoque em 03/2023 quantidade 6.</t>
        </r>
      </text>
    </comment>
    <comment ref="X721" authorId="0" shapeId="0" xr:uid="{15F334A1-2FD9-405A-983E-6E479FB85ABA}">
      <text>
        <r>
          <rPr>
            <sz val="10"/>
            <color indexed="81"/>
            <rFont val="Lucida Console"/>
            <family val="3"/>
          </rPr>
          <t>17.04.2019</t>
        </r>
      </text>
    </comment>
    <comment ref="AE721" authorId="0" shapeId="0" xr:uid="{052AA321-54A7-4149-B2D5-83FEFECDCAAD}">
      <text>
        <r>
          <rPr>
            <sz val="10"/>
            <color indexed="81"/>
            <rFont val="Courier New"/>
            <family val="3"/>
          </rPr>
          <t>_x000D_
    DESCRIÇÃO DO CÁLCULO_x000D_
Código    : 136.818_x000D_
Corte     : _x000D_
-----------------------------_x000D_
Pendente  : _x000D_
22 / 03_2 : _x000D_
22 / 04_2 :  (corte = 192)_x000D_
22 / 05_2 :  (corte = 19)_x000D_
22 / 06_2 : _x000D_
22 / 07_2 : _x000D_
22 / 08_2 : _x000D_
22 / 09_2 : _x000D_
22 / 10_2 : _x000D_
22 / 11_2 : _x000D_
22 / 12_2 : _x000D_
23 / 01_2 : _x000D_
23 / 02_2 : _x000D_
23 / 03_2 :  (corte = 21)_x000D_
23 / 04_2 : _x000D_
23 / 05_2 : _x000D_
23 / 06_2 : _x000D_
23 / 07_2 : _x000D_
23 / 08_2 : _x000D_
_x000D_
    TOTAL : (  )_x000D_
  DIVISOR : 18_x000D_
    MÉDIA : ,00_x000D_
-----------------------------_x000D_
   Valores Desconsiderados_x000D_
-----------------------------_x000D_
22 / 04_2 : 192 (192)_x000D_
22 / 05_2 : 19 (19)_x000D_
23 / 03_2 : 21 (21)_x000D_
_x000D_
  TOTAL   : ( 232 )</t>
        </r>
      </text>
    </comment>
    <comment ref="AH721" authorId="0" shapeId="0" xr:uid="{320D2A87-CA8E-4E8F-B8AE-70AD72769CA0}">
      <text>
        <r>
          <rPr>
            <sz val="10"/>
            <color indexed="81"/>
            <rFont val="Lucida Console"/>
            <family val="3"/>
          </rPr>
          <t>Última movimentação no estoque em 03/2023 quantidade 21.</t>
        </r>
      </text>
    </comment>
    <comment ref="X722" authorId="0" shapeId="0" xr:uid="{61445EF8-3399-42BC-A5FA-2D6F081C0F69}">
      <text>
        <r>
          <rPr>
            <sz val="10"/>
            <color indexed="81"/>
            <rFont val="Lucida Console"/>
            <family val="3"/>
          </rPr>
          <t>13.03.2018</t>
        </r>
      </text>
    </comment>
    <comment ref="AE722" authorId="0" shapeId="0" xr:uid="{DB0BED3A-5E72-4403-82DF-920E0528295A}">
      <text>
        <r>
          <rPr>
            <sz val="10"/>
            <color indexed="81"/>
            <rFont val="Courier New"/>
            <family val="3"/>
          </rPr>
          <t>_x000D_
    DESCRIÇÃO DO CÁLCULO_x000D_
Código    : 134.544_x000D_
Corte     : _x000D_
-----------------------------_x000D_
Pendente  : _x000D_
22 / 03_2 :  (corte = 18)_x000D_
22 / 04_2 :  (corte = 12)_x000D_
22 / 05_2 :  (corte = 90)_x000D_
22 / 06_2 :  (corte = 2)_x000D_
22 / 07_2 :  (corte = 206)_x000D_
22 / 08_2 :  (corte = 316)_x000D_
22 / 09_2 :  (corte = 227)_x000D_
22 / 10_2 :  (corte = 109)_x000D_
22 / 11_2 :  (corte = 217)_x000D_
22 / 12_2 :  (corte = 217)_x000D_
23 / 01_2 :  (corte = 93)_x000D_
23 / 02_2 :  (corte = 4)_x000D_
23 / 03_2 :  (corte = 31)_x000D_
23 / 04_2 :  (corte = 2)_x000D_
23 / 05_2 :  (corte = 20)_x000D_
23 / 06_2 : _x000D_
23 / 07_2 :  (corte = 10)_x000D_
23 / 08_2 :  (corte = 102)_x000D_
_x000D_
    TOTAL : (  )_x000D_
  DIVISOR : 18_x000D_
    MÉDIA : ,00_x000D_
-----------------------------_x000D_
   Valores Desconsiderados_x000D_
-----------------------------_x000D_
22 / 03_2 : 18 (18)_x000D_
22 / 04_2 : 12 (12)_x000D_
22 / 05_2 : 90 (90)_x000D_
22 / 06_2 : 2 (2)_x000D_
22 / 07_2 : 206 (206)_x000D_
22 / 08_2 : 316 (316)_x000D_
22 / 09_2 : 227 (227)_x000D_
22 / 10_2 : 109 (109)_x000D_
22 / 11_2 : 217 (217)_x000D_
22 / 12_2 : 217 (217)_x000D_
23 / 01_2 : 93 (93)_x000D_
23 / 02_2 : 4 (4)_x000D_
23 / 03_2 : 31 (31)_x000D_
23 / 04_2 : 2 (2)_x000D_
23 / 05_2 : 20 (20)_x000D_
23 / 07_2 : 10 (10)_x000D_
23 / 08_2 : 102 (102)_x000D_
_x000D_
  TOTAL   : ( 1.676 )</t>
        </r>
      </text>
    </comment>
    <comment ref="AH722" authorId="0" shapeId="0" xr:uid="{CE86C9ED-E8C9-4394-909C-33C23A717BF2}">
      <text>
        <r>
          <rPr>
            <sz val="10"/>
            <color indexed="81"/>
            <rFont val="Lucida Console"/>
            <family val="3"/>
          </rPr>
          <t>Última movimentação no estoque em 08/2023 quantidade 102.</t>
        </r>
      </text>
    </comment>
    <comment ref="X723" authorId="0" shapeId="0" xr:uid="{2FEF1795-6628-4A60-8521-4A2D1760E466}">
      <text>
        <r>
          <rPr>
            <sz val="10"/>
            <color indexed="81"/>
            <rFont val="Lucida Console"/>
            <family val="3"/>
          </rPr>
          <t>18.03.2004</t>
        </r>
      </text>
    </comment>
    <comment ref="AE723" authorId="0" shapeId="0" xr:uid="{D7313B26-6F9A-41A6-82FB-18163B25CEE6}">
      <text>
        <r>
          <rPr>
            <sz val="10"/>
            <color indexed="81"/>
            <rFont val="Courier New"/>
            <family val="3"/>
          </rPr>
          <t>_x000D_
    DESCRIÇÃO DO CÁLCULO_x000D_
Código    : 77.788_x000D_
Corte     : _x000D_
-----------------------------_x000D_
Pendente  : _x000D_
22 / 03_2 :  (corte = 40)_x000D_
22 / 04_2 :  (corte = 6)_x000D_
22 / 05_2 : _x000D_
22 / 06_2 : _x000D_
22 / 07_2 : _x000D_
22 / 08_2 : _x000D_
22 / 09_2 : _x000D_
22 / 10_2 :  (corte = 15)_x000D_
22 / 11_2 : _x000D_
22 / 12_2 : _x000D_
23 / 01_2 :  (corte = 4)_x000D_
23 / 02_2 :  (corte = 8)_x000D_
23 / 03_2 : _x000D_
23 / 04_2 : _x000D_
23 / 05_2 :  (corte = 4)_x000D_
23 / 06_2 :  (corte = 18)_x000D_
23 / 07_2 : _x000D_
23 / 08_2 : _x000D_
_x000D_
    TOTAL : (  )_x000D_
  DIVISOR : 18_x000D_
    MÉDIA : ,00_x000D_
-----------------------------_x000D_
   Valores Desconsiderados_x000D_
-----------------------------_x000D_
22 / 03_2 : 40 (40)_x000D_
22 / 04_2 : 6 (6)_x000D_
22 / 10_2 : 15 (15)_x000D_
23 / 01_2 : 4 (4)_x000D_
23 / 02_2 : 8 (8)_x000D_
23 / 05_2 : 4 (4)_x000D_
23 / 06_2 : 18 (18)_x000D_
_x000D_
  TOTAL   : ( 95 )</t>
        </r>
      </text>
    </comment>
    <comment ref="AH723" authorId="0" shapeId="0" xr:uid="{5219790A-0F89-4D84-B086-E131EEBF5930}">
      <text>
        <r>
          <rPr>
            <sz val="10"/>
            <color indexed="81"/>
            <rFont val="Lucida Console"/>
            <family val="3"/>
          </rPr>
          <t>Última movimentação no estoque em 06/2023 quantidade 18.</t>
        </r>
      </text>
    </comment>
    <comment ref="X724" authorId="0" shapeId="0" xr:uid="{1544049A-9333-4930-BAE5-B146E917DB5A}">
      <text>
        <r>
          <rPr>
            <sz val="10"/>
            <color indexed="81"/>
            <rFont val="Lucida Console"/>
            <family val="3"/>
          </rPr>
          <t>01.01.1901</t>
        </r>
      </text>
    </comment>
    <comment ref="AE724" authorId="0" shapeId="0" xr:uid="{2F4EA161-2F27-460D-B5EF-E4EE4C3D71E8}">
      <text>
        <r>
          <rPr>
            <sz val="10"/>
            <color indexed="81"/>
            <rFont val="Courier New"/>
            <family val="3"/>
          </rPr>
          <t>_x000D_
    DESCRIÇÃO DO CÁLCULO_x000D_
Código    : 77.822_x000D_
Corte     : _x000D_
-----------------------------_x000D_
Pendente  : _x000D_
22 / 03_2 :  (corte = 1)_x000D_
22 / 04_2 : _x000D_
22 / 05_2 :  (corte = 1)_x000D_
22 / 06_2 :  (corte = 1)_x000D_
22 / 07_2 : _x000D_
22 / 08_2 :  (corte = 2)_x000D_
22 / 09_2 :  (corte = 1)_x000D_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03_2 : 1 (1)_x000D_
22 / 05_2 : 1 (1)_x000D_
22 / 06_2 : 1 (1)_x000D_
22 / 08_2 : 2 (2)_x000D_
22 / 09_2 : 1 (1)_x000D_
_x000D_
  TOTAL   : ( 6 )</t>
        </r>
      </text>
    </comment>
    <comment ref="AH724" authorId="0" shapeId="0" xr:uid="{10EFB06F-1023-41E5-9D58-4D2F6469219A}">
      <text>
        <r>
          <rPr>
            <sz val="10"/>
            <color indexed="81"/>
            <rFont val="Lucida Console"/>
            <family val="3"/>
          </rPr>
          <t>Última movimentação no estoque em 09/2022 quantidade 1.</t>
        </r>
      </text>
    </comment>
    <comment ref="X725" authorId="0" shapeId="0" xr:uid="{0C9FDFEB-A660-431D-B2C6-61D3FC478F94}">
      <text>
        <r>
          <rPr>
            <sz val="10"/>
            <color indexed="81"/>
            <rFont val="Lucida Console"/>
            <family val="3"/>
          </rPr>
          <t>19.03.2004</t>
        </r>
      </text>
    </comment>
    <comment ref="AE725" authorId="0" shapeId="0" xr:uid="{9128DAF8-C402-4A71-8DE4-86BF936F470F}">
      <text>
        <r>
          <rPr>
            <sz val="10"/>
            <color indexed="81"/>
            <rFont val="Courier New"/>
            <family val="3"/>
          </rPr>
          <t>_x000D_
    DESCRIÇÃO DO CÁLCULO_x000D_
Código    : 77.823_x000D_
Corte     : _x000D_
-----------------------------_x000D_
Pendente  : _x000D_
22 / 03_2 :  (corte = 3)_x000D_
22 / 04_2 : _x000D_
22 / 05_2 : _x000D_
22 / 06_2 : _x000D_
22 / 07_2 : _x000D_
22 / 08_2 :  (corte = 2)_x000D_
22 / 09_2 : _x000D_
22 / 10_2 :  (corte = 4)_x000D_
22 / 11_2 : _x000D_
22 / 12_2 :  (corte = 13)_x000D_
23 / 01_2 :  (corte = 3)_x000D_
23 / 02_2 : _x000D_
23 / 03_2 :  (corte = 1)_x000D_
23 / 04_2 : _x000D_
23 / 05_2 : _x000D_
23 / 06_2 : _x000D_
23 / 07_2 : _x000D_
23 / 08_2 :  (corte = 3)_x000D_
_x000D_
    TOTAL : (  )_x000D_
  DIVISOR : 18_x000D_
    MÉDIA : ,00_x000D_
-----------------------------_x000D_
   Valores Desconsiderados_x000D_
-----------------------------_x000D_
22 / 03_2 : 3 (3)_x000D_
22 / 08_2 : 2 (2)_x000D_
22 / 10_2 : 4 (4)_x000D_
22 / 12_2 : 13 (13)_x000D_
23 / 01_2 : 3 (3)_x000D_
23 / 03_2 : 1 (1)_x000D_
23 / 08_2 : 3 (3)_x000D_
_x000D_
  TOTAL   : ( 29 )</t>
        </r>
      </text>
    </comment>
    <comment ref="AH725" authorId="0" shapeId="0" xr:uid="{545615E7-1C16-428D-ABC0-8E6A9A9E523A}">
      <text>
        <r>
          <rPr>
            <sz val="10"/>
            <color indexed="81"/>
            <rFont val="Lucida Console"/>
            <family val="3"/>
          </rPr>
          <t>Última movimentação no estoque em 08/2023 quantidade 3.</t>
        </r>
      </text>
    </comment>
    <comment ref="X726" authorId="0" shapeId="0" xr:uid="{3E0FA262-4CEC-44B4-9D03-580745A1FAC4}">
      <text>
        <r>
          <rPr>
            <sz val="10"/>
            <color indexed="81"/>
            <rFont val="Lucida Console"/>
            <family val="3"/>
          </rPr>
          <t>01.01.1901</t>
        </r>
      </text>
    </comment>
    <comment ref="AE726" authorId="0" shapeId="0" xr:uid="{7AA584A0-9BD2-43FD-9CCF-6C32B0708134}">
      <text>
        <r>
          <rPr>
            <sz val="10"/>
            <color indexed="81"/>
            <rFont val="Courier New"/>
            <family val="3"/>
          </rPr>
          <t>_x000D_
    DESCRIÇÃO DO CÁLCULO_x000D_
Código    : 71.874_x000D_
Corte     : _x000D_
-----------------------------_x000D_
Pendente  : _x000D_
22 / 03_2 :  (corte = 20)_x000D_
22 / 04_2 : _x000D_
22 / 05_2 :  (corte = 20)_x000D_
22 / 06_2 : _x000D_
22 / 07_2 : _x000D_
22 / 08_2 : _x000D_
22 / 09_2 : _x000D_
22 / 10_2 : _x000D_
22 / 11_2 : _x000D_
22 / 12_2 : _x000D_
23 / 01_2 : _x000D_
23 / 02_2 : _x000D_
23 / 03_2 : _x000D_
23 / 04_2 : _x000D_
23 / 05_2 :  (corte = 5)_x000D_
23 / 06_2 : _x000D_
23 / 07_2 : _x000D_
23 / 08_2 : _x000D_
_x000D_
    TOTAL : (  )_x000D_
  DIVISOR : 18_x000D_
    MÉDIA : ,00_x000D_
-----------------------------_x000D_
   Valores Desconsiderados_x000D_
-----------------------------_x000D_
22 / 03_2 : 20 (20)_x000D_
22 / 05_2 : 20 (20)_x000D_
23 / 05_2 : 5 (5)_x000D_
_x000D_
  TOTAL   : ( 45 )</t>
        </r>
      </text>
    </comment>
    <comment ref="AH726" authorId="0" shapeId="0" xr:uid="{481731F3-7154-45E5-B982-1362CA1D20C3}">
      <text>
        <r>
          <rPr>
            <sz val="10"/>
            <color indexed="81"/>
            <rFont val="Lucida Console"/>
            <family val="3"/>
          </rPr>
          <t>Última movimentação no estoque em 05/2023 quantidade 5.</t>
        </r>
      </text>
    </comment>
    <comment ref="X727" authorId="0" shapeId="0" xr:uid="{B37C6088-1538-4208-900B-6578DCFC2B4F}">
      <text>
        <r>
          <rPr>
            <sz val="10"/>
            <color indexed="81"/>
            <rFont val="Lucida Console"/>
            <family val="3"/>
          </rPr>
          <t>01.01.1901</t>
        </r>
      </text>
    </comment>
    <comment ref="AE727" authorId="0" shapeId="0" xr:uid="{2A5E9C9A-9122-49D7-B98A-E3C5369AD334}">
      <text>
        <r>
          <rPr>
            <sz val="10"/>
            <color indexed="81"/>
            <rFont val="Courier New"/>
            <family val="3"/>
          </rPr>
          <t>_x000D_
    DESCRIÇÃO DO CÁLCULO_x000D_
Código    : 36.399_x000D_
Corte     : _x000D_
-----------------------------_x000D_
Pendente  : _x000D_
22 / 03_2 :  (corte = 20)_x000D_
22 / 04_2 : _x000D_
22 / 05_2 : _x000D_
22 / 06_2 : _x000D_
22 / 07_2 : _x000D_
22 / 08_2 : _x000D_
22 / 09_2 : _x000D_
22 / 10_2 : _x000D_
22 / 11_2 : _x000D_
22 / 12_2 : _x000D_
23 / 01_2 : _x000D_
23 / 02_2 :  (corte = 20)_x000D_
23 / 03_2 : _x000D_
23 / 04_2 : _x000D_
23 / 05_2 :  (corte = 20)_x000D_
23 / 06_2 : _x000D_
23 / 07_2 : _x000D_
23 / 08_2 : _x000D_
_x000D_
    TOTAL : (  )_x000D_
  DIVISOR : 18_x000D_
    MÉDIA : ,00_x000D_
-----------------------------_x000D_
   Valores Desconsiderados_x000D_
-----------------------------_x000D_
22 / 03_2 : 20 (20)_x000D_
23 / 02_2 : 20 (20)_x000D_
23 / 05_2 : 20 (20)_x000D_
_x000D_
  TOTAL   : ( 60 )</t>
        </r>
      </text>
    </comment>
    <comment ref="AH727" authorId="0" shapeId="0" xr:uid="{13DEA59B-CA45-4BB9-838D-8821394C6127}">
      <text>
        <r>
          <rPr>
            <sz val="10"/>
            <color indexed="81"/>
            <rFont val="Lucida Console"/>
            <family val="3"/>
          </rPr>
          <t>Última movimentação no estoque em 05/2023 quantidade 20.</t>
        </r>
      </text>
    </comment>
    <comment ref="X728" authorId="0" shapeId="0" xr:uid="{D959114F-9836-4CD1-BFB6-23CE23FCBE25}">
      <text>
        <r>
          <rPr>
            <sz val="10"/>
            <color indexed="81"/>
            <rFont val="Lucida Console"/>
            <family val="3"/>
          </rPr>
          <t>15.10.2010</t>
        </r>
      </text>
    </comment>
    <comment ref="AE728" authorId="0" shapeId="0" xr:uid="{E68571D8-9635-4581-A460-B35EF53DE620}">
      <text>
        <r>
          <rPr>
            <sz val="10"/>
            <color indexed="81"/>
            <rFont val="Courier New"/>
            <family val="3"/>
          </rPr>
          <t>_x000D_
    DESCRIÇÃO DO CÁLCULO_x000D_
Código    : 118.246_x000D_
Corte     : _x000D_
-----------------------------_x000D_
Pendente  : _x000D_
22 / 03_2 : _x000D_
22 / 04_2 : _x000D_
22 / 05_2 : _x000D_
22 / 06_2 : _x000D_
22 / 07_2 : _x000D_
22 / 08_2 : _x000D_
22 / 09_2 : _x000D_
22 / 10_2 : _x000D_
22 / 11_2 : _x000D_
22 / 12_2 : _x000D_
23 / 01_2 : _x000D_
23 / 02_2 : _x000D_
23 / 03_2 : _x000D_
23 / 04_2 : _x000D_
23 / 05_2 :  (corte = 5)_x000D_
23 / 06_2 : _x000D_
23 / 07_2 : _x000D_
23 / 08_2 : _x000D_
_x000D_
    TOTAL : (  )_x000D_
  DIVISOR : 18_x000D_
    MÉDIA : ,00_x000D_
-----------------------------_x000D_
   Valores Desconsiderados_x000D_
-----------------------------_x000D_
23 / 05_2 : 5 (5)_x000D_
_x000D_
  TOTAL   : ( 5 )</t>
        </r>
      </text>
    </comment>
    <comment ref="AH728" authorId="0" shapeId="0" xr:uid="{AFF70DFD-E338-4A2E-BF9D-010C7AAD173C}">
      <text>
        <r>
          <rPr>
            <sz val="10"/>
            <color indexed="81"/>
            <rFont val="Lucida Console"/>
            <family val="3"/>
          </rPr>
          <t>Última movimentação no estoque em 05/2023 quantidade 5.</t>
        </r>
      </text>
    </comment>
    <comment ref="X729" authorId="0" shapeId="0" xr:uid="{F8A545C1-78D7-4E1A-829B-92C3F7BD03FA}">
      <text>
        <r>
          <rPr>
            <sz val="10"/>
            <color indexed="81"/>
            <rFont val="Lucida Console"/>
            <family val="3"/>
          </rPr>
          <t>15.10.2010</t>
        </r>
      </text>
    </comment>
    <comment ref="AE729" authorId="0" shapeId="0" xr:uid="{AAD88DF3-B689-44C6-B04F-FF3C262E898E}">
      <text>
        <r>
          <rPr>
            <sz val="10"/>
            <color indexed="81"/>
            <rFont val="Courier New"/>
            <family val="3"/>
          </rPr>
          <t>_x000D_
    DESCRIÇÃO DO CÁLCULO_x000D_
Código    : 118.244_x000D_
Corte     : _x000D_
-----------------------------_x000D_
Pendente  : _x000D_
22 / 03_2 : _x000D_
22 / 04_2 : _x000D_
22 / 05_2 : _x000D_
22 / 06_2 : _x000D_
22 / 07_2 : _x000D_
22 / 08_2 : _x000D_
22 / 09_2 : _x000D_
22 / 10_2 : _x000D_
22 / 11_2 : _x000D_
22 / 12_2 : _x000D_
23 / 01_2 : _x000D_
23 / 02_2 : _x000D_
23 / 03_2 : _x000D_
23 / 04_2 : _x000D_
23 / 05_2 :  (corte = 5)_x000D_
23 / 06_2 : _x000D_
23 / 07_2 : _x000D_
23 / 08_2 : _x000D_
_x000D_
    TOTAL : (  )_x000D_
  DIVISOR : 18_x000D_
    MÉDIA : ,00_x000D_
-----------------------------_x000D_
   Valores Desconsiderados_x000D_
-----------------------------_x000D_
23 / 05_2 : 5 (5)_x000D_
_x000D_
  TOTAL   : ( 5 )</t>
        </r>
      </text>
    </comment>
    <comment ref="AH729" authorId="0" shapeId="0" xr:uid="{A2C42ED2-4600-427F-8169-70D76C36CBAE}">
      <text>
        <r>
          <rPr>
            <sz val="10"/>
            <color indexed="81"/>
            <rFont val="Lucida Console"/>
            <family val="3"/>
          </rPr>
          <t>Última movimentação no estoque em 05/2023 quantidade 5.</t>
        </r>
      </text>
    </comment>
    <comment ref="X730" authorId="0" shapeId="0" xr:uid="{0AD249B9-D578-42CF-8C66-DC7136718F87}">
      <text>
        <r>
          <rPr>
            <sz val="10"/>
            <color indexed="81"/>
            <rFont val="Lucida Console"/>
            <family val="3"/>
          </rPr>
          <t>15.10.2010</t>
        </r>
      </text>
    </comment>
    <comment ref="AE730" authorId="0" shapeId="0" xr:uid="{7FCD5E5F-35DD-4DA8-B05D-950CB40D24D1}">
      <text>
        <r>
          <rPr>
            <sz val="10"/>
            <color indexed="81"/>
            <rFont val="Courier New"/>
            <family val="3"/>
          </rPr>
          <t>_x000D_
    DESCRIÇÃO DO CÁLCULO_x000D_
Código    : 118.245_x000D_
Corte     : _x000D_
-----------------------------_x000D_
Pendente  : _x000D_
22 / 03_2 : _x000D_
22 / 04_2 : _x000D_
22 / 05_2 : _x000D_
22 / 06_2 : _x000D_
22 / 07_2 : _x000D_
22 / 08_2 : _x000D_
22 / 09_2 : _x000D_
22 / 10_2 : _x000D_
22 / 11_2 : _x000D_
22 / 12_2 : _x000D_
23 / 01_2 : _x000D_
23 / 02_2 : _x000D_
23 / 03_2 : _x000D_
23 / 04_2 : _x000D_
23 / 05_2 :  (corte = 5)_x000D_
23 / 06_2 : _x000D_
23 / 07_2 : _x000D_
23 / 08_2 : _x000D_
_x000D_
    TOTAL : (  )_x000D_
  DIVISOR : 18_x000D_
    MÉDIA : ,00_x000D_
-----------------------------_x000D_
   Valores Desconsiderados_x000D_
-----------------------------_x000D_
23 / 05_2 : 5 (5)_x000D_
_x000D_
  TOTAL   : ( 5 )</t>
        </r>
      </text>
    </comment>
    <comment ref="AH730" authorId="0" shapeId="0" xr:uid="{2966C411-C1C8-4AFF-A225-CBAA14A82022}">
      <text>
        <r>
          <rPr>
            <sz val="10"/>
            <color indexed="81"/>
            <rFont val="Lucida Console"/>
            <family val="3"/>
          </rPr>
          <t>Última movimentação no estoque em 05/2023 quantidade 5.</t>
        </r>
      </text>
    </comment>
    <comment ref="X731" authorId="0" shapeId="0" xr:uid="{E3C64012-4ACC-493D-925A-AF29346D185C}">
      <text>
        <r>
          <rPr>
            <sz val="10"/>
            <color indexed="81"/>
            <rFont val="Lucida Console"/>
            <family val="3"/>
          </rPr>
          <t>01.01.1901</t>
        </r>
      </text>
    </comment>
    <comment ref="AE731" authorId="0" shapeId="0" xr:uid="{99B158D6-05D6-4F0F-BC99-EEBEF5BB443B}">
      <text>
        <r>
          <rPr>
            <sz val="10"/>
            <color indexed="81"/>
            <rFont val="Courier New"/>
            <family val="3"/>
          </rPr>
          <t>_x000D_
    DESCRIÇÃO DO CÁLCULO_x000D_
Código    : 58.436_x000D_
Corte     : _x000D_
-----------------------------_x000D_
Pendente  : _x000D_
22 / 03_2 : _x000D_
22 / 04_2 :  (corte = 20)_x000D_
22 / 05_2 : _x000D_
22 / 06_2 : _x000D_
22 / 07_2 : _x000D_
22 / 08_2 : _x000D_
22 / 09_2 : _x000D_
22 / 10_2 : _x000D_
22 / 11_2 : _x000D_
22 / 12_2 : _x000D_
23 / 01_2 :  (corte = 1)_x000D_
23 / 02_2 : _x000D_
23 / 03_2 :  (corte = 14)_x000D_
23 / 04_2 : _x000D_
23 / 05_2 : _x000D_
23 / 06_2 : _x000D_
23 / 07_2 : _x000D_
23 / 08_2 : _x000D_
_x000D_
    TOTAL : (  )_x000D_
  DIVISOR : 18_x000D_
    MÉDIA : ,00_x000D_
-----------------------------_x000D_
   Valores Desconsiderados_x000D_
-----------------------------_x000D_
22 / 04_2 : 20 (20)_x000D_
23 / 01_2 : 1 (1)_x000D_
23 / 03_2 : 14 (14)_x000D_
_x000D_
  TOTAL   : ( 35 )</t>
        </r>
      </text>
    </comment>
    <comment ref="AH731" authorId="0" shapeId="0" xr:uid="{6D9D8EE5-F2A9-46AA-9C96-F2AD948F49EB}">
      <text>
        <r>
          <rPr>
            <sz val="10"/>
            <color indexed="81"/>
            <rFont val="Lucida Console"/>
            <family val="3"/>
          </rPr>
          <t>Última movimentação no estoque em 03/2023 quantidade 14.</t>
        </r>
      </text>
    </comment>
    <comment ref="X732" authorId="0" shapeId="0" xr:uid="{D892EFDF-F4B3-4A88-9466-6E5BB183607E}">
      <text>
        <r>
          <rPr>
            <sz val="10"/>
            <color indexed="81"/>
            <rFont val="Lucida Console"/>
            <family val="3"/>
          </rPr>
          <t>01.01.1901</t>
        </r>
      </text>
    </comment>
    <comment ref="AE732" authorId="0" shapeId="0" xr:uid="{9CA31469-CD6F-4876-9D0C-C02FD88B1C82}">
      <text>
        <r>
          <rPr>
            <sz val="10"/>
            <color indexed="81"/>
            <rFont val="Courier New"/>
            <family val="3"/>
          </rPr>
          <t>_x000D_
    DESCRIÇÃO DO CÁLCULO_x000D_
Código    : 12.847_x000D_
Corte     : _x000D_
-----------------------------_x000D_
Pendente  : _x000D_
22 / 03_2 :  (corte = 48)_x000D_
22 / 04_2 :  (corte = 69)_x000D_
22 / 05_2 :  (corte = 84)_x000D_
22 / 06_2 :  (corte = 88)_x000D_
22 / 07_2 :  (corte = 85)_x000D_
22 / 08_2 :  (corte = 91)_x000D_
22 / 09_2 :  (corte = 98)_x000D_
22 / 10_2 :  (corte = 121)_x000D_
22 / 11_2 :  (corte = 95)_x000D_
22 / 12_2 :  (corte = 61)_x000D_
23 / 01_2 :  (corte = 33)_x000D_
23 / 02_2 :  (corte = 71)_x000D_
23 / 03_2 :  (corte = 3950)_x000D_
23 / 04_2 :  (corte = 35)_x000D_
23 / 05_2 :  (corte = 89)_x000D_
23 / 06_2 :  (corte = 83)_x000D_
23 / 07_2 :  (corte = 67)_x000D_
23 / 08_2 :  (corte = 69)_x000D_
_x000D_
    TOTAL : (  )_x000D_
  DIVISOR : 18_x000D_
    MÉDIA : ,00_x000D_
-----------------------------_x000D_
   Valores Desconsiderados_x000D_
-----------------------------_x000D_
22 / 03_2 : 48 (48)_x000D_
22 / 04_2 : 69 (69)_x000D_
22 / 05_2 : 84 (84)_x000D_
22 / 06_2 : 88 (88)_x000D_
22 / 07_2 : 85 (85)_x000D_
22 / 08_2 : 91 (91)_x000D_
22 / 09_2 : 98 (98)_x000D_
22 / 10_2 : 121 (121)_x000D_
22 / 11_2 : 95 (95)_x000D_
22 / 12_2 : 61 (61)_x000D_
23 / 01_2 : 33 (33)_x000D_
23 / 02_2 : 71 (71)_x000D_
23 / 03_2 : 3.950 (3.950)_x000D_
23 / 04_2 : 35 (35)_x000D_
23 / 05_2 : 89 (89)_x000D_
23 / 06_2 : 83 (83)_x000D_
23 / 07_2 : 67 (67)_x000D_
23 / 08_2 : 69 (69)_x000D_
_x000D_
  TOTAL   : ( 5.237 )</t>
        </r>
      </text>
    </comment>
    <comment ref="AH732" authorId="0" shapeId="0" xr:uid="{5570D010-3835-479D-9D63-D93F0F607212}">
      <text>
        <r>
          <rPr>
            <sz val="10"/>
            <color indexed="81"/>
            <rFont val="Lucida Console"/>
            <family val="3"/>
          </rPr>
          <t>Última movimentação no estoque em 08/2023 quantidade 69.</t>
        </r>
      </text>
    </comment>
    <comment ref="X733" authorId="0" shapeId="0" xr:uid="{36E63B59-C6E6-4382-8304-E993AF2B686C}">
      <text>
        <r>
          <rPr>
            <sz val="10"/>
            <color indexed="81"/>
            <rFont val="Lucida Console"/>
            <family val="3"/>
          </rPr>
          <t>01.01.1901</t>
        </r>
      </text>
    </comment>
    <comment ref="AE733" authorId="0" shapeId="0" xr:uid="{EB9980AD-FF4F-46E9-82B9-B695AF8AFAF5}">
      <text>
        <r>
          <rPr>
            <sz val="10"/>
            <color indexed="81"/>
            <rFont val="Courier New"/>
            <family val="3"/>
          </rPr>
          <t>_x000D_
    DESCRIÇÃO DO CÁLCULO_x000D_
Código    : 24.204_x000D_
Corte     : _x000D_
-----------------------------_x000D_
Pendente  : 19_x000D_
22 / 03_2 :  (corte = 62)_x000D_
22 / 04_2 :  (corte = 78)_x000D_
22 / 05_2 :  (corte = 68)_x000D_
22 / 06_2 :  (corte = 58)_x000D_
22 / 07_2 :  (corte = 96)_x000D_
22 / 08_2 :  (corte = 59)_x000D_
22 / 09_2 :  (corte = 73)_x000D_
22 / 10_2 :  (corte = 49)_x000D_
22 / 11_2 :  (corte = 71)_x000D_
22 / 12_2 :  (corte = 51)_x000D_
23 / 01_2 :  (corte = 72)_x000D_
23 / 02_2 :  (corte = 53)_x000D_
23 / 03_2 :  (corte = 88)_x000D_
23 / 04_2 :  (corte = 100)_x000D_
23 / 05_2 :  (corte = 70)_x000D_
23 / 06_2 :  (corte = 70)_x000D_
23 / 07_2 :  (corte = 51)_x000D_
23 / 08_2 :  (corte = 102)_x000D_
_x000D_
    TOTAL : ( 19 )_x000D_
  DIVISOR : 18_x000D_
    MÉDIA : 1,06_x000D_
-----------------------------_x000D_
   Valores Desconsiderados_x000D_
-----------------------------_x000D_
22 / 03_2 : 62 (62)_x000D_
22 / 04_2 : 78 (78)_x000D_
22 / 05_2 : 68 (68)_x000D_
22 / 06_2 : 58 (58)_x000D_
22 / 07_2 : 96 (96)_x000D_
22 / 08_2 : 59 (59)_x000D_
22 / 09_2 : 73 (73)_x000D_
22 / 10_2 : 49 (49)_x000D_
22 / 11_2 : 71 (71)_x000D_
22 / 12_2 : 51 (51)_x000D_
23 / 01_2 : 72 (72)_x000D_
23 / 02_2 : 53 (53)_x000D_
23 / 03_2 : 88 (88)_x000D_
23 / 04_2 : 100 (100)_x000D_
23 / 05_2 : 70 (70)_x000D_
23 / 06_2 : 70 (70)_x000D_
23 / 07_2 : 51 (51)_x000D_
23 / 08_2 : 102 (102)_x000D_
_x000D_
  TOTAL   : ( 1.271 )</t>
        </r>
      </text>
    </comment>
    <comment ref="AH733" authorId="0" shapeId="0" xr:uid="{CD338197-E10C-4E72-B007-DF1273B2F272}">
      <text>
        <r>
          <rPr>
            <sz val="10"/>
            <color indexed="81"/>
            <rFont val="Lucida Console"/>
            <family val="3"/>
          </rPr>
          <t>Última movimentação no estoque em 08/2023 quantidade 102.</t>
        </r>
      </text>
    </comment>
    <comment ref="X734" authorId="0" shapeId="0" xr:uid="{EC46E760-AE7F-4B52-82A0-17A341CA1931}">
      <text>
        <r>
          <rPr>
            <sz val="10"/>
            <color indexed="81"/>
            <rFont val="Lucida Console"/>
            <family val="3"/>
          </rPr>
          <t>15.06.2021</t>
        </r>
      </text>
    </comment>
    <comment ref="AE734" authorId="0" shapeId="0" xr:uid="{35E407E6-4674-462E-B1AA-4A7864A5F539}">
      <text>
        <r>
          <rPr>
            <sz val="10"/>
            <color indexed="81"/>
            <rFont val="Courier New"/>
            <family val="3"/>
          </rPr>
          <t>_x000D_
    DESCRIÇÃO DO CÁLCULO_x000D_
Código    : 141.418_x000D_
Corte     : _x000D_
-----------------------------_x000D_
Pendente  : _x000D_
22 / 03_2 :  (corte = 87)_x000D_
22 / 04_2 :  (corte = 20)_x000D_
22 / 05_2 :  (corte = 105)_x000D_
22 / 06_2 :  (corte = 53)_x000D_
22 / 07_2 :  (corte = 51)_x000D_
22 / 08_2 :  (corte = 78)_x000D_
22 / 09_2 :  (corte = 60)_x000D_
22 / 10_2 :  (corte = 74)_x000D_
22 / 11_2 :  (corte = 37)_x000D_
22 / 12_2 :  (corte = 17)_x000D_
23 / 01_2 :  (corte = 64)_x000D_
23 / 02_2 :  (corte = 45)_x000D_
23 / 03_2 :  (corte = 78)_x000D_
23 / 04_2 :  (corte = 43)_x000D_
23 / 05_2 :  (corte = 48)_x000D_
23 / 06_2 :  (corte = 50)_x000D_
23 / 07_2 :  (corte = 62)_x000D_
23 / 08_2 :  (corte = 60)_x000D_
_x000D_
    TOTAL : (  )_x000D_
  DIVISOR : 18_x000D_
    MÉDIA : ,00_x000D_
-----------------------------_x000D_
   Valores Desconsiderados_x000D_
-----------------------------_x000D_
22 / 03_2 : 87 (87)_x000D_
22 / 04_2 : 20 (20)_x000D_
22 / 05_2 : 105 (105)_x000D_
22 / 06_2 : 53 (53)_x000D_
22 / 07_2 : 51 (51)_x000D_
22 / 08_2 : 78 (78)_x000D_
22 / 09_2 : 60 (60)_x000D_
22 / 10_2 : 74 (74)_x000D_
22 / 11_2 : 37 (37)_x000D_
22 / 12_2 : 17 (17)_x000D_
23 / 01_2 : 64 (64)_x000D_
23 / 02_2 : 45 (45)_x000D_
23 / 03_2 : 78 (78)_x000D_
23 / 04_2 : 43 (43)_x000D_
23 / 05_2 : 48 (48)_x000D_
23 / 06_2 : 50 (50)_x000D_
23 / 07_2 : 62 (62)_x000D_
23 / 08_2 : 60 (60)_x000D_
_x000D_
  TOTAL   : ( 1.032 )</t>
        </r>
      </text>
    </comment>
    <comment ref="AH734" authorId="0" shapeId="0" xr:uid="{A85F6246-B73F-4211-A1A7-3EFDF68039B5}">
      <text>
        <r>
          <rPr>
            <sz val="10"/>
            <color indexed="81"/>
            <rFont val="Lucida Console"/>
            <family val="3"/>
          </rPr>
          <t>Última movimentação no estoque em 08/2023 quantidade 60.</t>
        </r>
      </text>
    </comment>
    <comment ref="X735" authorId="0" shapeId="0" xr:uid="{3FD48BDC-7650-4ABF-BA2C-A2642D803218}">
      <text>
        <r>
          <rPr>
            <sz val="10"/>
            <color indexed="81"/>
            <rFont val="Lucida Console"/>
            <family val="3"/>
          </rPr>
          <t>19.08.2019</t>
        </r>
      </text>
    </comment>
    <comment ref="AE735" authorId="0" shapeId="0" xr:uid="{FCD25145-2A0F-47A7-971D-726F27021498}">
      <text>
        <r>
          <rPr>
            <sz val="10"/>
            <color indexed="81"/>
            <rFont val="Courier New"/>
            <family val="3"/>
          </rPr>
          <t>_x000D_
    DESCRIÇÃO DO CÁLCULO_x000D_
Código    : 138.352_x000D_
Corte     : _x000D_
-----------------------------_x000D_
Pendente  : 5_x000D_
22 / 03_2 :  (corte = 6)_x000D_
22 / 04_2 :  (corte = 6)_x000D_
22 / 05_2 :  (corte = 5)_x000D_
22 / 06_2 :  (corte = 8)_x000D_
22 / 07_2 :  (corte = 7)_x000D_
22 / 08_2 :  (corte = 12)_x000D_
22 / 09_2 :  (corte = 13)_x000D_
22 / 10_2 :  (corte = 7)_x000D_
22 / 11_2 :  (corte = 11)_x000D_
22 / 12_2 :  (corte = 10)_x000D_
23 / 01_2 :  (corte = 14)_x000D_
23 / 02_2 :  (corte = 13)_x000D_
23 / 03_2 :  (corte = 17)_x000D_
23 / 04_2 :  (corte = 2)_x000D_
23 / 05_2 :  (corte = 11)_x000D_
23 / 06_2 :  (corte = 14)_x000D_
23 / 07_2 :  (corte = 2)_x000D_
23 / 08_2 :  (corte = 15)_x000D_
_x000D_
    TOTAL : ( 5 )_x000D_
  DIVISOR : 18_x000D_
    MÉDIA : ,28_x000D_
-----------------------------_x000D_
   Valores Desconsiderados_x000D_
-----------------------------_x000D_
22 / 03_2 : 6 (6)_x000D_
22 / 04_2 : 6 (6)_x000D_
22 / 05_2 : 5 (5)_x000D_
22 / 06_2 : 8 (8)_x000D_
22 / 07_2 : 7 (7)_x000D_
22 / 08_2 : 12 (12)_x000D_
22 / 09_2 : 13 (13)_x000D_
22 / 10_2 : 7 (7)_x000D_
22 / 11_2 : 11 (11)_x000D_
22 / 12_2 : 10 (10)_x000D_
23 / 01_2 : 14 (14)_x000D_
23 / 02_2 : 13 (13)_x000D_
23 / 03_2 : 17 (17)_x000D_
23 / 04_2 : 2 (2)_x000D_
23 / 05_2 : 11 (11)_x000D_
23 / 06_2 : 14 (14)_x000D_
23 / 07_2 : 2 (2)_x000D_
23 / 08_2 : 15 (15)_x000D_
_x000D_
  TOTAL   : ( 173 )</t>
        </r>
      </text>
    </comment>
    <comment ref="AH735" authorId="0" shapeId="0" xr:uid="{C93D7407-8D5B-4FDB-9B93-042DCDA3A693}">
      <text>
        <r>
          <rPr>
            <sz val="10"/>
            <color indexed="81"/>
            <rFont val="Lucida Console"/>
            <family val="3"/>
          </rPr>
          <t>Última movimentação no estoque em 08/2023 quantidade 15.</t>
        </r>
      </text>
    </comment>
    <comment ref="X736" authorId="0" shapeId="0" xr:uid="{21BAC59A-809B-4A64-8C8C-480CA5BB8EDE}">
      <text>
        <r>
          <rPr>
            <sz val="10"/>
            <color indexed="81"/>
            <rFont val="Lucida Console"/>
            <family val="3"/>
          </rPr>
          <t>10.05.2006</t>
        </r>
      </text>
    </comment>
    <comment ref="AE736" authorId="0" shapeId="0" xr:uid="{6A6C9C87-A1C8-4F07-8889-04B2141D56A3}">
      <text>
        <r>
          <rPr>
            <sz val="10"/>
            <color indexed="81"/>
            <rFont val="Courier New"/>
            <family val="3"/>
          </rPr>
          <t>_x000D_
    DESCRIÇÃO DO CÁLCULO_x000D_
Código    : 91.669_x000D_
Corte     : _x000D_
-----------------------------_x000D_
Pendente  : _x000D_
22 / 03_2 :  (corte = 530)_x000D_
22 / 04_2 :  (corte = 448)_x000D_
22 / 05_2 :  (corte = 496)_x000D_
22 / 06_2 :  (corte = 509)_x000D_
22 / 07_2 :  (corte = 492)_x000D_
22 / 08_2 :  (corte = 499)_x000D_
22 / 09_2 :  (corte = 503)_x000D_
22 / 10_2 :  (corte = 488)_x000D_
22 / 11_2 :  (corte = 560)_x000D_
22 / 12_2 :  (corte = 328)_x000D_
23 / 01_2 :  (corte = 80)_x000D_
23 / 02_2 :  (corte = 411)_x000D_
23 / 03_2 :  (corte = 1256)_x000D_
23 / 04_2 :  (corte = 514)_x000D_
23 / 05_2 :  (corte = 626)_x000D_
23 / 06_2 :  (corte = 605)_x000D_
23 / 07_2 :  (corte = 538)_x000D_
23 / 08_2 :  (corte = 566)_x000D_
_x000D_
    TOTAL : (  )_x000D_
  DIVISOR : 18_x000D_
    MÉDIA : ,00_x000D_
-----------------------------_x000D_
   Valores Desconsiderados_x000D_
-----------------------------_x000D_
22 / 03_2 : 530 (530)_x000D_
22 / 04_2 : 448 (448)_x000D_
22 / 05_2 : 496 (496)_x000D_
22 / 06_2 : 509 (509)_x000D_
22 / 07_2 : 492 (492)_x000D_
22 / 08_2 : 499 (499)_x000D_
22 / 09_2 : 503 (503)_x000D_
22 / 10_2 : 488 (488)_x000D_
22 / 11_2 : 560 (560)_x000D_
22 / 12_2 : 328 (328)_x000D_
23 / 01_2 : 80 (80)_x000D_
23 / 02_2 : 411 (411)_x000D_
23 / 03_2 : 1.256 (1.256)_x000D_
23 / 04_2 : 514 (514)_x000D_
23 / 05_2 : 626 (626)_x000D_
23 / 06_2 : 605 (605)_x000D_
23 / 07_2 : 538 (538)_x000D_
23 / 08_2 : 566 (566)_x000D_
_x000D_
  TOTAL   : ( 9.449 )</t>
        </r>
      </text>
    </comment>
    <comment ref="AH736" authorId="0" shapeId="0" xr:uid="{9457388D-A949-40F5-9530-D0FD948151D5}">
      <text>
        <r>
          <rPr>
            <sz val="10"/>
            <color indexed="81"/>
            <rFont val="Lucida Console"/>
            <family val="3"/>
          </rPr>
          <t>Última movimentação no estoque em 08/2023 quantidade 566.</t>
        </r>
      </text>
    </comment>
    <comment ref="X737" authorId="0" shapeId="0" xr:uid="{1A7F977D-36CD-41DA-949A-588DC1ADB09D}">
      <text>
        <r>
          <rPr>
            <sz val="10"/>
            <color indexed="81"/>
            <rFont val="Lucida Console"/>
            <family val="3"/>
          </rPr>
          <t>13.04.2009</t>
        </r>
      </text>
    </comment>
    <comment ref="AE737" authorId="0" shapeId="0" xr:uid="{FCF6F695-6BE3-4F07-AE38-05A5E3B1D421}">
      <text>
        <r>
          <rPr>
            <sz val="10"/>
            <color indexed="81"/>
            <rFont val="Courier New"/>
            <family val="3"/>
          </rPr>
          <t>_x000D_
    DESCRIÇÃO DO CÁLCULO_x000D_
Código    : 110.578_x000D_
Corte     : _x000D_
-----------------------------_x000D_
Pendente  : _x000D_
22 / 03_2 :  (corte = 10)_x000D_
22 / 04_2 :  (corte = 24)_x000D_
22 / 05_2 :  (corte = 5)_x000D_
22 / 06_2 :  (corte = 22)_x000D_
22 / 07_2 :  (corte = 9)_x000D_
22 / 08_2 :  (corte = 12)_x000D_
22 / 09_2 :  (corte = 16)_x000D_
22 / 10_2 :  (corte = 14)_x000D_
22 / 11_2 :  (corte = 17)_x000D_
22 / 12_2 :  (corte = 25)_x000D_
23 / 01_2 :  (corte = 30)_x000D_
23 / 02_2 :  (corte = 18)_x000D_
23 / 03_2 :  (corte = 20)_x000D_
23 / 04_2 :  (corte = 24)_x000D_
23 / 05_2 :  (corte = 14)_x000D_
23 / 06_2 :  (corte = 16)_x000D_
23 / 07_2 :  (corte = 18)_x000D_
23 / 08_2 :  (corte = 10)_x000D_
_x000D_
    TOTAL : (  )_x000D_
  DIVISOR : 18_x000D_
    MÉDIA : ,00_x000D_
-----------------------------_x000D_
   Valores Desconsiderados_x000D_
-----------------------------_x000D_
22 / 03_2 : 10 (10)_x000D_
22 / 04_2 : 24 (24)_x000D_
22 / 05_2 : 5 (5)_x000D_
22 / 06_2 : 22 (22)_x000D_
22 / 07_2 : 9 (9)_x000D_
22 / 08_2 : 12 (12)_x000D_
22 / 09_2 : 16 (16)_x000D_
22 / 10_2 : 14 (14)_x000D_
22 / 11_2 : 17 (17)_x000D_
22 / 12_2 : 25 (25)_x000D_
23 / 01_2 : 30 (30)_x000D_
23 / 02_2 : 18 (18)_x000D_
23 / 03_2 : 20 (20)_x000D_
23 / 04_2 : 24 (24)_x000D_
23 / 05_2 : 14 (14)_x000D_
23 / 06_2 : 16 (16)_x000D_
23 / 07_2 : 18 (18)_x000D_
23 / 08_2 : 10 (10)_x000D_
_x000D_
  TOTAL   : ( 304 )</t>
        </r>
      </text>
    </comment>
    <comment ref="AH737" authorId="0" shapeId="0" xr:uid="{D4DD9E9C-A0D0-4BB2-9BF9-4E839CF649A1}">
      <text>
        <r>
          <rPr>
            <sz val="10"/>
            <color indexed="81"/>
            <rFont val="Lucida Console"/>
            <family val="3"/>
          </rPr>
          <t>Última movimentação no estoque em 08/2023 quantidade 10.</t>
        </r>
      </text>
    </comment>
    <comment ref="X738" authorId="0" shapeId="0" xr:uid="{109BE3D7-7522-433D-AE35-A095DB9C0991}">
      <text>
        <r>
          <rPr>
            <sz val="10"/>
            <color indexed="81"/>
            <rFont val="Lucida Console"/>
            <family val="3"/>
          </rPr>
          <t>17.01.2005</t>
        </r>
      </text>
    </comment>
    <comment ref="AE738" authorId="0" shapeId="0" xr:uid="{821D5715-31BF-4126-A1BD-5CC1C2B719F9}">
      <text>
        <r>
          <rPr>
            <sz val="10"/>
            <color indexed="81"/>
            <rFont val="Courier New"/>
            <family val="3"/>
          </rPr>
          <t>_x000D_
    DESCRIÇÃO DO CÁLCULO_x000D_
Código    : 83.627_x000D_
Corte     : _x000D_
-----------------------------_x000D_
Pendente  : 770_x000D_
22 / 03_2 :  (corte = 10731)_x000D_
22 / 04_2 :  (corte = 7676)_x000D_
22 / 05_2 :  (corte = 11200)_x000D_
22 / 06_2 :  (corte = 10020)_x000D_
22 / 07_2 :  (corte = 8401)_x000D_
22 / 08_2 :  (corte = 9250)_x000D_
22 / 09_2 :  (corte = 9171)_x000D_
22 / 10_2 :  (corte = 10044)_x000D_
22 / 11_2 :  (corte = 9430)_x000D_
22 / 12_2 :  (corte = 6880)_x000D_
23 / 01_2 :  (corte = 6400)_x000D_
23 / 02_2 :  (corte = 10742)_x000D_
23 / 03_2 :  (corte = 12121)_x000D_
23 / 04_2 :  (corte = 10265)_x000D_
23 / 05_2 :  (corte = 9276)_x000D_
23 / 06_2 :  (corte = 8680)_x000D_
23 / 07_2 :  (corte = 7779)_x000D_
23 / 08_2 :  (corte = 7961)_x000D_
_x000D_
    TOTAL : ( 770 )_x000D_
  DIVISOR : 18_x000D_
    MÉDIA : 42,78_x000D_
-----------------------------_x000D_
   Valores Desconsiderados_x000D_
-----------------------------_x000D_
22 / 03_2 : 10.731 (10.731)_x000D_
22 / 04_2 : 7.676 (7.676)_x000D_
22 / 05_2 : 11.200 (11.200)_x000D_
22 / 06_2 : 10.020 (10.020)_x000D_
22 / 07_2 : 8.401 (8.401)_x000D_
22 / 08_2 : 9.250 (9.250)_x000D_
22 / 09_2 : 9.171 (9.171)_x000D_
22 / 10_2 : 10.044 (10.044)_x000D_
22 / 11_2 : 9.430 (9.430)_x000D_
22 / 12_2 : 6.880 (6.880)_x000D_
23 / 01_2 : 6.400 (6.400)_x000D_
23 / 02_2 : 10.742 (10.742)_x000D_
23 / 03_2 : 12.121 (12.121)_x000D_
23 / 04_2 : 10.265 (10.265)_x000D_
23 / 05_2 : 9.276 (9.276)_x000D_
23 / 06_2 : 8.680 (8.680)_x000D_
23 / 07_2 : 7.779 (7.779)_x000D_
23 / 08_2 : 7.961 (7.961)_x000D_
_x000D_
  TOTAL   : ( 166.027 )</t>
        </r>
      </text>
    </comment>
    <comment ref="AH738" authorId="0" shapeId="0" xr:uid="{06CD7F72-8C39-4DD0-8BFC-90DFE310F2BD}">
      <text>
        <r>
          <rPr>
            <sz val="10"/>
            <color indexed="81"/>
            <rFont val="Lucida Console"/>
            <family val="3"/>
          </rPr>
          <t>Última movimentação no estoque em 08/2023 quantidade 7.961.</t>
        </r>
      </text>
    </comment>
    <comment ref="X739" authorId="0" shapeId="0" xr:uid="{EA699DC7-00F8-43BA-852C-57CF3677E507}">
      <text>
        <r>
          <rPr>
            <sz val="10"/>
            <color indexed="81"/>
            <rFont val="Lucida Console"/>
            <family val="3"/>
          </rPr>
          <t>01.01.1901</t>
        </r>
      </text>
    </comment>
    <comment ref="AE739" authorId="0" shapeId="0" xr:uid="{328B5880-5884-44BC-A1E7-192C6C387E77}">
      <text>
        <r>
          <rPr>
            <sz val="10"/>
            <color indexed="81"/>
            <rFont val="Courier New"/>
            <family val="3"/>
          </rPr>
          <t>_x000D_
    DESCRIÇÃO DO CÁLCULO_x000D_
Código    : 9.413_x000D_
Corte     : _x000D_
-----------------------------_x000D_
Pendente  : 100_x000D_
22 / 03_2 :  (corte = 1705)_x000D_
22 / 04_2 :  (corte = 1141)_x000D_
22 / 05_2 :  (corte = 1790)_x000D_
22 / 06_2 :  (corte = 2130)_x000D_
22 / 07_2 :  (corte = 1285)_x000D_
22 / 08_2 :  (corte = 1566)_x000D_
22 / 09_2 :  (corte = 1907)_x000D_
22 / 10_2 :  (corte = 1100)_x000D_
22 / 11_2 :  (corte = 2442)_x000D_
22 / 12_2 :  (corte = 1362)_x000D_
23 / 01_2 :  (corte = 1741)_x000D_
23 / 02_2 :  (corte = 2205)_x000D_
23 / 03_2 :  (corte = 1720)_x000D_
23 / 04_2 :  (corte = 2223)_x000D_
23 / 05_2 :  (corte = 1735)_x000D_
23 / 06_2 :  (corte = 1879)_x000D_
23 / 07_2 :  (corte = 963)_x000D_
23 / 08_2 :  (corte = 1036)_x000D_
_x000D_
    TOTAL : ( 100 )_x000D_
  DIVISOR : 18_x000D_
    MÉDIA : 5,56_x000D_
-----------------------------_x000D_
   Valores Desconsiderados_x000D_
-----------------------------_x000D_
22 / 03_2 : 1.705 (1.705)_x000D_
22 / 04_2 : 1.141 (1.141)_x000D_
22 / 05_2 : 1.790 (1.790)_x000D_
22 / 06_2 : 2.130 (2.130)_x000D_
22 / 07_2 : 1.285 (1.285)_x000D_
22 / 08_2 : 1.566 (1.566)_x000D_
22 / 09_2 : 1.907 (1.907)_x000D_
22 / 10_2 : 1.100 (1.100)_x000D_
22 / 11_2 : 2.442 (2.442)_x000D_
22 / 12_2 : 1.362 (1.362)_x000D_
23 / 01_2 : 1.741 (1.741)_x000D_
23 / 02_2 : 2.205 (2.205)_x000D_
23 / 03_2 : 1.720 (1.720)_x000D_
23 / 04_2 : 2.223 (2.223)_x000D_
23 / 05_2 : 1.735 (1.735)_x000D_
23 / 06_2 : 1.879 (1.879)_x000D_
23 / 07_2 : 963 (963)_x000D_
23 / 08_2 : 1.036 (1.036)_x000D_
_x000D_
  TOTAL   : ( 29.930 )</t>
        </r>
      </text>
    </comment>
    <comment ref="AH739" authorId="0" shapeId="0" xr:uid="{78D685A0-07E2-4A4C-A09B-CB5B7E06FBB5}">
      <text>
        <r>
          <rPr>
            <sz val="10"/>
            <color indexed="81"/>
            <rFont val="Lucida Console"/>
            <family val="3"/>
          </rPr>
          <t>Última movimentação no estoque em 08/2023 quantidade 1.036.</t>
        </r>
      </text>
    </comment>
    <comment ref="X740" authorId="0" shapeId="0" xr:uid="{068457A0-12D6-4AB8-9AEA-3B8C69F1309D}">
      <text>
        <r>
          <rPr>
            <sz val="10"/>
            <color indexed="81"/>
            <rFont val="Lucida Console"/>
            <family val="3"/>
          </rPr>
          <t>21.08.2017</t>
        </r>
      </text>
    </comment>
    <comment ref="AE740" authorId="0" shapeId="0" xr:uid="{7FD295AA-525F-4889-B2E1-6A08B8480C59}">
      <text>
        <r>
          <rPr>
            <sz val="10"/>
            <color indexed="81"/>
            <rFont val="Courier New"/>
            <family val="3"/>
          </rPr>
          <t>_x000D_
    DESCRIÇÃO DO CÁLCULO_x000D_
Código    : 133.191_x000D_
Corte     : _x000D_
-----------------------------_x000D_
Pendente  : _x000D_
22 / 03_2 :  (corte = 3764)_x000D_
22 / 04_2 :  (corte = 2530)_x000D_
22 / 05_2 :  (corte = 2381)_x000D_
22 / 06_2 :  (corte = 3110)_x000D_
22 / 07_2 :  (corte = 2840)_x000D_
22 / 08_2 :  (corte = 3090)_x000D_
22 / 09_2 :  (corte = 2930)_x000D_
22 / 10_2 :  (corte = 73035)_x000D_
22 / 11_2 :  (corte = 3862)_x000D_
22 / 12_2 :  (corte = 246270)_x000D_
23 / 01_2 :  (corte = 720)_x000D_
23 / 02_2 :  (corte = 1910)_x000D_
23 / 03_2 :  (corte = 4440)_x000D_
23 / 04_2 :  (corte = 2500)_x000D_
23 / 05_2 :  (corte = 3180)_x000D_
23 / 06_2 :  (corte = 2780)_x000D_
23 / 07_2 :  (corte = 2470)_x000D_
23 / 08_2 :  (corte = 2451)_x000D_
_x000D_
    TOTAL : (  )_x000D_
  DIVISOR : 18_x000D_
    MÉDIA : ,00_x000D_
-----------------------------_x000D_
   Valores Desconsiderados_x000D_
-----------------------------_x000D_
22 / 03_2 : 3.764 (3.764)_x000D_
22 / 04_2 : 2.530 (2.530)_x000D_
22 / 05_2 : 2.381 (2.381)_x000D_
22 / 06_2 : 3.110 (3.110)_x000D_
22 / 07_2 : 2.840 (2.840)_x000D_
22 / 08_2 : 3.090 (3.090)_x000D_
22 / 09_2 : 2.930 (2.930)_x000D_
22 / 10_2 : 73.035 (73.035)_x000D_
22 / 11_2 : 3.862 (3.862)_x000D_
22 / 12_2 : 246.270 (246.270)_x000D_
23 / 01_2 : 720 (720)_x000D_
23 / 02_2 : 1.910 (1.910)_x000D_
23 / 03_2 : 4.440 (4.440)_x000D_
23 / 04_2 : 2.500 (2.500)_x000D_
23 / 05_2 : 3.180 (3.180)_x000D_
23 / 06_2 : 2.780 (2.780)_x000D_
23 / 07_2 : 2.470 (2.470)_x000D_
23 / 08_2 : 2.451 (2.451)_x000D_
_x000D_
  TOTAL   : ( 364.263 )</t>
        </r>
      </text>
    </comment>
    <comment ref="AH740" authorId="0" shapeId="0" xr:uid="{9ED91652-CF70-4DBA-9CEC-9E4249A1354A}">
      <text>
        <r>
          <rPr>
            <sz val="10"/>
            <color indexed="81"/>
            <rFont val="Lucida Console"/>
            <family val="3"/>
          </rPr>
          <t>Última movimentação no estoque em 08/2023 quantidade 2.451.</t>
        </r>
      </text>
    </comment>
    <comment ref="X741" authorId="0" shapeId="0" xr:uid="{AF5AC7D3-942D-4B57-9177-BA8CAAFE1E6E}">
      <text>
        <r>
          <rPr>
            <sz val="10"/>
            <color indexed="81"/>
            <rFont val="Lucida Console"/>
            <family val="3"/>
          </rPr>
          <t>01.01.1901</t>
        </r>
      </text>
    </comment>
    <comment ref="AE741" authorId="0" shapeId="0" xr:uid="{97A8F4D3-BE93-41DE-B63F-75CE675ABC65}">
      <text>
        <r>
          <rPr>
            <sz val="10"/>
            <color indexed="81"/>
            <rFont val="Courier New"/>
            <family val="3"/>
          </rPr>
          <t>_x000D_
    DESCRIÇÃO DO CÁLCULO_x000D_
Código    : 14.121_x000D_
Corte     : _x000D_
-----------------------------_x000D_
Pendente  : 100_x000D_
22 / 03_2 :  (corte = 965)_x000D_
22 / 04_2 :  (corte = 331)_x000D_
22 / 05_2 :  (corte = 300)_x000D_
22 / 06_2 :  (corte = 540)_x000D_
22 / 07_2 :  (corte = 590)_x000D_
22 / 08_2 :  (corte = 330)_x000D_
22 / 09_2 :  (corte = 510)_x000D_
22 / 10_2 :  (corte = 180)_x000D_
22 / 11_2 :  (corte = 590)_x000D_
22 / 12_2 :  (corte = 480)_x000D_
23 / 01_2 :  (corte = 681)_x000D_
23 / 02_2 :  (corte = 760)_x000D_
23 / 03_2 :  (corte = 520)_x000D_
23 / 04_2 :  (corte = 691)_x000D_
23 / 05_2 :  (corte = 531)_x000D_
23 / 06_2 :  (corte = 762)_x000D_
23 / 07_2 :  (corte = 50)_x000D_
23 / 08_2 :  (corte = 836)_x000D_
_x000D_
    TOTAL : ( 100 )_x000D_
  DIVISOR : 18_x000D_
    MÉDIA : 5,56_x000D_
-----------------------------_x000D_
   Valores Desconsiderados_x000D_
-----------------------------_x000D_
22 / 03_2 : 965 (965)_x000D_
22 / 04_2 : 331 (331)_x000D_
22 / 05_2 : 300 (300)_x000D_
22 / 06_2 : 540 (540)_x000D_
22 / 07_2 : 590 (590)_x000D_
22 / 08_2 : 330 (330)_x000D_
22 / 09_2 : 510 (510)_x000D_
22 / 10_2 : 180 (180)_x000D_
22 / 11_2 : 590 (590)_x000D_
22 / 12_2 : 480 (480)_x000D_
23 / 01_2 : 681 (681)_x000D_
23 / 02_2 : 760 (760)_x000D_
23 / 03_2 : 520 (520)_x000D_
23 / 04_2 : 691 (691)_x000D_
23 / 05_2 : 531 (531)_x000D_
23 / 06_2 : 762 (762)_x000D_
23 / 07_2 : 50 (50)_x000D_
23 / 08_2 : 836 (836)_x000D_
_x000D_
  TOTAL   : ( 9.647 )</t>
        </r>
      </text>
    </comment>
    <comment ref="AH741" authorId="0" shapeId="0" xr:uid="{53B4EAE9-2CEE-43DC-9A8D-BE7ABDAD5168}">
      <text>
        <r>
          <rPr>
            <sz val="10"/>
            <color indexed="81"/>
            <rFont val="Lucida Console"/>
            <family val="3"/>
          </rPr>
          <t>Última movimentação no estoque em 08/2023 quantidade 836.</t>
        </r>
      </text>
    </comment>
    <comment ref="X742" authorId="0" shapeId="0" xr:uid="{D4280912-8FEE-43C2-BFB8-0DC93C85A9B9}">
      <text>
        <r>
          <rPr>
            <sz val="10"/>
            <color indexed="81"/>
            <rFont val="Lucida Console"/>
            <family val="3"/>
          </rPr>
          <t>19.01.2009</t>
        </r>
      </text>
    </comment>
    <comment ref="AE742" authorId="0" shapeId="0" xr:uid="{212A2330-25CE-4B67-B796-FDC60EAE2C36}">
      <text>
        <r>
          <rPr>
            <sz val="10"/>
            <color indexed="81"/>
            <rFont val="Courier New"/>
            <family val="3"/>
          </rPr>
          <t>_x000D_
    DESCRIÇÃO DO CÁLCULO_x000D_
Código    : 109.251_x000D_
Corte     : _x000D_
-----------------------------_x000D_
Pendente  : _x000D_
22 / 03_2 :  (corte = 110)_x000D_
22 / 04_2 : _x000D_
22 / 05_2 :  (corte = 50)_x000D_
22 / 06_2 :  (corte = 20)_x000D_
22 / 07_2 : _x000D_
22 / 08_2 :  (corte = 3)_x000D_
22 / 09_2 : _x000D_
22 / 10_2 : _x000D_
22 / 11_2 : _x000D_
22 / 12_2 : _x000D_
23 / 01_2 : _x000D_
23 / 02_2 : _x000D_
23 / 03_2 : _x000D_
23 / 04_2 : _x000D_
23 / 05_2 : _x000D_
23 / 06_2 : _x000D_
23 / 07_2 : _x000D_
23 / 08_2 :  (corte = 151)_x000D_
_x000D_
    TOTAL : (  )_x000D_
  DIVISOR : 18_x000D_
    MÉDIA : ,00_x000D_
-----------------------------_x000D_
   Valores Desconsiderados_x000D_
-----------------------------_x000D_
22 / 03_2 : 110 (110)_x000D_
22 / 05_2 : 50 (50)_x000D_
22 / 06_2 : 20 (20)_x000D_
22 / 08_2 : 3 (3)_x000D_
23 / 08_2 : 151 (151)_x000D_
_x000D_
  TOTAL   : ( 334 )</t>
        </r>
      </text>
    </comment>
    <comment ref="AH742" authorId="0" shapeId="0" xr:uid="{80CB3BD0-BDE8-4D65-9914-917B2850567D}">
      <text>
        <r>
          <rPr>
            <sz val="10"/>
            <color indexed="81"/>
            <rFont val="Lucida Console"/>
            <family val="3"/>
          </rPr>
          <t>Última movimentação no estoque em 08/2023 quantidade 151.</t>
        </r>
      </text>
    </comment>
    <comment ref="X743" authorId="0" shapeId="0" xr:uid="{A0C14C1A-FEA0-4A70-9690-34EA21E298F4}">
      <text>
        <r>
          <rPr>
            <sz val="10"/>
            <color indexed="81"/>
            <rFont val="Lucida Console"/>
            <family val="3"/>
          </rPr>
          <t>09.08.2004</t>
        </r>
      </text>
    </comment>
    <comment ref="AE743" authorId="0" shapeId="0" xr:uid="{4E5315BA-3EB9-4820-A092-9F14B610B572}">
      <text>
        <r>
          <rPr>
            <sz val="10"/>
            <color indexed="81"/>
            <rFont val="Courier New"/>
            <family val="3"/>
          </rPr>
          <t>_x000D_
    DESCRIÇÃO DO CÁLCULO_x000D_
Código    : 81.152_x000D_
Corte     : _x000D_
-----------------------------_x000D_
Pendente  : _x000D_
22 / 03_2 :  (corte = 1)_x000D_
22 / 04_2 :  (corte = 1)_x000D_
22 / 05_2 :  (corte = 1)_x000D_
22 / 06_2 :  (corte = 2)_x000D_
22 / 07_2 : _x000D_
22 / 08_2 :  (corte = 1)_x000D_
22 / 09_2 :  (corte = 1)_x000D_
22 / 10_2 : _x000D_
22 / 11_2 :  (corte = 1)_x000D_
22 / 12_2 :  (corte = 4)_x000D_
23 / 01_2 :  (corte = 3)_x000D_
23 / 02_2 : _x000D_
23 / 03_2 :  (corte = 1)_x000D_
23 / 04_2 :  (corte = 1)_x000D_
23 / 05_2 :  (corte = 1)_x000D_
23 / 06_2 :  (corte = 1)_x000D_
23 / 07_2 :  (corte = 1)_x000D_
23 / 08_2 :  (corte = 2)_x000D_
_x000D_
    TOTAL : (  )_x000D_
  DIVISOR : 18_x000D_
    MÉDIA : ,00_x000D_
-----------------------------_x000D_
   Valores Desconsiderados_x000D_
-----------------------------_x000D_
22 / 03_2 : 1 (1)_x000D_
22 / 04_2 : 1 (1)_x000D_
22 / 05_2 : 1 (1)_x000D_
22 / 06_2 : 2 (2)_x000D_
22 / 08_2 : 1 (1)_x000D_
22 / 09_2 : 1 (1)_x000D_
22 / 11_2 : 1 (1)_x000D_
22 / 12_2 : 4 (4)_x000D_
23 / 01_2 : 3 (3)_x000D_
23 / 03_2 : 1 (1)_x000D_
23 / 04_2 : 1 (1)_x000D_
23 / 05_2 : 1 (1)_x000D_
23 / 06_2 : 1 (1)_x000D_
23 / 07_2 : 1 (1)_x000D_
23 / 08_2 : 2 (2)_x000D_
_x000D_
  TOTAL   : ( 22 )</t>
        </r>
      </text>
    </comment>
    <comment ref="AH743" authorId="0" shapeId="0" xr:uid="{087BF818-9EF6-41A4-AB8D-5327A0F47F1C}">
      <text>
        <r>
          <rPr>
            <sz val="10"/>
            <color indexed="81"/>
            <rFont val="Lucida Console"/>
            <family val="3"/>
          </rPr>
          <t>Última movimentação no estoque em 08/2023 quantidade 2.</t>
        </r>
      </text>
    </comment>
    <comment ref="X744" authorId="0" shapeId="0" xr:uid="{AC97823F-0DDA-405D-8B28-89D531C4CF7E}">
      <text>
        <r>
          <rPr>
            <sz val="10"/>
            <color indexed="81"/>
            <rFont val="Lucida Console"/>
            <family val="3"/>
          </rPr>
          <t>18.07.2007</t>
        </r>
      </text>
    </comment>
    <comment ref="AE744" authorId="0" shapeId="0" xr:uid="{9F673BBA-9601-4F45-8896-4F5E196ABDE6}">
      <text>
        <r>
          <rPr>
            <sz val="10"/>
            <color indexed="81"/>
            <rFont val="Courier New"/>
            <family val="3"/>
          </rPr>
          <t>_x000D_
    DESCRIÇÃO DO CÁLCULO_x000D_
Código    : 100.907_x000D_
Corte     : _x000D_
-----------------------------_x000D_
Pendente  : _x000D_
22 / 03_2 :  (corte = 16)_x000D_
22 / 04_2 :  (corte = 5)_x000D_
22 / 05_2 :  (corte = 15)_x000D_
22 / 06_2 :  (corte = 15)_x000D_
22 / 07_2 :  (corte = 20)_x000D_
22 / 08_2 :  (corte = 10)_x000D_
22 / 09_2 :  (corte = 10)_x000D_
22 / 10_2 : _x000D_
22 / 11_2 :  (corte = 20)_x000D_
22 / 12_2 :  (corte = 7)_x000D_
23 / 01_2 :  (corte = 13)_x000D_
23 / 02_2 :  (corte = 19)_x000D_
23 / 03_2 :  (corte = 11)_x000D_
23 / 04_2 :  (corte = 16)_x000D_
23 / 05_2 :  (corte = 13)_x000D_
23 / 06_2 :  (corte = 7)_x000D_
23 / 07_2 :  (corte = 7)_x000D_
23 / 08_2 :  (corte = 15)_x000D_
_x000D_
    TOTAL : (  )_x000D_
  DIVISOR : 18_x000D_
    MÉDIA : ,00_x000D_
-----------------------------_x000D_
   Valores Desconsiderados_x000D_
-----------------------------_x000D_
22 / 03_2 : 16 (16)_x000D_
22 / 04_2 : 5 (5)_x000D_
22 / 05_2 : 15 (15)_x000D_
22 / 06_2 : 15 (15)_x000D_
22 / 07_2 : 20 (20)_x000D_
22 / 08_2 : 10 (10)_x000D_
22 / 09_2 : 10 (10)_x000D_
22 / 11_2 : 20 (20)_x000D_
22 / 12_2 : 7 (7)_x000D_
23 / 01_2 : 13 (13)_x000D_
23 / 02_2 : 19 (19)_x000D_
23 / 03_2 : 11 (11)_x000D_
23 / 04_2 : 16 (16)_x000D_
23 / 05_2 : 13 (13)_x000D_
23 / 06_2 : 7 (7)_x000D_
23 / 07_2 : 7 (7)_x000D_
23 / 08_2 : 15 (15)_x000D_
_x000D_
  TOTAL   : ( 219 )</t>
        </r>
      </text>
    </comment>
    <comment ref="AH744" authorId="0" shapeId="0" xr:uid="{94BFB686-6880-49BE-9838-11CB12290F78}">
      <text>
        <r>
          <rPr>
            <sz val="10"/>
            <color indexed="81"/>
            <rFont val="Lucida Console"/>
            <family val="3"/>
          </rPr>
          <t>Última movimentação no estoque em 08/2023 quantidade 15.</t>
        </r>
      </text>
    </comment>
    <comment ref="X745" authorId="0" shapeId="0" xr:uid="{4184DBCE-DE4F-4059-993E-DEA2F7170828}">
      <text>
        <r>
          <rPr>
            <sz val="10"/>
            <color indexed="81"/>
            <rFont val="Lucida Console"/>
            <family val="3"/>
          </rPr>
          <t>01.01.1901</t>
        </r>
      </text>
    </comment>
    <comment ref="AE745" authorId="0" shapeId="0" xr:uid="{DE2FCADB-6051-4F63-9DF8-5B1C079AC15E}">
      <text>
        <r>
          <rPr>
            <sz val="10"/>
            <color indexed="81"/>
            <rFont val="Courier New"/>
            <family val="3"/>
          </rPr>
          <t>_x000D_
    DESCRIÇÃO DO CÁLCULO_x000D_
Código    : 54.019_x000D_
Corte     : _x000D_
-----------------------------_x000D_
Pendente  : _x000D_
22 / 03_2 :  (corte = 15)_x000D_
22 / 04_2 : _x000D_
22 / 05_2 :  (corte = 32)_x000D_
22 / 06_2 :  (corte = 6)_x000D_
22 / 07_2 :  (corte = 72)_x000D_
22 / 08_2 : _x000D_
22 / 09_2 :  (corte = 24)_x000D_
22 / 10_2 :  (corte = 40)_x000D_
22 / 11_2 :  (corte = 90)_x000D_
22 / 12_2 :  (corte = 20)_x000D_
23 / 01_2 :  (corte = 105)_x000D_
23 / 02_2 :  (corte = 64)_x000D_
23 / 03_2 :  (corte = 4)_x000D_
23 / 04_2 :  (corte = 35)_x000D_
23 / 05_2 : _x000D_
23 / 06_2 :  (corte = 10)_x000D_
23 / 07_2 : _x000D_
23 / 08_2 :  (corte = 60)_x000D_
_x000D_
    TOTAL : (  )_x000D_
  DIVISOR : 18_x000D_
    MÉDIA : ,00_x000D_
-----------------------------_x000D_
   Valores Desconsiderados_x000D_
-----------------------------_x000D_
22 / 03_2 : 15 (15)_x000D_
22 / 05_2 : 32 (32)_x000D_
22 / 06_2 : 6 (6)_x000D_
22 / 07_2 : 72 (72)_x000D_
22 / 09_2 : 24 (24)_x000D_
22 / 10_2 : 40 (40)_x000D_
22 / 11_2 : 90 (90)_x000D_
22 / 12_2 : 20 (20)_x000D_
23 / 01_2 : 105 (105)_x000D_
23 / 02_2 : 64 (64)_x000D_
23 / 03_2 : 4 (4)_x000D_
23 / 04_2 : 35 (35)_x000D_
23 / 06_2 : 10 (10)_x000D_
23 / 08_2 : 60 (60)_x000D_
_x000D_
  TOTAL   : ( 577 )</t>
        </r>
      </text>
    </comment>
    <comment ref="AH745" authorId="0" shapeId="0" xr:uid="{95E220D7-AD19-4CBA-95DC-8D3CAE15A52C}">
      <text>
        <r>
          <rPr>
            <sz val="10"/>
            <color indexed="81"/>
            <rFont val="Lucida Console"/>
            <family val="3"/>
          </rPr>
          <t>Última movimentação no estoque em 08/2023 quantidade 60.</t>
        </r>
      </text>
    </comment>
    <comment ref="X746" authorId="0" shapeId="0" xr:uid="{E2450C8C-F95D-4B86-B168-FCD04F17470D}">
      <text>
        <r>
          <rPr>
            <sz val="10"/>
            <color indexed="81"/>
            <rFont val="Lucida Console"/>
            <family val="3"/>
          </rPr>
          <t>19.09.2008</t>
        </r>
      </text>
    </comment>
    <comment ref="AE746" authorId="0" shapeId="0" xr:uid="{B212CC7C-82AE-4D75-9346-B106A6A05C3B}">
      <text>
        <r>
          <rPr>
            <sz val="10"/>
            <color indexed="81"/>
            <rFont val="Courier New"/>
            <family val="3"/>
          </rPr>
          <t>_x000D_
    DESCRIÇÃO DO CÁLCULO_x000D_
Código    : 107.926_x000D_
Corte     : _x000D_
-----------------------------_x000D_
Pendente  : _x000D_
22 / 03_2 : _x000D_
22 / 04_2 :  (corte = 500)_x000D_
22 / 05_2 : _x000D_
22 / 06_2 : _x000D_
22 / 07_2 :  (corte = 200)_x000D_
22 / 08_2 :  (corte = 200)_x000D_
22 / 09_2 :  (corte = 200)_x000D_
22 / 10_2 :  (corte = 500)_x000D_
22 / 11_2 :  (corte = 2060)_x000D_
22 / 12_2 : _x000D_
23 / 01_2 : _x000D_
23 / 02_2 : _x000D_
23 / 03_2 : _x000D_
23 / 04_2 :  (corte = 500)_x000D_
23 / 05_2 : _x000D_
23 / 06_2 :  (corte = 16)_x000D_
23 / 07_2 : _x000D_
23 / 08_2 : _x000D_
_x000D_
    TOTAL : (  )_x000D_
  DIVISOR : 18_x000D_
    MÉDIA : ,00_x000D_
-----------------------------_x000D_
   Valores Desconsiderados_x000D_
-----------------------------_x000D_
22 / 04_2 : 500 (500)_x000D_
22 / 07_2 : 200 (200)_x000D_
22 / 08_2 : 200 (200)_x000D_
22 / 09_2 : 200 (200)_x000D_
22 / 10_2 : 500 (500)_x000D_
22 / 11_2 : 2.060 (2.060)_x000D_
23 / 04_2 : 500 (500)_x000D_
23 / 06_2 : 16 (16)_x000D_
_x000D_
  TOTAL   : ( 4.176 )</t>
        </r>
      </text>
    </comment>
    <comment ref="AH746" authorId="0" shapeId="0" xr:uid="{AD0FFBA3-20C9-4304-AD08-5F399124B7BA}">
      <text>
        <r>
          <rPr>
            <sz val="10"/>
            <color indexed="81"/>
            <rFont val="Lucida Console"/>
            <family val="3"/>
          </rPr>
          <t>Última movimentação no estoque em 06/2023 quantidade 16.</t>
        </r>
      </text>
    </comment>
    <comment ref="X747" authorId="0" shapeId="0" xr:uid="{0936EE84-F529-4178-8BED-B41B4EA43563}">
      <text>
        <r>
          <rPr>
            <sz val="10"/>
            <color indexed="81"/>
            <rFont val="Lucida Console"/>
            <family val="3"/>
          </rPr>
          <t>01.01.1901</t>
        </r>
      </text>
    </comment>
    <comment ref="AE747" authorId="0" shapeId="0" xr:uid="{888ACE5F-5700-418F-B8E8-BF65F81BBEB0}">
      <text>
        <r>
          <rPr>
            <sz val="10"/>
            <color indexed="81"/>
            <rFont val="Courier New"/>
            <family val="3"/>
          </rPr>
          <t>_x000D_
    DESCRIÇÃO DO CÁLCULO_x000D_
Código    : 64.646_x000D_
Corte     : _x000D_
-----------------------------_x000D_
Pendente  : _x000D_
22 / 03_2 : _x000D_
22 / 04_2 :  (corte = 60)_x000D_
22 / 05_2 : _x000D_
22 / 06_2 : _x000D_
22 / 07_2 : _x000D_
22 / 08_2 : _x000D_
22 / 09_2 : _x000D_
22 / 10_2 : _x000D_
22 / 11_2 : _x000D_
22 / 12_2 :  (corte = 40)_x000D_
23 / 01_2 :  (corte = 120)_x000D_
23 / 02_2 : _x000D_
23 / 03_2 : _x000D_
23 / 04_2 :  (corte = 500)_x000D_
23 / 05_2 : _x000D_
23 / 06_2 : _x000D_
23 / 07_2 : _x000D_
23 / 08_2 : _x000D_
_x000D_
    TOTAL : (  )_x000D_
  DIVISOR : 18_x000D_
    MÉDIA : ,00_x000D_
-----------------------------_x000D_
   Valores Desconsiderados_x000D_
-----------------------------_x000D_
22 / 04_2 : 60 (60)_x000D_
22 / 12_2 : 40 (40)_x000D_
23 / 01_2 : 120 (120)_x000D_
23 / 04_2 : 500 (500)_x000D_
_x000D_
  TOTAL   : ( 720 )</t>
        </r>
      </text>
    </comment>
    <comment ref="AH747" authorId="0" shapeId="0" xr:uid="{A3471470-4E61-4DFB-90F8-9F44DB3CCFFB}">
      <text>
        <r>
          <rPr>
            <sz val="10"/>
            <color indexed="81"/>
            <rFont val="Lucida Console"/>
            <family val="3"/>
          </rPr>
          <t>Última movimentação no estoque em 04/2023 quantidade 500.</t>
        </r>
      </text>
    </comment>
    <comment ref="X748" authorId="0" shapeId="0" xr:uid="{133B9C3F-1719-4CC9-9B2C-D6053B84D9AB}">
      <text>
        <r>
          <rPr>
            <sz val="10"/>
            <color indexed="81"/>
            <rFont val="Lucida Console"/>
            <family val="3"/>
          </rPr>
          <t>28.09.2011</t>
        </r>
      </text>
    </comment>
    <comment ref="AE748" authorId="0" shapeId="0" xr:uid="{C6D273FD-C5F7-4764-B52C-683D04C5CC81}">
      <text>
        <r>
          <rPr>
            <sz val="10"/>
            <color indexed="81"/>
            <rFont val="Courier New"/>
            <family val="3"/>
          </rPr>
          <t>_x000D_
    DESCRIÇÃO DO CÁLCULO_x000D_
Código    : 121.126_x000D_
Corte     : _x000D_
-----------------------------_x000D_
Pendente  : 16.326_x000D_
22 / 03_2 :  (corte = 15600)_x000D_
22 / 04_2 :  (corte = 11700)_x000D_
22 / 05_2 :  (corte = 9500)_x000D_
22 / 06_2 :  (corte = 4300)_x000D_
22 / 07_2 :  (corte = 12900)_x000D_
22 / 08_2 :  (corte = 16000)_x000D_
22 / 09_2 :  (corte = 13400)_x000D_
22 / 10_2 :  (corte = 14950)_x000D_
22 / 11_2 :  (corte = 14151)_x000D_
22 / 12_2 :  (corte = 4599)_x000D_
23 / 01_2 :  (corte = 800)_x000D_
23 / 02_2 :  (corte = 8)_x000D_
23 / 03_2 : _x000D_
23 / 04_2 : _x000D_
23 / 05_2 : _x000D_
23 / 06_2 : _x000D_
23 / 07_2 : _x000D_
23 / 08_2 : _x000D_
_x000D_
    TOTAL : ( 16.326 )_x000D_
  DIVISOR : 18_x000D_
    MÉDIA : 907,00_x000D_
-----------------------------_x000D_
   Valores Desconsiderados_x000D_
-----------------------------_x000D_
22 / 03_2 : 15.600 (15.600)_x000D_
22 / 04_2 : 11.700 (11.700)_x000D_
22 / 05_2 : 9.500 (9.500)_x000D_
22 / 06_2 : 4.300 (4.300)_x000D_
22 / 07_2 : 12.900 (12.900)_x000D_
22 / 08_2 : 16.000 (16.000)_x000D_
22 / 09_2 : 13.400 (13.400)_x000D_
22 / 10_2 : 14.950 (14.950)_x000D_
22 / 11_2 : 14.151 (14.151)_x000D_
22 / 12_2 : 4.599 (4.599)_x000D_
23 / 01_2 : 800 (800)_x000D_
23 / 02_2 : 8 (8)_x000D_
_x000D_
  TOTAL   : ( 117.908 )</t>
        </r>
      </text>
    </comment>
    <comment ref="AH748" authorId="0" shapeId="0" xr:uid="{14F5AA63-B279-432C-94C3-7A66EBF163BD}">
      <text>
        <r>
          <rPr>
            <sz val="10"/>
            <color indexed="81"/>
            <rFont val="Lucida Console"/>
            <family val="3"/>
          </rPr>
          <t>Última movimentação no estoque em 02/2023 quantidade 8.</t>
        </r>
      </text>
    </comment>
    <comment ref="X749" authorId="0" shapeId="0" xr:uid="{6EE3FD58-7091-43A8-9D3D-8B4DB85AAF16}">
      <text>
        <r>
          <rPr>
            <sz val="10"/>
            <color indexed="81"/>
            <rFont val="Lucida Console"/>
            <family val="3"/>
          </rPr>
          <t>10.03.2004</t>
        </r>
      </text>
    </comment>
    <comment ref="AE749" authorId="0" shapeId="0" xr:uid="{5C60AA7C-4B90-475E-9C94-43AC26DB8347}">
      <text>
        <r>
          <rPr>
            <sz val="10"/>
            <color indexed="81"/>
            <rFont val="Courier New"/>
            <family val="3"/>
          </rPr>
          <t>_x000D_
    DESCRIÇÃO DO CÁLCULO_x000D_
Código    : 77.562_x000D_
Corte     : _x000D_
-----------------------------_x000D_
Pendente  : 183_x000D_
22 / 03_2 :  (corte = 122)_x000D_
22 / 04_2 :  (corte = 116)_x000D_
22 / 05_2 :  (corte = 673)_x000D_
22 / 06_2 :  (corte = 818)_x000D_
22 / 07_2 :  (corte = 294)_x000D_
22 / 08_2 :  (corte = 564)_x000D_
22 / 09_2 :  (corte = 985)_x000D_
22 / 10_2 :  (corte = 499)_x000D_
22 / 11_2 :  (corte = 481)_x000D_
22 / 12_2 :  (corte = 281)_x000D_
23 / 01_2 :  (corte = 633)_x000D_
23 / 02_2 :  (corte = 100)_x000D_
23 / 03_2 :  (corte = 559)_x000D_
23 / 04_2 :  (corte = 220)_x000D_
23 / 05_2 :  (corte = 865)_x000D_
23 / 06_2 :  (corte = 90)_x000D_
23 / 07_2 :  (corte = 370)_x000D_
23 / 08_2 :  (corte = 431)_x000D_
_x000D_
    TOTAL : ( 183 )_x000D_
  DIVISOR : 18_x000D_
    MÉDIA : 10,17_x000D_
-----------------------------_x000D_
   Valores Desconsiderados_x000D_
-----------------------------_x000D_
22 / 03_2 : 122 (122)_x000D_
22 / 04_2 : 116 (116)_x000D_
22 / 05_2 : 673 (673)_x000D_
22 / 06_2 : 818 (818)_x000D_
22 / 07_2 : 294 (294)_x000D_
22 / 08_2 : 564 (564)_x000D_
22 / 09_2 : 985 (985)_x000D_
22 / 10_2 : 499 (499)_x000D_
22 / 11_2 : 481 (481)_x000D_
22 / 12_2 : 281 (281)_x000D_
23 / 01_2 : 633 (633)_x000D_
23 / 02_2 : 100 (100)_x000D_
23 / 03_2 : 559 (559)_x000D_
23 / 04_2 : 220 (220)_x000D_
23 / 05_2 : 865 (865)_x000D_
23 / 06_2 : 90 (90)_x000D_
23 / 07_2 : 370 (370)_x000D_
23 / 08_2 : 431 (431)_x000D_
_x000D_
  TOTAL   : ( 8.101 )</t>
        </r>
      </text>
    </comment>
    <comment ref="AH749" authorId="0" shapeId="0" xr:uid="{E4C363D8-F81E-4890-B440-5B90A117439B}">
      <text>
        <r>
          <rPr>
            <sz val="10"/>
            <color indexed="81"/>
            <rFont val="Lucida Console"/>
            <family val="3"/>
          </rPr>
          <t>Última movimentação no estoque em 08/2023 quantidade 431.</t>
        </r>
      </text>
    </comment>
    <comment ref="X750" authorId="0" shapeId="0" xr:uid="{42E8F9AA-059F-47D7-82ED-A21963E4E6B0}">
      <text>
        <r>
          <rPr>
            <sz val="10"/>
            <color indexed="81"/>
            <rFont val="Lucida Console"/>
            <family val="3"/>
          </rPr>
          <t>07.11.2005</t>
        </r>
      </text>
    </comment>
    <comment ref="AE750" authorId="0" shapeId="0" xr:uid="{AE45E26A-B36A-476E-AF0E-AF04B0EADBA7}">
      <text>
        <r>
          <rPr>
            <sz val="10"/>
            <color indexed="81"/>
            <rFont val="Courier New"/>
            <family val="3"/>
          </rPr>
          <t>_x000D_
    DESCRIÇÃO DO CÁLCULO_x000D_
Código    : 88.839_x000D_
Corte     : _x000D_
-----------------------------_x000D_
Pendente  : _x000D_
22 / 03_2 :  (corte = 2)_x000D_
22 / 04_2 :  (corte = 1)_x000D_
22 / 05_2 :  (corte = 1)_x000D_
22 / 06_2 :  (corte = 7)_x000D_
22 / 07_2 : _x000D_
22 / 08_2 :  (corte = 13)_x000D_
22 / 09_2 :  (corte = 6)_x000D_
22 / 10_2 :  (corte = 10)_x000D_
22 / 11_2 :  (corte = 1)_x000D_
22 / 12_2 :  (corte = 5)_x000D_
23 / 01_2 :  (corte = 6)_x000D_
23 / 02_2 : _x000D_
23 / 03_2 :  (corte = 10)_x000D_
23 / 04_2 :  (corte = 2)_x000D_
23 / 05_2 :  (corte = 2)_x000D_
23 / 06_2 :  (corte = 1)_x000D_
23 / 07_2 : _x000D_
23 / 08_2 : _x000D_
_x000D_
    TOTAL : (  )_x000D_
  DIVISOR : 18_x000D_
    MÉDIA : ,00_x000D_
-----------------------------_x000D_
   Valores Desconsiderados_x000D_
-----------------------------_x000D_
22 / 03_2 : 2 (2)_x000D_
22 / 04_2 : 1 (1)_x000D_
22 / 05_2 : 1 (1)_x000D_
22 / 06_2 : 7 (7)_x000D_
22 / 08_2 : 13 (13)_x000D_
22 / 09_2 : 6 (6)_x000D_
22 / 10_2 : 10 (10)_x000D_
22 / 11_2 : 1 (1)_x000D_
22 / 12_2 : 5 (5)_x000D_
23 / 01_2 : 6 (6)_x000D_
23 / 03_2 : 10 (10)_x000D_
23 / 04_2 : 2 (2)_x000D_
23 / 05_2 : 2 (2)_x000D_
23 / 06_2 : 1 (1)_x000D_
_x000D_
  TOTAL   : ( 67 )</t>
        </r>
      </text>
    </comment>
    <comment ref="AH750" authorId="0" shapeId="0" xr:uid="{F89D1B84-8AFD-4BDA-A7B5-20375B490F1E}">
      <text>
        <r>
          <rPr>
            <sz val="10"/>
            <color indexed="81"/>
            <rFont val="Lucida Console"/>
            <family val="3"/>
          </rPr>
          <t>Última movimentação no estoque em 06/2023 quantidade 1.</t>
        </r>
      </text>
    </comment>
    <comment ref="X751" authorId="0" shapeId="0" xr:uid="{78CBB26B-53D5-4FB8-BFA8-57B73CD78454}">
      <text>
        <r>
          <rPr>
            <sz val="10"/>
            <color indexed="81"/>
            <rFont val="Lucida Console"/>
            <family val="3"/>
          </rPr>
          <t>10.07.2014</t>
        </r>
      </text>
    </comment>
    <comment ref="AE751" authorId="0" shapeId="0" xr:uid="{2F9B7F98-C16C-44F0-AC9A-4FDFADB89FD7}">
      <text>
        <r>
          <rPr>
            <sz val="10"/>
            <color indexed="81"/>
            <rFont val="Courier New"/>
            <family val="3"/>
          </rPr>
          <t>_x000D_
    DESCRIÇÃO DO CÁLCULO_x000D_
Código    : 128.288_x000D_
Corte     : _x000D_
-----------------------------_x000D_
Pendente  : 4_x000D_
22 / 03_2 :  (corte = 20)_x000D_
22 / 04_2 :  (corte = 8)_x000D_
22 / 05_2 :  (corte = 4)_x000D_
22 / 06_2 :  (corte = 3)_x000D_
22 / 07_2 : _x000D_
22 / 08_2 :  (corte = 3)_x000D_
22 / 09_2 :  (corte = 1)_x000D_
22 / 10_2 :  (corte = 1)_x000D_
22 / 11_2 :  (corte = 1)_x000D_
22 / 12_2 :  (corte = 3)_x000D_
23 / 01_2 : _x000D_
23 / 02_2 :  (corte = 10)_x000D_
23 / 03_2 : _x000D_
23 / 04_2 : _x000D_
23 / 05_2 : _x000D_
23 / 06_2 : _x000D_
23 / 07_2 : _x000D_
23 / 08_2 : _x000D_
_x000D_
    TOTAL : ( 4 )_x000D_
  DIVISOR : 18_x000D_
    MÉDIA : ,22_x000D_
-----------------------------_x000D_
   Valores Desconsiderados_x000D_
-----------------------------_x000D_
22 / 03_2 : 20 (20)_x000D_
22 / 04_2 : 8 (8)_x000D_
22 / 05_2 : 4 (4)_x000D_
22 / 06_2 : 3 (3)_x000D_
22 / 08_2 : 3 (3)_x000D_
22 / 09_2 : 1 (1)_x000D_
22 / 10_2 : 1 (1)_x000D_
22 / 11_2 : 1 (1)_x000D_
22 / 12_2 : 3 (3)_x000D_
23 / 02_2 : 10 (10)_x000D_
_x000D_
  TOTAL   : ( 54 )</t>
        </r>
      </text>
    </comment>
    <comment ref="AH751" authorId="0" shapeId="0" xr:uid="{9036D3C0-BFD8-4958-80EC-BFB742C62363}">
      <text>
        <r>
          <rPr>
            <sz val="10"/>
            <color indexed="81"/>
            <rFont val="Lucida Console"/>
            <family val="3"/>
          </rPr>
          <t>Última movimentação no estoque em 02/2023 quantidade 10.</t>
        </r>
      </text>
    </comment>
    <comment ref="X752" authorId="0" shapeId="0" xr:uid="{89CCCD93-B257-4B31-933A-AAD7000C7B2C}">
      <text>
        <r>
          <rPr>
            <sz val="10"/>
            <color indexed="81"/>
            <rFont val="Lucida Console"/>
            <family val="3"/>
          </rPr>
          <t>01.01.1901</t>
        </r>
      </text>
    </comment>
    <comment ref="AE752" authorId="0" shapeId="0" xr:uid="{BF2993A2-4F1D-4DE0-BFED-521779A51D15}">
      <text>
        <r>
          <rPr>
            <sz val="10"/>
            <color indexed="81"/>
            <rFont val="Courier New"/>
            <family val="3"/>
          </rPr>
          <t>_x000D_
    DESCRIÇÃO DO CÁLCULO_x000D_
Código    : 63.031_x000D_
Corte     : _x000D_
-----------------------------_x000D_
Pendente  : _x000D_
22 / 03_2 :  (corte = 100)_x000D_
22 / 04_2 :  (corte = 74)_x000D_
22 / 05_2 :  (corte = 102)_x000D_
22 / 06_2 :  (corte = 72)_x000D_
22 / 07_2 :  (corte = 76)_x000D_
22 / 08_2 :  (corte = 87)_x000D_
22 / 09_2 :  (corte = 116)_x000D_
22 / 10_2 :  (corte = 83)_x000D_
22 / 11_2 :  (corte = 68)_x000D_
22 / 12_2 :  (corte = 12)_x000D_
23 / 01_2 :  (corte = 51)_x000D_
23 / 02_2 :  (corte = 86)_x000D_
23 / 03_2 :  (corte = 123)_x000D_
23 / 04_2 :  (corte = 104)_x000D_
23 / 05_2 :  (corte = 104)_x000D_
23 / 06_2 :  (corte = 150)_x000D_
23 / 07_2 : _x000D_
23 / 08_2 :  (corte = 102)_x000D_
_x000D_
    TOTAL : (  )_x000D_
  DIVISOR : 18_x000D_
    MÉDIA : ,00_x000D_
-----------------------------_x000D_
   Valores Desconsiderados_x000D_
-----------------------------_x000D_
22 / 03_2 : 100 (100)_x000D_
22 / 04_2 : 74 (74)_x000D_
22 / 05_2 : 102 (102)_x000D_
22 / 06_2 : 72 (72)_x000D_
22 / 07_2 : 76 (76)_x000D_
22 / 08_2 : 87 (87)_x000D_
22 / 09_2 : 116 (116)_x000D_
22 / 10_2 : 83 (83)_x000D_
22 / 11_2 : 68 (68)_x000D_
22 / 12_2 : 12 (12)_x000D_
23 / 01_2 : 51 (51)_x000D_
23 / 02_2 : 86 (86)_x000D_
23 / 03_2 : 123 (123)_x000D_
23 / 04_2 : 104 (104)_x000D_
23 / 05_2 : 104 (104)_x000D_
23 / 06_2 : 150 (150)_x000D_
23 / 08_2 : 102 (102)_x000D_
_x000D_
  TOTAL   : ( 1.510 )</t>
        </r>
      </text>
    </comment>
    <comment ref="AH752" authorId="0" shapeId="0" xr:uid="{01ED93DA-800B-4E75-B971-B5111BFCCD57}">
      <text>
        <r>
          <rPr>
            <sz val="10"/>
            <color indexed="81"/>
            <rFont val="Lucida Console"/>
            <family val="3"/>
          </rPr>
          <t>Última movimentação no estoque em 08/2023 quantidade 102.</t>
        </r>
      </text>
    </comment>
    <comment ref="X753" authorId="0" shapeId="0" xr:uid="{DB46E3A5-92C9-4877-91BC-99C4B4E1CE71}">
      <text>
        <r>
          <rPr>
            <sz val="10"/>
            <color indexed="81"/>
            <rFont val="Lucida Console"/>
            <family val="3"/>
          </rPr>
          <t>12.07.2007</t>
        </r>
      </text>
    </comment>
    <comment ref="AE753" authorId="0" shapeId="0" xr:uid="{C81A7969-FC03-460D-B3F8-D63B45CC40CC}">
      <text>
        <r>
          <rPr>
            <sz val="10"/>
            <color indexed="81"/>
            <rFont val="Courier New"/>
            <family val="3"/>
          </rPr>
          <t>_x000D_
    DESCRIÇÃO DO CÁLCULO_x000D_
Código    : 100.802_x000D_
Corte     : _x000D_
-----------------------------_x000D_
Pendente  : 7_x000D_
22 / 03_2 :  (corte = 6)_x000D_
22 / 04_2 :  (corte = 42)_x000D_
22 / 05_2 :  (corte = 91)_x000D_
22 / 06_2 :  (corte = 57)_x000D_
22 / 07_2 :  (corte = 56)_x000D_
22 / 08_2 :  (corte = 68)_x000D_
22 / 09_2 :  (corte = 55)_x000D_
22 / 10_2 :  (corte = 173)_x000D_
22 / 11_2 :  (corte = 84)_x000D_
22 / 12_2 :  (corte = 174)_x000D_
23 / 01_2 :  (corte = 215)_x000D_
23 / 02_2 : _x000D_
23 / 03_2 : _x000D_
23 / 04_2 : _x000D_
23 / 05_2 : _x000D_
23 / 06_2 : _x000D_
23 / 07_2 : _x000D_
23 / 08_2 :  (corte = 98)_x000D_
_x000D_
    TOTAL : ( 7 )_x000D_
  DIVISOR : 18_x000D_
    MÉDIA : ,39_x000D_
-----------------------------_x000D_
   Valores Desconsiderados_x000D_
-----------------------------_x000D_
22 / 03_2 : 6 (6)_x000D_
22 / 04_2 : 42 (42)_x000D_
22 / 05_2 : 91 (91)_x000D_
22 / 06_2 : 57 (57)_x000D_
22 / 07_2 : 56 (56)_x000D_
22 / 08_2 : 68 (68)_x000D_
22 / 09_2 : 55 (55)_x000D_
22 / 10_2 : 173 (173)_x000D_
22 / 11_2 : 84 (84)_x000D_
22 / 12_2 : 174 (174)_x000D_
23 / 01_2 : 215 (215)_x000D_
23 / 08_2 : 98 (98)_x000D_
_x000D_
  TOTAL   : ( 1.119 )</t>
        </r>
      </text>
    </comment>
    <comment ref="AH753" authorId="0" shapeId="0" xr:uid="{F9D53E71-9107-451A-8A26-6BDE65DA3DC9}">
      <text>
        <r>
          <rPr>
            <sz val="10"/>
            <color indexed="81"/>
            <rFont val="Lucida Console"/>
            <family val="3"/>
          </rPr>
          <t>Última movimentação no estoque em 08/2023 quantidade 98.</t>
        </r>
      </text>
    </comment>
    <comment ref="X754" authorId="0" shapeId="0" xr:uid="{CCC6E5F3-B6C9-4DB1-AA3A-E681B9331A4E}">
      <text>
        <r>
          <rPr>
            <sz val="10"/>
            <color indexed="81"/>
            <rFont val="Lucida Console"/>
            <family val="3"/>
          </rPr>
          <t>01.01.1901</t>
        </r>
      </text>
    </comment>
    <comment ref="AE754" authorId="0" shapeId="0" xr:uid="{14663D53-4103-4FAF-9A52-E999300B2230}">
      <text>
        <r>
          <rPr>
            <sz val="10"/>
            <color indexed="81"/>
            <rFont val="Courier New"/>
            <family val="3"/>
          </rPr>
          <t>_x000D_
    DESCRIÇÃO DO CÁLCULO_x000D_
Código    : 23.778_x000D_
Corte     : _x000D_
-----------------------------_x000D_
Pendente  : _x000D_
22 / 03_2 :  (corte = 21)_x000D_
22 / 04_2 :  (corte = 7)_x000D_
22 / 05_2 :  (corte = 16)_x000D_
22 / 06_2 :  (corte = 13)_x000D_
22 / 07_2 :  (corte = 12)_x000D_
22 / 08_2 :  (corte = 11)_x000D_
22 / 09_2 :  (corte = 11)_x000D_
22 / 10_2 :  (corte = 14)_x000D_
22 / 11_2 :  (corte = 9)_x000D_
22 / 12_2 :  (corte = 5)_x000D_
23 / 01_2 :  (corte = 8)_x000D_
23 / 02_2 :  (corte = 8)_x000D_
23 / 03_2 :  (corte = 11)_x000D_
23 / 04_2 :  (corte = 10)_x000D_
23 / 05_2 :  (corte = 15)_x000D_
23 / 06_2 :  (corte = 16)_x000D_
23 / 07_2 :  (corte = 22)_x000D_
23 / 08_2 :  (corte = 56)_x000D_
_x000D_
    TOTAL : (  )_x000D_
  DIVISOR : 18_x000D_
    MÉDIA : ,00_x000D_
-----------------------------_x000D_
   Valores Desconsiderados_x000D_
-----------------------------_x000D_
22 / 03_2 : 21 (21)_x000D_
22 / 04_2 : 7 (7)_x000D_
22 / 05_2 : 16 (16)_x000D_
22 / 06_2 : 13 (13)_x000D_
22 / 07_2 : 12 (12)_x000D_
22 / 08_2 : 11 (11)_x000D_
22 / 09_2 : 11 (11)_x000D_
22 / 10_2 : 14 (14)_x000D_
22 / 11_2 : 9 (9)_x000D_
22 / 12_2 : 5 (5)_x000D_
23 / 01_2 : 8 (8)_x000D_
23 / 02_2 : 8 (8)_x000D_
23 / 03_2 : 11 (11)_x000D_
23 / 04_2 : 10 (10)_x000D_
23 / 05_2 : 15 (15)_x000D_
23 / 06_2 : 16 (16)_x000D_
23 / 07_2 : 22 (22)_x000D_
23 / 08_2 : 56 (56)_x000D_
_x000D_
  TOTAL   : ( 265 )</t>
        </r>
      </text>
    </comment>
    <comment ref="AH754" authorId="0" shapeId="0" xr:uid="{CD9696DE-6743-4321-AF59-FEE93DE21B61}">
      <text>
        <r>
          <rPr>
            <sz val="10"/>
            <color indexed="81"/>
            <rFont val="Lucida Console"/>
            <family val="3"/>
          </rPr>
          <t>Última movimentação no estoque em 08/2023 quantidade 56.</t>
        </r>
      </text>
    </comment>
    <comment ref="X755" authorId="0" shapeId="0" xr:uid="{17FA10DF-0572-4BD9-B291-223879D227FC}">
      <text>
        <r>
          <rPr>
            <sz val="10"/>
            <color indexed="81"/>
            <rFont val="Lucida Console"/>
            <family val="3"/>
          </rPr>
          <t>01.01.1901</t>
        </r>
      </text>
    </comment>
    <comment ref="AE755" authorId="0" shapeId="0" xr:uid="{B9330B68-D0E8-4BE3-AC00-5B5CAC0CEE27}">
      <text>
        <r>
          <rPr>
            <sz val="10"/>
            <color indexed="81"/>
            <rFont val="Courier New"/>
            <family val="3"/>
          </rPr>
          <t>_x000D_
    DESCRIÇÃO DO CÁLCULO_x000D_
Código    : 14.831_x000D_
Corte     : _x000D_
-----------------------------_x000D_
Pendente  : _x000D_
22 / 03_2 :  (corte = 10)_x000D_
22 / 04_2 :  (corte = 6)_x000D_
22 / 05_2 :  (corte = 45)_x000D_
22 / 06_2 :  (corte = 61)_x000D_
22 / 07_2 : _x000D_
22 / 08_2 : _x000D_
22 / 09_2 :  (corte = 20)_x000D_
22 / 10_2 :  (corte = 33)_x000D_
22 / 11_2 :  (corte = 15)_x000D_
22 / 12_2 :  (corte = 19)_x000D_
23 / 01_2 :  (corte = 109)_x000D_
23 / 02_2 : _x000D_
23 / 03_2 :  (corte = 5)_x000D_
23 / 04_2 :  (corte = 40)_x000D_
23 / 05_2 : _x000D_
23 / 06_2 :  (corte = 15)_x000D_
23 / 07_2 : _x000D_
23 / 08_2 : _x000D_
_x000D_
    TOTAL : (  )_x000D_
  DIVISOR : 18_x000D_
    MÉDIA : ,00_x000D_
-----------------------------_x000D_
   Valores Desconsiderados_x000D_
-----------------------------_x000D_
22 / 03_2 : 10 (10)_x000D_
22 / 04_2 : 6 (6)_x000D_
22 / 05_2 : 45 (45)_x000D_
22 / 06_2 : 61 (61)_x000D_
22 / 09_2 : 20 (20)_x000D_
22 / 10_2 : 33 (33)_x000D_
22 / 11_2 : 15 (15)_x000D_
22 / 12_2 : 19 (19)_x000D_
23 / 01_2 : 109 (109)_x000D_
23 / 03_2 : 5 (5)_x000D_
23 / 04_2 : 40 (40)_x000D_
23 / 06_2 : 15 (15)_x000D_
_x000D_
  TOTAL   : ( 378 )</t>
        </r>
      </text>
    </comment>
    <comment ref="AH755" authorId="0" shapeId="0" xr:uid="{1D47008E-793A-4FE0-881D-4A2B5A4B18DF}">
      <text>
        <r>
          <rPr>
            <sz val="10"/>
            <color indexed="81"/>
            <rFont val="Lucida Console"/>
            <family val="3"/>
          </rPr>
          <t>Última movimentação no estoque em 06/2023 quantidade 15.</t>
        </r>
      </text>
    </comment>
    <comment ref="X756" authorId="0" shapeId="0" xr:uid="{AE3F405A-B5CB-46C7-9E03-F5040B882756}">
      <text>
        <r>
          <rPr>
            <sz val="10"/>
            <color indexed="81"/>
            <rFont val="Lucida Console"/>
            <family val="3"/>
          </rPr>
          <t>31.08.2017</t>
        </r>
      </text>
    </comment>
    <comment ref="AE756" authorId="0" shapeId="0" xr:uid="{619AF767-BDCF-41D8-88A7-8215EE2D0489}">
      <text>
        <r>
          <rPr>
            <sz val="10"/>
            <color indexed="81"/>
            <rFont val="Courier New"/>
            <family val="3"/>
          </rPr>
          <t>_x000D_
    DESCRIÇÃO DO CÁLCULO_x000D_
Código    : 133.301_x000D_
Corte     : _x000D_
-----------------------------_x000D_
Pendente  : 1.478_x000D_
22 / 03_2 :  (corte = 120)_x000D_
22 / 04_2 :  (corte = 150)_x000D_
22 / 05_2 :  (corte = 150)_x000D_
22 / 06_2 :  (corte = 1050)_x000D_
22 / 07_2 :  (corte = 318)_x000D_
22 / 08_2 :  (corte = 400)_x000D_
22 / 09_2 :  (corte = 520)_x000D_
22 / 10_2 :  (corte = 630)_x000D_
22 / 11_2 :  (corte = 280)_x000D_
22 / 12_2 :  (corte = 650)_x000D_
23 / 01_2 :  (corte = 612)_x000D_
23 / 02_2 : _x000D_
23 / 03_2 : _x000D_
23 / 04_2 : _x000D_
23 / 05_2 : _x000D_
23 / 06_2 : _x000D_
23 / 07_2 : _x000D_
23 / 08_2 : _x000D_
_x000D_
    TOTAL : ( 1.478 )_x000D_
  DIVISOR : 18_x000D_
    MÉDIA : 82,11_x000D_
-----------------------------_x000D_
   Valores Desconsiderados_x000D_
-----------------------------_x000D_
22 / 03_2 : 120 (120)_x000D_
22 / 04_2 : 150 (150)_x000D_
22 / 05_2 : 150 (150)_x000D_
22 / 06_2 : 1.050 (1.050)_x000D_
22 / 07_2 : 318 (318)_x000D_
22 / 08_2 : 400 (400)_x000D_
22 / 09_2 : 520 (520)_x000D_
22 / 10_2 : 630 (630)_x000D_
22 / 11_2 : 280 (280)_x000D_
22 / 12_2 : 650 (650)_x000D_
23 / 01_2 : 612 (612)_x000D_
_x000D_
  TOTAL   : ( 4.880 )</t>
        </r>
      </text>
    </comment>
    <comment ref="AH756" authorId="0" shapeId="0" xr:uid="{789B9B37-FB91-4D57-B239-DE8DBA28B845}">
      <text>
        <r>
          <rPr>
            <sz val="10"/>
            <color indexed="81"/>
            <rFont val="Lucida Console"/>
            <family val="3"/>
          </rPr>
          <t>Última movimentação no estoque em 01/2023 quantidade 612.</t>
        </r>
      </text>
    </comment>
    <comment ref="X757" authorId="0" shapeId="0" xr:uid="{3988D46C-8EC6-4047-9371-90F8C03F2212}">
      <text>
        <r>
          <rPr>
            <sz val="10"/>
            <color indexed="81"/>
            <rFont val="Lucida Console"/>
            <family val="3"/>
          </rPr>
          <t>26.03.2004</t>
        </r>
      </text>
    </comment>
    <comment ref="AE757" authorId="0" shapeId="0" xr:uid="{1E752176-C3FE-4A9A-A809-98B09E39911E}">
      <text>
        <r>
          <rPr>
            <sz val="10"/>
            <color indexed="81"/>
            <rFont val="Courier New"/>
            <family val="3"/>
          </rPr>
          <t>_x000D_
    DESCRIÇÃO DO CÁLCULO_x000D_
Código    : 78.057_x000D_
Corte     : _x000D_
-----------------------------_x000D_
Pendente  : 715_x000D_
22 / 03_2 : _x000D_
22 / 04_2 : _x000D_
22 / 05_2 : _x000D_
22 / 06_2 :  (corte = 14)_x000D_
22 / 07_2 : _x000D_
22 / 08_2 : _x000D_
22 / 09_2 :  (corte = 3)_x000D_
22 / 10_2 : _x000D_
22 / 11_2 :  (corte = 3)_x000D_
22 / 12_2 : _x000D_
23 / 01_2 : _x000D_
23 / 02_2 :  (corte = 5)_x000D_
23 / 03_2 : _x000D_
23 / 04_2 :  (corte = 1)_x000D_
23 / 05_2 :  (corte = 285)_x000D_
23 / 06_2 : _x000D_
23 / 07_2 : _x000D_
23 / 08_2 : _x000D_
_x000D_
    TOTAL : ( 715 )_x000D_
  DIVISOR : 18_x000D_
    MÉDIA : 39,72_x000D_
-----------------------------_x000D_
   Valores Desconsiderados_x000D_
-----------------------------_x000D_
22 / 06_2 : 14 (14)_x000D_
22 / 09_2 : 3 (3)_x000D_
22 / 11_2 : 3 (3)_x000D_
23 / 02_2 : 5 (5)_x000D_
23 / 04_2 : 1 (1)_x000D_
23 / 05_2 : 285 (285)_x000D_
_x000D_
  TOTAL   : ( 311 )</t>
        </r>
      </text>
    </comment>
    <comment ref="AH757" authorId="0" shapeId="0" xr:uid="{91F5415C-0285-4413-A72A-6813865230A5}">
      <text>
        <r>
          <rPr>
            <sz val="10"/>
            <color indexed="81"/>
            <rFont val="Lucida Console"/>
            <family val="3"/>
          </rPr>
          <t>Última movimentação no estoque em 05/2023 quantidade 285.</t>
        </r>
      </text>
    </comment>
    <comment ref="X758" authorId="0" shapeId="0" xr:uid="{C1B80EA0-31AD-42A9-AEFA-C3C5E2BA4938}">
      <text>
        <r>
          <rPr>
            <sz val="10"/>
            <color indexed="81"/>
            <rFont val="Lucida Console"/>
            <family val="3"/>
          </rPr>
          <t>08.11.2010</t>
        </r>
      </text>
    </comment>
    <comment ref="AE758" authorId="0" shapeId="0" xr:uid="{CB88E7E3-D95C-45E4-9B19-BEFBFDF59DF5}">
      <text>
        <r>
          <rPr>
            <sz val="10"/>
            <color indexed="81"/>
            <rFont val="Courier New"/>
            <family val="3"/>
          </rPr>
          <t>_x000D_
    DESCRIÇÃO DO CÁLCULO_x000D_
Código    : 118.427_x000D_
Corte     : _x000D_
-----------------------------_x000D_
Pendente  : _x000D_
22 / 03_2 :  (corte = 134)_x000D_
22 / 04_2 :  (corte = 16)_x000D_
22 / 05_2 :  (corte = 385)_x000D_
22 / 06_2 :  (corte = 618)_x000D_
22 / 07_2 :  (corte = 683)_x000D_
22 / 08_2 :  (corte = 1259)_x000D_
22 / 09_2 :  (corte = 89)_x000D_
22 / 10_2 :  (corte = 311)_x000D_
22 / 11_2 :  (corte = 1252)_x000D_
22 / 12_2 :  (corte = 1250)_x000D_
23 / 01_2 :  (corte = 496)_x000D_
23 / 02_2 :  (corte = 347)_x000D_
23 / 03_2 :  (corte = 540)_x000D_
23 / 04_2 :  (corte = 285)_x000D_
23 / 05_2 :  (corte = 230)_x000D_
23 / 06_2 :  (corte = 75)_x000D_
23 / 07_2 : _x000D_
23 / 08_2 :  (corte = 31)_x000D_
_x000D_
    TOTAL : (  )_x000D_
  DIVISOR : 18_x000D_
    MÉDIA : ,00_x000D_
-----------------------------_x000D_
   Valores Desconsiderados_x000D_
-----------------------------_x000D_
22 / 03_2 : 134 (134)_x000D_
22 / 04_2 : 16 (16)_x000D_
22 / 05_2 : 385 (385)_x000D_
22 / 06_2 : 618 (618)_x000D_
22 / 07_2 : 683 (683)_x000D_
22 / 08_2 : 1.259 (1.259)_x000D_
22 / 09_2 : 89 (89)_x000D_
22 / 10_2 : 311 (311)_x000D_
22 / 11_2 : 1.252 (1.252)_x000D_
22 / 12_2 : 1.250 (1.250)_x000D_
23 / 01_2 : 496 (496)_x000D_
23 / 02_2 : 347 (347)_x000D_
23 / 03_2 : 540 (540)_x000D_
23 / 04_2 : 285 (285)_x000D_
23 / 05_2 : 230 (230)_x000D_
23 / 06_2 : 75 (75)_x000D_
23 / 08_2 : 31 (31)_x000D_
_x000D_
  TOTAL   : ( 8.001 )</t>
        </r>
      </text>
    </comment>
    <comment ref="AH758" authorId="0" shapeId="0" xr:uid="{A29E0AC5-89A1-48D9-A2BF-9C1C13C31949}">
      <text>
        <r>
          <rPr>
            <sz val="10"/>
            <color indexed="81"/>
            <rFont val="Lucida Console"/>
            <family val="3"/>
          </rPr>
          <t>Última movimentação no estoque em 08/2023 quantidade 31.</t>
        </r>
      </text>
    </comment>
    <comment ref="X759" authorId="0" shapeId="0" xr:uid="{EA461772-D000-4061-87CC-36CA3EBAE6ED}">
      <text>
        <r>
          <rPr>
            <sz val="10"/>
            <color indexed="81"/>
            <rFont val="Lucida Console"/>
            <family val="3"/>
          </rPr>
          <t>17.07.2009</t>
        </r>
      </text>
    </comment>
    <comment ref="AE759" authorId="0" shapeId="0" xr:uid="{FC3903A8-AFA0-462E-9D16-6C5C71CD5E40}">
      <text>
        <r>
          <rPr>
            <sz val="10"/>
            <color indexed="81"/>
            <rFont val="Courier New"/>
            <family val="3"/>
          </rPr>
          <t>_x000D_
    DESCRIÇÃO DO CÁLCULO_x000D_
Código    : 111.806_x000D_
Corte     : _x000D_
-----------------------------_x000D_
Pendente  : 399_x000D_
22 / 03_2 :  (corte = 70)_x000D_
22 / 04_2 :  (corte = 40)_x000D_
22 / 05_2 :  (corte = 60)_x000D_
22 / 06_2 :  (corte = 90)_x000D_
22 / 07_2 :  (corte = 100)_x000D_
22 / 08_2 :  (corte = 321)_x000D_
22 / 09_2 :  (corte = 135)_x000D_
22 / 10_2 :  (corte = 226)_x000D_
22 / 11_2 :  (corte = 60)_x000D_
22 / 12_2 :  (corte = 385)_x000D_
23 / 01_2 :  (corte = 493)_x000D_
23 / 02_2 :  (corte = 42)_x000D_
23 / 03_2 : _x000D_
23 / 04_2 : _x000D_
23 / 05_2 : _x000D_
23 / 06_2 :  (corte = 9)_x000D_
23 / 07_2 : _x000D_
23 / 08_2 : _x000D_
_x000D_
    TOTAL : ( 399 )_x000D_
  DIVISOR : 18_x000D_
    MÉDIA : 22,17_x000D_
-----------------------------_x000D_
   Valores Desconsiderados_x000D_
-----------------------------_x000D_
22 / 03_2 : 70 (70)_x000D_
22 / 04_2 : 40 (40)_x000D_
22 / 05_2 : 60 (60)_x000D_
22 / 06_2 : 90 (90)_x000D_
22 / 07_2 : 100 (100)_x000D_
22 / 08_2 : 321 (321)_x000D_
22 / 09_2 : 135 (135)_x000D_
22 / 10_2 : 226 (226)_x000D_
22 / 11_2 : 60 (60)_x000D_
22 / 12_2 : 385 (385)_x000D_
23 / 01_2 : 493 (493)_x000D_
23 / 02_2 : 42 (42)_x000D_
23 / 06_2 : 9 (9)_x000D_
_x000D_
  TOTAL   : ( 2.031 )</t>
        </r>
      </text>
    </comment>
    <comment ref="AH759" authorId="0" shapeId="0" xr:uid="{58E2ACDC-FCA6-4F49-AA79-318E5E65A227}">
      <text>
        <r>
          <rPr>
            <sz val="10"/>
            <color indexed="81"/>
            <rFont val="Lucida Console"/>
            <family val="3"/>
          </rPr>
          <t>Última movimentação no estoque em 06/2023 quantidade 9.</t>
        </r>
      </text>
    </comment>
    <comment ref="X760" authorId="0" shapeId="0" xr:uid="{F63A7441-E16A-4CF0-90B6-F2BA7C6B451F}">
      <text>
        <r>
          <rPr>
            <sz val="10"/>
            <color indexed="81"/>
            <rFont val="Lucida Console"/>
            <family val="3"/>
          </rPr>
          <t>14.10.2014</t>
        </r>
      </text>
    </comment>
    <comment ref="AE760" authorId="0" shapeId="0" xr:uid="{DC3D8C47-9B09-4717-B3FE-12036CB7DBDF}">
      <text>
        <r>
          <rPr>
            <sz val="10"/>
            <color indexed="81"/>
            <rFont val="Courier New"/>
            <family val="3"/>
          </rPr>
          <t>_x000D_
    DESCRIÇÃO DO CÁLCULO_x000D_
Código    : 128.816_x000D_
Corte     : _x000D_
-----------------------------_x000D_
Pendente  : _x000D_
22 / 03_2 : _x000D_
22 / 04_2 : _x000D_
22 / 05_2 : _x000D_
22 / 06_2 : _x000D_
22 / 07_2 : _x000D_
22 / 08_2 : _x000D_
22 / 09_2 : _x000D_
22 / 10_2 : _x000D_
22 / 11_2 : _x000D_
22 / 12_2 : _x000D_
23 / 01_2 :  (corte = 185)_x000D_
23 / 02_2 : _x000D_
23 / 03_2 : _x000D_
23 / 04_2 : _x000D_
23 / 05_2 : _x000D_
23 / 06_2 : _x000D_
23 / 07_2 : _x000D_
23 / 08_2 : _x000D_
_x000D_
    TOTAL : (  )_x000D_
  DIVISOR : 18_x000D_
    MÉDIA : ,00_x000D_
-----------------------------_x000D_
   Valores Desconsiderados_x000D_
-----------------------------_x000D_
23 / 01_2 : 185 (185)_x000D_
_x000D_
  TOTAL   : ( 185 )</t>
        </r>
      </text>
    </comment>
    <comment ref="AH760" authorId="0" shapeId="0" xr:uid="{D64C6056-CBD5-4FED-89A5-F387DD3E4D0B}">
      <text>
        <r>
          <rPr>
            <sz val="10"/>
            <color indexed="81"/>
            <rFont val="Lucida Console"/>
            <family val="3"/>
          </rPr>
          <t>Última movimentação no estoque em 01/2023 quantidade 185.</t>
        </r>
      </text>
    </comment>
    <comment ref="X761" authorId="0" shapeId="0" xr:uid="{8C9CAA3E-EC72-47B4-B5D2-4DEA427AA739}">
      <text>
        <r>
          <rPr>
            <sz val="10"/>
            <color indexed="81"/>
            <rFont val="Lucida Console"/>
            <family val="3"/>
          </rPr>
          <t>14.10.2014</t>
        </r>
      </text>
    </comment>
    <comment ref="AE761" authorId="0" shapeId="0" xr:uid="{FA1EADB1-B820-43BE-8C94-577DF2E26744}">
      <text>
        <r>
          <rPr>
            <sz val="10"/>
            <color indexed="81"/>
            <rFont val="Courier New"/>
            <family val="3"/>
          </rPr>
          <t>_x000D_
    DESCRIÇÃO DO CÁLCULO_x000D_
Código    : 128.815_x000D_
Corte     : _x000D_
-----------------------------_x000D_
Pendente  : _x000D_
22 / 03_2 :  (corte = 60)_x000D_
22 / 04_2 :  (corte = 70)_x000D_
22 / 05_2 :  (corte = 370)_x000D_
22 / 06_2 :  (corte = 280)_x000D_
22 / 07_2 :  (corte = 434)_x000D_
22 / 08_2 :  (corte = 200)_x000D_
22 / 09_2 :  (corte = 210)_x000D_
22 / 10_2 :  (corte = 450)_x000D_
22 / 11_2 :  (corte = 210)_x000D_
22 / 12_2 :  (corte = 730)_x000D_
23 / 01_2 :  (corte = 784)_x000D_
23 / 02_2 :  (corte = 220)_x000D_
23 / 03_2 :  (corte = 220)_x000D_
23 / 04_2 :  (corte = 470)_x000D_
23 / 05_2 :  (corte = 150)_x000D_
23 / 06_2 : _x000D_
23 / 07_2 : _x000D_
23 / 08_2 : _x000D_
_x000D_
    TOTAL : (  )_x000D_
  DIVISOR : 18_x000D_
    MÉDIA : ,00_x000D_
-----------------------------_x000D_
   Valores Desconsiderados_x000D_
-----------------------------_x000D_
22 / 03_2 : 60 (60)_x000D_
22 / 04_2 : 70 (70)_x000D_
22 / 05_2 : 370 (370)_x000D_
22 / 06_2 : 280 (280)_x000D_
22 / 07_2 : 434 (434)_x000D_
22 / 08_2 : 200 (200)_x000D_
22 / 09_2 : 210 (210)_x000D_
22 / 10_2 : 450 (450)_x000D_
22 / 11_2 : 210 (210)_x000D_
22 / 12_2 : 730 (730)_x000D_
23 / 01_2 : 784 (784)_x000D_
23 / 02_2 : 220 (220)_x000D_
23 / 03_2 : 220 (220)_x000D_
23 / 04_2 : 470 (470)_x000D_
23 / 05_2 : 150 (150)_x000D_
_x000D_
  TOTAL   : ( 4.858 )</t>
        </r>
      </text>
    </comment>
    <comment ref="AH761" authorId="0" shapeId="0" xr:uid="{359C4CB2-EB3C-47E1-9474-59419FD216FF}">
      <text>
        <r>
          <rPr>
            <sz val="10"/>
            <color indexed="81"/>
            <rFont val="Lucida Console"/>
            <family val="3"/>
          </rPr>
          <t>Última movimentação no estoque em 05/2023 quantidade 150.</t>
        </r>
      </text>
    </comment>
    <comment ref="X762" authorId="0" shapeId="0" xr:uid="{FA45F2A3-EB95-4130-8D99-0E9A01494362}">
      <text>
        <r>
          <rPr>
            <sz val="10"/>
            <color indexed="81"/>
            <rFont val="Lucida Console"/>
            <family val="3"/>
          </rPr>
          <t>01.01.1901</t>
        </r>
      </text>
    </comment>
    <comment ref="AE762" authorId="0" shapeId="0" xr:uid="{67B39155-2E44-497A-9F03-DE586310B136}">
      <text>
        <r>
          <rPr>
            <sz val="10"/>
            <color indexed="81"/>
            <rFont val="Courier New"/>
            <family val="3"/>
          </rPr>
          <t>_x000D_
    DESCRIÇÃO DO CÁLCULO_x000D_
Código    : 14.977_x000D_
Corte     : _x000D_
-----------------------------_x000D_
Pendente  : _x000D_
22 / 03_2 : _x000D_
22 / 04_2 :  (corte = 14)_x000D_
22 / 05_2 :  (corte = 11)_x000D_
22 / 06_2 :  (corte = 21)_x000D_
22 / 07_2 :  (corte = 4)_x000D_
22 / 08_2 :  (corte = 6)_x000D_
22 / 09_2 :  (corte = 13)_x000D_
22 / 10_2 :  (corte = 12)_x000D_
22 / 11_2 :  (corte = 5)_x000D_
22 / 12_2 :  (corte = 4)_x000D_
23 / 01_2 :  (corte = 12)_x000D_
23 / 02_2 :  (corte = 13)_x000D_
23 / 03_2 :  (corte = 14)_x000D_
23 / 04_2 :  (corte = 15)_x000D_
23 / 05_2 : _x000D_
23 / 06_2 : _x000D_
23 / 07_2 : _x000D_
23 / 08_2 :  (corte = 2)_x000D_
_x000D_
    TOTAL : (  )_x000D_
  DIVISOR : 18_x000D_
    MÉDIA : ,00_x000D_
-----------------------------_x000D_
   Valores Desconsiderados_x000D_
-----------------------------_x000D_
22 / 04_2 : 14 (14)_x000D_
22 / 05_2 : 11 (11)_x000D_
22 / 06_2 : 21 (21)_x000D_
22 / 07_2 : 4 (4)_x000D_
22 / 08_2 : 6 (6)_x000D_
22 / 09_2 : 13 (13)_x000D_
22 / 10_2 : 12 (12)_x000D_
22 / 11_2 : 5 (5)_x000D_
22 / 12_2 : 4 (4)_x000D_
23 / 01_2 : 12 (12)_x000D_
23 / 02_2 : 13 (13)_x000D_
23 / 03_2 : 14 (14)_x000D_
23 / 04_2 : 15 (15)_x000D_
23 / 08_2 : 2 (2)_x000D_
_x000D_
  TOTAL   : ( 146 )</t>
        </r>
      </text>
    </comment>
    <comment ref="AH762" authorId="0" shapeId="0" xr:uid="{EF8DF56C-C6A8-4823-B600-DD061E1BF6CB}">
      <text>
        <r>
          <rPr>
            <sz val="10"/>
            <color indexed="81"/>
            <rFont val="Lucida Console"/>
            <family val="3"/>
          </rPr>
          <t>Última movimentação no estoque em 08/2023 quantidade 2.</t>
        </r>
      </text>
    </comment>
    <comment ref="X763" authorId="0" shapeId="0" xr:uid="{51212E1F-0B69-4501-A77D-9A6ADA6F51E0}">
      <text>
        <r>
          <rPr>
            <sz val="10"/>
            <color indexed="81"/>
            <rFont val="Lucida Console"/>
            <family val="3"/>
          </rPr>
          <t>05.10.2007</t>
        </r>
      </text>
    </comment>
    <comment ref="AE763" authorId="0" shapeId="0" xr:uid="{FD7D0696-3648-4F09-AF21-3222CE4E028E}">
      <text>
        <r>
          <rPr>
            <sz val="10"/>
            <color indexed="81"/>
            <rFont val="Courier New"/>
            <family val="3"/>
          </rPr>
          <t>_x000D_
    DESCRIÇÃO DO CÁLCULO_x000D_
Código    : 102.443_x000D_
Corte     : _x000D_
-----------------------------_x000D_
Pendente  : _x000D_
22 / 03_2 : _x000D_
22 / 04_2 : _x000D_
22 / 05_2 : _x000D_
22 / 06_2 : _x000D_
22 / 07_2 : _x000D_
22 / 08_2 : _x000D_
22 / 09_2 : _x000D_
22 / 10_2 : _x000D_
22 / 11_2 : _x000D_
22 / 12_2 :  (corte = 3)_x000D_
23 / 01_2 : _x000D_
23 / 02_2 : _x000D_
23 / 03_2 : _x000D_
23 / 04_2 : _x000D_
23 / 05_2 : _x000D_
23 / 06_2 : _x000D_
23 / 07_2 : _x000D_
23 / 08_2 : _x000D_
_x000D_
    TOTAL : (  )_x000D_
  DIVISOR : 18_x000D_
    MÉDIA : ,00_x000D_
-----------------------------_x000D_
   Valores Desconsiderados_x000D_
-----------------------------_x000D_
22 / 12_2 : 3 (3)_x000D_
_x000D_
  TOTAL   : ( 3 )</t>
        </r>
      </text>
    </comment>
    <comment ref="AH763" authorId="0" shapeId="0" xr:uid="{7D427FF8-74D3-47BB-BC37-3759908CB3B5}">
      <text>
        <r>
          <rPr>
            <sz val="10"/>
            <color indexed="81"/>
            <rFont val="Lucida Console"/>
            <family val="3"/>
          </rPr>
          <t>Última movimentação no estoque em 12/2022 quantidade 3.</t>
        </r>
      </text>
    </comment>
    <comment ref="X764" authorId="0" shapeId="0" xr:uid="{216189F9-6BBB-4331-9EA8-929853B25230}">
      <text>
        <r>
          <rPr>
            <sz val="10"/>
            <color indexed="81"/>
            <rFont val="Lucida Console"/>
            <family val="3"/>
          </rPr>
          <t>23.04.2004</t>
        </r>
      </text>
    </comment>
    <comment ref="AE764" authorId="0" shapeId="0" xr:uid="{BCEA4E16-88BE-46F1-8151-BB864C660532}">
      <text>
        <r>
          <rPr>
            <sz val="10"/>
            <color indexed="81"/>
            <rFont val="Courier New"/>
            <family val="3"/>
          </rPr>
          <t>_x000D_
    DESCRIÇÃO DO CÁLCULO_x000D_
Código    : 78.509_x000D_
Corte     : _x000D_
-----------------------------_x000D_
Pendente  : 1_x000D_
22 / 03_2 : _x000D_
22 / 04_2 : _x000D_
22 / 05_2 : _x000D_
22 / 06_2 : _x000D_
22 / 07_2 : _x000D_
22 / 08_2 :  (corte = 2)_x000D_
22 / 09_2 :  (corte = 2)_x000D_
22 / 10_2 :  (corte = 2)_x000D_
22 / 11_2 :  (corte = 2)_x000D_
22 / 12_2 :  (corte = 1)_x000D_
23 / 01_2 :  (corte = 3)_x000D_
23 / 02_2 :  (corte = 3)_x000D_
23 / 03_2 : _x000D_
23 / 04_2 :  (corte = 1)_x000D_
23 / 05_2 : _x000D_
23 / 06_2 : _x000D_
23 / 07_2 : _x000D_
23 / 08_2 : _x000D_
_x000D_
    TOTAL : ( 1 )_x000D_
  DIVISOR : 18_x000D_
    MÉDIA : ,06_x000D_
-----------------------------_x000D_
   Valores Desconsiderados_x000D_
-----------------------------_x000D_
22 / 08_2 : 2 (2)_x000D_
22 / 09_2 : 2 (2)_x000D_
22 / 10_2 : 2 (2)_x000D_
22 / 11_2 : 2 (2)_x000D_
22 / 12_2 : 1 (1)_x000D_
23 / 01_2 : 3 (3)_x000D_
23 / 02_2 : 3 (3)_x000D_
23 / 04_2 : 1 (1)_x000D_
_x000D_
  TOTAL   : ( 16 )</t>
        </r>
      </text>
    </comment>
    <comment ref="AH764" authorId="0" shapeId="0" xr:uid="{3CB827AC-10DC-48B1-8BCD-41BF8B516578}">
      <text>
        <r>
          <rPr>
            <sz val="10"/>
            <color indexed="81"/>
            <rFont val="Lucida Console"/>
            <family val="3"/>
          </rPr>
          <t>Última movimentação no estoque em 04/2023 quantidade 1.</t>
        </r>
      </text>
    </comment>
    <comment ref="X765" authorId="0" shapeId="0" xr:uid="{B7B35259-18D1-4054-A045-C8DF92DA53AE}">
      <text>
        <r>
          <rPr>
            <sz val="10"/>
            <color indexed="81"/>
            <rFont val="Lucida Console"/>
            <family val="3"/>
          </rPr>
          <t>01.01.1901</t>
        </r>
      </text>
    </comment>
    <comment ref="AE765" authorId="0" shapeId="0" xr:uid="{511BC63C-E6FB-482E-BD3A-7D7C91FFEA49}">
      <text>
        <r>
          <rPr>
            <sz val="10"/>
            <color indexed="81"/>
            <rFont val="Courier New"/>
            <family val="3"/>
          </rPr>
          <t>_x000D_
    DESCRIÇÃO DO CÁLCULO_x000D_
Código    : 23.607_x000D_
Corte     : _x000D_
-----------------------------_x000D_
Pendente  : _x000D_
22 / 03_2 : _x000D_
22 / 04_2 : _x000D_
22 / 05_2 :  (corte = 48)_x000D_
22 / 06_2 :  (corte = 4)_x000D_
22 / 07_2 : _x000D_
22 / 08_2 : _x000D_
22 / 09_2 : _x000D_
22 / 10_2 : _x000D_
22 / 11_2 : _x000D_
22 / 12_2 : _x000D_
23 / 01_2 : _x000D_
23 / 02_2 : _x000D_
23 / 03_2 : _x000D_
23 / 04_2 : _x000D_
23 / 05_2 : _x000D_
23 / 06_2 : _x000D_
23 / 07_2 :  (corte = 50)_x000D_
23 / 08_2 : _x000D_
_x000D_
    TOTAL : (  )_x000D_
  DIVISOR : 18_x000D_
    MÉDIA : ,00_x000D_
-----------------------------_x000D_
   Valores Desconsiderados_x000D_
-----------------------------_x000D_
22 / 05_2 : 48 (48)_x000D_
22 / 06_2 : 4 (4)_x000D_
23 / 07_2 : 50 (50)_x000D_
_x000D_
  TOTAL   : ( 102 )</t>
        </r>
      </text>
    </comment>
    <comment ref="AH765" authorId="0" shapeId="0" xr:uid="{51C25091-3C3B-4FB5-BCA0-5692AC828857}">
      <text>
        <r>
          <rPr>
            <sz val="10"/>
            <color indexed="81"/>
            <rFont val="Lucida Console"/>
            <family val="3"/>
          </rPr>
          <t>Última movimentação no estoque em 07/2023 quantidade 50.</t>
        </r>
      </text>
    </comment>
    <comment ref="X766" authorId="0" shapeId="0" xr:uid="{632AD0E1-E577-4E92-95D4-0851AE9D89EA}">
      <text>
        <r>
          <rPr>
            <sz val="10"/>
            <color indexed="81"/>
            <rFont val="Lucida Console"/>
            <family val="3"/>
          </rPr>
          <t>01.01.1901</t>
        </r>
      </text>
    </comment>
    <comment ref="AE766" authorId="0" shapeId="0" xr:uid="{8FF46483-A500-42AA-AFE0-48AAA775DC77}">
      <text>
        <r>
          <rPr>
            <sz val="10"/>
            <color indexed="81"/>
            <rFont val="Courier New"/>
            <family val="3"/>
          </rPr>
          <t>_x000D_
    DESCRIÇÃO DO CÁLCULO_x000D_
Código    : 13.094_x000D_
Corte     : _x000D_
-----------------------------_x000D_
Pendente  : _x000D_
22 / 03_2 :  (corte = 40)_x000D_
22 / 04_2 : _x000D_
22 / 05_2 :  (corte = 40)_x000D_
22 / 06_2 :  (corte = 24)_x000D_
22 / 07_2 :  (corte = 48)_x000D_
22 / 08_2 :  (corte = 20)_x000D_
22 / 09_2 :  (corte = 60)_x000D_
22 / 10_2 :  (corte = 15)_x000D_
22 / 11_2 : _x000D_
22 / 12_2 :  (corte = 30)_x000D_
23 / 01_2 :  (corte = 95)_x000D_
23 / 02_2 :  (corte = 253)_x000D_
23 / 03_2 :  (corte = 50)_x000D_
23 / 04_2 :  (corte = 50)_x000D_
23 / 05_2 : _x000D_
23 / 06_2 :  (corte = 100)_x000D_
23 / 07_2 :  (corte = 50)_x000D_
23 / 08_2 : _x000D_
_x000D_
    TOTAL : (  )_x000D_
  DIVISOR : 18_x000D_
    MÉDIA : ,00_x000D_
-----------------------------_x000D_
   Valores Desconsiderados_x000D_
-----------------------------_x000D_
22 / 03_2 : 40 (40)_x000D_
22 / 05_2 : 40 (40)_x000D_
22 / 06_2 : 24 (24)_x000D_
22 / 07_2 : 48 (48)_x000D_
22 / 08_2 : 20 (20)_x000D_
22 / 09_2 : 60 (60)_x000D_
22 / 10_2 : 15 (15)_x000D_
22 / 12_2 : 30 (30)_x000D_
23 / 01_2 : 95 (95)_x000D_
23 / 02_2 : 253 (253)_x000D_
23 / 03_2 : 50 (50)_x000D_
23 / 04_2 : 50 (50)_x000D_
23 / 06_2 : 100 (100)_x000D_
23 / 07_2 : 50 (50)_x000D_
_x000D_
  TOTAL   : ( 875 )</t>
        </r>
      </text>
    </comment>
    <comment ref="AH766" authorId="0" shapeId="0" xr:uid="{1927B849-DB2D-4FCC-A391-41777EF3268E}">
      <text>
        <r>
          <rPr>
            <sz val="10"/>
            <color indexed="81"/>
            <rFont val="Lucida Console"/>
            <family val="3"/>
          </rPr>
          <t>Última movimentação no estoque em 07/2023 quantidade 50.</t>
        </r>
      </text>
    </comment>
    <comment ref="X767" authorId="0" shapeId="0" xr:uid="{9DB71A80-978B-4A86-B503-C5D83C88FEF8}">
      <text>
        <r>
          <rPr>
            <sz val="10"/>
            <color indexed="81"/>
            <rFont val="Lucida Console"/>
            <family val="3"/>
          </rPr>
          <t>01.01.1901</t>
        </r>
      </text>
    </comment>
    <comment ref="AE767" authorId="0" shapeId="0" xr:uid="{64A80471-286C-490F-A66D-757DA0BA3B30}">
      <text>
        <r>
          <rPr>
            <sz val="10"/>
            <color indexed="81"/>
            <rFont val="Courier New"/>
            <family val="3"/>
          </rPr>
          <t>_x000D_
    DESCRIÇÃO DO CÁLCULO_x000D_
Código    : 13.517_x000D_
Corte     : _x000D_
-----------------------------_x000D_
Pendente  : _x000D_
22 / 03_2 :  (corte = 6)_x000D_
22 / 04_2 : _x000D_
22 / 05_2 :  (corte = 10)_x000D_
22 / 06_2 :  (corte = 12)_x000D_
22 / 07_2 :  (corte = 21)_x000D_
22 / 08_2 :  (corte = 4)_x000D_
22 / 09_2 : _x000D_
22 / 10_2 :  (corte = 8)_x000D_
22 / 11_2 :  (corte = 6)_x000D_
22 / 12_2 :  (corte = 7)_x000D_
23 / 01_2 :  (corte = 1)_x000D_
23 / 02_2 : _x000D_
23 / 03_2 : _x000D_
23 / 04_2 :  (corte = 11)_x000D_
23 / 05_2 : _x000D_
23 / 06_2 : _x000D_
23 / 07_2 :  (corte = 10)_x000D_
23 / 08_2 : _x000D_
_x000D_
    TOTAL : (  )_x000D_
  DIVISOR : 18_x000D_
    MÉDIA : ,00_x000D_
-----------------------------_x000D_
   Valores Desconsiderados_x000D_
-----------------------------_x000D_
22 / 03_2 : 6 (6)_x000D_
22 / 05_2 : 10 (10)_x000D_
22 / 06_2 : 12 (12)_x000D_
22 / 07_2 : 21 (21)_x000D_
22 / 08_2 : 4 (4)_x000D_
22 / 10_2 : 8 (8)_x000D_
22 / 11_2 : 6 (6)_x000D_
22 / 12_2 : 7 (7)_x000D_
23 / 01_2 : 1 (1)_x000D_
23 / 04_2 : 11 (11)_x000D_
23 / 07_2 : 10 (10)_x000D_
_x000D_
  TOTAL   : ( 96 )</t>
        </r>
      </text>
    </comment>
    <comment ref="AH767" authorId="0" shapeId="0" xr:uid="{C02EC651-30C4-4049-8289-621E181A66C0}">
      <text>
        <r>
          <rPr>
            <sz val="10"/>
            <color indexed="81"/>
            <rFont val="Lucida Console"/>
            <family val="3"/>
          </rPr>
          <t>Última movimentação no estoque em 07/2023 quantidade 10.</t>
        </r>
      </text>
    </comment>
    <comment ref="X768" authorId="0" shapeId="0" xr:uid="{FA049C54-6B7A-4753-BA7C-011D270A9E5B}">
      <text>
        <r>
          <rPr>
            <sz val="10"/>
            <color indexed="81"/>
            <rFont val="Lucida Console"/>
            <family val="3"/>
          </rPr>
          <t>01.01.1901</t>
        </r>
      </text>
    </comment>
    <comment ref="AE768" authorId="0" shapeId="0" xr:uid="{3039899F-1672-4764-A427-A7C4C833E2B9}">
      <text>
        <r>
          <rPr>
            <sz val="10"/>
            <color indexed="81"/>
            <rFont val="Courier New"/>
            <family val="3"/>
          </rPr>
          <t>_x000D_
    DESCRIÇÃO DO CÁLCULO_x000D_
Código    : 13.518_x000D_
Corte     : _x000D_
-----------------------------_x000D_
Pendente  : _x000D_
22 / 03_2 : _x000D_
22 / 04_2 :  (corte = 13)_x000D_
22 / 05_2 : _x000D_
22 / 06_2 :  (corte = 20)_x000D_
22 / 07_2 :  (corte = 4)_x000D_
22 / 08_2 :  (corte = 3)_x000D_
22 / 09_2 :  (corte = 4)_x000D_
22 / 10_2 : _x000D_
22 / 11_2 :  (corte = 8)_x000D_
22 / 12_2 :  (corte = 9)_x000D_
23 / 01_2 :  (corte = 2)_x000D_
23 / 02_2 : _x000D_
23 / 03_2 :  (corte = 5)_x000D_
23 / 04_2 :  (corte = 15)_x000D_
23 / 05_2 : _x000D_
23 / 06_2 : _x000D_
23 / 07_2 : _x000D_
23 / 08_2 : _x000D_
_x000D_
    TOTAL : (  )_x000D_
  DIVISOR : 18_x000D_
    MÉDIA : ,00_x000D_
-----------------------------_x000D_
   Valores Desconsiderados_x000D_
-----------------------------_x000D_
22 / 04_2 : 13 (13)_x000D_
22 / 06_2 : 20 (20)_x000D_
22 / 07_2 : 4 (4)_x000D_
22 / 08_2 : 3 (3)_x000D_
22 / 09_2 : 4 (4)_x000D_
22 / 11_2 : 8 (8)_x000D_
22 / 12_2 : 9 (9)_x000D_
23 / 01_2 : 2 (2)_x000D_
23 / 03_2 : 5 (5)_x000D_
23 / 04_2 : 15 (15)_x000D_
_x000D_
  TOTAL   : ( 83 )</t>
        </r>
      </text>
    </comment>
    <comment ref="AH768" authorId="0" shapeId="0" xr:uid="{780AEDFF-909D-4DE4-86E3-CF41439A10AA}">
      <text>
        <r>
          <rPr>
            <sz val="10"/>
            <color indexed="81"/>
            <rFont val="Lucida Console"/>
            <family val="3"/>
          </rPr>
          <t>Última movimentação no estoque em 04/2023 quantidade 15.</t>
        </r>
      </text>
    </comment>
    <comment ref="X769" authorId="0" shapeId="0" xr:uid="{A7FE12C1-2B1C-4068-BBA4-5C11F9170253}">
      <text>
        <r>
          <rPr>
            <sz val="10"/>
            <color indexed="81"/>
            <rFont val="Lucida Console"/>
            <family val="3"/>
          </rPr>
          <t>01.01.1901</t>
        </r>
      </text>
    </comment>
    <comment ref="AE769" authorId="0" shapeId="0" xr:uid="{53B95117-8324-446C-BCCA-2941165946B6}">
      <text>
        <r>
          <rPr>
            <sz val="10"/>
            <color indexed="81"/>
            <rFont val="Courier New"/>
            <family val="3"/>
          </rPr>
          <t>_x000D_
    DESCRIÇÃO DO CÁLCULO_x000D_
Código    : 13.095_x000D_
Corte     : _x000D_
-----------------------------_x000D_
Pendente  : _x000D_
22 / 03_2 :  (corte = 1)_x000D_
22 / 04_2 :  (corte = 7)_x000D_
22 / 05_2 :  (corte = 18)_x000D_
22 / 06_2 :  (corte = 20)_x000D_
22 / 07_2 :  (corte = 12)_x000D_
22 / 08_2 :  (corte = 16)_x000D_
22 / 09_2 :  (corte = 14)_x000D_
22 / 10_2 :  (corte = 11)_x000D_
22 / 11_2 :  (corte = 21)_x000D_
22 / 12_2 :  (corte = 8)_x000D_
23 / 01_2 :  (corte = 4)_x000D_
23 / 02_2 :  (corte = 2)_x000D_
23 / 03_2 :  (corte = 9)_x000D_
23 / 04_2 :  (corte = 19)_x000D_
23 / 05_2 : _x000D_
23 / 06_2 : _x000D_
23 / 07_2 : _x000D_
23 / 08_2 : _x000D_
_x000D_
    TOTAL : (  )_x000D_
  DIVISOR : 18_x000D_
    MÉDIA : ,00_x000D_
-----------------------------_x000D_
   Valores Desconsiderados_x000D_
-----------------------------_x000D_
22 / 03_2 : 1 (1)_x000D_
22 / 04_2 : 7 (7)_x000D_
22 / 05_2 : 18 (18)_x000D_
22 / 06_2 : 20 (20)_x000D_
22 / 07_2 : 12 (12)_x000D_
22 / 08_2 : 16 (16)_x000D_
22 / 09_2 : 14 (14)_x000D_
22 / 10_2 : 11 (11)_x000D_
22 / 11_2 : 21 (21)_x000D_
22 / 12_2 : 8 (8)_x000D_
23 / 01_2 : 4 (4)_x000D_
23 / 02_2 : 2 (2)_x000D_
23 / 03_2 : 9 (9)_x000D_
23 / 04_2 : 19 (19)_x000D_
_x000D_
  TOTAL   : ( 162 )</t>
        </r>
      </text>
    </comment>
    <comment ref="AH769" authorId="0" shapeId="0" xr:uid="{F84F3207-A139-4ED1-A3E2-9F4995B5322F}">
      <text>
        <r>
          <rPr>
            <sz val="10"/>
            <color indexed="81"/>
            <rFont val="Lucida Console"/>
            <family val="3"/>
          </rPr>
          <t>Última movimentação no estoque em 04/2023 quantidade 19.</t>
        </r>
      </text>
    </comment>
    <comment ref="X770" authorId="0" shapeId="0" xr:uid="{5B94CE30-A853-463C-B76B-766509DF54EE}">
      <text>
        <r>
          <rPr>
            <sz val="10"/>
            <color indexed="81"/>
            <rFont val="Lucida Console"/>
            <family val="3"/>
          </rPr>
          <t>01.01.1901</t>
        </r>
      </text>
    </comment>
    <comment ref="AE770" authorId="0" shapeId="0" xr:uid="{A37AE02D-AB00-4C3B-A0AA-453E66A5AAD5}">
      <text>
        <r>
          <rPr>
            <sz val="10"/>
            <color indexed="81"/>
            <rFont val="Courier New"/>
            <family val="3"/>
          </rPr>
          <t>_x000D_
    DESCRIÇÃO DO CÁLCULO_x000D_
Código    : 13.102_x000D_
Corte     : _x000D_
-----------------------------_x000D_
Pendente  : 2_x000D_
22 / 03_2 :  (corte = 4)_x000D_
22 / 04_2 : _x000D_
22 / 05_2 : _x000D_
22 / 06_2 :  (corte = 5)_x000D_
22 / 07_2 : _x000D_
22 / 08_2 : _x000D_
22 / 09_2 : _x000D_
22 / 10_2 : _x000D_
22 / 11_2 :  (corte = 3)_x000D_
22 / 12_2 : _x000D_
23 / 01_2 :  (corte = 4)_x000D_
23 / 02_2 : _x000D_
23 / 03_2 :  (corte = 1)_x000D_
23 / 04_2 :  (corte = 18)_x000D_
23 / 05_2 : _x000D_
23 / 06_2 : _x000D_
23 / 07_2 : _x000D_
23 / 08_2 : _x000D_
_x000D_
    TOTAL : ( 2 )_x000D_
  DIVISOR : 18_x000D_
    MÉDIA : ,11_x000D_
-----------------------------_x000D_
   Valores Desconsiderados_x000D_
-----------------------------_x000D_
22 / 03_2 : 4 (4)_x000D_
22 / 06_2 : 5 (5)_x000D_
22 / 11_2 : 3 (3)_x000D_
23 / 01_2 : 4 (4)_x000D_
23 / 03_2 : 1 (1)_x000D_
23 / 04_2 : 18 (18)_x000D_
_x000D_
  TOTAL   : ( 35 )</t>
        </r>
      </text>
    </comment>
    <comment ref="AH770" authorId="0" shapeId="0" xr:uid="{78C21E33-D319-4F11-8081-6A879B3994CF}">
      <text>
        <r>
          <rPr>
            <sz val="10"/>
            <color indexed="81"/>
            <rFont val="Lucida Console"/>
            <family val="3"/>
          </rPr>
          <t>Última movimentação no estoque em 04/2023 quantidade 18.</t>
        </r>
      </text>
    </comment>
    <comment ref="X771" authorId="0" shapeId="0" xr:uid="{79226F60-6769-4C48-88B7-31917968AC84}">
      <text>
        <r>
          <rPr>
            <sz val="10"/>
            <color indexed="81"/>
            <rFont val="Lucida Console"/>
            <family val="3"/>
          </rPr>
          <t>01.01.1901</t>
        </r>
      </text>
    </comment>
    <comment ref="AE771" authorId="0" shapeId="0" xr:uid="{B90857DB-E259-43B8-B8CB-14E637AEBD1B}">
      <text>
        <r>
          <rPr>
            <sz val="10"/>
            <color indexed="81"/>
            <rFont val="Courier New"/>
            <family val="3"/>
          </rPr>
          <t>_x000D_
    DESCRIÇÃO DO CÁLCULO_x000D_
Código    : 59.069_x000D_
Corte     : _x000D_
-----------------------------_x000D_
Pendente  : _x000D_
22 / 03_2 : _x000D_
22 / 04_2 : _x000D_
22 / 05_2 : _x000D_
22 / 06_2 :  (corte = 4)_x000D_
22 / 07_2 :  (corte = 17)_x000D_
22 / 08_2 :  (corte = 16)_x000D_
22 / 09_2 :  (corte = 4)_x000D_
22 / 10_2 : _x000D_
22 / 11_2 :  (corte = 19)_x000D_
22 / 12_2 : _x000D_
23 / 01_2 :  (corte = 3)_x000D_
23 / 02_2 :  (corte = 6)_x000D_
23 / 03_2 :  (corte = 5)_x000D_
23 / 04_2 :  (corte = 15)_x000D_
23 / 05_2 : _x000D_
23 / 06_2 : _x000D_
23 / 07_2 : _x000D_
23 / 08_2 : _x000D_
_x000D_
    TOTAL : (  )_x000D_
  DIVISOR : 18_x000D_
    MÉDIA : ,00_x000D_
-----------------------------_x000D_
   Valores Desconsiderados_x000D_
-----------------------------_x000D_
22 / 06_2 : 4 (4)_x000D_
22 / 07_2 : 17 (17)_x000D_
22 / 08_2 : 16 (16)_x000D_
22 / 09_2 : 4 (4)_x000D_
22 / 11_2 : 19 (19)_x000D_
23 / 01_2 : 3 (3)_x000D_
23 / 02_2 : 6 (6)_x000D_
23 / 03_2 : 5 (5)_x000D_
23 / 04_2 : 15 (15)_x000D_
_x000D_
  TOTAL   : ( 89 )</t>
        </r>
      </text>
    </comment>
    <comment ref="AH771" authorId="0" shapeId="0" xr:uid="{2F56EA8E-D3F1-422A-A0B4-654CE0963E87}">
      <text>
        <r>
          <rPr>
            <sz val="10"/>
            <color indexed="81"/>
            <rFont val="Lucida Console"/>
            <family val="3"/>
          </rPr>
          <t>Última movimentação no estoque em 04/2023 quantidade 15.</t>
        </r>
      </text>
    </comment>
    <comment ref="X772" authorId="0" shapeId="0" xr:uid="{F877D9AC-E9F0-4401-8BC5-4536CEB7334A}">
      <text>
        <r>
          <rPr>
            <sz val="10"/>
            <color indexed="81"/>
            <rFont val="Lucida Console"/>
            <family val="3"/>
          </rPr>
          <t>01.01.1901</t>
        </r>
      </text>
    </comment>
    <comment ref="AE772" authorId="0" shapeId="0" xr:uid="{E83846A1-0F6B-4AA5-9C74-5EC1DBDBEA6B}">
      <text>
        <r>
          <rPr>
            <sz val="10"/>
            <color indexed="81"/>
            <rFont val="Courier New"/>
            <family val="3"/>
          </rPr>
          <t>_x000D_
    DESCRIÇÃO DO CÁLCULO_x000D_
Código    : 13.068_x000D_
Corte     : _x000D_
-----------------------------_x000D_
Pendente  : _x000D_
22 / 03_2 :  (corte = 4)_x000D_
22 / 04_2 :  (corte = 6)_x000D_
22 / 05_2 : _x000D_
22 / 06_2 :  (corte = 2)_x000D_
22 / 07_2 :  (corte = 6)_x000D_
22 / 08_2 :  (corte = 3)_x000D_
22 / 09_2 :  (corte = 2)_x000D_
22 / 10_2 :  (corte = 6)_x000D_
22 / 11_2 :  (corte = 1)_x000D_
22 / 12_2 :  (corte = 7)_x000D_
23 / 01_2 : _x000D_
23 / 02_2 : _x000D_
23 / 03_2 :  (corte = 2)_x000D_
23 / 04_2 :  (corte = 20)_x000D_
23 / 05_2 : _x000D_
23 / 06_2 : _x000D_
23 / 07_2 : _x000D_
23 / 08_2 : _x000D_
_x000D_
    TOTAL : (  )_x000D_
  DIVISOR : 18_x000D_
    MÉDIA : ,00_x000D_
-----------------------------_x000D_
   Valores Desconsiderados_x000D_
-----------------------------_x000D_
22 / 03_2 : 4 (4)_x000D_
22 / 04_2 : 6 (6)_x000D_
22 / 06_2 : 2 (2)_x000D_
22 / 07_2 : 6 (6)_x000D_
22 / 08_2 : 3 (3)_x000D_
22 / 09_2 : 2 (2)_x000D_
22 / 10_2 : 6 (6)_x000D_
22 / 11_2 : 1 (1)_x000D_
22 / 12_2 : 7 (7)_x000D_
23 / 03_2 : 2 (2)_x000D_
23 / 04_2 : 20 (20)_x000D_
_x000D_
  TOTAL   : ( 59 )</t>
        </r>
      </text>
    </comment>
    <comment ref="AH772" authorId="0" shapeId="0" xr:uid="{B8CFD784-734A-4A15-8755-AAF8449D60C8}">
      <text>
        <r>
          <rPr>
            <sz val="10"/>
            <color indexed="81"/>
            <rFont val="Lucida Console"/>
            <family val="3"/>
          </rPr>
          <t>Última movimentação no estoque em 04/2023 quantidade 20.</t>
        </r>
      </text>
    </comment>
    <comment ref="X773" authorId="0" shapeId="0" xr:uid="{B86DE1BD-4727-4EE6-84E3-0BB058332180}">
      <text>
        <r>
          <rPr>
            <sz val="10"/>
            <color indexed="81"/>
            <rFont val="Lucida Console"/>
            <family val="3"/>
          </rPr>
          <t>01.01.1901</t>
        </r>
      </text>
    </comment>
    <comment ref="AE773" authorId="0" shapeId="0" xr:uid="{FC98EE86-6DF2-46FF-B31C-193CD52B56F2}">
      <text>
        <r>
          <rPr>
            <sz val="10"/>
            <color indexed="81"/>
            <rFont val="Courier New"/>
            <family val="3"/>
          </rPr>
          <t>_x000D_
    DESCRIÇÃO DO CÁLCULO_x000D_
Código    : 64.648_x000D_
Corte     : _x000D_
-----------------------------_x000D_
Pendente  : _x000D_
22 / 03_2 : _x000D_
22 / 04_2 : _x000D_
22 / 05_2 : _x000D_
22 / 06_2 : _x000D_
22 / 07_2 : _x000D_
22 / 08_2 : _x000D_
22 / 09_2 : _x000D_
22 / 10_2 : _x000D_
22 / 11_2 : _x000D_
22 / 12_2 :  (corte = 1)_x000D_
23 / 01_2 : _x000D_
23 / 02_2 :  (corte = 1)_x000D_
23 / 03_2 :  (corte = 1)_x000D_
23 / 04_2 : _x000D_
23 / 05_2 : _x000D_
23 / 06_2 : _x000D_
23 / 07_2 : _x000D_
23 / 08_2 : _x000D_
_x000D_
    TOTAL : (  )_x000D_
  DIVISOR : 18_x000D_
    MÉDIA : ,00_x000D_
-----------------------------_x000D_
   Valores Desconsiderados_x000D_
-----------------------------_x000D_
22 / 12_2 : 1 (1)_x000D_
23 / 02_2 : 1 (1)_x000D_
23 / 03_2 : 1 (1)_x000D_
_x000D_
  TOTAL   : ( 3 )</t>
        </r>
      </text>
    </comment>
    <comment ref="AH773" authorId="0" shapeId="0" xr:uid="{7BE0ABB3-7C33-4ABE-9024-6A688A47143F}">
      <text>
        <r>
          <rPr>
            <sz val="10"/>
            <color indexed="81"/>
            <rFont val="Lucida Console"/>
            <family val="3"/>
          </rPr>
          <t>Última movimentação no estoque em 03/2023 quantidade 1.</t>
        </r>
      </text>
    </comment>
    <comment ref="X774" authorId="0" shapeId="0" xr:uid="{E6A32534-B2C4-4343-99F8-76A609EC7910}">
      <text>
        <r>
          <rPr>
            <sz val="10"/>
            <color indexed="81"/>
            <rFont val="Lucida Console"/>
            <family val="3"/>
          </rPr>
          <t>01.01.1901</t>
        </r>
      </text>
    </comment>
    <comment ref="AE774" authorId="0" shapeId="0" xr:uid="{6E6FB04E-7E1F-4D06-9D1B-EA898FAA3E86}">
      <text>
        <r>
          <rPr>
            <sz val="10"/>
            <color indexed="81"/>
            <rFont val="Courier New"/>
            <family val="3"/>
          </rPr>
          <t>_x000D_
    DESCRIÇÃO DO CÁLCULO_x000D_
Código    : 13.072_x000D_
Corte     : _x000D_
-----------------------------_x000D_
Pendente  : _x000D_
22 / 03_2 :  (corte = 68)_x000D_
22 / 04_2 :  (corte = 52)_x000D_
22 / 05_2 :  (corte = 8)_x000D_
22 / 06_2 :  (corte = 98)_x000D_
22 / 07_2 :  (corte = 115)_x000D_
22 / 08_2 :  (corte = 87)_x000D_
22 / 09_2 :  (corte = 21)_x000D_
22 / 10_2 :  (corte = 32)_x000D_
22 / 11_2 :  (corte = 25)_x000D_
22 / 12_2 :  (corte = 45)_x000D_
23 / 01_2 :  (corte = 10)_x000D_
23 / 02_2 :  (corte = 42)_x000D_
23 / 03_2 :  (corte = 43)_x000D_
23 / 04_2 :  (corte = 35)_x000D_
23 / 05_2 : _x000D_
23 / 06_2 : _x000D_
23 / 07_2 :  (corte = 20)_x000D_
23 / 08_2 : _x000D_
_x000D_
    TOTAL : (  )_x000D_
  DIVISOR : 18_x000D_
    MÉDIA : ,00_x000D_
-----------------------------_x000D_
   Valores Desconsiderados_x000D_
-----------------------------_x000D_
22 / 03_2 : 68 (68)_x000D_
22 / 04_2 : 52 (52)_x000D_
22 / 05_2 : 8 (8)_x000D_
22 / 06_2 : 98 (98)_x000D_
22 / 07_2 : 115 (115)_x000D_
22 / 08_2 : 87 (87)_x000D_
22 / 09_2 : 21 (21)_x000D_
22 / 10_2 : 32 (32)_x000D_
22 / 11_2 : 25 (25)_x000D_
22 / 12_2 : 45 (45)_x000D_
23 / 01_2 : 10 (10)_x000D_
23 / 02_2 : 42 (42)_x000D_
23 / 03_2 : 43 (43)_x000D_
23 / 04_2 : 35 (35)_x000D_
23 / 07_2 : 20 (20)_x000D_
_x000D_
  TOTAL   : ( 701 )</t>
        </r>
      </text>
    </comment>
    <comment ref="AH774" authorId="0" shapeId="0" xr:uid="{F135A4AE-0D56-4011-A540-932911222AAE}">
      <text>
        <r>
          <rPr>
            <sz val="10"/>
            <color indexed="81"/>
            <rFont val="Lucida Console"/>
            <family val="3"/>
          </rPr>
          <t>Última movimentação no estoque em 07/2023 quantidade 20.</t>
        </r>
      </text>
    </comment>
    <comment ref="X775" authorId="0" shapeId="0" xr:uid="{58F4D228-FEC3-4CEC-93C9-104200F14538}">
      <text>
        <r>
          <rPr>
            <sz val="10"/>
            <color indexed="81"/>
            <rFont val="Lucida Console"/>
            <family val="3"/>
          </rPr>
          <t>01.01.1901</t>
        </r>
      </text>
    </comment>
    <comment ref="AE775" authorId="0" shapeId="0" xr:uid="{5B308096-F5E0-4F57-8024-EA7E8B6C0412}">
      <text>
        <r>
          <rPr>
            <sz val="10"/>
            <color indexed="81"/>
            <rFont val="Courier New"/>
            <family val="3"/>
          </rPr>
          <t>_x000D_
    DESCRIÇÃO DO CÁLCULO_x000D_
Código    : 61.200_x000D_
Corte     : _x000D_
-----------------------------_x000D_
Pendente  : _x000D_
22 / 03_2 : _x000D_
22 / 04_2 : _x000D_
22 / 05_2 : _x000D_
22 / 06_2 :  (corte = 4)_x000D_
22 / 07_2 : _x000D_
22 / 08_2 :  (corte = 6)_x000D_
22 / 09_2 :  (corte = 6)_x000D_
22 / 10_2 : _x000D_
22 / 11_2 :  (corte = 13)_x000D_
22 / 12_2 :  (corte = 8)_x000D_
23 / 01_2 : _x000D_
23 / 02_2 :  (corte = 8)_x000D_
23 / 03_2 :  (corte = 6)_x000D_
23 / 04_2 :  (corte = 15)_x000D_
23 / 05_2 : _x000D_
23 / 06_2 : _x000D_
23 / 07_2 : _x000D_
23 / 08_2 : _x000D_
_x000D_
    TOTAL : (  )_x000D_
  DIVISOR : 18_x000D_
    MÉDIA : ,00_x000D_
-----------------------------_x000D_
   Valores Desconsiderados_x000D_
-----------------------------_x000D_
22 / 06_2 : 4 (4)_x000D_
22 / 08_2 : 6 (6)_x000D_
22 / 09_2 : 6 (6)_x000D_
22 / 11_2 : 13 (13)_x000D_
22 / 12_2 : 8 (8)_x000D_
23 / 02_2 : 8 (8)_x000D_
23 / 03_2 : 6 (6)_x000D_
23 / 04_2 : 15 (15)_x000D_
_x000D_
  TOTAL   : ( 66 )</t>
        </r>
      </text>
    </comment>
    <comment ref="AH775" authorId="0" shapeId="0" xr:uid="{6404D986-F7B5-4A3A-A62F-F5B9F8B61015}">
      <text>
        <r>
          <rPr>
            <sz val="10"/>
            <color indexed="81"/>
            <rFont val="Lucida Console"/>
            <family val="3"/>
          </rPr>
          <t>Última movimentação no estoque em 04/2023 quantidade 15.</t>
        </r>
      </text>
    </comment>
    <comment ref="X776" authorId="0" shapeId="0" xr:uid="{D9D6DBD0-F8F2-4EE4-A190-A15C18B700F3}">
      <text>
        <r>
          <rPr>
            <sz val="10"/>
            <color indexed="81"/>
            <rFont val="Lucida Console"/>
            <family val="3"/>
          </rPr>
          <t>01.01.1901</t>
        </r>
      </text>
    </comment>
    <comment ref="AE776" authorId="0" shapeId="0" xr:uid="{3763E335-0149-4B54-B409-585CBDF2F2C7}">
      <text>
        <r>
          <rPr>
            <sz val="10"/>
            <color indexed="81"/>
            <rFont val="Courier New"/>
            <family val="3"/>
          </rPr>
          <t>_x000D_
    DESCRIÇÃO DO CÁLCULO_x000D_
Código    : 64.044_x000D_
Corte     : _x000D_
-----------------------------_x000D_
Pendente  : _x000D_
22 / 03_2 :  (corte = 30)_x000D_
22 / 04_2 : _x000D_
22 / 05_2 :  (corte = 60)_x000D_
22 / 06_2 : _x000D_
22 / 07_2 : _x000D_
22 / 08_2 :  (corte = 40)_x000D_
22 / 09_2 : _x000D_
22 / 10_2 :  (corte = 140)_x000D_
22 / 11_2 : _x000D_
22 / 12_2 : _x000D_
23 / 01_2 : _x000D_
23 / 02_2 :  (corte = 10)_x000D_
23 / 03_2 : _x000D_
23 / 04_2 : _x000D_
23 / 05_2 : _x000D_
23 / 06_2 :  (corte = 20)_x000D_
23 / 07_2 : _x000D_
23 / 08_2 : _x000D_
_x000D_
    TOTAL : (  )_x000D_
  DIVISOR : 18_x000D_
    MÉDIA : ,00_x000D_
-----------------------------_x000D_
   Valores Desconsiderados_x000D_
-----------------------------_x000D_
22 / 03_2 : 30 (30)_x000D_
22 / 05_2 : 60 (60)_x000D_
22 / 08_2 : 40 (40)_x000D_
22 / 10_2 : 140 (140)_x000D_
23 / 02_2 : 10 (10)_x000D_
23 / 06_2 : 20 (20)_x000D_
_x000D_
  TOTAL   : ( 300 )</t>
        </r>
      </text>
    </comment>
    <comment ref="AH776" authorId="0" shapeId="0" xr:uid="{079C53DB-EA02-44E7-B9B5-258EB7ED2AB2}">
      <text>
        <r>
          <rPr>
            <sz val="10"/>
            <color indexed="81"/>
            <rFont val="Lucida Console"/>
            <family val="3"/>
          </rPr>
          <t>Última movimentação no estoque em 06/2023 quantidade 20.</t>
        </r>
      </text>
    </comment>
    <comment ref="X777" authorId="0" shapeId="0" xr:uid="{D561B72C-C6E0-44A9-AF41-1139701FD908}">
      <text>
        <r>
          <rPr>
            <sz val="10"/>
            <color indexed="81"/>
            <rFont val="Lucida Console"/>
            <family val="3"/>
          </rPr>
          <t>01.01.1901</t>
        </r>
      </text>
    </comment>
    <comment ref="AE777" authorId="0" shapeId="0" xr:uid="{FBB42AC5-4F64-4465-9E96-15A5B5B59B01}">
      <text>
        <r>
          <rPr>
            <sz val="10"/>
            <color indexed="81"/>
            <rFont val="Courier New"/>
            <family val="3"/>
          </rPr>
          <t>_x000D_
    DESCRIÇÃO DO CÁLCULO_x000D_
Código    : 54.680_x000D_
Corte     : _x000D_
-----------------------------_x000D_
Pendente  : _x000D_
22 / 03_2 : _x000D_
22 / 04_2 : _x000D_
22 / 05_2 : _x000D_
22 / 06_2 : _x000D_
22 / 07_2 : _x000D_
22 / 08_2 : _x000D_
22 / 09_2 : _x000D_
22 / 10_2 : _x000D_
22 / 11_2 : _x000D_
22 / 12_2 : _x000D_
23 / 01_2 :  (corte = 41)_x000D_
23 / 02_2 : _x000D_
23 / 03_2 :  (corte = 70)_x000D_
23 / 04_2 : _x000D_
23 / 05_2 : _x000D_
23 / 06_2 :  (corte = 40)_x000D_
23 / 07_2 : _x000D_
23 / 08_2 : _x000D_
_x000D_
    TOTAL : (  )_x000D_
  DIVISOR : 18_x000D_
    MÉDIA : ,00_x000D_
-----------------------------_x000D_
   Valores Desconsiderados_x000D_
-----------------------------_x000D_
23 / 01_2 : 41 (41)_x000D_
23 / 03_2 : 70 (70)_x000D_
23 / 06_2 : 40 (40)_x000D_
_x000D_
  TOTAL   : ( 151 )</t>
        </r>
      </text>
    </comment>
    <comment ref="AH777" authorId="0" shapeId="0" xr:uid="{80083589-BBA2-4576-9A7C-29794FB81813}">
      <text>
        <r>
          <rPr>
            <sz val="10"/>
            <color indexed="81"/>
            <rFont val="Lucida Console"/>
            <family val="3"/>
          </rPr>
          <t>Última movimentação no estoque em 06/2023 quantidade 40.</t>
        </r>
      </text>
    </comment>
    <comment ref="X778" authorId="0" shapeId="0" xr:uid="{9B8CDCEE-6BEB-4C21-93B0-067314FF4DAE}">
      <text>
        <r>
          <rPr>
            <sz val="10"/>
            <color indexed="81"/>
            <rFont val="Lucida Console"/>
            <family val="3"/>
          </rPr>
          <t>18.09.2017</t>
        </r>
      </text>
    </comment>
    <comment ref="AE778" authorId="0" shapeId="0" xr:uid="{1C04BB2B-01D8-4F23-9CAA-BA96E24597E8}">
      <text>
        <r>
          <rPr>
            <sz val="10"/>
            <color indexed="81"/>
            <rFont val="Courier New"/>
            <family val="3"/>
          </rPr>
          <t>_x000D_
    DESCRIÇÃO DO CÁLCULO_x000D_
Código    : 133.433_x000D_
Corte     : _x000D_
-----------------------------_x000D_
Pendente  : _x000D_
22 / 03_2 : _x000D_
22 / 04_2 : _x000D_
22 / 05_2 : _x000D_
22 / 06_2 : _x000D_
22 / 07_2 : _x000D_
22 / 08_2 : _x000D_
22 / 09_2 :  (corte = 1)_x000D_
22 / 10_2 : _x000D_
22 / 11_2 : _x000D_
22 / 12_2 :  (corte = 1)_x000D_
23 / 01_2 : _x000D_
23 / 02_2 : _x000D_
23 / 03_2 :  (corte = 6)_x000D_
23 / 04_2 : _x000D_
23 / 05_2 : _x000D_
23 / 06_2 : _x000D_
23 / 07_2 :  (corte = 4)_x000D_
23 / 08_2 : _x000D_
_x000D_
    TOTAL : (  )_x000D_
  DIVISOR : 18_x000D_
    MÉDIA : ,00_x000D_
-----------------------------_x000D_
   Valores Desconsiderados_x000D_
-----------------------------_x000D_
22 / 09_2 : 1 (1)_x000D_
22 / 12_2 : 1 (1)_x000D_
23 / 03_2 : 6 (6)_x000D_
23 / 07_2 : 4 (4)_x000D_
_x000D_
  TOTAL   : ( 12 )</t>
        </r>
      </text>
    </comment>
    <comment ref="AH778" authorId="0" shapeId="0" xr:uid="{1C4A1F7C-E788-4886-9DC5-6B3B2B17D567}">
      <text>
        <r>
          <rPr>
            <sz val="10"/>
            <color indexed="81"/>
            <rFont val="Lucida Console"/>
            <family val="3"/>
          </rPr>
          <t>Última movimentação no estoque em 07/2023 quantidade 4.</t>
        </r>
      </text>
    </comment>
    <comment ref="X779" authorId="0" shapeId="0" xr:uid="{65F76A8D-9669-4E5D-A653-3B16DE342535}">
      <text>
        <r>
          <rPr>
            <sz val="10"/>
            <color indexed="81"/>
            <rFont val="Lucida Console"/>
            <family val="3"/>
          </rPr>
          <t>28.06.2004</t>
        </r>
      </text>
    </comment>
    <comment ref="AE779" authorId="0" shapeId="0" xr:uid="{AD37D8B7-8ECC-4CC7-9075-6051097F1B2A}">
      <text>
        <r>
          <rPr>
            <sz val="10"/>
            <color indexed="81"/>
            <rFont val="Courier New"/>
            <family val="3"/>
          </rPr>
          <t>_x000D_
    DESCRIÇÃO DO CÁLCULO_x000D_
Código    : 80.298_x000D_
Corte     : _x000D_
-----------------------------_x000D_
Pendente  : _x000D_
22 / 03_2 : _x000D_
22 / 04_2 : _x000D_
22 / 05_2 :  (corte = 11)_x000D_
22 / 06_2 :  (corte = 1)_x000D_
22 / 07_2 : _x000D_
22 / 08_2 :  (corte = 1)_x000D_
22 / 09_2 : _x000D_
22 / 10_2 :  (corte = 2)_x000D_
22 / 11_2 : _x000D_
22 / 12_2 :  (corte = 2)_x000D_
23 / 01_2 : _x000D_
23 / 02_2 :  (corte = 2)_x000D_
23 / 03_2 : _x000D_
23 / 04_2 : _x000D_
23 / 05_2 : _x000D_
23 / 06_2 :  (corte = 2)_x000D_
23 / 07_2 : _x000D_
23 / 08_2 : _x000D_
_x000D_
    TOTAL : (  )_x000D_
  DIVISOR : 18_x000D_
    MÉDIA : ,00_x000D_
-----------------------------_x000D_
   Valores Desconsiderados_x000D_
-----------------------------_x000D_
22 / 05_2 : 11 (11)_x000D_
22 / 06_2 : 1 (1)_x000D_
22 / 08_2 : 1 (1)_x000D_
22 / 10_2 : 2 (2)_x000D_
22 / 12_2 : 2 (2)_x000D_
23 / 02_2 : 2 (2)_x000D_
23 / 06_2 : 2 (2)_x000D_
_x000D_
  TOTAL   : ( 21 )</t>
        </r>
      </text>
    </comment>
    <comment ref="AH779" authorId="0" shapeId="0" xr:uid="{90B259D4-D934-4C72-9320-1291CA9802F3}">
      <text>
        <r>
          <rPr>
            <sz val="10"/>
            <color indexed="81"/>
            <rFont val="Lucida Console"/>
            <family val="3"/>
          </rPr>
          <t>Última movimentação no estoque em 06/2023 quantidade 2.</t>
        </r>
      </text>
    </comment>
    <comment ref="X780" authorId="0" shapeId="0" xr:uid="{2CDEA7E5-7ACA-44D3-9BD4-E233CBE5ABD0}">
      <text>
        <r>
          <rPr>
            <sz val="10"/>
            <color indexed="81"/>
            <rFont val="Lucida Console"/>
            <family val="3"/>
          </rPr>
          <t>01.01.1901</t>
        </r>
      </text>
    </comment>
    <comment ref="AE780" authorId="0" shapeId="0" xr:uid="{CA678672-FA36-4377-A421-BDA002FD8054}">
      <text>
        <r>
          <rPr>
            <sz val="10"/>
            <color indexed="81"/>
            <rFont val="Courier New"/>
            <family val="3"/>
          </rPr>
          <t>_x000D_
    DESCRIÇÃO DO CÁLCULO_x000D_
Código    : 50.476_x000D_
Corte     : _x000D_
-----------------------------_x000D_
Pendente  : _x000D_
22 / 03_2 : _x000D_
22 / 04_2 : _x000D_
22 / 05_2 : _x000D_
22 / 06_2 : _x000D_
22 / 07_2 :  (corte = 10)_x000D_
22 / 08_2 : _x000D_
22 / 09_2 : _x000D_
22 / 10_2 : _x000D_
22 / 11_2 : _x000D_
22 / 12_2 :  (corte = 11)_x000D_
23 / 01_2 : _x000D_
23 / 02_2 : _x000D_
23 / 03_2 : _x000D_
23 / 04_2 : _x000D_
23 / 05_2 : _x000D_
23 / 06_2 : _x000D_
23 / 07_2 : _x000D_
23 / 08_2 : _x000D_
_x000D_
    TOTAL : (  )_x000D_
  DIVISOR : 18_x000D_
    MÉDIA : ,00_x000D_
-----------------------------_x000D_
   Valores Desconsiderados_x000D_
-----------------------------_x000D_
22 / 07_2 : 10 (10)_x000D_
22 / 12_2 : 11 (11)_x000D_
_x000D_
  TOTAL   : ( 21 )</t>
        </r>
      </text>
    </comment>
    <comment ref="AH780" authorId="0" shapeId="0" xr:uid="{609687F2-5BA1-40F3-B165-3E16316D0D76}">
      <text>
        <r>
          <rPr>
            <sz val="10"/>
            <color indexed="81"/>
            <rFont val="Lucida Console"/>
            <family val="3"/>
          </rPr>
          <t>Última movimentação no estoque em 12/2022 quantidade 11.</t>
        </r>
      </text>
    </comment>
    <comment ref="X781" authorId="0" shapeId="0" xr:uid="{6AB031E8-DD5B-4B00-91AE-A782FA86901C}">
      <text>
        <r>
          <rPr>
            <sz val="10"/>
            <color indexed="81"/>
            <rFont val="Lucida Console"/>
            <family val="3"/>
          </rPr>
          <t>01.01.1901</t>
        </r>
      </text>
    </comment>
    <comment ref="AE781" authorId="0" shapeId="0" xr:uid="{8FCF86C7-D3B9-42C0-A056-CA6D1B70C5B6}">
      <text>
        <r>
          <rPr>
            <sz val="10"/>
            <color indexed="81"/>
            <rFont val="Courier New"/>
            <family val="3"/>
          </rPr>
          <t>_x000D_
    DESCRIÇÃO DO CÁLCULO_x000D_
Código    : 40.086_x000D_
Corte     : _x000D_
-----------------------------_x000D_
Pendente  : _x000D_
22 / 03_2 :  (corte = 35)_x000D_
22 / 04_2 : _x000D_
22 / 05_2 : _x000D_
22 / 06_2 : _x000D_
22 / 07_2 : _x000D_
22 / 08_2 : _x000D_
22 / 09_2 : _x000D_
22 / 10_2 : _x000D_
22 / 11_2 : _x000D_
22 / 12_2 :  (corte = 24)_x000D_
23 / 01_2 : _x000D_
23 / 02_2 : _x000D_
23 / 03_2 : _x000D_
23 / 04_2 : _x000D_
23 / 05_2 : _x000D_
23 / 06_2 : _x000D_
23 / 07_2 : _x000D_
23 / 08_2 : _x000D_
_x000D_
    TOTAL : (  )_x000D_
  DIVISOR : 18_x000D_
    MÉDIA : ,00_x000D_
-----------------------------_x000D_
   Valores Desconsiderados_x000D_
-----------------------------_x000D_
22 / 03_2 : 35 (35)_x000D_
22 / 12_2 : 24 (24)_x000D_
_x000D_
  TOTAL   : ( 59 )</t>
        </r>
      </text>
    </comment>
    <comment ref="AH781" authorId="0" shapeId="0" xr:uid="{26CA82E5-2518-403F-A67E-3D6BE191AE20}">
      <text>
        <r>
          <rPr>
            <sz val="10"/>
            <color indexed="81"/>
            <rFont val="Lucida Console"/>
            <family val="3"/>
          </rPr>
          <t>Última movimentação no estoque em 12/2022 quantidade 24.</t>
        </r>
      </text>
    </comment>
    <comment ref="X782" authorId="0" shapeId="0" xr:uid="{5854DEBB-CEED-42CA-BFFB-3A2C5C9BAA50}">
      <text>
        <r>
          <rPr>
            <sz val="10"/>
            <color indexed="81"/>
            <rFont val="Lucida Console"/>
            <family val="3"/>
          </rPr>
          <t>03.03.2010</t>
        </r>
      </text>
    </comment>
    <comment ref="AE782" authorId="0" shapeId="0" xr:uid="{DEE15357-15C2-42FC-9148-86DD4C8045EB}">
      <text>
        <r>
          <rPr>
            <sz val="10"/>
            <color indexed="81"/>
            <rFont val="Courier New"/>
            <family val="3"/>
          </rPr>
          <t>_x000D_
    DESCRIÇÃO DO CÁLCULO_x000D_
Código    : 114.297_x000D_
Corte     : _x000D_
-----------------------------_x000D_
Pendente  : _x000D_
22 / 03_2 :  (corte = 8)_x000D_
22 / 04_2 :  (corte = 29)_x000D_
22 / 05_2 : _x000D_
22 / 06_2 : _x000D_
22 / 07_2 : _x000D_
22 / 08_2 : _x000D_
22 / 09_2 : _x000D_
22 / 10_2 : _x000D_
22 / 11_2 :  (corte = 15)_x000D_
22 / 12_2 :  (corte = 28)_x000D_
23 / 01_2 : _x000D_
23 / 02_2 :  (corte = 10)_x000D_
23 / 03_2 : _x000D_
23 / 04_2 : _x000D_
23 / 05_2 : _x000D_
23 / 06_2 : _x000D_
23 / 07_2 : _x000D_
23 / 08_2 : _x000D_
_x000D_
    TOTAL : (  )_x000D_
  DIVISOR : 18_x000D_
    MÉDIA : ,00_x000D_
-----------------------------_x000D_
   Valores Desconsiderados_x000D_
-----------------------------_x000D_
22 / 03_2 : 8 (8)_x000D_
22 / 04_2 : 29 (29)_x000D_
22 / 11_2 : 15 (15)_x000D_
22 / 12_2 : 28 (28)_x000D_
23 / 02_2 : 10 (10)_x000D_
_x000D_
  TOTAL   : ( 90 )</t>
        </r>
      </text>
    </comment>
    <comment ref="AH782" authorId="0" shapeId="0" xr:uid="{73818CFA-5BF7-4726-9E55-78408A5277FE}">
      <text>
        <r>
          <rPr>
            <sz val="10"/>
            <color indexed="81"/>
            <rFont val="Lucida Console"/>
            <family val="3"/>
          </rPr>
          <t>Última movimentação no estoque em 02/2023 quantidade 10.</t>
        </r>
      </text>
    </comment>
    <comment ref="X783" authorId="0" shapeId="0" xr:uid="{E51D3103-BCFF-4D4C-A257-12029F7B147F}">
      <text>
        <r>
          <rPr>
            <sz val="10"/>
            <color indexed="81"/>
            <rFont val="Lucida Console"/>
            <family val="3"/>
          </rPr>
          <t>01.12.2003</t>
        </r>
      </text>
    </comment>
    <comment ref="AE783" authorId="0" shapeId="0" xr:uid="{C9A42379-9605-4C6E-8740-7FA711D45DB0}">
      <text>
        <r>
          <rPr>
            <sz val="10"/>
            <color indexed="81"/>
            <rFont val="Courier New"/>
            <family val="3"/>
          </rPr>
          <t>_x000D_
    DESCRIÇÃO DO CÁLCULO_x000D_
Código    : 76.218_x000D_
Corte     : _x000D_
-----------------------------_x000D_
Pendente  : _x000D_
22 / 03_2 : _x000D_
22 / 04_2 : _x000D_
22 / 05_2 : _x000D_
22 / 06_2 : _x000D_
22 / 07_2 :  (corte = 1)_x000D_
22 / 08_2 :  (corte = 2)_x000D_
22 / 09_2 :  (corte = 1)_x000D_
22 / 10_2 : _x000D_
22 / 11_2 : _x000D_
22 / 12_2 : _x000D_
23 / 01_2 : _x000D_
23 / 02_2 : _x000D_
23 / 03_2 : _x000D_
23 / 04_2 :  (corte = 4)_x000D_
23 / 05_2 : _x000D_
23 / 06_2 : _x000D_
23 / 07_2 : _x000D_
23 / 08_2 : _x000D_
_x000D_
    TOTAL : (  )_x000D_
  DIVISOR : 18_x000D_
    MÉDIA : ,00_x000D_
-----------------------------_x000D_
   Valores Desconsiderados_x000D_
-----------------------------_x000D_
22 / 07_2 : 1 (1)_x000D_
22 / 08_2 : 2 (2)_x000D_
22 / 09_2 : 1 (1)_x000D_
23 / 04_2 : 4 (4)_x000D_
_x000D_
  TOTAL   : ( 8 )</t>
        </r>
      </text>
    </comment>
    <comment ref="AH783" authorId="0" shapeId="0" xr:uid="{5E42D871-EE2D-49D0-8C3C-118197DB2ECD}">
      <text>
        <r>
          <rPr>
            <sz val="10"/>
            <color indexed="81"/>
            <rFont val="Lucida Console"/>
            <family val="3"/>
          </rPr>
          <t>Última movimentação no estoque em 04/2023 quantidade 4.</t>
        </r>
      </text>
    </comment>
    <comment ref="X784" authorId="0" shapeId="0" xr:uid="{B7FA45F4-A9B9-447A-AE3E-5DC60B49D749}">
      <text>
        <r>
          <rPr>
            <sz val="10"/>
            <color indexed="81"/>
            <rFont val="Lucida Console"/>
            <family val="3"/>
          </rPr>
          <t>12.05.2008</t>
        </r>
      </text>
    </comment>
    <comment ref="AE784" authorId="0" shapeId="0" xr:uid="{0520740F-8C8A-4FC5-B567-7BF2D15BEDF4}">
      <text>
        <r>
          <rPr>
            <sz val="10"/>
            <color indexed="81"/>
            <rFont val="Courier New"/>
            <family val="3"/>
          </rPr>
          <t>_x000D_
    DESCRIÇÃO DO CÁLCULO_x000D_
Código    : 106.375_x000D_
Corte     : _x000D_
-----------------------------_x000D_
Pendente  : 41_x000D_
22 / 03_2 :  (corte = 10)_x000D_
22 / 04_2 :  (corte = 102)_x000D_
22 / 05_2 : _x000D_
22 / 06_2 :  (corte = 16)_x000D_
22 / 07_2 :  (corte = 9)_x000D_
22 / 08_2 : _x000D_
22 / 09_2 :  (corte = 54)_x000D_
22 / 10_2 :  (corte = 23)_x000D_
22 / 11_2 :  (corte = 91)_x000D_
22 / 12_2 :  (corte = 20)_x000D_
23 / 01_2 :  (corte = 33)_x000D_
23 / 02_2 :  (corte = 68)_x000D_
23 / 03_2 :  (corte = 232)_x000D_
23 / 04_2 :  (corte = 24)_x000D_
23 / 05_2 :  (corte = 9)_x000D_
23 / 06_2 : _x000D_
23 / 07_2 : _x000D_
23 / 08_2 : _x000D_
_x000D_
    TOTAL : ( 41 )_x000D_
  DIVISOR : 18_x000D_
    MÉDIA : 2,28_x000D_
-----------------------------_x000D_
   Valores Desconsiderados_x000D_
-----------------------------_x000D_
22 / 03_2 : 10 (10)_x000D_
22 / 04_2 : 102 (102)_x000D_
22 / 06_2 : 16 (16)_x000D_
22 / 07_2 : 9 (9)_x000D_
22 / 09_2 : 54 (54)_x000D_
22 / 10_2 : 23 (23)_x000D_
22 / 11_2 : 91 (91)_x000D_
22 / 12_2 : 20 (20)_x000D_
23 / 01_2 : 33 (33)_x000D_
23 / 02_2 : 68 (68)_x000D_
23 / 03_2 : 232 (232)_x000D_
23 / 04_2 : 24 (24)_x000D_
23 / 05_2 : 9 (9)_x000D_
_x000D_
  TOTAL   : ( 691 )</t>
        </r>
      </text>
    </comment>
    <comment ref="AH784" authorId="0" shapeId="0" xr:uid="{BCCEDAAD-9DE1-4569-BEB5-D551EF2B964A}">
      <text>
        <r>
          <rPr>
            <sz val="10"/>
            <color indexed="81"/>
            <rFont val="Lucida Console"/>
            <family val="3"/>
          </rPr>
          <t>Última movimentação no estoque em 05/2023 quantidade 9.</t>
        </r>
      </text>
    </comment>
    <comment ref="X785" authorId="0" shapeId="0" xr:uid="{0636EB90-6314-48F4-BD56-6EB5B465E42F}">
      <text>
        <r>
          <rPr>
            <sz val="10"/>
            <color indexed="81"/>
            <rFont val="Lucida Console"/>
            <family val="3"/>
          </rPr>
          <t>12.05.2008</t>
        </r>
      </text>
    </comment>
    <comment ref="AE785" authorId="0" shapeId="0" xr:uid="{69C698D0-60C7-481D-BF25-AC5AA7909C42}">
      <text>
        <r>
          <rPr>
            <sz val="10"/>
            <color indexed="81"/>
            <rFont val="Courier New"/>
            <family val="3"/>
          </rPr>
          <t>_x000D_
    DESCRIÇÃO DO CÁLCULO_x000D_
Código    : 106.376_x000D_
Corte     : _x000D_
-----------------------------_x000D_
Pendente  : _x000D_
22 / 03_2 :  (corte = 115)_x000D_
22 / 04_2 :  (corte = 123)_x000D_
22 / 05_2 :  (corte = 100)_x000D_
22 / 06_2 :  (corte = 251)_x000D_
22 / 07_2 :  (corte = 61)_x000D_
22 / 08_2 :  (corte = 8)_x000D_
22 / 09_2 :  (corte = 8)_x000D_
22 / 10_2 :  (corte = 47)_x000D_
22 / 11_2 :  (corte = 126)_x000D_
22 / 12_2 :  (corte = 167)_x000D_
23 / 01_2 :  (corte = 66)_x000D_
23 / 02_2 :  (corte = 22)_x000D_
23 / 03_2 :  (corte = 131)_x000D_
23 / 04_2 :  (corte = 222)_x000D_
23 / 05_2 :  (corte = 323)_x000D_
23 / 06_2 :  (corte = 90)_x000D_
23 / 07_2 :  (corte = 252)_x000D_
23 / 08_2 :  (corte = 120)_x000D_
_x000D_
    TOTAL : (  )_x000D_
  DIVISOR : 18_x000D_
    MÉDIA : ,00_x000D_
-----------------------------_x000D_
   Valores Desconsiderados_x000D_
-----------------------------_x000D_
22 / 03_2 : 115 (115)_x000D_
22 / 04_2 : 123 (123)_x000D_
22 / 05_2 : 100 (100)_x000D_
22 / 06_2 : 251 (251)_x000D_
22 / 07_2 : 61 (61)_x000D_
22 / 08_2 : 8 (8)_x000D_
22 / 09_2 : 8 (8)_x000D_
22 / 10_2 : 47 (47)_x000D_
22 / 11_2 : 126 (126)_x000D_
22 / 12_2 : 167 (167)_x000D_
23 / 01_2 : 66 (66)_x000D_
23 / 02_2 : 22 (22)_x000D_
23 / 03_2 : 131 (131)_x000D_
23 / 04_2 : 222 (222)_x000D_
23 / 05_2 : 323 (323)_x000D_
23 / 06_2 : 90 (90)_x000D_
23 / 07_2 : 252 (252)_x000D_
23 / 08_2 : 120 (120)_x000D_
_x000D_
  TOTAL   : ( 2.232 )</t>
        </r>
      </text>
    </comment>
    <comment ref="AH785" authorId="0" shapeId="0" xr:uid="{774C5064-888B-48D7-A790-C90B9D7F6F32}">
      <text>
        <r>
          <rPr>
            <sz val="10"/>
            <color indexed="81"/>
            <rFont val="Lucida Console"/>
            <family val="3"/>
          </rPr>
          <t>Última movimentação no estoque em 08/2023 quantidade 120.</t>
        </r>
      </text>
    </comment>
    <comment ref="X786" authorId="0" shapeId="0" xr:uid="{E463B459-89F2-4CC1-A4FC-C3F5A1422229}">
      <text>
        <r>
          <rPr>
            <sz val="10"/>
            <color indexed="81"/>
            <rFont val="Lucida Console"/>
            <family val="3"/>
          </rPr>
          <t>08.09.2009</t>
        </r>
      </text>
    </comment>
    <comment ref="AE786" authorId="0" shapeId="0" xr:uid="{5525EB67-D326-4E25-93E0-52B6AC5D0FFE}">
      <text>
        <r>
          <rPr>
            <sz val="10"/>
            <color indexed="81"/>
            <rFont val="Courier New"/>
            <family val="3"/>
          </rPr>
          <t>_x000D_
    DESCRIÇÃO DO CÁLCULO_x000D_
Código    : 112.494_x000D_
Corte     : _x000D_
-----------------------------_x000D_
Pendente  : _x000D_
22 / 03_2 : _x000D_
22 / 04_2 : _x000D_
22 / 05_2 :  (corte = 18)_x000D_
22 / 06_2 :  (corte = 5)_x000D_
22 / 07_2 :  (corte = 10)_x000D_
22 / 08_2 : _x000D_
22 / 09_2 :  (corte = 5)_x000D_
22 / 10_2 : _x000D_
22 / 11_2 :  (corte = 9)_x000D_
22 / 12_2 : _x000D_
23 / 01_2 :  (corte = 28)_x000D_
23 / 02_2 : _x000D_
23 / 03_2 : _x000D_
23 / 04_2 : _x000D_
23 / 05_2 : _x000D_
23 / 06_2 :  (corte = 20)_x000D_
23 / 07_2 : _x000D_
23 / 08_2 : _x000D_
_x000D_
    TOTAL : (  )_x000D_
  DIVISOR : 18_x000D_
    MÉDIA : ,00_x000D_
-----------------------------_x000D_
   Valores Desconsiderados_x000D_
-----------------------------_x000D_
22 / 05_2 : 18 (18)_x000D_
22 / 06_2 : 5 (5)_x000D_
22 / 07_2 : 10 (10)_x000D_
22 / 09_2 : 5 (5)_x000D_
22 / 11_2 : 9 (9)_x000D_
23 / 01_2 : 28 (28)_x000D_
23 / 06_2 : 20 (20)_x000D_
_x000D_
  TOTAL   : ( 95 )</t>
        </r>
      </text>
    </comment>
    <comment ref="AH786" authorId="0" shapeId="0" xr:uid="{EE12059E-6224-4FDD-933E-2D23DE448138}">
      <text>
        <r>
          <rPr>
            <sz val="10"/>
            <color indexed="81"/>
            <rFont val="Lucida Console"/>
            <family val="3"/>
          </rPr>
          <t>Última movimentação no estoque em 06/2023 quantidade 20.</t>
        </r>
      </text>
    </comment>
    <comment ref="X787" authorId="0" shapeId="0" xr:uid="{CB460341-A9A6-4CA7-83BB-D8CF2D72FC1F}">
      <text>
        <r>
          <rPr>
            <sz val="10"/>
            <color indexed="81"/>
            <rFont val="Lucida Console"/>
            <family val="3"/>
          </rPr>
          <t>27.10.2009</t>
        </r>
      </text>
    </comment>
    <comment ref="AE787" authorId="0" shapeId="0" xr:uid="{29D94FAE-7175-49E0-AED3-E316B3A579F7}">
      <text>
        <r>
          <rPr>
            <sz val="10"/>
            <color indexed="81"/>
            <rFont val="Courier New"/>
            <family val="3"/>
          </rPr>
          <t>_x000D_
    DESCRIÇÃO DO CÁLCULO_x000D_
Código    : 113.242_x000D_
Corte     : _x000D_
-----------------------------_x000D_
Pendente  : _x000D_
22 / 03_2 : _x000D_
22 / 04_2 : _x000D_
22 / 05_2 :  (corte = 15)_x000D_
22 / 06_2 :  (corte = 20)_x000D_
22 / 07_2 : _x000D_
22 / 08_2 :  (corte = 8)_x000D_
22 / 09_2 : _x000D_
22 / 10_2 : _x000D_
22 / 11_2 :  (corte = 6)_x000D_
22 / 12_2 : _x000D_
23 / 01_2 :  (corte = 21)_x000D_
23 / 02_2 : _x000D_
23 / 03_2 : _x000D_
23 / 04_2 : _x000D_
23 / 05_2 : _x000D_
23 / 06_2 :  (corte = 32)_x000D_
23 / 07_2 : _x000D_
23 / 08_2 : _x000D_
_x000D_
    TOTAL : (  )_x000D_
  DIVISOR : 18_x000D_
    MÉDIA : ,00_x000D_
-----------------------------_x000D_
   Valores Desconsiderados_x000D_
-----------------------------_x000D_
22 / 05_2 : 15 (15)_x000D_
22 / 06_2 : 20 (20)_x000D_
22 / 08_2 : 8 (8)_x000D_
22 / 11_2 : 6 (6)_x000D_
23 / 01_2 : 21 (21)_x000D_
23 / 06_2 : 32 (32)_x000D_
_x000D_
  TOTAL   : ( 102 )</t>
        </r>
      </text>
    </comment>
    <comment ref="AH787" authorId="0" shapeId="0" xr:uid="{38764B0F-56DC-4348-ACF5-E882A9375197}">
      <text>
        <r>
          <rPr>
            <sz val="10"/>
            <color indexed="81"/>
            <rFont val="Lucida Console"/>
            <family val="3"/>
          </rPr>
          <t>Última movimentação no estoque em 06/2023 quantidade 32.</t>
        </r>
      </text>
    </comment>
    <comment ref="X788" authorId="0" shapeId="0" xr:uid="{A38FFF1C-AFC7-4EF9-8918-395907B2243F}">
      <text>
        <r>
          <rPr>
            <sz val="10"/>
            <color indexed="81"/>
            <rFont val="Lucida Console"/>
            <family val="3"/>
          </rPr>
          <t>11.05.2009</t>
        </r>
      </text>
    </comment>
    <comment ref="AE788" authorId="0" shapeId="0" xr:uid="{4AC2D626-86E3-41D7-912B-F3D2F84EDA45}">
      <text>
        <r>
          <rPr>
            <sz val="10"/>
            <color indexed="81"/>
            <rFont val="Courier New"/>
            <family val="3"/>
          </rPr>
          <t>_x000D_
    DESCRIÇÃO DO CÁLCULO_x000D_
Código    : 110.892_x000D_
Corte     : _x000D_
-----------------------------_x000D_
Pendente  : _x000D_
22 / 03_2 : _x000D_
22 / 04_2 : _x000D_
22 / 05_2 : _x000D_
22 / 06_2 : _x000D_
22 / 07_2 :  (corte = 3)_x000D_
22 / 08_2 : _x000D_
22 / 09_2 : _x000D_
22 / 10_2 : _x000D_
22 / 11_2 :  (corte = 6)_x000D_
22 / 12_2 : _x000D_
23 / 01_2 :  (corte = 19)_x000D_
23 / 02_2 : _x000D_
23 / 03_2 : _x000D_
23 / 04_2 : _x000D_
23 / 05_2 : _x000D_
23 / 06_2 :  (corte = 10)_x000D_
23 / 07_2 : _x000D_
23 / 08_2 : _x000D_
_x000D_
    TOTAL : (  )_x000D_
  DIVISOR : 18_x000D_
    MÉDIA : ,00_x000D_
-----------------------------_x000D_
   Valores Desconsiderados_x000D_
-----------------------------_x000D_
22 / 07_2 : 3 (3)_x000D_
22 / 11_2 : 6 (6)_x000D_
23 / 01_2 : 19 (19)_x000D_
23 / 06_2 : 10 (10)_x000D_
_x000D_
  TOTAL   : ( 38 )</t>
        </r>
      </text>
    </comment>
    <comment ref="AH788" authorId="0" shapeId="0" xr:uid="{45EE8897-9020-4E07-82ED-C7F55A2ACAC9}">
      <text>
        <r>
          <rPr>
            <sz val="10"/>
            <color indexed="81"/>
            <rFont val="Lucida Console"/>
            <family val="3"/>
          </rPr>
          <t>Última movimentação no estoque em 06/2023 quantidade 10.</t>
        </r>
      </text>
    </comment>
    <comment ref="X789" authorId="0" shapeId="0" xr:uid="{D11FBB10-946E-470D-9463-FAB18015F7E3}">
      <text>
        <r>
          <rPr>
            <sz val="10"/>
            <color indexed="81"/>
            <rFont val="Lucida Console"/>
            <family val="3"/>
          </rPr>
          <t>11.05.2009</t>
        </r>
      </text>
    </comment>
    <comment ref="AE789" authorId="0" shapeId="0" xr:uid="{4BAC856F-0001-46B6-9F55-D0F2E02AB7AC}">
      <text>
        <r>
          <rPr>
            <sz val="10"/>
            <color indexed="81"/>
            <rFont val="Courier New"/>
            <family val="3"/>
          </rPr>
          <t>_x000D_
    DESCRIÇÃO DO CÁLCULO_x000D_
Código    : 110.893_x000D_
Corte     : _x000D_
-----------------------------_x000D_
Pendente  : _x000D_
22 / 03_2 : _x000D_
22 / 04_2 :  (corte = 6)_x000D_
22 / 05_2 :  (corte = 6)_x000D_
22 / 06_2 :  (corte = 6)_x000D_
22 / 07_2 : _x000D_
22 / 08_2 :  (corte = 8)_x000D_
22 / 09_2 : _x000D_
22 / 10_2 : _x000D_
22 / 11_2 : _x000D_
22 / 12_2 :  (corte = 10)_x000D_
23 / 01_2 :  (corte = 5)_x000D_
23 / 02_2 : _x000D_
23 / 03_2 : _x000D_
23 / 04_2 : _x000D_
23 / 05_2 : _x000D_
23 / 06_2 :  (corte = 20)_x000D_
23 / 07_2 : _x000D_
23 / 08_2 : _x000D_
_x000D_
    TOTAL : (  )_x000D_
  DIVISOR : 18_x000D_
    MÉDIA : ,00_x000D_
-----------------------------_x000D_
   Valores Desconsiderados_x000D_
-----------------------------_x000D_
22 / 04_2 : 6 (6)_x000D_
22 / 05_2 : 6 (6)_x000D_
22 / 06_2 : 6 (6)_x000D_
22 / 08_2 : 8 (8)_x000D_
22 / 12_2 : 10 (10)_x000D_
23 / 01_2 : 5 (5)_x000D_
23 / 06_2 : 20 (20)_x000D_
_x000D_
  TOTAL   : ( 61 )</t>
        </r>
      </text>
    </comment>
    <comment ref="AH789" authorId="0" shapeId="0" xr:uid="{1832E1C7-06B8-4ECA-922E-B81016B4BCFB}">
      <text>
        <r>
          <rPr>
            <sz val="10"/>
            <color indexed="81"/>
            <rFont val="Lucida Console"/>
            <family val="3"/>
          </rPr>
          <t>Última movimentação no estoque em 06/2023 quantidade 20.</t>
        </r>
      </text>
    </comment>
    <comment ref="X790" authorId="0" shapeId="0" xr:uid="{D6A9DE5A-23A2-41D7-9A70-4758538E1D86}">
      <text>
        <r>
          <rPr>
            <sz val="10"/>
            <color indexed="81"/>
            <rFont val="Lucida Console"/>
            <family val="3"/>
          </rPr>
          <t>14.11.2007</t>
        </r>
      </text>
    </comment>
    <comment ref="AE790" authorId="0" shapeId="0" xr:uid="{493ED1DB-A360-4515-8B4D-F95D4CEB275C}">
      <text>
        <r>
          <rPr>
            <sz val="10"/>
            <color indexed="81"/>
            <rFont val="Courier New"/>
            <family val="3"/>
          </rPr>
          <t>_x000D_
    DESCRIÇÃO DO CÁLCULO_x000D_
Código    : 103.344_x000D_
Corte     : _x000D_
-----------------------------_x000D_
Pendente  : _x000D_
22 / 03_2 :  (corte = 8)_x000D_
22 / 04_2 : _x000D_
22 / 05_2 : _x000D_
22 / 06_2 : _x000D_
22 / 07_2 :  (corte = 10)_x000D_
22 / 08_2 : _x000D_
22 / 09_2 :  (corte = 8)_x000D_
22 / 10_2 : _x000D_
22 / 11_2 : _x000D_
22 / 12_2 : _x000D_
23 / 01_2 :  (corte = 10)_x000D_
23 / 02_2 : _x000D_
23 / 03_2 : _x000D_
23 / 04_2 : _x000D_
23 / 05_2 : _x000D_
23 / 06_2 : _x000D_
23 / 07_2 :  (corte = 10)_x000D_
23 / 08_2 : _x000D_
_x000D_
    TOTAL : (  )_x000D_
  DIVISOR : 18_x000D_
    MÉDIA : ,00_x000D_
-----------------------------_x000D_
   Valores Desconsiderados_x000D_
-----------------------------_x000D_
22 / 03_2 : 8 (8)_x000D_
22 / 07_2 : 10 (10)_x000D_
22 / 09_2 : 8 (8)_x000D_
23 / 01_2 : 10 (10)_x000D_
23 / 07_2 : 10 (10)_x000D_
_x000D_
  TOTAL   : ( 46 )</t>
        </r>
      </text>
    </comment>
    <comment ref="AH790" authorId="0" shapeId="0" xr:uid="{8E7F3ED2-E9C0-45E2-9102-5F289CC3205F}">
      <text>
        <r>
          <rPr>
            <sz val="10"/>
            <color indexed="81"/>
            <rFont val="Lucida Console"/>
            <family val="3"/>
          </rPr>
          <t>Última movimentação no estoque em 07/2023 quantidade 10.</t>
        </r>
      </text>
    </comment>
    <comment ref="X791" authorId="0" shapeId="0" xr:uid="{AAB6EA9D-2659-437C-B54B-9BD973EBBF86}">
      <text>
        <r>
          <rPr>
            <sz val="10"/>
            <color indexed="81"/>
            <rFont val="Lucida Console"/>
            <family val="3"/>
          </rPr>
          <t>01.01.1901</t>
        </r>
      </text>
    </comment>
    <comment ref="AE791" authorId="0" shapeId="0" xr:uid="{631EDA07-7212-4942-8BE1-18F80EEACE38}">
      <text>
        <r>
          <rPr>
            <sz val="10"/>
            <color indexed="81"/>
            <rFont val="Courier New"/>
            <family val="3"/>
          </rPr>
          <t>_x000D_
    DESCRIÇÃO DO CÁLCULO_x000D_
Código    : 15.648_x000D_
Corte     : _x000D_
-----------------------------_x000D_
Pendente  : _x000D_
22 / 03_2 : _x000D_
22 / 04_2 : _x000D_
22 / 05_2 : _x000D_
22 / 06_2 :  (corte = 20)_x000D_
22 / 07_2 : _x000D_
22 / 08_2 : _x000D_
22 / 09_2 : _x000D_
22 / 10_2 : _x000D_
22 / 11_2 : _x000D_
22 / 12_2 :  (corte = 12)_x000D_
23 / 01_2 :  (corte = 10)_x000D_
23 / 02_2 : _x000D_
23 / 03_2 : _x000D_
23 / 04_2 : _x000D_
23 / 05_2 : _x000D_
23 / 06_2 : _x000D_
23 / 07_2 : _x000D_
23 / 08_2 : _x000D_
_x000D_
    TOTAL : (  )_x000D_
  DIVISOR : 18_x000D_
    MÉDIA : ,00_x000D_
-----------------------------_x000D_
   Valores Desconsiderados_x000D_
-----------------------------_x000D_
22 / 06_2 : 20 (20)_x000D_
22 / 12_2 : 12 (12)_x000D_
23 / 01_2 : 10 (10)_x000D_
_x000D_
  TOTAL   : ( 42 )</t>
        </r>
      </text>
    </comment>
    <comment ref="AH791" authorId="0" shapeId="0" xr:uid="{C70C8A27-B43F-4194-9E81-C9BA3E836E25}">
      <text>
        <r>
          <rPr>
            <sz val="10"/>
            <color indexed="81"/>
            <rFont val="Lucida Console"/>
            <family val="3"/>
          </rPr>
          <t>Última movimentação no estoque em 01/2023 quantidade 10.</t>
        </r>
      </text>
    </comment>
    <comment ref="X792" authorId="0" shapeId="0" xr:uid="{7FCED8E2-4A29-4801-8BC8-39945E0ECAA5}">
      <text>
        <r>
          <rPr>
            <sz val="10"/>
            <color indexed="81"/>
            <rFont val="Lucida Console"/>
            <family val="3"/>
          </rPr>
          <t>01.01.1901</t>
        </r>
      </text>
    </comment>
    <comment ref="AE792" authorId="0" shapeId="0" xr:uid="{C809A6DB-DF06-4174-A853-E789904FC79D}">
      <text>
        <r>
          <rPr>
            <sz val="10"/>
            <color indexed="81"/>
            <rFont val="Courier New"/>
            <family val="3"/>
          </rPr>
          <t>_x000D_
    DESCRIÇÃO DO CÁLCULO_x000D_
Código    : 15.656_x000D_
Corte     : _x000D_
-----------------------------_x000D_
Pendente  : _x000D_
22 / 03_2 : _x000D_
22 / 04_2 : _x000D_
22 / 05_2 : _x000D_
22 / 06_2 : _x000D_
22 / 07_2 :  (corte = 6)_x000D_
22 / 08_2 : _x000D_
22 / 09_2 : _x000D_
22 / 10_2 : _x000D_
22 / 11_2 : _x000D_
22 / 12_2 : _x000D_
23 / 01_2 :  (corte = 5)_x000D_
23 / 02_2 : _x000D_
23 / 03_2 : _x000D_
23 / 04_2 : _x000D_
23 / 05_2 : _x000D_
23 / 06_2 :  (corte = 10)_x000D_
23 / 07_2 : _x000D_
23 / 08_2 : _x000D_
_x000D_
    TOTAL : (  )_x000D_
  DIVISOR : 18_x000D_
    MÉDIA : ,00_x000D_
-----------------------------_x000D_
   Valores Desconsiderados_x000D_
-----------------------------_x000D_
22 / 07_2 : 6 (6)_x000D_
23 / 01_2 : 5 (5)_x000D_
23 / 06_2 : 10 (10)_x000D_
_x000D_
  TOTAL   : ( 21 )</t>
        </r>
      </text>
    </comment>
    <comment ref="AH792" authorId="0" shapeId="0" xr:uid="{508AD262-9F3B-4CBA-ABEA-66D919F452EE}">
      <text>
        <r>
          <rPr>
            <sz val="10"/>
            <color indexed="81"/>
            <rFont val="Lucida Console"/>
            <family val="3"/>
          </rPr>
          <t>Última movimentação no estoque em 06/2023 quantidade 10.</t>
        </r>
      </text>
    </comment>
    <comment ref="X793" authorId="0" shapeId="0" xr:uid="{61BC8C44-1B76-41FA-A613-7F081B6608A0}">
      <text>
        <r>
          <rPr>
            <sz val="10"/>
            <color indexed="81"/>
            <rFont val="Lucida Console"/>
            <family val="3"/>
          </rPr>
          <t>01.01.1901</t>
        </r>
      </text>
    </comment>
    <comment ref="AE793" authorId="0" shapeId="0" xr:uid="{24367A97-CFBD-48CC-A92B-2C8017C7B3B2}">
      <text>
        <r>
          <rPr>
            <sz val="10"/>
            <color indexed="81"/>
            <rFont val="Courier New"/>
            <family val="3"/>
          </rPr>
          <t>_x000D_
    DESCRIÇÃO DO CÁLCULO_x000D_
Código    : 15.673_x000D_
Corte     : _x000D_
-----------------------------_x000D_
Pendente  : _x000D_
22 / 03_2 : _x000D_
22 / 04_2 : _x000D_
22 / 05_2 : _x000D_
22 / 06_2 :  (corte = 23)_x000D_
22 / 07_2 : _x000D_
22 / 08_2 : _x000D_
22 / 09_2 :  (corte = 5)_x000D_
22 / 10_2 : _x000D_
22 / 11_2 :  (corte = 6)_x000D_
22 / 12_2 :  (corte = 12)_x000D_
23 / 01_2 :  (corte = 20)_x000D_
23 / 02_2 : _x000D_
23 / 03_2 : _x000D_
23 / 04_2 : _x000D_
23 / 05_2 : _x000D_
23 / 06_2 :  (corte = 20)_x000D_
23 / 07_2 : _x000D_
23 / 08_2 : _x000D_
_x000D_
    TOTAL : (  )_x000D_
  DIVISOR : 18_x000D_
    MÉDIA : ,00_x000D_
-----------------------------_x000D_
   Valores Desconsiderados_x000D_
-----------------------------_x000D_
22 / 06_2 : 23 (23)_x000D_
22 / 09_2 : 5 (5)_x000D_
22 / 11_2 : 6 (6)_x000D_
22 / 12_2 : 12 (12)_x000D_
23 / 01_2 : 20 (20)_x000D_
23 / 06_2 : 20 (20)_x000D_
_x000D_
  TOTAL   : ( 86 )</t>
        </r>
      </text>
    </comment>
    <comment ref="AH793" authorId="0" shapeId="0" xr:uid="{48A9F4C9-23B9-44D4-B516-1C28BAE18468}">
      <text>
        <r>
          <rPr>
            <sz val="10"/>
            <color indexed="81"/>
            <rFont val="Lucida Console"/>
            <family val="3"/>
          </rPr>
          <t>Última movimentação no estoque em 06/2023 quantidade 20.</t>
        </r>
      </text>
    </comment>
    <comment ref="X794" authorId="0" shapeId="0" xr:uid="{E5A776D5-CD78-4D0F-AA2C-2E17A35BA4BF}">
      <text>
        <r>
          <rPr>
            <sz val="10"/>
            <color indexed="81"/>
            <rFont val="Lucida Console"/>
            <family val="3"/>
          </rPr>
          <t>01.01.1901</t>
        </r>
      </text>
    </comment>
    <comment ref="AE794" authorId="0" shapeId="0" xr:uid="{34EEB00A-8398-45F6-AE09-8BD6BBE3F9FE}">
      <text>
        <r>
          <rPr>
            <sz val="10"/>
            <color indexed="81"/>
            <rFont val="Courier New"/>
            <family val="3"/>
          </rPr>
          <t>_x000D_
    DESCRIÇÃO DO CÁLCULO_x000D_
Código    : 15.664_x000D_
Corte     : _x000D_
-----------------------------_x000D_
Pendente  : _x000D_
22 / 03_2 : _x000D_
22 / 04_2 : _x000D_
22 / 05_2 : _x000D_
22 / 06_2 :  (corte = 8)_x000D_
22 / 07_2 : _x000D_
22 / 08_2 : _x000D_
22 / 09_2 : _x000D_
22 / 10_2 : _x000D_
22 / 11_2 :  (corte = 9)_x000D_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06_2 : 8 (8)_x000D_
22 / 11_2 : 9 (9)_x000D_
_x000D_
  TOTAL   : ( 17 )</t>
        </r>
      </text>
    </comment>
    <comment ref="AH794" authorId="0" shapeId="0" xr:uid="{C5223BC7-53F2-473F-BFC6-828C283FCDD8}">
      <text>
        <r>
          <rPr>
            <sz val="10"/>
            <color indexed="81"/>
            <rFont val="Lucida Console"/>
            <family val="3"/>
          </rPr>
          <t>Última movimentação no estoque em 11/2022 quantidade 9.</t>
        </r>
      </text>
    </comment>
    <comment ref="X795" authorId="0" shapeId="0" xr:uid="{6AA58C73-70D3-4C92-AFB4-ADC1DF31DE38}">
      <text>
        <r>
          <rPr>
            <sz val="10"/>
            <color indexed="81"/>
            <rFont val="Lucida Console"/>
            <family val="3"/>
          </rPr>
          <t>01.01.1901</t>
        </r>
      </text>
    </comment>
    <comment ref="AE795" authorId="0" shapeId="0" xr:uid="{06877ABD-C704-432A-96E3-4CB3748F9C48}">
      <text>
        <r>
          <rPr>
            <sz val="10"/>
            <color indexed="81"/>
            <rFont val="Courier New"/>
            <family val="3"/>
          </rPr>
          <t>_x000D_
    DESCRIÇÃO DO CÁLCULO_x000D_
Código    : 15.668_x000D_
Corte     : _x000D_
-----------------------------_x000D_
Pendente  : _x000D_
22 / 03_2 :  (corte = 5)_x000D_
22 / 04_2 : _x000D_
22 / 05_2 :  (corte = 15)_x000D_
22 / 06_2 :  (corte = 4)_x000D_
22 / 07_2 : _x000D_
22 / 08_2 :  (corte = 10)_x000D_
22 / 09_2 : _x000D_
22 / 10_2 : _x000D_
22 / 11_2 : _x000D_
22 / 12_2 :  (corte = 10)_x000D_
23 / 01_2 : _x000D_
23 / 02_2 : _x000D_
23 / 03_2 : _x000D_
23 / 04_2 : _x000D_
23 / 05_2 : _x000D_
23 / 06_2 : _x000D_
23 / 07_2 : _x000D_
23 / 08_2 :  (corte = 5)_x000D_
_x000D_
    TOTAL : (  )_x000D_
  DIVISOR : 18_x000D_
    MÉDIA : ,00_x000D_
-----------------------------_x000D_
   Valores Desconsiderados_x000D_
-----------------------------_x000D_
22 / 03_2 : 5 (5)_x000D_
22 / 05_2 : 15 (15)_x000D_
22 / 06_2 : 4 (4)_x000D_
22 / 08_2 : 10 (10)_x000D_
22 / 12_2 : 10 (10)_x000D_
23 / 08_2 : 5 (5)_x000D_
_x000D_
  TOTAL   : ( 49 )</t>
        </r>
      </text>
    </comment>
    <comment ref="AH795" authorId="0" shapeId="0" xr:uid="{3AFE4E30-EF61-4289-AA0C-1FC72E9E9BA5}">
      <text>
        <r>
          <rPr>
            <sz val="10"/>
            <color indexed="81"/>
            <rFont val="Lucida Console"/>
            <family val="3"/>
          </rPr>
          <t>Última movimentação no estoque em 08/2023 quantidade 5.</t>
        </r>
      </text>
    </comment>
    <comment ref="X796" authorId="0" shapeId="0" xr:uid="{F12BDE42-AB39-462E-B219-634DF8063B85}">
      <text>
        <r>
          <rPr>
            <sz val="10"/>
            <color indexed="81"/>
            <rFont val="Lucida Console"/>
            <family val="3"/>
          </rPr>
          <t>01.01.1901</t>
        </r>
      </text>
    </comment>
    <comment ref="AE796" authorId="0" shapeId="0" xr:uid="{1D283EF3-87A1-49C4-A0D8-CEE6B3D11139}">
      <text>
        <r>
          <rPr>
            <sz val="10"/>
            <color indexed="81"/>
            <rFont val="Courier New"/>
            <family val="3"/>
          </rPr>
          <t>_x000D_
    DESCRIÇÃO DO CÁLCULO_x000D_
Código    : 15.672_x000D_
Corte     : _x000D_
-----------------------------_x000D_
Pendente  : 28_x000D_
22 / 03_2 : _x000D_
22 / 04_2 : _x000D_
22 / 05_2 :  (corte = 16)_x000D_
22 / 06_2 :  (corte = 8)_x000D_
22 / 07_2 :  (corte = 20)_x000D_
22 / 08_2 :  (corte = 8)_x000D_
22 / 09_2 : _x000D_
22 / 10_2 : _x000D_
22 / 11_2 : _x000D_
22 / 12_2 :  (corte = 10)_x000D_
23 / 01_2 :  (corte = 26)_x000D_
23 / 02_2 : _x000D_
23 / 03_2 : _x000D_
23 / 04_2 : _x000D_
23 / 05_2 : _x000D_
23 / 06_2 : _x000D_
23 / 07_2 : _x000D_
23 / 08_2 : _x000D_
_x000D_
    TOTAL : ( 28 )_x000D_
  DIVISOR : 18_x000D_
    MÉDIA : 1,56_x000D_
-----------------------------_x000D_
   Valores Desconsiderados_x000D_
-----------------------------_x000D_
22 / 05_2 : 16 (16)_x000D_
22 / 06_2 : 8 (8)_x000D_
22 / 07_2 : 20 (20)_x000D_
22 / 08_2 : 8 (8)_x000D_
22 / 12_2 : 10 (10)_x000D_
23 / 01_2 : 26 (26)_x000D_
_x000D_
  TOTAL   : ( 88 )</t>
        </r>
      </text>
    </comment>
    <comment ref="AH796" authorId="0" shapeId="0" xr:uid="{0717349D-9845-478A-90C0-B659B3BC0D5A}">
      <text>
        <r>
          <rPr>
            <sz val="10"/>
            <color indexed="81"/>
            <rFont val="Lucida Console"/>
            <family val="3"/>
          </rPr>
          <t>Última movimentação no estoque em 01/2023 quantidade 26.</t>
        </r>
      </text>
    </comment>
    <comment ref="X797" authorId="0" shapeId="0" xr:uid="{DA46155D-9BB1-4348-BD30-F4B8AA9CDCB1}">
      <text>
        <r>
          <rPr>
            <sz val="10"/>
            <color indexed="81"/>
            <rFont val="Lucida Console"/>
            <family val="3"/>
          </rPr>
          <t>01.01.1901</t>
        </r>
      </text>
    </comment>
    <comment ref="AE797" authorId="0" shapeId="0" xr:uid="{92F83935-FC8D-4754-963E-3B4A2D7F9489}">
      <text>
        <r>
          <rPr>
            <sz val="10"/>
            <color indexed="81"/>
            <rFont val="Courier New"/>
            <family val="3"/>
          </rPr>
          <t>_x000D_
    DESCRIÇÃO DO CÁLCULO_x000D_
Código    : 15.680_x000D_
Corte     : _x000D_
-----------------------------_x000D_
Pendente  : _x000D_
22 / 03_2 : _x000D_
22 / 04_2 :  (corte = 6)_x000D_
22 / 05_2 : _x000D_
22 / 06_2 : _x000D_
22 / 07_2 :  (corte = 6)_x000D_
22 / 08_2 :  (corte = 12)_x000D_
22 / 09_2 : _x000D_
22 / 10_2 : _x000D_
22 / 11_2 :  (corte = 6)_x000D_
22 / 12_2 :  (corte = 10)_x000D_
23 / 01_2 : _x000D_
23 / 02_2 : _x000D_
23 / 03_2 : _x000D_
23 / 04_2 : _x000D_
23 / 05_2 : _x000D_
23 / 06_2 :  (corte = 30)_x000D_
23 / 07_2 : _x000D_
23 / 08_2 : _x000D_
_x000D_
    TOTAL : (  )_x000D_
  DIVISOR : 18_x000D_
    MÉDIA : ,00_x000D_
-----------------------------_x000D_
   Valores Desconsiderados_x000D_
-----------------------------_x000D_
22 / 04_2 : 6 (6)_x000D_
22 / 07_2 : 6 (6)_x000D_
22 / 08_2 : 12 (12)_x000D_
22 / 11_2 : 6 (6)_x000D_
22 / 12_2 : 10 (10)_x000D_
23 / 06_2 : 30 (30)_x000D_
_x000D_
  TOTAL   : ( 70 )</t>
        </r>
      </text>
    </comment>
    <comment ref="AH797" authorId="0" shapeId="0" xr:uid="{D8EEBC29-99F6-4041-B24F-596788487FFB}">
      <text>
        <r>
          <rPr>
            <sz val="10"/>
            <color indexed="81"/>
            <rFont val="Lucida Console"/>
            <family val="3"/>
          </rPr>
          <t>Última movimentação no estoque em 06/2023 quantidade 30.</t>
        </r>
      </text>
    </comment>
    <comment ref="X798" authorId="0" shapeId="0" xr:uid="{6A96D68C-0740-4A5F-BA3D-6787F48A85A5}">
      <text>
        <r>
          <rPr>
            <sz val="10"/>
            <color indexed="81"/>
            <rFont val="Lucida Console"/>
            <family val="3"/>
          </rPr>
          <t>01.01.1901</t>
        </r>
      </text>
    </comment>
    <comment ref="AE798" authorId="0" shapeId="0" xr:uid="{BD478902-2621-418B-9C7D-9B263F81F1BD}">
      <text>
        <r>
          <rPr>
            <sz val="10"/>
            <color indexed="81"/>
            <rFont val="Courier New"/>
            <family val="3"/>
          </rPr>
          <t>_x000D_
    DESCRIÇÃO DO CÁLCULO_x000D_
Código    : 29.952_x000D_
Corte     : _x000D_
-----------------------------_x000D_
Pendente  : 234_x000D_
22 / 03_2 :  (corte = 250)_x000D_
22 / 04_2 :  (corte = 257)_x000D_
22 / 05_2 :  (corte = 324)_x000D_
22 / 06_2 :  (corte = 302)_x000D_
22 / 07_2 :  (corte = 218)_x000D_
22 / 08_2 :  (corte = 232)_x000D_
22 / 09_2 :  (corte = 284)_x000D_
22 / 10_2 :  (corte = 251)_x000D_
22 / 11_2 :  (corte = 276)_x000D_
22 / 12_2 :  (corte = 444)_x000D_
23 / 01_2 :  (corte = 136)_x000D_
23 / 02_2 :  (corte = 242)_x000D_
23 / 03_2 :  (corte = 1902)_x000D_
23 / 04_2 :  (corte = 77)_x000D_
23 / 05_2 :  (corte = 327)_x000D_
23 / 06_2 :  (corte = 294)_x000D_
23 / 07_2 :  (corte = 285)_x000D_
23 / 08_2 :  (corte = 318)_x000D_
_x000D_
    TOTAL : ( 234 )_x000D_
  DIVISOR : 18_x000D_
    MÉDIA : 13,00_x000D_
-----------------------------_x000D_
   Valores Desconsiderados_x000D_
-----------------------------_x000D_
22 / 03_2 : 250 (250)_x000D_
22 / 04_2 : 257 (257)_x000D_
22 / 05_2 : 324 (324)_x000D_
22 / 06_2 : 302 (302)_x000D_
22 / 07_2 : 218 (218)_x000D_
22 / 08_2 : 232 (232)_x000D_
22 / 09_2 : 284 (284)_x000D_
22 / 10_2 : 251 (251)_x000D_
22 / 11_2 : 276 (276)_x000D_
22 / 12_2 : 444 (444)_x000D_
23 / 01_2 : 136 (136)_x000D_
23 / 02_2 : 242 (242)_x000D_
23 / 03_2 : 1.902 (1.902)_x000D_
23 / 04_2 : 77 (77)_x000D_
23 / 05_2 : 327 (327)_x000D_
23 / 06_2 : 294 (294)_x000D_
23 / 07_2 : 285 (285)_x000D_
23 / 08_2 : 318 (318)_x000D_
_x000D_
  TOTAL   : ( 6.419 )</t>
        </r>
      </text>
    </comment>
    <comment ref="AH798" authorId="0" shapeId="0" xr:uid="{CE4E2485-3427-47C8-96E0-2876419F1737}">
      <text>
        <r>
          <rPr>
            <sz val="10"/>
            <color indexed="81"/>
            <rFont val="Lucida Console"/>
            <family val="3"/>
          </rPr>
          <t>Última movimentação no estoque em 08/2023 quantidade 318.</t>
        </r>
      </text>
    </comment>
    <comment ref="X799" authorId="0" shapeId="0" xr:uid="{66E8E296-28BD-44FF-A223-EBC8E400E3BF}">
      <text>
        <r>
          <rPr>
            <sz val="10"/>
            <color indexed="81"/>
            <rFont val="Lucida Console"/>
            <family val="3"/>
          </rPr>
          <t>12.09.2019</t>
        </r>
      </text>
    </comment>
    <comment ref="AE799" authorId="0" shapeId="0" xr:uid="{DF37E5C5-9BAB-42B4-8860-8CE88A2B4078}">
      <text>
        <r>
          <rPr>
            <sz val="10"/>
            <color indexed="81"/>
            <rFont val="Courier New"/>
            <family val="3"/>
          </rPr>
          <t>_x000D_
    DESCRIÇÃO DO CÁLCULO_x000D_
Código    : 138.471_x000D_
Corte     : _x000D_
-----------------------------_x000D_
Pendente  : 246_x000D_
22 / 03_2 :  (corte = 35)_x000D_
22 / 04_2 :  (corte = 285)_x000D_
22 / 05_2 :  (corte = 647)_x000D_
22 / 06_2 :  (corte = 598)_x000D_
22 / 07_2 :  (corte = 514)_x000D_
22 / 08_2 :  (corte = 668)_x000D_
22 / 09_2 :  (corte = 690)_x000D_
22 / 10_2 :  (corte = 735)_x000D_
22 / 11_2 :  (corte = 714)_x000D_
22 / 12_2 :  (corte = 188)_x000D_
23 / 01_2 :  (corte = 173)_x000D_
23 / 02_2 :  (corte = 454)_x000D_
23 / 03_2 :  (corte = 4848)_x000D_
23 / 04_2 :  (corte = 570)_x000D_
23 / 05_2 :  (corte = 491)_x000D_
23 / 06_2 :  (corte = 606)_x000D_
23 / 07_2 :  (corte = 613)_x000D_
23 / 08_2 :  (corte = 571)_x000D_
_x000D_
    TOTAL : ( 246 )_x000D_
  DIVISOR : 18_x000D_
    MÉDIA : 13,67_x000D_
-----------------------------_x000D_
   Valores Desconsiderados_x000D_
-----------------------------_x000D_
22 / 03_2 : 35 (35)_x000D_
22 / 04_2 : 285 (285)_x000D_
22 / 05_2 : 647 (647)_x000D_
22 / 06_2 : 598 (598)_x000D_
22 / 07_2 : 514 (514)_x000D_
22 / 08_2 : 668 (668)_x000D_
22 / 09_2 : 690 (690)_x000D_
22 / 10_2 : 735 (735)_x000D_
22 / 11_2 : 714 (714)_x000D_
22 / 12_2 : 188 (188)_x000D_
23 / 01_2 : 173 (173)_x000D_
23 / 02_2 : 454 (454)_x000D_
23 / 03_2 : 4.848 (4.848)_x000D_
23 / 04_2 : 570 (570)_x000D_
23 / 05_2 : 491 (491)_x000D_
23 / 06_2 : 606 (606)_x000D_
23 / 07_2 : 613 (613)_x000D_
23 / 08_2 : 571 (571)_x000D_
_x000D_
  TOTAL   : ( 13.400 )</t>
        </r>
      </text>
    </comment>
    <comment ref="AH799" authorId="0" shapeId="0" xr:uid="{DFC97CA6-DFD3-4313-85C6-966779E7E214}">
      <text>
        <r>
          <rPr>
            <sz val="10"/>
            <color indexed="81"/>
            <rFont val="Lucida Console"/>
            <family val="3"/>
          </rPr>
          <t>Última movimentação no estoque em 08/2023 quantidade 571.</t>
        </r>
      </text>
    </comment>
    <comment ref="X800" authorId="0" shapeId="0" xr:uid="{4A85EC02-DEA4-4907-AC45-DAC281420DA6}">
      <text>
        <r>
          <rPr>
            <sz val="10"/>
            <color indexed="81"/>
            <rFont val="Lucida Console"/>
            <family val="3"/>
          </rPr>
          <t>13.02.2009</t>
        </r>
      </text>
    </comment>
    <comment ref="AE800" authorId="0" shapeId="0" xr:uid="{492B6D43-D74D-4514-B4D9-F3A84D48D95B}">
      <text>
        <r>
          <rPr>
            <sz val="10"/>
            <color indexed="81"/>
            <rFont val="Courier New"/>
            <family val="3"/>
          </rPr>
          <t>_x000D_
    DESCRIÇÃO DO CÁLCULO_x000D_
Código    : 109.848_x000D_
Corte     : _x000D_
-----------------------------_x000D_
Pendente  : _x000D_
22 / 03_2 :  (corte = 4)_x000D_
22 / 04_2 : _x000D_
22 / 05_2 : _x000D_
22 / 06_2 :  (corte = 5)_x000D_
22 / 07_2 : _x000D_
22 / 08_2 : _x000D_
22 / 09_2 :  (corte = 27)_x000D_
22 / 10_2 :  (corte = 13)_x000D_
22 / 11_2 :  (corte = 25)_x000D_
22 / 12_2 :  (corte = 18)_x000D_
23 / 01_2 : _x000D_
23 / 02_2 :  (corte = 2)_x000D_
23 / 03_2 :  (corte = 5)_x000D_
23 / 04_2 : _x000D_
23 / 05_2 : _x000D_
23 / 06_2 : _x000D_
23 / 07_2 : _x000D_
23 / 08_2 : _x000D_
_x000D_
    TOTAL : (  )_x000D_
  DIVISOR : 18_x000D_
    MÉDIA : ,00_x000D_
-----------------------------_x000D_
   Valores Desconsiderados_x000D_
-----------------------------_x000D_
22 / 03_2 : 4 (4)_x000D_
22 / 06_2 : 5 (5)_x000D_
22 / 09_2 : 27 (27)_x000D_
22 / 10_2 : 13 (13)_x000D_
22 / 11_2 : 25 (25)_x000D_
22 / 12_2 : 18 (18)_x000D_
23 / 02_2 : 2 (2)_x000D_
23 / 03_2 : 5 (5)_x000D_
_x000D_
  TOTAL   : ( 99 )</t>
        </r>
      </text>
    </comment>
    <comment ref="AH800" authorId="0" shapeId="0" xr:uid="{4894B9A6-9F4D-42A7-8AAB-E23472FB6C88}">
      <text>
        <r>
          <rPr>
            <sz val="10"/>
            <color indexed="81"/>
            <rFont val="Lucida Console"/>
            <family val="3"/>
          </rPr>
          <t>Última movimentação no estoque em 03/2023 quantidade 5.</t>
        </r>
      </text>
    </comment>
    <comment ref="X801" authorId="0" shapeId="0" xr:uid="{C1366AB0-31D9-4E6E-9CB4-E326584DF6D7}">
      <text>
        <r>
          <rPr>
            <sz val="10"/>
            <color indexed="81"/>
            <rFont val="Lucida Console"/>
            <family val="3"/>
          </rPr>
          <t>08.07.2014</t>
        </r>
      </text>
    </comment>
    <comment ref="AE801" authorId="0" shapeId="0" xr:uid="{DD4D7DDA-2128-42A0-8B27-6458A432F133}">
      <text>
        <r>
          <rPr>
            <sz val="10"/>
            <color indexed="81"/>
            <rFont val="Courier New"/>
            <family val="3"/>
          </rPr>
          <t>_x000D_
    DESCRIÇÃO DO CÁLCULO_x000D_
Código    : 128.287_x000D_
Corte     : _x000D_
-----------------------------_x000D_
Pendente  : 24_x000D_
22 / 03_2 :  (corte = 36)_x000D_
22 / 04_2 :  (corte = 37)_x000D_
22 / 05_2 :  (corte = 54)_x000D_
22 / 06_2 :  (corte = 40)_x000D_
22 / 07_2 :  (corte = 22)_x000D_
22 / 08_2 :  (corte = 54)_x000D_
22 / 09_2 :  (corte = 40)_x000D_
22 / 10_2 :  (corte = 74)_x000D_
22 / 11_2 :  (corte = 50)_x000D_
22 / 12_2 :  (corte = 42)_x000D_
23 / 01_2 :  (corte = 68)_x000D_
23 / 02_2 :  (corte = 26)_x000D_
23 / 03_2 :  (corte = 23)_x000D_
23 / 04_2 : _x000D_
23 / 05_2 : _x000D_
23 / 06_2 : _x000D_
23 / 07_2 : _x000D_
23 / 08_2 : _x000D_
_x000D_
    TOTAL : ( 24 )_x000D_
  DIVISOR : 18_x000D_
    MÉDIA : 1,33_x000D_
-----------------------------_x000D_
   Valores Desconsiderados_x000D_
-----------------------------_x000D_
22 / 03_2 : 36 (36)_x000D_
22 / 04_2 : 37 (37)_x000D_
22 / 05_2 : 54 (54)_x000D_
22 / 06_2 : 40 (40)_x000D_
22 / 07_2 : 22 (22)_x000D_
22 / 08_2 : 54 (54)_x000D_
22 / 09_2 : 40 (40)_x000D_
22 / 10_2 : 74 (74)_x000D_
22 / 11_2 : 50 (50)_x000D_
22 / 12_2 : 42 (42)_x000D_
23 / 01_2 : 68 (68)_x000D_
23 / 02_2 : 26 (26)_x000D_
23 / 03_2 : 23 (23)_x000D_
_x000D_
  TOTAL   : ( 566 )</t>
        </r>
      </text>
    </comment>
    <comment ref="AH801" authorId="0" shapeId="0" xr:uid="{9EB4346B-5328-4B3F-841D-3CA819D4687A}">
      <text>
        <r>
          <rPr>
            <sz val="10"/>
            <color indexed="81"/>
            <rFont val="Lucida Console"/>
            <family val="3"/>
          </rPr>
          <t>Última movimentação no estoque em 03/2023 quantidade 23.</t>
        </r>
      </text>
    </comment>
    <comment ref="X802" authorId="0" shapeId="0" xr:uid="{8764A778-587A-4218-9034-E48B477810F1}">
      <text>
        <r>
          <rPr>
            <sz val="10"/>
            <color indexed="81"/>
            <rFont val="Lucida Console"/>
            <family val="3"/>
          </rPr>
          <t>01.01.1901</t>
        </r>
      </text>
    </comment>
    <comment ref="AE802" authorId="0" shapeId="0" xr:uid="{1AB35B57-1CC2-49B0-AA97-BD10CBB7CC64}">
      <text>
        <r>
          <rPr>
            <sz val="10"/>
            <color indexed="81"/>
            <rFont val="Courier New"/>
            <family val="3"/>
          </rPr>
          <t>_x000D_
    DESCRIÇÃO DO CÁLCULO_x000D_
Código    : 15.813_x000D_
Corte     : _x000D_
-----------------------------_x000D_
Pendente  : _x000D_
22 / 03_2 :  (corte = 100)_x000D_
22 / 04_2 :  (corte = 430)_x000D_
22 / 05_2 :  (corte = 400)_x000D_
22 / 06_2 :  (corte = 560)_x000D_
22 / 07_2 :  (corte = 1360)_x000D_
22 / 08_2 :  (corte = 700)_x000D_
22 / 09_2 :  (corte = 430)_x000D_
22 / 10_2 :  (corte = 1635)_x000D_
22 / 11_2 :  (corte = 50)_x000D_
22 / 12_2 :  (corte = 520)_x000D_
23 / 01_2 :  (corte = 615)_x000D_
23 / 02_2 :  (corte = 565)_x000D_
23 / 03_2 :  (corte = 515)_x000D_
23 / 04_2 :  (corte = 85)_x000D_
23 / 05_2 :  (corte = 950)_x000D_
23 / 06_2 :  (corte = 1350)_x000D_
23 / 07_2 :  (corte = 200)_x000D_
23 / 08_2 : _x000D_
_x000D_
    TOTAL : (  )_x000D_
  DIVISOR : 18_x000D_
    MÉDIA : ,00_x000D_
-----------------------------_x000D_
   Valores Desconsiderados_x000D_
-----------------------------_x000D_
22 / 03_2 : 100 (100)_x000D_
22 / 04_2 : 430 (430)_x000D_
22 / 05_2 : 400 (400)_x000D_
22 / 06_2 : 560 (560)_x000D_
22 / 07_2 : 1.360 (1.360)_x000D_
22 / 08_2 : 700 (700)_x000D_
22 / 09_2 : 430 (430)_x000D_
22 / 10_2 : 1.635 (1.635)_x000D_
22 / 11_2 : 50 (50)_x000D_
22 / 12_2 : 520 (520)_x000D_
23 / 01_2 : 615 (615)_x000D_
23 / 02_2 : 565 (565)_x000D_
23 / 03_2 : 515 (515)_x000D_
23 / 04_2 : 85 (85)_x000D_
23 / 05_2 : 950 (950)_x000D_
23 / 06_2 : 1.350 (1.350)_x000D_
23 / 07_2 : 200 (200)_x000D_
_x000D_
  TOTAL   : ( 10.465 )</t>
        </r>
      </text>
    </comment>
    <comment ref="AH802" authorId="0" shapeId="0" xr:uid="{362D0D65-E414-4858-BAF2-2B87F69CA246}">
      <text>
        <r>
          <rPr>
            <sz val="10"/>
            <color indexed="81"/>
            <rFont val="Lucida Console"/>
            <family val="3"/>
          </rPr>
          <t>Última movimentação no estoque em 07/2023 quantidade 200.</t>
        </r>
      </text>
    </comment>
    <comment ref="X803" authorId="0" shapeId="0" xr:uid="{B5ED33C2-F295-4EB7-B118-0052DF0E747C}">
      <text>
        <r>
          <rPr>
            <sz val="10"/>
            <color indexed="81"/>
            <rFont val="Lucida Console"/>
            <family val="3"/>
          </rPr>
          <t>24.02.2011</t>
        </r>
      </text>
    </comment>
    <comment ref="AE803" authorId="0" shapeId="0" xr:uid="{5B48AAFA-1FA3-4E0C-AFB9-ED091C708781}">
      <text>
        <r>
          <rPr>
            <sz val="10"/>
            <color indexed="81"/>
            <rFont val="Courier New"/>
            <family val="3"/>
          </rPr>
          <t>_x000D_
    DESCRIÇÃO DO CÁLCULO_x000D_
Código    : 119.318_x000D_
Corte     : _x000D_
-----------------------------_x000D_
Pendente  : 2_x000D_
22 / 03_2 :  (corte = 10)_x000D_
22 / 04_2 :  (corte = 8)_x000D_
22 / 05_2 :  (corte = 9)_x000D_
22 / 06_2 :  (corte = 7)_x000D_
22 / 07_2 :  (corte = 9)_x000D_
22 / 08_2 :  (corte = 9)_x000D_
22 / 09_2 :  (corte = 18)_x000D_
22 / 10_2 :  (corte = 9)_x000D_
22 / 11_2 :  (corte = 16)_x000D_
22 / 12_2 :  (corte = 4)_x000D_
23 / 01_2 :  (corte = 8)_x000D_
23 / 02_2 :  (corte = 10)_x000D_
23 / 03_2 :  (corte = 31)_x000D_
23 / 04_2 :  (corte = 25)_x000D_
23 / 05_2 :  (corte = 26)_x000D_
23 / 06_2 :  (corte = 22)_x000D_
23 / 07_2 :  (corte = 17)_x000D_
23 / 08_2 : _x000D_
_x000D_
    TOTAL : ( 2 )_x000D_
  DIVISOR : 18_x000D_
    MÉDIA : ,11_x000D_
-----------------------------_x000D_
   Valores Desconsiderados_x000D_
-----------------------------_x000D_
22 / 03_2 : 10 (10)_x000D_
22 / 04_2 : 8 (8)_x000D_
22 / 05_2 : 9 (9)_x000D_
22 / 06_2 : 7 (7)_x000D_
22 / 07_2 : 9 (9)_x000D_
22 / 08_2 : 9 (9)_x000D_
22 / 09_2 : 18 (18)_x000D_
22 / 10_2 : 9 (9)_x000D_
22 / 11_2 : 16 (16)_x000D_
22 / 12_2 : 4 (4)_x000D_
23 / 01_2 : 8 (8)_x000D_
23 / 02_2 : 10 (10)_x000D_
23 / 03_2 : 31 (31)_x000D_
23 / 04_2 : 25 (25)_x000D_
23 / 05_2 : 26 (26)_x000D_
23 / 06_2 : 22 (22)_x000D_
23 / 07_2 : 17 (17)_x000D_
_x000D_
  TOTAL   : ( 238 )</t>
        </r>
      </text>
    </comment>
    <comment ref="AH803" authorId="0" shapeId="0" xr:uid="{DD6AD4B3-C9CB-4E46-95CA-647F962CA199}">
      <text>
        <r>
          <rPr>
            <sz val="10"/>
            <color indexed="81"/>
            <rFont val="Lucida Console"/>
            <family val="3"/>
          </rPr>
          <t>Última movimentação no estoque em 07/2023 quantidade 17.</t>
        </r>
      </text>
    </comment>
    <comment ref="X804" authorId="0" shapeId="0" xr:uid="{394EE064-62AB-4FE3-ABCC-C17F4D0B005B}">
      <text>
        <r>
          <rPr>
            <sz val="10"/>
            <color indexed="81"/>
            <rFont val="Lucida Console"/>
            <family val="3"/>
          </rPr>
          <t>01.01.1901</t>
        </r>
      </text>
    </comment>
    <comment ref="AE804" authorId="0" shapeId="0" xr:uid="{917F6884-0A79-4260-8622-2053A34B520F}">
      <text>
        <r>
          <rPr>
            <sz val="10"/>
            <color indexed="81"/>
            <rFont val="Courier New"/>
            <family val="3"/>
          </rPr>
          <t>_x000D_
    DESCRIÇÃO DO CÁLCULO_x000D_
Código    : 14.737_x000D_
Corte     : _x000D_
-----------------------------_x000D_
Pendente  : _x000D_
22 / 03_2 :  (corte = 7)_x000D_
22 / 04_2 : _x000D_
22 / 05_2 :  (corte = 2)_x000D_
22 / 06_2 :  (corte = 2)_x000D_
22 / 07_2 :  (corte = 1)_x000D_
22 / 08_2 :  (corte = 1)_x000D_
22 / 09_2 :  (corte = 2)_x000D_
22 / 10_2 :  (corte = 3)_x000D_
22 / 11_2 : _x000D_
22 / 12_2 : _x000D_
23 / 01_2 :  (corte = 2)_x000D_
23 / 02_2 :  (corte = 2)_x000D_
23 / 03_2 :  (corte = 3)_x000D_
23 / 04_2 : _x000D_
23 / 05_2 : _x000D_
23 / 06_2 : _x000D_
23 / 07_2 : _x000D_
23 / 08_2 :  (corte = 13)_x000D_
_x000D_
    TOTAL : (  )_x000D_
  DIVISOR : 18_x000D_
    MÉDIA : ,00_x000D_
-----------------------------_x000D_
   Valores Desconsiderados_x000D_
-----------------------------_x000D_
22 / 03_2 : 7 (7)_x000D_
22 / 05_2 : 2 (2)_x000D_
22 / 06_2 : 2 (2)_x000D_
22 / 07_2 : 1 (1)_x000D_
22 / 08_2 : 1 (1)_x000D_
22 / 09_2 : 2 (2)_x000D_
22 / 10_2 : 3 (3)_x000D_
23 / 01_2 : 2 (2)_x000D_
23 / 02_2 : 2 (2)_x000D_
23 / 03_2 : 3 (3)_x000D_
23 / 08_2 : 13 (13)_x000D_
_x000D_
  TOTAL   : ( 38 )</t>
        </r>
      </text>
    </comment>
    <comment ref="AH804" authorId="0" shapeId="0" xr:uid="{919393E5-97A3-442F-927A-9E7AC2E426F0}">
      <text>
        <r>
          <rPr>
            <sz val="10"/>
            <color indexed="81"/>
            <rFont val="Lucida Console"/>
            <family val="3"/>
          </rPr>
          <t>Última movimentação no estoque em 08/2023 quantidade 13.</t>
        </r>
      </text>
    </comment>
    <comment ref="X805" authorId="0" shapeId="0" xr:uid="{E5EFEE6F-12A2-4666-9698-8C6DE76A4C83}">
      <text>
        <r>
          <rPr>
            <sz val="10"/>
            <color indexed="81"/>
            <rFont val="Lucida Console"/>
            <family val="3"/>
          </rPr>
          <t>08.09.2005</t>
        </r>
      </text>
    </comment>
    <comment ref="AE805" authorId="0" shapeId="0" xr:uid="{45D5B075-FAB5-4E05-8F1A-BECF976D13CF}">
      <text>
        <r>
          <rPr>
            <sz val="10"/>
            <color indexed="81"/>
            <rFont val="Courier New"/>
            <family val="3"/>
          </rPr>
          <t>_x000D_
    DESCRIÇÃO DO CÁLCULO_x000D_
Código    : 87.586_x000D_
Corte     : _x000D_
-----------------------------_x000D_
Pendente  : _x000D_
22 / 03_2 :  (corte = 1)_x000D_
22 / 04_2 : _x000D_
22 / 05_2 :  (corte = 3)_x000D_
22 / 06_2 :  (corte = 15)_x000D_
22 / 07_2 : _x000D_
22 / 08_2 : _x000D_
22 / 09_2 :  (corte = 15)_x000D_
22 / 10_2 :  (corte = 11)_x000D_
22 / 11_2 : _x000D_
22 / 12_2 : _x000D_
23 / 01_2 : _x000D_
23 / 02_2 : _x000D_
23 / 03_2 : _x000D_
23 / 04_2 : _x000D_
23 / 05_2 : _x000D_
23 / 06_2 : _x000D_
23 / 07_2 : _x000D_
23 / 08_2 :  (corte = 15)_x000D_
_x000D_
    TOTAL : (  )_x000D_
  DIVISOR : 18_x000D_
    MÉDIA : ,00_x000D_
-----------------------------_x000D_
   Valores Desconsiderados_x000D_
-----------------------------_x000D_
22 / 03_2 : 1 (1)_x000D_
22 / 05_2 : 3 (3)_x000D_
22 / 06_2 : 15 (15)_x000D_
22 / 09_2 : 15 (15)_x000D_
22 / 10_2 : 11 (11)_x000D_
23 / 08_2 : 15 (15)_x000D_
_x000D_
  TOTAL   : ( 60 )</t>
        </r>
      </text>
    </comment>
    <comment ref="AH805" authorId="0" shapeId="0" xr:uid="{65E2BFE7-E7BD-4322-AC2A-E15D234F322E}">
      <text>
        <r>
          <rPr>
            <sz val="10"/>
            <color indexed="81"/>
            <rFont val="Lucida Console"/>
            <family val="3"/>
          </rPr>
          <t>Última movimentação no estoque em 08/2023 quantidade 15.</t>
        </r>
      </text>
    </comment>
    <comment ref="X806" authorId="0" shapeId="0" xr:uid="{CDEC832F-EFC8-49E7-B59F-0E0528D643FE}">
      <text>
        <r>
          <rPr>
            <sz val="10"/>
            <color indexed="81"/>
            <rFont val="Lucida Console"/>
            <family val="3"/>
          </rPr>
          <t>01.01.1901</t>
        </r>
      </text>
    </comment>
    <comment ref="AE806" authorId="0" shapeId="0" xr:uid="{11893594-9449-4AE1-ACB6-CC7F76E45620}">
      <text>
        <r>
          <rPr>
            <sz val="10"/>
            <color indexed="81"/>
            <rFont val="Courier New"/>
            <family val="3"/>
          </rPr>
          <t>_x000D_
    DESCRIÇÃO DO CÁLCULO_x000D_
Código    : 20.760_x000D_
Corte     : _x000D_
-----------------------------_x000D_
Pendente  : 1_x000D_
22 / 03_2 :  (corte = 35)_x000D_
22 / 04_2 :  (corte = 5)_x000D_
22 / 05_2 :  (corte = 4)_x000D_
22 / 06_2 :  (corte = 13)_x000D_
22 / 07_2 :  (corte = 1)_x000D_
22 / 08_2 :  (corte = 4)_x000D_
22 / 09_2 :  (corte = 3)_x000D_
22 / 10_2 :  (corte = 12)_x000D_
22 / 11_2 : _x000D_
22 / 12_2 :  (corte = 7)_x000D_
23 / 01_2 :  (corte = 25)_x000D_
23 / 02_2 :  (corte = 16)_x000D_
23 / 03_2 :  (corte = 15)_x000D_
23 / 04_2 :  (corte = 9)_x000D_
23 / 05_2 : _x000D_
23 / 06_2 :  (corte = 5)_x000D_
23 / 07_2 :  (corte = 8)_x000D_
23 / 08_2 :  (corte = 35)_x000D_
_x000D_
    TOTAL : ( 1 )_x000D_
  DIVISOR : 18_x000D_
    MÉDIA : ,06_x000D_
-----------------------------_x000D_
   Valores Desconsiderados_x000D_
-----------------------------_x000D_
22 / 03_2 : 35 (35)_x000D_
22 / 04_2 : 5 (5)_x000D_
22 / 05_2 : 4 (4)_x000D_
22 / 06_2 : 13 (13)_x000D_
22 / 07_2 : 1 (1)_x000D_
22 / 08_2 : 4 (4)_x000D_
22 / 09_2 : 3 (3)_x000D_
22 / 10_2 : 12 (12)_x000D_
22 / 12_2 : 7 (7)_x000D_
23 / 01_2 : 25 (25)_x000D_
23 / 02_2 : 16 (16)_x000D_
23 / 03_2 : 15 (15)_x000D_
23 / 04_2 : 9 (9)_x000D_
23 / 06_2 : 5 (5)_x000D_
23 / 07_2 : 8 (8)_x000D_
23 / 08_2 : 35 (35)_x000D_
_x000D_
  TOTAL   : ( 197 )</t>
        </r>
      </text>
    </comment>
    <comment ref="AH806" authorId="0" shapeId="0" xr:uid="{BEAD2807-1151-46D8-BE7E-B922CD43FE73}">
      <text>
        <r>
          <rPr>
            <sz val="10"/>
            <color indexed="81"/>
            <rFont val="Lucida Console"/>
            <family val="3"/>
          </rPr>
          <t>Última movimentação no estoque em 08/2023 quantidade 35.</t>
        </r>
      </text>
    </comment>
    <comment ref="X807" authorId="0" shapeId="0" xr:uid="{9C38C92D-5F76-4054-9307-DEBE9FCEC107}">
      <text>
        <r>
          <rPr>
            <sz val="10"/>
            <color indexed="81"/>
            <rFont val="Lucida Console"/>
            <family val="3"/>
          </rPr>
          <t>01.01.1901</t>
        </r>
      </text>
    </comment>
    <comment ref="AE807" authorId="0" shapeId="0" xr:uid="{E89E9F18-55BC-4050-9F88-6AA817FEAE2D}">
      <text>
        <r>
          <rPr>
            <sz val="10"/>
            <color indexed="81"/>
            <rFont val="Courier New"/>
            <family val="3"/>
          </rPr>
          <t>_x000D_
    DESCRIÇÃO DO CÁLCULO_x000D_
Código    : 69.229_x000D_
Corte     : _x000D_
-----------------------------_x000D_
Pendente  : _x000D_
22 / 03_2 :  (corte = 25)_x000D_
22 / 04_2 :  (corte = 1)_x000D_
22 / 05_2 :  (corte = 34)_x000D_
22 / 06_2 : _x000D_
22 / 07_2 :  (corte = 7)_x000D_
22 / 08_2 :  (corte = 7)_x000D_
22 / 09_2 :  (corte = 12)_x000D_
22 / 10_2 :  (corte = 9)_x000D_
22 / 11_2 :  (corte = 25)_x000D_
22 / 12_2 : _x000D_
23 / 01_2 : _x000D_
23 / 02_2 :  (corte = 3)_x000D_
23 / 03_2 : _x000D_
23 / 04_2 : _x000D_
23 / 05_2 : _x000D_
23 / 06_2 :  (corte = 1)_x000D_
23 / 07_2 :  (corte = 8)_x000D_
23 / 08_2 :  (corte = 28)_x000D_
_x000D_
    TOTAL : (  )_x000D_
  DIVISOR : 18_x000D_
    MÉDIA : ,00_x000D_
-----------------------------_x000D_
   Valores Desconsiderados_x000D_
-----------------------------_x000D_
22 / 03_2 : 25 (25)_x000D_
22 / 04_2 : 1 (1)_x000D_
22 / 05_2 : 34 (34)_x000D_
22 / 07_2 : 7 (7)_x000D_
22 / 08_2 : 7 (7)_x000D_
22 / 09_2 : 12 (12)_x000D_
22 / 10_2 : 9 (9)_x000D_
22 / 11_2 : 25 (25)_x000D_
23 / 02_2 : 3 (3)_x000D_
23 / 06_2 : 1 (1)_x000D_
23 / 07_2 : 8 (8)_x000D_
23 / 08_2 : 28 (28)_x000D_
_x000D_
  TOTAL   : ( 160 )</t>
        </r>
      </text>
    </comment>
    <comment ref="AH807" authorId="0" shapeId="0" xr:uid="{B96BDF37-42D9-4A78-94CD-5AB6D0F61B8A}">
      <text>
        <r>
          <rPr>
            <sz val="10"/>
            <color indexed="81"/>
            <rFont val="Lucida Console"/>
            <family val="3"/>
          </rPr>
          <t>Última movimentação no estoque em 08/2023 quantidade 28.</t>
        </r>
      </text>
    </comment>
    <comment ref="X808" authorId="0" shapeId="0" xr:uid="{71E014B6-615F-4BC8-8CB4-07066352A2F2}">
      <text>
        <r>
          <rPr>
            <sz val="10"/>
            <color indexed="81"/>
            <rFont val="Lucida Console"/>
            <family val="3"/>
          </rPr>
          <t>01.01.1901</t>
        </r>
      </text>
    </comment>
    <comment ref="AE808" authorId="0" shapeId="0" xr:uid="{3F1013EC-CBEF-4390-A367-F8A0BF203D36}">
      <text>
        <r>
          <rPr>
            <sz val="10"/>
            <color indexed="81"/>
            <rFont val="Courier New"/>
            <family val="3"/>
          </rPr>
          <t>_x000D_
    DESCRIÇÃO DO CÁLCULO_x000D_
Código    : 20.763_x000D_
Corte     : _x000D_
-----------------------------_x000D_
Pendente  : _x000D_
22 / 03_2 :  (corte = 5)_x000D_
22 / 04_2 : _x000D_
22 / 05_2 :  (corte = 7)_x000D_
22 / 06_2 : _x000D_
22 / 07_2 :  (corte = 33)_x000D_
22 / 08_2 :  (corte = 9)_x000D_
22 / 09_2 :  (corte = 5)_x000D_
22 / 10_2 : _x000D_
22 / 11_2 :  (corte = 8)_x000D_
22 / 12_2 : _x000D_
23 / 01_2 : _x000D_
23 / 02_2 :  (corte = 1)_x000D_
23 / 03_2 :  (corte = 2)_x000D_
23 / 04_2 :  (corte = 1)_x000D_
23 / 05_2 : _x000D_
23 / 06_2 :  (corte = 6)_x000D_
23 / 07_2 :  (corte = 2)_x000D_
23 / 08_2 :  (corte = 17)_x000D_
_x000D_
    TOTAL : (  )_x000D_
  DIVISOR : 18_x000D_
    MÉDIA : ,00_x000D_
-----------------------------_x000D_
   Valores Desconsiderados_x000D_
-----------------------------_x000D_
22 / 03_2 : 5 (5)_x000D_
22 / 05_2 : 7 (7)_x000D_
22 / 07_2 : 33 (33)_x000D_
22 / 08_2 : 9 (9)_x000D_
22 / 09_2 : 5 (5)_x000D_
22 / 11_2 : 8 (8)_x000D_
23 / 02_2 : 1 (1)_x000D_
23 / 03_2 : 2 (2)_x000D_
23 / 04_2 : 1 (1)_x000D_
23 / 06_2 : 6 (6)_x000D_
23 / 07_2 : 2 (2)_x000D_
23 / 08_2 : 17 (17)_x000D_
_x000D_
  TOTAL   : ( 96 )</t>
        </r>
      </text>
    </comment>
    <comment ref="AH808" authorId="0" shapeId="0" xr:uid="{3B8FC4B9-BFF4-4087-907A-811ADF904E05}">
      <text>
        <r>
          <rPr>
            <sz val="10"/>
            <color indexed="81"/>
            <rFont val="Lucida Console"/>
            <family val="3"/>
          </rPr>
          <t>Última movimentação no estoque em 08/2023 quantidade 17.</t>
        </r>
      </text>
    </comment>
    <comment ref="X809" authorId="0" shapeId="0" xr:uid="{27D71457-13B2-4EC5-B732-CBC8E3166790}">
      <text>
        <r>
          <rPr>
            <sz val="10"/>
            <color indexed="81"/>
            <rFont val="Lucida Console"/>
            <family val="3"/>
          </rPr>
          <t>24.06.2021</t>
        </r>
      </text>
    </comment>
    <comment ref="AE809" authorId="0" shapeId="0" xr:uid="{734C8D03-7215-4A4F-9A8D-BFC25A93E3C6}">
      <text>
        <r>
          <rPr>
            <sz val="10"/>
            <color indexed="81"/>
            <rFont val="Courier New"/>
            <family val="3"/>
          </rPr>
          <t>_x000D_
    DESCRIÇÃO DO CÁLCULO_x000D_
Código    : 141.608_x000D_
Corte     : _x000D_
-----------------------------_x000D_
Pendente  : _x000D_
22 / 03_2 :  (corte = 1)_x000D_
22 / 04_2 : _x000D_
22 / 05_2 : _x000D_
22 / 06_2 : _x000D_
22 / 07_2 : _x000D_
22 / 08_2 : _x000D_
22 / 09_2 : _x000D_
22 / 10_2 : _x000D_
22 / 11_2 : _x000D_
22 / 12_2 : _x000D_
23 / 01_2 :  (corte = 4)_x000D_
23 / 02_2 : _x000D_
23 / 03_2 :  (corte = 1)_x000D_
23 / 04_2 : _x000D_
23 / 05_2 :  (corte = 3)_x000D_
23 / 06_2 : _x000D_
23 / 07_2 : _x000D_
23 / 08_2 :  (corte = 21)_x000D_
_x000D_
    TOTAL : (  )_x000D_
  DIVISOR : 18_x000D_
    MÉDIA : ,00_x000D_
-----------------------------_x000D_
   Valores Desconsiderados_x000D_
-----------------------------_x000D_
22 / 03_2 : 1 (1)_x000D_
23 / 01_2 : 4 (4)_x000D_
23 / 03_2 : 1 (1)_x000D_
23 / 05_2 : 3 (3)_x000D_
23 / 08_2 : 21 (21)_x000D_
_x000D_
  TOTAL   : ( 30 )</t>
        </r>
      </text>
    </comment>
    <comment ref="AH809" authorId="0" shapeId="0" xr:uid="{527418F1-C314-419F-9E15-5C3D8C5DB8E8}">
      <text>
        <r>
          <rPr>
            <sz val="10"/>
            <color indexed="81"/>
            <rFont val="Lucida Console"/>
            <family val="3"/>
          </rPr>
          <t>Última movimentação no estoque em 08/2023 quantidade 21.</t>
        </r>
      </text>
    </comment>
    <comment ref="X810" authorId="0" shapeId="0" xr:uid="{8F3711F8-C282-41B7-AF4D-5637A5AD6AE3}">
      <text>
        <r>
          <rPr>
            <sz val="10"/>
            <color indexed="81"/>
            <rFont val="Lucida Console"/>
            <family val="3"/>
          </rPr>
          <t>01.01.1901</t>
        </r>
      </text>
    </comment>
    <comment ref="AE810" authorId="0" shapeId="0" xr:uid="{BA04B390-3F6B-49F2-8FF2-6B537FEE2E73}">
      <text>
        <r>
          <rPr>
            <sz val="10"/>
            <color indexed="81"/>
            <rFont val="Courier New"/>
            <family val="3"/>
          </rPr>
          <t>_x000D_
    DESCRIÇÃO DO CÁLCULO_x000D_
Código    : 57.900_x000D_
Corte     : _x000D_
-----------------------------_x000D_
Pendente  : 3_x000D_
22 / 03_2 :  (corte = 3)_x000D_
22 / 04_2 : _x000D_
22 / 05_2 :  (corte = 1)_x000D_
22 / 06_2 :  (corte = 7)_x000D_
22 / 07_2 :  (corte = 7)_x000D_
22 / 08_2 : _x000D_
22 / 09_2 : _x000D_
22 / 10_2 :  (corte = 3)_x000D_
22 / 11_2 :  (corte = 1)_x000D_
22 / 12_2 :  (corte = 10)_x000D_
23 / 01_2 :  (corte = 5)_x000D_
23 / 02_2 :  (corte = 5)_x000D_
23 / 03_2 :  (corte = 1)_x000D_
23 / 04_2 :  (corte = 3)_x000D_
23 / 05_2 : _x000D_
23 / 06_2 : _x000D_
23 / 07_2 : _x000D_
23 / 08_2 : _x000D_
_x000D_
    TOTAL : ( 3 )_x000D_
  DIVISOR : 18_x000D_
    MÉDIA : ,17_x000D_
-----------------------------_x000D_
   Valores Desconsiderados_x000D_
-----------------------------_x000D_
22 / 03_2 : 3 (3)_x000D_
22 / 05_2 : 1 (1)_x000D_
22 / 06_2 : 7 (7)_x000D_
22 / 07_2 : 7 (7)_x000D_
22 / 10_2 : 3 (3)_x000D_
22 / 11_2 : 1 (1)_x000D_
22 / 12_2 : 10 (10)_x000D_
23 / 01_2 : 5 (5)_x000D_
23 / 02_2 : 5 (5)_x000D_
23 / 03_2 : 1 (1)_x000D_
23 / 04_2 : 3 (3)_x000D_
_x000D_
  TOTAL   : ( 46 )</t>
        </r>
      </text>
    </comment>
    <comment ref="AH810" authorId="0" shapeId="0" xr:uid="{E67B3054-BCC1-4895-B5D0-9ABCA3F8C222}">
      <text>
        <r>
          <rPr>
            <sz val="10"/>
            <color indexed="81"/>
            <rFont val="Lucida Console"/>
            <family val="3"/>
          </rPr>
          <t>Última movimentação no estoque em 04/2023 quantidade 3.</t>
        </r>
      </text>
    </comment>
    <comment ref="X811" authorId="0" shapeId="0" xr:uid="{3455C403-E92C-41C4-8EC2-81397DA3B6A5}">
      <text>
        <r>
          <rPr>
            <sz val="10"/>
            <color indexed="81"/>
            <rFont val="Lucida Console"/>
            <family val="3"/>
          </rPr>
          <t>28.06.2021</t>
        </r>
      </text>
    </comment>
    <comment ref="AE811" authorId="0" shapeId="0" xr:uid="{13226757-FB96-4EF8-B3D7-B73E9BB0F3DF}">
      <text>
        <r>
          <rPr>
            <sz val="10"/>
            <color indexed="81"/>
            <rFont val="Courier New"/>
            <family val="3"/>
          </rPr>
          <t>_x000D_
    DESCRIÇÃO DO CÁLCULO_x000D_
Código    : 141.679_x000D_
Corte     : _x000D_
-----------------------------_x000D_
Pendente  : _x000D_
22 / 03_2 : _x000D_
22 / 04_2 :  (corte = 4)_x000D_
22 / 05_2 :  (corte = 1)_x000D_
22 / 06_2 :  (corte = 3)_x000D_
22 / 07_2 :  (corte = 4)_x000D_
22 / 08_2 :  (corte = 25)_x000D_
22 / 09_2 :  (corte = 2)_x000D_
22 / 10_2 : _x000D_
22 / 11_2 : _x000D_
22 / 12_2 :  (corte = 3)_x000D_
23 / 01_2 :  (corte = 8)_x000D_
23 / 02_2 : _x000D_
23 / 03_2 :  (corte = 14)_x000D_
23 / 04_2 :  (corte = 7)_x000D_
23 / 05_2 :  (corte = 3)_x000D_
23 / 06_2 :  (corte = 7)_x000D_
23 / 07_2 :  (corte = 3)_x000D_
23 / 08_2 :  (corte = 6)_x000D_
_x000D_
    TOTAL : (  )_x000D_
  DIVISOR : 18_x000D_
    MÉDIA : ,00_x000D_
-----------------------------_x000D_
   Valores Desconsiderados_x000D_
-----------------------------_x000D_
22 / 04_2 : 4 (4)_x000D_
22 / 05_2 : 1 (1)_x000D_
22 / 06_2 : 3 (3)_x000D_
22 / 07_2 : 4 (4)_x000D_
22 / 08_2 : 25 (25)_x000D_
22 / 09_2 : 2 (2)_x000D_
22 / 12_2 : 3 (3)_x000D_
23 / 01_2 : 8 (8)_x000D_
23 / 03_2 : 14 (14)_x000D_
23 / 04_2 : 7 (7)_x000D_
23 / 05_2 : 3 (3)_x000D_
23 / 06_2 : 7 (7)_x000D_
23 / 07_2 : 3 (3)_x000D_
23 / 08_2 : 6 (6)_x000D_
_x000D_
  TOTAL   : ( 90 )</t>
        </r>
      </text>
    </comment>
    <comment ref="AH811" authorId="0" shapeId="0" xr:uid="{582922A9-78B5-4101-AA87-EF2E805DC034}">
      <text>
        <r>
          <rPr>
            <sz val="10"/>
            <color indexed="81"/>
            <rFont val="Lucida Console"/>
            <family val="3"/>
          </rPr>
          <t>Última movimentação no estoque em 08/2023 quantidade 6.</t>
        </r>
      </text>
    </comment>
    <comment ref="X812" authorId="0" shapeId="0" xr:uid="{01847CCF-E027-4C67-BFF0-2C132FC973EF}">
      <text>
        <r>
          <rPr>
            <sz val="10"/>
            <color indexed="81"/>
            <rFont val="Lucida Console"/>
            <family val="3"/>
          </rPr>
          <t>28.06.2021</t>
        </r>
      </text>
    </comment>
    <comment ref="AE812" authorId="0" shapeId="0" xr:uid="{B26D8F69-B1DA-492B-9B20-803DF3E56530}">
      <text>
        <r>
          <rPr>
            <sz val="10"/>
            <color indexed="81"/>
            <rFont val="Courier New"/>
            <family val="3"/>
          </rPr>
          <t>_x000D_
    DESCRIÇÃO DO CÁLCULO_x000D_
Código    : 141.680_x000D_
Corte     : _x000D_
-----------------------------_x000D_
Pendente  : _x000D_
22 / 03_2 :  (corte = 92)_x000D_
22 / 04_2 :  (corte = 73)_x000D_
22 / 05_2 :  (corte = 98)_x000D_
22 / 06_2 :  (corte = 89)_x000D_
22 / 07_2 :  (corte = 78)_x000D_
22 / 08_2 :  (corte = 85)_x000D_
22 / 09_2 :  (corte = 47)_x000D_
22 / 10_2 :  (corte = 71)_x000D_
22 / 11_2 :  (corte = 14)_x000D_
22 / 12_2 :  (corte = 4)_x000D_
23 / 01_2 :  (corte = 83)_x000D_
23 / 02_2 :  (corte = 42)_x000D_
23 / 03_2 :  (corte = 22)_x000D_
23 / 04_2 :  (corte = 31)_x000D_
23 / 05_2 :  (corte = 105)_x000D_
23 / 06_2 :  (corte = 72)_x000D_
23 / 07_2 :  (corte = 111)_x000D_
23 / 08_2 :  (corte = 139)_x000D_
_x000D_
    TOTAL : (  )_x000D_
  DIVISOR : 18_x000D_
    MÉDIA : ,00_x000D_
-----------------------------_x000D_
   Valores Desconsiderados_x000D_
-----------------------------_x000D_
22 / 03_2 : 92 (92)_x000D_
22 / 04_2 : 73 (73)_x000D_
22 / 05_2 : 98 (98)_x000D_
22 / 06_2 : 89 (89)_x000D_
22 / 07_2 : 78 (78)_x000D_
22 / 08_2 : 85 (85)_x000D_
22 / 09_2 : 47 (47)_x000D_
22 / 10_2 : 71 (71)_x000D_
22 / 11_2 : 14 (14)_x000D_
22 / 12_2 : 4 (4)_x000D_
23 / 01_2 : 83 (83)_x000D_
23 / 02_2 : 42 (42)_x000D_
23 / 03_2 : 22 (22)_x000D_
23 / 04_2 : 31 (31)_x000D_
23 / 05_2 : 105 (105)_x000D_
23 / 06_2 : 72 (72)_x000D_
23 / 07_2 : 111 (111)_x000D_
23 / 08_2 : 139 (139)_x000D_
_x000D_
  TOTAL   : ( 1.256 )</t>
        </r>
      </text>
    </comment>
    <comment ref="AH812" authorId="0" shapeId="0" xr:uid="{25F65B73-02EB-448C-8AFD-24F5CEA94282}">
      <text>
        <r>
          <rPr>
            <sz val="10"/>
            <color indexed="81"/>
            <rFont val="Lucida Console"/>
            <family val="3"/>
          </rPr>
          <t>Última movimentação no estoque em 08/2023 quantidade 139.</t>
        </r>
      </text>
    </comment>
    <comment ref="X813" authorId="0" shapeId="0" xr:uid="{A8BBF311-1EFC-4AEF-9CF0-1ACA6763B008}">
      <text>
        <r>
          <rPr>
            <sz val="10"/>
            <color indexed="81"/>
            <rFont val="Lucida Console"/>
            <family val="3"/>
          </rPr>
          <t>08.06.2021</t>
        </r>
      </text>
    </comment>
    <comment ref="AE813" authorId="0" shapeId="0" xr:uid="{A4779CED-8CC8-4102-9969-08E56F54C923}">
      <text>
        <r>
          <rPr>
            <sz val="10"/>
            <color indexed="81"/>
            <rFont val="Courier New"/>
            <family val="3"/>
          </rPr>
          <t>_x000D_
    DESCRIÇÃO DO CÁLCULO_x000D_
Código    : 141.268_x000D_
Corte     : _x000D_
-----------------------------_x000D_
Pendente  : _x000D_
22 / 03_2 :  (corte = 62)_x000D_
22 / 04_2 :  (corte = 80)_x000D_
22 / 05_2 :  (corte = 76)_x000D_
22 / 06_2 :  (corte = 75)_x000D_
22 / 07_2 :  (corte = 73)_x000D_
22 / 08_2 :  (corte = 64)_x000D_
22 / 09_2 :  (corte = 34)_x000D_
22 / 10_2 :  (corte = 111)_x000D_
22 / 11_2 :  (corte = 77)_x000D_
22 / 12_2 :  (corte = 81)_x000D_
23 / 01_2 :  (corte = 168)_x000D_
23 / 02_2 :  (corte = 58)_x000D_
23 / 03_2 :  (corte = 60)_x000D_
23 / 04_2 :  (corte = 27)_x000D_
23 / 05_2 :  (corte = 44)_x000D_
23 / 06_2 :  (corte = 54)_x000D_
23 / 07_2 :  (corte = 82)_x000D_
23 / 08_2 :  (corte = 96)_x000D_
_x000D_
    TOTAL : (  )_x000D_
  DIVISOR : 18_x000D_
    MÉDIA : ,00_x000D_
-----------------------------_x000D_
   Valores Desconsiderados_x000D_
-----------------------------_x000D_
22 / 03_2 : 62 (62)_x000D_
22 / 04_2 : 80 (80)_x000D_
22 / 05_2 : 76 (76)_x000D_
22 / 06_2 : 75 (75)_x000D_
22 / 07_2 : 73 (73)_x000D_
22 / 08_2 : 64 (64)_x000D_
22 / 09_2 : 34 (34)_x000D_
22 / 10_2 : 111 (111)_x000D_
22 / 11_2 : 77 (77)_x000D_
22 / 12_2 : 81 (81)_x000D_
23 / 01_2 : 168 (168)_x000D_
23 / 02_2 : 58 (58)_x000D_
23 / 03_2 : 60 (60)_x000D_
23 / 04_2 : 27 (27)_x000D_
23 / 05_2 : 44 (44)_x000D_
23 / 06_2 : 54 (54)_x000D_
23 / 07_2 : 82 (82)_x000D_
23 / 08_2 : 96 (96)_x000D_
_x000D_
  TOTAL   : ( 1.322 )</t>
        </r>
      </text>
    </comment>
    <comment ref="AH813" authorId="0" shapeId="0" xr:uid="{921FC5D1-2492-4BCB-92F8-873FB4EF8890}">
      <text>
        <r>
          <rPr>
            <sz val="10"/>
            <color indexed="81"/>
            <rFont val="Lucida Console"/>
            <family val="3"/>
          </rPr>
          <t>Última movimentação no estoque em 08/2023 quantidade 96.</t>
        </r>
      </text>
    </comment>
    <comment ref="X814" authorId="0" shapeId="0" xr:uid="{DBADFFA1-40A5-4C48-AB2F-965C5126D42A}">
      <text>
        <r>
          <rPr>
            <sz val="10"/>
            <color indexed="81"/>
            <rFont val="Lucida Console"/>
            <family val="3"/>
          </rPr>
          <t>28.06.2021</t>
        </r>
      </text>
    </comment>
    <comment ref="AE814" authorId="0" shapeId="0" xr:uid="{3188BF61-5410-4F55-AB82-34F3F0942140}">
      <text>
        <r>
          <rPr>
            <sz val="10"/>
            <color indexed="81"/>
            <rFont val="Courier New"/>
            <family val="3"/>
          </rPr>
          <t>_x000D_
    DESCRIÇÃO DO CÁLCULO_x000D_
Código    : 141.681_x000D_
Corte     : _x000D_
-----------------------------_x000D_
Pendente  : 1_x000D_
22 / 03_2 : _x000D_
22 / 04_2 :  (corte = 3)_x000D_
22 / 05_2 :  (corte = 4)_x000D_
22 / 06_2 :  (corte = 4)_x000D_
22 / 07_2 :  (corte = 1)_x000D_
22 / 08_2 :  (corte = 7)_x000D_
22 / 09_2 :  (corte = 2)_x000D_
22 / 10_2 :  (corte = 1)_x000D_
22 / 11_2 : _x000D_
22 / 12_2 : _x000D_
23 / 01_2 :  (corte = 1)_x000D_
23 / 02_2 : _x000D_
23 / 03_2 :  (corte = 5)_x000D_
23 / 04_2 :  (corte = 4)_x000D_
23 / 05_2 : _x000D_
23 / 06_2 :  (corte = 8)_x000D_
23 / 07_2 :  (corte = 1)_x000D_
23 / 08_2 :  (corte = 6)_x000D_
_x000D_
    TOTAL : ( 1 )_x000D_
  DIVISOR : 18_x000D_
    MÉDIA : ,06_x000D_
-----------------------------_x000D_
   Valores Desconsiderados_x000D_
-----------------------------_x000D_
22 / 04_2 : 3 (3)_x000D_
22 / 05_2 : 4 (4)_x000D_
22 / 06_2 : 4 (4)_x000D_
22 / 07_2 : 1 (1)_x000D_
22 / 08_2 : 7 (7)_x000D_
22 / 09_2 : 2 (2)_x000D_
22 / 10_2 : 1 (1)_x000D_
23 / 01_2 : 1 (1)_x000D_
23 / 03_2 : 5 (5)_x000D_
23 / 04_2 : 4 (4)_x000D_
23 / 06_2 : 8 (8)_x000D_
23 / 07_2 : 1 (1)_x000D_
23 / 08_2 : 6 (6)_x000D_
_x000D_
  TOTAL   : ( 47 )</t>
        </r>
      </text>
    </comment>
    <comment ref="AH814" authorId="0" shapeId="0" xr:uid="{D0062A6A-8B54-4B43-BEA1-99B986FE33D8}">
      <text>
        <r>
          <rPr>
            <sz val="10"/>
            <color indexed="81"/>
            <rFont val="Lucida Console"/>
            <family val="3"/>
          </rPr>
          <t>Última movimentação no estoque em 08/2023 quantidade 6.</t>
        </r>
      </text>
    </comment>
    <comment ref="X815" authorId="0" shapeId="0" xr:uid="{40E568EF-1252-4D07-91B2-9B7A815D7361}">
      <text>
        <r>
          <rPr>
            <sz val="10"/>
            <color indexed="81"/>
            <rFont val="Lucida Console"/>
            <family val="3"/>
          </rPr>
          <t>08.06.2021</t>
        </r>
      </text>
    </comment>
    <comment ref="AE815" authorId="0" shapeId="0" xr:uid="{3FBEC626-F025-4BF8-BD1C-42AD5118D4C5}">
      <text>
        <r>
          <rPr>
            <sz val="10"/>
            <color indexed="81"/>
            <rFont val="Courier New"/>
            <family val="3"/>
          </rPr>
          <t>_x000D_
    DESCRIÇÃO DO CÁLCULO_x000D_
Código    : 141.265_x000D_
Corte     : _x000D_
-----------------------------_x000D_
Pendente  : _x000D_
22 / 03_2 :  (corte = 8)_x000D_
22 / 04_2 :  (corte = 4)_x000D_
22 / 05_2 :  (corte = 11)_x000D_
22 / 06_2 :  (corte = 15)_x000D_
22 / 07_2 : _x000D_
22 / 08_2 :  (corte = 9)_x000D_
22 / 09_2 :  (corte = 6)_x000D_
22 / 10_2 :  (corte = 11)_x000D_
22 / 11_2 : _x000D_
22 / 12_2 : _x000D_
23 / 01_2 :  (corte = 5)_x000D_
23 / 02_2 :  (corte = 12)_x000D_
23 / 03_2 :  (corte = 11)_x000D_
23 / 04_2 :  (corte = 5)_x000D_
23 / 05_2 :  (corte = 18)_x000D_
23 / 06_2 :  (corte = 20)_x000D_
23 / 07_2 :  (corte = 9)_x000D_
23 / 08_2 : _x000D_
_x000D_
    TOTAL : (  )_x000D_
  DIVISOR : 18_x000D_
    MÉDIA : ,00_x000D_
-----------------------------_x000D_
   Valores Desconsiderados_x000D_
-----------------------------_x000D_
22 / 03_2 : 8 (8)_x000D_
22 / 04_2 : 4 (4)_x000D_
22 / 05_2 : 11 (11)_x000D_
22 / 06_2 : 15 (15)_x000D_
22 / 08_2 : 9 (9)_x000D_
22 / 09_2 : 6 (6)_x000D_
22 / 10_2 : 11 (11)_x000D_
23 / 01_2 : 5 (5)_x000D_
23 / 02_2 : 12 (12)_x000D_
23 / 03_2 : 11 (11)_x000D_
23 / 04_2 : 5 (5)_x000D_
23 / 05_2 : 18 (18)_x000D_
23 / 06_2 : 20 (20)_x000D_
23 / 07_2 : 9 (9)_x000D_
_x000D_
  TOTAL   : ( 144 )</t>
        </r>
      </text>
    </comment>
    <comment ref="AH815" authorId="0" shapeId="0" xr:uid="{458B8E3A-43CB-48E2-8298-C967A97FB10F}">
      <text>
        <r>
          <rPr>
            <sz val="10"/>
            <color indexed="81"/>
            <rFont val="Lucida Console"/>
            <family val="3"/>
          </rPr>
          <t>Última movimentação no estoque em 07/2023 quantidade 9.</t>
        </r>
      </text>
    </comment>
    <comment ref="X816" authorId="0" shapeId="0" xr:uid="{31B60D97-BFCA-4F60-81D5-2949CF1F2AF2}">
      <text>
        <r>
          <rPr>
            <sz val="10"/>
            <color indexed="81"/>
            <rFont val="Lucida Console"/>
            <family val="3"/>
          </rPr>
          <t>08.06.2021</t>
        </r>
      </text>
    </comment>
    <comment ref="AE816" authorId="0" shapeId="0" xr:uid="{4B750E33-A7A0-4305-B07C-B072D3422481}">
      <text>
        <r>
          <rPr>
            <sz val="10"/>
            <color indexed="81"/>
            <rFont val="Courier New"/>
            <family val="3"/>
          </rPr>
          <t>_x000D_
    DESCRIÇÃO DO CÁLCULO_x000D_
Código    : 141.266_x000D_
Corte     : _x000D_
-----------------------------_x000D_
Pendente  : _x000D_
22 / 03_2 :  (corte = 1)_x000D_
22 / 04_2 :  (corte = 8)_x000D_
22 / 05_2 :  (corte = 14)_x000D_
22 / 06_2 :  (corte = 52)_x000D_
22 / 07_2 :  (corte = 32)_x000D_
22 / 08_2 :  (corte = 10)_x000D_
22 / 09_2 :  (corte = 1)_x000D_
22 / 10_2 :  (corte = 2)_x000D_
22 / 11_2 :  (corte = 1)_x000D_
22 / 12_2 : _x000D_
23 / 01_2 : _x000D_
23 / 02_2 : _x000D_
23 / 03_2 :  (corte = 22)_x000D_
23 / 04_2 :  (corte = 6)_x000D_
23 / 05_2 :  (corte = 3)_x000D_
23 / 06_2 :  (corte = 8)_x000D_
23 / 07_2 :  (corte = 3)_x000D_
23 / 08_2 :  (corte = 6)_x000D_
_x000D_
    TOTAL : (  )_x000D_
  DIVISOR : 18_x000D_
    MÉDIA : ,00_x000D_
-----------------------------_x000D_
   Valores Desconsiderados_x000D_
-----------------------------_x000D_
22 / 03_2 : 1 (1)_x000D_
22 / 04_2 : 8 (8)_x000D_
22 / 05_2 : 14 (14)_x000D_
22 / 06_2 : 52 (52)_x000D_
22 / 07_2 : 32 (32)_x000D_
22 / 08_2 : 10 (10)_x000D_
22 / 09_2 : 1 (1)_x000D_
22 / 10_2 : 2 (2)_x000D_
22 / 11_2 : 1 (1)_x000D_
23 / 03_2 : 22 (22)_x000D_
23 / 04_2 : 6 (6)_x000D_
23 / 05_2 : 3 (3)_x000D_
23 / 06_2 : 8 (8)_x000D_
23 / 07_2 : 3 (3)_x000D_
23 / 08_2 : 6 (6)_x000D_
_x000D_
  TOTAL   : ( 169 )</t>
        </r>
      </text>
    </comment>
    <comment ref="AH816" authorId="0" shapeId="0" xr:uid="{B06AC72B-B6CD-4533-9496-53E60A37F799}">
      <text>
        <r>
          <rPr>
            <sz val="10"/>
            <color indexed="81"/>
            <rFont val="Lucida Console"/>
            <family val="3"/>
          </rPr>
          <t>Última movimentação no estoque em 08/2023 quantidade 6.</t>
        </r>
      </text>
    </comment>
    <comment ref="X817" authorId="0" shapeId="0" xr:uid="{B264131A-6A32-4CA5-8200-F08ACCBEED22}">
      <text>
        <r>
          <rPr>
            <sz val="10"/>
            <color indexed="81"/>
            <rFont val="Lucida Console"/>
            <family val="3"/>
          </rPr>
          <t>30.05.2008</t>
        </r>
      </text>
    </comment>
    <comment ref="AE817" authorId="0" shapeId="0" xr:uid="{07126F11-ECA2-4A59-8AD1-B1956EA2CD3A}">
      <text>
        <r>
          <rPr>
            <sz val="10"/>
            <color indexed="81"/>
            <rFont val="Courier New"/>
            <family val="3"/>
          </rPr>
          <t>_x000D_
    DESCRIÇÃO DO CÁLCULO_x000D_
Código    : 106.697_x000D_
Corte     : _x000D_
-----------------------------_x000D_
Pendente  : 2_x000D_
22 / 03_2 :  (corte = 341)_x000D_
22 / 04_2 :  (corte = 336)_x000D_
22 / 05_2 :  (corte = 415)_x000D_
22 / 06_2 :  (corte = 423)_x000D_
22 / 07_2 :  (corte = 362)_x000D_
22 / 08_2 :  (corte = 402)_x000D_
22 / 09_2 :  (corte = 451)_x000D_
22 / 10_2 :  (corte = 477)_x000D_
22 / 11_2 :  (corte = 395)_x000D_
22 / 12_2 :  (corte = 320)_x000D_
23 / 01_2 :  (corte = 88)_x000D_
23 / 02_2 :  (corte = 327)_x000D_
23 / 03_2 :  (corte = 1483)_x000D_
23 / 04_2 :  (corte = 263)_x000D_
23 / 05_2 :  (corte = 337)_x000D_
23 / 06_2 :  (corte = 348)_x000D_
23 / 07_2 :  (corte = 310)_x000D_
23 / 08_2 :  (corte = 369)_x000D_
_x000D_
    TOTAL : ( 2 )_x000D_
  DIVISOR : 18_x000D_
    MÉDIA : ,11_x000D_
-----------------------------_x000D_
   Valores Desconsiderados_x000D_
-----------------------------_x000D_
22 / 03_2 : 341 (341)_x000D_
22 / 04_2 : 336 (336)_x000D_
22 / 05_2 : 415 (415)_x000D_
22 / 06_2 : 423 (423)_x000D_
22 / 07_2 : 362 (362)_x000D_
22 / 08_2 : 402 (402)_x000D_
22 / 09_2 : 451 (451)_x000D_
22 / 10_2 : 477 (477)_x000D_
22 / 11_2 : 395 (395)_x000D_
22 / 12_2 : 320 (320)_x000D_
23 / 01_2 : 88 (88)_x000D_
23 / 02_2 : 327 (327)_x000D_
23 / 03_2 : 1.483 (1.483)_x000D_
23 / 04_2 : 263 (263)_x000D_
23 / 05_2 : 337 (337)_x000D_
23 / 06_2 : 348 (348)_x000D_
23 / 07_2 : 310 (310)_x000D_
23 / 08_2 : 369 (369)_x000D_
_x000D_
  TOTAL   : ( 7.447 )</t>
        </r>
      </text>
    </comment>
    <comment ref="AH817" authorId="0" shapeId="0" xr:uid="{F1BC5AAD-0EB8-4857-8C02-A57E23D3E98D}">
      <text>
        <r>
          <rPr>
            <sz val="10"/>
            <color indexed="81"/>
            <rFont val="Lucida Console"/>
            <family val="3"/>
          </rPr>
          <t>Última movimentação no estoque em 08/2023 quantidade 369.</t>
        </r>
      </text>
    </comment>
    <comment ref="X818" authorId="0" shapeId="0" xr:uid="{FBEA0A9F-7831-43E6-BA2F-EB76383D1506}">
      <text>
        <r>
          <rPr>
            <sz val="10"/>
            <color indexed="81"/>
            <rFont val="Lucida Console"/>
            <family val="3"/>
          </rPr>
          <t>27.04.2004</t>
        </r>
      </text>
    </comment>
    <comment ref="AE818" authorId="0" shapeId="0" xr:uid="{97BAD622-0404-455A-AA63-39451F64076F}">
      <text>
        <r>
          <rPr>
            <sz val="10"/>
            <color indexed="81"/>
            <rFont val="Courier New"/>
            <family val="3"/>
          </rPr>
          <t>_x000D_
    DESCRIÇÃO DO CÁLCULO_x000D_
Código    : 78.641_x000D_
Corte     : _x000D_
-----------------------------_x000D_
Pendente  : 2_x000D_
22 / 03_2 :  (corte = 299)_x000D_
22 / 04_2 :  (corte = 279)_x000D_
22 / 05_2 :  (corte = 278)_x000D_
22 / 06_2 :  (corte = 328)_x000D_
22 / 07_2 :  (corte = 298)_x000D_
22 / 08_2 :  (corte = 334)_x000D_
22 / 09_2 :  (corte = 338)_x000D_
22 / 10_2 :  (corte = 429)_x000D_
22 / 11_2 :  (corte = 360)_x000D_
22 / 12_2 :  (corte = 331)_x000D_
23 / 01_2 :  (corte = 88)_x000D_
23 / 02_2 :  (corte = 262)_x000D_
23 / 03_2 :  (corte = 1431)_x000D_
23 / 04_2 :  (corte = 242)_x000D_
23 / 05_2 :  (corte = 334)_x000D_
23 / 06_2 :  (corte = 292)_x000D_
23 / 07_2 :  (corte = 230)_x000D_
23 / 08_2 :  (corte = 328)_x000D_
_x000D_
    TOTAL : ( 2 )_x000D_
  DIVISOR : 18_x000D_
    MÉDIA : ,11_x000D_
-----------------------------_x000D_
   Valores Desconsiderados_x000D_
-----------------------------_x000D_
22 / 03_2 : 299 (299)_x000D_
22 / 04_2 : 279 (279)_x000D_
22 / 05_2 : 278 (278)_x000D_
22 / 06_2 : 328 (328)_x000D_
22 / 07_2 : 298 (298)_x000D_
22 / 08_2 : 334 (334)_x000D_
22 / 09_2 : 338 (338)_x000D_
22 / 10_2 : 429 (429)_x000D_
22 / 11_2 : 360 (360)_x000D_
22 / 12_2 : 331 (331)_x000D_
23 / 01_2 : 88 (88)_x000D_
23 / 02_2 : 262 (262)_x000D_
23 / 03_2 : 1.431 (1.431)_x000D_
23 / 04_2 : 242 (242)_x000D_
23 / 05_2 : 334 (334)_x000D_
23 / 06_2 : 292 (292)_x000D_
23 / 07_2 : 230 (230)_x000D_
23 / 08_2 : 328 (328)_x000D_
_x000D_
  TOTAL   : ( 6.481 )</t>
        </r>
      </text>
    </comment>
    <comment ref="AH818" authorId="0" shapeId="0" xr:uid="{D98B06C7-10B3-4D9B-84AC-3157EBB7AF7E}">
      <text>
        <r>
          <rPr>
            <sz val="10"/>
            <color indexed="81"/>
            <rFont val="Lucida Console"/>
            <family val="3"/>
          </rPr>
          <t>Última movimentação no estoque em 08/2023 quantidade 328.</t>
        </r>
      </text>
    </comment>
    <comment ref="X819" authorId="0" shapeId="0" xr:uid="{AE1E330F-8AEA-474D-A656-1CF0250D5E95}">
      <text>
        <r>
          <rPr>
            <sz val="10"/>
            <color indexed="81"/>
            <rFont val="Lucida Console"/>
            <family val="3"/>
          </rPr>
          <t>27.04.2004</t>
        </r>
      </text>
    </comment>
    <comment ref="AE819" authorId="0" shapeId="0" xr:uid="{E0E08572-6C1F-4ACA-96D4-1F3C0B084342}">
      <text>
        <r>
          <rPr>
            <sz val="10"/>
            <color indexed="81"/>
            <rFont val="Courier New"/>
            <family val="3"/>
          </rPr>
          <t>_x000D_
    DESCRIÇÃO DO CÁLCULO_x000D_
Código    : 78.642_x000D_
Corte     : _x000D_
-----------------------------_x000D_
Pendente  : 2_x000D_
22 / 03_2 :  (corte = 287)_x000D_
22 / 04_2 :  (corte = 284)_x000D_
22 / 05_2 :  (corte = 322)_x000D_
22 / 06_2 :  (corte = 282)_x000D_
22 / 07_2 :  (corte = 293)_x000D_
22 / 08_2 :  (corte = 303)_x000D_
22 / 09_2 :  (corte = 368)_x000D_
22 / 10_2 :  (corte = 383)_x000D_
22 / 11_2 :  (corte = 294)_x000D_
22 / 12_2 :  (corte = 272)_x000D_
23 / 01_2 :  (corte = 99)_x000D_
23 / 02_2 :  (corte = 262)_x000D_
23 / 03_2 :  (corte = 1401)_x000D_
23 / 04_2 :  (corte = 250)_x000D_
23 / 05_2 :  (corte = 293)_x000D_
23 / 06_2 :  (corte = 309)_x000D_
23 / 07_2 :  (corte = 218)_x000D_
23 / 08_2 :  (corte = 313)_x000D_
_x000D_
    TOTAL : ( 2 )_x000D_
  DIVISOR : 18_x000D_
    MÉDIA : ,11_x000D_
-----------------------------_x000D_
   Valores Desconsiderados_x000D_
-----------------------------_x000D_
22 / 03_2 : 287 (287)_x000D_
22 / 04_2 : 284 (284)_x000D_
22 / 05_2 : 322 (322)_x000D_
22 / 06_2 : 282 (282)_x000D_
22 / 07_2 : 293 (293)_x000D_
22 / 08_2 : 303 (303)_x000D_
22 / 09_2 : 368 (368)_x000D_
22 / 10_2 : 383 (383)_x000D_
22 / 11_2 : 294 (294)_x000D_
22 / 12_2 : 272 (272)_x000D_
23 / 01_2 : 99 (99)_x000D_
23 / 02_2 : 262 (262)_x000D_
23 / 03_2 : 1.401 (1.401)_x000D_
23 / 04_2 : 250 (250)_x000D_
23 / 05_2 : 293 (293)_x000D_
23 / 06_2 : 309 (309)_x000D_
23 / 07_2 : 218 (218)_x000D_
23 / 08_2 : 313 (313)_x000D_
_x000D_
  TOTAL   : ( 6.233 )</t>
        </r>
      </text>
    </comment>
    <comment ref="AH819" authorId="0" shapeId="0" xr:uid="{E07D6278-A341-4389-AC00-B8AF8B99DBC0}">
      <text>
        <r>
          <rPr>
            <sz val="10"/>
            <color indexed="81"/>
            <rFont val="Lucida Console"/>
            <family val="3"/>
          </rPr>
          <t>Última movimentação no estoque em 08/2023 quantidade 313.</t>
        </r>
      </text>
    </comment>
    <comment ref="X820" authorId="0" shapeId="0" xr:uid="{F89AAEF9-DCED-477B-94F2-7B19DA276414}">
      <text>
        <r>
          <rPr>
            <sz val="10"/>
            <color indexed="81"/>
            <rFont val="Lucida Console"/>
            <family val="3"/>
          </rPr>
          <t>27.04.2004</t>
        </r>
      </text>
    </comment>
    <comment ref="AE820" authorId="0" shapeId="0" xr:uid="{6A3A7E50-0E00-4E3A-86BA-227D28C59310}">
      <text>
        <r>
          <rPr>
            <sz val="10"/>
            <color indexed="81"/>
            <rFont val="Courier New"/>
            <family val="3"/>
          </rPr>
          <t>_x000D_
    DESCRIÇÃO DO CÁLCULO_x000D_
Código    : 78.643_x000D_
Corte     : _x000D_
-----------------------------_x000D_
Pendente  : 2_x000D_
22 / 03_2 :  (corte = 343)_x000D_
22 / 04_2 :  (corte = 328)_x000D_
22 / 05_2 :  (corte = 357)_x000D_
22 / 06_2 :  (corte = 422)_x000D_
22 / 07_2 :  (corte = 365)_x000D_
22 / 08_2 :  (corte = 405)_x000D_
22 / 09_2 :  (corte = 430)_x000D_
22 / 10_2 :  (corte = 487)_x000D_
22 / 11_2 :  (corte = 385)_x000D_
22 / 12_2 :  (corte = 311)_x000D_
23 / 01_2 :  (corte = 93)_x000D_
23 / 02_2 :  (corte = 322)_x000D_
23 / 03_2 :  (corte = 1486)_x000D_
23 / 04_2 :  (corte = 289)_x000D_
23 / 05_2 :  (corte = 306)_x000D_
23 / 06_2 :  (corte = 348)_x000D_
23 / 07_2 :  (corte = 307)_x000D_
23 / 08_2 :  (corte = 327)_x000D_
_x000D_
    TOTAL : ( 2 )_x000D_
  DIVISOR : 18_x000D_
    MÉDIA : ,11_x000D_
-----------------------------_x000D_
   Valores Desconsiderados_x000D_
-----------------------------_x000D_
22 / 03_2 : 343 (343)_x000D_
22 / 04_2 : 328 (328)_x000D_
22 / 05_2 : 357 (357)_x000D_
22 / 06_2 : 422 (422)_x000D_
22 / 07_2 : 365 (365)_x000D_
22 / 08_2 : 405 (405)_x000D_
22 / 09_2 : 430 (430)_x000D_
22 / 10_2 : 487 (487)_x000D_
22 / 11_2 : 385 (385)_x000D_
22 / 12_2 : 311 (311)_x000D_
23 / 01_2 : 93 (93)_x000D_
23 / 02_2 : 322 (322)_x000D_
23 / 03_2 : 1.486 (1.486)_x000D_
23 / 04_2 : 289 (289)_x000D_
23 / 05_2 : 306 (306)_x000D_
23 / 06_2 : 348 (348)_x000D_
23 / 07_2 : 307 (307)_x000D_
23 / 08_2 : 327 (327)_x000D_
_x000D_
  TOTAL   : ( 7.311 )</t>
        </r>
      </text>
    </comment>
    <comment ref="AH820" authorId="0" shapeId="0" xr:uid="{3886F2B9-9B4E-4056-BAA3-F6F58435BDEA}">
      <text>
        <r>
          <rPr>
            <sz val="10"/>
            <color indexed="81"/>
            <rFont val="Lucida Console"/>
            <family val="3"/>
          </rPr>
          <t>Última movimentação no estoque em 08/2023 quantidade 327.</t>
        </r>
      </text>
    </comment>
    <comment ref="X821" authorId="0" shapeId="0" xr:uid="{FDC0A6AD-3643-4A25-BFDC-DBD3411268AF}">
      <text>
        <r>
          <rPr>
            <sz val="10"/>
            <color indexed="81"/>
            <rFont val="Lucida Console"/>
            <family val="3"/>
          </rPr>
          <t>27.04.2004</t>
        </r>
      </text>
    </comment>
    <comment ref="AE821" authorId="0" shapeId="0" xr:uid="{4A0157B0-5E3F-4F7D-B431-7CC3FBB6A37D}">
      <text>
        <r>
          <rPr>
            <sz val="10"/>
            <color indexed="81"/>
            <rFont val="Courier New"/>
            <family val="3"/>
          </rPr>
          <t>_x000D_
    DESCRIÇÃO DO CÁLCULO_x000D_
Código    : 78.646_x000D_
Corte     : _x000D_
-----------------------------_x000D_
Pendente  : 15_x000D_
22 / 03_2 :  (corte = 345)_x000D_
22 / 04_2 :  (corte = 343)_x000D_
22 / 05_2 :  (corte = 475)_x000D_
22 / 06_2 :  (corte = 426)_x000D_
22 / 07_2 :  (corte = 357)_x000D_
22 / 08_2 :  (corte = 474)_x000D_
22 / 09_2 :  (corte = 446)_x000D_
22 / 10_2 :  (corte = 501)_x000D_
22 / 11_2 :  (corte = 488)_x000D_
22 / 12_2 :  (corte = 363)_x000D_
23 / 01_2 :  (corte = 97)_x000D_
23 / 02_2 :  (corte = 313)_x000D_
23 / 03_2 :  (corte = 1514)_x000D_
23 / 04_2 :  (corte = 275)_x000D_
23 / 05_2 :  (corte = 322)_x000D_
23 / 06_2 :  (corte = 358)_x000D_
23 / 07_2 :  (corte = 315)_x000D_
23 / 08_2 :  (corte = 382)_x000D_
_x000D_
    TOTAL : ( 15 )_x000D_
  DIVISOR : 18_x000D_
    MÉDIA : ,83_x000D_
-----------------------------_x000D_
   Valores Desconsiderados_x000D_
-----------------------------_x000D_
22 / 03_2 : 345 (345)_x000D_
22 / 04_2 : 343 (343)_x000D_
22 / 05_2 : 475 (475)_x000D_
22 / 06_2 : 426 (426)_x000D_
22 / 07_2 : 357 (357)_x000D_
22 / 08_2 : 474 (474)_x000D_
22 / 09_2 : 446 (446)_x000D_
22 / 10_2 : 501 (501)_x000D_
22 / 11_2 : 488 (488)_x000D_
22 / 12_2 : 363 (363)_x000D_
23 / 01_2 : 97 (97)_x000D_
23 / 02_2 : 313 (313)_x000D_
23 / 03_2 : 1.514 (1.514)_x000D_
23 / 04_2 : 275 (275)_x000D_
23 / 05_2 : 322 (322)_x000D_
23 / 06_2 : 358 (358)_x000D_
23 / 07_2 : 315 (315)_x000D_
23 / 08_2 : 382 (382)_x000D_
_x000D_
  TOTAL   : ( 7.794 )</t>
        </r>
      </text>
    </comment>
    <comment ref="AH821" authorId="0" shapeId="0" xr:uid="{6A2FED78-4154-428F-AD69-FA25333FFD0D}">
      <text>
        <r>
          <rPr>
            <sz val="10"/>
            <color indexed="81"/>
            <rFont val="Lucida Console"/>
            <family val="3"/>
          </rPr>
          <t>Última movimentação no estoque em 08/2023 quantidade 382.</t>
        </r>
      </text>
    </comment>
    <comment ref="X822" authorId="0" shapeId="0" xr:uid="{0713C9C0-BC03-4F7D-A13E-0836D20EED04}">
      <text>
        <r>
          <rPr>
            <sz val="10"/>
            <color indexed="81"/>
            <rFont val="Lucida Console"/>
            <family val="3"/>
          </rPr>
          <t>28.07.2004</t>
        </r>
      </text>
    </comment>
    <comment ref="AE822" authorId="0" shapeId="0" xr:uid="{F223FC6F-067D-45D3-9F31-D15043E3B263}">
      <text>
        <r>
          <rPr>
            <sz val="10"/>
            <color indexed="81"/>
            <rFont val="Courier New"/>
            <family val="3"/>
          </rPr>
          <t>_x000D_
    DESCRIÇÃO DO CÁLCULO_x000D_
Código    : 80.874_x000D_
Corte     : _x000D_
-----------------------------_x000D_
Pendente  : 2_x000D_
22 / 03_2 :  (corte = 366)_x000D_
22 / 04_2 :  (corte = 336)_x000D_
22 / 05_2 :  (corte = 396)_x000D_
22 / 06_2 :  (corte = 452)_x000D_
22 / 07_2 :  (corte = 348)_x000D_
22 / 08_2 :  (corte = 409)_x000D_
22 / 09_2 :  (corte = 471)_x000D_
22 / 10_2 :  (corte = 492)_x000D_
22 / 11_2 :  (corte = 414)_x000D_
22 / 12_2 :  (corte = 363)_x000D_
23 / 01_2 :  (corte = 95)_x000D_
23 / 02_2 :  (corte = 343)_x000D_
23 / 03_2 :  (corte = 1513)_x000D_
23 / 04_2 :  (corte = 304)_x000D_
23 / 05_2 :  (corte = 355)_x000D_
23 / 06_2 :  (corte = 363)_x000D_
23 / 07_2 :  (corte = 336)_x000D_
23 / 08_2 :  (corte = 382)_x000D_
_x000D_
    TOTAL : ( 2 )_x000D_
  DIVISOR : 18_x000D_
    MÉDIA : ,11_x000D_
-----------------------------_x000D_
   Valores Desconsiderados_x000D_
-----------------------------_x000D_
22 / 03_2 : 366 (366)_x000D_
22 / 04_2 : 336 (336)_x000D_
22 / 05_2 : 396 (396)_x000D_
22 / 06_2 : 452 (452)_x000D_
22 / 07_2 : 348 (348)_x000D_
22 / 08_2 : 409 (409)_x000D_
22 / 09_2 : 471 (471)_x000D_
22 / 10_2 : 492 (492)_x000D_
22 / 11_2 : 414 (414)_x000D_
22 / 12_2 : 363 (363)_x000D_
23 / 01_2 : 95 (95)_x000D_
23 / 02_2 : 343 (343)_x000D_
23 / 03_2 : 1.513 (1.513)_x000D_
23 / 04_2 : 304 (304)_x000D_
23 / 05_2 : 355 (355)_x000D_
23 / 06_2 : 363 (363)_x000D_
23 / 07_2 : 336 (336)_x000D_
23 / 08_2 : 382 (382)_x000D_
_x000D_
  TOTAL   : ( 7.738 )</t>
        </r>
      </text>
    </comment>
    <comment ref="AH822" authorId="0" shapeId="0" xr:uid="{FFDA17E3-16A6-4727-8991-7236B2381C0B}">
      <text>
        <r>
          <rPr>
            <sz val="10"/>
            <color indexed="81"/>
            <rFont val="Lucida Console"/>
            <family val="3"/>
          </rPr>
          <t>Última movimentação no estoque em 08/2023 quantidade 382.</t>
        </r>
      </text>
    </comment>
    <comment ref="X823" authorId="0" shapeId="0" xr:uid="{D594DBEF-B7BB-4108-B557-8D0C1AF512AC}">
      <text>
        <r>
          <rPr>
            <sz val="10"/>
            <color indexed="81"/>
            <rFont val="Lucida Console"/>
            <family val="3"/>
          </rPr>
          <t>28.07.2004</t>
        </r>
      </text>
    </comment>
    <comment ref="AE823" authorId="0" shapeId="0" xr:uid="{CFD7B0D6-7350-47F6-9982-7A1F6267E300}">
      <text>
        <r>
          <rPr>
            <sz val="10"/>
            <color indexed="81"/>
            <rFont val="Courier New"/>
            <family val="3"/>
          </rPr>
          <t>_x000D_
    DESCRIÇÃO DO CÁLCULO_x000D_
Código    : 80.872_x000D_
Corte     : _x000D_
-----------------------------_x000D_
Pendente  : 258_x000D_
22 / 03_2 :  (corte = 362)_x000D_
22 / 04_2 :  (corte = 326)_x000D_
22 / 05_2 :  (corte = 350)_x000D_
22 / 06_2 :  (corte = 381)_x000D_
22 / 07_2 :  (corte = 342)_x000D_
22 / 08_2 :  (corte = 397)_x000D_
22 / 09_2 :  (corte = 397)_x000D_
22 / 10_2 :  (corte = 420)_x000D_
22 / 11_2 :  (corte = 369)_x000D_
22 / 12_2 :  (corte = 314)_x000D_
23 / 01_2 :  (corte = 76)_x000D_
23 / 02_2 :  (corte = 334)_x000D_
23 / 03_2 :  (corte = 1474)_x000D_
23 / 04_2 :  (corte = 284)_x000D_
23 / 05_2 :  (corte = 328)_x000D_
23 / 06_2 :  (corte = 295)_x000D_
23 / 07_2 :  (corte = 11)_x000D_
23 / 08_2 : _x000D_
_x000D_
    TOTAL : ( 258 )_x000D_
  DIVISOR : 18_x000D_
    MÉDIA : 14,33_x000D_
-----------------------------_x000D_
   Valores Desconsiderados_x000D_
-----------------------------_x000D_
22 / 03_2 : 362 (362)_x000D_
22 / 04_2 : 326 (326)_x000D_
22 / 05_2 : 350 (350)_x000D_
22 / 06_2 : 381 (381)_x000D_
22 / 07_2 : 342 (342)_x000D_
22 / 08_2 : 397 (397)_x000D_
22 / 09_2 : 397 (397)_x000D_
22 / 10_2 : 420 (420)_x000D_
22 / 11_2 : 369 (369)_x000D_
22 / 12_2 : 314 (314)_x000D_
23 / 01_2 : 76 (76)_x000D_
23 / 02_2 : 334 (334)_x000D_
23 / 03_2 : 1.474 (1.474)_x000D_
23 / 04_2 : 284 (284)_x000D_
23 / 05_2 : 328 (328)_x000D_
23 / 06_2 : 295 (295)_x000D_
23 / 07_2 : 11 (11)_x000D_
_x000D_
  TOTAL   : ( 6.460 )</t>
        </r>
      </text>
    </comment>
    <comment ref="AH823" authorId="0" shapeId="0" xr:uid="{233DBC26-C3DE-46AA-8FFA-15284EA4E980}">
      <text>
        <r>
          <rPr>
            <sz val="10"/>
            <color indexed="81"/>
            <rFont val="Lucida Console"/>
            <family val="3"/>
          </rPr>
          <t>Última movimentação no estoque em 07/2023 quantidade 11.</t>
        </r>
      </text>
    </comment>
    <comment ref="X824" authorId="0" shapeId="0" xr:uid="{CD4BA013-56D7-4C30-8E36-41484B3AF27A}">
      <text>
        <r>
          <rPr>
            <sz val="10"/>
            <color indexed="81"/>
            <rFont val="Lucida Console"/>
            <family val="3"/>
          </rPr>
          <t>28.06.2021</t>
        </r>
      </text>
    </comment>
    <comment ref="AE824" authorId="0" shapeId="0" xr:uid="{83DB5C33-B05E-4D80-B7C5-77A7BC6A1253}">
      <text>
        <r>
          <rPr>
            <sz val="10"/>
            <color indexed="81"/>
            <rFont val="Courier New"/>
            <family val="3"/>
          </rPr>
          <t>_x000D_
    DESCRIÇÃO DO CÁLCULO_x000D_
Código    : 141.786_x000D_
Corte     : _x000D_
-----------------------------_x000D_
Pendente  : _x000D_
22 / 03_2 :  (corte = 3)_x000D_
22 / 04_2 : _x000D_
22 / 05_2 : _x000D_
22 / 06_2 :  (corte = 3)_x000D_
22 / 07_2 : _x000D_
22 / 08_2 :  (corte = 2)_x000D_
22 / 09_2 :  (corte = 8)_x000D_
22 / 10_2 :  (corte = 1)_x000D_
22 / 11_2 :  (corte = 8)_x000D_
22 / 12_2 :  (corte = 2)_x000D_
23 / 01_2 :  (corte = 4)_x000D_
23 / 02_2 :  (corte = 4)_x000D_
23 / 03_2 :  (corte = 4)_x000D_
23 / 04_2 : _x000D_
23 / 05_2 :  (corte = 2)_x000D_
23 / 06_2 : _x000D_
23 / 07_2 :  (corte = 2)_x000D_
23 / 08_2 : _x000D_
_x000D_
    TOTAL : (  )_x000D_
  DIVISOR : 18_x000D_
    MÉDIA : ,00_x000D_
-----------------------------_x000D_
   Valores Desconsiderados_x000D_
-----------------------------_x000D_
22 / 03_2 : 3 (3)_x000D_
22 / 06_2 : 3 (3)_x000D_
22 / 08_2 : 2 (2)_x000D_
22 / 09_2 : 8 (8)_x000D_
22 / 10_2 : 1 (1)_x000D_
22 / 11_2 : 8 (8)_x000D_
22 / 12_2 : 2 (2)_x000D_
23 / 01_2 : 4 (4)_x000D_
23 / 02_2 : 4 (4)_x000D_
23 / 03_2 : 4 (4)_x000D_
23 / 05_2 : 2 (2)_x000D_
23 / 07_2 : 2 (2)_x000D_
_x000D_
  TOTAL   : ( 43 )</t>
        </r>
      </text>
    </comment>
    <comment ref="AH824" authorId="0" shapeId="0" xr:uid="{06507061-ABCC-442A-8489-2B19364DB5FC}">
      <text>
        <r>
          <rPr>
            <sz val="10"/>
            <color indexed="81"/>
            <rFont val="Lucida Console"/>
            <family val="3"/>
          </rPr>
          <t>Última movimentação no estoque em 07/2023 quantidade 2.</t>
        </r>
      </text>
    </comment>
    <comment ref="X825" authorId="0" shapeId="0" xr:uid="{7C33A008-3CE1-45BC-B03A-390DEB325D0E}">
      <text>
        <r>
          <rPr>
            <sz val="10"/>
            <color indexed="81"/>
            <rFont val="Lucida Console"/>
            <family val="3"/>
          </rPr>
          <t>28.06.2021</t>
        </r>
      </text>
    </comment>
    <comment ref="AE825" authorId="0" shapeId="0" xr:uid="{69960BDB-CFB2-4AB9-A966-6BF0D18432F0}">
      <text>
        <r>
          <rPr>
            <sz val="10"/>
            <color indexed="81"/>
            <rFont val="Courier New"/>
            <family val="3"/>
          </rPr>
          <t>_x000D_
    DESCRIÇÃO DO CÁLCULO_x000D_
Código    : 141.787_x000D_
Corte     : _x000D_
-----------------------------_x000D_
Pendente  : _x000D_
22 / 03_2 :  (corte = 16)_x000D_
22 / 04_2 :  (corte = 27)_x000D_
22 / 05_2 :  (corte = 26)_x000D_
22 / 06_2 :  (corte = 23)_x000D_
22 / 07_2 :  (corte = 10)_x000D_
22 / 08_2 :  (corte = 45)_x000D_
22 / 09_2 :  (corte = 40)_x000D_
22 / 10_2 :  (corte = 11)_x000D_
22 / 11_2 :  (corte = 16)_x000D_
22 / 12_2 :  (corte = 1)_x000D_
23 / 01_2 :  (corte = 39)_x000D_
23 / 02_2 :  (corte = 72)_x000D_
23 / 03_2 :  (corte = 29)_x000D_
23 / 04_2 :  (corte = 22)_x000D_
23 / 05_2 :  (corte = 28)_x000D_
23 / 06_2 :  (corte = 32)_x000D_
23 / 07_2 :  (corte = 28)_x000D_
23 / 08_2 :  (corte = 22)_x000D_
_x000D_
    TOTAL : (  )_x000D_
  DIVISOR : 18_x000D_
    MÉDIA : ,00_x000D_
-----------------------------_x000D_
   Valores Desconsiderados_x000D_
-----------------------------_x000D_
22 / 03_2 : 16 (16)_x000D_
22 / 04_2 : 27 (27)_x000D_
22 / 05_2 : 26 (26)_x000D_
22 / 06_2 : 23 (23)_x000D_
22 / 07_2 : 10 (10)_x000D_
22 / 08_2 : 45 (45)_x000D_
22 / 09_2 : 40 (40)_x000D_
22 / 10_2 : 11 (11)_x000D_
22 / 11_2 : 16 (16)_x000D_
22 / 12_2 : 1 (1)_x000D_
23 / 01_2 : 39 (39)_x000D_
23 / 02_2 : 72 (72)_x000D_
23 / 03_2 : 29 (29)_x000D_
23 / 04_2 : 22 (22)_x000D_
23 / 05_2 : 28 (28)_x000D_
23 / 06_2 : 32 (32)_x000D_
23 / 07_2 : 28 (28)_x000D_
23 / 08_2 : 22 (22)_x000D_
_x000D_
  TOTAL   : ( 487 )</t>
        </r>
      </text>
    </comment>
    <comment ref="AH825" authorId="0" shapeId="0" xr:uid="{445955A5-C326-4EC2-97D4-3CCB3F82FD2C}">
      <text>
        <r>
          <rPr>
            <sz val="10"/>
            <color indexed="81"/>
            <rFont val="Lucida Console"/>
            <family val="3"/>
          </rPr>
          <t>Última movimentação no estoque em 08/2023 quantidade 22.</t>
        </r>
      </text>
    </comment>
    <comment ref="X826" authorId="0" shapeId="0" xr:uid="{A1FAE08E-06B4-48D3-BD74-B56166652283}">
      <text>
        <r>
          <rPr>
            <sz val="10"/>
            <color indexed="81"/>
            <rFont val="Lucida Console"/>
            <family val="3"/>
          </rPr>
          <t>24.06.2021</t>
        </r>
      </text>
    </comment>
    <comment ref="AE826" authorId="0" shapeId="0" xr:uid="{380FD02D-1EC8-4E69-8327-E58349ABD486}">
      <text>
        <r>
          <rPr>
            <sz val="10"/>
            <color indexed="81"/>
            <rFont val="Courier New"/>
            <family val="3"/>
          </rPr>
          <t>_x000D_
    DESCRIÇÃO DO CÁLCULO_x000D_
Código    : 141.615_x000D_
Corte     : _x000D_
-----------------------------_x000D_
Pendente  : _x000D_
22 / 03_2 :  (corte = 5)_x000D_
22 / 04_2 :  (corte = 1)_x000D_
22 / 05_2 :  (corte = 1)_x000D_
22 / 06_2 :  (corte = 5)_x000D_
22 / 07_2 :  (corte = 5)_x000D_
22 / 08_2 :  (corte = 2)_x000D_
22 / 09_2 :  (corte = 1)_x000D_
22 / 10_2 :  (corte = 3)_x000D_
22 / 11_2 :  (corte = 2)_x000D_
22 / 12_2 :  (corte = 2)_x000D_
23 / 01_2 :  (corte = 12)_x000D_
23 / 02_2 :  (corte = 2)_x000D_
23 / 03_2 :  (corte = 4)_x000D_
23 / 04_2 :  (corte = 1)_x000D_
23 / 05_2 :  (corte = 1)_x000D_
23 / 06_2 :  (corte = 2)_x000D_
23 / 07_2 : _x000D_
23 / 08_2 :  (corte = 10)_x000D_
_x000D_
    TOTAL : (  )_x000D_
  DIVISOR : 18_x000D_
    MÉDIA : ,00_x000D_
-----------------------------_x000D_
   Valores Desconsiderados_x000D_
-----------------------------_x000D_
22 / 03_2 : 5 (5)_x000D_
22 / 04_2 : 1 (1)_x000D_
22 / 05_2 : 1 (1)_x000D_
22 / 06_2 : 5 (5)_x000D_
22 / 07_2 : 5 (5)_x000D_
22 / 08_2 : 2 (2)_x000D_
22 / 09_2 : 1 (1)_x000D_
22 / 10_2 : 3 (3)_x000D_
22 / 11_2 : 2 (2)_x000D_
22 / 12_2 : 2 (2)_x000D_
23 / 01_2 : 12 (12)_x000D_
23 / 02_2 : 2 (2)_x000D_
23 / 03_2 : 4 (4)_x000D_
23 / 04_2 : 1 (1)_x000D_
23 / 05_2 : 1 (1)_x000D_
23 / 06_2 : 2 (2)_x000D_
23 / 08_2 : 10 (10)_x000D_
_x000D_
  TOTAL   : ( 59 )</t>
        </r>
      </text>
    </comment>
    <comment ref="AH826" authorId="0" shapeId="0" xr:uid="{A7D2A093-925C-406A-A704-4EB0D6C09B14}">
      <text>
        <r>
          <rPr>
            <sz val="10"/>
            <color indexed="81"/>
            <rFont val="Lucida Console"/>
            <family val="3"/>
          </rPr>
          <t>Última movimentação no estoque em 08/2023 quantidade 10.</t>
        </r>
      </text>
    </comment>
    <comment ref="X827" authorId="0" shapeId="0" xr:uid="{29AA5EB7-C792-48E5-98DB-7B658B1C5670}">
      <text>
        <r>
          <rPr>
            <sz val="10"/>
            <color indexed="81"/>
            <rFont val="Lucida Console"/>
            <family val="3"/>
          </rPr>
          <t>01.01.1901</t>
        </r>
      </text>
    </comment>
    <comment ref="AE827" authorId="0" shapeId="0" xr:uid="{47E4667D-3A21-4A28-A027-13DC1B807E01}">
      <text>
        <r>
          <rPr>
            <sz val="10"/>
            <color indexed="81"/>
            <rFont val="Courier New"/>
            <family val="3"/>
          </rPr>
          <t>_x000D_
    DESCRIÇÃO DO CÁLCULO_x000D_
Código    : 12.877_x000D_
Corte     : _x000D_
-----------------------------_x000D_
Pendente  : _x000D_
22 / 03_2 :  (corte = 30)_x000D_
22 / 04_2 :  (corte = 25)_x000D_
22 / 05_2 :  (corte = 42)_x000D_
22 / 06_2 :  (corte = 21)_x000D_
22 / 07_2 :  (corte = 49)_x000D_
22 / 08_2 :  (corte = 39)_x000D_
22 / 09_2 :  (corte = 21)_x000D_
22 / 10_2 :  (corte = 64)_x000D_
22 / 11_2 :  (corte = 53)_x000D_
22 / 12_2 :  (corte = 51)_x000D_
23 / 01_2 :  (corte = 53)_x000D_
23 / 02_2 :  (corte = 8)_x000D_
23 / 03_2 :  (corte = 56)_x000D_
23 / 04_2 :  (corte = 14)_x000D_
23 / 05_2 :  (corte = 20)_x000D_
23 / 06_2 :  (corte = 49)_x000D_
23 / 07_2 :  (corte = 26)_x000D_
23 / 08_2 : _x000D_
_x000D_
    TOTAL : (  )_x000D_
  DIVISOR : 18_x000D_
    MÉDIA : ,00_x000D_
-----------------------------_x000D_
   Valores Desconsiderados_x000D_
-----------------------------_x000D_
22 / 03_2 : 30 (30)_x000D_
22 / 04_2 : 25 (25)_x000D_
22 / 05_2 : 42 (42)_x000D_
22 / 06_2 : 21 (21)_x000D_
22 / 07_2 : 49 (49)_x000D_
22 / 08_2 : 39 (39)_x000D_
22 / 09_2 : 21 (21)_x000D_
22 / 10_2 : 64 (64)_x000D_
22 / 11_2 : 53 (53)_x000D_
22 / 12_2 : 51 (51)_x000D_
23 / 01_2 : 53 (53)_x000D_
23 / 02_2 : 8 (8)_x000D_
23 / 03_2 : 56 (56)_x000D_
23 / 04_2 : 14 (14)_x000D_
23 / 05_2 : 20 (20)_x000D_
23 / 06_2 : 49 (49)_x000D_
23 / 07_2 : 26 (26)_x000D_
_x000D_
  TOTAL   : ( 621 )</t>
        </r>
      </text>
    </comment>
    <comment ref="AH827" authorId="0" shapeId="0" xr:uid="{606B6C99-3ECF-477A-B3EA-1765B79008C4}">
      <text>
        <r>
          <rPr>
            <sz val="10"/>
            <color indexed="81"/>
            <rFont val="Lucida Console"/>
            <family val="3"/>
          </rPr>
          <t>Última movimentação no estoque em 07/2023 quantidade 26.</t>
        </r>
      </text>
    </comment>
    <comment ref="X828" authorId="0" shapeId="0" xr:uid="{9D0F0CC0-FCAC-4919-A2A1-EAE503A71DCB}">
      <text>
        <r>
          <rPr>
            <sz val="10"/>
            <color indexed="81"/>
            <rFont val="Lucida Console"/>
            <family val="3"/>
          </rPr>
          <t>01.01.1901</t>
        </r>
      </text>
    </comment>
    <comment ref="AE828" authorId="0" shapeId="0" xr:uid="{B8645DF8-E474-4045-B1EE-32C42E77BA52}">
      <text>
        <r>
          <rPr>
            <sz val="10"/>
            <color indexed="81"/>
            <rFont val="Courier New"/>
            <family val="3"/>
          </rPr>
          <t>_x000D_
    DESCRIÇÃO DO CÁLCULO_x000D_
Código    : 64.821_x000D_
Corte     : _x000D_
-----------------------------_x000D_
Pendente  : _x000D_
22 / 03_2 : _x000D_
22 / 04_2 : _x000D_
22 / 05_2 : _x000D_
22 / 06_2 : _x000D_
22 / 07_2 : _x000D_
22 / 08_2 :  (corte = 4)_x000D_
22 / 09_2 : _x000D_
22 / 10_2 : _x000D_
22 / 11_2 : _x000D_
22 / 12_2 : _x000D_
23 / 01_2 : _x000D_
23 / 02_2 : _x000D_
23 / 03_2 :  (corte = 1)_x000D_
23 / 04_2 : _x000D_
23 / 05_2 : _x000D_
23 / 06_2 :  (corte = 2)_x000D_
23 / 07_2 : _x000D_
23 / 08_2 :  (corte = 2)_x000D_
_x000D_
    TOTAL : (  )_x000D_
  DIVISOR : 18_x000D_
    MÉDIA : ,00_x000D_
-----------------------------_x000D_
   Valores Desconsiderados_x000D_
-----------------------------_x000D_
22 / 08_2 : 4 (4)_x000D_
23 / 03_2 : 1 (1)_x000D_
23 / 06_2 : 2 (2)_x000D_
23 / 08_2 : 2 (2)_x000D_
_x000D_
  TOTAL   : ( 9 )</t>
        </r>
      </text>
    </comment>
    <comment ref="AH828" authorId="0" shapeId="0" xr:uid="{CEB78180-9977-405C-AED7-F65D1CC758FD}">
      <text>
        <r>
          <rPr>
            <sz val="10"/>
            <color indexed="81"/>
            <rFont val="Lucida Console"/>
            <family val="3"/>
          </rPr>
          <t>Última movimentação no estoque em 08/2023 quantidade 2.</t>
        </r>
      </text>
    </comment>
    <comment ref="X829" authorId="0" shapeId="0" xr:uid="{B6E368CD-CFBA-4C39-AEA3-948DED7A7076}">
      <text>
        <r>
          <rPr>
            <sz val="10"/>
            <color indexed="81"/>
            <rFont val="Lucida Console"/>
            <family val="3"/>
          </rPr>
          <t>14.08.2015</t>
        </r>
      </text>
    </comment>
    <comment ref="AE829" authorId="0" shapeId="0" xr:uid="{5B4BD455-FBC1-45C1-AD6D-5B0C61A3B31D}">
      <text>
        <r>
          <rPr>
            <sz val="10"/>
            <color indexed="81"/>
            <rFont val="Courier New"/>
            <family val="3"/>
          </rPr>
          <t>_x000D_
    DESCRIÇÃO DO CÁLCULO_x000D_
Código    : 130.695_x000D_
Corte     : _x000D_
-----------------------------_x000D_
Pendente  : 34_x000D_
22 / 03_2 :  (corte = 339)_x000D_
22 / 04_2 :  (corte = 337)_x000D_
22 / 05_2 :  (corte = 278)_x000D_
22 / 06_2 :  (corte = 294)_x000D_
22 / 07_2 :  (corte = 300)_x000D_
22 / 08_2 :  (corte = 308)_x000D_
22 / 09_2 :  (corte = 311)_x000D_
22 / 10_2 :  (corte = 289)_x000D_
22 / 11_2 :  (corte = 321)_x000D_
22 / 12_2 :  (corte = 1244)_x000D_
23 / 01_2 :  (corte = 127)_x000D_
23 / 02_2 :  (corte = 274)_x000D_
23 / 03_2 :  (corte = 420)_x000D_
23 / 04_2 :  (corte = 335)_x000D_
23 / 05_2 :  (corte = 353)_x000D_
23 / 06_2 :  (corte = 334)_x000D_
23 / 07_2 :  (corte = 255)_x000D_
23 / 08_2 :  (corte = 337)_x000D_
_x000D_
    TOTAL : ( 34 )_x000D_
  DIVISOR : 18_x000D_
    MÉDIA : 1,89_x000D_
-----------------------------_x000D_
   Valores Desconsiderados_x000D_
-----------------------------_x000D_
22 / 03_2 : 339 (339)_x000D_
22 / 04_2 : 337 (337)_x000D_
22 / 05_2 : 278 (278)_x000D_
22 / 06_2 : 294 (294)_x000D_
22 / 07_2 : 300 (300)_x000D_
22 / 08_2 : 308 (308)_x000D_
22 / 09_2 : 311 (311)_x000D_
22 / 10_2 : 289 (289)_x000D_
22 / 11_2 : 321 (321)_x000D_
22 / 12_2 : 1.244 (1.244)_x000D_
23 / 01_2 : 127 (127)_x000D_
23 / 02_2 : 274 (274)_x000D_
23 / 03_2 : 420 (420)_x000D_
23 / 04_2 : 335 (335)_x000D_
23 / 05_2 : 353 (353)_x000D_
23 / 06_2 : 334 (334)_x000D_
23 / 07_2 : 255 (255)_x000D_
23 / 08_2 : 337 (337)_x000D_
_x000D_
  TOTAL   : ( 6.456 )</t>
        </r>
      </text>
    </comment>
    <comment ref="AH829" authorId="0" shapeId="0" xr:uid="{0EE9443B-E842-4E26-8C79-45ECEF541C4A}">
      <text>
        <r>
          <rPr>
            <sz val="10"/>
            <color indexed="81"/>
            <rFont val="Lucida Console"/>
            <family val="3"/>
          </rPr>
          <t>Última movimentação no estoque em 08/2023 quantidade 337.</t>
        </r>
      </text>
    </comment>
    <comment ref="X830" authorId="0" shapeId="0" xr:uid="{0F6A5C2C-6130-44CA-A73C-2DB762116C11}">
      <text>
        <r>
          <rPr>
            <sz val="10"/>
            <color indexed="81"/>
            <rFont val="Lucida Console"/>
            <family val="3"/>
          </rPr>
          <t>20.08.2009</t>
        </r>
      </text>
    </comment>
    <comment ref="AE830" authorId="0" shapeId="0" xr:uid="{CDAC8145-B322-4E83-9F11-9A2118F32712}">
      <text>
        <r>
          <rPr>
            <sz val="10"/>
            <color indexed="81"/>
            <rFont val="Courier New"/>
            <family val="3"/>
          </rPr>
          <t>_x000D_
    DESCRIÇÃO DO CÁLCULO_x000D_
Código    : 112.155_x000D_
Corte     : _x000D_
-----------------------------_x000D_
Pendente  : 8_x000D_
22 / 03_2 :  (corte = 20)_x000D_
22 / 04_2 :  (corte = 5)_x000D_
22 / 05_2 : _x000D_
22 / 06_2 :  (corte = 8)_x000D_
22 / 07_2 :  (corte = 12)_x000D_
22 / 08_2 :  (corte = 8)_x000D_
22 / 09_2 : _x000D_
22 / 10_2 : _x000D_
22 / 11_2 : _x000D_
22 / 12_2 :  (corte = 23)_x000D_
23 / 01_2 :  (corte = 15)_x000D_
23 / 02_2 : _x000D_
23 / 03_2 :  (corte = 30)_x000D_
23 / 04_2 :  (corte = 62)_x000D_
23 / 05_2 : _x000D_
23 / 06_2 :  (corte = 100)_x000D_
23 / 07_2 : _x000D_
23 / 08_2 :  (corte = 22)_x000D_
_x000D_
    TOTAL : ( 8 )_x000D_
  DIVISOR : 18_x000D_
    MÉDIA : ,44_x000D_
-----------------------------_x000D_
   Valores Desconsiderados_x000D_
-----------------------------_x000D_
22 / 03_2 : 20 (20)_x000D_
22 / 04_2 : 5 (5)_x000D_
22 / 06_2 : 8 (8)_x000D_
22 / 07_2 : 12 (12)_x000D_
22 / 08_2 : 8 (8)_x000D_
22 / 12_2 : 23 (23)_x000D_
23 / 01_2 : 15 (15)_x000D_
23 / 03_2 : 30 (30)_x000D_
23 / 04_2 : 62 (62)_x000D_
23 / 06_2 : 100 (100)_x000D_
23 / 08_2 : 22 (22)_x000D_
_x000D_
  TOTAL   : ( 305 )</t>
        </r>
      </text>
    </comment>
    <comment ref="AH830" authorId="0" shapeId="0" xr:uid="{AB78DA31-8BD7-4BD2-BAD4-7182EAB7051F}">
      <text>
        <r>
          <rPr>
            <sz val="10"/>
            <color indexed="81"/>
            <rFont val="Lucida Console"/>
            <family val="3"/>
          </rPr>
          <t>Última movimentação no estoque em 08/2023 quantidade 22.</t>
        </r>
      </text>
    </comment>
    <comment ref="X831" authorId="0" shapeId="0" xr:uid="{475BC86F-3379-4798-913D-9899785A5793}">
      <text>
        <r>
          <rPr>
            <sz val="10"/>
            <color indexed="81"/>
            <rFont val="Lucida Console"/>
            <family val="3"/>
          </rPr>
          <t>07.02.2011</t>
        </r>
      </text>
    </comment>
    <comment ref="AE831" authorId="0" shapeId="0" xr:uid="{BC82F4BA-33B7-4576-A6C7-BD46BA5B08F6}">
      <text>
        <r>
          <rPr>
            <sz val="10"/>
            <color indexed="81"/>
            <rFont val="Courier New"/>
            <family val="3"/>
          </rPr>
          <t>_x000D_
    DESCRIÇÃO DO CÁLCULO_x000D_
Código    : 119.181_x000D_
Corte     : _x000D_
-----------------------------_x000D_
Pendente  : _x000D_
22 / 03_2 :  (corte = 20)_x000D_
22 / 04_2 :  (corte = 36)_x000D_
22 / 05_2 :  (corte = 65)_x000D_
22 / 06_2 :  (corte = 67)_x000D_
22 / 07_2 :  (corte = 19)_x000D_
22 / 08_2 :  (corte = 35)_x000D_
22 / 09_2 :  (corte = 37)_x000D_
22 / 10_2 :  (corte = 17)_x000D_
22 / 11_2 :  (corte = 55)_x000D_
22 / 12_2 :  (corte = 25)_x000D_
23 / 01_2 :  (corte = 44)_x000D_
23 / 02_2 :  (corte = 20)_x000D_
23 / 03_2 :  (corte = 166)_x000D_
23 / 04_2 :  (corte = 30)_x000D_
23 / 05_2 :  (corte = 30)_x000D_
23 / 06_2 : _x000D_
23 / 07_2 :  (corte = 50)_x000D_
23 / 08_2 :  (corte = 40)_x000D_
_x000D_
    TOTAL : (  )_x000D_
  DIVISOR : 18_x000D_
    MÉDIA : ,00_x000D_
-----------------------------_x000D_
   Valores Desconsiderados_x000D_
-----------------------------_x000D_
22 / 03_2 : 20 (20)_x000D_
22 / 04_2 : 36 (36)_x000D_
22 / 05_2 : 65 (65)_x000D_
22 / 06_2 : 67 (67)_x000D_
22 / 07_2 : 19 (19)_x000D_
22 / 08_2 : 35 (35)_x000D_
22 / 09_2 : 37 (37)_x000D_
22 / 10_2 : 17 (17)_x000D_
22 / 11_2 : 55 (55)_x000D_
22 / 12_2 : 25 (25)_x000D_
23 / 01_2 : 44 (44)_x000D_
23 / 02_2 : 20 (20)_x000D_
23 / 03_2 : 166 (166)_x000D_
23 / 04_2 : 30 (30)_x000D_
23 / 05_2 : 30 (30)_x000D_
23 / 07_2 : 50 (50)_x000D_
23 / 08_2 : 40 (40)_x000D_
_x000D_
  TOTAL   : ( 756 )</t>
        </r>
      </text>
    </comment>
    <comment ref="AH831" authorId="0" shapeId="0" xr:uid="{1B4C2700-D78B-4EB9-900C-11BDE852A336}">
      <text>
        <r>
          <rPr>
            <sz val="10"/>
            <color indexed="81"/>
            <rFont val="Lucida Console"/>
            <family val="3"/>
          </rPr>
          <t>Última movimentação no estoque em 08/2023 quantidade 40.</t>
        </r>
      </text>
    </comment>
    <comment ref="X832" authorId="0" shapeId="0" xr:uid="{34ABA68C-55B9-4076-BFAA-EA3EE81956FE}">
      <text>
        <r>
          <rPr>
            <sz val="10"/>
            <color indexed="81"/>
            <rFont val="Lucida Console"/>
            <family val="3"/>
          </rPr>
          <t>20.08.2009</t>
        </r>
      </text>
    </comment>
    <comment ref="AE832" authorId="0" shapeId="0" xr:uid="{5CC12A54-4EC8-4E80-BFC6-6A6BCFA6FB68}">
      <text>
        <r>
          <rPr>
            <sz val="10"/>
            <color indexed="81"/>
            <rFont val="Courier New"/>
            <family val="3"/>
          </rPr>
          <t>_x000D_
    DESCRIÇÃO DO CÁLCULO_x000D_
Código    : 112.156_x000D_
Corte     : _x000D_
-----------------------------_x000D_
Pendente  : _x000D_
22 / 03_2 :  (corte = 123)_x000D_
22 / 04_2 :  (corte = 52)_x000D_
22 / 05_2 :  (corte = 36)_x000D_
22 / 06_2 :  (corte = 57)_x000D_
22 / 07_2 :  (corte = 77)_x000D_
22 / 08_2 :  (corte = 105)_x000D_
22 / 09_2 :  (corte = 35)_x000D_
22 / 10_2 :  (corte = 10)_x000D_
22 / 11_2 :  (corte = 45)_x000D_
22 / 12_2 :  (corte = 15)_x000D_
23 / 01_2 :  (corte = 10)_x000D_
23 / 02_2 :  (corte = 40)_x000D_
23 / 03_2 :  (corte = 245)_x000D_
23 / 04_2 :  (corte = 20)_x000D_
23 / 05_2 :  (corte = 30)_x000D_
23 / 06_2 :  (corte = 2)_x000D_
23 / 07_2 :  (corte = 50)_x000D_
23 / 08_2 :  (corte = 30)_x000D_
_x000D_
    TOTAL : (  )_x000D_
  DIVISOR : 18_x000D_
    MÉDIA : ,00_x000D_
-----------------------------_x000D_
   Valores Desconsiderados_x000D_
-----------------------------_x000D_
22 / 03_2 : 123 (123)_x000D_
22 / 04_2 : 52 (52)_x000D_
22 / 05_2 : 36 (36)_x000D_
22 / 06_2 : 57 (57)_x000D_
22 / 07_2 : 77 (77)_x000D_
22 / 08_2 : 105 (105)_x000D_
22 / 09_2 : 35 (35)_x000D_
22 / 10_2 : 10 (10)_x000D_
22 / 11_2 : 45 (45)_x000D_
22 / 12_2 : 15 (15)_x000D_
23 / 01_2 : 10 (10)_x000D_
23 / 02_2 : 40 (40)_x000D_
23 / 03_2 : 245 (245)_x000D_
23 / 04_2 : 20 (20)_x000D_
23 / 05_2 : 30 (30)_x000D_
23 / 06_2 : 2 (2)_x000D_
23 / 07_2 : 50 (50)_x000D_
23 / 08_2 : 30 (30)_x000D_
_x000D_
  TOTAL   : ( 982 )</t>
        </r>
      </text>
    </comment>
    <comment ref="AH832" authorId="0" shapeId="0" xr:uid="{31A3E637-6C80-41C4-86AB-FA5DD9DE082C}">
      <text>
        <r>
          <rPr>
            <sz val="10"/>
            <color indexed="81"/>
            <rFont val="Lucida Console"/>
            <family val="3"/>
          </rPr>
          <t>Última movimentação no estoque em 08/2023 quantidade 30.</t>
        </r>
      </text>
    </comment>
    <comment ref="X833" authorId="0" shapeId="0" xr:uid="{EDAD4092-92DB-4EF8-9617-E07413FFAC7B}">
      <text>
        <r>
          <rPr>
            <sz val="10"/>
            <color indexed="81"/>
            <rFont val="Lucida Console"/>
            <family val="3"/>
          </rPr>
          <t>12.12.2018</t>
        </r>
      </text>
    </comment>
    <comment ref="AE833" authorId="0" shapeId="0" xr:uid="{146EC864-6C6F-4AAA-A6E3-5796FC197302}">
      <text>
        <r>
          <rPr>
            <sz val="10"/>
            <color indexed="81"/>
            <rFont val="Courier New"/>
            <family val="3"/>
          </rPr>
          <t>_x000D_
    DESCRIÇÃO DO CÁLCULO_x000D_
Código    : 136.082_x000D_
Corte     : _x000D_
-----------------------------_x000D_
Pendente  : 290_x000D_
22 / 03_2 :  (corte = 21)_x000D_
22 / 04_2 :  (corte = 12)_x000D_
22 / 05_2 :  (corte = 40)_x000D_
22 / 06_2 :  (corte = 28)_x000D_
22 / 07_2 :  (corte = 8)_x000D_
22 / 08_2 :  (corte = 90)_x000D_
22 / 09_2 :  (corte = 20)_x000D_
22 / 10_2 :  (corte = 100)_x000D_
22 / 11_2 :  (corte = 14)_x000D_
22 / 12_2 :  (corte = 62)_x000D_
23 / 01_2 :  (corte = 67)_x000D_
23 / 02_2 :  (corte = 26)_x000D_
23 / 03_2 : _x000D_
23 / 04_2 : _x000D_
23 / 05_2 : _x000D_
23 / 06_2 :  (corte = 12)_x000D_
23 / 07_2 : _x000D_
23 / 08_2 : _x000D_
_x000D_
    TOTAL : ( 290 )_x000D_
  DIVISOR : 18_x000D_
    MÉDIA : 16,11_x000D_
-----------------------------_x000D_
   Valores Desconsiderados_x000D_
-----------------------------_x000D_
22 / 03_2 : 21 (21)_x000D_
22 / 04_2 : 12 (12)_x000D_
22 / 05_2 : 40 (40)_x000D_
22 / 06_2 : 28 (28)_x000D_
22 / 07_2 : 8 (8)_x000D_
22 / 08_2 : 90 (90)_x000D_
22 / 09_2 : 20 (20)_x000D_
22 / 10_2 : 100 (100)_x000D_
22 / 11_2 : 14 (14)_x000D_
22 / 12_2 : 62 (62)_x000D_
23 / 01_2 : 67 (67)_x000D_
23 / 02_2 : 26 (26)_x000D_
23 / 06_2 : 12 (12)_x000D_
_x000D_
  TOTAL   : ( 500 )</t>
        </r>
      </text>
    </comment>
    <comment ref="AH833" authorId="0" shapeId="0" xr:uid="{9E4A897A-8FFE-41F3-8594-6A148AC34FFF}">
      <text>
        <r>
          <rPr>
            <sz val="10"/>
            <color indexed="81"/>
            <rFont val="Lucida Console"/>
            <family val="3"/>
          </rPr>
          <t>Última movimentação no estoque em 06/2023 quantidade 12.</t>
        </r>
      </text>
    </comment>
    <comment ref="X834" authorId="0" shapeId="0" xr:uid="{34C5ACD1-1A80-4186-AB81-69BA6DDE1F32}">
      <text>
        <r>
          <rPr>
            <sz val="10"/>
            <color indexed="81"/>
            <rFont val="Lucida Console"/>
            <family val="3"/>
          </rPr>
          <t>12.12.2018</t>
        </r>
      </text>
    </comment>
    <comment ref="AE834" authorId="0" shapeId="0" xr:uid="{4C37F15C-CB99-43EB-A468-E20552FA492E}">
      <text>
        <r>
          <rPr>
            <sz val="10"/>
            <color indexed="81"/>
            <rFont val="Courier New"/>
            <family val="3"/>
          </rPr>
          <t>_x000D_
    DESCRIÇÃO DO CÁLCULO_x000D_
Código    : 136.083_x000D_
Corte     : _x000D_
-----------------------------_x000D_
Pendente  : _x000D_
22 / 03_2 :  (corte = 20)_x000D_
22 / 04_2 : _x000D_
22 / 05_2 :  (corte = 6)_x000D_
22 / 06_2 : _x000D_
22 / 07_2 :  (corte = 10)_x000D_
22 / 08_2 :  (corte = 11)_x000D_
22 / 09_2 :  (corte = 57)_x000D_
22 / 10_2 : _x000D_
22 / 11_2 :  (corte = 4)_x000D_
22 / 12_2 : _x000D_
23 / 01_2 :  (corte = 20)_x000D_
23 / 02_2 :  (corte = 20)_x000D_
23 / 03_2 :  (corte = 4)_x000D_
23 / 04_2 : _x000D_
23 / 05_2 : _x000D_
23 / 06_2 :  (corte = 62)_x000D_
23 / 07_2 : _x000D_
23 / 08_2 : _x000D_
_x000D_
    TOTAL : (  )_x000D_
  DIVISOR : 18_x000D_
    MÉDIA : ,00_x000D_
-----------------------------_x000D_
   Valores Desconsiderados_x000D_
-----------------------------_x000D_
22 / 03_2 : 20 (20)_x000D_
22 / 05_2 : 6 (6)_x000D_
22 / 07_2 : 10 (10)_x000D_
22 / 08_2 : 11 (11)_x000D_
22 / 09_2 : 57 (57)_x000D_
22 / 11_2 : 4 (4)_x000D_
23 / 01_2 : 20 (20)_x000D_
23 / 02_2 : 20 (20)_x000D_
23 / 03_2 : 4 (4)_x000D_
23 / 06_2 : 62 (62)_x000D_
_x000D_
  TOTAL   : ( 214 )</t>
        </r>
      </text>
    </comment>
    <comment ref="AH834" authorId="0" shapeId="0" xr:uid="{B88C6212-663A-482E-B8E6-E5B63126A9AA}">
      <text>
        <r>
          <rPr>
            <sz val="10"/>
            <color indexed="81"/>
            <rFont val="Lucida Console"/>
            <family val="3"/>
          </rPr>
          <t>Última movimentação no estoque em 06/2023 quantidade 62.</t>
        </r>
      </text>
    </comment>
    <comment ref="X835" authorId="0" shapeId="0" xr:uid="{2C122DAA-5B77-4BC8-8FC2-6D9E77833A1C}">
      <text>
        <r>
          <rPr>
            <sz val="10"/>
            <color indexed="81"/>
            <rFont val="Lucida Console"/>
            <family val="3"/>
          </rPr>
          <t>01.02.2011</t>
        </r>
      </text>
    </comment>
    <comment ref="AE835" authorId="0" shapeId="0" xr:uid="{3E04EEB6-1BE5-4F58-8877-B63EC22A55B0}">
      <text>
        <r>
          <rPr>
            <sz val="10"/>
            <color indexed="81"/>
            <rFont val="Courier New"/>
            <family val="3"/>
          </rPr>
          <t>_x000D_
    DESCRIÇÃO DO CÁLCULO_x000D_
Código    : 119.087_x000D_
Corte     : _x000D_
-----------------------------_x000D_
Pendente  : _x000D_
22 / 03_2 : _x000D_
22 / 04_2 : _x000D_
22 / 05_2 : _x000D_
22 / 06_2 : _x000D_
22 / 07_2 : _x000D_
22 / 08_2 : _x000D_
22 / 09_2 : _x000D_
22 / 10_2 : _x000D_
22 / 11_2 : _x000D_
22 / 12_2 : _x000D_
23 / 01_2 : _x000D_
23 / 02_2 : _x000D_
23 / 03_2 : _x000D_
23 / 04_2 : _x000D_
23 / 05_2 :  (corte = 30)_x000D_
23 / 06_2 : _x000D_
23 / 07_2 : _x000D_
23 / 08_2 : _x000D_
_x000D_
    TOTAL : (  )_x000D_
  DIVISOR : 18_x000D_
    MÉDIA : ,00_x000D_
-----------------------------_x000D_
   Valores Desconsiderados_x000D_
-----------------------------_x000D_
23 / 05_2 : 30 (30)_x000D_
_x000D_
  TOTAL   : ( 30 )</t>
        </r>
      </text>
    </comment>
    <comment ref="AH835" authorId="0" shapeId="0" xr:uid="{346A7E0A-802F-4904-A079-AC83B822EEEB}">
      <text>
        <r>
          <rPr>
            <sz val="10"/>
            <color indexed="81"/>
            <rFont val="Lucida Console"/>
            <family val="3"/>
          </rPr>
          <t>Última movimentação no estoque em 05/2023 quantidade 30.</t>
        </r>
      </text>
    </comment>
    <comment ref="X836" authorId="0" shapeId="0" xr:uid="{FC2F928E-E54A-4C1F-8C31-3F7E45C4C915}">
      <text>
        <r>
          <rPr>
            <sz val="10"/>
            <color indexed="81"/>
            <rFont val="Lucida Console"/>
            <family val="3"/>
          </rPr>
          <t>16.08.2010</t>
        </r>
      </text>
    </comment>
    <comment ref="AE836" authorId="0" shapeId="0" xr:uid="{DBBEDEE0-F913-499F-B673-BD9667905FE9}">
      <text>
        <r>
          <rPr>
            <sz val="10"/>
            <color indexed="81"/>
            <rFont val="Courier New"/>
            <family val="3"/>
          </rPr>
          <t>_x000D_
    DESCRIÇÃO DO CÁLCULO_x000D_
Código    : 116.874_x000D_
Corte     : _x000D_
-----------------------------_x000D_
Pendente  : _x000D_
22 / 03_2 :  (corte = 391)_x000D_
22 / 04_2 :  (corte = 105)_x000D_
22 / 05_2 :  (corte = 109)_x000D_
22 / 06_2 :  (corte = 120)_x000D_
22 / 07_2 :  (corte = 169)_x000D_
22 / 08_2 :  (corte = 351)_x000D_
22 / 09_2 :  (corte = 285)_x000D_
22 / 10_2 :  (corte = 87)_x000D_
22 / 11_2 :  (corte = 80)_x000D_
22 / 12_2 :  (corte = 95)_x000D_
23 / 01_2 :  (corte = 373)_x000D_
23 / 02_2 :  (corte = 128)_x000D_
23 / 03_2 :  (corte = 98)_x000D_
23 / 04_2 :  (corte = 140)_x000D_
23 / 05_2 :  (corte = 100)_x000D_
23 / 06_2 :  (corte = 170)_x000D_
23 / 07_2 :  (corte = 300)_x000D_
23 / 08_2 :  (corte = 90)_x000D_
_x000D_
    TOTAL : (  )_x000D_
  DIVISOR : 18_x000D_
    MÉDIA : ,00_x000D_
-----------------------------_x000D_
   Valores Desconsiderados_x000D_
-----------------------------_x000D_
22 / 03_2 : 391 (391)_x000D_
22 / 04_2 : 105 (105)_x000D_
22 / 05_2 : 109 (109)_x000D_
22 / 06_2 : 120 (120)_x000D_
22 / 07_2 : 169 (169)_x000D_
22 / 08_2 : 351 (351)_x000D_
22 / 09_2 : 285 (285)_x000D_
22 / 10_2 : 87 (87)_x000D_
22 / 11_2 : 80 (80)_x000D_
22 / 12_2 : 95 (95)_x000D_
23 / 01_2 : 373 (373)_x000D_
23 / 02_2 : 128 (128)_x000D_
23 / 03_2 : 98 (98)_x000D_
23 / 04_2 : 140 (140)_x000D_
23 / 05_2 : 100 (100)_x000D_
23 / 06_2 : 170 (170)_x000D_
23 / 07_2 : 300 (300)_x000D_
23 / 08_2 : 90 (90)_x000D_
_x000D_
  TOTAL   : ( 3.191 )</t>
        </r>
      </text>
    </comment>
    <comment ref="AH836" authorId="0" shapeId="0" xr:uid="{0ABFF6E2-D15D-432B-AF67-65EF00CDF798}">
      <text>
        <r>
          <rPr>
            <sz val="10"/>
            <color indexed="81"/>
            <rFont val="Lucida Console"/>
            <family val="3"/>
          </rPr>
          <t>Última movimentação no estoque em 08/2023 quantidade 90.</t>
        </r>
      </text>
    </comment>
    <comment ref="X837" authorId="0" shapeId="0" xr:uid="{B6D5CA2F-8512-46E9-8A8B-C4C0B9C859A8}">
      <text>
        <r>
          <rPr>
            <sz val="10"/>
            <color indexed="81"/>
            <rFont val="Lucida Console"/>
            <family val="3"/>
          </rPr>
          <t>20.08.2009</t>
        </r>
      </text>
    </comment>
    <comment ref="AE837" authorId="0" shapeId="0" xr:uid="{CE558671-B608-4F26-8375-E7378B294FCC}">
      <text>
        <r>
          <rPr>
            <sz val="10"/>
            <color indexed="81"/>
            <rFont val="Courier New"/>
            <family val="3"/>
          </rPr>
          <t>_x000D_
    DESCRIÇÃO DO CÁLCULO_x000D_
Código    : 112.154_x000D_
Corte     : _x000D_
-----------------------------_x000D_
Pendente  : _x000D_
22 / 03_2 :  (corte = 20)_x000D_
22 / 04_2 :  (corte = 67)_x000D_
22 / 05_2 :  (corte = 32)_x000D_
22 / 06_2 :  (corte = 27)_x000D_
22 / 07_2 :  (corte = 63)_x000D_
22 / 08_2 :  (corte = 123)_x000D_
22 / 09_2 :  (corte = 30)_x000D_
22 / 10_2 :  (corte = 15)_x000D_
22 / 11_2 :  (corte = 20)_x000D_
22 / 12_2 :  (corte = 60)_x000D_
23 / 01_2 :  (corte = 80)_x000D_
23 / 02_2 :  (corte = 30)_x000D_
23 / 03_2 :  (corte = 30)_x000D_
23 / 04_2 :  (corte = 114)_x000D_
23 / 05_2 : _x000D_
23 / 06_2 : _x000D_
23 / 07_2 : _x000D_
23 / 08_2 :  (corte = 45)_x000D_
_x000D_
    TOTAL : (  )_x000D_
  DIVISOR : 18_x000D_
    MÉDIA : ,00_x000D_
-----------------------------_x000D_
   Valores Desconsiderados_x000D_
-----------------------------_x000D_
22 / 03_2 : 20 (20)_x000D_
22 / 04_2 : 67 (67)_x000D_
22 / 05_2 : 32 (32)_x000D_
22 / 06_2 : 27 (27)_x000D_
22 / 07_2 : 63 (63)_x000D_
22 / 08_2 : 123 (123)_x000D_
22 / 09_2 : 30 (30)_x000D_
22 / 10_2 : 15 (15)_x000D_
22 / 11_2 : 20 (20)_x000D_
22 / 12_2 : 60 (60)_x000D_
23 / 01_2 : 80 (80)_x000D_
23 / 02_2 : 30 (30)_x000D_
23 / 03_2 : 30 (30)_x000D_
23 / 04_2 : 114 (114)_x000D_
23 / 08_2 : 45 (45)_x000D_
_x000D_
  TOTAL   : ( 756 )</t>
        </r>
      </text>
    </comment>
    <comment ref="AH837" authorId="0" shapeId="0" xr:uid="{8ABE3E5E-BC50-4739-9A5F-AF056C11E7D9}">
      <text>
        <r>
          <rPr>
            <sz val="10"/>
            <color indexed="81"/>
            <rFont val="Lucida Console"/>
            <family val="3"/>
          </rPr>
          <t>Última movimentação no estoque em 08/2023 quantidade 45.</t>
        </r>
      </text>
    </comment>
    <comment ref="X838" authorId="0" shapeId="0" xr:uid="{6CE1AB5D-7A23-422A-B370-F4E5D094AFCA}">
      <text>
        <r>
          <rPr>
            <sz val="10"/>
            <color indexed="81"/>
            <rFont val="Lucida Console"/>
            <family val="3"/>
          </rPr>
          <t>20.08.2009</t>
        </r>
      </text>
    </comment>
    <comment ref="AE838" authorId="0" shapeId="0" xr:uid="{23D04AA2-24D6-457F-8A4F-CA9DC701DF1C}">
      <text>
        <r>
          <rPr>
            <sz val="10"/>
            <color indexed="81"/>
            <rFont val="Courier New"/>
            <family val="3"/>
          </rPr>
          <t>_x000D_
    DESCRIÇÃO DO CÁLCULO_x000D_
Código    : 112.157_x000D_
Corte     : _x000D_
-----------------------------_x000D_
Pendente  : _x000D_
22 / 03_2 : _x000D_
22 / 04_2 :  (corte = 20)_x000D_
22 / 05_2 : _x000D_
22 / 06_2 : _x000D_
22 / 07_2 : _x000D_
22 / 08_2 :  (corte = 7)_x000D_
22 / 09_2 : _x000D_
22 / 10_2 : _x000D_
22 / 11_2 : _x000D_
22 / 12_2 : _x000D_
23 / 01_2 : _x000D_
23 / 02_2 : _x000D_
23 / 03_2 :  (corte = 2)_x000D_
23 / 04_2 : _x000D_
23 / 05_2 :  (corte = 2)_x000D_
23 / 06_2 :  (corte = 20)_x000D_
23 / 07_2 : _x000D_
23 / 08_2 :  (corte = 40)_x000D_
_x000D_
    TOTAL : (  )_x000D_
  DIVISOR : 18_x000D_
    MÉDIA : ,00_x000D_
-----------------------------_x000D_
   Valores Desconsiderados_x000D_
-----------------------------_x000D_
22 / 04_2 : 20 (20)_x000D_
22 / 08_2 : 7 (7)_x000D_
23 / 03_2 : 2 (2)_x000D_
23 / 05_2 : 2 (2)_x000D_
23 / 06_2 : 20 (20)_x000D_
23 / 08_2 : 40 (40)_x000D_
_x000D_
  TOTAL   : ( 91 )</t>
        </r>
      </text>
    </comment>
    <comment ref="AH838" authorId="0" shapeId="0" xr:uid="{78794ED9-8A3B-4CDC-9B90-1CC2DC07C042}">
      <text>
        <r>
          <rPr>
            <sz val="10"/>
            <color indexed="81"/>
            <rFont val="Lucida Console"/>
            <family val="3"/>
          </rPr>
          <t>Última movimentação no estoque em 08/2023 quantidade 40.</t>
        </r>
      </text>
    </comment>
    <comment ref="X839" authorId="0" shapeId="0" xr:uid="{1BDAF947-8BB9-45C5-A243-92E4E0CD3FA6}">
      <text>
        <r>
          <rPr>
            <sz val="10"/>
            <color indexed="81"/>
            <rFont val="Lucida Console"/>
            <family val="3"/>
          </rPr>
          <t>15.03.2018</t>
        </r>
      </text>
    </comment>
    <comment ref="AE839" authorId="0" shapeId="0" xr:uid="{31B851E2-3755-4E7D-A8CB-9C13D67A6179}">
      <text>
        <r>
          <rPr>
            <sz val="10"/>
            <color indexed="81"/>
            <rFont val="Courier New"/>
            <family val="3"/>
          </rPr>
          <t>_x000D_
    DESCRIÇÃO DO CÁLCULO_x000D_
Código    : 134.581_x000D_
Corte     : _x000D_
-----------------------------_x000D_
Pendente  : 21_x000D_
22 / 03_2 :  (corte = 8)_x000D_
22 / 04_2 : _x000D_
22 / 05_2 : _x000D_
22 / 06_2 :  (corte = 4)_x000D_
22 / 07_2 :  (corte = 3)_x000D_
22 / 08_2 :  (corte = 3)_x000D_
22 / 09_2 :  (corte = 11)_x000D_
22 / 10_2 :  (corte = 7)_x000D_
22 / 11_2 :  (corte = 1)_x000D_
22 / 12_2 :  (corte = 4)_x000D_
23 / 01_2 :  (corte = 2)_x000D_
23 / 02_2 :  (corte = 4)_x000D_
23 / 03_2 :  (corte = 12)_x000D_
23 / 04_2 :  (corte = 22)_x000D_
23 / 05_2 : _x000D_
23 / 06_2 : _x000D_
23 / 07_2 : _x000D_
23 / 08_2 : _x000D_
_x000D_
    TOTAL : ( 21 )_x000D_
  DIVISOR : 18_x000D_
    MÉDIA : 1,17_x000D_
-----------------------------_x000D_
   Valores Desconsiderados_x000D_
-----------------------------_x000D_
22 / 03_2 : 8 (8)_x000D_
22 / 06_2 : 4 (4)_x000D_
22 / 07_2 : 3 (3)_x000D_
22 / 08_2 : 3 (3)_x000D_
22 / 09_2 : 11 (11)_x000D_
22 / 10_2 : 7 (7)_x000D_
22 / 11_2 : 1 (1)_x000D_
22 / 12_2 : 4 (4)_x000D_
23 / 01_2 : 2 (2)_x000D_
23 / 02_2 : 4 (4)_x000D_
23 / 03_2 : 12 (12)_x000D_
23 / 04_2 : 22 (22)_x000D_
_x000D_
  TOTAL   : ( 81 )</t>
        </r>
      </text>
    </comment>
    <comment ref="AH839" authorId="0" shapeId="0" xr:uid="{FB3714AB-6CA6-412A-A435-F21E60B3C83B}">
      <text>
        <r>
          <rPr>
            <sz val="10"/>
            <color indexed="81"/>
            <rFont val="Lucida Console"/>
            <family val="3"/>
          </rPr>
          <t>Última movimentação no estoque em 04/2023 quantidade 22.</t>
        </r>
      </text>
    </comment>
    <comment ref="X840" authorId="0" shapeId="0" xr:uid="{EA313272-26C0-41B4-B2AA-3442F2BA2DE0}">
      <text>
        <r>
          <rPr>
            <sz val="10"/>
            <color indexed="81"/>
            <rFont val="Lucida Console"/>
            <family val="3"/>
          </rPr>
          <t>15.03.2018</t>
        </r>
      </text>
    </comment>
    <comment ref="AE840" authorId="0" shapeId="0" xr:uid="{59027C16-9F67-40EF-AEC2-AD4639BF489C}">
      <text>
        <r>
          <rPr>
            <sz val="10"/>
            <color indexed="81"/>
            <rFont val="Courier New"/>
            <family val="3"/>
          </rPr>
          <t>_x000D_
    DESCRIÇÃO DO CÁLCULO_x000D_
Código    : 134.582_x000D_
Corte     : _x000D_
-----------------------------_x000D_
Pendente  : 5_x000D_
22 / 03_2 :  (corte = 5)_x000D_
22 / 04_2 :  (corte = 11)_x000D_
22 / 05_2 :  (corte = 11)_x000D_
22 / 06_2 :  (corte = 6)_x000D_
22 / 07_2 :  (corte = 3)_x000D_
22 / 08_2 :  (corte = 3)_x000D_
22 / 09_2 :  (corte = 9)_x000D_
22 / 10_2 :  (corte = 7)_x000D_
22 / 11_2 :  (corte = 3)_x000D_
22 / 12_2 :  (corte = 4)_x000D_
23 / 01_2 :  (corte = 9)_x000D_
23 / 02_2 :  (corte = 9)_x000D_
23 / 03_2 :  (corte = 7)_x000D_
23 / 04_2 :  (corte = 21)_x000D_
23 / 05_2 : _x000D_
23 / 06_2 :  (corte = 10)_x000D_
23 / 07_2 :  (corte = 6)_x000D_
23 / 08_2 :  (corte = 10)_x000D_
_x000D_
    TOTAL : ( 5 )_x000D_
  DIVISOR : 18_x000D_
    MÉDIA : ,28_x000D_
-----------------------------_x000D_
   Valores Desconsiderados_x000D_
-----------------------------_x000D_
22 / 03_2 : 5 (5)_x000D_
22 / 04_2 : 11 (11)_x000D_
22 / 05_2 : 11 (11)_x000D_
22 / 06_2 : 6 (6)_x000D_
22 / 07_2 : 3 (3)_x000D_
22 / 08_2 : 3 (3)_x000D_
22 / 09_2 : 9 (9)_x000D_
22 / 10_2 : 7 (7)_x000D_
22 / 11_2 : 3 (3)_x000D_
22 / 12_2 : 4 (4)_x000D_
23 / 01_2 : 9 (9)_x000D_
23 / 02_2 : 9 (9)_x000D_
23 / 03_2 : 7 (7)_x000D_
23 / 04_2 : 21 (21)_x000D_
23 / 06_2 : 10 (10)_x000D_
23 / 07_2 : 6 (6)_x000D_
23 / 08_2 : 10 (10)_x000D_
_x000D_
  TOTAL   : ( 134 )</t>
        </r>
      </text>
    </comment>
    <comment ref="AH840" authorId="0" shapeId="0" xr:uid="{20B74B23-D92A-48D8-8B05-926D596AFB2D}">
      <text>
        <r>
          <rPr>
            <sz val="10"/>
            <color indexed="81"/>
            <rFont val="Lucida Console"/>
            <family val="3"/>
          </rPr>
          <t>Última movimentação no estoque em 08/2023 quantidade 10.</t>
        </r>
      </text>
    </comment>
    <comment ref="X841" authorId="0" shapeId="0" xr:uid="{46F5B302-91B4-4EEA-8A0D-2C0D72803D87}">
      <text>
        <r>
          <rPr>
            <sz val="10"/>
            <color indexed="81"/>
            <rFont val="Lucida Console"/>
            <family val="3"/>
          </rPr>
          <t>13.07.2018</t>
        </r>
      </text>
    </comment>
    <comment ref="AE841" authorId="0" shapeId="0" xr:uid="{10FC4439-8E44-491D-8378-7B6393CB6885}">
      <text>
        <r>
          <rPr>
            <sz val="10"/>
            <color indexed="81"/>
            <rFont val="Courier New"/>
            <family val="3"/>
          </rPr>
          <t>_x000D_
    DESCRIÇÃO DO CÁLCULO_x000D_
Código    : 135.414_x000D_
Corte     : _x000D_
-----------------------------_x000D_
Pendente  : 71_x000D_
22 / 03_2 :  (corte = 32)_x000D_
22 / 04_2 :  (corte = 24)_x000D_
22 / 05_2 :  (corte = 40)_x000D_
22 / 06_2 :  (corte = 23)_x000D_
22 / 07_2 : _x000D_
22 / 08_2 :  (corte = 44)_x000D_
22 / 09_2 :  (corte = 44)_x000D_
22 / 10_2 :  (corte = 32)_x000D_
22 / 11_2 :  (corte = 17)_x000D_
22 / 12_2 : _x000D_
23 / 01_2 : _x000D_
23 / 02_2 : _x000D_
23 / 03_2 : _x000D_
23 / 04_2 : _x000D_
23 / 05_2 :  (corte = 25)_x000D_
23 / 06_2 :  (corte = 53)_x000D_
23 / 07_2 : _x000D_
23 / 08_2 :  (corte = 30)_x000D_
_x000D_
    TOTAL : ( 71 )_x000D_
  DIVISOR : 18_x000D_
    MÉDIA : 3,94_x000D_
-----------------------------_x000D_
   Valores Desconsiderados_x000D_
-----------------------------_x000D_
22 / 03_2 : 32 (32)_x000D_
22 / 04_2 : 24 (24)_x000D_
22 / 05_2 : 40 (40)_x000D_
22 / 06_2 : 23 (23)_x000D_
22 / 08_2 : 44 (44)_x000D_
22 / 09_2 : 44 (44)_x000D_
22 / 10_2 : 32 (32)_x000D_
22 / 11_2 : 17 (17)_x000D_
23 / 05_2 : 25 (25)_x000D_
23 / 06_2 : 53 (53)_x000D_
23 / 08_2 : 30 (30)_x000D_
_x000D_
  TOTAL   : ( 364 )</t>
        </r>
      </text>
    </comment>
    <comment ref="AH841" authorId="0" shapeId="0" xr:uid="{41F8AF01-B187-46CA-A107-32B65B150641}">
      <text>
        <r>
          <rPr>
            <sz val="10"/>
            <color indexed="81"/>
            <rFont val="Lucida Console"/>
            <family val="3"/>
          </rPr>
          <t>Última movimentação no estoque em 08/2023 quantidade 30.</t>
        </r>
      </text>
    </comment>
    <comment ref="X842" authorId="0" shapeId="0" xr:uid="{04A57C9B-F498-4514-BB29-7CA02A32D058}">
      <text>
        <r>
          <rPr>
            <sz val="10"/>
            <color indexed="81"/>
            <rFont val="Lucida Console"/>
            <family val="3"/>
          </rPr>
          <t>01.01.1901</t>
        </r>
      </text>
    </comment>
    <comment ref="AE842" authorId="0" shapeId="0" xr:uid="{18031B03-495D-445F-94CD-689009F7F0B5}">
      <text>
        <r>
          <rPr>
            <sz val="10"/>
            <color indexed="81"/>
            <rFont val="Courier New"/>
            <family val="3"/>
          </rPr>
          <t>_x000D_
    DESCRIÇÃO DO CÁLCULO_x000D_
Código    : 13.161_x000D_
Corte     : _x000D_
-----------------------------_x000D_
Pendente  : _x000D_
22 / 03_2 :  (corte = 28)_x000D_
22 / 04_2 :  (corte = 28)_x000D_
22 / 05_2 :  (corte = 13)_x000D_
22 / 06_2 :  (corte = 7)_x000D_
22 / 07_2 :  (corte = 5)_x000D_
22 / 08_2 :  (corte = 8)_x000D_
22 / 09_2 :  (corte = 44)_x000D_
22 / 10_2 :  (corte = 11)_x000D_
22 / 11_2 :  (corte = 4)_x000D_
22 / 12_2 :  (corte = 10)_x000D_
23 / 01_2 :  (corte = 18)_x000D_
23 / 02_2 :  (corte = 41)_x000D_
23 / 03_2 :  (corte = 46)_x000D_
23 / 04_2 :  (corte = 47)_x000D_
23 / 05_2 :  (corte = 30)_x000D_
23 / 06_2 :  (corte = 30)_x000D_
23 / 07_2 : _x000D_
23 / 08_2 :  (corte = 32)_x000D_
_x000D_
    TOTAL : (  )_x000D_
  DIVISOR : 18_x000D_
    MÉDIA : ,00_x000D_
-----------------------------_x000D_
   Valores Desconsiderados_x000D_
-----------------------------_x000D_
22 / 03_2 : 28 (28)_x000D_
22 / 04_2 : 28 (28)_x000D_
22 / 05_2 : 13 (13)_x000D_
22 / 06_2 : 7 (7)_x000D_
22 / 07_2 : 5 (5)_x000D_
22 / 08_2 : 8 (8)_x000D_
22 / 09_2 : 44 (44)_x000D_
22 / 10_2 : 11 (11)_x000D_
22 / 11_2 : 4 (4)_x000D_
22 / 12_2 : 10 (10)_x000D_
23 / 01_2 : 18 (18)_x000D_
23 / 02_2 : 41 (41)_x000D_
23 / 03_2 : 46 (46)_x000D_
23 / 04_2 : 47 (47)_x000D_
23 / 05_2 : 30 (30)_x000D_
23 / 06_2 : 30 (30)_x000D_
23 / 08_2 : 32 (32)_x000D_
_x000D_
  TOTAL   : ( 402 )</t>
        </r>
      </text>
    </comment>
    <comment ref="AH842" authorId="0" shapeId="0" xr:uid="{07F357F2-B66B-4BDA-A1DC-BB4AB366E1C7}">
      <text>
        <r>
          <rPr>
            <sz val="10"/>
            <color indexed="81"/>
            <rFont val="Lucida Console"/>
            <family val="3"/>
          </rPr>
          <t>Última movimentação no estoque em 08/2023 quantidade 32.</t>
        </r>
      </text>
    </comment>
    <comment ref="X843" authorId="0" shapeId="0" xr:uid="{8278BDB0-8DEE-46F5-9D6A-D423DB2923A1}">
      <text>
        <r>
          <rPr>
            <sz val="10"/>
            <color indexed="81"/>
            <rFont val="Lucida Console"/>
            <family val="3"/>
          </rPr>
          <t>01.01.1901</t>
        </r>
      </text>
    </comment>
    <comment ref="AE843" authorId="0" shapeId="0" xr:uid="{B410F0E8-86EE-417C-B03F-E22947D2C11B}">
      <text>
        <r>
          <rPr>
            <sz val="10"/>
            <color indexed="81"/>
            <rFont val="Courier New"/>
            <family val="3"/>
          </rPr>
          <t>_x000D_
    DESCRIÇÃO DO CÁLCULO_x000D_
Código    : 13.165_x000D_
Corte     : _x000D_
-----------------------------_x000D_
Pendente  : 10_x000D_
22 / 03_2 :  (corte = 53)_x000D_
22 / 04_2 :  (corte = 40)_x000D_
22 / 05_2 :  (corte = 72)_x000D_
22 / 06_2 :  (corte = 23)_x000D_
22 / 07_2 :  (corte = 22)_x000D_
22 / 08_2 :  (corte = 50)_x000D_
22 / 09_2 :  (corte = 71)_x000D_
22 / 10_2 :  (corte = 29)_x000D_
22 / 11_2 :  (corte = 35)_x000D_
22 / 12_2 :  (corte = 20)_x000D_
23 / 01_2 :  (corte = 33)_x000D_
23 / 02_2 :  (corte = 40)_x000D_
23 / 03_2 :  (corte = 80)_x000D_
23 / 04_2 :  (corte = 65)_x000D_
23 / 05_2 :  (corte = 40)_x000D_
23 / 06_2 :  (corte = 50)_x000D_
23 / 07_2 :  (corte = 20)_x000D_
23 / 08_2 :  (corte = 105)_x000D_
_x000D_
    TOTAL : ( 10 )_x000D_
  DIVISOR : 18_x000D_
    MÉDIA : ,56_x000D_
-----------------------------_x000D_
   Valores Desconsiderados_x000D_
-----------------------------_x000D_
22 / 03_2 : 53 (53)_x000D_
22 / 04_2 : 40 (40)_x000D_
22 / 05_2 : 72 (72)_x000D_
22 / 06_2 : 23 (23)_x000D_
22 / 07_2 : 22 (22)_x000D_
22 / 08_2 : 50 (50)_x000D_
22 / 09_2 : 71 (71)_x000D_
22 / 10_2 : 29 (29)_x000D_
22 / 11_2 : 35 (35)_x000D_
22 / 12_2 : 20 (20)_x000D_
23 / 01_2 : 33 (33)_x000D_
23 / 02_2 : 40 (40)_x000D_
23 / 03_2 : 80 (80)_x000D_
23 / 04_2 : 65 (65)_x000D_
23 / 05_2 : 40 (40)_x000D_
23 / 06_2 : 50 (50)_x000D_
23 / 07_2 : 20 (20)_x000D_
23 / 08_2 : 105 (105)_x000D_
_x000D_
  TOTAL   : ( 848 )</t>
        </r>
      </text>
    </comment>
    <comment ref="AH843" authorId="0" shapeId="0" xr:uid="{169F4D9C-3922-4820-88DE-883002A1DC8A}">
      <text>
        <r>
          <rPr>
            <sz val="10"/>
            <color indexed="81"/>
            <rFont val="Lucida Console"/>
            <family val="3"/>
          </rPr>
          <t>Última movimentação no estoque em 08/2023 quantidade 105.</t>
        </r>
      </text>
    </comment>
    <comment ref="X844" authorId="0" shapeId="0" xr:uid="{D5A77A0D-A3D2-414D-AE3C-8A5CC165613A}">
      <text>
        <r>
          <rPr>
            <sz val="10"/>
            <color indexed="81"/>
            <rFont val="Lucida Console"/>
            <family val="3"/>
          </rPr>
          <t>15.06.2021</t>
        </r>
      </text>
    </comment>
    <comment ref="AE844" authorId="0" shapeId="0" xr:uid="{5D015422-ED8A-4828-99A1-0BB996222B64}">
      <text>
        <r>
          <rPr>
            <sz val="10"/>
            <color indexed="81"/>
            <rFont val="Courier New"/>
            <family val="3"/>
          </rPr>
          <t>_x000D_
    DESCRIÇÃO DO CÁLCULO_x000D_
Código    : 141.429_x000D_
Corte     : _x000D_
-----------------------------_x000D_
Pendente  : _x000D_
22 / 03_2 :  (corte = 17)_x000D_
22 / 04_2 :  (corte = 11)_x000D_
22 / 05_2 :  (corte = 11)_x000D_
22 / 06_2 :  (corte = 16)_x000D_
22 / 07_2 :  (corte = 18)_x000D_
22 / 08_2 :  (corte = 13)_x000D_
22 / 09_2 :  (corte = 24)_x000D_
22 / 10_2 :  (corte = 28)_x000D_
22 / 11_2 :  (corte = 23)_x000D_
22 / 12_2 :  (corte = 7)_x000D_
23 / 01_2 :  (corte = 33)_x000D_
23 / 02_2 :  (corte = 24)_x000D_
23 / 03_2 :  (corte = 25)_x000D_
23 / 04_2 :  (corte = 48)_x000D_
23 / 05_2 :  (corte = 25)_x000D_
23 / 06_2 :  (corte = 76)_x000D_
23 / 07_2 : _x000D_
23 / 08_2 :  (corte = 70)_x000D_
_x000D_
    TOTAL : (  )_x000D_
  DIVISOR : 18_x000D_
    MÉDIA : ,00_x000D_
-----------------------------_x000D_
   Valores Desconsiderados_x000D_
-----------------------------_x000D_
22 / 03_2 : 17 (17)_x000D_
22 / 04_2 : 11 (11)_x000D_
22 / 05_2 : 11 (11)_x000D_
22 / 06_2 : 16 (16)_x000D_
22 / 07_2 : 18 (18)_x000D_
22 / 08_2 : 13 (13)_x000D_
22 / 09_2 : 24 (24)_x000D_
22 / 10_2 : 28 (28)_x000D_
22 / 11_2 : 23 (23)_x000D_
22 / 12_2 : 7 (7)_x000D_
23 / 01_2 : 33 (33)_x000D_
23 / 02_2 : 24 (24)_x000D_
23 / 03_2 : 25 (25)_x000D_
23 / 04_2 : 48 (48)_x000D_
23 / 05_2 : 25 (25)_x000D_
23 / 06_2 : 76 (76)_x000D_
23 / 08_2 : 70 (70)_x000D_
_x000D_
  TOTAL   : ( 469 )</t>
        </r>
      </text>
    </comment>
    <comment ref="AH844" authorId="0" shapeId="0" xr:uid="{CDD4B23C-6282-41B0-9058-15C514408E0A}">
      <text>
        <r>
          <rPr>
            <sz val="10"/>
            <color indexed="81"/>
            <rFont val="Lucida Console"/>
            <family val="3"/>
          </rPr>
          <t>Última movimentação no estoque em 08/2023 quantidade 70.</t>
        </r>
      </text>
    </comment>
    <comment ref="X845" authorId="0" shapeId="0" xr:uid="{23EED08F-92F4-495A-BBF3-E1475E5D4623}">
      <text>
        <r>
          <rPr>
            <sz val="10"/>
            <color indexed="81"/>
            <rFont val="Lucida Console"/>
            <family val="3"/>
          </rPr>
          <t>24.06.2009</t>
        </r>
      </text>
    </comment>
    <comment ref="AE845" authorId="0" shapeId="0" xr:uid="{009634C5-F442-4F01-B7E8-56E2102D78F5}">
      <text>
        <r>
          <rPr>
            <sz val="10"/>
            <color indexed="81"/>
            <rFont val="Courier New"/>
            <family val="3"/>
          </rPr>
          <t>_x000D_
    DESCRIÇÃO DO CÁLCULO_x000D_
Código    : 111.524_x000D_
Corte     : _x000D_
-----------------------------_x000D_
Pendente  : _x000D_
22 / 03_2 :  (corte = 34)_x000D_
22 / 04_2 :  (corte = 39)_x000D_
22 / 05_2 :  (corte = 43)_x000D_
22 / 06_2 :  (corte = 19)_x000D_
22 / 07_2 :  (corte = 14)_x000D_
22 / 08_2 :  (corte = 18)_x000D_
22 / 09_2 :  (corte = 34)_x000D_
22 / 10_2 :  (corte = 14)_x000D_
22 / 11_2 :  (corte = 23)_x000D_
22 / 12_2 :  (corte = 22)_x000D_
23 / 01_2 :  (corte = 17)_x000D_
23 / 02_2 :  (corte = 25)_x000D_
23 / 03_2 :  (corte = 45)_x000D_
23 / 04_2 :  (corte = 32)_x000D_
23 / 05_2 :  (corte = 60)_x000D_
23 / 06_2 : _x000D_
23 / 07_2 : _x000D_
23 / 08_2 :  (corte = 80)_x000D_
_x000D_
    TOTAL : (  )_x000D_
  DIVISOR : 18_x000D_
    MÉDIA : ,00_x000D_
-----------------------------_x000D_
   Valores Desconsiderados_x000D_
-----------------------------_x000D_
22 / 03_2 : 34 (34)_x000D_
22 / 04_2 : 39 (39)_x000D_
22 / 05_2 : 43 (43)_x000D_
22 / 06_2 : 19 (19)_x000D_
22 / 07_2 : 14 (14)_x000D_
22 / 08_2 : 18 (18)_x000D_
22 / 09_2 : 34 (34)_x000D_
22 / 10_2 : 14 (14)_x000D_
22 / 11_2 : 23 (23)_x000D_
22 / 12_2 : 22 (22)_x000D_
23 / 01_2 : 17 (17)_x000D_
23 / 02_2 : 25 (25)_x000D_
23 / 03_2 : 45 (45)_x000D_
23 / 04_2 : 32 (32)_x000D_
23 / 05_2 : 60 (60)_x000D_
23 / 08_2 : 80 (80)_x000D_
_x000D_
  TOTAL   : ( 519 )</t>
        </r>
      </text>
    </comment>
    <comment ref="AH845" authorId="0" shapeId="0" xr:uid="{5C1E73E2-A177-4050-B46A-D6A1D46A6D21}">
      <text>
        <r>
          <rPr>
            <sz val="10"/>
            <color indexed="81"/>
            <rFont val="Lucida Console"/>
            <family val="3"/>
          </rPr>
          <t>Última movimentação no estoque em 08/2023 quantidade 80.</t>
        </r>
      </text>
    </comment>
    <comment ref="X846" authorId="0" shapeId="0" xr:uid="{F7E80DB5-3038-41FF-AF08-FDFF3AF62308}">
      <text>
        <r>
          <rPr>
            <sz val="10"/>
            <color indexed="81"/>
            <rFont val="Lucida Console"/>
            <family val="3"/>
          </rPr>
          <t>01.01.1901</t>
        </r>
      </text>
    </comment>
    <comment ref="AE846" authorId="0" shapeId="0" xr:uid="{2B12B622-849E-42D7-8230-6C2A56F7EE9A}">
      <text>
        <r>
          <rPr>
            <sz val="10"/>
            <color indexed="81"/>
            <rFont val="Courier New"/>
            <family val="3"/>
          </rPr>
          <t>_x000D_
    DESCRIÇÃO DO CÁLCULO_x000D_
Código    : 27.136_x000D_
Corte     : _x000D_
-----------------------------_x000D_
Pendente  : 18.899_x000D_
22 / 03_2 :  (corte = 29559)_x000D_
22 / 04_2 :  (corte = 29282)_x000D_
22 / 05_2 :  (corte = 26416)_x000D_
22 / 06_2 :  (corte = 31850)_x000D_
22 / 07_2 :  (corte = 29300)_x000D_
22 / 08_2 :  (corte = 30030)_x000D_
22 / 09_2 :  (corte = 29564)_x000D_
22 / 10_2 :  (corte = 26306)_x000D_
22 / 11_2 : _x000D_
22 / 12_2 : _x000D_
23 / 01_2 :  (corte = 32)_x000D_
23 / 02_2 : _x000D_
23 / 03_2 : _x000D_
23 / 04_2 : _x000D_
23 / 05_2 : _x000D_
23 / 06_2 :  (corte = 15000)_x000D_
23 / 07_2 :  (corte = 39614)_x000D_
23 / 08_2 :  (corte = 42501)_x000D_
_x000D_
    TOTAL : ( 18.899 )_x000D_
  DIVISOR : 18_x000D_
    MÉDIA : 1.049,94_x000D_
-----------------------------_x000D_
   Valores Desconsiderados_x000D_
-----------------------------_x000D_
22 / 03_2 : 29.559 (29.559)_x000D_
22 / 04_2 : 29.282 (29.282)_x000D_
22 / 05_2 : 26.416 (26.416)_x000D_
22 / 06_2 : 31.850 (31.850)_x000D_
22 / 07_2 : 29.300 (29.300)_x000D_
22 / 08_2 : 30.030 (30.030)_x000D_
22 / 09_2 : 29.564 (29.564)_x000D_
22 / 10_2 : 26.306 (26.306)_x000D_
23 / 01_2 : 32 (32)_x000D_
23 / 06_2 : 15.000 (15.000)_x000D_
23 / 07_2 : 39.614 (39.614)_x000D_
23 / 08_2 : 42.501 (42.501)_x000D_
_x000D_
  TOTAL   : ( 329.454 )</t>
        </r>
      </text>
    </comment>
    <comment ref="AH846" authorId="0" shapeId="0" xr:uid="{79E45623-BD60-4F1C-89EE-5ABF89B0A78E}">
      <text>
        <r>
          <rPr>
            <sz val="10"/>
            <color indexed="81"/>
            <rFont val="Lucida Console"/>
            <family val="3"/>
          </rPr>
          <t>Última movimentação no estoque em 08/2023 quantidade 42.501.</t>
        </r>
      </text>
    </comment>
    <comment ref="X847" authorId="0" shapeId="0" xr:uid="{88B55F30-855D-4700-BADD-35D0D6684072}">
      <text>
        <r>
          <rPr>
            <sz val="10"/>
            <color indexed="81"/>
            <rFont val="Lucida Console"/>
            <family val="3"/>
          </rPr>
          <t>30.10.2017</t>
        </r>
      </text>
    </comment>
    <comment ref="AE847" authorId="0" shapeId="0" xr:uid="{2C4854FA-14D7-477A-9C02-B9CE9B726F08}">
      <text>
        <r>
          <rPr>
            <sz val="10"/>
            <color indexed="81"/>
            <rFont val="Courier New"/>
            <family val="3"/>
          </rPr>
          <t>_x000D_
    DESCRIÇÃO DO CÁLCULO_x000D_
Código    : 133.791_x000D_
Corte     : _x000D_
-----------------------------_x000D_
Pendente  : _x000D_
22 / 03_2 :  (corte = 41)_x000D_
22 / 04_2 :  (corte = 75)_x000D_
22 / 05_2 :  (corte = 28)_x000D_
22 / 06_2 :  (corte = 99)_x000D_
22 / 07_2 :  (corte = 45)_x000D_
22 / 08_2 :  (corte = 26)_x000D_
22 / 09_2 :  (corte = 36)_x000D_
22 / 10_2 :  (corte = 17)_x000D_
22 / 11_2 :  (corte = 34)_x000D_
22 / 12_2 :  (corte = 59)_x000D_
23 / 01_2 :  (corte = 12)_x000D_
23 / 02_2 :  (corte = 35)_x000D_
23 / 03_2 :  (corte = 162)_x000D_
23 / 04_2 :  (corte = 135)_x000D_
23 / 05_2 :  (corte = 75)_x000D_
23 / 06_2 :  (corte = 69)_x000D_
23 / 07_2 :  (corte = 50)_x000D_
23 / 08_2 :  (corte = 35)_x000D_
_x000D_
    TOTAL : (  )_x000D_
  DIVISOR : 18_x000D_
    MÉDIA : ,00_x000D_
-----------------------------_x000D_
   Valores Desconsiderados_x000D_
-----------------------------_x000D_
22 / 03_2 : 41 (41)_x000D_
22 / 04_2 : 75 (75)_x000D_
22 / 05_2 : 28 (28)_x000D_
22 / 06_2 : 99 (99)_x000D_
22 / 07_2 : 45 (45)_x000D_
22 / 08_2 : 26 (26)_x000D_
22 / 09_2 : 36 (36)_x000D_
22 / 10_2 : 17 (17)_x000D_
22 / 11_2 : 34 (34)_x000D_
22 / 12_2 : 59 (59)_x000D_
23 / 01_2 : 12 (12)_x000D_
23 / 02_2 : 35 (35)_x000D_
23 / 03_2 : 162 (162)_x000D_
23 / 04_2 : 135 (135)_x000D_
23 / 05_2 : 75 (75)_x000D_
23 / 06_2 : 69 (69)_x000D_
23 / 07_2 : 50 (50)_x000D_
23 / 08_2 : 35 (35)_x000D_
_x000D_
  TOTAL   : ( 1.033 )</t>
        </r>
      </text>
    </comment>
    <comment ref="AH847" authorId="0" shapeId="0" xr:uid="{7BEC145A-C3BC-42FE-8C9F-9F9D61B32A68}">
      <text>
        <r>
          <rPr>
            <sz val="10"/>
            <color indexed="81"/>
            <rFont val="Lucida Console"/>
            <family val="3"/>
          </rPr>
          <t>Última movimentação no estoque em 08/2023 quantidade 35.</t>
        </r>
      </text>
    </comment>
    <comment ref="X848" authorId="0" shapeId="0" xr:uid="{C495EAD2-F67F-4BDB-BADB-1445BAE074A1}">
      <text>
        <r>
          <rPr>
            <sz val="10"/>
            <color indexed="81"/>
            <rFont val="Lucida Console"/>
            <family val="3"/>
          </rPr>
          <t>01.01.1901</t>
        </r>
      </text>
    </comment>
    <comment ref="AE848" authorId="0" shapeId="0" xr:uid="{42E1B1C9-2C4A-43FD-BC49-5DE9E39C4E66}">
      <text>
        <r>
          <rPr>
            <sz val="10"/>
            <color indexed="81"/>
            <rFont val="Courier New"/>
            <family val="3"/>
          </rPr>
          <t>_x000D_
    DESCRIÇÃO DO CÁLCULO_x000D_
Código    : 28.093_x000D_
Corte     : _x000D_
-----------------------------_x000D_
Pendente  : _x000D_
22 / 03_2 : _x000D_
22 / 04_2 : _x000D_
22 / 05_2 : _x000D_
22 / 06_2 : _x000D_
22 / 07_2 : _x000D_
22 / 08_2 : _x000D_
22 / 09_2 : _x000D_
22 / 10_2 :  (corte = 3)_x000D_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10_2 : 3 (3)_x000D_
_x000D_
  TOTAL   : ( 3 )</t>
        </r>
      </text>
    </comment>
    <comment ref="AH848" authorId="0" shapeId="0" xr:uid="{B24F5C75-F64C-468D-A2D7-2E35C46EEAE0}">
      <text>
        <r>
          <rPr>
            <sz val="10"/>
            <color indexed="81"/>
            <rFont val="Lucida Console"/>
            <family val="3"/>
          </rPr>
          <t>Última movimentação no estoque em 10/2022 quantidade 3.</t>
        </r>
      </text>
    </comment>
    <comment ref="X849" authorId="0" shapeId="0" xr:uid="{50A6031B-2173-489C-8A6B-09B40544DA0B}">
      <text>
        <r>
          <rPr>
            <sz val="10"/>
            <color indexed="81"/>
            <rFont val="Lucida Console"/>
            <family val="3"/>
          </rPr>
          <t>19.10.2007</t>
        </r>
      </text>
    </comment>
    <comment ref="AE849" authorId="0" shapeId="0" xr:uid="{EDADC08F-79CE-4D3D-A862-03B5231CAF85}">
      <text>
        <r>
          <rPr>
            <sz val="10"/>
            <color indexed="81"/>
            <rFont val="Courier New"/>
            <family val="3"/>
          </rPr>
          <t>_x000D_
    DESCRIÇÃO DO CÁLCULO_x000D_
Código    : 102.822_x000D_
Corte     : _x000D_
-----------------------------_x000D_
Pendente  : _x000D_
22 / 03_2 : _x000D_
22 / 04_2 : _x000D_
22 / 05_2 : _x000D_
22 / 06_2 : _x000D_
22 / 07_2 : _x000D_
22 / 08_2 : _x000D_
22 / 09_2 : _x000D_
22 / 10_2 :  (corte = 1)_x000D_
22 / 11_2 : _x000D_
22 / 12_2 :  (corte = 3)_x000D_
23 / 01_2 :  (corte = 2)_x000D_
23 / 02_2 :  (corte = 1)_x000D_
23 / 03_2 : _x000D_
23 / 04_2 : _x000D_
23 / 05_2 : _x000D_
23 / 06_2 : _x000D_
23 / 07_2 : _x000D_
23 / 08_2 : _x000D_
_x000D_
    TOTAL : (  )_x000D_
  DIVISOR : 18_x000D_
    MÉDIA : ,00_x000D_
-----------------------------_x000D_
   Valores Desconsiderados_x000D_
-----------------------------_x000D_
22 / 10_2 : 1 (1)_x000D_
22 / 12_2 : 3 (3)_x000D_
23 / 01_2 : 2 (2)_x000D_
23 / 02_2 : 1 (1)_x000D_
_x000D_
  TOTAL   : ( 7 )</t>
        </r>
      </text>
    </comment>
    <comment ref="AH849" authorId="0" shapeId="0" xr:uid="{05EDE182-EF87-43FA-B36F-D5612D2EDD72}">
      <text>
        <r>
          <rPr>
            <sz val="10"/>
            <color indexed="81"/>
            <rFont val="Lucida Console"/>
            <family val="3"/>
          </rPr>
          <t>Última movimentação no estoque em 02/2023 quantidade 1.</t>
        </r>
      </text>
    </comment>
    <comment ref="X850" authorId="0" shapeId="0" xr:uid="{C9117425-4366-400C-8F7A-03C507CE8A01}">
      <text>
        <r>
          <rPr>
            <sz val="10"/>
            <color indexed="81"/>
            <rFont val="Lucida Console"/>
            <family val="3"/>
          </rPr>
          <t>01.01.1901</t>
        </r>
      </text>
    </comment>
    <comment ref="AE850" authorId="0" shapeId="0" xr:uid="{BF3A5E08-4B2B-49A1-A249-609789993460}">
      <text>
        <r>
          <rPr>
            <sz val="10"/>
            <color indexed="81"/>
            <rFont val="Courier New"/>
            <family val="3"/>
          </rPr>
          <t>_x000D_
    DESCRIÇÃO DO CÁLCULO_x000D_
Código    : 12.853_x000D_
Corte     : _x000D_
-----------------------------_x000D_
Pendente  : 5_x000D_
22 / 03_2 :  (corte = 12)_x000D_
22 / 04_2 :  (corte = 66)_x000D_
22 / 05_2 :  (corte = 38)_x000D_
22 / 06_2 :  (corte = 67)_x000D_
22 / 07_2 :  (corte = 54)_x000D_
22 / 08_2 :  (corte = 22)_x000D_
22 / 09_2 : _x000D_
22 / 10_2 : _x000D_
22 / 11_2 : _x000D_
22 / 12_2 : _x000D_
23 / 01_2 : _x000D_
23 / 02_2 : _x000D_
23 / 03_2 : _x000D_
23 / 04_2 : _x000D_
23 / 05_2 : _x000D_
23 / 06_2 : _x000D_
23 / 07_2 : _x000D_
23 / 08_2 : _x000D_
_x000D_
    TOTAL : ( 5 )_x000D_
  DIVISOR : 18_x000D_
    MÉDIA : ,28_x000D_
-----------------------------_x000D_
   Valores Desconsiderados_x000D_
-----------------------------_x000D_
22 / 03_2 : 12 (12)_x000D_
22 / 04_2 : 66 (66)_x000D_
22 / 05_2 : 38 (38)_x000D_
22 / 06_2 : 67 (67)_x000D_
22 / 07_2 : 54 (54)_x000D_
22 / 08_2 : 22 (22)_x000D_
_x000D_
  TOTAL   : ( 259 )</t>
        </r>
      </text>
    </comment>
    <comment ref="AH850" authorId="0" shapeId="0" xr:uid="{42F145CA-96D2-463D-A9F7-B5691CFBADD0}">
      <text>
        <r>
          <rPr>
            <sz val="10"/>
            <color indexed="81"/>
            <rFont val="Lucida Console"/>
            <family val="3"/>
          </rPr>
          <t>Última movimentação no estoque em 08/2022 quantidade 22.</t>
        </r>
      </text>
    </comment>
    <comment ref="X851" authorId="0" shapeId="0" xr:uid="{4677EBD3-F69C-4CDC-B247-E1E5145E9792}">
      <text>
        <r>
          <rPr>
            <sz val="10"/>
            <color indexed="81"/>
            <rFont val="Lucida Console"/>
            <family val="3"/>
          </rPr>
          <t>01.01.1901</t>
        </r>
      </text>
    </comment>
    <comment ref="AE851" authorId="0" shapeId="0" xr:uid="{A3B3A10D-46BF-408F-85AF-F15117AF45FF}">
      <text>
        <r>
          <rPr>
            <sz val="10"/>
            <color indexed="81"/>
            <rFont val="Courier New"/>
            <family val="3"/>
          </rPr>
          <t>_x000D_
    DESCRIÇÃO DO CÁLCULO_x000D_
Código    : 12.856_x000D_
Corte     : _x000D_
-----------------------------_x000D_
Pendente  : 17_x000D_
22 / 03_2 : _x000D_
22 / 04_2 : _x000D_
22 / 05_2 : _x000D_
22 / 06_2 :  (corte = 52)_x000D_
22 / 07_2 :  (corte = 147)_x000D_
22 / 08_2 :  (corte = 155)_x000D_
22 / 09_2 :  (corte = 130)_x000D_
22 / 10_2 :  (corte = 153)_x000D_
22 / 11_2 :  (corte = 146)_x000D_
22 / 12_2 :  (corte = 119)_x000D_
23 / 01_2 :  (corte = 93)_x000D_
23 / 02_2 :  (corte = 145)_x000D_
23 / 03_2 :  (corte = 1716)_x000D_
23 / 04_2 :  (corte = 125)_x000D_
23 / 05_2 :  (corte = 77)_x000D_
23 / 06_2 :  (corte = 141)_x000D_
23 / 07_2 :  (corte = 146)_x000D_
23 / 08_2 :  (corte = 138)_x000D_
_x000D_
    TOTAL : ( 17 )_x000D_
  DIVISOR : 18_x000D_
    MÉDIA : ,94_x000D_
-----------------------------_x000D_
   Valores Desconsiderados_x000D_
-----------------------------_x000D_
22 / 06_2 : 52 (52)_x000D_
22 / 07_2 : 147 (147)_x000D_
22 / 08_2 : 155 (155)_x000D_
22 / 09_2 : 130 (130)_x000D_
22 / 10_2 : 153 (153)_x000D_
22 / 11_2 : 146 (146)_x000D_
22 / 12_2 : 119 (119)_x000D_
23 / 01_2 : 93 (93)_x000D_
23 / 02_2 : 145 (145)_x000D_
23 / 03_2 : 1.716 (1.716)_x000D_
23 / 04_2 : 125 (125)_x000D_
23 / 05_2 : 77 (77)_x000D_
23 / 06_2 : 141 (141)_x000D_
23 / 07_2 : 146 (146)_x000D_
23 / 08_2 : 138 (138)_x000D_
_x000D_
  TOTAL   : ( 3.483 )</t>
        </r>
      </text>
    </comment>
    <comment ref="AH851" authorId="0" shapeId="0" xr:uid="{8CD7D6A0-0DC3-47B9-8E2A-0414D700D6EC}">
      <text>
        <r>
          <rPr>
            <sz val="10"/>
            <color indexed="81"/>
            <rFont val="Lucida Console"/>
            <family val="3"/>
          </rPr>
          <t>Última movimentação no estoque em 08/2023 quantidade 138.</t>
        </r>
      </text>
    </comment>
    <comment ref="X852" authorId="0" shapeId="0" xr:uid="{9C5FFE1B-7703-4CBB-8684-3B50AAC141EE}">
      <text>
        <r>
          <rPr>
            <sz val="10"/>
            <color indexed="81"/>
            <rFont val="Lucida Console"/>
            <family val="3"/>
          </rPr>
          <t>27.09.2007</t>
        </r>
      </text>
    </comment>
    <comment ref="AE852" authorId="0" shapeId="0" xr:uid="{C7B1AB61-FDD8-48A3-9C18-A61D39421683}">
      <text>
        <r>
          <rPr>
            <sz val="10"/>
            <color indexed="81"/>
            <rFont val="Courier New"/>
            <family val="3"/>
          </rPr>
          <t>_x000D_
    DESCRIÇÃO DO CÁLCULO_x000D_
Código    : 102.277_x000D_
Corte     : _x000D_
-----------------------------_x000D_
Pendente  : _x000D_
22 / 03_2 :  (corte = 6)_x000D_
22 / 04_2 :  (corte = 1)_x000D_
22 / 05_2 : _x000D_
22 / 06_2 : _x000D_
22 / 07_2 :  (corte = 1)_x000D_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03_2 : 6 (6)_x000D_
22 / 04_2 : 1 (1)_x000D_
22 / 07_2 : 1 (1)_x000D_
_x000D_
  TOTAL   : ( 8 )</t>
        </r>
      </text>
    </comment>
    <comment ref="AH852" authorId="0" shapeId="0" xr:uid="{183699C3-80CD-4825-A047-3F887E155BE8}">
      <text>
        <r>
          <rPr>
            <sz val="10"/>
            <color indexed="81"/>
            <rFont val="Lucida Console"/>
            <family val="3"/>
          </rPr>
          <t>Última movimentação no estoque em 07/2022 quantidade 1.</t>
        </r>
      </text>
    </comment>
    <comment ref="X853" authorId="0" shapeId="0" xr:uid="{FED747CB-36A8-4FB1-9A8D-9BD5718247E6}">
      <text>
        <r>
          <rPr>
            <sz val="10"/>
            <color indexed="81"/>
            <rFont val="Lucida Console"/>
            <family val="3"/>
          </rPr>
          <t>27.09.2007</t>
        </r>
      </text>
    </comment>
    <comment ref="AE853" authorId="0" shapeId="0" xr:uid="{6D876C41-C2DA-457C-85C2-7C2D35E394B4}">
      <text>
        <r>
          <rPr>
            <sz val="10"/>
            <color indexed="81"/>
            <rFont val="Courier New"/>
            <family val="3"/>
          </rPr>
          <t>_x000D_
    DESCRIÇÃO DO CÁLCULO_x000D_
Código    : 102.276_x000D_
Corte     : _x000D_
-----------------------------_x000D_
Pendente  : _x000D_
22 / 03_2 :  (corte = 4)_x000D_
22 / 04_2 :  (corte = 3)_x000D_
22 / 05_2 : _x000D_
22 / 06_2 : _x000D_
22 / 07_2 : _x000D_
22 / 08_2 :  (corte = 15)_x000D_
22 / 09_2 : _x000D_
22 / 10_2 :  (corte = 25)_x000D_
22 / 11_2 : _x000D_
22 / 12_2 : _x000D_
23 / 01_2 : _x000D_
23 / 02_2 : _x000D_
23 / 03_2 : _x000D_
23 / 04_2 : _x000D_
23 / 05_2 : _x000D_
23 / 06_2 : _x000D_
23 / 07_2 :  (corte = 2)_x000D_
23 / 08_2 :  (corte = 20)_x000D_
_x000D_
    TOTAL : (  )_x000D_
  DIVISOR : 18_x000D_
    MÉDIA : ,00_x000D_
-----------------------------_x000D_
   Valores Desconsiderados_x000D_
-----------------------------_x000D_
22 / 03_2 : 4 (4)_x000D_
22 / 04_2 : 3 (3)_x000D_
22 / 08_2 : 15 (15)_x000D_
22 / 10_2 : 25 (25)_x000D_
23 / 07_2 : 2 (2)_x000D_
23 / 08_2 : 20 (20)_x000D_
_x000D_
  TOTAL   : ( 69 )</t>
        </r>
      </text>
    </comment>
    <comment ref="AH853" authorId="0" shapeId="0" xr:uid="{9BAD5719-8CC7-48A2-B904-44DB761D8D36}">
      <text>
        <r>
          <rPr>
            <sz val="10"/>
            <color indexed="81"/>
            <rFont val="Lucida Console"/>
            <family val="3"/>
          </rPr>
          <t>Última movimentação no estoque em 08/2023 quantidade 20.</t>
        </r>
      </text>
    </comment>
    <comment ref="X854" authorId="0" shapeId="0" xr:uid="{5942CDD0-3FD2-4BD2-838D-B45C8A0E4BA2}">
      <text>
        <r>
          <rPr>
            <sz val="10"/>
            <color indexed="81"/>
            <rFont val="Lucida Console"/>
            <family val="3"/>
          </rPr>
          <t>27.09.2007</t>
        </r>
      </text>
    </comment>
    <comment ref="AE854" authorId="0" shapeId="0" xr:uid="{95DF313C-E3F5-4CCD-9F4E-089779B63C45}">
      <text>
        <r>
          <rPr>
            <sz val="10"/>
            <color indexed="81"/>
            <rFont val="Courier New"/>
            <family val="3"/>
          </rPr>
          <t>_x000D_
    DESCRIÇÃO DO CÁLCULO_x000D_
Código    : 102.279_x000D_
Corte     : _x000D_
-----------------------------_x000D_
Pendente  : 20_x000D_
22 / 03_2 :  (corte = 35)_x000D_
22 / 04_2 :  (corte = 30)_x000D_
22 / 05_2 : _x000D_
22 / 06_2 :  (corte = 31)_x000D_
22 / 07_2 : _x000D_
22 / 08_2 :  (corte = 15)_x000D_
22 / 09_2 :  (corte = 10)_x000D_
22 / 10_2 :  (corte = 5)_x000D_
22 / 11_2 : _x000D_
22 / 12_2 : _x000D_
23 / 01_2 : _x000D_
23 / 02_2 : _x000D_
23 / 03_2 :  (corte = 10)_x000D_
23 / 04_2 : _x000D_
23 / 05_2 :  (corte = 10)_x000D_
23 / 06_2 : _x000D_
23 / 07_2 : _x000D_
23 / 08_2 :  (corte = 10)_x000D_
_x000D_
    TOTAL : ( 20 )_x000D_
  DIVISOR : 18_x000D_
    MÉDIA : 1,11_x000D_
-----------------------------_x000D_
   Valores Desconsiderados_x000D_
-----------------------------_x000D_
22 / 03_2 : 35 (35)_x000D_
22 / 04_2 : 30 (30)_x000D_
22 / 06_2 : 31 (31)_x000D_
22 / 08_2 : 15 (15)_x000D_
22 / 09_2 : 10 (10)_x000D_
22 / 10_2 : 5 (5)_x000D_
23 / 03_2 : 10 (10)_x000D_
23 / 05_2 : 10 (10)_x000D_
23 / 08_2 : 10 (10)_x000D_
_x000D_
  TOTAL   : ( 156 )</t>
        </r>
      </text>
    </comment>
    <comment ref="AH854" authorId="0" shapeId="0" xr:uid="{5E385CBF-4F47-4873-BF90-8F0E86766843}">
      <text>
        <r>
          <rPr>
            <sz val="10"/>
            <color indexed="81"/>
            <rFont val="Lucida Console"/>
            <family val="3"/>
          </rPr>
          <t>Última movimentação no estoque em 08/2023 quantidade 10.</t>
        </r>
      </text>
    </comment>
    <comment ref="X855" authorId="0" shapeId="0" xr:uid="{D19ABFFE-A7A3-4B52-9552-9D5E483FBBE5}">
      <text>
        <r>
          <rPr>
            <sz val="10"/>
            <color indexed="81"/>
            <rFont val="Lucida Console"/>
            <family val="3"/>
          </rPr>
          <t>27.09.2007</t>
        </r>
      </text>
    </comment>
    <comment ref="AE855" authorId="0" shapeId="0" xr:uid="{0DDE7F6F-B841-4BAC-B4EE-3386F08C6190}">
      <text>
        <r>
          <rPr>
            <sz val="10"/>
            <color indexed="81"/>
            <rFont val="Courier New"/>
            <family val="3"/>
          </rPr>
          <t>_x000D_
    DESCRIÇÃO DO CÁLCULO_x000D_
Código    : 102.278_x000D_
Corte     : _x000D_
-----------------------------_x000D_
Pendente  : _x000D_
22 / 03_2 : _x000D_
22 / 04_2 :  (corte = 2)_x000D_
22 / 05_2 : _x000D_
22 / 06_2 : _x000D_
22 / 07_2 : _x000D_
22 / 08_2 :  (corte = 5)_x000D_
22 / 09_2 :  (corte = 3)_x000D_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04_2 : 2 (2)_x000D_
22 / 08_2 : 5 (5)_x000D_
22 / 09_2 : 3 (3)_x000D_
_x000D_
  TOTAL   : ( 10 )</t>
        </r>
      </text>
    </comment>
    <comment ref="AH855" authorId="0" shapeId="0" xr:uid="{C40D688E-07BC-4671-A961-EDA84E2D4BA1}">
      <text>
        <r>
          <rPr>
            <sz val="10"/>
            <color indexed="81"/>
            <rFont val="Lucida Console"/>
            <family val="3"/>
          </rPr>
          <t>Última movimentação no estoque em 09/2022 quantidade 3.</t>
        </r>
      </text>
    </comment>
    <comment ref="X856" authorId="0" shapeId="0" xr:uid="{B534C8A3-8CA2-4635-9D44-1A84BF67178E}">
      <text>
        <r>
          <rPr>
            <sz val="10"/>
            <color indexed="81"/>
            <rFont val="Lucida Console"/>
            <family val="3"/>
          </rPr>
          <t>03.09.2007</t>
        </r>
      </text>
    </comment>
    <comment ref="AE856" authorId="0" shapeId="0" xr:uid="{8FB78B90-29B6-41B7-8AC6-D27E23FAD6AD}">
      <text>
        <r>
          <rPr>
            <sz val="10"/>
            <color indexed="81"/>
            <rFont val="Courier New"/>
            <family val="3"/>
          </rPr>
          <t>_x000D_
    DESCRIÇÃO DO CÁLCULO_x000D_
Código    : 101.867_x000D_
Corte     : _x000D_
-----------------------------_x000D_
Pendente  : _x000D_
22 / 03_2 :  (corte = 4)_x000D_
22 / 04_2 :  (corte = 1)_x000D_
22 / 05_2 : _x000D_
22 / 06_2 : _x000D_
22 / 07_2 :  (corte = 4)_x000D_
22 / 08_2 :  (corte = 9)_x000D_
22 / 09_2 : _x000D_
22 / 10_2 : _x000D_
22 / 11_2 : _x000D_
22 / 12_2 : _x000D_
23 / 01_2 : _x000D_
23 / 02_2 :  (corte = 1)_x000D_
23 / 03_2 :  (corte = 20)_x000D_
23 / 04_2 : _x000D_
23 / 05_2 : _x000D_
23 / 06_2 : _x000D_
23 / 07_2 : _x000D_
23 / 08_2 :  (corte = 40)_x000D_
_x000D_
    TOTAL : (  )_x000D_
  DIVISOR : 18_x000D_
    MÉDIA : ,00_x000D_
-----------------------------_x000D_
   Valores Desconsiderados_x000D_
-----------------------------_x000D_
22 / 03_2 : 4 (4)_x000D_
22 / 04_2 : 1 (1)_x000D_
22 / 07_2 : 4 (4)_x000D_
22 / 08_2 : 9 (9)_x000D_
23 / 02_2 : 1 (1)_x000D_
23 / 03_2 : 20 (20)_x000D_
23 / 08_2 : 40 (40)_x000D_
_x000D_
  TOTAL   : ( 79 )</t>
        </r>
      </text>
    </comment>
    <comment ref="AH856" authorId="0" shapeId="0" xr:uid="{D26B7535-52BB-483F-9B30-C91CFF543540}">
      <text>
        <r>
          <rPr>
            <sz val="10"/>
            <color indexed="81"/>
            <rFont val="Lucida Console"/>
            <family val="3"/>
          </rPr>
          <t>Última movimentação no estoque em 08/2023 quantidade 40.</t>
        </r>
      </text>
    </comment>
    <comment ref="X857" authorId="0" shapeId="0" xr:uid="{C12BE60B-47EF-4CB5-932D-59E8A689B00F}">
      <text>
        <r>
          <rPr>
            <sz val="10"/>
            <color indexed="81"/>
            <rFont val="Lucida Console"/>
            <family val="3"/>
          </rPr>
          <t>19.09.2011</t>
        </r>
      </text>
    </comment>
    <comment ref="AE857" authorId="0" shapeId="0" xr:uid="{1563ED74-8234-42BD-8737-E493126FA0D7}">
      <text>
        <r>
          <rPr>
            <sz val="10"/>
            <color indexed="81"/>
            <rFont val="Courier New"/>
            <family val="3"/>
          </rPr>
          <t>_x000D_
    DESCRIÇÃO DO CÁLCULO_x000D_
Código    : 121.054_x000D_
Corte     : _x000D_
-----------------------------_x000D_
Pendente  : _x000D_
22 / 03_2 :  (corte = 2)_x000D_
22 / 04_2 : _x000D_
22 / 05_2 :  (corte = 8)_x000D_
22 / 06_2 : _x000D_
22 / 07_2 :  (corte = 3)_x000D_
22 / 08_2 :  (corte = 1)_x000D_
22 / 09_2 : _x000D_
22 / 10_2 : _x000D_
22 / 11_2 : _x000D_
22 / 12_2 : _x000D_
23 / 01_2 : _x000D_
23 / 02_2 : _x000D_
23 / 03_2 : _x000D_
23 / 04_2 : _x000D_
23 / 05_2 : _x000D_
23 / 06_2 : _x000D_
23 / 07_2 :  (corte = 1)_x000D_
23 / 08_2 : _x000D_
_x000D_
    TOTAL : (  )_x000D_
  DIVISOR : 18_x000D_
    MÉDIA : ,00_x000D_
-----------------------------_x000D_
   Valores Desconsiderados_x000D_
-----------------------------_x000D_
22 / 03_2 : 2 (2)_x000D_
22 / 05_2 : 8 (8)_x000D_
22 / 07_2 : 3 (3)_x000D_
22 / 08_2 : 1 (1)_x000D_
23 / 07_2 : 1 (1)_x000D_
_x000D_
  TOTAL   : ( 15 )</t>
        </r>
      </text>
    </comment>
    <comment ref="AH857" authorId="0" shapeId="0" xr:uid="{27B1B21C-E2B0-49A6-A19C-F9C0BAD7E8BE}">
      <text>
        <r>
          <rPr>
            <sz val="10"/>
            <color indexed="81"/>
            <rFont val="Lucida Console"/>
            <family val="3"/>
          </rPr>
          <t>Última movimentação no estoque em 07/2023 quantidade 1.</t>
        </r>
      </text>
    </comment>
    <comment ref="X858" authorId="0" shapeId="0" xr:uid="{F6A8AAA1-05DC-43D0-9EB9-D077AC7689FC}">
      <text>
        <r>
          <rPr>
            <sz val="10"/>
            <color indexed="81"/>
            <rFont val="Lucida Console"/>
            <family val="3"/>
          </rPr>
          <t>03.09.2007</t>
        </r>
      </text>
    </comment>
    <comment ref="AE858" authorId="0" shapeId="0" xr:uid="{E19B4F13-2919-4584-82C3-13250DC9DAEB}">
      <text>
        <r>
          <rPr>
            <sz val="10"/>
            <color indexed="81"/>
            <rFont val="Courier New"/>
            <family val="3"/>
          </rPr>
          <t>_x000D_
    DESCRIÇÃO DO CÁLCULO_x000D_
Código    : 101.868_x000D_
Corte     : _x000D_
-----------------------------_x000D_
Pendente  : _x000D_
22 / 03_2 :  (corte = 24)_x000D_
22 / 04_2 :  (corte = 4)_x000D_
22 / 05_2 :  (corte = 21)_x000D_
22 / 06_2 : _x000D_
22 / 07_2 :  (corte = 2)_x000D_
22 / 08_2 :  (corte = 30)_x000D_
22 / 09_2 : _x000D_
22 / 10_2 :  (corte = 8)_x000D_
22 / 11_2 : _x000D_
22 / 12_2 :  (corte = 1)_x000D_
23 / 01_2 : _x000D_
23 / 02_2 :  (corte = 3)_x000D_
23 / 03_2 :  (corte = 6)_x000D_
23 / 04_2 : _x000D_
23 / 05_2 : _x000D_
23 / 06_2 :  (corte = 15)_x000D_
23 / 07_2 : _x000D_
23 / 08_2 : _x000D_
_x000D_
    TOTAL : (  )_x000D_
  DIVISOR : 18_x000D_
    MÉDIA : ,00_x000D_
-----------------------------_x000D_
   Valores Desconsiderados_x000D_
-----------------------------_x000D_
22 / 03_2 : 24 (24)_x000D_
22 / 04_2 : 4 (4)_x000D_
22 / 05_2 : 21 (21)_x000D_
22 / 07_2 : 2 (2)_x000D_
22 / 08_2 : 30 (30)_x000D_
22 / 10_2 : 8 (8)_x000D_
22 / 12_2 : 1 (1)_x000D_
23 / 02_2 : 3 (3)_x000D_
23 / 03_2 : 6 (6)_x000D_
23 / 06_2 : 15 (15)_x000D_
_x000D_
  TOTAL   : ( 114 )</t>
        </r>
      </text>
    </comment>
    <comment ref="AH858" authorId="0" shapeId="0" xr:uid="{5E384530-B07E-40E4-9F2D-40EE97600B4A}">
      <text>
        <r>
          <rPr>
            <sz val="10"/>
            <color indexed="81"/>
            <rFont val="Lucida Console"/>
            <family val="3"/>
          </rPr>
          <t>Última movimentação no estoque em 06/2023 quantidade 15.</t>
        </r>
      </text>
    </comment>
    <comment ref="X859" authorId="0" shapeId="0" xr:uid="{206FE1D9-22DD-439C-A673-9BB489E27D39}">
      <text>
        <r>
          <rPr>
            <sz val="10"/>
            <color indexed="81"/>
            <rFont val="Lucida Console"/>
            <family val="3"/>
          </rPr>
          <t>01.01.1901</t>
        </r>
      </text>
    </comment>
    <comment ref="AE859" authorId="0" shapeId="0" xr:uid="{BE7813C1-18B6-4251-92BC-1C53BCB27E28}">
      <text>
        <r>
          <rPr>
            <sz val="10"/>
            <color indexed="81"/>
            <rFont val="Courier New"/>
            <family val="3"/>
          </rPr>
          <t>_x000D_
    DESCRIÇÃO DO CÁLCULO_x000D_
Código    : 13.556_x000D_
Corte     : _x000D_
-----------------------------_x000D_
Pendente  : _x000D_
22 / 03_2 : _x000D_
22 / 04_2 : _x000D_
22 / 05_2 :  (corte = 2)_x000D_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05_2 : 2 (2)_x000D_
_x000D_
  TOTAL   : ( 2 )</t>
        </r>
      </text>
    </comment>
    <comment ref="AH859" authorId="0" shapeId="0" xr:uid="{43F92EB6-68CF-4A85-8EA6-DDDFC02345B6}">
      <text>
        <r>
          <rPr>
            <sz val="10"/>
            <color indexed="81"/>
            <rFont val="Lucida Console"/>
            <family val="3"/>
          </rPr>
          <t>Última movimentação no estoque em 05/2022 quantidade 2.</t>
        </r>
      </text>
    </comment>
    <comment ref="X860" authorId="0" shapeId="0" xr:uid="{AD570DD9-EDDC-4050-A416-906389EC5E2F}">
      <text>
        <r>
          <rPr>
            <sz val="10"/>
            <color indexed="81"/>
            <rFont val="Lucida Console"/>
            <family val="3"/>
          </rPr>
          <t>01.01.1901</t>
        </r>
      </text>
    </comment>
    <comment ref="AE860" authorId="0" shapeId="0" xr:uid="{420D517F-8582-4201-8759-6E19EFCD1545}">
      <text>
        <r>
          <rPr>
            <sz val="10"/>
            <color indexed="81"/>
            <rFont val="Courier New"/>
            <family val="3"/>
          </rPr>
          <t>_x000D_
    DESCRIÇÃO DO CÁLCULO_x000D_
Código    : 54.550_x000D_
Corte     : _x000D_
-----------------------------_x000D_
Pendente  : _x000D_
22 / 03_2 :  (corte = 20)_x000D_
22 / 04_2 :  (corte = 13)_x000D_
22 / 05_2 :  (corte = 13)_x000D_
22 / 06_2 :  (corte = 28)_x000D_
22 / 07_2 :  (corte = 15)_x000D_
22 / 08_2 :  (corte = 66)_x000D_
22 / 09_2 :  (corte = 95)_x000D_
22 / 10_2 :  (corte = 11)_x000D_
22 / 11_2 :  (corte = 40)_x000D_
22 / 12_2 :  (corte = 112)_x000D_
23 / 01_2 :  (corte = 70)_x000D_
23 / 02_2 :  (corte = 6)_x000D_
23 / 03_2 : _x000D_
23 / 04_2 :  (corte = 60)_x000D_
23 / 05_2 : _x000D_
23 / 06_2 :  (corte = 100)_x000D_
23 / 07_2 : _x000D_
23 / 08_2 :  (corte = 60)_x000D_
_x000D_
    TOTAL : (  )_x000D_
  DIVISOR : 18_x000D_
    MÉDIA : ,00_x000D_
-----------------------------_x000D_
   Valores Desconsiderados_x000D_
-----------------------------_x000D_
22 / 03_2 : 20 (20)_x000D_
22 / 04_2 : 13 (13)_x000D_
22 / 05_2 : 13 (13)_x000D_
22 / 06_2 : 28 (28)_x000D_
22 / 07_2 : 15 (15)_x000D_
22 / 08_2 : 66 (66)_x000D_
22 / 09_2 : 95 (95)_x000D_
22 / 10_2 : 11 (11)_x000D_
22 / 11_2 : 40 (40)_x000D_
22 / 12_2 : 112 (112)_x000D_
23 / 01_2 : 70 (70)_x000D_
23 / 02_2 : 6 (6)_x000D_
23 / 04_2 : 60 (60)_x000D_
23 / 06_2 : 100 (100)_x000D_
23 / 08_2 : 60 (60)_x000D_
_x000D_
  TOTAL   : ( 709 )</t>
        </r>
      </text>
    </comment>
    <comment ref="AH860" authorId="0" shapeId="0" xr:uid="{F48B5F12-15E4-4C90-97BB-FD955F0AD964}">
      <text>
        <r>
          <rPr>
            <sz val="10"/>
            <color indexed="81"/>
            <rFont val="Lucida Console"/>
            <family val="3"/>
          </rPr>
          <t>Última movimentação no estoque em 08/2023 quantidade 60.</t>
        </r>
      </text>
    </comment>
    <comment ref="X861" authorId="0" shapeId="0" xr:uid="{EFB9AC4C-CEB6-40E8-83D9-D1034EAD32F9}">
      <text>
        <r>
          <rPr>
            <sz val="10"/>
            <color indexed="81"/>
            <rFont val="Lucida Console"/>
            <family val="3"/>
          </rPr>
          <t>01.01.1901</t>
        </r>
      </text>
    </comment>
    <comment ref="AE861" authorId="0" shapeId="0" xr:uid="{4B725CD4-76FC-4D21-943F-C1F51FF74097}">
      <text>
        <r>
          <rPr>
            <sz val="10"/>
            <color indexed="81"/>
            <rFont val="Courier New"/>
            <family val="3"/>
          </rPr>
          <t>_x000D_
    DESCRIÇÃO DO CÁLCULO_x000D_
Código    : 54.552_x000D_
Corte     : _x000D_
-----------------------------_x000D_
Pendente  : 26_x000D_
22 / 03_2 :  (corte = 40)_x000D_
22 / 04_2 :  (corte = 10)_x000D_
22 / 05_2 :  (corte = 96)_x000D_
22 / 06_2 :  (corte = 68)_x000D_
22 / 07_2 :  (corte = 37)_x000D_
22 / 08_2 :  (corte = 100)_x000D_
22 / 09_2 : _x000D_
22 / 10_2 : _x000D_
22 / 11_2 : _x000D_
22 / 12_2 :  (corte = 144)_x000D_
23 / 01_2 :  (corte = 40)_x000D_
23 / 02_2 :  (corte = 5)_x000D_
23 / 03_2 : _x000D_
23 / 04_2 :  (corte = 80)_x000D_
23 / 05_2 : _x000D_
23 / 06_2 : _x000D_
23 / 07_2 : _x000D_
23 / 08_2 : _x000D_
_x000D_
    TOTAL : ( 26 )_x000D_
  DIVISOR : 18_x000D_
    MÉDIA : 1,44_x000D_
-----------------------------_x000D_
   Valores Desconsiderados_x000D_
-----------------------------_x000D_
22 / 03_2 : 40 (40)_x000D_
22 / 04_2 : 10 (10)_x000D_
22 / 05_2 : 96 (96)_x000D_
22 / 06_2 : 68 (68)_x000D_
22 / 07_2 : 37 (37)_x000D_
22 / 08_2 : 100 (100)_x000D_
22 / 12_2 : 144 (144)_x000D_
23 / 01_2 : 40 (40)_x000D_
23 / 02_2 : 5 (5)_x000D_
23 / 04_2 : 80 (80)_x000D_
_x000D_
  TOTAL   : ( 620 )</t>
        </r>
      </text>
    </comment>
    <comment ref="AH861" authorId="0" shapeId="0" xr:uid="{7B4B2284-4E2C-43E8-9FA6-BC38A6F5592C}">
      <text>
        <r>
          <rPr>
            <sz val="10"/>
            <color indexed="81"/>
            <rFont val="Lucida Console"/>
            <family val="3"/>
          </rPr>
          <t>Última movimentação no estoque em 04/2023 quantidade 80.</t>
        </r>
      </text>
    </comment>
    <comment ref="X862" authorId="0" shapeId="0" xr:uid="{AB415DD6-D828-4CFC-BD0C-FC341430C1E8}">
      <text>
        <r>
          <rPr>
            <sz val="10"/>
            <color indexed="81"/>
            <rFont val="Lucida Console"/>
            <family val="3"/>
          </rPr>
          <t>01.01.1901</t>
        </r>
      </text>
    </comment>
    <comment ref="AE862" authorId="0" shapeId="0" xr:uid="{D81C55A6-98AA-4231-880A-8A7815554B50}">
      <text>
        <r>
          <rPr>
            <sz val="10"/>
            <color indexed="81"/>
            <rFont val="Courier New"/>
            <family val="3"/>
          </rPr>
          <t>_x000D_
    DESCRIÇÃO DO CÁLCULO_x000D_
Código    : 44.398_x000D_
Corte     : _x000D_
-----------------------------_x000D_
Pendente  : _x000D_
22 / 03_2 : _x000D_
22 / 04_2 : _x000D_
22 / 05_2 :  (corte = 140)_x000D_
22 / 06_2 : _x000D_
22 / 07_2 : _x000D_
22 / 08_2 :  (corte = 124)_x000D_
22 / 09_2 : _x000D_
22 / 10_2 : _x000D_
22 / 11_2 : _x000D_
22 / 12_2 : _x000D_
23 / 01_2 : _x000D_
23 / 02_2 : _x000D_
23 / 03_2 : _x000D_
23 / 04_2 : _x000D_
23 / 05_2 :  (corte = 190)_x000D_
23 / 06_2 :  (corte = 212)_x000D_
23 / 07_2 : _x000D_
23 / 08_2 :  (corte = 160)_x000D_
_x000D_
    TOTAL : (  )_x000D_
  DIVISOR : 18_x000D_
    MÉDIA : ,00_x000D_
-----------------------------_x000D_
   Valores Desconsiderados_x000D_
-----------------------------_x000D_
22 / 05_2 : 140 (140)_x000D_
22 / 08_2 : 124 (124)_x000D_
23 / 05_2 : 190 (190)_x000D_
23 / 06_2 : 212 (212)_x000D_
23 / 08_2 : 160 (160)_x000D_
_x000D_
  TOTAL   : ( 826 )</t>
        </r>
      </text>
    </comment>
    <comment ref="AH862" authorId="0" shapeId="0" xr:uid="{F0F917A7-56F5-4CF5-8663-C94AE5926AD5}">
      <text>
        <r>
          <rPr>
            <sz val="10"/>
            <color indexed="81"/>
            <rFont val="Lucida Console"/>
            <family val="3"/>
          </rPr>
          <t>Última movimentação no estoque em 08/2023 quantidade 160.</t>
        </r>
      </text>
    </comment>
    <comment ref="X863" authorId="0" shapeId="0" xr:uid="{4A087258-8B9B-4B9E-B804-E301BFC7DBC9}">
      <text>
        <r>
          <rPr>
            <sz val="10"/>
            <color indexed="81"/>
            <rFont val="Lucida Console"/>
            <family val="3"/>
          </rPr>
          <t>01.01.1901</t>
        </r>
      </text>
    </comment>
    <comment ref="AE863" authorId="0" shapeId="0" xr:uid="{864DC8F5-C857-4D87-968D-BDC06DCA1038}">
      <text>
        <r>
          <rPr>
            <sz val="10"/>
            <color indexed="81"/>
            <rFont val="Courier New"/>
            <family val="3"/>
          </rPr>
          <t>_x000D_
    DESCRIÇÃO DO CÁLCULO_x000D_
Código    : 28.512_x000D_
Corte     : _x000D_
-----------------------------_x000D_
Pendente  : _x000D_
22 / 03_2 : _x000D_
22 / 04_2 : _x000D_
22 / 05_2 :  (corte = 40)_x000D_
22 / 06_2 : _x000D_
22 / 07_2 :  (corte = 180)_x000D_
22 / 08_2 :  (corte = 50)_x000D_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05_2 : 40 (40)_x000D_
22 / 07_2 : 180 (180)_x000D_
22 / 08_2 : 50 (50)_x000D_
_x000D_
  TOTAL   : ( 270 )</t>
        </r>
      </text>
    </comment>
    <comment ref="AH863" authorId="0" shapeId="0" xr:uid="{D02C9661-EABA-448F-9993-6D66AC4F47A4}">
      <text>
        <r>
          <rPr>
            <sz val="10"/>
            <color indexed="81"/>
            <rFont val="Lucida Console"/>
            <family val="3"/>
          </rPr>
          <t>Última movimentação no estoque em 08/2022 quantidade 50.</t>
        </r>
      </text>
    </comment>
    <comment ref="X864" authorId="0" shapeId="0" xr:uid="{B321C7EF-9957-476D-A7D8-1AF3A542C401}">
      <text>
        <r>
          <rPr>
            <sz val="10"/>
            <color indexed="81"/>
            <rFont val="Lucida Console"/>
            <family val="3"/>
          </rPr>
          <t>01.01.1901</t>
        </r>
      </text>
    </comment>
    <comment ref="AE864" authorId="0" shapeId="0" xr:uid="{4E8A9777-CEFB-40A4-AFB5-48A80AA755CE}">
      <text>
        <r>
          <rPr>
            <sz val="10"/>
            <color indexed="81"/>
            <rFont val="Courier New"/>
            <family val="3"/>
          </rPr>
          <t>_x000D_
    DESCRIÇÃO DO CÁLCULO_x000D_
Código    : 59.097_x000D_
Corte     : _x000D_
-----------------------------_x000D_
Pendente  : 5_x000D_
22 / 03_2 :  (corte = 15)_x000D_
22 / 04_2 : _x000D_
22 / 05_2 : _x000D_
22 / 06_2 : _x000D_
22 / 07_2 :  (corte = 11)_x000D_
22 / 08_2 :  (corte = 7)_x000D_
22 / 09_2 : _x000D_
22 / 10_2 :  (corte = 7)_x000D_
22 / 11_2 :  (corte = 24)_x000D_
22 / 12_2 :  (corte = 2)_x000D_
23 / 01_2 :  (corte = 16)_x000D_
23 / 02_2 :  (corte = 6)_x000D_
23 / 03_2 :  (corte = 6)_x000D_
23 / 04_2 : _x000D_
23 / 05_2 :  (corte = 2)_x000D_
23 / 06_2 : _x000D_
23 / 07_2 : _x000D_
23 / 08_2 : _x000D_
_x000D_
    TOTAL : ( 5 )_x000D_
  DIVISOR : 18_x000D_
    MÉDIA : ,28_x000D_
-----------------------------_x000D_
   Valores Desconsiderados_x000D_
-----------------------------_x000D_
22 / 03_2 : 15 (15)_x000D_
22 / 07_2 : 11 (11)_x000D_
22 / 08_2 : 7 (7)_x000D_
22 / 10_2 : 7 (7)_x000D_
22 / 11_2 : 24 (24)_x000D_
22 / 12_2 : 2 (2)_x000D_
23 / 01_2 : 16 (16)_x000D_
23 / 02_2 : 6 (6)_x000D_
23 / 03_2 : 6 (6)_x000D_
23 / 05_2 : 2 (2)_x000D_
_x000D_
  TOTAL   : ( 96 )</t>
        </r>
      </text>
    </comment>
    <comment ref="AH864" authorId="0" shapeId="0" xr:uid="{DAE5FE58-CE15-49F0-BF6E-503CF48DE787}">
      <text>
        <r>
          <rPr>
            <sz val="10"/>
            <color indexed="81"/>
            <rFont val="Lucida Console"/>
            <family val="3"/>
          </rPr>
          <t>Última movimentação no estoque em 05/2023 quantidade 2.</t>
        </r>
      </text>
    </comment>
    <comment ref="X865" authorId="0" shapeId="0" xr:uid="{017A311C-92DC-41B3-94BC-966AE677EBCA}">
      <text>
        <r>
          <rPr>
            <sz val="10"/>
            <color indexed="81"/>
            <rFont val="Lucida Console"/>
            <family val="3"/>
          </rPr>
          <t>01.01.1901</t>
        </r>
      </text>
    </comment>
    <comment ref="AE865" authorId="0" shapeId="0" xr:uid="{913623CB-2630-43F2-8831-D9250AB28068}">
      <text>
        <r>
          <rPr>
            <sz val="10"/>
            <color indexed="81"/>
            <rFont val="Courier New"/>
            <family val="3"/>
          </rPr>
          <t>_x000D_
    DESCRIÇÃO DO CÁLCULO_x000D_
Código    : 27.761_x000D_
Corte     : _x000D_
-----------------------------_x000D_
Pendente  : _x000D_
22 / 03_2 :  (corte = 1)_x000D_
22 / 04_2 : _x000D_
22 / 05_2 : _x000D_
22 / 06_2 : _x000D_
22 / 07_2 : _x000D_
22 / 08_2 :  (corte = 1)_x000D_
22 / 09_2 : _x000D_
22 / 10_2 : _x000D_
22 / 11_2 : _x000D_
22 / 12_2 : _x000D_
23 / 01_2 : _x000D_
23 / 02_2 : _x000D_
23 / 03_2 : _x000D_
23 / 04_2 : _x000D_
23 / 05_2 : _x000D_
23 / 06_2 :  (corte = 2)_x000D_
23 / 07_2 : _x000D_
23 / 08_2 : _x000D_
_x000D_
    TOTAL : (  )_x000D_
  DIVISOR : 18_x000D_
    MÉDIA : ,00_x000D_
-----------------------------_x000D_
   Valores Desconsiderados_x000D_
-----------------------------_x000D_
22 / 03_2 : 1 (1)_x000D_
22 / 08_2 : 1 (1)_x000D_
23 / 06_2 : 2 (2)_x000D_
_x000D_
  TOTAL   : ( 4 )</t>
        </r>
      </text>
    </comment>
    <comment ref="AH865" authorId="0" shapeId="0" xr:uid="{18CD34C1-F59B-411B-9BF6-1DB6284533B8}">
      <text>
        <r>
          <rPr>
            <sz val="10"/>
            <color indexed="81"/>
            <rFont val="Lucida Console"/>
            <family val="3"/>
          </rPr>
          <t>Última movimentação no estoque em 06/2023 quantidade 2.</t>
        </r>
      </text>
    </comment>
    <comment ref="X866" authorId="0" shapeId="0" xr:uid="{9F85C80C-ECF4-4927-A250-E6BA5B70D810}">
      <text>
        <r>
          <rPr>
            <sz val="10"/>
            <color indexed="81"/>
            <rFont val="Lucida Console"/>
            <family val="3"/>
          </rPr>
          <t>01.01.1901</t>
        </r>
      </text>
    </comment>
    <comment ref="AE866" authorId="0" shapeId="0" xr:uid="{2476B0B5-1F73-4C61-9BBA-B9646508BC70}">
      <text>
        <r>
          <rPr>
            <sz val="10"/>
            <color indexed="81"/>
            <rFont val="Courier New"/>
            <family val="3"/>
          </rPr>
          <t>_x000D_
    DESCRIÇÃO DO CÁLCULO_x000D_
Código    : 13.559_x000D_
Corte     : _x000D_
-----------------------------_x000D_
Pendente  : 29_x000D_
22 / 03_2 :  (corte = 4)_x000D_
22 / 04_2 :  (corte = 19)_x000D_
22 / 05_2 :  (corte = 14)_x000D_
22 / 06_2 :  (corte = 26)_x000D_
22 / 07_2 :  (corte = 7)_x000D_
22 / 08_2 :  (corte = 11)_x000D_
22 / 09_2 :  (corte = 26)_x000D_
22 / 10_2 :  (corte = 27)_x000D_
22 / 11_2 :  (corte = 18)_x000D_
22 / 12_2 :  (corte = 12)_x000D_
23 / 01_2 :  (corte = 15)_x000D_
23 / 02_2 :  (corte = 17)_x000D_
23 / 03_2 :  (corte = 54)_x000D_
23 / 04_2 :  (corte = 9)_x000D_
23 / 05_2 : _x000D_
23 / 06_2 : _x000D_
23 / 07_2 : _x000D_
23 / 08_2 : _x000D_
_x000D_
    TOTAL : ( 29 )_x000D_
  DIVISOR : 18_x000D_
    MÉDIA : 1,61_x000D_
-----------------------------_x000D_
   Valores Desconsiderados_x000D_
-----------------------------_x000D_
22 / 03_2 : 4 (4)_x000D_
22 / 04_2 : 19 (19)_x000D_
22 / 05_2 : 14 (14)_x000D_
22 / 06_2 : 26 (26)_x000D_
22 / 07_2 : 7 (7)_x000D_
22 / 08_2 : 11 (11)_x000D_
22 / 09_2 : 26 (26)_x000D_
22 / 10_2 : 27 (27)_x000D_
22 / 11_2 : 18 (18)_x000D_
22 / 12_2 : 12 (12)_x000D_
23 / 01_2 : 15 (15)_x000D_
23 / 02_2 : 17 (17)_x000D_
23 / 03_2 : 54 (54)_x000D_
23 / 04_2 : 9 (9)_x000D_
_x000D_
  TOTAL   : ( 259 )</t>
        </r>
      </text>
    </comment>
    <comment ref="AH866" authorId="0" shapeId="0" xr:uid="{E499DF60-FA60-4747-95A7-15C4D7284678}">
      <text>
        <r>
          <rPr>
            <sz val="10"/>
            <color indexed="81"/>
            <rFont val="Lucida Console"/>
            <family val="3"/>
          </rPr>
          <t>Última movimentação no estoque em 04/2023 quantidade 9.</t>
        </r>
      </text>
    </comment>
    <comment ref="X867" authorId="0" shapeId="0" xr:uid="{3B6C25C5-B13D-48BF-9737-DAE8A080E2F8}">
      <text>
        <r>
          <rPr>
            <sz val="10"/>
            <color indexed="81"/>
            <rFont val="Lucida Console"/>
            <family val="3"/>
          </rPr>
          <t>01.01.1901</t>
        </r>
      </text>
    </comment>
    <comment ref="AE867" authorId="0" shapeId="0" xr:uid="{04D07BB3-F64D-432E-87B3-6C70746B0C30}">
      <text>
        <r>
          <rPr>
            <sz val="10"/>
            <color indexed="81"/>
            <rFont val="Courier New"/>
            <family val="3"/>
          </rPr>
          <t>_x000D_
    DESCRIÇÃO DO CÁLCULO_x000D_
Código    : 13.562_x000D_
Corte     : _x000D_
-----------------------------_x000D_
Pendente  : _x000D_
22 / 03_2 :  (corte = 51)_x000D_
22 / 04_2 :  (corte = 37)_x000D_
22 / 05_2 :  (corte = 41)_x000D_
22 / 06_2 :  (corte = 98)_x000D_
22 / 07_2 :  (corte = 60)_x000D_
22 / 08_2 :  (corte = 70)_x000D_
22 / 09_2 :  (corte = 16)_x000D_
22 / 10_2 :  (corte = 22)_x000D_
22 / 11_2 :  (corte = 30)_x000D_
22 / 12_2 :  (corte = 53)_x000D_
23 / 01_2 :  (corte = 25)_x000D_
23 / 02_2 :  (corte = 42)_x000D_
23 / 03_2 :  (corte = 59)_x000D_
23 / 04_2 :  (corte = 61)_x000D_
23 / 05_2 :  (corte = 30)_x000D_
23 / 06_2 :  (corte = 25)_x000D_
23 / 07_2 :  (corte = 22)_x000D_
23 / 08_2 :  (corte = 40)_x000D_
_x000D_
    TOTAL : (  )_x000D_
  DIVISOR : 18_x000D_
    MÉDIA : ,00_x000D_
-----------------------------_x000D_
   Valores Desconsiderados_x000D_
-----------------------------_x000D_
22 / 03_2 : 51 (51)_x000D_
22 / 04_2 : 37 (37)_x000D_
22 / 05_2 : 41 (41)_x000D_
22 / 06_2 : 98 (98)_x000D_
22 / 07_2 : 60 (60)_x000D_
22 / 08_2 : 70 (70)_x000D_
22 / 09_2 : 16 (16)_x000D_
22 / 10_2 : 22 (22)_x000D_
22 / 11_2 : 30 (30)_x000D_
22 / 12_2 : 53 (53)_x000D_
23 / 01_2 : 25 (25)_x000D_
23 / 02_2 : 42 (42)_x000D_
23 / 03_2 : 59 (59)_x000D_
23 / 04_2 : 61 (61)_x000D_
23 / 05_2 : 30 (30)_x000D_
23 / 06_2 : 25 (25)_x000D_
23 / 07_2 : 22 (22)_x000D_
23 / 08_2 : 40 (40)_x000D_
_x000D_
  TOTAL   : ( 782 )</t>
        </r>
      </text>
    </comment>
    <comment ref="AH867" authorId="0" shapeId="0" xr:uid="{1755CD22-85F4-4320-B73B-C5B3550C6C56}">
      <text>
        <r>
          <rPr>
            <sz val="10"/>
            <color indexed="81"/>
            <rFont val="Lucida Console"/>
            <family val="3"/>
          </rPr>
          <t>Última movimentação no estoque em 08/2023 quantidade 40.</t>
        </r>
      </text>
    </comment>
    <comment ref="X868" authorId="0" shapeId="0" xr:uid="{7D12BCA0-AB0D-4DB8-84ED-035C43729E54}">
      <text>
        <r>
          <rPr>
            <sz val="10"/>
            <color indexed="81"/>
            <rFont val="Lucida Console"/>
            <family val="3"/>
          </rPr>
          <t>01.01.1901</t>
        </r>
      </text>
    </comment>
    <comment ref="AE868" authorId="0" shapeId="0" xr:uid="{FA3C5E66-F45A-4DC4-A8F3-B3678010C077}">
      <text>
        <r>
          <rPr>
            <sz val="10"/>
            <color indexed="81"/>
            <rFont val="Courier New"/>
            <family val="3"/>
          </rPr>
          <t>_x000D_
    DESCRIÇÃO DO CÁLCULO_x000D_
Código    : 13.560_x000D_
Corte     : _x000D_
-----------------------------_x000D_
Pendente  : _x000D_
22 / 03_2 :  (corte = 16)_x000D_
22 / 04_2 : _x000D_
22 / 05_2 :  (corte = 2)_x000D_
22 / 06_2 :  (corte = 3)_x000D_
22 / 07_2 :  (corte = 2)_x000D_
22 / 08_2 :  (corte = 13)_x000D_
22 / 09_2 : _x000D_
22 / 10_2 :  (corte = 4)_x000D_
22 / 11_2 : _x000D_
22 / 12_2 :  (corte = 2)_x000D_
23 / 01_2 :  (corte = 4)_x000D_
23 / 02_2 :  (corte = 2)_x000D_
23 / 03_2 :  (corte = 2)_x000D_
23 / 04_2 :  (corte = 6)_x000D_
23 / 05_2 : _x000D_
23 / 06_2 : _x000D_
23 / 07_2 : _x000D_
23 / 08_2 : _x000D_
_x000D_
    TOTAL : (  )_x000D_
  DIVISOR : 18_x000D_
    MÉDIA : ,00_x000D_
-----------------------------_x000D_
   Valores Desconsiderados_x000D_
-----------------------------_x000D_
22 / 03_2 : 16 (16)_x000D_
22 / 05_2 : 2 (2)_x000D_
22 / 06_2 : 3 (3)_x000D_
22 / 07_2 : 2 (2)_x000D_
22 / 08_2 : 13 (13)_x000D_
22 / 10_2 : 4 (4)_x000D_
22 / 12_2 : 2 (2)_x000D_
23 / 01_2 : 4 (4)_x000D_
23 / 02_2 : 2 (2)_x000D_
23 / 03_2 : 2 (2)_x000D_
23 / 04_2 : 6 (6)_x000D_
_x000D_
  TOTAL   : ( 56 )</t>
        </r>
      </text>
    </comment>
    <comment ref="AH868" authorId="0" shapeId="0" xr:uid="{2D1C1638-66C7-44AB-82F6-402F7F28C822}">
      <text>
        <r>
          <rPr>
            <sz val="10"/>
            <color indexed="81"/>
            <rFont val="Lucida Console"/>
            <family val="3"/>
          </rPr>
          <t>Última movimentação no estoque em 04/2023 quantidade 6.</t>
        </r>
      </text>
    </comment>
    <comment ref="X869" authorId="0" shapeId="0" xr:uid="{27957C49-F3CB-48AE-96B7-2580FF659FF1}">
      <text>
        <r>
          <rPr>
            <sz val="10"/>
            <color indexed="81"/>
            <rFont val="Lucida Console"/>
            <family val="3"/>
          </rPr>
          <t>01.01.1901</t>
        </r>
      </text>
    </comment>
    <comment ref="AE869" authorId="0" shapeId="0" xr:uid="{709F33DA-9904-4411-8768-067FC2043277}">
      <text>
        <r>
          <rPr>
            <sz val="10"/>
            <color indexed="81"/>
            <rFont val="Courier New"/>
            <family val="3"/>
          </rPr>
          <t>_x000D_
    DESCRIÇÃO DO CÁLCULO_x000D_
Código    : 13.561_x000D_
Corte     : _x000D_
-----------------------------_x000D_
Pendente  : 4_x000D_
22 / 03_2 :  (corte = 27)_x000D_
22 / 04_2 :  (corte = 23)_x000D_
22 / 05_2 :  (corte = 9)_x000D_
22 / 06_2 :  (corte = 8)_x000D_
22 / 07_2 :  (corte = 23)_x000D_
22 / 08_2 :  (corte = 35)_x000D_
22 / 09_2 :  (corte = 35)_x000D_
22 / 10_2 :  (corte = 12)_x000D_
22 / 11_2 :  (corte = 17)_x000D_
22 / 12_2 :  (corte = 14)_x000D_
23 / 01_2 :  (corte = 2)_x000D_
23 / 02_2 :  (corte = 3)_x000D_
23 / 03_2 :  (corte = 16)_x000D_
23 / 04_2 :  (corte = 9)_x000D_
23 / 05_2 :  (corte = 10)_x000D_
23 / 06_2 : _x000D_
23 / 07_2 : _x000D_
23 / 08_2 : _x000D_
_x000D_
    TOTAL : ( 4 )_x000D_
  DIVISOR : 18_x000D_
    MÉDIA : ,22_x000D_
-----------------------------_x000D_
   Valores Desconsiderados_x000D_
-----------------------------_x000D_
22 / 03_2 : 27 (27)_x000D_
22 / 04_2 : 23 (23)_x000D_
22 / 05_2 : 9 (9)_x000D_
22 / 06_2 : 8 (8)_x000D_
22 / 07_2 : 23 (23)_x000D_
22 / 08_2 : 35 (35)_x000D_
22 / 09_2 : 35 (35)_x000D_
22 / 10_2 : 12 (12)_x000D_
22 / 11_2 : 17 (17)_x000D_
22 / 12_2 : 14 (14)_x000D_
23 / 01_2 : 2 (2)_x000D_
23 / 02_2 : 3 (3)_x000D_
23 / 03_2 : 16 (16)_x000D_
23 / 04_2 : 9 (9)_x000D_
23 / 05_2 : 10 (10)_x000D_
_x000D_
  TOTAL   : ( 243 )</t>
        </r>
      </text>
    </comment>
    <comment ref="AH869" authorId="0" shapeId="0" xr:uid="{B067C5DF-1900-4578-91B7-E4054EC9414B}">
      <text>
        <r>
          <rPr>
            <sz val="10"/>
            <color indexed="81"/>
            <rFont val="Lucida Console"/>
            <family val="3"/>
          </rPr>
          <t>Última movimentação no estoque em 05/2023 quantidade 10.</t>
        </r>
      </text>
    </comment>
    <comment ref="X870" authorId="0" shapeId="0" xr:uid="{BF2B4C46-43EC-4DF9-AC70-7CF133B53B5D}">
      <text>
        <r>
          <rPr>
            <sz val="10"/>
            <color indexed="81"/>
            <rFont val="Lucida Console"/>
            <family val="3"/>
          </rPr>
          <t>01.01.1901</t>
        </r>
      </text>
    </comment>
    <comment ref="AE870" authorId="0" shapeId="0" xr:uid="{502C2EC8-5A46-47AB-8F7F-1FE308293EB9}">
      <text>
        <r>
          <rPr>
            <sz val="10"/>
            <color indexed="81"/>
            <rFont val="Courier New"/>
            <family val="3"/>
          </rPr>
          <t>_x000D_
    DESCRIÇÃO DO CÁLCULO_x000D_
Código    : 13.558_x000D_
Corte     : _x000D_
-----------------------------_x000D_
Pendente  : _x000D_
22 / 03_2 :  (corte = 9)_x000D_
22 / 04_2 :  (corte = 3)_x000D_
22 / 05_2 :  (corte = 4)_x000D_
22 / 06_2 :  (corte = 16)_x000D_
22 / 07_2 :  (corte = 9)_x000D_
22 / 08_2 :  (corte = 12)_x000D_
22 / 09_2 :  (corte = 7)_x000D_
22 / 10_2 :  (corte = 2)_x000D_
22 / 11_2 :  (corte = 2)_x000D_
22 / 12_2 :  (corte = 6)_x000D_
23 / 01_2 :  (corte = 3)_x000D_
23 / 02_2 : _x000D_
23 / 03_2 :  (corte = 15)_x000D_
23 / 04_2 :  (corte = 6)_x000D_
23 / 05_2 :  (corte = 12)_x000D_
23 / 06_2 : _x000D_
23 / 07_2 :  (corte = 3)_x000D_
23 / 08_2 : _x000D_
_x000D_
    TOTAL : (  )_x000D_
  DIVISOR : 18_x000D_
    MÉDIA : ,00_x000D_
-----------------------------_x000D_
   Valores Desconsiderados_x000D_
-----------------------------_x000D_
22 / 03_2 : 9 (9)_x000D_
22 / 04_2 : 3 (3)_x000D_
22 / 05_2 : 4 (4)_x000D_
22 / 06_2 : 16 (16)_x000D_
22 / 07_2 : 9 (9)_x000D_
22 / 08_2 : 12 (12)_x000D_
22 / 09_2 : 7 (7)_x000D_
22 / 10_2 : 2 (2)_x000D_
22 / 11_2 : 2 (2)_x000D_
22 / 12_2 : 6 (6)_x000D_
23 / 01_2 : 3 (3)_x000D_
23 / 03_2 : 15 (15)_x000D_
23 / 04_2 : 6 (6)_x000D_
23 / 05_2 : 12 (12)_x000D_
23 / 07_2 : 3 (3)_x000D_
_x000D_
  TOTAL   : ( 109 )</t>
        </r>
      </text>
    </comment>
    <comment ref="AH870" authorId="0" shapeId="0" xr:uid="{315282B3-D16C-441C-91D8-A23E9B6B4691}">
      <text>
        <r>
          <rPr>
            <sz val="10"/>
            <color indexed="81"/>
            <rFont val="Lucida Console"/>
            <family val="3"/>
          </rPr>
          <t>Última movimentação no estoque em 07/2023 quantidade 3.</t>
        </r>
      </text>
    </comment>
    <comment ref="X871" authorId="0" shapeId="0" xr:uid="{5D06DCF2-27E8-491D-85A4-161AA899C17E}">
      <text>
        <r>
          <rPr>
            <sz val="10"/>
            <color indexed="81"/>
            <rFont val="Lucida Console"/>
            <family val="3"/>
          </rPr>
          <t>09.04.2010</t>
        </r>
      </text>
    </comment>
    <comment ref="AE871" authorId="0" shapeId="0" xr:uid="{62180C85-FA0C-4E05-B3F1-08DAF5CAFAEA}">
      <text>
        <r>
          <rPr>
            <sz val="10"/>
            <color indexed="81"/>
            <rFont val="Courier New"/>
            <family val="3"/>
          </rPr>
          <t>_x000D_
    DESCRIÇÃO DO CÁLCULO_x000D_
Código    : 114.822_x000D_
Corte     : _x000D_
-----------------------------_x000D_
Pendente  : _x000D_
22 / 03_2 : _x000D_
22 / 04_2 : _x000D_
22 / 05_2 : _x000D_
22 / 06_2 : _x000D_
22 / 07_2 : _x000D_
22 / 08_2 : _x000D_
22 / 09_2 : _x000D_
22 / 10_2 :  (corte = 3)_x000D_
22 / 11_2 : _x000D_
22 / 12_2 : _x000D_
23 / 01_2 : _x000D_
23 / 02_2 : _x000D_
23 / 03_2 :  (corte = 10)_x000D_
23 / 04_2 :  (corte = 8)_x000D_
23 / 05_2 : _x000D_
23 / 06_2 : _x000D_
23 / 07_2 : _x000D_
23 / 08_2 :  (corte = 3)_x000D_
_x000D_
    TOTAL : (  )_x000D_
  DIVISOR : 18_x000D_
    MÉDIA : ,00_x000D_
-----------------------------_x000D_
   Valores Desconsiderados_x000D_
-----------------------------_x000D_
22 / 10_2 : 3 (3)_x000D_
23 / 03_2 : 10 (10)_x000D_
23 / 04_2 : 8 (8)_x000D_
23 / 08_2 : 3 (3)_x000D_
_x000D_
  TOTAL   : ( 24 )</t>
        </r>
      </text>
    </comment>
    <comment ref="AH871" authorId="0" shapeId="0" xr:uid="{0D438292-D072-446E-86A9-76E545A05B1F}">
      <text>
        <r>
          <rPr>
            <sz val="10"/>
            <color indexed="81"/>
            <rFont val="Lucida Console"/>
            <family val="3"/>
          </rPr>
          <t>Última movimentação no estoque em 08/2023 quantidade 3.</t>
        </r>
      </text>
    </comment>
    <comment ref="X872" authorId="0" shapeId="0" xr:uid="{704BEED4-9547-403D-9D3C-45EE243B015D}">
      <text>
        <r>
          <rPr>
            <sz val="10"/>
            <color indexed="81"/>
            <rFont val="Lucida Console"/>
            <family val="3"/>
          </rPr>
          <t>01.01.1901</t>
        </r>
      </text>
    </comment>
    <comment ref="AE872" authorId="0" shapeId="0" xr:uid="{8C8E264B-226A-4C3D-9751-28DF70D1BDA5}">
      <text>
        <r>
          <rPr>
            <sz val="10"/>
            <color indexed="81"/>
            <rFont val="Courier New"/>
            <family val="3"/>
          </rPr>
          <t>_x000D_
    DESCRIÇÃO DO CÁLCULO_x000D_
Código    : 60.116_x000D_
Corte     : _x000D_
-----------------------------_x000D_
Pendente  : _x000D_
22 / 03_2 :  (corte = 4)_x000D_
22 / 04_2 :  (corte = 14)_x000D_
22 / 05_2 :  (corte = 13)_x000D_
22 / 06_2 :  (corte = 23)_x000D_
22 / 07_2 :  (corte = 14)_x000D_
22 / 08_2 :  (corte = 2)_x000D_
22 / 09_2 :  (corte = 2)_x000D_
22 / 10_2 :  (corte = 7)_x000D_
22 / 11_2 :  (corte = 2)_x000D_
22 / 12_2 :  (corte = 12)_x000D_
23 / 01_2 :  (corte = 9)_x000D_
23 / 02_2 :  (corte = 4)_x000D_
23 / 03_2 :  (corte = 14)_x000D_
23 / 04_2 :  (corte = 12)_x000D_
23 / 05_2 : _x000D_
23 / 06_2 :  (corte = 10)_x000D_
23 / 07_2 :  (corte = 10)_x000D_
23 / 08_2 : _x000D_
_x000D_
    TOTAL : (  )_x000D_
  DIVISOR : 18_x000D_
    MÉDIA : ,00_x000D_
-----------------------------_x000D_
   Valores Desconsiderados_x000D_
-----------------------------_x000D_
22 / 03_2 : 4 (4)_x000D_
22 / 04_2 : 14 (14)_x000D_
22 / 05_2 : 13 (13)_x000D_
22 / 06_2 : 23 (23)_x000D_
22 / 07_2 : 14 (14)_x000D_
22 / 08_2 : 2 (2)_x000D_
22 / 09_2 : 2 (2)_x000D_
22 / 10_2 : 7 (7)_x000D_
22 / 11_2 : 2 (2)_x000D_
22 / 12_2 : 12 (12)_x000D_
23 / 01_2 : 9 (9)_x000D_
23 / 02_2 : 4 (4)_x000D_
23 / 03_2 : 14 (14)_x000D_
23 / 04_2 : 12 (12)_x000D_
23 / 06_2 : 10 (10)_x000D_
23 / 07_2 : 10 (10)_x000D_
_x000D_
  TOTAL   : ( 152 )</t>
        </r>
      </text>
    </comment>
    <comment ref="AH872" authorId="0" shapeId="0" xr:uid="{41343D05-6599-4146-A880-C6D709B80A7D}">
      <text>
        <r>
          <rPr>
            <sz val="10"/>
            <color indexed="81"/>
            <rFont val="Lucida Console"/>
            <family val="3"/>
          </rPr>
          <t>Última movimentação no estoque em 07/2023 quantidade 10.</t>
        </r>
      </text>
    </comment>
    <comment ref="X873" authorId="0" shapeId="0" xr:uid="{3C5CB4A2-3297-4850-B84F-64BDDE19B281}">
      <text>
        <r>
          <rPr>
            <sz val="10"/>
            <color indexed="81"/>
            <rFont val="Lucida Console"/>
            <family val="3"/>
          </rPr>
          <t>01.01.1901</t>
        </r>
      </text>
    </comment>
    <comment ref="AE873" authorId="0" shapeId="0" xr:uid="{6B47E26C-D8B3-4C56-95C3-B70C51964885}">
      <text>
        <r>
          <rPr>
            <sz val="10"/>
            <color indexed="81"/>
            <rFont val="Courier New"/>
            <family val="3"/>
          </rPr>
          <t>_x000D_
    DESCRIÇÃO DO CÁLCULO_x000D_
Código    : 64.253_x000D_
Corte     : _x000D_
-----------------------------_x000D_
Pendente  : _x000D_
22 / 03_2 : _x000D_
22 / 04_2 :  (corte = 180)_x000D_
22 / 05_2 :  (corte = 140)_x000D_
22 / 06_2 : _x000D_
22 / 07_2 :  (corte = 360)_x000D_
22 / 08_2 : _x000D_
22 / 09_2 :  (corte = 180)_x000D_
22 / 10_2 :  (corte = 94)_x000D_
22 / 11_2 : _x000D_
22 / 12_2 : _x000D_
23 / 01_2 : _x000D_
23 / 02_2 : _x000D_
23 / 03_2 :  (corte = 352)_x000D_
23 / 04_2 :  (corte = 176)_x000D_
23 / 05_2 :  (corte = 176)_x000D_
23 / 06_2 :  (corte = 170)_x000D_
23 / 07_2 : _x000D_
23 / 08_2 :  (corte = 352)_x000D_
_x000D_
    TOTAL : (  )_x000D_
  DIVISOR : 18_x000D_
    MÉDIA : ,00_x000D_
-----------------------------_x000D_
   Valores Desconsiderados_x000D_
-----------------------------_x000D_
22 / 04_2 : 180 (180)_x000D_
22 / 05_2 : 140 (140)_x000D_
22 / 07_2 : 360 (360)_x000D_
22 / 09_2 : 180 (180)_x000D_
22 / 10_2 : 94 (94)_x000D_
23 / 03_2 : 352 (352)_x000D_
23 / 04_2 : 176 (176)_x000D_
23 / 05_2 : 176 (176)_x000D_
23 / 06_2 : 170 (170)_x000D_
23 / 08_2 : 352 (352)_x000D_
_x000D_
  TOTAL   : ( 2.180 )</t>
        </r>
      </text>
    </comment>
    <comment ref="AH873" authorId="0" shapeId="0" xr:uid="{E77F7F1C-CFD1-4924-ACD2-D491242BFC73}">
      <text>
        <r>
          <rPr>
            <sz val="10"/>
            <color indexed="81"/>
            <rFont val="Lucida Console"/>
            <family val="3"/>
          </rPr>
          <t>Última movimentação no estoque em 08/2023 quantidade 352.</t>
        </r>
      </text>
    </comment>
    <comment ref="X874" authorId="0" shapeId="0" xr:uid="{94120950-40CD-48E7-9AD7-0EDA2581F944}">
      <text>
        <r>
          <rPr>
            <sz val="10"/>
            <color indexed="81"/>
            <rFont val="Lucida Console"/>
            <family val="3"/>
          </rPr>
          <t>17.06.2009</t>
        </r>
      </text>
    </comment>
    <comment ref="AE874" authorId="0" shapeId="0" xr:uid="{55B77354-B2A3-4F7C-82C6-C332B87C8721}">
      <text>
        <r>
          <rPr>
            <sz val="10"/>
            <color indexed="81"/>
            <rFont val="Courier New"/>
            <family val="3"/>
          </rPr>
          <t>_x000D_
    DESCRIÇÃO DO CÁLCULO_x000D_
Código    : 111.336_x000D_
Corte     : _x000D_
-----------------------------_x000D_
Pendente  : _x000D_
22 / 03_2 :  (corte = 6)_x000D_
22 / 04_2 :  (corte = 31)_x000D_
22 / 05_2 :  (corte = 84)_x000D_
22 / 06_2 :  (corte = 70)_x000D_
22 / 07_2 :  (corte = 10)_x000D_
22 / 08_2 :  (corte = 100)_x000D_
22 / 09_2 : _x000D_
22 / 10_2 :  (corte = 6)_x000D_
22 / 11_2 :  (corte = 80)_x000D_
22 / 12_2 :  (corte = 15)_x000D_
23 / 01_2 : _x000D_
23 / 02_2 :  (corte = 35)_x000D_
23 / 03_2 :  (corte = 30)_x000D_
23 / 04_2 :  (corte = 120)_x000D_
23 / 05_2 :  (corte = 90)_x000D_
23 / 06_2 :  (corte = 91)_x000D_
23 / 07_2 : _x000D_
23 / 08_2 : _x000D_
_x000D_
    TOTAL : (  )_x000D_
  DIVISOR : 18_x000D_
    MÉDIA : ,00_x000D_
-----------------------------_x000D_
   Valores Desconsiderados_x000D_
-----------------------------_x000D_
22 / 03_2 : 6 (6)_x000D_
22 / 04_2 : 31 (31)_x000D_
22 / 05_2 : 84 (84)_x000D_
22 / 06_2 : 70 (70)_x000D_
22 / 07_2 : 10 (10)_x000D_
22 / 08_2 : 100 (100)_x000D_
22 / 10_2 : 6 (6)_x000D_
22 / 11_2 : 80 (80)_x000D_
22 / 12_2 : 15 (15)_x000D_
23 / 02_2 : 35 (35)_x000D_
23 / 03_2 : 30 (30)_x000D_
23 / 04_2 : 120 (120)_x000D_
23 / 05_2 : 90 (90)_x000D_
23 / 06_2 : 91 (91)_x000D_
_x000D_
  TOTAL   : ( 768 )</t>
        </r>
      </text>
    </comment>
    <comment ref="AH874" authorId="0" shapeId="0" xr:uid="{7D2BA0CB-BF90-4EA7-BD0D-BE1F82341580}">
      <text>
        <r>
          <rPr>
            <sz val="10"/>
            <color indexed="81"/>
            <rFont val="Lucida Console"/>
            <family val="3"/>
          </rPr>
          <t>Última movimentação no estoque em 06/2023 quantidade 91.</t>
        </r>
      </text>
    </comment>
    <comment ref="X875" authorId="0" shapeId="0" xr:uid="{0EADD545-301E-4C79-9371-0EA65B71F299}">
      <text>
        <r>
          <rPr>
            <sz val="10"/>
            <color indexed="81"/>
            <rFont val="Lucida Console"/>
            <family val="3"/>
          </rPr>
          <t>01.01.1901</t>
        </r>
      </text>
    </comment>
    <comment ref="AE875" authorId="0" shapeId="0" xr:uid="{414FEC85-C0E9-4E2A-AEFB-BE39E0631AC8}">
      <text>
        <r>
          <rPr>
            <sz val="10"/>
            <color indexed="81"/>
            <rFont val="Courier New"/>
            <family val="3"/>
          </rPr>
          <t>_x000D_
    DESCRIÇÃO DO CÁLCULO_x000D_
Código    : 66.168_x000D_
Corte     : _x000D_
-----------------------------_x000D_
Pendente  : _x000D_
22 / 03_2 : _x000D_
22 / 04_2 :  (corte = 123)_x000D_
22 / 05_2 : _x000D_
22 / 06_2 : _x000D_
22 / 07_2 : _x000D_
22 / 08_2 : _x000D_
22 / 09_2 :  (corte = 207)_x000D_
22 / 10_2 :  (corte = 20)_x000D_
22 / 11_2 :  (corte = 189)_x000D_
22 / 12_2 : _x000D_
23 / 01_2 :  (corte = 15)_x000D_
23 / 02_2 :  (corte = 10)_x000D_
23 / 03_2 : _x000D_
23 / 04_2 : _x000D_
23 / 05_2 :  (corte = 200)_x000D_
23 / 06_2 : _x000D_
23 / 07_2 : _x000D_
23 / 08_2 :  (corte = 253)_x000D_
_x000D_
    TOTAL : (  )_x000D_
  DIVISOR : 18_x000D_
    MÉDIA : ,00_x000D_
-----------------------------_x000D_
   Valores Desconsiderados_x000D_
-----------------------------_x000D_
22 / 04_2 : 123 (123)_x000D_
22 / 09_2 : 207 (207)_x000D_
22 / 10_2 : 20 (20)_x000D_
22 / 11_2 : 189 (189)_x000D_
23 / 01_2 : 15 (15)_x000D_
23 / 02_2 : 10 (10)_x000D_
23 / 05_2 : 200 (200)_x000D_
23 / 08_2 : 253 (253)_x000D_
_x000D_
  TOTAL   : ( 1.017 )</t>
        </r>
      </text>
    </comment>
    <comment ref="AH875" authorId="0" shapeId="0" xr:uid="{AB58BE83-1613-4AAA-A25B-A68725BFA994}">
      <text>
        <r>
          <rPr>
            <sz val="10"/>
            <color indexed="81"/>
            <rFont val="Lucida Console"/>
            <family val="3"/>
          </rPr>
          <t>Última movimentação no estoque em 08/2023 quantidade 253.</t>
        </r>
      </text>
    </comment>
    <comment ref="X876" authorId="0" shapeId="0" xr:uid="{70461083-9A6A-46D0-BD01-9A635C5CE62A}">
      <text>
        <r>
          <rPr>
            <sz val="10"/>
            <color indexed="81"/>
            <rFont val="Lucida Console"/>
            <family val="3"/>
          </rPr>
          <t>01.01.1901</t>
        </r>
      </text>
    </comment>
    <comment ref="AE876" authorId="0" shapeId="0" xr:uid="{F2EA6C63-8A02-4B5A-813A-257AD742D706}">
      <text>
        <r>
          <rPr>
            <sz val="10"/>
            <color indexed="81"/>
            <rFont val="Courier New"/>
            <family val="3"/>
          </rPr>
          <t>_x000D_
    DESCRIÇÃO DO CÁLCULO_x000D_
Código    : 45.607_x000D_
Corte     : _x000D_
-----------------------------_x000D_
Pendente  : _x000D_
22 / 03_2 :  (corte = 59)_x000D_
22 / 04_2 :  (corte = 27)_x000D_
22 / 05_2 :  (corte = 68)_x000D_
22 / 06_2 :  (corte = 72)_x000D_
22 / 07_2 :  (corte = 131)_x000D_
22 / 08_2 :  (corte = 85)_x000D_
22 / 09_2 :  (corte = 18)_x000D_
22 / 10_2 :  (corte = 56)_x000D_
22 / 11_2 :  (corte = 30)_x000D_
22 / 12_2 :  (corte = 44)_x000D_
23 / 01_2 :  (corte = 33)_x000D_
23 / 02_2 :  (corte = 43)_x000D_
23 / 03_2 :  (corte = 89)_x000D_
23 / 04_2 :  (corte = 30)_x000D_
23 / 05_2 : _x000D_
23 / 06_2 : _x000D_
23 / 07_2 :  (corte = 20)_x000D_
23 / 08_2 :  (corte = 30)_x000D_
_x000D_
    TOTAL : (  )_x000D_
  DIVISOR : 18_x000D_
    MÉDIA : ,00_x000D_
-----------------------------_x000D_
   Valores Desconsiderados_x000D_
-----------------------------_x000D_
22 / 03_2 : 59 (59)_x000D_
22 / 04_2 : 27 (27)_x000D_
22 / 05_2 : 68 (68)_x000D_
22 / 06_2 : 72 (72)_x000D_
22 / 07_2 : 131 (131)_x000D_
22 / 08_2 : 85 (85)_x000D_
22 / 09_2 : 18 (18)_x000D_
22 / 10_2 : 56 (56)_x000D_
22 / 11_2 : 30 (30)_x000D_
22 / 12_2 : 44 (44)_x000D_
23 / 01_2 : 33 (33)_x000D_
23 / 02_2 : 43 (43)_x000D_
23 / 03_2 : 89 (89)_x000D_
23 / 04_2 : 30 (30)_x000D_
23 / 07_2 : 20 (20)_x000D_
23 / 08_2 : 30 (30)_x000D_
_x000D_
  TOTAL   : ( 835 )</t>
        </r>
      </text>
    </comment>
    <comment ref="AH876" authorId="0" shapeId="0" xr:uid="{099A9CA4-D333-4E6D-B327-47F0D703D816}">
      <text>
        <r>
          <rPr>
            <sz val="10"/>
            <color indexed="81"/>
            <rFont val="Lucida Console"/>
            <family val="3"/>
          </rPr>
          <t>Última movimentação no estoque em 08/2023 quantidade 30.</t>
        </r>
      </text>
    </comment>
    <comment ref="X877" authorId="0" shapeId="0" xr:uid="{F17B5471-708D-4BF4-B71C-65F35A05CAFE}">
      <text>
        <r>
          <rPr>
            <sz val="10"/>
            <color indexed="81"/>
            <rFont val="Lucida Console"/>
            <family val="3"/>
          </rPr>
          <t>01.01.1901</t>
        </r>
      </text>
    </comment>
    <comment ref="AE877" authorId="0" shapeId="0" xr:uid="{C10B90DB-8A5B-4B88-8BD2-D357816FD681}">
      <text>
        <r>
          <rPr>
            <sz val="10"/>
            <color indexed="81"/>
            <rFont val="Courier New"/>
            <family val="3"/>
          </rPr>
          <t>_x000D_
    DESCRIÇÃO DO CÁLCULO_x000D_
Código    : 60.830_x000D_
Corte     : _x000D_
-----------------------------_x000D_
Pendente  : _x000D_
22 / 03_2 : _x000D_
22 / 04_2 : _x000D_
22 / 05_2 : _x000D_
22 / 06_2 : _x000D_
22 / 07_2 : _x000D_
22 / 08_2 :  (corte = 10)_x000D_
22 / 09_2 : _x000D_
22 / 10_2 : _x000D_
22 / 11_2 : _x000D_
22 / 12_2 : _x000D_
23 / 01_2 : _x000D_
23 / 02_2 : _x000D_
23 / 03_2 : _x000D_
23 / 04_2 : _x000D_
23 / 05_2 : _x000D_
23 / 06_2 : _x000D_
23 / 07_2 : _x000D_
23 / 08_2 : _x000D_
_x000D_
    TOTAL : (  )_x000D_
  DIVISOR : 18_x000D_
    MÉDIA : ,00_x000D_
-----------------------------_x000D_
   Valores Desconsiderados_x000D_
-----------------------------_x000D_
22 / 08_2 : 10 (10)_x000D_
_x000D_
  TOTAL   : ( 10 )</t>
        </r>
      </text>
    </comment>
    <comment ref="AH877" authorId="0" shapeId="0" xr:uid="{89B649DF-1F3D-4E17-9A0F-6C175E70BB70}">
      <text>
        <r>
          <rPr>
            <sz val="10"/>
            <color indexed="81"/>
            <rFont val="Lucida Console"/>
            <family val="3"/>
          </rPr>
          <t>Última movimentação no estoque em 08/2022 quantidade 10.</t>
        </r>
      </text>
    </comment>
    <comment ref="X878" authorId="0" shapeId="0" xr:uid="{3A381558-6428-490B-BF59-9A954D7E3E58}">
      <text>
        <r>
          <rPr>
            <sz val="10"/>
            <color indexed="81"/>
            <rFont val="Lucida Console"/>
            <family val="3"/>
          </rPr>
          <t>01.01.1901</t>
        </r>
      </text>
    </comment>
    <comment ref="AE878" authorId="0" shapeId="0" xr:uid="{01A34639-7E7A-418E-8879-1B8DF3E6284B}">
      <text>
        <r>
          <rPr>
            <sz val="10"/>
            <color indexed="81"/>
            <rFont val="Courier New"/>
            <family val="3"/>
          </rPr>
          <t>_x000D_
    DESCRIÇÃO DO CÁLCULO_x000D_
Código    : 28.308_x000D_
Corte     : _x000D_
-----------------------------_x000D_
Pendente  : _x000D_
22 / 03_2 :  (corte = 8)_x000D_
22 / 04_2 : _x000D_
22 / 05_2 :  (corte = 2)_x000D_
22 / 06_2 :  (corte = 21)_x000D_
22 / 07_2 :  (corte = 9)_x000D_
22 / 08_2 : _x000D_
22 / 09_2 :  (corte = 2)_x000D_
22 / 10_2 :  (corte = 2)_x000D_
22 / 11_2 : _x000D_
22 / 12_2 :  (corte = 9)_x000D_
23 / 01_2 : _x000D_
23 / 02_2 :  (corte = 4)_x000D_
23 / 03_2 :  (corte = 10)_x000D_
23 / 04_2 :  (corte = 34)_x000D_
23 / 05_2 : _x000D_
23 / 06_2 : _x000D_
23 / 07_2 : _x000D_
23 / 08_2 : _x000D_
_x000D_
    TOTAL : (  )_x000D_
  DIVISOR : 18_x000D_
    MÉDIA : ,00_x000D_
-----------------------------_x000D_
   Valores Desconsiderados_x000D_
-----------------------------_x000D_
22 / 03_2 : 8 (8)_x000D_
22 / 05_2 : 2 (2)_x000D_
22 / 06_2 : 21 (21)_x000D_
22 / 07_2 : 9 (9)_x000D_
22 / 09_2 : 2 (2)_x000D_
22 / 10_2 : 2 (2)_x000D_
22 / 12_2 : 9 (9)_x000D_
23 / 02_2 : 4 (4)_x000D_
23 / 03_2 : 10 (10)_x000D_
23 / 04_2 : 34 (34)_x000D_
_x000D_
  TOTAL   : ( 101 )</t>
        </r>
      </text>
    </comment>
    <comment ref="AH878" authorId="0" shapeId="0" xr:uid="{7639F3A8-0450-4C34-B454-C1C9F986BC68}">
      <text>
        <r>
          <rPr>
            <sz val="10"/>
            <color indexed="81"/>
            <rFont val="Lucida Console"/>
            <family val="3"/>
          </rPr>
          <t>Última movimentação no estoque em 04/2023 quantidade 34.</t>
        </r>
      </text>
    </comment>
    <comment ref="X879" authorId="0" shapeId="0" xr:uid="{E27D0584-61CB-488E-A55D-A7750F4D7793}">
      <text>
        <r>
          <rPr>
            <sz val="10"/>
            <color indexed="81"/>
            <rFont val="Lucida Console"/>
            <family val="3"/>
          </rPr>
          <t>01.01.1901</t>
        </r>
      </text>
    </comment>
    <comment ref="AE879" authorId="0" shapeId="0" xr:uid="{FAB157EB-9A0B-4077-8EAC-5AB5119ED57B}">
      <text>
        <r>
          <rPr>
            <sz val="10"/>
            <color indexed="81"/>
            <rFont val="Courier New"/>
            <family val="3"/>
          </rPr>
          <t>_x000D_
    DESCRIÇÃO DO CÁLCULO_x000D_
Código    : 28.306_x000D_
Corte     : _x000D_
-----------------------------_x000D_
Pendente  : _x000D_
22 / 03_2 :  (corte = 2)_x000D_
22 / 04_2 : _x000D_
22 / 05_2 :  (corte = 12)_x000D_
22 / 06_2 :  (corte = 11)_x000D_
22 / 07_2 : _x000D_
22 / 08_2 : _x000D_
22 / 09_2 :  (corte = 3)_x000D_
22 / 10_2 :  (corte = 4)_x000D_
22 / 11_2 : _x000D_
22 / 12_2 :  (corte = 5)_x000D_
23 / 01_2 :  (corte = 4)_x000D_
23 / 02_2 : _x000D_
23 / 03_2 :  (corte = 2)_x000D_
23 / 04_2 :  (corte = 5)_x000D_
23 / 05_2 : _x000D_
23 / 06_2 : _x000D_
23 / 07_2 : _x000D_
23 / 08_2 : _x000D_
_x000D_
    TOTAL : (  )_x000D_
  DIVISOR : 18_x000D_
    MÉDIA : ,00_x000D_
-----------------------------_x000D_
   Valores Desconsiderados_x000D_
-----------------------------_x000D_
22 / 03_2 : 2 (2)_x000D_
22 / 05_2 : 12 (12)_x000D_
22 / 06_2 : 11 (11)_x000D_
22 / 09_2 : 3 (3)_x000D_
22 / 10_2 : 4 (4)_x000D_
22 / 12_2 : 5 (5)_x000D_
23 / 01_2 : 4 (4)_x000D_
23 / 03_2 : 2 (2)_x000D_
23 / 04_2 : 5 (5)_x000D_
_x000D_
  TOTAL   : ( 48 )</t>
        </r>
      </text>
    </comment>
    <comment ref="AH879" authorId="0" shapeId="0" xr:uid="{C54E5758-C291-43F6-B231-FF4B6F9EF2D1}">
      <text>
        <r>
          <rPr>
            <sz val="10"/>
            <color indexed="81"/>
            <rFont val="Lucida Console"/>
            <family val="3"/>
          </rPr>
          <t>Última movimentação no estoque em 04/2023 quantidade 5.</t>
        </r>
      </text>
    </comment>
    <comment ref="X880" authorId="0" shapeId="0" xr:uid="{2BD3701E-7EE9-4FBA-AD1F-39127CF356DF}">
      <text>
        <r>
          <rPr>
            <sz val="10"/>
            <color indexed="81"/>
            <rFont val="Lucida Console"/>
            <family val="3"/>
          </rPr>
          <t>01.01.1901</t>
        </r>
      </text>
    </comment>
    <comment ref="AE880" authorId="0" shapeId="0" xr:uid="{952C0FEF-601B-469D-BAF5-FF5D65AF97A6}">
      <text>
        <r>
          <rPr>
            <sz val="10"/>
            <color indexed="81"/>
            <rFont val="Courier New"/>
            <family val="3"/>
          </rPr>
          <t>_x000D_
    DESCRIÇÃO DO CÁLCULO_x000D_
Código    : 28.307_x000D_
Corte     : _x000D_
-----------------------------_x000D_
Pendente  : _x000D_
22 / 03_2 : _x000D_
22 / 04_2 : _x000D_
22 / 05_2 : _x000D_
22 / 06_2 : _x000D_
22 / 07_2 : _x000D_
22 / 08_2 : _x000D_
22 / 09_2 : _x000D_
22 / 10_2 : _x000D_
22 / 11_2 : _x000D_
22 / 12_2 : _x000D_
23 / 01_2 : _x000D_
23 / 02_2 : _x000D_
23 / 03_2 : _x000D_
23 / 04_2 :  (corte = 8)_x000D_
23 / 05_2 : _x000D_
23 / 06_2 : _x000D_
23 / 07_2 : _x000D_
23 / 08_2 : _x000D_
_x000D_
    TOTAL : (  )_x000D_
  DIVISOR : 18_x000D_
    MÉDIA : ,00_x000D_
-----------------------------_x000D_
   Valores Desconsiderados_x000D_
-----------------------------_x000D_
23 / 04_2 : 8 (8)_x000D_
_x000D_
  TOTAL   : ( 8 )</t>
        </r>
      </text>
    </comment>
    <comment ref="AH880" authorId="0" shapeId="0" xr:uid="{D50A741A-561B-4C10-9090-C5838428741F}">
      <text>
        <r>
          <rPr>
            <sz val="10"/>
            <color indexed="81"/>
            <rFont val="Lucida Console"/>
            <family val="3"/>
          </rPr>
          <t>Última movimentação no estoque em 04/2023 quantidade 8.</t>
        </r>
      </text>
    </comment>
    <comment ref="X881" authorId="0" shapeId="0" xr:uid="{A7031556-5357-45ED-83D6-EA072D04CE69}">
      <text>
        <r>
          <rPr>
            <sz val="10"/>
            <color indexed="81"/>
            <rFont val="Lucida Console"/>
            <family val="3"/>
          </rPr>
          <t>01.07.2004</t>
        </r>
      </text>
    </comment>
    <comment ref="AE881" authorId="0" shapeId="0" xr:uid="{8A4A9784-AD46-45FB-AFDF-8A42EFC573A6}">
      <text>
        <r>
          <rPr>
            <sz val="10"/>
            <color indexed="81"/>
            <rFont val="Courier New"/>
            <family val="3"/>
          </rPr>
          <t>_x000D_
    DESCRIÇÃO DO CÁLCULO_x000D_
Código    : 80.390_x000D_
Corte     : _x000D_
-----------------------------_x000D_
Pendente  : _x000D_
22 / 03_2 :  (corte = 10)_x000D_
22 / 04_2 :  (corte = 5)_x000D_
22 / 05_2 :  (corte = 1)_x000D_
22 / 06_2 :  (corte = 6)_x000D_
22 / 07_2 : _x000D_
22 / 08_2 :  (corte = 5)_x000D_
22 / 09_2 :  (corte = 22)_x000D_
22 / 10_2 : _x000D_
22 / 11_2 :  (corte = 3)_x000D_
22 / 12_2 :  (corte = 7)_x000D_
23 / 01_2 : _x000D_
23 / 02_2 :  (corte = 10)_x000D_
23 / 03_2 :  (corte = 9)_x000D_
23 / 04_2 :  (corte = 11)_x000D_
23 / 05_2 :  (corte = 50)_x000D_
23 / 06_2 : _x000D_
23 / 07_2 : _x000D_
23 / 08_2 : _x000D_
_x000D_
    TOTAL : (  )_x000D_
  DIVISOR : 18_x000D_
    MÉDIA : ,00_x000D_
-----------------------------_x000D_
   Valores Desconsiderados_x000D_
-----------------------------_x000D_
22 / 03_2 : 10 (10)_x000D_
22 / 04_2 : 5 (5)_x000D_
22 / 05_2 : 1 (1)_x000D_
22 / 06_2 : 6 (6)_x000D_
22 / 08_2 : 5 (5)_x000D_
22 / 09_2 : 22 (22)_x000D_
22 / 11_2 : 3 (3)_x000D_
22 / 12_2 : 7 (7)_x000D_
23 / 02_2 : 10 (10)_x000D_
23 / 03_2 : 9 (9)_x000D_
23 / 04_2 : 11 (11)_x000D_
23 / 05_2 : 50 (50)_x000D_
_x000D_
  TOTAL   : ( 139 )</t>
        </r>
      </text>
    </comment>
    <comment ref="AH881" authorId="0" shapeId="0" xr:uid="{8B2AC951-4DB3-4A5F-A3BC-8B1CE056D106}">
      <text>
        <r>
          <rPr>
            <sz val="10"/>
            <color indexed="81"/>
            <rFont val="Lucida Console"/>
            <family val="3"/>
          </rPr>
          <t>Última movimentação no estoque em 05/2023 quantidade 50.</t>
        </r>
      </text>
    </comment>
    <comment ref="X882" authorId="0" shapeId="0" xr:uid="{23003860-AA56-4157-A91E-4C6071031D98}">
      <text>
        <r>
          <rPr>
            <sz val="10"/>
            <color indexed="81"/>
            <rFont val="Lucida Console"/>
            <family val="3"/>
          </rPr>
          <t>25.01.2008</t>
        </r>
      </text>
    </comment>
    <comment ref="AE882" authorId="0" shapeId="0" xr:uid="{F61DCE26-1A5A-48D9-BA74-CB645420C4F9}">
      <text>
        <r>
          <rPr>
            <sz val="10"/>
            <color indexed="81"/>
            <rFont val="Courier New"/>
            <family val="3"/>
          </rPr>
          <t>_x000D_
    DESCRIÇÃO DO CÁLCULO_x000D_
Código    : 104.667_x000D_
Corte     : _x000D_
-----------------------------_x000D_
Pendente  : _x000D_
22 / 03_2 :  (corte = 4)_x000D_
22 / 04_2 :  (corte = 11)_x000D_
22 / 05_2 :  (corte = 16)_x000D_
22 / 06_2 :  (corte = 12)_x000D_
22 / 07_2 :  (corte = 18)_x000D_
22 / 08_2 : _x000D_
22 / 09_2 : _x000D_
22 / 10_2 :  (corte = 5)_x000D_
22 / 11_2 :  (corte = 11)_x000D_
22 / 12_2 :  (corte = 2)_x000D_
23 / 01_2 :  (corte = 3)_x000D_
23 / 02_2 :  (corte = 3)_x000D_
23 / 03_2 :  (corte = 8)_x000D_
23 / 04_2 :  (corte = 8)_x000D_
23 / 05_2 :  (corte = 9)_x000D_
23 / 06_2 :  (corte = 25)_x000D_
23 / 07_2 : _x000D_
23 / 08_2 : _x000D_
_x000D_
    TOTAL : (  )_x000D_
  DIVISOR : 18_x000D_
    MÉDIA : ,00_x000D_
-----------------------------_x000D_
   Valores Desconsiderados_x000D_
-----------------------------_x000D_
22 / 03_2 : 4 (4)_x000D_
22 / 04_2 : 11 (11)_x000D_
22 / 05_2 : 16 (16)_x000D_
22 / 06_2 : 12 (12)_x000D_
22 / 07_2 : 18 (18)_x000D_
22 / 10_2 : 5 (5)_x000D_
22 / 11_2 : 11 (11)_x000D_
22 / 12_2 : 2 (2)_x000D_
23 / 01_2 : 3 (3)_x000D_
23 / 02_2 : 3 (3)_x000D_
23 / 03_2 : 8 (8)_x000D_
23 / 04_2 : 8 (8)_x000D_
23 / 05_2 : 9 (9)_x000D_
23 / 06_2 : 25 (25)_x000D_
_x000D_
  TOTAL   : ( 135 )</t>
        </r>
      </text>
    </comment>
    <comment ref="AH882" authorId="0" shapeId="0" xr:uid="{F6B6394B-6972-4C2B-9AE5-C03E55AB8892}">
      <text>
        <r>
          <rPr>
            <sz val="10"/>
            <color indexed="81"/>
            <rFont val="Lucida Console"/>
            <family val="3"/>
          </rPr>
          <t>Última movimentação no estoque em 06/2023 quantidade 25.</t>
        </r>
      </text>
    </comment>
    <comment ref="X883" authorId="0" shapeId="0" xr:uid="{6EE519C3-D41A-4F0A-A654-9C7433D7D8B1}">
      <text>
        <r>
          <rPr>
            <sz val="10"/>
            <color indexed="81"/>
            <rFont val="Lucida Console"/>
            <family val="3"/>
          </rPr>
          <t>17.10.2006</t>
        </r>
      </text>
    </comment>
    <comment ref="AE883" authorId="0" shapeId="0" xr:uid="{69965628-2FB7-4BE7-9C2F-D2140E00CEE7}">
      <text>
        <r>
          <rPr>
            <sz val="10"/>
            <color indexed="81"/>
            <rFont val="Courier New"/>
            <family val="3"/>
          </rPr>
          <t>_x000D_
    DESCRIÇÃO DO CÁLCULO_x000D_
Código    : 95.209_x000D_
Corte     : _x000D_
-----------------------------_x000D_
Pendente  : 100_x000D_
22 / 03_2 :  (corte = 15)_x000D_
22 / 04_2 :  (corte = 10)_x000D_
22 / 05_2 :  (corte = 27)_x000D_
22 / 06_2 :  (corte = 16)_x000D_
22 / 07_2 :  (corte = 23)_x000D_
22 / 08_2 :  (corte = 40)_x000D_
22 / 09_2 :  (corte = 28)_x000D_
22 / 10_2 :  (corte = 10)_x000D_
22 / 11_2 :  (corte = 37)_x000D_
22 / 12_2 :  (corte = 19)_x000D_
23 / 01_2 :  (corte = 8)_x000D_
23 / 02_2 :  (corte = 21)_x000D_
23 / 03_2 :  (corte = 46)_x000D_
23 / 04_2 :  (corte = 73)_x000D_
23 / 05_2 :  (corte = 9)_x000D_
23 / 06_2 : _x000D_
23 / 07_2 : _x000D_
23 / 08_2 :  (corte = 63)_x000D_
_x000D_
    TOTAL : ( 100 )_x000D_
  DIVISOR : 18_x000D_
    MÉDIA : 5,56_x000D_
-----------------------------_x000D_
   Valores Desconsiderados_x000D_
-----------------------------_x000D_
22 / 03_2 : 15 (15)_x000D_
22 / 04_2 : 10 (10)_x000D_
22 / 05_2 : 27 (27)_x000D_
22 / 06_2 : 16 (16)_x000D_
22 / 07_2 : 23 (23)_x000D_
22 / 08_2 : 40 (40)_x000D_
22 / 09_2 : 28 (28)_x000D_
22 / 10_2 : 10 (10)_x000D_
22 / 11_2 : 37 (37)_x000D_
22 / 12_2 : 19 (19)_x000D_
23 / 01_2 : 8 (8)_x000D_
23 / 02_2 : 21 (21)_x000D_
23 / 03_2 : 46 (46)_x000D_
23 / 04_2 : 73 (73)_x000D_
23 / 05_2 : 9 (9)_x000D_
23 / 08_2 : 63 (63)_x000D_
_x000D_
  TOTAL   : ( 445 )</t>
        </r>
      </text>
    </comment>
    <comment ref="AH883" authorId="0" shapeId="0" xr:uid="{903E0EA0-58F3-461A-AE2F-5B795789ED4C}">
      <text>
        <r>
          <rPr>
            <sz val="10"/>
            <color indexed="81"/>
            <rFont val="Lucida Console"/>
            <family val="3"/>
          </rPr>
          <t>Última movimentação no estoque em 08/2023 quantidade 63.</t>
        </r>
      </text>
    </comment>
    <comment ref="X884" authorId="0" shapeId="0" xr:uid="{D199402E-0B04-4BAC-972C-67B893A4AE72}">
      <text>
        <r>
          <rPr>
            <sz val="10"/>
            <color indexed="81"/>
            <rFont val="Lucida Console"/>
            <family val="3"/>
          </rPr>
          <t>25.04.2017</t>
        </r>
      </text>
    </comment>
    <comment ref="AE884" authorId="0" shapeId="0" xr:uid="{445B51CE-C010-457F-9E04-1AE05369F081}">
      <text>
        <r>
          <rPr>
            <sz val="10"/>
            <color indexed="81"/>
            <rFont val="Courier New"/>
            <family val="3"/>
          </rPr>
          <t>_x000D_
    DESCRIÇÃO DO CÁLCULO_x000D_
Código    : 132.623_x000D_
Corte     : _x000D_
-----------------------------_x000D_
Pendente  : _x000D_
22 / 03_2 : _x000D_
22 / 04_2 :  (corte = 1)_x000D_
22 / 05_2 :  (corte = 5)_x000D_
22 / 06_2 :  (corte = 3)_x000D_
22 / 07_2 : _x000D_
22 / 08_2 :  (corte = 1)_x000D_
22 / 09_2 :  (corte = 1)_x000D_
22 / 10_2 :  (corte = 1)_x000D_
22 / 11_2 :  (corte = 1)_x000D_
22 / 12_2 :  (corte = 1)_x000D_
23 / 01_2 :  (corte = 6)_x000D_
23 / 02_2 : _x000D_
23 / 03_2 :  (corte = 1)_x000D_
23 / 04_2 :  (corte = 3)_x000D_
23 / 05_2 : _x000D_
23 / 06_2 : _x000D_
23 / 07_2 : _x000D_
23 / 08_2 :  (corte = 2)_x000D_
_x000D_
    TOTAL : (  )_x000D_
  DIVISOR : 18_x000D_
    MÉDIA : ,00_x000D_
-----------------------------_x000D_
   Valores Desconsiderados_x000D_
-----------------------------_x000D_
22 / 04_2 : 1 (1)_x000D_
22 / 05_2 : 5 (5)_x000D_
22 / 06_2 : 3 (3)_x000D_
22 / 08_2 : 1 (1)_x000D_
22 / 09_2 : 1 (1)_x000D_
22 / 10_2 : 1 (1)_x000D_
22 / 11_2 : 1 (1)_x000D_
22 / 12_2 : 1 (1)_x000D_
23 / 01_2 : 6 (6)_x000D_
23 / 03_2 : 1 (1)_x000D_
23 / 04_2 : 3 (3)_x000D_
23 / 08_2 : 2 (2)_x000D_
_x000D_
  TOTAL   : ( 26 )</t>
        </r>
      </text>
    </comment>
    <comment ref="AH884" authorId="0" shapeId="0" xr:uid="{2C456227-9A82-45D5-B73D-90F795D58AAF}">
      <text>
        <r>
          <rPr>
            <sz val="10"/>
            <color indexed="81"/>
            <rFont val="Lucida Console"/>
            <family val="3"/>
          </rPr>
          <t>Última movimentação no estoque em 08/2023 quantidade 2.</t>
        </r>
      </text>
    </comment>
    <comment ref="X885" authorId="0" shapeId="0" xr:uid="{A1AD8D5E-E0B0-4EE7-BA7D-F7FA8CC2131C}">
      <text>
        <r>
          <rPr>
            <sz val="10"/>
            <color indexed="81"/>
            <rFont val="Lucida Console"/>
            <family val="3"/>
          </rPr>
          <t>01.01.1901</t>
        </r>
      </text>
    </comment>
    <comment ref="AE885" authorId="0" shapeId="0" xr:uid="{29C386DE-88C0-44F4-988A-B00AE8136700}">
      <text>
        <r>
          <rPr>
            <sz val="10"/>
            <color indexed="81"/>
            <rFont val="Courier New"/>
            <family val="3"/>
          </rPr>
          <t>_x000D_
    DESCRIÇÃO DO CÁLCULO_x000D_
Código    : 13.192_x000D_
Corte     : _x000D_
-----------------------------_x000D_
Pendente  : 5_x000D_
22 / 03_2 : _x000D_
22 / 04_2 : _x000D_
22 / 05_2 :  (corte = 1)_x000D_
22 / 06_2 :  (corte = 16)_x000D_
22 / 07_2 :  (corte = 1)_x000D_
22 / 08_2 :  (corte = 9)_x000D_
22 / 09_2 :  (corte = 4)_x000D_
22 / 10_2 :  (corte = 3)_x000D_
22 / 11_2 :  (corte = 2)_x000D_
22 / 12_2 :  (corte = 24)_x000D_
23 / 01_2 :  (corte = 7)_x000D_
23 / 02_2 :  (corte = 5)_x000D_
23 / 03_2 :  (corte = 1)_x000D_
23 / 04_2 : _x000D_
23 / 05_2 : _x000D_
23 / 06_2 : _x000D_
23 / 07_2 : _x000D_
23 / 08_2 :  (corte = 10)_x000D_
_x000D_
    TOTAL : ( 5 )_x000D_
  DIVISOR : 18_x000D_
    MÉDIA : ,28_x000D_
-----------------------------_x000D_
   Valores Desconsiderados_x000D_
-----------------------------_x000D_
22 / 05_2 : 1 (1)_x000D_
22 / 06_2 : 16 (16)_x000D_
22 / 07_2 : 1 (1)_x000D_
22 / 08_2 : 9 (9)_x000D_
22 / 09_2 : 4 (4)_x000D_
22 / 10_2 : 3 (3)_x000D_
22 / 11_2 : 2 (2)_x000D_
22 / 12_2 : 24 (24)_x000D_
23 / 01_2 : 7 (7)_x000D_
23 / 02_2 : 5 (5)_x000D_
23 / 03_2 : 1 (1)_x000D_
23 / 08_2 : 10 (10)_x000D_
_x000D_
  TOTAL   : ( 83 )</t>
        </r>
      </text>
    </comment>
    <comment ref="AH885" authorId="0" shapeId="0" xr:uid="{BE195A0E-C97B-4E2B-BDB8-28173B9E6B15}">
      <text>
        <r>
          <rPr>
            <sz val="10"/>
            <color indexed="81"/>
            <rFont val="Lucida Console"/>
            <family val="3"/>
          </rPr>
          <t>Última movimentação no estoque em 08/2023 quantidade 10.</t>
        </r>
      </text>
    </comment>
    <comment ref="X886" authorId="0" shapeId="0" xr:uid="{096BE55B-F64F-4EBA-A86A-A70803D6D168}">
      <text>
        <r>
          <rPr>
            <sz val="10"/>
            <color indexed="81"/>
            <rFont val="Lucida Console"/>
            <family val="3"/>
          </rPr>
          <t>01.01.1901</t>
        </r>
      </text>
    </comment>
    <comment ref="AE886" authorId="0" shapeId="0" xr:uid="{3D1B9846-0030-49F4-B452-57E44FA4B97E}">
      <text>
        <r>
          <rPr>
            <sz val="10"/>
            <color indexed="81"/>
            <rFont val="Courier New"/>
            <family val="3"/>
          </rPr>
          <t>_x000D_
    DESCRIÇÃO DO CÁLCULO_x000D_
Código    : 12.673_x000D_
Corte     : _x000D_
-----------------------------_x000D_
Pendente  : 25_x000D_
22 / 03_2 :  (corte = 5)_x000D_
22 / 04_2 :  (corte = 1)_x000D_
22 / 05_2 :  (corte = 3)_x000D_
22 / 06_2 : _x000D_
22 / 07_2 :  (corte = 2)_x000D_
22 / 08_2 :  (corte = 8)_x000D_
22 / 09_2 : _x000D_
22 / 10_2 : _x000D_
22 / 11_2 : _x000D_
22 / 12_2 : _x000D_
23 / 01_2 : _x000D_
23 / 02_2 : _x000D_
23 / 03_2 : _x000D_
23 / 04_2 : _x000D_
23 / 05_2 : _x000D_
23 / 06_2 : _x000D_
23 / 07_2 : _x000D_
23 / 08_2 : _x000D_
_x000D_
    TOTAL : ( 25 )_x000D_
  DIVISOR : 18_x000D_
    MÉDIA : 1,39_x000D_
-----------------------------_x000D_
   Valores Desconsiderados_x000D_
-----------------------------_x000D_
22 / 03_2 : 5 (5)_x000D_
22 / 04_2 : 1 (1)_x000D_
22 / 05_2 : 3 (3)_x000D_
22 / 07_2 : 2 (2)_x000D_
22 / 08_2 : 8 (8)_x000D_
_x000D_
  TOTAL   : ( 19 )</t>
        </r>
      </text>
    </comment>
    <comment ref="AH886" authorId="0" shapeId="0" xr:uid="{4BF6C5F0-A81C-49F9-A178-2561F7D1A0D8}">
      <text>
        <r>
          <rPr>
            <sz val="10"/>
            <color indexed="81"/>
            <rFont val="Lucida Console"/>
            <family val="3"/>
          </rPr>
          <t>Última movimentação no estoque em 08/2022 quantidade 8.</t>
        </r>
      </text>
    </comment>
    <comment ref="X887" authorId="0" shapeId="0" xr:uid="{3376F0FE-0761-4D7A-AB96-EF675B9A4C80}">
      <text>
        <r>
          <rPr>
            <sz val="10"/>
            <color indexed="81"/>
            <rFont val="Lucida Console"/>
            <family val="3"/>
          </rPr>
          <t>01.01.1901</t>
        </r>
      </text>
    </comment>
    <comment ref="AE887" authorId="0" shapeId="0" xr:uid="{7DB2B68C-5C89-477E-A7A7-B037D9D82676}">
      <text>
        <r>
          <rPr>
            <sz val="10"/>
            <color indexed="81"/>
            <rFont val="Courier New"/>
            <family val="3"/>
          </rPr>
          <t>_x000D_
    DESCRIÇÃO DO CÁLCULO_x000D_
Código    : 91.868_x000D_
Corte     : _x000D_
-----------------------------_x000D_
Pendente  : 4_x000D_
22 / 03_2 : _x000D_
22 / 04_2 : _x000D_
22 / 05_2 : _x000D_
22 / 06_2 : _x000D_
22 / 07_2 : _x000D_
22 / 08_2 : _x000D_
22 / 09_2 : _x000D_
22 / 10_2 : _x000D_
22 / 11_2 : _x000D_
22 / 12_2 : _x000D_
23 / 01_2 : _x000D_
23 / 02_2 : _x000D_
23 / 03_2 : _x000D_
23 / 04_2 : _x000D_
23 / 05_2 : _x000D_
23 / 06_2 : _x000D_
23 / 07_2 : _x000D_
23 / 08_2 : _x000D_
_x000D_
    TOTAL : ( 4 )_x000D_
  DIVISOR : 18_x000D_
    MÉDIA : ,22</t>
        </r>
      </text>
    </comment>
    <comment ref="AH887" authorId="0" shapeId="0" xr:uid="{D5C9E5CA-FAF8-452A-9950-3BBE71BA4B33}">
      <text>
        <r>
          <rPr>
            <sz val="10"/>
            <color indexed="81"/>
            <rFont val="Lucida Console"/>
            <family val="3"/>
          </rPr>
          <t>Última movimentação no estoque em 08/2022 quantidade 8.</t>
        </r>
      </text>
    </comment>
    <comment ref="X888" authorId="0" shapeId="0" xr:uid="{20AAEFBA-001F-49EA-935B-7368511B58EB}">
      <text>
        <r>
          <rPr>
            <sz val="10"/>
            <color indexed="81"/>
            <rFont val="Lucida Console"/>
            <family val="3"/>
          </rPr>
          <t>01.01.1901</t>
        </r>
      </text>
    </comment>
    <comment ref="AE888" authorId="0" shapeId="0" xr:uid="{FD646A90-845B-4CF0-8754-3AED71254A75}">
      <text>
        <r>
          <rPr>
            <sz val="10"/>
            <color indexed="81"/>
            <rFont val="Courier New"/>
            <family val="3"/>
          </rPr>
          <t>_x000D_
    DESCRIÇÃO DO CÁLCULO_x000D_
Código    : 42.854_x000D_
Corte     : _x000D_
-----------------------------_x000D_
Pendente  : _x000D_
22 / 03_2 :  (corte = 110)_x000D_
22 / 04_2 :  (corte = 107)_x000D_
22 / 05_2 :  (corte = 139)_x000D_
22 / 06_2 :  (corte = 91)_x000D_
22 / 07_2 :  (corte = 130)_x000D_
22 / 08_2 :  (corte = 106)_x000D_
22 / 09_2 :  (corte = 142)_x000D_
22 / 10_2 :  (corte = 81)_x000D_
22 / 11_2 :  (corte = 76)_x000D_
22 / 12_2 :  (corte = 60)_x000D_
23 / 01_2 :  (corte = 95)_x000D_
23 / 02_2 :  (corte = 115)_x000D_
23 / 03_2 :  (corte = 106)_x000D_
23 / 04_2 :  (corte = 76)_x000D_
23 / 05_2 :  (corte = 101)_x000D_
23 / 06_2 :  (corte = 110)_x000D_
23 / 07_2 : _x000D_
23 / 08_2 :  (corte = 181)_x000D_
_x000D_
    TOTAL : (  )_x000D_
  DIVISOR : 18_x000D_
    MÉDIA : ,00_x000D_
-----------------------------_x000D_
   Valores Desconsiderados_x000D_
-----------------------------_x000D_
22 / 03_2 : 110 (110)_x000D_
22 / 04_2 : 107 (107)_x000D_
22 / 05_2 : 139 (139)_x000D_
22 / 06_2 : 91 (91)_x000D_
22 / 07_2 : 130 (130)_x000D_
22 / 08_2 : 106 (106)_x000D_
22 / 09_2 : 142 (142)_x000D_
22 / 10_2 : 81 (81)_x000D_
22 / 11_2 : 76 (76)_x000D_
22 / 12_2 : 60 (60)_x000D_
23 / 01_2 : 95 (95)_x000D_
23 / 02_2 : 115 (115)_x000D_
23 / 03_2 : 106 (106)_x000D_
23 / 04_2 : 76 (76)_x000D_
23 / 05_2 : 101 (101)_x000D_
23 / 06_2 : 110 (110)_x000D_
23 / 08_2 : 181 (181)_x000D_
_x000D_
  TOTAL   : ( 1.826 )</t>
        </r>
      </text>
    </comment>
    <comment ref="AH888" authorId="0" shapeId="0" xr:uid="{1991B3E4-72E3-4528-9F58-8DD281061397}">
      <text>
        <r>
          <rPr>
            <sz val="10"/>
            <color indexed="81"/>
            <rFont val="Lucida Console"/>
            <family val="3"/>
          </rPr>
          <t>Última movimentação no estoque em 08/2023 quantidade 181.</t>
        </r>
      </text>
    </comment>
    <comment ref="X889" authorId="0" shapeId="0" xr:uid="{23ADA733-8F90-47F4-B525-46E0FE588CE7}">
      <text>
        <r>
          <rPr>
            <sz val="10"/>
            <color indexed="81"/>
            <rFont val="Lucida Console"/>
            <family val="3"/>
          </rPr>
          <t>01.01.1901</t>
        </r>
      </text>
    </comment>
    <comment ref="AE889" authorId="0" shapeId="0" xr:uid="{DDB41907-1020-49AA-9825-6158599B9255}">
      <text>
        <r>
          <rPr>
            <sz val="10"/>
            <color indexed="81"/>
            <rFont val="Courier New"/>
            <family val="3"/>
          </rPr>
          <t>_x000D_
    DESCRIÇÃO DO CÁLCULO_x000D_
Código    : 54.026_x000D_
Corte     : _x000D_
-----------------------------_x000D_
Pendente  : _x000D_
22 / 03_2 : _x000D_
22 / 04_2 : _x000D_
22 / 05_2 :  (corte = 47)_x000D_
22 / 06_2 : _x000D_
22 / 07_2 :  (corte = 5)_x000D_
22 / 08_2 : _x000D_
22 / 09_2 :  (corte = 1)_x000D_
22 / 10_2 :  (corte = 12)_x000D_
22 / 11_2 : _x000D_
22 / 12_2 :  (corte = 9)_x000D_
23 / 01_2 :  (corte = 10)_x000D_
23 / 02_2 :  (corte = 6)_x000D_
23 / 03_2 :  (corte = 3)_x000D_
23 / 04_2 :  (corte = 8)_x000D_
23 / 05_2 :  (corte = 10)_x000D_
23 / 06_2 : _x000D_
23 / 07_2 : _x000D_
23 / 08_2 : _x000D_
_x000D_
    TOTAL : (  )_x000D_
  DIVISOR : 18_x000D_
    MÉDIA : ,00_x000D_
-----------------------------_x000D_
   Valores Desconsiderados_x000D_
-----------------------------_x000D_
22 / 05_2 : 47 (47)_x000D_
22 / 07_2 : 5 (5)_x000D_
22 / 09_2 : 1 (1)_x000D_
22 / 10_2 : 12 (12)_x000D_
22 / 12_2 : 9 (9)_x000D_
23 / 01_2 : 10 (10)_x000D_
23 / 02_2 : 6 (6)_x000D_
23 / 03_2 : 3 (3)_x000D_
23 / 04_2 : 8 (8)_x000D_
23 / 05_2 : 10 (10)_x000D_
_x000D_
  TOTAL   : ( 111 )</t>
        </r>
      </text>
    </comment>
    <comment ref="AH889" authorId="0" shapeId="0" xr:uid="{11658C19-65DD-4449-BFD9-0672025D4A8D}">
      <text>
        <r>
          <rPr>
            <sz val="10"/>
            <color indexed="81"/>
            <rFont val="Lucida Console"/>
            <family val="3"/>
          </rPr>
          <t>Última movimentação no estoque em 05/2023 quantidade 10.</t>
        </r>
      </text>
    </comment>
    <comment ref="X890" authorId="0" shapeId="0" xr:uid="{BCE583D7-FE3B-42D1-91F7-9CA0061FB7A7}">
      <text>
        <r>
          <rPr>
            <sz val="10"/>
            <color indexed="81"/>
            <rFont val="Lucida Console"/>
            <family val="3"/>
          </rPr>
          <t>08.06.2021</t>
        </r>
      </text>
    </comment>
    <comment ref="AE890" authorId="0" shapeId="0" xr:uid="{8DF81E60-9348-4717-91A6-B20809A49033}">
      <text>
        <r>
          <rPr>
            <sz val="10"/>
            <color indexed="81"/>
            <rFont val="Courier New"/>
            <family val="3"/>
          </rPr>
          <t>_x000D_
    DESCRIÇÃO DO CÁLCULO_x000D_
Código    : 141.270_x000D_
Corte     : _x000D_
-----------------------------_x000D_
Pendente  : _x000D_
22 / 03_2 :  (corte = 1)_x000D_
22 / 04_2 :  (corte = 10)_x000D_
22 / 05_2 :  (corte = 7)_x000D_
22 / 06_2 :  (corte = 8)_x000D_
22 / 07_2 : _x000D_
22 / 08_2 : _x000D_
22 / 09_2 : _x000D_
22 / 10_2 :  (corte = 2)_x000D_
22 / 11_2 : _x000D_
22 / 12_2 : _x000D_
23 / 01_2 : _x000D_
23 / 02_2 :  (corte = 38)_x000D_
23 / 03_2 : _x000D_
23 / 04_2 : _x000D_
23 / 05_2 : _x000D_
23 / 06_2 : _x000D_
23 / 07_2 : _x000D_
23 / 08_2 : _x000D_
_x000D_
    TOTAL : (  )_x000D_
  DIVISOR : 18_x000D_
    MÉDIA : ,00_x000D_
-----------------------------_x000D_
   Valores Desconsiderados_x000D_
-----------------------------_x000D_
22 / 03_2 : 1 (1)_x000D_
22 / 04_2 : 10 (10)_x000D_
22 / 05_2 : 7 (7)_x000D_
22 / 06_2 : 8 (8)_x000D_
22 / 10_2 : 2 (2)_x000D_
23 / 02_2 : 38 (38)_x000D_
_x000D_
  TOTAL   : ( 66 )</t>
        </r>
      </text>
    </comment>
    <comment ref="AH890" authorId="0" shapeId="0" xr:uid="{BE1AE056-0FE7-4A6F-960C-973462BD2937}">
      <text>
        <r>
          <rPr>
            <sz val="10"/>
            <color indexed="81"/>
            <rFont val="Lucida Console"/>
            <family val="3"/>
          </rPr>
          <t>Última movimentação no estoque em 02/2023 quantidade 38.</t>
        </r>
      </text>
    </comment>
    <comment ref="X891" authorId="0" shapeId="0" xr:uid="{55921EC1-CDEF-4699-BC90-EA82A85A5791}">
      <text>
        <r>
          <rPr>
            <sz val="10"/>
            <color indexed="81"/>
            <rFont val="Lucida Console"/>
            <family val="3"/>
          </rPr>
          <t>12.08.2003</t>
        </r>
      </text>
    </comment>
    <comment ref="AE891" authorId="0" shapeId="0" xr:uid="{0CF78277-35CE-4F39-8406-9772864E3916}">
      <text>
        <r>
          <rPr>
            <sz val="10"/>
            <color indexed="81"/>
            <rFont val="Courier New"/>
            <family val="3"/>
          </rPr>
          <t>_x000D_
    DESCRIÇÃO DO CÁLCULO_x000D_
Código    : 74.908_x000D_
Corte     : _x000D_
-----------------------------_x000D_
Pendente  : _x000D_
22 / 03_2 : _x000D_
22 / 04_2 : _x000D_
22 / 05_2 : _x000D_
22 / 06_2 : _x000D_
22 / 07_2 :  (corte = 35)_x000D_
22 / 08_2 :  (corte = 6)_x000D_
22 / 09_2 :  (corte = 1)_x000D_
22 / 10_2 : _x000D_
22 / 11_2 :  (corte = 1)_x000D_
22 / 12_2 : _x000D_
23 / 01_2 :  (corte = 12)_x000D_
23 / 02_2 : _x000D_
23 / 03_2 : _x000D_
23 / 04_2 : _x000D_
23 / 05_2 :  (corte = 6)_x000D_
23 / 06_2 :  (corte = 34)_x000D_
23 / 07_2 : _x000D_
23 / 08_2 : _x000D_
_x000D_
    TOTAL : (  )_x000D_
  DIVISOR : 18_x000D_
    MÉDIA : ,00_x000D_
-----------------------------_x000D_
   Valores Desconsiderados_x000D_
-----------------------------_x000D_
22 / 07_2 : 35 (35)_x000D_
22 / 08_2 : 6 (6)_x000D_
22 / 09_2 : 1 (1)_x000D_
22 / 11_2 : 1 (1)_x000D_
23 / 01_2 : 12 (12)_x000D_
23 / 05_2 : 6 (6)_x000D_
23 / 06_2 : 34 (34)_x000D_
_x000D_
  TOTAL   : ( 95 )</t>
        </r>
      </text>
    </comment>
    <comment ref="AH891" authorId="0" shapeId="0" xr:uid="{CBAB97B5-EBD5-41C3-BE16-951B0F7100D8}">
      <text>
        <r>
          <rPr>
            <sz val="10"/>
            <color indexed="81"/>
            <rFont val="Lucida Console"/>
            <family val="3"/>
          </rPr>
          <t>Última movimentação no estoque em 06/2023 quantidade 34.</t>
        </r>
      </text>
    </comment>
    <comment ref="X892" authorId="0" shapeId="0" xr:uid="{BB05A7BA-DEF0-4C57-8F03-B3CCD755B161}">
      <text>
        <r>
          <rPr>
            <sz val="10"/>
            <color indexed="81"/>
            <rFont val="Lucida Console"/>
            <family val="3"/>
          </rPr>
          <t>10.03.2004</t>
        </r>
      </text>
    </comment>
    <comment ref="AE892" authorId="0" shapeId="0" xr:uid="{7BDA6D2F-27F6-4FA9-94C8-BEF850C46D25}">
      <text>
        <r>
          <rPr>
            <sz val="10"/>
            <color indexed="81"/>
            <rFont val="Courier New"/>
            <family val="3"/>
          </rPr>
          <t>_x000D_
    DESCRIÇÃO DO CÁLCULO_x000D_
Código    : 77.556_x000D_
Corte     : _x000D_
-----------------------------_x000D_
Pendente  : _x000D_
22 / 03_2 : _x000D_
22 / 04_2 :  (corte = 30)_x000D_
22 / 05_2 :  (corte = 6)_x000D_
22 / 06_2 : _x000D_
22 / 07_2 :  (corte = 4)_x000D_
22 / 08_2 : _x000D_
22 / 09_2 : _x000D_
22 / 10_2 : _x000D_
22 / 11_2 : _x000D_
22 / 12_2 : _x000D_
23 / 01_2 : _x000D_
23 / 02_2 : _x000D_
23 / 03_2 : _x000D_
23 / 04_2 :  (corte = 50)_x000D_
23 / 05_2 : _x000D_
23 / 06_2 :  (corte = 15)_x000D_
23 / 07_2 : _x000D_
23 / 08_2 : _x000D_
_x000D_
    TOTAL : (  )_x000D_
  DIVISOR : 18_x000D_
    MÉDIA : ,00_x000D_
-----------------------------_x000D_
   Valores Desconsiderados_x000D_
-----------------------------_x000D_
22 / 04_2 : 30 (30)_x000D_
22 / 05_2 : 6 (6)_x000D_
22 / 07_2 : 4 (4)_x000D_
23 / 04_2 : 50 (50)_x000D_
23 / 06_2 : 15 (15)_x000D_
_x000D_
  TOTAL   : ( 105 )</t>
        </r>
      </text>
    </comment>
    <comment ref="AH892" authorId="0" shapeId="0" xr:uid="{4ED2BEDF-236A-43FA-AC99-AC9495841DBB}">
      <text>
        <r>
          <rPr>
            <sz val="10"/>
            <color indexed="81"/>
            <rFont val="Lucida Console"/>
            <family val="3"/>
          </rPr>
          <t>Última movimentação no estoque em 06/2023 quantidade 15.</t>
        </r>
      </text>
    </comment>
    <comment ref="X893" authorId="0" shapeId="0" xr:uid="{DE1F1F40-19A5-4BA5-A8AA-AC71FDB30117}">
      <text>
        <r>
          <rPr>
            <sz val="10"/>
            <color indexed="81"/>
            <rFont val="Lucida Console"/>
            <family val="3"/>
          </rPr>
          <t>12.08.2003</t>
        </r>
      </text>
    </comment>
    <comment ref="AE893" authorId="0" shapeId="0" xr:uid="{FD78981C-13F6-4ADB-9E8F-5BC35902827C}">
      <text>
        <r>
          <rPr>
            <sz val="10"/>
            <color indexed="81"/>
            <rFont val="Courier New"/>
            <family val="3"/>
          </rPr>
          <t>_x000D_
    DESCRIÇÃO DO CÁLCULO_x000D_
Código    : 74.907_x000D_
Corte     : _x000D_
-----------------------------_x000D_
Pendente  : _x000D_
22 / 03_2 : _x000D_
22 / 04_2 : _x000D_
22 / 05_2 : _x000D_
22 / 06_2 : _x000D_
22 / 07_2 : _x000D_
22 / 08_2 : _x000D_
22 / 09_2 : _x000D_
22 / 10_2 : _x000D_
22 / 11_2 : _x000D_
22 / 12_2 :  (corte = 23)_x000D_
23 / 01_2 : _x000D_
23 / 02_2 : _x000D_
23 / 03_2 : _x000D_
23 / 04_2 : _x000D_
23 / 05_2 :  (corte = 50)_x000D_
23 / 06_2 :  (corte = 10)_x000D_
23 / 07_2 :  (corte = 4)_x000D_
23 / 08_2 : _x000D_
_x000D_
    TOTAL : (  )_x000D_
  DIVISOR : 18_x000D_
    MÉDIA : ,00_x000D_
-----------------------------_x000D_
   Valores Desconsiderados_x000D_
-----------------------------_x000D_
22 / 12_2 : 23 (23)_x000D_
23 / 05_2 : 50 (50)_x000D_
23 / 06_2 : 10 (10)_x000D_
23 / 07_2 : 4 (4)_x000D_
_x000D_
  TOTAL   : ( 87 )</t>
        </r>
      </text>
    </comment>
    <comment ref="AH893" authorId="0" shapeId="0" xr:uid="{17E95B5C-C809-49A7-A753-76AB74861849}">
      <text>
        <r>
          <rPr>
            <sz val="10"/>
            <color indexed="81"/>
            <rFont val="Lucida Console"/>
            <family val="3"/>
          </rPr>
          <t>Última movimentação no estoque em 07/2023 quantidade 4.</t>
        </r>
      </text>
    </comment>
    <comment ref="X894" authorId="0" shapeId="0" xr:uid="{EF29FCEC-E4F0-45EE-A02A-9430BC7B915D}">
      <text>
        <r>
          <rPr>
            <sz val="10"/>
            <color indexed="81"/>
            <rFont val="Lucida Console"/>
            <family val="3"/>
          </rPr>
          <t>10.03.2004</t>
        </r>
      </text>
    </comment>
    <comment ref="AE894" authorId="0" shapeId="0" xr:uid="{62E7A3A4-EE6F-400A-BB10-A353447F660C}">
      <text>
        <r>
          <rPr>
            <sz val="10"/>
            <color indexed="81"/>
            <rFont val="Courier New"/>
            <family val="3"/>
          </rPr>
          <t>_x000D_
    DESCRIÇÃO DO CÁLCULO_x000D_
Código    : 77.557_x000D_
Corte     : _x000D_
-----------------------------_x000D_
Pendente  : _x000D_
22 / 03_2 :  (corte = 3)_x000D_
22 / 04_2 : _x000D_
22 / 05_2 : _x000D_
22 / 06_2 : _x000D_
22 / 07_2 : _x000D_
22 / 08_2 : _x000D_
22 / 09_2 : _x000D_
22 / 10_2 : _x000D_
22 / 11_2 : _x000D_
22 / 12_2 :  (corte = 6)_x000D_
23 / 01_2 : _x000D_
23 / 02_2 : _x000D_
23 / 03_2 : _x000D_
23 / 04_2 : _x000D_
23 / 05_2 :  (corte = 3)_x000D_
23 / 06_2 :  (corte = 34)_x000D_
23 / 07_2 : _x000D_
23 / 08_2 : _x000D_
_x000D_
    TOTAL : (  )_x000D_
  DIVISOR : 18_x000D_
    MÉDIA : ,00_x000D_
-----------------------------_x000D_
   Valores Desconsiderados_x000D_
-----------------------------_x000D_
22 / 03_2 : 3 (3)_x000D_
22 / 12_2 : 6 (6)_x000D_
23 / 05_2 : 3 (3)_x000D_
23 / 06_2 : 34 (34)_x000D_
_x000D_
  TOTAL   : ( 46 )</t>
        </r>
      </text>
    </comment>
    <comment ref="AH894" authorId="0" shapeId="0" xr:uid="{99A95768-CB79-4105-BBB0-A26239B0932D}">
      <text>
        <r>
          <rPr>
            <sz val="10"/>
            <color indexed="81"/>
            <rFont val="Lucida Console"/>
            <family val="3"/>
          </rPr>
          <t>Última movimentação no estoque em 06/2023 quantidade 34.</t>
        </r>
      </text>
    </comment>
    <comment ref="X895" authorId="0" shapeId="0" xr:uid="{309B6DB7-ABD9-43F2-A749-27A7F5CAD67F}">
      <text>
        <r>
          <rPr>
            <sz val="10"/>
            <color indexed="81"/>
            <rFont val="Lucida Console"/>
            <family val="3"/>
          </rPr>
          <t>12.08.2003</t>
        </r>
      </text>
    </comment>
    <comment ref="AE895" authorId="0" shapeId="0" xr:uid="{E747F1E7-005F-4794-9BB1-FAA3B2D2AC3D}">
      <text>
        <r>
          <rPr>
            <sz val="10"/>
            <color indexed="81"/>
            <rFont val="Courier New"/>
            <family val="3"/>
          </rPr>
          <t>_x000D_
    DESCRIÇÃO DO CÁLCULO_x000D_
Código    : 74.909_x000D_
Corte     : _x000D_
-----------------------------_x000D_
Pendente  : 23_x000D_
22 / 03_2 : _x000D_
22 / 04_2 : _x000D_
22 / 05_2 : _x000D_
22 / 06_2 :  (corte = 62)_x000D_
22 / 07_2 : _x000D_
22 / 08_2 : _x000D_
22 / 09_2 :  (corte = 2)_x000D_
22 / 10_2 :  (corte = 7)_x000D_
22 / 11_2 :  (corte = 70)_x000D_
22 / 12_2 :  (corte = 47)_x000D_
23 / 01_2 : _x000D_
23 / 02_2 : _x000D_
23 / 03_2 : _x000D_
23 / 04_2 : _x000D_
23 / 05_2 : _x000D_
23 / 06_2 : _x000D_
23 / 07_2 : _x000D_
23 / 08_2 : _x000D_
_x000D_
    TOTAL : ( 23 )_x000D_
  DIVISOR : 18_x000D_
    MÉDIA : 1,28_x000D_
-----------------------------_x000D_
   Valores Desconsiderados_x000D_
-----------------------------_x000D_
22 / 06_2 : 62 (62)_x000D_
22 / 09_2 : 2 (2)_x000D_
22 / 10_2 : 7 (7)_x000D_
22 / 11_2 : 70 (70)_x000D_
22 / 12_2 : 47 (47)_x000D_
_x000D_
  TOTAL   : ( 188 )</t>
        </r>
      </text>
    </comment>
    <comment ref="AH895" authorId="0" shapeId="0" xr:uid="{D78EB371-CE95-4AA4-8492-23A3C11D0355}">
      <text>
        <r>
          <rPr>
            <sz val="10"/>
            <color indexed="81"/>
            <rFont val="Lucida Console"/>
            <family val="3"/>
          </rPr>
          <t>Última movimentação no estoque em 12/2022 quantidade 47.</t>
        </r>
      </text>
    </comment>
    <comment ref="X896" authorId="0" shapeId="0" xr:uid="{41F19DCD-8A43-47F8-892B-078DE18C9C53}">
      <text>
        <r>
          <rPr>
            <sz val="10"/>
            <color indexed="81"/>
            <rFont val="Lucida Console"/>
            <family val="3"/>
          </rPr>
          <t>10.03.2004</t>
        </r>
      </text>
    </comment>
    <comment ref="AE896" authorId="0" shapeId="0" xr:uid="{17D943D5-CB32-47B2-8425-844D955B8A1A}">
      <text>
        <r>
          <rPr>
            <sz val="10"/>
            <color indexed="81"/>
            <rFont val="Courier New"/>
            <family val="3"/>
          </rPr>
          <t>_x000D_
    DESCRIÇÃO DO CÁLCULO_x000D_
Código    : 77.554_x000D_
Corte     : _x000D_
-----------------------------_x000D_
Pendente  : _x000D_
22 / 03_2 : _x000D_
22 / 04_2 : _x000D_
22 / 05_2 :  (corte = 80)_x000D_
22 / 06_2 :  (corte = 23)_x000D_
22 / 07_2 : _x000D_
22 / 08_2 : _x000D_
22 / 09_2 : _x000D_
22 / 10_2 :  (corte = 24)_x000D_
22 / 11_2 :  (corte = 70)_x000D_
22 / 12_2 : _x000D_
23 / 01_2 : _x000D_
23 / 02_2 : _x000D_
23 / 03_2 :  (corte = 50)_x000D_
23 / 04_2 :  (corte = 6)_x000D_
23 / 05_2 :  (corte = 20)_x000D_
23 / 06_2 :  (corte = 5)_x000D_
23 / 07_2 : _x000D_
23 / 08_2 :  (corte = 50)_x000D_
_x000D_
    TOTAL : (  )_x000D_
  DIVISOR : 18_x000D_
    MÉDIA : ,00_x000D_
-----------------------------_x000D_
   Valores Desconsiderados_x000D_
-----------------------------_x000D_
22 / 05_2 : 80 (80)_x000D_
22 / 06_2 : 23 (23)_x000D_
22 / 10_2 : 24 (24)_x000D_
22 / 11_2 : 70 (70)_x000D_
23 / 03_2 : 50 (50)_x000D_
23 / 04_2 : 6 (6)_x000D_
23 / 05_2 : 20 (20)_x000D_
23 / 06_2 : 5 (5)_x000D_
23 / 08_2 : 50 (50)_x000D_
_x000D_
  TOTAL   : ( 328 )</t>
        </r>
      </text>
    </comment>
    <comment ref="AH896" authorId="0" shapeId="0" xr:uid="{5FC21B97-BD74-49E1-A1D4-41D1C9680D31}">
      <text>
        <r>
          <rPr>
            <sz val="10"/>
            <color indexed="81"/>
            <rFont val="Lucida Console"/>
            <family val="3"/>
          </rPr>
          <t>Última movimentação no estoque em 08/2023 quantidade 50.</t>
        </r>
      </text>
    </comment>
    <comment ref="X897" authorId="0" shapeId="0" xr:uid="{DDEBF4E9-196E-4F45-A0E8-A2676A439A10}">
      <text>
        <r>
          <rPr>
            <sz val="10"/>
            <color indexed="81"/>
            <rFont val="Lucida Console"/>
            <family val="3"/>
          </rPr>
          <t>12.08.2003</t>
        </r>
      </text>
    </comment>
    <comment ref="AE897" authorId="0" shapeId="0" xr:uid="{33F7F39B-E986-4AF9-8FC0-D951278A10F6}">
      <text>
        <r>
          <rPr>
            <sz val="10"/>
            <color indexed="81"/>
            <rFont val="Courier New"/>
            <family val="3"/>
          </rPr>
          <t>_x000D_
    DESCRIÇÃO DO CÁLCULO_x000D_
Código    : 74.911_x000D_
Corte     : _x000D_
-----------------------------_x000D_
Pendente  : 1_x000D_
22 / 03_2 : _x000D_
22 / 04_2 : _x000D_
22 / 05_2 :  (corte = 14)_x000D_
22 / 06_2 :  (corte = 2)_x000D_
22 / 07_2 : _x000D_
22 / 08_2 : _x000D_
22 / 09_2 : _x000D_
22 / 10_2 : _x000D_
22 / 11_2 : _x000D_
22 / 12_2 : _x000D_
23 / 01_2 : _x000D_
23 / 02_2 : _x000D_
23 / 03_2 :  (corte = 50)_x000D_
23 / 04_2 :  (corte = 65)_x000D_
23 / 05_2 : _x000D_
23 / 06_2 : _x000D_
23 / 07_2 : _x000D_
23 / 08_2 : _x000D_
_x000D_
    TOTAL : ( 1 )_x000D_
  DIVISOR : 18_x000D_
    MÉDIA : ,06_x000D_
-----------------------------_x000D_
   Valores Desconsiderados_x000D_
-----------------------------_x000D_
22 / 05_2 : 14 (14)_x000D_
22 / 06_2 : 2 (2)_x000D_
23 / 03_2 : 50 (50)_x000D_
23 / 04_2 : 65 (65)_x000D_
_x000D_
  TOTAL   : ( 131 )</t>
        </r>
      </text>
    </comment>
    <comment ref="AH897" authorId="0" shapeId="0" xr:uid="{FDDA5949-E7C9-479B-8FD5-D9944F4A16E2}">
      <text>
        <r>
          <rPr>
            <sz val="10"/>
            <color indexed="81"/>
            <rFont val="Lucida Console"/>
            <family val="3"/>
          </rPr>
          <t>Última movimentação no estoque em 04/2023 quantidade 65.</t>
        </r>
      </text>
    </comment>
    <comment ref="X898" authorId="0" shapeId="0" xr:uid="{668FA819-BE09-492E-8663-E88A3DB09D87}">
      <text>
        <r>
          <rPr>
            <sz val="10"/>
            <color indexed="81"/>
            <rFont val="Lucida Console"/>
            <family val="3"/>
          </rPr>
          <t>13.10.2004</t>
        </r>
      </text>
    </comment>
    <comment ref="AE898" authorId="0" shapeId="0" xr:uid="{F9EFA500-29B4-459E-9146-2E58D9838660}">
      <text>
        <r>
          <rPr>
            <sz val="10"/>
            <color indexed="81"/>
            <rFont val="Courier New"/>
            <family val="3"/>
          </rPr>
          <t>_x000D_
    DESCRIÇÃO DO CÁLCULO_x000D_
Código    : 82.185_x000D_
Corte     : _x000D_
-----------------------------_x000D_
Pendente  : _x000D_
22 / 03_2 : _x000D_
22 / 04_2 :  (corte = 14)_x000D_
22 / 05_2 : _x000D_
22 / 06_2 : _x000D_
22 / 07_2 : _x000D_
22 / 08_2 :  (corte = 30)_x000D_
22 / 09_2 :  (corte = 8)_x000D_
22 / 10_2 : _x000D_
22 / 11_2 : _x000D_
22 / 12_2 : _x000D_
23 / 01_2 : _x000D_
23 / 02_2 : _x000D_
23 / 03_2 : _x000D_
23 / 04_2 :  (corte = 10)_x000D_
23 / 05_2 :  (corte = 32)_x000D_
23 / 06_2 :  (corte = 17)_x000D_
23 / 07_2 :  (corte = 15)_x000D_
23 / 08_2 : _x000D_
_x000D_
    TOTAL : (  )_x000D_
  DIVISOR : 18_x000D_
    MÉDIA : ,00_x000D_
-----------------------------_x000D_
   Valores Desconsiderados_x000D_
-----------------------------_x000D_
22 / 04_2 : 14 (14)_x000D_
22 / 08_2 : 30 (30)_x000D_
22 / 09_2 : 8 (8)_x000D_
23 / 04_2 : 10 (10)_x000D_
23 / 05_2 : 32 (32)_x000D_
23 / 06_2 : 17 (17)_x000D_
23 / 07_2 : 15 (15)_x000D_
_x000D_
  TOTAL   : ( 126 )</t>
        </r>
      </text>
    </comment>
    <comment ref="AH898" authorId="0" shapeId="0" xr:uid="{799BBA53-52C8-44B9-A127-A294C63F698A}">
      <text>
        <r>
          <rPr>
            <sz val="10"/>
            <color indexed="81"/>
            <rFont val="Lucida Console"/>
            <family val="3"/>
          </rPr>
          <t>Última movimentação no estoque em 07/2023 quantidade 15.</t>
        </r>
      </text>
    </comment>
    <comment ref="X899" authorId="0" shapeId="0" xr:uid="{54C55E1A-5054-41B3-A273-309A72AF532F}">
      <text>
        <r>
          <rPr>
            <sz val="10"/>
            <color indexed="81"/>
            <rFont val="Lucida Console"/>
            <family val="3"/>
          </rPr>
          <t>12.04.2010</t>
        </r>
      </text>
    </comment>
    <comment ref="AE899" authorId="0" shapeId="0" xr:uid="{979634DE-8A61-4F04-B566-F6AC9591657D}">
      <text>
        <r>
          <rPr>
            <sz val="10"/>
            <color indexed="81"/>
            <rFont val="Courier New"/>
            <family val="3"/>
          </rPr>
          <t>_x000D_
    DESCRIÇÃO DO CÁLCULO_x000D_
Código    : 114.852_x000D_
Corte     : _x000D_
-----------------------------_x000D_
Pendente  : _x000D_
22 / 03_2 : _x000D_
22 / 04_2 : _x000D_
22 / 05_2 : _x000D_
22 / 06_2 :  (corte = 30)_x000D_
22 / 07_2 : _x000D_
22 / 08_2 : _x000D_
22 / 09_2 : _x000D_
22 / 10_2 : _x000D_
22 / 11_2 :  (corte = 25)_x000D_
22 / 12_2 : _x000D_
23 / 01_2 : _x000D_
23 / 02_2 : _x000D_
23 / 03_2 : _x000D_
23 / 04_2 : _x000D_
23 / 05_2 :  (corte = 30)_x000D_
23 / 06_2 :  (corte = 14)_x000D_
23 / 07_2 : _x000D_
23 / 08_2 : _x000D_
_x000D_
    TOTAL : (  )_x000D_
  DIVISOR : 18_x000D_
    MÉDIA : ,00_x000D_
-----------------------------_x000D_
   Valores Desconsiderados_x000D_
-----------------------------_x000D_
22 / 06_2 : 30 (30)_x000D_
22 / 11_2 : 25 (25)_x000D_
23 / 05_2 : 30 (30)_x000D_
23 / 06_2 : 14 (14)_x000D_
_x000D_
  TOTAL   : ( 99 )</t>
        </r>
      </text>
    </comment>
    <comment ref="AH899" authorId="0" shapeId="0" xr:uid="{A413DD1E-D03E-43AC-8E3C-F7E0B7F31510}">
      <text>
        <r>
          <rPr>
            <sz val="10"/>
            <color indexed="81"/>
            <rFont val="Lucida Console"/>
            <family val="3"/>
          </rPr>
          <t>Última movimentação no estoque em 06/2023 quantidade 14.</t>
        </r>
      </text>
    </comment>
    <comment ref="X900" authorId="0" shapeId="0" xr:uid="{DE867110-CF6D-452D-AD57-61B0C9F79915}">
      <text>
        <r>
          <rPr>
            <sz val="10"/>
            <color indexed="81"/>
            <rFont val="Lucida Console"/>
            <family val="3"/>
          </rPr>
          <t>12.04.2010</t>
        </r>
      </text>
    </comment>
    <comment ref="AE900" authorId="0" shapeId="0" xr:uid="{70230A19-D034-472C-90C3-77BE2500547F}">
      <text>
        <r>
          <rPr>
            <sz val="10"/>
            <color indexed="81"/>
            <rFont val="Courier New"/>
            <family val="3"/>
          </rPr>
          <t>_x000D_
    DESCRIÇÃO DO CÁLCULO_x000D_
Código    : 114.853_x000D_
Corte     : _x000D_
-----------------------------_x000D_
Pendente  : _x000D_
22 / 03_2 : _x000D_
22 / 04_2 : _x000D_
22 / 05_2 : _x000D_
22 / 06_2 :  (corte = 30)_x000D_
22 / 07_2 : _x000D_
22 / 08_2 : _x000D_
22 / 09_2 :  (corte = 40)_x000D_
22 / 10_2 :  (corte = 1)_x000D_
22 / 11_2 : _x000D_
22 / 12_2 :  (corte = 7)_x000D_
23 / 01_2 : _x000D_
23 / 02_2 : _x000D_
23 / 03_2 :  (corte = 6)_x000D_
23 / 04_2 : _x000D_
23 / 05_2 :  (corte = 16)_x000D_
23 / 06_2 :  (corte = 15)_x000D_
23 / 07_2 :  (corte = 2)_x000D_
23 / 08_2 : _x000D_
_x000D_
    TOTAL : (  )_x000D_
  DIVISOR : 18_x000D_
    MÉDIA : ,00_x000D_
-----------------------------_x000D_
   Valores Desconsiderados_x000D_
-----------------------------_x000D_
22 / 06_2 : 30 (30)_x000D_
22 / 09_2 : 40 (40)_x000D_
22 / 10_2 : 1 (1)_x000D_
22 / 12_2 : 7 (7)_x000D_
23 / 03_2 : 6 (6)_x000D_
23 / 05_2 : 16 (16)_x000D_
23 / 06_2 : 15 (15)_x000D_
23 / 07_2 : 2 (2)_x000D_
_x000D_
  TOTAL   : ( 117 )</t>
        </r>
      </text>
    </comment>
    <comment ref="AH900" authorId="0" shapeId="0" xr:uid="{A23FAD72-D49F-4AC1-9B45-F593245F46AA}">
      <text>
        <r>
          <rPr>
            <sz val="10"/>
            <color indexed="81"/>
            <rFont val="Lucida Console"/>
            <family val="3"/>
          </rPr>
          <t>Última movimentação no estoque em 07/2023 quantidade 2.</t>
        </r>
      </text>
    </comment>
    <comment ref="X901" authorId="0" shapeId="0" xr:uid="{A0AE9FB2-3591-494A-A8AC-BEE7DD3905A7}">
      <text>
        <r>
          <rPr>
            <sz val="10"/>
            <color indexed="81"/>
            <rFont val="Lucida Console"/>
            <family val="3"/>
          </rPr>
          <t>28.06.2010</t>
        </r>
      </text>
    </comment>
    <comment ref="AE901" authorId="0" shapeId="0" xr:uid="{73228BC5-F2EE-4E03-A6B4-3DA4A9100D9D}">
      <text>
        <r>
          <rPr>
            <sz val="10"/>
            <color indexed="81"/>
            <rFont val="Courier New"/>
            <family val="3"/>
          </rPr>
          <t>_x000D_
    DESCRIÇÃO DO CÁLCULO_x000D_
Código    : 115.840_x000D_
Corte     : _x000D_
-----------------------------_x000D_
Pendente  : _x000D_
22 / 03_2 : _x000D_
22 / 04_2 : _x000D_
22 / 05_2 : _x000D_
22 / 06_2 : _x000D_
22 / 07_2 : _x000D_
22 / 08_2 : _x000D_
22 / 09_2 : _x000D_
22 / 10_2 : _x000D_
22 / 11_2 : _x000D_
22 / 12_2 : _x000D_
23 / 01_2 : _x000D_
23 / 02_2 : _x000D_
23 / 03_2 : _x000D_
23 / 04_2 : _x000D_
23 / 05_2 : _x000D_
23 / 06_2 :  (corte = 6)_x000D_
23 / 07_2 :  (corte = 1)_x000D_
23 / 08_2 : _x000D_
_x000D_
    TOTAL : (  )_x000D_
  DIVISOR : 18_x000D_
    MÉDIA : ,00_x000D_
-----------------------------_x000D_
   Valores Desconsiderados_x000D_
-----------------------------_x000D_
23 / 06_2 : 6 (6)_x000D_
23 / 07_2 : 1 (1)_x000D_
_x000D_
  TOTAL   : ( 7 )</t>
        </r>
      </text>
    </comment>
    <comment ref="AH901" authorId="0" shapeId="0" xr:uid="{14EB4734-3BEA-4F01-8770-59EA19E21097}">
      <text>
        <r>
          <rPr>
            <sz val="10"/>
            <color indexed="81"/>
            <rFont val="Lucida Console"/>
            <family val="3"/>
          </rPr>
          <t>Última movimentação no estoque em 07/2023 quantidade 1.</t>
        </r>
      </text>
    </comment>
    <comment ref="X902" authorId="0" shapeId="0" xr:uid="{692681EB-C0C3-49CD-9D30-09BEFC308DE9}">
      <text>
        <r>
          <rPr>
            <sz val="10"/>
            <color indexed="81"/>
            <rFont val="Lucida Console"/>
            <family val="3"/>
          </rPr>
          <t>01.01.1901</t>
        </r>
      </text>
    </comment>
    <comment ref="AE902" authorId="0" shapeId="0" xr:uid="{7E188A8A-BB39-4B36-A6F0-A345A8E61CB3}">
      <text>
        <r>
          <rPr>
            <sz val="10"/>
            <color indexed="81"/>
            <rFont val="Courier New"/>
            <family val="3"/>
          </rPr>
          <t>_x000D_
    DESCRIÇÃO DO CÁLCULO_x000D_
Código    : 17.946_x000D_
Corte     : _x000D_
-----------------------------_x000D_
Pendente  : _x000D_
22 / 03_2 : _x000D_
22 / 04_2 : _x000D_
22 / 05_2 : _x000D_
22 / 06_2 : _x000D_
22 / 07_2 : _x000D_
22 / 08_2 : _x000D_
22 / 09_2 : _x000D_
22 / 10_2 : _x000D_
22 / 11_2 : _x000D_
22 / 12_2 : _x000D_
23 / 01_2 : _x000D_
23 / 02_2 : _x000D_
23 / 03_2 : _x000D_
23 / 04_2 : _x000D_
23 / 05_2 :  (corte = 20)_x000D_
23 / 06_2 : _x000D_
23 / 07_2 : _x000D_
23 / 08_2 : _x000D_
_x000D_
    TOTAL : (  )_x000D_
  DIVISOR : 18_x000D_
    MÉDIA : ,00_x000D_
-----------------------------_x000D_
   Valores Desconsiderados_x000D_
-----------------------------_x000D_
23 / 05_2 : 20 (20)_x000D_
_x000D_
  TOTAL   : ( 20 )</t>
        </r>
      </text>
    </comment>
    <comment ref="AH902" authorId="0" shapeId="0" xr:uid="{492A2AF9-2525-42F2-9629-CBFAB7632FDE}">
      <text>
        <r>
          <rPr>
            <sz val="10"/>
            <color indexed="81"/>
            <rFont val="Lucida Console"/>
            <family val="3"/>
          </rPr>
          <t>Última movimentação no estoque em 05/2023 quantidade 20.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81592ACB-72EB-4FFF-A4EB-A51368DD5E81}">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700-000001000000}">
      <text>
        <r>
          <rPr>
            <sz val="10"/>
            <color indexed="81"/>
            <rFont val="Lucida Console"/>
            <family val="3"/>
          </rPr>
          <t xml:space="preserve">Ordenado por: Referência_x000D_
_x000D_
          1ª Coluna  ==  Referência_x000D_
</t>
        </r>
      </text>
    </comment>
    <comment ref="D2" authorId="0"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10" authorId="0" shapeId="0" xr:uid="{00000000-0006-0000-0800-000001000000}">
      <text>
        <r>
          <rPr>
            <sz val="10"/>
            <color indexed="81"/>
            <rFont val="Lucida Console"/>
            <family val="3"/>
          </rPr>
          <t xml:space="preserve">Ordenado por: ITEM_x000D_
_x000D_
          1ª Coluna  ==  ITEM_x000D_
</t>
        </r>
      </text>
    </comment>
    <comment ref="E10" authorId="0" shapeId="0" xr:uid="{00000000-0006-0000-0800-000002000000}">
      <text>
        <r>
          <rPr>
            <sz val="10"/>
            <color indexed="81"/>
            <rFont val="Lucida Console"/>
            <family val="3"/>
          </rPr>
          <t>Filtro aplicado: ( 61 )</t>
        </r>
      </text>
    </comment>
    <comment ref="J10" authorId="0" shapeId="0" xr:uid="{00000000-0006-0000-0800-000003000000}">
      <text>
        <r>
          <rPr>
            <b/>
            <sz val="9"/>
            <color indexed="81"/>
            <rFont val="Segoe UI"/>
            <family val="2"/>
          </rPr>
          <t xml:space="preserve">Filtro aplicado: </t>
        </r>
        <r>
          <rPr>
            <sz val="9"/>
            <color indexed="81"/>
            <rFont val="Segoe UI"/>
            <family val="2"/>
          </rPr>
          <t>( 177/18 )</t>
        </r>
      </text>
    </comment>
    <comment ref="W10" authorId="0" shapeId="0" xr:uid="{00000000-0006-0000-0800-000004000000}">
      <text>
        <r>
          <rPr>
            <sz val="10"/>
            <color indexed="81"/>
            <rFont val="Lucida Console"/>
            <family val="3"/>
          </rPr>
          <t>Filtro aplicado: (  )</t>
        </r>
      </text>
    </comment>
    <comment ref="X10" authorId="0" shapeId="0" xr:uid="{00000000-0006-0000-0800-000005000000}">
      <text>
        <r>
          <rPr>
            <sz val="10"/>
            <color indexed="81"/>
            <rFont val="Lucida Console"/>
            <family val="3"/>
          </rPr>
          <t>Filtro aplicado: (  )</t>
        </r>
      </text>
    </comment>
    <comment ref="Y10" authorId="0"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00000000-0006-0000-0800-000007000000}">
      <text>
        <r>
          <rPr>
            <sz val="10"/>
            <color indexed="81"/>
            <rFont val="Lucida Console"/>
            <family val="3"/>
          </rPr>
          <t>_x000D_
PERFILADO - 38 X 38 MM, PERFURADO,  C/ 6M DE COMPRIMENTO</t>
        </r>
      </text>
    </comment>
    <comment ref="E11" authorId="0" shapeId="0" xr:uid="{00000000-0006-0000-0800-000008000000}">
      <text>
        <r>
          <rPr>
            <sz val="10"/>
            <color indexed="81"/>
            <rFont val="Lucida Console"/>
            <family val="3"/>
          </rPr>
          <t>_x000D_
METAIS,LAMINAD.,PERFILADOS E ARTEFATOS METALICOS</t>
        </r>
      </text>
    </comment>
    <comment ref="F11" authorId="0" shapeId="0" xr:uid="{00000000-0006-0000-0800-000009000000}">
      <text>
        <r>
          <rPr>
            <sz val="10"/>
            <color indexed="81"/>
            <rFont val="Lucida Console"/>
            <family val="3"/>
          </rPr>
          <t>_x000D_
PERFIS E BARRA</t>
        </r>
      </text>
    </comment>
    <comment ref="T11" authorId="0"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<sst xmlns="http://schemas.openxmlformats.org/spreadsheetml/2006/main" count="25357" uniqueCount="2255">
  <si>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</si>
  <si>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</si>
  <si>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</si>
  <si>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</si>
  <si>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</si>
  <si>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</si>
  <si>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</si>
  <si>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</si>
  <si>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</si>
  <si>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</si>
  <si>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</si>
  <si>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</si>
  <si>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</si>
  <si>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</si>
  <si>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</si>
  <si>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</si>
  <si>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</si>
  <si>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</si>
  <si>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</si>
  <si>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</si>
  <si>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</si>
  <si>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</si>
  <si>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</si>
  <si>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</si>
  <si>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</si>
  <si>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</si>
  <si>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</si>
  <si>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</si>
  <si>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</si>
  <si>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</si>
  <si>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</si>
  <si>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</si>
  <si>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</si>
  <si>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</si>
  <si>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</si>
  <si>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</si>
  <si>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</si>
  <si>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SECRETARIA DE EDUCAÇÃO E CIDADANIA</t>
  </si>
  <si>
    <t>DATA INCLUSÃO</t>
  </si>
  <si>
    <t>DATA ALTERAÇÃO</t>
  </si>
  <si>
    <t>DATA DESATIVAÇÃO</t>
  </si>
  <si>
    <t>DESCRIÇÃO DETALHADA</t>
  </si>
  <si>
    <t>PREFEITURA DE SÃO JOSÉ DOS CAMPOS</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</si>
  <si>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</si>
  <si>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</si>
  <si>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</si>
  <si>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</si>
  <si>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</si>
  <si>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</si>
  <si>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</si>
  <si>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</si>
  <si>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</si>
  <si>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</si>
  <si>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</si>
  <si>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</si>
  <si>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</si>
  <si>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</si>
  <si>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</si>
  <si>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</si>
  <si>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</si>
  <si>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</si>
  <si>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</si>
  <si>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</si>
  <si>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</si>
  <si>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</si>
  <si>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</si>
  <si>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</si>
  <si>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</si>
  <si>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</si>
  <si>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</si>
  <si>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</si>
  <si>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Prefeitura de São José dos Campos</t>
  </si>
  <si>
    <t>Secretaria de Educação e Cidadania</t>
  </si>
  <si>
    <t>Departamento de Apoio de Gestão</t>
  </si>
  <si>
    <t>Divisão de Suprimentos</t>
  </si>
  <si>
    <t>Saldo</t>
  </si>
  <si>
    <t>Abaixo</t>
  </si>
  <si>
    <t>TIPO</t>
  </si>
  <si>
    <t>VALOR</t>
  </si>
  <si>
    <t>Assinatura</t>
  </si>
  <si>
    <t>Diferente</t>
  </si>
  <si>
    <t>OBSERVAÇÃO</t>
  </si>
  <si>
    <t>DEPARTAMENTO DE APOIO DE GESTÃO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</si>
  <si>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</si>
  <si>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</si>
  <si>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</si>
  <si>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</si>
  <si>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</si>
  <si>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</si>
  <si>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</si>
  <si>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</si>
  <si>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</si>
  <si>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</si>
  <si>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</si>
  <si>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</si>
  <si>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</si>
  <si>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</si>
  <si>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</si>
  <si>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</si>
  <si>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</si>
  <si>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</si>
  <si>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</si>
  <si>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</si>
  <si>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</si>
  <si>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</si>
  <si>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</si>
  <si>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</si>
  <si>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</si>
  <si>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</si>
  <si>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</si>
  <si>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</si>
  <si>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</si>
  <si>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</si>
  <si>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</si>
  <si>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</si>
  <si>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</si>
  <si>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</si>
  <si>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</si>
  <si>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</si>
  <si>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</si>
  <si>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</si>
  <si>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</si>
  <si>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</si>
  <si>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</si>
  <si>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</si>
  <si>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</si>
  <si>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</si>
  <si>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</si>
  <si>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</si>
  <si>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</si>
  <si>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</si>
  <si>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</si>
  <si>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</si>
  <si>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</si>
  <si>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</si>
  <si>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</si>
  <si>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</si>
  <si>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</si>
  <si>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</si>
  <si>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</si>
  <si>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</si>
  <si>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</si>
  <si>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</si>
  <si>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</si>
  <si>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</si>
  <si>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</si>
  <si>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</si>
  <si>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</si>
  <si>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</si>
  <si>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</si>
  <si>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</si>
  <si>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</si>
  <si>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</si>
  <si>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</si>
  <si>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</si>
  <si>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</si>
  <si>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</si>
  <si>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</si>
  <si>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</si>
  <si>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</si>
  <si>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</si>
  <si>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</si>
  <si>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</si>
  <si>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</si>
  <si>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</si>
  <si>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</si>
  <si>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</si>
  <si>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</si>
  <si>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</si>
  <si>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</si>
  <si>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</si>
  <si>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</si>
  <si>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</si>
  <si>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</si>
  <si>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</si>
  <si>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</si>
  <si>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</si>
  <si>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</si>
  <si>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</si>
  <si>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</si>
  <si>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</si>
  <si>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</si>
  <si>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</si>
  <si>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</si>
  <si>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</si>
  <si>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</si>
  <si>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</si>
  <si>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</si>
  <si>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</si>
  <si>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</si>
  <si>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</si>
  <si>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</si>
  <si>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</si>
  <si>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</si>
  <si>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</si>
  <si>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</si>
  <si>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</si>
  <si>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</si>
  <si>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</si>
  <si>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</si>
  <si>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</si>
  <si>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</si>
  <si>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</si>
  <si>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</si>
  <si>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</si>
  <si>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</si>
  <si>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</si>
  <si>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</si>
  <si>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</si>
  <si>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</si>
  <si>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</si>
  <si>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</si>
  <si>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</si>
  <si>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</si>
  <si>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</si>
  <si>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</si>
  <si>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</si>
  <si>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</si>
  <si>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</si>
  <si>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</si>
  <si>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</si>
  <si>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</si>
  <si>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</si>
  <si>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</si>
  <si>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</si>
  <si>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</si>
  <si>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</si>
  <si>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</si>
  <si>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</si>
  <si>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</si>
  <si>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</si>
  <si>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</si>
  <si>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</si>
  <si>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</si>
  <si>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</si>
  <si>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</si>
  <si>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</si>
  <si>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</si>
  <si>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</si>
  <si>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</si>
  <si>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</si>
  <si>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</si>
  <si>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</si>
  <si>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</si>
  <si>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</si>
  <si>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</si>
  <si>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</si>
  <si>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</si>
  <si>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</si>
  <si>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</si>
  <si>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</si>
  <si>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</si>
  <si>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</si>
  <si>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</si>
  <si>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</si>
  <si>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</si>
  <si>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</si>
  <si>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</si>
  <si>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</si>
  <si>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PLANILHA Nº 0 / 2023</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</si>
  <si>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</si>
  <si>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</si>
  <si>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</si>
  <si>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</si>
  <si>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</si>
  <si>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</si>
  <si>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</si>
  <si>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</si>
  <si>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</si>
  <si>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</si>
  <si>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</si>
  <si>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</si>
  <si>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</si>
  <si>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</si>
  <si>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</si>
  <si>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</si>
  <si>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</si>
  <si>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</si>
  <si>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</si>
  <si>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</si>
  <si>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</si>
  <si>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</si>
  <si>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</si>
  <si>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</si>
  <si>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</si>
  <si>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</si>
  <si>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</si>
  <si>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</si>
  <si>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</si>
  <si>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</si>
  <si>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</si>
  <si>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</si>
  <si>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</si>
  <si>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</si>
  <si>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</si>
  <si>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</si>
  <si>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</si>
  <si>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</si>
  <si>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</si>
  <si>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</si>
  <si>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</si>
  <si>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</si>
  <si>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</si>
  <si>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</si>
  <si>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</si>
  <si>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</si>
  <si>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</si>
  <si>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</si>
  <si>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</si>
  <si>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</si>
  <si>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</si>
  <si>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</si>
  <si>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</si>
  <si>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</si>
  <si>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</si>
  <si>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</si>
  <si>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</si>
  <si>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</si>
  <si>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</si>
  <si>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</si>
  <si>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</si>
  <si>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</si>
  <si>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</si>
  <si>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</si>
  <si>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</si>
  <si>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</si>
  <si>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</si>
  <si>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</si>
  <si>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</si>
  <si>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</si>
  <si>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</si>
  <si>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</si>
  <si>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</si>
  <si>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</si>
  <si>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</si>
  <si>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</si>
  <si>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</si>
  <si>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</si>
  <si>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</si>
  <si>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</si>
  <si>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</si>
  <si>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</si>
  <si>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</si>
  <si>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</si>
  <si>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</si>
  <si>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</si>
  <si>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</si>
  <si>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</si>
  <si>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</si>
  <si>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</si>
  <si>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</si>
  <si>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</si>
  <si>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</si>
  <si>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</si>
  <si>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</si>
  <si>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</si>
  <si>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</si>
  <si>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</si>
  <si>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</si>
  <si>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</si>
  <si>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</si>
  <si>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</si>
  <si>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</si>
  <si>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</si>
  <si>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</si>
  <si>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</si>
  <si>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</si>
  <si>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</si>
  <si>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</si>
  <si>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</si>
  <si>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</si>
  <si>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</si>
  <si>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</si>
  <si>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</si>
  <si>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</si>
  <si>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</si>
  <si>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</si>
  <si>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</si>
  <si>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</si>
  <si>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</si>
  <si>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</si>
  <si>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</si>
  <si>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</si>
  <si>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</si>
  <si>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</si>
  <si>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</si>
  <si>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</si>
  <si>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</si>
  <si>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</si>
  <si>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</si>
  <si>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</si>
  <si>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</si>
  <si>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</si>
  <si>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</si>
  <si>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</si>
  <si>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</si>
  <si>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</si>
  <si>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</si>
  <si>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</si>
  <si>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</si>
  <si>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</si>
  <si>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</si>
  <si>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</si>
  <si>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</si>
  <si>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</si>
  <si>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</si>
  <si>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</si>
  <si>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</si>
  <si>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</si>
  <si>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</si>
  <si>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</si>
  <si>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</si>
  <si>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</si>
  <si>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</si>
  <si>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</si>
  <si>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</si>
  <si>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</si>
  <si>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</si>
  <si>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</si>
  <si>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</si>
  <si>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</si>
  <si>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</si>
  <si>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</si>
  <si>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</si>
  <si>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</si>
  <si>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</si>
  <si>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</si>
  <si>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</si>
  <si>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</si>
  <si>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</si>
  <si>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</si>
  <si>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</si>
  <si>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</si>
  <si>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</si>
  <si>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</si>
  <si>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</si>
  <si>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</si>
  <si>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</si>
  <si>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</si>
  <si>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</si>
  <si>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</si>
  <si>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</si>
  <si>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</si>
  <si>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</si>
  <si>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</si>
  <si>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</si>
  <si>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</si>
  <si>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</si>
  <si>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</si>
  <si>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</si>
  <si>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</si>
  <si>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</si>
  <si>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</si>
  <si>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</si>
  <si>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</si>
  <si>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</si>
  <si>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</si>
  <si>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</si>
  <si>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</si>
  <si>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</si>
  <si>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</si>
  <si>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</si>
  <si>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</si>
  <si>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</si>
  <si>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</si>
  <si>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</si>
  <si>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</si>
  <si>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</si>
  <si>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</si>
  <si>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</si>
  <si>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</si>
  <si>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</si>
  <si>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</si>
  <si>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</si>
  <si>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</si>
  <si>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</si>
  <si>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</si>
  <si>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</si>
  <si>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</si>
  <si>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</si>
  <si>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</si>
  <si>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</si>
  <si>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</si>
  <si>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</si>
  <si>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</si>
  <si>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</si>
  <si>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</si>
  <si>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</si>
  <si>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</si>
  <si>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</si>
  <si>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</si>
  <si>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</si>
  <si>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</si>
  <si>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</si>
  <si>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</si>
  <si>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</si>
  <si>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</si>
  <si>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</si>
  <si>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</si>
  <si>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</si>
  <si>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</si>
  <si>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</si>
  <si>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</si>
  <si>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</si>
  <si>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</si>
  <si>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</si>
  <si>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</si>
  <si>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</si>
  <si>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</si>
  <si>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</si>
  <si>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</si>
  <si>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</si>
  <si>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</si>
  <si>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</si>
  <si>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</si>
  <si>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</si>
  <si>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</si>
  <si>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</si>
  <si>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</si>
  <si>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</si>
  <si>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</si>
  <si>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</si>
  <si>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</si>
  <si>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</si>
  <si>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</si>
  <si>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</si>
  <si>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</si>
  <si>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</si>
  <si>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</si>
  <si>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</si>
  <si>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</si>
  <si>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</si>
  <si>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</si>
  <si>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</si>
  <si>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</si>
  <si>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</si>
  <si>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</si>
  <si>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</si>
  <si>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</si>
  <si>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</si>
  <si>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</si>
  <si>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</si>
  <si>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</si>
  <si>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</si>
  <si>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</si>
  <si>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</si>
  <si>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</si>
  <si>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</si>
  <si>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</si>
  <si>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</si>
  <si>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</si>
  <si>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</si>
  <si>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</si>
  <si>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</si>
  <si>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</si>
  <si>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</si>
  <si>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</si>
  <si>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</si>
  <si>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</si>
  <si>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</si>
  <si>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</si>
  <si>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</si>
  <si>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</si>
  <si>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</si>
  <si>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</si>
  <si>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</si>
  <si>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</si>
  <si>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</si>
  <si>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</si>
  <si>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</si>
  <si>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</si>
  <si>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</si>
  <si>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</si>
  <si>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</si>
  <si>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</si>
  <si>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</si>
  <si>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</si>
  <si>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</si>
  <si>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</si>
  <si>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</si>
  <si>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</si>
  <si>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</si>
  <si>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</si>
  <si>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</si>
  <si>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</si>
  <si>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</si>
  <si>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</si>
  <si>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</si>
  <si>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</si>
  <si>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</si>
  <si>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</si>
  <si>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</si>
  <si>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</si>
  <si>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</si>
  <si>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</si>
  <si>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</si>
  <si>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</si>
  <si>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</si>
  <si>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</si>
  <si>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</si>
  <si>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</si>
  <si>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</si>
  <si>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</si>
  <si>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</si>
  <si>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</si>
  <si>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</si>
  <si>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</si>
  <si>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</si>
  <si>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</si>
  <si>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</si>
  <si>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</si>
  <si>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</si>
  <si>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</si>
  <si>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</si>
  <si>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</si>
  <si>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</si>
  <si>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</si>
  <si>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</si>
  <si>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</si>
  <si>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</si>
  <si>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</si>
  <si>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</si>
  <si>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</si>
  <si>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</si>
  <si>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</si>
  <si>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</si>
  <si>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</si>
  <si>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</si>
  <si>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</si>
  <si>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</si>
  <si>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</si>
  <si>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</si>
  <si>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</si>
  <si>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</si>
  <si>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</si>
  <si>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</si>
  <si>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</si>
  <si>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</si>
  <si>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</si>
  <si>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</si>
  <si>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</si>
  <si>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</si>
  <si>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</si>
  <si>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</si>
  <si>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</si>
  <si>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</si>
  <si>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</si>
  <si>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</si>
  <si>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</si>
  <si>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</si>
  <si>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</si>
  <si>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</si>
  <si>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</si>
  <si>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</si>
  <si>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</si>
  <si>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</si>
  <si>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</si>
  <si>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</si>
  <si>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</si>
  <si>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</si>
  <si>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</si>
  <si>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</si>
  <si>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</si>
  <si>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</si>
  <si>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</si>
  <si>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</si>
  <si>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</si>
  <si>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</si>
  <si>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</si>
  <si>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</si>
  <si>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</si>
  <si>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</si>
  <si>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</si>
  <si>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</si>
  <si>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</si>
  <si>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</si>
  <si>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</si>
  <si>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</si>
  <si>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</si>
  <si>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</si>
  <si>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</si>
  <si>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</si>
  <si>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</si>
  <si>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</si>
  <si>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</si>
  <si>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</si>
  <si>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</si>
  <si>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</si>
  <si>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</si>
  <si>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</si>
  <si>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</si>
  <si>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</si>
  <si>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</si>
  <si>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</si>
  <si>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</si>
  <si>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</si>
  <si>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</si>
  <si>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</si>
  <si>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</si>
  <si>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</si>
  <si>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</si>
  <si>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</si>
  <si>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</si>
  <si>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</si>
  <si>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</si>
  <si>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</si>
  <si>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</si>
  <si>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</si>
  <si>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</si>
  <si>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</si>
  <si>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</si>
  <si>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</si>
  <si>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</si>
  <si>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</si>
  <si>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</si>
  <si>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</si>
  <si>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</si>
  <si>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</si>
  <si>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</si>
  <si>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</si>
  <si>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</si>
  <si>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</si>
  <si>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</si>
  <si>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</si>
  <si>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</si>
  <si>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</si>
  <si>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</si>
  <si>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</si>
  <si>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</si>
  <si>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</si>
  <si>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</si>
  <si>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</si>
  <si>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</si>
  <si>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</si>
  <si>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</si>
  <si>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</si>
  <si>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</si>
  <si>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</si>
  <si>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</si>
  <si>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</si>
  <si>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</si>
  <si>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</si>
  <si>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</si>
  <si>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</si>
  <si>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</si>
  <si>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</si>
  <si>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</si>
  <si>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</si>
  <si>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</si>
  <si>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</si>
  <si>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</si>
  <si>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</si>
  <si>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</si>
  <si>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</si>
  <si>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</si>
  <si>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</si>
  <si>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</si>
  <si>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</si>
  <si>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</si>
  <si>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</si>
  <si>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</si>
  <si>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</si>
  <si>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</si>
  <si>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</si>
  <si>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</si>
  <si>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</si>
  <si>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</si>
  <si>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</si>
  <si>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</si>
  <si>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</si>
  <si>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</si>
  <si>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</si>
  <si>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</si>
  <si>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</si>
  <si>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</si>
  <si>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</si>
  <si>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</si>
  <si>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</si>
  <si>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</si>
  <si>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</si>
  <si>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</si>
  <si>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</si>
  <si>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</si>
  <si>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</si>
  <si>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</si>
  <si>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</si>
  <si>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</si>
  <si>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</si>
  <si>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</si>
  <si>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</si>
  <si>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</si>
  <si>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</si>
  <si>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</si>
  <si>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</si>
  <si>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</si>
  <si>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</si>
  <si>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</si>
  <si>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</si>
  <si>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</si>
  <si>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</si>
  <si>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</si>
  <si>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</si>
  <si>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</si>
  <si>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</si>
  <si>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</si>
  <si>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</si>
  <si>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</si>
  <si>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</si>
  <si>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</si>
  <si>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</si>
  <si>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</si>
  <si>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</si>
  <si>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</si>
  <si>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</si>
  <si>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</si>
  <si>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</si>
  <si>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</si>
  <si>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</si>
  <si>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</si>
  <si>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</si>
  <si>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</si>
  <si>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</si>
  <si>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</si>
  <si>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</si>
  <si>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</si>
  <si>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</si>
  <si>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</si>
  <si>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</si>
  <si>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</si>
  <si>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</si>
  <si>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</si>
  <si>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</si>
  <si>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</si>
  <si>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</si>
  <si>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</si>
  <si>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</si>
  <si>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</si>
  <si>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</si>
  <si>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</si>
  <si>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</si>
  <si>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</si>
  <si>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</si>
  <si>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</si>
  <si>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</si>
  <si>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</si>
  <si>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</si>
  <si>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</si>
  <si>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</si>
  <si>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</si>
  <si>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</si>
  <si>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</si>
  <si>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</si>
  <si>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</si>
  <si>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</si>
  <si>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</si>
  <si>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</si>
  <si>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</si>
  <si>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</si>
  <si>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</si>
  <si>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</si>
  <si>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</si>
  <si>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</si>
  <si>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</si>
  <si>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</si>
  <si>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</si>
  <si>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</si>
  <si>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</si>
  <si>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</si>
  <si>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</si>
  <si>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</si>
  <si>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</si>
  <si>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</si>
  <si>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</si>
  <si>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</si>
  <si>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</si>
  <si>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</si>
  <si>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</si>
  <si>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</si>
  <si>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</si>
  <si>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</si>
  <si>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</si>
  <si>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</si>
  <si>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</si>
  <si>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</si>
  <si>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</si>
  <si>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</si>
  <si>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</si>
  <si>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</si>
  <si>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</si>
  <si>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16.10.2023 - 16:00:06</t>
  </si>
  <si>
    <t/>
  </si>
  <si>
    <t xml:space="preserve"> </t>
  </si>
  <si>
    <t>FERRAMENTAS E UTENSILIOS PARA PEDREIRO</t>
  </si>
  <si>
    <t>LENCOL DESCARTAVEL 70 CM X 50 MT</t>
  </si>
  <si>
    <t>MATERIAIS MEDICO-HOSPITALARES</t>
  </si>
  <si>
    <t>SACO PLASTICO P/ LIXO  CAP. 100 LITROS, COR PRETA - 75 X 105 CM X 0,14 MM OU 140 MICRAS DE ESPESSURA (0,07 MM POR PAREDE)</t>
  </si>
  <si>
    <t>JS PLASTICOS</t>
  </si>
  <si>
    <t>GM PLASTICOS INDUSTRIA E COMERCIO LTDA</t>
  </si>
  <si>
    <t>PE   6/23</t>
  </si>
  <si>
    <t>0/23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</si>
  <si>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</si>
  <si>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</si>
  <si>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</si>
  <si>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</si>
  <si>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</si>
  <si>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</si>
  <si>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</si>
  <si>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</si>
  <si>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</si>
  <si>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</si>
  <si>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</si>
  <si>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</si>
  <si>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</si>
  <si>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</si>
  <si>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</si>
  <si>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</si>
  <si>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</si>
  <si>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</si>
  <si>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FITA ADESIVA CREPADA  - 19 MM X 50 M</t>
  </si>
  <si>
    <t>ETIQUETA COLAS E FITAS ADESIVAS</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</si>
  <si>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</si>
  <si>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</si>
  <si>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</si>
  <si>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</si>
  <si>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</si>
  <si>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</si>
  <si>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</si>
  <si>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</si>
  <si>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</si>
  <si>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</si>
  <si>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</si>
  <si>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</si>
  <si>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</si>
  <si>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</si>
  <si>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</si>
  <si>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</si>
  <si>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</si>
  <si>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</si>
  <si>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</si>
  <si>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LAPIS, BORRACHA, APONTADORES, REGUAS E CORRETIVOS P/ ESCRIT.</t>
  </si>
  <si>
    <t>CANETA P/ RETROPROJETOR - VERMELHA, PONTA 2 MM</t>
  </si>
  <si>
    <t>PINCEL ATOMICO PONTA RETANGULAR, COR VERMELHA</t>
  </si>
  <si>
    <t>ENVELOPE PARDO TIPO SACO - 162 X 229MM - GRAMATURA MINIMA 80 G/M²</t>
  </si>
  <si>
    <t>CAPAS, CLASSIF., PRANCHETAS, CADERNOS, ENVELOPES, PASTAS, FICHAS, LIVROS</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</si>
  <si>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</si>
  <si>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</si>
  <si>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</si>
  <si>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</si>
  <si>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</si>
  <si>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</si>
  <si>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</si>
  <si>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</si>
  <si>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</si>
  <si>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</si>
  <si>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</si>
  <si>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</si>
  <si>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- 180 ML - PT C/ 100 UN (AGUA)</t>
  </si>
  <si>
    <t>PANO P/ COPA ATOALHADO</t>
  </si>
  <si>
    <t>NEVES IRMAOS NEVES</t>
  </si>
  <si>
    <t>ZOOM COMERCIAL SUDESTE LTDA</t>
  </si>
  <si>
    <t>PE   186/22</t>
  </si>
  <si>
    <t>147/22</t>
  </si>
  <si>
    <t>PANO PARA CHAO, COPA E FLANELA</t>
  </si>
  <si>
    <t>AGUA SANITARIA - FRASCO C/ 1 L.</t>
  </si>
  <si>
    <t>TRIUM</t>
  </si>
  <si>
    <t>ART SUPRIMENTOS LTDA</t>
  </si>
  <si>
    <t>DETERGENTES,DESINF.,GERMICIDAS,REMOVEDORES E AFINS</t>
  </si>
  <si>
    <t>LA DE ACO - EMBALAGEM C/ 08 ESPONJAS.</t>
  </si>
  <si>
    <t>CAL HIDRATADA - SACO COM 20 KG</t>
  </si>
  <si>
    <t>CIMENTO, CAL E GESSO</t>
  </si>
  <si>
    <t>MATERIAIS PARA PINTURA</t>
  </si>
  <si>
    <t>ADAPTADOR DE PVC RIGIDO SOLDAVEL C/ FLANGE SEXTAVADA FIXO P/ CAIXA D'AGUA - 32 MM X 1"</t>
  </si>
  <si>
    <t>ADAP. LUVAS.TES CURVAS COTOVELOS PLUGS FLANGES.....</t>
  </si>
  <si>
    <t>ADAPTADOR DE PVC RIGIDO SOLDAVEL C/ FLANGE SEXTAVADA FIXO - 50 MM X 1 1/2"</t>
  </si>
  <si>
    <t>ADAPTADOR DE PVC RIGIDO SOLDAVEL C/ FLANGE SEXTAVADA FIXO - 25 MM X 3/4"</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</si>
  <si>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</si>
  <si>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</si>
  <si>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</si>
  <si>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</si>
  <si>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</si>
  <si>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</si>
  <si>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</si>
  <si>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</si>
  <si>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</si>
  <si>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</si>
  <si>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</si>
  <si>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</si>
  <si>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</si>
  <si>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</si>
  <si>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</si>
  <si>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</si>
  <si>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</si>
  <si>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</si>
  <si>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</si>
  <si>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</si>
  <si>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</si>
  <si>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</si>
  <si>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</si>
  <si>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COLA P/ TUBO PVC - BISNAGA C/ 75 GR</t>
  </si>
  <si>
    <t>VEDADORES ABRACADEIRAS E COLAS P/ TUBULACAO</t>
  </si>
  <si>
    <t>FITA DE TEFLON P/ VEDACAO HIDRAULICA (VEDA ROSCA) - 18 MM X</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</si>
  <si>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</si>
  <si>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</si>
  <si>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</si>
  <si>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</si>
  <si>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</si>
  <si>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</si>
  <si>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</si>
  <si>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</si>
  <si>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</si>
  <si>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</si>
  <si>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</si>
  <si>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</si>
  <si>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</si>
  <si>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</si>
  <si>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</si>
  <si>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</si>
  <si>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</si>
  <si>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</si>
  <si>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</si>
  <si>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</si>
  <si>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</si>
  <si>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</si>
  <si>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</si>
  <si>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</si>
  <si>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</si>
  <si>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</si>
  <si>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</si>
  <si>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</si>
  <si>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</si>
  <si>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</si>
  <si>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</si>
  <si>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</si>
  <si>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</si>
  <si>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</si>
  <si>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</si>
  <si>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</si>
  <si>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</si>
  <si>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</si>
  <si>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</si>
  <si>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</si>
  <si>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</si>
  <si>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</si>
  <si>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</si>
  <si>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</si>
  <si>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</si>
  <si>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</si>
  <si>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</si>
  <si>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</si>
  <si>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</si>
  <si>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</si>
  <si>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</si>
  <si>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</si>
  <si>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</si>
  <si>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</si>
  <si>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CESTO DE PLASTICO P/ LIXO, 6 LITROS - FECHADO</t>
  </si>
  <si>
    <t>MASSA CORRIDA PVA - LATA C/ 18 LITROS</t>
  </si>
  <si>
    <t>ABRACADEIRA GALVANIZADA TIPO U DE 3/4"</t>
  </si>
  <si>
    <t>BRACADEIRAS E CINTAS</t>
  </si>
  <si>
    <t>ABRACADEIRA GALVANIZADA TIPO D DE 3/4"</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</si>
  <si>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</si>
  <si>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</si>
  <si>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</si>
  <si>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</si>
  <si>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</si>
  <si>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</si>
  <si>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</si>
  <si>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ESPONJA DE NYLON DUPLA FACE, LISO E ABRASIVA - MED: 110 X 75 X 20 MM</t>
  </si>
  <si>
    <t>FADINHA FADINHA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</si>
  <si>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</si>
  <si>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</si>
  <si>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</si>
  <si>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</si>
  <si>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</si>
  <si>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</si>
  <si>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</si>
  <si>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</si>
  <si>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</si>
  <si>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</si>
  <si>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CURVA 90 GRAUS DE ACO CARBONO GALVANIZADO P/ ELETRODUTO</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</si>
  <si>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</si>
  <si>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</si>
  <si>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</si>
  <si>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</si>
  <si>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</si>
  <si>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</si>
  <si>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</si>
  <si>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</si>
  <si>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</si>
  <si>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</si>
  <si>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LUMINARIA FECHADA TIPO CALHA P/ LAMPADA FLUORESCENTE 2 X 40</t>
  </si>
  <si>
    <t>LUMINARIAS E PROJETORES COM EQUIPAMENTO</t>
  </si>
  <si>
    <t>CONECTOR TIPO SPLIT BOLT-SIMPLES/SIMPLES P/ 2 CABOS DE COBRE DE 10MM2</t>
  </si>
  <si>
    <t>CONECTORES</t>
  </si>
  <si>
    <t>CONECTOR A PRESSAO TIPO SPLIT BOLT-SIMPLES/SIMPLES P/ 2</t>
  </si>
  <si>
    <t>CONECTOR TIPO SPLIT BOLT-SIMPLES/SIMPLES P/ 2 CABOS DE COBRE DE 16MM2</t>
  </si>
  <si>
    <t>INTERRUPTOR 10A X 250V INTERNO C/PLACA-  01 TECLA</t>
  </si>
  <si>
    <t>FECHADURA DE EMBUTIR C/ TAMBOR - EXTERNA</t>
  </si>
  <si>
    <t>FECHADURAS INTERNAS E EXTERNAS</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</si>
  <si>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</si>
  <si>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</si>
  <si>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</si>
  <si>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</si>
  <si>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</si>
  <si>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</si>
  <si>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</si>
  <si>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PAPEIS PADRONIZADOS E TIMBRADOS</t>
  </si>
  <si>
    <t>TERMINAL A PRESSAO REFORCADO P/ 1 CABO DE COBRE 50MM2 C/ 1</t>
  </si>
  <si>
    <t>TERMINAIS</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</si>
  <si>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</si>
  <si>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</si>
  <si>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</si>
  <si>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</si>
  <si>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</si>
  <si>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</si>
  <si>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</si>
  <si>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</si>
  <si>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</si>
  <si>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</si>
  <si>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</si>
  <si>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</si>
  <si>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</si>
  <si>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</si>
  <si>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</si>
  <si>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</si>
  <si>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</si>
  <si>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</si>
  <si>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</si>
  <si>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CARINHO</t>
  </si>
  <si>
    <t>CLEANING DISTRIBUIDORA DE PRODUTOS DE LIMPEZA LTDA</t>
  </si>
  <si>
    <t>ART. P/ CAMA MESA E BANHO</t>
  </si>
  <si>
    <t>ELASTICO - EMBALAGEM COM 100GR</t>
  </si>
  <si>
    <t>GRAMPO TRILHO P/ PASTA 80 MM</t>
  </si>
  <si>
    <t>GRAMPO 26/6 P/ GRAMPEADOR CX C/ 5000 UNIDADES</t>
  </si>
  <si>
    <t>PAPEL MONOLUCIDO - 120 G/M2 660 X 960 MM  - PACOTE C/ 250</t>
  </si>
  <si>
    <t>PAPEIS PARA INDUSTRIA GRAFICA</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</si>
  <si>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</si>
  <si>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</si>
  <si>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</si>
  <si>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</si>
  <si>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</si>
  <si>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</si>
  <si>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PAPEL ESPELHO - 65 X 50 CM - ROSA</t>
  </si>
  <si>
    <t>PAPEIS P/ EMBALAGEM E DECORATIVOS</t>
  </si>
  <si>
    <t>DISCO DE DESBASTE 7" X 1/4" X 7/8"</t>
  </si>
  <si>
    <t>REBOLOS RESINOIDES</t>
  </si>
  <si>
    <t>LIXA D'AGUA EM FOLHA 225 X 275 MM GRAO 120</t>
  </si>
  <si>
    <t>LIXA P/ FERRO E METAIS EM FOLHA DE 225 X 275 MM - N.º 220</t>
  </si>
  <si>
    <t>LIXA P/ FERRO E METAIS EM FOLHA DE 200 X 275 MM - Nº 120</t>
  </si>
  <si>
    <t>CADEADO DE LATAO - 40 MM</t>
  </si>
  <si>
    <t>WIDIA PARA CORTAR PISOS E AZULEJOS</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</si>
  <si>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</si>
  <si>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</si>
  <si>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</si>
  <si>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</si>
  <si>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</si>
  <si>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</si>
  <si>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</si>
  <si>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</si>
  <si>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</si>
  <si>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</si>
  <si>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</si>
  <si>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</si>
  <si>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</si>
  <si>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</si>
  <si>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</si>
  <si>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</si>
  <si>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</si>
  <si>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</si>
  <si>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</si>
  <si>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CHAPAS</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</si>
  <si>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</si>
  <si>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</si>
  <si>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</si>
  <si>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</si>
  <si>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</si>
  <si>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</si>
  <si>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</si>
  <si>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</si>
  <si>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</si>
  <si>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</si>
  <si>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</si>
  <si>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</si>
  <si>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</si>
  <si>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</si>
  <si>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</si>
  <si>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</si>
  <si>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</si>
  <si>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</si>
  <si>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</si>
  <si>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</si>
  <si>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</si>
  <si>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</si>
  <si>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</si>
  <si>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</si>
  <si>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</si>
  <si>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</si>
  <si>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</si>
  <si>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</si>
  <si>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</si>
  <si>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</si>
  <si>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</si>
  <si>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</si>
  <si>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</si>
  <si>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</si>
  <si>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</si>
  <si>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</si>
  <si>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</si>
  <si>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</si>
  <si>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</si>
  <si>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</si>
  <si>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</si>
  <si>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</si>
  <si>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</si>
  <si>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</si>
  <si>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</si>
  <si>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CHAPA DE MADEIRA COMPENSADA NAVAL C/ 2,20 X 1,60 M ESP.</t>
  </si>
  <si>
    <t>CHAPAS DE MADEIRA AGLOMERADA E COMPENSADAS</t>
  </si>
  <si>
    <t>CAIXILHO DE FERRO PERFILADO - DE CORRER - 1,20 X 2,00 M</t>
  </si>
  <si>
    <t>CAIXILHOS, JANELAS E VITROS</t>
  </si>
  <si>
    <t>ENCOSTO EM MADEIRA  EM LAMINADO MELAMINICO 10MM LISO 30 X 16CM - VERDE CLARO</t>
  </si>
  <si>
    <t>MOBILIARIO ESCOLAR</t>
  </si>
  <si>
    <t>ASSENTO EM MADEIRA  REVESTIDO C/ LAMINADO MELAMINICO 10 MM</t>
  </si>
  <si>
    <t>TOUCA DE PROTECAO PARA CABELOS, TIPO COZINHEIRA, EM MATERIAL DESCARTAVEL (TNT) SANFONADA</t>
  </si>
  <si>
    <t>DESCARPACK</t>
  </si>
  <si>
    <t>SANTOS HEALTH &amp; SAFETY COMERCIO IMPORTACAO E SERVICOS LTDA</t>
  </si>
  <si>
    <t>VESTUARIO MEDICO-HOSPITALAR</t>
  </si>
  <si>
    <t>PAPEL LAMINADO - 50 X 60 CM - VERDE</t>
  </si>
  <si>
    <t>PAPEL LAMINADO - 50 X 60 CM - AZUL</t>
  </si>
  <si>
    <t>PAPEL LAMINADO - 50 X 60 CM - VERMELHO</t>
  </si>
  <si>
    <t>PAPEL LAMINADO - 50 X 60 CM - PRATA</t>
  </si>
  <si>
    <t>FERRO CHATO 1 X 1/ 8" BARRA C/ 06 METROS</t>
  </si>
  <si>
    <t>FERRAGENS E AFINS</t>
  </si>
  <si>
    <t>GESSO ESTUQUE, EMBALAGEM C/ 01 KG</t>
  </si>
  <si>
    <t>REGISTRO DE GAVETA EM LIGA DE COBRE DE 1.1/2"- S/ CANOPLA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</si>
  <si>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</si>
  <si>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</si>
  <si>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</si>
  <si>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</si>
  <si>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</si>
  <si>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</si>
  <si>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</si>
  <si>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</si>
  <si>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</si>
  <si>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</si>
  <si>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</si>
  <si>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</si>
  <si>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</si>
  <si>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</si>
  <si>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</si>
  <si>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</si>
  <si>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</si>
  <si>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</si>
  <si>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</si>
  <si>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</si>
  <si>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</si>
  <si>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</si>
  <si>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</si>
  <si>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</si>
  <si>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</si>
  <si>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16 (1,65 MM)</t>
  </si>
  <si>
    <t>ARAME DE ACO CARBONO RECOZIDO (LISO) - BWG N° 18 (1,24 MM)</t>
  </si>
  <si>
    <t>CAIXILHO DE FERRO PERFILADO DE CORRER, S/ GRADE - MEDIDAS:</t>
  </si>
  <si>
    <t>BLOCO DE CONCRETO - 10 X 20 X 40 CM</t>
  </si>
  <si>
    <t>REGISTRO DE GAVETA EM LIGA DE COBRE - 1" - S/ CANOPLA</t>
  </si>
  <si>
    <t>CANTONEIRA EM ALUMINIO - 10 MM DE VAO - BR C/ 3 METROS  (P/</t>
  </si>
  <si>
    <t>CANTONEIRAS</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</si>
  <si>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</si>
  <si>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</si>
  <si>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</si>
  <si>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</si>
  <si>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</si>
  <si>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</si>
  <si>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</si>
  <si>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</si>
  <si>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- 24 X 24 - C</t>
  </si>
  <si>
    <t>PARAFUSO CABECA REDONDA P/ FIXACAO DE VASO SANITARIO - 4,5</t>
  </si>
  <si>
    <t>COTOVELO 90 GRAUS EM PVC RIGIDO SOLDAVEL MARROM  - 2". A MARCA DEVERA VIR LITOGRAFADA NA PECA.</t>
  </si>
  <si>
    <t>CABOS FIOS TOMADAS PLUGS CAIXAS P/ TELEFONIA, ETC</t>
  </si>
  <si>
    <t>HASTE GALVANIZADA - 1/4" X 350 MM - P/ FIXACAO DE TELHA DE</t>
  </si>
  <si>
    <t>TELHA DE BARRO COZIDO - TIPO ROMANA</t>
  </si>
  <si>
    <t>TELHAS. CUMEEIRAS E ELEM. DE TELH. E CHAP. DE CIM. AMIANT</t>
  </si>
  <si>
    <t>DISCO DIAMANTADO (SECO) - DIAMETRO EXTERNO 110 MM E FURO 20</t>
  </si>
  <si>
    <t>DISCO DE FIBRA</t>
  </si>
  <si>
    <t xml:space="preserve">LUVA DE PVC RIGIDO SOLDAVEL MARROM DE 1.1/4", DE ACORDO COM A NBR 5648 E A MARCA, MEDIDA E NBR DEVERAO VIR LITOGRAFADA NA PECA </t>
  </si>
  <si>
    <t>FOLHA DE PORTA - EM IMBUIA - 0,92 X 2,10 M</t>
  </si>
  <si>
    <t>RCL COMERCIO DE MATERIAIS DE CONSTRUCAO E SERVICOS LTDA</t>
  </si>
  <si>
    <t>PE   109/23</t>
  </si>
  <si>
    <t>143/23</t>
  </si>
  <si>
    <t>PORTAS, BATENTES E GUARNICOES DE MADEIRA, FERRO, METAL</t>
  </si>
  <si>
    <t>VELA(REFIL), PARA FILTRO MOD. AP 055</t>
  </si>
  <si>
    <t>TRATAMENTO E MANUTENCAO DE AGUA EQUIP. PCS. E ACES.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</si>
  <si>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</si>
  <si>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</si>
  <si>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</si>
  <si>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</si>
  <si>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</si>
  <si>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CARTOLINA - VERDE CLARO - 50 X 66 CM - GRAMATURA 180G/M2</t>
  </si>
  <si>
    <t>PASTA MOLHA DEDO</t>
  </si>
  <si>
    <t>FOLHA DE PORTA EM IMBUIA - MED: 0,82 X 2,10 M</t>
  </si>
  <si>
    <t>PLASTICO OLEADO, TIPO FLANELADO - NAS CORES AZUL CLARO E BR</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</si>
  <si>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</si>
  <si>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</si>
  <si>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</si>
  <si>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</si>
  <si>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</si>
  <si>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</si>
  <si>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</si>
  <si>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</si>
  <si>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</si>
  <si>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</si>
  <si>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</si>
  <si>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</si>
  <si>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</si>
  <si>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</si>
  <si>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</si>
  <si>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</si>
  <si>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</si>
  <si>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</si>
  <si>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</si>
  <si>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</si>
  <si>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</si>
  <si>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</si>
  <si>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</si>
  <si>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</si>
  <si>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</si>
  <si>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</si>
  <si>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</si>
  <si>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</si>
  <si>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</si>
  <si>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TELA DE ARAME GALVANIZADO - FIO 10 - MALHA 2.1/2" X 4 METRO</t>
  </si>
  <si>
    <t>DIPAR FERRAGENS LTDA</t>
  </si>
  <si>
    <t>TELAS DE MALHA FINA, GROSSA, DE ALAMBRADO E MOUROES</t>
  </si>
  <si>
    <t>BARBANTE DE ALGODAO 4 FIOS - ROLO COM 250 GR</t>
  </si>
  <si>
    <t>PONTEIRA DE BORRACHA - DIAMETRO INTERNO 7/8"</t>
  </si>
  <si>
    <t>FOLHA DE PORTA TIPO MEXICANA - MED.: 0,82 X 2,10 M</t>
  </si>
  <si>
    <t>M A COMÉRCIO DE MADEIRAS LTDA</t>
  </si>
  <si>
    <t>FOLHA DE PORTA TIPO MEXICANA - MED.: 0,92 X 2,10 M</t>
  </si>
  <si>
    <t>REJUNTE CINZA CLARO - SC C/ 01 KG</t>
  </si>
  <si>
    <t>TINTA BETUMINOSA PARA IMPERMEABILIZACAO DE ALVENARIA - LATA</t>
  </si>
  <si>
    <t>TINTAS BETUMINOSAS E ANTI-CORROSIVAS</t>
  </si>
  <si>
    <t>ROLDANA 2.1/2" COM CAIXA EM "V"</t>
  </si>
  <si>
    <t>PERFIS E BARRA</t>
  </si>
  <si>
    <t>PONTALETE DE CEDRINHO 3" X 3" - COM 03 METROS DE COMPRIMENT</t>
  </si>
  <si>
    <t>PONTALETES, CAIBROS, PRANCHAS E VIGAS</t>
  </si>
  <si>
    <t>CANTONEIRA DE FERRO - 1.1/2" X 1/8" BARRA COM 06 MET</t>
  </si>
  <si>
    <t>TE DE REDUCAO EM PVC SOLDAVEL, ROSCA, DE 25 MM - 1/2" - AZU</t>
  </si>
  <si>
    <t>BLOCO P/ RECADOS AUTO COLANTE - MED 76 X 102 MM</t>
  </si>
  <si>
    <t>BC</t>
  </si>
  <si>
    <t>TUBO DE PVC BRANCO PARA ESGOTO, DE 150 MM - 6" X 06 M</t>
  </si>
  <si>
    <t>LUVA DE PVC SOLDAVEL DE 32 MM - 1" - MARROM. A MARCA DEVERA VIR LITOGRAFADA NA PECA.</t>
  </si>
  <si>
    <t>BARRA/FIO REDONDO DE ACO CA 50 P/CONSTRUCAO NBR 7480 - 3/8"</t>
  </si>
  <si>
    <t>FERROS E ACOS AVULSOS</t>
  </si>
  <si>
    <t>BARRA/FIO REDONDO DE ACO CA 50 P/CONSTRUCAO NBR 7480 - 5/16</t>
  </si>
  <si>
    <t>TUBO DESCARGA PONTA AZUL - 18</t>
  </si>
  <si>
    <t>CANOS E TUBOS DE FERRO E METAL</t>
  </si>
  <si>
    <t>FERRO REDONDO DE 5/8" - BARRA COM 06 METROS (FERRO MECANICO</t>
  </si>
  <si>
    <t>UNIAO PARA TUBO DE POLIETILENO - 3/4"</t>
  </si>
  <si>
    <t>ELETRODUTO DE FERRO GALVANIZADO - 3/4"</t>
  </si>
  <si>
    <t>LIXA CINTA DE PANO P/ MADEIRA - MEDIDAS: 610 X 75 MM / GRAM</t>
  </si>
  <si>
    <t>CANTONEIRA DE FERRO 2" X 1/8" - BARRA COM 06 METROS</t>
  </si>
  <si>
    <t>TE EM PVC RIGIDO SOLDAVEL ROSCA AZUL - 3/4"</t>
  </si>
  <si>
    <t>LUVA DE PVC SOLDAVEL / ROSQUEAVEL AZUL - 3/4"</t>
  </si>
  <si>
    <t>SIFAO SANFONADO UNIVERSAL</t>
  </si>
  <si>
    <t>OLEO DESENGRIPANTE - 300 ML</t>
  </si>
  <si>
    <t>LIMPADORES</t>
  </si>
  <si>
    <t xml:space="preserve">COTOVELO 45 GRAUS EM PVC BRANCO - 50 MM, DE ACORDO COM A NORMA NBR 5688 E A MARCA DEVERA VIR LITOGRAFADA NA PECA  </t>
  </si>
  <si>
    <t>MASSA PARA CALAFETAR A BASE DE POLIBUTENO EM FILETES - CAIX</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</si>
  <si>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</si>
  <si>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</si>
  <si>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</si>
  <si>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</si>
  <si>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</si>
  <si>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</si>
  <si>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TELA DE ARAME GALVANIZADO - FIO 10 - MALHA 2.1/2" X 2 M DE</t>
  </si>
  <si>
    <t>TUBO QUADRADO DE METALON - 1" X 1" X 1,5 MM - BARRA COM 06</t>
  </si>
  <si>
    <t>TUBOS MECANICOS</t>
  </si>
  <si>
    <t>PORCA SEXTAVADA DE ACO DE 1/4"</t>
  </si>
  <si>
    <t>PORCAS</t>
  </si>
  <si>
    <t>ARRUELA LISA DE ACO DE 3/8"</t>
  </si>
  <si>
    <t>BARRA/FIO REDONDO PARA CONSTRUCAO, DE ACO CA50 - 1/4"</t>
  </si>
  <si>
    <t>BARRA/FIO REDONDO PARA CONSTRUCAO, DE ACO CA50 - 3/16" - BARRA COM 12 METROS</t>
  </si>
  <si>
    <t>CANTONEIRA DE FERRO - BARRA COM 6 M - 1" X 1/8"</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</si>
  <si>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</si>
  <si>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</si>
  <si>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</si>
  <si>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</si>
  <si>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</si>
  <si>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</si>
  <si>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</si>
  <si>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</si>
  <si>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MARROM - SOLDAVEL - 1.1/2"</t>
  </si>
  <si>
    <t>SAPATA REGULAVEL PARA MOVEIS, COM BUCHA 1/4 X 25 MM</t>
  </si>
  <si>
    <t>TE DE REDUCAO EM PVC RIGIDO - SOLDAVEL - 150 X 100 MM - 6"</t>
  </si>
  <si>
    <t>TE EM PVC RIGIDO - SOLDAVEL - 90 GRAUS - 150 MM - 6" - PARA</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</si>
  <si>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</si>
  <si>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</si>
  <si>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</si>
  <si>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</si>
  <si>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</si>
  <si>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</si>
  <si>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CUMEEIRA DE FIBRA SINTETICA 30 GRAUS PARA TELHA ONDULADA ESP. 06 MM</t>
  </si>
  <si>
    <t>CUMEEIRA DE FIBRA SINTETICA 10 GRAUS PARA TELHA ONDULADA ES</t>
  </si>
  <si>
    <t>GUARNICAO PARA PORTA 0,92 X 2,10 M</t>
  </si>
  <si>
    <t>BLOCO P/ RECADOS AUTO COLANTE - MED. 38 X 51</t>
  </si>
  <si>
    <t>PAPEL SULFITE, GRAMATURA 75G/M2, FORMATO A3, MEDINDO (297X420)MM,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</si>
  <si>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</si>
  <si>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</si>
  <si>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</si>
  <si>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</si>
  <si>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</si>
  <si>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</si>
  <si>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</si>
  <si>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</si>
  <si>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MADEIREIRA ARRUDA LTDA</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</si>
  <si>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</si>
  <si>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</si>
  <si>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</si>
  <si>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</si>
  <si>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</si>
  <si>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</si>
  <si>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</si>
  <si>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50X1 COMERCIO DE MADEIRAS LTDA</t>
  </si>
  <si>
    <t>PAPEL CAMURCA - 60 X 40CM - AMARELO</t>
  </si>
  <si>
    <t>TELHA DE FIBROCIMENTO - 0,90 X 8,20 M - TIPO CANALETE</t>
  </si>
  <si>
    <t>CHAPA DE MADEIRA COMPENSADO LAMINADO DE VIROLA - MEDIDAS: 2,20 M X 1,60 M X 15 MM</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</si>
  <si>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</si>
  <si>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</si>
  <si>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</si>
  <si>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</si>
  <si>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</si>
  <si>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</si>
  <si>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</si>
  <si>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</si>
  <si>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</si>
  <si>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</si>
  <si>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</si>
  <si>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</si>
  <si>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</si>
  <si>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</si>
  <si>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</si>
  <si>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</si>
  <si>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</si>
  <si>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CORREDICA TELESCOPICA, PARA GAVETA, FZ 405 MM - 45 KG</t>
  </si>
  <si>
    <t>SUPORTE TUBINHO BRANCO, COM PARAFUSO (APOIO DE PRATELEIRA) - EMBALAGEM COM 100 UNIDADES</t>
  </si>
  <si>
    <t>PASTA PARA LIMPEZA DE ALUMINIO, POTE COM 500 GRAMAS</t>
  </si>
  <si>
    <t>PRODUTOS DE LIMPEZA</t>
  </si>
  <si>
    <t>PIA DE ACO INOX COM 01 CUBA, MEDINDO 1,50 M DE COMP. E LARGURA MINIMA DE 53 CM</t>
  </si>
  <si>
    <t>TANQUES, LAVATORIOS E PIAS</t>
  </si>
  <si>
    <t>FOLHA DE PORTA DE IMBUIA - MED. 1,02 X 2,10 M</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</si>
  <si>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</si>
  <si>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</si>
  <si>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</si>
  <si>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</si>
  <si>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</si>
  <si>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</si>
  <si>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</si>
  <si>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</si>
  <si>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 POTE COM 250ML - COR PRETA</t>
  </si>
  <si>
    <t>TINTA GUACHE - POTE COM 250ML - COR VERDE</t>
  </si>
  <si>
    <t>TINTA GUACHE - POTE COM 250ML - COR VERMELHA</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</si>
  <si>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</si>
  <si>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</si>
  <si>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</si>
  <si>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</si>
  <si>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</si>
  <si>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</si>
  <si>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</si>
  <si>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</si>
  <si>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</si>
  <si>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</si>
  <si>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</si>
  <si>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</si>
  <si>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</si>
  <si>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</si>
  <si>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</si>
  <si>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</si>
  <si>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</si>
  <si>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</si>
  <si>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</si>
  <si>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</si>
  <si>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</si>
  <si>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</si>
  <si>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</si>
  <si>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</si>
  <si>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</si>
  <si>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</si>
  <si>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</si>
  <si>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</si>
  <si>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</si>
  <si>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</si>
  <si>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</si>
  <si>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</si>
  <si>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</si>
  <si>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PARA PROCEDIMENTO, TAM. G.</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</si>
  <si>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</si>
  <si>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</si>
  <si>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</si>
  <si>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</si>
  <si>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</si>
  <si>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</si>
  <si>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</si>
  <si>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</si>
  <si>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</si>
  <si>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</si>
  <si>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</si>
  <si>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</si>
  <si>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</si>
  <si>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</si>
  <si>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</si>
  <si>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</si>
  <si>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</si>
  <si>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</si>
  <si>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</si>
  <si>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</si>
  <si>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</si>
  <si>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</si>
  <si>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</si>
  <si>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</si>
  <si>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</si>
  <si>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</si>
  <si>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</si>
  <si>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</si>
  <si>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</si>
  <si>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</si>
  <si>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</si>
  <si>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</si>
  <si>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</si>
  <si>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</si>
  <si>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</si>
  <si>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</si>
  <si>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</si>
  <si>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</si>
  <si>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</si>
  <si>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</si>
  <si>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</si>
  <si>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</si>
  <si>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</si>
  <si>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</si>
  <si>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</si>
  <si>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</si>
  <si>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</si>
  <si>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</si>
  <si>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</si>
  <si>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</si>
  <si>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</si>
  <si>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</si>
  <si>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</si>
  <si>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</si>
  <si>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</si>
  <si>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</si>
  <si>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</si>
  <si>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</si>
  <si>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</si>
  <si>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</si>
  <si>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VALVULA EM PVC PARA LAVATORIO 1" SEM LADRAO</t>
  </si>
  <si>
    <t xml:space="preserve">ABRACADEIRA DE NYLON COMPRIMENTO 200 MM </t>
  </si>
  <si>
    <t>ABRACADEIRA DE NYLON COMPRIMENTO 300 MM</t>
  </si>
  <si>
    <t>LUVA DE LATEX - TAMANHO M.</t>
  </si>
  <si>
    <t>INOVEN</t>
  </si>
  <si>
    <t>G.R. COMERCIO DE EMBALAGENS LTDA</t>
  </si>
  <si>
    <t>LUVA DE LATEX - TAMANHO G</t>
  </si>
  <si>
    <t>ATA DE REGISTRO DE PRECOS</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</si>
  <si>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</si>
  <si>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</si>
  <si>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</si>
  <si>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</si>
  <si>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</si>
  <si>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TIPO EMENDA PVC BRANCO LISO, BARRA COM 6 MT</t>
  </si>
  <si>
    <t>BANDEIRA DO BRASIL - 1,12 X 1,60 M, MODELO BORDADO, CONFECCIONADA EM TECIDO 100% POLIESTER</t>
  </si>
  <si>
    <t>BANDEIRAS, STANDARTES, FAIXAS, FLAMULAS E BALOES INFLAVEIS PROMOCIONAIS</t>
  </si>
  <si>
    <t>BANDEIRA DO ESTADO DE SAO PAULO - 1,12 X 1,60 M, MODELO BORDADO, CONFECCIONADA EM TECIDO 100% POLIESTER</t>
  </si>
  <si>
    <t>BANDEIRA DE SAO JOSE DOS CAMPOS - 1,12 X 1,60 M, , MODELO BORDADO, CONFECCIONADA EM TECIDO 100% POLIESTER</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</si>
  <si>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</si>
  <si>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</si>
  <si>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</si>
  <si>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</si>
  <si>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</si>
  <si>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</si>
  <si>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</si>
  <si>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</si>
  <si>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</si>
  <si>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</si>
  <si>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</si>
  <si>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</si>
  <si>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</si>
  <si>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</si>
  <si>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</si>
  <si>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GRELHA P/RALO EM INOX, 100MM (4")</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</si>
  <si>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</si>
  <si>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</si>
  <si>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</si>
  <si>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</si>
  <si>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</si>
  <si>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</si>
  <si>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</si>
  <si>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</si>
  <si>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</si>
  <si>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</si>
  <si>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</si>
  <si>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</si>
  <si>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</si>
  <si>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CAIXA D'AGUA EM POLIETILENO, COM TAMPA - CAPACIDADE 1.000 LITROS</t>
  </si>
  <si>
    <t>CAIXA D`AGUA</t>
  </si>
  <si>
    <t>TERMINAL A PRESSAO POR ALICATE BITOLA 16,0MM - TIPO ANEL</t>
  </si>
  <si>
    <t>PARAFUSO (FIXER) BICROMATIZADO.</t>
  </si>
  <si>
    <t>PARAFUSO AUTO-ATARRACHANTE</t>
  </si>
  <si>
    <t>KIT BARRAMENTO</t>
  </si>
  <si>
    <t>KT</t>
  </si>
  <si>
    <t>VALVULA DE DESCARGA, EM LATAO, COM DIAMETRO NOMINAL DE 40 MM (1 1/2")</t>
  </si>
  <si>
    <t>ARAME PARA SOLDA MIG/MAG COM DIAMETRO DE 0,8 MM.</t>
  </si>
  <si>
    <t>MATERIAIS DIVERSOS P/ SOLDA</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</si>
  <si>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</si>
  <si>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</si>
  <si>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</si>
  <si>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</si>
  <si>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</si>
  <si>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</si>
  <si>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</si>
  <si>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</si>
  <si>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</si>
  <si>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</si>
  <si>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</si>
  <si>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</si>
  <si>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</si>
  <si>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</si>
  <si>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</si>
  <si>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</si>
  <si>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</si>
  <si>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</si>
  <si>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</si>
  <si>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</si>
  <si>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</si>
  <si>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</si>
  <si>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</si>
  <si>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</si>
  <si>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</si>
  <si>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</si>
  <si>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</si>
  <si>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</si>
  <si>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</si>
  <si>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</si>
  <si>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TINTA GUACHE,  ATOXICA, COR AMARELO-OURO, CONTENDO 250 ML</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</si>
  <si>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</si>
  <si>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</si>
  <si>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</si>
  <si>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</si>
  <si>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</si>
  <si>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</si>
  <si>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</si>
  <si>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</si>
  <si>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</si>
  <si>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</si>
  <si>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</si>
  <si>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</si>
  <si>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</si>
  <si>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</si>
  <si>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 xml:space="preserve">CHAVE DE NIVEL TIPO BOIA </t>
  </si>
  <si>
    <t>SAPATA LATERAL 16 MM</t>
  </si>
  <si>
    <t>INTERRUPTOR DIFERENCIAL RESIDUAL BIPOLAR</t>
  </si>
  <si>
    <t>QUADRO DE DISTRIBUICAO DE EMBUTIR PARA 56 DISJUNTORES</t>
  </si>
  <si>
    <t>QUADROS</t>
  </si>
  <si>
    <t>LUMINARIA TIPO ARANDELA,</t>
  </si>
  <si>
    <t>MATERIAIS ORNAMENTAIS</t>
  </si>
  <si>
    <t>ELEMENTO FILTRANTE DE MICRO-FIBRA DE PP</t>
  </si>
  <si>
    <t>ARTEF. COMPLEM. P/ PIAS, BIDES, MICTORIOS, BOXES, BEBED.</t>
  </si>
  <si>
    <t>SACO PLASTICO PARA LIXO, COR AZUL, 100 LITROS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</si>
  <si>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</si>
  <si>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</si>
  <si>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</si>
  <si>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</si>
  <si>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SABONETE LIQUIDO PEROLADO, FRASCO COM 1 LITRO</t>
  </si>
  <si>
    <t>L</t>
  </si>
  <si>
    <t>DOCE AROMA</t>
  </si>
  <si>
    <t>MR LICITACOES - LTDA</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</si>
  <si>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</si>
  <si>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</si>
  <si>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</si>
  <si>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</si>
  <si>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</si>
  <si>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</si>
  <si>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</si>
  <si>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</si>
  <si>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</si>
  <si>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</si>
  <si>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</si>
  <si>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</si>
  <si>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QUADRO DE DISTRIBUICAO DE SOBREPOR TRIFASICO 225 AMPERES PARA 70 DISJUNTORES TIPO DIN</t>
  </si>
  <si>
    <t>ALCOOL GEL A 70%, FRASCO C/ 1.000 ML, VALVULA "TIPO PUMP", COM HIDRATANTE ALOE VERA</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</si>
  <si>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</si>
  <si>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</si>
  <si>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</si>
  <si>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</si>
  <si>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</si>
  <si>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</si>
  <si>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</si>
  <si>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</si>
  <si>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</si>
  <si>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</si>
  <si>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</si>
  <si>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TERMINAL A COMPRESSAO PARA 1 CABO DE COBRE 50 MM2 TIPO ANEL</t>
  </si>
  <si>
    <t>REGISTRO TIPO ESFERA, MATERIAL PVC, DIAMETRO 3/4"</t>
  </si>
  <si>
    <t>CAIXA DE PASSAGEM EM CHAPA METALICA DE SOBREPOR</t>
  </si>
  <si>
    <t>REJUNTE BEGE - SACO COM 01 KG</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</si>
  <si>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</si>
  <si>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</si>
  <si>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</si>
  <si>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</si>
  <si>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</si>
  <si>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</si>
  <si>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</si>
  <si>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</si>
  <si>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</si>
  <si>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</si>
  <si>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</si>
  <si>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</si>
  <si>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</si>
  <si>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</si>
  <si>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</si>
  <si>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</si>
  <si>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PLASTICO A3 PARA PLASTIFICACAO - POLASEAL 0,05 MM- 303 X 426 - CAIXA COM 100 UNIDADES</t>
  </si>
  <si>
    <t>MATERIAIS P/ PLASTIFICACAO</t>
  </si>
  <si>
    <t>REPARO PARA VALVULA HIDRA MAX, CLEAN PRO E BASE 325</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</si>
  <si>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</si>
  <si>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</si>
  <si>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</si>
  <si>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</si>
  <si>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</si>
  <si>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</si>
  <si>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</si>
  <si>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</si>
  <si>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</si>
  <si>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</si>
  <si>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</si>
  <si>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</si>
  <si>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PISO HIDRAULICO, ANTIDERRAPANTE</t>
  </si>
  <si>
    <t>PISOS DE BORRACHA, PVC E OUTROS COLAVEIS</t>
  </si>
  <si>
    <t>PISO HIDRAULICO, ANTIDERRAPANTE, COR CINZA.</t>
  </si>
  <si>
    <t xml:space="preserve">INTERRUPTOR 10A/250V COM 2 TECLAS PARALELAS </t>
  </si>
  <si>
    <t>TOMADA MOVEL PADRAO NBR 14136 2 +T  DE 10A/250V</t>
  </si>
  <si>
    <t>TINTA A BASE DE AGUA PARA USO EM CARIMBO AUTO ENTINTADO - FRASCO COM  30 ML -  COR PRETA</t>
  </si>
  <si>
    <t>CARIMBOS, ALMOFADAS, TINTAS E SUPORTES</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</si>
  <si>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</si>
  <si>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</si>
  <si>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BIOPEL 300 METROS</t>
  </si>
  <si>
    <t>BIOMIXX DISTRIBUIDORA DE PRODUTOS DESCARTAVEIS LTDA</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</si>
  <si>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</si>
  <si>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</si>
  <si>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</si>
  <si>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</si>
  <si>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</si>
  <si>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</si>
  <si>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</si>
  <si>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</si>
  <si>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</si>
  <si>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</si>
  <si>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</si>
  <si>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</si>
  <si>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</si>
  <si>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</si>
  <si>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</si>
  <si>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</si>
  <si>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</si>
  <si>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</si>
  <si>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</si>
  <si>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</si>
  <si>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</si>
  <si>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</si>
  <si>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</si>
  <si>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PARAFUSO ZINCO AMARELO, CABECA CHATA PH  6,0 X 70 - CAIXA COM  100 UNIDADES</t>
  </si>
  <si>
    <t>LUVA DE REDUCAO DE ESGOTO 2" X 1.1/2</t>
  </si>
  <si>
    <t>PARAFUSO ZINCO AMARELO, CABECA CHATA PH 4,5 X 40 - CAIXA COM 500 UNIDADES</t>
  </si>
  <si>
    <t>PISO DE BORRACHA MODELO I, COR: AMARELO, NA MEDIDA 335 X 255 X 20 MM.</t>
  </si>
  <si>
    <t>CONECTOR RJ-45 MACHO, PARA CABO UTP CATEGORIA 5E</t>
  </si>
  <si>
    <t>PNEUS P/ EQUIP.INDUSTRIAIS</t>
  </si>
  <si>
    <t>PAPEL HIGIENICO 30 M X 10 CM, CLASSE 01, FOLHA DUPLA, GOFRADO, COR BRANCA, NEUTRO, MATERIA PRIMA 100% FIBRAS NATURAIS</t>
  </si>
  <si>
    <t>MULTIFOFO FOLHADUPLA</t>
  </si>
  <si>
    <t xml:space="preserve">CHAPA EM MDF ULTRA TX, BRANCO, DUAS FACES COM PROTECAO CONTRA UMIDADE E CUPIM. MEDINDO: 2,75M X 1,83M X 18MM. </t>
  </si>
  <si>
    <t>PARAFUSO DE ZINCO AMARELO, CABECA CHATA PH 6,0 X 40</t>
  </si>
  <si>
    <t xml:space="preserve">PARAFUSO DE ZINCO AMARELO, CABECA CHATA PH 6,0 X 50 </t>
  </si>
  <si>
    <t>AGUA DESTILADA PARA BATERIA - FRASCO C/ 1 LITRO</t>
  </si>
  <si>
    <t>BATERIAS, COMPONENTES E ACESSORIOS - VEICULO LEVE</t>
  </si>
  <si>
    <t>PE CONICO EM FERRO CROMADO DE 15 CM</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</si>
  <si>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</si>
  <si>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</si>
  <si>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</si>
  <si>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</si>
  <si>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</si>
  <si>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</si>
  <si>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</si>
  <si>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CHAS E FERMENTOS</t>
  </si>
  <si>
    <t>CAP DE PVC MARROM PARA AGUA DE 50 MM  X  1 1/2" - DE ACORDO COM NBR 5648 E A MARCA, MEDIDA E NBR DEVERAO VIR LITOGRAFADA NA PECA</t>
  </si>
  <si>
    <t>THINNER PARA PINTURA AUTOMOTIVA E MOVEIS LATA COM 05 LITROS</t>
  </si>
  <si>
    <t>SELADORA PARA MADEIRA GALAO DE 3,6 LITROS</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</si>
  <si>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</si>
  <si>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</si>
  <si>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</si>
  <si>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</si>
  <si>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</si>
  <si>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</si>
  <si>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</si>
  <si>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</si>
  <si>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</si>
  <si>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</si>
  <si>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</si>
  <si>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SUPREMO SUPREMO</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</si>
  <si>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</si>
  <si>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</si>
  <si>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</si>
  <si>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</si>
  <si>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</si>
  <si>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</si>
  <si>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</si>
  <si>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</si>
  <si>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</si>
  <si>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</si>
  <si>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</si>
  <si>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</si>
  <si>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</si>
  <si>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</si>
  <si>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</si>
  <si>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</si>
  <si>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</si>
  <si>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PASTA EM PLASTICO PP CORRUGADO, COM ABAS E ELASTICO REVESTIDO DE TECIDO COM TERMINAIS DE PLASTICO MEDINDO 180MM X 245MM X 20MM</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</si>
  <si>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</si>
  <si>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</si>
  <si>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</si>
  <si>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</si>
  <si>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</si>
  <si>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</si>
  <si>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</si>
  <si>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MATERIAIS DE DESENHO TECNICO</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</si>
  <si>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</si>
  <si>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</si>
  <si>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</si>
  <si>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</si>
  <si>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</si>
  <si>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</si>
  <si>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</si>
  <si>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</si>
  <si>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</si>
  <si>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</si>
  <si>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</si>
  <si>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</si>
  <si>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</si>
  <si>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</si>
  <si>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</si>
  <si>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</si>
  <si>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</si>
  <si>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</si>
  <si>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PANO DE CHAO, MEDIDAS: 45 X 75 CM (VARIACAO +/- 5 CM), 100% ALGODAO, ALVEJADO, PESO MINIMO DE 130 GRAMAS.</t>
  </si>
  <si>
    <t>SAO DOMINGOS</t>
  </si>
  <si>
    <t>TECELAGEM SAO DOMINGOS LTDA</t>
  </si>
  <si>
    <t>SACO PLASTICO P/ LIXO - 15 L, COR PRETA.</t>
  </si>
  <si>
    <t>SOQUETE PARA BASE G13</t>
  </si>
  <si>
    <t>BUCHA PARA GESSO ACARTONADO (DRYWALL)</t>
  </si>
  <si>
    <t xml:space="preserve">ELETRODO REVESTIDO PARA SOLDA 2,5 MM - NORMA AWS E-6013 </t>
  </si>
  <si>
    <t>ACESSORIOS P/ SOLDA</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</si>
  <si>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</si>
  <si>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</si>
  <si>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</si>
  <si>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</si>
  <si>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60° - COR: TRANSPARENTE.</t>
  </si>
  <si>
    <t>TRANSFERIDOR DE 180° - COR: TRANSPARENTE</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</si>
  <si>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</si>
  <si>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</si>
  <si>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</si>
  <si>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</si>
  <si>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</si>
  <si>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</si>
  <si>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</si>
  <si>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</si>
  <si>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</si>
  <si>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</si>
  <si>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</si>
  <si>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PEDRA,PEDRISCO E AREIA</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</si>
  <si>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</si>
  <si>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LAMPADA LED TUBULAR T8.</t>
  </si>
  <si>
    <t>LAMPADAS E REFLETORES DE LED</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</si>
  <si>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</si>
  <si>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</si>
  <si>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</si>
  <si>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</si>
  <si>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</si>
  <si>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PASTILHA CERAMICA, COR VERDE AGUA, MEDINDO 10 X 10 CM.</t>
  </si>
  <si>
    <t>FITA DE BORDA CARVALHO MALVA OU SIMILAR, MEDINDO: 22 MM X 0,45 MM X 20 M.</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</si>
  <si>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</si>
  <si>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</si>
  <si>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</si>
  <si>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</si>
  <si>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</si>
  <si>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</si>
  <si>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</si>
  <si>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</si>
  <si>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</si>
  <si>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</si>
  <si>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</si>
  <si>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</si>
  <si>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</si>
  <si>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</si>
  <si>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</si>
  <si>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</si>
  <si>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</si>
  <si>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</si>
  <si>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</si>
  <si>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</si>
  <si>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</si>
  <si>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</si>
  <si>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</si>
  <si>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</si>
  <si>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</si>
  <si>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</si>
  <si>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</si>
  <si>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</si>
  <si>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</si>
  <si>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MINIDICIONARIO DE LINGUA PORTUGUESA - COM MAIS DE 30 MIL VERBETES, COM DIVISAO SILABICA, ATUALIZADO COM A NOVA ORTOGRAFIA, ORIGEM NACIONAL - ACABAMENTO BROCHURA.</t>
  </si>
  <si>
    <t>LIVROS</t>
  </si>
  <si>
    <t>REGUA DE 30 CM EM POLIESTIRENO. COR: TRANSPARENTE, CRISTAL.</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</si>
  <si>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</si>
  <si>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</si>
  <si>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</si>
  <si>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</si>
  <si>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</si>
  <si>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</si>
  <si>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</si>
  <si>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</si>
  <si>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</si>
  <si>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</si>
  <si>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</si>
  <si>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</si>
  <si>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</si>
  <si>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LUVA DE PROTECAO CONFECCIONADA EM VAQUETA, REFORCO ENTRE O POLEGAR E O INDICADOR E REFORCO NA PALMA, AJUSTE COM ELASTICO NO DORSO. COMPRIMENTO TOTAL DA LUVA DE NO MINIMO 23 CM.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</si>
  <si>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</si>
  <si>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</si>
  <si>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</si>
  <si>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</si>
  <si>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</si>
  <si>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LUVA PIGMENTADA - LUVA DE PROTECAO CONFECCIONADA EM FIBRAS NATURAIS E/OU FIBRAS SINTETICAS, PIGMENTOS ANTIDERRAPANTES DE PVC NA PALMA E FACE PALMAR DOS DEDOS. TAM 10</t>
  </si>
  <si>
    <t>OCULOS DE SEGURANCA CONTRA IMPACTOS- OCULOS DE SEGURANCA, CONSTITUIDOS DE ARMACAO E VISOR EM UMA UNICA PECA DE POLICARBONATO INCOLOR, COM APOIO NASAL. AS HASTES CONFECCIONADAS EM MATERIAL PLASTICO OU DO MESMO MATERIAL DO VISOR.</t>
  </si>
  <si>
    <t>LUVA DE RASPA CANO MEDIO - LUVA DE SEGURANCA, CONFECCIONADA EM RASPA, REFORCO INTERNO EM RASPA NA PALMA E FACE PALMAR DOS DEDOS, REFORCO EXTERNO EM RASPA ENTRE O POLEGAR E O INDICADOR. CANO MEDIO DE CUMPRIMENTO IGUAL A 15 CM</t>
  </si>
  <si>
    <t xml:space="preserve">LUVA DE RASPA DORSO EM LONA CANO LONGO - LUVA DE SEGURANCA CONFECCIONADA EM RASPA NA PALMA, TIRA DE REFORCO ENTRE OS DEDOS POLEGAR E INDICADOR, DORSO EM LONA, PUNHO EM MALHA. CANO LONGO DE COMPRIMENTO SUPERIOR A 20CM. </t>
  </si>
  <si>
    <t>PROTETOR FACIAL INCOLOR TIPO BOLHA</t>
  </si>
  <si>
    <t xml:space="preserve">CAPACETE DE SEGURANCA CLASSE B, TIPO II (ABA FRONTAL), COM SUSPENCAO PLASTICA, TIRA ABSORVENTE DE SUOR E SISTEMA DE REGULAGEM. TIRA JUGULAR EM POLIESTER JA FIXADA AO CAPACETE.  </t>
  </si>
  <si>
    <t xml:space="preserve">MASCARA DE SOLDA DE SEGURANCA TIPO ESCURECIMENTO AUTOMATICO </t>
  </si>
  <si>
    <t>AVENTAL DE SEGURANCA CONFECCIONADO EM TECIDO SINTETICO PLASTIFICADO COM PVC EM AMBAS AS FACES, TIRAS DE AJUSTES NO PESCOCO E NA CINTURA JA FIXADAS NO AVENTAL ATRAVES DE ILHOSES REFORCADOS OU SOLDADAS ELETRONICAMENTE.</t>
  </si>
  <si>
    <t>CAPA DE CHUVA EM PVC COM CAPUZ - TAM G : CAPA DE CHUVA IMPERMEAVEL NA COR AMARELA, CONFECCIONADA EM TECIDO SINTETICO REVESTIDO DE PVC, COSTURAS ATRAVES DE SOLDA ELETRONICA, MANGAS LONGAS, CAPUZ FIXO, FECHAMENTO FRONTAL</t>
  </si>
  <si>
    <t>LUVA DE SEGURANCA PARA PROCEDIMENTO NAO CIRURGICO, CONFECCIONADA EM NITRILO (BORRACHA SINTETICA), AMBIDESTRA,  NAO ESTERIL, LIVRE DE PO, PALMA LISA E DEDOS TEXTURIZADOS. CAIXA COM 100 UNIDADES. TAM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</si>
  <si>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</si>
  <si>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</si>
  <si>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</si>
  <si>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</si>
  <si>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</si>
  <si>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</si>
  <si>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</si>
  <si>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</si>
  <si>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</si>
  <si>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</si>
  <si>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</si>
  <si>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</si>
  <si>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</si>
  <si>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BORRACHA BRANCA COMUM NUMERO 20 (SEM CINTA), CONFECCIONADA EM MATERIAL NATURAL E MACIO, ATOXICA. APLICAVEL PARA QUALQUER SUPERFICIE E GRADUACAO DE GRAFITE. MEDIDA: 40MM X 30MM X 10MM (VARIACAO +/- 2MM). PRODUTO CERTIFICADO PELO INMETRO.</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</si>
  <si>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</si>
  <si>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</si>
  <si>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</si>
  <si>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</si>
  <si>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</si>
  <si>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</si>
  <si>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</si>
  <si>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</si>
  <si>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</si>
  <si>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</si>
  <si>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</si>
  <si>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</si>
  <si>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PASTA PLASTICA COM ELASTICO, SEM LOMBADA, MEDINDO 235 MM X 335 MM (VARIACAO DE +/- 2 MM). ATOXICA. ELASTICO DE BORRACHA REVESTIDO COM TECIDO TRANSPASSADO E TERMINAL PLASTICO, DE BOA QUALIDADE. COR: TRANSPARENTE/ CRISTAL.</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</si>
  <si>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</si>
  <si>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</si>
  <si>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</si>
  <si>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</si>
  <si>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</si>
  <si>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</si>
  <si>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</si>
  <si>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LUMINARIA HIGH BAY, COM DRIVER INCORPORADO, VIDA UTIL MINIMA DE 50.000 HS, IRC MINIMO 70%, FLUXO LUMINOSO MINIMO DE 18.000 LM, EFICIENCIA ENERGETICA MINIMA DE 100LM/W, TEMPERATURA DE COR 5000 A 6500 K, POTENCIA MAXIMA 200W, TENSAO 220V/60HZ</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</si>
  <si>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</si>
  <si>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</si>
  <si>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</si>
  <si>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</si>
  <si>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</si>
  <si>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</si>
  <si>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</si>
  <si>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</si>
  <si>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</si>
  <si>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</si>
  <si>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</si>
  <si>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</si>
  <si>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</si>
  <si>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</si>
  <si>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</si>
  <si>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</si>
  <si>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</si>
  <si>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</si>
  <si>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</si>
  <si>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</si>
  <si>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</si>
  <si>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</si>
  <si>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</si>
  <si>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</si>
  <si>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</si>
  <si>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</si>
  <si>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</si>
  <si>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</si>
  <si>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</si>
  <si>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</si>
  <si>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</si>
  <si>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</si>
  <si>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</si>
  <si>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</si>
  <si>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</si>
  <si>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</si>
  <si>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</si>
  <si>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</si>
  <si>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</si>
  <si>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</si>
  <si>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</si>
  <si>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</si>
  <si>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</si>
  <si>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</si>
  <si>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</si>
  <si>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</si>
  <si>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</si>
  <si>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</si>
  <si>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</si>
  <si>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</si>
  <si>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</si>
  <si>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</si>
  <si>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</si>
  <si>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</si>
  <si>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</si>
  <si>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</si>
  <si>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</si>
  <si>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</si>
  <si>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</si>
  <si>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</si>
  <si>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</si>
  <si>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MULTPAPER DISTRIBUIDORA DE PAPEIS LTDA. ( 225320 )</t>
  </si>
  <si>
    <t>DISTRIBUIDORA E IMPORTADORA LUX LTDA ( 226199 )</t>
  </si>
  <si>
    <t>INFANTARIA COMERCIAL LTDA ( 178162 )</t>
  </si>
  <si>
    <t>REDE I9 DO BRASIL MATERIAIS ELETRICOS E MONTAGENS INDUSTRIAIS LTDA ( 235922 )</t>
  </si>
  <si>
    <t>GUARANI INDUSTRIA, COMERCIO E SERVICOS LTDA ( 6058 )</t>
  </si>
  <si>
    <t>RELLEK TEK COMERCIAL LTDA ( 162825 )</t>
  </si>
  <si>
    <t>CLEANING DISTRIBUIDORA DE PRODUTOS DE LIMPEZA LTDA ( 233259 )</t>
  </si>
  <si>
    <t>FLEX COMERCIO E REPRESENTACAO EIRELI ( 58802 )</t>
  </si>
  <si>
    <t>THIPLAN COMERCIAL LTDA ( 7299 )</t>
  </si>
  <si>
    <t>DOCOL INDUSTRIA E COMERCIO LTDA_x001F__x001F_ ( 183422 )</t>
  </si>
  <si>
    <t>DAVOP COMERCIAL LTDA ( 44459 )</t>
  </si>
  <si>
    <t>MEGAFER COMERCIO DE FERRO E ACO LTDA ( 60363 )</t>
  </si>
  <si>
    <t>C. T. AGOSTINHO TELHAS LTDA ( 248306 )</t>
  </si>
  <si>
    <t>BUFF COMERCIO E SOLUCOES EIRELI ( 215154 )</t>
  </si>
  <si>
    <t>NOG. COM VARIEDADES LTDA ( 148457 )</t>
  </si>
  <si>
    <t>ESKELSEN ARTEFATOS DE CIMENTO INDÚSTRIA E COMÉRCIO LTDA ( 1587 )</t>
  </si>
  <si>
    <t>ALINE NICACIO ( 158489 )</t>
  </si>
  <si>
    <t>TRANSNECO MATERIAIS DE CONSTRUCAO EM GERAL LTDA ( 226566 )</t>
  </si>
  <si>
    <t>A. DA SILVA LIMA COMERCIO DE EQUIPAMENTOS EM GERAL ( 191270 )</t>
  </si>
  <si>
    <t>DM-Construção</t>
  </si>
  <si>
    <t>.</t>
  </si>
  <si>
    <t>Administrativo</t>
  </si>
  <si>
    <t>Pedagógico</t>
  </si>
  <si>
    <t>DM-Pintura</t>
  </si>
  <si>
    <t>DM-Hidráulica</t>
  </si>
  <si>
    <t>DM-Elétrica</t>
  </si>
  <si>
    <t>DM-Serralheria</t>
  </si>
  <si>
    <t>DM-Marcenaria</t>
  </si>
  <si>
    <t>SegMedTra</t>
  </si>
  <si>
    <t>DM-Geral</t>
  </si>
  <si>
    <t>Eventos</t>
  </si>
  <si>
    <t>DM-Jardinagem</t>
  </si>
  <si>
    <t># 2</t>
  </si>
  <si>
    <t>Informática</t>
  </si>
  <si>
    <t>*</t>
  </si>
  <si>
    <t>8/20 | Aguardando!</t>
  </si>
  <si>
    <t>143/21 | Aguardando!</t>
  </si>
  <si>
    <t>211/20 | Suspenso!</t>
  </si>
  <si>
    <t>/-2000 | Aguardando!</t>
  </si>
  <si>
    <t>176/20 | Aguardando!</t>
  </si>
  <si>
    <t>178/20 | Aguardando!</t>
  </si>
  <si>
    <t>275/20 | Aguardando!</t>
  </si>
  <si>
    <t>105/21 | Aguardando!</t>
  </si>
  <si>
    <t>16/19 | Suspenso Impróspero!</t>
  </si>
  <si>
    <t>87/20 | Aguardando!</t>
  </si>
  <si>
    <t>76/19 | Aguardando Impróspero!</t>
  </si>
  <si>
    <t>293/20 | Aguardando Impróspero!</t>
  </si>
  <si>
    <t>254/20 | Suspenso!</t>
  </si>
  <si>
    <t>88/20 | Suspenso!</t>
  </si>
  <si>
    <t>304/20 | Aguardando Impróspero!</t>
  </si>
  <si>
    <t>101/20 | Aguardando!</t>
  </si>
  <si>
    <t>191/20 | Suspenso Impróspero!</t>
  </si>
  <si>
    <t>126/19 | Suspenso Impróspero!</t>
  </si>
  <si>
    <t>10/17 | Aguardando!</t>
  </si>
  <si>
    <t>161/21 | Aguardando!</t>
  </si>
  <si>
    <t>121/20 | Suspenso!</t>
  </si>
  <si>
    <t>191/20 | Suspenso!</t>
  </si>
  <si>
    <t>9/20 | Suspenso!</t>
  </si>
  <si>
    <t>75/21 | Aguardando!</t>
  </si>
  <si>
    <t>104/20 | Suspenso!</t>
  </si>
  <si>
    <t>39/20 | Aguardando!</t>
  </si>
  <si>
    <t>204/18 | Suspenso Impróspero!</t>
  </si>
  <si>
    <t>99/20 | Suspenso Impróspero!</t>
  </si>
  <si>
    <t>220/19 | Suspenso Impróspero!</t>
  </si>
  <si>
    <t>174/20 | Aguardando!</t>
  </si>
  <si>
    <t>156/20 | Suspenso!</t>
  </si>
  <si>
    <t>58/21 | Aguardando!</t>
  </si>
  <si>
    <t>228/20 | Inativo!</t>
  </si>
  <si>
    <t>70/19 | Aguardando!</t>
  </si>
  <si>
    <t>154/19 | Aguardando Impróspero!</t>
  </si>
  <si>
    <t>17/20 | Aguardando!</t>
  </si>
  <si>
    <t>10/17 | Suspenso!</t>
  </si>
  <si>
    <t>10/17 | Inativo!</t>
  </si>
  <si>
    <t>292/19 | Aguardando Impróspero!</t>
  </si>
  <si>
    <t>194/20 | Inativo!</t>
  </si>
  <si>
    <t>236/19 | Aguardando!</t>
  </si>
  <si>
    <t>61/18 | Suspenso!</t>
  </si>
  <si>
    <t>192/19 | Inativo!</t>
  </si>
  <si>
    <t>111/20 | Suspenso!</t>
  </si>
  <si>
    <t>70/19 | Suspenso Impróspero!</t>
  </si>
  <si>
    <t>155/19 | Suspenso!</t>
  </si>
  <si>
    <t>16/20 | Aguardando!</t>
  </si>
  <si>
    <t>55/20 | Aguardando!</t>
  </si>
  <si>
    <t>90/21 | Aguardando!</t>
  </si>
  <si>
    <t>181/20 | Suspenso!</t>
  </si>
  <si>
    <t>198/19 | Suspenso!</t>
  </si>
  <si>
    <t>206/20 | Suspenso!</t>
  </si>
  <si>
    <t>293/20 | Aguardando!</t>
  </si>
  <si>
    <t>/-2000 | Aguardando Impróspero!</t>
  </si>
  <si>
    <t>194/17 | Aguardando Impróspero!</t>
  </si>
  <si>
    <t>129/19 | Inativo!</t>
  </si>
  <si>
    <t>166/20 | Suspenso!</t>
  </si>
  <si>
    <t>175/17 | Suspenso!</t>
  </si>
  <si>
    <t>217/20 | Aguardando!</t>
  </si>
  <si>
    <t>130/19 | Aguardando Impróspero!</t>
  </si>
  <si>
    <t>/-2000 | Suspenso!</t>
  </si>
  <si>
    <t>257/19 | Aguardando!</t>
  </si>
  <si>
    <t>87/20 | Suspenso!</t>
  </si>
  <si>
    <t>20/18 | Inativo!</t>
  </si>
  <si>
    <t>233/19 | Aguardando!</t>
  </si>
  <si>
    <t>233/19 | Suspenso!</t>
  </si>
  <si>
    <t>16/20 | Suspenso!</t>
  </si>
  <si>
    <t>104/20 | Aguardando!</t>
  </si>
  <si>
    <t>86/20 | Aguardando!</t>
  </si>
  <si>
    <t>47/19 | Suspenso!</t>
  </si>
  <si>
    <t>10/17 | Suspenso Impróspero!</t>
  </si>
  <si>
    <t>64/20 | Aguardando!</t>
  </si>
  <si>
    <t>14/20 | Aguardando!</t>
  </si>
  <si>
    <t>126/19 | Suspenso!</t>
  </si>
  <si>
    <t>47/19 | Aguardando!</t>
  </si>
  <si>
    <t>186/18 | Inativo Impróspero!</t>
  </si>
  <si>
    <t>16/19 | Aguardando Impróspero!</t>
  </si>
  <si>
    <t>145/19 | Aguardando!</t>
  </si>
  <si>
    <t>39/21 | Aguardando!</t>
  </si>
  <si>
    <t>31/21 | Aguardando!</t>
  </si>
  <si>
    <t>86/20 | Aguardando Impróspero!</t>
  </si>
  <si>
    <t>267/16 | Inativo!</t>
  </si>
  <si>
    <t>230/18 | Aguardando Impróspero!</t>
  </si>
  <si>
    <t>54/20 | Aguardando Impróspero!</t>
  </si>
  <si>
    <t>183/17 | Inativo!</t>
  </si>
  <si>
    <t>/-2000 | Suspenso Impróspero!</t>
  </si>
  <si>
    <t>151/19 | Suspenso!</t>
  </si>
  <si>
    <t>/-2000 | Inativo!</t>
  </si>
  <si>
    <t>87/20 | Aguardando Impróspero!</t>
  </si>
  <si>
    <t>105/20 | Aguardando!</t>
  </si>
  <si>
    <t>2/21 | Aguardando!</t>
  </si>
  <si>
    <t>158/20 | Suspenso!</t>
  </si>
  <si>
    <t>2/19 | Aguardando!</t>
  </si>
  <si>
    <t>169/17 | Suspenso Impróspero!</t>
  </si>
  <si>
    <t>78/18 | Suspenso!</t>
  </si>
  <si>
    <t>64/20 | Suspenso!</t>
  </si>
  <si>
    <t>115/20 | Aguardando!</t>
  </si>
  <si>
    <t>204/18 | Suspenso!</t>
  </si>
  <si>
    <t>2/18 | Inativo!</t>
  </si>
  <si>
    <t>199/19 | Suspenso Impróspero!</t>
  </si>
  <si>
    <t>131/21 | Aguardando!</t>
  </si>
  <si>
    <t>216/20 | Aguardando!</t>
  </si>
  <si>
    <t>114/18 | Suspenso!</t>
  </si>
  <si>
    <t>296/20 | Aguardando!</t>
  </si>
  <si>
    <t>51/20 | Aguardando!</t>
  </si>
  <si>
    <t>183/20 | Aguardando!</t>
  </si>
  <si>
    <t>173/21 | Aguardando!</t>
  </si>
  <si>
    <t>33/20 | Aguardando!</t>
  </si>
  <si>
    <t>143/20 | Aguardando!</t>
  </si>
  <si>
    <t>191/17 | Aguardando!</t>
  </si>
  <si>
    <t>289/20 | Aguardando!</t>
  </si>
  <si>
    <t>155/19 | Aguardando!</t>
  </si>
  <si>
    <t>75/21 | Aguardando Impróspero!</t>
  </si>
  <si>
    <t>109/17 | Aguardando Impróspero!</t>
  </si>
  <si>
    <t>78/21 | Aguardando!</t>
  </si>
  <si>
    <t>202/20 | Aguardando!</t>
  </si>
  <si>
    <t>281/20 | Aguardando!</t>
  </si>
  <si>
    <t>292/19 | Aguardando!</t>
  </si>
  <si>
    <t>237/20 | Aguardando!</t>
  </si>
  <si>
    <t>151/19 | Aguardando!</t>
  </si>
  <si>
    <t>/-2000 | ATA!</t>
  </si>
  <si>
    <t>234/19 | Suspenso Impróspero!</t>
  </si>
  <si>
    <t>79/21 | Aguardando!</t>
  </si>
  <si>
    <t>61/21 | Aguardando!</t>
  </si>
  <si>
    <t>DESCRICAO</t>
  </si>
  <si>
    <t>CODIGO</t>
  </si>
  <si>
    <t>ASSENTO PARA VASO SANITARIO EM POLIURETANO EXPANDIDO COM TAMPA EM POLIPROPILENO, FIXACAO COM ELEMENTOS DE PLASTICO COM POSSIBILIDADE DE AJUSTE EM TODAS AS DIRECOES</t>
  </si>
  <si>
    <t>DESINFETANTE, MULTIUSO, ANTIBACTERICIDA, PERFUME LAVANDA, GALAO COM 5 LITROS</t>
  </si>
  <si>
    <t>ESTILETE DE METAL C/ LAMINA ESTREITA</t>
  </si>
  <si>
    <t>QTD.PENDENTE</t>
  </si>
  <si>
    <t>03_22</t>
  </si>
  <si>
    <t>04_22</t>
  </si>
  <si>
    <t>05_22</t>
  </si>
  <si>
    <t>06_22</t>
  </si>
  <si>
    <t>07_22</t>
  </si>
  <si>
    <t>08_22</t>
  </si>
  <si>
    <t>09_22</t>
  </si>
  <si>
    <t>10_22</t>
  </si>
  <si>
    <t>11_22</t>
  </si>
  <si>
    <t>12_22</t>
  </si>
  <si>
    <t>01_23</t>
  </si>
  <si>
    <t>02_23</t>
  </si>
  <si>
    <t>03_23</t>
  </si>
  <si>
    <t>04_23</t>
  </si>
  <si>
    <t>05_23</t>
  </si>
  <si>
    <t>06_23</t>
  </si>
  <si>
    <t>07_23</t>
  </si>
  <si>
    <t>08_23</t>
  </si>
  <si>
    <t>DtIncl</t>
  </si>
  <si>
    <t>Div</t>
  </si>
  <si>
    <t>Média.A</t>
  </si>
  <si>
    <t>DP1</t>
  </si>
  <si>
    <t>DP2</t>
  </si>
  <si>
    <t>DP3</t>
  </si>
  <si>
    <t>Nº DP</t>
  </si>
  <si>
    <t>Média.C</t>
  </si>
  <si>
    <t>Consumo.C</t>
  </si>
  <si>
    <t>= [@[Média.A]] + (STDEV.S( [@[QTD.PENDENTE]]:[@[08_23]] ) * 2)</t>
  </si>
  <si>
    <t>= 2</t>
  </si>
  <si>
    <t>08.2023</t>
  </si>
  <si>
    <t>07.2023</t>
  </si>
  <si>
    <t>04.2023</t>
  </si>
  <si>
    <t>05.2023</t>
  </si>
  <si>
    <t>10.2022</t>
  </si>
  <si>
    <t>11.2022</t>
  </si>
  <si>
    <t>03.2023</t>
  </si>
  <si>
    <t>06.2023</t>
  </si>
  <si>
    <t>08.2022</t>
  </si>
  <si>
    <t>06.2022</t>
  </si>
  <si>
    <t>09.2022</t>
  </si>
  <si>
    <t>01.2023</t>
  </si>
  <si>
    <t>02.2023</t>
  </si>
  <si>
    <t>07.2022</t>
  </si>
  <si>
    <t>04.2022</t>
  </si>
  <si>
    <t>12.2022</t>
  </si>
  <si>
    <t>03.2022</t>
  </si>
  <si>
    <t>05.2022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</si>
</sst>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
    <numFmt numFmtId="195" formatCode="#,##0.000"/>
    <numFmt numFmtId="196" formatCode="###,###"/>
    <numFmt numFmtId="197" formatCode="#,##0.0;;;@"/>
    <numFmt numFmtId="198" formatCode="[$-416]mmm\ /\ yy;@"/>
  </numFmts>
  <fonts count="61"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s>
  <fills count="8">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s>
  <borders count="3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398">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7" fillId="6" borderId="0" xfId="0" applyNumberFormat="1" applyFont="1" applyFill="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Alignment="1">
      <alignment horizontal="left" vertical="center" indent="1"/>
    </xf>
    <xf numFmtId="3" fontId="37"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50" fillId="0" borderId="0" xfId="0" applyFont="1" applyAlignment="1">
      <alignment horizontal="center" vertical="center"/>
    </xf>
    <xf numFmtId="3" fontId="50"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1"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7"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40" fillId="0" borderId="1" xfId="0" applyNumberFormat="1" applyFont="1" applyBorder="1" applyAlignment="1">
      <alignment horizontal="left" vertical="top"/>
    </xf>
    <xf numFmtId="22" fontId="40"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right" indent="1"/>
    </xf>
    <xf numFmtId="194" fontId="0" fillId="0" borderId="0" xfId="0" applyNumberFormat="1" applyAlignment="1">
      <alignment horizontal="right" indent="1"/>
    </xf>
    <xf numFmtId="165" fontId="0" fillId="0" borderId="0" xfId="0" applyNumberFormat="1" applyAlignment="1">
      <alignment horizontal="right" indent="1"/>
    </xf>
    <xf numFmtId="196" fontId="0" fillId="0" borderId="0" xfId="0" applyNumberFormat="1" applyAlignment="1">
      <alignment horizontal="right" indent="1"/>
    </xf>
    <xf numFmtId="3" fontId="56" fillId="0" borderId="1" xfId="0" applyNumberFormat="1" applyFont="1" applyBorder="1" applyAlignment="1">
      <alignment horizontal="center" vertical="top"/>
    </xf>
    <xf numFmtId="3" fontId="44" fillId="0" borderId="26" xfId="0" applyNumberFormat="1" applyFont="1" applyBorder="1" applyAlignment="1">
      <alignment horizontal="center" vertical="center"/>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7" fontId="0" fillId="0" borderId="21" xfId="1" applyNumberFormat="1" applyFont="1" applyFill="1" applyBorder="1" applyAlignment="1">
      <alignment horizontal="right" vertical="center" indent="1"/>
    </xf>
    <xf numFmtId="0" fontId="58"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9"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0" fontId="27" fillId="0" borderId="0" xfId="0" applyFont="1" applyAlignment="1">
      <alignment horizontal="left" vertical="top" wrapText="1" indent="1"/>
    </xf>
    <xf numFmtId="176" fontId="0" fillId="0" borderId="0" xfId="0" applyNumberFormat="1" applyAlignment="1" applyProtection="1">
      <alignment horizontal="right" vertical="top"/>
      <protection locked="0"/>
    </xf>
    <xf numFmtId="49" fontId="49" fillId="0" borderId="0" xfId="0" applyNumberFormat="1" applyFont="1" applyAlignment="1" applyProtection="1">
      <alignment horizontal="left" vertical="top" indent="1"/>
      <protection locked="0"/>
    </xf>
    <xf numFmtId="49" fontId="0" fillId="0" borderId="0" xfId="0" applyNumberFormat="1" applyAlignment="1" applyProtection="1">
      <alignment horizontal="center" vertical="top"/>
      <protection locked="0"/>
    </xf>
    <xf numFmtId="178" fontId="0" fillId="0" borderId="0" xfId="0" applyNumberFormat="1" applyAlignment="1" applyProtection="1">
      <alignment horizontal="right" vertical="top" indent="1"/>
      <protection locked="0"/>
    </xf>
    <xf numFmtId="49" fontId="0" fillId="0" borderId="0" xfId="0" applyNumberFormat="1" applyAlignment="1" applyProtection="1">
      <alignment horizontal="left" vertical="top" indent="1"/>
      <protection locked="0"/>
    </xf>
    <xf numFmtId="179" fontId="9" fillId="0" borderId="0" xfId="0" applyNumberFormat="1" applyFont="1" applyAlignment="1" applyProtection="1">
      <alignment horizontal="right" vertical="top"/>
      <protection locked="0"/>
    </xf>
    <xf numFmtId="3" fontId="0" fillId="0" borderId="0" xfId="0" applyNumberFormat="1" applyAlignment="1" applyProtection="1">
      <alignment horizontal="right" vertical="top" indent="1"/>
      <protection locked="0"/>
    </xf>
    <xf numFmtId="177" fontId="0" fillId="0" borderId="0" xfId="0" applyNumberFormat="1" applyAlignment="1" applyProtection="1">
      <alignment horizontal="right" vertical="top"/>
      <protection locked="0"/>
    </xf>
    <xf numFmtId="179" fontId="0" fillId="0" borderId="0" xfId="0" applyNumberFormat="1" applyAlignment="1" applyProtection="1">
      <alignment horizontal="right" vertical="top"/>
      <protection locked="0"/>
    </xf>
    <xf numFmtId="181" fontId="0" fillId="0" borderId="0" xfId="0" applyNumberFormat="1" applyAlignment="1" applyProtection="1">
      <alignment horizontal="right" vertical="top"/>
      <protection locked="0"/>
    </xf>
    <xf numFmtId="180" fontId="28" fillId="0" borderId="0" xfId="0" applyNumberFormat="1" applyFont="1" applyAlignment="1" applyProtection="1">
      <alignment horizontal="right" vertical="top"/>
      <protection locked="0"/>
    </xf>
    <xf numFmtId="175" fontId="0" fillId="0" borderId="0" xfId="0" applyNumberFormat="1" applyAlignment="1" applyProtection="1">
      <alignment horizontal="right" vertical="top"/>
      <protection locked="0"/>
    </xf>
    <xf numFmtId="182" fontId="0" fillId="0" borderId="0" xfId="0" applyNumberFormat="1" applyAlignment="1" applyProtection="1">
      <alignment horizontal="right" vertical="top"/>
      <protection locked="0"/>
    </xf>
    <xf numFmtId="179" fontId="11" fillId="0" borderId="0" xfId="0" applyNumberFormat="1" applyFont="1" applyAlignment="1" applyProtection="1">
      <alignment horizontal="right" vertical="top"/>
      <protection locked="0"/>
    </xf>
    <xf numFmtId="180" fontId="0" fillId="0" borderId="0" xfId="0" applyNumberFormat="1" applyAlignment="1" applyProtection="1">
      <alignment horizontal="right" vertical="top"/>
      <protection locked="0"/>
    </xf>
    <xf numFmtId="183" fontId="0" fillId="0" borderId="0" xfId="0" applyNumberFormat="1" applyAlignment="1" applyProtection="1">
      <alignment horizontal="center" vertical="top"/>
      <protection locked="0"/>
    </xf>
    <xf numFmtId="180" fontId="29" fillId="0" borderId="0" xfId="0" applyNumberFormat="1" applyFont="1" applyAlignment="1" applyProtection="1">
      <alignment horizontal="right" vertical="top"/>
      <protection locked="0"/>
    </xf>
    <xf numFmtId="1" fontId="54" fillId="0" borderId="0" xfId="0" applyNumberFormat="1" applyFont="1" applyAlignment="1" applyProtection="1">
      <alignment horizontal="center" vertical="top"/>
      <protection locked="0"/>
    </xf>
    <xf numFmtId="185" fontId="57" fillId="0" borderId="0" xfId="0" applyNumberFormat="1" applyFont="1" applyAlignment="1" applyProtection="1">
      <alignment horizontal="left" vertical="top"/>
      <protection locked="0"/>
    </xf>
    <xf numFmtId="184" fontId="48" fillId="0" borderId="0" xfId="0" applyNumberFormat="1" applyFont="1" applyAlignment="1" applyProtection="1">
      <alignment horizontal="center" vertical="top"/>
      <protection locked="0"/>
    </xf>
    <xf numFmtId="185" fontId="48" fillId="0" borderId="0" xfId="0" applyNumberFormat="1" applyFont="1" applyAlignment="1" applyProtection="1">
      <alignment horizontal="right" vertical="top"/>
      <protection locked="0"/>
    </xf>
    <xf numFmtId="180" fontId="9" fillId="0" borderId="0" xfId="0" applyNumberFormat="1" applyFont="1" applyAlignment="1" applyProtection="1">
      <alignment horizontal="center" vertical="top"/>
      <protection locked="0"/>
    </xf>
    <xf numFmtId="186" fontId="9" fillId="0" borderId="0" xfId="0" applyNumberFormat="1" applyFont="1" applyAlignment="1" applyProtection="1">
      <alignment horizontal="center" vertical="top"/>
      <protection locked="0"/>
    </xf>
    <xf numFmtId="180" fontId="9" fillId="0" borderId="0" xfId="0" applyNumberFormat="1" applyFont="1" applyAlignment="1" applyProtection="1">
      <alignment horizontal="right" vertical="top"/>
      <protection locked="0"/>
    </xf>
    <xf numFmtId="49" fontId="47" fillId="0" borderId="0" xfId="0" applyNumberFormat="1" applyFont="1" applyAlignment="1" applyProtection="1">
      <alignment horizontal="left" vertical="top"/>
      <protection locked="0"/>
    </xf>
    <xf numFmtId="183" fontId="29" fillId="0" borderId="0" xfId="0" applyNumberFormat="1" applyFont="1" applyAlignment="1" applyProtection="1">
      <alignment horizontal="center" vertical="top"/>
      <protection locked="0"/>
    </xf>
    <xf numFmtId="187" fontId="0" fillId="0" borderId="0" xfId="0" applyNumberFormat="1" applyAlignment="1" applyProtection="1">
      <alignment horizontal="center" vertical="top"/>
      <protection locked="0"/>
    </xf>
    <xf numFmtId="3" fontId="22" fillId="0" borderId="0" xfId="0" applyNumberFormat="1" applyFont="1" applyAlignment="1" applyProtection="1">
      <alignment horizontal="center" vertical="top"/>
      <protection locked="0"/>
    </xf>
    <xf numFmtId="180" fontId="30" fillId="0" borderId="0" xfId="0" applyNumberFormat="1" applyFont="1" applyAlignment="1" applyProtection="1">
      <alignment horizontal="right" vertical="top"/>
      <protection locked="0"/>
    </xf>
    <xf numFmtId="188" fontId="23" fillId="0" borderId="0" xfId="0" applyNumberFormat="1" applyFont="1" applyAlignment="1" applyProtection="1">
      <alignment horizontal="center" vertical="top"/>
      <protection locked="0"/>
    </xf>
    <xf numFmtId="180" fontId="52" fillId="0" borderId="0" xfId="0" applyNumberFormat="1" applyFont="1" applyAlignment="1" applyProtection="1">
      <alignment horizontal="right" vertical="top"/>
      <protection locked="0"/>
    </xf>
    <xf numFmtId="180" fontId="53" fillId="0" borderId="0" xfId="0" applyNumberFormat="1" applyFont="1" applyAlignment="1" applyProtection="1">
      <alignment horizontal="right" vertical="top"/>
      <protection locked="0"/>
    </xf>
    <xf numFmtId="180" fontId="22" fillId="0" borderId="0" xfId="0" applyNumberFormat="1" applyFont="1" applyAlignment="1" applyProtection="1">
      <alignment horizontal="right" vertical="top"/>
      <protection locked="0"/>
    </xf>
    <xf numFmtId="179" fontId="22" fillId="0" borderId="0" xfId="0" applyNumberFormat="1" applyFont="1" applyAlignment="1" applyProtection="1">
      <alignment horizontal="right" vertical="top"/>
      <protection locked="0"/>
    </xf>
    <xf numFmtId="9" fontId="22" fillId="0" borderId="0" xfId="0" applyNumberFormat="1" applyFont="1" applyAlignment="1" applyProtection="1">
      <alignment horizontal="right" vertical="top"/>
      <protection locked="0"/>
    </xf>
    <xf numFmtId="1" fontId="22" fillId="0" borderId="0" xfId="0" applyNumberFormat="1" applyFont="1" applyAlignment="1" applyProtection="1">
      <alignment horizontal="center" vertical="top"/>
      <protection locked="0"/>
    </xf>
    <xf numFmtId="180" fontId="36" fillId="0" borderId="0" xfId="0" applyNumberFormat="1" applyFont="1" applyAlignment="1">
      <alignment horizontal="right" vertical="top"/>
    </xf>
    <xf numFmtId="180" fontId="35" fillId="0" borderId="0" xfId="0" applyNumberFormat="1" applyFont="1" applyAlignment="1">
      <alignment horizontal="right" vertical="top"/>
    </xf>
    <xf numFmtId="190" fontId="35" fillId="0" borderId="0" xfId="0" applyNumberFormat="1" applyFont="1" applyAlignment="1">
      <alignment horizontal="right" vertical="top"/>
    </xf>
    <xf numFmtId="49" fontId="22" fillId="0" borderId="0" xfId="0" applyNumberFormat="1" applyFont="1" applyAlignment="1" applyProtection="1">
      <alignment horizontal="center" vertical="top"/>
      <protection locked="0"/>
    </xf>
    <xf numFmtId="1" fontId="0" fillId="0" borderId="0" xfId="0" applyNumberFormat="1" applyAlignment="1">
      <alignment horizontal="right" indent="1"/>
    </xf>
    <xf numFmtId="49" fontId="40" fillId="0" borderId="0" xfId="0" applyNumberFormat="1" applyFont="1" applyAlignment="1">
      <alignment horizontal="left"/>
    </xf>
    <xf numFmtId="191" fontId="40" fillId="0" borderId="0" xfId="0" applyNumberFormat="1" applyFont="1" applyAlignment="1">
      <alignment horizontal="left"/>
    </xf>
    <xf numFmtId="176" fontId="0" fillId="0" borderId="0" xfId="0" applyNumberFormat="1" applyAlignment="1">
      <alignment horizontal="right" vertical="top"/>
    </xf>
    <xf numFmtId="49" fontId="0" fillId="0" borderId="0" xfId="0" applyNumberFormat="1" applyAlignment="1">
      <alignment horizontal="left" vertical="top" indent="1"/>
    </xf>
    <xf numFmtId="178" fontId="0" fillId="0" borderId="0" xfId="0" applyNumberFormat="1" applyAlignment="1">
      <alignment horizontal="right" vertical="top" indent="1"/>
    </xf>
    <xf numFmtId="179" fontId="0" fillId="0" borderId="0" xfId="0" applyNumberFormat="1" applyAlignment="1">
      <alignment horizontal="right" vertical="top"/>
    </xf>
    <xf numFmtId="177" fontId="0" fillId="0" borderId="0" xfId="0" applyNumberFormat="1" applyAlignment="1">
      <alignment horizontal="right" vertical="top"/>
    </xf>
    <xf numFmtId="181" fontId="0" fillId="0" borderId="0" xfId="0" applyNumberFormat="1" applyAlignment="1">
      <alignment horizontal="right" vertical="top"/>
    </xf>
    <xf numFmtId="180" fontId="0" fillId="0" borderId="0" xfId="0" applyNumberFormat="1" applyAlignment="1">
      <alignment horizontal="right" vertical="top"/>
    </xf>
    <xf numFmtId="182" fontId="0" fillId="0" borderId="0" xfId="0" applyNumberFormat="1" applyAlignment="1">
      <alignment horizontal="right" vertical="top"/>
    </xf>
    <xf numFmtId="175" fontId="0" fillId="0" borderId="0" xfId="0" applyNumberFormat="1" applyAlignment="1">
      <alignment horizontal="right" vertical="top"/>
    </xf>
    <xf numFmtId="183" fontId="0" fillId="0" borderId="0" xfId="0" applyNumberFormat="1" applyAlignment="1">
      <alignment horizontal="center" vertical="top"/>
    </xf>
    <xf numFmtId="184" fontId="0" fillId="0" borderId="0" xfId="0" applyNumberFormat="1" applyAlignment="1">
      <alignment horizontal="center" vertical="top"/>
    </xf>
    <xf numFmtId="185" fontId="0" fillId="0" borderId="0" xfId="0" applyNumberFormat="1" applyAlignment="1">
      <alignment horizontal="right" vertical="top"/>
    </xf>
    <xf numFmtId="180" fontId="1" fillId="0" borderId="0" xfId="0" applyNumberFormat="1" applyFont="1" applyAlignment="1">
      <alignment horizontal="center" vertical="top"/>
    </xf>
    <xf numFmtId="186" fontId="1" fillId="0" borderId="0" xfId="0" applyNumberFormat="1" applyFont="1" applyAlignment="1">
      <alignment horizontal="center" vertical="top"/>
    </xf>
    <xf numFmtId="180" fontId="1" fillId="0" borderId="0" xfId="0" applyNumberFormat="1" applyFont="1" applyAlignment="1">
      <alignment horizontal="right" vertical="top"/>
    </xf>
    <xf numFmtId="49" fontId="1" fillId="0" borderId="0" xfId="0" applyNumberFormat="1" applyFont="1" applyAlignment="1">
      <alignment horizontal="left" vertical="top"/>
    </xf>
    <xf numFmtId="183" fontId="1" fillId="0" borderId="0" xfId="0" applyNumberFormat="1" applyFont="1" applyAlignment="1">
      <alignment horizontal="center" vertical="top"/>
    </xf>
    <xf numFmtId="198" fontId="0" fillId="0" borderId="0" xfId="0" applyNumberFormat="1" applyAlignment="1">
      <alignment horizontal="center"/>
    </xf>
    <xf numFmtId="194" fontId="0" fillId="0" borderId="0" xfId="0" applyNumberFormat="1" applyAlignment="1">
      <alignment horizontal="right" vertical="top" indent="1"/>
    </xf>
    <xf numFmtId="176" fontId="37" fillId="0" borderId="0" xfId="0" applyNumberFormat="1" applyFont="1" applyAlignment="1">
      <alignment horizontal="left" vertical="top"/>
    </xf>
    <xf numFmtId="49" fontId="37" fillId="0" borderId="0" xfId="0" applyNumberFormat="1" applyFont="1" applyAlignment="1">
      <alignment horizontal="left" vertical="top" indent="1"/>
    </xf>
    <xf numFmtId="49" fontId="37" fillId="0" borderId="0" xfId="0" applyNumberFormat="1" applyFont="1" applyAlignment="1">
      <alignment horizontal="center" vertical="top"/>
    </xf>
    <xf numFmtId="178" fontId="37" fillId="0" borderId="0" xfId="0" applyNumberFormat="1" applyFont="1" applyAlignment="1">
      <alignment horizontal="right" vertical="top" indent="1"/>
    </xf>
    <xf numFmtId="179" fontId="37" fillId="0" borderId="0" xfId="0" applyNumberFormat="1" applyFont="1" applyAlignment="1">
      <alignment horizontal="right" vertical="top"/>
    </xf>
    <xf numFmtId="49" fontId="37" fillId="0" borderId="0" xfId="0" applyNumberFormat="1" applyFont="1" applyAlignment="1">
      <alignment horizontal="right" indent="1"/>
    </xf>
    <xf numFmtId="177" fontId="37" fillId="0" borderId="0" xfId="0" applyNumberFormat="1" applyFont="1" applyAlignment="1">
      <alignment horizontal="right" vertical="top"/>
    </xf>
    <xf numFmtId="181" fontId="37" fillId="0" borderId="0" xfId="0" applyNumberFormat="1" applyFont="1" applyAlignment="1">
      <alignment horizontal="right" vertical="top"/>
    </xf>
    <xf numFmtId="180" fontId="37" fillId="0" borderId="0" xfId="0" applyNumberFormat="1" applyFont="1" applyAlignment="1">
      <alignment horizontal="center" vertical="center"/>
    </xf>
    <xf numFmtId="177" fontId="37" fillId="0" borderId="0" xfId="0" applyNumberFormat="1" applyFont="1" applyAlignment="1">
      <alignment horizontal="center" vertical="center"/>
    </xf>
    <xf numFmtId="182" fontId="37" fillId="0" borderId="0" xfId="0" applyNumberFormat="1" applyFont="1" applyAlignment="1">
      <alignment horizontal="left" vertical="top"/>
    </xf>
    <xf numFmtId="180" fontId="37" fillId="0" borderId="0" xfId="0" applyNumberFormat="1" applyFont="1" applyAlignment="1">
      <alignment horizontal="right" vertical="top"/>
    </xf>
    <xf numFmtId="175" fontId="37" fillId="0" borderId="0" xfId="0" applyNumberFormat="1" applyFont="1" applyAlignment="1">
      <alignment horizontal="left" vertical="top"/>
    </xf>
    <xf numFmtId="183" fontId="37" fillId="0" borderId="0" xfId="0" applyNumberFormat="1" applyFont="1" applyAlignment="1">
      <alignment horizontal="center" vertical="top"/>
    </xf>
    <xf numFmtId="183" fontId="37" fillId="0" borderId="0" xfId="0" applyNumberFormat="1" applyFont="1" applyAlignment="1">
      <alignment horizontal="right" vertical="top"/>
    </xf>
    <xf numFmtId="183" fontId="37" fillId="0" borderId="0" xfId="0" applyNumberFormat="1" applyFont="1" applyAlignment="1">
      <alignment horizontal="left" vertical="top"/>
    </xf>
    <xf numFmtId="184" fontId="37" fillId="0" borderId="0" xfId="0" applyNumberFormat="1" applyFont="1" applyAlignment="1">
      <alignment horizontal="left" vertical="top"/>
    </xf>
    <xf numFmtId="1" fontId="37" fillId="0" borderId="0" xfId="0" applyNumberFormat="1" applyFont="1" applyAlignment="1">
      <alignment horizontal="left" vertical="top"/>
    </xf>
    <xf numFmtId="185" fontId="37" fillId="0" borderId="0" xfId="0" applyNumberFormat="1" applyFont="1" applyAlignment="1">
      <alignment horizontal="right" vertical="top"/>
    </xf>
    <xf numFmtId="180" fontId="37" fillId="0" borderId="0" xfId="0" applyNumberFormat="1" applyFont="1" applyAlignment="1">
      <alignment horizontal="center" vertical="top"/>
    </xf>
    <xf numFmtId="186" fontId="37" fillId="0" borderId="0" xfId="0" applyNumberFormat="1" applyFont="1" applyAlignment="1">
      <alignment horizontal="left" vertical="top"/>
    </xf>
    <xf numFmtId="186" fontId="37" fillId="0" borderId="0" xfId="0" applyNumberFormat="1" applyFont="1" applyAlignment="1">
      <alignment horizontal="center" vertical="top"/>
    </xf>
    <xf numFmtId="175" fontId="37" fillId="0" borderId="0" xfId="0" applyNumberFormat="1" applyFont="1" applyAlignment="1">
      <alignment horizontal="right" vertical="top"/>
    </xf>
    <xf numFmtId="180" fontId="37" fillId="0" borderId="0" xfId="0" applyNumberFormat="1" applyFont="1" applyAlignment="1">
      <alignment horizontal="left" vertical="top"/>
    </xf>
    <xf numFmtId="187" fontId="37" fillId="0" borderId="0" xfId="0" applyNumberFormat="1" applyFont="1" applyAlignment="1">
      <alignment horizontal="center" vertical="top"/>
    </xf>
    <xf numFmtId="49" fontId="37" fillId="0" borderId="0" xfId="0" applyNumberFormat="1" applyFont="1" applyAlignment="1">
      <alignment horizontal="left" vertical="top"/>
    </xf>
    <xf numFmtId="188" fontId="37" fillId="0" borderId="0" xfId="0" applyNumberFormat="1" applyFont="1" applyAlignment="1">
      <alignment horizontal="left" vertical="top"/>
    </xf>
    <xf numFmtId="179" fontId="37" fillId="0" borderId="0" xfId="0" applyNumberFormat="1" applyFont="1" applyAlignment="1">
      <alignment horizontal="left" vertical="top"/>
    </xf>
    <xf numFmtId="1" fontId="37" fillId="0" borderId="0" xfId="0" applyNumberFormat="1" applyFont="1" applyAlignment="1">
      <alignment horizontal="center" vertical="top"/>
    </xf>
    <xf numFmtId="0" fontId="37" fillId="0" borderId="0" xfId="0" applyFont="1" applyAlignment="1">
      <alignment horizontal="left" vertical="top"/>
    </xf>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9" fillId="0" borderId="0" xfId="0" applyFont="1" applyAlignment="1">
      <alignment horizontal="center" vertical="center" wrapText="1"/>
    </xf>
    <xf numFmtId="0" fontId="39"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9"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85" fontId="57" fillId="0" borderId="0" xfId="0" applyNumberFormat="1" applyFont="1" applyFill="1" applyAlignment="1" applyProtection="1">
      <alignment horizontal="left" vertical="top"/>
      <protection locked="0"/>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7"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2" fillId="0" borderId="0" xfId="0" applyNumberFormat="1" applyFont="1" applyFill="1" applyAlignment="1" applyProtection="1">
      <alignment horizontal="right" vertical="top"/>
      <protection locked="0"/>
    </xf>
    <xf numFmtId="180" fontId="53"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6" fillId="0" borderId="0" xfId="0" applyNumberFormat="1" applyFont="1" applyFill="1" applyAlignment="1">
      <alignment horizontal="right" vertical="top"/>
    </xf>
    <xf numFmtId="18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cellXfs>
  <cellStyles count="4">
    <cellStyle name="Moeda" xfId="1" builtinId="4"/>
    <cellStyle name="Normal" xfId="0" builtinId="0"/>
    <cellStyle name="Normal 2" xfId="3" xr:uid="{00000000-0005-0000-0000-000002000000}"/>
    <cellStyle name="Normal 36" xfId="2" xr:uid="{00000000-0005-0000-0000-000003000000}"/>
  </cellStyles>
  <dxfs count="320">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4" formatCode="#,##0.00"/>
      <alignment horizontal="right" vertical="bottom" textRotation="0" wrapText="0" indent="1"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alignment horizontal="righ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ill>
        <gradientFill degree="90">
          <stop position="0">
            <color theme="0"/>
          </stop>
          <stop position="1">
            <color theme="7" tint="0.40000610370189521"/>
          </stop>
        </gradientFill>
      </fill>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color rgb="FF9C0006"/>
      </font>
      <fill>
        <patternFill>
          <bgColor rgb="FFFFC7CE"/>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color rgb="FF9C0006"/>
      </font>
      <fill>
        <patternFill>
          <bgColor rgb="FFFFC7CE"/>
        </patternFill>
      </fill>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alignment horizontal="center" vertical="bottom" textRotation="0" wrapText="0" indent="0" justifyLastLine="0" shrinkToFit="0" readingOrder="0"/>
    </dxf>
    <dxf>
      <numFmt numFmtId="196" formatCode="###,###"/>
      <alignment horizontal="right" vertical="bottom" textRotation="0" wrapText="0" indent="1" justifyLastLine="0" shrinkToFit="0" readingOrder="0"/>
    </dxf>
    <dxf>
      <numFmt numFmtId="196" formatCode="###,###"/>
      <alignment horizontal="right" vertical="bottom" textRotation="0" wrapText="0" indent="1" justifyLastLine="0" shrinkToFit="0" readingOrder="0"/>
    </dxf>
    <dxf>
      <numFmt numFmtId="1" formatCode="0"/>
      <alignment horizontal="center" textRotation="0" wrapText="0" indent="0" justifyLastLine="0" shrinkToFit="0" readingOrder="0"/>
    </dxf>
    <dxf>
      <numFmt numFmtId="194" formatCode="#,###"/>
      <alignment horizontal="right" textRotation="0" wrapText="0" indent="1" justifyLastLine="0" shrinkToFit="0" readingOrder="0"/>
    </dxf>
    <dxf>
      <numFmt numFmtId="194" formatCode="#,###"/>
      <alignment horizontal="right" textRotation="0" wrapText="0" indent="1" justifyLastLine="0" shrinkToFit="0" readingOrder="0"/>
    </dxf>
    <dxf>
      <numFmt numFmtId="194" formatCode="#,###"/>
      <alignment horizontal="right" vertical="bottom" textRotation="0" wrapText="0" indent="1" justifyLastLine="0" shrinkToFit="0" readingOrder="0"/>
    </dxf>
    <dxf>
      <numFmt numFmtId="195" formatCode="#,##0.000"/>
      <alignment horizontal="right" vertical="bottom" textRotation="0" wrapText="0" indent="1" justifyLastLine="0" shrinkToFit="0" readingOrder="0"/>
    </dxf>
    <dxf>
      <numFmt numFmtId="194" formatCode="#,###"/>
      <alignment horizontal="center" vertical="bottom" textRotation="0" wrapText="0" indent="0" justifyLastLine="0" shrinkToFit="0" readingOrder="0"/>
    </dxf>
    <dxf>
      <numFmt numFmtId="198"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family val="2"/>
        <scheme val="minor"/>
      </font>
      <numFmt numFmtId="3" formatCode="#,##0"/>
      <alignment horizontal="center" vertical="bottom" textRotation="0" wrapText="0" indent="0" justifyLastLine="0" shrinkToFit="0" readingOrder="0"/>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color rgb="FF9C0006"/>
      </font>
      <fill>
        <patternFill>
          <bgColor rgb="FFFFC7CE"/>
        </patternFill>
      </fill>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none"/>
      </font>
      <numFmt numFmtId="30" formatCode="@"/>
      <fill>
        <patternFill patternType="none">
          <fgColor indexed="64"/>
          <bgColor indexed="65"/>
        </patternFill>
      </fill>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rgb="FFFF0000"/>
      </font>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7"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ont>
        <color rgb="FF9C0006"/>
      </font>
      <fill>
        <patternFill>
          <bgColor rgb="FFFFC7CE"/>
        </patternFill>
      </fill>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19"/>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9.xml.rels><?xml version="1.0" encoding="UTF-8" standalone="yes"?>
<Relationships xmlns="http://schemas.openxmlformats.org/package/2006/relationships"><Relationship Id="rId1" Type="http://schemas.openxmlformats.org/officeDocument/2006/relationships/image" Target="../media/image6.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7.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7.emf"/><Relationship Id="rId11" Type="http://schemas.openxmlformats.org/officeDocument/2006/relationships/image" Target="../media/image8.emf"/><Relationship Id="rId5" Type="http://schemas.openxmlformats.org/officeDocument/2006/relationships/image" Target="../media/image12.emf"/><Relationship Id="rId10" Type="http://schemas.openxmlformats.org/officeDocument/2006/relationships/image" Target="../media/image18.emf"/><Relationship Id="rId4" Type="http://schemas.openxmlformats.org/officeDocument/2006/relationships/image" Target="../media/image16.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 Id="rId4" Type="http://schemas.openxmlformats.org/officeDocument/2006/relationships/image" Target="../media/image2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44.emf"/><Relationship Id="rId13" Type="http://schemas.openxmlformats.org/officeDocument/2006/relationships/image" Target="../media/image33.emf"/><Relationship Id="rId18" Type="http://schemas.openxmlformats.org/officeDocument/2006/relationships/image" Target="../media/image48.emf"/><Relationship Id="rId26" Type="http://schemas.openxmlformats.org/officeDocument/2006/relationships/image" Target="../media/image52.emf"/><Relationship Id="rId3" Type="http://schemas.openxmlformats.org/officeDocument/2006/relationships/image" Target="../media/image39.emf"/><Relationship Id="rId21" Type="http://schemas.openxmlformats.org/officeDocument/2006/relationships/image" Target="../media/image50.emf"/><Relationship Id="rId7" Type="http://schemas.openxmlformats.org/officeDocument/2006/relationships/image" Target="../media/image43.emf"/><Relationship Id="rId12" Type="http://schemas.openxmlformats.org/officeDocument/2006/relationships/image" Target="../media/image34.emf"/><Relationship Id="rId17" Type="http://schemas.openxmlformats.org/officeDocument/2006/relationships/image" Target="../media/image31.emf"/><Relationship Id="rId25" Type="http://schemas.openxmlformats.org/officeDocument/2006/relationships/image" Target="../media/image27.emf"/><Relationship Id="rId2" Type="http://schemas.openxmlformats.org/officeDocument/2006/relationships/image" Target="../media/image37.emf"/><Relationship Id="rId16" Type="http://schemas.openxmlformats.org/officeDocument/2006/relationships/image" Target="../media/image32.emf"/><Relationship Id="rId20" Type="http://schemas.openxmlformats.org/officeDocument/2006/relationships/image" Target="../media/image30.emf"/><Relationship Id="rId29" Type="http://schemas.openxmlformats.org/officeDocument/2006/relationships/image" Target="../media/image54.emf"/><Relationship Id="rId1" Type="http://schemas.openxmlformats.org/officeDocument/2006/relationships/image" Target="../media/image38.emf"/><Relationship Id="rId6" Type="http://schemas.openxmlformats.org/officeDocument/2006/relationships/image" Target="../media/image42.emf"/><Relationship Id="rId11" Type="http://schemas.openxmlformats.org/officeDocument/2006/relationships/image" Target="../media/image35.emf"/><Relationship Id="rId24" Type="http://schemas.openxmlformats.org/officeDocument/2006/relationships/image" Target="../media/image28.emf"/><Relationship Id="rId5" Type="http://schemas.openxmlformats.org/officeDocument/2006/relationships/image" Target="../media/image41.emf"/><Relationship Id="rId15" Type="http://schemas.openxmlformats.org/officeDocument/2006/relationships/image" Target="../media/image47.emf"/><Relationship Id="rId23" Type="http://schemas.openxmlformats.org/officeDocument/2006/relationships/image" Target="../media/image51.emf"/><Relationship Id="rId28" Type="http://schemas.openxmlformats.org/officeDocument/2006/relationships/image" Target="../media/image26.emf"/><Relationship Id="rId10" Type="http://schemas.openxmlformats.org/officeDocument/2006/relationships/image" Target="../media/image36.emf"/><Relationship Id="rId19" Type="http://schemas.openxmlformats.org/officeDocument/2006/relationships/image" Target="../media/image49.emf"/><Relationship Id="rId4" Type="http://schemas.openxmlformats.org/officeDocument/2006/relationships/image" Target="../media/image40.emf"/><Relationship Id="rId9" Type="http://schemas.openxmlformats.org/officeDocument/2006/relationships/image" Target="../media/image45.emf"/><Relationship Id="rId14" Type="http://schemas.openxmlformats.org/officeDocument/2006/relationships/image" Target="../media/image46.emf"/><Relationship Id="rId22" Type="http://schemas.openxmlformats.org/officeDocument/2006/relationships/image" Target="../media/image29.emf"/><Relationship Id="rId27" Type="http://schemas.openxmlformats.org/officeDocument/2006/relationships/image" Target="../media/image53.emf"/><Relationship Id="rId30"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7.emf"/><Relationship Id="rId1" Type="http://schemas.openxmlformats.org/officeDocument/2006/relationships/image" Target="../media/image5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64.emf"/><Relationship Id="rId2" Type="http://schemas.openxmlformats.org/officeDocument/2006/relationships/image" Target="../media/image60.emf"/><Relationship Id="rId1" Type="http://schemas.openxmlformats.org/officeDocument/2006/relationships/image" Target="../media/image61.emf"/><Relationship Id="rId6" Type="http://schemas.openxmlformats.org/officeDocument/2006/relationships/image" Target="../media/image63.emf"/><Relationship Id="rId5" Type="http://schemas.openxmlformats.org/officeDocument/2006/relationships/image" Target="../media/image58.emf"/><Relationship Id="rId4" Type="http://schemas.openxmlformats.org/officeDocument/2006/relationships/image" Target="../media/image5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6.emf"/><Relationship Id="rId1" Type="http://schemas.openxmlformats.org/officeDocument/2006/relationships/image" Target="../media/image67.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75.emf"/><Relationship Id="rId3" Type="http://schemas.openxmlformats.org/officeDocument/2006/relationships/image" Target="../media/image71.emf"/><Relationship Id="rId7" Type="http://schemas.openxmlformats.org/officeDocument/2006/relationships/image" Target="../media/image68.emf"/><Relationship Id="rId2" Type="http://schemas.openxmlformats.org/officeDocument/2006/relationships/image" Target="../media/image72.emf"/><Relationship Id="rId1" Type="http://schemas.openxmlformats.org/officeDocument/2006/relationships/image" Target="../media/image73.emf"/><Relationship Id="rId6" Type="http://schemas.openxmlformats.org/officeDocument/2006/relationships/image" Target="../media/image69.emf"/><Relationship Id="rId5" Type="http://schemas.openxmlformats.org/officeDocument/2006/relationships/image" Target="../media/image70.emf"/><Relationship Id="rId4" Type="http://schemas.openxmlformats.org/officeDocument/2006/relationships/image" Target="../media/image74.emf"/><Relationship Id="rId9" Type="http://schemas.openxmlformats.org/officeDocument/2006/relationships/image" Target="../media/image76.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9.emf"/><Relationship Id="rId1" Type="http://schemas.openxmlformats.org/officeDocument/2006/relationships/image" Target="../media/image7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1.emf"/><Relationship Id="rId1" Type="http://schemas.openxmlformats.org/officeDocument/2006/relationships/image" Target="../media/image82.emf"/><Relationship Id="rId4" Type="http://schemas.openxmlformats.org/officeDocument/2006/relationships/image" Target="../media/image80.emf"/></Relationships>
</file>

<file path=xl/drawings/drawing1.xml><?xml version="1.0" encoding="utf-8"?>
<xdr:wsDr xmlns:xdr="http://schemas.openxmlformats.org/drawingml/2006/spreadsheetDrawing" xmlns:a="http://schemas.openxmlformats.org/drawingml/2006/main">
  <xdr:twoCellAnchor editAs="oneCell">
    <xdr:from>
      <xdr:col>0</xdr:col>
      <xdr:colOff>68102</xdr:colOff>
      <xdr:row>0</xdr:row>
      <xdr:rowOff>55147</xdr:rowOff>
    </xdr:from>
    <xdr:to>
      <xdr:col>2</xdr:col>
      <xdr:colOff>304801</xdr:colOff>
      <xdr:row>4</xdr:row>
      <xdr:rowOff>238125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121920</xdr:rowOff>
        </xdr:from>
        <xdr:to>
          <xdr:col>24</xdr:col>
          <xdr:colOff>891540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1013460</xdr:colOff>
          <xdr:row>0</xdr:row>
          <xdr:rowOff>121920</xdr:rowOff>
        </xdr:from>
        <xdr:to>
          <xdr:col>26</xdr:col>
          <xdr:colOff>182880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121920</xdr:rowOff>
        </xdr:from>
        <xdr:to>
          <xdr:col>30</xdr:col>
          <xdr:colOff>541020</xdr:colOff>
          <xdr:row>2</xdr:row>
          <xdr:rowOff>220980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121920</xdr:rowOff>
        </xdr:from>
        <xdr:to>
          <xdr:col>33</xdr:col>
          <xdr:colOff>83820</xdr:colOff>
          <xdr:row>2</xdr:row>
          <xdr:rowOff>220980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121920</xdr:rowOff>
        </xdr:from>
        <xdr:to>
          <xdr:col>28</xdr:col>
          <xdr:colOff>388620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1</xdr:col>
          <xdr:colOff>204651</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0</xdr:row>
          <xdr:rowOff>60960</xdr:rowOff>
        </xdr:from>
        <xdr:to>
          <xdr:col>1</xdr:col>
          <xdr:colOff>4776651</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54429</xdr:rowOff>
        </xdr:from>
        <xdr:to>
          <xdr:col>1</xdr:col>
          <xdr:colOff>204651</xdr:colOff>
          <xdr:row>1</xdr:row>
          <xdr:rowOff>564969</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1</xdr:row>
          <xdr:rowOff>54429</xdr:rowOff>
        </xdr:from>
        <xdr:to>
          <xdr:col>1</xdr:col>
          <xdr:colOff>1119051</xdr:colOff>
          <xdr:row>1</xdr:row>
          <xdr:rowOff>564969</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1</xdr:row>
          <xdr:rowOff>54429</xdr:rowOff>
        </xdr:from>
        <xdr:to>
          <xdr:col>1</xdr:col>
          <xdr:colOff>2947851</xdr:colOff>
          <xdr:row>1</xdr:row>
          <xdr:rowOff>564969</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0</xdr:row>
          <xdr:rowOff>60960</xdr:rowOff>
        </xdr:from>
        <xdr:to>
          <xdr:col>1</xdr:col>
          <xdr:colOff>1119051</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1</xdr:row>
          <xdr:rowOff>54429</xdr:rowOff>
        </xdr:from>
        <xdr:to>
          <xdr:col>1</xdr:col>
          <xdr:colOff>3862251</xdr:colOff>
          <xdr:row>1</xdr:row>
          <xdr:rowOff>564969</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0</xdr:row>
          <xdr:rowOff>60960</xdr:rowOff>
        </xdr:from>
        <xdr:to>
          <xdr:col>1</xdr:col>
          <xdr:colOff>2033451</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0</xdr:row>
          <xdr:rowOff>60960</xdr:rowOff>
        </xdr:from>
        <xdr:to>
          <xdr:col>1</xdr:col>
          <xdr:colOff>2947851</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1</xdr:row>
          <xdr:rowOff>54429</xdr:rowOff>
        </xdr:from>
        <xdr:to>
          <xdr:col>1</xdr:col>
          <xdr:colOff>2033451</xdr:colOff>
          <xdr:row>1</xdr:row>
          <xdr:rowOff>564969</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3885111</xdr:colOff>
          <xdr:row>1</xdr:row>
          <xdr:rowOff>54429</xdr:rowOff>
        </xdr:from>
        <xdr:to>
          <xdr:col>1</xdr:col>
          <xdr:colOff>4776651</xdr:colOff>
          <xdr:row>1</xdr:row>
          <xdr:rowOff>564969</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145869</xdr:colOff>
          <xdr:row>1</xdr:row>
          <xdr:rowOff>54429</xdr:rowOff>
        </xdr:from>
        <xdr:to>
          <xdr:col>3</xdr:col>
          <xdr:colOff>646611</xdr:colOff>
          <xdr:row>1</xdr:row>
          <xdr:rowOff>564969</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1775460</xdr:colOff>
          <xdr:row>0</xdr:row>
          <xdr:rowOff>53340</xdr:rowOff>
        </xdr:from>
        <xdr:to>
          <xdr:col>1</xdr:col>
          <xdr:colOff>3360420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2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xdr:colOff>
          <xdr:row>0</xdr:row>
          <xdr:rowOff>53340</xdr:rowOff>
        </xdr:from>
        <xdr:to>
          <xdr:col>1</xdr:col>
          <xdr:colOff>1668780</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2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3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3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3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3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4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4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4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4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4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4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4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4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4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4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4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4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4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4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4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4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4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4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4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4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4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4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4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4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4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4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4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4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4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4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1135380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5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5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5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53340</xdr:rowOff>
        </xdr:from>
        <xdr:to>
          <xdr:col>1</xdr:col>
          <xdr:colOff>3009900</xdr:colOff>
          <xdr:row>1</xdr:row>
          <xdr:rowOff>381000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6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xdr:row>
          <xdr:rowOff>53340</xdr:rowOff>
        </xdr:from>
        <xdr:to>
          <xdr:col>7</xdr:col>
          <xdr:colOff>350520</xdr:colOff>
          <xdr:row>1</xdr:row>
          <xdr:rowOff>381000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6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53340</xdr:rowOff>
        </xdr:from>
        <xdr:to>
          <xdr:col>1</xdr:col>
          <xdr:colOff>1181100</xdr:colOff>
          <xdr:row>1</xdr:row>
          <xdr:rowOff>381000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6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53340</xdr:rowOff>
        </xdr:from>
        <xdr:to>
          <xdr:col>1</xdr:col>
          <xdr:colOff>4838700</xdr:colOff>
          <xdr:row>1</xdr:row>
          <xdr:rowOff>381000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6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53340</xdr:rowOff>
        </xdr:from>
        <xdr:to>
          <xdr:col>1</xdr:col>
          <xdr:colOff>6667500</xdr:colOff>
          <xdr:row>1</xdr:row>
          <xdr:rowOff>381000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6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53340</xdr:rowOff>
        </xdr:from>
        <xdr:to>
          <xdr:col>1</xdr:col>
          <xdr:colOff>8496300</xdr:colOff>
          <xdr:row>1</xdr:row>
          <xdr:rowOff>381000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6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53340</xdr:rowOff>
        </xdr:from>
        <xdr:to>
          <xdr:col>1</xdr:col>
          <xdr:colOff>10325100</xdr:colOff>
          <xdr:row>1</xdr:row>
          <xdr:rowOff>381000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6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2979420</xdr:colOff>
          <xdr:row>0</xdr:row>
          <xdr:rowOff>518160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7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518160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7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4221480</xdr:colOff>
          <xdr:row>0</xdr:row>
          <xdr:rowOff>518160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7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163352</xdr:colOff>
      <xdr:row>0</xdr:row>
      <xdr:rowOff>55147</xdr:rowOff>
    </xdr:from>
    <xdr:to>
      <xdr:col>2</xdr:col>
      <xdr:colOff>933451</xdr:colOff>
      <xdr:row>4</xdr:row>
      <xdr:rowOff>238125</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10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548640</xdr:colOff>
          <xdr:row>1</xdr:row>
          <xdr:rowOff>190500</xdr:rowOff>
        </xdr:from>
        <xdr:to>
          <xdr:col>24</xdr:col>
          <xdr:colOff>396240</xdr:colOff>
          <xdr:row>3</xdr:row>
          <xdr:rowOff>76200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8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1</xdr:row>
          <xdr:rowOff>190500</xdr:rowOff>
        </xdr:from>
        <xdr:to>
          <xdr:col>26</xdr:col>
          <xdr:colOff>480060</xdr:colOff>
          <xdr:row>3</xdr:row>
          <xdr:rowOff>76200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8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0</xdr:row>
          <xdr:rowOff>38100</xdr:rowOff>
        </xdr:from>
        <xdr:to>
          <xdr:col>24</xdr:col>
          <xdr:colOff>396240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8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3</xdr:row>
          <xdr:rowOff>99060</xdr:rowOff>
        </xdr:from>
        <xdr:to>
          <xdr:col>26</xdr:col>
          <xdr:colOff>480060</xdr:colOff>
          <xdr:row>4</xdr:row>
          <xdr:rowOff>228600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8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0</xdr:row>
          <xdr:rowOff>38100</xdr:rowOff>
        </xdr:from>
        <xdr:to>
          <xdr:col>26</xdr:col>
          <xdr:colOff>480060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8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3</xdr:row>
          <xdr:rowOff>99060</xdr:rowOff>
        </xdr:from>
        <xdr:to>
          <xdr:col>29</xdr:col>
          <xdr:colOff>464820</xdr:colOff>
          <xdr:row>4</xdr:row>
          <xdr:rowOff>228600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8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1</xdr:row>
          <xdr:rowOff>190500</xdr:rowOff>
        </xdr:from>
        <xdr:to>
          <xdr:col>29</xdr:col>
          <xdr:colOff>464820</xdr:colOff>
          <xdr:row>3</xdr:row>
          <xdr:rowOff>76200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8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3</xdr:row>
          <xdr:rowOff>99060</xdr:rowOff>
        </xdr:from>
        <xdr:to>
          <xdr:col>24</xdr:col>
          <xdr:colOff>396240</xdr:colOff>
          <xdr:row>4</xdr:row>
          <xdr:rowOff>228600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8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0</xdr:row>
          <xdr:rowOff>38100</xdr:rowOff>
        </xdr:from>
        <xdr:to>
          <xdr:col>29</xdr:col>
          <xdr:colOff>464820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8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472440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312420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1196340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1729740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317" dataDxfId="315" headerRowBorderDxfId="316" tableBorderDxfId="314" totalsRowBorderDxfId="313">
  <autoFilter ref="A8:Z9" xr:uid="{00000000-0009-0000-0100-00000A000000}"/>
  <sortState xmlns:xlrd2="http://schemas.microsoft.com/office/spreadsheetml/2017/richdata2" ref="A9:X74">
    <sortCondition ref="B9:B74"/>
  </sortState>
  <tableColumns count="26">
    <tableColumn id="1" xr3:uid="{00000000-0010-0000-0000-000001000000}" name="ITEM" dataDxfId="312"/>
    <tableColumn id="2" xr3:uid="{00000000-0010-0000-0000-000002000000}" name="CÓDIGO" dataDxfId="311"/>
    <tableColumn id="3" xr3:uid="{00000000-0010-0000-0000-000003000000}" name="ESPECIFICAÇÃO" dataDxfId="310"/>
    <tableColumn id="4" xr3:uid="{00000000-0010-0000-0000-000004000000}" name="UN" dataDxfId="309"/>
    <tableColumn id="5" xr3:uid="{00000000-0010-0000-0000-000005000000}" name="GRUPO" dataDxfId="308"/>
    <tableColumn id="6" xr3:uid="{00000000-0010-0000-0000-000006000000}" name="SUBG" dataDxfId="307"/>
    <tableColumn id="7" xr3:uid="{00000000-0010-0000-0000-000007000000}" name="COMPRA" dataDxfId="306"/>
    <tableColumn id="8" xr3:uid="{00000000-0010-0000-0000-000008000000}" name="SALDO ESTOQUE" dataDxfId="305" dataCellStyle="Moeda"/>
    <tableColumn id="9" xr3:uid="{00000000-0010-0000-0000-000009000000}" name="TOTAL CONSUMO ÚLTIMO ANO" dataDxfId="304" dataCellStyle="Moeda"/>
    <tableColumn id="28" xr3:uid="{00000000-0010-0000-0000-00001C000000}" name="TEMPO ESTOQUE (MESES)" dataDxfId="303" dataCellStyle="Moeda"/>
    <tableColumn id="10" xr3:uid="{00000000-0010-0000-0000-00000A000000}" name="ATA" dataDxfId="302"/>
    <tableColumn id="11" xr3:uid="{00000000-0010-0000-0000-00000B000000}" name="ATA QTDE" dataDxfId="301"/>
    <tableColumn id="12" xr3:uid="{00000000-0010-0000-0000-00000C000000}" name="VIGÊNCIA DA ATA" dataDxfId="300"/>
    <tableColumn id="13" xr3:uid="{00000000-0010-0000-0000-00000D000000}" name="FORNECEDOR" dataDxfId="299"/>
    <tableColumn id="14" xr3:uid="{00000000-0010-0000-0000-00000E000000}" name="RC Nº" dataDxfId="298"/>
    <tableColumn id="15" xr3:uid="{00000000-0010-0000-0000-00000F000000}" name="RC QTDE" dataDxfId="297"/>
    <tableColumn id="16" xr3:uid="{00000000-0010-0000-0000-000010000000}" name="AF Nº" dataDxfId="296"/>
    <tableColumn id="17" xr3:uid="{00000000-0010-0000-0000-000011000000}" name="AF SALDO" dataDxfId="295"/>
    <tableColumn id="18" xr3:uid="{00000000-0010-0000-0000-000012000000}" name="DATA ENTREGA" dataDxfId="294"/>
    <tableColumn id="19" xr3:uid="{00000000-0010-0000-0000-000013000000}" name="RC" dataDxfId="293"/>
    <tableColumn id="20" xr3:uid="{00000000-0010-0000-0000-000014000000}" name="FICHA" dataDxfId="292"/>
    <tableColumn id="21" xr3:uid="{00000000-0010-0000-0000-000015000000}" name="PROJ" dataDxfId="291"/>
    <tableColumn id="24" xr3:uid="{00000000-0010-0000-0000-000018000000}" name="OBSERVAÇÕES" dataDxfId="290"/>
    <tableColumn id="23" xr3:uid="{00000000-0010-0000-0000-000017000000}" name="ESTIMATIVA ANTERIOR" dataDxfId="289"/>
    <tableColumn id="22" xr3:uid="{00000000-0010-0000-0000-000016000000}" name="QUANTIDADE ESTIMADA" dataDxfId="288"/>
    <tableColumn id="25" xr3:uid="{00000000-0010-0000-0000-000019000000}" name="INFORMAR &quot;OK&quot; OU NOVA QUANTIDADE" dataDxfId="287"/>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946" totalsRowShown="0" headerRowDxfId="272" dataDxfId="271">
  <autoFilter ref="A3:BK946" xr:uid="{00000000-000C-0000-FFFF-FFFF01000000}"/>
  <tableColumns count="63">
    <tableColumn id="1" xr3:uid="{00000000-0010-0000-0100-000001000000}" name="CÓDIGO" dataDxfId="270"/>
    <tableColumn id="2" xr3:uid="{00000000-0010-0000-0100-000002000000}" name="DESCRIÇÃO" dataDxfId="269"/>
    <tableColumn id="3" xr3:uid="{00000000-0010-0000-0100-000003000000}" name="UNIDADE" dataDxfId="268"/>
    <tableColumn id="4" xr3:uid="{00000000-0010-0000-0100-000004000000}" name="VALOR UNIT." dataDxfId="267"/>
    <tableColumn id="5" xr3:uid="{00000000-0010-0000-0100-000005000000}" name="MARCA" dataDxfId="266"/>
    <tableColumn id="6" xr3:uid="{00000000-0010-0000-0100-000006000000}" name="FORNECEDOR" dataDxfId="265"/>
    <tableColumn id="7" xr3:uid="{00000000-0010-0000-0100-000007000000}" name="LICITACAO" dataDxfId="264"/>
    <tableColumn id="8" xr3:uid="{00000000-0010-0000-0100-000008000000}" name="QTDE ATUAL" dataDxfId="263"/>
    <tableColumn id="9" xr3:uid="{00000000-0010-0000-0100-000009000000}" name="COD. ALMOX" dataDxfId="262"/>
    <tableColumn id="10" xr3:uid="{00000000-0010-0000-0100-00000A000000}" name="PREÇO MÉDIO" dataDxfId="261"/>
    <tableColumn id="11" xr3:uid="{00000000-0010-0000-0100-00000B000000}" name="L.C. 6 MESES" dataDxfId="260"/>
    <tableColumn id="12" xr3:uid="{00000000-0010-0000-0100-00000C000000}" name="TEMPO ESTOQUE" dataDxfId="259">
      <calculatedColumnFormula>IF(tabItens[[#This Row],[Média]] &gt; 0, tabItens[[#This Row],[QTDE ATUAL]] / tabItens[[#This Row],[Média]],999.9)</calculatedColumnFormula>
    </tableColumn>
    <tableColumn id="13" xr3:uid="{00000000-0010-0000-0100-00000D000000}" name="LC" dataDxfId="258"/>
    <tableColumn id="14" xr3:uid="{00000000-0010-0000-0100-00000E000000}" name="TOTAL" dataDxfId="257">
      <calculatedColumnFormula>tabItens[[#This Row],[VALOR UNIT.]] * tabItens[[#This Row],[LC]]</calculatedColumnFormula>
    </tableColumn>
    <tableColumn id="15" xr3:uid="{00000000-0010-0000-0100-00000F000000}" name="ATA Nº/ANO" dataDxfId="256"/>
    <tableColumn id="39" xr3:uid="{00000000-0010-0000-0100-000027000000}" name="ATA SALDO" dataDxfId="255"/>
    <tableColumn id="16" xr3:uid="{00000000-0010-0000-0100-000010000000}" name="ATA QTDE" dataDxfId="254"/>
    <tableColumn id="17" xr3:uid="{00000000-0010-0000-0100-000011000000}" name="ATA VALOR" dataDxfId="253"/>
    <tableColumn id="18" xr3:uid="{00000000-0010-0000-0100-000012000000}" name="ATA DT.VALID." dataDxfId="252"/>
    <tableColumn id="64" xr3:uid="{00000000-0010-0000-0100-000040000000}" name="ATA MESES" dataDxfId="251">
      <calculatedColumnFormula>ROUNDDOWN(IFERROR(tabItens[[#This Row],[ATA DT.VALID.]] - $D$1,0) / 30,0)</calculatedColumnFormula>
    </tableColumn>
    <tableColumn id="60" xr3:uid="{00000000-0010-0000-0100-00003C000000}" name="DESCRIÇÃO DA ESTRUTURA" dataDxfId="250"/>
    <tableColumn id="19" xr3:uid="{00000000-0010-0000-0100-000013000000}" name="ESTRUTURA" dataDxfId="249"/>
    <tableColumn id="65" xr3:uid="{00000000-0010-0000-0100-000041000000}" name="SETOR" dataDxfId="248"/>
    <tableColumn id="20" xr3:uid="{00000000-0010-0000-0100-000014000000}" name="GRUPO" dataDxfId="247"/>
    <tableColumn id="21" xr3:uid="{00000000-0010-0000-0100-000015000000}" name="SUBGRUPO" dataDxfId="246"/>
    <tableColumn id="22" xr3:uid="{00000000-0010-0000-0100-000016000000}" name="RC Nº" dataDxfId="245"/>
    <tableColumn id="23" xr3:uid="{00000000-0010-0000-0100-000017000000}" name="RC ANO" dataDxfId="244"/>
    <tableColumn id="24" xr3:uid="{00000000-0010-0000-0100-000018000000}" name="RC QTDE" dataDxfId="243"/>
    <tableColumn id="25" xr3:uid="{00000000-0010-0000-0100-000019000000}" name="AF Nº" dataDxfId="242"/>
    <tableColumn id="26" xr3:uid="{00000000-0010-0000-0100-00001A000000}" name="AF ANO" dataDxfId="241"/>
    <tableColumn id="27" xr3:uid="{00000000-0010-0000-0100-00001B000000}" name="AF SALDO" dataDxfId="240"/>
    <tableColumn id="28" xr3:uid="{00000000-0010-0000-0100-00001C000000}" name="AF QTDE" dataDxfId="239"/>
    <tableColumn id="29" xr3:uid="{00000000-0010-0000-0100-00001D000000}" name="AF FORN" dataDxfId="238"/>
    <tableColumn id="53" xr3:uid="{00000000-0010-0000-0100-000035000000}" name="AF VENC" dataDxfId="237"/>
    <tableColumn id="45" xr3:uid="{00000000-0010-0000-0100-00002D000000}" name="PONTO PEDIDO" dataDxfId="236"/>
    <tableColumn id="30" xr3:uid="{00000000-0010-0000-0100-00001E000000}" name="DATA ENTREGA" dataDxfId="235"/>
    <tableColumn id="38" xr3:uid="{00000000-0010-0000-0100-000026000000}" name="DATA INCLUSÃO" dataDxfId="234"/>
    <tableColumn id="41" xr3:uid="{00000000-0010-0000-0100-000029000000}" name="DATA ALTERAÇÃO" dataDxfId="233"/>
    <tableColumn id="40" xr3:uid="{00000000-0010-0000-0100-000028000000}" name="DATA DESATIVAÇÃO" dataDxfId="232"/>
    <tableColumn id="31" xr3:uid="{00000000-0010-0000-0100-00001F000000}" name="DESCRIÇÃO DETALHADA" dataDxfId="231"/>
    <tableColumn id="46" xr3:uid="{00000000-0010-0000-0100-00002E000000}" name="Excluir?" dataDxfId="230">
      <calculatedColumnFormula>_xlfn.IFNA(IF(VLOOKUP(tabItens[[#This Row],[CÓDIGO]],tabExcluirDoEstoque[#Data],1,FALSE),"sim",""),"")</calculatedColumnFormula>
    </tableColumn>
    <tableColumn id="47" xr3:uid="{00000000-0010-0000-0100-00002F000000}" name="Semanas ATA" dataDxfId="229">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28"/>
    <tableColumn id="48" xr3:uid="{00000000-0010-0000-0100-000030000000}" name="ÚltMov" dataDxfId="227">
      <calculatedColumnFormula>IF(ISBLANK(tabItens[[#This Row],[CÓDIGO]]),"",IFERROR(VLOOKUP(tabItens[[#This Row],[CÓDIGO]],Consumo!$C$2:$AI$902,32,FALSE),0))</calculatedColumnFormula>
    </tableColumn>
    <tableColumn id="55" xr3:uid="{00000000-0010-0000-0100-000037000000}" name="04_MESES" dataDxfId="226">
      <calculatedColumnFormula>SUMIF(Consumo!$C$3:$C$902,tabItens[[#This Row],[CÓDIGO]],Consumo!$T$3:$T$902) + SUMIF(Consumo!$C$3:$C$902,tabItens[[#This Row],[CÓDIGO]],Consumo!$U$3:$U$902) + SUMIF(Consumo!$C$3:$C$902,tabItens[[#This Row],[CÓDIGO]],Consumo!$V$3:$V$902) + SUMIF(Consumo!$C$3:$C$902,tabItens[[#This Row],[CÓDIGO]],Consumo!$W$3:$W$902)</calculatedColumnFormula>
    </tableColumn>
    <tableColumn id="34" xr3:uid="{00000000-0010-0000-0100-000022000000}" name="Consumo" dataDxfId="225">
      <calculatedColumnFormula>SUMIF(Consumo!$C$3:$C$902,tabItens[[#This Row],[CÓDIGO]],Consumo!$AF$3:$AF$902)</calculatedColumnFormula>
    </tableColumn>
    <tableColumn id="59" xr3:uid="{00000000-0010-0000-0100-00003B000000}" name="Pico" dataDxfId="224">
      <calculatedColumnFormula>SUMIF(Consumo!$C$3:$C$902,tabItens[[#This Row],[CÓDIGO]],Consumo!$AG$3:$AG$902)</calculatedColumnFormula>
    </tableColumn>
    <tableColumn id="49" xr3:uid="{00000000-0010-0000-0100-000031000000}" name="Média" dataDxfId="223">
      <calculatedColumnFormula>SUMIF(Consumo!$C$3:$C$902,tabItens[[#This Row],[CÓDIGO]],Consumo!$AE$3:$AE$902)</calculatedColumnFormula>
    </tableColumn>
    <tableColumn id="32" xr3:uid="{00000000-0010-0000-0100-000020000000}" name="Saldo" dataDxfId="222">
      <calculatedColumnFormula>tabItens[[#This Row],[QTDE ATUAL]] + tabItens[[#This Row],[RC QTDE]] + tabItens[[#This Row],[AF SALDO]] + tabItens[[#This Row],[Recentes]]</calculatedColumnFormula>
    </tableColumn>
    <tableColumn id="42" xr3:uid="{00000000-0010-0000-0100-00002A000000}" name="PontoMês" dataDxfId="221"/>
    <tableColumn id="43" xr3:uid="{00000000-0010-0000-0100-00002B000000}" name="PontoQtM" dataDxfId="220"/>
    <tableColumn id="50" xr3:uid="{00000000-0010-0000-0100-000032000000}" name="PontoPed" dataDxfId="219">
      <calculatedColumnFormula>IF(ISBLANK(tabItens[[#This Row],[CÓDIGO]]),"",tabItens[[#This Row],[PontoMês]] * (AZ$2+tabItens[[#This Row],[PontoQtM]]))</calculatedColumnFormula>
    </tableColumn>
    <tableColumn id="44" xr3:uid="{00000000-0010-0000-0100-00002C000000}" name="Abaixo" dataDxfId="218">
      <calculatedColumnFormula>tabItens[[#This Row],[PontoPed]] - tabItens[[#This Row],[Saldo]] + (1/10)</calculatedColumnFormula>
    </tableColumn>
    <tableColumn id="52" xr3:uid="{00000000-0010-0000-0100-000034000000}" name="AbaixoFisico" dataDxfId="217">
      <calculatedColumnFormula xml:space="preserve"> tabItens[[#This Row],[PontoMês]] * BB$2 - tabItens[[#This Row],[QTDE ATUAL]] - (1/10)</calculatedColumnFormula>
    </tableColumn>
    <tableColumn id="54" xr3:uid="{00000000-0010-0000-0100-000036000000}" name="PctAb" dataDxfId="216">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215">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214">
      <calculatedColumnFormula>MAX(ROUNDDOWN( IF(tabItens[[#This Row],[Abaixo]] &gt; 0,   tabItens[[#This Row],[Abaixo]] + (tabItens[[#This Row],[PontoMês]] * IF( OR( ISBLANK(tabItens[[#This Row],[ATA Nº/ANO]]), tabItens[[#This Row],[ATA Nº/ANO]] = ""),BE$2,BE$1)),0),0),0)</calculatedColumnFormula>
    </tableColumn>
    <tableColumn id="36" xr3:uid="{00000000-0010-0000-0100-000024000000}" name="NãoComprado" dataDxfId="213">
      <calculatedColumnFormula>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calculatedColumnFormula>
    </tableColumn>
    <tableColumn id="58" xr3:uid="{00000000-0010-0000-0100-00003A000000}" name="Pend" dataDxfId="212">
      <calculatedColumnFormula>SUMIF(Consumo!$C$3:$C$902,tabItens[[#This Row],[CÓDIGO]],Consumo!$E$3:$E$902)</calculatedColumnFormula>
    </tableColumn>
    <tableColumn id="57" xr3:uid="{00000000-0010-0000-0100-000039000000}" name="%Pend" dataDxfId="211">
      <calculatedColumnFormula>IF(AND(tabItens[[#This Row],[Pend]] &gt; 0,tabItens[[#This Row],[Consumo]] &lt;&gt; 0), tabItens[[#This Row],[Pend]] / tabItens[[#This Row],[Consumo]], 0 )</calculatedColumnFormula>
    </tableColumn>
    <tableColumn id="56" xr3:uid="{00000000-0010-0000-0100-000038000000}" name="CompraAnterior" dataDxfId="210"/>
    <tableColumn id="61" xr3:uid="{00000000-0010-0000-0100-00003D000000}" name="COMPRA_EXTRA" dataDxfId="209"/>
    <tableColumn id="37" xr3:uid="{00000000-0010-0000-0100-000025000000}" name="Fim" dataDxfId="208"/>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65" totalsRowShown="0" headerRowDxfId="194" dataDxfId="192" headerRowBorderDxfId="193" tableBorderDxfId="191">
  <autoFilter ref="A2:AK965" xr:uid="{00000000-000C-0000-FFFF-FFFF02000000}">
    <filterColumn colId="0">
      <filters>
        <filter val="135.699"/>
      </filters>
    </filterColumn>
  </autoFilter>
  <tableColumns count="37">
    <tableColumn id="1" xr3:uid="{00000000-0010-0000-0200-000001000000}" name="CÓDIGO" dataDxfId="190"/>
    <tableColumn id="2" xr3:uid="{00000000-0010-0000-0200-000002000000}" name="DESCRIÇÃO" dataDxfId="189"/>
    <tableColumn id="3" xr3:uid="{00000000-0010-0000-0200-000003000000}" name="UNIDADE" dataDxfId="188"/>
    <tableColumn id="4" xr3:uid="{00000000-0010-0000-0200-000004000000}" name="VALOR UNIT." dataDxfId="187"/>
    <tableColumn id="5" xr3:uid="{00000000-0010-0000-0200-000005000000}" name="MARCA" dataDxfId="186"/>
    <tableColumn id="6" xr3:uid="{00000000-0010-0000-0200-000006000000}" name="FORNECEDOR" dataDxfId="185"/>
    <tableColumn id="7" xr3:uid="{00000000-0010-0000-0200-000007000000}" name="LICITACAO" dataDxfId="184"/>
    <tableColumn id="8" xr3:uid="{00000000-0010-0000-0200-000008000000}" name="QTDE ATUAL" dataDxfId="183"/>
    <tableColumn id="9" xr3:uid="{00000000-0010-0000-0200-000009000000}" name="COD. ALMOX" dataDxfId="182"/>
    <tableColumn id="10" xr3:uid="{00000000-0010-0000-0200-00000A000000}" name="PREÇO MÉDIO" dataDxfId="181"/>
    <tableColumn id="11" xr3:uid="{00000000-0010-0000-0200-00000B000000}" name="L.C. 6 MESES" dataDxfId="180"/>
    <tableColumn id="12" xr3:uid="{00000000-0010-0000-0200-00000C000000}" name="TEMPO ESTOQUE" dataDxfId="179"/>
    <tableColumn id="13" xr3:uid="{00000000-0010-0000-0200-00000D000000}" name="LC" dataDxfId="178"/>
    <tableColumn id="14" xr3:uid="{00000000-0010-0000-0200-00000E000000}" name="TOTAL" dataDxfId="177"/>
    <tableColumn id="15" xr3:uid="{00000000-0010-0000-0200-00000F000000}" name="ATA Nº/ANO" dataDxfId="176"/>
    <tableColumn id="16" xr3:uid="{00000000-0010-0000-0200-000010000000}" name="ATA QTDE" dataDxfId="175"/>
    <tableColumn id="17" xr3:uid="{00000000-0010-0000-0200-000011000000}" name="ATA VALOR" dataDxfId="174"/>
    <tableColumn id="18" xr3:uid="{00000000-0010-0000-0200-000012000000}" name="ATA DT.VALID." dataDxfId="173"/>
    <tableColumn id="19" xr3:uid="{00000000-0010-0000-0200-000013000000}" name="DESCRIÇÃO DA ESTRUTURA" dataDxfId="172"/>
    <tableColumn id="20" xr3:uid="{00000000-0010-0000-0200-000014000000}" name="ESTRUTURA" dataDxfId="171"/>
    <tableColumn id="21" xr3:uid="{00000000-0010-0000-0200-000015000000}" name="GRUPO" dataDxfId="170"/>
    <tableColumn id="22" xr3:uid="{00000000-0010-0000-0200-000016000000}" name="SUBGRUPO" dataDxfId="169"/>
    <tableColumn id="23" xr3:uid="{00000000-0010-0000-0200-000017000000}" name="RC Nº" dataDxfId="168"/>
    <tableColumn id="24" xr3:uid="{00000000-0010-0000-0200-000018000000}" name="RC ANO" dataDxfId="167"/>
    <tableColumn id="25" xr3:uid="{00000000-0010-0000-0200-000019000000}" name="RC QTDE" dataDxfId="166"/>
    <tableColumn id="26" xr3:uid="{00000000-0010-0000-0200-00001A000000}" name="AF Nº" dataDxfId="165"/>
    <tableColumn id="27" xr3:uid="{00000000-0010-0000-0200-00001B000000}" name="AF ANO" dataDxfId="164"/>
    <tableColumn id="28" xr3:uid="{00000000-0010-0000-0200-00001C000000}" name="AF SALDO" dataDxfId="163"/>
    <tableColumn id="29" xr3:uid="{00000000-0010-0000-0200-00001D000000}" name="AF QTDE" dataDxfId="162"/>
    <tableColumn id="37" xr3:uid="{00000000-0010-0000-0200-000025000000}" name="AF FORN" dataDxfId="161"/>
    <tableColumn id="36" xr3:uid="{00000000-0010-0000-0200-000024000000}" name="AF VENC" dataDxfId="160"/>
    <tableColumn id="30" xr3:uid="{00000000-0010-0000-0200-00001E000000}" name="PONTO PEDIDO" dataDxfId="159"/>
    <tableColumn id="31" xr3:uid="{00000000-0010-0000-0200-00001F000000}" name="DATA ENTREGA" dataDxfId="158"/>
    <tableColumn id="32" xr3:uid="{00000000-0010-0000-0200-000020000000}" name="DATA INCLUSÃO" dataDxfId="157"/>
    <tableColumn id="33" xr3:uid="{00000000-0010-0000-0200-000021000000}" name="DATA ALTERAÇÃO" dataDxfId="156"/>
    <tableColumn id="34" xr3:uid="{00000000-0010-0000-0200-000022000000}" name="DATA DESATIVAÇÃO" dataDxfId="155"/>
    <tableColumn id="35" xr3:uid="{00000000-0010-0000-0200-000023000000}" name="DESCRIÇÃO DETALHADA" dataDxfId="154"/>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153" dataDxfId="151" headerRowBorderDxfId="152" tableBorderDxfId="150" totalsRowBorderDxfId="149">
  <tableColumns count="14">
    <tableColumn id="1" xr3:uid="{00000000-0010-0000-0300-000001000000}" name="CÓDIGO" dataDxfId="148"/>
    <tableColumn id="2" xr3:uid="{00000000-0010-0000-0300-000002000000}" name="DESCRIÇÃO" dataDxfId="147"/>
    <tableColumn id="3" xr3:uid="{00000000-0010-0000-0300-000003000000}" name="UNIDADE" dataDxfId="146"/>
    <tableColumn id="13" xr3:uid="{00000000-0010-0000-0300-00000D000000}" name="GRUPO" dataDxfId="145"/>
    <tableColumn id="4" xr3:uid="{00000000-0010-0000-0300-000004000000}" name="ESTOQUE FÍSICO" dataDxfId="144"/>
    <tableColumn id="12" xr3:uid="{00000000-0010-0000-0300-00000C000000}" name="DURAÇÃO EM MESES" dataDxfId="143"/>
    <tableColumn id="5" xr3:uid="{00000000-0010-0000-0300-000005000000}" name="COMPRAS EM ANDAMENTO" dataDxfId="142"/>
    <tableColumn id="6" xr3:uid="{00000000-0010-0000-0300-000006000000}" name="SALDO" dataDxfId="141"/>
    <tableColumn id="7" xr3:uid="{00000000-0010-0000-0300-000007000000}" name="ÚLTIMA ENTRADA ESTOQUE" dataDxfId="140"/>
    <tableColumn id="8" xr3:uid="{00000000-0010-0000-0300-000008000000}" name="ÚLTIMA SAÍDA" dataDxfId="139"/>
    <tableColumn id="9" xr3:uid="{00000000-0010-0000-0300-000009000000}" name="CONSUMO" dataDxfId="138"/>
    <tableColumn id="14" xr3:uid="{00000000-0010-0000-0300-00000E000000}" name="COMPRA EXTRA" dataDxfId="137"/>
    <tableColumn id="10" xr3:uid="{00000000-0010-0000-0300-00000A000000}" name="SUGESTÃO DE COMPRA" dataDxfId="136"/>
    <tableColumn id="11" xr3:uid="{00000000-0010-0000-0300-00000B000000}" name="QUANT ESTIMADA PELO SETOR" dataDxfId="135"/>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132" headerRowBorderDxfId="133" tableBorderDxfId="131">
  <autoFilter ref="M1:P2" xr:uid="{00000000-0009-0000-0100-000008000000}"/>
  <tableColumns count="4">
    <tableColumn id="1" xr3:uid="{00000000-0010-0000-0400-000001000000}" name="Código do Item" dataDxfId="130"/>
    <tableColumn id="2" xr3:uid="{00000000-0010-0000-0400-000002000000}" name="Descrição" dataDxfId="129">
      <calculatedColumnFormula>IF(ISBLANK(tabCodigosParaFiltrar[Código do Item]),"",VLOOKUP(tabCodigosParaFiltrar[Código do Item],Itens!$A$4:$B$946,2,FALSE))</calculatedColumnFormula>
    </tableColumn>
    <tableColumn id="4" xr3:uid="{00000000-0010-0000-0400-000004000000}" name="Última Estimativa" dataDxfId="128"/>
    <tableColumn id="3" xr3:uid="{00000000-0010-0000-0400-000003000000}" name="FIM" dataDxfId="127">
      <calculatedColumnFormula>IF(ISBLANK(tabCodigosParaFiltrar[Código do Item]),"","*")</calculatedColumnFormula>
    </tableColumn>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CA50436-7360-46F1-A0DB-3486855F4EFC}" name="tabConsumo" displayName="tabConsumo" ref="A2:AI902" totalsRowShown="0" headerRowDxfId="124">
  <tableColumns count="35">
    <tableColumn id="1" xr3:uid="{621064D1-A312-44D2-843E-9C37697C8A13}" name="DESCRICAO" dataDxfId="123"/>
    <tableColumn id="2" xr3:uid="{952B6D2A-77E5-4A27-877E-D319542AAFC4}" name="UN" dataDxfId="122"/>
    <tableColumn id="3" xr3:uid="{B742019F-FB13-48B3-A324-1F077DC9E77C}" name="CODIGO" dataDxfId="121"/>
    <tableColumn id="4" xr3:uid="{F8DE6A19-E004-4BB3-9EEF-F7A9E69C0FB3}" name="SALDO" dataDxfId="120"/>
    <tableColumn id="5" xr3:uid="{32A58310-C256-4373-8F66-AEE289F651C8}" name="QTD.PENDENTE" dataDxfId="119"/>
    <tableColumn id="6" xr3:uid="{B0C0D528-C7B7-4098-A04A-9A9527886D9C}" name="03_22" dataDxfId="118"/>
    <tableColumn id="7" xr3:uid="{D0E10848-D30C-4BAA-B8C0-BD28CDAD0621}" name="04_22" dataDxfId="117"/>
    <tableColumn id="8" xr3:uid="{B0948163-D0BD-4F7A-86B0-82B9DAB18F23}" name="05_22" dataDxfId="116"/>
    <tableColumn id="9" xr3:uid="{2A38C345-10B4-43B8-A16B-4D75D71F547C}" name="06_22" dataDxfId="115"/>
    <tableColumn id="10" xr3:uid="{BB80DE80-222A-4B13-A504-B9B0C3490E96}" name="07_22" dataDxfId="114"/>
    <tableColumn id="11" xr3:uid="{10AF5688-74BA-4DB2-A644-9F0740996F83}" name="08_22" dataDxfId="113"/>
    <tableColumn id="12" xr3:uid="{911327F8-05F5-4874-B8AE-431CE4AA6EEF}" name="09_22" dataDxfId="112"/>
    <tableColumn id="13" xr3:uid="{7C209FCE-1453-4231-B74B-F0383F0856B5}" name="10_22" dataDxfId="111"/>
    <tableColumn id="14" xr3:uid="{C908B273-CC2D-4CA2-A029-4EA4BEF8338E}" name="11_22" dataDxfId="110"/>
    <tableColumn id="15" xr3:uid="{28B3EBF8-F3B4-4A2F-9C67-107CCE3E9706}" name="12_22" dataDxfId="109"/>
    <tableColumn id="16" xr3:uid="{B2BD46CD-4A81-47EB-8E5A-F4E3B8F9427B}" name="01_23" dataDxfId="108"/>
    <tableColumn id="17" xr3:uid="{7695CEB7-DB2C-4506-9850-105264425997}" name="02_23" dataDxfId="107"/>
    <tableColumn id="18" xr3:uid="{B569B45C-2236-4B6E-B79D-F28A3444E788}" name="03_23" dataDxfId="106"/>
    <tableColumn id="19" xr3:uid="{729A0060-8597-42F0-8445-19320762DBE6}" name="04_23" dataDxfId="105"/>
    <tableColumn id="20" xr3:uid="{B0D0FC85-17BC-4A58-80B8-1EFEC8150A0A}" name="05_23" dataDxfId="104"/>
    <tableColumn id="21" xr3:uid="{C4DB17C0-7989-4A56-B76B-BBC37A889BB8}" name="06_23" dataDxfId="103"/>
    <tableColumn id="22" xr3:uid="{8E63804F-7CFA-47DC-9440-88F83172CA73}" name="07_23" dataDxfId="102"/>
    <tableColumn id="23" xr3:uid="{F822DFD9-4093-4B30-B31E-22412D92EE0C}" name="08_23" dataDxfId="101"/>
    <tableColumn id="24" xr3:uid="{33218AEB-1DA8-4239-9889-A7091E6B4767}" name="DtIncl" dataDxfId="100"/>
    <tableColumn id="25" xr3:uid="{4F911A76-4F50-4B1A-97B3-B981BD929E3A}" name="Div" dataDxfId="99">
      <calculatedColumnFormula xml:space="preserve"> 18</calculatedColumnFormula>
    </tableColumn>
    <tableColumn id="26" xr3:uid="{0558634E-B942-4C05-93D7-821CA157E64D}" name="Média.A" dataDxfId="98">
      <calculatedColumnFormula>SUM( tabConsumo[[#This Row],[QTD.PENDENTE]]:tabConsumo[[#This Row],[08_23]] ) / tabConsumo[[#This Row],[Div]]</calculatedColumnFormula>
    </tableColumn>
    <tableColumn id="27" xr3:uid="{9560511F-45A6-472A-B3F1-87E75B96B6DB}" name="DP1" dataDxfId="97">
      <calculatedColumnFormula xml:space="preserve"> tabConsumo[[#This Row],[Média.A]] + (_xlfn.STDEV.S( tabConsumo[[#This Row],[QTD.PENDENTE]]:tabConsumo[[#This Row],[08_23]] ) * 1)</calculatedColumnFormula>
    </tableColumn>
    <tableColumn id="28" xr3:uid="{8F01E20D-F5F3-47FA-96A1-B39A23FCDA1A}" name="DP2" dataDxfId="96"/>
    <tableColumn id="29" xr3:uid="{30831785-B57D-430D-AE4E-1A2B5C5C8A68}" name="DP3" dataDxfId="95">
      <calculatedColumnFormula xml:space="preserve"> tabConsumo[[#This Row],[Média.A]] + (_xlfn.STDEV.S( tabConsumo[[#This Row],[QTD.PENDENTE]]:tabConsumo[[#This Row],[08_23]] ) * 3)</calculatedColumnFormula>
    </tableColumn>
    <tableColumn id="30" xr3:uid="{50AB4571-0ADE-4415-9F01-448BE9F80808}" name="Nº DP" dataDxfId="94"/>
    <tableColumn id="31" xr3:uid="{19BB689E-0C99-431E-9EC1-7660AE2C9BC5}" name="Média.C"/>
    <tableColumn id="32" xr3:uid="{B7EE8FEC-8CE2-4752-959A-6689B897F399}" name="Consumo.C" dataDxfId="93">
      <calculatedColumnFormula>SUM( tabConsumo[[#This Row],[QTD.PENDENTE]]:tabConsumo[[#This Row],[08_23]] )</calculatedColumnFormula>
    </tableColumn>
    <tableColumn id="33" xr3:uid="{6C99B17A-1B64-4F81-B60B-5D09D051D59C}" name="Pico" dataDxfId="92">
      <calculatedColumnFormula>LARGE(tabConsumo[[#This Row],[03_22]:[08_23]],1)</calculatedColumnFormula>
    </tableColumn>
    <tableColumn id="34" xr3:uid="{A3F6C47D-1461-4089-9038-131433906624}" name="ÚltMov"/>
    <tableColumn id="35" xr3:uid="{9672F3C0-7E0E-4CBF-B556-377D9FA610EA}" name="Fim" dataDxfId="91"/>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89" headerRowBorderDxfId="90" tableBorderDxfId="88">
  <autoFilter ref="A3:H578" xr:uid="{00000000-000C-0000-FFFF-FFFF05000000}"/>
  <tableColumns count="8">
    <tableColumn id="1" xr3:uid="{00000000-0010-0000-0500-000001000000}" name="CÓDIGO" dataDxfId="87"/>
    <tableColumn id="2" xr3:uid="{00000000-0010-0000-0500-000002000000}" name="DESCRIÇÃO" dataDxfId="86"/>
    <tableColumn id="3" xr3:uid="{00000000-0010-0000-0500-000003000000}" name="UN" dataDxfId="85"/>
    <tableColumn id="4" xr3:uid="{00000000-0010-0000-0500-000004000000}" name="GRUPO" dataDxfId="84"/>
    <tableColumn id="5" xr3:uid="{00000000-0010-0000-0500-000005000000}" name="SUBGR" dataDxfId="83"/>
    <tableColumn id="10" xr3:uid="{00000000-0010-0000-0500-00000A000000}" name="US_NOME" dataDxfId="82"/>
    <tableColumn id="9" xr3:uid="{00000000-0010-0000-0500-000009000000}" name="US_DATH" dataDxfId="81"/>
    <tableColumn id="8" xr3:uid="{00000000-0010-0000-0500-000008000000}" name="TRANSF" dataDxfId="80"/>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78" dataDxfId="77">
  <autoFilter ref="A2:D54" xr:uid="{00000000-0009-0000-0100-000004000000}"/>
  <sortState xmlns:xlrd2="http://schemas.microsoft.com/office/spreadsheetml/2017/richdata2"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76"/>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74" dataDxfId="72" headerRowBorderDxfId="73" tableBorderDxfId="71" totalsRowBorderDxfId="70">
  <sortState xmlns:xlrd2="http://schemas.microsoft.com/office/spreadsheetml/2017/richdata2" ref="A11:Z15">
    <sortCondition ref="B11:B15"/>
  </sortState>
  <tableColumns count="26">
    <tableColumn id="1" xr3:uid="{00000000-0010-0000-0700-000001000000}" name="ITEM" dataDxfId="69"/>
    <tableColumn id="2" xr3:uid="{00000000-0010-0000-0700-000002000000}" name="CÓDIGO" dataDxfId="68"/>
    <tableColumn id="3" xr3:uid="{00000000-0010-0000-0700-000003000000}" name="DESCRIÇÃO" dataDxfId="67"/>
    <tableColumn id="4" xr3:uid="{00000000-0010-0000-0700-000004000000}" name="UN" dataDxfId="66"/>
    <tableColumn id="5" xr3:uid="{00000000-0010-0000-0700-000005000000}" name="GRUPO" dataDxfId="65"/>
    <tableColumn id="6" xr3:uid="{00000000-0010-0000-0700-000006000000}" name="SUBG" dataDxfId="64"/>
    <tableColumn id="7" xr3:uid="{00000000-0010-0000-0700-000007000000}" name="COMPRA" dataDxfId="63"/>
    <tableColumn id="8" xr3:uid="{00000000-0010-0000-0700-000008000000}" name="VALOR UNIT." dataDxfId="62" dataCellStyle="Moeda"/>
    <tableColumn id="9" xr3:uid="{00000000-0010-0000-0700-000009000000}" name="VALOR TOTAL" dataDxfId="61" dataCellStyle="Moeda">
      <calculatedColumnFormula>G11*H11</calculatedColumnFormula>
    </tableColumn>
    <tableColumn id="10" xr3:uid="{00000000-0010-0000-0700-00000A000000}" name="ATA" dataDxfId="60"/>
    <tableColumn id="11" xr3:uid="{00000000-0010-0000-0700-00000B000000}" name="ATA QTDE" dataDxfId="59"/>
    <tableColumn id="12" xr3:uid="{00000000-0010-0000-0700-00000C000000}" name="VIGÊNCIA DA ATA" dataDxfId="58"/>
    <tableColumn id="13" xr3:uid="{00000000-0010-0000-0700-00000D000000}" name="FORNECEDOR" dataDxfId="57"/>
    <tableColumn id="14" xr3:uid="{00000000-0010-0000-0700-00000E000000}" name="RC Nº" dataDxfId="56"/>
    <tableColumn id="15" xr3:uid="{00000000-0010-0000-0700-00000F000000}" name="RC QTDE" dataDxfId="55"/>
    <tableColumn id="16" xr3:uid="{00000000-0010-0000-0700-000010000000}" name="AF Nº" dataDxfId="54"/>
    <tableColumn id="17" xr3:uid="{00000000-0010-0000-0700-000011000000}" name="AF SALDO" dataDxfId="53"/>
    <tableColumn id="23" xr3:uid="{00000000-0010-0000-0700-000017000000}" name="Recentes" dataDxfId="52">
      <calculatedColumnFormula>SUMIF(tabItens[CÓDIGO],tabAssinaturas[[#This Row],[CÓDIGO]],tabItens[Recentes])</calculatedColumnFormula>
    </tableColumn>
    <tableColumn id="18" xr3:uid="{00000000-0010-0000-0700-000012000000}" name="DATA ENTREGA" dataDxfId="51"/>
    <tableColumn id="26" xr3:uid="{00000000-0010-0000-0700-00001A000000}" name="US_NOME" dataDxfId="50"/>
    <tableColumn id="24" xr3:uid="{00000000-0010-0000-0700-000018000000}" name="US_DATH" dataDxfId="49"/>
    <tableColumn id="19" xr3:uid="{00000000-0010-0000-0700-000013000000}" name="RC" dataDxfId="48"/>
    <tableColumn id="20" xr3:uid="{00000000-0010-0000-0700-000014000000}" name="PROJ" dataDxfId="47"/>
    <tableColumn id="21" xr3:uid="{00000000-0010-0000-0700-000015000000}" name="FICHA" dataDxfId="46"/>
    <tableColumn id="25" xr3:uid="{00000000-0010-0000-0700-000019000000}" name="OBSERVAÇÕES" dataDxfId="45"/>
    <tableColumn id="22" xr3:uid="{00000000-0010-0000-0700-000016000000}" name="DEST" dataDxfId="44"/>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42" dataDxfId="41">
  <tableColumns count="4">
    <tableColumn id="1" xr3:uid="{00000000-0010-0000-0800-000001000000}" name="RC" dataDxfId="40" totalsRowDxfId="39"/>
    <tableColumn id="2" xr3:uid="{00000000-0010-0000-0800-000002000000}" name="VALOR" totalsRowFunction="sum" dataDxfId="38" totalsRowDxfId="37"/>
    <tableColumn id="4" xr3:uid="{00000000-0010-0000-0800-000004000000}" name="Assinatura" totalsRowFunction="sum" dataDxfId="36" totalsRowDxfId="35">
      <calculatedColumnFormula>IF(ISBLANK(tabRCsGeradas[[#This Row],[RC]]),0,SUMIF(tabAssinaturas[RC],tabRCsGeradas[[#This Row],[RC]],tabAssinaturas[VALOR TOTAL]))</calculatedColumnFormula>
    </tableColumn>
    <tableColumn id="5" xr3:uid="{00000000-0010-0000-0800-000005000000}" name="Diferente" dataDxfId="34">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33">
  <autoFilter ref="A2:L3" xr:uid="{00000000-0009-0000-0100-00000B000000}"/>
  <tableColumns count="12">
    <tableColumn id="1" xr3:uid="{00000000-0010-0000-0900-000001000000}" name="AF ANO" dataDxfId="32"/>
    <tableColumn id="2" xr3:uid="{00000000-0010-0000-0900-000002000000}" name="AF Nº" dataDxfId="31"/>
    <tableColumn id="3" xr3:uid="{00000000-0010-0000-0900-000003000000}" name="AF SALDO" dataDxfId="30"/>
    <tableColumn id="4" xr3:uid="{00000000-0010-0000-0900-000004000000}" name="AF QTDE" dataDxfId="29"/>
    <tableColumn id="5" xr3:uid="{00000000-0010-0000-0900-000005000000}" name="CÓDIGO" dataDxfId="28"/>
    <tableColumn id="6" xr3:uid="{00000000-0010-0000-0900-000006000000}" name="DESCRIÇÃO" dataDxfId="27"/>
    <tableColumn id="12" xr3:uid="{00000000-0010-0000-0900-00000C000000}" name="ESTOQUE" dataDxfId="26"/>
    <tableColumn id="7" xr3:uid="{00000000-0010-0000-0900-000007000000}" name="FORNECEDOR" dataDxfId="25"/>
    <tableColumn id="8" xr3:uid="{00000000-0010-0000-0900-000008000000}" name="PREVISÃO" dataDxfId="24"/>
    <tableColumn id="9" xr3:uid="{00000000-0010-0000-0900-000009000000}" name="STATUS" dataDxfId="23"/>
    <tableColumn id="10" xr3:uid="{00000000-0010-0000-0900-00000A000000}" name="SITUAÇÃO" dataDxfId="22"/>
    <tableColumn id="11" xr3:uid="{00000000-0010-0000-0900-00000B000000}" name="OBSERVAÇÃO" dataDxfId="21"/>
  </tableColumns>
  <tableStyleInfo name="TableStyleLight1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20" dataDxfId="19">
  <tableColumns count="16">
    <tableColumn id="2" xr3:uid="{00000000-0010-0000-0A00-000002000000}" name="CÓDIGO" dataDxfId="18"/>
    <tableColumn id="3" xr3:uid="{00000000-0010-0000-0A00-000003000000}" name="DESCRIÇÃO" dataDxfId="17"/>
    <tableColumn id="16" xr3:uid="{00000000-0010-0000-0A00-000010000000}" name="GRUPO" dataDxfId="16"/>
    <tableColumn id="1" xr3:uid="{00000000-0010-0000-0A00-000001000000}" name="SUBGRUPO" dataDxfId="15"/>
    <tableColumn id="4" xr3:uid="{00000000-0010-0000-0A00-000004000000}" name="TIPO" dataDxfId="14"/>
    <tableColumn id="5" xr3:uid="{00000000-0010-0000-0A00-000005000000}" name="ANO" dataDxfId="13"/>
    <tableColumn id="6" xr3:uid="{00000000-0010-0000-0A00-000006000000}" name="Nº" dataDxfId="12"/>
    <tableColumn id="7" xr3:uid="{00000000-0010-0000-0A00-000007000000}" name="QTDE" dataDxfId="11"/>
    <tableColumn id="8" xr3:uid="{00000000-0010-0000-0A00-000008000000}" name="SALDO" dataDxfId="10"/>
    <tableColumn id="9" xr3:uid="{00000000-0010-0000-0A00-000009000000}" name="ESTOQUE" dataDxfId="9"/>
    <tableColumn id="10" xr3:uid="{00000000-0010-0000-0A00-00000A000000}" name="FORNECEDOR" dataDxfId="8"/>
    <tableColumn id="11" xr3:uid="{00000000-0010-0000-0A00-00000B000000}" name="PREVISÃO" dataDxfId="7"/>
    <tableColumn id="12" xr3:uid="{00000000-0010-0000-0A00-00000C000000}" name="STATUS" dataDxfId="6"/>
    <tableColumn id="13" xr3:uid="{00000000-0010-0000-0A00-00000D000000}" name="SITUAÇÃO" dataDxfId="5"/>
    <tableColumn id="14" xr3:uid="{00000000-0010-0000-0A00-00000E000000}" name="OBSERVAÇÃO" dataDxfId="4"/>
    <tableColumn id="15" xr3:uid="{00000000-0010-0000-0A00-00000F000000}" name="FIM" dataDxfId="3"/>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19.emf"/><Relationship Id="rId10" Type="http://schemas.openxmlformats.org/officeDocument/2006/relationships/comments" Target="../comments3.xml"/><Relationship Id="rId4" Type="http://schemas.openxmlformats.org/officeDocument/2006/relationships/control" Target="../activeX/activeX18.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4.vml"/><Relationship Id="rId7" Type="http://schemas.openxmlformats.org/officeDocument/2006/relationships/image" Target="../media/image22.emf"/><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2.emf"/><Relationship Id="rId21" Type="http://schemas.openxmlformats.org/officeDocument/2006/relationships/image" Target="../media/image33.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46.emf"/><Relationship Id="rId50" Type="http://schemas.openxmlformats.org/officeDocument/2006/relationships/control" Target="../activeX/activeX47.xml"/><Relationship Id="rId55" Type="http://schemas.openxmlformats.org/officeDocument/2006/relationships/image" Target="../media/image50.emf"/><Relationship Id="rId63" Type="http://schemas.openxmlformats.org/officeDocument/2006/relationships/image" Target="../media/image54.emf"/><Relationship Id="rId7" Type="http://schemas.openxmlformats.org/officeDocument/2006/relationships/image" Target="../media/image26.emf"/><Relationship Id="rId2" Type="http://schemas.openxmlformats.org/officeDocument/2006/relationships/drawing" Target="../drawings/drawing5.xml"/><Relationship Id="rId16" Type="http://schemas.openxmlformats.org/officeDocument/2006/relationships/control" Target="../activeX/activeX30.xml"/><Relationship Id="rId29" Type="http://schemas.openxmlformats.org/officeDocument/2006/relationships/image" Target="../media/image37.emf"/><Relationship Id="rId11" Type="http://schemas.openxmlformats.org/officeDocument/2006/relationships/image" Target="../media/image28.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1.emf"/><Relationship Id="rId40" Type="http://schemas.openxmlformats.org/officeDocument/2006/relationships/control" Target="../activeX/activeX42.xml"/><Relationship Id="rId45" Type="http://schemas.openxmlformats.org/officeDocument/2006/relationships/image" Target="../media/image45.emf"/><Relationship Id="rId53" Type="http://schemas.openxmlformats.org/officeDocument/2006/relationships/image" Target="../media/image49.emf"/><Relationship Id="rId58" Type="http://schemas.openxmlformats.org/officeDocument/2006/relationships/control" Target="../activeX/activeX51.xml"/><Relationship Id="rId5" Type="http://schemas.openxmlformats.org/officeDocument/2006/relationships/image" Target="../media/image25.emf"/><Relationship Id="rId61" Type="http://schemas.openxmlformats.org/officeDocument/2006/relationships/image" Target="../media/image53.emf"/><Relationship Id="rId19" Type="http://schemas.openxmlformats.org/officeDocument/2006/relationships/image" Target="../media/image32.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36.emf"/><Relationship Id="rId30" Type="http://schemas.openxmlformats.org/officeDocument/2006/relationships/control" Target="../activeX/activeX37.xml"/><Relationship Id="rId35" Type="http://schemas.openxmlformats.org/officeDocument/2006/relationships/image" Target="../media/image40.emf"/><Relationship Id="rId43" Type="http://schemas.openxmlformats.org/officeDocument/2006/relationships/image" Target="../media/image44.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5.xml"/><Relationship Id="rId8" Type="http://schemas.openxmlformats.org/officeDocument/2006/relationships/control" Target="../activeX/activeX26.xml"/><Relationship Id="rId51" Type="http://schemas.openxmlformats.org/officeDocument/2006/relationships/image" Target="../media/image48.emf"/><Relationship Id="rId3" Type="http://schemas.openxmlformats.org/officeDocument/2006/relationships/vmlDrawing" Target="../drawings/vmlDrawing5.vml"/><Relationship Id="rId12" Type="http://schemas.openxmlformats.org/officeDocument/2006/relationships/control" Target="../activeX/activeX28.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2.emf"/><Relationship Id="rId20" Type="http://schemas.openxmlformats.org/officeDocument/2006/relationships/control" Target="../activeX/activeX32.xml"/><Relationship Id="rId41" Type="http://schemas.openxmlformats.org/officeDocument/2006/relationships/image" Target="../media/image43.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47.emf"/><Relationship Id="rId57" Type="http://schemas.openxmlformats.org/officeDocument/2006/relationships/image" Target="../media/image51.emf"/><Relationship Id="rId10" Type="http://schemas.openxmlformats.org/officeDocument/2006/relationships/control" Target="../activeX/activeX27.xml"/><Relationship Id="rId31" Type="http://schemas.openxmlformats.org/officeDocument/2006/relationships/image" Target="../media/image38.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2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6.vml"/><Relationship Id="rId7" Type="http://schemas.openxmlformats.org/officeDocument/2006/relationships/image" Target="../media/image56.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4.xml"/><Relationship Id="rId5" Type="http://schemas.openxmlformats.org/officeDocument/2006/relationships/image" Target="../media/image55.emf"/><Relationship Id="rId10" Type="http://schemas.openxmlformats.org/officeDocument/2006/relationships/table" Target="../tables/table6.xml"/><Relationship Id="rId4" Type="http://schemas.openxmlformats.org/officeDocument/2006/relationships/control" Target="../activeX/activeX54.xml"/><Relationship Id="rId9" Type="http://schemas.openxmlformats.org/officeDocument/2006/relationships/image" Target="../media/image5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2.emf"/><Relationship Id="rId18" Type="http://schemas.openxmlformats.org/officeDocument/2006/relationships/table" Target="../tables/table7.xml"/><Relationship Id="rId3" Type="http://schemas.openxmlformats.org/officeDocument/2006/relationships/vmlDrawing" Target="../drawings/vmlDrawing7.vml"/><Relationship Id="rId7" Type="http://schemas.openxmlformats.org/officeDocument/2006/relationships/image" Target="../media/image59.emf"/><Relationship Id="rId12" Type="http://schemas.openxmlformats.org/officeDocument/2006/relationships/control" Target="../activeX/activeX61.xml"/><Relationship Id="rId17" Type="http://schemas.openxmlformats.org/officeDocument/2006/relationships/image" Target="../media/image64.emf"/><Relationship Id="rId2" Type="http://schemas.openxmlformats.org/officeDocument/2006/relationships/drawing" Target="../drawings/drawing7.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0.xml"/><Relationship Id="rId19" Type="http://schemas.openxmlformats.org/officeDocument/2006/relationships/comments" Target="../comments5.xml"/><Relationship Id="rId4" Type="http://schemas.openxmlformats.org/officeDocument/2006/relationships/control" Target="../activeX/activeX57.xml"/><Relationship Id="rId9" Type="http://schemas.openxmlformats.org/officeDocument/2006/relationships/image" Target="../media/image60.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8.vml"/><Relationship Id="rId7" Type="http://schemas.openxmlformats.org/officeDocument/2006/relationships/image" Target="../media/image66.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6.xml"/><Relationship Id="rId5" Type="http://schemas.openxmlformats.org/officeDocument/2006/relationships/image" Target="../media/image65.emf"/><Relationship Id="rId10" Type="http://schemas.openxmlformats.org/officeDocument/2006/relationships/table" Target="../tables/table8.xml"/><Relationship Id="rId4" Type="http://schemas.openxmlformats.org/officeDocument/2006/relationships/control" Target="../activeX/activeX64.xml"/><Relationship Id="rId9" Type="http://schemas.openxmlformats.org/officeDocument/2006/relationships/image" Target="../media/image6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2.emf"/><Relationship Id="rId18" Type="http://schemas.openxmlformats.org/officeDocument/2006/relationships/control" Target="../activeX/activeX74.xml"/><Relationship Id="rId3" Type="http://schemas.openxmlformats.org/officeDocument/2006/relationships/vmlDrawing" Target="../drawings/vmlDrawing9.vml"/><Relationship Id="rId21" Type="http://schemas.openxmlformats.org/officeDocument/2006/relationships/image" Target="../media/image76.emf"/><Relationship Id="rId7" Type="http://schemas.openxmlformats.org/officeDocument/2006/relationships/image" Target="../media/image69.emf"/><Relationship Id="rId12" Type="http://schemas.openxmlformats.org/officeDocument/2006/relationships/control" Target="../activeX/activeX71.xml"/><Relationship Id="rId17" Type="http://schemas.openxmlformats.org/officeDocument/2006/relationships/image" Target="../media/image74.emf"/><Relationship Id="rId2" Type="http://schemas.openxmlformats.org/officeDocument/2006/relationships/drawing" Target="../drawings/drawing9.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23" Type="http://schemas.openxmlformats.org/officeDocument/2006/relationships/comments" Target="../comments7.xml"/><Relationship Id="rId10" Type="http://schemas.openxmlformats.org/officeDocument/2006/relationships/control" Target="../activeX/activeX70.xml"/><Relationship Id="rId19" Type="http://schemas.openxmlformats.org/officeDocument/2006/relationships/image" Target="../media/image75.emf"/><Relationship Id="rId4" Type="http://schemas.openxmlformats.org/officeDocument/2006/relationships/control" Target="../activeX/activeX67.xml"/><Relationship Id="rId9" Type="http://schemas.openxmlformats.org/officeDocument/2006/relationships/image" Target="../media/image70.emf"/><Relationship Id="rId14" Type="http://schemas.openxmlformats.org/officeDocument/2006/relationships/control" Target="../activeX/activeX72.xml"/><Relationship Id="rId2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8.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8.xml"/><Relationship Id="rId5" Type="http://schemas.openxmlformats.org/officeDocument/2006/relationships/image" Target="../media/image77.emf"/><Relationship Id="rId10" Type="http://schemas.openxmlformats.org/officeDocument/2006/relationships/table" Target="../tables/table11.xml"/><Relationship Id="rId4" Type="http://schemas.openxmlformats.org/officeDocument/2006/relationships/control" Target="../activeX/activeX76.xml"/><Relationship Id="rId9" Type="http://schemas.openxmlformats.org/officeDocument/2006/relationships/image" Target="../media/image79.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81.emf"/><Relationship Id="rId12" Type="http://schemas.openxmlformats.org/officeDocument/2006/relationships/table" Target="../tables/table12.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9" activePane="bottomLeft" state="frozen"/>
      <selection pane="bottomLeft" activeCell="A10" sqref="A10:XFD39"/>
    </sheetView>
  </sheetViews>
  <sheetFormatPr defaultRowHeight="50.1" customHeight="1" x14ac:dyDescent="0.3"/>
  <cols>
    <col min="1" max="1" width="6" customWidth="1"/>
    <col min="2" max="2" width="10.6640625" style="39" customWidth="1"/>
    <col min="3" max="3" width="40.6640625" style="4" customWidth="1"/>
    <col min="4" max="4" width="4.88671875" style="3" customWidth="1"/>
    <col min="5" max="5" width="3.6640625" style="3" hidden="1" customWidth="1"/>
    <col min="6" max="6" width="3.6640625" style="37" hidden="1" customWidth="1"/>
    <col min="7" max="7" width="13.5546875" style="40" hidden="1" customWidth="1"/>
    <col min="8" max="8" width="10.6640625" customWidth="1"/>
    <col min="9" max="9" width="10.664062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5546875" style="4" customWidth="1"/>
    <col min="25" max="25" width="15.6640625" customWidth="1"/>
    <col min="26" max="26" width="14.88671875" customWidth="1"/>
  </cols>
  <sheetData>
    <row r="1" spans="1:26" ht="18" customHeight="1" x14ac:dyDescent="0.3">
      <c r="A1" s="335"/>
      <c r="B1" s="335"/>
      <c r="C1" s="334"/>
      <c r="D1" s="334"/>
      <c r="E1" s="334"/>
      <c r="F1" s="334"/>
      <c r="G1" s="334"/>
      <c r="H1" s="334"/>
      <c r="I1" s="334"/>
      <c r="J1" s="334"/>
      <c r="K1" s="334"/>
      <c r="L1" s="334"/>
      <c r="M1" s="334"/>
      <c r="N1" s="334"/>
      <c r="O1" s="334"/>
      <c r="P1" s="334"/>
      <c r="Q1" s="334"/>
      <c r="R1" s="334"/>
      <c r="S1" s="334"/>
      <c r="T1" s="334"/>
      <c r="U1" s="334"/>
      <c r="V1" s="334"/>
      <c r="W1" s="334"/>
      <c r="X1" s="334"/>
    </row>
    <row r="2" spans="1:26" ht="19.5" customHeight="1" x14ac:dyDescent="0.3">
      <c r="A2" s="335"/>
      <c r="B2" s="335"/>
      <c r="C2" s="334" t="s">
        <v>71</v>
      </c>
      <c r="D2" s="334"/>
      <c r="E2" s="334"/>
      <c r="F2" s="334"/>
      <c r="G2" s="334"/>
      <c r="H2" s="334"/>
      <c r="I2" s="334"/>
      <c r="J2" s="334"/>
      <c r="K2" s="334"/>
      <c r="L2" s="334"/>
      <c r="M2" s="334"/>
      <c r="N2" s="334"/>
      <c r="O2" s="334"/>
      <c r="P2" s="334"/>
      <c r="Q2" s="334"/>
      <c r="R2" s="334"/>
      <c r="S2" s="334"/>
      <c r="T2" s="334"/>
      <c r="U2" s="334"/>
      <c r="V2" s="334"/>
      <c r="W2" s="334"/>
      <c r="X2" s="334"/>
    </row>
    <row r="3" spans="1:26" ht="18" customHeight="1" x14ac:dyDescent="0.3">
      <c r="A3" s="335"/>
      <c r="B3" s="335"/>
      <c r="C3" s="334" t="s">
        <v>72</v>
      </c>
      <c r="D3" s="334"/>
      <c r="E3" s="334"/>
      <c r="F3" s="334"/>
      <c r="G3" s="334"/>
      <c r="H3" s="334"/>
      <c r="I3" s="334"/>
      <c r="J3" s="334"/>
      <c r="K3" s="334"/>
      <c r="L3" s="334"/>
      <c r="M3" s="334"/>
      <c r="N3" s="334"/>
      <c r="O3" s="334"/>
      <c r="P3" s="334"/>
      <c r="Q3" s="334"/>
      <c r="R3" s="334"/>
      <c r="S3" s="334"/>
      <c r="T3" s="334"/>
      <c r="U3" s="334"/>
      <c r="V3" s="334"/>
      <c r="W3" s="334"/>
      <c r="X3" s="334"/>
    </row>
    <row r="4" spans="1:26" ht="18" customHeight="1" x14ac:dyDescent="0.3">
      <c r="A4" s="336"/>
      <c r="B4" s="336"/>
      <c r="C4" s="334" t="s">
        <v>73</v>
      </c>
      <c r="D4" s="334"/>
      <c r="E4" s="334"/>
      <c r="F4" s="334"/>
      <c r="G4" s="334"/>
      <c r="H4" s="334"/>
      <c r="I4" s="334"/>
      <c r="J4" s="334"/>
      <c r="K4" s="334"/>
      <c r="L4" s="334"/>
      <c r="M4" s="334"/>
      <c r="N4" s="334"/>
      <c r="O4" s="334"/>
      <c r="P4" s="334"/>
      <c r="Q4" s="334"/>
      <c r="R4" s="334"/>
      <c r="S4" s="334"/>
      <c r="T4" s="334"/>
      <c r="U4" s="334"/>
      <c r="V4" s="334"/>
      <c r="W4" s="334"/>
      <c r="X4" s="334"/>
    </row>
    <row r="5" spans="1:26" ht="20.100000000000001" customHeight="1" x14ac:dyDescent="0.3">
      <c r="A5" s="332"/>
      <c r="B5" s="332"/>
      <c r="C5" s="333" t="s">
        <v>74</v>
      </c>
      <c r="D5" s="333"/>
      <c r="E5" s="333"/>
      <c r="F5" s="333"/>
      <c r="G5" s="333"/>
      <c r="H5" s="333"/>
      <c r="I5" s="333"/>
      <c r="J5" s="333"/>
      <c r="K5" s="333"/>
      <c r="L5" s="333"/>
      <c r="M5" s="333"/>
      <c r="N5" s="333"/>
      <c r="O5" s="333"/>
      <c r="P5" s="333"/>
      <c r="Q5" s="333"/>
      <c r="R5" s="333"/>
      <c r="S5" s="333"/>
      <c r="T5" s="333"/>
      <c r="U5" s="333"/>
      <c r="V5" s="333"/>
      <c r="W5" s="333"/>
      <c r="X5" s="333"/>
    </row>
    <row r="6" spans="1:26" ht="23.25" customHeight="1" x14ac:dyDescent="0.3">
      <c r="A6" s="66"/>
      <c r="B6"/>
      <c r="C6"/>
      <c r="D6"/>
      <c r="E6"/>
      <c r="F6" s="65"/>
      <c r="G6"/>
      <c r="J6"/>
      <c r="L6" s="98" t="s">
        <v>69</v>
      </c>
      <c r="M6" s="93"/>
      <c r="N6" s="92"/>
      <c r="O6" s="92"/>
      <c r="P6" s="92"/>
      <c r="Q6" s="92"/>
      <c r="R6" s="94"/>
      <c r="S6" s="92"/>
      <c r="T6" s="92"/>
      <c r="U6" s="92"/>
      <c r="V6" s="92"/>
      <c r="W6" s="92"/>
      <c r="X6" s="92"/>
    </row>
    <row r="7" spans="1:26" ht="71.25" customHeight="1" x14ac:dyDescent="0.3">
      <c r="A7" s="331" t="s">
        <v>136</v>
      </c>
      <c r="B7" s="331"/>
      <c r="C7" s="331"/>
      <c r="D7" s="331"/>
      <c r="E7" s="331"/>
      <c r="F7" s="331"/>
      <c r="G7" s="331"/>
      <c r="H7" s="331"/>
      <c r="I7" s="331"/>
      <c r="J7" s="331"/>
      <c r="K7" s="331"/>
      <c r="L7" s="331"/>
      <c r="M7" s="331"/>
      <c r="N7" s="331"/>
      <c r="O7" s="331"/>
      <c r="P7" s="331"/>
      <c r="Q7" s="331"/>
      <c r="R7" s="331"/>
      <c r="S7" s="331"/>
      <c r="T7" s="331"/>
      <c r="U7" s="331"/>
      <c r="V7" s="331"/>
      <c r="W7" s="331"/>
      <c r="X7" s="331"/>
      <c r="Y7" s="331"/>
      <c r="Z7" s="331"/>
    </row>
    <row r="8" spans="1:26" s="38" customFormat="1" ht="63" customHeight="1" x14ac:dyDescent="0.3">
      <c r="A8" s="116" t="s">
        <v>43</v>
      </c>
      <c r="B8" s="117" t="s">
        <v>0</v>
      </c>
      <c r="C8" s="118" t="s">
        <v>67</v>
      </c>
      <c r="D8" s="119" t="s">
        <v>31</v>
      </c>
      <c r="E8" s="120" t="s">
        <v>20</v>
      </c>
      <c r="F8" s="120" t="s">
        <v>44</v>
      </c>
      <c r="G8" s="121" t="s">
        <v>45</v>
      </c>
      <c r="H8" s="122" t="s">
        <v>70</v>
      </c>
      <c r="I8" s="123" t="s">
        <v>114</v>
      </c>
      <c r="J8" s="123" t="s">
        <v>115</v>
      </c>
      <c r="K8" s="119" t="s">
        <v>47</v>
      </c>
      <c r="L8" s="123" t="s">
        <v>15</v>
      </c>
      <c r="M8" s="124" t="s">
        <v>48</v>
      </c>
      <c r="N8" s="125" t="s">
        <v>5</v>
      </c>
      <c r="O8" s="119" t="s">
        <v>22</v>
      </c>
      <c r="P8" s="119" t="s">
        <v>23</v>
      </c>
      <c r="Q8" s="119" t="s">
        <v>24</v>
      </c>
      <c r="R8" s="119" t="s">
        <v>26</v>
      </c>
      <c r="S8" s="126" t="s">
        <v>29</v>
      </c>
      <c r="T8" s="127" t="s">
        <v>49</v>
      </c>
      <c r="U8" s="128" t="s">
        <v>51</v>
      </c>
      <c r="V8" s="128" t="s">
        <v>52</v>
      </c>
      <c r="W8" s="129" t="s">
        <v>50</v>
      </c>
      <c r="X8" s="228" t="s">
        <v>127</v>
      </c>
      <c r="Y8" s="122" t="s">
        <v>68</v>
      </c>
      <c r="Z8" s="130" t="s">
        <v>128</v>
      </c>
    </row>
    <row r="9" spans="1:26" ht="60" customHeight="1" x14ac:dyDescent="0.3">
      <c r="A9" s="226"/>
      <c r="B9" s="131"/>
      <c r="C9" s="132"/>
      <c r="D9" s="133"/>
      <c r="E9" s="133"/>
      <c r="F9" s="133"/>
      <c r="G9" s="134"/>
      <c r="H9" s="135"/>
      <c r="I9" s="135"/>
      <c r="J9" s="230"/>
      <c r="K9" s="136"/>
      <c r="L9" s="137"/>
      <c r="M9" s="138"/>
      <c r="N9" s="139"/>
      <c r="O9" s="140"/>
      <c r="P9" s="140"/>
      <c r="Q9" s="140"/>
      <c r="R9" s="140"/>
      <c r="S9" s="141"/>
      <c r="T9" s="131"/>
      <c r="U9" s="142"/>
      <c r="V9" s="131"/>
      <c r="W9" s="143"/>
      <c r="X9" s="229"/>
      <c r="Y9" s="227"/>
      <c r="Z9" s="225"/>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318"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5049" r:id="rId4" name="btn_EstimativaAta_Exportar">
          <controlPr defaultSize="0" print="0" autoLine="0" r:id="rId5">
            <anchor moveWithCells="1">
              <from>
                <xdr:col>26</xdr:col>
                <xdr:colOff>342900</xdr:colOff>
                <xdr:row>0</xdr:row>
                <xdr:rowOff>121920</xdr:rowOff>
              </from>
              <to>
                <xdr:col>28</xdr:col>
                <xdr:colOff>388620</xdr:colOff>
                <xdr:row>2</xdr:row>
                <xdr:rowOff>220980</xdr:rowOff>
              </to>
            </anchor>
          </controlPr>
        </control>
      </mc:Choice>
      <mc:Fallback>
        <control shapeId="765049" r:id="rId4" name="btn_EstimativaAta_Exportar"/>
      </mc:Fallback>
    </mc:AlternateContent>
    <mc:AlternateContent xmlns:mc="http://schemas.openxmlformats.org/markup-compatibility/2006">
      <mc:Choice Requires="x14">
        <control shapeId="765048" r:id="rId6" name="btn_EstimativaAta_Cabec">
          <controlPr defaultSize="0" print="0" autoLine="0" r:id="rId7">
            <anchor moveWithCells="1">
              <from>
                <xdr:col>31</xdr:col>
                <xdr:colOff>38100</xdr:colOff>
                <xdr:row>0</xdr:row>
                <xdr:rowOff>121920</xdr:rowOff>
              </from>
              <to>
                <xdr:col>33</xdr:col>
                <xdr:colOff>83820</xdr:colOff>
                <xdr:row>2</xdr:row>
                <xdr:rowOff>220980</xdr:rowOff>
              </to>
            </anchor>
          </controlPr>
        </control>
      </mc:Choice>
      <mc:Fallback>
        <control shapeId="765048" r:id="rId6" name="btn_EstimativaAta_Cabec"/>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121920</xdr:rowOff>
              </from>
              <to>
                <xdr:col>30</xdr:col>
                <xdr:colOff>541020</xdr:colOff>
                <xdr:row>2</xdr:row>
                <xdr:rowOff>220980</xdr:rowOff>
              </to>
            </anchor>
          </controlPr>
        </control>
      </mc:Choice>
      <mc:Fallback>
        <control shapeId="764931" r:id="rId8" name="btn_EstimativaAta_Exibir"/>
      </mc:Fallback>
    </mc:AlternateContent>
    <mc:AlternateContent xmlns:mc="http://schemas.openxmlformats.org/markup-compatibility/2006">
      <mc:Choice Requires="x14">
        <control shapeId="764930" r:id="rId10" name="btn_EstimativaAta_Importar">
          <controlPr defaultSize="0" print="0" autoLine="0" r:id="rId11">
            <anchor moveWithCells="1">
              <from>
                <xdr:col>24</xdr:col>
                <xdr:colOff>1013460</xdr:colOff>
                <xdr:row>0</xdr:row>
                <xdr:rowOff>121920</xdr:rowOff>
              </from>
              <to>
                <xdr:col>26</xdr:col>
                <xdr:colOff>182880</xdr:colOff>
                <xdr:row>2</xdr:row>
                <xdr:rowOff>220980</xdr:rowOff>
              </to>
            </anchor>
          </controlPr>
        </control>
      </mc:Choice>
      <mc:Fallback>
        <control shapeId="764930" r:id="rId10" name="btn_EstimativaAta_Importar"/>
      </mc:Fallback>
    </mc:AlternateContent>
    <mc:AlternateContent xmlns:mc="http://schemas.openxmlformats.org/markup-compatibility/2006">
      <mc:Choice Requires="x14">
        <control shapeId="764929" r:id="rId12" name="btn_EstimativaAta_Imprimir">
          <controlPr defaultSize="0" print="0" autoLine="0" r:id="rId13">
            <anchor moveWithCells="1">
              <from>
                <xdr:col>23</xdr:col>
                <xdr:colOff>76200</xdr:colOff>
                <xdr:row>0</xdr:row>
                <xdr:rowOff>121920</xdr:rowOff>
              </from>
              <to>
                <xdr:col>24</xdr:col>
                <xdr:colOff>891540</xdr:colOff>
                <xdr:row>2</xdr:row>
                <xdr:rowOff>220980</xdr:rowOff>
              </to>
            </anchor>
          </controlPr>
        </control>
      </mc:Choice>
      <mc:Fallback>
        <control shapeId="764929" r:id="rId12" name="btn_EstimativaAta_Imprimi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946"/>
  <sheetViews>
    <sheetView tabSelected="1" zoomScale="70" zoomScaleNormal="70" workbookViewId="0">
      <pane xSplit="2" ySplit="3" topLeftCell="C4" activePane="bottomRight" state="frozen"/>
      <selection pane="topRight" activeCell="C1" sqref="C1"/>
      <selection pane="bottomLeft" activeCell="A2" sqref="A2"/>
      <selection pane="bottomRight" activeCell="B4" sqref="B4"/>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hidden="1" customWidth="1"/>
    <col min="6" max="6" width="8.77734375" style="4" customWidth="1"/>
    <col min="7" max="7" width="11.77734375" style="4" customWidth="1"/>
    <col min="8" max="8" width="8.77734375" style="10" customWidth="1"/>
    <col min="9" max="9" width="2.77734375" hidden="1" customWidth="1"/>
    <col min="10" max="10" width="10.77734375" style="56" hidden="1"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hidden="1" customWidth="1"/>
    <col min="19" max="19" width="12.77734375" style="31" customWidth="1"/>
    <col min="20" max="20" width="4.44140625" style="31" customWidth="1"/>
    <col min="21" max="21" width="7.77734375" style="31" hidden="1" customWidth="1"/>
    <col min="22" max="22" width="3.77734375" style="4" hidden="1"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hidden="1" customWidth="1"/>
    <col min="33" max="33" width="10.77734375" style="13" customWidth="1"/>
    <col min="34" max="34" width="12.77734375" style="13" customWidth="1"/>
    <col min="35" max="35" width="10.77734375" style="9" hidden="1" customWidth="1"/>
    <col min="36" max="36" width="12.77734375" style="32" customWidth="1"/>
    <col min="37" max="38" width="12.77734375" style="32" hidden="1" customWidth="1"/>
    <col min="39" max="39" width="3.77734375" style="74" hidden="1" customWidth="1"/>
    <col min="40" max="40" width="4.77734375" style="3" hidden="1" customWidth="1"/>
    <col min="41" max="41" width="6.77734375" style="75" hidden="1"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hidden="1" customWidth="1"/>
    <col min="56" max="56" width="4.77734375" customWidth="1"/>
    <col min="57" max="57" width="8.77734375" customWidth="1"/>
    <col min="58" max="58" width="12.77734375" customWidth="1"/>
    <col min="59" max="59" width="6.109375" hidden="1" customWidth="1"/>
    <col min="60" max="61" width="8.88671875" hidden="1" customWidth="1"/>
    <col min="62" max="62" width="15.6640625" bestFit="1" customWidth="1"/>
    <col min="63" max="63" width="2.77734375" customWidth="1"/>
  </cols>
  <sheetData>
    <row r="1" spans="1:63" ht="50.25" customHeight="1" x14ac:dyDescent="0.3">
      <c r="A1" s="337"/>
      <c r="B1" s="337"/>
      <c r="D1" s="96">
        <v>45213.884120370371</v>
      </c>
      <c r="E1" s="3"/>
      <c r="F1" s="27"/>
      <c r="G1" s="3"/>
      <c r="H1" s="30" t="s">
        <v>37</v>
      </c>
      <c r="M1" s="28"/>
      <c r="AC1" s="21"/>
      <c r="AD1" s="12"/>
      <c r="AE1" s="11"/>
      <c r="AG1" s="11"/>
      <c r="AH1" s="11"/>
      <c r="AM1" s="37"/>
      <c r="AO1" s="3"/>
      <c r="AP1" s="35">
        <v>4</v>
      </c>
      <c r="AS1" s="40"/>
      <c r="AT1" s="40"/>
      <c r="AV1" s="36">
        <v>47</v>
      </c>
      <c r="AW1" s="36"/>
      <c r="AX1" s="36"/>
      <c r="AY1" s="8"/>
      <c r="AZ1" s="8"/>
      <c r="BA1" s="8"/>
      <c r="BB1" s="8"/>
      <c r="BD1" s="8"/>
      <c r="BE1" s="84">
        <v>3</v>
      </c>
    </row>
    <row r="2" spans="1:63" ht="50.25" customHeight="1" x14ac:dyDescent="0.7">
      <c r="A2" s="337"/>
      <c r="B2" s="337"/>
      <c r="D2" s="3"/>
      <c r="E2" s="3"/>
      <c r="F2" s="27"/>
      <c r="G2" s="3"/>
      <c r="H2" s="45"/>
      <c r="AI2"/>
      <c r="AM2" s="37"/>
      <c r="AO2" s="34">
        <f>COUNTIF(AO4:AO946,"=sim")</f>
        <v>44</v>
      </c>
      <c r="AP2" s="35">
        <v>8</v>
      </c>
      <c r="AS2" s="40"/>
      <c r="AT2" s="40"/>
      <c r="AV2" s="35">
        <v>18</v>
      </c>
      <c r="AW2" s="40"/>
      <c r="AX2" s="40"/>
      <c r="AY2" s="8"/>
      <c r="AZ2" s="46">
        <v>0</v>
      </c>
      <c r="BA2" s="8"/>
      <c r="BB2" s="84">
        <v>1</v>
      </c>
      <c r="BD2" s="8"/>
      <c r="BE2" s="84">
        <v>6</v>
      </c>
    </row>
    <row r="3" spans="1:63" x14ac:dyDescent="0.3">
      <c r="A3" s="301" t="s">
        <v>0</v>
      </c>
      <c r="B3" s="302" t="s">
        <v>1</v>
      </c>
      <c r="C3" s="303" t="s">
        <v>2</v>
      </c>
      <c r="D3" s="304" t="s">
        <v>3</v>
      </c>
      <c r="E3" s="302" t="s">
        <v>4</v>
      </c>
      <c r="F3" s="302" t="s">
        <v>5</v>
      </c>
      <c r="G3" s="302" t="s">
        <v>6</v>
      </c>
      <c r="H3" s="305" t="s">
        <v>7</v>
      </c>
      <c r="I3" s="306" t="s">
        <v>8</v>
      </c>
      <c r="J3" s="307" t="s">
        <v>9</v>
      </c>
      <c r="K3" s="305" t="s">
        <v>10</v>
      </c>
      <c r="L3" s="308" t="s">
        <v>11</v>
      </c>
      <c r="M3" s="309" t="s">
        <v>12</v>
      </c>
      <c r="N3" s="310" t="s">
        <v>13</v>
      </c>
      <c r="O3" s="311" t="s">
        <v>14</v>
      </c>
      <c r="P3" s="311" t="s">
        <v>118</v>
      </c>
      <c r="Q3" s="312" t="s">
        <v>15</v>
      </c>
      <c r="R3" s="313" t="s">
        <v>16</v>
      </c>
      <c r="S3" s="314" t="s">
        <v>17</v>
      </c>
      <c r="T3" s="315" t="s">
        <v>116</v>
      </c>
      <c r="U3" s="316" t="s">
        <v>18</v>
      </c>
      <c r="V3" s="302" t="s">
        <v>19</v>
      </c>
      <c r="W3" s="317" t="s">
        <v>129</v>
      </c>
      <c r="X3" s="318" t="s">
        <v>20</v>
      </c>
      <c r="Y3" s="317" t="s">
        <v>21</v>
      </c>
      <c r="Z3" s="319" t="s">
        <v>22</v>
      </c>
      <c r="AA3" s="320" t="s">
        <v>117</v>
      </c>
      <c r="AB3" s="321" t="s">
        <v>23</v>
      </c>
      <c r="AC3" s="312" t="s">
        <v>24</v>
      </c>
      <c r="AD3" s="312" t="s">
        <v>25</v>
      </c>
      <c r="AE3" s="322" t="s">
        <v>26</v>
      </c>
      <c r="AF3" s="323" t="s">
        <v>27</v>
      </c>
      <c r="AG3" s="324" t="s">
        <v>97</v>
      </c>
      <c r="AH3" s="320" t="s">
        <v>98</v>
      </c>
      <c r="AI3" s="312" t="s">
        <v>28</v>
      </c>
      <c r="AJ3" s="312" t="s">
        <v>29</v>
      </c>
      <c r="AK3" s="314" t="s">
        <v>38</v>
      </c>
      <c r="AL3" s="314" t="s">
        <v>39</v>
      </c>
      <c r="AM3" s="314" t="s">
        <v>40</v>
      </c>
      <c r="AN3" s="302" t="s">
        <v>41</v>
      </c>
      <c r="AO3" s="325" t="s">
        <v>30</v>
      </c>
      <c r="AP3" s="326" t="s">
        <v>33</v>
      </c>
      <c r="AQ3" s="312" t="s">
        <v>55</v>
      </c>
      <c r="AR3" s="327" t="s">
        <v>53</v>
      </c>
      <c r="AS3" s="327" t="s">
        <v>109</v>
      </c>
      <c r="AT3" s="324" t="s">
        <v>56</v>
      </c>
      <c r="AU3" s="324" t="s">
        <v>113</v>
      </c>
      <c r="AV3" s="324" t="s">
        <v>32</v>
      </c>
      <c r="AW3" s="328" t="s">
        <v>75</v>
      </c>
      <c r="AX3" s="305" t="s">
        <v>85</v>
      </c>
      <c r="AY3" s="305" t="s">
        <v>84</v>
      </c>
      <c r="AZ3" s="305" t="s">
        <v>35</v>
      </c>
      <c r="BA3" s="324" t="s">
        <v>76</v>
      </c>
      <c r="BB3" s="324" t="s">
        <v>87</v>
      </c>
      <c r="BC3" s="309" t="s">
        <v>102</v>
      </c>
      <c r="BD3" s="329" t="s">
        <v>36</v>
      </c>
      <c r="BE3" s="324" t="s">
        <v>61</v>
      </c>
      <c r="BF3" s="324" t="s">
        <v>62</v>
      </c>
      <c r="BG3" s="324" t="s">
        <v>110</v>
      </c>
      <c r="BH3" s="330" t="s">
        <v>112</v>
      </c>
      <c r="BI3" s="324" t="s">
        <v>111</v>
      </c>
      <c r="BJ3" s="324" t="s">
        <v>121</v>
      </c>
      <c r="BK3" s="303" t="s">
        <v>57</v>
      </c>
    </row>
    <row r="4" spans="1:63" ht="15" customHeight="1" x14ac:dyDescent="0.3">
      <c r="A4" s="364">
        <v>95228</v>
      </c>
      <c r="B4" s="365" t="s">
        <v>1556</v>
      </c>
      <c r="C4" s="241" t="s">
        <v>264</v>
      </c>
      <c r="D4" s="242">
        <v>8.2699999999999996E-2</v>
      </c>
      <c r="E4" s="243"/>
      <c r="F4" s="243"/>
      <c r="G4" s="243" t="s">
        <v>891</v>
      </c>
      <c r="H4" s="244">
        <v>0</v>
      </c>
      <c r="I4" s="245">
        <v>103003</v>
      </c>
      <c r="J4" s="246">
        <v>8.2699999999999996E-2</v>
      </c>
      <c r="K4" s="247">
        <v>5702</v>
      </c>
      <c r="L4" s="248">
        <f>IF(tabItens[[#This Row],[Média]] &gt; 0, tabItens[[#This Row],[QTDE ATUAL]] / tabItens[[#This Row],[Média]],999.9)</f>
        <v>999.9</v>
      </c>
      <c r="M4" s="372">
        <v>0</v>
      </c>
      <c r="N4" s="250">
        <f>tabItens[[#This Row],[VALOR UNIT.]] * tabItens[[#This Row],[LC]]</f>
        <v>0</v>
      </c>
      <c r="O4" s="251"/>
      <c r="P4" s="252"/>
      <c r="Q4" s="376"/>
      <c r="R4" s="250"/>
      <c r="S4" s="254"/>
      <c r="T4" s="255">
        <f>ROUNDDOWN(IFERROR(tabItens[[#This Row],[ATA DT.VALID.]] - $D$1,0) / 30,0)</f>
        <v>-1507</v>
      </c>
      <c r="U4" s="240" t="s">
        <v>1058</v>
      </c>
      <c r="V4" s="256">
        <v>1</v>
      </c>
      <c r="W4" s="257" t="s">
        <v>2068</v>
      </c>
      <c r="X4" s="258">
        <v>55</v>
      </c>
      <c r="Y4" s="259">
        <v>46</v>
      </c>
      <c r="Z4" s="260">
        <v>2442</v>
      </c>
      <c r="AA4" s="261">
        <v>2023</v>
      </c>
      <c r="AB4" s="262">
        <v>1000</v>
      </c>
      <c r="AC4" s="262"/>
      <c r="AD4" s="261"/>
      <c r="AE4" s="262"/>
      <c r="AF4" s="255"/>
      <c r="AG4" s="263" t="s">
        <v>2063</v>
      </c>
      <c r="AH4" s="264"/>
      <c r="AI4" s="255">
        <v>2046</v>
      </c>
      <c r="AJ4" s="386">
        <v>44172</v>
      </c>
      <c r="AK4" s="264">
        <v>39007</v>
      </c>
      <c r="AL4" s="264">
        <v>44383</v>
      </c>
      <c r="AM4" s="254"/>
      <c r="AN4" s="243"/>
      <c r="AO4" s="265" t="str">
        <f>_xlfn.IFNA(IF(VLOOKUP(tabItens[[#This Row],[CÓDIGO]],tabExcluirDoEstoque[#Data],1,FALSE),"sim",""),"")</f>
        <v/>
      </c>
      <c r="AP4" s="266" t="str">
        <f ca="1">IF(OR(ISBLANK(tabItens[[#This Row],[ATA DT.VALID.]]),tabItens[[#This Row],[ATA DT.VALID.]]="",tabItens[[#This Row],[ATA DT.VALID.]]=" "),"",IF(TYPE(tabItens[[#This Row],[ATA DT.VALID.]])=1,ROUNDUP((tabItens[[#This Row],[ATA DT.VALID.]]-TODAY())/7,0),""))</f>
        <v/>
      </c>
      <c r="AQ4" s="388"/>
      <c r="AR4" s="268" t="str">
        <f>IF(ISBLANK(tabItens[[#This Row],[CÓDIGO]]),"",IFERROR(VLOOKUP(tabItens[[#This Row],[CÓDIGO]],Consumo!$C$2:$AI$902,32,FALSE),0))</f>
        <v>08.2023</v>
      </c>
      <c r="AS4" s="269">
        <f>SUMIF(Consumo!$C$3:$C$902,tabItens[[#This Row],[CÓDIGO]],Consumo!$T$3:$T$902) + SUMIF(Consumo!$C$3:$C$902,tabItens[[#This Row],[CÓDIGO]],Consumo!$U$3:$U$902) + SUMIF(Consumo!$C$3:$C$902,tabItens[[#This Row],[CÓDIGO]],Consumo!$V$3:$V$902) + SUMIF(Consumo!$C$3:$C$902,tabItens[[#This Row],[CÓDIGO]],Consumo!$W$3:$W$902)</f>
        <v>4535</v>
      </c>
      <c r="AT4" s="269">
        <f>SUMIF(Consumo!$C$3:$C$902,tabItens[[#This Row],[CÓDIGO]],Consumo!$AF$3:$AF$902)</f>
        <v>8173</v>
      </c>
      <c r="AU4" s="270">
        <f>SUMIF(Consumo!$C$3:$C$902,tabItens[[#This Row],[CÓDIGO]],Consumo!$AG$3:$AG$902)</f>
        <v>1800</v>
      </c>
      <c r="AV4" s="271">
        <f>SUMIF(Consumo!$C$3:$C$902,tabItens[[#This Row],[CÓDIGO]],Consumo!$AE$3:$AE$902)</f>
        <v>0</v>
      </c>
      <c r="AW4" s="244">
        <f>tabItens[[#This Row],[QTDE ATUAL]] + tabItens[[#This Row],[RC QTDE]] + tabItens[[#This Row],[AF SALDO]] + tabItens[[#This Row],[Recentes]]</f>
        <v>1000</v>
      </c>
      <c r="AX4" s="393">
        <v>75</v>
      </c>
      <c r="AY4" s="272">
        <v>4</v>
      </c>
      <c r="AZ4" s="272">
        <f>IF(ISBLANK(tabItens[[#This Row],[CÓDIGO]]),"",tabItens[[#This Row],[PontoMês]] * (AZ$2+tabItens[[#This Row],[PontoQtM]]))</f>
        <v>300</v>
      </c>
      <c r="BA4" s="271">
        <f>tabItens[[#This Row],[PontoPed]] - tabItens[[#This Row],[Saldo]] + (1/10)</f>
        <v>-699.9</v>
      </c>
      <c r="BB4" s="271">
        <f xml:space="preserve"> tabItens[[#This Row],[PontoMês]] * BB$2 - tabItens[[#This Row],[QTDE ATUAL]] - (1/10)</f>
        <v>74.900000000000006</v>
      </c>
      <c r="BC4" s="273">
        <f>IF( tabItens[[#This Row],[PontoPed]]&gt;0, IF(tabItens[[#This Row],[PontoPed]]&lt;1, 1, IF( tabItens[[#This Row],[Saldo]]&gt;tabItens[[#This Row],[PontoPed]], 0, (tabItens[[#This Row],[PontoPed]]-tabItens[[#This Row],[Saldo]])/tabItens[[#This Row],[PontoPed]] ) ), 0 )</f>
        <v>0</v>
      </c>
      <c r="BD4" s="274">
        <f>ROUNDDOWN(IF( OR( AND(tabItens[[#This Row],[PontoPed]]&lt;tabItens[[#This Row],[Saldo]],tabItens[[#This Row],[Saldo]]&gt;0), tabItens[[#This Row],[PontoPed]]=0), 99, IF(AND(tabItens[[#This Row],[Saldo]]=0,tabItens[[#This Row],[PontoPed]]&gt;0), 0, (1-tabItens[[#This Row],[PctAb]])*10 ) ),0)</f>
        <v>99</v>
      </c>
      <c r="BE4" s="395">
        <f>MAX(ROUNDDOWN( IF(tabItens[[#This Row],[Abaixo]] &gt; 0,   tabItens[[#This Row],[Abaixo]] + (tabItens[[#This Row],[PontoMês]] * IF( OR( ISBLANK(tabItens[[#This Row],[ATA Nº/ANO]]), tabItens[[#This Row],[ATA Nº/ANO]] = ""),BE$2,BE$1)),0),0),0)</f>
        <v>0</v>
      </c>
      <c r="BF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 s="276">
        <f>SUMIF(Consumo!$C$3:$C$902,tabItens[[#This Row],[CÓDIGO]],Consumo!$E$3:$E$902)</f>
        <v>0</v>
      </c>
      <c r="BH4" s="277">
        <f>IF(AND(tabItens[[#This Row],[Pend]] &gt; 0,tabItens[[#This Row],[Consumo]] &lt;&gt; 0), tabItens[[#This Row],[Pend]] / tabItens[[#This Row],[Consumo]], 0 )</f>
        <v>0</v>
      </c>
      <c r="BI4" s="276"/>
      <c r="BJ4" s="396"/>
      <c r="BK4" s="278" t="s">
        <v>2077</v>
      </c>
    </row>
    <row r="5" spans="1:63" x14ac:dyDescent="0.3">
      <c r="A5" s="239">
        <v>95229</v>
      </c>
      <c r="B5" s="240" t="s">
        <v>1557</v>
      </c>
      <c r="C5" s="241" t="s">
        <v>264</v>
      </c>
      <c r="D5" s="242">
        <v>0.19</v>
      </c>
      <c r="E5" s="243"/>
      <c r="F5" s="243"/>
      <c r="G5" s="243" t="s">
        <v>891</v>
      </c>
      <c r="H5" s="244">
        <v>0</v>
      </c>
      <c r="I5" s="245">
        <v>103003</v>
      </c>
      <c r="J5" s="246">
        <v>0.19</v>
      </c>
      <c r="K5" s="247">
        <v>8356</v>
      </c>
      <c r="L5" s="248">
        <f>IF(tabItens[[#This Row],[Média]] &gt; 0, tabItens[[#This Row],[QTDE ATUAL]] / tabItens[[#This Row],[Média]],999.9)</f>
        <v>0</v>
      </c>
      <c r="M5" s="249">
        <v>0</v>
      </c>
      <c r="N5" s="250">
        <f>tabItens[[#This Row],[VALOR UNIT.]] * tabItens[[#This Row],[LC]]</f>
        <v>0</v>
      </c>
      <c r="O5" s="251" t="s">
        <v>2100</v>
      </c>
      <c r="P5" s="252"/>
      <c r="Q5" s="253"/>
      <c r="R5" s="250"/>
      <c r="S5" s="254"/>
      <c r="T5" s="255">
        <f>ROUNDDOWN(IFERROR(tabItens[[#This Row],[ATA DT.VALID.]] - $D$1,0) / 30,0)</f>
        <v>-1507</v>
      </c>
      <c r="U5" s="240" t="s">
        <v>1058</v>
      </c>
      <c r="V5" s="256">
        <v>1</v>
      </c>
      <c r="W5" s="257" t="s">
        <v>2068</v>
      </c>
      <c r="X5" s="258">
        <v>55</v>
      </c>
      <c r="Y5" s="259">
        <v>46</v>
      </c>
      <c r="Z5" s="260">
        <v>10083</v>
      </c>
      <c r="AA5" s="261">
        <v>2023</v>
      </c>
      <c r="AB5" s="262">
        <v>2000</v>
      </c>
      <c r="AC5" s="262"/>
      <c r="AD5" s="261"/>
      <c r="AE5" s="262"/>
      <c r="AF5" s="255"/>
      <c r="AG5" s="263" t="s">
        <v>2063</v>
      </c>
      <c r="AH5" s="264"/>
      <c r="AI5" s="255">
        <v>3524</v>
      </c>
      <c r="AJ5" s="264">
        <v>44599</v>
      </c>
      <c r="AK5" s="264">
        <v>39007</v>
      </c>
      <c r="AL5" s="264">
        <v>45105</v>
      </c>
      <c r="AM5" s="254"/>
      <c r="AN5" s="243"/>
      <c r="AO5" s="265" t="str">
        <f>_xlfn.IFNA(IF(VLOOKUP(tabItens[[#This Row],[CÓDIGO]],tabExcluirDoEstoque[#Data],1,FALSE),"sim",""),"")</f>
        <v/>
      </c>
      <c r="AP5" s="266" t="str">
        <f ca="1">IF(OR(ISBLANK(tabItens[[#This Row],[ATA DT.VALID.]]),tabItens[[#This Row],[ATA DT.VALID.]]="",tabItens[[#This Row],[ATA DT.VALID.]]=" "),"",IF(TYPE(tabItens[[#This Row],[ATA DT.VALID.]])=1,ROUNDUP((tabItens[[#This Row],[ATA DT.VALID.]]-TODAY())/7,0),""))</f>
        <v/>
      </c>
      <c r="AQ5" s="267">
        <v>0</v>
      </c>
      <c r="AR5" s="268" t="str">
        <f>IF(ISBLANK(tabItens[[#This Row],[CÓDIGO]]),"",IFERROR(VLOOKUP(tabItens[[#This Row],[CÓDIGO]],Consumo!$C$2:$AI$902,32,FALSE),0))</f>
        <v>07.2023</v>
      </c>
      <c r="AS5" s="269">
        <f>SUMIF(Consumo!$C$3:$C$902,tabItens[[#This Row],[CÓDIGO]],Consumo!$T$3:$T$902) + SUMIF(Consumo!$C$3:$C$902,tabItens[[#This Row],[CÓDIGO]],Consumo!$U$3:$U$902) + SUMIF(Consumo!$C$3:$C$902,tabItens[[#This Row],[CÓDIGO]],Consumo!$V$3:$V$902) + SUMIF(Consumo!$C$3:$C$902,tabItens[[#This Row],[CÓDIGO]],Consumo!$W$3:$W$902)</f>
        <v>4516</v>
      </c>
      <c r="AT5" s="269">
        <f>SUMIF(Consumo!$C$3:$C$902,tabItens[[#This Row],[CÓDIGO]],Consumo!$AF$3:$AF$902)</f>
        <v>14838</v>
      </c>
      <c r="AU5" s="270">
        <f>SUMIF(Consumo!$C$3:$C$902,tabItens[[#This Row],[CÓDIGO]],Consumo!$AG$3:$AG$902)</f>
        <v>3200</v>
      </c>
      <c r="AV5" s="271">
        <f>SUMIF(Consumo!$C$3:$C$902,tabItens[[#This Row],[CÓDIGO]],Consumo!$AE$3:$AE$902)</f>
        <v>21.5</v>
      </c>
      <c r="AW5" s="244">
        <f>tabItens[[#This Row],[QTDE ATUAL]] + tabItens[[#This Row],[RC QTDE]] + tabItens[[#This Row],[AF SALDO]] + tabItens[[#This Row],[Recentes]]</f>
        <v>2000</v>
      </c>
      <c r="AX5" s="272">
        <v>165</v>
      </c>
      <c r="AY5" s="272">
        <v>4</v>
      </c>
      <c r="AZ5" s="272">
        <f>IF(ISBLANK(tabItens[[#This Row],[CÓDIGO]]),"",tabItens[[#This Row],[PontoMês]] * (AZ$2+tabItens[[#This Row],[PontoQtM]]))</f>
        <v>660</v>
      </c>
      <c r="BA5" s="271">
        <f>tabItens[[#This Row],[PontoPed]] - tabItens[[#This Row],[Saldo]] + (1/10)</f>
        <v>-1339.9</v>
      </c>
      <c r="BB5" s="271">
        <f xml:space="preserve"> tabItens[[#This Row],[PontoMês]] * BB$2 - tabItens[[#This Row],[QTDE ATUAL]] - (1/10)</f>
        <v>164.9</v>
      </c>
      <c r="BC5" s="273">
        <f>IF( tabItens[[#This Row],[PontoPed]]&gt;0, IF(tabItens[[#This Row],[PontoPed]]&lt;1, 1, IF( tabItens[[#This Row],[Saldo]]&gt;tabItens[[#This Row],[PontoPed]], 0, (tabItens[[#This Row],[PontoPed]]-tabItens[[#This Row],[Saldo]])/tabItens[[#This Row],[PontoPed]] ) ), 0 )</f>
        <v>0</v>
      </c>
      <c r="BD5" s="274">
        <f>ROUNDDOWN(IF( OR( AND(tabItens[[#This Row],[PontoPed]]&lt;tabItens[[#This Row],[Saldo]],tabItens[[#This Row],[Saldo]]&gt;0), tabItens[[#This Row],[PontoPed]]=0), 99, IF(AND(tabItens[[#This Row],[Saldo]]=0,tabItens[[#This Row],[PontoPed]]&gt;0), 0, (1-tabItens[[#This Row],[PctAb]])*10 ) ),0)</f>
        <v>99</v>
      </c>
      <c r="BE5" s="275">
        <f>MAX(ROUNDDOWN( IF(tabItens[[#This Row],[Abaixo]] &gt; 0,   tabItens[[#This Row],[Abaixo]] + (tabItens[[#This Row],[PontoMês]] * IF( OR( ISBLANK(tabItens[[#This Row],[ATA Nº/ANO]]), tabItens[[#This Row],[ATA Nº/ANO]] = ""),BE$2,BE$1)),0),0),0)</f>
        <v>0</v>
      </c>
      <c r="BF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 s="276">
        <f>SUMIF(Consumo!$C$3:$C$902,tabItens[[#This Row],[CÓDIGO]],Consumo!$E$3:$E$902)</f>
        <v>387</v>
      </c>
      <c r="BH5" s="277">
        <f>IF(AND(tabItens[[#This Row],[Pend]] &gt; 0,tabItens[[#This Row],[Consumo]] &lt;&gt; 0), tabItens[[#This Row],[Pend]] / tabItens[[#This Row],[Consumo]], 0 )</f>
        <v>2.6081682167408006E-2</v>
      </c>
      <c r="BI5" s="276"/>
      <c r="BJ5" s="276"/>
      <c r="BK5" s="278" t="s">
        <v>2077</v>
      </c>
    </row>
    <row r="6" spans="1:63" x14ac:dyDescent="0.3">
      <c r="A6" s="239">
        <v>78399</v>
      </c>
      <c r="B6" s="240" t="s">
        <v>1450</v>
      </c>
      <c r="C6" s="241" t="s">
        <v>264</v>
      </c>
      <c r="D6" s="242">
        <v>1.4</v>
      </c>
      <c r="E6" s="243"/>
      <c r="F6" s="243"/>
      <c r="G6" s="243" t="s">
        <v>891</v>
      </c>
      <c r="H6" s="244">
        <v>325</v>
      </c>
      <c r="I6" s="245">
        <v>103003</v>
      </c>
      <c r="J6" s="246">
        <v>1.4</v>
      </c>
      <c r="K6" s="247">
        <v>61</v>
      </c>
      <c r="L6" s="248">
        <f>IF(tabItens[[#This Row],[Média]] &gt; 0, tabItens[[#This Row],[QTDE ATUAL]] / tabItens[[#This Row],[Média]],999.9)</f>
        <v>999.9</v>
      </c>
      <c r="M6" s="249">
        <v>0</v>
      </c>
      <c r="N6" s="250">
        <f>tabItens[[#This Row],[VALOR UNIT.]] * tabItens[[#This Row],[LC]]</f>
        <v>0</v>
      </c>
      <c r="O6" s="251" t="s">
        <v>2151</v>
      </c>
      <c r="P6" s="252"/>
      <c r="Q6" s="253"/>
      <c r="R6" s="250"/>
      <c r="S6" s="254"/>
      <c r="T6" s="255">
        <f>ROUNDDOWN(IFERROR(tabItens[[#This Row],[ATA DT.VALID.]] - $D$1,0) / 30,0)</f>
        <v>-1507</v>
      </c>
      <c r="U6" s="240" t="s">
        <v>1058</v>
      </c>
      <c r="V6" s="256">
        <v>1</v>
      </c>
      <c r="W6" s="257" t="s">
        <v>2068</v>
      </c>
      <c r="X6" s="258">
        <v>55</v>
      </c>
      <c r="Y6" s="259">
        <v>46</v>
      </c>
      <c r="Z6" s="260"/>
      <c r="AA6" s="261"/>
      <c r="AB6" s="262"/>
      <c r="AC6" s="262"/>
      <c r="AD6" s="261"/>
      <c r="AE6" s="262"/>
      <c r="AF6" s="255"/>
      <c r="AG6" s="263" t="s">
        <v>2063</v>
      </c>
      <c r="AH6" s="264"/>
      <c r="AI6" s="255">
        <v>20</v>
      </c>
      <c r="AJ6" s="264">
        <v>44186</v>
      </c>
      <c r="AK6" s="264">
        <v>38096</v>
      </c>
      <c r="AL6" s="264">
        <v>44176</v>
      </c>
      <c r="AM6" s="254"/>
      <c r="AN6" s="243"/>
      <c r="AO6" s="265" t="str">
        <f>_xlfn.IFNA(IF(VLOOKUP(tabItens[[#This Row],[CÓDIGO]],tabExcluirDoEstoque[#Data],1,FALSE),"sim",""),"")</f>
        <v/>
      </c>
      <c r="AP6" s="266" t="str">
        <f ca="1">IF(OR(ISBLANK(tabItens[[#This Row],[ATA DT.VALID.]]),tabItens[[#This Row],[ATA DT.VALID.]]="",tabItens[[#This Row],[ATA DT.VALID.]]=" "),"",IF(TYPE(tabItens[[#This Row],[ATA DT.VALID.]])=1,ROUNDUP((tabItens[[#This Row],[ATA DT.VALID.]]-TODAY())/7,0),""))</f>
        <v/>
      </c>
      <c r="AQ6" s="267">
        <v>0</v>
      </c>
      <c r="AR6" s="268" t="str">
        <f>IF(ISBLANK(tabItens[[#This Row],[CÓDIGO]]),"",IFERROR(VLOOKUP(tabItens[[#This Row],[CÓDIGO]],Consumo!$C$2:$AI$902,32,FALSE),0))</f>
        <v>07.2023</v>
      </c>
      <c r="AS6" s="269">
        <f>SUMIF(Consumo!$C$3:$C$902,tabItens[[#This Row],[CÓDIGO]],Consumo!$T$3:$T$902) + SUMIF(Consumo!$C$3:$C$902,tabItens[[#This Row],[CÓDIGO]],Consumo!$U$3:$U$902) + SUMIF(Consumo!$C$3:$C$902,tabItens[[#This Row],[CÓDIGO]],Consumo!$V$3:$V$902) + SUMIF(Consumo!$C$3:$C$902,tabItens[[#This Row],[CÓDIGO]],Consumo!$W$3:$W$902)</f>
        <v>10</v>
      </c>
      <c r="AT6" s="269">
        <f>SUMIF(Consumo!$C$3:$C$902,tabItens[[#This Row],[CÓDIGO]],Consumo!$AF$3:$AF$902)</f>
        <v>86</v>
      </c>
      <c r="AU6" s="270">
        <f>SUMIF(Consumo!$C$3:$C$902,tabItens[[#This Row],[CÓDIGO]],Consumo!$AG$3:$AG$902)</f>
        <v>45</v>
      </c>
      <c r="AV6" s="271">
        <f>SUMIF(Consumo!$C$3:$C$902,tabItens[[#This Row],[CÓDIGO]],Consumo!$AE$3:$AE$902)</f>
        <v>0</v>
      </c>
      <c r="AW6" s="244">
        <f>tabItens[[#This Row],[QTDE ATUAL]] + tabItens[[#This Row],[RC QTDE]] + tabItens[[#This Row],[AF SALDO]] + tabItens[[#This Row],[Recentes]]</f>
        <v>325</v>
      </c>
      <c r="AX6" s="272">
        <v>5</v>
      </c>
      <c r="AY6" s="272">
        <v>4</v>
      </c>
      <c r="AZ6" s="272">
        <f>IF(ISBLANK(tabItens[[#This Row],[CÓDIGO]]),"",tabItens[[#This Row],[PontoMês]] * (AZ$2+tabItens[[#This Row],[PontoQtM]]))</f>
        <v>20</v>
      </c>
      <c r="BA6" s="271">
        <f>tabItens[[#This Row],[PontoPed]] - tabItens[[#This Row],[Saldo]] + (1/10)</f>
        <v>-304.89999999999998</v>
      </c>
      <c r="BB6" s="271">
        <f xml:space="preserve"> tabItens[[#This Row],[PontoMês]] * BB$2 - tabItens[[#This Row],[QTDE ATUAL]] - (1/10)</f>
        <v>-320.10000000000002</v>
      </c>
      <c r="BC6" s="273">
        <f>IF( tabItens[[#This Row],[PontoPed]]&gt;0, IF(tabItens[[#This Row],[PontoPed]]&lt;1, 1, IF( tabItens[[#This Row],[Saldo]]&gt;tabItens[[#This Row],[PontoPed]], 0, (tabItens[[#This Row],[PontoPed]]-tabItens[[#This Row],[Saldo]])/tabItens[[#This Row],[PontoPed]] ) ), 0 )</f>
        <v>0</v>
      </c>
      <c r="BD6" s="274">
        <f>ROUNDDOWN(IF( OR( AND(tabItens[[#This Row],[PontoPed]]&lt;tabItens[[#This Row],[Saldo]],tabItens[[#This Row],[Saldo]]&gt;0), tabItens[[#This Row],[PontoPed]]=0), 99, IF(AND(tabItens[[#This Row],[Saldo]]=0,tabItens[[#This Row],[PontoPed]]&gt;0), 0, (1-tabItens[[#This Row],[PctAb]])*10 ) ),0)</f>
        <v>99</v>
      </c>
      <c r="BE6" s="275">
        <f>MAX(ROUNDDOWN( IF(tabItens[[#This Row],[Abaixo]] &gt; 0,   tabItens[[#This Row],[Abaixo]] + (tabItens[[#This Row],[PontoMês]] * IF( OR( ISBLANK(tabItens[[#This Row],[ATA Nº/ANO]]), tabItens[[#This Row],[ATA Nº/ANO]] = ""),BE$2,BE$1)),0),0),0)</f>
        <v>0</v>
      </c>
      <c r="BF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 s="276">
        <f>SUMIF(Consumo!$C$3:$C$902,tabItens[[#This Row],[CÓDIGO]],Consumo!$E$3:$E$902)</f>
        <v>0</v>
      </c>
      <c r="BH6" s="277">
        <f>IF(AND(tabItens[[#This Row],[Pend]] &gt; 0,tabItens[[#This Row],[Consumo]] &lt;&gt; 0), tabItens[[#This Row],[Pend]] / tabItens[[#This Row],[Consumo]], 0 )</f>
        <v>0</v>
      </c>
      <c r="BI6" s="276"/>
      <c r="BJ6" s="276"/>
      <c r="BK6" s="278" t="s">
        <v>2077</v>
      </c>
    </row>
    <row r="7" spans="1:63" x14ac:dyDescent="0.3">
      <c r="A7" s="239">
        <v>14013</v>
      </c>
      <c r="B7" s="240" t="s">
        <v>1059</v>
      </c>
      <c r="C7" s="241" t="s">
        <v>264</v>
      </c>
      <c r="D7" s="242">
        <v>0.64</v>
      </c>
      <c r="E7" s="243"/>
      <c r="F7" s="243"/>
      <c r="G7" s="243" t="s">
        <v>891</v>
      </c>
      <c r="H7" s="244">
        <v>390</v>
      </c>
      <c r="I7" s="245">
        <v>103003</v>
      </c>
      <c r="J7" s="246">
        <v>0.64</v>
      </c>
      <c r="K7" s="247">
        <v>492</v>
      </c>
      <c r="L7" s="248">
        <f>IF(tabItens[[#This Row],[Média]] &gt; 0, tabItens[[#This Row],[QTDE ATUAL]] / tabItens[[#This Row],[Média]],999.9)</f>
        <v>999.9</v>
      </c>
      <c r="M7" s="249">
        <v>0</v>
      </c>
      <c r="N7" s="250">
        <f>tabItens[[#This Row],[VALOR UNIT.]] * tabItens[[#This Row],[LC]]</f>
        <v>0</v>
      </c>
      <c r="O7" s="251" t="s">
        <v>2095</v>
      </c>
      <c r="P7" s="252"/>
      <c r="Q7" s="253"/>
      <c r="R7" s="250"/>
      <c r="S7" s="254"/>
      <c r="T7" s="255">
        <f>ROUNDDOWN(IFERROR(tabItens[[#This Row],[ATA DT.VALID.]] - $D$1,0) / 30,0)</f>
        <v>-1507</v>
      </c>
      <c r="U7" s="240" t="s">
        <v>1058</v>
      </c>
      <c r="V7" s="256">
        <v>1</v>
      </c>
      <c r="W7" s="257" t="s">
        <v>2068</v>
      </c>
      <c r="X7" s="258">
        <v>55</v>
      </c>
      <c r="Y7" s="259">
        <v>46</v>
      </c>
      <c r="Z7" s="260">
        <v>2546</v>
      </c>
      <c r="AA7" s="261">
        <v>2023</v>
      </c>
      <c r="AB7" s="262">
        <v>1000</v>
      </c>
      <c r="AC7" s="262"/>
      <c r="AD7" s="261"/>
      <c r="AE7" s="262"/>
      <c r="AF7" s="255"/>
      <c r="AG7" s="263" t="s">
        <v>2063</v>
      </c>
      <c r="AH7" s="264"/>
      <c r="AI7" s="255">
        <v>222</v>
      </c>
      <c r="AJ7" s="264">
        <v>44883</v>
      </c>
      <c r="AK7" s="264" t="s">
        <v>891</v>
      </c>
      <c r="AL7" s="264">
        <v>44845</v>
      </c>
      <c r="AM7" s="254"/>
      <c r="AN7" s="243"/>
      <c r="AO7" s="265" t="str">
        <f>_xlfn.IFNA(IF(VLOOKUP(tabItens[[#This Row],[CÓDIGO]],tabExcluirDoEstoque[#Data],1,FALSE),"sim",""),"")</f>
        <v/>
      </c>
      <c r="AP7" s="266" t="str">
        <f ca="1">IF(OR(ISBLANK(tabItens[[#This Row],[ATA DT.VALID.]]),tabItens[[#This Row],[ATA DT.VALID.]]="",tabItens[[#This Row],[ATA DT.VALID.]]=" "),"",IF(TYPE(tabItens[[#This Row],[ATA DT.VALID.]])=1,ROUNDUP((tabItens[[#This Row],[ATA DT.VALID.]]-TODAY())/7,0),""))</f>
        <v/>
      </c>
      <c r="AQ7" s="267">
        <v>0</v>
      </c>
      <c r="AR7" s="268" t="str">
        <f>IF(ISBLANK(tabItens[[#This Row],[CÓDIGO]]),"",IFERROR(VLOOKUP(tabItens[[#This Row],[CÓDIGO]],Consumo!$C$2:$AI$902,32,FALSE),0))</f>
        <v>08.2023</v>
      </c>
      <c r="AS7" s="269">
        <f>SUMIF(Consumo!$C$3:$C$902,tabItens[[#This Row],[CÓDIGO]],Consumo!$T$3:$T$902) + SUMIF(Consumo!$C$3:$C$902,tabItens[[#This Row],[CÓDIGO]],Consumo!$U$3:$U$902) + SUMIF(Consumo!$C$3:$C$902,tabItens[[#This Row],[CÓDIGO]],Consumo!$V$3:$V$902) + SUMIF(Consumo!$C$3:$C$902,tabItens[[#This Row],[CÓDIGO]],Consumo!$W$3:$W$902)</f>
        <v>200</v>
      </c>
      <c r="AT7" s="269">
        <f>SUMIF(Consumo!$C$3:$C$902,tabItens[[#This Row],[CÓDIGO]],Consumo!$AF$3:$AF$902)</f>
        <v>929</v>
      </c>
      <c r="AU7" s="270">
        <f>SUMIF(Consumo!$C$3:$C$902,tabItens[[#This Row],[CÓDIGO]],Consumo!$AG$3:$AG$902)</f>
        <v>150</v>
      </c>
      <c r="AV7" s="271">
        <f>SUMIF(Consumo!$C$3:$C$902,tabItens[[#This Row],[CÓDIGO]],Consumo!$AE$3:$AE$902)</f>
        <v>0</v>
      </c>
      <c r="AW7" s="244">
        <f>tabItens[[#This Row],[QTDE ATUAL]] + tabItens[[#This Row],[RC QTDE]] + tabItens[[#This Row],[AF SALDO]] + tabItens[[#This Row],[Recentes]]</f>
        <v>1390</v>
      </c>
      <c r="AX7" s="272">
        <v>76</v>
      </c>
      <c r="AY7" s="272">
        <v>4</v>
      </c>
      <c r="AZ7" s="272">
        <f>IF(ISBLANK(tabItens[[#This Row],[CÓDIGO]]),"",tabItens[[#This Row],[PontoMês]] * (AZ$2+tabItens[[#This Row],[PontoQtM]]))</f>
        <v>304</v>
      </c>
      <c r="BA7" s="271">
        <f>tabItens[[#This Row],[PontoPed]] - tabItens[[#This Row],[Saldo]] + (1/10)</f>
        <v>-1085.9000000000001</v>
      </c>
      <c r="BB7" s="271">
        <f xml:space="preserve"> tabItens[[#This Row],[PontoMês]] * BB$2 - tabItens[[#This Row],[QTDE ATUAL]] - (1/10)</f>
        <v>-314.10000000000002</v>
      </c>
      <c r="BC7" s="273">
        <f>IF( tabItens[[#This Row],[PontoPed]]&gt;0, IF(tabItens[[#This Row],[PontoPed]]&lt;1, 1, IF( tabItens[[#This Row],[Saldo]]&gt;tabItens[[#This Row],[PontoPed]], 0, (tabItens[[#This Row],[PontoPed]]-tabItens[[#This Row],[Saldo]])/tabItens[[#This Row],[PontoPed]] ) ), 0 )</f>
        <v>0</v>
      </c>
      <c r="BD7" s="274">
        <f>ROUNDDOWN(IF( OR( AND(tabItens[[#This Row],[PontoPed]]&lt;tabItens[[#This Row],[Saldo]],tabItens[[#This Row],[Saldo]]&gt;0), tabItens[[#This Row],[PontoPed]]=0), 99, IF(AND(tabItens[[#This Row],[Saldo]]=0,tabItens[[#This Row],[PontoPed]]&gt;0), 0, (1-tabItens[[#This Row],[PctAb]])*10 ) ),0)</f>
        <v>99</v>
      </c>
      <c r="BE7" s="275">
        <f>MAX(ROUNDDOWN( IF(tabItens[[#This Row],[Abaixo]] &gt; 0,   tabItens[[#This Row],[Abaixo]] + (tabItens[[#This Row],[PontoMês]] * IF( OR( ISBLANK(tabItens[[#This Row],[ATA Nº/ANO]]), tabItens[[#This Row],[ATA Nº/ANO]] = ""),BE$2,BE$1)),0),0),0)</f>
        <v>0</v>
      </c>
      <c r="BF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 s="276">
        <f>SUMIF(Consumo!$C$3:$C$902,tabItens[[#This Row],[CÓDIGO]],Consumo!$E$3:$E$902)</f>
        <v>0</v>
      </c>
      <c r="BH7" s="277">
        <f>IF(AND(tabItens[[#This Row],[Pend]] &gt; 0,tabItens[[#This Row],[Consumo]] &lt;&gt; 0), tabItens[[#This Row],[Pend]] / tabItens[[#This Row],[Consumo]], 0 )</f>
        <v>0</v>
      </c>
      <c r="BI7" s="276"/>
      <c r="BJ7" s="276"/>
      <c r="BK7" s="278" t="s">
        <v>2077</v>
      </c>
    </row>
    <row r="8" spans="1:63" x14ac:dyDescent="0.3">
      <c r="A8" s="239">
        <v>14012</v>
      </c>
      <c r="B8" s="240" t="s">
        <v>1057</v>
      </c>
      <c r="C8" s="241" t="s">
        <v>264</v>
      </c>
      <c r="D8" s="242">
        <v>0.28000000000000003</v>
      </c>
      <c r="E8" s="243"/>
      <c r="F8" s="243"/>
      <c r="G8" s="243" t="s">
        <v>891</v>
      </c>
      <c r="H8" s="244">
        <v>3516</v>
      </c>
      <c r="I8" s="245">
        <v>103003</v>
      </c>
      <c r="J8" s="246">
        <v>0.28000000000000003</v>
      </c>
      <c r="K8" s="247">
        <v>766</v>
      </c>
      <c r="L8" s="248">
        <f>IF(tabItens[[#This Row],[Média]] &gt; 0, tabItens[[#This Row],[QTDE ATUAL]] / tabItens[[#This Row],[Média]],999.9)</f>
        <v>999.9</v>
      </c>
      <c r="M8" s="249">
        <v>0</v>
      </c>
      <c r="N8" s="250">
        <f>tabItens[[#This Row],[VALOR UNIT.]] * tabItens[[#This Row],[LC]]</f>
        <v>0</v>
      </c>
      <c r="O8" s="251"/>
      <c r="P8" s="252"/>
      <c r="Q8" s="253"/>
      <c r="R8" s="250"/>
      <c r="S8" s="254"/>
      <c r="T8" s="255">
        <f>ROUNDDOWN(IFERROR(tabItens[[#This Row],[ATA DT.VALID.]] - $D$1,0) / 30,0)</f>
        <v>-1507</v>
      </c>
      <c r="U8" s="240" t="s">
        <v>1058</v>
      </c>
      <c r="V8" s="256">
        <v>1</v>
      </c>
      <c r="W8" s="257" t="s">
        <v>2068</v>
      </c>
      <c r="X8" s="258">
        <v>55</v>
      </c>
      <c r="Y8" s="259">
        <v>46</v>
      </c>
      <c r="Z8" s="260"/>
      <c r="AA8" s="261"/>
      <c r="AB8" s="262"/>
      <c r="AC8" s="262"/>
      <c r="AD8" s="261"/>
      <c r="AE8" s="262"/>
      <c r="AF8" s="255"/>
      <c r="AG8" s="263" t="s">
        <v>2063</v>
      </c>
      <c r="AH8" s="264"/>
      <c r="AI8" s="255">
        <v>326</v>
      </c>
      <c r="AJ8" s="264">
        <v>44649</v>
      </c>
      <c r="AK8" s="264" t="s">
        <v>891</v>
      </c>
      <c r="AL8" s="264">
        <v>44615</v>
      </c>
      <c r="AM8" s="254"/>
      <c r="AN8" s="243"/>
      <c r="AO8" s="265" t="str">
        <f>_xlfn.IFNA(IF(VLOOKUP(tabItens[[#This Row],[CÓDIGO]],tabExcluirDoEstoque[#Data],1,FALSE),"sim",""),"")</f>
        <v/>
      </c>
      <c r="AP8" s="266" t="str">
        <f ca="1">IF(OR(ISBLANK(tabItens[[#This Row],[ATA DT.VALID.]]),tabItens[[#This Row],[ATA DT.VALID.]]="",tabItens[[#This Row],[ATA DT.VALID.]]=" "),"",IF(TYPE(tabItens[[#This Row],[ATA DT.VALID.]])=1,ROUNDUP((tabItens[[#This Row],[ATA DT.VALID.]]-TODAY())/7,0),""))</f>
        <v/>
      </c>
      <c r="AQ8" s="267"/>
      <c r="AR8" s="268" t="str">
        <f>IF(ISBLANK(tabItens[[#This Row],[CÓDIGO]]),"",IFERROR(VLOOKUP(tabItens[[#This Row],[CÓDIGO]],Consumo!$C$2:$AI$902,32,FALSE),0))</f>
        <v>08.2023</v>
      </c>
      <c r="AS8" s="269">
        <f>SUMIF(Consumo!$C$3:$C$902,tabItens[[#This Row],[CÓDIGO]],Consumo!$T$3:$T$902) + SUMIF(Consumo!$C$3:$C$902,tabItens[[#This Row],[CÓDIGO]],Consumo!$U$3:$U$902) + SUMIF(Consumo!$C$3:$C$902,tabItens[[#This Row],[CÓDIGO]],Consumo!$V$3:$V$902) + SUMIF(Consumo!$C$3:$C$902,tabItens[[#This Row],[CÓDIGO]],Consumo!$W$3:$W$902)</f>
        <v>240</v>
      </c>
      <c r="AT8" s="269">
        <f>SUMIF(Consumo!$C$3:$C$902,tabItens[[#This Row],[CÓDIGO]],Consumo!$AF$3:$AF$902)</f>
        <v>2183</v>
      </c>
      <c r="AU8" s="270">
        <f>SUMIF(Consumo!$C$3:$C$902,tabItens[[#This Row],[CÓDIGO]],Consumo!$AG$3:$AG$902)</f>
        <v>360</v>
      </c>
      <c r="AV8" s="271">
        <f>SUMIF(Consumo!$C$3:$C$902,tabItens[[#This Row],[CÓDIGO]],Consumo!$AE$3:$AE$902)</f>
        <v>0</v>
      </c>
      <c r="AW8" s="244">
        <f>tabItens[[#This Row],[QTDE ATUAL]] + tabItens[[#This Row],[RC QTDE]] + tabItens[[#This Row],[AF SALDO]] + tabItens[[#This Row],[Recentes]]</f>
        <v>3516</v>
      </c>
      <c r="AX8" s="272">
        <v>119</v>
      </c>
      <c r="AY8" s="272">
        <v>4</v>
      </c>
      <c r="AZ8" s="272">
        <f>IF(ISBLANK(tabItens[[#This Row],[CÓDIGO]]),"",tabItens[[#This Row],[PontoMês]] * (AZ$2+tabItens[[#This Row],[PontoQtM]]))</f>
        <v>476</v>
      </c>
      <c r="BA8" s="271">
        <f>tabItens[[#This Row],[PontoPed]] - tabItens[[#This Row],[Saldo]] + (1/10)</f>
        <v>-3039.9</v>
      </c>
      <c r="BB8" s="271">
        <f xml:space="preserve"> tabItens[[#This Row],[PontoMês]] * BB$2 - tabItens[[#This Row],[QTDE ATUAL]] - (1/10)</f>
        <v>-3397.1</v>
      </c>
      <c r="BC8" s="273">
        <f>IF( tabItens[[#This Row],[PontoPed]]&gt;0, IF(tabItens[[#This Row],[PontoPed]]&lt;1, 1, IF( tabItens[[#This Row],[Saldo]]&gt;tabItens[[#This Row],[PontoPed]], 0, (tabItens[[#This Row],[PontoPed]]-tabItens[[#This Row],[Saldo]])/tabItens[[#This Row],[PontoPed]] ) ), 0 )</f>
        <v>0</v>
      </c>
      <c r="BD8" s="274">
        <f>ROUNDDOWN(IF( OR( AND(tabItens[[#This Row],[PontoPed]]&lt;tabItens[[#This Row],[Saldo]],tabItens[[#This Row],[Saldo]]&gt;0), tabItens[[#This Row],[PontoPed]]=0), 99, IF(AND(tabItens[[#This Row],[Saldo]]=0,tabItens[[#This Row],[PontoPed]]&gt;0), 0, (1-tabItens[[#This Row],[PctAb]])*10 ) ),0)</f>
        <v>99</v>
      </c>
      <c r="BE8" s="275">
        <f>MAX(ROUNDDOWN( IF(tabItens[[#This Row],[Abaixo]] &gt; 0,   tabItens[[#This Row],[Abaixo]] + (tabItens[[#This Row],[PontoMês]] * IF( OR( ISBLANK(tabItens[[#This Row],[ATA Nº/ANO]]), tabItens[[#This Row],[ATA Nº/ANO]] = ""),BE$2,BE$1)),0),0),0)</f>
        <v>0</v>
      </c>
      <c r="BF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 s="276">
        <f>SUMIF(Consumo!$C$3:$C$902,tabItens[[#This Row],[CÓDIGO]],Consumo!$E$3:$E$902)</f>
        <v>0</v>
      </c>
      <c r="BH8" s="277">
        <f>IF(AND(tabItens[[#This Row],[Pend]] &gt; 0,tabItens[[#This Row],[Consumo]] &lt;&gt; 0), tabItens[[#This Row],[Pend]] / tabItens[[#This Row],[Consumo]], 0 )</f>
        <v>0</v>
      </c>
      <c r="BI8" s="276"/>
      <c r="BJ8" s="276"/>
      <c r="BK8" s="278" t="s">
        <v>2077</v>
      </c>
    </row>
    <row r="9" spans="1:63" x14ac:dyDescent="0.3">
      <c r="A9" s="239">
        <v>10867</v>
      </c>
      <c r="B9" s="240" t="s">
        <v>926</v>
      </c>
      <c r="C9" s="241" t="s">
        <v>268</v>
      </c>
      <c r="D9" s="242">
        <v>3.55</v>
      </c>
      <c r="E9" s="243" t="s">
        <v>927</v>
      </c>
      <c r="F9" s="243" t="s">
        <v>928</v>
      </c>
      <c r="G9" s="243" t="s">
        <v>929</v>
      </c>
      <c r="H9" s="244">
        <v>16659</v>
      </c>
      <c r="I9" s="245">
        <v>103003</v>
      </c>
      <c r="J9" s="246">
        <v>3.55</v>
      </c>
      <c r="K9" s="247">
        <v>23856</v>
      </c>
      <c r="L9" s="248">
        <f>IF(tabItens[[#This Row],[Média]] &gt; 0, tabItens[[#This Row],[QTDE ATUAL]] / tabItens[[#This Row],[Média]],999.9)</f>
        <v>1281.4615384615386</v>
      </c>
      <c r="M9" s="249">
        <v>0</v>
      </c>
      <c r="N9" s="250">
        <f>tabItens[[#This Row],[VALOR UNIT.]] * tabItens[[#This Row],[LC]]</f>
        <v>0</v>
      </c>
      <c r="O9" s="251" t="s">
        <v>930</v>
      </c>
      <c r="P9" s="252">
        <v>0</v>
      </c>
      <c r="Q9" s="253">
        <v>29600</v>
      </c>
      <c r="R9" s="250">
        <v>105080</v>
      </c>
      <c r="S9" s="254">
        <v>45268</v>
      </c>
      <c r="T9" s="255">
        <f>ROUNDDOWN(IFERROR(tabItens[[#This Row],[ATA DT.VALID.]] - $D$1,0) / 30,0)</f>
        <v>1</v>
      </c>
      <c r="U9" s="240" t="s">
        <v>931</v>
      </c>
      <c r="V9" s="256">
        <v>1</v>
      </c>
      <c r="W9" s="257" t="s">
        <v>2064</v>
      </c>
      <c r="X9" s="258">
        <v>71</v>
      </c>
      <c r="Y9" s="259">
        <v>20</v>
      </c>
      <c r="Z9" s="260"/>
      <c r="AA9" s="261"/>
      <c r="AB9" s="262"/>
      <c r="AC9" s="262"/>
      <c r="AD9" s="261"/>
      <c r="AE9" s="262"/>
      <c r="AF9" s="255"/>
      <c r="AG9" s="263" t="s">
        <v>2063</v>
      </c>
      <c r="AH9" s="264"/>
      <c r="AI9" s="255">
        <v>16092</v>
      </c>
      <c r="AJ9" s="264">
        <v>45048</v>
      </c>
      <c r="AK9" s="264" t="s">
        <v>891</v>
      </c>
      <c r="AL9" s="264">
        <v>45174</v>
      </c>
      <c r="AM9" s="254"/>
      <c r="AN9" s="243"/>
      <c r="AO9" s="265" t="str">
        <f>_xlfn.IFNA(IF(VLOOKUP(tabItens[[#This Row],[CÓDIGO]],tabExcluirDoEstoque[#Data],1,FALSE),"sim",""),"")</f>
        <v/>
      </c>
      <c r="AP9" s="266">
        <f ca="1">IF(OR(ISBLANK(tabItens[[#This Row],[ATA DT.VALID.]]),tabItens[[#This Row],[ATA DT.VALID.]]="",tabItens[[#This Row],[ATA DT.VALID.]]=" "),"",IF(TYPE(tabItens[[#This Row],[ATA DT.VALID.]])=1,ROUNDUP((tabItens[[#This Row],[ATA DT.VALID.]]-TODAY())/7,0),""))</f>
        <v>8</v>
      </c>
      <c r="AQ9" s="267">
        <v>0</v>
      </c>
      <c r="AR9" s="268" t="str">
        <f>IF(ISBLANK(tabItens[[#This Row],[CÓDIGO]]),"",IFERROR(VLOOKUP(tabItens[[#This Row],[CÓDIGO]],Consumo!$C$2:$AI$902,32,FALSE),0))</f>
        <v>08.2023</v>
      </c>
      <c r="AS9" s="269">
        <f>SUMIF(Consumo!$C$3:$C$902,tabItens[[#This Row],[CÓDIGO]],Consumo!$T$3:$T$902) + SUMIF(Consumo!$C$3:$C$902,tabItens[[#This Row],[CÓDIGO]],Consumo!$U$3:$U$902) + SUMIF(Consumo!$C$3:$C$902,tabItens[[#This Row],[CÓDIGO]],Consumo!$V$3:$V$902) + SUMIF(Consumo!$C$3:$C$902,tabItens[[#This Row],[CÓDIGO]],Consumo!$W$3:$W$902)</f>
        <v>14771</v>
      </c>
      <c r="AT9" s="269">
        <f>SUMIF(Consumo!$C$3:$C$902,tabItens[[#This Row],[CÓDIGO]],Consumo!$AF$3:$AF$902)</f>
        <v>60870</v>
      </c>
      <c r="AU9" s="270">
        <f>SUMIF(Consumo!$C$3:$C$902,tabItens[[#This Row],[CÓDIGO]],Consumo!$AG$3:$AG$902)</f>
        <v>4414</v>
      </c>
      <c r="AV9" s="271">
        <f>SUMIF(Consumo!$C$3:$C$902,tabItens[[#This Row],[CÓDIGO]],Consumo!$AE$3:$AE$902)</f>
        <v>13</v>
      </c>
      <c r="AW9" s="244">
        <f>tabItens[[#This Row],[QTDE ATUAL]] + tabItens[[#This Row],[RC QTDE]] + tabItens[[#This Row],[AF SALDO]] + tabItens[[#This Row],[Recentes]]</f>
        <v>16659</v>
      </c>
      <c r="AX9" s="272">
        <v>2776</v>
      </c>
      <c r="AY9" s="272">
        <v>3</v>
      </c>
      <c r="AZ9" s="272">
        <f>IF(ISBLANK(tabItens[[#This Row],[CÓDIGO]]),"",tabItens[[#This Row],[PontoMês]] * (AZ$2+tabItens[[#This Row],[PontoQtM]]))</f>
        <v>8328</v>
      </c>
      <c r="BA9" s="271">
        <f>tabItens[[#This Row],[PontoPed]] - tabItens[[#This Row],[Saldo]] + (1/10)</f>
        <v>-8330.9</v>
      </c>
      <c r="BB9" s="271">
        <f xml:space="preserve"> tabItens[[#This Row],[PontoMês]] * BB$2 - tabItens[[#This Row],[QTDE ATUAL]] - (1/10)</f>
        <v>-13883.1</v>
      </c>
      <c r="BC9" s="273">
        <f>IF( tabItens[[#This Row],[PontoPed]]&gt;0, IF(tabItens[[#This Row],[PontoPed]]&lt;1, 1, IF( tabItens[[#This Row],[Saldo]]&gt;tabItens[[#This Row],[PontoPed]], 0, (tabItens[[#This Row],[PontoPed]]-tabItens[[#This Row],[Saldo]])/tabItens[[#This Row],[PontoPed]] ) ), 0 )</f>
        <v>0</v>
      </c>
      <c r="BD9" s="274">
        <f>ROUNDDOWN(IF( OR( AND(tabItens[[#This Row],[PontoPed]]&lt;tabItens[[#This Row],[Saldo]],tabItens[[#This Row],[Saldo]]&gt;0), tabItens[[#This Row],[PontoPed]]=0), 99, IF(AND(tabItens[[#This Row],[Saldo]]=0,tabItens[[#This Row],[PontoPed]]&gt;0), 0, (1-tabItens[[#This Row],[PctAb]])*10 ) ),0)</f>
        <v>99</v>
      </c>
      <c r="BE9" s="275">
        <f>MAX(ROUNDDOWN( IF(tabItens[[#This Row],[Abaixo]] &gt; 0,   tabItens[[#This Row],[Abaixo]] + (tabItens[[#This Row],[PontoMês]] * IF( OR( ISBLANK(tabItens[[#This Row],[ATA Nº/ANO]]), tabItens[[#This Row],[ATA Nº/ANO]] = ""),BE$2,BE$1)),0),0),0)</f>
        <v>0</v>
      </c>
      <c r="BF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 s="276">
        <f>SUMIF(Consumo!$C$3:$C$902,tabItens[[#This Row],[CÓDIGO]],Consumo!$E$3:$E$902)</f>
        <v>234</v>
      </c>
      <c r="BH9" s="277">
        <f>IF(AND(tabItens[[#This Row],[Pend]] &gt; 0,tabItens[[#This Row],[Consumo]] &lt;&gt; 0), tabItens[[#This Row],[Pend]] / tabItens[[#This Row],[Consumo]], 0 )</f>
        <v>3.8442582552981764E-3</v>
      </c>
      <c r="BI9" s="276"/>
      <c r="BJ9" s="276"/>
      <c r="BK9" s="278" t="s">
        <v>2077</v>
      </c>
    </row>
    <row r="10" spans="1:63" x14ac:dyDescent="0.3">
      <c r="A10" s="239">
        <v>28181</v>
      </c>
      <c r="B10" s="240" t="s">
        <v>1238</v>
      </c>
      <c r="C10" s="241" t="s">
        <v>264</v>
      </c>
      <c r="D10" s="242">
        <v>11.99</v>
      </c>
      <c r="E10" s="243"/>
      <c r="F10" s="243"/>
      <c r="G10" s="243" t="s">
        <v>891</v>
      </c>
      <c r="H10" s="244">
        <v>12</v>
      </c>
      <c r="I10" s="245">
        <v>103003</v>
      </c>
      <c r="J10" s="246">
        <v>11.99</v>
      </c>
      <c r="K10" s="247">
        <v>5</v>
      </c>
      <c r="L10" s="248">
        <f>IF(tabItens[[#This Row],[Média]] &gt; 0, tabItens[[#This Row],[QTDE ATUAL]] / tabItens[[#This Row],[Média]],999.9)</f>
        <v>999.9</v>
      </c>
      <c r="M10" s="249">
        <v>0</v>
      </c>
      <c r="N10" s="250">
        <f>tabItens[[#This Row],[VALOR UNIT.]] * tabItens[[#This Row],[LC]]</f>
        <v>0</v>
      </c>
      <c r="O10" s="251" t="s">
        <v>2130</v>
      </c>
      <c r="P10" s="252"/>
      <c r="Q10" s="253"/>
      <c r="R10" s="250"/>
      <c r="S10" s="254"/>
      <c r="T10" s="255">
        <f>ROUNDDOWN(IFERROR(tabItens[[#This Row],[ATA DT.VALID.]] - $D$1,0) / 30,0)</f>
        <v>-1507</v>
      </c>
      <c r="U10" s="240" t="s">
        <v>972</v>
      </c>
      <c r="V10" s="256">
        <v>1</v>
      </c>
      <c r="W10" s="257" t="s">
        <v>2067</v>
      </c>
      <c r="X10" s="258">
        <v>61</v>
      </c>
      <c r="Y10" s="259">
        <v>8</v>
      </c>
      <c r="Z10" s="260"/>
      <c r="AA10" s="261"/>
      <c r="AB10" s="262"/>
      <c r="AC10" s="262"/>
      <c r="AD10" s="261"/>
      <c r="AE10" s="262"/>
      <c r="AF10" s="255"/>
      <c r="AG10" s="263" t="s">
        <v>2063</v>
      </c>
      <c r="AH10" s="264"/>
      <c r="AI10" s="255">
        <v>2</v>
      </c>
      <c r="AJ10" s="264">
        <v>43798</v>
      </c>
      <c r="AK10" s="264" t="s">
        <v>891</v>
      </c>
      <c r="AL10" s="264">
        <v>44421</v>
      </c>
      <c r="AM10" s="254"/>
      <c r="AN10" s="243"/>
      <c r="AO10" s="265" t="str">
        <f>_xlfn.IFNA(IF(VLOOKUP(tabItens[[#This Row],[CÓDIGO]],tabExcluirDoEstoque[#Data],1,FALSE),"sim",""),"")</f>
        <v/>
      </c>
      <c r="AP10" s="266" t="str">
        <f ca="1">IF(OR(ISBLANK(tabItens[[#This Row],[ATA DT.VALID.]]),tabItens[[#This Row],[ATA DT.VALID.]]="",tabItens[[#This Row],[ATA DT.VALID.]]=" "),"",IF(TYPE(tabItens[[#This Row],[ATA DT.VALID.]])=1,ROUNDUP((tabItens[[#This Row],[ATA DT.VALID.]]-TODAY())/7,0),""))</f>
        <v/>
      </c>
      <c r="AQ10" s="267">
        <v>0</v>
      </c>
      <c r="AR10" s="268" t="str">
        <f>IF(ISBLANK(tabItens[[#This Row],[CÓDIGO]]),"",IFERROR(VLOOKUP(tabItens[[#This Row],[CÓDIGO]],Consumo!$C$2:$AI$902,32,FALSE),0))</f>
        <v>04.2023</v>
      </c>
      <c r="AS10" s="269">
        <f>SUMIF(Consumo!$C$3:$C$902,tabItens[[#This Row],[CÓDIGO]],Consumo!$T$3:$T$902) + SUMIF(Consumo!$C$3:$C$902,tabItens[[#This Row],[CÓDIGO]],Consumo!$U$3:$U$902) + SUMIF(Consumo!$C$3:$C$902,tabItens[[#This Row],[CÓDIGO]],Consumo!$V$3:$V$902) + SUMIF(Consumo!$C$3:$C$902,tabItens[[#This Row],[CÓDIGO]],Consumo!$W$3:$W$902)</f>
        <v>0</v>
      </c>
      <c r="AT10" s="269">
        <f>SUMIF(Consumo!$C$3:$C$902,tabItens[[#This Row],[CÓDIGO]],Consumo!$AF$3:$AF$902)</f>
        <v>10</v>
      </c>
      <c r="AU10" s="270">
        <f>SUMIF(Consumo!$C$3:$C$902,tabItens[[#This Row],[CÓDIGO]],Consumo!$AG$3:$AG$902)</f>
        <v>5</v>
      </c>
      <c r="AV10" s="271">
        <f>SUMIF(Consumo!$C$3:$C$902,tabItens[[#This Row],[CÓDIGO]],Consumo!$AE$3:$AE$902)</f>
        <v>0</v>
      </c>
      <c r="AW10" s="244">
        <f>tabItens[[#This Row],[QTDE ATUAL]] + tabItens[[#This Row],[RC QTDE]] + tabItens[[#This Row],[AF SALDO]] + tabItens[[#This Row],[Recentes]]</f>
        <v>12</v>
      </c>
      <c r="AX10" s="272">
        <v>5</v>
      </c>
      <c r="AY10" s="272">
        <v>4</v>
      </c>
      <c r="AZ10" s="272">
        <f>IF(ISBLANK(tabItens[[#This Row],[CÓDIGO]]),"",tabItens[[#This Row],[PontoMês]] * (AZ$2+tabItens[[#This Row],[PontoQtM]]))</f>
        <v>20</v>
      </c>
      <c r="BA10" s="271">
        <f>tabItens[[#This Row],[PontoPed]] - tabItens[[#This Row],[Saldo]] + (1/10)</f>
        <v>8.1</v>
      </c>
      <c r="BB10" s="271">
        <f xml:space="preserve"> tabItens[[#This Row],[PontoMês]] * BB$2 - tabItens[[#This Row],[QTDE ATUAL]] - (1/10)</f>
        <v>-7.1</v>
      </c>
      <c r="BC10" s="273">
        <f>IF( tabItens[[#This Row],[PontoPed]]&gt;0, IF(tabItens[[#This Row],[PontoPed]]&lt;1, 1, IF( tabItens[[#This Row],[Saldo]]&gt;tabItens[[#This Row],[PontoPed]], 0, (tabItens[[#This Row],[PontoPed]]-tabItens[[#This Row],[Saldo]])/tabItens[[#This Row],[PontoPed]] ) ), 0 )</f>
        <v>0.4</v>
      </c>
      <c r="BD10" s="274">
        <f>ROUNDDOWN(IF( OR( AND(tabItens[[#This Row],[PontoPed]]&lt;tabItens[[#This Row],[Saldo]],tabItens[[#This Row],[Saldo]]&gt;0), tabItens[[#This Row],[PontoPed]]=0), 99, IF(AND(tabItens[[#This Row],[Saldo]]=0,tabItens[[#This Row],[PontoPed]]&gt;0), 0, (1-tabItens[[#This Row],[PctAb]])*10 ) ),0)</f>
        <v>6</v>
      </c>
      <c r="BE10" s="275">
        <f>MAX(ROUNDDOWN( IF(tabItens[[#This Row],[Abaixo]] &gt; 0,   tabItens[[#This Row],[Abaixo]] + (tabItens[[#This Row],[PontoMês]] * IF( OR( ISBLANK(tabItens[[#This Row],[ATA Nº/ANO]]), tabItens[[#This Row],[ATA Nº/ANO]] = ""),BE$2,BE$1)),0),0),0)</f>
        <v>23</v>
      </c>
      <c r="BF1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 s="276">
        <f>SUMIF(Consumo!$C$3:$C$902,tabItens[[#This Row],[CÓDIGO]],Consumo!$E$3:$E$902)</f>
        <v>0</v>
      </c>
      <c r="BH10" s="277">
        <f>IF(AND(tabItens[[#This Row],[Pend]] &gt; 0,tabItens[[#This Row],[Consumo]] &lt;&gt; 0), tabItens[[#This Row],[Pend]] / tabItens[[#This Row],[Consumo]], 0 )</f>
        <v>0</v>
      </c>
      <c r="BI10" s="276"/>
      <c r="BJ10" s="276"/>
      <c r="BK10" s="278" t="s">
        <v>2077</v>
      </c>
    </row>
    <row r="11" spans="1:63" x14ac:dyDescent="0.3">
      <c r="A11" s="239">
        <v>12824</v>
      </c>
      <c r="B11" s="240" t="s">
        <v>974</v>
      </c>
      <c r="C11" s="241" t="s">
        <v>264</v>
      </c>
      <c r="D11" s="242">
        <v>10.71</v>
      </c>
      <c r="E11" s="243"/>
      <c r="F11" s="243"/>
      <c r="G11" s="243" t="s">
        <v>891</v>
      </c>
      <c r="H11" s="244">
        <v>92</v>
      </c>
      <c r="I11" s="245">
        <v>103003</v>
      </c>
      <c r="J11" s="246">
        <v>10.71</v>
      </c>
      <c r="K11" s="247">
        <v>20</v>
      </c>
      <c r="L11" s="248">
        <f>IF(tabItens[[#This Row],[Média]] &gt; 0, tabItens[[#This Row],[QTDE ATUAL]] / tabItens[[#This Row],[Média]],999.9)</f>
        <v>999.9</v>
      </c>
      <c r="M11" s="249">
        <v>0</v>
      </c>
      <c r="N11" s="250">
        <f>tabItens[[#This Row],[VALOR UNIT.]] * tabItens[[#This Row],[LC]]</f>
        <v>0</v>
      </c>
      <c r="O11" s="251" t="s">
        <v>2087</v>
      </c>
      <c r="P11" s="252"/>
      <c r="Q11" s="253"/>
      <c r="R11" s="250"/>
      <c r="S11" s="254"/>
      <c r="T11" s="255">
        <f>ROUNDDOWN(IFERROR(tabItens[[#This Row],[ATA DT.VALID.]] - $D$1,0) / 30,0)</f>
        <v>-1507</v>
      </c>
      <c r="U11" s="240" t="s">
        <v>972</v>
      </c>
      <c r="V11" s="256">
        <v>1</v>
      </c>
      <c r="W11" s="257" t="s">
        <v>2067</v>
      </c>
      <c r="X11" s="258">
        <v>61</v>
      </c>
      <c r="Y11" s="259">
        <v>8</v>
      </c>
      <c r="Z11" s="260"/>
      <c r="AA11" s="261"/>
      <c r="AB11" s="262"/>
      <c r="AC11" s="262"/>
      <c r="AD11" s="261"/>
      <c r="AE11" s="262"/>
      <c r="AF11" s="255"/>
      <c r="AG11" s="263" t="s">
        <v>2063</v>
      </c>
      <c r="AH11" s="264"/>
      <c r="AI11" s="255">
        <v>14</v>
      </c>
      <c r="AJ11" s="264">
        <v>44188</v>
      </c>
      <c r="AK11" s="264" t="s">
        <v>891</v>
      </c>
      <c r="AL11" s="264">
        <v>44637</v>
      </c>
      <c r="AM11" s="254"/>
      <c r="AN11" s="243"/>
      <c r="AO11" s="265" t="str">
        <f>_xlfn.IFNA(IF(VLOOKUP(tabItens[[#This Row],[CÓDIGO]],tabExcluirDoEstoque[#Data],1,FALSE),"sim",""),"")</f>
        <v/>
      </c>
      <c r="AP11" s="266" t="str">
        <f ca="1">IF(OR(ISBLANK(tabItens[[#This Row],[ATA DT.VALID.]]),tabItens[[#This Row],[ATA DT.VALID.]]="",tabItens[[#This Row],[ATA DT.VALID.]]=" "),"",IF(TYPE(tabItens[[#This Row],[ATA DT.VALID.]])=1,ROUNDUP((tabItens[[#This Row],[ATA DT.VALID.]]-TODAY())/7,0),""))</f>
        <v/>
      </c>
      <c r="AQ11" s="267">
        <v>0</v>
      </c>
      <c r="AR11" s="268" t="str">
        <f>IF(ISBLANK(tabItens[[#This Row],[CÓDIGO]]),"",IFERROR(VLOOKUP(tabItens[[#This Row],[CÓDIGO]],Consumo!$C$2:$AI$902,32,FALSE),0))</f>
        <v>04.2023</v>
      </c>
      <c r="AS11" s="269">
        <f>SUMIF(Consumo!$C$3:$C$902,tabItens[[#This Row],[CÓDIGO]],Consumo!$T$3:$T$902) + SUMIF(Consumo!$C$3:$C$902,tabItens[[#This Row],[CÓDIGO]],Consumo!$U$3:$U$902) + SUMIF(Consumo!$C$3:$C$902,tabItens[[#This Row],[CÓDIGO]],Consumo!$V$3:$V$902) + SUMIF(Consumo!$C$3:$C$902,tabItens[[#This Row],[CÓDIGO]],Consumo!$W$3:$W$902)</f>
        <v>0</v>
      </c>
      <c r="AT11" s="269">
        <f>SUMIF(Consumo!$C$3:$C$902,tabItens[[#This Row],[CÓDIGO]],Consumo!$AF$3:$AF$902)</f>
        <v>23</v>
      </c>
      <c r="AU11" s="270">
        <f>SUMIF(Consumo!$C$3:$C$902,tabItens[[#This Row],[CÓDIGO]],Consumo!$AG$3:$AG$902)</f>
        <v>5</v>
      </c>
      <c r="AV11" s="271">
        <f>SUMIF(Consumo!$C$3:$C$902,tabItens[[#This Row],[CÓDIGO]],Consumo!$AE$3:$AE$902)</f>
        <v>0</v>
      </c>
      <c r="AW11" s="244">
        <f>tabItens[[#This Row],[QTDE ATUAL]] + tabItens[[#This Row],[RC QTDE]] + tabItens[[#This Row],[AF SALDO]] + tabItens[[#This Row],[Recentes]]</f>
        <v>92</v>
      </c>
      <c r="AX11" s="272">
        <v>6</v>
      </c>
      <c r="AY11" s="272">
        <v>4</v>
      </c>
      <c r="AZ11" s="272">
        <f>IF(ISBLANK(tabItens[[#This Row],[CÓDIGO]]),"",tabItens[[#This Row],[PontoMês]] * (AZ$2+tabItens[[#This Row],[PontoQtM]]))</f>
        <v>24</v>
      </c>
      <c r="BA11" s="271">
        <f>tabItens[[#This Row],[PontoPed]] - tabItens[[#This Row],[Saldo]] + (1/10)</f>
        <v>-67.900000000000006</v>
      </c>
      <c r="BB11" s="271">
        <f xml:space="preserve"> tabItens[[#This Row],[PontoMês]] * BB$2 - tabItens[[#This Row],[QTDE ATUAL]] - (1/10)</f>
        <v>-86.1</v>
      </c>
      <c r="BC11" s="273">
        <f>IF( tabItens[[#This Row],[PontoPed]]&gt;0, IF(tabItens[[#This Row],[PontoPed]]&lt;1, 1, IF( tabItens[[#This Row],[Saldo]]&gt;tabItens[[#This Row],[PontoPed]], 0, (tabItens[[#This Row],[PontoPed]]-tabItens[[#This Row],[Saldo]])/tabItens[[#This Row],[PontoPed]] ) ), 0 )</f>
        <v>0</v>
      </c>
      <c r="BD11" s="274">
        <f>ROUNDDOWN(IF( OR( AND(tabItens[[#This Row],[PontoPed]]&lt;tabItens[[#This Row],[Saldo]],tabItens[[#This Row],[Saldo]]&gt;0), tabItens[[#This Row],[PontoPed]]=0), 99, IF(AND(tabItens[[#This Row],[Saldo]]=0,tabItens[[#This Row],[PontoPed]]&gt;0), 0, (1-tabItens[[#This Row],[PctAb]])*10 ) ),0)</f>
        <v>99</v>
      </c>
      <c r="BE11" s="275">
        <f>MAX(ROUNDDOWN( IF(tabItens[[#This Row],[Abaixo]] &gt; 0,   tabItens[[#This Row],[Abaixo]] + (tabItens[[#This Row],[PontoMês]] * IF( OR( ISBLANK(tabItens[[#This Row],[ATA Nº/ANO]]), tabItens[[#This Row],[ATA Nº/ANO]] = ""),BE$2,BE$1)),0),0),0)</f>
        <v>0</v>
      </c>
      <c r="BF1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 s="276">
        <f>SUMIF(Consumo!$C$3:$C$902,tabItens[[#This Row],[CÓDIGO]],Consumo!$E$3:$E$902)</f>
        <v>0</v>
      </c>
      <c r="BH11" s="277">
        <f>IF(AND(tabItens[[#This Row],[Pend]] &gt; 0,tabItens[[#This Row],[Consumo]] &lt;&gt; 0), tabItens[[#This Row],[Pend]] / tabItens[[#This Row],[Consumo]], 0 )</f>
        <v>0</v>
      </c>
      <c r="BI11" s="276"/>
      <c r="BJ11" s="276"/>
      <c r="BK11" s="278" t="s">
        <v>2077</v>
      </c>
    </row>
    <row r="12" spans="1:63" x14ac:dyDescent="0.3">
      <c r="A12" s="239">
        <v>12821</v>
      </c>
      <c r="B12" s="240" t="s">
        <v>973</v>
      </c>
      <c r="C12" s="241" t="s">
        <v>264</v>
      </c>
      <c r="D12" s="242">
        <v>25.42</v>
      </c>
      <c r="E12" s="243"/>
      <c r="F12" s="243"/>
      <c r="G12" s="243" t="s">
        <v>891</v>
      </c>
      <c r="H12" s="244">
        <v>137</v>
      </c>
      <c r="I12" s="245">
        <v>103003</v>
      </c>
      <c r="J12" s="246">
        <v>25.42</v>
      </c>
      <c r="K12" s="247">
        <v>10</v>
      </c>
      <c r="L12" s="248">
        <f>IF(tabItens[[#This Row],[Média]] &gt; 0, tabItens[[#This Row],[QTDE ATUAL]] / tabItens[[#This Row],[Média]],999.9)</f>
        <v>999.9</v>
      </c>
      <c r="M12" s="249">
        <v>0</v>
      </c>
      <c r="N12" s="250">
        <f>tabItens[[#This Row],[VALOR UNIT.]] * tabItens[[#This Row],[LC]]</f>
        <v>0</v>
      </c>
      <c r="O12" s="251" t="s">
        <v>2087</v>
      </c>
      <c r="P12" s="252"/>
      <c r="Q12" s="253"/>
      <c r="R12" s="250"/>
      <c r="S12" s="254"/>
      <c r="T12" s="255">
        <f>ROUNDDOWN(IFERROR(tabItens[[#This Row],[ATA DT.VALID.]] - $D$1,0) / 30,0)</f>
        <v>-1507</v>
      </c>
      <c r="U12" s="240" t="s">
        <v>972</v>
      </c>
      <c r="V12" s="256">
        <v>1</v>
      </c>
      <c r="W12" s="257" t="s">
        <v>2067</v>
      </c>
      <c r="X12" s="258">
        <v>61</v>
      </c>
      <c r="Y12" s="259">
        <v>8</v>
      </c>
      <c r="Z12" s="260"/>
      <c r="AA12" s="261"/>
      <c r="AB12" s="262"/>
      <c r="AC12" s="262"/>
      <c r="AD12" s="261"/>
      <c r="AE12" s="262"/>
      <c r="AF12" s="255"/>
      <c r="AG12" s="263" t="s">
        <v>2063</v>
      </c>
      <c r="AH12" s="264"/>
      <c r="AI12" s="255">
        <v>4</v>
      </c>
      <c r="AJ12" s="264">
        <v>44806</v>
      </c>
      <c r="AK12" s="264" t="s">
        <v>891</v>
      </c>
      <c r="AL12" s="264">
        <v>44776</v>
      </c>
      <c r="AM12" s="254"/>
      <c r="AN12" s="243"/>
      <c r="AO12" s="265" t="str">
        <f>_xlfn.IFNA(IF(VLOOKUP(tabItens[[#This Row],[CÓDIGO]],tabExcluirDoEstoque[#Data],1,FALSE),"sim",""),"")</f>
        <v/>
      </c>
      <c r="AP12" s="266" t="str">
        <f ca="1">IF(OR(ISBLANK(tabItens[[#This Row],[ATA DT.VALID.]]),tabItens[[#This Row],[ATA DT.VALID.]]="",tabItens[[#This Row],[ATA DT.VALID.]]=" "),"",IF(TYPE(tabItens[[#This Row],[ATA DT.VALID.]])=1,ROUNDUP((tabItens[[#This Row],[ATA DT.VALID.]]-TODAY())/7,0),""))</f>
        <v/>
      </c>
      <c r="AQ12" s="267">
        <v>50</v>
      </c>
      <c r="AR12" s="268" t="str">
        <f>IF(ISBLANK(tabItens[[#This Row],[CÓDIGO]]),"",IFERROR(VLOOKUP(tabItens[[#This Row],[CÓDIGO]],Consumo!$C$2:$AI$902,32,FALSE),0))</f>
        <v>04.2023</v>
      </c>
      <c r="AS12" s="269">
        <f>SUMIF(Consumo!$C$3:$C$902,tabItens[[#This Row],[CÓDIGO]],Consumo!$T$3:$T$902) + SUMIF(Consumo!$C$3:$C$902,tabItens[[#This Row],[CÓDIGO]],Consumo!$U$3:$U$902) + SUMIF(Consumo!$C$3:$C$902,tabItens[[#This Row],[CÓDIGO]],Consumo!$V$3:$V$902) + SUMIF(Consumo!$C$3:$C$902,tabItens[[#This Row],[CÓDIGO]],Consumo!$W$3:$W$902)</f>
        <v>0</v>
      </c>
      <c r="AT12" s="269">
        <f>SUMIF(Consumo!$C$3:$C$902,tabItens[[#This Row],[CÓDIGO]],Consumo!$AF$3:$AF$902)</f>
        <v>23</v>
      </c>
      <c r="AU12" s="270">
        <f>SUMIF(Consumo!$C$3:$C$902,tabItens[[#This Row],[CÓDIGO]],Consumo!$AG$3:$AG$902)</f>
        <v>7</v>
      </c>
      <c r="AV12" s="271">
        <f>SUMIF(Consumo!$C$3:$C$902,tabItens[[#This Row],[CÓDIGO]],Consumo!$AE$3:$AE$902)</f>
        <v>0</v>
      </c>
      <c r="AW12" s="244">
        <f>tabItens[[#This Row],[QTDE ATUAL]] + tabItens[[#This Row],[RC QTDE]] + tabItens[[#This Row],[AF SALDO]] + tabItens[[#This Row],[Recentes]]</f>
        <v>187</v>
      </c>
      <c r="AX12" s="272">
        <v>5</v>
      </c>
      <c r="AY12" s="272">
        <v>4</v>
      </c>
      <c r="AZ12" s="272">
        <f>IF(ISBLANK(tabItens[[#This Row],[CÓDIGO]]),"",tabItens[[#This Row],[PontoMês]] * (AZ$2+tabItens[[#This Row],[PontoQtM]]))</f>
        <v>20</v>
      </c>
      <c r="BA12" s="271">
        <f>tabItens[[#This Row],[PontoPed]] - tabItens[[#This Row],[Saldo]] + (1/10)</f>
        <v>-166.9</v>
      </c>
      <c r="BB12" s="271">
        <f xml:space="preserve"> tabItens[[#This Row],[PontoMês]] * BB$2 - tabItens[[#This Row],[QTDE ATUAL]] - (1/10)</f>
        <v>-132.1</v>
      </c>
      <c r="BC12" s="273">
        <f>IF( tabItens[[#This Row],[PontoPed]]&gt;0, IF(tabItens[[#This Row],[PontoPed]]&lt;1, 1, IF( tabItens[[#This Row],[Saldo]]&gt;tabItens[[#This Row],[PontoPed]], 0, (tabItens[[#This Row],[PontoPed]]-tabItens[[#This Row],[Saldo]])/tabItens[[#This Row],[PontoPed]] ) ), 0 )</f>
        <v>0</v>
      </c>
      <c r="BD12" s="274">
        <f>ROUNDDOWN(IF( OR( AND(tabItens[[#This Row],[PontoPed]]&lt;tabItens[[#This Row],[Saldo]],tabItens[[#This Row],[Saldo]]&gt;0), tabItens[[#This Row],[PontoPed]]=0), 99, IF(AND(tabItens[[#This Row],[Saldo]]=0,tabItens[[#This Row],[PontoPed]]&gt;0), 0, (1-tabItens[[#This Row],[PctAb]])*10 ) ),0)</f>
        <v>99</v>
      </c>
      <c r="BE12" s="275">
        <f>MAX(ROUNDDOWN( IF(tabItens[[#This Row],[Abaixo]] &gt; 0,   tabItens[[#This Row],[Abaixo]] + (tabItens[[#This Row],[PontoMês]] * IF( OR( ISBLANK(tabItens[[#This Row],[ATA Nº/ANO]]), tabItens[[#This Row],[ATA Nº/ANO]] = ""),BE$2,BE$1)),0),0),0)</f>
        <v>0</v>
      </c>
      <c r="BF1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 s="276">
        <f>SUMIF(Consumo!$C$3:$C$902,tabItens[[#This Row],[CÓDIGO]],Consumo!$E$3:$E$902)</f>
        <v>0</v>
      </c>
      <c r="BH12" s="277">
        <f>IF(AND(tabItens[[#This Row],[Pend]] &gt; 0,tabItens[[#This Row],[Consumo]] &lt;&gt; 0), tabItens[[#This Row],[Pend]] / tabItens[[#This Row],[Consumo]], 0 )</f>
        <v>0</v>
      </c>
      <c r="BI12" s="276"/>
      <c r="BJ12" s="276"/>
      <c r="BK12" s="278" t="s">
        <v>2077</v>
      </c>
    </row>
    <row r="13" spans="1:63" x14ac:dyDescent="0.3">
      <c r="A13" s="239">
        <v>12813</v>
      </c>
      <c r="B13" s="240" t="s">
        <v>971</v>
      </c>
      <c r="C13" s="241" t="s">
        <v>264</v>
      </c>
      <c r="D13" s="242">
        <v>11.08</v>
      </c>
      <c r="E13" s="243"/>
      <c r="F13" s="243"/>
      <c r="G13" s="243" t="s">
        <v>891</v>
      </c>
      <c r="H13" s="244">
        <v>61</v>
      </c>
      <c r="I13" s="245">
        <v>103003</v>
      </c>
      <c r="J13" s="246">
        <v>11.08</v>
      </c>
      <c r="K13" s="247">
        <v>27</v>
      </c>
      <c r="L13" s="248">
        <f>IF(tabItens[[#This Row],[Média]] &gt; 0, tabItens[[#This Row],[QTDE ATUAL]] / tabItens[[#This Row],[Média]],999.9)</f>
        <v>999.9</v>
      </c>
      <c r="M13" s="249">
        <v>0</v>
      </c>
      <c r="N13" s="250">
        <f>tabItens[[#This Row],[VALOR UNIT.]] * tabItens[[#This Row],[LC]]</f>
        <v>0</v>
      </c>
      <c r="O13" s="251" t="s">
        <v>2087</v>
      </c>
      <c r="P13" s="252"/>
      <c r="Q13" s="253"/>
      <c r="R13" s="250"/>
      <c r="S13" s="254"/>
      <c r="T13" s="255">
        <f>ROUNDDOWN(IFERROR(tabItens[[#This Row],[ATA DT.VALID.]] - $D$1,0) / 30,0)</f>
        <v>-1507</v>
      </c>
      <c r="U13" s="240" t="s">
        <v>972</v>
      </c>
      <c r="V13" s="256">
        <v>1</v>
      </c>
      <c r="W13" s="257" t="s">
        <v>2067</v>
      </c>
      <c r="X13" s="258">
        <v>61</v>
      </c>
      <c r="Y13" s="259">
        <v>8</v>
      </c>
      <c r="Z13" s="260"/>
      <c r="AA13" s="261"/>
      <c r="AB13" s="262"/>
      <c r="AC13" s="262"/>
      <c r="AD13" s="261"/>
      <c r="AE13" s="262"/>
      <c r="AF13" s="255"/>
      <c r="AG13" s="263" t="s">
        <v>2063</v>
      </c>
      <c r="AH13" s="264"/>
      <c r="AI13" s="255">
        <v>10</v>
      </c>
      <c r="AJ13" s="264">
        <v>44298</v>
      </c>
      <c r="AK13" s="264" t="s">
        <v>891</v>
      </c>
      <c r="AL13" s="264">
        <v>44257</v>
      </c>
      <c r="AM13" s="254"/>
      <c r="AN13" s="243"/>
      <c r="AO13" s="265" t="str">
        <f>_xlfn.IFNA(IF(VLOOKUP(tabItens[[#This Row],[CÓDIGO]],tabExcluirDoEstoque[#Data],1,FALSE),"sim",""),"")</f>
        <v/>
      </c>
      <c r="AP13" s="266" t="str">
        <f ca="1">IF(OR(ISBLANK(tabItens[[#This Row],[ATA DT.VALID.]]),tabItens[[#This Row],[ATA DT.VALID.]]="",tabItens[[#This Row],[ATA DT.VALID.]]=" "),"",IF(TYPE(tabItens[[#This Row],[ATA DT.VALID.]])=1,ROUNDUP((tabItens[[#This Row],[ATA DT.VALID.]]-TODAY())/7,0),""))</f>
        <v/>
      </c>
      <c r="AQ13" s="267">
        <v>0</v>
      </c>
      <c r="AR13" s="268" t="str">
        <f>IF(ISBLANK(tabItens[[#This Row],[CÓDIGO]]),"",IFERROR(VLOOKUP(tabItens[[#This Row],[CÓDIGO]],Consumo!$C$2:$AI$902,32,FALSE),0))</f>
        <v>04.2023</v>
      </c>
      <c r="AS13" s="269">
        <f>SUMIF(Consumo!$C$3:$C$902,tabItens[[#This Row],[CÓDIGO]],Consumo!$T$3:$T$902) + SUMIF(Consumo!$C$3:$C$902,tabItens[[#This Row],[CÓDIGO]],Consumo!$U$3:$U$902) + SUMIF(Consumo!$C$3:$C$902,tabItens[[#This Row],[CÓDIGO]],Consumo!$V$3:$V$902) + SUMIF(Consumo!$C$3:$C$902,tabItens[[#This Row],[CÓDIGO]],Consumo!$W$3:$W$902)</f>
        <v>0</v>
      </c>
      <c r="AT13" s="269">
        <f>SUMIF(Consumo!$C$3:$C$902,tabItens[[#This Row],[CÓDIGO]],Consumo!$AF$3:$AF$902)</f>
        <v>28</v>
      </c>
      <c r="AU13" s="270">
        <f>SUMIF(Consumo!$C$3:$C$902,tabItens[[#This Row],[CÓDIGO]],Consumo!$AG$3:$AG$902)</f>
        <v>10</v>
      </c>
      <c r="AV13" s="271">
        <f>SUMIF(Consumo!$C$3:$C$902,tabItens[[#This Row],[CÓDIGO]],Consumo!$AE$3:$AE$902)</f>
        <v>0</v>
      </c>
      <c r="AW13" s="244">
        <f>tabItens[[#This Row],[QTDE ATUAL]] + tabItens[[#This Row],[RC QTDE]] + tabItens[[#This Row],[AF SALDO]] + tabItens[[#This Row],[Recentes]]</f>
        <v>61</v>
      </c>
      <c r="AX13" s="272">
        <v>7</v>
      </c>
      <c r="AY13" s="272">
        <v>4</v>
      </c>
      <c r="AZ13" s="272">
        <f>IF(ISBLANK(tabItens[[#This Row],[CÓDIGO]]),"",tabItens[[#This Row],[PontoMês]] * (AZ$2+tabItens[[#This Row],[PontoQtM]]))</f>
        <v>28</v>
      </c>
      <c r="BA13" s="271">
        <f>tabItens[[#This Row],[PontoPed]] - tabItens[[#This Row],[Saldo]] + (1/10)</f>
        <v>-32.9</v>
      </c>
      <c r="BB13" s="271">
        <f xml:space="preserve"> tabItens[[#This Row],[PontoMês]] * BB$2 - tabItens[[#This Row],[QTDE ATUAL]] - (1/10)</f>
        <v>-54.1</v>
      </c>
      <c r="BC13" s="273">
        <f>IF( tabItens[[#This Row],[PontoPed]]&gt;0, IF(tabItens[[#This Row],[PontoPed]]&lt;1, 1, IF( tabItens[[#This Row],[Saldo]]&gt;tabItens[[#This Row],[PontoPed]], 0, (tabItens[[#This Row],[PontoPed]]-tabItens[[#This Row],[Saldo]])/tabItens[[#This Row],[PontoPed]] ) ), 0 )</f>
        <v>0</v>
      </c>
      <c r="BD13" s="274">
        <f>ROUNDDOWN(IF( OR( AND(tabItens[[#This Row],[PontoPed]]&lt;tabItens[[#This Row],[Saldo]],tabItens[[#This Row],[Saldo]]&gt;0), tabItens[[#This Row],[PontoPed]]=0), 99, IF(AND(tabItens[[#This Row],[Saldo]]=0,tabItens[[#This Row],[PontoPed]]&gt;0), 0, (1-tabItens[[#This Row],[PctAb]])*10 ) ),0)</f>
        <v>99</v>
      </c>
      <c r="BE13" s="275">
        <f>MAX(ROUNDDOWN( IF(tabItens[[#This Row],[Abaixo]] &gt; 0,   tabItens[[#This Row],[Abaixo]] + (tabItens[[#This Row],[PontoMês]] * IF( OR( ISBLANK(tabItens[[#This Row],[ATA Nº/ANO]]), tabItens[[#This Row],[ATA Nº/ANO]] = ""),BE$2,BE$1)),0),0),0)</f>
        <v>0</v>
      </c>
      <c r="BF1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 s="276">
        <f>SUMIF(Consumo!$C$3:$C$902,tabItens[[#This Row],[CÓDIGO]],Consumo!$E$3:$E$902)</f>
        <v>0</v>
      </c>
      <c r="BH13" s="277">
        <f>IF(AND(tabItens[[#This Row],[Pend]] &gt; 0,tabItens[[#This Row],[Consumo]] &lt;&gt; 0), tabItens[[#This Row],[Pend]] / tabItens[[#This Row],[Consumo]], 0 )</f>
        <v>0</v>
      </c>
      <c r="BI13" s="276"/>
      <c r="BJ13" s="276"/>
      <c r="BK13" s="278" t="s">
        <v>2077</v>
      </c>
    </row>
    <row r="14" spans="1:63" x14ac:dyDescent="0.3">
      <c r="A14" s="239">
        <v>12830</v>
      </c>
      <c r="B14" s="240" t="s">
        <v>975</v>
      </c>
      <c r="C14" s="241" t="s">
        <v>264</v>
      </c>
      <c r="D14" s="242">
        <v>4.0999999999999996</v>
      </c>
      <c r="E14" s="243"/>
      <c r="F14" s="243"/>
      <c r="G14" s="243" t="s">
        <v>891</v>
      </c>
      <c r="H14" s="244">
        <v>1412</v>
      </c>
      <c r="I14" s="245">
        <v>103003</v>
      </c>
      <c r="J14" s="246">
        <v>4.0999999999999996</v>
      </c>
      <c r="K14" s="247">
        <v>270</v>
      </c>
      <c r="L14" s="248">
        <f>IF(tabItens[[#This Row],[Média]] &gt; 0, tabItens[[#This Row],[QTDE ATUAL]] / tabItens[[#This Row],[Média]],999.9)</f>
        <v>999.9</v>
      </c>
      <c r="M14" s="249">
        <v>0</v>
      </c>
      <c r="N14" s="250">
        <f>tabItens[[#This Row],[VALOR UNIT.]] * tabItens[[#This Row],[LC]]</f>
        <v>0</v>
      </c>
      <c r="O14" s="251" t="s">
        <v>2088</v>
      </c>
      <c r="P14" s="252"/>
      <c r="Q14" s="253"/>
      <c r="R14" s="250"/>
      <c r="S14" s="254"/>
      <c r="T14" s="255">
        <f>ROUNDDOWN(IFERROR(tabItens[[#This Row],[ATA DT.VALID.]] - $D$1,0) / 30,0)</f>
        <v>-1507</v>
      </c>
      <c r="U14" s="240" t="s">
        <v>972</v>
      </c>
      <c r="V14" s="256">
        <v>1</v>
      </c>
      <c r="W14" s="257" t="s">
        <v>2067</v>
      </c>
      <c r="X14" s="258">
        <v>61</v>
      </c>
      <c r="Y14" s="259">
        <v>8</v>
      </c>
      <c r="Z14" s="260"/>
      <c r="AA14" s="261"/>
      <c r="AB14" s="262"/>
      <c r="AC14" s="262"/>
      <c r="AD14" s="261"/>
      <c r="AE14" s="262"/>
      <c r="AF14" s="255"/>
      <c r="AG14" s="263" t="s">
        <v>2063</v>
      </c>
      <c r="AH14" s="264"/>
      <c r="AI14" s="255">
        <v>114</v>
      </c>
      <c r="AJ14" s="264">
        <v>44533</v>
      </c>
      <c r="AK14" s="264" t="s">
        <v>891</v>
      </c>
      <c r="AL14" s="264">
        <v>44522</v>
      </c>
      <c r="AM14" s="254"/>
      <c r="AN14" s="243"/>
      <c r="AO14" s="265" t="str">
        <f>_xlfn.IFNA(IF(VLOOKUP(tabItens[[#This Row],[CÓDIGO]],tabExcluirDoEstoque[#Data],1,FALSE),"sim",""),"")</f>
        <v/>
      </c>
      <c r="AP14" s="266" t="str">
        <f ca="1">IF(OR(ISBLANK(tabItens[[#This Row],[ATA DT.VALID.]]),tabItens[[#This Row],[ATA DT.VALID.]]="",tabItens[[#This Row],[ATA DT.VALID.]]=" "),"",IF(TYPE(tabItens[[#This Row],[ATA DT.VALID.]])=1,ROUNDUP((tabItens[[#This Row],[ATA DT.VALID.]]-TODAY())/7,0),""))</f>
        <v/>
      </c>
      <c r="AQ14" s="267">
        <v>0</v>
      </c>
      <c r="AR14" s="268" t="str">
        <f>IF(ISBLANK(tabItens[[#This Row],[CÓDIGO]]),"",IFERROR(VLOOKUP(tabItens[[#This Row],[CÓDIGO]],Consumo!$C$2:$AI$902,32,FALSE),0))</f>
        <v>08.2023</v>
      </c>
      <c r="AS14" s="269">
        <f>SUMIF(Consumo!$C$3:$C$902,tabItens[[#This Row],[CÓDIGO]],Consumo!$T$3:$T$902) + SUMIF(Consumo!$C$3:$C$902,tabItens[[#This Row],[CÓDIGO]],Consumo!$U$3:$U$902) + SUMIF(Consumo!$C$3:$C$902,tabItens[[#This Row],[CÓDIGO]],Consumo!$V$3:$V$902) + SUMIF(Consumo!$C$3:$C$902,tabItens[[#This Row],[CÓDIGO]],Consumo!$W$3:$W$902)</f>
        <v>186</v>
      </c>
      <c r="AT14" s="269">
        <f>SUMIF(Consumo!$C$3:$C$902,tabItens[[#This Row],[CÓDIGO]],Consumo!$AF$3:$AF$902)</f>
        <v>476</v>
      </c>
      <c r="AU14" s="270">
        <f>SUMIF(Consumo!$C$3:$C$902,tabItens[[#This Row],[CÓDIGO]],Consumo!$AG$3:$AG$902)</f>
        <v>80</v>
      </c>
      <c r="AV14" s="271">
        <f>SUMIF(Consumo!$C$3:$C$902,tabItens[[#This Row],[CÓDIGO]],Consumo!$AE$3:$AE$902)</f>
        <v>0</v>
      </c>
      <c r="AW14" s="244">
        <f>tabItens[[#This Row],[QTDE ATUAL]] + tabItens[[#This Row],[RC QTDE]] + tabItens[[#This Row],[AF SALDO]] + tabItens[[#This Row],[Recentes]]</f>
        <v>1412</v>
      </c>
      <c r="AX14" s="272">
        <v>40</v>
      </c>
      <c r="AY14" s="272">
        <v>4</v>
      </c>
      <c r="AZ14" s="272">
        <f>IF(ISBLANK(tabItens[[#This Row],[CÓDIGO]]),"",tabItens[[#This Row],[PontoMês]] * (AZ$2+tabItens[[#This Row],[PontoQtM]]))</f>
        <v>160</v>
      </c>
      <c r="BA14" s="271">
        <f>tabItens[[#This Row],[PontoPed]] - tabItens[[#This Row],[Saldo]] + (1/10)</f>
        <v>-1251.9000000000001</v>
      </c>
      <c r="BB14" s="271">
        <f xml:space="preserve"> tabItens[[#This Row],[PontoMês]] * BB$2 - tabItens[[#This Row],[QTDE ATUAL]] - (1/10)</f>
        <v>-1372.1</v>
      </c>
      <c r="BC14" s="273">
        <f>IF( tabItens[[#This Row],[PontoPed]]&gt;0, IF(tabItens[[#This Row],[PontoPed]]&lt;1, 1, IF( tabItens[[#This Row],[Saldo]]&gt;tabItens[[#This Row],[PontoPed]], 0, (tabItens[[#This Row],[PontoPed]]-tabItens[[#This Row],[Saldo]])/tabItens[[#This Row],[PontoPed]] ) ), 0 )</f>
        <v>0</v>
      </c>
      <c r="BD14" s="274">
        <f>ROUNDDOWN(IF( OR( AND(tabItens[[#This Row],[PontoPed]]&lt;tabItens[[#This Row],[Saldo]],tabItens[[#This Row],[Saldo]]&gt;0), tabItens[[#This Row],[PontoPed]]=0), 99, IF(AND(tabItens[[#This Row],[Saldo]]=0,tabItens[[#This Row],[PontoPed]]&gt;0), 0, (1-tabItens[[#This Row],[PctAb]])*10 ) ),0)</f>
        <v>99</v>
      </c>
      <c r="BE14" s="275">
        <f>MAX(ROUNDDOWN( IF(tabItens[[#This Row],[Abaixo]] &gt; 0,   tabItens[[#This Row],[Abaixo]] + (tabItens[[#This Row],[PontoMês]] * IF( OR( ISBLANK(tabItens[[#This Row],[ATA Nº/ANO]]), tabItens[[#This Row],[ATA Nº/ANO]] = ""),BE$2,BE$1)),0),0),0)</f>
        <v>0</v>
      </c>
      <c r="BF1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 s="276">
        <f>SUMIF(Consumo!$C$3:$C$902,tabItens[[#This Row],[CÓDIGO]],Consumo!$E$3:$E$902)</f>
        <v>0</v>
      </c>
      <c r="BH14" s="277">
        <f>IF(AND(tabItens[[#This Row],[Pend]] &gt; 0,tabItens[[#This Row],[Consumo]] &lt;&gt; 0), tabItens[[#This Row],[Pend]] / tabItens[[#This Row],[Consumo]], 0 )</f>
        <v>0</v>
      </c>
      <c r="BI14" s="276"/>
      <c r="BJ14" s="276"/>
      <c r="BK14" s="278" t="s">
        <v>2077</v>
      </c>
    </row>
    <row r="15" spans="1:63" x14ac:dyDescent="0.3">
      <c r="A15" s="239">
        <v>12835</v>
      </c>
      <c r="B15" s="240" t="s">
        <v>976</v>
      </c>
      <c r="C15" s="241" t="s">
        <v>264</v>
      </c>
      <c r="D15" s="242">
        <v>0.46</v>
      </c>
      <c r="E15" s="243"/>
      <c r="F15" s="243"/>
      <c r="G15" s="243" t="s">
        <v>891</v>
      </c>
      <c r="H15" s="244">
        <v>509</v>
      </c>
      <c r="I15" s="245">
        <v>103003</v>
      </c>
      <c r="J15" s="246">
        <v>0.46</v>
      </c>
      <c r="K15" s="247">
        <v>218</v>
      </c>
      <c r="L15" s="248">
        <f>IF(tabItens[[#This Row],[Média]] &gt; 0, tabItens[[#This Row],[QTDE ATUAL]] / tabItens[[#This Row],[Média]],999.9)</f>
        <v>999.9</v>
      </c>
      <c r="M15" s="249">
        <v>0</v>
      </c>
      <c r="N15" s="250">
        <f>tabItens[[#This Row],[VALOR UNIT.]] * tabItens[[#This Row],[LC]]</f>
        <v>0</v>
      </c>
      <c r="O15" s="251" t="s">
        <v>2089</v>
      </c>
      <c r="P15" s="252"/>
      <c r="Q15" s="253"/>
      <c r="R15" s="250"/>
      <c r="S15" s="254"/>
      <c r="T15" s="255">
        <f>ROUNDDOWN(IFERROR(tabItens[[#This Row],[ATA DT.VALID.]] - $D$1,0) / 30,0)</f>
        <v>-1507</v>
      </c>
      <c r="U15" s="240" t="s">
        <v>972</v>
      </c>
      <c r="V15" s="256">
        <v>1</v>
      </c>
      <c r="W15" s="257" t="s">
        <v>2067</v>
      </c>
      <c r="X15" s="258">
        <v>61</v>
      </c>
      <c r="Y15" s="259">
        <v>8</v>
      </c>
      <c r="Z15" s="260"/>
      <c r="AA15" s="261"/>
      <c r="AB15" s="262"/>
      <c r="AC15" s="262"/>
      <c r="AD15" s="261"/>
      <c r="AE15" s="262"/>
      <c r="AF15" s="255"/>
      <c r="AG15" s="263" t="s">
        <v>2063</v>
      </c>
      <c r="AH15" s="264"/>
      <c r="AI15" s="255">
        <v>74</v>
      </c>
      <c r="AJ15" s="264">
        <v>45180</v>
      </c>
      <c r="AK15" s="264" t="s">
        <v>891</v>
      </c>
      <c r="AL15" s="264">
        <v>45145</v>
      </c>
      <c r="AM15" s="254"/>
      <c r="AN15" s="243"/>
      <c r="AO15" s="265" t="str">
        <f>_xlfn.IFNA(IF(VLOOKUP(tabItens[[#This Row],[CÓDIGO]],tabExcluirDoEstoque[#Data],1,FALSE),"sim",""),"")</f>
        <v/>
      </c>
      <c r="AP15" s="266" t="str">
        <f ca="1">IF(OR(ISBLANK(tabItens[[#This Row],[ATA DT.VALID.]]),tabItens[[#This Row],[ATA DT.VALID.]]="",tabItens[[#This Row],[ATA DT.VALID.]]=" "),"",IF(TYPE(tabItens[[#This Row],[ATA DT.VALID.]])=1,ROUNDUP((tabItens[[#This Row],[ATA DT.VALID.]]-TODAY())/7,0),""))</f>
        <v/>
      </c>
      <c r="AQ15" s="267">
        <v>0</v>
      </c>
      <c r="AR15" s="268" t="str">
        <f>IF(ISBLANK(tabItens[[#This Row],[CÓDIGO]]),"",IFERROR(VLOOKUP(tabItens[[#This Row],[CÓDIGO]],Consumo!$C$2:$AI$902,32,FALSE),0))</f>
        <v>05.2023</v>
      </c>
      <c r="AS15" s="269">
        <f>SUMIF(Consumo!$C$3:$C$902,tabItens[[#This Row],[CÓDIGO]],Consumo!$T$3:$T$902) + SUMIF(Consumo!$C$3:$C$902,tabItens[[#This Row],[CÓDIGO]],Consumo!$U$3:$U$902) + SUMIF(Consumo!$C$3:$C$902,tabItens[[#This Row],[CÓDIGO]],Consumo!$V$3:$V$902) + SUMIF(Consumo!$C$3:$C$902,tabItens[[#This Row],[CÓDIGO]],Consumo!$W$3:$W$902)</f>
        <v>100</v>
      </c>
      <c r="AT15" s="269">
        <f>SUMIF(Consumo!$C$3:$C$902,tabItens[[#This Row],[CÓDIGO]],Consumo!$AF$3:$AF$902)</f>
        <v>343</v>
      </c>
      <c r="AU15" s="270">
        <f>SUMIF(Consumo!$C$3:$C$902,tabItens[[#This Row],[CÓDIGO]],Consumo!$AG$3:$AG$902)</f>
        <v>100</v>
      </c>
      <c r="AV15" s="271">
        <f>SUMIF(Consumo!$C$3:$C$902,tabItens[[#This Row],[CÓDIGO]],Consumo!$AE$3:$AE$902)</f>
        <v>0</v>
      </c>
      <c r="AW15" s="244">
        <f>tabItens[[#This Row],[QTDE ATUAL]] + tabItens[[#This Row],[RC QTDE]] + tabItens[[#This Row],[AF SALDO]] + tabItens[[#This Row],[Recentes]]</f>
        <v>509</v>
      </c>
      <c r="AX15" s="272">
        <v>40</v>
      </c>
      <c r="AY15" s="272">
        <v>4</v>
      </c>
      <c r="AZ15" s="272">
        <f>IF(ISBLANK(tabItens[[#This Row],[CÓDIGO]]),"",tabItens[[#This Row],[PontoMês]] * (AZ$2+tabItens[[#This Row],[PontoQtM]]))</f>
        <v>160</v>
      </c>
      <c r="BA15" s="271">
        <f>tabItens[[#This Row],[PontoPed]] - tabItens[[#This Row],[Saldo]] + (1/10)</f>
        <v>-348.9</v>
      </c>
      <c r="BB15" s="271">
        <f xml:space="preserve"> tabItens[[#This Row],[PontoMês]] * BB$2 - tabItens[[#This Row],[QTDE ATUAL]] - (1/10)</f>
        <v>-469.1</v>
      </c>
      <c r="BC15" s="273">
        <f>IF( tabItens[[#This Row],[PontoPed]]&gt;0, IF(tabItens[[#This Row],[PontoPed]]&lt;1, 1, IF( tabItens[[#This Row],[Saldo]]&gt;tabItens[[#This Row],[PontoPed]], 0, (tabItens[[#This Row],[PontoPed]]-tabItens[[#This Row],[Saldo]])/tabItens[[#This Row],[PontoPed]] ) ), 0 )</f>
        <v>0</v>
      </c>
      <c r="BD15" s="274">
        <f>ROUNDDOWN(IF( OR( AND(tabItens[[#This Row],[PontoPed]]&lt;tabItens[[#This Row],[Saldo]],tabItens[[#This Row],[Saldo]]&gt;0), tabItens[[#This Row],[PontoPed]]=0), 99, IF(AND(tabItens[[#This Row],[Saldo]]=0,tabItens[[#This Row],[PontoPed]]&gt;0), 0, (1-tabItens[[#This Row],[PctAb]])*10 ) ),0)</f>
        <v>99</v>
      </c>
      <c r="BE15" s="275">
        <f>MAX(ROUNDDOWN( IF(tabItens[[#This Row],[Abaixo]] &gt; 0,   tabItens[[#This Row],[Abaixo]] + (tabItens[[#This Row],[PontoMês]] * IF( OR( ISBLANK(tabItens[[#This Row],[ATA Nº/ANO]]), tabItens[[#This Row],[ATA Nº/ANO]] = ""),BE$2,BE$1)),0),0),0)</f>
        <v>0</v>
      </c>
      <c r="BF1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 s="276">
        <f>SUMIF(Consumo!$C$3:$C$902,tabItens[[#This Row],[CÓDIGO]],Consumo!$E$3:$E$902)</f>
        <v>0</v>
      </c>
      <c r="BH15" s="277">
        <f>IF(AND(tabItens[[#This Row],[Pend]] &gt; 0,tabItens[[#This Row],[Consumo]] &lt;&gt; 0), tabItens[[#This Row],[Pend]] / tabItens[[#This Row],[Consumo]], 0 )</f>
        <v>0</v>
      </c>
      <c r="BI15" s="276"/>
      <c r="BJ15" s="276"/>
      <c r="BK15" s="278" t="s">
        <v>2077</v>
      </c>
    </row>
    <row r="16" spans="1:63" x14ac:dyDescent="0.3">
      <c r="A16" s="239">
        <v>28184</v>
      </c>
      <c r="B16" s="240" t="s">
        <v>1239</v>
      </c>
      <c r="C16" s="241" t="s">
        <v>264</v>
      </c>
      <c r="D16" s="242">
        <v>1.95</v>
      </c>
      <c r="E16" s="243"/>
      <c r="F16" s="243"/>
      <c r="G16" s="243" t="s">
        <v>891</v>
      </c>
      <c r="H16" s="244">
        <v>410</v>
      </c>
      <c r="I16" s="245">
        <v>103003</v>
      </c>
      <c r="J16" s="246">
        <v>1.95</v>
      </c>
      <c r="K16" s="247">
        <v>111</v>
      </c>
      <c r="L16" s="248">
        <f>IF(tabItens[[#This Row],[Média]] &gt; 0, tabItens[[#This Row],[QTDE ATUAL]] / tabItens[[#This Row],[Média]],999.9)</f>
        <v>999.9</v>
      </c>
      <c r="M16" s="249">
        <v>0</v>
      </c>
      <c r="N16" s="250">
        <f>tabItens[[#This Row],[VALOR UNIT.]] * tabItens[[#This Row],[LC]]</f>
        <v>0</v>
      </c>
      <c r="O16" s="251" t="s">
        <v>2087</v>
      </c>
      <c r="P16" s="252"/>
      <c r="Q16" s="253"/>
      <c r="R16" s="250"/>
      <c r="S16" s="254"/>
      <c r="T16" s="255">
        <f>ROUNDDOWN(IFERROR(tabItens[[#This Row],[ATA DT.VALID.]] - $D$1,0) / 30,0)</f>
        <v>-1507</v>
      </c>
      <c r="U16" s="240" t="s">
        <v>972</v>
      </c>
      <c r="V16" s="256">
        <v>1</v>
      </c>
      <c r="W16" s="257" t="s">
        <v>2067</v>
      </c>
      <c r="X16" s="258">
        <v>61</v>
      </c>
      <c r="Y16" s="259">
        <v>8</v>
      </c>
      <c r="Z16" s="260"/>
      <c r="AA16" s="261"/>
      <c r="AB16" s="262"/>
      <c r="AC16" s="262"/>
      <c r="AD16" s="261"/>
      <c r="AE16" s="262"/>
      <c r="AF16" s="255"/>
      <c r="AG16" s="263" t="s">
        <v>2063</v>
      </c>
      <c r="AH16" s="264"/>
      <c r="AI16" s="255">
        <v>56</v>
      </c>
      <c r="AJ16" s="264">
        <v>44823</v>
      </c>
      <c r="AK16" s="264" t="s">
        <v>891</v>
      </c>
      <c r="AL16" s="264">
        <v>44776</v>
      </c>
      <c r="AM16" s="254"/>
      <c r="AN16" s="243"/>
      <c r="AO16" s="265" t="str">
        <f>_xlfn.IFNA(IF(VLOOKUP(tabItens[[#This Row],[CÓDIGO]],tabExcluirDoEstoque[#Data],1,FALSE),"sim",""),"")</f>
        <v/>
      </c>
      <c r="AP16" s="266" t="str">
        <f ca="1">IF(OR(ISBLANK(tabItens[[#This Row],[ATA DT.VALID.]]),tabItens[[#This Row],[ATA DT.VALID.]]="",tabItens[[#This Row],[ATA DT.VALID.]]=" "),"",IF(TYPE(tabItens[[#This Row],[ATA DT.VALID.]])=1,ROUNDUP((tabItens[[#This Row],[ATA DT.VALID.]]-TODAY())/7,0),""))</f>
        <v/>
      </c>
      <c r="AQ16" s="267">
        <v>460</v>
      </c>
      <c r="AR16" s="268" t="str">
        <f>IF(ISBLANK(tabItens[[#This Row],[CÓDIGO]]),"",IFERROR(VLOOKUP(tabItens[[#This Row],[CÓDIGO]],Consumo!$C$2:$AI$902,32,FALSE),0))</f>
        <v>04.2023</v>
      </c>
      <c r="AS16" s="269">
        <f>SUMIF(Consumo!$C$3:$C$902,tabItens[[#This Row],[CÓDIGO]],Consumo!$T$3:$T$902) + SUMIF(Consumo!$C$3:$C$902,tabItens[[#This Row],[CÓDIGO]],Consumo!$U$3:$U$902) + SUMIF(Consumo!$C$3:$C$902,tabItens[[#This Row],[CÓDIGO]],Consumo!$V$3:$V$902) + SUMIF(Consumo!$C$3:$C$902,tabItens[[#This Row],[CÓDIGO]],Consumo!$W$3:$W$902)</f>
        <v>0</v>
      </c>
      <c r="AT16" s="269">
        <f>SUMIF(Consumo!$C$3:$C$902,tabItens[[#This Row],[CÓDIGO]],Consumo!$AF$3:$AF$902)</f>
        <v>205</v>
      </c>
      <c r="AU16" s="270">
        <f>SUMIF(Consumo!$C$3:$C$902,tabItens[[#This Row],[CÓDIGO]],Consumo!$AG$3:$AG$902)</f>
        <v>38</v>
      </c>
      <c r="AV16" s="271">
        <f>SUMIF(Consumo!$C$3:$C$902,tabItens[[#This Row],[CÓDIGO]],Consumo!$AE$3:$AE$902)</f>
        <v>0</v>
      </c>
      <c r="AW16" s="244">
        <f>tabItens[[#This Row],[QTDE ATUAL]] + tabItens[[#This Row],[RC QTDE]] + tabItens[[#This Row],[AF SALDO]] + tabItens[[#This Row],[Recentes]]</f>
        <v>870</v>
      </c>
      <c r="AX16" s="272">
        <v>13</v>
      </c>
      <c r="AY16" s="272">
        <v>4</v>
      </c>
      <c r="AZ16" s="272">
        <f>IF(ISBLANK(tabItens[[#This Row],[CÓDIGO]]),"",tabItens[[#This Row],[PontoMês]] * (AZ$2+tabItens[[#This Row],[PontoQtM]]))</f>
        <v>52</v>
      </c>
      <c r="BA16" s="271">
        <f>tabItens[[#This Row],[PontoPed]] - tabItens[[#This Row],[Saldo]] + (1/10)</f>
        <v>-817.9</v>
      </c>
      <c r="BB16" s="271">
        <f xml:space="preserve"> tabItens[[#This Row],[PontoMês]] * BB$2 - tabItens[[#This Row],[QTDE ATUAL]] - (1/10)</f>
        <v>-397.1</v>
      </c>
      <c r="BC16" s="273">
        <f>IF( tabItens[[#This Row],[PontoPed]]&gt;0, IF(tabItens[[#This Row],[PontoPed]]&lt;1, 1, IF( tabItens[[#This Row],[Saldo]]&gt;tabItens[[#This Row],[PontoPed]], 0, (tabItens[[#This Row],[PontoPed]]-tabItens[[#This Row],[Saldo]])/tabItens[[#This Row],[PontoPed]] ) ), 0 )</f>
        <v>0</v>
      </c>
      <c r="BD16" s="274">
        <f>ROUNDDOWN(IF( OR( AND(tabItens[[#This Row],[PontoPed]]&lt;tabItens[[#This Row],[Saldo]],tabItens[[#This Row],[Saldo]]&gt;0), tabItens[[#This Row],[PontoPed]]=0), 99, IF(AND(tabItens[[#This Row],[Saldo]]=0,tabItens[[#This Row],[PontoPed]]&gt;0), 0, (1-tabItens[[#This Row],[PctAb]])*10 ) ),0)</f>
        <v>99</v>
      </c>
      <c r="BE16" s="275">
        <f>MAX(ROUNDDOWN( IF(tabItens[[#This Row],[Abaixo]] &gt; 0,   tabItens[[#This Row],[Abaixo]] + (tabItens[[#This Row],[PontoMês]] * IF( OR( ISBLANK(tabItens[[#This Row],[ATA Nº/ANO]]), tabItens[[#This Row],[ATA Nº/ANO]] = ""),BE$2,BE$1)),0),0),0)</f>
        <v>0</v>
      </c>
      <c r="BF1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 s="276">
        <f>SUMIF(Consumo!$C$3:$C$902,tabItens[[#This Row],[CÓDIGO]],Consumo!$E$3:$E$902)</f>
        <v>0</v>
      </c>
      <c r="BH16" s="277">
        <f>IF(AND(tabItens[[#This Row],[Pend]] &gt; 0,tabItens[[#This Row],[Consumo]] &lt;&gt; 0), tabItens[[#This Row],[Pend]] / tabItens[[#This Row],[Consumo]], 0 )</f>
        <v>0</v>
      </c>
      <c r="BI16" s="276"/>
      <c r="BJ16" s="276"/>
      <c r="BK16" s="278" t="s">
        <v>2077</v>
      </c>
    </row>
    <row r="17" spans="1:63" x14ac:dyDescent="0.3">
      <c r="A17" s="239">
        <v>16053</v>
      </c>
      <c r="B17" s="240" t="s">
        <v>1117</v>
      </c>
      <c r="C17" s="241" t="s">
        <v>1075</v>
      </c>
      <c r="D17" s="242">
        <v>110</v>
      </c>
      <c r="E17" s="243"/>
      <c r="F17" s="243"/>
      <c r="G17" s="243" t="s">
        <v>891</v>
      </c>
      <c r="H17" s="244">
        <v>0</v>
      </c>
      <c r="I17" s="245">
        <v>103003</v>
      </c>
      <c r="J17" s="246">
        <v>110</v>
      </c>
      <c r="K17" s="247">
        <v>107</v>
      </c>
      <c r="L17" s="248">
        <f>IF(tabItens[[#This Row],[Média]] &gt; 0, tabItens[[#This Row],[QTDE ATUAL]] / tabItens[[#This Row],[Média]],999.9)</f>
        <v>0</v>
      </c>
      <c r="M17" s="249">
        <v>0</v>
      </c>
      <c r="N17" s="250">
        <f>tabItens[[#This Row],[VALOR UNIT.]] * tabItens[[#This Row],[LC]]</f>
        <v>0</v>
      </c>
      <c r="O17" s="251" t="s">
        <v>2107</v>
      </c>
      <c r="P17" s="252"/>
      <c r="Q17" s="253"/>
      <c r="R17" s="250"/>
      <c r="S17" s="254"/>
      <c r="T17" s="255">
        <f>ROUNDDOWN(IFERROR(tabItens[[#This Row],[ATA DT.VALID.]] - $D$1,0) / 30,0)</f>
        <v>-1507</v>
      </c>
      <c r="U17" s="240" t="s">
        <v>1118</v>
      </c>
      <c r="V17" s="256">
        <v>1</v>
      </c>
      <c r="W17" s="257" t="s">
        <v>2062</v>
      </c>
      <c r="X17" s="258">
        <v>51</v>
      </c>
      <c r="Y17" s="259">
        <v>33</v>
      </c>
      <c r="Z17" s="260"/>
      <c r="AA17" s="261"/>
      <c r="AB17" s="262"/>
      <c r="AC17" s="262">
        <v>10442</v>
      </c>
      <c r="AD17" s="261">
        <v>2023</v>
      </c>
      <c r="AE17" s="262">
        <v>30</v>
      </c>
      <c r="AF17" s="255">
        <v>30</v>
      </c>
      <c r="AG17" s="263" t="s">
        <v>2048</v>
      </c>
      <c r="AH17" s="264">
        <v>45197</v>
      </c>
      <c r="AI17" s="255">
        <v>62</v>
      </c>
      <c r="AJ17" s="264">
        <v>44637</v>
      </c>
      <c r="AK17" s="264" t="s">
        <v>891</v>
      </c>
      <c r="AL17" s="264">
        <v>45160</v>
      </c>
      <c r="AM17" s="254"/>
      <c r="AN17" s="243"/>
      <c r="AO17" s="265" t="str">
        <f>_xlfn.IFNA(IF(VLOOKUP(tabItens[[#This Row],[CÓDIGO]],tabExcluirDoEstoque[#Data],1,FALSE),"sim",""),"")</f>
        <v/>
      </c>
      <c r="AP17" s="266" t="str">
        <f ca="1">IF(OR(ISBLANK(tabItens[[#This Row],[ATA DT.VALID.]]),tabItens[[#This Row],[ATA DT.VALID.]]="",tabItens[[#This Row],[ATA DT.VALID.]]=" "),"",IF(TYPE(tabItens[[#This Row],[ATA DT.VALID.]])=1,ROUNDUP((tabItens[[#This Row],[ATA DT.VALID.]]-TODAY())/7,0),""))</f>
        <v/>
      </c>
      <c r="AQ17" s="267">
        <v>0</v>
      </c>
      <c r="AR17" s="268" t="str">
        <f>IF(ISBLANK(tabItens[[#This Row],[CÓDIGO]]),"",IFERROR(VLOOKUP(tabItens[[#This Row],[CÓDIGO]],Consumo!$C$2:$AI$902,32,FALSE),0))</f>
        <v>07.2023</v>
      </c>
      <c r="AS17" s="269">
        <f>SUMIF(Consumo!$C$3:$C$902,tabItens[[#This Row],[CÓDIGO]],Consumo!$T$3:$T$902) + SUMIF(Consumo!$C$3:$C$902,tabItens[[#This Row],[CÓDIGO]],Consumo!$U$3:$U$902) + SUMIF(Consumo!$C$3:$C$902,tabItens[[#This Row],[CÓDIGO]],Consumo!$V$3:$V$902) + SUMIF(Consumo!$C$3:$C$902,tabItens[[#This Row],[CÓDIGO]],Consumo!$W$3:$W$902)</f>
        <v>47</v>
      </c>
      <c r="AT17" s="269">
        <f>SUMIF(Consumo!$C$3:$C$902,tabItens[[#This Row],[CÓDIGO]],Consumo!$AF$3:$AF$902)</f>
        <v>187</v>
      </c>
      <c r="AU17" s="270">
        <f>SUMIF(Consumo!$C$3:$C$902,tabItens[[#This Row],[CÓDIGO]],Consumo!$AG$3:$AG$902)</f>
        <v>22</v>
      </c>
      <c r="AV17" s="271">
        <f>SUMIF(Consumo!$C$3:$C$902,tabItens[[#This Row],[CÓDIGO]],Consumo!$AE$3:$AE$902)</f>
        <v>0.88888888888888884</v>
      </c>
      <c r="AW17" s="244">
        <f>tabItens[[#This Row],[QTDE ATUAL]] + tabItens[[#This Row],[RC QTDE]] + tabItens[[#This Row],[AF SALDO]] + tabItens[[#This Row],[Recentes]]</f>
        <v>30</v>
      </c>
      <c r="AX17" s="272">
        <v>9</v>
      </c>
      <c r="AY17" s="272">
        <v>4</v>
      </c>
      <c r="AZ17" s="272">
        <f>IF(ISBLANK(tabItens[[#This Row],[CÓDIGO]]),"",tabItens[[#This Row],[PontoMês]] * (AZ$2+tabItens[[#This Row],[PontoQtM]]))</f>
        <v>36</v>
      </c>
      <c r="BA17" s="271">
        <f>tabItens[[#This Row],[PontoPed]] - tabItens[[#This Row],[Saldo]] + (1/10)</f>
        <v>6.1</v>
      </c>
      <c r="BB17" s="271">
        <f xml:space="preserve"> tabItens[[#This Row],[PontoMês]] * BB$2 - tabItens[[#This Row],[QTDE ATUAL]] - (1/10)</f>
        <v>8.9</v>
      </c>
      <c r="BC17" s="273">
        <f>IF( tabItens[[#This Row],[PontoPed]]&gt;0, IF(tabItens[[#This Row],[PontoPed]]&lt;1, 1, IF( tabItens[[#This Row],[Saldo]]&gt;tabItens[[#This Row],[PontoPed]], 0, (tabItens[[#This Row],[PontoPed]]-tabItens[[#This Row],[Saldo]])/tabItens[[#This Row],[PontoPed]] ) ), 0 )</f>
        <v>0.16666666666666666</v>
      </c>
      <c r="BD17" s="274">
        <f>ROUNDDOWN(IF( OR( AND(tabItens[[#This Row],[PontoPed]]&lt;tabItens[[#This Row],[Saldo]],tabItens[[#This Row],[Saldo]]&gt;0), tabItens[[#This Row],[PontoPed]]=0), 99, IF(AND(tabItens[[#This Row],[Saldo]]=0,tabItens[[#This Row],[PontoPed]]&gt;0), 0, (1-tabItens[[#This Row],[PctAb]])*10 ) ),0)</f>
        <v>8</v>
      </c>
      <c r="BE17" s="275">
        <f>MAX(ROUNDDOWN( IF(tabItens[[#This Row],[Abaixo]] &gt; 0,   tabItens[[#This Row],[Abaixo]] + (tabItens[[#This Row],[PontoMês]] * IF( OR( ISBLANK(tabItens[[#This Row],[ATA Nº/ANO]]), tabItens[[#This Row],[ATA Nº/ANO]] = ""),BE$2,BE$1)),0),0),0)</f>
        <v>33</v>
      </c>
      <c r="BF1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 s="276">
        <f>SUMIF(Consumo!$C$3:$C$902,tabItens[[#This Row],[CÓDIGO]],Consumo!$E$3:$E$902)</f>
        <v>16</v>
      </c>
      <c r="BH17" s="277">
        <f>IF(AND(tabItens[[#This Row],[Pend]] &gt; 0,tabItens[[#This Row],[Consumo]] &lt;&gt; 0), tabItens[[#This Row],[Pend]] / tabItens[[#This Row],[Consumo]], 0 )</f>
        <v>8.5561497326203204E-2</v>
      </c>
      <c r="BI17" s="276"/>
      <c r="BJ17" s="276"/>
      <c r="BK17" s="278" t="s">
        <v>2077</v>
      </c>
    </row>
    <row r="18" spans="1:63" x14ac:dyDescent="0.3">
      <c r="A18" s="239">
        <v>140326</v>
      </c>
      <c r="B18" s="240" t="s">
        <v>2020</v>
      </c>
      <c r="C18" s="241" t="s">
        <v>291</v>
      </c>
      <c r="D18" s="242">
        <v>38.85</v>
      </c>
      <c r="E18" s="243"/>
      <c r="F18" s="243"/>
      <c r="G18" s="243" t="s">
        <v>891</v>
      </c>
      <c r="H18" s="244">
        <v>0</v>
      </c>
      <c r="I18" s="245">
        <v>103003</v>
      </c>
      <c r="J18" s="246">
        <v>38.85</v>
      </c>
      <c r="K18" s="247">
        <v>223</v>
      </c>
      <c r="L18" s="248">
        <f>IF(tabItens[[#This Row],[Média]] &gt; 0, tabItens[[#This Row],[QTDE ATUAL]] / tabItens[[#This Row],[Média]],999.9)</f>
        <v>0</v>
      </c>
      <c r="M18" s="249">
        <v>0</v>
      </c>
      <c r="N18" s="250">
        <f>tabItens[[#This Row],[VALOR UNIT.]] * tabItens[[#This Row],[LC]]</f>
        <v>0</v>
      </c>
      <c r="O18" s="251" t="s">
        <v>2138</v>
      </c>
      <c r="P18" s="252"/>
      <c r="Q18" s="253"/>
      <c r="R18" s="250"/>
      <c r="S18" s="254"/>
      <c r="T18" s="255">
        <f>ROUNDDOWN(IFERROR(tabItens[[#This Row],[ATA DT.VALID.]] - $D$1,0) / 30,0)</f>
        <v>-1507</v>
      </c>
      <c r="U18" s="240" t="s">
        <v>1118</v>
      </c>
      <c r="V18" s="256">
        <v>1</v>
      </c>
      <c r="W18" s="257" t="s">
        <v>2062</v>
      </c>
      <c r="X18" s="258">
        <v>51</v>
      </c>
      <c r="Y18" s="259">
        <v>33</v>
      </c>
      <c r="Z18" s="260">
        <v>2223</v>
      </c>
      <c r="AA18" s="261">
        <v>2023</v>
      </c>
      <c r="AB18" s="262">
        <v>1200</v>
      </c>
      <c r="AC18" s="262"/>
      <c r="AD18" s="261"/>
      <c r="AE18" s="262"/>
      <c r="AF18" s="255"/>
      <c r="AG18" s="263" t="s">
        <v>2063</v>
      </c>
      <c r="AH18" s="264"/>
      <c r="AI18" s="255">
        <v>74</v>
      </c>
      <c r="AJ18" s="264">
        <v>44547</v>
      </c>
      <c r="AK18" s="264">
        <v>44180</v>
      </c>
      <c r="AL18" s="264">
        <v>44911</v>
      </c>
      <c r="AM18" s="254"/>
      <c r="AN18" s="243"/>
      <c r="AO18" s="265" t="str">
        <f>_xlfn.IFNA(IF(VLOOKUP(tabItens[[#This Row],[CÓDIGO]],tabExcluirDoEstoque[#Data],1,FALSE),"sim",""),"")</f>
        <v/>
      </c>
      <c r="AP18" s="266" t="str">
        <f ca="1">IF(OR(ISBLANK(tabItens[[#This Row],[ATA DT.VALID.]]),tabItens[[#This Row],[ATA DT.VALID.]]="",tabItens[[#This Row],[ATA DT.VALID.]]=" "),"",IF(TYPE(tabItens[[#This Row],[ATA DT.VALID.]])=1,ROUNDUP((tabItens[[#This Row],[ATA DT.VALID.]]-TODAY())/7,0),""))</f>
        <v/>
      </c>
      <c r="AQ18" s="267">
        <v>0</v>
      </c>
      <c r="AR18" s="268" t="str">
        <f>IF(ISBLANK(tabItens[[#This Row],[CÓDIGO]]),"",IFERROR(VLOOKUP(tabItens[[#This Row],[CÓDIGO]],Consumo!$C$2:$AI$902,32,FALSE),0))</f>
        <v>10.2022</v>
      </c>
      <c r="AS18" s="269">
        <f>SUMIF(Consumo!$C$3:$C$902,tabItens[[#This Row],[CÓDIGO]],Consumo!$T$3:$T$902) + SUMIF(Consumo!$C$3:$C$902,tabItens[[#This Row],[CÓDIGO]],Consumo!$U$3:$U$902) + SUMIF(Consumo!$C$3:$C$902,tabItens[[#This Row],[CÓDIGO]],Consumo!$V$3:$V$902) + SUMIF(Consumo!$C$3:$C$902,tabItens[[#This Row],[CÓDIGO]],Consumo!$W$3:$W$902)</f>
        <v>0</v>
      </c>
      <c r="AT18" s="269">
        <f>SUMIF(Consumo!$C$3:$C$902,tabItens[[#This Row],[CÓDIGO]],Consumo!$AF$3:$AF$902)</f>
        <v>667</v>
      </c>
      <c r="AU18" s="270">
        <f>SUMIF(Consumo!$C$3:$C$902,tabItens[[#This Row],[CÓDIGO]],Consumo!$AG$3:$AG$902)</f>
        <v>130</v>
      </c>
      <c r="AV18" s="271">
        <f>SUMIF(Consumo!$C$3:$C$902,tabItens[[#This Row],[CÓDIGO]],Consumo!$AE$3:$AE$902)</f>
        <v>1.1111111111111112</v>
      </c>
      <c r="AW18" s="244">
        <f>tabItens[[#This Row],[QTDE ATUAL]] + tabItens[[#This Row],[RC QTDE]] + tabItens[[#This Row],[AF SALDO]] + tabItens[[#This Row],[Recentes]]</f>
        <v>1200</v>
      </c>
      <c r="AX18" s="272">
        <v>45</v>
      </c>
      <c r="AY18" s="272">
        <v>4</v>
      </c>
      <c r="AZ18" s="272">
        <f>IF(ISBLANK(tabItens[[#This Row],[CÓDIGO]]),"",tabItens[[#This Row],[PontoMês]] * (AZ$2+tabItens[[#This Row],[PontoQtM]]))</f>
        <v>180</v>
      </c>
      <c r="BA18" s="271">
        <f>tabItens[[#This Row],[PontoPed]] - tabItens[[#This Row],[Saldo]] + (1/10)</f>
        <v>-1019.9</v>
      </c>
      <c r="BB18" s="271">
        <f xml:space="preserve"> tabItens[[#This Row],[PontoMês]] * BB$2 - tabItens[[#This Row],[QTDE ATUAL]] - (1/10)</f>
        <v>44.9</v>
      </c>
      <c r="BC18" s="273">
        <f>IF( tabItens[[#This Row],[PontoPed]]&gt;0, IF(tabItens[[#This Row],[PontoPed]]&lt;1, 1, IF( tabItens[[#This Row],[Saldo]]&gt;tabItens[[#This Row],[PontoPed]], 0, (tabItens[[#This Row],[PontoPed]]-tabItens[[#This Row],[Saldo]])/tabItens[[#This Row],[PontoPed]] ) ), 0 )</f>
        <v>0</v>
      </c>
      <c r="BD18" s="274">
        <f>ROUNDDOWN(IF( OR( AND(tabItens[[#This Row],[PontoPed]]&lt;tabItens[[#This Row],[Saldo]],tabItens[[#This Row],[Saldo]]&gt;0), tabItens[[#This Row],[PontoPed]]=0), 99, IF(AND(tabItens[[#This Row],[Saldo]]=0,tabItens[[#This Row],[PontoPed]]&gt;0), 0, (1-tabItens[[#This Row],[PctAb]])*10 ) ),0)</f>
        <v>99</v>
      </c>
      <c r="BE18" s="275">
        <f>MAX(ROUNDDOWN( IF(tabItens[[#This Row],[Abaixo]] &gt; 0,   tabItens[[#This Row],[Abaixo]] + (tabItens[[#This Row],[PontoMês]] * IF( OR( ISBLANK(tabItens[[#This Row],[ATA Nº/ANO]]), tabItens[[#This Row],[ATA Nº/ANO]] = ""),BE$2,BE$1)),0),0),0)</f>
        <v>0</v>
      </c>
      <c r="BF1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 s="276">
        <f>SUMIF(Consumo!$C$3:$C$902,tabItens[[#This Row],[CÓDIGO]],Consumo!$E$3:$E$902)</f>
        <v>20</v>
      </c>
      <c r="BH18" s="277">
        <f>IF(AND(tabItens[[#This Row],[Pend]] &gt; 0,tabItens[[#This Row],[Consumo]] &lt;&gt; 0), tabItens[[#This Row],[Pend]] / tabItens[[#This Row],[Consumo]], 0 )</f>
        <v>2.9985007496251874E-2</v>
      </c>
      <c r="BI18" s="276"/>
      <c r="BJ18" s="276"/>
      <c r="BK18" s="278" t="s">
        <v>2077</v>
      </c>
    </row>
    <row r="19" spans="1:63" x14ac:dyDescent="0.3">
      <c r="A19" s="239">
        <v>126345</v>
      </c>
      <c r="B19" s="240" t="s">
        <v>1780</v>
      </c>
      <c r="C19" s="241" t="s">
        <v>1672</v>
      </c>
      <c r="D19" s="242">
        <v>2.79</v>
      </c>
      <c r="E19" s="243"/>
      <c r="F19" s="243"/>
      <c r="G19" s="243" t="s">
        <v>891</v>
      </c>
      <c r="H19" s="244">
        <v>330</v>
      </c>
      <c r="I19" s="245">
        <v>103003</v>
      </c>
      <c r="J19" s="246">
        <v>2.79</v>
      </c>
      <c r="K19" s="247">
        <v>42</v>
      </c>
      <c r="L19" s="248">
        <f>IF(tabItens[[#This Row],[Média]] &gt; 0, tabItens[[#This Row],[QTDE ATUAL]] / tabItens[[#This Row],[Média]],999.9)</f>
        <v>999.9</v>
      </c>
      <c r="M19" s="249">
        <v>0</v>
      </c>
      <c r="N19" s="250">
        <f>tabItens[[#This Row],[VALOR UNIT.]] * tabItens[[#This Row],[LC]]</f>
        <v>0</v>
      </c>
      <c r="O19" s="251"/>
      <c r="P19" s="252"/>
      <c r="Q19" s="253"/>
      <c r="R19" s="250"/>
      <c r="S19" s="254"/>
      <c r="T19" s="255">
        <f>ROUNDDOWN(IFERROR(tabItens[[#This Row],[ATA DT.VALID.]] - $D$1,0) / 30,0)</f>
        <v>-1507</v>
      </c>
      <c r="U19" s="240" t="s">
        <v>1781</v>
      </c>
      <c r="V19" s="256">
        <v>1</v>
      </c>
      <c r="W19" s="257" t="s">
        <v>2072</v>
      </c>
      <c r="X19" s="258">
        <v>89</v>
      </c>
      <c r="Y19" s="259">
        <v>7</v>
      </c>
      <c r="Z19" s="260"/>
      <c r="AA19" s="261"/>
      <c r="AB19" s="262"/>
      <c r="AC19" s="262"/>
      <c r="AD19" s="261"/>
      <c r="AE19" s="262"/>
      <c r="AF19" s="255"/>
      <c r="AG19" s="263" t="s">
        <v>2063</v>
      </c>
      <c r="AH19" s="264"/>
      <c r="AI19" s="255">
        <v>16</v>
      </c>
      <c r="AJ19" s="264">
        <v>44085</v>
      </c>
      <c r="AK19" s="264">
        <v>41543</v>
      </c>
      <c r="AL19" s="264">
        <v>44082</v>
      </c>
      <c r="AM19" s="254"/>
      <c r="AN19" s="243"/>
      <c r="AO19" s="265" t="str">
        <f>_xlfn.IFNA(IF(VLOOKUP(tabItens[[#This Row],[CÓDIGO]],tabExcluirDoEstoque[#Data],1,FALSE),"sim",""),"")</f>
        <v/>
      </c>
      <c r="AP19" s="266" t="str">
        <f ca="1">IF(OR(ISBLANK(tabItens[[#This Row],[ATA DT.VALID.]]),tabItens[[#This Row],[ATA DT.VALID.]]="",tabItens[[#This Row],[ATA DT.VALID.]]=" "),"",IF(TYPE(tabItens[[#This Row],[ATA DT.VALID.]])=1,ROUNDUP((tabItens[[#This Row],[ATA DT.VALID.]]-TODAY())/7,0),""))</f>
        <v/>
      </c>
      <c r="AQ19" s="267"/>
      <c r="AR19" s="268" t="str">
        <f>IF(ISBLANK(tabItens[[#This Row],[CÓDIGO]]),"",IFERROR(VLOOKUP(tabItens[[#This Row],[CÓDIGO]],Consumo!$C$2:$AI$902,32,FALSE),0))</f>
        <v>08.2023</v>
      </c>
      <c r="AS19" s="269">
        <f>SUMIF(Consumo!$C$3:$C$902,tabItens[[#This Row],[CÓDIGO]],Consumo!$T$3:$T$902) + SUMIF(Consumo!$C$3:$C$902,tabItens[[#This Row],[CÓDIGO]],Consumo!$U$3:$U$902) + SUMIF(Consumo!$C$3:$C$902,tabItens[[#This Row],[CÓDIGO]],Consumo!$V$3:$V$902) + SUMIF(Consumo!$C$3:$C$902,tabItens[[#This Row],[CÓDIGO]],Consumo!$W$3:$W$902)</f>
        <v>13</v>
      </c>
      <c r="AT19" s="269">
        <f>SUMIF(Consumo!$C$3:$C$902,tabItens[[#This Row],[CÓDIGO]],Consumo!$AF$3:$AF$902)</f>
        <v>66</v>
      </c>
      <c r="AU19" s="270">
        <f>SUMIF(Consumo!$C$3:$C$902,tabItens[[#This Row],[CÓDIGO]],Consumo!$AG$3:$AG$902)</f>
        <v>10</v>
      </c>
      <c r="AV19" s="271">
        <f>SUMIF(Consumo!$C$3:$C$902,tabItens[[#This Row],[CÓDIGO]],Consumo!$AE$3:$AE$902)</f>
        <v>0</v>
      </c>
      <c r="AW19" s="244">
        <f>tabItens[[#This Row],[QTDE ATUAL]] + tabItens[[#This Row],[RC QTDE]] + tabItens[[#This Row],[AF SALDO]] + tabItens[[#This Row],[Recentes]]</f>
        <v>330</v>
      </c>
      <c r="AX19" s="272">
        <v>40</v>
      </c>
      <c r="AY19" s="272">
        <v>4</v>
      </c>
      <c r="AZ19" s="272">
        <f>IF(ISBLANK(tabItens[[#This Row],[CÓDIGO]]),"",tabItens[[#This Row],[PontoMês]] * (AZ$2+tabItens[[#This Row],[PontoQtM]]))</f>
        <v>160</v>
      </c>
      <c r="BA19" s="271">
        <f>tabItens[[#This Row],[PontoPed]] - tabItens[[#This Row],[Saldo]] + (1/10)</f>
        <v>-169.9</v>
      </c>
      <c r="BB19" s="271">
        <f xml:space="preserve"> tabItens[[#This Row],[PontoMês]] * BB$2 - tabItens[[#This Row],[QTDE ATUAL]] - (1/10)</f>
        <v>-290.10000000000002</v>
      </c>
      <c r="BC19" s="273">
        <f>IF( tabItens[[#This Row],[PontoPed]]&gt;0, IF(tabItens[[#This Row],[PontoPed]]&lt;1, 1, IF( tabItens[[#This Row],[Saldo]]&gt;tabItens[[#This Row],[PontoPed]], 0, (tabItens[[#This Row],[PontoPed]]-tabItens[[#This Row],[Saldo]])/tabItens[[#This Row],[PontoPed]] ) ), 0 )</f>
        <v>0</v>
      </c>
      <c r="BD19" s="274">
        <f>ROUNDDOWN(IF( OR( AND(tabItens[[#This Row],[PontoPed]]&lt;tabItens[[#This Row],[Saldo]],tabItens[[#This Row],[Saldo]]&gt;0), tabItens[[#This Row],[PontoPed]]=0), 99, IF(AND(tabItens[[#This Row],[Saldo]]=0,tabItens[[#This Row],[PontoPed]]&gt;0), 0, (1-tabItens[[#This Row],[PctAb]])*10 ) ),0)</f>
        <v>99</v>
      </c>
      <c r="BE19" s="275">
        <f>MAX(ROUNDDOWN( IF(tabItens[[#This Row],[Abaixo]] &gt; 0,   tabItens[[#This Row],[Abaixo]] + (tabItens[[#This Row],[PontoMês]] * IF( OR( ISBLANK(tabItens[[#This Row],[ATA Nº/ANO]]), tabItens[[#This Row],[ATA Nº/ANO]] = ""),BE$2,BE$1)),0),0),0)</f>
        <v>0</v>
      </c>
      <c r="BF1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9" s="276">
        <f>SUMIF(Consumo!$C$3:$C$902,tabItens[[#This Row],[CÓDIGO]],Consumo!$E$3:$E$902)</f>
        <v>0</v>
      </c>
      <c r="BH19" s="277">
        <f>IF(AND(tabItens[[#This Row],[Pend]] &gt; 0,tabItens[[#This Row],[Consumo]] &lt;&gt; 0), tabItens[[#This Row],[Pend]] / tabItens[[#This Row],[Consumo]], 0 )</f>
        <v>0</v>
      </c>
      <c r="BI19" s="276"/>
      <c r="BJ19" s="276"/>
      <c r="BK19" s="278" t="s">
        <v>2077</v>
      </c>
    </row>
    <row r="20" spans="1:63" x14ac:dyDescent="0.3">
      <c r="A20" s="239">
        <v>12685</v>
      </c>
      <c r="B20" s="240" t="s">
        <v>963</v>
      </c>
      <c r="C20" s="241" t="s">
        <v>336</v>
      </c>
      <c r="D20" s="242">
        <v>1.8</v>
      </c>
      <c r="E20" s="243" t="s">
        <v>964</v>
      </c>
      <c r="F20" s="243" t="s">
        <v>965</v>
      </c>
      <c r="G20" s="243" t="s">
        <v>898</v>
      </c>
      <c r="H20" s="244">
        <v>79</v>
      </c>
      <c r="I20" s="245">
        <v>103003</v>
      </c>
      <c r="J20" s="246">
        <v>1.8</v>
      </c>
      <c r="K20" s="247">
        <v>333</v>
      </c>
      <c r="L20" s="248">
        <f>IF(tabItens[[#This Row],[Média]] &gt; 0, tabItens[[#This Row],[QTDE ATUAL]] / tabItens[[#This Row],[Média]],999.9)</f>
        <v>5.4482758620689653</v>
      </c>
      <c r="M20" s="249">
        <v>0</v>
      </c>
      <c r="N20" s="250">
        <f>tabItens[[#This Row],[VALOR UNIT.]] * tabItens[[#This Row],[LC]]</f>
        <v>0</v>
      </c>
      <c r="O20" s="251" t="s">
        <v>899</v>
      </c>
      <c r="P20" s="252">
        <v>0</v>
      </c>
      <c r="Q20" s="253">
        <v>22440</v>
      </c>
      <c r="R20" s="250">
        <v>40392</v>
      </c>
      <c r="S20" s="254">
        <v>45377</v>
      </c>
      <c r="T20" s="255">
        <f>ROUNDDOWN(IFERROR(tabItens[[#This Row],[ATA DT.VALID.]] - $D$1,0) / 30,0)</f>
        <v>5</v>
      </c>
      <c r="U20" s="240" t="s">
        <v>966</v>
      </c>
      <c r="V20" s="256">
        <v>1</v>
      </c>
      <c r="W20" s="257" t="s">
        <v>2064</v>
      </c>
      <c r="X20" s="258">
        <v>72</v>
      </c>
      <c r="Y20" s="259">
        <v>10</v>
      </c>
      <c r="Z20" s="260"/>
      <c r="AA20" s="261"/>
      <c r="AB20" s="262"/>
      <c r="AC20" s="262"/>
      <c r="AD20" s="261"/>
      <c r="AE20" s="262"/>
      <c r="AF20" s="255"/>
      <c r="AG20" s="263" t="s">
        <v>2063</v>
      </c>
      <c r="AH20" s="264"/>
      <c r="AI20" s="255">
        <v>118</v>
      </c>
      <c r="AJ20" s="264">
        <v>45132</v>
      </c>
      <c r="AK20" s="264" t="s">
        <v>891</v>
      </c>
      <c r="AL20" s="264">
        <v>45126</v>
      </c>
      <c r="AM20" s="254"/>
      <c r="AN20" s="243"/>
      <c r="AO20" s="265" t="str">
        <f>_xlfn.IFNA(IF(VLOOKUP(tabItens[[#This Row],[CÓDIGO]],tabExcluirDoEstoque[#Data],1,FALSE),"sim",""),"")</f>
        <v/>
      </c>
      <c r="AP20" s="266">
        <f ca="1">IF(OR(ISBLANK(tabItens[[#This Row],[ATA DT.VALID.]]),tabItens[[#This Row],[ATA DT.VALID.]]="",tabItens[[#This Row],[ATA DT.VALID.]]=" "),"",IF(TYPE(tabItens[[#This Row],[ATA DT.VALID.]])=1,ROUNDUP((tabItens[[#This Row],[ATA DT.VALID.]]-TODAY())/7,0),""))</f>
        <v>24</v>
      </c>
      <c r="AQ20" s="267">
        <v>0</v>
      </c>
      <c r="AR20" s="268" t="str">
        <f>IF(ISBLANK(tabItens[[#This Row],[CÓDIGO]]),"",IFERROR(VLOOKUP(tabItens[[#This Row],[CÓDIGO]],Consumo!$C$2:$AI$902,32,FALSE),0))</f>
        <v>08.2023</v>
      </c>
      <c r="AS20" s="269">
        <f>SUMIF(Consumo!$C$3:$C$902,tabItens[[#This Row],[CÓDIGO]],Consumo!$T$3:$T$902) + SUMIF(Consumo!$C$3:$C$902,tabItens[[#This Row],[CÓDIGO]],Consumo!$U$3:$U$902) + SUMIF(Consumo!$C$3:$C$902,tabItens[[#This Row],[CÓDIGO]],Consumo!$V$3:$V$902) + SUMIF(Consumo!$C$3:$C$902,tabItens[[#This Row],[CÓDIGO]],Consumo!$W$3:$W$902)</f>
        <v>128</v>
      </c>
      <c r="AT20" s="269">
        <f>SUMIF(Consumo!$C$3:$C$902,tabItens[[#This Row],[CÓDIGO]],Consumo!$AF$3:$AF$902)</f>
        <v>924</v>
      </c>
      <c r="AU20" s="270">
        <f>SUMIF(Consumo!$C$3:$C$902,tabItens[[#This Row],[CÓDIGO]],Consumo!$AG$3:$AG$902)</f>
        <v>99</v>
      </c>
      <c r="AV20" s="271">
        <f>SUMIF(Consumo!$C$3:$C$902,tabItens[[#This Row],[CÓDIGO]],Consumo!$AE$3:$AE$902)</f>
        <v>14.5</v>
      </c>
      <c r="AW20" s="244">
        <f>tabItens[[#This Row],[QTDE ATUAL]] + tabItens[[#This Row],[RC QTDE]] + tabItens[[#This Row],[AF SALDO]] + tabItens[[#This Row],[Recentes]]</f>
        <v>79</v>
      </c>
      <c r="AX20" s="272">
        <v>624</v>
      </c>
      <c r="AY20" s="272">
        <v>4</v>
      </c>
      <c r="AZ20" s="272">
        <f>IF(ISBLANK(tabItens[[#This Row],[CÓDIGO]]),"",tabItens[[#This Row],[PontoMês]] * (AZ$2+tabItens[[#This Row],[PontoQtM]]))</f>
        <v>2496</v>
      </c>
      <c r="BA20" s="271">
        <f>tabItens[[#This Row],[PontoPed]] - tabItens[[#This Row],[Saldo]] + (1/10)</f>
        <v>2417.1</v>
      </c>
      <c r="BB20" s="271">
        <f xml:space="preserve"> tabItens[[#This Row],[PontoMês]] * BB$2 - tabItens[[#This Row],[QTDE ATUAL]] - (1/10)</f>
        <v>544.9</v>
      </c>
      <c r="BC20" s="273">
        <f>IF( tabItens[[#This Row],[PontoPed]]&gt;0, IF(tabItens[[#This Row],[PontoPed]]&lt;1, 1, IF( tabItens[[#This Row],[Saldo]]&gt;tabItens[[#This Row],[PontoPed]], 0, (tabItens[[#This Row],[PontoPed]]-tabItens[[#This Row],[Saldo]])/tabItens[[#This Row],[PontoPed]] ) ), 0 )</f>
        <v>0.96834935897435892</v>
      </c>
      <c r="BD20" s="274">
        <f>ROUNDDOWN(IF( OR( AND(tabItens[[#This Row],[PontoPed]]&lt;tabItens[[#This Row],[Saldo]],tabItens[[#This Row],[Saldo]]&gt;0), tabItens[[#This Row],[PontoPed]]=0), 99, IF(AND(tabItens[[#This Row],[Saldo]]=0,tabItens[[#This Row],[PontoPed]]&gt;0), 0, (1-tabItens[[#This Row],[PctAb]])*10 ) ),0)</f>
        <v>0</v>
      </c>
      <c r="BE20" s="275">
        <f>MAX(ROUNDDOWN( IF(tabItens[[#This Row],[Abaixo]] &gt; 0,   tabItens[[#This Row],[Abaixo]] + (tabItens[[#This Row],[PontoMês]] * IF( OR( ISBLANK(tabItens[[#This Row],[ATA Nº/ANO]]), tabItens[[#This Row],[ATA Nº/ANO]] = ""),BE$2,BE$1)),0),0),0)</f>
        <v>4289</v>
      </c>
      <c r="BF2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4289</v>
      </c>
      <c r="BG20" s="276">
        <f>SUMIF(Consumo!$C$3:$C$902,tabItens[[#This Row],[CÓDIGO]],Consumo!$E$3:$E$902)</f>
        <v>261</v>
      </c>
      <c r="BH20" s="277">
        <f>IF(AND(tabItens[[#This Row],[Pend]] &gt; 0,tabItens[[#This Row],[Consumo]] &lt;&gt; 0), tabItens[[#This Row],[Pend]] / tabItens[[#This Row],[Consumo]], 0 )</f>
        <v>0.28246753246753248</v>
      </c>
      <c r="BI20" s="276"/>
      <c r="BJ20" s="276"/>
      <c r="BK20" s="278" t="s">
        <v>2077</v>
      </c>
    </row>
    <row r="21" spans="1:63" x14ac:dyDescent="0.3">
      <c r="A21" s="239">
        <v>88876</v>
      </c>
      <c r="B21" s="240" t="s">
        <v>1524</v>
      </c>
      <c r="C21" s="241" t="s">
        <v>264</v>
      </c>
      <c r="D21" s="242">
        <v>12.35</v>
      </c>
      <c r="E21" s="243"/>
      <c r="F21" s="243"/>
      <c r="G21" s="243" t="s">
        <v>891</v>
      </c>
      <c r="H21" s="244">
        <v>692</v>
      </c>
      <c r="I21" s="245">
        <v>103003</v>
      </c>
      <c r="J21" s="246">
        <v>12.35</v>
      </c>
      <c r="K21" s="247">
        <v>300</v>
      </c>
      <c r="L21" s="248">
        <f>IF(tabItens[[#This Row],[Média]] &gt; 0, tabItens[[#This Row],[QTDE ATUAL]] / tabItens[[#This Row],[Média]],999.9)</f>
        <v>999.9</v>
      </c>
      <c r="M21" s="249">
        <v>0</v>
      </c>
      <c r="N21" s="250">
        <f>tabItens[[#This Row],[VALOR UNIT.]] * tabItens[[#This Row],[LC]]</f>
        <v>0</v>
      </c>
      <c r="O21" s="251"/>
      <c r="P21" s="252"/>
      <c r="Q21" s="253"/>
      <c r="R21" s="250"/>
      <c r="S21" s="254"/>
      <c r="T21" s="255">
        <f>ROUNDDOWN(IFERROR(tabItens[[#This Row],[ATA DT.VALID.]] - $D$1,0) / 30,0)</f>
        <v>-1507</v>
      </c>
      <c r="U21" s="240" t="s">
        <v>1219</v>
      </c>
      <c r="V21" s="256">
        <v>1</v>
      </c>
      <c r="W21" s="257" t="s">
        <v>2062</v>
      </c>
      <c r="X21" s="258">
        <v>51</v>
      </c>
      <c r="Y21" s="259">
        <v>26</v>
      </c>
      <c r="Z21" s="260"/>
      <c r="AA21" s="261"/>
      <c r="AB21" s="262"/>
      <c r="AC21" s="262"/>
      <c r="AD21" s="261"/>
      <c r="AE21" s="262"/>
      <c r="AF21" s="255"/>
      <c r="AG21" s="263" t="s">
        <v>2063</v>
      </c>
      <c r="AH21" s="264"/>
      <c r="AI21" s="255">
        <v>100</v>
      </c>
      <c r="AJ21" s="264">
        <v>44553</v>
      </c>
      <c r="AK21" s="264">
        <v>38664</v>
      </c>
      <c r="AL21" s="264">
        <v>44929</v>
      </c>
      <c r="AM21" s="254"/>
      <c r="AN21" s="243"/>
      <c r="AO21" s="265" t="str">
        <f>_xlfn.IFNA(IF(VLOOKUP(tabItens[[#This Row],[CÓDIGO]],tabExcluirDoEstoque[#Data],1,FALSE),"sim",""),"")</f>
        <v/>
      </c>
      <c r="AP21" s="266" t="str">
        <f ca="1">IF(OR(ISBLANK(tabItens[[#This Row],[ATA DT.VALID.]]),tabItens[[#This Row],[ATA DT.VALID.]]="",tabItens[[#This Row],[ATA DT.VALID.]]=" "),"",IF(TYPE(tabItens[[#This Row],[ATA DT.VALID.]])=1,ROUNDUP((tabItens[[#This Row],[ATA DT.VALID.]]-TODAY())/7,0),""))</f>
        <v/>
      </c>
      <c r="AQ21" s="267"/>
      <c r="AR21" s="268" t="str">
        <f>IF(ISBLANK(tabItens[[#This Row],[CÓDIGO]]),"",IFERROR(VLOOKUP(tabItens[[#This Row],[CÓDIGO]],Consumo!$C$2:$AI$902,32,FALSE),0))</f>
        <v>04.2023</v>
      </c>
      <c r="AS21" s="269">
        <f>SUMIF(Consumo!$C$3:$C$902,tabItens[[#This Row],[CÓDIGO]],Consumo!$T$3:$T$902) + SUMIF(Consumo!$C$3:$C$902,tabItens[[#This Row],[CÓDIGO]],Consumo!$U$3:$U$902) + SUMIF(Consumo!$C$3:$C$902,tabItens[[#This Row],[CÓDIGO]],Consumo!$V$3:$V$902) + SUMIF(Consumo!$C$3:$C$902,tabItens[[#This Row],[CÓDIGO]],Consumo!$W$3:$W$902)</f>
        <v>0</v>
      </c>
      <c r="AT21" s="269">
        <f>SUMIF(Consumo!$C$3:$C$902,tabItens[[#This Row],[CÓDIGO]],Consumo!$AF$3:$AF$902)</f>
        <v>500</v>
      </c>
      <c r="AU21" s="270">
        <f>SUMIF(Consumo!$C$3:$C$902,tabItens[[#This Row],[CÓDIGO]],Consumo!$AG$3:$AG$902)</f>
        <v>200</v>
      </c>
      <c r="AV21" s="271">
        <f>SUMIF(Consumo!$C$3:$C$902,tabItens[[#This Row],[CÓDIGO]],Consumo!$AE$3:$AE$902)</f>
        <v>0</v>
      </c>
      <c r="AW21" s="244">
        <f>tabItens[[#This Row],[QTDE ATUAL]] + tabItens[[#This Row],[RC QTDE]] + tabItens[[#This Row],[AF SALDO]] + tabItens[[#This Row],[Recentes]]</f>
        <v>692</v>
      </c>
      <c r="AX21" s="272">
        <v>17</v>
      </c>
      <c r="AY21" s="272">
        <v>4</v>
      </c>
      <c r="AZ21" s="272">
        <f>IF(ISBLANK(tabItens[[#This Row],[CÓDIGO]]),"",tabItens[[#This Row],[PontoMês]] * (AZ$2+tabItens[[#This Row],[PontoQtM]]))</f>
        <v>68</v>
      </c>
      <c r="BA21" s="271">
        <f>tabItens[[#This Row],[PontoPed]] - tabItens[[#This Row],[Saldo]] + (1/10)</f>
        <v>-623.9</v>
      </c>
      <c r="BB21" s="271">
        <f xml:space="preserve"> tabItens[[#This Row],[PontoMês]] * BB$2 - tabItens[[#This Row],[QTDE ATUAL]] - (1/10)</f>
        <v>-675.1</v>
      </c>
      <c r="BC21" s="273">
        <f>IF( tabItens[[#This Row],[PontoPed]]&gt;0, IF(tabItens[[#This Row],[PontoPed]]&lt;1, 1, IF( tabItens[[#This Row],[Saldo]]&gt;tabItens[[#This Row],[PontoPed]], 0, (tabItens[[#This Row],[PontoPed]]-tabItens[[#This Row],[Saldo]])/tabItens[[#This Row],[PontoPed]] ) ), 0 )</f>
        <v>0</v>
      </c>
      <c r="BD21" s="274">
        <f>ROUNDDOWN(IF( OR( AND(tabItens[[#This Row],[PontoPed]]&lt;tabItens[[#This Row],[Saldo]],tabItens[[#This Row],[Saldo]]&gt;0), tabItens[[#This Row],[PontoPed]]=0), 99, IF(AND(tabItens[[#This Row],[Saldo]]=0,tabItens[[#This Row],[PontoPed]]&gt;0), 0, (1-tabItens[[#This Row],[PctAb]])*10 ) ),0)</f>
        <v>99</v>
      </c>
      <c r="BE21" s="275">
        <f>MAX(ROUNDDOWN( IF(tabItens[[#This Row],[Abaixo]] &gt; 0,   tabItens[[#This Row],[Abaixo]] + (tabItens[[#This Row],[PontoMês]] * IF( OR( ISBLANK(tabItens[[#This Row],[ATA Nº/ANO]]), tabItens[[#This Row],[ATA Nº/ANO]] = ""),BE$2,BE$1)),0),0),0)</f>
        <v>0</v>
      </c>
      <c r="BF2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 s="276">
        <f>SUMIF(Consumo!$C$3:$C$902,tabItens[[#This Row],[CÓDIGO]],Consumo!$E$3:$E$902)</f>
        <v>0</v>
      </c>
      <c r="BH21" s="277">
        <f>IF(AND(tabItens[[#This Row],[Pend]] &gt; 0,tabItens[[#This Row],[Consumo]] &lt;&gt; 0), tabItens[[#This Row],[Pend]] / tabItens[[#This Row],[Consumo]], 0 )</f>
        <v>0</v>
      </c>
      <c r="BI21" s="276"/>
      <c r="BJ21" s="276"/>
      <c r="BK21" s="278" t="s">
        <v>2077</v>
      </c>
    </row>
    <row r="22" spans="1:63" x14ac:dyDescent="0.3">
      <c r="A22" s="239">
        <v>112109</v>
      </c>
      <c r="B22" s="240" t="s">
        <v>1688</v>
      </c>
      <c r="C22" s="241" t="s">
        <v>336</v>
      </c>
      <c r="D22" s="242">
        <v>5.5</v>
      </c>
      <c r="E22" s="243"/>
      <c r="F22" s="243"/>
      <c r="G22" s="243" t="s">
        <v>891</v>
      </c>
      <c r="H22" s="244">
        <v>20107</v>
      </c>
      <c r="I22" s="245">
        <v>103003</v>
      </c>
      <c r="J22" s="246">
        <v>5.5</v>
      </c>
      <c r="K22" s="247">
        <v>12963</v>
      </c>
      <c r="L22" s="248">
        <f>IF(tabItens[[#This Row],[Média]] &gt; 0, tabItens[[#This Row],[QTDE ATUAL]] / tabItens[[#This Row],[Média]],999.9)</f>
        <v>9781.7837837837851</v>
      </c>
      <c r="M22" s="249">
        <v>0</v>
      </c>
      <c r="N22" s="250">
        <f>tabItens[[#This Row],[VALOR UNIT.]] * tabItens[[#This Row],[LC]]</f>
        <v>0</v>
      </c>
      <c r="O22" s="251" t="s">
        <v>2168</v>
      </c>
      <c r="P22" s="252"/>
      <c r="Q22" s="253"/>
      <c r="R22" s="250"/>
      <c r="S22" s="254"/>
      <c r="T22" s="255">
        <f>ROUNDDOWN(IFERROR(tabItens[[#This Row],[ATA DT.VALID.]] - $D$1,0) / 30,0)</f>
        <v>-1507</v>
      </c>
      <c r="U22" s="240" t="s">
        <v>1446</v>
      </c>
      <c r="V22" s="256">
        <v>1</v>
      </c>
      <c r="W22" s="257" t="s">
        <v>2064</v>
      </c>
      <c r="X22" s="258">
        <v>72</v>
      </c>
      <c r="Y22" s="259">
        <v>8</v>
      </c>
      <c r="Z22" s="260"/>
      <c r="AA22" s="261"/>
      <c r="AB22" s="262"/>
      <c r="AC22" s="262"/>
      <c r="AD22" s="261"/>
      <c r="AE22" s="262"/>
      <c r="AF22" s="255"/>
      <c r="AG22" s="263" t="s">
        <v>2063</v>
      </c>
      <c r="AH22" s="264"/>
      <c r="AI22" s="255">
        <v>5616</v>
      </c>
      <c r="AJ22" s="264">
        <v>44886</v>
      </c>
      <c r="AK22" s="264">
        <v>40043</v>
      </c>
      <c r="AL22" s="264">
        <v>44854</v>
      </c>
      <c r="AM22" s="254"/>
      <c r="AN22" s="243"/>
      <c r="AO22" s="265" t="str">
        <f>_xlfn.IFNA(IF(VLOOKUP(tabItens[[#This Row],[CÓDIGO]],tabExcluirDoEstoque[#Data],1,FALSE),"sim",""),"")</f>
        <v/>
      </c>
      <c r="AP22" s="266" t="str">
        <f ca="1">IF(OR(ISBLANK(tabItens[[#This Row],[ATA DT.VALID.]]),tabItens[[#This Row],[ATA DT.VALID.]]="",tabItens[[#This Row],[ATA DT.VALID.]]=" "),"",IF(TYPE(tabItens[[#This Row],[ATA DT.VALID.]])=1,ROUNDUP((tabItens[[#This Row],[ATA DT.VALID.]]-TODAY())/7,0),""))</f>
        <v/>
      </c>
      <c r="AQ22" s="267">
        <v>0</v>
      </c>
      <c r="AR22" s="268" t="str">
        <f>IF(ISBLANK(tabItens[[#This Row],[CÓDIGO]]),"",IFERROR(VLOOKUP(tabItens[[#This Row],[CÓDIGO]],Consumo!$C$2:$AI$902,32,FALSE),0))</f>
        <v>08.2023</v>
      </c>
      <c r="AS22" s="269">
        <f>SUMIF(Consumo!$C$3:$C$902,tabItens[[#This Row],[CÓDIGO]],Consumo!$T$3:$T$902) + SUMIF(Consumo!$C$3:$C$902,tabItens[[#This Row],[CÓDIGO]],Consumo!$U$3:$U$902) + SUMIF(Consumo!$C$3:$C$902,tabItens[[#This Row],[CÓDIGO]],Consumo!$V$3:$V$902) + SUMIF(Consumo!$C$3:$C$902,tabItens[[#This Row],[CÓDIGO]],Consumo!$W$3:$W$902)</f>
        <v>2827</v>
      </c>
      <c r="AT22" s="269">
        <f>SUMIF(Consumo!$C$3:$C$902,tabItens[[#This Row],[CÓDIGO]],Consumo!$AF$3:$AF$902)</f>
        <v>26833</v>
      </c>
      <c r="AU22" s="270">
        <f>SUMIF(Consumo!$C$3:$C$902,tabItens[[#This Row],[CÓDIGO]],Consumo!$AG$3:$AG$902)</f>
        <v>7812</v>
      </c>
      <c r="AV22" s="271">
        <f>SUMIF(Consumo!$C$3:$C$902,tabItens[[#This Row],[CÓDIGO]],Consumo!$AE$3:$AE$902)</f>
        <v>2.0555555555555554</v>
      </c>
      <c r="AW22" s="244">
        <f>tabItens[[#This Row],[QTDE ATUAL]] + tabItens[[#This Row],[RC QTDE]] + tabItens[[#This Row],[AF SALDO]] + tabItens[[#This Row],[Recentes]]</f>
        <v>20107</v>
      </c>
      <c r="AX22" s="272">
        <v>1500</v>
      </c>
      <c r="AY22" s="272">
        <v>3</v>
      </c>
      <c r="AZ22" s="272">
        <f>IF(ISBLANK(tabItens[[#This Row],[CÓDIGO]]),"",tabItens[[#This Row],[PontoMês]] * (AZ$2+tabItens[[#This Row],[PontoQtM]]))</f>
        <v>4500</v>
      </c>
      <c r="BA22" s="271">
        <f>tabItens[[#This Row],[PontoPed]] - tabItens[[#This Row],[Saldo]] + (1/10)</f>
        <v>-15606.9</v>
      </c>
      <c r="BB22" s="271">
        <f xml:space="preserve"> tabItens[[#This Row],[PontoMês]] * BB$2 - tabItens[[#This Row],[QTDE ATUAL]] - (1/10)</f>
        <v>-18607.099999999999</v>
      </c>
      <c r="BC22" s="273">
        <f>IF( tabItens[[#This Row],[PontoPed]]&gt;0, IF(tabItens[[#This Row],[PontoPed]]&lt;1, 1, IF( tabItens[[#This Row],[Saldo]]&gt;tabItens[[#This Row],[PontoPed]], 0, (tabItens[[#This Row],[PontoPed]]-tabItens[[#This Row],[Saldo]])/tabItens[[#This Row],[PontoPed]] ) ), 0 )</f>
        <v>0</v>
      </c>
      <c r="BD22" s="274">
        <f>ROUNDDOWN(IF( OR( AND(tabItens[[#This Row],[PontoPed]]&lt;tabItens[[#This Row],[Saldo]],tabItens[[#This Row],[Saldo]]&gt;0), tabItens[[#This Row],[PontoPed]]=0), 99, IF(AND(tabItens[[#This Row],[Saldo]]=0,tabItens[[#This Row],[PontoPed]]&gt;0), 0, (1-tabItens[[#This Row],[PctAb]])*10 ) ),0)</f>
        <v>99</v>
      </c>
      <c r="BE22" s="275">
        <f>MAX(ROUNDDOWN( IF(tabItens[[#This Row],[Abaixo]] &gt; 0,   tabItens[[#This Row],[Abaixo]] + (tabItens[[#This Row],[PontoMês]] * IF( OR( ISBLANK(tabItens[[#This Row],[ATA Nº/ANO]]), tabItens[[#This Row],[ATA Nº/ANO]] = ""),BE$2,BE$1)),0),0),0)</f>
        <v>0</v>
      </c>
      <c r="BF2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 s="276">
        <f>SUMIF(Consumo!$C$3:$C$902,tabItens[[#This Row],[CÓDIGO]],Consumo!$E$3:$E$902)</f>
        <v>37</v>
      </c>
      <c r="BH22" s="277">
        <f>IF(AND(tabItens[[#This Row],[Pend]] &gt; 0,tabItens[[#This Row],[Consumo]] &lt;&gt; 0), tabItens[[#This Row],[Pend]] / tabItens[[#This Row],[Consumo]], 0 )</f>
        <v>1.3788991167592143E-3</v>
      </c>
      <c r="BI22" s="276"/>
      <c r="BJ22" s="276"/>
      <c r="BK22" s="278" t="s">
        <v>2077</v>
      </c>
    </row>
    <row r="23" spans="1:63" x14ac:dyDescent="0.3">
      <c r="A23" s="239">
        <v>138054</v>
      </c>
      <c r="B23" s="240" t="s">
        <v>1956</v>
      </c>
      <c r="C23" s="241" t="s">
        <v>264</v>
      </c>
      <c r="D23" s="242">
        <v>11.54</v>
      </c>
      <c r="E23" s="243"/>
      <c r="F23" s="243"/>
      <c r="G23" s="243" t="s">
        <v>891</v>
      </c>
      <c r="H23" s="244">
        <v>119</v>
      </c>
      <c r="I23" s="245">
        <v>103003</v>
      </c>
      <c r="J23" s="246">
        <v>11.54</v>
      </c>
      <c r="K23" s="247">
        <v>156</v>
      </c>
      <c r="L23" s="248">
        <f>IF(tabItens[[#This Row],[Média]] &gt; 0, tabItens[[#This Row],[QTDE ATUAL]] / tabItens[[#This Row],[Média]],999.9)</f>
        <v>999.9</v>
      </c>
      <c r="M23" s="249">
        <v>0</v>
      </c>
      <c r="N23" s="250">
        <f>tabItens[[#This Row],[VALOR UNIT.]] * tabItens[[#This Row],[LC]]</f>
        <v>0</v>
      </c>
      <c r="O23" s="251" t="s">
        <v>2094</v>
      </c>
      <c r="P23" s="252"/>
      <c r="Q23" s="253"/>
      <c r="R23" s="250"/>
      <c r="S23" s="254"/>
      <c r="T23" s="255">
        <f>ROUNDDOWN(IFERROR(tabItens[[#This Row],[ATA DT.VALID.]] - $D$1,0) / 30,0)</f>
        <v>-1507</v>
      </c>
      <c r="U23" s="240" t="s">
        <v>1665</v>
      </c>
      <c r="V23" s="256">
        <v>1</v>
      </c>
      <c r="W23" s="257" t="s">
        <v>2067</v>
      </c>
      <c r="X23" s="258">
        <v>61</v>
      </c>
      <c r="Y23" s="259">
        <v>10</v>
      </c>
      <c r="Z23" s="260"/>
      <c r="AA23" s="261"/>
      <c r="AB23" s="262"/>
      <c r="AC23" s="262"/>
      <c r="AD23" s="261"/>
      <c r="AE23" s="262"/>
      <c r="AF23" s="255"/>
      <c r="AG23" s="263" t="s">
        <v>2063</v>
      </c>
      <c r="AH23" s="264"/>
      <c r="AI23" s="255">
        <v>60</v>
      </c>
      <c r="AJ23" s="264">
        <v>44526</v>
      </c>
      <c r="AK23" s="264">
        <v>43656</v>
      </c>
      <c r="AL23" s="264">
        <v>44525</v>
      </c>
      <c r="AM23" s="254"/>
      <c r="AN23" s="243"/>
      <c r="AO23" s="265" t="str">
        <f>_xlfn.IFNA(IF(VLOOKUP(tabItens[[#This Row],[CÓDIGO]],tabExcluirDoEstoque[#Data],1,FALSE),"sim",""),"")</f>
        <v/>
      </c>
      <c r="AP23" s="266" t="str">
        <f ca="1">IF(OR(ISBLANK(tabItens[[#This Row],[ATA DT.VALID.]]),tabItens[[#This Row],[ATA DT.VALID.]]="",tabItens[[#This Row],[ATA DT.VALID.]]=" "),"",IF(TYPE(tabItens[[#This Row],[ATA DT.VALID.]])=1,ROUNDUP((tabItens[[#This Row],[ATA DT.VALID.]]-TODAY())/7,0),""))</f>
        <v/>
      </c>
      <c r="AQ23" s="267">
        <v>0</v>
      </c>
      <c r="AR23" s="268" t="str">
        <f>IF(ISBLANK(tabItens[[#This Row],[CÓDIGO]]),"",IFERROR(VLOOKUP(tabItens[[#This Row],[CÓDIGO]],Consumo!$C$2:$AI$902,32,FALSE),0))</f>
        <v>07.2023</v>
      </c>
      <c r="AS23" s="269">
        <f>SUMIF(Consumo!$C$3:$C$902,tabItens[[#This Row],[CÓDIGO]],Consumo!$T$3:$T$902) + SUMIF(Consumo!$C$3:$C$902,tabItens[[#This Row],[CÓDIGO]],Consumo!$U$3:$U$902) + SUMIF(Consumo!$C$3:$C$902,tabItens[[#This Row],[CÓDIGO]],Consumo!$V$3:$V$902) + SUMIF(Consumo!$C$3:$C$902,tabItens[[#This Row],[CÓDIGO]],Consumo!$W$3:$W$902)</f>
        <v>44</v>
      </c>
      <c r="AT23" s="269">
        <f>SUMIF(Consumo!$C$3:$C$902,tabItens[[#This Row],[CÓDIGO]],Consumo!$AF$3:$AF$902)</f>
        <v>229</v>
      </c>
      <c r="AU23" s="270">
        <f>SUMIF(Consumo!$C$3:$C$902,tabItens[[#This Row],[CÓDIGO]],Consumo!$AG$3:$AG$902)</f>
        <v>47</v>
      </c>
      <c r="AV23" s="271">
        <f>SUMIF(Consumo!$C$3:$C$902,tabItens[[#This Row],[CÓDIGO]],Consumo!$AE$3:$AE$902)</f>
        <v>0</v>
      </c>
      <c r="AW23" s="244">
        <f>tabItens[[#This Row],[QTDE ATUAL]] + tabItens[[#This Row],[RC QTDE]] + tabItens[[#This Row],[AF SALDO]] + tabItens[[#This Row],[Recentes]]</f>
        <v>119</v>
      </c>
      <c r="AX23" s="272">
        <v>20</v>
      </c>
      <c r="AY23" s="272">
        <v>4</v>
      </c>
      <c r="AZ23" s="272">
        <f>IF(ISBLANK(tabItens[[#This Row],[CÓDIGO]]),"",tabItens[[#This Row],[PontoMês]] * (AZ$2+tabItens[[#This Row],[PontoQtM]]))</f>
        <v>80</v>
      </c>
      <c r="BA23" s="271">
        <f>tabItens[[#This Row],[PontoPed]] - tabItens[[#This Row],[Saldo]] + (1/10)</f>
        <v>-38.9</v>
      </c>
      <c r="BB23" s="271">
        <f xml:space="preserve"> tabItens[[#This Row],[PontoMês]] * BB$2 - tabItens[[#This Row],[QTDE ATUAL]] - (1/10)</f>
        <v>-99.1</v>
      </c>
      <c r="BC23" s="273">
        <f>IF( tabItens[[#This Row],[PontoPed]]&gt;0, IF(tabItens[[#This Row],[PontoPed]]&lt;1, 1, IF( tabItens[[#This Row],[Saldo]]&gt;tabItens[[#This Row],[PontoPed]], 0, (tabItens[[#This Row],[PontoPed]]-tabItens[[#This Row],[Saldo]])/tabItens[[#This Row],[PontoPed]] ) ), 0 )</f>
        <v>0</v>
      </c>
      <c r="BD23" s="274">
        <f>ROUNDDOWN(IF( OR( AND(tabItens[[#This Row],[PontoPed]]&lt;tabItens[[#This Row],[Saldo]],tabItens[[#This Row],[Saldo]]&gt;0), tabItens[[#This Row],[PontoPed]]=0), 99, IF(AND(tabItens[[#This Row],[Saldo]]=0,tabItens[[#This Row],[PontoPed]]&gt;0), 0, (1-tabItens[[#This Row],[PctAb]])*10 ) ),0)</f>
        <v>99</v>
      </c>
      <c r="BE23" s="275">
        <f>MAX(ROUNDDOWN( IF(tabItens[[#This Row],[Abaixo]] &gt; 0,   tabItens[[#This Row],[Abaixo]] + (tabItens[[#This Row],[PontoMês]] * IF( OR( ISBLANK(tabItens[[#This Row],[ATA Nº/ANO]]), tabItens[[#This Row],[ATA Nº/ANO]] = ""),BE$2,BE$1)),0),0),0)</f>
        <v>0</v>
      </c>
      <c r="BF2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 s="276">
        <f>SUMIF(Consumo!$C$3:$C$902,tabItens[[#This Row],[CÓDIGO]],Consumo!$E$3:$E$902)</f>
        <v>0</v>
      </c>
      <c r="BH23" s="277">
        <f>IF(AND(tabItens[[#This Row],[Pend]] &gt; 0,tabItens[[#This Row],[Consumo]] &lt;&gt; 0), tabItens[[#This Row],[Pend]] / tabItens[[#This Row],[Consumo]], 0 )</f>
        <v>0</v>
      </c>
      <c r="BI23" s="276"/>
      <c r="BJ23" s="276"/>
      <c r="BK23" s="278" t="s">
        <v>2077</v>
      </c>
    </row>
    <row r="24" spans="1:63" x14ac:dyDescent="0.3">
      <c r="A24" s="239">
        <v>13539</v>
      </c>
      <c r="B24" s="240" t="s">
        <v>1042</v>
      </c>
      <c r="C24" s="241" t="s">
        <v>264</v>
      </c>
      <c r="D24" s="242">
        <v>5.12</v>
      </c>
      <c r="E24" s="243"/>
      <c r="F24" s="243"/>
      <c r="G24" s="243" t="s">
        <v>891</v>
      </c>
      <c r="H24" s="244">
        <v>356</v>
      </c>
      <c r="I24" s="245">
        <v>103003</v>
      </c>
      <c r="J24" s="246">
        <v>5.12</v>
      </c>
      <c r="K24" s="247">
        <v>2828</v>
      </c>
      <c r="L24" s="248">
        <f>IF(tabItens[[#This Row],[Média]] &gt; 0, tabItens[[#This Row],[QTDE ATUAL]] / tabItens[[#This Row],[Média]],999.9)</f>
        <v>142.4</v>
      </c>
      <c r="M24" s="249">
        <v>0</v>
      </c>
      <c r="N24" s="250">
        <f>tabItens[[#This Row],[VALOR UNIT.]] * tabItens[[#This Row],[LC]]</f>
        <v>0</v>
      </c>
      <c r="O24" s="251"/>
      <c r="P24" s="252"/>
      <c r="Q24" s="253"/>
      <c r="R24" s="250"/>
      <c r="S24" s="254"/>
      <c r="T24" s="255">
        <f>ROUNDDOWN(IFERROR(tabItens[[#This Row],[ATA DT.VALID.]] - $D$1,0) / 30,0)</f>
        <v>-1507</v>
      </c>
      <c r="U24" s="240" t="s">
        <v>1043</v>
      </c>
      <c r="V24" s="256">
        <v>1</v>
      </c>
      <c r="W24" s="257" t="s">
        <v>2065</v>
      </c>
      <c r="X24" s="258">
        <v>45</v>
      </c>
      <c r="Y24" s="259">
        <v>17</v>
      </c>
      <c r="Z24" s="260">
        <v>6978</v>
      </c>
      <c r="AA24" s="261">
        <v>2023</v>
      </c>
      <c r="AB24" s="262">
        <v>400</v>
      </c>
      <c r="AC24" s="262"/>
      <c r="AD24" s="261"/>
      <c r="AE24" s="262"/>
      <c r="AF24" s="255"/>
      <c r="AG24" s="263" t="s">
        <v>2063</v>
      </c>
      <c r="AH24" s="264"/>
      <c r="AI24" s="255">
        <v>1484</v>
      </c>
      <c r="AJ24" s="264">
        <v>44966</v>
      </c>
      <c r="AK24" s="264" t="s">
        <v>891</v>
      </c>
      <c r="AL24" s="264">
        <v>45114</v>
      </c>
      <c r="AM24" s="254"/>
      <c r="AN24" s="243"/>
      <c r="AO24" s="265" t="str">
        <f>_xlfn.IFNA(IF(VLOOKUP(tabItens[[#This Row],[CÓDIGO]],tabExcluirDoEstoque[#Data],1,FALSE),"sim",""),"")</f>
        <v/>
      </c>
      <c r="AP24" s="266" t="str">
        <f ca="1">IF(OR(ISBLANK(tabItens[[#This Row],[ATA DT.VALID.]]),tabItens[[#This Row],[ATA DT.VALID.]]="",tabItens[[#This Row],[ATA DT.VALID.]]=" "),"",IF(TYPE(tabItens[[#This Row],[ATA DT.VALID.]])=1,ROUNDUP((tabItens[[#This Row],[ATA DT.VALID.]]-TODAY())/7,0),""))</f>
        <v/>
      </c>
      <c r="AQ24" s="267"/>
      <c r="AR24" s="268" t="str">
        <f>IF(ISBLANK(tabItens[[#This Row],[CÓDIGO]]),"",IFERROR(VLOOKUP(tabItens[[#This Row],[CÓDIGO]],Consumo!$C$2:$AI$902,32,FALSE),0))</f>
        <v>08.2023</v>
      </c>
      <c r="AS24" s="269">
        <f>SUMIF(Consumo!$C$3:$C$902,tabItens[[#This Row],[CÓDIGO]],Consumo!$T$3:$T$902) + SUMIF(Consumo!$C$3:$C$902,tabItens[[#This Row],[CÓDIGO]],Consumo!$U$3:$U$902) + SUMIF(Consumo!$C$3:$C$902,tabItens[[#This Row],[CÓDIGO]],Consumo!$V$3:$V$902) + SUMIF(Consumo!$C$3:$C$902,tabItens[[#This Row],[CÓDIGO]],Consumo!$W$3:$W$902)</f>
        <v>1723</v>
      </c>
      <c r="AT24" s="269">
        <f>SUMIF(Consumo!$C$3:$C$902,tabItens[[#This Row],[CÓDIGO]],Consumo!$AF$3:$AF$902)</f>
        <v>6694</v>
      </c>
      <c r="AU24" s="270">
        <f>SUMIF(Consumo!$C$3:$C$902,tabItens[[#This Row],[CÓDIGO]],Consumo!$AG$3:$AG$902)</f>
        <v>661</v>
      </c>
      <c r="AV24" s="271">
        <f>SUMIF(Consumo!$C$3:$C$902,tabItens[[#This Row],[CÓDIGO]],Consumo!$AE$3:$AE$902)</f>
        <v>2.5</v>
      </c>
      <c r="AW24" s="244">
        <f>tabItens[[#This Row],[QTDE ATUAL]] + tabItens[[#This Row],[RC QTDE]] + tabItens[[#This Row],[AF SALDO]] + tabItens[[#This Row],[Recentes]]</f>
        <v>756</v>
      </c>
      <c r="AX24" s="272">
        <v>257</v>
      </c>
      <c r="AY24" s="272">
        <v>4</v>
      </c>
      <c r="AZ24" s="272">
        <f>IF(ISBLANK(tabItens[[#This Row],[CÓDIGO]]),"",tabItens[[#This Row],[PontoMês]] * (AZ$2+tabItens[[#This Row],[PontoQtM]]))</f>
        <v>1028</v>
      </c>
      <c r="BA24" s="271">
        <f>tabItens[[#This Row],[PontoPed]] - tabItens[[#This Row],[Saldo]] + (1/10)</f>
        <v>272.10000000000002</v>
      </c>
      <c r="BB24" s="271">
        <f xml:space="preserve"> tabItens[[#This Row],[PontoMês]] * BB$2 - tabItens[[#This Row],[QTDE ATUAL]] - (1/10)</f>
        <v>-99.1</v>
      </c>
      <c r="BC24" s="273">
        <f>IF( tabItens[[#This Row],[PontoPed]]&gt;0, IF(tabItens[[#This Row],[PontoPed]]&lt;1, 1, IF( tabItens[[#This Row],[Saldo]]&gt;tabItens[[#This Row],[PontoPed]], 0, (tabItens[[#This Row],[PontoPed]]-tabItens[[#This Row],[Saldo]])/tabItens[[#This Row],[PontoPed]] ) ), 0 )</f>
        <v>0.26459143968871596</v>
      </c>
      <c r="BD24" s="274">
        <f>ROUNDDOWN(IF( OR( AND(tabItens[[#This Row],[PontoPed]]&lt;tabItens[[#This Row],[Saldo]],tabItens[[#This Row],[Saldo]]&gt;0), tabItens[[#This Row],[PontoPed]]=0), 99, IF(AND(tabItens[[#This Row],[Saldo]]=0,tabItens[[#This Row],[PontoPed]]&gt;0), 0, (1-tabItens[[#This Row],[PctAb]])*10 ) ),0)</f>
        <v>7</v>
      </c>
      <c r="BE24" s="275">
        <f>MAX(ROUNDDOWN( IF(tabItens[[#This Row],[Abaixo]] &gt; 0,   tabItens[[#This Row],[Abaixo]] + (tabItens[[#This Row],[PontoMês]] * IF( OR( ISBLANK(tabItens[[#This Row],[ATA Nº/ANO]]), tabItens[[#This Row],[ATA Nº/ANO]] = ""),BE$2,BE$1)),0),0),0)</f>
        <v>1814</v>
      </c>
      <c r="BF2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1814</v>
      </c>
      <c r="BG24" s="276">
        <f>SUMIF(Consumo!$C$3:$C$902,tabItens[[#This Row],[CÓDIGO]],Consumo!$E$3:$E$902)</f>
        <v>45</v>
      </c>
      <c r="BH24" s="277">
        <f>IF(AND(tabItens[[#This Row],[Pend]] &gt; 0,tabItens[[#This Row],[Consumo]] &lt;&gt; 0), tabItens[[#This Row],[Pend]] / tabItens[[#This Row],[Consumo]], 0 )</f>
        <v>6.7224380041828501E-3</v>
      </c>
      <c r="BI24" s="276"/>
      <c r="BJ24" s="276"/>
      <c r="BK24" s="278" t="s">
        <v>2077</v>
      </c>
    </row>
    <row r="25" spans="1:63" x14ac:dyDescent="0.3">
      <c r="A25" s="239">
        <v>131917</v>
      </c>
      <c r="B25" s="240" t="s">
        <v>1819</v>
      </c>
      <c r="C25" s="241" t="s">
        <v>31</v>
      </c>
      <c r="D25" s="242">
        <v>2.0699999999999998</v>
      </c>
      <c r="E25" s="243"/>
      <c r="F25" s="243"/>
      <c r="G25" s="243" t="s">
        <v>891</v>
      </c>
      <c r="H25" s="244">
        <v>3749</v>
      </c>
      <c r="I25" s="245">
        <v>103003</v>
      </c>
      <c r="J25" s="246">
        <v>2.0699999999999998</v>
      </c>
      <c r="K25" s="247">
        <v>8821</v>
      </c>
      <c r="L25" s="248">
        <f>IF(tabItens[[#This Row],[Média]] &gt; 0, tabItens[[#This Row],[QTDE ATUAL]] / tabItens[[#This Row],[Média]],999.9)</f>
        <v>999.9</v>
      </c>
      <c r="M25" s="249">
        <v>0</v>
      </c>
      <c r="N25" s="250">
        <f>tabItens[[#This Row],[VALOR UNIT.]] * tabItens[[#This Row],[LC]]</f>
        <v>0</v>
      </c>
      <c r="O25" s="251"/>
      <c r="P25" s="252"/>
      <c r="Q25" s="253"/>
      <c r="R25" s="250"/>
      <c r="S25" s="254"/>
      <c r="T25" s="255">
        <f>ROUNDDOWN(IFERROR(tabItens[[#This Row],[ATA DT.VALID.]] - $D$1,0) / 30,0)</f>
        <v>-1507</v>
      </c>
      <c r="U25" s="240" t="s">
        <v>939</v>
      </c>
      <c r="V25" s="256">
        <v>1</v>
      </c>
      <c r="W25" s="257" t="s">
        <v>2065</v>
      </c>
      <c r="X25" s="258">
        <v>45</v>
      </c>
      <c r="Y25" s="259">
        <v>9</v>
      </c>
      <c r="Z25" s="260"/>
      <c r="AA25" s="261"/>
      <c r="AB25" s="262"/>
      <c r="AC25" s="262"/>
      <c r="AD25" s="261"/>
      <c r="AE25" s="262"/>
      <c r="AF25" s="255"/>
      <c r="AG25" s="263" t="s">
        <v>2063</v>
      </c>
      <c r="AH25" s="264"/>
      <c r="AI25" s="255">
        <v>3156</v>
      </c>
      <c r="AJ25" s="264">
        <v>44950</v>
      </c>
      <c r="AK25" s="264">
        <v>42590</v>
      </c>
      <c r="AL25" s="264">
        <v>44910</v>
      </c>
      <c r="AM25" s="254"/>
      <c r="AN25" s="243"/>
      <c r="AO25" s="265" t="str">
        <f>_xlfn.IFNA(IF(VLOOKUP(tabItens[[#This Row],[CÓDIGO]],tabExcluirDoEstoque[#Data],1,FALSE),"sim",""),"")</f>
        <v/>
      </c>
      <c r="AP25" s="266" t="str">
        <f ca="1">IF(OR(ISBLANK(tabItens[[#This Row],[ATA DT.VALID.]]),tabItens[[#This Row],[ATA DT.VALID.]]="",tabItens[[#This Row],[ATA DT.VALID.]]=" "),"",IF(TYPE(tabItens[[#This Row],[ATA DT.VALID.]])=1,ROUNDUP((tabItens[[#This Row],[ATA DT.VALID.]]-TODAY())/7,0),""))</f>
        <v/>
      </c>
      <c r="AQ25" s="267"/>
      <c r="AR25" s="268" t="str">
        <f>IF(ISBLANK(tabItens[[#This Row],[CÓDIGO]]),"",IFERROR(VLOOKUP(tabItens[[#This Row],[CÓDIGO]],Consumo!$C$2:$AI$902,32,FALSE),0))</f>
        <v>08.2023</v>
      </c>
      <c r="AS25" s="269">
        <f>SUMIF(Consumo!$C$3:$C$902,tabItens[[#This Row],[CÓDIGO]],Consumo!$T$3:$T$902) + SUMIF(Consumo!$C$3:$C$902,tabItens[[#This Row],[CÓDIGO]],Consumo!$U$3:$U$902) + SUMIF(Consumo!$C$3:$C$902,tabItens[[#This Row],[CÓDIGO]],Consumo!$V$3:$V$902) + SUMIF(Consumo!$C$3:$C$902,tabItens[[#This Row],[CÓDIGO]],Consumo!$W$3:$W$902)</f>
        <v>469</v>
      </c>
      <c r="AT25" s="269">
        <f>SUMIF(Consumo!$C$3:$C$902,tabItens[[#This Row],[CÓDIGO]],Consumo!$AF$3:$AF$902)</f>
        <v>10346</v>
      </c>
      <c r="AU25" s="270">
        <f>SUMIF(Consumo!$C$3:$C$902,tabItens[[#This Row],[CÓDIGO]],Consumo!$AG$3:$AG$902)</f>
        <v>7920</v>
      </c>
      <c r="AV25" s="271">
        <f>SUMIF(Consumo!$C$3:$C$902,tabItens[[#This Row],[CÓDIGO]],Consumo!$AE$3:$AE$902)</f>
        <v>0</v>
      </c>
      <c r="AW25" s="244">
        <f>tabItens[[#This Row],[QTDE ATUAL]] + tabItens[[#This Row],[RC QTDE]] + tabItens[[#This Row],[AF SALDO]] + tabItens[[#This Row],[Recentes]]</f>
        <v>3749</v>
      </c>
      <c r="AX25" s="272">
        <v>617</v>
      </c>
      <c r="AY25" s="272">
        <v>4</v>
      </c>
      <c r="AZ25" s="272">
        <f>IF(ISBLANK(tabItens[[#This Row],[CÓDIGO]]),"",tabItens[[#This Row],[PontoMês]] * (AZ$2+tabItens[[#This Row],[PontoQtM]]))</f>
        <v>2468</v>
      </c>
      <c r="BA25" s="271">
        <f>tabItens[[#This Row],[PontoPed]] - tabItens[[#This Row],[Saldo]] + (1/10)</f>
        <v>-1280.9000000000001</v>
      </c>
      <c r="BB25" s="271">
        <f xml:space="preserve"> tabItens[[#This Row],[PontoMês]] * BB$2 - tabItens[[#This Row],[QTDE ATUAL]] - (1/10)</f>
        <v>-3132.1</v>
      </c>
      <c r="BC25" s="273">
        <f>IF( tabItens[[#This Row],[PontoPed]]&gt;0, IF(tabItens[[#This Row],[PontoPed]]&lt;1, 1, IF( tabItens[[#This Row],[Saldo]]&gt;tabItens[[#This Row],[PontoPed]], 0, (tabItens[[#This Row],[PontoPed]]-tabItens[[#This Row],[Saldo]])/tabItens[[#This Row],[PontoPed]] ) ), 0 )</f>
        <v>0</v>
      </c>
      <c r="BD25" s="274">
        <f>ROUNDDOWN(IF( OR( AND(tabItens[[#This Row],[PontoPed]]&lt;tabItens[[#This Row],[Saldo]],tabItens[[#This Row],[Saldo]]&gt;0), tabItens[[#This Row],[PontoPed]]=0), 99, IF(AND(tabItens[[#This Row],[Saldo]]=0,tabItens[[#This Row],[PontoPed]]&gt;0), 0, (1-tabItens[[#This Row],[PctAb]])*10 ) ),0)</f>
        <v>99</v>
      </c>
      <c r="BE25" s="275">
        <f>MAX(ROUNDDOWN( IF(tabItens[[#This Row],[Abaixo]] &gt; 0,   tabItens[[#This Row],[Abaixo]] + (tabItens[[#This Row],[PontoMês]] * IF( OR( ISBLANK(tabItens[[#This Row],[ATA Nº/ANO]]), tabItens[[#This Row],[ATA Nº/ANO]] = ""),BE$2,BE$1)),0),0),0)</f>
        <v>0</v>
      </c>
      <c r="BF2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5" s="276">
        <f>SUMIF(Consumo!$C$3:$C$902,tabItens[[#This Row],[CÓDIGO]],Consumo!$E$3:$E$902)</f>
        <v>0</v>
      </c>
      <c r="BH25" s="277">
        <f>IF(AND(tabItens[[#This Row],[Pend]] &gt; 0,tabItens[[#This Row],[Consumo]] &lt;&gt; 0), tabItens[[#This Row],[Pend]] / tabItens[[#This Row],[Consumo]], 0 )</f>
        <v>0</v>
      </c>
      <c r="BI25" s="276"/>
      <c r="BJ25" s="276"/>
      <c r="BK25" s="278" t="s">
        <v>2077</v>
      </c>
    </row>
    <row r="26" spans="1:63" x14ac:dyDescent="0.3">
      <c r="A26" s="239">
        <v>138450</v>
      </c>
      <c r="B26" s="240" t="s">
        <v>1959</v>
      </c>
      <c r="C26" s="241" t="s">
        <v>31</v>
      </c>
      <c r="D26" s="242">
        <v>1.57</v>
      </c>
      <c r="E26" s="243"/>
      <c r="F26" s="243"/>
      <c r="G26" s="243" t="s">
        <v>891</v>
      </c>
      <c r="H26" s="244">
        <v>14346</v>
      </c>
      <c r="I26" s="245">
        <v>103003</v>
      </c>
      <c r="J26" s="246">
        <v>1.57</v>
      </c>
      <c r="K26" s="247">
        <v>5224</v>
      </c>
      <c r="L26" s="248">
        <f>IF(tabItens[[#This Row],[Média]] &gt; 0, tabItens[[#This Row],[QTDE ATUAL]] / tabItens[[#This Row],[Média]],999.9)</f>
        <v>653.74177215189877</v>
      </c>
      <c r="M26" s="249">
        <v>0</v>
      </c>
      <c r="N26" s="250">
        <f>tabItens[[#This Row],[VALOR UNIT.]] * tabItens[[#This Row],[LC]]</f>
        <v>0</v>
      </c>
      <c r="O26" s="251"/>
      <c r="P26" s="252"/>
      <c r="Q26" s="253"/>
      <c r="R26" s="250"/>
      <c r="S26" s="254"/>
      <c r="T26" s="255">
        <f>ROUNDDOWN(IFERROR(tabItens[[#This Row],[ATA DT.VALID.]] - $D$1,0) / 30,0)</f>
        <v>-1507</v>
      </c>
      <c r="U26" s="240" t="s">
        <v>939</v>
      </c>
      <c r="V26" s="256">
        <v>1</v>
      </c>
      <c r="W26" s="257" t="s">
        <v>2065</v>
      </c>
      <c r="X26" s="258">
        <v>45</v>
      </c>
      <c r="Y26" s="259">
        <v>9</v>
      </c>
      <c r="Z26" s="260">
        <v>8971</v>
      </c>
      <c r="AA26" s="261">
        <v>2023</v>
      </c>
      <c r="AB26" s="262">
        <v>4800</v>
      </c>
      <c r="AC26" s="262"/>
      <c r="AD26" s="261"/>
      <c r="AE26" s="262"/>
      <c r="AF26" s="255"/>
      <c r="AG26" s="263" t="s">
        <v>2063</v>
      </c>
      <c r="AH26" s="264"/>
      <c r="AI26" s="255">
        <v>9638</v>
      </c>
      <c r="AJ26" s="264">
        <v>44991</v>
      </c>
      <c r="AK26" s="264">
        <v>43720</v>
      </c>
      <c r="AL26" s="264">
        <v>45156</v>
      </c>
      <c r="AM26" s="254"/>
      <c r="AN26" s="243"/>
      <c r="AO26" s="265" t="str">
        <f>_xlfn.IFNA(IF(VLOOKUP(tabItens[[#This Row],[CÓDIGO]],tabExcluirDoEstoque[#Data],1,FALSE),"sim",""),"")</f>
        <v/>
      </c>
      <c r="AP26" s="266" t="str">
        <f ca="1">IF(OR(ISBLANK(tabItens[[#This Row],[ATA DT.VALID.]]),tabItens[[#This Row],[ATA DT.VALID.]]="",tabItens[[#This Row],[ATA DT.VALID.]]=" "),"",IF(TYPE(tabItens[[#This Row],[ATA DT.VALID.]])=1,ROUNDUP((tabItens[[#This Row],[ATA DT.VALID.]]-TODAY())/7,0),""))</f>
        <v/>
      </c>
      <c r="AQ26" s="267"/>
      <c r="AR26" s="268" t="str">
        <f>IF(ISBLANK(tabItens[[#This Row],[CÓDIGO]]),"",IFERROR(VLOOKUP(tabItens[[#This Row],[CÓDIGO]],Consumo!$C$2:$AI$902,32,FALSE),0))</f>
        <v>08.2023</v>
      </c>
      <c r="AS26" s="269">
        <f>SUMIF(Consumo!$C$3:$C$902,tabItens[[#This Row],[CÓDIGO]],Consumo!$T$3:$T$902) + SUMIF(Consumo!$C$3:$C$902,tabItens[[#This Row],[CÓDIGO]],Consumo!$U$3:$U$902) + SUMIF(Consumo!$C$3:$C$902,tabItens[[#This Row],[CÓDIGO]],Consumo!$V$3:$V$902) + SUMIF(Consumo!$C$3:$C$902,tabItens[[#This Row],[CÓDIGO]],Consumo!$W$3:$W$902)</f>
        <v>2760</v>
      </c>
      <c r="AT26" s="269">
        <f>SUMIF(Consumo!$C$3:$C$902,tabItens[[#This Row],[CÓDIGO]],Consumo!$AF$3:$AF$902)</f>
        <v>12276</v>
      </c>
      <c r="AU26" s="270">
        <f>SUMIF(Consumo!$C$3:$C$902,tabItens[[#This Row],[CÓDIGO]],Consumo!$AG$3:$AG$902)</f>
        <v>1005</v>
      </c>
      <c r="AV26" s="271">
        <f>SUMIF(Consumo!$C$3:$C$902,tabItens[[#This Row],[CÓDIGO]],Consumo!$AE$3:$AE$902)</f>
        <v>21.944444444444443</v>
      </c>
      <c r="AW26" s="244">
        <f>tabItens[[#This Row],[QTDE ATUAL]] + tabItens[[#This Row],[RC QTDE]] + tabItens[[#This Row],[AF SALDO]] + tabItens[[#This Row],[Recentes]]</f>
        <v>19146</v>
      </c>
      <c r="AX26" s="272">
        <v>1748</v>
      </c>
      <c r="AY26" s="272">
        <v>4</v>
      </c>
      <c r="AZ26" s="272">
        <f>IF(ISBLANK(tabItens[[#This Row],[CÓDIGO]]),"",tabItens[[#This Row],[PontoMês]] * (AZ$2+tabItens[[#This Row],[PontoQtM]]))</f>
        <v>6992</v>
      </c>
      <c r="BA26" s="271">
        <f>tabItens[[#This Row],[PontoPed]] - tabItens[[#This Row],[Saldo]] + (1/10)</f>
        <v>-12153.9</v>
      </c>
      <c r="BB26" s="271">
        <f xml:space="preserve"> tabItens[[#This Row],[PontoMês]] * BB$2 - tabItens[[#This Row],[QTDE ATUAL]] - (1/10)</f>
        <v>-12598.1</v>
      </c>
      <c r="BC26" s="273">
        <f>IF( tabItens[[#This Row],[PontoPed]]&gt;0, IF(tabItens[[#This Row],[PontoPed]]&lt;1, 1, IF( tabItens[[#This Row],[Saldo]]&gt;tabItens[[#This Row],[PontoPed]], 0, (tabItens[[#This Row],[PontoPed]]-tabItens[[#This Row],[Saldo]])/tabItens[[#This Row],[PontoPed]] ) ), 0 )</f>
        <v>0</v>
      </c>
      <c r="BD26" s="274">
        <f>ROUNDDOWN(IF( OR( AND(tabItens[[#This Row],[PontoPed]]&lt;tabItens[[#This Row],[Saldo]],tabItens[[#This Row],[Saldo]]&gt;0), tabItens[[#This Row],[PontoPed]]=0), 99, IF(AND(tabItens[[#This Row],[Saldo]]=0,tabItens[[#This Row],[PontoPed]]&gt;0), 0, (1-tabItens[[#This Row],[PctAb]])*10 ) ),0)</f>
        <v>99</v>
      </c>
      <c r="BE26" s="275">
        <f>MAX(ROUNDDOWN( IF(tabItens[[#This Row],[Abaixo]] &gt; 0,   tabItens[[#This Row],[Abaixo]] + (tabItens[[#This Row],[PontoMês]] * IF( OR( ISBLANK(tabItens[[#This Row],[ATA Nº/ANO]]), tabItens[[#This Row],[ATA Nº/ANO]] = ""),BE$2,BE$1)),0),0),0)</f>
        <v>0</v>
      </c>
      <c r="BF2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6" s="276">
        <f>SUMIF(Consumo!$C$3:$C$902,tabItens[[#This Row],[CÓDIGO]],Consumo!$E$3:$E$902)</f>
        <v>395</v>
      </c>
      <c r="BH26" s="277">
        <f>IF(AND(tabItens[[#This Row],[Pend]] &gt; 0,tabItens[[#This Row],[Consumo]] &lt;&gt; 0), tabItens[[#This Row],[Pend]] / tabItens[[#This Row],[Consumo]], 0 )</f>
        <v>3.217660475724992E-2</v>
      </c>
      <c r="BI26" s="276"/>
      <c r="BJ26" s="276"/>
      <c r="BK26" s="278" t="s">
        <v>2077</v>
      </c>
    </row>
    <row r="27" spans="1:63" x14ac:dyDescent="0.3">
      <c r="A27" s="239">
        <v>33609</v>
      </c>
      <c r="B27" s="240" t="s">
        <v>1258</v>
      </c>
      <c r="C27" s="241" t="s">
        <v>321</v>
      </c>
      <c r="D27" s="242">
        <v>16.13</v>
      </c>
      <c r="E27" s="243"/>
      <c r="F27" s="243"/>
      <c r="G27" s="243" t="s">
        <v>891</v>
      </c>
      <c r="H27" s="244">
        <v>145</v>
      </c>
      <c r="I27" s="245">
        <v>103003</v>
      </c>
      <c r="J27" s="246">
        <v>16.13</v>
      </c>
      <c r="K27" s="247">
        <v>5</v>
      </c>
      <c r="L27" s="248">
        <f>IF(tabItens[[#This Row],[Média]] &gt; 0, tabItens[[#This Row],[QTDE ATUAL]] / tabItens[[#This Row],[Média]],999.9)</f>
        <v>999.9</v>
      </c>
      <c r="M27" s="249">
        <v>0</v>
      </c>
      <c r="N27" s="250">
        <f>tabItens[[#This Row],[VALOR UNIT.]] * tabItens[[#This Row],[LC]]</f>
        <v>0</v>
      </c>
      <c r="O27" s="251"/>
      <c r="P27" s="252"/>
      <c r="Q27" s="253"/>
      <c r="R27" s="250"/>
      <c r="S27" s="254"/>
      <c r="T27" s="255">
        <f>ROUNDDOWN(IFERROR(tabItens[[#This Row],[ATA DT.VALID.]] - $D$1,0) / 30,0)</f>
        <v>-1507</v>
      </c>
      <c r="U27" s="240" t="s">
        <v>1259</v>
      </c>
      <c r="V27" s="256">
        <v>1</v>
      </c>
      <c r="W27" s="257" t="s">
        <v>2062</v>
      </c>
      <c r="X27" s="258">
        <v>67</v>
      </c>
      <c r="Y27" s="259">
        <v>14</v>
      </c>
      <c r="Z27" s="260"/>
      <c r="AA27" s="261"/>
      <c r="AB27" s="262"/>
      <c r="AC27" s="262"/>
      <c r="AD27" s="261"/>
      <c r="AE27" s="262"/>
      <c r="AF27" s="255"/>
      <c r="AG27" s="263" t="s">
        <v>2063</v>
      </c>
      <c r="AH27" s="264"/>
      <c r="AI27" s="255">
        <v>2</v>
      </c>
      <c r="AJ27" s="264">
        <v>43689</v>
      </c>
      <c r="AK27" s="264" t="s">
        <v>891</v>
      </c>
      <c r="AL27" s="264">
        <v>44921</v>
      </c>
      <c r="AM27" s="254"/>
      <c r="AN27" s="243"/>
      <c r="AO27" s="265" t="str">
        <f>_xlfn.IFNA(IF(VLOOKUP(tabItens[[#This Row],[CÓDIGO]],tabExcluirDoEstoque[#Data],1,FALSE),"sim",""),"")</f>
        <v/>
      </c>
      <c r="AP27" s="266" t="str">
        <f ca="1">IF(OR(ISBLANK(tabItens[[#This Row],[ATA DT.VALID.]]),tabItens[[#This Row],[ATA DT.VALID.]]="",tabItens[[#This Row],[ATA DT.VALID.]]=" "),"",IF(TYPE(tabItens[[#This Row],[ATA DT.VALID.]])=1,ROUNDUP((tabItens[[#This Row],[ATA DT.VALID.]]-TODAY())/7,0),""))</f>
        <v/>
      </c>
      <c r="AQ27" s="267"/>
      <c r="AR27" s="268" t="str">
        <f>IF(ISBLANK(tabItens[[#This Row],[CÓDIGO]]),"",IFERROR(VLOOKUP(tabItens[[#This Row],[CÓDIGO]],Consumo!$C$2:$AI$902,32,FALSE),0))</f>
        <v>11.2022</v>
      </c>
      <c r="AS27" s="269">
        <f>SUMIF(Consumo!$C$3:$C$902,tabItens[[#This Row],[CÓDIGO]],Consumo!$T$3:$T$902) + SUMIF(Consumo!$C$3:$C$902,tabItens[[#This Row],[CÓDIGO]],Consumo!$U$3:$U$902) + SUMIF(Consumo!$C$3:$C$902,tabItens[[#This Row],[CÓDIGO]],Consumo!$V$3:$V$902) + SUMIF(Consumo!$C$3:$C$902,tabItens[[#This Row],[CÓDIGO]],Consumo!$W$3:$W$902)</f>
        <v>0</v>
      </c>
      <c r="AT27" s="269">
        <f>SUMIF(Consumo!$C$3:$C$902,tabItens[[#This Row],[CÓDIGO]],Consumo!$AF$3:$AF$902)</f>
        <v>7</v>
      </c>
      <c r="AU27" s="270">
        <f>SUMIF(Consumo!$C$3:$C$902,tabItens[[#This Row],[CÓDIGO]],Consumo!$AG$3:$AG$902)</f>
        <v>3</v>
      </c>
      <c r="AV27" s="271">
        <f>SUMIF(Consumo!$C$3:$C$902,tabItens[[#This Row],[CÓDIGO]],Consumo!$AE$3:$AE$902)</f>
        <v>0</v>
      </c>
      <c r="AW27" s="244">
        <f>tabItens[[#This Row],[QTDE ATUAL]] + tabItens[[#This Row],[RC QTDE]] + tabItens[[#This Row],[AF SALDO]] + tabItens[[#This Row],[Recentes]]</f>
        <v>145</v>
      </c>
      <c r="AX27" s="272">
        <v>1</v>
      </c>
      <c r="AY27" s="272">
        <v>4</v>
      </c>
      <c r="AZ27" s="272">
        <f>IF(ISBLANK(tabItens[[#This Row],[CÓDIGO]]),"",tabItens[[#This Row],[PontoMês]] * (AZ$2+tabItens[[#This Row],[PontoQtM]]))</f>
        <v>4</v>
      </c>
      <c r="BA27" s="271">
        <f>tabItens[[#This Row],[PontoPed]] - tabItens[[#This Row],[Saldo]] + (1/10)</f>
        <v>-140.9</v>
      </c>
      <c r="BB27" s="271">
        <f xml:space="preserve"> tabItens[[#This Row],[PontoMês]] * BB$2 - tabItens[[#This Row],[QTDE ATUAL]] - (1/10)</f>
        <v>-144.1</v>
      </c>
      <c r="BC27" s="273">
        <f>IF( tabItens[[#This Row],[PontoPed]]&gt;0, IF(tabItens[[#This Row],[PontoPed]]&lt;1, 1, IF( tabItens[[#This Row],[Saldo]]&gt;tabItens[[#This Row],[PontoPed]], 0, (tabItens[[#This Row],[PontoPed]]-tabItens[[#This Row],[Saldo]])/tabItens[[#This Row],[PontoPed]] ) ), 0 )</f>
        <v>0</v>
      </c>
      <c r="BD27" s="274">
        <f>ROUNDDOWN(IF( OR( AND(tabItens[[#This Row],[PontoPed]]&lt;tabItens[[#This Row],[Saldo]],tabItens[[#This Row],[Saldo]]&gt;0), tabItens[[#This Row],[PontoPed]]=0), 99, IF(AND(tabItens[[#This Row],[Saldo]]=0,tabItens[[#This Row],[PontoPed]]&gt;0), 0, (1-tabItens[[#This Row],[PctAb]])*10 ) ),0)</f>
        <v>99</v>
      </c>
      <c r="BE27" s="275">
        <f>MAX(ROUNDDOWN( IF(tabItens[[#This Row],[Abaixo]] &gt; 0,   tabItens[[#This Row],[Abaixo]] + (tabItens[[#This Row],[PontoMês]] * IF( OR( ISBLANK(tabItens[[#This Row],[ATA Nº/ANO]]), tabItens[[#This Row],[ATA Nº/ANO]] = ""),BE$2,BE$1)),0),0),0)</f>
        <v>0</v>
      </c>
      <c r="BF2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7" s="276">
        <f>SUMIF(Consumo!$C$3:$C$902,tabItens[[#This Row],[CÓDIGO]],Consumo!$E$3:$E$902)</f>
        <v>0</v>
      </c>
      <c r="BH27" s="277">
        <f>IF(AND(tabItens[[#This Row],[Pend]] &gt; 0,tabItens[[#This Row],[Consumo]] &lt;&gt; 0), tabItens[[#This Row],[Pend]] / tabItens[[#This Row],[Consumo]], 0 )</f>
        <v>0</v>
      </c>
      <c r="BI27" s="276"/>
      <c r="BJ27" s="276"/>
      <c r="BK27" s="278" t="s">
        <v>2077</v>
      </c>
    </row>
    <row r="28" spans="1:63" x14ac:dyDescent="0.3">
      <c r="A28" s="239">
        <v>33612</v>
      </c>
      <c r="B28" s="240" t="s">
        <v>1260</v>
      </c>
      <c r="C28" s="241" t="s">
        <v>321</v>
      </c>
      <c r="D28" s="242">
        <v>17.55</v>
      </c>
      <c r="E28" s="243"/>
      <c r="F28" s="243"/>
      <c r="G28" s="243" t="s">
        <v>891</v>
      </c>
      <c r="H28" s="244">
        <v>330</v>
      </c>
      <c r="I28" s="245">
        <v>103003</v>
      </c>
      <c r="J28" s="246">
        <v>17.55</v>
      </c>
      <c r="K28" s="247">
        <v>68</v>
      </c>
      <c r="L28" s="248">
        <f>IF(tabItens[[#This Row],[Média]] &gt; 0, tabItens[[#This Row],[QTDE ATUAL]] / tabItens[[#This Row],[Média]],999.9)</f>
        <v>999.9</v>
      </c>
      <c r="M28" s="249">
        <v>0</v>
      </c>
      <c r="N28" s="250">
        <f>tabItens[[#This Row],[VALOR UNIT.]] * tabItens[[#This Row],[LC]]</f>
        <v>0</v>
      </c>
      <c r="O28" s="251"/>
      <c r="P28" s="252"/>
      <c r="Q28" s="253"/>
      <c r="R28" s="250"/>
      <c r="S28" s="254"/>
      <c r="T28" s="255">
        <f>ROUNDDOWN(IFERROR(tabItens[[#This Row],[ATA DT.VALID.]] - $D$1,0) / 30,0)</f>
        <v>-1507</v>
      </c>
      <c r="U28" s="240" t="s">
        <v>1259</v>
      </c>
      <c r="V28" s="256">
        <v>1</v>
      </c>
      <c r="W28" s="257" t="s">
        <v>2062</v>
      </c>
      <c r="X28" s="258">
        <v>67</v>
      </c>
      <c r="Y28" s="259">
        <v>14</v>
      </c>
      <c r="Z28" s="260"/>
      <c r="AA28" s="261"/>
      <c r="AB28" s="262"/>
      <c r="AC28" s="262"/>
      <c r="AD28" s="261"/>
      <c r="AE28" s="262"/>
      <c r="AF28" s="255"/>
      <c r="AG28" s="263" t="s">
        <v>2063</v>
      </c>
      <c r="AH28" s="264"/>
      <c r="AI28" s="255">
        <v>24</v>
      </c>
      <c r="AJ28" s="264">
        <v>43860</v>
      </c>
      <c r="AK28" s="264" t="s">
        <v>891</v>
      </c>
      <c r="AL28" s="264">
        <v>45105</v>
      </c>
      <c r="AM28" s="254"/>
      <c r="AN28" s="243"/>
      <c r="AO28" s="265" t="str">
        <f>_xlfn.IFNA(IF(VLOOKUP(tabItens[[#This Row],[CÓDIGO]],tabExcluirDoEstoque[#Data],1,FALSE),"sim",""),"")</f>
        <v/>
      </c>
      <c r="AP28" s="266" t="str">
        <f ca="1">IF(OR(ISBLANK(tabItens[[#This Row],[ATA DT.VALID.]]),tabItens[[#This Row],[ATA DT.VALID.]]="",tabItens[[#This Row],[ATA DT.VALID.]]=" "),"",IF(TYPE(tabItens[[#This Row],[ATA DT.VALID.]])=1,ROUNDUP((tabItens[[#This Row],[ATA DT.VALID.]]-TODAY())/7,0),""))</f>
        <v/>
      </c>
      <c r="AQ28" s="267"/>
      <c r="AR28" s="268" t="str">
        <f>IF(ISBLANK(tabItens[[#This Row],[CÓDIGO]]),"",IFERROR(VLOOKUP(tabItens[[#This Row],[CÓDIGO]],Consumo!$C$2:$AI$902,32,FALSE),0))</f>
        <v>07.2023</v>
      </c>
      <c r="AS28" s="269">
        <f>SUMIF(Consumo!$C$3:$C$902,tabItens[[#This Row],[CÓDIGO]],Consumo!$T$3:$T$902) + SUMIF(Consumo!$C$3:$C$902,tabItens[[#This Row],[CÓDIGO]],Consumo!$U$3:$U$902) + SUMIF(Consumo!$C$3:$C$902,tabItens[[#This Row],[CÓDIGO]],Consumo!$V$3:$V$902) + SUMIF(Consumo!$C$3:$C$902,tabItens[[#This Row],[CÓDIGO]],Consumo!$W$3:$W$902)</f>
        <v>15</v>
      </c>
      <c r="AT28" s="269">
        <f>SUMIF(Consumo!$C$3:$C$902,tabItens[[#This Row],[CÓDIGO]],Consumo!$AF$3:$AF$902)</f>
        <v>91</v>
      </c>
      <c r="AU28" s="270">
        <f>SUMIF(Consumo!$C$3:$C$902,tabItens[[#This Row],[CÓDIGO]],Consumo!$AG$3:$AG$902)</f>
        <v>22</v>
      </c>
      <c r="AV28" s="271">
        <f>SUMIF(Consumo!$C$3:$C$902,tabItens[[#This Row],[CÓDIGO]],Consumo!$AE$3:$AE$902)</f>
        <v>0</v>
      </c>
      <c r="AW28" s="244">
        <f>tabItens[[#This Row],[QTDE ATUAL]] + tabItens[[#This Row],[RC QTDE]] + tabItens[[#This Row],[AF SALDO]] + tabItens[[#This Row],[Recentes]]</f>
        <v>330</v>
      </c>
      <c r="AX28" s="272">
        <v>6</v>
      </c>
      <c r="AY28" s="272">
        <v>4</v>
      </c>
      <c r="AZ28" s="272">
        <f>IF(ISBLANK(tabItens[[#This Row],[CÓDIGO]]),"",tabItens[[#This Row],[PontoMês]] * (AZ$2+tabItens[[#This Row],[PontoQtM]]))</f>
        <v>24</v>
      </c>
      <c r="BA28" s="271">
        <f>tabItens[[#This Row],[PontoPed]] - tabItens[[#This Row],[Saldo]] + (1/10)</f>
        <v>-305.89999999999998</v>
      </c>
      <c r="BB28" s="271">
        <f xml:space="preserve"> tabItens[[#This Row],[PontoMês]] * BB$2 - tabItens[[#This Row],[QTDE ATUAL]] - (1/10)</f>
        <v>-324.10000000000002</v>
      </c>
      <c r="BC28" s="273">
        <f>IF( tabItens[[#This Row],[PontoPed]]&gt;0, IF(tabItens[[#This Row],[PontoPed]]&lt;1, 1, IF( tabItens[[#This Row],[Saldo]]&gt;tabItens[[#This Row],[PontoPed]], 0, (tabItens[[#This Row],[PontoPed]]-tabItens[[#This Row],[Saldo]])/tabItens[[#This Row],[PontoPed]] ) ), 0 )</f>
        <v>0</v>
      </c>
      <c r="BD28" s="274">
        <f>ROUNDDOWN(IF( OR( AND(tabItens[[#This Row],[PontoPed]]&lt;tabItens[[#This Row],[Saldo]],tabItens[[#This Row],[Saldo]]&gt;0), tabItens[[#This Row],[PontoPed]]=0), 99, IF(AND(tabItens[[#This Row],[Saldo]]=0,tabItens[[#This Row],[PontoPed]]&gt;0), 0, (1-tabItens[[#This Row],[PctAb]])*10 ) ),0)</f>
        <v>99</v>
      </c>
      <c r="BE28" s="275">
        <f>MAX(ROUNDDOWN( IF(tabItens[[#This Row],[Abaixo]] &gt; 0,   tabItens[[#This Row],[Abaixo]] + (tabItens[[#This Row],[PontoMês]] * IF( OR( ISBLANK(tabItens[[#This Row],[ATA Nº/ANO]]), tabItens[[#This Row],[ATA Nº/ANO]] = ""),BE$2,BE$1)),0),0),0)</f>
        <v>0</v>
      </c>
      <c r="BF2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8" s="276">
        <f>SUMIF(Consumo!$C$3:$C$902,tabItens[[#This Row],[CÓDIGO]],Consumo!$E$3:$E$902)</f>
        <v>0</v>
      </c>
      <c r="BH28" s="277">
        <f>IF(AND(tabItens[[#This Row],[Pend]] &gt; 0,tabItens[[#This Row],[Consumo]] &lt;&gt; 0), tabItens[[#This Row],[Pend]] / tabItens[[#This Row],[Consumo]], 0 )</f>
        <v>0</v>
      </c>
      <c r="BI28" s="276"/>
      <c r="BJ28" s="276"/>
      <c r="BK28" s="278" t="s">
        <v>2077</v>
      </c>
    </row>
    <row r="29" spans="1:63" x14ac:dyDescent="0.3">
      <c r="A29" s="239">
        <v>33623</v>
      </c>
      <c r="B29" s="240" t="s">
        <v>1261</v>
      </c>
      <c r="C29" s="241" t="s">
        <v>321</v>
      </c>
      <c r="D29" s="242">
        <v>27.09</v>
      </c>
      <c r="E29" s="243"/>
      <c r="F29" s="243"/>
      <c r="G29" s="243" t="s">
        <v>891</v>
      </c>
      <c r="H29" s="244">
        <v>358</v>
      </c>
      <c r="I29" s="245">
        <v>103003</v>
      </c>
      <c r="J29" s="246">
        <v>27.09</v>
      </c>
      <c r="K29" s="247">
        <v>284</v>
      </c>
      <c r="L29" s="248">
        <f>IF(tabItens[[#This Row],[Média]] &gt; 0, tabItens[[#This Row],[QTDE ATUAL]] / tabItens[[#This Row],[Média]],999.9)</f>
        <v>999.9</v>
      </c>
      <c r="M29" s="249">
        <v>0</v>
      </c>
      <c r="N29" s="250">
        <f>tabItens[[#This Row],[VALOR UNIT.]] * tabItens[[#This Row],[LC]]</f>
        <v>0</v>
      </c>
      <c r="O29" s="251"/>
      <c r="P29" s="252"/>
      <c r="Q29" s="253"/>
      <c r="R29" s="250"/>
      <c r="S29" s="254"/>
      <c r="T29" s="255">
        <f>ROUNDDOWN(IFERROR(tabItens[[#This Row],[ATA DT.VALID.]] - $D$1,0) / 30,0)</f>
        <v>-1507</v>
      </c>
      <c r="U29" s="240" t="s">
        <v>1259</v>
      </c>
      <c r="V29" s="256">
        <v>1</v>
      </c>
      <c r="W29" s="257" t="s">
        <v>2062</v>
      </c>
      <c r="X29" s="258">
        <v>67</v>
      </c>
      <c r="Y29" s="259">
        <v>14</v>
      </c>
      <c r="Z29" s="260">
        <v>2486</v>
      </c>
      <c r="AA29" s="261">
        <v>2023</v>
      </c>
      <c r="AB29" s="262">
        <v>50</v>
      </c>
      <c r="AC29" s="262"/>
      <c r="AD29" s="261"/>
      <c r="AE29" s="262"/>
      <c r="AF29" s="255"/>
      <c r="AG29" s="263" t="s">
        <v>2063</v>
      </c>
      <c r="AH29" s="264"/>
      <c r="AI29" s="255">
        <v>118</v>
      </c>
      <c r="AJ29" s="264">
        <v>43851</v>
      </c>
      <c r="AK29" s="264" t="s">
        <v>891</v>
      </c>
      <c r="AL29" s="264">
        <v>44592</v>
      </c>
      <c r="AM29" s="254"/>
      <c r="AN29" s="243"/>
      <c r="AO29" s="265" t="str">
        <f>_xlfn.IFNA(IF(VLOOKUP(tabItens[[#This Row],[CÓDIGO]],tabExcluirDoEstoque[#Data],1,FALSE),"sim",""),"")</f>
        <v/>
      </c>
      <c r="AP29" s="266" t="str">
        <f ca="1">IF(OR(ISBLANK(tabItens[[#This Row],[ATA DT.VALID.]]),tabItens[[#This Row],[ATA DT.VALID.]]="",tabItens[[#This Row],[ATA DT.VALID.]]=" "),"",IF(TYPE(tabItens[[#This Row],[ATA DT.VALID.]])=1,ROUNDUP((tabItens[[#This Row],[ATA DT.VALID.]]-TODAY())/7,0),""))</f>
        <v/>
      </c>
      <c r="AQ29" s="267"/>
      <c r="AR29" s="268" t="str">
        <f>IF(ISBLANK(tabItens[[#This Row],[CÓDIGO]]),"",IFERROR(VLOOKUP(tabItens[[#This Row],[CÓDIGO]],Consumo!$C$2:$AI$902,32,FALSE),0))</f>
        <v>08.2023</v>
      </c>
      <c r="AS29" s="269">
        <f>SUMIF(Consumo!$C$3:$C$902,tabItens[[#This Row],[CÓDIGO]],Consumo!$T$3:$T$902) + SUMIF(Consumo!$C$3:$C$902,tabItens[[#This Row],[CÓDIGO]],Consumo!$U$3:$U$902) + SUMIF(Consumo!$C$3:$C$902,tabItens[[#This Row],[CÓDIGO]],Consumo!$V$3:$V$902) + SUMIF(Consumo!$C$3:$C$902,tabItens[[#This Row],[CÓDIGO]],Consumo!$W$3:$W$902)</f>
        <v>115</v>
      </c>
      <c r="AT29" s="269">
        <f>SUMIF(Consumo!$C$3:$C$902,tabItens[[#This Row],[CÓDIGO]],Consumo!$AF$3:$AF$902)</f>
        <v>586</v>
      </c>
      <c r="AU29" s="270">
        <f>SUMIF(Consumo!$C$3:$C$902,tabItens[[#This Row],[CÓDIGO]],Consumo!$AG$3:$AG$902)</f>
        <v>97</v>
      </c>
      <c r="AV29" s="271">
        <f>SUMIF(Consumo!$C$3:$C$902,tabItens[[#This Row],[CÓDIGO]],Consumo!$AE$3:$AE$902)</f>
        <v>0</v>
      </c>
      <c r="AW29" s="244">
        <f>tabItens[[#This Row],[QTDE ATUAL]] + tabItens[[#This Row],[RC QTDE]] + tabItens[[#This Row],[AF SALDO]] + tabItens[[#This Row],[Recentes]]</f>
        <v>408</v>
      </c>
      <c r="AX29" s="272">
        <v>32</v>
      </c>
      <c r="AY29" s="272">
        <v>4</v>
      </c>
      <c r="AZ29" s="272">
        <f>IF(ISBLANK(tabItens[[#This Row],[CÓDIGO]]),"",tabItens[[#This Row],[PontoMês]] * (AZ$2+tabItens[[#This Row],[PontoQtM]]))</f>
        <v>128</v>
      </c>
      <c r="BA29" s="271">
        <f>tabItens[[#This Row],[PontoPed]] - tabItens[[#This Row],[Saldo]] + (1/10)</f>
        <v>-279.89999999999998</v>
      </c>
      <c r="BB29" s="271">
        <f xml:space="preserve"> tabItens[[#This Row],[PontoMês]] * BB$2 - tabItens[[#This Row],[QTDE ATUAL]] - (1/10)</f>
        <v>-326.10000000000002</v>
      </c>
      <c r="BC29" s="273">
        <f>IF( tabItens[[#This Row],[PontoPed]]&gt;0, IF(tabItens[[#This Row],[PontoPed]]&lt;1, 1, IF( tabItens[[#This Row],[Saldo]]&gt;tabItens[[#This Row],[PontoPed]], 0, (tabItens[[#This Row],[PontoPed]]-tabItens[[#This Row],[Saldo]])/tabItens[[#This Row],[PontoPed]] ) ), 0 )</f>
        <v>0</v>
      </c>
      <c r="BD29" s="274">
        <f>ROUNDDOWN(IF( OR( AND(tabItens[[#This Row],[PontoPed]]&lt;tabItens[[#This Row],[Saldo]],tabItens[[#This Row],[Saldo]]&gt;0), tabItens[[#This Row],[PontoPed]]=0), 99, IF(AND(tabItens[[#This Row],[Saldo]]=0,tabItens[[#This Row],[PontoPed]]&gt;0), 0, (1-tabItens[[#This Row],[PctAb]])*10 ) ),0)</f>
        <v>99</v>
      </c>
      <c r="BE29" s="275">
        <f>MAX(ROUNDDOWN( IF(tabItens[[#This Row],[Abaixo]] &gt; 0,   tabItens[[#This Row],[Abaixo]] + (tabItens[[#This Row],[PontoMês]] * IF( OR( ISBLANK(tabItens[[#This Row],[ATA Nº/ANO]]), tabItens[[#This Row],[ATA Nº/ANO]] = ""),BE$2,BE$1)),0),0),0)</f>
        <v>0</v>
      </c>
      <c r="BF2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9" s="276">
        <f>SUMIF(Consumo!$C$3:$C$902,tabItens[[#This Row],[CÓDIGO]],Consumo!$E$3:$E$902)</f>
        <v>0</v>
      </c>
      <c r="BH29" s="277">
        <f>IF(AND(tabItens[[#This Row],[Pend]] &gt; 0,tabItens[[#This Row],[Consumo]] &lt;&gt; 0), tabItens[[#This Row],[Pend]] / tabItens[[#This Row],[Consumo]], 0 )</f>
        <v>0</v>
      </c>
      <c r="BI29" s="276"/>
      <c r="BJ29" s="276"/>
      <c r="BK29" s="278" t="s">
        <v>2077</v>
      </c>
    </row>
    <row r="30" spans="1:63" x14ac:dyDescent="0.3">
      <c r="A30" s="239">
        <v>104911</v>
      </c>
      <c r="B30" s="240" t="s">
        <v>1610</v>
      </c>
      <c r="C30" s="241" t="s">
        <v>31</v>
      </c>
      <c r="D30" s="242">
        <v>92</v>
      </c>
      <c r="E30" s="243"/>
      <c r="F30" s="243"/>
      <c r="G30" s="243" t="s">
        <v>891</v>
      </c>
      <c r="H30" s="244">
        <v>95</v>
      </c>
      <c r="I30" s="245">
        <v>103003</v>
      </c>
      <c r="J30" s="246">
        <v>92</v>
      </c>
      <c r="K30" s="247">
        <v>46</v>
      </c>
      <c r="L30" s="248">
        <f>IF(tabItens[[#This Row],[Média]] &gt; 0, tabItens[[#This Row],[QTDE ATUAL]] / tabItens[[#This Row],[Média]],999.9)</f>
        <v>999.9</v>
      </c>
      <c r="M30" s="249">
        <v>0</v>
      </c>
      <c r="N30" s="250">
        <f>tabItens[[#This Row],[VALOR UNIT.]] * tabItens[[#This Row],[LC]]</f>
        <v>0</v>
      </c>
      <c r="O30" s="251"/>
      <c r="P30" s="252"/>
      <c r="Q30" s="253"/>
      <c r="R30" s="250"/>
      <c r="S30" s="254"/>
      <c r="T30" s="255">
        <f>ROUNDDOWN(IFERROR(tabItens[[#This Row],[ATA DT.VALID.]] - $D$1,0) / 30,0)</f>
        <v>-1507</v>
      </c>
      <c r="U30" s="240" t="s">
        <v>1611</v>
      </c>
      <c r="V30" s="256">
        <v>1</v>
      </c>
      <c r="W30" s="257" t="s">
        <v>2069</v>
      </c>
      <c r="X30" s="258">
        <v>70</v>
      </c>
      <c r="Y30" s="259">
        <v>45</v>
      </c>
      <c r="Z30" s="260"/>
      <c r="AA30" s="261"/>
      <c r="AB30" s="262"/>
      <c r="AC30" s="262"/>
      <c r="AD30" s="261"/>
      <c r="AE30" s="262"/>
      <c r="AF30" s="255"/>
      <c r="AG30" s="263" t="s">
        <v>2063</v>
      </c>
      <c r="AH30" s="264"/>
      <c r="AI30" s="255">
        <v>22</v>
      </c>
      <c r="AJ30" s="264">
        <v>40423</v>
      </c>
      <c r="AK30" s="264">
        <v>39490</v>
      </c>
      <c r="AL30" s="264">
        <v>40387</v>
      </c>
      <c r="AM30" s="254"/>
      <c r="AN30" s="243"/>
      <c r="AO30" s="265" t="str">
        <f>_xlfn.IFNA(IF(VLOOKUP(tabItens[[#This Row],[CÓDIGO]],tabExcluirDoEstoque[#Data],1,FALSE),"sim",""),"")</f>
        <v/>
      </c>
      <c r="AP30" s="266" t="str">
        <f ca="1">IF(OR(ISBLANK(tabItens[[#This Row],[ATA DT.VALID.]]),tabItens[[#This Row],[ATA DT.VALID.]]="",tabItens[[#This Row],[ATA DT.VALID.]]=" "),"",IF(TYPE(tabItens[[#This Row],[ATA DT.VALID.]])=1,ROUNDUP((tabItens[[#This Row],[ATA DT.VALID.]]-TODAY())/7,0),""))</f>
        <v/>
      </c>
      <c r="AQ30" s="267"/>
      <c r="AR30" s="268" t="str">
        <f>IF(ISBLANK(tabItens[[#This Row],[CÓDIGO]]),"",IFERROR(VLOOKUP(tabItens[[#This Row],[CÓDIGO]],Consumo!$C$2:$AI$902,32,FALSE),0))</f>
        <v>07.2023</v>
      </c>
      <c r="AS30" s="269">
        <f>SUMIF(Consumo!$C$3:$C$902,tabItens[[#This Row],[CÓDIGO]],Consumo!$T$3:$T$902) + SUMIF(Consumo!$C$3:$C$902,tabItens[[#This Row],[CÓDIGO]],Consumo!$U$3:$U$902) + SUMIF(Consumo!$C$3:$C$902,tabItens[[#This Row],[CÓDIGO]],Consumo!$V$3:$V$902) + SUMIF(Consumo!$C$3:$C$902,tabItens[[#This Row],[CÓDIGO]],Consumo!$W$3:$W$902)</f>
        <v>20</v>
      </c>
      <c r="AT30" s="269">
        <f>SUMIF(Consumo!$C$3:$C$902,tabItens[[#This Row],[CÓDIGO]],Consumo!$AF$3:$AF$902)</f>
        <v>58</v>
      </c>
      <c r="AU30" s="270">
        <f>SUMIF(Consumo!$C$3:$C$902,tabItens[[#This Row],[CÓDIGO]],Consumo!$AG$3:$AG$902)</f>
        <v>20</v>
      </c>
      <c r="AV30" s="271">
        <f>SUMIF(Consumo!$C$3:$C$902,tabItens[[#This Row],[CÓDIGO]],Consumo!$AE$3:$AE$902)</f>
        <v>0</v>
      </c>
      <c r="AW30" s="244">
        <f>tabItens[[#This Row],[QTDE ATUAL]] + tabItens[[#This Row],[RC QTDE]] + tabItens[[#This Row],[AF SALDO]] + tabItens[[#This Row],[Recentes]]</f>
        <v>95</v>
      </c>
      <c r="AX30" s="272">
        <v>2</v>
      </c>
      <c r="AY30" s="272">
        <v>4</v>
      </c>
      <c r="AZ30" s="272">
        <f>IF(ISBLANK(tabItens[[#This Row],[CÓDIGO]]),"",tabItens[[#This Row],[PontoMês]] * (AZ$2+tabItens[[#This Row],[PontoQtM]]))</f>
        <v>8</v>
      </c>
      <c r="BA30" s="271">
        <f>tabItens[[#This Row],[PontoPed]] - tabItens[[#This Row],[Saldo]] + (1/10)</f>
        <v>-86.9</v>
      </c>
      <c r="BB30" s="271">
        <f xml:space="preserve"> tabItens[[#This Row],[PontoMês]] * BB$2 - tabItens[[#This Row],[QTDE ATUAL]] - (1/10)</f>
        <v>-93.1</v>
      </c>
      <c r="BC30" s="273">
        <f>IF( tabItens[[#This Row],[PontoPed]]&gt;0, IF(tabItens[[#This Row],[PontoPed]]&lt;1, 1, IF( tabItens[[#This Row],[Saldo]]&gt;tabItens[[#This Row],[PontoPed]], 0, (tabItens[[#This Row],[PontoPed]]-tabItens[[#This Row],[Saldo]])/tabItens[[#This Row],[PontoPed]] ) ), 0 )</f>
        <v>0</v>
      </c>
      <c r="BD30" s="274">
        <f>ROUNDDOWN(IF( OR( AND(tabItens[[#This Row],[PontoPed]]&lt;tabItens[[#This Row],[Saldo]],tabItens[[#This Row],[Saldo]]&gt;0), tabItens[[#This Row],[PontoPed]]=0), 99, IF(AND(tabItens[[#This Row],[Saldo]]=0,tabItens[[#This Row],[PontoPed]]&gt;0), 0, (1-tabItens[[#This Row],[PctAb]])*10 ) ),0)</f>
        <v>99</v>
      </c>
      <c r="BE30" s="275">
        <f>MAX(ROUNDDOWN( IF(tabItens[[#This Row],[Abaixo]] &gt; 0,   tabItens[[#This Row],[Abaixo]] + (tabItens[[#This Row],[PontoMês]] * IF( OR( ISBLANK(tabItens[[#This Row],[ATA Nº/ANO]]), tabItens[[#This Row],[ATA Nº/ANO]] = ""),BE$2,BE$1)),0),0),0)</f>
        <v>0</v>
      </c>
      <c r="BF3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0" s="276">
        <f>SUMIF(Consumo!$C$3:$C$902,tabItens[[#This Row],[CÓDIGO]],Consumo!$E$3:$E$902)</f>
        <v>0</v>
      </c>
      <c r="BH30" s="277">
        <f>IF(AND(tabItens[[#This Row],[Pend]] &gt; 0,tabItens[[#This Row],[Consumo]] &lt;&gt; 0), tabItens[[#This Row],[Pend]] / tabItens[[#This Row],[Consumo]], 0 )</f>
        <v>0</v>
      </c>
      <c r="BI30" s="276"/>
      <c r="BJ30" s="276"/>
      <c r="BK30" s="278" t="s">
        <v>2077</v>
      </c>
    </row>
    <row r="31" spans="1:63" x14ac:dyDescent="0.3">
      <c r="A31" s="239">
        <v>134246</v>
      </c>
      <c r="B31" s="240" t="s">
        <v>1873</v>
      </c>
      <c r="C31" s="241" t="s">
        <v>1874</v>
      </c>
      <c r="D31" s="242">
        <v>122.53</v>
      </c>
      <c r="E31" s="243"/>
      <c r="F31" s="243"/>
      <c r="G31" s="243" t="s">
        <v>891</v>
      </c>
      <c r="H31" s="244">
        <v>77.53</v>
      </c>
      <c r="I31" s="245">
        <v>103003</v>
      </c>
      <c r="J31" s="246">
        <v>123.99997999999999</v>
      </c>
      <c r="K31" s="247">
        <v>726.94</v>
      </c>
      <c r="L31" s="248">
        <f>IF(tabItens[[#This Row],[Média]] &gt; 0, tabItens[[#This Row],[QTDE ATUAL]] / tabItens[[#This Row],[Média]],999.9)</f>
        <v>46.194637537239323</v>
      </c>
      <c r="M31" s="249">
        <v>0</v>
      </c>
      <c r="N31" s="250">
        <f>tabItens[[#This Row],[VALOR UNIT.]] * tabItens[[#This Row],[LC]]</f>
        <v>0</v>
      </c>
      <c r="O31" s="251" t="s">
        <v>2192</v>
      </c>
      <c r="P31" s="252"/>
      <c r="Q31" s="253"/>
      <c r="R31" s="250"/>
      <c r="S31" s="254"/>
      <c r="T31" s="255">
        <f>ROUNDDOWN(IFERROR(tabItens[[#This Row],[ATA DT.VALID.]] - $D$1,0) / 30,0)</f>
        <v>-1507</v>
      </c>
      <c r="U31" s="240" t="s">
        <v>1875</v>
      </c>
      <c r="V31" s="256">
        <v>1</v>
      </c>
      <c r="W31" s="257" t="s">
        <v>2062</v>
      </c>
      <c r="X31" s="258">
        <v>51</v>
      </c>
      <c r="Y31" s="259">
        <v>2</v>
      </c>
      <c r="Z31" s="260"/>
      <c r="AA31" s="261"/>
      <c r="AB31" s="262"/>
      <c r="AC31" s="262"/>
      <c r="AD31" s="261"/>
      <c r="AE31" s="262"/>
      <c r="AF31" s="255"/>
      <c r="AG31" s="263" t="s">
        <v>2063</v>
      </c>
      <c r="AH31" s="264"/>
      <c r="AI31" s="255">
        <v>400</v>
      </c>
      <c r="AJ31" s="264">
        <v>45147</v>
      </c>
      <c r="AK31" s="264">
        <v>43138</v>
      </c>
      <c r="AL31" s="264">
        <v>45075</v>
      </c>
      <c r="AM31" s="254"/>
      <c r="AN31" s="243"/>
      <c r="AO31" s="265" t="str">
        <f>_xlfn.IFNA(IF(VLOOKUP(tabItens[[#This Row],[CÓDIGO]],tabExcluirDoEstoque[#Data],1,FALSE),"sim",""),"")</f>
        <v/>
      </c>
      <c r="AP31" s="266" t="str">
        <f ca="1">IF(OR(ISBLANK(tabItens[[#This Row],[ATA DT.VALID.]]),tabItens[[#This Row],[ATA DT.VALID.]]="",tabItens[[#This Row],[ATA DT.VALID.]]=" "),"",IF(TYPE(tabItens[[#This Row],[ATA DT.VALID.]])=1,ROUNDUP((tabItens[[#This Row],[ATA DT.VALID.]]-TODAY())/7,0),""))</f>
        <v/>
      </c>
      <c r="AQ31" s="267">
        <v>0</v>
      </c>
      <c r="AR31" s="268" t="str">
        <f>IF(ISBLANK(tabItens[[#This Row],[CÓDIGO]]),"",IFERROR(VLOOKUP(tabItens[[#This Row],[CÓDIGO]],Consumo!$C$2:$AI$902,32,FALSE),0))</f>
        <v>08.2023</v>
      </c>
      <c r="AS31" s="269">
        <f>SUMIF(Consumo!$C$3:$C$902,tabItens[[#This Row],[CÓDIGO]],Consumo!$T$3:$T$902) + SUMIF(Consumo!$C$3:$C$902,tabItens[[#This Row],[CÓDIGO]],Consumo!$U$3:$U$902) + SUMIF(Consumo!$C$3:$C$902,tabItens[[#This Row],[CÓDIGO]],Consumo!$V$3:$V$902) + SUMIF(Consumo!$C$3:$C$902,tabItens[[#This Row],[CÓDIGO]],Consumo!$W$3:$W$902)</f>
        <v>459</v>
      </c>
      <c r="AT31" s="269">
        <f>SUMIF(Consumo!$C$3:$C$902,tabItens[[#This Row],[CÓDIGO]],Consumo!$AF$3:$AF$902)</f>
        <v>1632</v>
      </c>
      <c r="AU31" s="270">
        <f>SUMIF(Consumo!$C$3:$C$902,tabItens[[#This Row],[CÓDIGO]],Consumo!$AG$3:$AG$902)</f>
        <v>165.94</v>
      </c>
      <c r="AV31" s="271">
        <f>SUMIF(Consumo!$C$3:$C$902,tabItens[[#This Row],[CÓDIGO]],Consumo!$AE$3:$AE$902)</f>
        <v>1.6783333333333335</v>
      </c>
      <c r="AW31" s="244">
        <f>tabItens[[#This Row],[QTDE ATUAL]] + tabItens[[#This Row],[RC QTDE]] + tabItens[[#This Row],[AF SALDO]] + tabItens[[#This Row],[Recentes]]</f>
        <v>77.53</v>
      </c>
      <c r="AX31" s="272">
        <v>111</v>
      </c>
      <c r="AY31" s="272">
        <v>3</v>
      </c>
      <c r="AZ31" s="272">
        <f>IF(ISBLANK(tabItens[[#This Row],[CÓDIGO]]),"",tabItens[[#This Row],[PontoMês]] * (AZ$2+tabItens[[#This Row],[PontoQtM]]))</f>
        <v>333</v>
      </c>
      <c r="BA31" s="271">
        <f>tabItens[[#This Row],[PontoPed]] - tabItens[[#This Row],[Saldo]] + (1/10)</f>
        <v>255.57</v>
      </c>
      <c r="BB31" s="271">
        <f xml:space="preserve"> tabItens[[#This Row],[PontoMês]] * BB$2 - tabItens[[#This Row],[QTDE ATUAL]] - (1/10)</f>
        <v>33.369999999999997</v>
      </c>
      <c r="BC31" s="273">
        <f>IF( tabItens[[#This Row],[PontoPed]]&gt;0, IF(tabItens[[#This Row],[PontoPed]]&lt;1, 1, IF( tabItens[[#This Row],[Saldo]]&gt;tabItens[[#This Row],[PontoPed]], 0, (tabItens[[#This Row],[PontoPed]]-tabItens[[#This Row],[Saldo]])/tabItens[[#This Row],[PontoPed]] ) ), 0 )</f>
        <v>0.76717717717717715</v>
      </c>
      <c r="BD31" s="274">
        <f>ROUNDDOWN(IF( OR( AND(tabItens[[#This Row],[PontoPed]]&lt;tabItens[[#This Row],[Saldo]],tabItens[[#This Row],[Saldo]]&gt;0), tabItens[[#This Row],[PontoPed]]=0), 99, IF(AND(tabItens[[#This Row],[Saldo]]=0,tabItens[[#This Row],[PontoPed]]&gt;0), 0, (1-tabItens[[#This Row],[PctAb]])*10 ) ),0)</f>
        <v>2</v>
      </c>
      <c r="BE31" s="275">
        <f>MAX(ROUNDDOWN( IF(tabItens[[#This Row],[Abaixo]] &gt; 0,   tabItens[[#This Row],[Abaixo]] + (tabItens[[#This Row],[PontoMês]] * IF( OR( ISBLANK(tabItens[[#This Row],[ATA Nº/ANO]]), tabItens[[#This Row],[ATA Nº/ANO]] = ""),BE$2,BE$1)),0),0),0)</f>
        <v>588</v>
      </c>
      <c r="BF3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 s="276">
        <f>SUMIF(Consumo!$C$3:$C$902,tabItens[[#This Row],[CÓDIGO]],Consumo!$E$3:$E$902)</f>
        <v>30.21</v>
      </c>
      <c r="BH31" s="277">
        <f>IF(AND(tabItens[[#This Row],[Pend]] &gt; 0,tabItens[[#This Row],[Consumo]] &lt;&gt; 0), tabItens[[#This Row],[Pend]] / tabItens[[#This Row],[Consumo]], 0 )</f>
        <v>1.8511029411764707E-2</v>
      </c>
      <c r="BI31" s="276"/>
      <c r="BJ31" s="276"/>
      <c r="BK31" s="278" t="s">
        <v>2077</v>
      </c>
    </row>
    <row r="32" spans="1:63" x14ac:dyDescent="0.3">
      <c r="A32" s="239">
        <v>54032</v>
      </c>
      <c r="B32" s="240" t="s">
        <v>1324</v>
      </c>
      <c r="C32" s="241" t="s">
        <v>264</v>
      </c>
      <c r="D32" s="242">
        <v>7.0000000000000007E-2</v>
      </c>
      <c r="E32" s="243"/>
      <c r="F32" s="243"/>
      <c r="G32" s="243" t="s">
        <v>891</v>
      </c>
      <c r="H32" s="244">
        <v>22466</v>
      </c>
      <c r="I32" s="245">
        <v>103003</v>
      </c>
      <c r="J32" s="246">
        <v>7.0000000000000007E-2</v>
      </c>
      <c r="K32" s="247">
        <v>10324</v>
      </c>
      <c r="L32" s="248">
        <f>IF(tabItens[[#This Row],[Média]] &gt; 0, tabItens[[#This Row],[QTDE ATUAL]] / tabItens[[#This Row],[Média]],999.9)</f>
        <v>999.9</v>
      </c>
      <c r="M32" s="249">
        <v>0</v>
      </c>
      <c r="N32" s="250">
        <f>tabItens[[#This Row],[VALOR UNIT.]] * tabItens[[#This Row],[LC]]</f>
        <v>0</v>
      </c>
      <c r="O32" s="251"/>
      <c r="P32" s="252"/>
      <c r="Q32" s="253"/>
      <c r="R32" s="250"/>
      <c r="S32" s="254"/>
      <c r="T32" s="255">
        <f>ROUNDDOWN(IFERROR(tabItens[[#This Row],[ATA DT.VALID.]] - $D$1,0) / 30,0)</f>
        <v>-1507</v>
      </c>
      <c r="U32" s="240" t="s">
        <v>1187</v>
      </c>
      <c r="V32" s="256">
        <v>1</v>
      </c>
      <c r="W32" s="257" t="s">
        <v>2069</v>
      </c>
      <c r="X32" s="258">
        <v>67</v>
      </c>
      <c r="Y32" s="259">
        <v>5</v>
      </c>
      <c r="Z32" s="260"/>
      <c r="AA32" s="261"/>
      <c r="AB32" s="262"/>
      <c r="AC32" s="262"/>
      <c r="AD32" s="261"/>
      <c r="AE32" s="262"/>
      <c r="AF32" s="255"/>
      <c r="AG32" s="263" t="s">
        <v>2063</v>
      </c>
      <c r="AH32" s="264"/>
      <c r="AI32" s="255">
        <v>4104</v>
      </c>
      <c r="AJ32" s="264">
        <v>44560</v>
      </c>
      <c r="AK32" s="264" t="s">
        <v>891</v>
      </c>
      <c r="AL32" s="264">
        <v>44547</v>
      </c>
      <c r="AM32" s="254"/>
      <c r="AN32" s="243"/>
      <c r="AO32" s="265" t="str">
        <f>_xlfn.IFNA(IF(VLOOKUP(tabItens[[#This Row],[CÓDIGO]],tabExcluirDoEstoque[#Data],1,FALSE),"sim",""),"")</f>
        <v/>
      </c>
      <c r="AP32" s="266" t="str">
        <f ca="1">IF(OR(ISBLANK(tabItens[[#This Row],[ATA DT.VALID.]]),tabItens[[#This Row],[ATA DT.VALID.]]="",tabItens[[#This Row],[ATA DT.VALID.]]=" "),"",IF(TYPE(tabItens[[#This Row],[ATA DT.VALID.]])=1,ROUNDUP((tabItens[[#This Row],[ATA DT.VALID.]]-TODAY())/7,0),""))</f>
        <v/>
      </c>
      <c r="AQ32" s="267"/>
      <c r="AR32" s="268" t="str">
        <f>IF(ISBLANK(tabItens[[#This Row],[CÓDIGO]]),"",IFERROR(VLOOKUP(tabItens[[#This Row],[CÓDIGO]],Consumo!$C$2:$AI$902,32,FALSE),0))</f>
        <v>08.2023</v>
      </c>
      <c r="AS32" s="269">
        <f>SUMIF(Consumo!$C$3:$C$902,tabItens[[#This Row],[CÓDIGO]],Consumo!$T$3:$T$902) + SUMIF(Consumo!$C$3:$C$902,tabItens[[#This Row],[CÓDIGO]],Consumo!$U$3:$U$902) + SUMIF(Consumo!$C$3:$C$902,tabItens[[#This Row],[CÓDIGO]],Consumo!$V$3:$V$902) + SUMIF(Consumo!$C$3:$C$902,tabItens[[#This Row],[CÓDIGO]],Consumo!$W$3:$W$902)</f>
        <v>1000</v>
      </c>
      <c r="AT32" s="269">
        <f>SUMIF(Consumo!$C$3:$C$902,tabItens[[#This Row],[CÓDIGO]],Consumo!$AF$3:$AF$902)</f>
        <v>16834</v>
      </c>
      <c r="AU32" s="270">
        <f>SUMIF(Consumo!$C$3:$C$902,tabItens[[#This Row],[CÓDIGO]],Consumo!$AG$3:$AG$902)</f>
        <v>2010</v>
      </c>
      <c r="AV32" s="271">
        <f>SUMIF(Consumo!$C$3:$C$902,tabItens[[#This Row],[CÓDIGO]],Consumo!$AE$3:$AE$902)</f>
        <v>0</v>
      </c>
      <c r="AW32" s="244">
        <f>tabItens[[#This Row],[QTDE ATUAL]] + tabItens[[#This Row],[RC QTDE]] + tabItens[[#This Row],[AF SALDO]] + tabItens[[#This Row],[Recentes]]</f>
        <v>22466</v>
      </c>
      <c r="AX32" s="272">
        <v>117</v>
      </c>
      <c r="AY32" s="272">
        <v>4</v>
      </c>
      <c r="AZ32" s="272">
        <f>IF(ISBLANK(tabItens[[#This Row],[CÓDIGO]]),"",tabItens[[#This Row],[PontoMês]] * (AZ$2+tabItens[[#This Row],[PontoQtM]]))</f>
        <v>468</v>
      </c>
      <c r="BA32" s="271">
        <f>tabItens[[#This Row],[PontoPed]] - tabItens[[#This Row],[Saldo]] + (1/10)</f>
        <v>-21997.9</v>
      </c>
      <c r="BB32" s="271">
        <f xml:space="preserve"> tabItens[[#This Row],[PontoMês]] * BB$2 - tabItens[[#This Row],[QTDE ATUAL]] - (1/10)</f>
        <v>-22349.1</v>
      </c>
      <c r="BC32" s="273">
        <f>IF( tabItens[[#This Row],[PontoPed]]&gt;0, IF(tabItens[[#This Row],[PontoPed]]&lt;1, 1, IF( tabItens[[#This Row],[Saldo]]&gt;tabItens[[#This Row],[PontoPed]], 0, (tabItens[[#This Row],[PontoPed]]-tabItens[[#This Row],[Saldo]])/tabItens[[#This Row],[PontoPed]] ) ), 0 )</f>
        <v>0</v>
      </c>
      <c r="BD32" s="274">
        <f>ROUNDDOWN(IF( OR( AND(tabItens[[#This Row],[PontoPed]]&lt;tabItens[[#This Row],[Saldo]],tabItens[[#This Row],[Saldo]]&gt;0), tabItens[[#This Row],[PontoPed]]=0), 99, IF(AND(tabItens[[#This Row],[Saldo]]=0,tabItens[[#This Row],[PontoPed]]&gt;0), 0, (1-tabItens[[#This Row],[PctAb]])*10 ) ),0)</f>
        <v>99</v>
      </c>
      <c r="BE32" s="275">
        <f>MAX(ROUNDDOWN( IF(tabItens[[#This Row],[Abaixo]] &gt; 0,   tabItens[[#This Row],[Abaixo]] + (tabItens[[#This Row],[PontoMês]] * IF( OR( ISBLANK(tabItens[[#This Row],[ATA Nº/ANO]]), tabItens[[#This Row],[ATA Nº/ANO]] = ""),BE$2,BE$1)),0),0),0)</f>
        <v>0</v>
      </c>
      <c r="BF3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2" s="276">
        <f>SUMIF(Consumo!$C$3:$C$902,tabItens[[#This Row],[CÓDIGO]],Consumo!$E$3:$E$902)</f>
        <v>0</v>
      </c>
      <c r="BH32" s="277">
        <f>IF(AND(tabItens[[#This Row],[Pend]] &gt; 0,tabItens[[#This Row],[Consumo]] &lt;&gt; 0), tabItens[[#This Row],[Pend]] / tabItens[[#This Row],[Consumo]], 0 )</f>
        <v>0</v>
      </c>
      <c r="BI32" s="276"/>
      <c r="BJ32" s="276"/>
      <c r="BK32" s="278" t="s">
        <v>2077</v>
      </c>
    </row>
    <row r="33" spans="1:63" x14ac:dyDescent="0.3">
      <c r="A33" s="239">
        <v>54029</v>
      </c>
      <c r="B33" s="240" t="s">
        <v>1323</v>
      </c>
      <c r="C33" s="241" t="s">
        <v>31</v>
      </c>
      <c r="D33" s="242">
        <v>0.08</v>
      </c>
      <c r="E33" s="243"/>
      <c r="F33" s="243"/>
      <c r="G33" s="243" t="s">
        <v>891</v>
      </c>
      <c r="H33" s="244">
        <v>2115</v>
      </c>
      <c r="I33" s="245">
        <v>103003</v>
      </c>
      <c r="J33" s="246">
        <v>0.08</v>
      </c>
      <c r="K33" s="247">
        <v>1650</v>
      </c>
      <c r="L33" s="248">
        <f>IF(tabItens[[#This Row],[Média]] &gt; 0, tabItens[[#This Row],[QTDE ATUAL]] / tabItens[[#This Row],[Média]],999.9)</f>
        <v>999.9</v>
      </c>
      <c r="M33" s="249">
        <v>0</v>
      </c>
      <c r="N33" s="250">
        <f>tabItens[[#This Row],[VALOR UNIT.]] * tabItens[[#This Row],[LC]]</f>
        <v>0</v>
      </c>
      <c r="O33" s="251"/>
      <c r="P33" s="252"/>
      <c r="Q33" s="253"/>
      <c r="R33" s="250"/>
      <c r="S33" s="254"/>
      <c r="T33" s="255">
        <f>ROUNDDOWN(IFERROR(tabItens[[#This Row],[ATA DT.VALID.]] - $D$1,0) / 30,0)</f>
        <v>-1507</v>
      </c>
      <c r="U33" s="240" t="s">
        <v>1187</v>
      </c>
      <c r="V33" s="256">
        <v>1</v>
      </c>
      <c r="W33" s="257" t="s">
        <v>2069</v>
      </c>
      <c r="X33" s="258">
        <v>67</v>
      </c>
      <c r="Y33" s="259">
        <v>5</v>
      </c>
      <c r="Z33" s="260"/>
      <c r="AA33" s="261"/>
      <c r="AB33" s="262"/>
      <c r="AC33" s="262"/>
      <c r="AD33" s="261"/>
      <c r="AE33" s="262"/>
      <c r="AF33" s="255"/>
      <c r="AG33" s="263" t="s">
        <v>2063</v>
      </c>
      <c r="AH33" s="264"/>
      <c r="AI33" s="255">
        <v>550</v>
      </c>
      <c r="AJ33" s="264">
        <v>44161</v>
      </c>
      <c r="AK33" s="264" t="s">
        <v>891</v>
      </c>
      <c r="AL33" s="264">
        <v>44369</v>
      </c>
      <c r="AM33" s="254"/>
      <c r="AN33" s="243"/>
      <c r="AO33" s="265" t="str">
        <f>_xlfn.IFNA(IF(VLOOKUP(tabItens[[#This Row],[CÓDIGO]],tabExcluirDoEstoque[#Data],1,FALSE),"sim",""),"")</f>
        <v/>
      </c>
      <c r="AP33" s="266" t="str">
        <f ca="1">IF(OR(ISBLANK(tabItens[[#This Row],[ATA DT.VALID.]]),tabItens[[#This Row],[ATA DT.VALID.]]="",tabItens[[#This Row],[ATA DT.VALID.]]=" "),"",IF(TYPE(tabItens[[#This Row],[ATA DT.VALID.]])=1,ROUNDUP((tabItens[[#This Row],[ATA DT.VALID.]]-TODAY())/7,0),""))</f>
        <v/>
      </c>
      <c r="AQ33" s="267"/>
      <c r="AR33" s="268" t="str">
        <f>IF(ISBLANK(tabItens[[#This Row],[CÓDIGO]]),"",IFERROR(VLOOKUP(tabItens[[#This Row],[CÓDIGO]],Consumo!$C$2:$AI$902,32,FALSE),0))</f>
        <v>08.2023</v>
      </c>
      <c r="AS33" s="269">
        <f>SUMIF(Consumo!$C$3:$C$902,tabItens[[#This Row],[CÓDIGO]],Consumo!$T$3:$T$902) + SUMIF(Consumo!$C$3:$C$902,tabItens[[#This Row],[CÓDIGO]],Consumo!$U$3:$U$902) + SUMIF(Consumo!$C$3:$C$902,tabItens[[#This Row],[CÓDIGO]],Consumo!$V$3:$V$902) + SUMIF(Consumo!$C$3:$C$902,tabItens[[#This Row],[CÓDIGO]],Consumo!$W$3:$W$902)</f>
        <v>1000</v>
      </c>
      <c r="AT33" s="269">
        <f>SUMIF(Consumo!$C$3:$C$902,tabItens[[#This Row],[CÓDIGO]],Consumo!$AF$3:$AF$902)</f>
        <v>2400</v>
      </c>
      <c r="AU33" s="270">
        <f>SUMIF(Consumo!$C$3:$C$902,tabItens[[#This Row],[CÓDIGO]],Consumo!$AG$3:$AG$902)</f>
        <v>1000</v>
      </c>
      <c r="AV33" s="271">
        <f>SUMIF(Consumo!$C$3:$C$902,tabItens[[#This Row],[CÓDIGO]],Consumo!$AE$3:$AE$902)</f>
        <v>0</v>
      </c>
      <c r="AW33" s="244">
        <f>tabItens[[#This Row],[QTDE ATUAL]] + tabItens[[#This Row],[RC QTDE]] + tabItens[[#This Row],[AF SALDO]] + tabItens[[#This Row],[Recentes]]</f>
        <v>2115</v>
      </c>
      <c r="AX33" s="272">
        <v>113</v>
      </c>
      <c r="AY33" s="272">
        <v>4</v>
      </c>
      <c r="AZ33" s="272">
        <f>IF(ISBLANK(tabItens[[#This Row],[CÓDIGO]]),"",tabItens[[#This Row],[PontoMês]] * (AZ$2+tabItens[[#This Row],[PontoQtM]]))</f>
        <v>452</v>
      </c>
      <c r="BA33" s="271">
        <f>tabItens[[#This Row],[PontoPed]] - tabItens[[#This Row],[Saldo]] + (1/10)</f>
        <v>-1662.9</v>
      </c>
      <c r="BB33" s="271">
        <f xml:space="preserve"> tabItens[[#This Row],[PontoMês]] * BB$2 - tabItens[[#This Row],[QTDE ATUAL]] - (1/10)</f>
        <v>-2002.1</v>
      </c>
      <c r="BC33" s="273">
        <f>IF( tabItens[[#This Row],[PontoPed]]&gt;0, IF(tabItens[[#This Row],[PontoPed]]&lt;1, 1, IF( tabItens[[#This Row],[Saldo]]&gt;tabItens[[#This Row],[PontoPed]], 0, (tabItens[[#This Row],[PontoPed]]-tabItens[[#This Row],[Saldo]])/tabItens[[#This Row],[PontoPed]] ) ), 0 )</f>
        <v>0</v>
      </c>
      <c r="BD33" s="274">
        <f>ROUNDDOWN(IF( OR( AND(tabItens[[#This Row],[PontoPed]]&lt;tabItens[[#This Row],[Saldo]],tabItens[[#This Row],[Saldo]]&gt;0), tabItens[[#This Row],[PontoPed]]=0), 99, IF(AND(tabItens[[#This Row],[Saldo]]=0,tabItens[[#This Row],[PontoPed]]&gt;0), 0, (1-tabItens[[#This Row],[PctAb]])*10 ) ),0)</f>
        <v>99</v>
      </c>
      <c r="BE33" s="275">
        <f>MAX(ROUNDDOWN( IF(tabItens[[#This Row],[Abaixo]] &gt; 0,   tabItens[[#This Row],[Abaixo]] + (tabItens[[#This Row],[PontoMês]] * IF( OR( ISBLANK(tabItens[[#This Row],[ATA Nº/ANO]]), tabItens[[#This Row],[ATA Nº/ANO]] = ""),BE$2,BE$1)),0),0),0)</f>
        <v>0</v>
      </c>
      <c r="BF3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3" s="276">
        <f>SUMIF(Consumo!$C$3:$C$902,tabItens[[#This Row],[CÓDIGO]],Consumo!$E$3:$E$902)</f>
        <v>0</v>
      </c>
      <c r="BH33" s="277">
        <f>IF(AND(tabItens[[#This Row],[Pend]] &gt; 0,tabItens[[#This Row],[Consumo]] &lt;&gt; 0), tabItens[[#This Row],[Pend]] / tabItens[[#This Row],[Consumo]], 0 )</f>
        <v>0</v>
      </c>
      <c r="BI33" s="276"/>
      <c r="BJ33" s="276"/>
      <c r="BK33" s="278" t="s">
        <v>2077</v>
      </c>
    </row>
    <row r="34" spans="1:63" x14ac:dyDescent="0.3">
      <c r="A34" s="239">
        <v>88849</v>
      </c>
      <c r="B34" s="240" t="s">
        <v>1522</v>
      </c>
      <c r="C34" s="241" t="s">
        <v>321</v>
      </c>
      <c r="D34" s="242">
        <v>15.4</v>
      </c>
      <c r="E34" s="243"/>
      <c r="F34" s="243"/>
      <c r="G34" s="243" t="s">
        <v>891</v>
      </c>
      <c r="H34" s="244">
        <v>563</v>
      </c>
      <c r="I34" s="245">
        <v>103003</v>
      </c>
      <c r="J34" s="246">
        <v>15.4</v>
      </c>
      <c r="K34" s="247">
        <v>451</v>
      </c>
      <c r="L34" s="248">
        <f>IF(tabItens[[#This Row],[Média]] &gt; 0, tabItens[[#This Row],[QTDE ATUAL]] / tabItens[[#This Row],[Média]],999.9)</f>
        <v>999.9</v>
      </c>
      <c r="M34" s="249">
        <v>0</v>
      </c>
      <c r="N34" s="250">
        <f>tabItens[[#This Row],[VALOR UNIT.]] * tabItens[[#This Row],[LC]]</f>
        <v>0</v>
      </c>
      <c r="O34" s="251"/>
      <c r="P34" s="252"/>
      <c r="Q34" s="253"/>
      <c r="R34" s="250"/>
      <c r="S34" s="254"/>
      <c r="T34" s="255">
        <f>ROUNDDOWN(IFERROR(tabItens[[#This Row],[ATA DT.VALID.]] - $D$1,0) / 30,0)</f>
        <v>-1507</v>
      </c>
      <c r="U34" s="240" t="s">
        <v>1187</v>
      </c>
      <c r="V34" s="256">
        <v>1</v>
      </c>
      <c r="W34" s="257" t="s">
        <v>2069</v>
      </c>
      <c r="X34" s="258">
        <v>67</v>
      </c>
      <c r="Y34" s="259">
        <v>5</v>
      </c>
      <c r="Z34" s="260">
        <v>2488</v>
      </c>
      <c r="AA34" s="261">
        <v>2023</v>
      </c>
      <c r="AB34" s="262">
        <v>1000</v>
      </c>
      <c r="AC34" s="262"/>
      <c r="AD34" s="261"/>
      <c r="AE34" s="262"/>
      <c r="AF34" s="255"/>
      <c r="AG34" s="263" t="s">
        <v>2063</v>
      </c>
      <c r="AH34" s="264"/>
      <c r="AI34" s="255">
        <v>152</v>
      </c>
      <c r="AJ34" s="264">
        <v>44154</v>
      </c>
      <c r="AK34" s="264">
        <v>38664</v>
      </c>
      <c r="AL34" s="264">
        <v>44125</v>
      </c>
      <c r="AM34" s="254"/>
      <c r="AN34" s="243"/>
      <c r="AO34" s="265" t="str">
        <f>_xlfn.IFNA(IF(VLOOKUP(tabItens[[#This Row],[CÓDIGO]],tabExcluirDoEstoque[#Data],1,FALSE),"sim",""),"")</f>
        <v/>
      </c>
      <c r="AP34" s="266" t="str">
        <f ca="1">IF(OR(ISBLANK(tabItens[[#This Row],[ATA DT.VALID.]]),tabItens[[#This Row],[ATA DT.VALID.]]="",tabItens[[#This Row],[ATA DT.VALID.]]=" "),"",IF(TYPE(tabItens[[#This Row],[ATA DT.VALID.]])=1,ROUNDUP((tabItens[[#This Row],[ATA DT.VALID.]]-TODAY())/7,0),""))</f>
        <v/>
      </c>
      <c r="AQ34" s="267"/>
      <c r="AR34" s="268" t="str">
        <f>IF(ISBLANK(tabItens[[#This Row],[CÓDIGO]]),"",IFERROR(VLOOKUP(tabItens[[#This Row],[CÓDIGO]],Consumo!$C$2:$AI$902,32,FALSE),0))</f>
        <v>05.2023</v>
      </c>
      <c r="AS34" s="269">
        <f>SUMIF(Consumo!$C$3:$C$902,tabItens[[#This Row],[CÓDIGO]],Consumo!$T$3:$T$902) + SUMIF(Consumo!$C$3:$C$902,tabItens[[#This Row],[CÓDIGO]],Consumo!$U$3:$U$902) + SUMIF(Consumo!$C$3:$C$902,tabItens[[#This Row],[CÓDIGO]],Consumo!$V$3:$V$902) + SUMIF(Consumo!$C$3:$C$902,tabItens[[#This Row],[CÓDIGO]],Consumo!$W$3:$W$902)</f>
        <v>1</v>
      </c>
      <c r="AT34" s="269">
        <f>SUMIF(Consumo!$C$3:$C$902,tabItens[[#This Row],[CÓDIGO]],Consumo!$AF$3:$AF$902)</f>
        <v>465</v>
      </c>
      <c r="AU34" s="270">
        <f>SUMIF(Consumo!$C$3:$C$902,tabItens[[#This Row],[CÓDIGO]],Consumo!$AG$3:$AG$902)</f>
        <v>331</v>
      </c>
      <c r="AV34" s="271">
        <f>SUMIF(Consumo!$C$3:$C$902,tabItens[[#This Row],[CÓDIGO]],Consumo!$AE$3:$AE$902)</f>
        <v>0</v>
      </c>
      <c r="AW34" s="244">
        <f>tabItens[[#This Row],[QTDE ATUAL]] + tabItens[[#This Row],[RC QTDE]] + tabItens[[#This Row],[AF SALDO]] + tabItens[[#This Row],[Recentes]]</f>
        <v>1563</v>
      </c>
      <c r="AX34" s="272">
        <v>17</v>
      </c>
      <c r="AY34" s="272">
        <v>4</v>
      </c>
      <c r="AZ34" s="272">
        <f>IF(ISBLANK(tabItens[[#This Row],[CÓDIGO]]),"",tabItens[[#This Row],[PontoMês]] * (AZ$2+tabItens[[#This Row],[PontoQtM]]))</f>
        <v>68</v>
      </c>
      <c r="BA34" s="271">
        <f>tabItens[[#This Row],[PontoPed]] - tabItens[[#This Row],[Saldo]] + (1/10)</f>
        <v>-1494.9</v>
      </c>
      <c r="BB34" s="271">
        <f xml:space="preserve"> tabItens[[#This Row],[PontoMês]] * BB$2 - tabItens[[#This Row],[QTDE ATUAL]] - (1/10)</f>
        <v>-546.1</v>
      </c>
      <c r="BC34" s="273">
        <f>IF( tabItens[[#This Row],[PontoPed]]&gt;0, IF(tabItens[[#This Row],[PontoPed]]&lt;1, 1, IF( tabItens[[#This Row],[Saldo]]&gt;tabItens[[#This Row],[PontoPed]], 0, (tabItens[[#This Row],[PontoPed]]-tabItens[[#This Row],[Saldo]])/tabItens[[#This Row],[PontoPed]] ) ), 0 )</f>
        <v>0</v>
      </c>
      <c r="BD34" s="274">
        <f>ROUNDDOWN(IF( OR( AND(tabItens[[#This Row],[PontoPed]]&lt;tabItens[[#This Row],[Saldo]],tabItens[[#This Row],[Saldo]]&gt;0), tabItens[[#This Row],[PontoPed]]=0), 99, IF(AND(tabItens[[#This Row],[Saldo]]=0,tabItens[[#This Row],[PontoPed]]&gt;0), 0, (1-tabItens[[#This Row],[PctAb]])*10 ) ),0)</f>
        <v>99</v>
      </c>
      <c r="BE34" s="275">
        <f>MAX(ROUNDDOWN( IF(tabItens[[#This Row],[Abaixo]] &gt; 0,   tabItens[[#This Row],[Abaixo]] + (tabItens[[#This Row],[PontoMês]] * IF( OR( ISBLANK(tabItens[[#This Row],[ATA Nº/ANO]]), tabItens[[#This Row],[ATA Nº/ANO]] = ""),BE$2,BE$1)),0),0),0)</f>
        <v>0</v>
      </c>
      <c r="BF3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4" s="276">
        <f>SUMIF(Consumo!$C$3:$C$902,tabItens[[#This Row],[CÓDIGO]],Consumo!$E$3:$E$902)</f>
        <v>0</v>
      </c>
      <c r="BH34" s="277">
        <f>IF(AND(tabItens[[#This Row],[Pend]] &gt; 0,tabItens[[#This Row],[Consumo]] &lt;&gt; 0), tabItens[[#This Row],[Pend]] / tabItens[[#This Row],[Consumo]], 0 )</f>
        <v>0</v>
      </c>
      <c r="BI34" s="276"/>
      <c r="BJ34" s="276"/>
      <c r="BK34" s="278" t="s">
        <v>2077</v>
      </c>
    </row>
    <row r="35" spans="1:63" x14ac:dyDescent="0.3">
      <c r="A35" s="239">
        <v>64466</v>
      </c>
      <c r="B35" s="240" t="s">
        <v>1379</v>
      </c>
      <c r="C35" s="241" t="s">
        <v>264</v>
      </c>
      <c r="D35" s="242">
        <v>7.0000000000000007E-2</v>
      </c>
      <c r="E35" s="243"/>
      <c r="F35" s="243"/>
      <c r="G35" s="243" t="s">
        <v>891</v>
      </c>
      <c r="H35" s="244">
        <v>5067</v>
      </c>
      <c r="I35" s="245">
        <v>103003</v>
      </c>
      <c r="J35" s="246">
        <v>7.0000000000000007E-2</v>
      </c>
      <c r="K35" s="247">
        <v>195</v>
      </c>
      <c r="L35" s="248">
        <f>IF(tabItens[[#This Row],[Média]] &gt; 0, tabItens[[#This Row],[QTDE ATUAL]] / tabItens[[#This Row],[Média]],999.9)</f>
        <v>999.9</v>
      </c>
      <c r="M35" s="249">
        <v>0</v>
      </c>
      <c r="N35" s="250">
        <f>tabItens[[#This Row],[VALOR UNIT.]] * tabItens[[#This Row],[LC]]</f>
        <v>0</v>
      </c>
      <c r="O35" s="251"/>
      <c r="P35" s="252"/>
      <c r="Q35" s="253"/>
      <c r="R35" s="250"/>
      <c r="S35" s="254"/>
      <c r="T35" s="255">
        <f>ROUNDDOWN(IFERROR(tabItens[[#This Row],[ATA DT.VALID.]] - $D$1,0) / 30,0)</f>
        <v>-1507</v>
      </c>
      <c r="U35" s="240" t="s">
        <v>1187</v>
      </c>
      <c r="V35" s="256">
        <v>1</v>
      </c>
      <c r="W35" s="257" t="s">
        <v>2069</v>
      </c>
      <c r="X35" s="258">
        <v>67</v>
      </c>
      <c r="Y35" s="259">
        <v>5</v>
      </c>
      <c r="Z35" s="260"/>
      <c r="AA35" s="261"/>
      <c r="AB35" s="262"/>
      <c r="AC35" s="262"/>
      <c r="AD35" s="261"/>
      <c r="AE35" s="262"/>
      <c r="AF35" s="255"/>
      <c r="AG35" s="263" t="s">
        <v>2063</v>
      </c>
      <c r="AH35" s="264"/>
      <c r="AI35" s="255">
        <v>66</v>
      </c>
      <c r="AJ35" s="264">
        <v>43864</v>
      </c>
      <c r="AK35" s="264" t="s">
        <v>891</v>
      </c>
      <c r="AL35" s="264">
        <v>43826</v>
      </c>
      <c r="AM35" s="254"/>
      <c r="AN35" s="243"/>
      <c r="AO35" s="265" t="str">
        <f>_xlfn.IFNA(IF(VLOOKUP(tabItens[[#This Row],[CÓDIGO]],tabExcluirDoEstoque[#Data],1,FALSE),"sim",""),"")</f>
        <v/>
      </c>
      <c r="AP35" s="266" t="str">
        <f ca="1">IF(OR(ISBLANK(tabItens[[#This Row],[ATA DT.VALID.]]),tabItens[[#This Row],[ATA DT.VALID.]]="",tabItens[[#This Row],[ATA DT.VALID.]]=" "),"",IF(TYPE(tabItens[[#This Row],[ATA DT.VALID.]])=1,ROUNDUP((tabItens[[#This Row],[ATA DT.VALID.]]-TODAY())/7,0),""))</f>
        <v/>
      </c>
      <c r="AQ35" s="267"/>
      <c r="AR35" s="268" t="str">
        <f>IF(ISBLANK(tabItens[[#This Row],[CÓDIGO]]),"",IFERROR(VLOOKUP(tabItens[[#This Row],[CÓDIGO]],Consumo!$C$2:$AI$902,32,FALSE),0))</f>
        <v>03.2023</v>
      </c>
      <c r="AS35" s="269">
        <f>SUMIF(Consumo!$C$3:$C$902,tabItens[[#This Row],[CÓDIGO]],Consumo!$T$3:$T$902) + SUMIF(Consumo!$C$3:$C$902,tabItens[[#This Row],[CÓDIGO]],Consumo!$U$3:$U$902) + SUMIF(Consumo!$C$3:$C$902,tabItens[[#This Row],[CÓDIGO]],Consumo!$V$3:$V$902) + SUMIF(Consumo!$C$3:$C$902,tabItens[[#This Row],[CÓDIGO]],Consumo!$W$3:$W$902)</f>
        <v>0</v>
      </c>
      <c r="AT35" s="269">
        <f>SUMIF(Consumo!$C$3:$C$902,tabItens[[#This Row],[CÓDIGO]],Consumo!$AF$3:$AF$902)</f>
        <v>245</v>
      </c>
      <c r="AU35" s="270">
        <f>SUMIF(Consumo!$C$3:$C$902,tabItens[[#This Row],[CÓDIGO]],Consumo!$AG$3:$AG$902)</f>
        <v>115</v>
      </c>
      <c r="AV35" s="271">
        <f>SUMIF(Consumo!$C$3:$C$902,tabItens[[#This Row],[CÓDIGO]],Consumo!$AE$3:$AE$902)</f>
        <v>0</v>
      </c>
      <c r="AW35" s="244">
        <f>tabItens[[#This Row],[QTDE ATUAL]] + tabItens[[#This Row],[RC QTDE]] + tabItens[[#This Row],[AF SALDO]] + tabItens[[#This Row],[Recentes]]</f>
        <v>5067</v>
      </c>
      <c r="AX35" s="272">
        <v>23</v>
      </c>
      <c r="AY35" s="272">
        <v>4</v>
      </c>
      <c r="AZ35" s="272">
        <f>IF(ISBLANK(tabItens[[#This Row],[CÓDIGO]]),"",tabItens[[#This Row],[PontoMês]] * (AZ$2+tabItens[[#This Row],[PontoQtM]]))</f>
        <v>92</v>
      </c>
      <c r="BA35" s="271">
        <f>tabItens[[#This Row],[PontoPed]] - tabItens[[#This Row],[Saldo]] + (1/10)</f>
        <v>-4974.8999999999996</v>
      </c>
      <c r="BB35" s="271">
        <f xml:space="preserve"> tabItens[[#This Row],[PontoMês]] * BB$2 - tabItens[[#This Row],[QTDE ATUAL]] - (1/10)</f>
        <v>-5044.1000000000004</v>
      </c>
      <c r="BC35" s="273">
        <f>IF( tabItens[[#This Row],[PontoPed]]&gt;0, IF(tabItens[[#This Row],[PontoPed]]&lt;1, 1, IF( tabItens[[#This Row],[Saldo]]&gt;tabItens[[#This Row],[PontoPed]], 0, (tabItens[[#This Row],[PontoPed]]-tabItens[[#This Row],[Saldo]])/tabItens[[#This Row],[PontoPed]] ) ), 0 )</f>
        <v>0</v>
      </c>
      <c r="BD35" s="274">
        <f>ROUNDDOWN(IF( OR( AND(tabItens[[#This Row],[PontoPed]]&lt;tabItens[[#This Row],[Saldo]],tabItens[[#This Row],[Saldo]]&gt;0), tabItens[[#This Row],[PontoPed]]=0), 99, IF(AND(tabItens[[#This Row],[Saldo]]=0,tabItens[[#This Row],[PontoPed]]&gt;0), 0, (1-tabItens[[#This Row],[PctAb]])*10 ) ),0)</f>
        <v>99</v>
      </c>
      <c r="BE35" s="275">
        <f>MAX(ROUNDDOWN( IF(tabItens[[#This Row],[Abaixo]] &gt; 0,   tabItens[[#This Row],[Abaixo]] + (tabItens[[#This Row],[PontoMês]] * IF( OR( ISBLANK(tabItens[[#This Row],[ATA Nº/ANO]]), tabItens[[#This Row],[ATA Nº/ANO]] = ""),BE$2,BE$1)),0),0),0)</f>
        <v>0</v>
      </c>
      <c r="BF3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5" s="276">
        <f>SUMIF(Consumo!$C$3:$C$902,tabItens[[#This Row],[CÓDIGO]],Consumo!$E$3:$E$902)</f>
        <v>0</v>
      </c>
      <c r="BH35" s="277">
        <f>IF(AND(tabItens[[#This Row],[Pend]] &gt; 0,tabItens[[#This Row],[Consumo]] &lt;&gt; 0), tabItens[[#This Row],[Pend]] / tabItens[[#This Row],[Consumo]], 0 )</f>
        <v>0</v>
      </c>
      <c r="BI35" s="276"/>
      <c r="BJ35" s="276"/>
      <c r="BK35" s="278" t="s">
        <v>2077</v>
      </c>
    </row>
    <row r="36" spans="1:63" x14ac:dyDescent="0.3">
      <c r="A36" s="239">
        <v>26506</v>
      </c>
      <c r="B36" s="240" t="s">
        <v>1222</v>
      </c>
      <c r="C36" s="241" t="s">
        <v>264</v>
      </c>
      <c r="D36" s="242">
        <v>20.5</v>
      </c>
      <c r="E36" s="243"/>
      <c r="F36" s="243"/>
      <c r="G36" s="243" t="s">
        <v>891</v>
      </c>
      <c r="H36" s="244">
        <v>750</v>
      </c>
      <c r="I36" s="245">
        <v>103003</v>
      </c>
      <c r="J36" s="246">
        <v>20.5</v>
      </c>
      <c r="K36" s="247"/>
      <c r="L36" s="248">
        <f>IF(tabItens[[#This Row],[Média]] &gt; 0, tabItens[[#This Row],[QTDE ATUAL]] / tabItens[[#This Row],[Média]],999.9)</f>
        <v>999.9</v>
      </c>
      <c r="M36" s="249">
        <v>0</v>
      </c>
      <c r="N36" s="250">
        <f>tabItens[[#This Row],[VALOR UNIT.]] * tabItens[[#This Row],[LC]]</f>
        <v>0</v>
      </c>
      <c r="O36" s="251" t="s">
        <v>2127</v>
      </c>
      <c r="P36" s="252"/>
      <c r="Q36" s="253"/>
      <c r="R36" s="250"/>
      <c r="S36" s="254"/>
      <c r="T36" s="255">
        <f>ROUNDDOWN(IFERROR(tabItens[[#This Row],[ATA DT.VALID.]] - $D$1,0) / 30,0)</f>
        <v>-1507</v>
      </c>
      <c r="U36" s="240" t="s">
        <v>1221</v>
      </c>
      <c r="V36" s="256">
        <v>1</v>
      </c>
      <c r="W36" s="257" t="s">
        <v>2065</v>
      </c>
      <c r="X36" s="258">
        <v>78</v>
      </c>
      <c r="Y36" s="259">
        <v>6</v>
      </c>
      <c r="Z36" s="260"/>
      <c r="AA36" s="261"/>
      <c r="AB36" s="262"/>
      <c r="AC36" s="262"/>
      <c r="AD36" s="261"/>
      <c r="AE36" s="262"/>
      <c r="AF36" s="255"/>
      <c r="AG36" s="263" t="s">
        <v>2063</v>
      </c>
      <c r="AH36" s="264"/>
      <c r="AI36" s="255">
        <v>0</v>
      </c>
      <c r="AJ36" s="264">
        <v>43777</v>
      </c>
      <c r="AK36" s="264" t="s">
        <v>891</v>
      </c>
      <c r="AL36" s="264">
        <v>43840</v>
      </c>
      <c r="AM36" s="254"/>
      <c r="AN36" s="243"/>
      <c r="AO36" s="265" t="str">
        <f>_xlfn.IFNA(IF(VLOOKUP(tabItens[[#This Row],[CÓDIGO]],tabExcluirDoEstoque[#Data],1,FALSE),"sim",""),"")</f>
        <v/>
      </c>
      <c r="AP36" s="266" t="str">
        <f ca="1">IF(OR(ISBLANK(tabItens[[#This Row],[ATA DT.VALID.]]),tabItens[[#This Row],[ATA DT.VALID.]]="",tabItens[[#This Row],[ATA DT.VALID.]]=" "),"",IF(TYPE(tabItens[[#This Row],[ATA DT.VALID.]])=1,ROUNDUP((tabItens[[#This Row],[ATA DT.VALID.]]-TODAY())/7,0),""))</f>
        <v/>
      </c>
      <c r="AQ36" s="267">
        <v>0</v>
      </c>
      <c r="AR36" s="268">
        <f>IF(ISBLANK(tabItens[[#This Row],[CÓDIGO]]),"",IFERROR(VLOOKUP(tabItens[[#This Row],[CÓDIGO]],Consumo!$C$2:$AI$902,32,FALSE),0))</f>
        <v>0</v>
      </c>
      <c r="AS36" s="269">
        <f>SUMIF(Consumo!$C$3:$C$902,tabItens[[#This Row],[CÓDIGO]],Consumo!$T$3:$T$902) + SUMIF(Consumo!$C$3:$C$902,tabItens[[#This Row],[CÓDIGO]],Consumo!$U$3:$U$902) + SUMIF(Consumo!$C$3:$C$902,tabItens[[#This Row],[CÓDIGO]],Consumo!$V$3:$V$902) + SUMIF(Consumo!$C$3:$C$902,tabItens[[#This Row],[CÓDIGO]],Consumo!$W$3:$W$902)</f>
        <v>0</v>
      </c>
      <c r="AT36" s="269">
        <f>SUMIF(Consumo!$C$3:$C$902,tabItens[[#This Row],[CÓDIGO]],Consumo!$AF$3:$AF$902)</f>
        <v>0</v>
      </c>
      <c r="AU36" s="270">
        <f>SUMIF(Consumo!$C$3:$C$902,tabItens[[#This Row],[CÓDIGO]],Consumo!$AG$3:$AG$902)</f>
        <v>0</v>
      </c>
      <c r="AV36" s="271">
        <f>SUMIF(Consumo!$C$3:$C$902,tabItens[[#This Row],[CÓDIGO]],Consumo!$AE$3:$AE$902)</f>
        <v>0</v>
      </c>
      <c r="AW36" s="244">
        <f>tabItens[[#This Row],[QTDE ATUAL]] + tabItens[[#This Row],[RC QTDE]] + tabItens[[#This Row],[AF SALDO]] + tabItens[[#This Row],[Recentes]]</f>
        <v>750</v>
      </c>
      <c r="AX36" s="272">
        <v>125</v>
      </c>
      <c r="AY36" s="272">
        <v>4</v>
      </c>
      <c r="AZ36" s="272">
        <f>IF(ISBLANK(tabItens[[#This Row],[CÓDIGO]]),"",tabItens[[#This Row],[PontoMês]] * (AZ$2+tabItens[[#This Row],[PontoQtM]]))</f>
        <v>500</v>
      </c>
      <c r="BA36" s="271">
        <f>tabItens[[#This Row],[PontoPed]] - tabItens[[#This Row],[Saldo]] + (1/10)</f>
        <v>-249.9</v>
      </c>
      <c r="BB36" s="271">
        <f xml:space="preserve"> tabItens[[#This Row],[PontoMês]] * BB$2 - tabItens[[#This Row],[QTDE ATUAL]] - (1/10)</f>
        <v>-625.1</v>
      </c>
      <c r="BC36" s="273">
        <f>IF( tabItens[[#This Row],[PontoPed]]&gt;0, IF(tabItens[[#This Row],[PontoPed]]&lt;1, 1, IF( tabItens[[#This Row],[Saldo]]&gt;tabItens[[#This Row],[PontoPed]], 0, (tabItens[[#This Row],[PontoPed]]-tabItens[[#This Row],[Saldo]])/tabItens[[#This Row],[PontoPed]] ) ), 0 )</f>
        <v>0</v>
      </c>
      <c r="BD36" s="274">
        <f>ROUNDDOWN(IF( OR( AND(tabItens[[#This Row],[PontoPed]]&lt;tabItens[[#This Row],[Saldo]],tabItens[[#This Row],[Saldo]]&gt;0), tabItens[[#This Row],[PontoPed]]=0), 99, IF(AND(tabItens[[#This Row],[Saldo]]=0,tabItens[[#This Row],[PontoPed]]&gt;0), 0, (1-tabItens[[#This Row],[PctAb]])*10 ) ),0)</f>
        <v>99</v>
      </c>
      <c r="BE36" s="275">
        <f>MAX(ROUNDDOWN( IF(tabItens[[#This Row],[Abaixo]] &gt; 0,   tabItens[[#This Row],[Abaixo]] + (tabItens[[#This Row],[PontoMês]] * IF( OR( ISBLANK(tabItens[[#This Row],[ATA Nº/ANO]]), tabItens[[#This Row],[ATA Nº/ANO]] = ""),BE$2,BE$1)),0),0),0)</f>
        <v>0</v>
      </c>
      <c r="BF3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 s="276">
        <f>SUMIF(Consumo!$C$3:$C$902,tabItens[[#This Row],[CÓDIGO]],Consumo!$E$3:$E$902)</f>
        <v>0</v>
      </c>
      <c r="BH36" s="277">
        <f>IF(AND(tabItens[[#This Row],[Pend]] &gt; 0,tabItens[[#This Row],[Consumo]] &lt;&gt; 0), tabItens[[#This Row],[Pend]] / tabItens[[#This Row],[Consumo]], 0 )</f>
        <v>0</v>
      </c>
      <c r="BI36" s="276"/>
      <c r="BJ36" s="276"/>
      <c r="BK36" s="278" t="s">
        <v>2077</v>
      </c>
    </row>
    <row r="37" spans="1:63" x14ac:dyDescent="0.3">
      <c r="A37" s="239">
        <v>144153</v>
      </c>
      <c r="B37" s="240" t="s">
        <v>2042</v>
      </c>
      <c r="C37" s="241" t="s">
        <v>31</v>
      </c>
      <c r="D37" s="242">
        <v>31.45</v>
      </c>
      <c r="E37" s="243"/>
      <c r="F37" s="243"/>
      <c r="G37" s="243" t="s">
        <v>891</v>
      </c>
      <c r="H37" s="244">
        <v>429</v>
      </c>
      <c r="I37" s="245">
        <v>103003</v>
      </c>
      <c r="J37" s="246">
        <v>31.45</v>
      </c>
      <c r="K37" s="247">
        <v>591</v>
      </c>
      <c r="L37" s="248">
        <f>IF(tabItens[[#This Row],[Média]] &gt; 0, tabItens[[#This Row],[QTDE ATUAL]] / tabItens[[#This Row],[Média]],999.9)</f>
        <v>772.19999999999993</v>
      </c>
      <c r="M37" s="249">
        <v>0</v>
      </c>
      <c r="N37" s="250">
        <f>tabItens[[#This Row],[VALOR UNIT.]] * tabItens[[#This Row],[LC]]</f>
        <v>0</v>
      </c>
      <c r="O37" s="251"/>
      <c r="P37" s="252"/>
      <c r="Q37" s="253"/>
      <c r="R37" s="250"/>
      <c r="S37" s="254"/>
      <c r="T37" s="255">
        <f>ROUNDDOWN(IFERROR(tabItens[[#This Row],[ATA DT.VALID.]] - $D$1,0) / 30,0)</f>
        <v>-1507</v>
      </c>
      <c r="U37" s="240" t="s">
        <v>1448</v>
      </c>
      <c r="V37" s="256">
        <v>1</v>
      </c>
      <c r="W37" s="257" t="s">
        <v>2062</v>
      </c>
      <c r="X37" s="258">
        <v>51</v>
      </c>
      <c r="Y37" s="259">
        <v>36</v>
      </c>
      <c r="Z37" s="260"/>
      <c r="AA37" s="261"/>
      <c r="AB37" s="262"/>
      <c r="AC37" s="262"/>
      <c r="AD37" s="261"/>
      <c r="AE37" s="262"/>
      <c r="AF37" s="255"/>
      <c r="AG37" s="263" t="s">
        <v>2063</v>
      </c>
      <c r="AH37" s="264"/>
      <c r="AI37" s="255">
        <v>250</v>
      </c>
      <c r="AJ37" s="264">
        <v>44844</v>
      </c>
      <c r="AK37" s="264">
        <v>44700</v>
      </c>
      <c r="AL37" s="264">
        <v>45145</v>
      </c>
      <c r="AM37" s="254"/>
      <c r="AN37" s="243"/>
      <c r="AO37" s="265" t="str">
        <f>_xlfn.IFNA(IF(VLOOKUP(tabItens[[#This Row],[CÓDIGO]],tabExcluirDoEstoque[#Data],1,FALSE),"sim",""),"")</f>
        <v/>
      </c>
      <c r="AP37" s="266" t="str">
        <f ca="1">IF(OR(ISBLANK(tabItens[[#This Row],[ATA DT.VALID.]]),tabItens[[#This Row],[ATA DT.VALID.]]="",tabItens[[#This Row],[ATA DT.VALID.]]=" "),"",IF(TYPE(tabItens[[#This Row],[ATA DT.VALID.]])=1,ROUNDUP((tabItens[[#This Row],[ATA DT.VALID.]]-TODAY())/7,0),""))</f>
        <v/>
      </c>
      <c r="AQ37" s="267"/>
      <c r="AR37" s="268" t="str">
        <f>IF(ISBLANK(tabItens[[#This Row],[CÓDIGO]]),"",IFERROR(VLOOKUP(tabItens[[#This Row],[CÓDIGO]],Consumo!$C$2:$AI$902,32,FALSE),0))</f>
        <v>08.2023</v>
      </c>
      <c r="AS37" s="269">
        <f>SUMIF(Consumo!$C$3:$C$902,tabItens[[#This Row],[CÓDIGO]],Consumo!$T$3:$T$902) + SUMIF(Consumo!$C$3:$C$902,tabItens[[#This Row],[CÓDIGO]],Consumo!$U$3:$U$902) + SUMIF(Consumo!$C$3:$C$902,tabItens[[#This Row],[CÓDIGO]],Consumo!$V$3:$V$902) + SUMIF(Consumo!$C$3:$C$902,tabItens[[#This Row],[CÓDIGO]],Consumo!$W$3:$W$902)</f>
        <v>405</v>
      </c>
      <c r="AT37" s="269">
        <f>SUMIF(Consumo!$C$3:$C$902,tabItens[[#This Row],[CÓDIGO]],Consumo!$AF$3:$AF$902)</f>
        <v>752</v>
      </c>
      <c r="AU37" s="270">
        <f>SUMIF(Consumo!$C$3:$C$902,tabItens[[#This Row],[CÓDIGO]],Consumo!$AG$3:$AG$902)</f>
        <v>173</v>
      </c>
      <c r="AV37" s="271">
        <f>SUMIF(Consumo!$C$3:$C$902,tabItens[[#This Row],[CÓDIGO]],Consumo!$AE$3:$AE$902)</f>
        <v>0.55555555555555558</v>
      </c>
      <c r="AW37" s="244">
        <f>tabItens[[#This Row],[QTDE ATUAL]] + tabItens[[#This Row],[RC QTDE]] + tabItens[[#This Row],[AF SALDO]] + tabItens[[#This Row],[Recentes]]</f>
        <v>429</v>
      </c>
      <c r="AX37" s="272">
        <v>0</v>
      </c>
      <c r="AY37" s="272">
        <v>0</v>
      </c>
      <c r="AZ37" s="272">
        <f>IF(ISBLANK(tabItens[[#This Row],[CÓDIGO]]),"",tabItens[[#This Row],[PontoMês]] * (AZ$2+tabItens[[#This Row],[PontoQtM]]))</f>
        <v>0</v>
      </c>
      <c r="BA37" s="271">
        <f>tabItens[[#This Row],[PontoPed]] - tabItens[[#This Row],[Saldo]] + (1/10)</f>
        <v>-428.9</v>
      </c>
      <c r="BB37" s="271">
        <f xml:space="preserve"> tabItens[[#This Row],[PontoMês]] * BB$2 - tabItens[[#This Row],[QTDE ATUAL]] - (1/10)</f>
        <v>-429.1</v>
      </c>
      <c r="BC37" s="273">
        <f>IF( tabItens[[#This Row],[PontoPed]]&gt;0, IF(tabItens[[#This Row],[PontoPed]]&lt;1, 1, IF( tabItens[[#This Row],[Saldo]]&gt;tabItens[[#This Row],[PontoPed]], 0, (tabItens[[#This Row],[PontoPed]]-tabItens[[#This Row],[Saldo]])/tabItens[[#This Row],[PontoPed]] ) ), 0 )</f>
        <v>0</v>
      </c>
      <c r="BD37" s="274">
        <f>ROUNDDOWN(IF( OR( AND(tabItens[[#This Row],[PontoPed]]&lt;tabItens[[#This Row],[Saldo]],tabItens[[#This Row],[Saldo]]&gt;0), tabItens[[#This Row],[PontoPed]]=0), 99, IF(AND(tabItens[[#This Row],[Saldo]]=0,tabItens[[#This Row],[PontoPed]]&gt;0), 0, (1-tabItens[[#This Row],[PctAb]])*10 ) ),0)</f>
        <v>99</v>
      </c>
      <c r="BE37" s="275">
        <f>MAX(ROUNDDOWN( IF(tabItens[[#This Row],[Abaixo]] &gt; 0,   tabItens[[#This Row],[Abaixo]] + (tabItens[[#This Row],[PontoMês]] * IF( OR( ISBLANK(tabItens[[#This Row],[ATA Nº/ANO]]), tabItens[[#This Row],[ATA Nº/ANO]] = ""),BE$2,BE$1)),0),0),0)</f>
        <v>0</v>
      </c>
      <c r="BF3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7" s="276">
        <f>SUMIF(Consumo!$C$3:$C$902,tabItens[[#This Row],[CÓDIGO]],Consumo!$E$3:$E$902)</f>
        <v>10</v>
      </c>
      <c r="BH37" s="277">
        <f>IF(AND(tabItens[[#This Row],[Pend]] &gt; 0,tabItens[[#This Row],[Consumo]] &lt;&gt; 0), tabItens[[#This Row],[Pend]] / tabItens[[#This Row],[Consumo]], 0 )</f>
        <v>1.3297872340425532E-2</v>
      </c>
      <c r="BI37" s="276"/>
      <c r="BJ37" s="276"/>
      <c r="BK37" s="278" t="s">
        <v>2077</v>
      </c>
    </row>
    <row r="38" spans="1:63" x14ac:dyDescent="0.3">
      <c r="A38" s="239">
        <v>137798</v>
      </c>
      <c r="B38" s="240" t="s">
        <v>1953</v>
      </c>
      <c r="C38" s="241" t="s">
        <v>264</v>
      </c>
      <c r="D38" s="242">
        <v>18.149999999999999</v>
      </c>
      <c r="E38" s="243"/>
      <c r="F38" s="243"/>
      <c r="G38" s="243" t="s">
        <v>891</v>
      </c>
      <c r="H38" s="244">
        <v>18</v>
      </c>
      <c r="I38" s="245">
        <v>103003</v>
      </c>
      <c r="J38" s="246">
        <v>18.149999999999999</v>
      </c>
      <c r="K38" s="247">
        <v>1</v>
      </c>
      <c r="L38" s="248">
        <f>IF(tabItens[[#This Row],[Média]] &gt; 0, tabItens[[#This Row],[QTDE ATUAL]] / tabItens[[#This Row],[Média]],999.9)</f>
        <v>999.9</v>
      </c>
      <c r="M38" s="249">
        <v>0</v>
      </c>
      <c r="N38" s="250">
        <f>tabItens[[#This Row],[VALOR UNIT.]] * tabItens[[#This Row],[LC]]</f>
        <v>0</v>
      </c>
      <c r="O38" s="251"/>
      <c r="P38" s="252"/>
      <c r="Q38" s="253"/>
      <c r="R38" s="250"/>
      <c r="S38" s="254"/>
      <c r="T38" s="255">
        <f>ROUNDDOWN(IFERROR(tabItens[[#This Row],[ATA DT.VALID.]] - $D$1,0) / 30,0)</f>
        <v>-1507</v>
      </c>
      <c r="U38" s="240" t="s">
        <v>1493</v>
      </c>
      <c r="V38" s="256">
        <v>1</v>
      </c>
      <c r="W38" s="257" t="s">
        <v>2071</v>
      </c>
      <c r="X38" s="258">
        <v>54</v>
      </c>
      <c r="Y38" s="259">
        <v>4</v>
      </c>
      <c r="Z38" s="260"/>
      <c r="AA38" s="261"/>
      <c r="AB38" s="262"/>
      <c r="AC38" s="262"/>
      <c r="AD38" s="261"/>
      <c r="AE38" s="262"/>
      <c r="AF38" s="255"/>
      <c r="AG38" s="263" t="s">
        <v>2063</v>
      </c>
      <c r="AH38" s="264"/>
      <c r="AI38" s="255">
        <v>0</v>
      </c>
      <c r="AJ38" s="264">
        <v>43949</v>
      </c>
      <c r="AK38" s="264">
        <v>43629</v>
      </c>
      <c r="AL38" s="264">
        <v>43929</v>
      </c>
      <c r="AM38" s="254"/>
      <c r="AN38" s="243"/>
      <c r="AO38" s="265" t="str">
        <f>_xlfn.IFNA(IF(VLOOKUP(tabItens[[#This Row],[CÓDIGO]],tabExcluirDoEstoque[#Data],1,FALSE),"sim",""),"")</f>
        <v/>
      </c>
      <c r="AP38" s="266" t="str">
        <f ca="1">IF(OR(ISBLANK(tabItens[[#This Row],[ATA DT.VALID.]]),tabItens[[#This Row],[ATA DT.VALID.]]="",tabItens[[#This Row],[ATA DT.VALID.]]=" "),"",IF(TYPE(tabItens[[#This Row],[ATA DT.VALID.]])=1,ROUNDUP((tabItens[[#This Row],[ATA DT.VALID.]]-TODAY())/7,0),""))</f>
        <v/>
      </c>
      <c r="AQ38" s="267"/>
      <c r="AR38" s="268" t="str">
        <f>IF(ISBLANK(tabItens[[#This Row],[CÓDIGO]]),"",IFERROR(VLOOKUP(tabItens[[#This Row],[CÓDIGO]],Consumo!$C$2:$AI$902,32,FALSE),0))</f>
        <v>06.2023</v>
      </c>
      <c r="AS38" s="269">
        <f>SUMIF(Consumo!$C$3:$C$902,tabItens[[#This Row],[CÓDIGO]],Consumo!$T$3:$T$902) + SUMIF(Consumo!$C$3:$C$902,tabItens[[#This Row],[CÓDIGO]],Consumo!$U$3:$U$902) + SUMIF(Consumo!$C$3:$C$902,tabItens[[#This Row],[CÓDIGO]],Consumo!$V$3:$V$902) + SUMIF(Consumo!$C$3:$C$902,tabItens[[#This Row],[CÓDIGO]],Consumo!$W$3:$W$902)</f>
        <v>1</v>
      </c>
      <c r="AT38" s="269">
        <f>SUMIF(Consumo!$C$3:$C$902,tabItens[[#This Row],[CÓDIGO]],Consumo!$AF$3:$AF$902)</f>
        <v>9</v>
      </c>
      <c r="AU38" s="270">
        <f>SUMIF(Consumo!$C$3:$C$902,tabItens[[#This Row],[CÓDIGO]],Consumo!$AG$3:$AG$902)</f>
        <v>8</v>
      </c>
      <c r="AV38" s="271">
        <f>SUMIF(Consumo!$C$3:$C$902,tabItens[[#This Row],[CÓDIGO]],Consumo!$AE$3:$AE$902)</f>
        <v>0</v>
      </c>
      <c r="AW38" s="244">
        <f>tabItens[[#This Row],[QTDE ATUAL]] + tabItens[[#This Row],[RC QTDE]] + tabItens[[#This Row],[AF SALDO]] + tabItens[[#This Row],[Recentes]]</f>
        <v>18</v>
      </c>
      <c r="AX38" s="272">
        <v>2</v>
      </c>
      <c r="AY38" s="272">
        <v>4</v>
      </c>
      <c r="AZ38" s="272">
        <f>IF(ISBLANK(tabItens[[#This Row],[CÓDIGO]]),"",tabItens[[#This Row],[PontoMês]] * (AZ$2+tabItens[[#This Row],[PontoQtM]]))</f>
        <v>8</v>
      </c>
      <c r="BA38" s="271">
        <f>tabItens[[#This Row],[PontoPed]] - tabItens[[#This Row],[Saldo]] + (1/10)</f>
        <v>-9.9</v>
      </c>
      <c r="BB38" s="271">
        <f xml:space="preserve"> tabItens[[#This Row],[PontoMês]] * BB$2 - tabItens[[#This Row],[QTDE ATUAL]] - (1/10)</f>
        <v>-16.100000000000001</v>
      </c>
      <c r="BC38" s="273">
        <f>IF( tabItens[[#This Row],[PontoPed]]&gt;0, IF(tabItens[[#This Row],[PontoPed]]&lt;1, 1, IF( tabItens[[#This Row],[Saldo]]&gt;tabItens[[#This Row],[PontoPed]], 0, (tabItens[[#This Row],[PontoPed]]-tabItens[[#This Row],[Saldo]])/tabItens[[#This Row],[PontoPed]] ) ), 0 )</f>
        <v>0</v>
      </c>
      <c r="BD38" s="274">
        <f>ROUNDDOWN(IF( OR( AND(tabItens[[#This Row],[PontoPed]]&lt;tabItens[[#This Row],[Saldo]],tabItens[[#This Row],[Saldo]]&gt;0), tabItens[[#This Row],[PontoPed]]=0), 99, IF(AND(tabItens[[#This Row],[Saldo]]=0,tabItens[[#This Row],[PontoPed]]&gt;0), 0, (1-tabItens[[#This Row],[PctAb]])*10 ) ),0)</f>
        <v>99</v>
      </c>
      <c r="BE38" s="275">
        <f>MAX(ROUNDDOWN( IF(tabItens[[#This Row],[Abaixo]] &gt; 0,   tabItens[[#This Row],[Abaixo]] + (tabItens[[#This Row],[PontoMês]] * IF( OR( ISBLANK(tabItens[[#This Row],[ATA Nº/ANO]]), tabItens[[#This Row],[ATA Nº/ANO]] = ""),BE$2,BE$1)),0),0),0)</f>
        <v>0</v>
      </c>
      <c r="BF3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8" s="276">
        <f>SUMIF(Consumo!$C$3:$C$902,tabItens[[#This Row],[CÓDIGO]],Consumo!$E$3:$E$902)</f>
        <v>0</v>
      </c>
      <c r="BH38" s="277">
        <f>IF(AND(tabItens[[#This Row],[Pend]] &gt; 0,tabItens[[#This Row],[Consumo]] &lt;&gt; 0), tabItens[[#This Row],[Pend]] / tabItens[[#This Row],[Consumo]], 0 )</f>
        <v>0</v>
      </c>
      <c r="BI38" s="276"/>
      <c r="BJ38" s="276"/>
      <c r="BK38" s="278" t="s">
        <v>2077</v>
      </c>
    </row>
    <row r="39" spans="1:63" x14ac:dyDescent="0.3">
      <c r="A39" s="239">
        <v>136877</v>
      </c>
      <c r="B39" s="240" t="s">
        <v>1944</v>
      </c>
      <c r="C39" s="241" t="s">
        <v>31</v>
      </c>
      <c r="D39" s="242">
        <v>9.9</v>
      </c>
      <c r="E39" s="243"/>
      <c r="F39" s="243"/>
      <c r="G39" s="243" t="s">
        <v>891</v>
      </c>
      <c r="H39" s="244">
        <v>13</v>
      </c>
      <c r="I39" s="245">
        <v>103003</v>
      </c>
      <c r="J39" s="246">
        <v>9.9</v>
      </c>
      <c r="K39" s="247"/>
      <c r="L39" s="248">
        <f>IF(tabItens[[#This Row],[Média]] &gt; 0, tabItens[[#This Row],[QTDE ATUAL]] / tabItens[[#This Row],[Média]],999.9)</f>
        <v>999.9</v>
      </c>
      <c r="M39" s="249">
        <v>0</v>
      </c>
      <c r="N39" s="250">
        <f>tabItens[[#This Row],[VALOR UNIT.]] * tabItens[[#This Row],[LC]]</f>
        <v>0</v>
      </c>
      <c r="O39" s="251"/>
      <c r="P39" s="252"/>
      <c r="Q39" s="253"/>
      <c r="R39" s="250"/>
      <c r="S39" s="254"/>
      <c r="T39" s="255">
        <f>ROUNDDOWN(IFERROR(tabItens[[#This Row],[ATA DT.VALID.]] - $D$1,0) / 30,0)</f>
        <v>-1507</v>
      </c>
      <c r="U39" s="240" t="s">
        <v>1493</v>
      </c>
      <c r="V39" s="256">
        <v>1</v>
      </c>
      <c r="W39" s="257" t="s">
        <v>2071</v>
      </c>
      <c r="X39" s="258">
        <v>54</v>
      </c>
      <c r="Y39" s="259">
        <v>4</v>
      </c>
      <c r="Z39" s="260"/>
      <c r="AA39" s="261"/>
      <c r="AB39" s="262"/>
      <c r="AC39" s="262"/>
      <c r="AD39" s="261"/>
      <c r="AE39" s="262"/>
      <c r="AF39" s="255"/>
      <c r="AG39" s="263" t="s">
        <v>2063</v>
      </c>
      <c r="AH39" s="264"/>
      <c r="AI39" s="255">
        <v>0</v>
      </c>
      <c r="AJ39" s="264">
        <v>43955</v>
      </c>
      <c r="AK39" s="264">
        <v>43580</v>
      </c>
      <c r="AL39" s="264">
        <v>43929</v>
      </c>
      <c r="AM39" s="254"/>
      <c r="AN39" s="243"/>
      <c r="AO39" s="265" t="str">
        <f>_xlfn.IFNA(IF(VLOOKUP(tabItens[[#This Row],[CÓDIGO]],tabExcluirDoEstoque[#Data],1,FALSE),"sim",""),"")</f>
        <v/>
      </c>
      <c r="AP39" s="266" t="str">
        <f ca="1">IF(OR(ISBLANK(tabItens[[#This Row],[ATA DT.VALID.]]),tabItens[[#This Row],[ATA DT.VALID.]]="",tabItens[[#This Row],[ATA DT.VALID.]]=" "),"",IF(TYPE(tabItens[[#This Row],[ATA DT.VALID.]])=1,ROUNDUP((tabItens[[#This Row],[ATA DT.VALID.]]-TODAY())/7,0),""))</f>
        <v/>
      </c>
      <c r="AQ39" s="267"/>
      <c r="AR39" s="268">
        <f>IF(ISBLANK(tabItens[[#This Row],[CÓDIGO]]),"",IFERROR(VLOOKUP(tabItens[[#This Row],[CÓDIGO]],Consumo!$C$2:$AI$902,32,FALSE),0))</f>
        <v>0</v>
      </c>
      <c r="AS39" s="269">
        <f>SUMIF(Consumo!$C$3:$C$902,tabItens[[#This Row],[CÓDIGO]],Consumo!$T$3:$T$902) + SUMIF(Consumo!$C$3:$C$902,tabItens[[#This Row],[CÓDIGO]],Consumo!$U$3:$U$902) + SUMIF(Consumo!$C$3:$C$902,tabItens[[#This Row],[CÓDIGO]],Consumo!$V$3:$V$902) + SUMIF(Consumo!$C$3:$C$902,tabItens[[#This Row],[CÓDIGO]],Consumo!$W$3:$W$902)</f>
        <v>0</v>
      </c>
      <c r="AT39" s="269">
        <f>SUMIF(Consumo!$C$3:$C$902,tabItens[[#This Row],[CÓDIGO]],Consumo!$AF$3:$AF$902)</f>
        <v>0</v>
      </c>
      <c r="AU39" s="270">
        <f>SUMIF(Consumo!$C$3:$C$902,tabItens[[#This Row],[CÓDIGO]],Consumo!$AG$3:$AG$902)</f>
        <v>0</v>
      </c>
      <c r="AV39" s="271">
        <f>SUMIF(Consumo!$C$3:$C$902,tabItens[[#This Row],[CÓDIGO]],Consumo!$AE$3:$AE$902)</f>
        <v>0</v>
      </c>
      <c r="AW39" s="244">
        <f>tabItens[[#This Row],[QTDE ATUAL]] + tabItens[[#This Row],[RC QTDE]] + tabItens[[#This Row],[AF SALDO]] + tabItens[[#This Row],[Recentes]]</f>
        <v>13</v>
      </c>
      <c r="AX39" s="272">
        <v>1</v>
      </c>
      <c r="AY39" s="272">
        <v>4</v>
      </c>
      <c r="AZ39" s="272">
        <f>IF(ISBLANK(tabItens[[#This Row],[CÓDIGO]]),"",tabItens[[#This Row],[PontoMês]] * (AZ$2+tabItens[[#This Row],[PontoQtM]]))</f>
        <v>4</v>
      </c>
      <c r="BA39" s="271">
        <f>tabItens[[#This Row],[PontoPed]] - tabItens[[#This Row],[Saldo]] + (1/10)</f>
        <v>-8.9</v>
      </c>
      <c r="BB39" s="271">
        <f xml:space="preserve"> tabItens[[#This Row],[PontoMês]] * BB$2 - tabItens[[#This Row],[QTDE ATUAL]] - (1/10)</f>
        <v>-12.1</v>
      </c>
      <c r="BC39" s="273">
        <f>IF( tabItens[[#This Row],[PontoPed]]&gt;0, IF(tabItens[[#This Row],[PontoPed]]&lt;1, 1, IF( tabItens[[#This Row],[Saldo]]&gt;tabItens[[#This Row],[PontoPed]], 0, (tabItens[[#This Row],[PontoPed]]-tabItens[[#This Row],[Saldo]])/tabItens[[#This Row],[PontoPed]] ) ), 0 )</f>
        <v>0</v>
      </c>
      <c r="BD39" s="274">
        <f>ROUNDDOWN(IF( OR( AND(tabItens[[#This Row],[PontoPed]]&lt;tabItens[[#This Row],[Saldo]],tabItens[[#This Row],[Saldo]]&gt;0), tabItens[[#This Row],[PontoPed]]=0), 99, IF(AND(tabItens[[#This Row],[Saldo]]=0,tabItens[[#This Row],[PontoPed]]&gt;0), 0, (1-tabItens[[#This Row],[PctAb]])*10 ) ),0)</f>
        <v>99</v>
      </c>
      <c r="BE39" s="275">
        <f>MAX(ROUNDDOWN( IF(tabItens[[#This Row],[Abaixo]] &gt; 0,   tabItens[[#This Row],[Abaixo]] + (tabItens[[#This Row],[PontoMês]] * IF( OR( ISBLANK(tabItens[[#This Row],[ATA Nº/ANO]]), tabItens[[#This Row],[ATA Nº/ANO]] = ""),BE$2,BE$1)),0),0),0)</f>
        <v>0</v>
      </c>
      <c r="BF3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9" s="276">
        <f>SUMIF(Consumo!$C$3:$C$902,tabItens[[#This Row],[CÓDIGO]],Consumo!$E$3:$E$902)</f>
        <v>0</v>
      </c>
      <c r="BH39" s="277">
        <f>IF(AND(tabItens[[#This Row],[Pend]] &gt; 0,tabItens[[#This Row],[Consumo]] &lt;&gt; 0), tabItens[[#This Row],[Pend]] / tabItens[[#This Row],[Consumo]], 0 )</f>
        <v>0</v>
      </c>
      <c r="BI39" s="276"/>
      <c r="BJ39" s="276"/>
      <c r="BK39" s="278" t="s">
        <v>2077</v>
      </c>
    </row>
    <row r="40" spans="1:63" x14ac:dyDescent="0.3">
      <c r="A40" s="239">
        <v>63991</v>
      </c>
      <c r="B40" s="240" t="s">
        <v>1372</v>
      </c>
      <c r="C40" s="241" t="s">
        <v>848</v>
      </c>
      <c r="D40" s="242">
        <v>4.3</v>
      </c>
      <c r="E40" s="243"/>
      <c r="F40" s="243"/>
      <c r="G40" s="243" t="s">
        <v>891</v>
      </c>
      <c r="H40" s="244">
        <v>3995</v>
      </c>
      <c r="I40" s="245">
        <v>103003</v>
      </c>
      <c r="J40" s="246">
        <v>4.3</v>
      </c>
      <c r="K40" s="247">
        <v>2727</v>
      </c>
      <c r="L40" s="248">
        <f>IF(tabItens[[#This Row],[Média]] &gt; 0, tabItens[[#This Row],[QTDE ATUAL]] / tabItens[[#This Row],[Média]],999.9)</f>
        <v>342.42857142857144</v>
      </c>
      <c r="M40" s="249">
        <v>0</v>
      </c>
      <c r="N40" s="250">
        <f>tabItens[[#This Row],[VALOR UNIT.]] * tabItens[[#This Row],[LC]]</f>
        <v>0</v>
      </c>
      <c r="O40" s="251"/>
      <c r="P40" s="252"/>
      <c r="Q40" s="253"/>
      <c r="R40" s="250"/>
      <c r="S40" s="254"/>
      <c r="T40" s="255">
        <f>ROUNDDOWN(IFERROR(tabItens[[#This Row],[ATA DT.VALID.]] - $D$1,0) / 30,0)</f>
        <v>-1507</v>
      </c>
      <c r="U40" s="240" t="s">
        <v>1373</v>
      </c>
      <c r="V40" s="256">
        <v>1</v>
      </c>
      <c r="W40" s="257" t="s">
        <v>2065</v>
      </c>
      <c r="X40" s="258">
        <v>58</v>
      </c>
      <c r="Y40" s="259">
        <v>8</v>
      </c>
      <c r="Z40" s="260"/>
      <c r="AA40" s="261"/>
      <c r="AB40" s="262"/>
      <c r="AC40" s="262"/>
      <c r="AD40" s="261"/>
      <c r="AE40" s="262"/>
      <c r="AF40" s="255"/>
      <c r="AG40" s="263" t="s">
        <v>2063</v>
      </c>
      <c r="AH40" s="264"/>
      <c r="AI40" s="255">
        <v>1188</v>
      </c>
      <c r="AJ40" s="264">
        <v>45069</v>
      </c>
      <c r="AK40" s="264" t="s">
        <v>891</v>
      </c>
      <c r="AL40" s="264">
        <v>45020</v>
      </c>
      <c r="AM40" s="254"/>
      <c r="AN40" s="243"/>
      <c r="AO40" s="265" t="str">
        <f>_xlfn.IFNA(IF(VLOOKUP(tabItens[[#This Row],[CÓDIGO]],tabExcluirDoEstoque[#Data],1,FALSE),"sim",""),"")</f>
        <v/>
      </c>
      <c r="AP40" s="266" t="str">
        <f ca="1">IF(OR(ISBLANK(tabItens[[#This Row],[ATA DT.VALID.]]),tabItens[[#This Row],[ATA DT.VALID.]]="",tabItens[[#This Row],[ATA DT.VALID.]]=" "),"",IF(TYPE(tabItens[[#This Row],[ATA DT.VALID.]])=1,ROUNDUP((tabItens[[#This Row],[ATA DT.VALID.]]-TODAY())/7,0),""))</f>
        <v/>
      </c>
      <c r="AQ40" s="267"/>
      <c r="AR40" s="268" t="str">
        <f>IF(ISBLANK(tabItens[[#This Row],[CÓDIGO]]),"",IFERROR(VLOOKUP(tabItens[[#This Row],[CÓDIGO]],Consumo!$C$2:$AI$902,32,FALSE),0))</f>
        <v>08.2023</v>
      </c>
      <c r="AS40" s="269">
        <f>SUMIF(Consumo!$C$3:$C$902,tabItens[[#This Row],[CÓDIGO]],Consumo!$T$3:$T$902) + SUMIF(Consumo!$C$3:$C$902,tabItens[[#This Row],[CÓDIGO]],Consumo!$U$3:$U$902) + SUMIF(Consumo!$C$3:$C$902,tabItens[[#This Row],[CÓDIGO]],Consumo!$V$3:$V$902) + SUMIF(Consumo!$C$3:$C$902,tabItens[[#This Row],[CÓDIGO]],Consumo!$W$3:$W$902)</f>
        <v>978</v>
      </c>
      <c r="AT40" s="269">
        <f>SUMIF(Consumo!$C$3:$C$902,tabItens[[#This Row],[CÓDIGO]],Consumo!$AF$3:$AF$902)</f>
        <v>5078</v>
      </c>
      <c r="AU40" s="270">
        <f>SUMIF(Consumo!$C$3:$C$902,tabItens[[#This Row],[CÓDIGO]],Consumo!$AG$3:$AG$902)</f>
        <v>1319</v>
      </c>
      <c r="AV40" s="271">
        <f>SUMIF(Consumo!$C$3:$C$902,tabItens[[#This Row],[CÓDIGO]],Consumo!$AE$3:$AE$902)</f>
        <v>11.666666666666666</v>
      </c>
      <c r="AW40" s="244">
        <f>tabItens[[#This Row],[QTDE ATUAL]] + tabItens[[#This Row],[RC QTDE]] + tabItens[[#This Row],[AF SALDO]] + tabItens[[#This Row],[Recentes]]</f>
        <v>3995</v>
      </c>
      <c r="AX40" s="272">
        <v>485</v>
      </c>
      <c r="AY40" s="272">
        <v>4</v>
      </c>
      <c r="AZ40" s="272">
        <f>IF(ISBLANK(tabItens[[#This Row],[CÓDIGO]]),"",tabItens[[#This Row],[PontoMês]] * (AZ$2+tabItens[[#This Row],[PontoQtM]]))</f>
        <v>1940</v>
      </c>
      <c r="BA40" s="271">
        <f>tabItens[[#This Row],[PontoPed]] - tabItens[[#This Row],[Saldo]] + (1/10)</f>
        <v>-2054.9</v>
      </c>
      <c r="BB40" s="271">
        <f xml:space="preserve"> tabItens[[#This Row],[PontoMês]] * BB$2 - tabItens[[#This Row],[QTDE ATUAL]] - (1/10)</f>
        <v>-3510.1</v>
      </c>
      <c r="BC40" s="273">
        <f>IF( tabItens[[#This Row],[PontoPed]]&gt;0, IF(tabItens[[#This Row],[PontoPed]]&lt;1, 1, IF( tabItens[[#This Row],[Saldo]]&gt;tabItens[[#This Row],[PontoPed]], 0, (tabItens[[#This Row],[PontoPed]]-tabItens[[#This Row],[Saldo]])/tabItens[[#This Row],[PontoPed]] ) ), 0 )</f>
        <v>0</v>
      </c>
      <c r="BD40" s="274">
        <f>ROUNDDOWN(IF( OR( AND(tabItens[[#This Row],[PontoPed]]&lt;tabItens[[#This Row],[Saldo]],tabItens[[#This Row],[Saldo]]&gt;0), tabItens[[#This Row],[PontoPed]]=0), 99, IF(AND(tabItens[[#This Row],[Saldo]]=0,tabItens[[#This Row],[PontoPed]]&gt;0), 0, (1-tabItens[[#This Row],[PctAb]])*10 ) ),0)</f>
        <v>99</v>
      </c>
      <c r="BE40" s="275">
        <f>MAX(ROUNDDOWN( IF(tabItens[[#This Row],[Abaixo]] &gt; 0,   tabItens[[#This Row],[Abaixo]] + (tabItens[[#This Row],[PontoMês]] * IF( OR( ISBLANK(tabItens[[#This Row],[ATA Nº/ANO]]), tabItens[[#This Row],[ATA Nº/ANO]] = ""),BE$2,BE$1)),0),0),0)</f>
        <v>0</v>
      </c>
      <c r="BF4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0" s="276">
        <f>SUMIF(Consumo!$C$3:$C$902,tabItens[[#This Row],[CÓDIGO]],Consumo!$E$3:$E$902)</f>
        <v>210</v>
      </c>
      <c r="BH40" s="277">
        <f>IF(AND(tabItens[[#This Row],[Pend]] &gt; 0,tabItens[[#This Row],[Consumo]] &lt;&gt; 0), tabItens[[#This Row],[Pend]] / tabItens[[#This Row],[Consumo]], 0 )</f>
        <v>4.1354864119732181E-2</v>
      </c>
      <c r="BI40" s="276"/>
      <c r="BJ40" s="276"/>
      <c r="BK40" s="278" t="s">
        <v>2077</v>
      </c>
    </row>
    <row r="41" spans="1:63" x14ac:dyDescent="0.3">
      <c r="A41" s="239">
        <v>98734</v>
      </c>
      <c r="B41" s="240" t="s">
        <v>1572</v>
      </c>
      <c r="C41" s="241" t="s">
        <v>31</v>
      </c>
      <c r="D41" s="242">
        <v>134</v>
      </c>
      <c r="E41" s="243"/>
      <c r="F41" s="243"/>
      <c r="G41" s="243" t="s">
        <v>891</v>
      </c>
      <c r="H41" s="244">
        <v>36</v>
      </c>
      <c r="I41" s="245">
        <v>103003</v>
      </c>
      <c r="J41" s="246">
        <v>160.98412999999999</v>
      </c>
      <c r="K41" s="247"/>
      <c r="L41" s="248">
        <f>IF(tabItens[[#This Row],[Média]] &gt; 0, tabItens[[#This Row],[QTDE ATUAL]] / tabItens[[#This Row],[Média]],999.9)</f>
        <v>999.9</v>
      </c>
      <c r="M41" s="249">
        <v>0</v>
      </c>
      <c r="N41" s="250">
        <f>tabItens[[#This Row],[VALOR UNIT.]] * tabItens[[#This Row],[LC]]</f>
        <v>0</v>
      </c>
      <c r="O41" s="251"/>
      <c r="P41" s="252"/>
      <c r="Q41" s="253"/>
      <c r="R41" s="250"/>
      <c r="S41" s="254"/>
      <c r="T41" s="255">
        <f>ROUNDDOWN(IFERROR(tabItens[[#This Row],[ATA DT.VALID.]] - $D$1,0) / 30,0)</f>
        <v>-1507</v>
      </c>
      <c r="U41" s="240" t="s">
        <v>1570</v>
      </c>
      <c r="V41" s="256">
        <v>1</v>
      </c>
      <c r="W41" s="257" t="s">
        <v>2073</v>
      </c>
      <c r="X41" s="258">
        <v>58</v>
      </c>
      <c r="Y41" s="259">
        <v>14</v>
      </c>
      <c r="Z41" s="260"/>
      <c r="AA41" s="261"/>
      <c r="AB41" s="262"/>
      <c r="AC41" s="262"/>
      <c r="AD41" s="261"/>
      <c r="AE41" s="262"/>
      <c r="AF41" s="255"/>
      <c r="AG41" s="263" t="s">
        <v>2063</v>
      </c>
      <c r="AH41" s="264"/>
      <c r="AI41" s="255">
        <v>0</v>
      </c>
      <c r="AJ41" s="264">
        <v>43619</v>
      </c>
      <c r="AK41" s="264">
        <v>39184</v>
      </c>
      <c r="AL41" s="264">
        <v>43585</v>
      </c>
      <c r="AM41" s="254"/>
      <c r="AN41" s="243"/>
      <c r="AO41" s="265" t="str">
        <f>_xlfn.IFNA(IF(VLOOKUP(tabItens[[#This Row],[CÓDIGO]],tabExcluirDoEstoque[#Data],1,FALSE),"sim",""),"")</f>
        <v/>
      </c>
      <c r="AP41" s="266" t="str">
        <f ca="1">IF(OR(ISBLANK(tabItens[[#This Row],[ATA DT.VALID.]]),tabItens[[#This Row],[ATA DT.VALID.]]="",tabItens[[#This Row],[ATA DT.VALID.]]=" "),"",IF(TYPE(tabItens[[#This Row],[ATA DT.VALID.]])=1,ROUNDUP((tabItens[[#This Row],[ATA DT.VALID.]]-TODAY())/7,0),""))</f>
        <v/>
      </c>
      <c r="AQ41" s="267"/>
      <c r="AR41" s="268">
        <f>IF(ISBLANK(tabItens[[#This Row],[CÓDIGO]]),"",IFERROR(VLOOKUP(tabItens[[#This Row],[CÓDIGO]],Consumo!$C$2:$AI$902,32,FALSE),0))</f>
        <v>0</v>
      </c>
      <c r="AS41" s="269">
        <f>SUMIF(Consumo!$C$3:$C$902,tabItens[[#This Row],[CÓDIGO]],Consumo!$T$3:$T$902) + SUMIF(Consumo!$C$3:$C$902,tabItens[[#This Row],[CÓDIGO]],Consumo!$U$3:$U$902) + SUMIF(Consumo!$C$3:$C$902,tabItens[[#This Row],[CÓDIGO]],Consumo!$V$3:$V$902) + SUMIF(Consumo!$C$3:$C$902,tabItens[[#This Row],[CÓDIGO]],Consumo!$W$3:$W$902)</f>
        <v>0</v>
      </c>
      <c r="AT41" s="269">
        <f>SUMIF(Consumo!$C$3:$C$902,tabItens[[#This Row],[CÓDIGO]],Consumo!$AF$3:$AF$902)</f>
        <v>0</v>
      </c>
      <c r="AU41" s="270">
        <f>SUMIF(Consumo!$C$3:$C$902,tabItens[[#This Row],[CÓDIGO]],Consumo!$AG$3:$AG$902)</f>
        <v>0</v>
      </c>
      <c r="AV41" s="271">
        <f>SUMIF(Consumo!$C$3:$C$902,tabItens[[#This Row],[CÓDIGO]],Consumo!$AE$3:$AE$902)</f>
        <v>0</v>
      </c>
      <c r="AW41" s="244">
        <f>tabItens[[#This Row],[QTDE ATUAL]] + tabItens[[#This Row],[RC QTDE]] + tabItens[[#This Row],[AF SALDO]] + tabItens[[#This Row],[Recentes]]</f>
        <v>36</v>
      </c>
      <c r="AX41" s="272">
        <v>1</v>
      </c>
      <c r="AY41" s="272">
        <v>4</v>
      </c>
      <c r="AZ41" s="272">
        <f>IF(ISBLANK(tabItens[[#This Row],[CÓDIGO]]),"",tabItens[[#This Row],[PontoMês]] * (AZ$2+tabItens[[#This Row],[PontoQtM]]))</f>
        <v>4</v>
      </c>
      <c r="BA41" s="271">
        <f>tabItens[[#This Row],[PontoPed]] - tabItens[[#This Row],[Saldo]] + (1/10)</f>
        <v>-31.9</v>
      </c>
      <c r="BB41" s="271">
        <f xml:space="preserve"> tabItens[[#This Row],[PontoMês]] * BB$2 - tabItens[[#This Row],[QTDE ATUAL]] - (1/10)</f>
        <v>-35.1</v>
      </c>
      <c r="BC41" s="273">
        <f>IF( tabItens[[#This Row],[PontoPed]]&gt;0, IF(tabItens[[#This Row],[PontoPed]]&lt;1, 1, IF( tabItens[[#This Row],[Saldo]]&gt;tabItens[[#This Row],[PontoPed]], 0, (tabItens[[#This Row],[PontoPed]]-tabItens[[#This Row],[Saldo]])/tabItens[[#This Row],[PontoPed]] ) ), 0 )</f>
        <v>0</v>
      </c>
      <c r="BD41" s="274">
        <f>ROUNDDOWN(IF( OR( AND(tabItens[[#This Row],[PontoPed]]&lt;tabItens[[#This Row],[Saldo]],tabItens[[#This Row],[Saldo]]&gt;0), tabItens[[#This Row],[PontoPed]]=0), 99, IF(AND(tabItens[[#This Row],[Saldo]]=0,tabItens[[#This Row],[PontoPed]]&gt;0), 0, (1-tabItens[[#This Row],[PctAb]])*10 ) ),0)</f>
        <v>99</v>
      </c>
      <c r="BE41" s="275">
        <f>MAX(ROUNDDOWN( IF(tabItens[[#This Row],[Abaixo]] &gt; 0,   tabItens[[#This Row],[Abaixo]] + (tabItens[[#This Row],[PontoMês]] * IF( OR( ISBLANK(tabItens[[#This Row],[ATA Nº/ANO]]), tabItens[[#This Row],[ATA Nº/ANO]] = ""),BE$2,BE$1)),0),0),0)</f>
        <v>0</v>
      </c>
      <c r="BF4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1" s="276">
        <f>SUMIF(Consumo!$C$3:$C$902,tabItens[[#This Row],[CÓDIGO]],Consumo!$E$3:$E$902)</f>
        <v>0</v>
      </c>
      <c r="BH41" s="277">
        <f>IF(AND(tabItens[[#This Row],[Pend]] &gt; 0,tabItens[[#This Row],[Consumo]] &lt;&gt; 0), tabItens[[#This Row],[Pend]] / tabItens[[#This Row],[Consumo]], 0 )</f>
        <v>0</v>
      </c>
      <c r="BI41" s="276"/>
      <c r="BJ41" s="276"/>
      <c r="BK41" s="278" t="s">
        <v>2077</v>
      </c>
    </row>
    <row r="42" spans="1:63" x14ac:dyDescent="0.3">
      <c r="A42" s="239">
        <v>98732</v>
      </c>
      <c r="B42" s="240" t="s">
        <v>1569</v>
      </c>
      <c r="C42" s="241" t="s">
        <v>31</v>
      </c>
      <c r="D42" s="242">
        <v>134</v>
      </c>
      <c r="E42" s="243"/>
      <c r="F42" s="243"/>
      <c r="G42" s="243" t="s">
        <v>891</v>
      </c>
      <c r="H42" s="244">
        <v>55</v>
      </c>
      <c r="I42" s="245">
        <v>103003</v>
      </c>
      <c r="J42" s="246">
        <v>143.14286000000001</v>
      </c>
      <c r="K42" s="247"/>
      <c r="L42" s="248">
        <f>IF(tabItens[[#This Row],[Média]] &gt; 0, tabItens[[#This Row],[QTDE ATUAL]] / tabItens[[#This Row],[Média]],999.9)</f>
        <v>999.9</v>
      </c>
      <c r="M42" s="249">
        <v>0</v>
      </c>
      <c r="N42" s="250">
        <f>tabItens[[#This Row],[VALOR UNIT.]] * tabItens[[#This Row],[LC]]</f>
        <v>0</v>
      </c>
      <c r="O42" s="251"/>
      <c r="P42" s="252"/>
      <c r="Q42" s="253"/>
      <c r="R42" s="250"/>
      <c r="S42" s="254"/>
      <c r="T42" s="255">
        <f>ROUNDDOWN(IFERROR(tabItens[[#This Row],[ATA DT.VALID.]] - $D$1,0) / 30,0)</f>
        <v>-1507</v>
      </c>
      <c r="U42" s="240" t="s">
        <v>1570</v>
      </c>
      <c r="V42" s="256">
        <v>1</v>
      </c>
      <c r="W42" s="257" t="s">
        <v>2073</v>
      </c>
      <c r="X42" s="258">
        <v>58</v>
      </c>
      <c r="Y42" s="259">
        <v>14</v>
      </c>
      <c r="Z42" s="260"/>
      <c r="AA42" s="261"/>
      <c r="AB42" s="262"/>
      <c r="AC42" s="262"/>
      <c r="AD42" s="261"/>
      <c r="AE42" s="262"/>
      <c r="AF42" s="255"/>
      <c r="AG42" s="263" t="s">
        <v>2063</v>
      </c>
      <c r="AH42" s="264"/>
      <c r="AI42" s="255">
        <v>0</v>
      </c>
      <c r="AJ42" s="264">
        <v>43619</v>
      </c>
      <c r="AK42" s="264">
        <v>39184</v>
      </c>
      <c r="AL42" s="264">
        <v>43585</v>
      </c>
      <c r="AM42" s="254"/>
      <c r="AN42" s="243"/>
      <c r="AO42" s="265" t="str">
        <f>_xlfn.IFNA(IF(VLOOKUP(tabItens[[#This Row],[CÓDIGO]],tabExcluirDoEstoque[#Data],1,FALSE),"sim",""),"")</f>
        <v/>
      </c>
      <c r="AP42" s="266" t="str">
        <f ca="1">IF(OR(ISBLANK(tabItens[[#This Row],[ATA DT.VALID.]]),tabItens[[#This Row],[ATA DT.VALID.]]="",tabItens[[#This Row],[ATA DT.VALID.]]=" "),"",IF(TYPE(tabItens[[#This Row],[ATA DT.VALID.]])=1,ROUNDUP((tabItens[[#This Row],[ATA DT.VALID.]]-TODAY())/7,0),""))</f>
        <v/>
      </c>
      <c r="AQ42" s="267"/>
      <c r="AR42" s="268">
        <f>IF(ISBLANK(tabItens[[#This Row],[CÓDIGO]]),"",IFERROR(VLOOKUP(tabItens[[#This Row],[CÓDIGO]],Consumo!$C$2:$AI$902,32,FALSE),0))</f>
        <v>0</v>
      </c>
      <c r="AS42" s="269">
        <f>SUMIF(Consumo!$C$3:$C$902,tabItens[[#This Row],[CÓDIGO]],Consumo!$T$3:$T$902) + SUMIF(Consumo!$C$3:$C$902,tabItens[[#This Row],[CÓDIGO]],Consumo!$U$3:$U$902) + SUMIF(Consumo!$C$3:$C$902,tabItens[[#This Row],[CÓDIGO]],Consumo!$V$3:$V$902) + SUMIF(Consumo!$C$3:$C$902,tabItens[[#This Row],[CÓDIGO]],Consumo!$W$3:$W$902)</f>
        <v>0</v>
      </c>
      <c r="AT42" s="269">
        <f>SUMIF(Consumo!$C$3:$C$902,tabItens[[#This Row],[CÓDIGO]],Consumo!$AF$3:$AF$902)</f>
        <v>0</v>
      </c>
      <c r="AU42" s="270">
        <f>SUMIF(Consumo!$C$3:$C$902,tabItens[[#This Row],[CÓDIGO]],Consumo!$AG$3:$AG$902)</f>
        <v>0</v>
      </c>
      <c r="AV42" s="271">
        <f>SUMIF(Consumo!$C$3:$C$902,tabItens[[#This Row],[CÓDIGO]],Consumo!$AE$3:$AE$902)</f>
        <v>0</v>
      </c>
      <c r="AW42" s="244">
        <f>tabItens[[#This Row],[QTDE ATUAL]] + tabItens[[#This Row],[RC QTDE]] + tabItens[[#This Row],[AF SALDO]] + tabItens[[#This Row],[Recentes]]</f>
        <v>55</v>
      </c>
      <c r="AX42" s="272">
        <v>1</v>
      </c>
      <c r="AY42" s="272">
        <v>4</v>
      </c>
      <c r="AZ42" s="272">
        <f>IF(ISBLANK(tabItens[[#This Row],[CÓDIGO]]),"",tabItens[[#This Row],[PontoMês]] * (AZ$2+tabItens[[#This Row],[PontoQtM]]))</f>
        <v>4</v>
      </c>
      <c r="BA42" s="271">
        <f>tabItens[[#This Row],[PontoPed]] - tabItens[[#This Row],[Saldo]] + (1/10)</f>
        <v>-50.9</v>
      </c>
      <c r="BB42" s="271">
        <f xml:space="preserve"> tabItens[[#This Row],[PontoMês]] * BB$2 - tabItens[[#This Row],[QTDE ATUAL]] - (1/10)</f>
        <v>-54.1</v>
      </c>
      <c r="BC42" s="273">
        <f>IF( tabItens[[#This Row],[PontoPed]]&gt;0, IF(tabItens[[#This Row],[PontoPed]]&lt;1, 1, IF( tabItens[[#This Row],[Saldo]]&gt;tabItens[[#This Row],[PontoPed]], 0, (tabItens[[#This Row],[PontoPed]]-tabItens[[#This Row],[Saldo]])/tabItens[[#This Row],[PontoPed]] ) ), 0 )</f>
        <v>0</v>
      </c>
      <c r="BD42" s="274">
        <f>ROUNDDOWN(IF( OR( AND(tabItens[[#This Row],[PontoPed]]&lt;tabItens[[#This Row],[Saldo]],tabItens[[#This Row],[Saldo]]&gt;0), tabItens[[#This Row],[PontoPed]]=0), 99, IF(AND(tabItens[[#This Row],[Saldo]]=0,tabItens[[#This Row],[PontoPed]]&gt;0), 0, (1-tabItens[[#This Row],[PctAb]])*10 ) ),0)</f>
        <v>99</v>
      </c>
      <c r="BE42" s="275">
        <f>MAX(ROUNDDOWN( IF(tabItens[[#This Row],[Abaixo]] &gt; 0,   tabItens[[#This Row],[Abaixo]] + (tabItens[[#This Row],[PontoMês]] * IF( OR( ISBLANK(tabItens[[#This Row],[ATA Nº/ANO]]), tabItens[[#This Row],[ATA Nº/ANO]] = ""),BE$2,BE$1)),0),0),0)</f>
        <v>0</v>
      </c>
      <c r="BF4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2" s="276">
        <f>SUMIF(Consumo!$C$3:$C$902,tabItens[[#This Row],[CÓDIGO]],Consumo!$E$3:$E$902)</f>
        <v>0</v>
      </c>
      <c r="BH42" s="277">
        <f>IF(AND(tabItens[[#This Row],[Pend]] &gt; 0,tabItens[[#This Row],[Consumo]] &lt;&gt; 0), tabItens[[#This Row],[Pend]] / tabItens[[#This Row],[Consumo]], 0 )</f>
        <v>0</v>
      </c>
      <c r="BI42" s="276"/>
      <c r="BJ42" s="276"/>
      <c r="BK42" s="278" t="s">
        <v>2077</v>
      </c>
    </row>
    <row r="43" spans="1:63" x14ac:dyDescent="0.3">
      <c r="A43" s="239">
        <v>98733</v>
      </c>
      <c r="B43" s="240" t="s">
        <v>1571</v>
      </c>
      <c r="C43" s="241" t="s">
        <v>31</v>
      </c>
      <c r="D43" s="242">
        <v>134</v>
      </c>
      <c r="E43" s="243"/>
      <c r="F43" s="243"/>
      <c r="G43" s="243" t="s">
        <v>891</v>
      </c>
      <c r="H43" s="244">
        <v>41</v>
      </c>
      <c r="I43" s="245">
        <v>103003</v>
      </c>
      <c r="J43" s="246">
        <v>144.25</v>
      </c>
      <c r="K43" s="247"/>
      <c r="L43" s="248">
        <f>IF(tabItens[[#This Row],[Média]] &gt; 0, tabItens[[#This Row],[QTDE ATUAL]] / tabItens[[#This Row],[Média]],999.9)</f>
        <v>999.9</v>
      </c>
      <c r="M43" s="249">
        <v>0</v>
      </c>
      <c r="N43" s="250">
        <f>tabItens[[#This Row],[VALOR UNIT.]] * tabItens[[#This Row],[LC]]</f>
        <v>0</v>
      </c>
      <c r="O43" s="251"/>
      <c r="P43" s="252"/>
      <c r="Q43" s="253"/>
      <c r="R43" s="250"/>
      <c r="S43" s="254"/>
      <c r="T43" s="255">
        <f>ROUNDDOWN(IFERROR(tabItens[[#This Row],[ATA DT.VALID.]] - $D$1,0) / 30,0)</f>
        <v>-1507</v>
      </c>
      <c r="U43" s="240" t="s">
        <v>1570</v>
      </c>
      <c r="V43" s="256">
        <v>1</v>
      </c>
      <c r="W43" s="257" t="s">
        <v>2073</v>
      </c>
      <c r="X43" s="258">
        <v>58</v>
      </c>
      <c r="Y43" s="259">
        <v>14</v>
      </c>
      <c r="Z43" s="260"/>
      <c r="AA43" s="261"/>
      <c r="AB43" s="262"/>
      <c r="AC43" s="262"/>
      <c r="AD43" s="261"/>
      <c r="AE43" s="262"/>
      <c r="AF43" s="255"/>
      <c r="AG43" s="263" t="s">
        <v>2063</v>
      </c>
      <c r="AH43" s="264"/>
      <c r="AI43" s="255">
        <v>0</v>
      </c>
      <c r="AJ43" s="264">
        <v>43613</v>
      </c>
      <c r="AK43" s="264">
        <v>39184</v>
      </c>
      <c r="AL43" s="264">
        <v>43585</v>
      </c>
      <c r="AM43" s="254"/>
      <c r="AN43" s="243"/>
      <c r="AO43" s="265" t="str">
        <f>_xlfn.IFNA(IF(VLOOKUP(tabItens[[#This Row],[CÓDIGO]],tabExcluirDoEstoque[#Data],1,FALSE),"sim",""),"")</f>
        <v/>
      </c>
      <c r="AP43" s="266" t="str">
        <f ca="1">IF(OR(ISBLANK(tabItens[[#This Row],[ATA DT.VALID.]]),tabItens[[#This Row],[ATA DT.VALID.]]="",tabItens[[#This Row],[ATA DT.VALID.]]=" "),"",IF(TYPE(tabItens[[#This Row],[ATA DT.VALID.]])=1,ROUNDUP((tabItens[[#This Row],[ATA DT.VALID.]]-TODAY())/7,0),""))</f>
        <v/>
      </c>
      <c r="AQ43" s="267"/>
      <c r="AR43" s="268">
        <f>IF(ISBLANK(tabItens[[#This Row],[CÓDIGO]]),"",IFERROR(VLOOKUP(tabItens[[#This Row],[CÓDIGO]],Consumo!$C$2:$AI$902,32,FALSE),0))</f>
        <v>0</v>
      </c>
      <c r="AS43" s="269">
        <f>SUMIF(Consumo!$C$3:$C$902,tabItens[[#This Row],[CÓDIGO]],Consumo!$T$3:$T$902) + SUMIF(Consumo!$C$3:$C$902,tabItens[[#This Row],[CÓDIGO]],Consumo!$U$3:$U$902) + SUMIF(Consumo!$C$3:$C$902,tabItens[[#This Row],[CÓDIGO]],Consumo!$V$3:$V$902) + SUMIF(Consumo!$C$3:$C$902,tabItens[[#This Row],[CÓDIGO]],Consumo!$W$3:$W$902)</f>
        <v>0</v>
      </c>
      <c r="AT43" s="269">
        <f>SUMIF(Consumo!$C$3:$C$902,tabItens[[#This Row],[CÓDIGO]],Consumo!$AF$3:$AF$902)</f>
        <v>0</v>
      </c>
      <c r="AU43" s="270">
        <f>SUMIF(Consumo!$C$3:$C$902,tabItens[[#This Row],[CÓDIGO]],Consumo!$AG$3:$AG$902)</f>
        <v>0</v>
      </c>
      <c r="AV43" s="271">
        <f>SUMIF(Consumo!$C$3:$C$902,tabItens[[#This Row],[CÓDIGO]],Consumo!$AE$3:$AE$902)</f>
        <v>0</v>
      </c>
      <c r="AW43" s="244">
        <f>tabItens[[#This Row],[QTDE ATUAL]] + tabItens[[#This Row],[RC QTDE]] + tabItens[[#This Row],[AF SALDO]] + tabItens[[#This Row],[Recentes]]</f>
        <v>41</v>
      </c>
      <c r="AX43" s="272">
        <v>1</v>
      </c>
      <c r="AY43" s="272">
        <v>4</v>
      </c>
      <c r="AZ43" s="272">
        <f>IF(ISBLANK(tabItens[[#This Row],[CÓDIGO]]),"",tabItens[[#This Row],[PontoMês]] * (AZ$2+tabItens[[#This Row],[PontoQtM]]))</f>
        <v>4</v>
      </c>
      <c r="BA43" s="271">
        <f>tabItens[[#This Row],[PontoPed]] - tabItens[[#This Row],[Saldo]] + (1/10)</f>
        <v>-36.9</v>
      </c>
      <c r="BB43" s="271">
        <f xml:space="preserve"> tabItens[[#This Row],[PontoMês]] * BB$2 - tabItens[[#This Row],[QTDE ATUAL]] - (1/10)</f>
        <v>-40.1</v>
      </c>
      <c r="BC43" s="273">
        <f>IF( tabItens[[#This Row],[PontoPed]]&gt;0, IF(tabItens[[#This Row],[PontoPed]]&lt;1, 1, IF( tabItens[[#This Row],[Saldo]]&gt;tabItens[[#This Row],[PontoPed]], 0, (tabItens[[#This Row],[PontoPed]]-tabItens[[#This Row],[Saldo]])/tabItens[[#This Row],[PontoPed]] ) ), 0 )</f>
        <v>0</v>
      </c>
      <c r="BD43" s="274">
        <f>ROUNDDOWN(IF( OR( AND(tabItens[[#This Row],[PontoPed]]&lt;tabItens[[#This Row],[Saldo]],tabItens[[#This Row],[Saldo]]&gt;0), tabItens[[#This Row],[PontoPed]]=0), 99, IF(AND(tabItens[[#This Row],[Saldo]]=0,tabItens[[#This Row],[PontoPed]]&gt;0), 0, (1-tabItens[[#This Row],[PctAb]])*10 ) ),0)</f>
        <v>99</v>
      </c>
      <c r="BE43" s="275">
        <f>MAX(ROUNDDOWN( IF(tabItens[[#This Row],[Abaixo]] &gt; 0,   tabItens[[#This Row],[Abaixo]] + (tabItens[[#This Row],[PontoMês]] * IF( OR( ISBLANK(tabItens[[#This Row],[ATA Nº/ANO]]), tabItens[[#This Row],[ATA Nº/ANO]] = ""),BE$2,BE$1)),0),0),0)</f>
        <v>0</v>
      </c>
      <c r="BF4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3" s="276">
        <f>SUMIF(Consumo!$C$3:$C$902,tabItens[[#This Row],[CÓDIGO]],Consumo!$E$3:$E$902)</f>
        <v>0</v>
      </c>
      <c r="BH43" s="277">
        <f>IF(AND(tabItens[[#This Row],[Pend]] &gt; 0,tabItens[[#This Row],[Consumo]] &lt;&gt; 0), tabItens[[#This Row],[Pend]] / tabItens[[#This Row],[Consumo]], 0 )</f>
        <v>0</v>
      </c>
      <c r="BI43" s="276"/>
      <c r="BJ43" s="276"/>
      <c r="BK43" s="278" t="s">
        <v>2077</v>
      </c>
    </row>
    <row r="44" spans="1:63" x14ac:dyDescent="0.3">
      <c r="A44" s="239">
        <v>54682</v>
      </c>
      <c r="B44" s="240" t="s">
        <v>1333</v>
      </c>
      <c r="C44" s="241" t="s">
        <v>261</v>
      </c>
      <c r="D44" s="242">
        <v>6.88</v>
      </c>
      <c r="E44" s="243"/>
      <c r="F44" s="243"/>
      <c r="G44" s="243" t="s">
        <v>891</v>
      </c>
      <c r="H44" s="244">
        <v>0</v>
      </c>
      <c r="I44" s="245">
        <v>103003</v>
      </c>
      <c r="J44" s="246">
        <v>6.88</v>
      </c>
      <c r="K44" s="247">
        <v>4259</v>
      </c>
      <c r="L44" s="248">
        <f>IF(tabItens[[#This Row],[Média]] &gt; 0, tabItens[[#This Row],[QTDE ATUAL]] / tabItens[[#This Row],[Média]],999.9)</f>
        <v>0</v>
      </c>
      <c r="M44" s="249">
        <v>0</v>
      </c>
      <c r="N44" s="250">
        <f>tabItens[[#This Row],[VALOR UNIT.]] * tabItens[[#This Row],[LC]]</f>
        <v>0</v>
      </c>
      <c r="O44" s="251"/>
      <c r="P44" s="252"/>
      <c r="Q44" s="253"/>
      <c r="R44" s="250"/>
      <c r="S44" s="254"/>
      <c r="T44" s="255">
        <f>ROUNDDOWN(IFERROR(tabItens[[#This Row],[ATA DT.VALID.]] - $D$1,0) / 30,0)</f>
        <v>-1507</v>
      </c>
      <c r="U44" s="240" t="s">
        <v>933</v>
      </c>
      <c r="V44" s="256">
        <v>1</v>
      </c>
      <c r="W44" s="257" t="s">
        <v>2064</v>
      </c>
      <c r="X44" s="258">
        <v>45</v>
      </c>
      <c r="Y44" s="259">
        <v>12</v>
      </c>
      <c r="Z44" s="260">
        <v>7338</v>
      </c>
      <c r="AA44" s="261">
        <v>2023</v>
      </c>
      <c r="AB44" s="262">
        <v>1836</v>
      </c>
      <c r="AC44" s="262"/>
      <c r="AD44" s="261"/>
      <c r="AE44" s="262"/>
      <c r="AF44" s="255"/>
      <c r="AG44" s="263" t="s">
        <v>2063</v>
      </c>
      <c r="AH44" s="264"/>
      <c r="AI44" s="255">
        <v>2138</v>
      </c>
      <c r="AJ44" s="264">
        <v>44924</v>
      </c>
      <c r="AK44" s="264" t="s">
        <v>891</v>
      </c>
      <c r="AL44" s="264">
        <v>44910</v>
      </c>
      <c r="AM44" s="254"/>
      <c r="AN44" s="243"/>
      <c r="AO44" s="265" t="str">
        <f>_xlfn.IFNA(IF(VLOOKUP(tabItens[[#This Row],[CÓDIGO]],tabExcluirDoEstoque[#Data],1,FALSE),"sim",""),"")</f>
        <v/>
      </c>
      <c r="AP44" s="266" t="str">
        <f ca="1">IF(OR(ISBLANK(tabItens[[#This Row],[ATA DT.VALID.]]),tabItens[[#This Row],[ATA DT.VALID.]]="",tabItens[[#This Row],[ATA DT.VALID.]]=" "),"",IF(TYPE(tabItens[[#This Row],[ATA DT.VALID.]])=1,ROUNDUP((tabItens[[#This Row],[ATA DT.VALID.]]-TODAY())/7,0),""))</f>
        <v/>
      </c>
      <c r="AQ44" s="267"/>
      <c r="AR44" s="268" t="str">
        <f>IF(ISBLANK(tabItens[[#This Row],[CÓDIGO]]),"",IFERROR(VLOOKUP(tabItens[[#This Row],[CÓDIGO]],Consumo!$C$2:$AI$902,32,FALSE),0))</f>
        <v>04.2023</v>
      </c>
      <c r="AS44" s="269">
        <f>SUMIF(Consumo!$C$3:$C$902,tabItens[[#This Row],[CÓDIGO]],Consumo!$T$3:$T$902) + SUMIF(Consumo!$C$3:$C$902,tabItens[[#This Row],[CÓDIGO]],Consumo!$U$3:$U$902) + SUMIF(Consumo!$C$3:$C$902,tabItens[[#This Row],[CÓDIGO]],Consumo!$V$3:$V$902) + SUMIF(Consumo!$C$3:$C$902,tabItens[[#This Row],[CÓDIGO]],Consumo!$W$3:$W$902)</f>
        <v>0</v>
      </c>
      <c r="AT44" s="269">
        <f>SUMIF(Consumo!$C$3:$C$902,tabItens[[#This Row],[CÓDIGO]],Consumo!$AF$3:$AF$902)</f>
        <v>5329</v>
      </c>
      <c r="AU44" s="270">
        <f>SUMIF(Consumo!$C$3:$C$902,tabItens[[#This Row],[CÓDIGO]],Consumo!$AG$3:$AG$902)</f>
        <v>3731</v>
      </c>
      <c r="AV44" s="271">
        <f>SUMIF(Consumo!$C$3:$C$902,tabItens[[#This Row],[CÓDIGO]],Consumo!$AE$3:$AE$902)</f>
        <v>7.8888888888888893</v>
      </c>
      <c r="AW44" s="244">
        <f>tabItens[[#This Row],[QTDE ATUAL]] + tabItens[[#This Row],[RC QTDE]] + tabItens[[#This Row],[AF SALDO]] + tabItens[[#This Row],[Recentes]]</f>
        <v>1836</v>
      </c>
      <c r="AX44" s="272">
        <v>394</v>
      </c>
      <c r="AY44" s="272">
        <v>4</v>
      </c>
      <c r="AZ44" s="272">
        <f>IF(ISBLANK(tabItens[[#This Row],[CÓDIGO]]),"",tabItens[[#This Row],[PontoMês]] * (AZ$2+tabItens[[#This Row],[PontoQtM]]))</f>
        <v>1576</v>
      </c>
      <c r="BA44" s="271">
        <f>tabItens[[#This Row],[PontoPed]] - tabItens[[#This Row],[Saldo]] + (1/10)</f>
        <v>-259.89999999999998</v>
      </c>
      <c r="BB44" s="271">
        <f xml:space="preserve"> tabItens[[#This Row],[PontoMês]] * BB$2 - tabItens[[#This Row],[QTDE ATUAL]] - (1/10)</f>
        <v>393.9</v>
      </c>
      <c r="BC44" s="273">
        <f>IF( tabItens[[#This Row],[PontoPed]]&gt;0, IF(tabItens[[#This Row],[PontoPed]]&lt;1, 1, IF( tabItens[[#This Row],[Saldo]]&gt;tabItens[[#This Row],[PontoPed]], 0, (tabItens[[#This Row],[PontoPed]]-tabItens[[#This Row],[Saldo]])/tabItens[[#This Row],[PontoPed]] ) ), 0 )</f>
        <v>0</v>
      </c>
      <c r="BD44" s="274">
        <f>ROUNDDOWN(IF( OR( AND(tabItens[[#This Row],[PontoPed]]&lt;tabItens[[#This Row],[Saldo]],tabItens[[#This Row],[Saldo]]&gt;0), tabItens[[#This Row],[PontoPed]]=0), 99, IF(AND(tabItens[[#This Row],[Saldo]]=0,tabItens[[#This Row],[PontoPed]]&gt;0), 0, (1-tabItens[[#This Row],[PctAb]])*10 ) ),0)</f>
        <v>99</v>
      </c>
      <c r="BE44" s="275">
        <f>MAX(ROUNDDOWN( IF(tabItens[[#This Row],[Abaixo]] &gt; 0,   tabItens[[#This Row],[Abaixo]] + (tabItens[[#This Row],[PontoMês]] * IF( OR( ISBLANK(tabItens[[#This Row],[ATA Nº/ANO]]), tabItens[[#This Row],[ATA Nº/ANO]] = ""),BE$2,BE$1)),0),0),0)</f>
        <v>0</v>
      </c>
      <c r="BF4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4" s="276">
        <f>SUMIF(Consumo!$C$3:$C$902,tabItens[[#This Row],[CÓDIGO]],Consumo!$E$3:$E$902)</f>
        <v>142</v>
      </c>
      <c r="BH44" s="277">
        <f>IF(AND(tabItens[[#This Row],[Pend]] &gt; 0,tabItens[[#This Row],[Consumo]] &lt;&gt; 0), tabItens[[#This Row],[Pend]] / tabItens[[#This Row],[Consumo]], 0 )</f>
        <v>2.6646650403452807E-2</v>
      </c>
      <c r="BI44" s="276"/>
      <c r="BJ44" s="276"/>
      <c r="BK44" s="278" t="s">
        <v>2077</v>
      </c>
    </row>
    <row r="45" spans="1:63" x14ac:dyDescent="0.3">
      <c r="A45" s="239">
        <v>123618</v>
      </c>
      <c r="B45" s="240" t="s">
        <v>1765</v>
      </c>
      <c r="C45" s="241" t="s">
        <v>346</v>
      </c>
      <c r="D45" s="242">
        <v>29.45</v>
      </c>
      <c r="E45" s="243"/>
      <c r="F45" s="243"/>
      <c r="G45" s="243" t="s">
        <v>891</v>
      </c>
      <c r="H45" s="244">
        <v>999</v>
      </c>
      <c r="I45" s="245">
        <v>103003</v>
      </c>
      <c r="J45" s="246">
        <v>29.445920000000001</v>
      </c>
      <c r="K45" s="247"/>
      <c r="L45" s="248">
        <f>IF(tabItens[[#This Row],[Média]] &gt; 0, tabItens[[#This Row],[QTDE ATUAL]] / tabItens[[#This Row],[Média]],999.9)</f>
        <v>999.9</v>
      </c>
      <c r="M45" s="249">
        <v>0</v>
      </c>
      <c r="N45" s="250">
        <f>tabItens[[#This Row],[VALOR UNIT.]] * tabItens[[#This Row],[LC]]</f>
        <v>0</v>
      </c>
      <c r="O45" s="251" t="s">
        <v>2138</v>
      </c>
      <c r="P45" s="252"/>
      <c r="Q45" s="253"/>
      <c r="R45" s="250"/>
      <c r="S45" s="254"/>
      <c r="T45" s="255">
        <f>ROUNDDOWN(IFERROR(tabItens[[#This Row],[ATA DT.VALID.]] - $D$1,0) / 30,0)</f>
        <v>-1507</v>
      </c>
      <c r="U45" s="240" t="s">
        <v>1342</v>
      </c>
      <c r="V45" s="256">
        <v>1</v>
      </c>
      <c r="W45" s="257" t="s">
        <v>2069</v>
      </c>
      <c r="X45" s="258">
        <v>69</v>
      </c>
      <c r="Y45" s="259">
        <v>2</v>
      </c>
      <c r="Z45" s="260"/>
      <c r="AA45" s="261"/>
      <c r="AB45" s="262"/>
      <c r="AC45" s="262"/>
      <c r="AD45" s="261"/>
      <c r="AE45" s="262"/>
      <c r="AF45" s="255"/>
      <c r="AG45" s="263" t="s">
        <v>2063</v>
      </c>
      <c r="AH45" s="264"/>
      <c r="AI45" s="255">
        <v>0</v>
      </c>
      <c r="AJ45" s="264">
        <v>43658</v>
      </c>
      <c r="AK45" s="264">
        <v>41142</v>
      </c>
      <c r="AL45" s="264">
        <v>43614</v>
      </c>
      <c r="AM45" s="254"/>
      <c r="AN45" s="243"/>
      <c r="AO45" s="265" t="str">
        <f>_xlfn.IFNA(IF(VLOOKUP(tabItens[[#This Row],[CÓDIGO]],tabExcluirDoEstoque[#Data],1,FALSE),"sim",""),"")</f>
        <v/>
      </c>
      <c r="AP45" s="266" t="str">
        <f ca="1">IF(OR(ISBLANK(tabItens[[#This Row],[ATA DT.VALID.]]),tabItens[[#This Row],[ATA DT.VALID.]]="",tabItens[[#This Row],[ATA DT.VALID.]]=" "),"",IF(TYPE(tabItens[[#This Row],[ATA DT.VALID.]])=1,ROUNDUP((tabItens[[#This Row],[ATA DT.VALID.]]-TODAY())/7,0),""))</f>
        <v/>
      </c>
      <c r="AQ45" s="267">
        <v>0</v>
      </c>
      <c r="AR45" s="268" t="str">
        <f>IF(ISBLANK(tabItens[[#This Row],[CÓDIGO]]),"",IFERROR(VLOOKUP(tabItens[[#This Row],[CÓDIGO]],Consumo!$C$2:$AI$902,32,FALSE),0))</f>
        <v>08.2022</v>
      </c>
      <c r="AS45" s="269">
        <f>SUMIF(Consumo!$C$3:$C$902,tabItens[[#This Row],[CÓDIGO]],Consumo!$T$3:$T$902) + SUMIF(Consumo!$C$3:$C$902,tabItens[[#This Row],[CÓDIGO]],Consumo!$U$3:$U$902) + SUMIF(Consumo!$C$3:$C$902,tabItens[[#This Row],[CÓDIGO]],Consumo!$V$3:$V$902) + SUMIF(Consumo!$C$3:$C$902,tabItens[[#This Row],[CÓDIGO]],Consumo!$W$3:$W$902)</f>
        <v>0</v>
      </c>
      <c r="AT45" s="269">
        <f>SUMIF(Consumo!$C$3:$C$902,tabItens[[#This Row],[CÓDIGO]],Consumo!$AF$3:$AF$902)</f>
        <v>3</v>
      </c>
      <c r="AU45" s="270">
        <f>SUMIF(Consumo!$C$3:$C$902,tabItens[[#This Row],[CÓDIGO]],Consumo!$AG$3:$AG$902)</f>
        <v>2</v>
      </c>
      <c r="AV45" s="271">
        <f>SUMIF(Consumo!$C$3:$C$902,tabItens[[#This Row],[CÓDIGO]],Consumo!$AE$3:$AE$902)</f>
        <v>0</v>
      </c>
      <c r="AW45" s="244">
        <f>tabItens[[#This Row],[QTDE ATUAL]] + tabItens[[#This Row],[RC QTDE]] + tabItens[[#This Row],[AF SALDO]] + tabItens[[#This Row],[Recentes]]</f>
        <v>999</v>
      </c>
      <c r="AX45" s="272">
        <v>10</v>
      </c>
      <c r="AY45" s="272">
        <v>4</v>
      </c>
      <c r="AZ45" s="272">
        <f>IF(ISBLANK(tabItens[[#This Row],[CÓDIGO]]),"",tabItens[[#This Row],[PontoMês]] * (AZ$2+tabItens[[#This Row],[PontoQtM]]))</f>
        <v>40</v>
      </c>
      <c r="BA45" s="271">
        <f>tabItens[[#This Row],[PontoPed]] - tabItens[[#This Row],[Saldo]] + (1/10)</f>
        <v>-958.9</v>
      </c>
      <c r="BB45" s="271">
        <f xml:space="preserve"> tabItens[[#This Row],[PontoMês]] * BB$2 - tabItens[[#This Row],[QTDE ATUAL]] - (1/10)</f>
        <v>-989.1</v>
      </c>
      <c r="BC45" s="273">
        <f>IF( tabItens[[#This Row],[PontoPed]]&gt;0, IF(tabItens[[#This Row],[PontoPed]]&lt;1, 1, IF( tabItens[[#This Row],[Saldo]]&gt;tabItens[[#This Row],[PontoPed]], 0, (tabItens[[#This Row],[PontoPed]]-tabItens[[#This Row],[Saldo]])/tabItens[[#This Row],[PontoPed]] ) ), 0 )</f>
        <v>0</v>
      </c>
      <c r="BD45" s="274">
        <f>ROUNDDOWN(IF( OR( AND(tabItens[[#This Row],[PontoPed]]&lt;tabItens[[#This Row],[Saldo]],tabItens[[#This Row],[Saldo]]&gt;0), tabItens[[#This Row],[PontoPed]]=0), 99, IF(AND(tabItens[[#This Row],[Saldo]]=0,tabItens[[#This Row],[PontoPed]]&gt;0), 0, (1-tabItens[[#This Row],[PctAb]])*10 ) ),0)</f>
        <v>99</v>
      </c>
      <c r="BE45" s="275">
        <f>MAX(ROUNDDOWN( IF(tabItens[[#This Row],[Abaixo]] &gt; 0,   tabItens[[#This Row],[Abaixo]] + (tabItens[[#This Row],[PontoMês]] * IF( OR( ISBLANK(tabItens[[#This Row],[ATA Nº/ANO]]), tabItens[[#This Row],[ATA Nº/ANO]] = ""),BE$2,BE$1)),0),0),0)</f>
        <v>0</v>
      </c>
      <c r="BF4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 s="276">
        <f>SUMIF(Consumo!$C$3:$C$902,tabItens[[#This Row],[CÓDIGO]],Consumo!$E$3:$E$902)</f>
        <v>0</v>
      </c>
      <c r="BH45" s="277">
        <f>IF(AND(tabItens[[#This Row],[Pend]] &gt; 0,tabItens[[#This Row],[Consumo]] &lt;&gt; 0), tabItens[[#This Row],[Pend]] / tabItens[[#This Row],[Consumo]], 0 )</f>
        <v>0</v>
      </c>
      <c r="BI45" s="276"/>
      <c r="BJ45" s="276"/>
      <c r="BK45" s="278" t="s">
        <v>2077</v>
      </c>
    </row>
    <row r="46" spans="1:63" x14ac:dyDescent="0.3">
      <c r="A46" s="239">
        <v>88856</v>
      </c>
      <c r="B46" s="240" t="s">
        <v>1523</v>
      </c>
      <c r="C46" s="241" t="s">
        <v>346</v>
      </c>
      <c r="D46" s="242">
        <v>104.74</v>
      </c>
      <c r="E46" s="243"/>
      <c r="F46" s="243"/>
      <c r="G46" s="243" t="s">
        <v>891</v>
      </c>
      <c r="H46" s="244">
        <v>450</v>
      </c>
      <c r="I46" s="245">
        <v>103003</v>
      </c>
      <c r="J46" s="246">
        <v>104.74</v>
      </c>
      <c r="K46" s="247">
        <v>225</v>
      </c>
      <c r="L46" s="248">
        <f>IF(tabItens[[#This Row],[Média]] &gt; 0, tabItens[[#This Row],[QTDE ATUAL]] / tabItens[[#This Row],[Média]],999.9)</f>
        <v>999.9</v>
      </c>
      <c r="M46" s="249">
        <v>0</v>
      </c>
      <c r="N46" s="250">
        <f>tabItens[[#This Row],[VALOR UNIT.]] * tabItens[[#This Row],[LC]]</f>
        <v>0</v>
      </c>
      <c r="O46" s="251" t="s">
        <v>2145</v>
      </c>
      <c r="P46" s="252"/>
      <c r="Q46" s="253"/>
      <c r="R46" s="250"/>
      <c r="S46" s="254"/>
      <c r="T46" s="255">
        <f>ROUNDDOWN(IFERROR(tabItens[[#This Row],[ATA DT.VALID.]] - $D$1,0) / 30,0)</f>
        <v>-1507</v>
      </c>
      <c r="U46" s="240" t="s">
        <v>1342</v>
      </c>
      <c r="V46" s="256">
        <v>1</v>
      </c>
      <c r="W46" s="257" t="s">
        <v>2069</v>
      </c>
      <c r="X46" s="258">
        <v>69</v>
      </c>
      <c r="Y46" s="259">
        <v>2</v>
      </c>
      <c r="Z46" s="260"/>
      <c r="AA46" s="261"/>
      <c r="AB46" s="262"/>
      <c r="AC46" s="262"/>
      <c r="AD46" s="261"/>
      <c r="AE46" s="262"/>
      <c r="AF46" s="255"/>
      <c r="AG46" s="263" t="s">
        <v>2063</v>
      </c>
      <c r="AH46" s="264"/>
      <c r="AI46" s="255">
        <v>80</v>
      </c>
      <c r="AJ46" s="264">
        <v>44592</v>
      </c>
      <c r="AK46" s="264">
        <v>38664</v>
      </c>
      <c r="AL46" s="264">
        <v>44578</v>
      </c>
      <c r="AM46" s="254"/>
      <c r="AN46" s="243"/>
      <c r="AO46" s="265" t="str">
        <f>_xlfn.IFNA(IF(VLOOKUP(tabItens[[#This Row],[CÓDIGO]],tabExcluirDoEstoque[#Data],1,FALSE),"sim",""),"")</f>
        <v/>
      </c>
      <c r="AP46" s="266" t="str">
        <f ca="1">IF(OR(ISBLANK(tabItens[[#This Row],[ATA DT.VALID.]]),tabItens[[#This Row],[ATA DT.VALID.]]="",tabItens[[#This Row],[ATA DT.VALID.]]=" "),"",IF(TYPE(tabItens[[#This Row],[ATA DT.VALID.]])=1,ROUNDUP((tabItens[[#This Row],[ATA DT.VALID.]]-TODAY())/7,0),""))</f>
        <v/>
      </c>
      <c r="AQ46" s="267">
        <v>0</v>
      </c>
      <c r="AR46" s="268" t="str">
        <f>IF(ISBLANK(tabItens[[#This Row],[CÓDIGO]]),"",IFERROR(VLOOKUP(tabItens[[#This Row],[CÓDIGO]],Consumo!$C$2:$AI$902,32,FALSE),0))</f>
        <v>06.2023</v>
      </c>
      <c r="AS46" s="269">
        <f>SUMIF(Consumo!$C$3:$C$902,tabItens[[#This Row],[CÓDIGO]],Consumo!$T$3:$T$902) + SUMIF(Consumo!$C$3:$C$902,tabItens[[#This Row],[CÓDIGO]],Consumo!$U$3:$U$902) + SUMIF(Consumo!$C$3:$C$902,tabItens[[#This Row],[CÓDIGO]],Consumo!$V$3:$V$902) + SUMIF(Consumo!$C$3:$C$902,tabItens[[#This Row],[CÓDIGO]],Consumo!$W$3:$W$902)</f>
        <v>50</v>
      </c>
      <c r="AT46" s="269">
        <f>SUMIF(Consumo!$C$3:$C$902,tabItens[[#This Row],[CÓDIGO]],Consumo!$AF$3:$AF$902)</f>
        <v>255</v>
      </c>
      <c r="AU46" s="270">
        <f>SUMIF(Consumo!$C$3:$C$902,tabItens[[#This Row],[CÓDIGO]],Consumo!$AG$3:$AG$902)</f>
        <v>85</v>
      </c>
      <c r="AV46" s="271">
        <f>SUMIF(Consumo!$C$3:$C$902,tabItens[[#This Row],[CÓDIGO]],Consumo!$AE$3:$AE$902)</f>
        <v>0</v>
      </c>
      <c r="AW46" s="244">
        <f>tabItens[[#This Row],[QTDE ATUAL]] + tabItens[[#This Row],[RC QTDE]] + tabItens[[#This Row],[AF SALDO]] + tabItens[[#This Row],[Recentes]]</f>
        <v>450</v>
      </c>
      <c r="AX46" s="272">
        <v>20</v>
      </c>
      <c r="AY46" s="272">
        <v>4</v>
      </c>
      <c r="AZ46" s="272">
        <f>IF(ISBLANK(tabItens[[#This Row],[CÓDIGO]]),"",tabItens[[#This Row],[PontoMês]] * (AZ$2+tabItens[[#This Row],[PontoQtM]]))</f>
        <v>80</v>
      </c>
      <c r="BA46" s="271">
        <f>tabItens[[#This Row],[PontoPed]] - tabItens[[#This Row],[Saldo]] + (1/10)</f>
        <v>-369.9</v>
      </c>
      <c r="BB46" s="271">
        <f xml:space="preserve"> tabItens[[#This Row],[PontoMês]] * BB$2 - tabItens[[#This Row],[QTDE ATUAL]] - (1/10)</f>
        <v>-430.1</v>
      </c>
      <c r="BC46" s="273">
        <f>IF( tabItens[[#This Row],[PontoPed]]&gt;0, IF(tabItens[[#This Row],[PontoPed]]&lt;1, 1, IF( tabItens[[#This Row],[Saldo]]&gt;tabItens[[#This Row],[PontoPed]], 0, (tabItens[[#This Row],[PontoPed]]-tabItens[[#This Row],[Saldo]])/tabItens[[#This Row],[PontoPed]] ) ), 0 )</f>
        <v>0</v>
      </c>
      <c r="BD46" s="274">
        <f>ROUNDDOWN(IF( OR( AND(tabItens[[#This Row],[PontoPed]]&lt;tabItens[[#This Row],[Saldo]],tabItens[[#This Row],[Saldo]]&gt;0), tabItens[[#This Row],[PontoPed]]=0), 99, IF(AND(tabItens[[#This Row],[Saldo]]=0,tabItens[[#This Row],[PontoPed]]&gt;0), 0, (1-tabItens[[#This Row],[PctAb]])*10 ) ),0)</f>
        <v>99</v>
      </c>
      <c r="BE46" s="275">
        <f>MAX(ROUNDDOWN( IF(tabItens[[#This Row],[Abaixo]] &gt; 0,   tabItens[[#This Row],[Abaixo]] + (tabItens[[#This Row],[PontoMês]] * IF( OR( ISBLANK(tabItens[[#This Row],[ATA Nº/ANO]]), tabItens[[#This Row],[ATA Nº/ANO]] = ""),BE$2,BE$1)),0),0),0)</f>
        <v>0</v>
      </c>
      <c r="BF4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 s="276">
        <f>SUMIF(Consumo!$C$3:$C$902,tabItens[[#This Row],[CÓDIGO]],Consumo!$E$3:$E$902)</f>
        <v>0</v>
      </c>
      <c r="BH46" s="277">
        <f>IF(AND(tabItens[[#This Row],[Pend]] &gt; 0,tabItens[[#This Row],[Consumo]] &lt;&gt; 0), tabItens[[#This Row],[Pend]] / tabItens[[#This Row],[Consumo]], 0 )</f>
        <v>0</v>
      </c>
      <c r="BI46" s="276"/>
      <c r="BJ46" s="276"/>
      <c r="BK46" s="278" t="s">
        <v>2077</v>
      </c>
    </row>
    <row r="47" spans="1:63" x14ac:dyDescent="0.3">
      <c r="A47" s="239">
        <v>59882</v>
      </c>
      <c r="B47" s="240" t="s">
        <v>1351</v>
      </c>
      <c r="C47" s="241" t="s">
        <v>346</v>
      </c>
      <c r="D47" s="242">
        <v>47</v>
      </c>
      <c r="E47" s="243"/>
      <c r="F47" s="243"/>
      <c r="G47" s="243" t="s">
        <v>891</v>
      </c>
      <c r="H47" s="244">
        <v>1988</v>
      </c>
      <c r="I47" s="245">
        <v>103003</v>
      </c>
      <c r="J47" s="246">
        <v>46.924509999999998</v>
      </c>
      <c r="K47" s="247">
        <v>676</v>
      </c>
      <c r="L47" s="248">
        <f>IF(tabItens[[#This Row],[Média]] &gt; 0, tabItens[[#This Row],[QTDE ATUAL]] / tabItens[[#This Row],[Média]],999.9)</f>
        <v>999.9</v>
      </c>
      <c r="M47" s="249">
        <v>0</v>
      </c>
      <c r="N47" s="250">
        <f>tabItens[[#This Row],[VALOR UNIT.]] * tabItens[[#This Row],[LC]]</f>
        <v>0</v>
      </c>
      <c r="O47" s="251" t="s">
        <v>2142</v>
      </c>
      <c r="P47" s="252"/>
      <c r="Q47" s="253"/>
      <c r="R47" s="250"/>
      <c r="S47" s="254"/>
      <c r="T47" s="255">
        <f>ROUNDDOWN(IFERROR(tabItens[[#This Row],[ATA DT.VALID.]] - $D$1,0) / 30,0)</f>
        <v>-1507</v>
      </c>
      <c r="U47" s="240" t="s">
        <v>1352</v>
      </c>
      <c r="V47" s="256">
        <v>1</v>
      </c>
      <c r="W47" s="257" t="s">
        <v>2062</v>
      </c>
      <c r="X47" s="258">
        <v>69</v>
      </c>
      <c r="Y47" s="259">
        <v>8</v>
      </c>
      <c r="Z47" s="260"/>
      <c r="AA47" s="261"/>
      <c r="AB47" s="262"/>
      <c r="AC47" s="262"/>
      <c r="AD47" s="261"/>
      <c r="AE47" s="262"/>
      <c r="AF47" s="255"/>
      <c r="AG47" s="263" t="s">
        <v>2063</v>
      </c>
      <c r="AH47" s="264"/>
      <c r="AI47" s="255">
        <v>290</v>
      </c>
      <c r="AJ47" s="264">
        <v>45181</v>
      </c>
      <c r="AK47" s="264" t="s">
        <v>891</v>
      </c>
      <c r="AL47" s="264">
        <v>45141</v>
      </c>
      <c r="AM47" s="254"/>
      <c r="AN47" s="243"/>
      <c r="AO47" s="265" t="str">
        <f>_xlfn.IFNA(IF(VLOOKUP(tabItens[[#This Row],[CÓDIGO]],tabExcluirDoEstoque[#Data],1,FALSE),"sim",""),"")</f>
        <v/>
      </c>
      <c r="AP47" s="266" t="str">
        <f ca="1">IF(OR(ISBLANK(tabItens[[#This Row],[ATA DT.VALID.]]),tabItens[[#This Row],[ATA DT.VALID.]]="",tabItens[[#This Row],[ATA DT.VALID.]]=" "),"",IF(TYPE(tabItens[[#This Row],[ATA DT.VALID.]])=1,ROUNDUP((tabItens[[#This Row],[ATA DT.VALID.]]-TODAY())/7,0),""))</f>
        <v/>
      </c>
      <c r="AQ47" s="267">
        <v>0</v>
      </c>
      <c r="AR47" s="268" t="str">
        <f>IF(ISBLANK(tabItens[[#This Row],[CÓDIGO]]),"",IFERROR(VLOOKUP(tabItens[[#This Row],[CÓDIGO]],Consumo!$C$2:$AI$902,32,FALSE),0))</f>
        <v>08.2023</v>
      </c>
      <c r="AS47" s="269">
        <f>SUMIF(Consumo!$C$3:$C$902,tabItens[[#This Row],[CÓDIGO]],Consumo!$T$3:$T$902) + SUMIF(Consumo!$C$3:$C$902,tabItens[[#This Row],[CÓDIGO]],Consumo!$U$3:$U$902) + SUMIF(Consumo!$C$3:$C$902,tabItens[[#This Row],[CÓDIGO]],Consumo!$V$3:$V$902) + SUMIF(Consumo!$C$3:$C$902,tabItens[[#This Row],[CÓDIGO]],Consumo!$W$3:$W$902)</f>
        <v>192</v>
      </c>
      <c r="AT47" s="269">
        <f>SUMIF(Consumo!$C$3:$C$902,tabItens[[#This Row],[CÓDIGO]],Consumo!$AF$3:$AF$902)</f>
        <v>1514</v>
      </c>
      <c r="AU47" s="270">
        <f>SUMIF(Consumo!$C$3:$C$902,tabItens[[#This Row],[CÓDIGO]],Consumo!$AG$3:$AG$902)</f>
        <v>285</v>
      </c>
      <c r="AV47" s="271">
        <f>SUMIF(Consumo!$C$3:$C$902,tabItens[[#This Row],[CÓDIGO]],Consumo!$AE$3:$AE$902)</f>
        <v>0</v>
      </c>
      <c r="AW47" s="244">
        <f>tabItens[[#This Row],[QTDE ATUAL]] + tabItens[[#This Row],[RC QTDE]] + tabItens[[#This Row],[AF SALDO]] + tabItens[[#This Row],[Recentes]]</f>
        <v>1988</v>
      </c>
      <c r="AX47" s="272">
        <v>97</v>
      </c>
      <c r="AY47" s="272">
        <v>4</v>
      </c>
      <c r="AZ47" s="272">
        <f>IF(ISBLANK(tabItens[[#This Row],[CÓDIGO]]),"",tabItens[[#This Row],[PontoMês]] * (AZ$2+tabItens[[#This Row],[PontoQtM]]))</f>
        <v>388</v>
      </c>
      <c r="BA47" s="271">
        <f>tabItens[[#This Row],[PontoPed]] - tabItens[[#This Row],[Saldo]] + (1/10)</f>
        <v>-1599.9</v>
      </c>
      <c r="BB47" s="271">
        <f xml:space="preserve"> tabItens[[#This Row],[PontoMês]] * BB$2 - tabItens[[#This Row],[QTDE ATUAL]] - (1/10)</f>
        <v>-1891.1</v>
      </c>
      <c r="BC47" s="273">
        <f>IF( tabItens[[#This Row],[PontoPed]]&gt;0, IF(tabItens[[#This Row],[PontoPed]]&lt;1, 1, IF( tabItens[[#This Row],[Saldo]]&gt;tabItens[[#This Row],[PontoPed]], 0, (tabItens[[#This Row],[PontoPed]]-tabItens[[#This Row],[Saldo]])/tabItens[[#This Row],[PontoPed]] ) ), 0 )</f>
        <v>0</v>
      </c>
      <c r="BD47" s="274">
        <f>ROUNDDOWN(IF( OR( AND(tabItens[[#This Row],[PontoPed]]&lt;tabItens[[#This Row],[Saldo]],tabItens[[#This Row],[Saldo]]&gt;0), tabItens[[#This Row],[PontoPed]]=0), 99, IF(AND(tabItens[[#This Row],[Saldo]]=0,tabItens[[#This Row],[PontoPed]]&gt;0), 0, (1-tabItens[[#This Row],[PctAb]])*10 ) ),0)</f>
        <v>99</v>
      </c>
      <c r="BE47" s="275">
        <f>MAX(ROUNDDOWN( IF(tabItens[[#This Row],[Abaixo]] &gt; 0,   tabItens[[#This Row],[Abaixo]] + (tabItens[[#This Row],[PontoMês]] * IF( OR( ISBLANK(tabItens[[#This Row],[ATA Nº/ANO]]), tabItens[[#This Row],[ATA Nº/ANO]] = ""),BE$2,BE$1)),0),0),0)</f>
        <v>0</v>
      </c>
      <c r="BF4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 s="276">
        <f>SUMIF(Consumo!$C$3:$C$902,tabItens[[#This Row],[CÓDIGO]],Consumo!$E$3:$E$902)</f>
        <v>0</v>
      </c>
      <c r="BH47" s="277">
        <f>IF(AND(tabItens[[#This Row],[Pend]] &gt; 0,tabItens[[#This Row],[Consumo]] &lt;&gt; 0), tabItens[[#This Row],[Pend]] / tabItens[[#This Row],[Consumo]], 0 )</f>
        <v>0</v>
      </c>
      <c r="BI47" s="276"/>
      <c r="BJ47" s="276"/>
      <c r="BK47" s="278" t="s">
        <v>2077</v>
      </c>
    </row>
    <row r="48" spans="1:63" x14ac:dyDescent="0.3">
      <c r="A48" s="239">
        <v>59942</v>
      </c>
      <c r="B48" s="240" t="s">
        <v>1353</v>
      </c>
      <c r="C48" s="241" t="s">
        <v>346</v>
      </c>
      <c r="D48" s="242">
        <v>31.4</v>
      </c>
      <c r="E48" s="243"/>
      <c r="F48" s="243"/>
      <c r="G48" s="243" t="s">
        <v>891</v>
      </c>
      <c r="H48" s="244">
        <v>508</v>
      </c>
      <c r="I48" s="245">
        <v>103003</v>
      </c>
      <c r="J48" s="246">
        <v>31.4</v>
      </c>
      <c r="K48" s="247">
        <v>116</v>
      </c>
      <c r="L48" s="248">
        <f>IF(tabItens[[#This Row],[Média]] &gt; 0, tabItens[[#This Row],[QTDE ATUAL]] / tabItens[[#This Row],[Média]],999.9)</f>
        <v>999.9</v>
      </c>
      <c r="M48" s="249">
        <v>0</v>
      </c>
      <c r="N48" s="250">
        <f>tabItens[[#This Row],[VALOR UNIT.]] * tabItens[[#This Row],[LC]]</f>
        <v>0</v>
      </c>
      <c r="O48" s="251" t="s">
        <v>2142</v>
      </c>
      <c r="P48" s="252"/>
      <c r="Q48" s="253"/>
      <c r="R48" s="250"/>
      <c r="S48" s="254"/>
      <c r="T48" s="255">
        <f>ROUNDDOWN(IFERROR(tabItens[[#This Row],[ATA DT.VALID.]] - $D$1,0) / 30,0)</f>
        <v>-1507</v>
      </c>
      <c r="U48" s="240" t="s">
        <v>1352</v>
      </c>
      <c r="V48" s="256">
        <v>1</v>
      </c>
      <c r="W48" s="257" t="s">
        <v>2062</v>
      </c>
      <c r="X48" s="258">
        <v>69</v>
      </c>
      <c r="Y48" s="259">
        <v>8</v>
      </c>
      <c r="Z48" s="260"/>
      <c r="AA48" s="261"/>
      <c r="AB48" s="262"/>
      <c r="AC48" s="262"/>
      <c r="AD48" s="261"/>
      <c r="AE48" s="262"/>
      <c r="AF48" s="255"/>
      <c r="AG48" s="263" t="s">
        <v>2063</v>
      </c>
      <c r="AH48" s="264"/>
      <c r="AI48" s="255">
        <v>44</v>
      </c>
      <c r="AJ48" s="264">
        <v>44551</v>
      </c>
      <c r="AK48" s="264" t="s">
        <v>891</v>
      </c>
      <c r="AL48" s="264">
        <v>45141</v>
      </c>
      <c r="AM48" s="254"/>
      <c r="AN48" s="243"/>
      <c r="AO48" s="265" t="str">
        <f>_xlfn.IFNA(IF(VLOOKUP(tabItens[[#This Row],[CÓDIGO]],tabExcluirDoEstoque[#Data],1,FALSE),"sim",""),"")</f>
        <v/>
      </c>
      <c r="AP48" s="266" t="str">
        <f ca="1">IF(OR(ISBLANK(tabItens[[#This Row],[ATA DT.VALID.]]),tabItens[[#This Row],[ATA DT.VALID.]]="",tabItens[[#This Row],[ATA DT.VALID.]]=" "),"",IF(TYPE(tabItens[[#This Row],[ATA DT.VALID.]])=1,ROUNDUP((tabItens[[#This Row],[ATA DT.VALID.]]-TODAY())/7,0),""))</f>
        <v/>
      </c>
      <c r="AQ48" s="267">
        <v>0</v>
      </c>
      <c r="AR48" s="268" t="str">
        <f>IF(ISBLANK(tabItens[[#This Row],[CÓDIGO]]),"",IFERROR(VLOOKUP(tabItens[[#This Row],[CÓDIGO]],Consumo!$C$2:$AI$902,32,FALSE),0))</f>
        <v>08.2023</v>
      </c>
      <c r="AS48" s="269">
        <f>SUMIF(Consumo!$C$3:$C$902,tabItens[[#This Row],[CÓDIGO]],Consumo!$T$3:$T$902) + SUMIF(Consumo!$C$3:$C$902,tabItens[[#This Row],[CÓDIGO]],Consumo!$U$3:$U$902) + SUMIF(Consumo!$C$3:$C$902,tabItens[[#This Row],[CÓDIGO]],Consumo!$V$3:$V$902) + SUMIF(Consumo!$C$3:$C$902,tabItens[[#This Row],[CÓDIGO]],Consumo!$W$3:$W$902)</f>
        <v>71</v>
      </c>
      <c r="AT48" s="269">
        <f>SUMIF(Consumo!$C$3:$C$902,tabItens[[#This Row],[CÓDIGO]],Consumo!$AF$3:$AF$902)</f>
        <v>352</v>
      </c>
      <c r="AU48" s="270">
        <f>SUMIF(Consumo!$C$3:$C$902,tabItens[[#This Row],[CÓDIGO]],Consumo!$AG$3:$AG$902)</f>
        <v>59</v>
      </c>
      <c r="AV48" s="271">
        <f>SUMIF(Consumo!$C$3:$C$902,tabItens[[#This Row],[CÓDIGO]],Consumo!$AE$3:$AE$902)</f>
        <v>0</v>
      </c>
      <c r="AW48" s="244">
        <f>tabItens[[#This Row],[QTDE ATUAL]] + tabItens[[#This Row],[RC QTDE]] + tabItens[[#This Row],[AF SALDO]] + tabItens[[#This Row],[Recentes]]</f>
        <v>508</v>
      </c>
      <c r="AX48" s="272">
        <v>44</v>
      </c>
      <c r="AY48" s="272">
        <v>4</v>
      </c>
      <c r="AZ48" s="272">
        <f>IF(ISBLANK(tabItens[[#This Row],[CÓDIGO]]),"",tabItens[[#This Row],[PontoMês]] * (AZ$2+tabItens[[#This Row],[PontoQtM]]))</f>
        <v>176</v>
      </c>
      <c r="BA48" s="271">
        <f>tabItens[[#This Row],[PontoPed]] - tabItens[[#This Row],[Saldo]] + (1/10)</f>
        <v>-331.9</v>
      </c>
      <c r="BB48" s="271">
        <f xml:space="preserve"> tabItens[[#This Row],[PontoMês]] * BB$2 - tabItens[[#This Row],[QTDE ATUAL]] - (1/10)</f>
        <v>-464.1</v>
      </c>
      <c r="BC48" s="273">
        <f>IF( tabItens[[#This Row],[PontoPed]]&gt;0, IF(tabItens[[#This Row],[PontoPed]]&lt;1, 1, IF( tabItens[[#This Row],[Saldo]]&gt;tabItens[[#This Row],[PontoPed]], 0, (tabItens[[#This Row],[PontoPed]]-tabItens[[#This Row],[Saldo]])/tabItens[[#This Row],[PontoPed]] ) ), 0 )</f>
        <v>0</v>
      </c>
      <c r="BD48" s="274">
        <f>ROUNDDOWN(IF( OR( AND(tabItens[[#This Row],[PontoPed]]&lt;tabItens[[#This Row],[Saldo]],tabItens[[#This Row],[Saldo]]&gt;0), tabItens[[#This Row],[PontoPed]]=0), 99, IF(AND(tabItens[[#This Row],[Saldo]]=0,tabItens[[#This Row],[PontoPed]]&gt;0), 0, (1-tabItens[[#This Row],[PctAb]])*10 ) ),0)</f>
        <v>99</v>
      </c>
      <c r="BE48" s="275">
        <f>MAX(ROUNDDOWN( IF(tabItens[[#This Row],[Abaixo]] &gt; 0,   tabItens[[#This Row],[Abaixo]] + (tabItens[[#This Row],[PontoMês]] * IF( OR( ISBLANK(tabItens[[#This Row],[ATA Nº/ANO]]), tabItens[[#This Row],[ATA Nº/ANO]] = ""),BE$2,BE$1)),0),0),0)</f>
        <v>0</v>
      </c>
      <c r="BF4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 s="276">
        <f>SUMIF(Consumo!$C$3:$C$902,tabItens[[#This Row],[CÓDIGO]],Consumo!$E$3:$E$902)</f>
        <v>0</v>
      </c>
      <c r="BH48" s="277">
        <f>IF(AND(tabItens[[#This Row],[Pend]] &gt; 0,tabItens[[#This Row],[Consumo]] &lt;&gt; 0), tabItens[[#This Row],[Pend]] / tabItens[[#This Row],[Consumo]], 0 )</f>
        <v>0</v>
      </c>
      <c r="BI48" s="276"/>
      <c r="BJ48" s="276"/>
      <c r="BK48" s="278" t="s">
        <v>2077</v>
      </c>
    </row>
    <row r="49" spans="1:63" x14ac:dyDescent="0.3">
      <c r="A49" s="239">
        <v>64604</v>
      </c>
      <c r="B49" s="240" t="s">
        <v>1380</v>
      </c>
      <c r="C49" s="241" t="s">
        <v>346</v>
      </c>
      <c r="D49" s="242">
        <v>19.579999999999998</v>
      </c>
      <c r="E49" s="243"/>
      <c r="F49" s="243"/>
      <c r="G49" s="243" t="s">
        <v>891</v>
      </c>
      <c r="H49" s="244">
        <v>1361</v>
      </c>
      <c r="I49" s="245">
        <v>103003</v>
      </c>
      <c r="J49" s="246">
        <v>19.579999999999998</v>
      </c>
      <c r="K49" s="247">
        <v>48</v>
      </c>
      <c r="L49" s="248">
        <f>IF(tabItens[[#This Row],[Média]] &gt; 0, tabItens[[#This Row],[QTDE ATUAL]] / tabItens[[#This Row],[Média]],999.9)</f>
        <v>999.9</v>
      </c>
      <c r="M49" s="249">
        <v>0</v>
      </c>
      <c r="N49" s="250">
        <f>tabItens[[#This Row],[VALOR UNIT.]] * tabItens[[#This Row],[LC]]</f>
        <v>0</v>
      </c>
      <c r="O49" s="251" t="s">
        <v>2142</v>
      </c>
      <c r="P49" s="252"/>
      <c r="Q49" s="253"/>
      <c r="R49" s="250"/>
      <c r="S49" s="254"/>
      <c r="T49" s="255">
        <f>ROUNDDOWN(IFERROR(tabItens[[#This Row],[ATA DT.VALID.]] - $D$1,0) / 30,0)</f>
        <v>-1507</v>
      </c>
      <c r="U49" s="240" t="s">
        <v>1352</v>
      </c>
      <c r="V49" s="256">
        <v>1</v>
      </c>
      <c r="W49" s="257" t="s">
        <v>2062</v>
      </c>
      <c r="X49" s="258">
        <v>69</v>
      </c>
      <c r="Y49" s="259">
        <v>8</v>
      </c>
      <c r="Z49" s="260"/>
      <c r="AA49" s="261"/>
      <c r="AB49" s="262"/>
      <c r="AC49" s="262"/>
      <c r="AD49" s="261"/>
      <c r="AE49" s="262"/>
      <c r="AF49" s="255"/>
      <c r="AG49" s="263" t="s">
        <v>2063</v>
      </c>
      <c r="AH49" s="264"/>
      <c r="AI49" s="255">
        <v>32</v>
      </c>
      <c r="AJ49" s="264">
        <v>44551</v>
      </c>
      <c r="AK49" s="264" t="s">
        <v>891</v>
      </c>
      <c r="AL49" s="264">
        <v>45141</v>
      </c>
      <c r="AM49" s="254"/>
      <c r="AN49" s="243"/>
      <c r="AO49" s="265" t="str">
        <f>_xlfn.IFNA(IF(VLOOKUP(tabItens[[#This Row],[CÓDIGO]],tabExcluirDoEstoque[#Data],1,FALSE),"sim",""),"")</f>
        <v/>
      </c>
      <c r="AP49" s="266" t="str">
        <f ca="1">IF(OR(ISBLANK(tabItens[[#This Row],[ATA DT.VALID.]]),tabItens[[#This Row],[ATA DT.VALID.]]="",tabItens[[#This Row],[ATA DT.VALID.]]=" "),"",IF(TYPE(tabItens[[#This Row],[ATA DT.VALID.]])=1,ROUNDUP((tabItens[[#This Row],[ATA DT.VALID.]]-TODAY())/7,0),""))</f>
        <v/>
      </c>
      <c r="AQ49" s="267">
        <v>0</v>
      </c>
      <c r="AR49" s="268" t="str">
        <f>IF(ISBLANK(tabItens[[#This Row],[CÓDIGO]]),"",IFERROR(VLOOKUP(tabItens[[#This Row],[CÓDIGO]],Consumo!$C$2:$AI$902,32,FALSE),0))</f>
        <v>08.2023</v>
      </c>
      <c r="AS49" s="269">
        <f>SUMIF(Consumo!$C$3:$C$902,tabItens[[#This Row],[CÓDIGO]],Consumo!$T$3:$T$902) + SUMIF(Consumo!$C$3:$C$902,tabItens[[#This Row],[CÓDIGO]],Consumo!$U$3:$U$902) + SUMIF(Consumo!$C$3:$C$902,tabItens[[#This Row],[CÓDIGO]],Consumo!$V$3:$V$902) + SUMIF(Consumo!$C$3:$C$902,tabItens[[#This Row],[CÓDIGO]],Consumo!$W$3:$W$902)</f>
        <v>15</v>
      </c>
      <c r="AT49" s="269">
        <f>SUMIF(Consumo!$C$3:$C$902,tabItens[[#This Row],[CÓDIGO]],Consumo!$AF$3:$AF$902)</f>
        <v>56</v>
      </c>
      <c r="AU49" s="270">
        <f>SUMIF(Consumo!$C$3:$C$902,tabItens[[#This Row],[CÓDIGO]],Consumo!$AG$3:$AG$902)</f>
        <v>30</v>
      </c>
      <c r="AV49" s="271">
        <f>SUMIF(Consumo!$C$3:$C$902,tabItens[[#This Row],[CÓDIGO]],Consumo!$AE$3:$AE$902)</f>
        <v>0</v>
      </c>
      <c r="AW49" s="244">
        <f>tabItens[[#This Row],[QTDE ATUAL]] + tabItens[[#This Row],[RC QTDE]] + tabItens[[#This Row],[AF SALDO]] + tabItens[[#This Row],[Recentes]]</f>
        <v>1361</v>
      </c>
      <c r="AX49" s="272">
        <v>25</v>
      </c>
      <c r="AY49" s="272">
        <v>4</v>
      </c>
      <c r="AZ49" s="272">
        <f>IF(ISBLANK(tabItens[[#This Row],[CÓDIGO]]),"",tabItens[[#This Row],[PontoMês]] * (AZ$2+tabItens[[#This Row],[PontoQtM]]))</f>
        <v>100</v>
      </c>
      <c r="BA49" s="271">
        <f>tabItens[[#This Row],[PontoPed]] - tabItens[[#This Row],[Saldo]] + (1/10)</f>
        <v>-1260.9000000000001</v>
      </c>
      <c r="BB49" s="271">
        <f xml:space="preserve"> tabItens[[#This Row],[PontoMês]] * BB$2 - tabItens[[#This Row],[QTDE ATUAL]] - (1/10)</f>
        <v>-1336.1</v>
      </c>
      <c r="BC49" s="273">
        <f>IF( tabItens[[#This Row],[PontoPed]]&gt;0, IF(tabItens[[#This Row],[PontoPed]]&lt;1, 1, IF( tabItens[[#This Row],[Saldo]]&gt;tabItens[[#This Row],[PontoPed]], 0, (tabItens[[#This Row],[PontoPed]]-tabItens[[#This Row],[Saldo]])/tabItens[[#This Row],[PontoPed]] ) ), 0 )</f>
        <v>0</v>
      </c>
      <c r="BD49" s="274">
        <f>ROUNDDOWN(IF( OR( AND(tabItens[[#This Row],[PontoPed]]&lt;tabItens[[#This Row],[Saldo]],tabItens[[#This Row],[Saldo]]&gt;0), tabItens[[#This Row],[PontoPed]]=0), 99, IF(AND(tabItens[[#This Row],[Saldo]]=0,tabItens[[#This Row],[PontoPed]]&gt;0), 0, (1-tabItens[[#This Row],[PctAb]])*10 ) ),0)</f>
        <v>99</v>
      </c>
      <c r="BE49" s="275">
        <f>MAX(ROUNDDOWN( IF(tabItens[[#This Row],[Abaixo]] &gt; 0,   tabItens[[#This Row],[Abaixo]] + (tabItens[[#This Row],[PontoMês]] * IF( OR( ISBLANK(tabItens[[#This Row],[ATA Nº/ANO]]), tabItens[[#This Row],[ATA Nº/ANO]] = ""),BE$2,BE$1)),0),0),0)</f>
        <v>0</v>
      </c>
      <c r="BF4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 s="276">
        <f>SUMIF(Consumo!$C$3:$C$902,tabItens[[#This Row],[CÓDIGO]],Consumo!$E$3:$E$902)</f>
        <v>0</v>
      </c>
      <c r="BH49" s="277">
        <f>IF(AND(tabItens[[#This Row],[Pend]] &gt; 0,tabItens[[#This Row],[Consumo]] &lt;&gt; 0), tabItens[[#This Row],[Pend]] / tabItens[[#This Row],[Consumo]], 0 )</f>
        <v>0</v>
      </c>
      <c r="BI49" s="276"/>
      <c r="BJ49" s="276"/>
      <c r="BK49" s="278" t="s">
        <v>2077</v>
      </c>
    </row>
    <row r="50" spans="1:63" x14ac:dyDescent="0.3">
      <c r="A50" s="239">
        <v>64605</v>
      </c>
      <c r="B50" s="240" t="s">
        <v>1381</v>
      </c>
      <c r="C50" s="241" t="s">
        <v>346</v>
      </c>
      <c r="D50" s="242">
        <v>9.98</v>
      </c>
      <c r="E50" s="243"/>
      <c r="F50" s="243"/>
      <c r="G50" s="243" t="s">
        <v>891</v>
      </c>
      <c r="H50" s="244">
        <v>1022</v>
      </c>
      <c r="I50" s="245">
        <v>103003</v>
      </c>
      <c r="J50" s="246">
        <v>9.98</v>
      </c>
      <c r="K50" s="247">
        <v>398</v>
      </c>
      <c r="L50" s="248">
        <f>IF(tabItens[[#This Row],[Média]] &gt; 0, tabItens[[#This Row],[QTDE ATUAL]] / tabItens[[#This Row],[Média]],999.9)</f>
        <v>999.9</v>
      </c>
      <c r="M50" s="249">
        <v>0</v>
      </c>
      <c r="N50" s="250">
        <f>tabItens[[#This Row],[VALOR UNIT.]] * tabItens[[#This Row],[LC]]</f>
        <v>0</v>
      </c>
      <c r="O50" s="251" t="s">
        <v>2142</v>
      </c>
      <c r="P50" s="252"/>
      <c r="Q50" s="253"/>
      <c r="R50" s="250"/>
      <c r="S50" s="254"/>
      <c r="T50" s="255">
        <f>ROUNDDOWN(IFERROR(tabItens[[#This Row],[ATA DT.VALID.]] - $D$1,0) / 30,0)</f>
        <v>-1507</v>
      </c>
      <c r="U50" s="240" t="s">
        <v>1352</v>
      </c>
      <c r="V50" s="256">
        <v>1</v>
      </c>
      <c r="W50" s="257" t="s">
        <v>2062</v>
      </c>
      <c r="X50" s="258">
        <v>69</v>
      </c>
      <c r="Y50" s="259">
        <v>8</v>
      </c>
      <c r="Z50" s="260"/>
      <c r="AA50" s="261"/>
      <c r="AB50" s="262"/>
      <c r="AC50" s="262"/>
      <c r="AD50" s="261"/>
      <c r="AE50" s="262"/>
      <c r="AF50" s="255"/>
      <c r="AG50" s="263" t="s">
        <v>2063</v>
      </c>
      <c r="AH50" s="264"/>
      <c r="AI50" s="255">
        <v>182</v>
      </c>
      <c r="AJ50" s="264">
        <v>45181</v>
      </c>
      <c r="AK50" s="264" t="s">
        <v>891</v>
      </c>
      <c r="AL50" s="264">
        <v>45156</v>
      </c>
      <c r="AM50" s="254"/>
      <c r="AN50" s="243"/>
      <c r="AO50" s="265" t="str">
        <f>_xlfn.IFNA(IF(VLOOKUP(tabItens[[#This Row],[CÓDIGO]],tabExcluirDoEstoque[#Data],1,FALSE),"sim",""),"")</f>
        <v/>
      </c>
      <c r="AP50" s="266" t="str">
        <f ca="1">IF(OR(ISBLANK(tabItens[[#This Row],[ATA DT.VALID.]]),tabItens[[#This Row],[ATA DT.VALID.]]="",tabItens[[#This Row],[ATA DT.VALID.]]=" "),"",IF(TYPE(tabItens[[#This Row],[ATA DT.VALID.]])=1,ROUNDUP((tabItens[[#This Row],[ATA DT.VALID.]]-TODAY())/7,0),""))</f>
        <v/>
      </c>
      <c r="AQ50" s="267">
        <v>0</v>
      </c>
      <c r="AR50" s="268" t="str">
        <f>IF(ISBLANK(tabItens[[#This Row],[CÓDIGO]]),"",IFERROR(VLOOKUP(tabItens[[#This Row],[CÓDIGO]],Consumo!$C$2:$AI$902,32,FALSE),0))</f>
        <v>08.2023</v>
      </c>
      <c r="AS50" s="269">
        <f>SUMIF(Consumo!$C$3:$C$902,tabItens[[#This Row],[CÓDIGO]],Consumo!$T$3:$T$902) + SUMIF(Consumo!$C$3:$C$902,tabItens[[#This Row],[CÓDIGO]],Consumo!$U$3:$U$902) + SUMIF(Consumo!$C$3:$C$902,tabItens[[#This Row],[CÓDIGO]],Consumo!$V$3:$V$902) + SUMIF(Consumo!$C$3:$C$902,tabItens[[#This Row],[CÓDIGO]],Consumo!$W$3:$W$902)</f>
        <v>108</v>
      </c>
      <c r="AT50" s="269">
        <f>SUMIF(Consumo!$C$3:$C$902,tabItens[[#This Row],[CÓDIGO]],Consumo!$AF$3:$AF$902)</f>
        <v>947</v>
      </c>
      <c r="AU50" s="270">
        <f>SUMIF(Consumo!$C$3:$C$902,tabItens[[#This Row],[CÓDIGO]],Consumo!$AG$3:$AG$902)</f>
        <v>215</v>
      </c>
      <c r="AV50" s="271">
        <f>SUMIF(Consumo!$C$3:$C$902,tabItens[[#This Row],[CÓDIGO]],Consumo!$AE$3:$AE$902)</f>
        <v>0</v>
      </c>
      <c r="AW50" s="244">
        <f>tabItens[[#This Row],[QTDE ATUAL]] + tabItens[[#This Row],[RC QTDE]] + tabItens[[#This Row],[AF SALDO]] + tabItens[[#This Row],[Recentes]]</f>
        <v>1022</v>
      </c>
      <c r="AX50" s="272">
        <v>50</v>
      </c>
      <c r="AY50" s="272">
        <v>4</v>
      </c>
      <c r="AZ50" s="272">
        <f>IF(ISBLANK(tabItens[[#This Row],[CÓDIGO]]),"",tabItens[[#This Row],[PontoMês]] * (AZ$2+tabItens[[#This Row],[PontoQtM]]))</f>
        <v>200</v>
      </c>
      <c r="BA50" s="271">
        <f>tabItens[[#This Row],[PontoPed]] - tabItens[[#This Row],[Saldo]] + (1/10)</f>
        <v>-821.9</v>
      </c>
      <c r="BB50" s="271">
        <f xml:space="preserve"> tabItens[[#This Row],[PontoMês]] * BB$2 - tabItens[[#This Row],[QTDE ATUAL]] - (1/10)</f>
        <v>-972.1</v>
      </c>
      <c r="BC50" s="273">
        <f>IF( tabItens[[#This Row],[PontoPed]]&gt;0, IF(tabItens[[#This Row],[PontoPed]]&lt;1, 1, IF( tabItens[[#This Row],[Saldo]]&gt;tabItens[[#This Row],[PontoPed]], 0, (tabItens[[#This Row],[PontoPed]]-tabItens[[#This Row],[Saldo]])/tabItens[[#This Row],[PontoPed]] ) ), 0 )</f>
        <v>0</v>
      </c>
      <c r="BD50" s="274">
        <f>ROUNDDOWN(IF( OR( AND(tabItens[[#This Row],[PontoPed]]&lt;tabItens[[#This Row],[Saldo]],tabItens[[#This Row],[Saldo]]&gt;0), tabItens[[#This Row],[PontoPed]]=0), 99, IF(AND(tabItens[[#This Row],[Saldo]]=0,tabItens[[#This Row],[PontoPed]]&gt;0), 0, (1-tabItens[[#This Row],[PctAb]])*10 ) ),0)</f>
        <v>99</v>
      </c>
      <c r="BE50" s="275">
        <f>MAX(ROUNDDOWN( IF(tabItens[[#This Row],[Abaixo]] &gt; 0,   tabItens[[#This Row],[Abaixo]] + (tabItens[[#This Row],[PontoMês]] * IF( OR( ISBLANK(tabItens[[#This Row],[ATA Nº/ANO]]), tabItens[[#This Row],[ATA Nº/ANO]] = ""),BE$2,BE$1)),0),0),0)</f>
        <v>0</v>
      </c>
      <c r="BF5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 s="276">
        <f>SUMIF(Consumo!$C$3:$C$902,tabItens[[#This Row],[CÓDIGO]],Consumo!$E$3:$E$902)</f>
        <v>0</v>
      </c>
      <c r="BH50" s="277">
        <f>IF(AND(tabItens[[#This Row],[Pend]] &gt; 0,tabItens[[#This Row],[Consumo]] &lt;&gt; 0), tabItens[[#This Row],[Pend]] / tabItens[[#This Row],[Consumo]], 0 )</f>
        <v>0</v>
      </c>
      <c r="BI50" s="276"/>
      <c r="BJ50" s="276"/>
      <c r="BK50" s="278" t="s">
        <v>2077</v>
      </c>
    </row>
    <row r="51" spans="1:63" x14ac:dyDescent="0.3">
      <c r="A51" s="239">
        <v>80300</v>
      </c>
      <c r="B51" s="240" t="s">
        <v>1464</v>
      </c>
      <c r="C51" s="241" t="s">
        <v>264</v>
      </c>
      <c r="D51" s="242">
        <v>224</v>
      </c>
      <c r="E51" s="243"/>
      <c r="F51" s="243"/>
      <c r="G51" s="243" t="s">
        <v>891</v>
      </c>
      <c r="H51" s="244">
        <v>54</v>
      </c>
      <c r="I51" s="245">
        <v>103003</v>
      </c>
      <c r="J51" s="246">
        <v>224</v>
      </c>
      <c r="K51" s="247">
        <v>48</v>
      </c>
      <c r="L51" s="248">
        <f>IF(tabItens[[#This Row],[Média]] &gt; 0, tabItens[[#This Row],[QTDE ATUAL]] / tabItens[[#This Row],[Média]],999.9)</f>
        <v>194.39999999999998</v>
      </c>
      <c r="M51" s="249">
        <v>0</v>
      </c>
      <c r="N51" s="250">
        <f>tabItens[[#This Row],[VALOR UNIT.]] * tabItens[[#This Row],[LC]]</f>
        <v>0</v>
      </c>
      <c r="O51" s="251" t="s">
        <v>2117</v>
      </c>
      <c r="P51" s="252"/>
      <c r="Q51" s="253"/>
      <c r="R51" s="250"/>
      <c r="S51" s="254"/>
      <c r="T51" s="255">
        <f>ROUNDDOWN(IFERROR(tabItens[[#This Row],[ATA DT.VALID.]] - $D$1,0) / 30,0)</f>
        <v>-1507</v>
      </c>
      <c r="U51" s="240" t="s">
        <v>1465</v>
      </c>
      <c r="V51" s="256">
        <v>1</v>
      </c>
      <c r="W51" s="257" t="s">
        <v>2062</v>
      </c>
      <c r="X51" s="258">
        <v>74</v>
      </c>
      <c r="Y51" s="259">
        <v>10</v>
      </c>
      <c r="Z51" s="260">
        <v>2386</v>
      </c>
      <c r="AA51" s="261">
        <v>2023</v>
      </c>
      <c r="AB51" s="262">
        <v>150</v>
      </c>
      <c r="AC51" s="262"/>
      <c r="AD51" s="261"/>
      <c r="AE51" s="262"/>
      <c r="AF51" s="255"/>
      <c r="AG51" s="263" t="s">
        <v>2063</v>
      </c>
      <c r="AH51" s="264"/>
      <c r="AI51" s="255">
        <v>16</v>
      </c>
      <c r="AJ51" s="264">
        <v>44182</v>
      </c>
      <c r="AK51" s="264">
        <v>38166</v>
      </c>
      <c r="AL51" s="264">
        <v>44699</v>
      </c>
      <c r="AM51" s="254"/>
      <c r="AN51" s="243"/>
      <c r="AO51" s="265" t="str">
        <f>_xlfn.IFNA(IF(VLOOKUP(tabItens[[#This Row],[CÓDIGO]],tabExcluirDoEstoque[#Data],1,FALSE),"sim",""),"")</f>
        <v/>
      </c>
      <c r="AP51" s="266" t="str">
        <f ca="1">IF(OR(ISBLANK(tabItens[[#This Row],[ATA DT.VALID.]]),tabItens[[#This Row],[ATA DT.VALID.]]="",tabItens[[#This Row],[ATA DT.VALID.]]=" "),"",IF(TYPE(tabItens[[#This Row],[ATA DT.VALID.]])=1,ROUNDUP((tabItens[[#This Row],[ATA DT.VALID.]]-TODAY())/7,0),""))</f>
        <v/>
      </c>
      <c r="AQ51" s="267">
        <v>0</v>
      </c>
      <c r="AR51" s="268" t="str">
        <f>IF(ISBLANK(tabItens[[#This Row],[CÓDIGO]]),"",IFERROR(VLOOKUP(tabItens[[#This Row],[CÓDIGO]],Consumo!$C$2:$AI$902,32,FALSE),0))</f>
        <v>06.2023</v>
      </c>
      <c r="AS51" s="269">
        <f>SUMIF(Consumo!$C$3:$C$902,tabItens[[#This Row],[CÓDIGO]],Consumo!$T$3:$T$902) + SUMIF(Consumo!$C$3:$C$902,tabItens[[#This Row],[CÓDIGO]],Consumo!$U$3:$U$902) + SUMIF(Consumo!$C$3:$C$902,tabItens[[#This Row],[CÓDIGO]],Consumo!$V$3:$V$902) + SUMIF(Consumo!$C$3:$C$902,tabItens[[#This Row],[CÓDIGO]],Consumo!$W$3:$W$902)</f>
        <v>4</v>
      </c>
      <c r="AT51" s="269">
        <f>SUMIF(Consumo!$C$3:$C$902,tabItens[[#This Row],[CÓDIGO]],Consumo!$AF$3:$AF$902)</f>
        <v>150</v>
      </c>
      <c r="AU51" s="270">
        <f>SUMIF(Consumo!$C$3:$C$902,tabItens[[#This Row],[CÓDIGO]],Consumo!$AG$3:$AG$902)</f>
        <v>35</v>
      </c>
      <c r="AV51" s="271">
        <f>SUMIF(Consumo!$C$3:$C$902,tabItens[[#This Row],[CÓDIGO]],Consumo!$AE$3:$AE$902)</f>
        <v>0.27777777777777779</v>
      </c>
      <c r="AW51" s="244">
        <f>tabItens[[#This Row],[QTDE ATUAL]] + tabItens[[#This Row],[RC QTDE]] + tabItens[[#This Row],[AF SALDO]] + tabItens[[#This Row],[Recentes]]</f>
        <v>204</v>
      </c>
      <c r="AX51" s="272">
        <v>13</v>
      </c>
      <c r="AY51" s="272">
        <v>4</v>
      </c>
      <c r="AZ51" s="272">
        <f>IF(ISBLANK(tabItens[[#This Row],[CÓDIGO]]),"",tabItens[[#This Row],[PontoMês]] * (AZ$2+tabItens[[#This Row],[PontoQtM]]))</f>
        <v>52</v>
      </c>
      <c r="BA51" s="271">
        <f>tabItens[[#This Row],[PontoPed]] - tabItens[[#This Row],[Saldo]] + (1/10)</f>
        <v>-151.9</v>
      </c>
      <c r="BB51" s="271">
        <f xml:space="preserve"> tabItens[[#This Row],[PontoMês]] * BB$2 - tabItens[[#This Row],[QTDE ATUAL]] - (1/10)</f>
        <v>-41.1</v>
      </c>
      <c r="BC51" s="273">
        <f>IF( tabItens[[#This Row],[PontoPed]]&gt;0, IF(tabItens[[#This Row],[PontoPed]]&lt;1, 1, IF( tabItens[[#This Row],[Saldo]]&gt;tabItens[[#This Row],[PontoPed]], 0, (tabItens[[#This Row],[PontoPed]]-tabItens[[#This Row],[Saldo]])/tabItens[[#This Row],[PontoPed]] ) ), 0 )</f>
        <v>0</v>
      </c>
      <c r="BD51" s="274">
        <f>ROUNDDOWN(IF( OR( AND(tabItens[[#This Row],[PontoPed]]&lt;tabItens[[#This Row],[Saldo]],tabItens[[#This Row],[Saldo]]&gt;0), tabItens[[#This Row],[PontoPed]]=0), 99, IF(AND(tabItens[[#This Row],[Saldo]]=0,tabItens[[#This Row],[PontoPed]]&gt;0), 0, (1-tabItens[[#This Row],[PctAb]])*10 ) ),0)</f>
        <v>99</v>
      </c>
      <c r="BE51" s="275">
        <f>MAX(ROUNDDOWN( IF(tabItens[[#This Row],[Abaixo]] &gt; 0,   tabItens[[#This Row],[Abaixo]] + (tabItens[[#This Row],[PontoMês]] * IF( OR( ISBLANK(tabItens[[#This Row],[ATA Nº/ANO]]), tabItens[[#This Row],[ATA Nº/ANO]] = ""),BE$2,BE$1)),0),0),0)</f>
        <v>0</v>
      </c>
      <c r="BF5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 s="276">
        <f>SUMIF(Consumo!$C$3:$C$902,tabItens[[#This Row],[CÓDIGO]],Consumo!$E$3:$E$902)</f>
        <v>5</v>
      </c>
      <c r="BH51" s="277">
        <f>IF(AND(tabItens[[#This Row],[Pend]] &gt; 0,tabItens[[#This Row],[Consumo]] &lt;&gt; 0), tabItens[[#This Row],[Pend]] / tabItens[[#This Row],[Consumo]], 0 )</f>
        <v>3.3333333333333333E-2</v>
      </c>
      <c r="BI51" s="276"/>
      <c r="BJ51" s="276"/>
      <c r="BK51" s="278" t="s">
        <v>2077</v>
      </c>
    </row>
    <row r="52" spans="1:63" x14ac:dyDescent="0.3">
      <c r="A52" s="239">
        <v>34801</v>
      </c>
      <c r="B52" s="240" t="s">
        <v>1263</v>
      </c>
      <c r="C52" s="241" t="s">
        <v>264</v>
      </c>
      <c r="D52" s="242">
        <v>2.84</v>
      </c>
      <c r="E52" s="243"/>
      <c r="F52" s="243" t="s">
        <v>1071</v>
      </c>
      <c r="G52" s="243" t="s">
        <v>1203</v>
      </c>
      <c r="H52" s="244">
        <v>2439</v>
      </c>
      <c r="I52" s="245">
        <v>103003</v>
      </c>
      <c r="J52" s="246">
        <v>2.84</v>
      </c>
      <c r="K52" s="247">
        <v>2742</v>
      </c>
      <c r="L52" s="248">
        <f>IF(tabItens[[#This Row],[Média]] &gt; 0, tabItens[[#This Row],[QTDE ATUAL]] / tabItens[[#This Row],[Média]],999.9)</f>
        <v>999.9</v>
      </c>
      <c r="M52" s="249">
        <v>0</v>
      </c>
      <c r="N52" s="250">
        <f>tabItens[[#This Row],[VALOR UNIT.]] * tabItens[[#This Row],[LC]]</f>
        <v>0</v>
      </c>
      <c r="O52" s="251" t="s">
        <v>1204</v>
      </c>
      <c r="P52" s="252">
        <v>0</v>
      </c>
      <c r="Q52" s="253">
        <v>13100</v>
      </c>
      <c r="R52" s="250">
        <v>37204</v>
      </c>
      <c r="S52" s="254">
        <v>45327</v>
      </c>
      <c r="T52" s="255">
        <f>ROUNDDOWN(IFERROR(tabItens[[#This Row],[ATA DT.VALID.]] - $D$1,0) / 30,0)</f>
        <v>3</v>
      </c>
      <c r="U52" s="240" t="s">
        <v>1205</v>
      </c>
      <c r="V52" s="256">
        <v>1</v>
      </c>
      <c r="W52" s="257" t="s">
        <v>2062</v>
      </c>
      <c r="X52" s="258">
        <v>51</v>
      </c>
      <c r="Y52" s="259">
        <v>7</v>
      </c>
      <c r="Z52" s="260"/>
      <c r="AA52" s="261"/>
      <c r="AB52" s="262"/>
      <c r="AC52" s="262"/>
      <c r="AD52" s="261"/>
      <c r="AE52" s="262"/>
      <c r="AF52" s="255"/>
      <c r="AG52" s="263" t="s">
        <v>2063</v>
      </c>
      <c r="AH52" s="264"/>
      <c r="AI52" s="255">
        <v>1010</v>
      </c>
      <c r="AJ52" s="264">
        <v>45132</v>
      </c>
      <c r="AK52" s="264" t="s">
        <v>891</v>
      </c>
      <c r="AL52" s="264">
        <v>45082</v>
      </c>
      <c r="AM52" s="254"/>
      <c r="AN52" s="243"/>
      <c r="AO52" s="265" t="str">
        <f>_xlfn.IFNA(IF(VLOOKUP(tabItens[[#This Row],[CÓDIGO]],tabExcluirDoEstoque[#Data],1,FALSE),"sim",""),"")</f>
        <v/>
      </c>
      <c r="AP52" s="266">
        <f ca="1">IF(OR(ISBLANK(tabItens[[#This Row],[ATA DT.VALID.]]),tabItens[[#This Row],[ATA DT.VALID.]]="",tabItens[[#This Row],[ATA DT.VALID.]]=" "),"",IF(TYPE(tabItens[[#This Row],[ATA DT.VALID.]])=1,ROUNDUP((tabItens[[#This Row],[ATA DT.VALID.]]-TODAY())/7,0),""))</f>
        <v>16</v>
      </c>
      <c r="AQ52" s="267">
        <v>0</v>
      </c>
      <c r="AR52" s="268" t="str">
        <f>IF(ISBLANK(tabItens[[#This Row],[CÓDIGO]]),"",IFERROR(VLOOKUP(tabItens[[#This Row],[CÓDIGO]],Consumo!$C$2:$AI$902,32,FALSE),0))</f>
        <v>08.2023</v>
      </c>
      <c r="AS52" s="269">
        <f>SUMIF(Consumo!$C$3:$C$902,tabItens[[#This Row],[CÓDIGO]],Consumo!$T$3:$T$902) + SUMIF(Consumo!$C$3:$C$902,tabItens[[#This Row],[CÓDIGO]],Consumo!$U$3:$U$902) + SUMIF(Consumo!$C$3:$C$902,tabItens[[#This Row],[CÓDIGO]],Consumo!$V$3:$V$902) + SUMIF(Consumo!$C$3:$C$902,tabItens[[#This Row],[CÓDIGO]],Consumo!$W$3:$W$902)</f>
        <v>1320</v>
      </c>
      <c r="AT52" s="269">
        <f>SUMIF(Consumo!$C$3:$C$902,tabItens[[#This Row],[CÓDIGO]],Consumo!$AF$3:$AF$902)</f>
        <v>4589</v>
      </c>
      <c r="AU52" s="270">
        <f>SUMIF(Consumo!$C$3:$C$902,tabItens[[#This Row],[CÓDIGO]],Consumo!$AG$3:$AG$902)</f>
        <v>890</v>
      </c>
      <c r="AV52" s="271">
        <f>SUMIF(Consumo!$C$3:$C$902,tabItens[[#This Row],[CÓDIGO]],Consumo!$AE$3:$AE$902)</f>
        <v>0</v>
      </c>
      <c r="AW52" s="244">
        <f>tabItens[[#This Row],[QTDE ATUAL]] + tabItens[[#This Row],[RC QTDE]] + tabItens[[#This Row],[AF SALDO]] + tabItens[[#This Row],[Recentes]]</f>
        <v>2439</v>
      </c>
      <c r="AX52" s="272">
        <v>417</v>
      </c>
      <c r="AY52" s="272">
        <v>3</v>
      </c>
      <c r="AZ52" s="272">
        <f>IF(ISBLANK(tabItens[[#This Row],[CÓDIGO]]),"",tabItens[[#This Row],[PontoMês]] * (AZ$2+tabItens[[#This Row],[PontoQtM]]))</f>
        <v>1251</v>
      </c>
      <c r="BA52" s="271">
        <f>tabItens[[#This Row],[PontoPed]] - tabItens[[#This Row],[Saldo]] + (1/10)</f>
        <v>-1187.9000000000001</v>
      </c>
      <c r="BB52" s="271">
        <f xml:space="preserve"> tabItens[[#This Row],[PontoMês]] * BB$2 - tabItens[[#This Row],[QTDE ATUAL]] - (1/10)</f>
        <v>-2022.1</v>
      </c>
      <c r="BC52" s="273">
        <f>IF( tabItens[[#This Row],[PontoPed]]&gt;0, IF(tabItens[[#This Row],[PontoPed]]&lt;1, 1, IF( tabItens[[#This Row],[Saldo]]&gt;tabItens[[#This Row],[PontoPed]], 0, (tabItens[[#This Row],[PontoPed]]-tabItens[[#This Row],[Saldo]])/tabItens[[#This Row],[PontoPed]] ) ), 0 )</f>
        <v>0</v>
      </c>
      <c r="BD52" s="274">
        <f>ROUNDDOWN(IF( OR( AND(tabItens[[#This Row],[PontoPed]]&lt;tabItens[[#This Row],[Saldo]],tabItens[[#This Row],[Saldo]]&gt;0), tabItens[[#This Row],[PontoPed]]=0), 99, IF(AND(tabItens[[#This Row],[Saldo]]=0,tabItens[[#This Row],[PontoPed]]&gt;0), 0, (1-tabItens[[#This Row],[PctAb]])*10 ) ),0)</f>
        <v>99</v>
      </c>
      <c r="BE52" s="275">
        <f>MAX(ROUNDDOWN( IF(tabItens[[#This Row],[Abaixo]] &gt; 0,   tabItens[[#This Row],[Abaixo]] + (tabItens[[#This Row],[PontoMês]] * IF( OR( ISBLANK(tabItens[[#This Row],[ATA Nº/ANO]]), tabItens[[#This Row],[ATA Nº/ANO]] = ""),BE$2,BE$1)),0),0),0)</f>
        <v>0</v>
      </c>
      <c r="BF5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2" s="276">
        <f>SUMIF(Consumo!$C$3:$C$902,tabItens[[#This Row],[CÓDIGO]],Consumo!$E$3:$E$902)</f>
        <v>0</v>
      </c>
      <c r="BH52" s="277">
        <f>IF(AND(tabItens[[#This Row],[Pend]] &gt; 0,tabItens[[#This Row],[Consumo]] &lt;&gt; 0), tabItens[[#This Row],[Pend]] / tabItens[[#This Row],[Consumo]], 0 )</f>
        <v>0</v>
      </c>
      <c r="BI52" s="276"/>
      <c r="BJ52" s="276"/>
      <c r="BK52" s="278" t="s">
        <v>2077</v>
      </c>
    </row>
    <row r="53" spans="1:63" x14ac:dyDescent="0.3">
      <c r="A53" s="239">
        <v>24371</v>
      </c>
      <c r="B53" s="240" t="s">
        <v>1202</v>
      </c>
      <c r="C53" s="241" t="s">
        <v>264</v>
      </c>
      <c r="D53" s="242">
        <v>2.96</v>
      </c>
      <c r="E53" s="243"/>
      <c r="F53" s="243" t="s">
        <v>1071</v>
      </c>
      <c r="G53" s="243" t="s">
        <v>1203</v>
      </c>
      <c r="H53" s="244">
        <v>19850</v>
      </c>
      <c r="I53" s="245">
        <v>103003</v>
      </c>
      <c r="J53" s="246">
        <v>2.96</v>
      </c>
      <c r="K53" s="247">
        <v>20572</v>
      </c>
      <c r="L53" s="248">
        <f>IF(tabItens[[#This Row],[Média]] &gt; 0, tabItens[[#This Row],[QTDE ATUAL]] / tabItens[[#This Row],[Média]],999.9)</f>
        <v>999.9</v>
      </c>
      <c r="M53" s="249">
        <v>0</v>
      </c>
      <c r="N53" s="250">
        <f>tabItens[[#This Row],[VALOR UNIT.]] * tabItens[[#This Row],[LC]]</f>
        <v>0</v>
      </c>
      <c r="O53" s="251" t="s">
        <v>1204</v>
      </c>
      <c r="P53" s="252">
        <v>0</v>
      </c>
      <c r="Q53" s="253">
        <v>40900</v>
      </c>
      <c r="R53" s="250">
        <v>121064</v>
      </c>
      <c r="S53" s="254">
        <v>45327</v>
      </c>
      <c r="T53" s="255">
        <f>ROUNDDOWN(IFERROR(tabItens[[#This Row],[ATA DT.VALID.]] - $D$1,0) / 30,0)</f>
        <v>3</v>
      </c>
      <c r="U53" s="240" t="s">
        <v>1205</v>
      </c>
      <c r="V53" s="256">
        <v>1</v>
      </c>
      <c r="W53" s="257" t="s">
        <v>2062</v>
      </c>
      <c r="X53" s="258">
        <v>51</v>
      </c>
      <c r="Y53" s="259">
        <v>7</v>
      </c>
      <c r="Z53" s="260"/>
      <c r="AA53" s="261"/>
      <c r="AB53" s="262"/>
      <c r="AC53" s="262"/>
      <c r="AD53" s="261"/>
      <c r="AE53" s="262"/>
      <c r="AF53" s="255"/>
      <c r="AG53" s="263" t="s">
        <v>2063</v>
      </c>
      <c r="AH53" s="264"/>
      <c r="AI53" s="255">
        <v>9426</v>
      </c>
      <c r="AJ53" s="264">
        <v>45154</v>
      </c>
      <c r="AK53" s="264" t="s">
        <v>891</v>
      </c>
      <c r="AL53" s="264">
        <v>45076</v>
      </c>
      <c r="AM53" s="254"/>
      <c r="AN53" s="243"/>
      <c r="AO53" s="265" t="str">
        <f>_xlfn.IFNA(IF(VLOOKUP(tabItens[[#This Row],[CÓDIGO]],tabExcluirDoEstoque[#Data],1,FALSE),"sim",""),"")</f>
        <v/>
      </c>
      <c r="AP53" s="266">
        <f ca="1">IF(OR(ISBLANK(tabItens[[#This Row],[ATA DT.VALID.]]),tabItens[[#This Row],[ATA DT.VALID.]]="",tabItens[[#This Row],[ATA DT.VALID.]]=" "),"",IF(TYPE(tabItens[[#This Row],[ATA DT.VALID.]])=1,ROUNDUP((tabItens[[#This Row],[ATA DT.VALID.]]-TODAY())/7,0),""))</f>
        <v>16</v>
      </c>
      <c r="AQ53" s="267">
        <v>0</v>
      </c>
      <c r="AR53" s="268" t="str">
        <f>IF(ISBLANK(tabItens[[#This Row],[CÓDIGO]]),"",IFERROR(VLOOKUP(tabItens[[#This Row],[CÓDIGO]],Consumo!$C$2:$AI$902,32,FALSE),0))</f>
        <v>08.2023</v>
      </c>
      <c r="AS53" s="269">
        <f>SUMIF(Consumo!$C$3:$C$902,tabItens[[#This Row],[CÓDIGO]],Consumo!$T$3:$T$902) + SUMIF(Consumo!$C$3:$C$902,tabItens[[#This Row],[CÓDIGO]],Consumo!$U$3:$U$902) + SUMIF(Consumo!$C$3:$C$902,tabItens[[#This Row],[CÓDIGO]],Consumo!$V$3:$V$902) + SUMIF(Consumo!$C$3:$C$902,tabItens[[#This Row],[CÓDIGO]],Consumo!$W$3:$W$902)</f>
        <v>10746</v>
      </c>
      <c r="AT53" s="269">
        <f>SUMIF(Consumo!$C$3:$C$902,tabItens[[#This Row],[CÓDIGO]],Consumo!$AF$3:$AF$902)</f>
        <v>48392</v>
      </c>
      <c r="AU53" s="270">
        <f>SUMIF(Consumo!$C$3:$C$902,tabItens[[#This Row],[CÓDIGO]],Consumo!$AG$3:$AG$902)</f>
        <v>5184</v>
      </c>
      <c r="AV53" s="271">
        <f>SUMIF(Consumo!$C$3:$C$902,tabItens[[#This Row],[CÓDIGO]],Consumo!$AE$3:$AE$902)</f>
        <v>0</v>
      </c>
      <c r="AW53" s="244">
        <f>tabItens[[#This Row],[QTDE ATUAL]] + tabItens[[#This Row],[RC QTDE]] + tabItens[[#This Row],[AF SALDO]] + tabItens[[#This Row],[Recentes]]</f>
        <v>19850</v>
      </c>
      <c r="AX53" s="272">
        <v>2138</v>
      </c>
      <c r="AY53" s="272">
        <v>4</v>
      </c>
      <c r="AZ53" s="272">
        <f>IF(ISBLANK(tabItens[[#This Row],[CÓDIGO]]),"",tabItens[[#This Row],[PontoMês]] * (AZ$2+tabItens[[#This Row],[PontoQtM]]))</f>
        <v>8552</v>
      </c>
      <c r="BA53" s="271">
        <f>tabItens[[#This Row],[PontoPed]] - tabItens[[#This Row],[Saldo]] + (1/10)</f>
        <v>-11297.9</v>
      </c>
      <c r="BB53" s="271">
        <f xml:space="preserve"> tabItens[[#This Row],[PontoMês]] * BB$2 - tabItens[[#This Row],[QTDE ATUAL]] - (1/10)</f>
        <v>-17712.099999999999</v>
      </c>
      <c r="BC53" s="273">
        <f>IF( tabItens[[#This Row],[PontoPed]]&gt;0, IF(tabItens[[#This Row],[PontoPed]]&lt;1, 1, IF( tabItens[[#This Row],[Saldo]]&gt;tabItens[[#This Row],[PontoPed]], 0, (tabItens[[#This Row],[PontoPed]]-tabItens[[#This Row],[Saldo]])/tabItens[[#This Row],[PontoPed]] ) ), 0 )</f>
        <v>0</v>
      </c>
      <c r="BD53" s="274">
        <f>ROUNDDOWN(IF( OR( AND(tabItens[[#This Row],[PontoPed]]&lt;tabItens[[#This Row],[Saldo]],tabItens[[#This Row],[Saldo]]&gt;0), tabItens[[#This Row],[PontoPed]]=0), 99, IF(AND(tabItens[[#This Row],[Saldo]]=0,tabItens[[#This Row],[PontoPed]]&gt;0), 0, (1-tabItens[[#This Row],[PctAb]])*10 ) ),0)</f>
        <v>99</v>
      </c>
      <c r="BE53" s="275">
        <f>MAX(ROUNDDOWN( IF(tabItens[[#This Row],[Abaixo]] &gt; 0,   tabItens[[#This Row],[Abaixo]] + (tabItens[[#This Row],[PontoMês]] * IF( OR( ISBLANK(tabItens[[#This Row],[ATA Nº/ANO]]), tabItens[[#This Row],[ATA Nº/ANO]] = ""),BE$2,BE$1)),0),0),0)</f>
        <v>0</v>
      </c>
      <c r="BF5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3" s="276">
        <f>SUMIF(Consumo!$C$3:$C$902,tabItens[[#This Row],[CÓDIGO]],Consumo!$E$3:$E$902)</f>
        <v>0</v>
      </c>
      <c r="BH53" s="277">
        <f>IF(AND(tabItens[[#This Row],[Pend]] &gt; 0,tabItens[[#This Row],[Consumo]] &lt;&gt; 0), tabItens[[#This Row],[Pend]] / tabItens[[#This Row],[Consumo]], 0 )</f>
        <v>0</v>
      </c>
      <c r="BI53" s="276"/>
      <c r="BJ53" s="276"/>
      <c r="BK53" s="278" t="s">
        <v>2077</v>
      </c>
    </row>
    <row r="54" spans="1:63" x14ac:dyDescent="0.3">
      <c r="A54" s="239">
        <v>32534</v>
      </c>
      <c r="B54" s="240" t="s">
        <v>1255</v>
      </c>
      <c r="C54" s="241" t="s">
        <v>264</v>
      </c>
      <c r="D54" s="242">
        <v>3.97</v>
      </c>
      <c r="E54" s="243"/>
      <c r="F54" s="243" t="s">
        <v>1071</v>
      </c>
      <c r="G54" s="243" t="s">
        <v>1203</v>
      </c>
      <c r="H54" s="244">
        <v>4399</v>
      </c>
      <c r="I54" s="245">
        <v>103003</v>
      </c>
      <c r="J54" s="246">
        <v>3.97</v>
      </c>
      <c r="K54" s="247">
        <v>3382</v>
      </c>
      <c r="L54" s="248">
        <f>IF(tabItens[[#This Row],[Média]] &gt; 0, tabItens[[#This Row],[QTDE ATUAL]] / tabItens[[#This Row],[Média]],999.9)</f>
        <v>999.9</v>
      </c>
      <c r="M54" s="249">
        <v>0</v>
      </c>
      <c r="N54" s="250">
        <f>tabItens[[#This Row],[VALOR UNIT.]] * tabItens[[#This Row],[LC]]</f>
        <v>0</v>
      </c>
      <c r="O54" s="251" t="s">
        <v>1204</v>
      </c>
      <c r="P54" s="252">
        <v>0</v>
      </c>
      <c r="Q54" s="253">
        <v>13600</v>
      </c>
      <c r="R54" s="250">
        <v>53992</v>
      </c>
      <c r="S54" s="254">
        <v>45327</v>
      </c>
      <c r="T54" s="255">
        <f>ROUNDDOWN(IFERROR(tabItens[[#This Row],[ATA DT.VALID.]] - $D$1,0) / 30,0)</f>
        <v>3</v>
      </c>
      <c r="U54" s="240" t="s">
        <v>1205</v>
      </c>
      <c r="V54" s="256">
        <v>1</v>
      </c>
      <c r="W54" s="257" t="s">
        <v>2062</v>
      </c>
      <c r="X54" s="258">
        <v>51</v>
      </c>
      <c r="Y54" s="259">
        <v>7</v>
      </c>
      <c r="Z54" s="260"/>
      <c r="AA54" s="261"/>
      <c r="AB54" s="262"/>
      <c r="AC54" s="262"/>
      <c r="AD54" s="261"/>
      <c r="AE54" s="262"/>
      <c r="AF54" s="255"/>
      <c r="AG54" s="263" t="s">
        <v>2063</v>
      </c>
      <c r="AH54" s="264"/>
      <c r="AI54" s="255">
        <v>1136</v>
      </c>
      <c r="AJ54" s="264">
        <v>45132</v>
      </c>
      <c r="AK54" s="264" t="s">
        <v>891</v>
      </c>
      <c r="AL54" s="264">
        <v>45076</v>
      </c>
      <c r="AM54" s="254"/>
      <c r="AN54" s="243"/>
      <c r="AO54" s="265" t="str">
        <f>_xlfn.IFNA(IF(VLOOKUP(tabItens[[#This Row],[CÓDIGO]],tabExcluirDoEstoque[#Data],1,FALSE),"sim",""),"")</f>
        <v/>
      </c>
      <c r="AP54" s="266">
        <f ca="1">IF(OR(ISBLANK(tabItens[[#This Row],[ATA DT.VALID.]]),tabItens[[#This Row],[ATA DT.VALID.]]="",tabItens[[#This Row],[ATA DT.VALID.]]=" "),"",IF(TYPE(tabItens[[#This Row],[ATA DT.VALID.]])=1,ROUNDUP((tabItens[[#This Row],[ATA DT.VALID.]]-TODAY())/7,0),""))</f>
        <v>16</v>
      </c>
      <c r="AQ54" s="267">
        <v>0</v>
      </c>
      <c r="AR54" s="268" t="str">
        <f>IF(ISBLANK(tabItens[[#This Row],[CÓDIGO]]),"",IFERROR(VLOOKUP(tabItens[[#This Row],[CÓDIGO]],Consumo!$C$2:$AI$902,32,FALSE),0))</f>
        <v>06.2023</v>
      </c>
      <c r="AS54" s="269">
        <f>SUMIF(Consumo!$C$3:$C$902,tabItens[[#This Row],[CÓDIGO]],Consumo!$T$3:$T$902) + SUMIF(Consumo!$C$3:$C$902,tabItens[[#This Row],[CÓDIGO]],Consumo!$U$3:$U$902) + SUMIF(Consumo!$C$3:$C$902,tabItens[[#This Row],[CÓDIGO]],Consumo!$V$3:$V$902) + SUMIF(Consumo!$C$3:$C$902,tabItens[[#This Row],[CÓDIGO]],Consumo!$W$3:$W$902)</f>
        <v>296</v>
      </c>
      <c r="AT54" s="269">
        <f>SUMIF(Consumo!$C$3:$C$902,tabItens[[#This Row],[CÓDIGO]],Consumo!$AF$3:$AF$902)</f>
        <v>5807</v>
      </c>
      <c r="AU54" s="270">
        <f>SUMIF(Consumo!$C$3:$C$902,tabItens[[#This Row],[CÓDIGO]],Consumo!$AG$3:$AG$902)</f>
        <v>1550</v>
      </c>
      <c r="AV54" s="271">
        <f>SUMIF(Consumo!$C$3:$C$902,tabItens[[#This Row],[CÓDIGO]],Consumo!$AE$3:$AE$902)</f>
        <v>0</v>
      </c>
      <c r="AW54" s="244">
        <f>tabItens[[#This Row],[QTDE ATUAL]] + tabItens[[#This Row],[RC QTDE]] + tabItens[[#This Row],[AF SALDO]] + tabItens[[#This Row],[Recentes]]</f>
        <v>4399</v>
      </c>
      <c r="AX54" s="272">
        <v>125</v>
      </c>
      <c r="AY54" s="272">
        <v>4</v>
      </c>
      <c r="AZ54" s="272">
        <f>IF(ISBLANK(tabItens[[#This Row],[CÓDIGO]]),"",tabItens[[#This Row],[PontoMês]] * (AZ$2+tabItens[[#This Row],[PontoQtM]]))</f>
        <v>500</v>
      </c>
      <c r="BA54" s="271">
        <f>tabItens[[#This Row],[PontoPed]] - tabItens[[#This Row],[Saldo]] + (1/10)</f>
        <v>-3898.9</v>
      </c>
      <c r="BB54" s="271">
        <f xml:space="preserve"> tabItens[[#This Row],[PontoMês]] * BB$2 - tabItens[[#This Row],[QTDE ATUAL]] - (1/10)</f>
        <v>-4274.1000000000004</v>
      </c>
      <c r="BC54" s="273">
        <f>IF( tabItens[[#This Row],[PontoPed]]&gt;0, IF(tabItens[[#This Row],[PontoPed]]&lt;1, 1, IF( tabItens[[#This Row],[Saldo]]&gt;tabItens[[#This Row],[PontoPed]], 0, (tabItens[[#This Row],[PontoPed]]-tabItens[[#This Row],[Saldo]])/tabItens[[#This Row],[PontoPed]] ) ), 0 )</f>
        <v>0</v>
      </c>
      <c r="BD54" s="274">
        <f>ROUNDDOWN(IF( OR( AND(tabItens[[#This Row],[PontoPed]]&lt;tabItens[[#This Row],[Saldo]],tabItens[[#This Row],[Saldo]]&gt;0), tabItens[[#This Row],[PontoPed]]=0), 99, IF(AND(tabItens[[#This Row],[Saldo]]=0,tabItens[[#This Row],[PontoPed]]&gt;0), 0, (1-tabItens[[#This Row],[PctAb]])*10 ) ),0)</f>
        <v>99</v>
      </c>
      <c r="BE54" s="275">
        <f>MAX(ROUNDDOWN( IF(tabItens[[#This Row],[Abaixo]] &gt; 0,   tabItens[[#This Row],[Abaixo]] + (tabItens[[#This Row],[PontoMês]] * IF( OR( ISBLANK(tabItens[[#This Row],[ATA Nº/ANO]]), tabItens[[#This Row],[ATA Nº/ANO]] = ""),BE$2,BE$1)),0),0),0)</f>
        <v>0</v>
      </c>
      <c r="BF5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4" s="276">
        <f>SUMIF(Consumo!$C$3:$C$902,tabItens[[#This Row],[CÓDIGO]],Consumo!$E$3:$E$902)</f>
        <v>0</v>
      </c>
      <c r="BH54" s="277">
        <f>IF(AND(tabItens[[#This Row],[Pend]] &gt; 0,tabItens[[#This Row],[Consumo]] &lt;&gt; 0), tabItens[[#This Row],[Pend]] / tabItens[[#This Row],[Consumo]], 0 )</f>
        <v>0</v>
      </c>
      <c r="BI54" s="276"/>
      <c r="BJ54" s="276"/>
      <c r="BK54" s="278" t="s">
        <v>2077</v>
      </c>
    </row>
    <row r="55" spans="1:63" x14ac:dyDescent="0.3">
      <c r="A55" s="239">
        <v>59074</v>
      </c>
      <c r="B55" s="240" t="s">
        <v>1347</v>
      </c>
      <c r="C55" s="241" t="s">
        <v>1348</v>
      </c>
      <c r="D55" s="242">
        <v>2.4900000000000002</v>
      </c>
      <c r="E55" s="243"/>
      <c r="F55" s="243"/>
      <c r="G55" s="243" t="s">
        <v>891</v>
      </c>
      <c r="H55" s="244">
        <v>0</v>
      </c>
      <c r="I55" s="245">
        <v>103003</v>
      </c>
      <c r="J55" s="246">
        <v>2.4900000000000002</v>
      </c>
      <c r="K55" s="247">
        <v>1327</v>
      </c>
      <c r="L55" s="248">
        <f>IF(tabItens[[#This Row],[Média]] &gt; 0, tabItens[[#This Row],[QTDE ATUAL]] / tabItens[[#This Row],[Média]],999.9)</f>
        <v>0</v>
      </c>
      <c r="M55" s="249">
        <v>0</v>
      </c>
      <c r="N55" s="250">
        <f>tabItens[[#This Row],[VALOR UNIT.]] * tabItens[[#This Row],[LC]]</f>
        <v>0</v>
      </c>
      <c r="O55" s="251"/>
      <c r="P55" s="252"/>
      <c r="Q55" s="253"/>
      <c r="R55" s="250"/>
      <c r="S55" s="254"/>
      <c r="T55" s="255">
        <f>ROUNDDOWN(IFERROR(tabItens[[#This Row],[ATA DT.VALID.]] - $D$1,0) / 30,0)</f>
        <v>-1507</v>
      </c>
      <c r="U55" s="240" t="s">
        <v>943</v>
      </c>
      <c r="V55" s="256">
        <v>1</v>
      </c>
      <c r="W55" s="257" t="s">
        <v>2065</v>
      </c>
      <c r="X55" s="258">
        <v>45</v>
      </c>
      <c r="Y55" s="259">
        <v>11</v>
      </c>
      <c r="Z55" s="260">
        <v>6978</v>
      </c>
      <c r="AA55" s="261">
        <v>2023</v>
      </c>
      <c r="AB55" s="262">
        <v>1000</v>
      </c>
      <c r="AC55" s="262"/>
      <c r="AD55" s="261"/>
      <c r="AE55" s="262"/>
      <c r="AF55" s="255"/>
      <c r="AG55" s="263" t="s">
        <v>2063</v>
      </c>
      <c r="AH55" s="264"/>
      <c r="AI55" s="255">
        <v>530</v>
      </c>
      <c r="AJ55" s="264">
        <v>43635</v>
      </c>
      <c r="AK55" s="264" t="s">
        <v>891</v>
      </c>
      <c r="AL55" s="264">
        <v>45107</v>
      </c>
      <c r="AM55" s="254"/>
      <c r="AN55" s="243"/>
      <c r="AO55" s="265" t="str">
        <f>_xlfn.IFNA(IF(VLOOKUP(tabItens[[#This Row],[CÓDIGO]],tabExcluirDoEstoque[#Data],1,FALSE),"sim",""),"")</f>
        <v/>
      </c>
      <c r="AP55" s="266" t="str">
        <f ca="1">IF(OR(ISBLANK(tabItens[[#This Row],[ATA DT.VALID.]]),tabItens[[#This Row],[ATA DT.VALID.]]="",tabItens[[#This Row],[ATA DT.VALID.]]=" "),"",IF(TYPE(tabItens[[#This Row],[ATA DT.VALID.]])=1,ROUNDUP((tabItens[[#This Row],[ATA DT.VALID.]]-TODAY())/7,0),""))</f>
        <v/>
      </c>
      <c r="AQ55" s="267"/>
      <c r="AR55" s="268" t="str">
        <f>IF(ISBLANK(tabItens[[#This Row],[CÓDIGO]]),"",IFERROR(VLOOKUP(tabItens[[#This Row],[CÓDIGO]],Consumo!$C$2:$AI$902,32,FALSE),0))</f>
        <v>05.2023</v>
      </c>
      <c r="AS55" s="269">
        <f>SUMIF(Consumo!$C$3:$C$902,tabItens[[#This Row],[CÓDIGO]],Consumo!$T$3:$T$902) + SUMIF(Consumo!$C$3:$C$902,tabItens[[#This Row],[CÓDIGO]],Consumo!$U$3:$U$902) + SUMIF(Consumo!$C$3:$C$902,tabItens[[#This Row],[CÓDIGO]],Consumo!$V$3:$V$902) + SUMIF(Consumo!$C$3:$C$902,tabItens[[#This Row],[CÓDIGO]],Consumo!$W$3:$W$902)</f>
        <v>39</v>
      </c>
      <c r="AT55" s="269">
        <f>SUMIF(Consumo!$C$3:$C$902,tabItens[[#This Row],[CÓDIGO]],Consumo!$AF$3:$AF$902)</f>
        <v>2577</v>
      </c>
      <c r="AU55" s="270">
        <f>SUMIF(Consumo!$C$3:$C$902,tabItens[[#This Row],[CÓDIGO]],Consumo!$AG$3:$AG$902)</f>
        <v>421</v>
      </c>
      <c r="AV55" s="271">
        <f>SUMIF(Consumo!$C$3:$C$902,tabItens[[#This Row],[CÓDIGO]],Consumo!$AE$3:$AE$902)</f>
        <v>11.222222222222221</v>
      </c>
      <c r="AW55" s="244">
        <f>tabItens[[#This Row],[QTDE ATUAL]] + tabItens[[#This Row],[RC QTDE]] + tabItens[[#This Row],[AF SALDO]] + tabItens[[#This Row],[Recentes]]</f>
        <v>1000</v>
      </c>
      <c r="AX55" s="272">
        <v>119</v>
      </c>
      <c r="AY55" s="272">
        <v>4</v>
      </c>
      <c r="AZ55" s="272">
        <f>IF(ISBLANK(tabItens[[#This Row],[CÓDIGO]]),"",tabItens[[#This Row],[PontoMês]] * (AZ$2+tabItens[[#This Row],[PontoQtM]]))</f>
        <v>476</v>
      </c>
      <c r="BA55" s="271">
        <f>tabItens[[#This Row],[PontoPed]] - tabItens[[#This Row],[Saldo]] + (1/10)</f>
        <v>-523.9</v>
      </c>
      <c r="BB55" s="271">
        <f xml:space="preserve"> tabItens[[#This Row],[PontoMês]] * BB$2 - tabItens[[#This Row],[QTDE ATUAL]] - (1/10)</f>
        <v>118.9</v>
      </c>
      <c r="BC55" s="273">
        <f>IF( tabItens[[#This Row],[PontoPed]]&gt;0, IF(tabItens[[#This Row],[PontoPed]]&lt;1, 1, IF( tabItens[[#This Row],[Saldo]]&gt;tabItens[[#This Row],[PontoPed]], 0, (tabItens[[#This Row],[PontoPed]]-tabItens[[#This Row],[Saldo]])/tabItens[[#This Row],[PontoPed]] ) ), 0 )</f>
        <v>0</v>
      </c>
      <c r="BD55" s="274">
        <f>ROUNDDOWN(IF( OR( AND(tabItens[[#This Row],[PontoPed]]&lt;tabItens[[#This Row],[Saldo]],tabItens[[#This Row],[Saldo]]&gt;0), tabItens[[#This Row],[PontoPed]]=0), 99, IF(AND(tabItens[[#This Row],[Saldo]]=0,tabItens[[#This Row],[PontoPed]]&gt;0), 0, (1-tabItens[[#This Row],[PctAb]])*10 ) ),0)</f>
        <v>99</v>
      </c>
      <c r="BE55" s="275">
        <f>MAX(ROUNDDOWN( IF(tabItens[[#This Row],[Abaixo]] &gt; 0,   tabItens[[#This Row],[Abaixo]] + (tabItens[[#This Row],[PontoMês]] * IF( OR( ISBLANK(tabItens[[#This Row],[ATA Nº/ANO]]), tabItens[[#This Row],[ATA Nº/ANO]] = ""),BE$2,BE$1)),0),0),0)</f>
        <v>0</v>
      </c>
      <c r="BF5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5" s="276">
        <f>SUMIF(Consumo!$C$3:$C$902,tabItens[[#This Row],[CÓDIGO]],Consumo!$E$3:$E$902)</f>
        <v>202</v>
      </c>
      <c r="BH55" s="277">
        <f>IF(AND(tabItens[[#This Row],[Pend]] &gt; 0,tabItens[[#This Row],[Consumo]] &lt;&gt; 0), tabItens[[#This Row],[Pend]] / tabItens[[#This Row],[Consumo]], 0 )</f>
        <v>7.8385719829258835E-2</v>
      </c>
      <c r="BI55" s="276"/>
      <c r="BJ55" s="276"/>
      <c r="BK55" s="278" t="s">
        <v>2077</v>
      </c>
    </row>
    <row r="56" spans="1:63" x14ac:dyDescent="0.3">
      <c r="A56" s="239">
        <v>69222</v>
      </c>
      <c r="B56" s="240" t="s">
        <v>1404</v>
      </c>
      <c r="C56" s="241" t="s">
        <v>1348</v>
      </c>
      <c r="D56" s="242">
        <v>1.8</v>
      </c>
      <c r="E56" s="243"/>
      <c r="F56" s="243"/>
      <c r="G56" s="243" t="s">
        <v>891</v>
      </c>
      <c r="H56" s="244">
        <v>0</v>
      </c>
      <c r="I56" s="245">
        <v>103003</v>
      </c>
      <c r="J56" s="246">
        <v>1.8</v>
      </c>
      <c r="K56" s="247">
        <v>3332</v>
      </c>
      <c r="L56" s="248">
        <f>IF(tabItens[[#This Row],[Média]] &gt; 0, tabItens[[#This Row],[QTDE ATUAL]] / tabItens[[#This Row],[Média]],999.9)</f>
        <v>0</v>
      </c>
      <c r="M56" s="249">
        <v>0</v>
      </c>
      <c r="N56" s="250">
        <f>tabItens[[#This Row],[VALOR UNIT.]] * tabItens[[#This Row],[LC]]</f>
        <v>0</v>
      </c>
      <c r="O56" s="251"/>
      <c r="P56" s="252"/>
      <c r="Q56" s="253"/>
      <c r="R56" s="250"/>
      <c r="S56" s="254"/>
      <c r="T56" s="255">
        <f>ROUNDDOWN(IFERROR(tabItens[[#This Row],[ATA DT.VALID.]] - $D$1,0) / 30,0)</f>
        <v>-1507</v>
      </c>
      <c r="U56" s="240" t="s">
        <v>943</v>
      </c>
      <c r="V56" s="256">
        <v>1</v>
      </c>
      <c r="W56" s="257" t="s">
        <v>2065</v>
      </c>
      <c r="X56" s="258">
        <v>45</v>
      </c>
      <c r="Y56" s="259">
        <v>11</v>
      </c>
      <c r="Z56" s="260">
        <v>6978</v>
      </c>
      <c r="AA56" s="261">
        <v>2023</v>
      </c>
      <c r="AB56" s="262">
        <v>1500</v>
      </c>
      <c r="AC56" s="262"/>
      <c r="AD56" s="261"/>
      <c r="AE56" s="262"/>
      <c r="AF56" s="255"/>
      <c r="AG56" s="263" t="s">
        <v>2063</v>
      </c>
      <c r="AH56" s="264"/>
      <c r="AI56" s="255">
        <v>1300</v>
      </c>
      <c r="AJ56" s="264">
        <v>44973</v>
      </c>
      <c r="AK56" s="264" t="s">
        <v>891</v>
      </c>
      <c r="AL56" s="264">
        <v>45107</v>
      </c>
      <c r="AM56" s="254"/>
      <c r="AN56" s="243"/>
      <c r="AO56" s="265" t="str">
        <f>_xlfn.IFNA(IF(VLOOKUP(tabItens[[#This Row],[CÓDIGO]],tabExcluirDoEstoque[#Data],1,FALSE),"sim",""),"")</f>
        <v/>
      </c>
      <c r="AP56" s="266" t="str">
        <f ca="1">IF(OR(ISBLANK(tabItens[[#This Row],[ATA DT.VALID.]]),tabItens[[#This Row],[ATA DT.VALID.]]="",tabItens[[#This Row],[ATA DT.VALID.]]=" "),"",IF(TYPE(tabItens[[#This Row],[ATA DT.VALID.]])=1,ROUNDUP((tabItens[[#This Row],[ATA DT.VALID.]]-TODAY())/7,0),""))</f>
        <v/>
      </c>
      <c r="AQ56" s="267"/>
      <c r="AR56" s="268" t="str">
        <f>IF(ISBLANK(tabItens[[#This Row],[CÓDIGO]]),"",IFERROR(VLOOKUP(tabItens[[#This Row],[CÓDIGO]],Consumo!$C$2:$AI$902,32,FALSE),0))</f>
        <v>08.2023</v>
      </c>
      <c r="AS56" s="269">
        <f>SUMIF(Consumo!$C$3:$C$902,tabItens[[#This Row],[CÓDIGO]],Consumo!$T$3:$T$902) + SUMIF(Consumo!$C$3:$C$902,tabItens[[#This Row],[CÓDIGO]],Consumo!$U$3:$U$902) + SUMIF(Consumo!$C$3:$C$902,tabItens[[#This Row],[CÓDIGO]],Consumo!$V$3:$V$902) + SUMIF(Consumo!$C$3:$C$902,tabItens[[#This Row],[CÓDIGO]],Consumo!$W$3:$W$902)</f>
        <v>1840</v>
      </c>
      <c r="AT56" s="269">
        <f>SUMIF(Consumo!$C$3:$C$902,tabItens[[#This Row],[CÓDIGO]],Consumo!$AF$3:$AF$902)</f>
        <v>7707</v>
      </c>
      <c r="AU56" s="270">
        <f>SUMIF(Consumo!$C$3:$C$902,tabItens[[#This Row],[CÓDIGO]],Consumo!$AG$3:$AG$902)</f>
        <v>800</v>
      </c>
      <c r="AV56" s="271">
        <f>SUMIF(Consumo!$C$3:$C$902,tabItens[[#This Row],[CÓDIGO]],Consumo!$AE$3:$AE$902)</f>
        <v>57.944444444444443</v>
      </c>
      <c r="AW56" s="244">
        <f>tabItens[[#This Row],[QTDE ATUAL]] + tabItens[[#This Row],[RC QTDE]] + tabItens[[#This Row],[AF SALDO]] + tabItens[[#This Row],[Recentes]]</f>
        <v>1500</v>
      </c>
      <c r="AX56" s="272">
        <v>304</v>
      </c>
      <c r="AY56" s="272">
        <v>4</v>
      </c>
      <c r="AZ56" s="272">
        <f>IF(ISBLANK(tabItens[[#This Row],[CÓDIGO]]),"",tabItens[[#This Row],[PontoMês]] * (AZ$2+tabItens[[#This Row],[PontoQtM]]))</f>
        <v>1216</v>
      </c>
      <c r="BA56" s="271">
        <f>tabItens[[#This Row],[PontoPed]] - tabItens[[#This Row],[Saldo]] + (1/10)</f>
        <v>-283.89999999999998</v>
      </c>
      <c r="BB56" s="271">
        <f xml:space="preserve"> tabItens[[#This Row],[PontoMês]] * BB$2 - tabItens[[#This Row],[QTDE ATUAL]] - (1/10)</f>
        <v>303.89999999999998</v>
      </c>
      <c r="BC56" s="273">
        <f>IF( tabItens[[#This Row],[PontoPed]]&gt;0, IF(tabItens[[#This Row],[PontoPed]]&lt;1, 1, IF( tabItens[[#This Row],[Saldo]]&gt;tabItens[[#This Row],[PontoPed]], 0, (tabItens[[#This Row],[PontoPed]]-tabItens[[#This Row],[Saldo]])/tabItens[[#This Row],[PontoPed]] ) ), 0 )</f>
        <v>0</v>
      </c>
      <c r="BD56" s="274">
        <f>ROUNDDOWN(IF( OR( AND(tabItens[[#This Row],[PontoPed]]&lt;tabItens[[#This Row],[Saldo]],tabItens[[#This Row],[Saldo]]&gt;0), tabItens[[#This Row],[PontoPed]]=0), 99, IF(AND(tabItens[[#This Row],[Saldo]]=0,tabItens[[#This Row],[PontoPed]]&gt;0), 0, (1-tabItens[[#This Row],[PctAb]])*10 ) ),0)</f>
        <v>99</v>
      </c>
      <c r="BE56" s="275">
        <f>MAX(ROUNDDOWN( IF(tabItens[[#This Row],[Abaixo]] &gt; 0,   tabItens[[#This Row],[Abaixo]] + (tabItens[[#This Row],[PontoMês]] * IF( OR( ISBLANK(tabItens[[#This Row],[ATA Nº/ANO]]), tabItens[[#This Row],[ATA Nº/ANO]] = ""),BE$2,BE$1)),0),0),0)</f>
        <v>0</v>
      </c>
      <c r="BF5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6" s="276">
        <f>SUMIF(Consumo!$C$3:$C$902,tabItens[[#This Row],[CÓDIGO]],Consumo!$E$3:$E$902)</f>
        <v>1043</v>
      </c>
      <c r="BH56" s="277">
        <f>IF(AND(tabItens[[#This Row],[Pend]] &gt; 0,tabItens[[#This Row],[Consumo]] &lt;&gt; 0), tabItens[[#This Row],[Pend]] / tabItens[[#This Row],[Consumo]], 0 )</f>
        <v>0.13533151680290645</v>
      </c>
      <c r="BI56" s="276"/>
      <c r="BJ56" s="276"/>
      <c r="BK56" s="278" t="s">
        <v>2077</v>
      </c>
    </row>
    <row r="57" spans="1:63" x14ac:dyDescent="0.3">
      <c r="A57" s="239">
        <v>77819</v>
      </c>
      <c r="B57" s="240" t="s">
        <v>1439</v>
      </c>
      <c r="C57" s="241" t="s">
        <v>394</v>
      </c>
      <c r="D57" s="242">
        <v>27.65</v>
      </c>
      <c r="E57" s="243"/>
      <c r="F57" s="243"/>
      <c r="G57" s="243" t="s">
        <v>891</v>
      </c>
      <c r="H57" s="244">
        <v>3315</v>
      </c>
      <c r="I57" s="245">
        <v>103003</v>
      </c>
      <c r="J57" s="246">
        <v>27.65</v>
      </c>
      <c r="K57" s="247">
        <v>1711</v>
      </c>
      <c r="L57" s="248">
        <f>IF(tabItens[[#This Row],[Média]] &gt; 0, tabItens[[#This Row],[QTDE ATUAL]] / tabItens[[#This Row],[Média]],999.9)</f>
        <v>999.9</v>
      </c>
      <c r="M57" s="249">
        <v>0</v>
      </c>
      <c r="N57" s="250">
        <f>tabItens[[#This Row],[VALOR UNIT.]] * tabItens[[#This Row],[LC]]</f>
        <v>0</v>
      </c>
      <c r="O57" s="251" t="s">
        <v>2149</v>
      </c>
      <c r="P57" s="252"/>
      <c r="Q57" s="253"/>
      <c r="R57" s="250"/>
      <c r="S57" s="254"/>
      <c r="T57" s="255">
        <f>ROUNDDOWN(IFERROR(tabItens[[#This Row],[ATA DT.VALID.]] - $D$1,0) / 30,0)</f>
        <v>-1507</v>
      </c>
      <c r="U57" s="240" t="s">
        <v>1440</v>
      </c>
      <c r="V57" s="256">
        <v>1</v>
      </c>
      <c r="W57" s="257" t="s">
        <v>2064</v>
      </c>
      <c r="X57" s="258">
        <v>52</v>
      </c>
      <c r="Y57" s="259">
        <v>15</v>
      </c>
      <c r="Z57" s="260">
        <v>2998</v>
      </c>
      <c r="AA57" s="261">
        <v>2023</v>
      </c>
      <c r="AB57" s="262">
        <v>500</v>
      </c>
      <c r="AC57" s="262"/>
      <c r="AD57" s="261"/>
      <c r="AE57" s="262"/>
      <c r="AF57" s="255"/>
      <c r="AG57" s="263" t="s">
        <v>2063</v>
      </c>
      <c r="AH57" s="264"/>
      <c r="AI57" s="255">
        <v>1278</v>
      </c>
      <c r="AJ57" s="264">
        <v>44942</v>
      </c>
      <c r="AK57" s="264">
        <v>38065</v>
      </c>
      <c r="AL57" s="264">
        <v>44895</v>
      </c>
      <c r="AM57" s="254"/>
      <c r="AN57" s="243"/>
      <c r="AO57" s="265" t="str">
        <f>_xlfn.IFNA(IF(VLOOKUP(tabItens[[#This Row],[CÓDIGO]],tabExcluirDoEstoque[#Data],1,FALSE),"sim",""),"")</f>
        <v/>
      </c>
      <c r="AP57" s="266" t="str">
        <f ca="1">IF(OR(ISBLANK(tabItens[[#This Row],[ATA DT.VALID.]]),tabItens[[#This Row],[ATA DT.VALID.]]="",tabItens[[#This Row],[ATA DT.VALID.]]=" "),"",IF(TYPE(tabItens[[#This Row],[ATA DT.VALID.]])=1,ROUNDUP((tabItens[[#This Row],[ATA DT.VALID.]]-TODAY())/7,0),""))</f>
        <v/>
      </c>
      <c r="AQ57" s="267">
        <v>0</v>
      </c>
      <c r="AR57" s="268" t="str">
        <f>IF(ISBLANK(tabItens[[#This Row],[CÓDIGO]]),"",IFERROR(VLOOKUP(tabItens[[#This Row],[CÓDIGO]],Consumo!$C$2:$AI$902,32,FALSE),0))</f>
        <v>08.2023</v>
      </c>
      <c r="AS57" s="269">
        <f>SUMIF(Consumo!$C$3:$C$902,tabItens[[#This Row],[CÓDIGO]],Consumo!$T$3:$T$902) + SUMIF(Consumo!$C$3:$C$902,tabItens[[#This Row],[CÓDIGO]],Consumo!$U$3:$U$902) + SUMIF(Consumo!$C$3:$C$902,tabItens[[#This Row],[CÓDIGO]],Consumo!$V$3:$V$902) + SUMIF(Consumo!$C$3:$C$902,tabItens[[#This Row],[CÓDIGO]],Consumo!$W$3:$W$902)</f>
        <v>1030</v>
      </c>
      <c r="AT57" s="269">
        <f>SUMIF(Consumo!$C$3:$C$902,tabItens[[#This Row],[CÓDIGO]],Consumo!$AF$3:$AF$902)</f>
        <v>4590</v>
      </c>
      <c r="AU57" s="270">
        <f>SUMIF(Consumo!$C$3:$C$902,tabItens[[#This Row],[CÓDIGO]],Consumo!$AG$3:$AG$902)</f>
        <v>380</v>
      </c>
      <c r="AV57" s="271">
        <f>SUMIF(Consumo!$C$3:$C$902,tabItens[[#This Row],[CÓDIGO]],Consumo!$AE$3:$AE$902)</f>
        <v>0</v>
      </c>
      <c r="AW57" s="244">
        <f>tabItens[[#This Row],[QTDE ATUAL]] + tabItens[[#This Row],[RC QTDE]] + tabItens[[#This Row],[AF SALDO]] + tabItens[[#This Row],[Recentes]]</f>
        <v>3815</v>
      </c>
      <c r="AX57" s="272">
        <v>123</v>
      </c>
      <c r="AY57" s="272">
        <v>4</v>
      </c>
      <c r="AZ57" s="272">
        <f>IF(ISBLANK(tabItens[[#This Row],[CÓDIGO]]),"",tabItens[[#This Row],[PontoMês]] * (AZ$2+tabItens[[#This Row],[PontoQtM]]))</f>
        <v>492</v>
      </c>
      <c r="BA57" s="271">
        <f>tabItens[[#This Row],[PontoPed]] - tabItens[[#This Row],[Saldo]] + (1/10)</f>
        <v>-3322.9</v>
      </c>
      <c r="BB57" s="271">
        <f xml:space="preserve"> tabItens[[#This Row],[PontoMês]] * BB$2 - tabItens[[#This Row],[QTDE ATUAL]] - (1/10)</f>
        <v>-3192.1</v>
      </c>
      <c r="BC57" s="273">
        <f>IF( tabItens[[#This Row],[PontoPed]]&gt;0, IF(tabItens[[#This Row],[PontoPed]]&lt;1, 1, IF( tabItens[[#This Row],[Saldo]]&gt;tabItens[[#This Row],[PontoPed]], 0, (tabItens[[#This Row],[PontoPed]]-tabItens[[#This Row],[Saldo]])/tabItens[[#This Row],[PontoPed]] ) ), 0 )</f>
        <v>0</v>
      </c>
      <c r="BD57" s="274">
        <f>ROUNDDOWN(IF( OR( AND(tabItens[[#This Row],[PontoPed]]&lt;tabItens[[#This Row],[Saldo]],tabItens[[#This Row],[Saldo]]&gt;0), tabItens[[#This Row],[PontoPed]]=0), 99, IF(AND(tabItens[[#This Row],[Saldo]]=0,tabItens[[#This Row],[PontoPed]]&gt;0), 0, (1-tabItens[[#This Row],[PctAb]])*10 ) ),0)</f>
        <v>99</v>
      </c>
      <c r="BE57" s="275">
        <f>MAX(ROUNDDOWN( IF(tabItens[[#This Row],[Abaixo]] &gt; 0,   tabItens[[#This Row],[Abaixo]] + (tabItens[[#This Row],[PontoMês]] * IF( OR( ISBLANK(tabItens[[#This Row],[ATA Nº/ANO]]), tabItens[[#This Row],[ATA Nº/ANO]] = ""),BE$2,BE$1)),0),0),0)</f>
        <v>0</v>
      </c>
      <c r="BF5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 s="276">
        <f>SUMIF(Consumo!$C$3:$C$902,tabItens[[#This Row],[CÓDIGO]],Consumo!$E$3:$E$902)</f>
        <v>0</v>
      </c>
      <c r="BH57" s="277">
        <f>IF(AND(tabItens[[#This Row],[Pend]] &gt; 0,tabItens[[#This Row],[Consumo]] &lt;&gt; 0), tabItens[[#This Row],[Pend]] / tabItens[[#This Row],[Consumo]], 0 )</f>
        <v>0</v>
      </c>
      <c r="BI57" s="276"/>
      <c r="BJ57" s="276"/>
      <c r="BK57" s="278" t="s">
        <v>2077</v>
      </c>
    </row>
    <row r="58" spans="1:63" x14ac:dyDescent="0.3">
      <c r="A58" s="239">
        <v>138451</v>
      </c>
      <c r="B58" s="240" t="s">
        <v>1960</v>
      </c>
      <c r="C58" s="241" t="s">
        <v>31</v>
      </c>
      <c r="D58" s="242">
        <v>0.43</v>
      </c>
      <c r="E58" s="243"/>
      <c r="F58" s="243"/>
      <c r="G58" s="243" t="s">
        <v>891</v>
      </c>
      <c r="H58" s="244">
        <v>56510</v>
      </c>
      <c r="I58" s="245">
        <v>103003</v>
      </c>
      <c r="J58" s="246">
        <v>0.43</v>
      </c>
      <c r="K58" s="247">
        <v>35598</v>
      </c>
      <c r="L58" s="248">
        <f>IF(tabItens[[#This Row],[Média]] &gt; 0, tabItens[[#This Row],[QTDE ATUAL]] / tabItens[[#This Row],[Média]],999.9)</f>
        <v>1956.1153846153845</v>
      </c>
      <c r="M58" s="249">
        <v>0</v>
      </c>
      <c r="N58" s="250">
        <f>tabItens[[#This Row],[VALOR UNIT.]] * tabItens[[#This Row],[LC]]</f>
        <v>0</v>
      </c>
      <c r="O58" s="251"/>
      <c r="P58" s="252"/>
      <c r="Q58" s="253"/>
      <c r="R58" s="250"/>
      <c r="S58" s="254"/>
      <c r="T58" s="255">
        <f>ROUNDDOWN(IFERROR(tabItens[[#This Row],[ATA DT.VALID.]] - $D$1,0) / 30,0)</f>
        <v>-1507</v>
      </c>
      <c r="U58" s="240" t="s">
        <v>939</v>
      </c>
      <c r="V58" s="256">
        <v>1</v>
      </c>
      <c r="W58" s="257" t="s">
        <v>2065</v>
      </c>
      <c r="X58" s="258">
        <v>45</v>
      </c>
      <c r="Y58" s="259">
        <v>9</v>
      </c>
      <c r="Z58" s="260">
        <v>6211</v>
      </c>
      <c r="AA58" s="261">
        <v>2023</v>
      </c>
      <c r="AB58" s="262">
        <v>4000</v>
      </c>
      <c r="AC58" s="262"/>
      <c r="AD58" s="261"/>
      <c r="AE58" s="262"/>
      <c r="AF58" s="255"/>
      <c r="AG58" s="263" t="s">
        <v>2063</v>
      </c>
      <c r="AH58" s="264"/>
      <c r="AI58" s="255">
        <v>15422</v>
      </c>
      <c r="AJ58" s="264">
        <v>44949</v>
      </c>
      <c r="AK58" s="264">
        <v>43720</v>
      </c>
      <c r="AL58" s="264">
        <v>44910</v>
      </c>
      <c r="AM58" s="254"/>
      <c r="AN58" s="243"/>
      <c r="AO58" s="265" t="str">
        <f>_xlfn.IFNA(IF(VLOOKUP(tabItens[[#This Row],[CÓDIGO]],tabExcluirDoEstoque[#Data],1,FALSE),"sim",""),"")</f>
        <v/>
      </c>
      <c r="AP58" s="266" t="str">
        <f ca="1">IF(OR(ISBLANK(tabItens[[#This Row],[ATA DT.VALID.]]),tabItens[[#This Row],[ATA DT.VALID.]]="",tabItens[[#This Row],[ATA DT.VALID.]]=" "),"",IF(TYPE(tabItens[[#This Row],[ATA DT.VALID.]])=1,ROUNDUP((tabItens[[#This Row],[ATA DT.VALID.]]-TODAY())/7,0),""))</f>
        <v/>
      </c>
      <c r="AQ58" s="267"/>
      <c r="AR58" s="268" t="str">
        <f>IF(ISBLANK(tabItens[[#This Row],[CÓDIGO]]),"",IFERROR(VLOOKUP(tabItens[[#This Row],[CÓDIGO]],Consumo!$C$2:$AI$902,32,FALSE),0))</f>
        <v>08.2023</v>
      </c>
      <c r="AS58" s="269">
        <f>SUMIF(Consumo!$C$3:$C$902,tabItens[[#This Row],[CÓDIGO]],Consumo!$T$3:$T$902) + SUMIF(Consumo!$C$3:$C$902,tabItens[[#This Row],[CÓDIGO]],Consumo!$U$3:$U$902) + SUMIF(Consumo!$C$3:$C$902,tabItens[[#This Row],[CÓDIGO]],Consumo!$V$3:$V$902) + SUMIF(Consumo!$C$3:$C$902,tabItens[[#This Row],[CÓDIGO]],Consumo!$W$3:$W$902)</f>
        <v>8747</v>
      </c>
      <c r="AT58" s="269">
        <f>SUMIF(Consumo!$C$3:$C$902,tabItens[[#This Row],[CÓDIGO]],Consumo!$AF$3:$AF$902)</f>
        <v>60996</v>
      </c>
      <c r="AU58" s="270">
        <f>SUMIF(Consumo!$C$3:$C$902,tabItens[[#This Row],[CÓDIGO]],Consumo!$AG$3:$AG$902)</f>
        <v>22155</v>
      </c>
      <c r="AV58" s="271">
        <f>SUMIF(Consumo!$C$3:$C$902,tabItens[[#This Row],[CÓDIGO]],Consumo!$AE$3:$AE$902)</f>
        <v>28.888888888888889</v>
      </c>
      <c r="AW58" s="244">
        <f>tabItens[[#This Row],[QTDE ATUAL]] + tabItens[[#This Row],[RC QTDE]] + tabItens[[#This Row],[AF SALDO]] + tabItens[[#This Row],[Recentes]]</f>
        <v>60510</v>
      </c>
      <c r="AX58" s="272">
        <v>6983</v>
      </c>
      <c r="AY58" s="272">
        <v>4</v>
      </c>
      <c r="AZ58" s="272">
        <f>IF(ISBLANK(tabItens[[#This Row],[CÓDIGO]]),"",tabItens[[#This Row],[PontoMês]] * (AZ$2+tabItens[[#This Row],[PontoQtM]]))</f>
        <v>27932</v>
      </c>
      <c r="BA58" s="271">
        <f>tabItens[[#This Row],[PontoPed]] - tabItens[[#This Row],[Saldo]] + (1/10)</f>
        <v>-32577.9</v>
      </c>
      <c r="BB58" s="271">
        <f xml:space="preserve"> tabItens[[#This Row],[PontoMês]] * BB$2 - tabItens[[#This Row],[QTDE ATUAL]] - (1/10)</f>
        <v>-49527.1</v>
      </c>
      <c r="BC58" s="273">
        <f>IF( tabItens[[#This Row],[PontoPed]]&gt;0, IF(tabItens[[#This Row],[PontoPed]]&lt;1, 1, IF( tabItens[[#This Row],[Saldo]]&gt;tabItens[[#This Row],[PontoPed]], 0, (tabItens[[#This Row],[PontoPed]]-tabItens[[#This Row],[Saldo]])/tabItens[[#This Row],[PontoPed]] ) ), 0 )</f>
        <v>0</v>
      </c>
      <c r="BD58" s="274">
        <f>ROUNDDOWN(IF( OR( AND(tabItens[[#This Row],[PontoPed]]&lt;tabItens[[#This Row],[Saldo]],tabItens[[#This Row],[Saldo]]&gt;0), tabItens[[#This Row],[PontoPed]]=0), 99, IF(AND(tabItens[[#This Row],[Saldo]]=0,tabItens[[#This Row],[PontoPed]]&gt;0), 0, (1-tabItens[[#This Row],[PctAb]])*10 ) ),0)</f>
        <v>99</v>
      </c>
      <c r="BE58" s="275">
        <f>MAX(ROUNDDOWN( IF(tabItens[[#This Row],[Abaixo]] &gt; 0,   tabItens[[#This Row],[Abaixo]] + (tabItens[[#This Row],[PontoMês]] * IF( OR( ISBLANK(tabItens[[#This Row],[ATA Nº/ANO]]), tabItens[[#This Row],[ATA Nº/ANO]] = ""),BE$2,BE$1)),0),0),0)</f>
        <v>0</v>
      </c>
      <c r="BF5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8" s="276">
        <f>SUMIF(Consumo!$C$3:$C$902,tabItens[[#This Row],[CÓDIGO]],Consumo!$E$3:$E$902)</f>
        <v>520</v>
      </c>
      <c r="BH58" s="277">
        <f>IF(AND(tabItens[[#This Row],[Pend]] &gt; 0,tabItens[[#This Row],[Consumo]] &lt;&gt; 0), tabItens[[#This Row],[Pend]] / tabItens[[#This Row],[Consumo]], 0 )</f>
        <v>8.5251491901108273E-3</v>
      </c>
      <c r="BI58" s="276"/>
      <c r="BJ58" s="276"/>
      <c r="BK58" s="278" t="s">
        <v>2077</v>
      </c>
    </row>
    <row r="59" spans="1:63" x14ac:dyDescent="0.3">
      <c r="A59" s="239">
        <v>136823</v>
      </c>
      <c r="B59" s="240" t="s">
        <v>1932</v>
      </c>
      <c r="C59" s="241" t="s">
        <v>437</v>
      </c>
      <c r="D59" s="242">
        <v>115.78</v>
      </c>
      <c r="E59" s="243"/>
      <c r="F59" s="243"/>
      <c r="G59" s="243" t="s">
        <v>891</v>
      </c>
      <c r="H59" s="244">
        <v>51</v>
      </c>
      <c r="I59" s="245">
        <v>103003</v>
      </c>
      <c r="J59" s="246">
        <v>115.78</v>
      </c>
      <c r="K59" s="247">
        <v>2</v>
      </c>
      <c r="L59" s="248">
        <f>IF(tabItens[[#This Row],[Média]] &gt; 0, tabItens[[#This Row],[QTDE ATUAL]] / tabItens[[#This Row],[Média]],999.9)</f>
        <v>999.9</v>
      </c>
      <c r="M59" s="249">
        <v>0</v>
      </c>
      <c r="N59" s="250">
        <f>tabItens[[#This Row],[VALOR UNIT.]] * tabItens[[#This Row],[LC]]</f>
        <v>0</v>
      </c>
      <c r="O59" s="251"/>
      <c r="P59" s="252"/>
      <c r="Q59" s="253"/>
      <c r="R59" s="250"/>
      <c r="S59" s="254"/>
      <c r="T59" s="255">
        <f>ROUNDDOWN(IFERROR(tabItens[[#This Row],[ATA DT.VALID.]] - $D$1,0) / 30,0)</f>
        <v>-1507</v>
      </c>
      <c r="U59" s="240" t="s">
        <v>1493</v>
      </c>
      <c r="V59" s="256">
        <v>1</v>
      </c>
      <c r="W59" s="257" t="s">
        <v>2071</v>
      </c>
      <c r="X59" s="258">
        <v>54</v>
      </c>
      <c r="Y59" s="259">
        <v>4</v>
      </c>
      <c r="Z59" s="260"/>
      <c r="AA59" s="261"/>
      <c r="AB59" s="262"/>
      <c r="AC59" s="262"/>
      <c r="AD59" s="261"/>
      <c r="AE59" s="262"/>
      <c r="AF59" s="255"/>
      <c r="AG59" s="263" t="s">
        <v>2063</v>
      </c>
      <c r="AH59" s="264"/>
      <c r="AI59" s="255">
        <v>0</v>
      </c>
      <c r="AJ59" s="264">
        <v>43837</v>
      </c>
      <c r="AK59" s="264">
        <v>43572</v>
      </c>
      <c r="AL59" s="264">
        <v>45142</v>
      </c>
      <c r="AM59" s="254"/>
      <c r="AN59" s="243"/>
      <c r="AO59" s="265" t="str">
        <f>_xlfn.IFNA(IF(VLOOKUP(tabItens[[#This Row],[CÓDIGO]],tabExcluirDoEstoque[#Data],1,FALSE),"sim",""),"")</f>
        <v/>
      </c>
      <c r="AP59" s="266" t="str">
        <f ca="1">IF(OR(ISBLANK(tabItens[[#This Row],[ATA DT.VALID.]]),tabItens[[#This Row],[ATA DT.VALID.]]="",tabItens[[#This Row],[ATA DT.VALID.]]=" "),"",IF(TYPE(tabItens[[#This Row],[ATA DT.VALID.]])=1,ROUNDUP((tabItens[[#This Row],[ATA DT.VALID.]]-TODAY())/7,0),""))</f>
        <v/>
      </c>
      <c r="AQ59" s="267"/>
      <c r="AR59" s="268" t="str">
        <f>IF(ISBLANK(tabItens[[#This Row],[CÓDIGO]]),"",IFERROR(VLOOKUP(tabItens[[#This Row],[CÓDIGO]],Consumo!$C$2:$AI$902,32,FALSE),0))</f>
        <v>01.2023</v>
      </c>
      <c r="AS59" s="269">
        <f>SUMIF(Consumo!$C$3:$C$902,tabItens[[#This Row],[CÓDIGO]],Consumo!$T$3:$T$902) + SUMIF(Consumo!$C$3:$C$902,tabItens[[#This Row],[CÓDIGO]],Consumo!$U$3:$U$902) + SUMIF(Consumo!$C$3:$C$902,tabItens[[#This Row],[CÓDIGO]],Consumo!$V$3:$V$902) + SUMIF(Consumo!$C$3:$C$902,tabItens[[#This Row],[CÓDIGO]],Consumo!$W$3:$W$902)</f>
        <v>0</v>
      </c>
      <c r="AT59" s="269">
        <f>SUMIF(Consumo!$C$3:$C$902,tabItens[[#This Row],[CÓDIGO]],Consumo!$AF$3:$AF$902)</f>
        <v>13</v>
      </c>
      <c r="AU59" s="270">
        <f>SUMIF(Consumo!$C$3:$C$902,tabItens[[#This Row],[CÓDIGO]],Consumo!$AG$3:$AG$902)</f>
        <v>11</v>
      </c>
      <c r="AV59" s="271">
        <f>SUMIF(Consumo!$C$3:$C$902,tabItens[[#This Row],[CÓDIGO]],Consumo!$AE$3:$AE$902)</f>
        <v>0</v>
      </c>
      <c r="AW59" s="244">
        <f>tabItens[[#This Row],[QTDE ATUAL]] + tabItens[[#This Row],[RC QTDE]] + tabItens[[#This Row],[AF SALDO]] + tabItens[[#This Row],[Recentes]]</f>
        <v>51</v>
      </c>
      <c r="AX59" s="272">
        <v>0</v>
      </c>
      <c r="AY59" s="272">
        <v>4</v>
      </c>
      <c r="AZ59" s="272">
        <f>IF(ISBLANK(tabItens[[#This Row],[CÓDIGO]]),"",tabItens[[#This Row],[PontoMês]] * (AZ$2+tabItens[[#This Row],[PontoQtM]]))</f>
        <v>0</v>
      </c>
      <c r="BA59" s="271">
        <f>tabItens[[#This Row],[PontoPed]] - tabItens[[#This Row],[Saldo]] + (1/10)</f>
        <v>-50.9</v>
      </c>
      <c r="BB59" s="271">
        <f xml:space="preserve"> tabItens[[#This Row],[PontoMês]] * BB$2 - tabItens[[#This Row],[QTDE ATUAL]] - (1/10)</f>
        <v>-51.1</v>
      </c>
      <c r="BC59" s="273">
        <f>IF( tabItens[[#This Row],[PontoPed]]&gt;0, IF(tabItens[[#This Row],[PontoPed]]&lt;1, 1, IF( tabItens[[#This Row],[Saldo]]&gt;tabItens[[#This Row],[PontoPed]], 0, (tabItens[[#This Row],[PontoPed]]-tabItens[[#This Row],[Saldo]])/tabItens[[#This Row],[PontoPed]] ) ), 0 )</f>
        <v>0</v>
      </c>
      <c r="BD59" s="274">
        <f>ROUNDDOWN(IF( OR( AND(tabItens[[#This Row],[PontoPed]]&lt;tabItens[[#This Row],[Saldo]],tabItens[[#This Row],[Saldo]]&gt;0), tabItens[[#This Row],[PontoPed]]=0), 99, IF(AND(tabItens[[#This Row],[Saldo]]=0,tabItens[[#This Row],[PontoPed]]&gt;0), 0, (1-tabItens[[#This Row],[PctAb]])*10 ) ),0)</f>
        <v>99</v>
      </c>
      <c r="BE59" s="275">
        <f>MAX(ROUNDDOWN( IF(tabItens[[#This Row],[Abaixo]] &gt; 0,   tabItens[[#This Row],[Abaixo]] + (tabItens[[#This Row],[PontoMês]] * IF( OR( ISBLANK(tabItens[[#This Row],[ATA Nº/ANO]]), tabItens[[#This Row],[ATA Nº/ANO]] = ""),BE$2,BE$1)),0),0),0)</f>
        <v>0</v>
      </c>
      <c r="BF5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9" s="276">
        <f>SUMIF(Consumo!$C$3:$C$902,tabItens[[#This Row],[CÓDIGO]],Consumo!$E$3:$E$902)</f>
        <v>0</v>
      </c>
      <c r="BH59" s="277">
        <f>IF(AND(tabItens[[#This Row],[Pend]] &gt; 0,tabItens[[#This Row],[Consumo]] &lt;&gt; 0), tabItens[[#This Row],[Pend]] / tabItens[[#This Row],[Consumo]], 0 )</f>
        <v>0</v>
      </c>
      <c r="BI59" s="276"/>
      <c r="BJ59" s="276"/>
      <c r="BK59" s="278" t="s">
        <v>2077</v>
      </c>
    </row>
    <row r="60" spans="1:63" x14ac:dyDescent="0.3">
      <c r="A60" s="239">
        <v>136824</v>
      </c>
      <c r="B60" s="240" t="s">
        <v>1933</v>
      </c>
      <c r="C60" s="241" t="s">
        <v>437</v>
      </c>
      <c r="D60" s="242">
        <v>115.78</v>
      </c>
      <c r="E60" s="243"/>
      <c r="F60" s="243"/>
      <c r="G60" s="243" t="s">
        <v>891</v>
      </c>
      <c r="H60" s="244">
        <v>11</v>
      </c>
      <c r="I60" s="245">
        <v>103003</v>
      </c>
      <c r="J60" s="246">
        <v>115.78</v>
      </c>
      <c r="K60" s="247">
        <v>6</v>
      </c>
      <c r="L60" s="248">
        <f>IF(tabItens[[#This Row],[Média]] &gt; 0, tabItens[[#This Row],[QTDE ATUAL]] / tabItens[[#This Row],[Média]],999.9)</f>
        <v>999.9</v>
      </c>
      <c r="M60" s="249">
        <v>0</v>
      </c>
      <c r="N60" s="250">
        <f>tabItens[[#This Row],[VALOR UNIT.]] * tabItens[[#This Row],[LC]]</f>
        <v>0</v>
      </c>
      <c r="O60" s="251"/>
      <c r="P60" s="252"/>
      <c r="Q60" s="253"/>
      <c r="R60" s="250"/>
      <c r="S60" s="254"/>
      <c r="T60" s="255">
        <f>ROUNDDOWN(IFERROR(tabItens[[#This Row],[ATA DT.VALID.]] - $D$1,0) / 30,0)</f>
        <v>-1507</v>
      </c>
      <c r="U60" s="240" t="s">
        <v>1493</v>
      </c>
      <c r="V60" s="256">
        <v>1</v>
      </c>
      <c r="W60" s="257" t="s">
        <v>2071</v>
      </c>
      <c r="X60" s="258">
        <v>54</v>
      </c>
      <c r="Y60" s="259">
        <v>4</v>
      </c>
      <c r="Z60" s="260"/>
      <c r="AA60" s="261"/>
      <c r="AB60" s="262"/>
      <c r="AC60" s="262"/>
      <c r="AD60" s="261"/>
      <c r="AE60" s="262"/>
      <c r="AF60" s="255"/>
      <c r="AG60" s="263" t="s">
        <v>2063</v>
      </c>
      <c r="AH60" s="264"/>
      <c r="AI60" s="255">
        <v>2</v>
      </c>
      <c r="AJ60" s="264">
        <v>45181</v>
      </c>
      <c r="AK60" s="264">
        <v>43572</v>
      </c>
      <c r="AL60" s="264">
        <v>45142</v>
      </c>
      <c r="AM60" s="254"/>
      <c r="AN60" s="243"/>
      <c r="AO60" s="265" t="str">
        <f>_xlfn.IFNA(IF(VLOOKUP(tabItens[[#This Row],[CÓDIGO]],tabExcluirDoEstoque[#Data],1,FALSE),"sim",""),"")</f>
        <v/>
      </c>
      <c r="AP60" s="266" t="str">
        <f ca="1">IF(OR(ISBLANK(tabItens[[#This Row],[ATA DT.VALID.]]),tabItens[[#This Row],[ATA DT.VALID.]]="",tabItens[[#This Row],[ATA DT.VALID.]]=" "),"",IF(TYPE(tabItens[[#This Row],[ATA DT.VALID.]])=1,ROUNDUP((tabItens[[#This Row],[ATA DT.VALID.]]-TODAY())/7,0),""))</f>
        <v/>
      </c>
      <c r="AQ60" s="267"/>
      <c r="AR60" s="268" t="str">
        <f>IF(ISBLANK(tabItens[[#This Row],[CÓDIGO]]),"",IFERROR(VLOOKUP(tabItens[[#This Row],[CÓDIGO]],Consumo!$C$2:$AI$902,32,FALSE),0))</f>
        <v>05.2023</v>
      </c>
      <c r="AS60" s="269">
        <f>SUMIF(Consumo!$C$3:$C$902,tabItens[[#This Row],[CÓDIGO]],Consumo!$T$3:$T$902) + SUMIF(Consumo!$C$3:$C$902,tabItens[[#This Row],[CÓDIGO]],Consumo!$U$3:$U$902) + SUMIF(Consumo!$C$3:$C$902,tabItens[[#This Row],[CÓDIGO]],Consumo!$V$3:$V$902) + SUMIF(Consumo!$C$3:$C$902,tabItens[[#This Row],[CÓDIGO]],Consumo!$W$3:$W$902)</f>
        <v>1</v>
      </c>
      <c r="AT60" s="269">
        <f>SUMIF(Consumo!$C$3:$C$902,tabItens[[#This Row],[CÓDIGO]],Consumo!$AF$3:$AF$902)</f>
        <v>13</v>
      </c>
      <c r="AU60" s="270">
        <f>SUMIF(Consumo!$C$3:$C$902,tabItens[[#This Row],[CÓDIGO]],Consumo!$AG$3:$AG$902)</f>
        <v>6</v>
      </c>
      <c r="AV60" s="271">
        <f>SUMIF(Consumo!$C$3:$C$902,tabItens[[#This Row],[CÓDIGO]],Consumo!$AE$3:$AE$902)</f>
        <v>0</v>
      </c>
      <c r="AW60" s="244">
        <f>tabItens[[#This Row],[QTDE ATUAL]] + tabItens[[#This Row],[RC QTDE]] + tabItens[[#This Row],[AF SALDO]] + tabItens[[#This Row],[Recentes]]</f>
        <v>11</v>
      </c>
      <c r="AX60" s="272">
        <v>0</v>
      </c>
      <c r="AY60" s="272">
        <v>4</v>
      </c>
      <c r="AZ60" s="272">
        <f>IF(ISBLANK(tabItens[[#This Row],[CÓDIGO]]),"",tabItens[[#This Row],[PontoMês]] * (AZ$2+tabItens[[#This Row],[PontoQtM]]))</f>
        <v>0</v>
      </c>
      <c r="BA60" s="271">
        <f>tabItens[[#This Row],[PontoPed]] - tabItens[[#This Row],[Saldo]] + (1/10)</f>
        <v>-10.9</v>
      </c>
      <c r="BB60" s="271">
        <f xml:space="preserve"> tabItens[[#This Row],[PontoMês]] * BB$2 - tabItens[[#This Row],[QTDE ATUAL]] - (1/10)</f>
        <v>-11.1</v>
      </c>
      <c r="BC60" s="273">
        <f>IF( tabItens[[#This Row],[PontoPed]]&gt;0, IF(tabItens[[#This Row],[PontoPed]]&lt;1, 1, IF( tabItens[[#This Row],[Saldo]]&gt;tabItens[[#This Row],[PontoPed]], 0, (tabItens[[#This Row],[PontoPed]]-tabItens[[#This Row],[Saldo]])/tabItens[[#This Row],[PontoPed]] ) ), 0 )</f>
        <v>0</v>
      </c>
      <c r="BD60" s="274">
        <f>ROUNDDOWN(IF( OR( AND(tabItens[[#This Row],[PontoPed]]&lt;tabItens[[#This Row],[Saldo]],tabItens[[#This Row],[Saldo]]&gt;0), tabItens[[#This Row],[PontoPed]]=0), 99, IF(AND(tabItens[[#This Row],[Saldo]]=0,tabItens[[#This Row],[PontoPed]]&gt;0), 0, (1-tabItens[[#This Row],[PctAb]])*10 ) ),0)</f>
        <v>99</v>
      </c>
      <c r="BE60" s="275">
        <f>MAX(ROUNDDOWN( IF(tabItens[[#This Row],[Abaixo]] &gt; 0,   tabItens[[#This Row],[Abaixo]] + (tabItens[[#This Row],[PontoMês]] * IF( OR( ISBLANK(tabItens[[#This Row],[ATA Nº/ANO]]), tabItens[[#This Row],[ATA Nº/ANO]] = ""),BE$2,BE$1)),0),0),0)</f>
        <v>0</v>
      </c>
      <c r="BF6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 s="276">
        <f>SUMIF(Consumo!$C$3:$C$902,tabItens[[#This Row],[CÓDIGO]],Consumo!$E$3:$E$902)</f>
        <v>0</v>
      </c>
      <c r="BH60" s="277">
        <f>IF(AND(tabItens[[#This Row],[Pend]] &gt; 0,tabItens[[#This Row],[Consumo]] &lt;&gt; 0), tabItens[[#This Row],[Pend]] / tabItens[[#This Row],[Consumo]], 0 )</f>
        <v>0</v>
      </c>
      <c r="BI60" s="276"/>
      <c r="BJ60" s="276"/>
      <c r="BK60" s="278" t="s">
        <v>2077</v>
      </c>
    </row>
    <row r="61" spans="1:63" x14ac:dyDescent="0.3">
      <c r="A61" s="239">
        <v>136825</v>
      </c>
      <c r="B61" s="240" t="s">
        <v>1934</v>
      </c>
      <c r="C61" s="241" t="s">
        <v>437</v>
      </c>
      <c r="D61" s="242">
        <v>115.78</v>
      </c>
      <c r="E61" s="243"/>
      <c r="F61" s="243"/>
      <c r="G61" s="243" t="s">
        <v>891</v>
      </c>
      <c r="H61" s="244">
        <v>2</v>
      </c>
      <c r="I61" s="245">
        <v>103003</v>
      </c>
      <c r="J61" s="246">
        <v>115.78</v>
      </c>
      <c r="K61" s="247">
        <v>3</v>
      </c>
      <c r="L61" s="248">
        <f>IF(tabItens[[#This Row],[Média]] &gt; 0, tabItens[[#This Row],[QTDE ATUAL]] / tabItens[[#This Row],[Média]],999.9)</f>
        <v>36</v>
      </c>
      <c r="M61" s="249">
        <v>0</v>
      </c>
      <c r="N61" s="250">
        <f>tabItens[[#This Row],[VALOR UNIT.]] * tabItens[[#This Row],[LC]]</f>
        <v>0</v>
      </c>
      <c r="O61" s="251"/>
      <c r="P61" s="252"/>
      <c r="Q61" s="253"/>
      <c r="R61" s="250"/>
      <c r="S61" s="254"/>
      <c r="T61" s="255">
        <f>ROUNDDOWN(IFERROR(tabItens[[#This Row],[ATA DT.VALID.]] - $D$1,0) / 30,0)</f>
        <v>-1507</v>
      </c>
      <c r="U61" s="240" t="s">
        <v>1493</v>
      </c>
      <c r="V61" s="256">
        <v>1</v>
      </c>
      <c r="W61" s="257" t="s">
        <v>2071</v>
      </c>
      <c r="X61" s="258">
        <v>54</v>
      </c>
      <c r="Y61" s="259">
        <v>4</v>
      </c>
      <c r="Z61" s="260"/>
      <c r="AA61" s="261"/>
      <c r="AB61" s="262"/>
      <c r="AC61" s="262"/>
      <c r="AD61" s="261"/>
      <c r="AE61" s="262"/>
      <c r="AF61" s="255"/>
      <c r="AG61" s="263" t="s">
        <v>2063</v>
      </c>
      <c r="AH61" s="264"/>
      <c r="AI61" s="255">
        <v>2</v>
      </c>
      <c r="AJ61" s="264">
        <v>45181</v>
      </c>
      <c r="AK61" s="264">
        <v>43572</v>
      </c>
      <c r="AL61" s="264">
        <v>45142</v>
      </c>
      <c r="AM61" s="254"/>
      <c r="AN61" s="243"/>
      <c r="AO61" s="265" t="str">
        <f>_xlfn.IFNA(IF(VLOOKUP(tabItens[[#This Row],[CÓDIGO]],tabExcluirDoEstoque[#Data],1,FALSE),"sim",""),"")</f>
        <v/>
      </c>
      <c r="AP61" s="266" t="str">
        <f ca="1">IF(OR(ISBLANK(tabItens[[#This Row],[ATA DT.VALID.]]),tabItens[[#This Row],[ATA DT.VALID.]]="",tabItens[[#This Row],[ATA DT.VALID.]]=" "),"",IF(TYPE(tabItens[[#This Row],[ATA DT.VALID.]])=1,ROUNDUP((tabItens[[#This Row],[ATA DT.VALID.]]-TODAY())/7,0),""))</f>
        <v/>
      </c>
      <c r="AQ61" s="267"/>
      <c r="AR61" s="268" t="str">
        <f>IF(ISBLANK(tabItens[[#This Row],[CÓDIGO]]),"",IFERROR(VLOOKUP(tabItens[[#This Row],[CÓDIGO]],Consumo!$C$2:$AI$902,32,FALSE),0))</f>
        <v>04.2023</v>
      </c>
      <c r="AS61" s="269">
        <f>SUMIF(Consumo!$C$3:$C$902,tabItens[[#This Row],[CÓDIGO]],Consumo!$T$3:$T$902) + SUMIF(Consumo!$C$3:$C$902,tabItens[[#This Row],[CÓDIGO]],Consumo!$U$3:$U$902) + SUMIF(Consumo!$C$3:$C$902,tabItens[[#This Row],[CÓDIGO]],Consumo!$V$3:$V$902) + SUMIF(Consumo!$C$3:$C$902,tabItens[[#This Row],[CÓDIGO]],Consumo!$W$3:$W$902)</f>
        <v>0</v>
      </c>
      <c r="AT61" s="269">
        <f>SUMIF(Consumo!$C$3:$C$902,tabItens[[#This Row],[CÓDIGO]],Consumo!$AF$3:$AF$902)</f>
        <v>7</v>
      </c>
      <c r="AU61" s="270">
        <f>SUMIF(Consumo!$C$3:$C$902,tabItens[[#This Row],[CÓDIGO]],Consumo!$AG$3:$AG$902)</f>
        <v>2</v>
      </c>
      <c r="AV61" s="271">
        <f>SUMIF(Consumo!$C$3:$C$902,tabItens[[#This Row],[CÓDIGO]],Consumo!$AE$3:$AE$902)</f>
        <v>5.5555555555555552E-2</v>
      </c>
      <c r="AW61" s="244">
        <f>tabItens[[#This Row],[QTDE ATUAL]] + tabItens[[#This Row],[RC QTDE]] + tabItens[[#This Row],[AF SALDO]] + tabItens[[#This Row],[Recentes]]</f>
        <v>2</v>
      </c>
      <c r="AX61" s="272">
        <v>0</v>
      </c>
      <c r="AY61" s="272">
        <v>4</v>
      </c>
      <c r="AZ61" s="272">
        <f>IF(ISBLANK(tabItens[[#This Row],[CÓDIGO]]),"",tabItens[[#This Row],[PontoMês]] * (AZ$2+tabItens[[#This Row],[PontoQtM]]))</f>
        <v>0</v>
      </c>
      <c r="BA61" s="271">
        <f>tabItens[[#This Row],[PontoPed]] - tabItens[[#This Row],[Saldo]] + (1/10)</f>
        <v>-1.9</v>
      </c>
      <c r="BB61" s="271">
        <f xml:space="preserve"> tabItens[[#This Row],[PontoMês]] * BB$2 - tabItens[[#This Row],[QTDE ATUAL]] - (1/10)</f>
        <v>-2.1</v>
      </c>
      <c r="BC61" s="273">
        <f>IF( tabItens[[#This Row],[PontoPed]]&gt;0, IF(tabItens[[#This Row],[PontoPed]]&lt;1, 1, IF( tabItens[[#This Row],[Saldo]]&gt;tabItens[[#This Row],[PontoPed]], 0, (tabItens[[#This Row],[PontoPed]]-tabItens[[#This Row],[Saldo]])/tabItens[[#This Row],[PontoPed]] ) ), 0 )</f>
        <v>0</v>
      </c>
      <c r="BD61" s="274">
        <f>ROUNDDOWN(IF( OR( AND(tabItens[[#This Row],[PontoPed]]&lt;tabItens[[#This Row],[Saldo]],tabItens[[#This Row],[Saldo]]&gt;0), tabItens[[#This Row],[PontoPed]]=0), 99, IF(AND(tabItens[[#This Row],[Saldo]]=0,tabItens[[#This Row],[PontoPed]]&gt;0), 0, (1-tabItens[[#This Row],[PctAb]])*10 ) ),0)</f>
        <v>99</v>
      </c>
      <c r="BE61" s="275">
        <f>MAX(ROUNDDOWN( IF(tabItens[[#This Row],[Abaixo]] &gt; 0,   tabItens[[#This Row],[Abaixo]] + (tabItens[[#This Row],[PontoMês]] * IF( OR( ISBLANK(tabItens[[#This Row],[ATA Nº/ANO]]), tabItens[[#This Row],[ATA Nº/ANO]] = ""),BE$2,BE$1)),0),0),0)</f>
        <v>0</v>
      </c>
      <c r="BF6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 s="276">
        <f>SUMIF(Consumo!$C$3:$C$902,tabItens[[#This Row],[CÓDIGO]],Consumo!$E$3:$E$902)</f>
        <v>1</v>
      </c>
      <c r="BH61" s="277">
        <f>IF(AND(tabItens[[#This Row],[Pend]] &gt; 0,tabItens[[#This Row],[Consumo]] &lt;&gt; 0), tabItens[[#This Row],[Pend]] / tabItens[[#This Row],[Consumo]], 0 )</f>
        <v>0.14285714285714285</v>
      </c>
      <c r="BI61" s="276"/>
      <c r="BJ61" s="276"/>
      <c r="BK61" s="278" t="s">
        <v>2077</v>
      </c>
    </row>
    <row r="62" spans="1:63" x14ac:dyDescent="0.3">
      <c r="A62" s="239">
        <v>136826</v>
      </c>
      <c r="B62" s="240" t="s">
        <v>1935</v>
      </c>
      <c r="C62" s="241" t="s">
        <v>437</v>
      </c>
      <c r="D62" s="242">
        <v>115.78</v>
      </c>
      <c r="E62" s="243"/>
      <c r="F62" s="243"/>
      <c r="G62" s="243" t="s">
        <v>891</v>
      </c>
      <c r="H62" s="244">
        <v>17</v>
      </c>
      <c r="I62" s="245">
        <v>103003</v>
      </c>
      <c r="J62" s="246">
        <v>115.78</v>
      </c>
      <c r="K62" s="247">
        <v>6</v>
      </c>
      <c r="L62" s="248">
        <f>IF(tabItens[[#This Row],[Média]] &gt; 0, tabItens[[#This Row],[QTDE ATUAL]] / tabItens[[#This Row],[Média]],999.9)</f>
        <v>999.9</v>
      </c>
      <c r="M62" s="249">
        <v>0</v>
      </c>
      <c r="N62" s="250">
        <f>tabItens[[#This Row],[VALOR UNIT.]] * tabItens[[#This Row],[LC]]</f>
        <v>0</v>
      </c>
      <c r="O62" s="251"/>
      <c r="P62" s="252"/>
      <c r="Q62" s="253"/>
      <c r="R62" s="250"/>
      <c r="S62" s="254"/>
      <c r="T62" s="255">
        <f>ROUNDDOWN(IFERROR(tabItens[[#This Row],[ATA DT.VALID.]] - $D$1,0) / 30,0)</f>
        <v>-1507</v>
      </c>
      <c r="U62" s="240" t="s">
        <v>1493</v>
      </c>
      <c r="V62" s="256">
        <v>1</v>
      </c>
      <c r="W62" s="257" t="s">
        <v>2071</v>
      </c>
      <c r="X62" s="258">
        <v>54</v>
      </c>
      <c r="Y62" s="259">
        <v>4</v>
      </c>
      <c r="Z62" s="260"/>
      <c r="AA62" s="261"/>
      <c r="AB62" s="262"/>
      <c r="AC62" s="262"/>
      <c r="AD62" s="261"/>
      <c r="AE62" s="262"/>
      <c r="AF62" s="255"/>
      <c r="AG62" s="263" t="s">
        <v>2063</v>
      </c>
      <c r="AH62" s="264"/>
      <c r="AI62" s="255">
        <v>2</v>
      </c>
      <c r="AJ62" s="264">
        <v>45181</v>
      </c>
      <c r="AK62" s="264">
        <v>43572</v>
      </c>
      <c r="AL62" s="264">
        <v>45142</v>
      </c>
      <c r="AM62" s="254"/>
      <c r="AN62" s="243"/>
      <c r="AO62" s="265" t="str">
        <f>_xlfn.IFNA(IF(VLOOKUP(tabItens[[#This Row],[CÓDIGO]],tabExcluirDoEstoque[#Data],1,FALSE),"sim",""),"")</f>
        <v/>
      </c>
      <c r="AP62" s="266" t="str">
        <f ca="1">IF(OR(ISBLANK(tabItens[[#This Row],[ATA DT.VALID.]]),tabItens[[#This Row],[ATA DT.VALID.]]="",tabItens[[#This Row],[ATA DT.VALID.]]=" "),"",IF(TYPE(tabItens[[#This Row],[ATA DT.VALID.]])=1,ROUNDUP((tabItens[[#This Row],[ATA DT.VALID.]]-TODAY())/7,0),""))</f>
        <v/>
      </c>
      <c r="AQ62" s="267"/>
      <c r="AR62" s="268" t="str">
        <f>IF(ISBLANK(tabItens[[#This Row],[CÓDIGO]]),"",IFERROR(VLOOKUP(tabItens[[#This Row],[CÓDIGO]],Consumo!$C$2:$AI$902,32,FALSE),0))</f>
        <v>04.2023</v>
      </c>
      <c r="AS62" s="269">
        <f>SUMIF(Consumo!$C$3:$C$902,tabItens[[#This Row],[CÓDIGO]],Consumo!$T$3:$T$902) + SUMIF(Consumo!$C$3:$C$902,tabItens[[#This Row],[CÓDIGO]],Consumo!$U$3:$U$902) + SUMIF(Consumo!$C$3:$C$902,tabItens[[#This Row],[CÓDIGO]],Consumo!$V$3:$V$902) + SUMIF(Consumo!$C$3:$C$902,tabItens[[#This Row],[CÓDIGO]],Consumo!$W$3:$W$902)</f>
        <v>0</v>
      </c>
      <c r="AT62" s="269">
        <f>SUMIF(Consumo!$C$3:$C$902,tabItens[[#This Row],[CÓDIGO]],Consumo!$AF$3:$AF$902)</f>
        <v>21</v>
      </c>
      <c r="AU62" s="270">
        <f>SUMIF(Consumo!$C$3:$C$902,tabItens[[#This Row],[CÓDIGO]],Consumo!$AG$3:$AG$902)</f>
        <v>13</v>
      </c>
      <c r="AV62" s="271">
        <f>SUMIF(Consumo!$C$3:$C$902,tabItens[[#This Row],[CÓDIGO]],Consumo!$AE$3:$AE$902)</f>
        <v>0</v>
      </c>
      <c r="AW62" s="244">
        <f>tabItens[[#This Row],[QTDE ATUAL]] + tabItens[[#This Row],[RC QTDE]] + tabItens[[#This Row],[AF SALDO]] + tabItens[[#This Row],[Recentes]]</f>
        <v>17</v>
      </c>
      <c r="AX62" s="272">
        <v>0</v>
      </c>
      <c r="AY62" s="272">
        <v>4</v>
      </c>
      <c r="AZ62" s="272">
        <f>IF(ISBLANK(tabItens[[#This Row],[CÓDIGO]]),"",tabItens[[#This Row],[PontoMês]] * (AZ$2+tabItens[[#This Row],[PontoQtM]]))</f>
        <v>0</v>
      </c>
      <c r="BA62" s="271">
        <f>tabItens[[#This Row],[PontoPed]] - tabItens[[#This Row],[Saldo]] + (1/10)</f>
        <v>-16.899999999999999</v>
      </c>
      <c r="BB62" s="271">
        <f xml:space="preserve"> tabItens[[#This Row],[PontoMês]] * BB$2 - tabItens[[#This Row],[QTDE ATUAL]] - (1/10)</f>
        <v>-17.100000000000001</v>
      </c>
      <c r="BC62" s="273">
        <f>IF( tabItens[[#This Row],[PontoPed]]&gt;0, IF(tabItens[[#This Row],[PontoPed]]&lt;1, 1, IF( tabItens[[#This Row],[Saldo]]&gt;tabItens[[#This Row],[PontoPed]], 0, (tabItens[[#This Row],[PontoPed]]-tabItens[[#This Row],[Saldo]])/tabItens[[#This Row],[PontoPed]] ) ), 0 )</f>
        <v>0</v>
      </c>
      <c r="BD62" s="274">
        <f>ROUNDDOWN(IF( OR( AND(tabItens[[#This Row],[PontoPed]]&lt;tabItens[[#This Row],[Saldo]],tabItens[[#This Row],[Saldo]]&gt;0), tabItens[[#This Row],[PontoPed]]=0), 99, IF(AND(tabItens[[#This Row],[Saldo]]=0,tabItens[[#This Row],[PontoPed]]&gt;0), 0, (1-tabItens[[#This Row],[PctAb]])*10 ) ),0)</f>
        <v>99</v>
      </c>
      <c r="BE62" s="275">
        <f>MAX(ROUNDDOWN( IF(tabItens[[#This Row],[Abaixo]] &gt; 0,   tabItens[[#This Row],[Abaixo]] + (tabItens[[#This Row],[PontoMês]] * IF( OR( ISBLANK(tabItens[[#This Row],[ATA Nº/ANO]]), tabItens[[#This Row],[ATA Nº/ANO]] = ""),BE$2,BE$1)),0),0),0)</f>
        <v>0</v>
      </c>
      <c r="BF6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2" s="276">
        <f>SUMIF(Consumo!$C$3:$C$902,tabItens[[#This Row],[CÓDIGO]],Consumo!$E$3:$E$902)</f>
        <v>0</v>
      </c>
      <c r="BH62" s="277">
        <f>IF(AND(tabItens[[#This Row],[Pend]] &gt; 0,tabItens[[#This Row],[Consumo]] &lt;&gt; 0), tabItens[[#This Row],[Pend]] / tabItens[[#This Row],[Consumo]], 0 )</f>
        <v>0</v>
      </c>
      <c r="BI62" s="276"/>
      <c r="BJ62" s="276"/>
      <c r="BK62" s="278" t="s">
        <v>2077</v>
      </c>
    </row>
    <row r="63" spans="1:63" x14ac:dyDescent="0.3">
      <c r="A63" s="239">
        <v>136829</v>
      </c>
      <c r="B63" s="240" t="s">
        <v>1936</v>
      </c>
      <c r="C63" s="241" t="s">
        <v>437</v>
      </c>
      <c r="D63" s="242">
        <v>115.93</v>
      </c>
      <c r="E63" s="243"/>
      <c r="F63" s="243"/>
      <c r="G63" s="243" t="s">
        <v>891</v>
      </c>
      <c r="H63" s="244">
        <v>5</v>
      </c>
      <c r="I63" s="245">
        <v>103003</v>
      </c>
      <c r="J63" s="246">
        <v>115.93</v>
      </c>
      <c r="K63" s="247">
        <v>1</v>
      </c>
      <c r="L63" s="248">
        <f>IF(tabItens[[#This Row],[Média]] &gt; 0, tabItens[[#This Row],[QTDE ATUAL]] / tabItens[[#This Row],[Média]],999.9)</f>
        <v>999.9</v>
      </c>
      <c r="M63" s="249">
        <v>0</v>
      </c>
      <c r="N63" s="250">
        <f>tabItens[[#This Row],[VALOR UNIT.]] * tabItens[[#This Row],[LC]]</f>
        <v>0</v>
      </c>
      <c r="O63" s="251"/>
      <c r="P63" s="252"/>
      <c r="Q63" s="253"/>
      <c r="R63" s="250"/>
      <c r="S63" s="254"/>
      <c r="T63" s="255">
        <f>ROUNDDOWN(IFERROR(tabItens[[#This Row],[ATA DT.VALID.]] - $D$1,0) / 30,0)</f>
        <v>-1507</v>
      </c>
      <c r="U63" s="240" t="s">
        <v>1493</v>
      </c>
      <c r="V63" s="256">
        <v>1</v>
      </c>
      <c r="W63" s="257" t="s">
        <v>2071</v>
      </c>
      <c r="X63" s="258">
        <v>54</v>
      </c>
      <c r="Y63" s="259">
        <v>4</v>
      </c>
      <c r="Z63" s="260"/>
      <c r="AA63" s="261"/>
      <c r="AB63" s="262"/>
      <c r="AC63" s="262"/>
      <c r="AD63" s="261"/>
      <c r="AE63" s="262"/>
      <c r="AF63" s="255"/>
      <c r="AG63" s="263" t="s">
        <v>2063</v>
      </c>
      <c r="AH63" s="264"/>
      <c r="AI63" s="255">
        <v>0</v>
      </c>
      <c r="AJ63" s="264">
        <v>43837</v>
      </c>
      <c r="AK63" s="264">
        <v>43572</v>
      </c>
      <c r="AL63" s="264">
        <v>45142</v>
      </c>
      <c r="AM63" s="254"/>
      <c r="AN63" s="243"/>
      <c r="AO63" s="265" t="str">
        <f>_xlfn.IFNA(IF(VLOOKUP(tabItens[[#This Row],[CÓDIGO]],tabExcluirDoEstoque[#Data],1,FALSE),"sim",""),"")</f>
        <v/>
      </c>
      <c r="AP63" s="266" t="str">
        <f ca="1">IF(OR(ISBLANK(tabItens[[#This Row],[ATA DT.VALID.]]),tabItens[[#This Row],[ATA DT.VALID.]]="",tabItens[[#This Row],[ATA DT.VALID.]]=" "),"",IF(TYPE(tabItens[[#This Row],[ATA DT.VALID.]])=1,ROUNDUP((tabItens[[#This Row],[ATA DT.VALID.]]-TODAY())/7,0),""))</f>
        <v/>
      </c>
      <c r="AQ63" s="267"/>
      <c r="AR63" s="268" t="str">
        <f>IF(ISBLANK(tabItens[[#This Row],[CÓDIGO]]),"",IFERROR(VLOOKUP(tabItens[[#This Row],[CÓDIGO]],Consumo!$C$2:$AI$902,32,FALSE),0))</f>
        <v>09.2022</v>
      </c>
      <c r="AS63" s="269">
        <f>SUMIF(Consumo!$C$3:$C$902,tabItens[[#This Row],[CÓDIGO]],Consumo!$T$3:$T$902) + SUMIF(Consumo!$C$3:$C$902,tabItens[[#This Row],[CÓDIGO]],Consumo!$U$3:$U$902) + SUMIF(Consumo!$C$3:$C$902,tabItens[[#This Row],[CÓDIGO]],Consumo!$V$3:$V$902) + SUMIF(Consumo!$C$3:$C$902,tabItens[[#This Row],[CÓDIGO]],Consumo!$W$3:$W$902)</f>
        <v>0</v>
      </c>
      <c r="AT63" s="269">
        <f>SUMIF(Consumo!$C$3:$C$902,tabItens[[#This Row],[CÓDIGO]],Consumo!$AF$3:$AF$902)</f>
        <v>1</v>
      </c>
      <c r="AU63" s="270">
        <f>SUMIF(Consumo!$C$3:$C$902,tabItens[[#This Row],[CÓDIGO]],Consumo!$AG$3:$AG$902)</f>
        <v>1</v>
      </c>
      <c r="AV63" s="271">
        <f>SUMIF(Consumo!$C$3:$C$902,tabItens[[#This Row],[CÓDIGO]],Consumo!$AE$3:$AE$902)</f>
        <v>0</v>
      </c>
      <c r="AW63" s="244">
        <f>tabItens[[#This Row],[QTDE ATUAL]] + tabItens[[#This Row],[RC QTDE]] + tabItens[[#This Row],[AF SALDO]] + tabItens[[#This Row],[Recentes]]</f>
        <v>5</v>
      </c>
      <c r="AX63" s="272">
        <v>0</v>
      </c>
      <c r="AY63" s="272">
        <v>4</v>
      </c>
      <c r="AZ63" s="272">
        <f>IF(ISBLANK(tabItens[[#This Row],[CÓDIGO]]),"",tabItens[[#This Row],[PontoMês]] * (AZ$2+tabItens[[#This Row],[PontoQtM]]))</f>
        <v>0</v>
      </c>
      <c r="BA63" s="271">
        <f>tabItens[[#This Row],[PontoPed]] - tabItens[[#This Row],[Saldo]] + (1/10)</f>
        <v>-4.9000000000000004</v>
      </c>
      <c r="BB63" s="271">
        <f xml:space="preserve"> tabItens[[#This Row],[PontoMês]] * BB$2 - tabItens[[#This Row],[QTDE ATUAL]] - (1/10)</f>
        <v>-5.0999999999999996</v>
      </c>
      <c r="BC63" s="273">
        <f>IF( tabItens[[#This Row],[PontoPed]]&gt;0, IF(tabItens[[#This Row],[PontoPed]]&lt;1, 1, IF( tabItens[[#This Row],[Saldo]]&gt;tabItens[[#This Row],[PontoPed]], 0, (tabItens[[#This Row],[PontoPed]]-tabItens[[#This Row],[Saldo]])/tabItens[[#This Row],[PontoPed]] ) ), 0 )</f>
        <v>0</v>
      </c>
      <c r="BD63" s="274">
        <f>ROUNDDOWN(IF( OR( AND(tabItens[[#This Row],[PontoPed]]&lt;tabItens[[#This Row],[Saldo]],tabItens[[#This Row],[Saldo]]&gt;0), tabItens[[#This Row],[PontoPed]]=0), 99, IF(AND(tabItens[[#This Row],[Saldo]]=0,tabItens[[#This Row],[PontoPed]]&gt;0), 0, (1-tabItens[[#This Row],[PctAb]])*10 ) ),0)</f>
        <v>99</v>
      </c>
      <c r="BE63" s="275">
        <f>MAX(ROUNDDOWN( IF(tabItens[[#This Row],[Abaixo]] &gt; 0,   tabItens[[#This Row],[Abaixo]] + (tabItens[[#This Row],[PontoMês]] * IF( OR( ISBLANK(tabItens[[#This Row],[ATA Nº/ANO]]), tabItens[[#This Row],[ATA Nº/ANO]] = ""),BE$2,BE$1)),0),0),0)</f>
        <v>0</v>
      </c>
      <c r="BF6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 s="276">
        <f>SUMIF(Consumo!$C$3:$C$902,tabItens[[#This Row],[CÓDIGO]],Consumo!$E$3:$E$902)</f>
        <v>0</v>
      </c>
      <c r="BH63" s="277">
        <f>IF(AND(tabItens[[#This Row],[Pend]] &gt; 0,tabItens[[#This Row],[Consumo]] &lt;&gt; 0), tabItens[[#This Row],[Pend]] / tabItens[[#This Row],[Consumo]], 0 )</f>
        <v>0</v>
      </c>
      <c r="BI63" s="276"/>
      <c r="BJ63" s="276"/>
      <c r="BK63" s="278" t="s">
        <v>2077</v>
      </c>
    </row>
    <row r="64" spans="1:63" x14ac:dyDescent="0.3">
      <c r="A64" s="239">
        <v>19998</v>
      </c>
      <c r="B64" s="240" t="s">
        <v>1162</v>
      </c>
      <c r="C64" s="241" t="s">
        <v>264</v>
      </c>
      <c r="D64" s="242">
        <v>10.45</v>
      </c>
      <c r="E64" s="243"/>
      <c r="F64" s="243"/>
      <c r="G64" s="243" t="s">
        <v>891</v>
      </c>
      <c r="H64" s="244">
        <v>0</v>
      </c>
      <c r="I64" s="245">
        <v>103003</v>
      </c>
      <c r="J64" s="246">
        <v>10.45</v>
      </c>
      <c r="K64" s="247">
        <v>17</v>
      </c>
      <c r="L64" s="248">
        <f>IF(tabItens[[#This Row],[Média]] &gt; 0, tabItens[[#This Row],[QTDE ATUAL]] / tabItens[[#This Row],[Média]],999.9)</f>
        <v>0</v>
      </c>
      <c r="M64" s="249">
        <v>0</v>
      </c>
      <c r="N64" s="250">
        <f>tabItens[[#This Row],[VALOR UNIT.]] * tabItens[[#This Row],[LC]]</f>
        <v>0</v>
      </c>
      <c r="O64" s="251" t="s">
        <v>2122</v>
      </c>
      <c r="P64" s="252"/>
      <c r="Q64" s="253"/>
      <c r="R64" s="250"/>
      <c r="S64" s="254"/>
      <c r="T64" s="255">
        <f>ROUNDDOWN(IFERROR(tabItens[[#This Row],[ATA DT.VALID.]] - $D$1,0) / 30,0)</f>
        <v>-1507</v>
      </c>
      <c r="U64" s="240" t="s">
        <v>1159</v>
      </c>
      <c r="V64" s="256">
        <v>1</v>
      </c>
      <c r="W64" s="257" t="s">
        <v>2069</v>
      </c>
      <c r="X64" s="258">
        <v>70</v>
      </c>
      <c r="Y64" s="259">
        <v>31</v>
      </c>
      <c r="Z64" s="260">
        <v>2237</v>
      </c>
      <c r="AA64" s="261">
        <v>2023</v>
      </c>
      <c r="AB64" s="262">
        <v>150</v>
      </c>
      <c r="AC64" s="262"/>
      <c r="AD64" s="261"/>
      <c r="AE64" s="262"/>
      <c r="AF64" s="255"/>
      <c r="AG64" s="263" t="s">
        <v>2063</v>
      </c>
      <c r="AH64" s="264"/>
      <c r="AI64" s="255">
        <v>6</v>
      </c>
      <c r="AJ64" s="264">
        <v>43553</v>
      </c>
      <c r="AK64" s="264" t="s">
        <v>891</v>
      </c>
      <c r="AL64" s="264">
        <v>43658</v>
      </c>
      <c r="AM64" s="254"/>
      <c r="AN64" s="243"/>
      <c r="AO64" s="265" t="str">
        <f>_xlfn.IFNA(IF(VLOOKUP(tabItens[[#This Row],[CÓDIGO]],tabExcluirDoEstoque[#Data],1,FALSE),"sim",""),"")</f>
        <v/>
      </c>
      <c r="AP64" s="266" t="str">
        <f ca="1">IF(OR(ISBLANK(tabItens[[#This Row],[ATA DT.VALID.]]),tabItens[[#This Row],[ATA DT.VALID.]]="",tabItens[[#This Row],[ATA DT.VALID.]]=" "),"",IF(TYPE(tabItens[[#This Row],[ATA DT.VALID.]])=1,ROUNDUP((tabItens[[#This Row],[ATA DT.VALID.]]-TODAY())/7,0),""))</f>
        <v/>
      </c>
      <c r="AQ64" s="267">
        <v>0</v>
      </c>
      <c r="AR64" s="268" t="str">
        <f>IF(ISBLANK(tabItens[[#This Row],[CÓDIGO]]),"",IFERROR(VLOOKUP(tabItens[[#This Row],[CÓDIGO]],Consumo!$C$2:$AI$902,32,FALSE),0))</f>
        <v>11.2022</v>
      </c>
      <c r="AS64" s="269">
        <f>SUMIF(Consumo!$C$3:$C$902,tabItens[[#This Row],[CÓDIGO]],Consumo!$T$3:$T$902) + SUMIF(Consumo!$C$3:$C$902,tabItens[[#This Row],[CÓDIGO]],Consumo!$U$3:$U$902) + SUMIF(Consumo!$C$3:$C$902,tabItens[[#This Row],[CÓDIGO]],Consumo!$V$3:$V$902) + SUMIF(Consumo!$C$3:$C$902,tabItens[[#This Row],[CÓDIGO]],Consumo!$W$3:$W$902)</f>
        <v>0</v>
      </c>
      <c r="AT64" s="269">
        <f>SUMIF(Consumo!$C$3:$C$902,tabItens[[#This Row],[CÓDIGO]],Consumo!$AF$3:$AF$902)</f>
        <v>96</v>
      </c>
      <c r="AU64" s="270">
        <f>SUMIF(Consumo!$C$3:$C$902,tabItens[[#This Row],[CÓDIGO]],Consumo!$AG$3:$AG$902)</f>
        <v>15</v>
      </c>
      <c r="AV64" s="271">
        <f>SUMIF(Consumo!$C$3:$C$902,tabItens[[#This Row],[CÓDIGO]],Consumo!$AE$3:$AE$902)</f>
        <v>2.7222222222222223</v>
      </c>
      <c r="AW64" s="244">
        <f>tabItens[[#This Row],[QTDE ATUAL]] + tabItens[[#This Row],[RC QTDE]] + tabItens[[#This Row],[AF SALDO]] + tabItens[[#This Row],[Recentes]]</f>
        <v>150</v>
      </c>
      <c r="AX64" s="272">
        <v>9</v>
      </c>
      <c r="AY64" s="272">
        <v>4</v>
      </c>
      <c r="AZ64" s="272">
        <f>IF(ISBLANK(tabItens[[#This Row],[CÓDIGO]]),"",tabItens[[#This Row],[PontoMês]] * (AZ$2+tabItens[[#This Row],[PontoQtM]]))</f>
        <v>36</v>
      </c>
      <c r="BA64" s="271">
        <f>tabItens[[#This Row],[PontoPed]] - tabItens[[#This Row],[Saldo]] + (1/10)</f>
        <v>-113.9</v>
      </c>
      <c r="BB64" s="271">
        <f xml:space="preserve"> tabItens[[#This Row],[PontoMês]] * BB$2 - tabItens[[#This Row],[QTDE ATUAL]] - (1/10)</f>
        <v>8.9</v>
      </c>
      <c r="BC64" s="273">
        <f>IF( tabItens[[#This Row],[PontoPed]]&gt;0, IF(tabItens[[#This Row],[PontoPed]]&lt;1, 1, IF( tabItens[[#This Row],[Saldo]]&gt;tabItens[[#This Row],[PontoPed]], 0, (tabItens[[#This Row],[PontoPed]]-tabItens[[#This Row],[Saldo]])/tabItens[[#This Row],[PontoPed]] ) ), 0 )</f>
        <v>0</v>
      </c>
      <c r="BD64" s="274">
        <f>ROUNDDOWN(IF( OR( AND(tabItens[[#This Row],[PontoPed]]&lt;tabItens[[#This Row],[Saldo]],tabItens[[#This Row],[Saldo]]&gt;0), tabItens[[#This Row],[PontoPed]]=0), 99, IF(AND(tabItens[[#This Row],[Saldo]]=0,tabItens[[#This Row],[PontoPed]]&gt;0), 0, (1-tabItens[[#This Row],[PctAb]])*10 ) ),0)</f>
        <v>99</v>
      </c>
      <c r="BE64" s="275">
        <f>MAX(ROUNDDOWN( IF(tabItens[[#This Row],[Abaixo]] &gt; 0,   tabItens[[#This Row],[Abaixo]] + (tabItens[[#This Row],[PontoMês]] * IF( OR( ISBLANK(tabItens[[#This Row],[ATA Nº/ANO]]), tabItens[[#This Row],[ATA Nº/ANO]] = ""),BE$2,BE$1)),0),0),0)</f>
        <v>0</v>
      </c>
      <c r="BF6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 s="276">
        <f>SUMIF(Consumo!$C$3:$C$902,tabItens[[#This Row],[CÓDIGO]],Consumo!$E$3:$E$902)</f>
        <v>49</v>
      </c>
      <c r="BH64" s="277">
        <f>IF(AND(tabItens[[#This Row],[Pend]] &gt; 0,tabItens[[#This Row],[Consumo]] &lt;&gt; 0), tabItens[[#This Row],[Pend]] / tabItens[[#This Row],[Consumo]], 0 )</f>
        <v>0.51041666666666663</v>
      </c>
      <c r="BI64" s="276"/>
      <c r="BJ64" s="276"/>
      <c r="BK64" s="278" t="s">
        <v>2077</v>
      </c>
    </row>
    <row r="65" spans="1:63" x14ac:dyDescent="0.3">
      <c r="A65" s="239">
        <v>20144</v>
      </c>
      <c r="B65" s="240" t="s">
        <v>1171</v>
      </c>
      <c r="C65" s="241" t="s">
        <v>264</v>
      </c>
      <c r="D65" s="242">
        <v>3.43</v>
      </c>
      <c r="E65" s="243"/>
      <c r="F65" s="243"/>
      <c r="G65" s="243" t="s">
        <v>891</v>
      </c>
      <c r="H65" s="244">
        <v>97</v>
      </c>
      <c r="I65" s="245">
        <v>103003</v>
      </c>
      <c r="J65" s="246">
        <v>3.43</v>
      </c>
      <c r="K65" s="247">
        <v>207</v>
      </c>
      <c r="L65" s="248">
        <f>IF(tabItens[[#This Row],[Média]] &gt; 0, tabItens[[#This Row],[QTDE ATUAL]] / tabItens[[#This Row],[Média]],999.9)</f>
        <v>999.9</v>
      </c>
      <c r="M65" s="249">
        <v>0</v>
      </c>
      <c r="N65" s="250">
        <f>tabItens[[#This Row],[VALOR UNIT.]] * tabItens[[#This Row],[LC]]</f>
        <v>0</v>
      </c>
      <c r="O65" s="251" t="s">
        <v>2125</v>
      </c>
      <c r="P65" s="252"/>
      <c r="Q65" s="253"/>
      <c r="R65" s="250"/>
      <c r="S65" s="254"/>
      <c r="T65" s="255">
        <f>ROUNDDOWN(IFERROR(tabItens[[#This Row],[ATA DT.VALID.]] - $D$1,0) / 30,0)</f>
        <v>-1507</v>
      </c>
      <c r="U65" s="240" t="s">
        <v>1159</v>
      </c>
      <c r="V65" s="256">
        <v>1</v>
      </c>
      <c r="W65" s="257" t="s">
        <v>2069</v>
      </c>
      <c r="X65" s="258">
        <v>70</v>
      </c>
      <c r="Y65" s="259">
        <v>31</v>
      </c>
      <c r="Z65" s="260">
        <v>2683</v>
      </c>
      <c r="AA65" s="261">
        <v>2023</v>
      </c>
      <c r="AB65" s="262">
        <v>100</v>
      </c>
      <c r="AC65" s="262"/>
      <c r="AD65" s="261"/>
      <c r="AE65" s="262"/>
      <c r="AF65" s="255"/>
      <c r="AG65" s="263" t="s">
        <v>2063</v>
      </c>
      <c r="AH65" s="264"/>
      <c r="AI65" s="255">
        <v>90</v>
      </c>
      <c r="AJ65" s="264">
        <v>44202</v>
      </c>
      <c r="AK65" s="264" t="s">
        <v>891</v>
      </c>
      <c r="AL65" s="264">
        <v>44231</v>
      </c>
      <c r="AM65" s="254"/>
      <c r="AN65" s="243"/>
      <c r="AO65" s="265" t="str">
        <f>_xlfn.IFNA(IF(VLOOKUP(tabItens[[#This Row],[CÓDIGO]],tabExcluirDoEstoque[#Data],1,FALSE),"sim",""),"")</f>
        <v/>
      </c>
      <c r="AP65" s="266" t="str">
        <f ca="1">IF(OR(ISBLANK(tabItens[[#This Row],[ATA DT.VALID.]]),tabItens[[#This Row],[ATA DT.VALID.]]="",tabItens[[#This Row],[ATA DT.VALID.]]=" "),"",IF(TYPE(tabItens[[#This Row],[ATA DT.VALID.]])=1,ROUNDUP((tabItens[[#This Row],[ATA DT.VALID.]]-TODAY())/7,0),""))</f>
        <v/>
      </c>
      <c r="AQ65" s="267">
        <v>0</v>
      </c>
      <c r="AR65" s="268" t="str">
        <f>IF(ISBLANK(tabItens[[#This Row],[CÓDIGO]]),"",IFERROR(VLOOKUP(tabItens[[#This Row],[CÓDIGO]],Consumo!$C$2:$AI$902,32,FALSE),0))</f>
        <v>06.2023</v>
      </c>
      <c r="AS65" s="269">
        <f>SUMIF(Consumo!$C$3:$C$902,tabItens[[#This Row],[CÓDIGO]],Consumo!$T$3:$T$902) + SUMIF(Consumo!$C$3:$C$902,tabItens[[#This Row],[CÓDIGO]],Consumo!$U$3:$U$902) + SUMIF(Consumo!$C$3:$C$902,tabItens[[#This Row],[CÓDIGO]],Consumo!$V$3:$V$902) + SUMIF(Consumo!$C$3:$C$902,tabItens[[#This Row],[CÓDIGO]],Consumo!$W$3:$W$902)</f>
        <v>60</v>
      </c>
      <c r="AT65" s="269">
        <f>SUMIF(Consumo!$C$3:$C$902,tabItens[[#This Row],[CÓDIGO]],Consumo!$AF$3:$AF$902)</f>
        <v>386</v>
      </c>
      <c r="AU65" s="270">
        <f>SUMIF(Consumo!$C$3:$C$902,tabItens[[#This Row],[CÓDIGO]],Consumo!$AG$3:$AG$902)</f>
        <v>50</v>
      </c>
      <c r="AV65" s="271">
        <f>SUMIF(Consumo!$C$3:$C$902,tabItens[[#This Row],[CÓDIGO]],Consumo!$AE$3:$AE$902)</f>
        <v>0</v>
      </c>
      <c r="AW65" s="244">
        <f>tabItens[[#This Row],[QTDE ATUAL]] + tabItens[[#This Row],[RC QTDE]] + tabItens[[#This Row],[AF SALDO]] + tabItens[[#This Row],[Recentes]]</f>
        <v>197</v>
      </c>
      <c r="AX65" s="272">
        <v>67</v>
      </c>
      <c r="AY65" s="272">
        <v>4</v>
      </c>
      <c r="AZ65" s="272">
        <f>IF(ISBLANK(tabItens[[#This Row],[CÓDIGO]]),"",tabItens[[#This Row],[PontoMês]] * (AZ$2+tabItens[[#This Row],[PontoQtM]]))</f>
        <v>268</v>
      </c>
      <c r="BA65" s="271">
        <f>tabItens[[#This Row],[PontoPed]] - tabItens[[#This Row],[Saldo]] + (1/10)</f>
        <v>71.099999999999994</v>
      </c>
      <c r="BB65" s="271">
        <f xml:space="preserve"> tabItens[[#This Row],[PontoMês]] * BB$2 - tabItens[[#This Row],[QTDE ATUAL]] - (1/10)</f>
        <v>-30.1</v>
      </c>
      <c r="BC65" s="273">
        <f>IF( tabItens[[#This Row],[PontoPed]]&gt;0, IF(tabItens[[#This Row],[PontoPed]]&lt;1, 1, IF( tabItens[[#This Row],[Saldo]]&gt;tabItens[[#This Row],[PontoPed]], 0, (tabItens[[#This Row],[PontoPed]]-tabItens[[#This Row],[Saldo]])/tabItens[[#This Row],[PontoPed]] ) ), 0 )</f>
        <v>0.26492537313432835</v>
      </c>
      <c r="BD65" s="274">
        <f>ROUNDDOWN(IF( OR( AND(tabItens[[#This Row],[PontoPed]]&lt;tabItens[[#This Row],[Saldo]],tabItens[[#This Row],[Saldo]]&gt;0), tabItens[[#This Row],[PontoPed]]=0), 99, IF(AND(tabItens[[#This Row],[Saldo]]=0,tabItens[[#This Row],[PontoPed]]&gt;0), 0, (1-tabItens[[#This Row],[PctAb]])*10 ) ),0)</f>
        <v>7</v>
      </c>
      <c r="BE65" s="275">
        <f>MAX(ROUNDDOWN( IF(tabItens[[#This Row],[Abaixo]] &gt; 0,   tabItens[[#This Row],[Abaixo]] + (tabItens[[#This Row],[PontoMês]] * IF( OR( ISBLANK(tabItens[[#This Row],[ATA Nº/ANO]]), tabItens[[#This Row],[ATA Nº/ANO]] = ""),BE$2,BE$1)),0),0),0)</f>
        <v>272</v>
      </c>
      <c r="BF6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 s="276">
        <f>SUMIF(Consumo!$C$3:$C$902,tabItens[[#This Row],[CÓDIGO]],Consumo!$E$3:$E$902)</f>
        <v>0</v>
      </c>
      <c r="BH65" s="277">
        <f>IF(AND(tabItens[[#This Row],[Pend]] &gt; 0,tabItens[[#This Row],[Consumo]] &lt;&gt; 0), tabItens[[#This Row],[Pend]] / tabItens[[#This Row],[Consumo]], 0 )</f>
        <v>0</v>
      </c>
      <c r="BI65" s="276"/>
      <c r="BJ65" s="276"/>
      <c r="BK65" s="278" t="s">
        <v>2077</v>
      </c>
    </row>
    <row r="66" spans="1:63" x14ac:dyDescent="0.3">
      <c r="A66" s="239">
        <v>20001</v>
      </c>
      <c r="B66" s="240" t="s">
        <v>1163</v>
      </c>
      <c r="C66" s="241" t="s">
        <v>264</v>
      </c>
      <c r="D66" s="242">
        <v>1.02</v>
      </c>
      <c r="E66" s="243"/>
      <c r="F66" s="243"/>
      <c r="G66" s="243" t="s">
        <v>891</v>
      </c>
      <c r="H66" s="244">
        <v>0</v>
      </c>
      <c r="I66" s="245">
        <v>103003</v>
      </c>
      <c r="J66" s="246">
        <v>1.02</v>
      </c>
      <c r="K66" s="247">
        <v>19</v>
      </c>
      <c r="L66" s="248">
        <f>IF(tabItens[[#This Row],[Média]] &gt; 0, tabItens[[#This Row],[QTDE ATUAL]] / tabItens[[#This Row],[Média]],999.9)</f>
        <v>0</v>
      </c>
      <c r="M66" s="249">
        <v>0</v>
      </c>
      <c r="N66" s="250">
        <f>tabItens[[#This Row],[VALOR UNIT.]] * tabItens[[#This Row],[LC]]</f>
        <v>0</v>
      </c>
      <c r="O66" s="251" t="s">
        <v>2122</v>
      </c>
      <c r="P66" s="252"/>
      <c r="Q66" s="253"/>
      <c r="R66" s="250"/>
      <c r="S66" s="254"/>
      <c r="T66" s="255">
        <f>ROUNDDOWN(IFERROR(tabItens[[#This Row],[ATA DT.VALID.]] - $D$1,0) / 30,0)</f>
        <v>-1507</v>
      </c>
      <c r="U66" s="240" t="s">
        <v>1159</v>
      </c>
      <c r="V66" s="256">
        <v>1</v>
      </c>
      <c r="W66" s="257" t="s">
        <v>2069</v>
      </c>
      <c r="X66" s="258">
        <v>70</v>
      </c>
      <c r="Y66" s="259">
        <v>31</v>
      </c>
      <c r="Z66" s="260">
        <v>2237</v>
      </c>
      <c r="AA66" s="261">
        <v>2023</v>
      </c>
      <c r="AB66" s="262">
        <v>700</v>
      </c>
      <c r="AC66" s="262"/>
      <c r="AD66" s="261"/>
      <c r="AE66" s="262"/>
      <c r="AF66" s="255"/>
      <c r="AG66" s="263" t="s">
        <v>2063</v>
      </c>
      <c r="AH66" s="264"/>
      <c r="AI66" s="255">
        <v>8</v>
      </c>
      <c r="AJ66" s="264">
        <v>43818</v>
      </c>
      <c r="AK66" s="264" t="s">
        <v>891</v>
      </c>
      <c r="AL66" s="264">
        <v>43812</v>
      </c>
      <c r="AM66" s="254"/>
      <c r="AN66" s="243"/>
      <c r="AO66" s="265" t="str">
        <f>_xlfn.IFNA(IF(VLOOKUP(tabItens[[#This Row],[CÓDIGO]],tabExcluirDoEstoque[#Data],1,FALSE),"sim",""),"")</f>
        <v/>
      </c>
      <c r="AP66" s="266" t="str">
        <f ca="1">IF(OR(ISBLANK(tabItens[[#This Row],[ATA DT.VALID.]]),tabItens[[#This Row],[ATA DT.VALID.]]="",tabItens[[#This Row],[ATA DT.VALID.]]=" "),"",IF(TYPE(tabItens[[#This Row],[ATA DT.VALID.]])=1,ROUNDUP((tabItens[[#This Row],[ATA DT.VALID.]]-TODAY())/7,0),""))</f>
        <v/>
      </c>
      <c r="AQ66" s="267">
        <v>0</v>
      </c>
      <c r="AR66" s="268" t="str">
        <f>IF(ISBLANK(tabItens[[#This Row],[CÓDIGO]]),"",IFERROR(VLOOKUP(tabItens[[#This Row],[CÓDIGO]],Consumo!$C$2:$AI$902,32,FALSE),0))</f>
        <v>09.2022</v>
      </c>
      <c r="AS66" s="269">
        <f>SUMIF(Consumo!$C$3:$C$902,tabItens[[#This Row],[CÓDIGO]],Consumo!$T$3:$T$902) + SUMIF(Consumo!$C$3:$C$902,tabItens[[#This Row],[CÓDIGO]],Consumo!$U$3:$U$902) + SUMIF(Consumo!$C$3:$C$902,tabItens[[#This Row],[CÓDIGO]],Consumo!$V$3:$V$902) + SUMIF(Consumo!$C$3:$C$902,tabItens[[#This Row],[CÓDIGO]],Consumo!$W$3:$W$902)</f>
        <v>0</v>
      </c>
      <c r="AT66" s="269">
        <f>SUMIF(Consumo!$C$3:$C$902,tabItens[[#This Row],[CÓDIGO]],Consumo!$AF$3:$AF$902)</f>
        <v>482</v>
      </c>
      <c r="AU66" s="270">
        <f>SUMIF(Consumo!$C$3:$C$902,tabItens[[#This Row],[CÓDIGO]],Consumo!$AG$3:$AG$902)</f>
        <v>217</v>
      </c>
      <c r="AV66" s="271">
        <f>SUMIF(Consumo!$C$3:$C$902,tabItens[[#This Row],[CÓDIGO]],Consumo!$AE$3:$AE$902)</f>
        <v>6</v>
      </c>
      <c r="AW66" s="244">
        <f>tabItens[[#This Row],[QTDE ATUAL]] + tabItens[[#This Row],[RC QTDE]] + tabItens[[#This Row],[AF SALDO]] + tabItens[[#This Row],[Recentes]]</f>
        <v>700</v>
      </c>
      <c r="AX66" s="272">
        <v>42</v>
      </c>
      <c r="AY66" s="272">
        <v>4</v>
      </c>
      <c r="AZ66" s="272">
        <f>IF(ISBLANK(tabItens[[#This Row],[CÓDIGO]]),"",tabItens[[#This Row],[PontoMês]] * (AZ$2+tabItens[[#This Row],[PontoQtM]]))</f>
        <v>168</v>
      </c>
      <c r="BA66" s="271">
        <f>tabItens[[#This Row],[PontoPed]] - tabItens[[#This Row],[Saldo]] + (1/10)</f>
        <v>-531.9</v>
      </c>
      <c r="BB66" s="271">
        <f xml:space="preserve"> tabItens[[#This Row],[PontoMês]] * BB$2 - tabItens[[#This Row],[QTDE ATUAL]] - (1/10)</f>
        <v>41.9</v>
      </c>
      <c r="BC66" s="273">
        <f>IF( tabItens[[#This Row],[PontoPed]]&gt;0, IF(tabItens[[#This Row],[PontoPed]]&lt;1, 1, IF( tabItens[[#This Row],[Saldo]]&gt;tabItens[[#This Row],[PontoPed]], 0, (tabItens[[#This Row],[PontoPed]]-tabItens[[#This Row],[Saldo]])/tabItens[[#This Row],[PontoPed]] ) ), 0 )</f>
        <v>0</v>
      </c>
      <c r="BD66" s="274">
        <f>ROUNDDOWN(IF( OR( AND(tabItens[[#This Row],[PontoPed]]&lt;tabItens[[#This Row],[Saldo]],tabItens[[#This Row],[Saldo]]&gt;0), tabItens[[#This Row],[PontoPed]]=0), 99, IF(AND(tabItens[[#This Row],[Saldo]]=0,tabItens[[#This Row],[PontoPed]]&gt;0), 0, (1-tabItens[[#This Row],[PctAb]])*10 ) ),0)</f>
        <v>99</v>
      </c>
      <c r="BE66" s="275">
        <f>MAX(ROUNDDOWN( IF(tabItens[[#This Row],[Abaixo]] &gt; 0,   tabItens[[#This Row],[Abaixo]] + (tabItens[[#This Row],[PontoMês]] * IF( OR( ISBLANK(tabItens[[#This Row],[ATA Nº/ANO]]), tabItens[[#This Row],[ATA Nº/ANO]] = ""),BE$2,BE$1)),0),0),0)</f>
        <v>0</v>
      </c>
      <c r="BF6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6" s="276">
        <f>SUMIF(Consumo!$C$3:$C$902,tabItens[[#This Row],[CÓDIGO]],Consumo!$E$3:$E$902)</f>
        <v>108</v>
      </c>
      <c r="BH66" s="277">
        <f>IF(AND(tabItens[[#This Row],[Pend]] &gt; 0,tabItens[[#This Row],[Consumo]] &lt;&gt; 0), tabItens[[#This Row],[Pend]] / tabItens[[#This Row],[Consumo]], 0 )</f>
        <v>0.22406639004149378</v>
      </c>
      <c r="BI66" s="276"/>
      <c r="BJ66" s="276"/>
      <c r="BK66" s="278" t="s">
        <v>2077</v>
      </c>
    </row>
    <row r="67" spans="1:63" x14ac:dyDescent="0.3">
      <c r="A67" s="239">
        <v>20034</v>
      </c>
      <c r="B67" s="240" t="s">
        <v>1164</v>
      </c>
      <c r="C67" s="241" t="s">
        <v>264</v>
      </c>
      <c r="D67" s="242">
        <v>2.44</v>
      </c>
      <c r="E67" s="243"/>
      <c r="F67" s="243"/>
      <c r="G67" s="243" t="s">
        <v>891</v>
      </c>
      <c r="H67" s="244">
        <v>242</v>
      </c>
      <c r="I67" s="245">
        <v>103003</v>
      </c>
      <c r="J67" s="246">
        <v>2.44</v>
      </c>
      <c r="K67" s="247">
        <v>498</v>
      </c>
      <c r="L67" s="248">
        <f>IF(tabItens[[#This Row],[Média]] &gt; 0, tabItens[[#This Row],[QTDE ATUAL]] / tabItens[[#This Row],[Média]],999.9)</f>
        <v>871.19999999999993</v>
      </c>
      <c r="M67" s="249">
        <v>0</v>
      </c>
      <c r="N67" s="250">
        <f>tabItens[[#This Row],[VALOR UNIT.]] * tabItens[[#This Row],[LC]]</f>
        <v>0</v>
      </c>
      <c r="O67" s="251" t="s">
        <v>2122</v>
      </c>
      <c r="P67" s="252"/>
      <c r="Q67" s="253"/>
      <c r="R67" s="250"/>
      <c r="S67" s="254"/>
      <c r="T67" s="255">
        <f>ROUNDDOWN(IFERROR(tabItens[[#This Row],[ATA DT.VALID.]] - $D$1,0) / 30,0)</f>
        <v>-1507</v>
      </c>
      <c r="U67" s="240" t="s">
        <v>1159</v>
      </c>
      <c r="V67" s="256">
        <v>1</v>
      </c>
      <c r="W67" s="257" t="s">
        <v>2069</v>
      </c>
      <c r="X67" s="258">
        <v>70</v>
      </c>
      <c r="Y67" s="259">
        <v>31</v>
      </c>
      <c r="Z67" s="260">
        <v>2699</v>
      </c>
      <c r="AA67" s="261">
        <v>2023</v>
      </c>
      <c r="AB67" s="262">
        <v>500</v>
      </c>
      <c r="AC67" s="262"/>
      <c r="AD67" s="261"/>
      <c r="AE67" s="262"/>
      <c r="AF67" s="255"/>
      <c r="AG67" s="263" t="s">
        <v>2063</v>
      </c>
      <c r="AH67" s="264"/>
      <c r="AI67" s="255">
        <v>198</v>
      </c>
      <c r="AJ67" s="264">
        <v>44607</v>
      </c>
      <c r="AK67" s="264" t="s">
        <v>891</v>
      </c>
      <c r="AL67" s="264">
        <v>44592</v>
      </c>
      <c r="AM67" s="254"/>
      <c r="AN67" s="243"/>
      <c r="AO67" s="265" t="str">
        <f>_xlfn.IFNA(IF(VLOOKUP(tabItens[[#This Row],[CÓDIGO]],tabExcluirDoEstoque[#Data],1,FALSE),"sim",""),"")</f>
        <v/>
      </c>
      <c r="AP67" s="266" t="str">
        <f ca="1">IF(OR(ISBLANK(tabItens[[#This Row],[ATA DT.VALID.]]),tabItens[[#This Row],[ATA DT.VALID.]]="",tabItens[[#This Row],[ATA DT.VALID.]]=" "),"",IF(TYPE(tabItens[[#This Row],[ATA DT.VALID.]])=1,ROUNDUP((tabItens[[#This Row],[ATA DT.VALID.]]-TODAY())/7,0),""))</f>
        <v/>
      </c>
      <c r="AQ67" s="267">
        <v>0</v>
      </c>
      <c r="AR67" s="268" t="str">
        <f>IF(ISBLANK(tabItens[[#This Row],[CÓDIGO]]),"",IFERROR(VLOOKUP(tabItens[[#This Row],[CÓDIGO]],Consumo!$C$2:$AI$902,32,FALSE),0))</f>
        <v>05.2023</v>
      </c>
      <c r="AS67" s="269">
        <f>SUMIF(Consumo!$C$3:$C$902,tabItens[[#This Row],[CÓDIGO]],Consumo!$T$3:$T$902) + SUMIF(Consumo!$C$3:$C$902,tabItens[[#This Row],[CÓDIGO]],Consumo!$U$3:$U$902) + SUMIF(Consumo!$C$3:$C$902,tabItens[[#This Row],[CÓDIGO]],Consumo!$V$3:$V$902) + SUMIF(Consumo!$C$3:$C$902,tabItens[[#This Row],[CÓDIGO]],Consumo!$W$3:$W$902)</f>
        <v>5</v>
      </c>
      <c r="AT67" s="269">
        <f>SUMIF(Consumo!$C$3:$C$902,tabItens[[#This Row],[CÓDIGO]],Consumo!$AF$3:$AF$902)</f>
        <v>1012</v>
      </c>
      <c r="AU67" s="270">
        <f>SUMIF(Consumo!$C$3:$C$902,tabItens[[#This Row],[CÓDIGO]],Consumo!$AG$3:$AG$902)</f>
        <v>254</v>
      </c>
      <c r="AV67" s="271">
        <f>SUMIF(Consumo!$C$3:$C$902,tabItens[[#This Row],[CÓDIGO]],Consumo!$AE$3:$AE$902)</f>
        <v>0.27777777777777779</v>
      </c>
      <c r="AW67" s="244">
        <f>tabItens[[#This Row],[QTDE ATUAL]] + tabItens[[#This Row],[RC QTDE]] + tabItens[[#This Row],[AF SALDO]] + tabItens[[#This Row],[Recentes]]</f>
        <v>742</v>
      </c>
      <c r="AX67" s="272">
        <v>40</v>
      </c>
      <c r="AY67" s="272">
        <v>4</v>
      </c>
      <c r="AZ67" s="272">
        <f>IF(ISBLANK(tabItens[[#This Row],[CÓDIGO]]),"",tabItens[[#This Row],[PontoMês]] * (AZ$2+tabItens[[#This Row],[PontoQtM]]))</f>
        <v>160</v>
      </c>
      <c r="BA67" s="271">
        <f>tabItens[[#This Row],[PontoPed]] - tabItens[[#This Row],[Saldo]] + (1/10)</f>
        <v>-581.9</v>
      </c>
      <c r="BB67" s="271">
        <f xml:space="preserve"> tabItens[[#This Row],[PontoMês]] * BB$2 - tabItens[[#This Row],[QTDE ATUAL]] - (1/10)</f>
        <v>-202.1</v>
      </c>
      <c r="BC67" s="273">
        <f>IF( tabItens[[#This Row],[PontoPed]]&gt;0, IF(tabItens[[#This Row],[PontoPed]]&lt;1, 1, IF( tabItens[[#This Row],[Saldo]]&gt;tabItens[[#This Row],[PontoPed]], 0, (tabItens[[#This Row],[PontoPed]]-tabItens[[#This Row],[Saldo]])/tabItens[[#This Row],[PontoPed]] ) ), 0 )</f>
        <v>0</v>
      </c>
      <c r="BD67" s="274">
        <f>ROUNDDOWN(IF( OR( AND(tabItens[[#This Row],[PontoPed]]&lt;tabItens[[#This Row],[Saldo]],tabItens[[#This Row],[Saldo]]&gt;0), tabItens[[#This Row],[PontoPed]]=0), 99, IF(AND(tabItens[[#This Row],[Saldo]]=0,tabItens[[#This Row],[PontoPed]]&gt;0), 0, (1-tabItens[[#This Row],[PctAb]])*10 ) ),0)</f>
        <v>99</v>
      </c>
      <c r="BE67" s="275">
        <f>MAX(ROUNDDOWN( IF(tabItens[[#This Row],[Abaixo]] &gt; 0,   tabItens[[#This Row],[Abaixo]] + (tabItens[[#This Row],[PontoMês]] * IF( OR( ISBLANK(tabItens[[#This Row],[ATA Nº/ANO]]), tabItens[[#This Row],[ATA Nº/ANO]] = ""),BE$2,BE$1)),0),0),0)</f>
        <v>0</v>
      </c>
      <c r="BF6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7" s="276">
        <f>SUMIF(Consumo!$C$3:$C$902,tabItens[[#This Row],[CÓDIGO]],Consumo!$E$3:$E$902)</f>
        <v>5</v>
      </c>
      <c r="BH67" s="277">
        <f>IF(AND(tabItens[[#This Row],[Pend]] &gt; 0,tabItens[[#This Row],[Consumo]] &lt;&gt; 0), tabItens[[#This Row],[Pend]] / tabItens[[#This Row],[Consumo]], 0 )</f>
        <v>4.940711462450593E-3</v>
      </c>
      <c r="BI67" s="276"/>
      <c r="BJ67" s="276"/>
      <c r="BK67" s="278" t="s">
        <v>2077</v>
      </c>
    </row>
    <row r="68" spans="1:63" x14ac:dyDescent="0.3">
      <c r="A68" s="239">
        <v>20035</v>
      </c>
      <c r="B68" s="240" t="s">
        <v>1165</v>
      </c>
      <c r="C68" s="241" t="s">
        <v>264</v>
      </c>
      <c r="D68" s="242">
        <v>1.18</v>
      </c>
      <c r="E68" s="243"/>
      <c r="F68" s="243"/>
      <c r="G68" s="243" t="s">
        <v>891</v>
      </c>
      <c r="H68" s="244">
        <v>899</v>
      </c>
      <c r="I68" s="245">
        <v>103003</v>
      </c>
      <c r="J68" s="246">
        <v>1.18</v>
      </c>
      <c r="K68" s="247">
        <v>119</v>
      </c>
      <c r="L68" s="248">
        <f>IF(tabItens[[#This Row],[Média]] &gt; 0, tabItens[[#This Row],[QTDE ATUAL]] / tabItens[[#This Row],[Média]],999.9)</f>
        <v>999.9</v>
      </c>
      <c r="M68" s="249">
        <v>0</v>
      </c>
      <c r="N68" s="250">
        <f>tabItens[[#This Row],[VALOR UNIT.]] * tabItens[[#This Row],[LC]]</f>
        <v>0</v>
      </c>
      <c r="O68" s="251" t="s">
        <v>2122</v>
      </c>
      <c r="P68" s="252"/>
      <c r="Q68" s="253"/>
      <c r="R68" s="250"/>
      <c r="S68" s="254"/>
      <c r="T68" s="255">
        <f>ROUNDDOWN(IFERROR(tabItens[[#This Row],[ATA DT.VALID.]] - $D$1,0) / 30,0)</f>
        <v>-1507</v>
      </c>
      <c r="U68" s="240" t="s">
        <v>1159</v>
      </c>
      <c r="V68" s="256">
        <v>1</v>
      </c>
      <c r="W68" s="257" t="s">
        <v>2069</v>
      </c>
      <c r="X68" s="258">
        <v>70</v>
      </c>
      <c r="Y68" s="259">
        <v>31</v>
      </c>
      <c r="Z68" s="260"/>
      <c r="AA68" s="261"/>
      <c r="AB68" s="262"/>
      <c r="AC68" s="262"/>
      <c r="AD68" s="261"/>
      <c r="AE68" s="262"/>
      <c r="AF68" s="255"/>
      <c r="AG68" s="263" t="s">
        <v>2063</v>
      </c>
      <c r="AH68" s="264"/>
      <c r="AI68" s="255">
        <v>46</v>
      </c>
      <c r="AJ68" s="264">
        <v>44607</v>
      </c>
      <c r="AK68" s="264" t="s">
        <v>891</v>
      </c>
      <c r="AL68" s="264">
        <v>44592</v>
      </c>
      <c r="AM68" s="254"/>
      <c r="AN68" s="243"/>
      <c r="AO68" s="265" t="str">
        <f>_xlfn.IFNA(IF(VLOOKUP(tabItens[[#This Row],[CÓDIGO]],tabExcluirDoEstoque[#Data],1,FALSE),"sim",""),"")</f>
        <v/>
      </c>
      <c r="AP68" s="266" t="str">
        <f ca="1">IF(OR(ISBLANK(tabItens[[#This Row],[ATA DT.VALID.]]),tabItens[[#This Row],[ATA DT.VALID.]]="",tabItens[[#This Row],[ATA DT.VALID.]]=" "),"",IF(TYPE(tabItens[[#This Row],[ATA DT.VALID.]])=1,ROUNDUP((tabItens[[#This Row],[ATA DT.VALID.]]-TODAY())/7,0),""))</f>
        <v/>
      </c>
      <c r="AQ68" s="267">
        <v>0</v>
      </c>
      <c r="AR68" s="268" t="str">
        <f>IF(ISBLANK(tabItens[[#This Row],[CÓDIGO]]),"",IFERROR(VLOOKUP(tabItens[[#This Row],[CÓDIGO]],Consumo!$C$2:$AI$902,32,FALSE),0))</f>
        <v>06.2023</v>
      </c>
      <c r="AS68" s="269">
        <f>SUMIF(Consumo!$C$3:$C$902,tabItens[[#This Row],[CÓDIGO]],Consumo!$T$3:$T$902) + SUMIF(Consumo!$C$3:$C$902,tabItens[[#This Row],[CÓDIGO]],Consumo!$U$3:$U$902) + SUMIF(Consumo!$C$3:$C$902,tabItens[[#This Row],[CÓDIGO]],Consumo!$V$3:$V$902) + SUMIF(Consumo!$C$3:$C$902,tabItens[[#This Row],[CÓDIGO]],Consumo!$W$3:$W$902)</f>
        <v>40</v>
      </c>
      <c r="AT68" s="269">
        <f>SUMIF(Consumo!$C$3:$C$902,tabItens[[#This Row],[CÓDIGO]],Consumo!$AF$3:$AF$902)</f>
        <v>183</v>
      </c>
      <c r="AU68" s="270">
        <f>SUMIF(Consumo!$C$3:$C$902,tabItens[[#This Row],[CÓDIGO]],Consumo!$AG$3:$AG$902)</f>
        <v>38</v>
      </c>
      <c r="AV68" s="271">
        <f>SUMIF(Consumo!$C$3:$C$902,tabItens[[#This Row],[CÓDIGO]],Consumo!$AE$3:$AE$902)</f>
        <v>0</v>
      </c>
      <c r="AW68" s="244">
        <f>tabItens[[#This Row],[QTDE ATUAL]] + tabItens[[#This Row],[RC QTDE]] + tabItens[[#This Row],[AF SALDO]] + tabItens[[#This Row],[Recentes]]</f>
        <v>899</v>
      </c>
      <c r="AX68" s="272">
        <v>9</v>
      </c>
      <c r="AY68" s="272">
        <v>4</v>
      </c>
      <c r="AZ68" s="272">
        <f>IF(ISBLANK(tabItens[[#This Row],[CÓDIGO]]),"",tabItens[[#This Row],[PontoMês]] * (AZ$2+tabItens[[#This Row],[PontoQtM]]))</f>
        <v>36</v>
      </c>
      <c r="BA68" s="271">
        <f>tabItens[[#This Row],[PontoPed]] - tabItens[[#This Row],[Saldo]] + (1/10)</f>
        <v>-862.9</v>
      </c>
      <c r="BB68" s="271">
        <f xml:space="preserve"> tabItens[[#This Row],[PontoMês]] * BB$2 - tabItens[[#This Row],[QTDE ATUAL]] - (1/10)</f>
        <v>-890.1</v>
      </c>
      <c r="BC68" s="273">
        <f>IF( tabItens[[#This Row],[PontoPed]]&gt;0, IF(tabItens[[#This Row],[PontoPed]]&lt;1, 1, IF( tabItens[[#This Row],[Saldo]]&gt;tabItens[[#This Row],[PontoPed]], 0, (tabItens[[#This Row],[PontoPed]]-tabItens[[#This Row],[Saldo]])/tabItens[[#This Row],[PontoPed]] ) ), 0 )</f>
        <v>0</v>
      </c>
      <c r="BD68" s="274">
        <f>ROUNDDOWN(IF( OR( AND(tabItens[[#This Row],[PontoPed]]&lt;tabItens[[#This Row],[Saldo]],tabItens[[#This Row],[Saldo]]&gt;0), tabItens[[#This Row],[PontoPed]]=0), 99, IF(AND(tabItens[[#This Row],[Saldo]]=0,tabItens[[#This Row],[PontoPed]]&gt;0), 0, (1-tabItens[[#This Row],[PctAb]])*10 ) ),0)</f>
        <v>99</v>
      </c>
      <c r="BE68" s="275">
        <f>MAX(ROUNDDOWN( IF(tabItens[[#This Row],[Abaixo]] &gt; 0,   tabItens[[#This Row],[Abaixo]] + (tabItens[[#This Row],[PontoMês]] * IF( OR( ISBLANK(tabItens[[#This Row],[ATA Nº/ANO]]), tabItens[[#This Row],[ATA Nº/ANO]] = ""),BE$2,BE$1)),0),0),0)</f>
        <v>0</v>
      </c>
      <c r="BF6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8" s="276">
        <f>SUMIF(Consumo!$C$3:$C$902,tabItens[[#This Row],[CÓDIGO]],Consumo!$E$3:$E$902)</f>
        <v>0</v>
      </c>
      <c r="BH68" s="277">
        <f>IF(AND(tabItens[[#This Row],[Pend]] &gt; 0,tabItens[[#This Row],[Consumo]] &lt;&gt; 0), tabItens[[#This Row],[Pend]] / tabItens[[#This Row],[Consumo]], 0 )</f>
        <v>0</v>
      </c>
      <c r="BI68" s="276"/>
      <c r="BJ68" s="276"/>
      <c r="BK68" s="278" t="s">
        <v>2077</v>
      </c>
    </row>
    <row r="69" spans="1:63" x14ac:dyDescent="0.3">
      <c r="A69" s="239">
        <v>20037</v>
      </c>
      <c r="B69" s="240" t="s">
        <v>1166</v>
      </c>
      <c r="C69" s="241" t="s">
        <v>264</v>
      </c>
      <c r="D69" s="242">
        <v>9.98</v>
      </c>
      <c r="E69" s="243"/>
      <c r="F69" s="243"/>
      <c r="G69" s="243" t="s">
        <v>891</v>
      </c>
      <c r="H69" s="244">
        <v>148</v>
      </c>
      <c r="I69" s="245">
        <v>103003</v>
      </c>
      <c r="J69" s="246">
        <v>9.98</v>
      </c>
      <c r="K69" s="247">
        <v>110</v>
      </c>
      <c r="L69" s="248">
        <f>IF(tabItens[[#This Row],[Média]] &gt; 0, tabItens[[#This Row],[QTDE ATUAL]] / tabItens[[#This Row],[Média]],999.9)</f>
        <v>999.9</v>
      </c>
      <c r="M69" s="249">
        <v>0</v>
      </c>
      <c r="N69" s="250">
        <f>tabItens[[#This Row],[VALOR UNIT.]] * tabItens[[#This Row],[LC]]</f>
        <v>0</v>
      </c>
      <c r="O69" s="251" t="s">
        <v>2123</v>
      </c>
      <c r="P69" s="252"/>
      <c r="Q69" s="253"/>
      <c r="R69" s="250"/>
      <c r="S69" s="254"/>
      <c r="T69" s="255">
        <f>ROUNDDOWN(IFERROR(tabItens[[#This Row],[ATA DT.VALID.]] - $D$1,0) / 30,0)</f>
        <v>-1507</v>
      </c>
      <c r="U69" s="240" t="s">
        <v>1159</v>
      </c>
      <c r="V69" s="256">
        <v>1</v>
      </c>
      <c r="W69" s="257" t="s">
        <v>2069</v>
      </c>
      <c r="X69" s="258">
        <v>70</v>
      </c>
      <c r="Y69" s="259">
        <v>31</v>
      </c>
      <c r="Z69" s="260"/>
      <c r="AA69" s="261"/>
      <c r="AB69" s="262"/>
      <c r="AC69" s="262"/>
      <c r="AD69" s="261"/>
      <c r="AE69" s="262"/>
      <c r="AF69" s="255"/>
      <c r="AG69" s="263" t="s">
        <v>2063</v>
      </c>
      <c r="AH69" s="264"/>
      <c r="AI69" s="255">
        <v>40</v>
      </c>
      <c r="AJ69" s="264">
        <v>44607</v>
      </c>
      <c r="AK69" s="264" t="s">
        <v>891</v>
      </c>
      <c r="AL69" s="264">
        <v>44592</v>
      </c>
      <c r="AM69" s="254"/>
      <c r="AN69" s="243"/>
      <c r="AO69" s="265" t="str">
        <f>_xlfn.IFNA(IF(VLOOKUP(tabItens[[#This Row],[CÓDIGO]],tabExcluirDoEstoque[#Data],1,FALSE),"sim",""),"")</f>
        <v/>
      </c>
      <c r="AP69" s="266" t="str">
        <f ca="1">IF(OR(ISBLANK(tabItens[[#This Row],[ATA DT.VALID.]]),tabItens[[#This Row],[ATA DT.VALID.]]="",tabItens[[#This Row],[ATA DT.VALID.]]=" "),"",IF(TYPE(tabItens[[#This Row],[ATA DT.VALID.]])=1,ROUNDUP((tabItens[[#This Row],[ATA DT.VALID.]]-TODAY())/7,0),""))</f>
        <v/>
      </c>
      <c r="AQ69" s="267">
        <v>0</v>
      </c>
      <c r="AR69" s="268" t="str">
        <f>IF(ISBLANK(tabItens[[#This Row],[CÓDIGO]]),"",IFERROR(VLOOKUP(tabItens[[#This Row],[CÓDIGO]],Consumo!$C$2:$AI$902,32,FALSE),0))</f>
        <v>04.2023</v>
      </c>
      <c r="AS69" s="269">
        <f>SUMIF(Consumo!$C$3:$C$902,tabItens[[#This Row],[CÓDIGO]],Consumo!$T$3:$T$902) + SUMIF(Consumo!$C$3:$C$902,tabItens[[#This Row],[CÓDIGO]],Consumo!$U$3:$U$902) + SUMIF(Consumo!$C$3:$C$902,tabItens[[#This Row],[CÓDIGO]],Consumo!$V$3:$V$902) + SUMIF(Consumo!$C$3:$C$902,tabItens[[#This Row],[CÓDIGO]],Consumo!$W$3:$W$902)</f>
        <v>0</v>
      </c>
      <c r="AT69" s="269">
        <f>SUMIF(Consumo!$C$3:$C$902,tabItens[[#This Row],[CÓDIGO]],Consumo!$AF$3:$AF$902)</f>
        <v>147</v>
      </c>
      <c r="AU69" s="270">
        <f>SUMIF(Consumo!$C$3:$C$902,tabItens[[#This Row],[CÓDIGO]],Consumo!$AG$3:$AG$902)</f>
        <v>36</v>
      </c>
      <c r="AV69" s="271">
        <f>SUMIF(Consumo!$C$3:$C$902,tabItens[[#This Row],[CÓDIGO]],Consumo!$AE$3:$AE$902)</f>
        <v>0</v>
      </c>
      <c r="AW69" s="244">
        <f>tabItens[[#This Row],[QTDE ATUAL]] + tabItens[[#This Row],[RC QTDE]] + tabItens[[#This Row],[AF SALDO]] + tabItens[[#This Row],[Recentes]]</f>
        <v>148</v>
      </c>
      <c r="AX69" s="272">
        <v>13</v>
      </c>
      <c r="AY69" s="272">
        <v>4</v>
      </c>
      <c r="AZ69" s="272">
        <f>IF(ISBLANK(tabItens[[#This Row],[CÓDIGO]]),"",tabItens[[#This Row],[PontoMês]] * (AZ$2+tabItens[[#This Row],[PontoQtM]]))</f>
        <v>52</v>
      </c>
      <c r="BA69" s="271">
        <f>tabItens[[#This Row],[PontoPed]] - tabItens[[#This Row],[Saldo]] + (1/10)</f>
        <v>-95.9</v>
      </c>
      <c r="BB69" s="271">
        <f xml:space="preserve"> tabItens[[#This Row],[PontoMês]] * BB$2 - tabItens[[#This Row],[QTDE ATUAL]] - (1/10)</f>
        <v>-135.1</v>
      </c>
      <c r="BC69" s="273">
        <f>IF( tabItens[[#This Row],[PontoPed]]&gt;0, IF(tabItens[[#This Row],[PontoPed]]&lt;1, 1, IF( tabItens[[#This Row],[Saldo]]&gt;tabItens[[#This Row],[PontoPed]], 0, (tabItens[[#This Row],[PontoPed]]-tabItens[[#This Row],[Saldo]])/tabItens[[#This Row],[PontoPed]] ) ), 0 )</f>
        <v>0</v>
      </c>
      <c r="BD69" s="274">
        <f>ROUNDDOWN(IF( OR( AND(tabItens[[#This Row],[PontoPed]]&lt;tabItens[[#This Row],[Saldo]],tabItens[[#This Row],[Saldo]]&gt;0), tabItens[[#This Row],[PontoPed]]=0), 99, IF(AND(tabItens[[#This Row],[Saldo]]=0,tabItens[[#This Row],[PontoPed]]&gt;0), 0, (1-tabItens[[#This Row],[PctAb]])*10 ) ),0)</f>
        <v>99</v>
      </c>
      <c r="BE69" s="275">
        <f>MAX(ROUNDDOWN( IF(tabItens[[#This Row],[Abaixo]] &gt; 0,   tabItens[[#This Row],[Abaixo]] + (tabItens[[#This Row],[PontoMês]] * IF( OR( ISBLANK(tabItens[[#This Row],[ATA Nº/ANO]]), tabItens[[#This Row],[ATA Nº/ANO]] = ""),BE$2,BE$1)),0),0),0)</f>
        <v>0</v>
      </c>
      <c r="BF6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9" s="276">
        <f>SUMIF(Consumo!$C$3:$C$902,tabItens[[#This Row],[CÓDIGO]],Consumo!$E$3:$E$902)</f>
        <v>0</v>
      </c>
      <c r="BH69" s="277">
        <f>IF(AND(tabItens[[#This Row],[Pend]] &gt; 0,tabItens[[#This Row],[Consumo]] &lt;&gt; 0), tabItens[[#This Row],[Pend]] / tabItens[[#This Row],[Consumo]], 0 )</f>
        <v>0</v>
      </c>
      <c r="BI69" s="276"/>
      <c r="BJ69" s="276"/>
      <c r="BK69" s="278" t="s">
        <v>2077</v>
      </c>
    </row>
    <row r="70" spans="1:63" x14ac:dyDescent="0.3">
      <c r="A70" s="239">
        <v>20104</v>
      </c>
      <c r="B70" s="240" t="s">
        <v>1167</v>
      </c>
      <c r="C70" s="241" t="s">
        <v>264</v>
      </c>
      <c r="D70" s="242">
        <v>5.14</v>
      </c>
      <c r="E70" s="243"/>
      <c r="F70" s="243"/>
      <c r="G70" s="243" t="s">
        <v>891</v>
      </c>
      <c r="H70" s="244">
        <v>384</v>
      </c>
      <c r="I70" s="245">
        <v>103003</v>
      </c>
      <c r="J70" s="246">
        <v>5.14</v>
      </c>
      <c r="K70" s="247">
        <v>144</v>
      </c>
      <c r="L70" s="248">
        <f>IF(tabItens[[#This Row],[Média]] &gt; 0, tabItens[[#This Row],[QTDE ATUAL]] / tabItens[[#This Row],[Média]],999.9)</f>
        <v>999.9</v>
      </c>
      <c r="M70" s="249">
        <v>0</v>
      </c>
      <c r="N70" s="250">
        <f>tabItens[[#This Row],[VALOR UNIT.]] * tabItens[[#This Row],[LC]]</f>
        <v>0</v>
      </c>
      <c r="O70" s="251" t="s">
        <v>2122</v>
      </c>
      <c r="P70" s="252"/>
      <c r="Q70" s="253"/>
      <c r="R70" s="250"/>
      <c r="S70" s="254"/>
      <c r="T70" s="255">
        <f>ROUNDDOWN(IFERROR(tabItens[[#This Row],[ATA DT.VALID.]] - $D$1,0) / 30,0)</f>
        <v>-1507</v>
      </c>
      <c r="U70" s="240" t="s">
        <v>1159</v>
      </c>
      <c r="V70" s="256">
        <v>1</v>
      </c>
      <c r="W70" s="257" t="s">
        <v>2069</v>
      </c>
      <c r="X70" s="258">
        <v>70</v>
      </c>
      <c r="Y70" s="259">
        <v>31</v>
      </c>
      <c r="Z70" s="260"/>
      <c r="AA70" s="261"/>
      <c r="AB70" s="262"/>
      <c r="AC70" s="262"/>
      <c r="AD70" s="261"/>
      <c r="AE70" s="262"/>
      <c r="AF70" s="255"/>
      <c r="AG70" s="263" t="s">
        <v>2063</v>
      </c>
      <c r="AH70" s="264"/>
      <c r="AI70" s="255">
        <v>48</v>
      </c>
      <c r="AJ70" s="264">
        <v>44571</v>
      </c>
      <c r="AK70" s="264" t="s">
        <v>891</v>
      </c>
      <c r="AL70" s="264">
        <v>44536</v>
      </c>
      <c r="AM70" s="254"/>
      <c r="AN70" s="243"/>
      <c r="AO70" s="265" t="str">
        <f>_xlfn.IFNA(IF(VLOOKUP(tabItens[[#This Row],[CÓDIGO]],tabExcluirDoEstoque[#Data],1,FALSE),"sim",""),"")</f>
        <v/>
      </c>
      <c r="AP70" s="266" t="str">
        <f ca="1">IF(OR(ISBLANK(tabItens[[#This Row],[ATA DT.VALID.]]),tabItens[[#This Row],[ATA DT.VALID.]]="",tabItens[[#This Row],[ATA DT.VALID.]]=" "),"",IF(TYPE(tabItens[[#This Row],[ATA DT.VALID.]])=1,ROUNDUP((tabItens[[#This Row],[ATA DT.VALID.]]-TODAY())/7,0),""))</f>
        <v/>
      </c>
      <c r="AQ70" s="267">
        <v>0</v>
      </c>
      <c r="AR70" s="268" t="str">
        <f>IF(ISBLANK(tabItens[[#This Row],[CÓDIGO]]),"",IFERROR(VLOOKUP(tabItens[[#This Row],[CÓDIGO]],Consumo!$C$2:$AI$902,32,FALSE),0))</f>
        <v>04.2023</v>
      </c>
      <c r="AS70" s="269">
        <f>SUMIF(Consumo!$C$3:$C$902,tabItens[[#This Row],[CÓDIGO]],Consumo!$T$3:$T$902) + SUMIF(Consumo!$C$3:$C$902,tabItens[[#This Row],[CÓDIGO]],Consumo!$U$3:$U$902) + SUMIF(Consumo!$C$3:$C$902,tabItens[[#This Row],[CÓDIGO]],Consumo!$V$3:$V$902) + SUMIF(Consumo!$C$3:$C$902,tabItens[[#This Row],[CÓDIGO]],Consumo!$W$3:$W$902)</f>
        <v>0</v>
      </c>
      <c r="AT70" s="269">
        <f>SUMIF(Consumo!$C$3:$C$902,tabItens[[#This Row],[CÓDIGO]],Consumo!$AF$3:$AF$902)</f>
        <v>213</v>
      </c>
      <c r="AU70" s="270">
        <f>SUMIF(Consumo!$C$3:$C$902,tabItens[[#This Row],[CÓDIGO]],Consumo!$AG$3:$AG$902)</f>
        <v>51</v>
      </c>
      <c r="AV70" s="271">
        <f>SUMIF(Consumo!$C$3:$C$902,tabItens[[#This Row],[CÓDIGO]],Consumo!$AE$3:$AE$902)</f>
        <v>0</v>
      </c>
      <c r="AW70" s="244">
        <f>tabItens[[#This Row],[QTDE ATUAL]] + tabItens[[#This Row],[RC QTDE]] + tabItens[[#This Row],[AF SALDO]] + tabItens[[#This Row],[Recentes]]</f>
        <v>384</v>
      </c>
      <c r="AX70" s="272">
        <v>13</v>
      </c>
      <c r="AY70" s="272">
        <v>4</v>
      </c>
      <c r="AZ70" s="272">
        <f>IF(ISBLANK(tabItens[[#This Row],[CÓDIGO]]),"",tabItens[[#This Row],[PontoMês]] * (AZ$2+tabItens[[#This Row],[PontoQtM]]))</f>
        <v>52</v>
      </c>
      <c r="BA70" s="271">
        <f>tabItens[[#This Row],[PontoPed]] - tabItens[[#This Row],[Saldo]] + (1/10)</f>
        <v>-331.9</v>
      </c>
      <c r="BB70" s="271">
        <f xml:space="preserve"> tabItens[[#This Row],[PontoMês]] * BB$2 - tabItens[[#This Row],[QTDE ATUAL]] - (1/10)</f>
        <v>-371.1</v>
      </c>
      <c r="BC70" s="273">
        <f>IF( tabItens[[#This Row],[PontoPed]]&gt;0, IF(tabItens[[#This Row],[PontoPed]]&lt;1, 1, IF( tabItens[[#This Row],[Saldo]]&gt;tabItens[[#This Row],[PontoPed]], 0, (tabItens[[#This Row],[PontoPed]]-tabItens[[#This Row],[Saldo]])/tabItens[[#This Row],[PontoPed]] ) ), 0 )</f>
        <v>0</v>
      </c>
      <c r="BD70" s="274">
        <f>ROUNDDOWN(IF( OR( AND(tabItens[[#This Row],[PontoPed]]&lt;tabItens[[#This Row],[Saldo]],tabItens[[#This Row],[Saldo]]&gt;0), tabItens[[#This Row],[PontoPed]]=0), 99, IF(AND(tabItens[[#This Row],[Saldo]]=0,tabItens[[#This Row],[PontoPed]]&gt;0), 0, (1-tabItens[[#This Row],[PctAb]])*10 ) ),0)</f>
        <v>99</v>
      </c>
      <c r="BE70" s="275">
        <f>MAX(ROUNDDOWN( IF(tabItens[[#This Row],[Abaixo]] &gt; 0,   tabItens[[#This Row],[Abaixo]] + (tabItens[[#This Row],[PontoMês]] * IF( OR( ISBLANK(tabItens[[#This Row],[ATA Nº/ANO]]), tabItens[[#This Row],[ATA Nº/ANO]] = ""),BE$2,BE$1)),0),0),0)</f>
        <v>0</v>
      </c>
      <c r="BF7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 s="276">
        <f>SUMIF(Consumo!$C$3:$C$902,tabItens[[#This Row],[CÓDIGO]],Consumo!$E$3:$E$902)</f>
        <v>0</v>
      </c>
      <c r="BH70" s="277">
        <f>IF(AND(tabItens[[#This Row],[Pend]] &gt; 0,tabItens[[#This Row],[Consumo]] &lt;&gt; 0), tabItens[[#This Row],[Pend]] / tabItens[[#This Row],[Consumo]], 0 )</f>
        <v>0</v>
      </c>
      <c r="BI70" s="276"/>
      <c r="BJ70" s="276"/>
      <c r="BK70" s="278" t="s">
        <v>2077</v>
      </c>
    </row>
    <row r="71" spans="1:63" x14ac:dyDescent="0.3">
      <c r="A71" s="239">
        <v>20106</v>
      </c>
      <c r="B71" s="240" t="s">
        <v>1168</v>
      </c>
      <c r="C71" s="241" t="s">
        <v>264</v>
      </c>
      <c r="D71" s="242">
        <v>1.42</v>
      </c>
      <c r="E71" s="243"/>
      <c r="F71" s="243"/>
      <c r="G71" s="243" t="s">
        <v>891</v>
      </c>
      <c r="H71" s="244">
        <v>519</v>
      </c>
      <c r="I71" s="245">
        <v>103003</v>
      </c>
      <c r="J71" s="246">
        <v>1.42</v>
      </c>
      <c r="K71" s="247">
        <v>317</v>
      </c>
      <c r="L71" s="248">
        <f>IF(tabItens[[#This Row],[Média]] &gt; 0, tabItens[[#This Row],[QTDE ATUAL]] / tabItens[[#This Row],[Média]],999.9)</f>
        <v>934.19999999999993</v>
      </c>
      <c r="M71" s="249">
        <v>0</v>
      </c>
      <c r="N71" s="250">
        <f>tabItens[[#This Row],[VALOR UNIT.]] * tabItens[[#This Row],[LC]]</f>
        <v>0</v>
      </c>
      <c r="O71" s="251" t="s">
        <v>2122</v>
      </c>
      <c r="P71" s="252"/>
      <c r="Q71" s="253"/>
      <c r="R71" s="250"/>
      <c r="S71" s="254"/>
      <c r="T71" s="255">
        <f>ROUNDDOWN(IFERROR(tabItens[[#This Row],[ATA DT.VALID.]] - $D$1,0) / 30,0)</f>
        <v>-1507</v>
      </c>
      <c r="U71" s="240" t="s">
        <v>1159</v>
      </c>
      <c r="V71" s="256">
        <v>1</v>
      </c>
      <c r="W71" s="257" t="s">
        <v>2069</v>
      </c>
      <c r="X71" s="258">
        <v>70</v>
      </c>
      <c r="Y71" s="259">
        <v>31</v>
      </c>
      <c r="Z71" s="260">
        <v>3001</v>
      </c>
      <c r="AA71" s="261">
        <v>2023</v>
      </c>
      <c r="AB71" s="262">
        <v>300</v>
      </c>
      <c r="AC71" s="262"/>
      <c r="AD71" s="261"/>
      <c r="AE71" s="262"/>
      <c r="AF71" s="255"/>
      <c r="AG71" s="263" t="s">
        <v>2063</v>
      </c>
      <c r="AH71" s="264"/>
      <c r="AI71" s="255">
        <v>120</v>
      </c>
      <c r="AJ71" s="264">
        <v>44607</v>
      </c>
      <c r="AK71" s="264" t="s">
        <v>891</v>
      </c>
      <c r="AL71" s="264">
        <v>44592</v>
      </c>
      <c r="AM71" s="254"/>
      <c r="AN71" s="243"/>
      <c r="AO71" s="265" t="str">
        <f>_xlfn.IFNA(IF(VLOOKUP(tabItens[[#This Row],[CÓDIGO]],tabExcluirDoEstoque[#Data],1,FALSE),"sim",""),"")</f>
        <v/>
      </c>
      <c r="AP71" s="266" t="str">
        <f ca="1">IF(OR(ISBLANK(tabItens[[#This Row],[ATA DT.VALID.]]),tabItens[[#This Row],[ATA DT.VALID.]]="",tabItens[[#This Row],[ATA DT.VALID.]]=" "),"",IF(TYPE(tabItens[[#This Row],[ATA DT.VALID.]])=1,ROUNDUP((tabItens[[#This Row],[ATA DT.VALID.]]-TODAY())/7,0),""))</f>
        <v/>
      </c>
      <c r="AQ71" s="267">
        <v>0</v>
      </c>
      <c r="AR71" s="268" t="str">
        <f>IF(ISBLANK(tabItens[[#This Row],[CÓDIGO]]),"",IFERROR(VLOOKUP(tabItens[[#This Row],[CÓDIGO]],Consumo!$C$2:$AI$902,32,FALSE),0))</f>
        <v>05.2023</v>
      </c>
      <c r="AS71" s="269">
        <f>SUMIF(Consumo!$C$3:$C$902,tabItens[[#This Row],[CÓDIGO]],Consumo!$T$3:$T$902) + SUMIF(Consumo!$C$3:$C$902,tabItens[[#This Row],[CÓDIGO]],Consumo!$U$3:$U$902) + SUMIF(Consumo!$C$3:$C$902,tabItens[[#This Row],[CÓDIGO]],Consumo!$V$3:$V$902) + SUMIF(Consumo!$C$3:$C$902,tabItens[[#This Row],[CÓDIGO]],Consumo!$W$3:$W$902)</f>
        <v>6</v>
      </c>
      <c r="AT71" s="269">
        <f>SUMIF(Consumo!$C$3:$C$902,tabItens[[#This Row],[CÓDIGO]],Consumo!$AF$3:$AF$902)</f>
        <v>726</v>
      </c>
      <c r="AU71" s="270">
        <f>SUMIF(Consumo!$C$3:$C$902,tabItens[[#This Row],[CÓDIGO]],Consumo!$AG$3:$AG$902)</f>
        <v>232</v>
      </c>
      <c r="AV71" s="271">
        <f>SUMIF(Consumo!$C$3:$C$902,tabItens[[#This Row],[CÓDIGO]],Consumo!$AE$3:$AE$902)</f>
        <v>0.55555555555555558</v>
      </c>
      <c r="AW71" s="244">
        <f>tabItens[[#This Row],[QTDE ATUAL]] + tabItens[[#This Row],[RC QTDE]] + tabItens[[#This Row],[AF SALDO]] + tabItens[[#This Row],[Recentes]]</f>
        <v>819</v>
      </c>
      <c r="AX71" s="272">
        <v>21</v>
      </c>
      <c r="AY71" s="272">
        <v>4</v>
      </c>
      <c r="AZ71" s="272">
        <f>IF(ISBLANK(tabItens[[#This Row],[CÓDIGO]]),"",tabItens[[#This Row],[PontoMês]] * (AZ$2+tabItens[[#This Row],[PontoQtM]]))</f>
        <v>84</v>
      </c>
      <c r="BA71" s="271">
        <f>tabItens[[#This Row],[PontoPed]] - tabItens[[#This Row],[Saldo]] + (1/10)</f>
        <v>-734.9</v>
      </c>
      <c r="BB71" s="271">
        <f xml:space="preserve"> tabItens[[#This Row],[PontoMês]] * BB$2 - tabItens[[#This Row],[QTDE ATUAL]] - (1/10)</f>
        <v>-498.1</v>
      </c>
      <c r="BC71" s="273">
        <f>IF( tabItens[[#This Row],[PontoPed]]&gt;0, IF(tabItens[[#This Row],[PontoPed]]&lt;1, 1, IF( tabItens[[#This Row],[Saldo]]&gt;tabItens[[#This Row],[PontoPed]], 0, (tabItens[[#This Row],[PontoPed]]-tabItens[[#This Row],[Saldo]])/tabItens[[#This Row],[PontoPed]] ) ), 0 )</f>
        <v>0</v>
      </c>
      <c r="BD71" s="274">
        <f>ROUNDDOWN(IF( OR( AND(tabItens[[#This Row],[PontoPed]]&lt;tabItens[[#This Row],[Saldo]],tabItens[[#This Row],[Saldo]]&gt;0), tabItens[[#This Row],[PontoPed]]=0), 99, IF(AND(tabItens[[#This Row],[Saldo]]=0,tabItens[[#This Row],[PontoPed]]&gt;0), 0, (1-tabItens[[#This Row],[PctAb]])*10 ) ),0)</f>
        <v>99</v>
      </c>
      <c r="BE71" s="275">
        <f>MAX(ROUNDDOWN( IF(tabItens[[#This Row],[Abaixo]] &gt; 0,   tabItens[[#This Row],[Abaixo]] + (tabItens[[#This Row],[PontoMês]] * IF( OR( ISBLANK(tabItens[[#This Row],[ATA Nº/ANO]]), tabItens[[#This Row],[ATA Nº/ANO]] = ""),BE$2,BE$1)),0),0),0)</f>
        <v>0</v>
      </c>
      <c r="BF7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 s="276">
        <f>SUMIF(Consumo!$C$3:$C$902,tabItens[[#This Row],[CÓDIGO]],Consumo!$E$3:$E$902)</f>
        <v>10</v>
      </c>
      <c r="BH71" s="277">
        <f>IF(AND(tabItens[[#This Row],[Pend]] &gt; 0,tabItens[[#This Row],[Consumo]] &lt;&gt; 0), tabItens[[#This Row],[Pend]] / tabItens[[#This Row],[Consumo]], 0 )</f>
        <v>1.3774104683195593E-2</v>
      </c>
      <c r="BI71" s="276"/>
      <c r="BJ71" s="276"/>
      <c r="BK71" s="278" t="s">
        <v>2077</v>
      </c>
    </row>
    <row r="72" spans="1:63" x14ac:dyDescent="0.3">
      <c r="A72" s="239">
        <v>19871</v>
      </c>
      <c r="B72" s="240" t="s">
        <v>1158</v>
      </c>
      <c r="C72" s="241" t="s">
        <v>264</v>
      </c>
      <c r="D72" s="242">
        <v>4.17</v>
      </c>
      <c r="E72" s="243"/>
      <c r="F72" s="243"/>
      <c r="G72" s="243" t="s">
        <v>891</v>
      </c>
      <c r="H72" s="244">
        <v>96</v>
      </c>
      <c r="I72" s="245">
        <v>103003</v>
      </c>
      <c r="J72" s="246">
        <v>4.17</v>
      </c>
      <c r="K72" s="247">
        <v>40</v>
      </c>
      <c r="L72" s="248">
        <f>IF(tabItens[[#This Row],[Média]] &gt; 0, tabItens[[#This Row],[QTDE ATUAL]] / tabItens[[#This Row],[Média]],999.9)</f>
        <v>999.9</v>
      </c>
      <c r="M72" s="249">
        <v>0</v>
      </c>
      <c r="N72" s="250">
        <f>tabItens[[#This Row],[VALOR UNIT.]] * tabItens[[#This Row],[LC]]</f>
        <v>0</v>
      </c>
      <c r="O72" s="251" t="s">
        <v>2122</v>
      </c>
      <c r="P72" s="252"/>
      <c r="Q72" s="253"/>
      <c r="R72" s="250"/>
      <c r="S72" s="254"/>
      <c r="T72" s="255">
        <f>ROUNDDOWN(IFERROR(tabItens[[#This Row],[ATA DT.VALID.]] - $D$1,0) / 30,0)</f>
        <v>-1507</v>
      </c>
      <c r="U72" s="240" t="s">
        <v>1159</v>
      </c>
      <c r="V72" s="256">
        <v>1</v>
      </c>
      <c r="W72" s="257" t="s">
        <v>2069</v>
      </c>
      <c r="X72" s="258">
        <v>70</v>
      </c>
      <c r="Y72" s="259">
        <v>31</v>
      </c>
      <c r="Z72" s="260"/>
      <c r="AA72" s="261"/>
      <c r="AB72" s="262"/>
      <c r="AC72" s="262"/>
      <c r="AD72" s="261"/>
      <c r="AE72" s="262"/>
      <c r="AF72" s="255"/>
      <c r="AG72" s="263" t="s">
        <v>2063</v>
      </c>
      <c r="AH72" s="264"/>
      <c r="AI72" s="255">
        <v>14</v>
      </c>
      <c r="AJ72" s="264">
        <v>44375</v>
      </c>
      <c r="AK72" s="264" t="s">
        <v>891</v>
      </c>
      <c r="AL72" s="264">
        <v>44890</v>
      </c>
      <c r="AM72" s="254"/>
      <c r="AN72" s="243"/>
      <c r="AO72" s="265" t="str">
        <f>_xlfn.IFNA(IF(VLOOKUP(tabItens[[#This Row],[CÓDIGO]],tabExcluirDoEstoque[#Data],1,FALSE),"sim",""),"")</f>
        <v/>
      </c>
      <c r="AP72" s="266" t="str">
        <f ca="1">IF(OR(ISBLANK(tabItens[[#This Row],[ATA DT.VALID.]]),tabItens[[#This Row],[ATA DT.VALID.]]="",tabItens[[#This Row],[ATA DT.VALID.]]=" "),"",IF(TYPE(tabItens[[#This Row],[ATA DT.VALID.]])=1,ROUNDUP((tabItens[[#This Row],[ATA DT.VALID.]]-TODAY())/7,0),""))</f>
        <v/>
      </c>
      <c r="AQ72" s="267">
        <v>0</v>
      </c>
      <c r="AR72" s="268" t="str">
        <f>IF(ISBLANK(tabItens[[#This Row],[CÓDIGO]]),"",IFERROR(VLOOKUP(tabItens[[#This Row],[CÓDIGO]],Consumo!$C$2:$AI$902,32,FALSE),0))</f>
        <v>04.2023</v>
      </c>
      <c r="AS72" s="269">
        <f>SUMIF(Consumo!$C$3:$C$902,tabItens[[#This Row],[CÓDIGO]],Consumo!$T$3:$T$902) + SUMIF(Consumo!$C$3:$C$902,tabItens[[#This Row],[CÓDIGO]],Consumo!$U$3:$U$902) + SUMIF(Consumo!$C$3:$C$902,tabItens[[#This Row],[CÓDIGO]],Consumo!$V$3:$V$902) + SUMIF(Consumo!$C$3:$C$902,tabItens[[#This Row],[CÓDIGO]],Consumo!$W$3:$W$902)</f>
        <v>0</v>
      </c>
      <c r="AT72" s="269">
        <f>SUMIF(Consumo!$C$3:$C$902,tabItens[[#This Row],[CÓDIGO]],Consumo!$AF$3:$AF$902)</f>
        <v>62</v>
      </c>
      <c r="AU72" s="270">
        <f>SUMIF(Consumo!$C$3:$C$902,tabItens[[#This Row],[CÓDIGO]],Consumo!$AG$3:$AG$902)</f>
        <v>22</v>
      </c>
      <c r="AV72" s="271">
        <f>SUMIF(Consumo!$C$3:$C$902,tabItens[[#This Row],[CÓDIGO]],Consumo!$AE$3:$AE$902)</f>
        <v>0</v>
      </c>
      <c r="AW72" s="244">
        <f>tabItens[[#This Row],[QTDE ATUAL]] + tabItens[[#This Row],[RC QTDE]] + tabItens[[#This Row],[AF SALDO]] + tabItens[[#This Row],[Recentes]]</f>
        <v>96</v>
      </c>
      <c r="AX72" s="272">
        <v>9</v>
      </c>
      <c r="AY72" s="272">
        <v>4</v>
      </c>
      <c r="AZ72" s="272">
        <f>IF(ISBLANK(tabItens[[#This Row],[CÓDIGO]]),"",tabItens[[#This Row],[PontoMês]] * (AZ$2+tabItens[[#This Row],[PontoQtM]]))</f>
        <v>36</v>
      </c>
      <c r="BA72" s="271">
        <f>tabItens[[#This Row],[PontoPed]] - tabItens[[#This Row],[Saldo]] + (1/10)</f>
        <v>-59.9</v>
      </c>
      <c r="BB72" s="271">
        <f xml:space="preserve"> tabItens[[#This Row],[PontoMês]] * BB$2 - tabItens[[#This Row],[QTDE ATUAL]] - (1/10)</f>
        <v>-87.1</v>
      </c>
      <c r="BC72" s="273">
        <f>IF( tabItens[[#This Row],[PontoPed]]&gt;0, IF(tabItens[[#This Row],[PontoPed]]&lt;1, 1, IF( tabItens[[#This Row],[Saldo]]&gt;tabItens[[#This Row],[PontoPed]], 0, (tabItens[[#This Row],[PontoPed]]-tabItens[[#This Row],[Saldo]])/tabItens[[#This Row],[PontoPed]] ) ), 0 )</f>
        <v>0</v>
      </c>
      <c r="BD72" s="274">
        <f>ROUNDDOWN(IF( OR( AND(tabItens[[#This Row],[PontoPed]]&lt;tabItens[[#This Row],[Saldo]],tabItens[[#This Row],[Saldo]]&gt;0), tabItens[[#This Row],[PontoPed]]=0), 99, IF(AND(tabItens[[#This Row],[Saldo]]=0,tabItens[[#This Row],[PontoPed]]&gt;0), 0, (1-tabItens[[#This Row],[PctAb]])*10 ) ),0)</f>
        <v>99</v>
      </c>
      <c r="BE72" s="275">
        <f>MAX(ROUNDDOWN( IF(tabItens[[#This Row],[Abaixo]] &gt; 0,   tabItens[[#This Row],[Abaixo]] + (tabItens[[#This Row],[PontoMês]] * IF( OR( ISBLANK(tabItens[[#This Row],[ATA Nº/ANO]]), tabItens[[#This Row],[ATA Nº/ANO]] = ""),BE$2,BE$1)),0),0),0)</f>
        <v>0</v>
      </c>
      <c r="BF7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 s="276">
        <f>SUMIF(Consumo!$C$3:$C$902,tabItens[[#This Row],[CÓDIGO]],Consumo!$E$3:$E$902)</f>
        <v>0</v>
      </c>
      <c r="BH72" s="277">
        <f>IF(AND(tabItens[[#This Row],[Pend]] &gt; 0,tabItens[[#This Row],[Consumo]] &lt;&gt; 0), tabItens[[#This Row],[Pend]] / tabItens[[#This Row],[Consumo]], 0 )</f>
        <v>0</v>
      </c>
      <c r="BI72" s="276"/>
      <c r="BJ72" s="276"/>
      <c r="BK72" s="278" t="s">
        <v>2077</v>
      </c>
    </row>
    <row r="73" spans="1:63" x14ac:dyDescent="0.3">
      <c r="A73" s="239">
        <v>19882</v>
      </c>
      <c r="B73" s="240" t="s">
        <v>1160</v>
      </c>
      <c r="C73" s="241" t="s">
        <v>264</v>
      </c>
      <c r="D73" s="242">
        <v>3.98</v>
      </c>
      <c r="E73" s="243"/>
      <c r="F73" s="243"/>
      <c r="G73" s="243" t="s">
        <v>891</v>
      </c>
      <c r="H73" s="244">
        <v>224</v>
      </c>
      <c r="I73" s="245">
        <v>103003</v>
      </c>
      <c r="J73" s="246">
        <v>3.9693100000000001</v>
      </c>
      <c r="K73" s="247">
        <v>34</v>
      </c>
      <c r="L73" s="248">
        <f>IF(tabItens[[#This Row],[Média]] &gt; 0, tabItens[[#This Row],[QTDE ATUAL]] / tabItens[[#This Row],[Média]],999.9)</f>
        <v>999.9</v>
      </c>
      <c r="M73" s="249">
        <v>0</v>
      </c>
      <c r="N73" s="250">
        <f>tabItens[[#This Row],[VALOR UNIT.]] * tabItens[[#This Row],[LC]]</f>
        <v>0</v>
      </c>
      <c r="O73" s="251"/>
      <c r="P73" s="252"/>
      <c r="Q73" s="253"/>
      <c r="R73" s="250"/>
      <c r="S73" s="254"/>
      <c r="T73" s="255">
        <f>ROUNDDOWN(IFERROR(tabItens[[#This Row],[ATA DT.VALID.]] - $D$1,0) / 30,0)</f>
        <v>-1507</v>
      </c>
      <c r="U73" s="240" t="s">
        <v>1159</v>
      </c>
      <c r="V73" s="256">
        <v>1</v>
      </c>
      <c r="W73" s="257" t="s">
        <v>2069</v>
      </c>
      <c r="X73" s="258">
        <v>70</v>
      </c>
      <c r="Y73" s="259">
        <v>31</v>
      </c>
      <c r="Z73" s="260"/>
      <c r="AA73" s="261"/>
      <c r="AB73" s="262"/>
      <c r="AC73" s="262"/>
      <c r="AD73" s="261"/>
      <c r="AE73" s="262"/>
      <c r="AF73" s="255"/>
      <c r="AG73" s="263" t="s">
        <v>2063</v>
      </c>
      <c r="AH73" s="264"/>
      <c r="AI73" s="255">
        <v>12</v>
      </c>
      <c r="AJ73" s="264">
        <v>43748</v>
      </c>
      <c r="AK73" s="264" t="s">
        <v>891</v>
      </c>
      <c r="AL73" s="264">
        <v>43619</v>
      </c>
      <c r="AM73" s="254"/>
      <c r="AN73" s="243"/>
      <c r="AO73" s="265" t="str">
        <f>_xlfn.IFNA(IF(VLOOKUP(tabItens[[#This Row],[CÓDIGO]],tabExcluirDoEstoque[#Data],1,FALSE),"sim",""),"")</f>
        <v/>
      </c>
      <c r="AP73" s="266" t="str">
        <f ca="1">IF(OR(ISBLANK(tabItens[[#This Row],[ATA DT.VALID.]]),tabItens[[#This Row],[ATA DT.VALID.]]="",tabItens[[#This Row],[ATA DT.VALID.]]=" "),"",IF(TYPE(tabItens[[#This Row],[ATA DT.VALID.]])=1,ROUNDUP((tabItens[[#This Row],[ATA DT.VALID.]]-TODAY())/7,0),""))</f>
        <v/>
      </c>
      <c r="AQ73" s="267"/>
      <c r="AR73" s="268" t="str">
        <f>IF(ISBLANK(tabItens[[#This Row],[CÓDIGO]]),"",IFERROR(VLOOKUP(tabItens[[#This Row],[CÓDIGO]],Consumo!$C$2:$AI$902,32,FALSE),0))</f>
        <v>04.2023</v>
      </c>
      <c r="AS73" s="269">
        <f>SUMIF(Consumo!$C$3:$C$902,tabItens[[#This Row],[CÓDIGO]],Consumo!$T$3:$T$902) + SUMIF(Consumo!$C$3:$C$902,tabItens[[#This Row],[CÓDIGO]],Consumo!$U$3:$U$902) + SUMIF(Consumo!$C$3:$C$902,tabItens[[#This Row],[CÓDIGO]],Consumo!$V$3:$V$902) + SUMIF(Consumo!$C$3:$C$902,tabItens[[#This Row],[CÓDIGO]],Consumo!$W$3:$W$902)</f>
        <v>0</v>
      </c>
      <c r="AT73" s="269">
        <f>SUMIF(Consumo!$C$3:$C$902,tabItens[[#This Row],[CÓDIGO]],Consumo!$AF$3:$AF$902)</f>
        <v>46</v>
      </c>
      <c r="AU73" s="270">
        <f>SUMIF(Consumo!$C$3:$C$902,tabItens[[#This Row],[CÓDIGO]],Consumo!$AG$3:$AG$902)</f>
        <v>20</v>
      </c>
      <c r="AV73" s="271">
        <f>SUMIF(Consumo!$C$3:$C$902,tabItens[[#This Row],[CÓDIGO]],Consumo!$AE$3:$AE$902)</f>
        <v>0</v>
      </c>
      <c r="AW73" s="244">
        <f>tabItens[[#This Row],[QTDE ATUAL]] + tabItens[[#This Row],[RC QTDE]] + tabItens[[#This Row],[AF SALDO]] + tabItens[[#This Row],[Recentes]]</f>
        <v>224</v>
      </c>
      <c r="AX73" s="272">
        <v>3</v>
      </c>
      <c r="AY73" s="272">
        <v>4</v>
      </c>
      <c r="AZ73" s="272">
        <f>IF(ISBLANK(tabItens[[#This Row],[CÓDIGO]]),"",tabItens[[#This Row],[PontoMês]] * (AZ$2+tabItens[[#This Row],[PontoQtM]]))</f>
        <v>12</v>
      </c>
      <c r="BA73" s="271">
        <f>tabItens[[#This Row],[PontoPed]] - tabItens[[#This Row],[Saldo]] + (1/10)</f>
        <v>-211.9</v>
      </c>
      <c r="BB73" s="271">
        <f xml:space="preserve"> tabItens[[#This Row],[PontoMês]] * BB$2 - tabItens[[#This Row],[QTDE ATUAL]] - (1/10)</f>
        <v>-221.1</v>
      </c>
      <c r="BC73" s="273">
        <f>IF( tabItens[[#This Row],[PontoPed]]&gt;0, IF(tabItens[[#This Row],[PontoPed]]&lt;1, 1, IF( tabItens[[#This Row],[Saldo]]&gt;tabItens[[#This Row],[PontoPed]], 0, (tabItens[[#This Row],[PontoPed]]-tabItens[[#This Row],[Saldo]])/tabItens[[#This Row],[PontoPed]] ) ), 0 )</f>
        <v>0</v>
      </c>
      <c r="BD73" s="274">
        <f>ROUNDDOWN(IF( OR( AND(tabItens[[#This Row],[PontoPed]]&lt;tabItens[[#This Row],[Saldo]],tabItens[[#This Row],[Saldo]]&gt;0), tabItens[[#This Row],[PontoPed]]=0), 99, IF(AND(tabItens[[#This Row],[Saldo]]=0,tabItens[[#This Row],[PontoPed]]&gt;0), 0, (1-tabItens[[#This Row],[PctAb]])*10 ) ),0)</f>
        <v>99</v>
      </c>
      <c r="BE73" s="275">
        <f>MAX(ROUNDDOWN( IF(tabItens[[#This Row],[Abaixo]] &gt; 0,   tabItens[[#This Row],[Abaixo]] + (tabItens[[#This Row],[PontoMês]] * IF( OR( ISBLANK(tabItens[[#This Row],[ATA Nº/ANO]]), tabItens[[#This Row],[ATA Nº/ANO]] = ""),BE$2,BE$1)),0),0),0)</f>
        <v>0</v>
      </c>
      <c r="BF7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 s="276">
        <f>SUMIF(Consumo!$C$3:$C$902,tabItens[[#This Row],[CÓDIGO]],Consumo!$E$3:$E$902)</f>
        <v>0</v>
      </c>
      <c r="BH73" s="277">
        <f>IF(AND(tabItens[[#This Row],[Pend]] &gt; 0,tabItens[[#This Row],[Consumo]] &lt;&gt; 0), tabItens[[#This Row],[Pend]] / tabItens[[#This Row],[Consumo]], 0 )</f>
        <v>0</v>
      </c>
      <c r="BI73" s="276"/>
      <c r="BJ73" s="276"/>
      <c r="BK73" s="278" t="s">
        <v>2077</v>
      </c>
    </row>
    <row r="74" spans="1:63" x14ac:dyDescent="0.3">
      <c r="A74" s="239">
        <v>19883</v>
      </c>
      <c r="B74" s="240" t="s">
        <v>1161</v>
      </c>
      <c r="C74" s="241" t="s">
        <v>264</v>
      </c>
      <c r="D74" s="242">
        <v>3.45</v>
      </c>
      <c r="E74" s="243"/>
      <c r="F74" s="243"/>
      <c r="G74" s="243" t="s">
        <v>891</v>
      </c>
      <c r="H74" s="244">
        <v>547</v>
      </c>
      <c r="I74" s="245">
        <v>103003</v>
      </c>
      <c r="J74" s="246">
        <v>3.45</v>
      </c>
      <c r="K74" s="247">
        <v>40</v>
      </c>
      <c r="L74" s="248">
        <f>IF(tabItens[[#This Row],[Média]] &gt; 0, tabItens[[#This Row],[QTDE ATUAL]] / tabItens[[#This Row],[Média]],999.9)</f>
        <v>999.9</v>
      </c>
      <c r="M74" s="249">
        <v>0</v>
      </c>
      <c r="N74" s="250">
        <f>tabItens[[#This Row],[VALOR UNIT.]] * tabItens[[#This Row],[LC]]</f>
        <v>0</v>
      </c>
      <c r="O74" s="251"/>
      <c r="P74" s="252"/>
      <c r="Q74" s="253"/>
      <c r="R74" s="250"/>
      <c r="S74" s="254"/>
      <c r="T74" s="255">
        <f>ROUNDDOWN(IFERROR(tabItens[[#This Row],[ATA DT.VALID.]] - $D$1,0) / 30,0)</f>
        <v>-1507</v>
      </c>
      <c r="U74" s="240" t="s">
        <v>1159</v>
      </c>
      <c r="V74" s="256">
        <v>1</v>
      </c>
      <c r="W74" s="257" t="s">
        <v>2069</v>
      </c>
      <c r="X74" s="258">
        <v>70</v>
      </c>
      <c r="Y74" s="259">
        <v>31</v>
      </c>
      <c r="Z74" s="260"/>
      <c r="AA74" s="261"/>
      <c r="AB74" s="262"/>
      <c r="AC74" s="262"/>
      <c r="AD74" s="261"/>
      <c r="AE74" s="262"/>
      <c r="AF74" s="255"/>
      <c r="AG74" s="263" t="s">
        <v>2063</v>
      </c>
      <c r="AH74" s="264"/>
      <c r="AI74" s="255">
        <v>14</v>
      </c>
      <c r="AJ74" s="264">
        <v>44571</v>
      </c>
      <c r="AK74" s="264" t="s">
        <v>891</v>
      </c>
      <c r="AL74" s="264">
        <v>44536</v>
      </c>
      <c r="AM74" s="254"/>
      <c r="AN74" s="243"/>
      <c r="AO74" s="265" t="str">
        <f>_xlfn.IFNA(IF(VLOOKUP(tabItens[[#This Row],[CÓDIGO]],tabExcluirDoEstoque[#Data],1,FALSE),"sim",""),"")</f>
        <v/>
      </c>
      <c r="AP74" s="266" t="str">
        <f ca="1">IF(OR(ISBLANK(tabItens[[#This Row],[ATA DT.VALID.]]),tabItens[[#This Row],[ATA DT.VALID.]]="",tabItens[[#This Row],[ATA DT.VALID.]]=" "),"",IF(TYPE(tabItens[[#This Row],[ATA DT.VALID.]])=1,ROUNDUP((tabItens[[#This Row],[ATA DT.VALID.]]-TODAY())/7,0),""))</f>
        <v/>
      </c>
      <c r="AQ74" s="267"/>
      <c r="AR74" s="268" t="str">
        <f>IF(ISBLANK(tabItens[[#This Row],[CÓDIGO]]),"",IFERROR(VLOOKUP(tabItens[[#This Row],[CÓDIGO]],Consumo!$C$2:$AI$902,32,FALSE),0))</f>
        <v>04.2023</v>
      </c>
      <c r="AS74" s="269">
        <f>SUMIF(Consumo!$C$3:$C$902,tabItens[[#This Row],[CÓDIGO]],Consumo!$T$3:$T$902) + SUMIF(Consumo!$C$3:$C$902,tabItens[[#This Row],[CÓDIGO]],Consumo!$U$3:$U$902) + SUMIF(Consumo!$C$3:$C$902,tabItens[[#This Row],[CÓDIGO]],Consumo!$V$3:$V$902) + SUMIF(Consumo!$C$3:$C$902,tabItens[[#This Row],[CÓDIGO]],Consumo!$W$3:$W$902)</f>
        <v>0</v>
      </c>
      <c r="AT74" s="269">
        <f>SUMIF(Consumo!$C$3:$C$902,tabItens[[#This Row],[CÓDIGO]],Consumo!$AF$3:$AF$902)</f>
        <v>71</v>
      </c>
      <c r="AU74" s="270">
        <f>SUMIF(Consumo!$C$3:$C$902,tabItens[[#This Row],[CÓDIGO]],Consumo!$AG$3:$AG$902)</f>
        <v>22</v>
      </c>
      <c r="AV74" s="271">
        <f>SUMIF(Consumo!$C$3:$C$902,tabItens[[#This Row],[CÓDIGO]],Consumo!$AE$3:$AE$902)</f>
        <v>0</v>
      </c>
      <c r="AW74" s="244">
        <f>tabItens[[#This Row],[QTDE ATUAL]] + tabItens[[#This Row],[RC QTDE]] + tabItens[[#This Row],[AF SALDO]] + tabItens[[#This Row],[Recentes]]</f>
        <v>547</v>
      </c>
      <c r="AX74" s="272">
        <v>4</v>
      </c>
      <c r="AY74" s="272">
        <v>4</v>
      </c>
      <c r="AZ74" s="272">
        <f>IF(ISBLANK(tabItens[[#This Row],[CÓDIGO]]),"",tabItens[[#This Row],[PontoMês]] * (AZ$2+tabItens[[#This Row],[PontoQtM]]))</f>
        <v>16</v>
      </c>
      <c r="BA74" s="271">
        <f>tabItens[[#This Row],[PontoPed]] - tabItens[[#This Row],[Saldo]] + (1/10)</f>
        <v>-530.9</v>
      </c>
      <c r="BB74" s="271">
        <f xml:space="preserve"> tabItens[[#This Row],[PontoMês]] * BB$2 - tabItens[[#This Row],[QTDE ATUAL]] - (1/10)</f>
        <v>-543.1</v>
      </c>
      <c r="BC74" s="273">
        <f>IF( tabItens[[#This Row],[PontoPed]]&gt;0, IF(tabItens[[#This Row],[PontoPed]]&lt;1, 1, IF( tabItens[[#This Row],[Saldo]]&gt;tabItens[[#This Row],[PontoPed]], 0, (tabItens[[#This Row],[PontoPed]]-tabItens[[#This Row],[Saldo]])/tabItens[[#This Row],[PontoPed]] ) ), 0 )</f>
        <v>0</v>
      </c>
      <c r="BD74" s="274">
        <f>ROUNDDOWN(IF( OR( AND(tabItens[[#This Row],[PontoPed]]&lt;tabItens[[#This Row],[Saldo]],tabItens[[#This Row],[Saldo]]&gt;0), tabItens[[#This Row],[PontoPed]]=0), 99, IF(AND(tabItens[[#This Row],[Saldo]]=0,tabItens[[#This Row],[PontoPed]]&gt;0), 0, (1-tabItens[[#This Row],[PctAb]])*10 ) ),0)</f>
        <v>99</v>
      </c>
      <c r="BE74" s="275">
        <f>MAX(ROUNDDOWN( IF(tabItens[[#This Row],[Abaixo]] &gt; 0,   tabItens[[#This Row],[Abaixo]] + (tabItens[[#This Row],[PontoMês]] * IF( OR( ISBLANK(tabItens[[#This Row],[ATA Nº/ANO]]), tabItens[[#This Row],[ATA Nº/ANO]] = ""),BE$2,BE$1)),0),0),0)</f>
        <v>0</v>
      </c>
      <c r="BF7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 s="276">
        <f>SUMIF(Consumo!$C$3:$C$902,tabItens[[#This Row],[CÓDIGO]],Consumo!$E$3:$E$902)</f>
        <v>0</v>
      </c>
      <c r="BH74" s="277">
        <f>IF(AND(tabItens[[#This Row],[Pend]] &gt; 0,tabItens[[#This Row],[Consumo]] &lt;&gt; 0), tabItens[[#This Row],[Pend]] / tabItens[[#This Row],[Consumo]], 0 )</f>
        <v>0</v>
      </c>
      <c r="BI74" s="276"/>
      <c r="BJ74" s="276"/>
      <c r="BK74" s="278" t="s">
        <v>2077</v>
      </c>
    </row>
    <row r="75" spans="1:63" x14ac:dyDescent="0.3">
      <c r="A75" s="239">
        <v>99788</v>
      </c>
      <c r="B75" s="240" t="s">
        <v>1574</v>
      </c>
      <c r="C75" s="241" t="s">
        <v>264</v>
      </c>
      <c r="D75" s="242">
        <v>1.49</v>
      </c>
      <c r="E75" s="243"/>
      <c r="F75" s="243"/>
      <c r="G75" s="243" t="s">
        <v>891</v>
      </c>
      <c r="H75" s="244">
        <v>150</v>
      </c>
      <c r="I75" s="245">
        <v>103003</v>
      </c>
      <c r="J75" s="246">
        <v>1.49</v>
      </c>
      <c r="K75" s="247"/>
      <c r="L75" s="248">
        <f>IF(tabItens[[#This Row],[Média]] &gt; 0, tabItens[[#This Row],[QTDE ATUAL]] / tabItens[[#This Row],[Média]],999.9)</f>
        <v>999.9</v>
      </c>
      <c r="M75" s="249">
        <v>0</v>
      </c>
      <c r="N75" s="250">
        <f>tabItens[[#This Row],[VALOR UNIT.]] * tabItens[[#This Row],[LC]]</f>
        <v>0</v>
      </c>
      <c r="O75" s="251"/>
      <c r="P75" s="252"/>
      <c r="Q75" s="253"/>
      <c r="R75" s="250"/>
      <c r="S75" s="254"/>
      <c r="T75" s="255">
        <f>ROUNDDOWN(IFERROR(tabItens[[#This Row],[ATA DT.VALID.]] - $D$1,0) / 30,0)</f>
        <v>-1507</v>
      </c>
      <c r="U75" s="240" t="s">
        <v>996</v>
      </c>
      <c r="V75" s="256">
        <v>1</v>
      </c>
      <c r="W75" s="257" t="s">
        <v>2068</v>
      </c>
      <c r="X75" s="258">
        <v>55</v>
      </c>
      <c r="Y75" s="259">
        <v>32</v>
      </c>
      <c r="Z75" s="260"/>
      <c r="AA75" s="261"/>
      <c r="AB75" s="262"/>
      <c r="AC75" s="262"/>
      <c r="AD75" s="261"/>
      <c r="AE75" s="262"/>
      <c r="AF75" s="255"/>
      <c r="AG75" s="263" t="s">
        <v>2063</v>
      </c>
      <c r="AH75" s="264"/>
      <c r="AI75" s="255">
        <v>0</v>
      </c>
      <c r="AJ75" s="264">
        <v>39741</v>
      </c>
      <c r="AK75" s="264">
        <v>39227</v>
      </c>
      <c r="AL75" s="264">
        <v>39729</v>
      </c>
      <c r="AM75" s="254"/>
      <c r="AN75" s="243"/>
      <c r="AO75" s="265" t="str">
        <f>_xlfn.IFNA(IF(VLOOKUP(tabItens[[#This Row],[CÓDIGO]],tabExcluirDoEstoque[#Data],1,FALSE),"sim",""),"")</f>
        <v/>
      </c>
      <c r="AP75" s="266" t="str">
        <f ca="1">IF(OR(ISBLANK(tabItens[[#This Row],[ATA DT.VALID.]]),tabItens[[#This Row],[ATA DT.VALID.]]="",tabItens[[#This Row],[ATA DT.VALID.]]=" "),"",IF(TYPE(tabItens[[#This Row],[ATA DT.VALID.]])=1,ROUNDUP((tabItens[[#This Row],[ATA DT.VALID.]]-TODAY())/7,0),""))</f>
        <v/>
      </c>
      <c r="AQ75" s="267"/>
      <c r="AR75" s="268">
        <f>IF(ISBLANK(tabItens[[#This Row],[CÓDIGO]]),"",IFERROR(VLOOKUP(tabItens[[#This Row],[CÓDIGO]],Consumo!$C$2:$AI$902,32,FALSE),0))</f>
        <v>0</v>
      </c>
      <c r="AS75" s="269">
        <f>SUMIF(Consumo!$C$3:$C$902,tabItens[[#This Row],[CÓDIGO]],Consumo!$T$3:$T$902) + SUMIF(Consumo!$C$3:$C$902,tabItens[[#This Row],[CÓDIGO]],Consumo!$U$3:$U$902) + SUMIF(Consumo!$C$3:$C$902,tabItens[[#This Row],[CÓDIGO]],Consumo!$V$3:$V$902) + SUMIF(Consumo!$C$3:$C$902,tabItens[[#This Row],[CÓDIGO]],Consumo!$W$3:$W$902)</f>
        <v>0</v>
      </c>
      <c r="AT75" s="269">
        <f>SUMIF(Consumo!$C$3:$C$902,tabItens[[#This Row],[CÓDIGO]],Consumo!$AF$3:$AF$902)</f>
        <v>0</v>
      </c>
      <c r="AU75" s="270">
        <f>SUMIF(Consumo!$C$3:$C$902,tabItens[[#This Row],[CÓDIGO]],Consumo!$AG$3:$AG$902)</f>
        <v>0</v>
      </c>
      <c r="AV75" s="271">
        <f>SUMIF(Consumo!$C$3:$C$902,tabItens[[#This Row],[CÓDIGO]],Consumo!$AE$3:$AE$902)</f>
        <v>0</v>
      </c>
      <c r="AW75" s="244">
        <f>tabItens[[#This Row],[QTDE ATUAL]] + tabItens[[#This Row],[RC QTDE]] + tabItens[[#This Row],[AF SALDO]] + tabItens[[#This Row],[Recentes]]</f>
        <v>150</v>
      </c>
      <c r="AX75" s="272">
        <v>0</v>
      </c>
      <c r="AY75" s="272">
        <v>4</v>
      </c>
      <c r="AZ75" s="272">
        <f>IF(ISBLANK(tabItens[[#This Row],[CÓDIGO]]),"",tabItens[[#This Row],[PontoMês]] * (AZ$2+tabItens[[#This Row],[PontoQtM]]))</f>
        <v>0</v>
      </c>
      <c r="BA75" s="271">
        <f>tabItens[[#This Row],[PontoPed]] - tabItens[[#This Row],[Saldo]] + (1/10)</f>
        <v>-149.9</v>
      </c>
      <c r="BB75" s="271">
        <f xml:space="preserve"> tabItens[[#This Row],[PontoMês]] * BB$2 - tabItens[[#This Row],[QTDE ATUAL]] - (1/10)</f>
        <v>-150.1</v>
      </c>
      <c r="BC75" s="273">
        <f>IF( tabItens[[#This Row],[PontoPed]]&gt;0, IF(tabItens[[#This Row],[PontoPed]]&lt;1, 1, IF( tabItens[[#This Row],[Saldo]]&gt;tabItens[[#This Row],[PontoPed]], 0, (tabItens[[#This Row],[PontoPed]]-tabItens[[#This Row],[Saldo]])/tabItens[[#This Row],[PontoPed]] ) ), 0 )</f>
        <v>0</v>
      </c>
      <c r="BD75" s="274">
        <f>ROUNDDOWN(IF( OR( AND(tabItens[[#This Row],[PontoPed]]&lt;tabItens[[#This Row],[Saldo]],tabItens[[#This Row],[Saldo]]&gt;0), tabItens[[#This Row],[PontoPed]]=0), 99, IF(AND(tabItens[[#This Row],[Saldo]]=0,tabItens[[#This Row],[PontoPed]]&gt;0), 0, (1-tabItens[[#This Row],[PctAb]])*10 ) ),0)</f>
        <v>99</v>
      </c>
      <c r="BE75" s="275">
        <f>MAX(ROUNDDOWN( IF(tabItens[[#This Row],[Abaixo]] &gt; 0,   tabItens[[#This Row],[Abaixo]] + (tabItens[[#This Row],[PontoMês]] * IF( OR( ISBLANK(tabItens[[#This Row],[ATA Nº/ANO]]), tabItens[[#This Row],[ATA Nº/ANO]] = ""),BE$2,BE$1)),0),0),0)</f>
        <v>0</v>
      </c>
      <c r="BF7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 s="276">
        <f>SUMIF(Consumo!$C$3:$C$902,tabItens[[#This Row],[CÓDIGO]],Consumo!$E$3:$E$902)</f>
        <v>0</v>
      </c>
      <c r="BH75" s="277">
        <f>IF(AND(tabItens[[#This Row],[Pend]] &gt; 0,tabItens[[#This Row],[Consumo]] &lt;&gt; 0), tabItens[[#This Row],[Pend]] / tabItens[[#This Row],[Consumo]], 0 )</f>
        <v>0</v>
      </c>
      <c r="BI75" s="276"/>
      <c r="BJ75" s="276"/>
      <c r="BK75" s="278" t="s">
        <v>2077</v>
      </c>
    </row>
    <row r="76" spans="1:63" x14ac:dyDescent="0.3">
      <c r="A76" s="239">
        <v>13178</v>
      </c>
      <c r="B76" s="240" t="s">
        <v>1023</v>
      </c>
      <c r="C76" s="241" t="s">
        <v>264</v>
      </c>
      <c r="D76" s="242">
        <v>0.03</v>
      </c>
      <c r="E76" s="243"/>
      <c r="F76" s="243"/>
      <c r="G76" s="243" t="s">
        <v>891</v>
      </c>
      <c r="H76" s="244">
        <v>0</v>
      </c>
      <c r="I76" s="245">
        <v>103003</v>
      </c>
      <c r="J76" s="246">
        <v>0.03</v>
      </c>
      <c r="K76" s="247">
        <v>15133</v>
      </c>
      <c r="L76" s="248">
        <f>IF(tabItens[[#This Row],[Média]] &gt; 0, tabItens[[#This Row],[QTDE ATUAL]] / tabItens[[#This Row],[Média]],999.9)</f>
        <v>0</v>
      </c>
      <c r="M76" s="249">
        <v>0</v>
      </c>
      <c r="N76" s="250">
        <f>tabItens[[#This Row],[VALOR UNIT.]] * tabItens[[#This Row],[LC]]</f>
        <v>0</v>
      </c>
      <c r="O76" s="251" t="s">
        <v>2100</v>
      </c>
      <c r="P76" s="252"/>
      <c r="Q76" s="253"/>
      <c r="R76" s="250"/>
      <c r="S76" s="254"/>
      <c r="T76" s="255">
        <f>ROUNDDOWN(IFERROR(tabItens[[#This Row],[ATA DT.VALID.]] - $D$1,0) / 30,0)</f>
        <v>-1507</v>
      </c>
      <c r="U76" s="240" t="s">
        <v>1024</v>
      </c>
      <c r="V76" s="256">
        <v>1</v>
      </c>
      <c r="W76" s="257" t="s">
        <v>2062</v>
      </c>
      <c r="X76" s="258">
        <v>67</v>
      </c>
      <c r="Y76" s="259">
        <v>9</v>
      </c>
      <c r="Z76" s="260">
        <v>2483</v>
      </c>
      <c r="AA76" s="261">
        <v>2023</v>
      </c>
      <c r="AB76" s="262">
        <v>2000</v>
      </c>
      <c r="AC76" s="262"/>
      <c r="AD76" s="261"/>
      <c r="AE76" s="262"/>
      <c r="AF76" s="255"/>
      <c r="AG76" s="263" t="s">
        <v>2063</v>
      </c>
      <c r="AH76" s="264"/>
      <c r="AI76" s="255">
        <v>6024</v>
      </c>
      <c r="AJ76" s="264">
        <v>44607</v>
      </c>
      <c r="AK76" s="264" t="s">
        <v>891</v>
      </c>
      <c r="AL76" s="264">
        <v>44592</v>
      </c>
      <c r="AM76" s="254"/>
      <c r="AN76" s="243"/>
      <c r="AO76" s="265" t="str">
        <f>_xlfn.IFNA(IF(VLOOKUP(tabItens[[#This Row],[CÓDIGO]],tabExcluirDoEstoque[#Data],1,FALSE),"sim",""),"")</f>
        <v/>
      </c>
      <c r="AP76" s="266" t="str">
        <f ca="1">IF(OR(ISBLANK(tabItens[[#This Row],[ATA DT.VALID.]]),tabItens[[#This Row],[ATA DT.VALID.]]="",tabItens[[#This Row],[ATA DT.VALID.]]=" "),"",IF(TYPE(tabItens[[#This Row],[ATA DT.VALID.]])=1,ROUNDUP((tabItens[[#This Row],[ATA DT.VALID.]]-TODAY())/7,0),""))</f>
        <v/>
      </c>
      <c r="AQ76" s="267">
        <v>0</v>
      </c>
      <c r="AR76" s="268" t="str">
        <f>IF(ISBLANK(tabItens[[#This Row],[CÓDIGO]]),"",IFERROR(VLOOKUP(tabItens[[#This Row],[CÓDIGO]],Consumo!$C$2:$AI$902,32,FALSE),0))</f>
        <v>06.2023</v>
      </c>
      <c r="AS76" s="269">
        <f>SUMIF(Consumo!$C$3:$C$902,tabItens[[#This Row],[CÓDIGO]],Consumo!$T$3:$T$902) + SUMIF(Consumo!$C$3:$C$902,tabItens[[#This Row],[CÓDIGO]],Consumo!$U$3:$U$902) + SUMIF(Consumo!$C$3:$C$902,tabItens[[#This Row],[CÓDIGO]],Consumo!$V$3:$V$902) + SUMIF(Consumo!$C$3:$C$902,tabItens[[#This Row],[CÓDIGO]],Consumo!$W$3:$W$902)</f>
        <v>8253</v>
      </c>
      <c r="AT76" s="269">
        <f>SUMIF(Consumo!$C$3:$C$902,tabItens[[#This Row],[CÓDIGO]],Consumo!$AF$3:$AF$902)</f>
        <v>26410</v>
      </c>
      <c r="AU76" s="270">
        <f>SUMIF(Consumo!$C$3:$C$902,tabItens[[#This Row],[CÓDIGO]],Consumo!$AG$3:$AG$902)</f>
        <v>6900</v>
      </c>
      <c r="AV76" s="271">
        <f>SUMIF(Consumo!$C$3:$C$902,tabItens[[#This Row],[CÓDIGO]],Consumo!$AE$3:$AE$902)</f>
        <v>35.944444444444443</v>
      </c>
      <c r="AW76" s="244">
        <f>tabItens[[#This Row],[QTDE ATUAL]] + tabItens[[#This Row],[RC QTDE]] + tabItens[[#This Row],[AF SALDO]] + tabItens[[#This Row],[Recentes]]</f>
        <v>2000</v>
      </c>
      <c r="AX76" s="272">
        <v>662</v>
      </c>
      <c r="AY76" s="272">
        <v>4</v>
      </c>
      <c r="AZ76" s="272">
        <f>IF(ISBLANK(tabItens[[#This Row],[CÓDIGO]]),"",tabItens[[#This Row],[PontoMês]] * (AZ$2+tabItens[[#This Row],[PontoQtM]]))</f>
        <v>2648</v>
      </c>
      <c r="BA76" s="271">
        <f>tabItens[[#This Row],[PontoPed]] - tabItens[[#This Row],[Saldo]] + (1/10)</f>
        <v>648.1</v>
      </c>
      <c r="BB76" s="271">
        <f xml:space="preserve"> tabItens[[#This Row],[PontoMês]] * BB$2 - tabItens[[#This Row],[QTDE ATUAL]] - (1/10)</f>
        <v>661.9</v>
      </c>
      <c r="BC76" s="273">
        <f>IF( tabItens[[#This Row],[PontoPed]]&gt;0, IF(tabItens[[#This Row],[PontoPed]]&lt;1, 1, IF( tabItens[[#This Row],[Saldo]]&gt;tabItens[[#This Row],[PontoPed]], 0, (tabItens[[#This Row],[PontoPed]]-tabItens[[#This Row],[Saldo]])/tabItens[[#This Row],[PontoPed]] ) ), 0 )</f>
        <v>0.24471299093655588</v>
      </c>
      <c r="BD76" s="274">
        <f>ROUNDDOWN(IF( OR( AND(tabItens[[#This Row],[PontoPed]]&lt;tabItens[[#This Row],[Saldo]],tabItens[[#This Row],[Saldo]]&gt;0), tabItens[[#This Row],[PontoPed]]=0), 99, IF(AND(tabItens[[#This Row],[Saldo]]=0,tabItens[[#This Row],[PontoPed]]&gt;0), 0, (1-tabItens[[#This Row],[PctAb]])*10 ) ),0)</f>
        <v>7</v>
      </c>
      <c r="BE76" s="275">
        <f>MAX(ROUNDDOWN( IF(tabItens[[#This Row],[Abaixo]] &gt; 0,   tabItens[[#This Row],[Abaixo]] + (tabItens[[#This Row],[PontoMês]] * IF( OR( ISBLANK(tabItens[[#This Row],[ATA Nº/ANO]]), tabItens[[#This Row],[ATA Nº/ANO]] = ""),BE$2,BE$1)),0),0),0)</f>
        <v>2634</v>
      </c>
      <c r="BF7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 s="276">
        <f>SUMIF(Consumo!$C$3:$C$902,tabItens[[#This Row],[CÓDIGO]],Consumo!$E$3:$E$902)</f>
        <v>647</v>
      </c>
      <c r="BH76" s="277">
        <f>IF(AND(tabItens[[#This Row],[Pend]] &gt; 0,tabItens[[#This Row],[Consumo]] &lt;&gt; 0), tabItens[[#This Row],[Pend]] / tabItens[[#This Row],[Consumo]], 0 )</f>
        <v>2.4498296099962135E-2</v>
      </c>
      <c r="BI76" s="276"/>
      <c r="BJ76" s="276"/>
      <c r="BK76" s="278" t="s">
        <v>2077</v>
      </c>
    </row>
    <row r="77" spans="1:63" x14ac:dyDescent="0.3">
      <c r="A77" s="239">
        <v>29293</v>
      </c>
      <c r="B77" s="240" t="s">
        <v>1244</v>
      </c>
      <c r="C77" s="241" t="s">
        <v>264</v>
      </c>
      <c r="D77" s="242">
        <v>0.21</v>
      </c>
      <c r="E77" s="243"/>
      <c r="F77" s="243"/>
      <c r="G77" s="243" t="s">
        <v>891</v>
      </c>
      <c r="H77" s="244">
        <v>0</v>
      </c>
      <c r="I77" s="245">
        <v>103003</v>
      </c>
      <c r="J77" s="246">
        <v>0.21</v>
      </c>
      <c r="K77" s="247">
        <v>3815</v>
      </c>
      <c r="L77" s="248">
        <f>IF(tabItens[[#This Row],[Média]] &gt; 0, tabItens[[#This Row],[QTDE ATUAL]] / tabItens[[#This Row],[Média]],999.9)</f>
        <v>0</v>
      </c>
      <c r="M77" s="249">
        <v>0</v>
      </c>
      <c r="N77" s="250">
        <f>tabItens[[#This Row],[VALOR UNIT.]] * tabItens[[#This Row],[LC]]</f>
        <v>0</v>
      </c>
      <c r="O77" s="251" t="s">
        <v>2100</v>
      </c>
      <c r="P77" s="252"/>
      <c r="Q77" s="253"/>
      <c r="R77" s="250"/>
      <c r="S77" s="254"/>
      <c r="T77" s="255">
        <f>ROUNDDOWN(IFERROR(tabItens[[#This Row],[ATA DT.VALID.]] - $D$1,0) / 30,0)</f>
        <v>-1507</v>
      </c>
      <c r="U77" s="240" t="s">
        <v>1024</v>
      </c>
      <c r="V77" s="256">
        <v>1</v>
      </c>
      <c r="W77" s="257" t="s">
        <v>2062</v>
      </c>
      <c r="X77" s="258">
        <v>67</v>
      </c>
      <c r="Y77" s="259">
        <v>9</v>
      </c>
      <c r="Z77" s="260">
        <v>9922</v>
      </c>
      <c r="AA77" s="261">
        <v>2023</v>
      </c>
      <c r="AB77" s="262">
        <v>5000</v>
      </c>
      <c r="AC77" s="262"/>
      <c r="AD77" s="261"/>
      <c r="AE77" s="262"/>
      <c r="AF77" s="255"/>
      <c r="AG77" s="263" t="s">
        <v>2063</v>
      </c>
      <c r="AH77" s="264"/>
      <c r="AI77" s="255">
        <v>1272</v>
      </c>
      <c r="AJ77" s="264">
        <v>43640</v>
      </c>
      <c r="AK77" s="264" t="s">
        <v>891</v>
      </c>
      <c r="AL77" s="264">
        <v>45084</v>
      </c>
      <c r="AM77" s="254"/>
      <c r="AN77" s="243"/>
      <c r="AO77" s="265" t="str">
        <f>_xlfn.IFNA(IF(VLOOKUP(tabItens[[#This Row],[CÓDIGO]],tabExcluirDoEstoque[#Data],1,FALSE),"sim",""),"")</f>
        <v/>
      </c>
      <c r="AP77" s="266" t="str">
        <f ca="1">IF(OR(ISBLANK(tabItens[[#This Row],[ATA DT.VALID.]]),tabItens[[#This Row],[ATA DT.VALID.]]="",tabItens[[#This Row],[ATA DT.VALID.]]=" "),"",IF(TYPE(tabItens[[#This Row],[ATA DT.VALID.]])=1,ROUNDUP((tabItens[[#This Row],[ATA DT.VALID.]]-TODAY())/7,0),""))</f>
        <v/>
      </c>
      <c r="AQ77" s="267">
        <v>0</v>
      </c>
      <c r="AR77" s="268" t="str">
        <f>IF(ISBLANK(tabItens[[#This Row],[CÓDIGO]]),"",IFERROR(VLOOKUP(tabItens[[#This Row],[CÓDIGO]],Consumo!$C$2:$AI$902,32,FALSE),0))</f>
        <v>03.2023</v>
      </c>
      <c r="AS77" s="269">
        <f>SUMIF(Consumo!$C$3:$C$902,tabItens[[#This Row],[CÓDIGO]],Consumo!$T$3:$T$902) + SUMIF(Consumo!$C$3:$C$902,tabItens[[#This Row],[CÓDIGO]],Consumo!$U$3:$U$902) + SUMIF(Consumo!$C$3:$C$902,tabItens[[#This Row],[CÓDIGO]],Consumo!$V$3:$V$902) + SUMIF(Consumo!$C$3:$C$902,tabItens[[#This Row],[CÓDIGO]],Consumo!$W$3:$W$902)</f>
        <v>0</v>
      </c>
      <c r="AT77" s="269">
        <f>SUMIF(Consumo!$C$3:$C$902,tabItens[[#This Row],[CÓDIGO]],Consumo!$AF$3:$AF$902)</f>
        <v>8546</v>
      </c>
      <c r="AU77" s="270">
        <f>SUMIF(Consumo!$C$3:$C$902,tabItens[[#This Row],[CÓDIGO]],Consumo!$AG$3:$AG$902)</f>
        <v>1495</v>
      </c>
      <c r="AV77" s="271">
        <f>SUMIF(Consumo!$C$3:$C$902,tabItens[[#This Row],[CÓDIGO]],Consumo!$AE$3:$AE$902)</f>
        <v>114.16666666666667</v>
      </c>
      <c r="AW77" s="244">
        <f>tabItens[[#This Row],[QTDE ATUAL]] + tabItens[[#This Row],[RC QTDE]] + tabItens[[#This Row],[AF SALDO]] + tabItens[[#This Row],[Recentes]]</f>
        <v>5000</v>
      </c>
      <c r="AX77" s="272">
        <v>93</v>
      </c>
      <c r="AY77" s="272">
        <v>4</v>
      </c>
      <c r="AZ77" s="272">
        <f>IF(ISBLANK(tabItens[[#This Row],[CÓDIGO]]),"",tabItens[[#This Row],[PontoMês]] * (AZ$2+tabItens[[#This Row],[PontoQtM]]))</f>
        <v>372</v>
      </c>
      <c r="BA77" s="271">
        <f>tabItens[[#This Row],[PontoPed]] - tabItens[[#This Row],[Saldo]] + (1/10)</f>
        <v>-4627.8999999999996</v>
      </c>
      <c r="BB77" s="271">
        <f xml:space="preserve"> tabItens[[#This Row],[PontoMês]] * BB$2 - tabItens[[#This Row],[QTDE ATUAL]] - (1/10)</f>
        <v>92.9</v>
      </c>
      <c r="BC77" s="273">
        <f>IF( tabItens[[#This Row],[PontoPed]]&gt;0, IF(tabItens[[#This Row],[PontoPed]]&lt;1, 1, IF( tabItens[[#This Row],[Saldo]]&gt;tabItens[[#This Row],[PontoPed]], 0, (tabItens[[#This Row],[PontoPed]]-tabItens[[#This Row],[Saldo]])/tabItens[[#This Row],[PontoPed]] ) ), 0 )</f>
        <v>0</v>
      </c>
      <c r="BD77" s="274">
        <f>ROUNDDOWN(IF( OR( AND(tabItens[[#This Row],[PontoPed]]&lt;tabItens[[#This Row],[Saldo]],tabItens[[#This Row],[Saldo]]&gt;0), tabItens[[#This Row],[PontoPed]]=0), 99, IF(AND(tabItens[[#This Row],[Saldo]]=0,tabItens[[#This Row],[PontoPed]]&gt;0), 0, (1-tabItens[[#This Row],[PctAb]])*10 ) ),0)</f>
        <v>99</v>
      </c>
      <c r="BE77" s="275">
        <f>MAX(ROUNDDOWN( IF(tabItens[[#This Row],[Abaixo]] &gt; 0,   tabItens[[#This Row],[Abaixo]] + (tabItens[[#This Row],[PontoMês]] * IF( OR( ISBLANK(tabItens[[#This Row],[ATA Nº/ANO]]), tabItens[[#This Row],[ATA Nº/ANO]] = ""),BE$2,BE$1)),0),0),0)</f>
        <v>0</v>
      </c>
      <c r="BF7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 s="276">
        <f>SUMIF(Consumo!$C$3:$C$902,tabItens[[#This Row],[CÓDIGO]],Consumo!$E$3:$E$902)</f>
        <v>2055</v>
      </c>
      <c r="BH77" s="277">
        <f>IF(AND(tabItens[[#This Row],[Pend]] &gt; 0,tabItens[[#This Row],[Consumo]] &lt;&gt; 0), tabItens[[#This Row],[Pend]] / tabItens[[#This Row],[Consumo]], 0 )</f>
        <v>0.24046337467821202</v>
      </c>
      <c r="BI77" s="276"/>
      <c r="BJ77" s="276"/>
      <c r="BK77" s="278" t="s">
        <v>2077</v>
      </c>
    </row>
    <row r="78" spans="1:63" x14ac:dyDescent="0.3">
      <c r="A78" s="239">
        <v>13179</v>
      </c>
      <c r="B78" s="240" t="s">
        <v>1025</v>
      </c>
      <c r="C78" s="241" t="s">
        <v>264</v>
      </c>
      <c r="D78" s="242">
        <v>0.03</v>
      </c>
      <c r="E78" s="243"/>
      <c r="F78" s="243"/>
      <c r="G78" s="243" t="s">
        <v>891</v>
      </c>
      <c r="H78" s="244">
        <v>611</v>
      </c>
      <c r="I78" s="245">
        <v>103003</v>
      </c>
      <c r="J78" s="246">
        <v>0.03</v>
      </c>
      <c r="K78" s="247">
        <v>16696</v>
      </c>
      <c r="L78" s="248">
        <f>IF(tabItens[[#This Row],[Média]] &gt; 0, tabItens[[#This Row],[QTDE ATUAL]] / tabItens[[#This Row],[Média]],999.9)</f>
        <v>999.9</v>
      </c>
      <c r="M78" s="249">
        <v>0</v>
      </c>
      <c r="N78" s="250">
        <f>tabItens[[#This Row],[VALOR UNIT.]] * tabItens[[#This Row],[LC]]</f>
        <v>0</v>
      </c>
      <c r="O78" s="251" t="s">
        <v>2100</v>
      </c>
      <c r="P78" s="252"/>
      <c r="Q78" s="253"/>
      <c r="R78" s="250"/>
      <c r="S78" s="254"/>
      <c r="T78" s="255">
        <f>ROUNDDOWN(IFERROR(tabItens[[#This Row],[ATA DT.VALID.]] - $D$1,0) / 30,0)</f>
        <v>-1507</v>
      </c>
      <c r="U78" s="240" t="s">
        <v>1024</v>
      </c>
      <c r="V78" s="256">
        <v>1</v>
      </c>
      <c r="W78" s="257" t="s">
        <v>2062</v>
      </c>
      <c r="X78" s="258">
        <v>67</v>
      </c>
      <c r="Y78" s="259">
        <v>9</v>
      </c>
      <c r="Z78" s="260">
        <v>2483</v>
      </c>
      <c r="AA78" s="261">
        <v>2023</v>
      </c>
      <c r="AB78" s="262">
        <v>10000</v>
      </c>
      <c r="AC78" s="262"/>
      <c r="AD78" s="261"/>
      <c r="AE78" s="262"/>
      <c r="AF78" s="255"/>
      <c r="AG78" s="263" t="s">
        <v>2063</v>
      </c>
      <c r="AH78" s="264"/>
      <c r="AI78" s="255">
        <v>7512</v>
      </c>
      <c r="AJ78" s="264">
        <v>44581</v>
      </c>
      <c r="AK78" s="264" t="s">
        <v>891</v>
      </c>
      <c r="AL78" s="264">
        <v>44547</v>
      </c>
      <c r="AM78" s="254"/>
      <c r="AN78" s="243"/>
      <c r="AO78" s="265" t="str">
        <f>_xlfn.IFNA(IF(VLOOKUP(tabItens[[#This Row],[CÓDIGO]],tabExcluirDoEstoque[#Data],1,FALSE),"sim",""),"")</f>
        <v/>
      </c>
      <c r="AP78" s="266" t="str">
        <f ca="1">IF(OR(ISBLANK(tabItens[[#This Row],[ATA DT.VALID.]]),tabItens[[#This Row],[ATA DT.VALID.]]="",tabItens[[#This Row],[ATA DT.VALID.]]=" "),"",IF(TYPE(tabItens[[#This Row],[ATA DT.VALID.]])=1,ROUNDUP((tabItens[[#This Row],[ATA DT.VALID.]]-TODAY())/7,0),""))</f>
        <v/>
      </c>
      <c r="AQ78" s="267">
        <v>0</v>
      </c>
      <c r="AR78" s="268" t="str">
        <f>IF(ISBLANK(tabItens[[#This Row],[CÓDIGO]]),"",IFERROR(VLOOKUP(tabItens[[#This Row],[CÓDIGO]],Consumo!$C$2:$AI$902,32,FALSE),0))</f>
        <v>08.2023</v>
      </c>
      <c r="AS78" s="269">
        <f>SUMIF(Consumo!$C$3:$C$902,tabItens[[#This Row],[CÓDIGO]],Consumo!$T$3:$T$902) + SUMIF(Consumo!$C$3:$C$902,tabItens[[#This Row],[CÓDIGO]],Consumo!$U$3:$U$902) + SUMIF(Consumo!$C$3:$C$902,tabItens[[#This Row],[CÓDIGO]],Consumo!$V$3:$V$902) + SUMIF(Consumo!$C$3:$C$902,tabItens[[#This Row],[CÓDIGO]],Consumo!$W$3:$W$902)</f>
        <v>4050</v>
      </c>
      <c r="AT78" s="269">
        <f>SUMIF(Consumo!$C$3:$C$902,tabItens[[#This Row],[CÓDIGO]],Consumo!$AF$3:$AF$902)</f>
        <v>28926</v>
      </c>
      <c r="AU78" s="270">
        <f>SUMIF(Consumo!$C$3:$C$902,tabItens[[#This Row],[CÓDIGO]],Consumo!$AG$3:$AG$902)</f>
        <v>3800</v>
      </c>
      <c r="AV78" s="271">
        <f>SUMIF(Consumo!$C$3:$C$902,tabItens[[#This Row],[CÓDIGO]],Consumo!$AE$3:$AE$902)</f>
        <v>0</v>
      </c>
      <c r="AW78" s="244">
        <f>tabItens[[#This Row],[QTDE ATUAL]] + tabItens[[#This Row],[RC QTDE]] + tabItens[[#This Row],[AF SALDO]] + tabItens[[#This Row],[Recentes]]</f>
        <v>10611</v>
      </c>
      <c r="AX78" s="272">
        <v>591</v>
      </c>
      <c r="AY78" s="272">
        <v>4</v>
      </c>
      <c r="AZ78" s="272">
        <f>IF(ISBLANK(tabItens[[#This Row],[CÓDIGO]]),"",tabItens[[#This Row],[PontoMês]] * (AZ$2+tabItens[[#This Row],[PontoQtM]]))</f>
        <v>2364</v>
      </c>
      <c r="BA78" s="271">
        <f>tabItens[[#This Row],[PontoPed]] - tabItens[[#This Row],[Saldo]] + (1/10)</f>
        <v>-8246.9</v>
      </c>
      <c r="BB78" s="271">
        <f xml:space="preserve"> tabItens[[#This Row],[PontoMês]] * BB$2 - tabItens[[#This Row],[QTDE ATUAL]] - (1/10)</f>
        <v>-20.100000000000001</v>
      </c>
      <c r="BC78" s="273">
        <f>IF( tabItens[[#This Row],[PontoPed]]&gt;0, IF(tabItens[[#This Row],[PontoPed]]&lt;1, 1, IF( tabItens[[#This Row],[Saldo]]&gt;tabItens[[#This Row],[PontoPed]], 0, (tabItens[[#This Row],[PontoPed]]-tabItens[[#This Row],[Saldo]])/tabItens[[#This Row],[PontoPed]] ) ), 0 )</f>
        <v>0</v>
      </c>
      <c r="BD78" s="274">
        <f>ROUNDDOWN(IF( OR( AND(tabItens[[#This Row],[PontoPed]]&lt;tabItens[[#This Row],[Saldo]],tabItens[[#This Row],[Saldo]]&gt;0), tabItens[[#This Row],[PontoPed]]=0), 99, IF(AND(tabItens[[#This Row],[Saldo]]=0,tabItens[[#This Row],[PontoPed]]&gt;0), 0, (1-tabItens[[#This Row],[PctAb]])*10 ) ),0)</f>
        <v>99</v>
      </c>
      <c r="BE78" s="275">
        <f>MAX(ROUNDDOWN( IF(tabItens[[#This Row],[Abaixo]] &gt; 0,   tabItens[[#This Row],[Abaixo]] + (tabItens[[#This Row],[PontoMês]] * IF( OR( ISBLANK(tabItens[[#This Row],[ATA Nº/ANO]]), tabItens[[#This Row],[ATA Nº/ANO]] = ""),BE$2,BE$1)),0),0),0)</f>
        <v>0</v>
      </c>
      <c r="BF7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 s="276">
        <f>SUMIF(Consumo!$C$3:$C$902,tabItens[[#This Row],[CÓDIGO]],Consumo!$E$3:$E$902)</f>
        <v>0</v>
      </c>
      <c r="BH78" s="277">
        <f>IF(AND(tabItens[[#This Row],[Pend]] &gt; 0,tabItens[[#This Row],[Consumo]] &lt;&gt; 0), tabItens[[#This Row],[Pend]] / tabItens[[#This Row],[Consumo]], 0 )</f>
        <v>0</v>
      </c>
      <c r="BI78" s="276"/>
      <c r="BJ78" s="276"/>
      <c r="BK78" s="278" t="s">
        <v>2077</v>
      </c>
    </row>
    <row r="79" spans="1:63" x14ac:dyDescent="0.3">
      <c r="A79" s="239">
        <v>134568</v>
      </c>
      <c r="B79" s="240" t="s">
        <v>1897</v>
      </c>
      <c r="C79" s="241" t="s">
        <v>264</v>
      </c>
      <c r="D79" s="242">
        <v>0.08</v>
      </c>
      <c r="E79" s="243"/>
      <c r="F79" s="243"/>
      <c r="G79" s="243" t="s">
        <v>891</v>
      </c>
      <c r="H79" s="244">
        <v>6706</v>
      </c>
      <c r="I79" s="245">
        <v>103003</v>
      </c>
      <c r="J79" s="246">
        <v>0.08</v>
      </c>
      <c r="K79" s="247">
        <v>6260</v>
      </c>
      <c r="L79" s="248">
        <f>IF(tabItens[[#This Row],[Média]] &gt; 0, tabItens[[#This Row],[QTDE ATUAL]] / tabItens[[#This Row],[Média]],999.9)</f>
        <v>999.9</v>
      </c>
      <c r="M79" s="249">
        <v>0</v>
      </c>
      <c r="N79" s="250">
        <f>tabItens[[#This Row],[VALOR UNIT.]] * tabItens[[#This Row],[LC]]</f>
        <v>0</v>
      </c>
      <c r="O79" s="251" t="s">
        <v>2100</v>
      </c>
      <c r="P79" s="252"/>
      <c r="Q79" s="253"/>
      <c r="R79" s="250"/>
      <c r="S79" s="254"/>
      <c r="T79" s="255">
        <f>ROUNDDOWN(IFERROR(tabItens[[#This Row],[ATA DT.VALID.]] - $D$1,0) / 30,0)</f>
        <v>-1507</v>
      </c>
      <c r="U79" s="240" t="s">
        <v>1024</v>
      </c>
      <c r="V79" s="256">
        <v>1</v>
      </c>
      <c r="W79" s="257" t="s">
        <v>2062</v>
      </c>
      <c r="X79" s="258">
        <v>67</v>
      </c>
      <c r="Y79" s="259">
        <v>9</v>
      </c>
      <c r="Z79" s="260"/>
      <c r="AA79" s="261"/>
      <c r="AB79" s="262"/>
      <c r="AC79" s="262"/>
      <c r="AD79" s="261"/>
      <c r="AE79" s="262"/>
      <c r="AF79" s="255"/>
      <c r="AG79" s="263" t="s">
        <v>2063</v>
      </c>
      <c r="AH79" s="264"/>
      <c r="AI79" s="255">
        <v>2186</v>
      </c>
      <c r="AJ79" s="264">
        <v>43837</v>
      </c>
      <c r="AK79" s="264">
        <v>43174</v>
      </c>
      <c r="AL79" s="264">
        <v>43797</v>
      </c>
      <c r="AM79" s="254"/>
      <c r="AN79" s="243"/>
      <c r="AO79" s="265" t="str">
        <f>_xlfn.IFNA(IF(VLOOKUP(tabItens[[#This Row],[CÓDIGO]],tabExcluirDoEstoque[#Data],1,FALSE),"sim",""),"")</f>
        <v/>
      </c>
      <c r="AP79" s="266" t="str">
        <f ca="1">IF(OR(ISBLANK(tabItens[[#This Row],[ATA DT.VALID.]]),tabItens[[#This Row],[ATA DT.VALID.]]="",tabItens[[#This Row],[ATA DT.VALID.]]=" "),"",IF(TYPE(tabItens[[#This Row],[ATA DT.VALID.]])=1,ROUNDUP((tabItens[[#This Row],[ATA DT.VALID.]]-TODAY())/7,0),""))</f>
        <v/>
      </c>
      <c r="AQ79" s="267">
        <v>0</v>
      </c>
      <c r="AR79" s="268" t="str">
        <f>IF(ISBLANK(tabItens[[#This Row],[CÓDIGO]]),"",IFERROR(VLOOKUP(tabItens[[#This Row],[CÓDIGO]],Consumo!$C$2:$AI$902,32,FALSE),0))</f>
        <v>08.2023</v>
      </c>
      <c r="AS79" s="269">
        <f>SUMIF(Consumo!$C$3:$C$902,tabItens[[#This Row],[CÓDIGO]],Consumo!$T$3:$T$902) + SUMIF(Consumo!$C$3:$C$902,tabItens[[#This Row],[CÓDIGO]],Consumo!$U$3:$U$902) + SUMIF(Consumo!$C$3:$C$902,tabItens[[#This Row],[CÓDIGO]],Consumo!$V$3:$V$902) + SUMIF(Consumo!$C$3:$C$902,tabItens[[#This Row],[CÓDIGO]],Consumo!$W$3:$W$902)</f>
        <v>2500</v>
      </c>
      <c r="AT79" s="269">
        <f>SUMIF(Consumo!$C$3:$C$902,tabItens[[#This Row],[CÓDIGO]],Consumo!$AF$3:$AF$902)</f>
        <v>7550</v>
      </c>
      <c r="AU79" s="270">
        <f>SUMIF(Consumo!$C$3:$C$902,tabItens[[#This Row],[CÓDIGO]],Consumo!$AG$3:$AG$902)</f>
        <v>2160</v>
      </c>
      <c r="AV79" s="271">
        <f>SUMIF(Consumo!$C$3:$C$902,tabItens[[#This Row],[CÓDIGO]],Consumo!$AE$3:$AE$902)</f>
        <v>0</v>
      </c>
      <c r="AW79" s="244">
        <f>tabItens[[#This Row],[QTDE ATUAL]] + tabItens[[#This Row],[RC QTDE]] + tabItens[[#This Row],[AF SALDO]] + tabItens[[#This Row],[Recentes]]</f>
        <v>6706</v>
      </c>
      <c r="AX79" s="272">
        <v>500</v>
      </c>
      <c r="AY79" s="272">
        <v>4</v>
      </c>
      <c r="AZ79" s="272">
        <f>IF(ISBLANK(tabItens[[#This Row],[CÓDIGO]]),"",tabItens[[#This Row],[PontoMês]] * (AZ$2+tabItens[[#This Row],[PontoQtM]]))</f>
        <v>2000</v>
      </c>
      <c r="BA79" s="271">
        <f>tabItens[[#This Row],[PontoPed]] - tabItens[[#This Row],[Saldo]] + (1/10)</f>
        <v>-4705.8999999999996</v>
      </c>
      <c r="BB79" s="271">
        <f xml:space="preserve"> tabItens[[#This Row],[PontoMês]] * BB$2 - tabItens[[#This Row],[QTDE ATUAL]] - (1/10)</f>
        <v>-6206.1</v>
      </c>
      <c r="BC79" s="273">
        <f>IF( tabItens[[#This Row],[PontoPed]]&gt;0, IF(tabItens[[#This Row],[PontoPed]]&lt;1, 1, IF( tabItens[[#This Row],[Saldo]]&gt;tabItens[[#This Row],[PontoPed]], 0, (tabItens[[#This Row],[PontoPed]]-tabItens[[#This Row],[Saldo]])/tabItens[[#This Row],[PontoPed]] ) ), 0 )</f>
        <v>0</v>
      </c>
      <c r="BD79" s="274">
        <f>ROUNDDOWN(IF( OR( AND(tabItens[[#This Row],[PontoPed]]&lt;tabItens[[#This Row],[Saldo]],tabItens[[#This Row],[Saldo]]&gt;0), tabItens[[#This Row],[PontoPed]]=0), 99, IF(AND(tabItens[[#This Row],[Saldo]]=0,tabItens[[#This Row],[PontoPed]]&gt;0), 0, (1-tabItens[[#This Row],[PctAb]])*10 ) ),0)</f>
        <v>99</v>
      </c>
      <c r="BE79" s="275">
        <f>MAX(ROUNDDOWN( IF(tabItens[[#This Row],[Abaixo]] &gt; 0,   tabItens[[#This Row],[Abaixo]] + (tabItens[[#This Row],[PontoMês]] * IF( OR( ISBLANK(tabItens[[#This Row],[ATA Nº/ANO]]), tabItens[[#This Row],[ATA Nº/ANO]] = ""),BE$2,BE$1)),0),0),0)</f>
        <v>0</v>
      </c>
      <c r="BF7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9" s="276">
        <f>SUMIF(Consumo!$C$3:$C$902,tabItens[[#This Row],[CÓDIGO]],Consumo!$E$3:$E$902)</f>
        <v>0</v>
      </c>
      <c r="BH79" s="277">
        <f>IF(AND(tabItens[[#This Row],[Pend]] &gt; 0,tabItens[[#This Row],[Consumo]] &lt;&gt; 0), tabItens[[#This Row],[Pend]] / tabItens[[#This Row],[Consumo]], 0 )</f>
        <v>0</v>
      </c>
      <c r="BI79" s="276"/>
      <c r="BJ79" s="276"/>
      <c r="BK79" s="278" t="s">
        <v>2077</v>
      </c>
    </row>
    <row r="80" spans="1:63" x14ac:dyDescent="0.3">
      <c r="A80" s="239">
        <v>134567</v>
      </c>
      <c r="B80" s="240" t="s">
        <v>1896</v>
      </c>
      <c r="C80" s="241" t="s">
        <v>264</v>
      </c>
      <c r="D80" s="242">
        <v>0.06</v>
      </c>
      <c r="E80" s="243"/>
      <c r="F80" s="243"/>
      <c r="G80" s="243" t="s">
        <v>891</v>
      </c>
      <c r="H80" s="244">
        <v>14107</v>
      </c>
      <c r="I80" s="245">
        <v>103003</v>
      </c>
      <c r="J80" s="246">
        <v>0.06</v>
      </c>
      <c r="K80" s="247">
        <v>5970</v>
      </c>
      <c r="L80" s="248">
        <f>IF(tabItens[[#This Row],[Média]] &gt; 0, tabItens[[#This Row],[QTDE ATUAL]] / tabItens[[#This Row],[Média]],999.9)</f>
        <v>999.9</v>
      </c>
      <c r="M80" s="249">
        <v>0</v>
      </c>
      <c r="N80" s="250">
        <f>tabItens[[#This Row],[VALOR UNIT.]] * tabItens[[#This Row],[LC]]</f>
        <v>0</v>
      </c>
      <c r="O80" s="251" t="s">
        <v>2100</v>
      </c>
      <c r="P80" s="252"/>
      <c r="Q80" s="253"/>
      <c r="R80" s="250"/>
      <c r="S80" s="254"/>
      <c r="T80" s="255">
        <f>ROUNDDOWN(IFERROR(tabItens[[#This Row],[ATA DT.VALID.]] - $D$1,0) / 30,0)</f>
        <v>-1507</v>
      </c>
      <c r="U80" s="240" t="s">
        <v>1024</v>
      </c>
      <c r="V80" s="256">
        <v>1</v>
      </c>
      <c r="W80" s="257" t="s">
        <v>2062</v>
      </c>
      <c r="X80" s="258">
        <v>67</v>
      </c>
      <c r="Y80" s="259">
        <v>9</v>
      </c>
      <c r="Z80" s="260"/>
      <c r="AA80" s="261"/>
      <c r="AB80" s="262"/>
      <c r="AC80" s="262"/>
      <c r="AD80" s="261"/>
      <c r="AE80" s="262"/>
      <c r="AF80" s="255"/>
      <c r="AG80" s="263" t="s">
        <v>2063</v>
      </c>
      <c r="AH80" s="264"/>
      <c r="AI80" s="255">
        <v>2188</v>
      </c>
      <c r="AJ80" s="264">
        <v>43847</v>
      </c>
      <c r="AK80" s="264">
        <v>43174</v>
      </c>
      <c r="AL80" s="264">
        <v>43826</v>
      </c>
      <c r="AM80" s="254"/>
      <c r="AN80" s="243"/>
      <c r="AO80" s="265" t="str">
        <f>_xlfn.IFNA(IF(VLOOKUP(tabItens[[#This Row],[CÓDIGO]],tabExcluirDoEstoque[#Data],1,FALSE),"sim",""),"")</f>
        <v/>
      </c>
      <c r="AP80" s="266" t="str">
        <f ca="1">IF(OR(ISBLANK(tabItens[[#This Row],[ATA DT.VALID.]]),tabItens[[#This Row],[ATA DT.VALID.]]="",tabItens[[#This Row],[ATA DT.VALID.]]=" "),"",IF(TYPE(tabItens[[#This Row],[ATA DT.VALID.]])=1,ROUNDUP((tabItens[[#This Row],[ATA DT.VALID.]]-TODAY())/7,0),""))</f>
        <v/>
      </c>
      <c r="AQ80" s="267">
        <v>0</v>
      </c>
      <c r="AR80" s="268" t="str">
        <f>IF(ISBLANK(tabItens[[#This Row],[CÓDIGO]]),"",IFERROR(VLOOKUP(tabItens[[#This Row],[CÓDIGO]],Consumo!$C$2:$AI$902,32,FALSE),0))</f>
        <v>05.2023</v>
      </c>
      <c r="AS80" s="269">
        <f>SUMIF(Consumo!$C$3:$C$902,tabItens[[#This Row],[CÓDIGO]],Consumo!$T$3:$T$902) + SUMIF(Consumo!$C$3:$C$902,tabItens[[#This Row],[CÓDIGO]],Consumo!$U$3:$U$902) + SUMIF(Consumo!$C$3:$C$902,tabItens[[#This Row],[CÓDIGO]],Consumo!$V$3:$V$902) + SUMIF(Consumo!$C$3:$C$902,tabItens[[#This Row],[CÓDIGO]],Consumo!$W$3:$W$902)</f>
        <v>1000</v>
      </c>
      <c r="AT80" s="269">
        <f>SUMIF(Consumo!$C$3:$C$902,tabItens[[#This Row],[CÓDIGO]],Consumo!$AF$3:$AF$902)</f>
        <v>8110</v>
      </c>
      <c r="AU80" s="270">
        <f>SUMIF(Consumo!$C$3:$C$902,tabItens[[#This Row],[CÓDIGO]],Consumo!$AG$3:$AG$902)</f>
        <v>2200</v>
      </c>
      <c r="AV80" s="271">
        <f>SUMIF(Consumo!$C$3:$C$902,tabItens[[#This Row],[CÓDIGO]],Consumo!$AE$3:$AE$902)</f>
        <v>0</v>
      </c>
      <c r="AW80" s="244">
        <f>tabItens[[#This Row],[QTDE ATUAL]] + tabItens[[#This Row],[RC QTDE]] + tabItens[[#This Row],[AF SALDO]] + tabItens[[#This Row],[Recentes]]</f>
        <v>14107</v>
      </c>
      <c r="AX80" s="272">
        <v>554</v>
      </c>
      <c r="AY80" s="272">
        <v>4</v>
      </c>
      <c r="AZ80" s="272">
        <f>IF(ISBLANK(tabItens[[#This Row],[CÓDIGO]]),"",tabItens[[#This Row],[PontoMês]] * (AZ$2+tabItens[[#This Row],[PontoQtM]]))</f>
        <v>2216</v>
      </c>
      <c r="BA80" s="271">
        <f>tabItens[[#This Row],[PontoPed]] - tabItens[[#This Row],[Saldo]] + (1/10)</f>
        <v>-11890.9</v>
      </c>
      <c r="BB80" s="271">
        <f xml:space="preserve"> tabItens[[#This Row],[PontoMês]] * BB$2 - tabItens[[#This Row],[QTDE ATUAL]] - (1/10)</f>
        <v>-13553.1</v>
      </c>
      <c r="BC80" s="273">
        <f>IF( tabItens[[#This Row],[PontoPed]]&gt;0, IF(tabItens[[#This Row],[PontoPed]]&lt;1, 1, IF( tabItens[[#This Row],[Saldo]]&gt;tabItens[[#This Row],[PontoPed]], 0, (tabItens[[#This Row],[PontoPed]]-tabItens[[#This Row],[Saldo]])/tabItens[[#This Row],[PontoPed]] ) ), 0 )</f>
        <v>0</v>
      </c>
      <c r="BD80" s="274">
        <f>ROUNDDOWN(IF( OR( AND(tabItens[[#This Row],[PontoPed]]&lt;tabItens[[#This Row],[Saldo]],tabItens[[#This Row],[Saldo]]&gt;0), tabItens[[#This Row],[PontoPed]]=0), 99, IF(AND(tabItens[[#This Row],[Saldo]]=0,tabItens[[#This Row],[PontoPed]]&gt;0), 0, (1-tabItens[[#This Row],[PctAb]])*10 ) ),0)</f>
        <v>99</v>
      </c>
      <c r="BE80" s="275">
        <f>MAX(ROUNDDOWN( IF(tabItens[[#This Row],[Abaixo]] &gt; 0,   tabItens[[#This Row],[Abaixo]] + (tabItens[[#This Row],[PontoMês]] * IF( OR( ISBLANK(tabItens[[#This Row],[ATA Nº/ANO]]), tabItens[[#This Row],[ATA Nº/ANO]] = ""),BE$2,BE$1)),0),0),0)</f>
        <v>0</v>
      </c>
      <c r="BF8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0" s="276">
        <f>SUMIF(Consumo!$C$3:$C$902,tabItens[[#This Row],[CÓDIGO]],Consumo!$E$3:$E$902)</f>
        <v>0</v>
      </c>
      <c r="BH80" s="277">
        <f>IF(AND(tabItens[[#This Row],[Pend]] &gt; 0,tabItens[[#This Row],[Consumo]] &lt;&gt; 0), tabItens[[#This Row],[Pend]] / tabItens[[#This Row],[Consumo]], 0 )</f>
        <v>0</v>
      </c>
      <c r="BI80" s="276"/>
      <c r="BJ80" s="276"/>
      <c r="BK80" s="278" t="s">
        <v>2077</v>
      </c>
    </row>
    <row r="81" spans="1:63" x14ac:dyDescent="0.3">
      <c r="A81" s="239">
        <v>82452</v>
      </c>
      <c r="B81" s="240" t="s">
        <v>1488</v>
      </c>
      <c r="C81" s="241" t="s">
        <v>264</v>
      </c>
      <c r="D81" s="242">
        <v>6.8</v>
      </c>
      <c r="E81" s="243"/>
      <c r="F81" s="243"/>
      <c r="G81" s="243" t="s">
        <v>891</v>
      </c>
      <c r="H81" s="244">
        <v>50</v>
      </c>
      <c r="I81" s="245">
        <v>103003</v>
      </c>
      <c r="J81" s="246">
        <v>6.8</v>
      </c>
      <c r="K81" s="247">
        <v>137</v>
      </c>
      <c r="L81" s="248">
        <f>IF(tabItens[[#This Row],[Média]] &gt; 0, tabItens[[#This Row],[QTDE ATUAL]] / tabItens[[#This Row],[Média]],999.9)</f>
        <v>18.75</v>
      </c>
      <c r="M81" s="249">
        <v>0</v>
      </c>
      <c r="N81" s="250">
        <f>tabItens[[#This Row],[VALOR UNIT.]] * tabItens[[#This Row],[LC]]</f>
        <v>0</v>
      </c>
      <c r="O81" s="251" t="s">
        <v>2093</v>
      </c>
      <c r="P81" s="252"/>
      <c r="Q81" s="253"/>
      <c r="R81" s="250"/>
      <c r="S81" s="254"/>
      <c r="T81" s="255">
        <f>ROUNDDOWN(IFERROR(tabItens[[#This Row],[ATA DT.VALID.]] - $D$1,0) / 30,0)</f>
        <v>-1507</v>
      </c>
      <c r="U81" s="240" t="s">
        <v>972</v>
      </c>
      <c r="V81" s="256">
        <v>1</v>
      </c>
      <c r="W81" s="257" t="s">
        <v>2067</v>
      </c>
      <c r="X81" s="258">
        <v>61</v>
      </c>
      <c r="Y81" s="259">
        <v>8</v>
      </c>
      <c r="Z81" s="260"/>
      <c r="AA81" s="261"/>
      <c r="AB81" s="262"/>
      <c r="AC81" s="262"/>
      <c r="AD81" s="261"/>
      <c r="AE81" s="262"/>
      <c r="AF81" s="255"/>
      <c r="AG81" s="263" t="s">
        <v>2063</v>
      </c>
      <c r="AH81" s="264"/>
      <c r="AI81" s="255">
        <v>46</v>
      </c>
      <c r="AJ81" s="264">
        <v>45170</v>
      </c>
      <c r="AK81" s="264">
        <v>38296</v>
      </c>
      <c r="AL81" s="264">
        <v>45145</v>
      </c>
      <c r="AM81" s="254"/>
      <c r="AN81" s="243"/>
      <c r="AO81" s="265" t="str">
        <f>_xlfn.IFNA(IF(VLOOKUP(tabItens[[#This Row],[CÓDIGO]],tabExcluirDoEstoque[#Data],1,FALSE),"sim",""),"")</f>
        <v/>
      </c>
      <c r="AP81" s="266" t="str">
        <f ca="1">IF(OR(ISBLANK(tabItens[[#This Row],[ATA DT.VALID.]]),tabItens[[#This Row],[ATA DT.VALID.]]="",tabItens[[#This Row],[ATA DT.VALID.]]=" "),"",IF(TYPE(tabItens[[#This Row],[ATA DT.VALID.]])=1,ROUNDUP((tabItens[[#This Row],[ATA DT.VALID.]]-TODAY())/7,0),""))</f>
        <v/>
      </c>
      <c r="AQ81" s="267">
        <v>0</v>
      </c>
      <c r="AR81" s="268" t="str">
        <f>IF(ISBLANK(tabItens[[#This Row],[CÓDIGO]]),"",IFERROR(VLOOKUP(tabItens[[#This Row],[CÓDIGO]],Consumo!$C$2:$AI$902,32,FALSE),0))</f>
        <v>08.2023</v>
      </c>
      <c r="AS81" s="269">
        <f>SUMIF(Consumo!$C$3:$C$902,tabItens[[#This Row],[CÓDIGO]],Consumo!$T$3:$T$902) + SUMIF(Consumo!$C$3:$C$902,tabItens[[#This Row],[CÓDIGO]],Consumo!$U$3:$U$902) + SUMIF(Consumo!$C$3:$C$902,tabItens[[#This Row],[CÓDIGO]],Consumo!$V$3:$V$902) + SUMIF(Consumo!$C$3:$C$902,tabItens[[#This Row],[CÓDIGO]],Consumo!$W$3:$W$902)</f>
        <v>2</v>
      </c>
      <c r="AT81" s="269">
        <f>SUMIF(Consumo!$C$3:$C$902,tabItens[[#This Row],[CÓDIGO]],Consumo!$AF$3:$AF$902)</f>
        <v>217</v>
      </c>
      <c r="AU81" s="270">
        <f>SUMIF(Consumo!$C$3:$C$902,tabItens[[#This Row],[CÓDIGO]],Consumo!$AG$3:$AG$902)</f>
        <v>50</v>
      </c>
      <c r="AV81" s="271">
        <f>SUMIF(Consumo!$C$3:$C$902,tabItens[[#This Row],[CÓDIGO]],Consumo!$AE$3:$AE$902)</f>
        <v>2.6666666666666665</v>
      </c>
      <c r="AW81" s="244">
        <f>tabItens[[#This Row],[QTDE ATUAL]] + tabItens[[#This Row],[RC QTDE]] + tabItens[[#This Row],[AF SALDO]] + tabItens[[#This Row],[Recentes]]</f>
        <v>50</v>
      </c>
      <c r="AX81" s="272">
        <v>13</v>
      </c>
      <c r="AY81" s="272">
        <v>4</v>
      </c>
      <c r="AZ81" s="272">
        <f>IF(ISBLANK(tabItens[[#This Row],[CÓDIGO]]),"",tabItens[[#This Row],[PontoMês]] * (AZ$2+tabItens[[#This Row],[PontoQtM]]))</f>
        <v>52</v>
      </c>
      <c r="BA81" s="271">
        <f>tabItens[[#This Row],[PontoPed]] - tabItens[[#This Row],[Saldo]] + (1/10)</f>
        <v>2.1</v>
      </c>
      <c r="BB81" s="271">
        <f xml:space="preserve"> tabItens[[#This Row],[PontoMês]] * BB$2 - tabItens[[#This Row],[QTDE ATUAL]] - (1/10)</f>
        <v>-37.1</v>
      </c>
      <c r="BC81" s="273">
        <f>IF( tabItens[[#This Row],[PontoPed]]&gt;0, IF(tabItens[[#This Row],[PontoPed]]&lt;1, 1, IF( tabItens[[#This Row],[Saldo]]&gt;tabItens[[#This Row],[PontoPed]], 0, (tabItens[[#This Row],[PontoPed]]-tabItens[[#This Row],[Saldo]])/tabItens[[#This Row],[PontoPed]] ) ), 0 )</f>
        <v>3.8461538461538464E-2</v>
      </c>
      <c r="BD81" s="274">
        <f>ROUNDDOWN(IF( OR( AND(tabItens[[#This Row],[PontoPed]]&lt;tabItens[[#This Row],[Saldo]],tabItens[[#This Row],[Saldo]]&gt;0), tabItens[[#This Row],[PontoPed]]=0), 99, IF(AND(tabItens[[#This Row],[Saldo]]=0,tabItens[[#This Row],[PontoPed]]&gt;0), 0, (1-tabItens[[#This Row],[PctAb]])*10 ) ),0)</f>
        <v>9</v>
      </c>
      <c r="BE81" s="275">
        <f>MAX(ROUNDDOWN( IF(tabItens[[#This Row],[Abaixo]] &gt; 0,   tabItens[[#This Row],[Abaixo]] + (tabItens[[#This Row],[PontoMês]] * IF( OR( ISBLANK(tabItens[[#This Row],[ATA Nº/ANO]]), tabItens[[#This Row],[ATA Nº/ANO]] = ""),BE$2,BE$1)),0),0),0)</f>
        <v>41</v>
      </c>
      <c r="BF8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1" s="276">
        <f>SUMIF(Consumo!$C$3:$C$902,tabItens[[#This Row],[CÓDIGO]],Consumo!$E$3:$E$902)</f>
        <v>48</v>
      </c>
      <c r="BH81" s="277">
        <f>IF(AND(tabItens[[#This Row],[Pend]] &gt; 0,tabItens[[#This Row],[Consumo]] &lt;&gt; 0), tabItens[[#This Row],[Pend]] / tabItens[[#This Row],[Consumo]], 0 )</f>
        <v>0.22119815668202766</v>
      </c>
      <c r="BI81" s="276"/>
      <c r="BJ81" s="276"/>
      <c r="BK81" s="278" t="s">
        <v>2077</v>
      </c>
    </row>
    <row r="82" spans="1:63" x14ac:dyDescent="0.3">
      <c r="A82" s="239">
        <v>107401</v>
      </c>
      <c r="B82" s="240" t="s">
        <v>1652</v>
      </c>
      <c r="C82" s="241" t="s">
        <v>264</v>
      </c>
      <c r="D82" s="242">
        <v>6.9</v>
      </c>
      <c r="E82" s="243"/>
      <c r="F82" s="243"/>
      <c r="G82" s="243" t="s">
        <v>891</v>
      </c>
      <c r="H82" s="244">
        <v>201</v>
      </c>
      <c r="I82" s="245">
        <v>103003</v>
      </c>
      <c r="J82" s="246">
        <v>6.9</v>
      </c>
      <c r="K82" s="247">
        <v>55</v>
      </c>
      <c r="L82" s="248">
        <f>IF(tabItens[[#This Row],[Média]] &gt; 0, tabItens[[#This Row],[QTDE ATUAL]] / tabItens[[#This Row],[Média]],999.9)</f>
        <v>999.9</v>
      </c>
      <c r="M82" s="249">
        <v>0</v>
      </c>
      <c r="N82" s="250">
        <f>tabItens[[#This Row],[VALOR UNIT.]] * tabItens[[#This Row],[LC]]</f>
        <v>0</v>
      </c>
      <c r="O82" s="251" t="s">
        <v>2094</v>
      </c>
      <c r="P82" s="252"/>
      <c r="Q82" s="253"/>
      <c r="R82" s="250"/>
      <c r="S82" s="254"/>
      <c r="T82" s="255">
        <f>ROUNDDOWN(IFERROR(tabItens[[#This Row],[ATA DT.VALID.]] - $D$1,0) / 30,0)</f>
        <v>-1507</v>
      </c>
      <c r="U82" s="240" t="s">
        <v>972</v>
      </c>
      <c r="V82" s="256">
        <v>1</v>
      </c>
      <c r="W82" s="257" t="s">
        <v>2067</v>
      </c>
      <c r="X82" s="258">
        <v>61</v>
      </c>
      <c r="Y82" s="259">
        <v>8</v>
      </c>
      <c r="Z82" s="260"/>
      <c r="AA82" s="261"/>
      <c r="AB82" s="262"/>
      <c r="AC82" s="262"/>
      <c r="AD82" s="261"/>
      <c r="AE82" s="262"/>
      <c r="AF82" s="255"/>
      <c r="AG82" s="263" t="s">
        <v>2063</v>
      </c>
      <c r="AH82" s="264"/>
      <c r="AI82" s="255">
        <v>20</v>
      </c>
      <c r="AJ82" s="264">
        <v>44658</v>
      </c>
      <c r="AK82" s="264">
        <v>39671</v>
      </c>
      <c r="AL82" s="264">
        <v>44607</v>
      </c>
      <c r="AM82" s="254"/>
      <c r="AN82" s="243"/>
      <c r="AO82" s="265" t="str">
        <f>_xlfn.IFNA(IF(VLOOKUP(tabItens[[#This Row],[CÓDIGO]],tabExcluirDoEstoque[#Data],1,FALSE),"sim",""),"")</f>
        <v/>
      </c>
      <c r="AP82" s="266" t="str">
        <f ca="1">IF(OR(ISBLANK(tabItens[[#This Row],[ATA DT.VALID.]]),tabItens[[#This Row],[ATA DT.VALID.]]="",tabItens[[#This Row],[ATA DT.VALID.]]=" "),"",IF(TYPE(tabItens[[#This Row],[ATA DT.VALID.]])=1,ROUNDUP((tabItens[[#This Row],[ATA DT.VALID.]]-TODAY())/7,0),""))</f>
        <v/>
      </c>
      <c r="AQ82" s="267">
        <v>0</v>
      </c>
      <c r="AR82" s="268" t="str">
        <f>IF(ISBLANK(tabItens[[#This Row],[CÓDIGO]]),"",IFERROR(VLOOKUP(tabItens[[#This Row],[CÓDIGO]],Consumo!$C$2:$AI$902,32,FALSE),0))</f>
        <v>05.2023</v>
      </c>
      <c r="AS82" s="269">
        <f>SUMIF(Consumo!$C$3:$C$902,tabItens[[#This Row],[CÓDIGO]],Consumo!$T$3:$T$902) + SUMIF(Consumo!$C$3:$C$902,tabItens[[#This Row],[CÓDIGO]],Consumo!$U$3:$U$902) + SUMIF(Consumo!$C$3:$C$902,tabItens[[#This Row],[CÓDIGO]],Consumo!$V$3:$V$902) + SUMIF(Consumo!$C$3:$C$902,tabItens[[#This Row],[CÓDIGO]],Consumo!$W$3:$W$902)</f>
        <v>20</v>
      </c>
      <c r="AT82" s="269">
        <f>SUMIF(Consumo!$C$3:$C$902,tabItens[[#This Row],[CÓDIGO]],Consumo!$AF$3:$AF$902)</f>
        <v>76</v>
      </c>
      <c r="AU82" s="270">
        <f>SUMIF(Consumo!$C$3:$C$902,tabItens[[#This Row],[CÓDIGO]],Consumo!$AG$3:$AG$902)</f>
        <v>20</v>
      </c>
      <c r="AV82" s="271">
        <f>SUMIF(Consumo!$C$3:$C$902,tabItens[[#This Row],[CÓDIGO]],Consumo!$AE$3:$AE$902)</f>
        <v>0</v>
      </c>
      <c r="AW82" s="244">
        <f>tabItens[[#This Row],[QTDE ATUAL]] + tabItens[[#This Row],[RC QTDE]] + tabItens[[#This Row],[AF SALDO]] + tabItens[[#This Row],[Recentes]]</f>
        <v>201</v>
      </c>
      <c r="AX82" s="272">
        <v>7</v>
      </c>
      <c r="AY82" s="272">
        <v>4</v>
      </c>
      <c r="AZ82" s="272">
        <f>IF(ISBLANK(tabItens[[#This Row],[CÓDIGO]]),"",tabItens[[#This Row],[PontoMês]] * (AZ$2+tabItens[[#This Row],[PontoQtM]]))</f>
        <v>28</v>
      </c>
      <c r="BA82" s="271">
        <f>tabItens[[#This Row],[PontoPed]] - tabItens[[#This Row],[Saldo]] + (1/10)</f>
        <v>-172.9</v>
      </c>
      <c r="BB82" s="271">
        <f xml:space="preserve"> tabItens[[#This Row],[PontoMês]] * BB$2 - tabItens[[#This Row],[QTDE ATUAL]] - (1/10)</f>
        <v>-194.1</v>
      </c>
      <c r="BC82" s="273">
        <f>IF( tabItens[[#This Row],[PontoPed]]&gt;0, IF(tabItens[[#This Row],[PontoPed]]&lt;1, 1, IF( tabItens[[#This Row],[Saldo]]&gt;tabItens[[#This Row],[PontoPed]], 0, (tabItens[[#This Row],[PontoPed]]-tabItens[[#This Row],[Saldo]])/tabItens[[#This Row],[PontoPed]] ) ), 0 )</f>
        <v>0</v>
      </c>
      <c r="BD82" s="274">
        <f>ROUNDDOWN(IF( OR( AND(tabItens[[#This Row],[PontoPed]]&lt;tabItens[[#This Row],[Saldo]],tabItens[[#This Row],[Saldo]]&gt;0), tabItens[[#This Row],[PontoPed]]=0), 99, IF(AND(tabItens[[#This Row],[Saldo]]=0,tabItens[[#This Row],[PontoPed]]&gt;0), 0, (1-tabItens[[#This Row],[PctAb]])*10 ) ),0)</f>
        <v>99</v>
      </c>
      <c r="BE82" s="275">
        <f>MAX(ROUNDDOWN( IF(tabItens[[#This Row],[Abaixo]] &gt; 0,   tabItens[[#This Row],[Abaixo]] + (tabItens[[#This Row],[PontoMês]] * IF( OR( ISBLANK(tabItens[[#This Row],[ATA Nº/ANO]]), tabItens[[#This Row],[ATA Nº/ANO]] = ""),BE$2,BE$1)),0),0),0)</f>
        <v>0</v>
      </c>
      <c r="BF8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2" s="276">
        <f>SUMIF(Consumo!$C$3:$C$902,tabItens[[#This Row],[CÓDIGO]],Consumo!$E$3:$E$902)</f>
        <v>0</v>
      </c>
      <c r="BH82" s="277">
        <f>IF(AND(tabItens[[#This Row],[Pend]] &gt; 0,tabItens[[#This Row],[Consumo]] &lt;&gt; 0), tabItens[[#This Row],[Pend]] / tabItens[[#This Row],[Consumo]], 0 )</f>
        <v>0</v>
      </c>
      <c r="BI82" s="276"/>
      <c r="BJ82" s="276"/>
      <c r="BK82" s="278" t="s">
        <v>2077</v>
      </c>
    </row>
    <row r="83" spans="1:63" x14ac:dyDescent="0.3">
      <c r="A83" s="239">
        <v>133366</v>
      </c>
      <c r="B83" s="240" t="s">
        <v>1855</v>
      </c>
      <c r="C83" s="241" t="s">
        <v>264</v>
      </c>
      <c r="D83" s="242">
        <v>0</v>
      </c>
      <c r="E83" s="243"/>
      <c r="F83" s="243"/>
      <c r="G83" s="243" t="s">
        <v>891</v>
      </c>
      <c r="H83" s="244">
        <v>28282</v>
      </c>
      <c r="I83" s="245">
        <v>103003</v>
      </c>
      <c r="J83" s="246">
        <v>0</v>
      </c>
      <c r="K83" s="247">
        <v>3010</v>
      </c>
      <c r="L83" s="248">
        <f>IF(tabItens[[#This Row],[Média]] &gt; 0, tabItens[[#This Row],[QTDE ATUAL]] / tabItens[[#This Row],[Média]],999.9)</f>
        <v>999.9</v>
      </c>
      <c r="M83" s="249">
        <v>0</v>
      </c>
      <c r="N83" s="250">
        <f>tabItens[[#This Row],[VALOR UNIT.]] * tabItens[[#This Row],[LC]]</f>
        <v>0</v>
      </c>
      <c r="O83" s="251"/>
      <c r="P83" s="252"/>
      <c r="Q83" s="253"/>
      <c r="R83" s="250"/>
      <c r="S83" s="254"/>
      <c r="T83" s="255">
        <f>ROUNDDOWN(IFERROR(tabItens[[#This Row],[ATA DT.VALID.]] - $D$1,0) / 30,0)</f>
        <v>-1507</v>
      </c>
      <c r="U83" s="240" t="s">
        <v>1024</v>
      </c>
      <c r="V83" s="256">
        <v>1</v>
      </c>
      <c r="W83" s="257" t="s">
        <v>2062</v>
      </c>
      <c r="X83" s="258">
        <v>67</v>
      </c>
      <c r="Y83" s="259">
        <v>9</v>
      </c>
      <c r="Z83" s="260"/>
      <c r="AA83" s="261"/>
      <c r="AB83" s="262"/>
      <c r="AC83" s="262"/>
      <c r="AD83" s="261"/>
      <c r="AE83" s="262"/>
      <c r="AF83" s="255"/>
      <c r="AG83" s="263" t="s">
        <v>2063</v>
      </c>
      <c r="AH83" s="264"/>
      <c r="AI83" s="255">
        <v>1070</v>
      </c>
      <c r="AJ83" s="264" t="s">
        <v>891</v>
      </c>
      <c r="AK83" s="264">
        <v>42982</v>
      </c>
      <c r="AL83" s="264" t="s">
        <v>891</v>
      </c>
      <c r="AM83" s="254"/>
      <c r="AN83" s="243"/>
      <c r="AO83" s="265" t="str">
        <f>_xlfn.IFNA(IF(VLOOKUP(tabItens[[#This Row],[CÓDIGO]],tabExcluirDoEstoque[#Data],1,FALSE),"sim",""),"")</f>
        <v/>
      </c>
      <c r="AP83" s="266" t="str">
        <f ca="1">IF(OR(ISBLANK(tabItens[[#This Row],[ATA DT.VALID.]]),tabItens[[#This Row],[ATA DT.VALID.]]="",tabItens[[#This Row],[ATA DT.VALID.]]=" "),"",IF(TYPE(tabItens[[#This Row],[ATA DT.VALID.]])=1,ROUNDUP((tabItens[[#This Row],[ATA DT.VALID.]]-TODAY())/7,0),""))</f>
        <v/>
      </c>
      <c r="AQ83" s="267"/>
      <c r="AR83" s="268" t="str">
        <f>IF(ISBLANK(tabItens[[#This Row],[CÓDIGO]]),"",IFERROR(VLOOKUP(tabItens[[#This Row],[CÓDIGO]],Consumo!$C$2:$AI$902,32,FALSE),0))</f>
        <v>07.2023</v>
      </c>
      <c r="AS83" s="269">
        <f>SUMIF(Consumo!$C$3:$C$902,tabItens[[#This Row],[CÓDIGO]],Consumo!$T$3:$T$902) + SUMIF(Consumo!$C$3:$C$902,tabItens[[#This Row],[CÓDIGO]],Consumo!$U$3:$U$902) + SUMIF(Consumo!$C$3:$C$902,tabItens[[#This Row],[CÓDIGO]],Consumo!$V$3:$V$902) + SUMIF(Consumo!$C$3:$C$902,tabItens[[#This Row],[CÓDIGO]],Consumo!$W$3:$W$902)</f>
        <v>1100</v>
      </c>
      <c r="AT83" s="269">
        <f>SUMIF(Consumo!$C$3:$C$902,tabItens[[#This Row],[CÓDIGO]],Consumo!$AF$3:$AF$902)</f>
        <v>4410</v>
      </c>
      <c r="AU83" s="270">
        <f>SUMIF(Consumo!$C$3:$C$902,tabItens[[#This Row],[CÓDIGO]],Consumo!$AG$3:$AG$902)</f>
        <v>1100</v>
      </c>
      <c r="AV83" s="271">
        <f>SUMIF(Consumo!$C$3:$C$902,tabItens[[#This Row],[CÓDIGO]],Consumo!$AE$3:$AE$902)</f>
        <v>0</v>
      </c>
      <c r="AW83" s="244">
        <f>tabItens[[#This Row],[QTDE ATUAL]] + tabItens[[#This Row],[RC QTDE]] + tabItens[[#This Row],[AF SALDO]] + tabItens[[#This Row],[Recentes]]</f>
        <v>28282</v>
      </c>
      <c r="AX83" s="272">
        <v>320</v>
      </c>
      <c r="AY83" s="272">
        <v>4</v>
      </c>
      <c r="AZ83" s="272">
        <f>IF(ISBLANK(tabItens[[#This Row],[CÓDIGO]]),"",tabItens[[#This Row],[PontoMês]] * (AZ$2+tabItens[[#This Row],[PontoQtM]]))</f>
        <v>1280</v>
      </c>
      <c r="BA83" s="271">
        <f>tabItens[[#This Row],[PontoPed]] - tabItens[[#This Row],[Saldo]] + (1/10)</f>
        <v>-27001.9</v>
      </c>
      <c r="BB83" s="271">
        <f xml:space="preserve"> tabItens[[#This Row],[PontoMês]] * BB$2 - tabItens[[#This Row],[QTDE ATUAL]] - (1/10)</f>
        <v>-27962.1</v>
      </c>
      <c r="BC83" s="273">
        <f>IF( tabItens[[#This Row],[PontoPed]]&gt;0, IF(tabItens[[#This Row],[PontoPed]]&lt;1, 1, IF( tabItens[[#This Row],[Saldo]]&gt;tabItens[[#This Row],[PontoPed]], 0, (tabItens[[#This Row],[PontoPed]]-tabItens[[#This Row],[Saldo]])/tabItens[[#This Row],[PontoPed]] ) ), 0 )</f>
        <v>0</v>
      </c>
      <c r="BD83" s="274">
        <f>ROUNDDOWN(IF( OR( AND(tabItens[[#This Row],[PontoPed]]&lt;tabItens[[#This Row],[Saldo]],tabItens[[#This Row],[Saldo]]&gt;0), tabItens[[#This Row],[PontoPed]]=0), 99, IF(AND(tabItens[[#This Row],[Saldo]]=0,tabItens[[#This Row],[PontoPed]]&gt;0), 0, (1-tabItens[[#This Row],[PctAb]])*10 ) ),0)</f>
        <v>99</v>
      </c>
      <c r="BE83" s="275">
        <f>MAX(ROUNDDOWN( IF(tabItens[[#This Row],[Abaixo]] &gt; 0,   tabItens[[#This Row],[Abaixo]] + (tabItens[[#This Row],[PontoMês]] * IF( OR( ISBLANK(tabItens[[#This Row],[ATA Nº/ANO]]), tabItens[[#This Row],[ATA Nº/ANO]] = ""),BE$2,BE$1)),0),0),0)</f>
        <v>0</v>
      </c>
      <c r="BF8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 s="276">
        <f>SUMIF(Consumo!$C$3:$C$902,tabItens[[#This Row],[CÓDIGO]],Consumo!$E$3:$E$902)</f>
        <v>0</v>
      </c>
      <c r="BH83" s="277">
        <f>IF(AND(tabItens[[#This Row],[Pend]] &gt; 0,tabItens[[#This Row],[Consumo]] &lt;&gt; 0), tabItens[[#This Row],[Pend]] / tabItens[[#This Row],[Consumo]], 0 )</f>
        <v>0</v>
      </c>
      <c r="BI83" s="276"/>
      <c r="BJ83" s="276"/>
      <c r="BK83" s="278" t="s">
        <v>2077</v>
      </c>
    </row>
    <row r="84" spans="1:63" x14ac:dyDescent="0.3">
      <c r="A84" s="239">
        <v>140028</v>
      </c>
      <c r="B84" s="240" t="s">
        <v>1990</v>
      </c>
      <c r="C84" s="241" t="s">
        <v>261</v>
      </c>
      <c r="D84" s="242">
        <v>94</v>
      </c>
      <c r="E84" s="243"/>
      <c r="F84" s="243"/>
      <c r="G84" s="243" t="s">
        <v>891</v>
      </c>
      <c r="H84" s="244">
        <v>843</v>
      </c>
      <c r="I84" s="245">
        <v>103003</v>
      </c>
      <c r="J84" s="246">
        <v>94</v>
      </c>
      <c r="K84" s="247">
        <v>51</v>
      </c>
      <c r="L84" s="248">
        <f>IF(tabItens[[#This Row],[Média]] &gt; 0, tabItens[[#This Row],[QTDE ATUAL]] / tabItens[[#This Row],[Média]],999.9)</f>
        <v>999.9</v>
      </c>
      <c r="M84" s="249">
        <v>0</v>
      </c>
      <c r="N84" s="250">
        <f>tabItens[[#This Row],[VALOR UNIT.]] * tabItens[[#This Row],[LC]]</f>
        <v>0</v>
      </c>
      <c r="O84" s="251" t="s">
        <v>2201</v>
      </c>
      <c r="P84" s="252"/>
      <c r="Q84" s="253"/>
      <c r="R84" s="250"/>
      <c r="S84" s="254"/>
      <c r="T84" s="255">
        <f>ROUNDDOWN(IFERROR(tabItens[[#This Row],[ATA DT.VALID.]] - $D$1,0) / 30,0)</f>
        <v>-1507</v>
      </c>
      <c r="U84" s="240" t="s">
        <v>1679</v>
      </c>
      <c r="V84" s="256">
        <v>1</v>
      </c>
      <c r="W84" s="257" t="s">
        <v>2068</v>
      </c>
      <c r="X84" s="258">
        <v>55</v>
      </c>
      <c r="Y84" s="259">
        <v>19</v>
      </c>
      <c r="Z84" s="260"/>
      <c r="AA84" s="261"/>
      <c r="AB84" s="262"/>
      <c r="AC84" s="262"/>
      <c r="AD84" s="261"/>
      <c r="AE84" s="262"/>
      <c r="AF84" s="255"/>
      <c r="AG84" s="263" t="s">
        <v>2063</v>
      </c>
      <c r="AH84" s="264"/>
      <c r="AI84" s="255">
        <v>20</v>
      </c>
      <c r="AJ84" s="264" t="s">
        <v>891</v>
      </c>
      <c r="AK84" s="264">
        <v>44096</v>
      </c>
      <c r="AL84" s="264">
        <v>45139</v>
      </c>
      <c r="AM84" s="254"/>
      <c r="AN84" s="243"/>
      <c r="AO84" s="265" t="str">
        <f>_xlfn.IFNA(IF(VLOOKUP(tabItens[[#This Row],[CÓDIGO]],tabExcluirDoEstoque[#Data],1,FALSE),"sim",""),"")</f>
        <v/>
      </c>
      <c r="AP84" s="266" t="str">
        <f ca="1">IF(OR(ISBLANK(tabItens[[#This Row],[ATA DT.VALID.]]),tabItens[[#This Row],[ATA DT.VALID.]]="",tabItens[[#This Row],[ATA DT.VALID.]]=" "),"",IF(TYPE(tabItens[[#This Row],[ATA DT.VALID.]])=1,ROUNDUP((tabItens[[#This Row],[ATA DT.VALID.]]-TODAY())/7,0),""))</f>
        <v/>
      </c>
      <c r="AQ84" s="267">
        <v>0</v>
      </c>
      <c r="AR84" s="268" t="str">
        <f>IF(ISBLANK(tabItens[[#This Row],[CÓDIGO]]),"",IFERROR(VLOOKUP(tabItens[[#This Row],[CÓDIGO]],Consumo!$C$2:$AI$902,32,FALSE),0))</f>
        <v>07.2023</v>
      </c>
      <c r="AS84" s="269">
        <f>SUMIF(Consumo!$C$3:$C$902,tabItens[[#This Row],[CÓDIGO]],Consumo!$T$3:$T$902) + SUMIF(Consumo!$C$3:$C$902,tabItens[[#This Row],[CÓDIGO]],Consumo!$U$3:$U$902) + SUMIF(Consumo!$C$3:$C$902,tabItens[[#This Row],[CÓDIGO]],Consumo!$V$3:$V$902) + SUMIF(Consumo!$C$3:$C$902,tabItens[[#This Row],[CÓDIGO]],Consumo!$W$3:$W$902)</f>
        <v>3</v>
      </c>
      <c r="AT84" s="269">
        <f>SUMIF(Consumo!$C$3:$C$902,tabItens[[#This Row],[CÓDIGO]],Consumo!$AF$3:$AF$902)</f>
        <v>194</v>
      </c>
      <c r="AU84" s="270">
        <f>SUMIF(Consumo!$C$3:$C$902,tabItens[[#This Row],[CÓDIGO]],Consumo!$AG$3:$AG$902)</f>
        <v>103</v>
      </c>
      <c r="AV84" s="271">
        <f>SUMIF(Consumo!$C$3:$C$902,tabItens[[#This Row],[CÓDIGO]],Consumo!$AE$3:$AE$902)</f>
        <v>0</v>
      </c>
      <c r="AW84" s="244">
        <f>tabItens[[#This Row],[QTDE ATUAL]] + tabItens[[#This Row],[RC QTDE]] + tabItens[[#This Row],[AF SALDO]] + tabItens[[#This Row],[Recentes]]</f>
        <v>843</v>
      </c>
      <c r="AX84" s="272">
        <v>234</v>
      </c>
      <c r="AY84" s="272">
        <v>4</v>
      </c>
      <c r="AZ84" s="272">
        <f>IF(ISBLANK(tabItens[[#This Row],[CÓDIGO]]),"",tabItens[[#This Row],[PontoMês]] * (AZ$2+tabItens[[#This Row],[PontoQtM]]))</f>
        <v>936</v>
      </c>
      <c r="BA84" s="271">
        <f>tabItens[[#This Row],[PontoPed]] - tabItens[[#This Row],[Saldo]] + (1/10)</f>
        <v>93.1</v>
      </c>
      <c r="BB84" s="271">
        <f xml:space="preserve"> tabItens[[#This Row],[PontoMês]] * BB$2 - tabItens[[#This Row],[QTDE ATUAL]] - (1/10)</f>
        <v>-609.1</v>
      </c>
      <c r="BC84" s="273">
        <f>IF( tabItens[[#This Row],[PontoPed]]&gt;0, IF(tabItens[[#This Row],[PontoPed]]&lt;1, 1, IF( tabItens[[#This Row],[Saldo]]&gt;tabItens[[#This Row],[PontoPed]], 0, (tabItens[[#This Row],[PontoPed]]-tabItens[[#This Row],[Saldo]])/tabItens[[#This Row],[PontoPed]] ) ), 0 )</f>
        <v>9.9358974358974353E-2</v>
      </c>
      <c r="BD84" s="274">
        <f>ROUNDDOWN(IF( OR( AND(tabItens[[#This Row],[PontoPed]]&lt;tabItens[[#This Row],[Saldo]],tabItens[[#This Row],[Saldo]]&gt;0), tabItens[[#This Row],[PontoPed]]=0), 99, IF(AND(tabItens[[#This Row],[Saldo]]=0,tabItens[[#This Row],[PontoPed]]&gt;0), 0, (1-tabItens[[#This Row],[PctAb]])*10 ) ),0)</f>
        <v>9</v>
      </c>
      <c r="BE84" s="275">
        <f>MAX(ROUNDDOWN( IF(tabItens[[#This Row],[Abaixo]] &gt; 0,   tabItens[[#This Row],[Abaixo]] + (tabItens[[#This Row],[PontoMês]] * IF( OR( ISBLANK(tabItens[[#This Row],[ATA Nº/ANO]]), tabItens[[#This Row],[ATA Nº/ANO]] = ""),BE$2,BE$1)),0),0),0)</f>
        <v>795</v>
      </c>
      <c r="BF8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4" s="276">
        <f>SUMIF(Consumo!$C$3:$C$902,tabItens[[#This Row],[CÓDIGO]],Consumo!$E$3:$E$902)</f>
        <v>0</v>
      </c>
      <c r="BH84" s="277">
        <f>IF(AND(tabItens[[#This Row],[Pend]] &gt; 0,tabItens[[#This Row],[Consumo]] &lt;&gt; 0), tabItens[[#This Row],[Pend]] / tabItens[[#This Row],[Consumo]], 0 )</f>
        <v>0</v>
      </c>
      <c r="BI84" s="276"/>
      <c r="BJ84" s="276"/>
      <c r="BK84" s="278" t="s">
        <v>2077</v>
      </c>
    </row>
    <row r="85" spans="1:63" x14ac:dyDescent="0.3">
      <c r="A85" s="239">
        <v>140047</v>
      </c>
      <c r="B85" s="240" t="s">
        <v>1999</v>
      </c>
      <c r="C85" s="241" t="s">
        <v>273</v>
      </c>
      <c r="D85" s="242">
        <v>70</v>
      </c>
      <c r="E85" s="243"/>
      <c r="F85" s="243"/>
      <c r="G85" s="243" t="s">
        <v>891</v>
      </c>
      <c r="H85" s="244">
        <v>29</v>
      </c>
      <c r="I85" s="245">
        <v>103003</v>
      </c>
      <c r="J85" s="246">
        <v>70</v>
      </c>
      <c r="K85" s="247">
        <v>155</v>
      </c>
      <c r="L85" s="248">
        <f>IF(tabItens[[#This Row],[Média]] &gt; 0, tabItens[[#This Row],[QTDE ATUAL]] / tabItens[[#This Row],[Média]],999.9)</f>
        <v>999.9</v>
      </c>
      <c r="M85" s="249">
        <v>0</v>
      </c>
      <c r="N85" s="250">
        <f>tabItens[[#This Row],[VALOR UNIT.]] * tabItens[[#This Row],[LC]]</f>
        <v>0</v>
      </c>
      <c r="O85" s="251" t="s">
        <v>2201</v>
      </c>
      <c r="P85" s="252"/>
      <c r="Q85" s="253"/>
      <c r="R85" s="250"/>
      <c r="S85" s="254"/>
      <c r="T85" s="255">
        <f>ROUNDDOWN(IFERROR(tabItens[[#This Row],[ATA DT.VALID.]] - $D$1,0) / 30,0)</f>
        <v>-1507</v>
      </c>
      <c r="U85" s="240" t="s">
        <v>1679</v>
      </c>
      <c r="V85" s="256">
        <v>1</v>
      </c>
      <c r="W85" s="257" t="s">
        <v>2068</v>
      </c>
      <c r="X85" s="258">
        <v>55</v>
      </c>
      <c r="Y85" s="259">
        <v>19</v>
      </c>
      <c r="Z85" s="260">
        <v>2693</v>
      </c>
      <c r="AA85" s="261">
        <v>2023</v>
      </c>
      <c r="AB85" s="262">
        <v>100</v>
      </c>
      <c r="AC85" s="262"/>
      <c r="AD85" s="261"/>
      <c r="AE85" s="262"/>
      <c r="AF85" s="255"/>
      <c r="AG85" s="263" t="s">
        <v>2063</v>
      </c>
      <c r="AH85" s="264"/>
      <c r="AI85" s="255">
        <v>52</v>
      </c>
      <c r="AJ85" s="264">
        <v>44875</v>
      </c>
      <c r="AK85" s="264">
        <v>44096</v>
      </c>
      <c r="AL85" s="264">
        <v>44845</v>
      </c>
      <c r="AM85" s="254"/>
      <c r="AN85" s="243"/>
      <c r="AO85" s="265" t="str">
        <f>_xlfn.IFNA(IF(VLOOKUP(tabItens[[#This Row],[CÓDIGO]],tabExcluirDoEstoque[#Data],1,FALSE),"sim",""),"")</f>
        <v/>
      </c>
      <c r="AP85" s="266" t="str">
        <f ca="1">IF(OR(ISBLANK(tabItens[[#This Row],[ATA DT.VALID.]]),tabItens[[#This Row],[ATA DT.VALID.]]="",tabItens[[#This Row],[ATA DT.VALID.]]=" "),"",IF(TYPE(tabItens[[#This Row],[ATA DT.VALID.]])=1,ROUNDUP((tabItens[[#This Row],[ATA DT.VALID.]]-TODAY())/7,0),""))</f>
        <v/>
      </c>
      <c r="AQ85" s="267">
        <v>0</v>
      </c>
      <c r="AR85" s="268" t="str">
        <f>IF(ISBLANK(tabItens[[#This Row],[CÓDIGO]]),"",IFERROR(VLOOKUP(tabItens[[#This Row],[CÓDIGO]],Consumo!$C$2:$AI$902,32,FALSE),0))</f>
        <v>08.2023</v>
      </c>
      <c r="AS85" s="269">
        <f>SUMIF(Consumo!$C$3:$C$902,tabItens[[#This Row],[CÓDIGO]],Consumo!$T$3:$T$902) + SUMIF(Consumo!$C$3:$C$902,tabItens[[#This Row],[CÓDIGO]],Consumo!$U$3:$U$902) + SUMIF(Consumo!$C$3:$C$902,tabItens[[#This Row],[CÓDIGO]],Consumo!$V$3:$V$902) + SUMIF(Consumo!$C$3:$C$902,tabItens[[#This Row],[CÓDIGO]],Consumo!$W$3:$W$902)</f>
        <v>110</v>
      </c>
      <c r="AT85" s="269">
        <f>SUMIF(Consumo!$C$3:$C$902,tabItens[[#This Row],[CÓDIGO]],Consumo!$AF$3:$AF$902)</f>
        <v>218</v>
      </c>
      <c r="AU85" s="270">
        <f>SUMIF(Consumo!$C$3:$C$902,tabItens[[#This Row],[CÓDIGO]],Consumo!$AG$3:$AG$902)</f>
        <v>100</v>
      </c>
      <c r="AV85" s="271">
        <f>SUMIF(Consumo!$C$3:$C$902,tabItens[[#This Row],[CÓDIGO]],Consumo!$AE$3:$AE$902)</f>
        <v>0</v>
      </c>
      <c r="AW85" s="244">
        <f>tabItens[[#This Row],[QTDE ATUAL]] + tabItens[[#This Row],[RC QTDE]] + tabItens[[#This Row],[AF SALDO]] + tabItens[[#This Row],[Recentes]]</f>
        <v>129</v>
      </c>
      <c r="AX85" s="272">
        <v>0</v>
      </c>
      <c r="AY85" s="272">
        <v>4</v>
      </c>
      <c r="AZ85" s="272">
        <f>IF(ISBLANK(tabItens[[#This Row],[CÓDIGO]]),"",tabItens[[#This Row],[PontoMês]] * (AZ$2+tabItens[[#This Row],[PontoQtM]]))</f>
        <v>0</v>
      </c>
      <c r="BA85" s="271">
        <f>tabItens[[#This Row],[PontoPed]] - tabItens[[#This Row],[Saldo]] + (1/10)</f>
        <v>-128.9</v>
      </c>
      <c r="BB85" s="271">
        <f xml:space="preserve"> tabItens[[#This Row],[PontoMês]] * BB$2 - tabItens[[#This Row],[QTDE ATUAL]] - (1/10)</f>
        <v>-29.1</v>
      </c>
      <c r="BC85" s="273">
        <f>IF( tabItens[[#This Row],[PontoPed]]&gt;0, IF(tabItens[[#This Row],[PontoPed]]&lt;1, 1, IF( tabItens[[#This Row],[Saldo]]&gt;tabItens[[#This Row],[PontoPed]], 0, (tabItens[[#This Row],[PontoPed]]-tabItens[[#This Row],[Saldo]])/tabItens[[#This Row],[PontoPed]] ) ), 0 )</f>
        <v>0</v>
      </c>
      <c r="BD85" s="274">
        <f>ROUNDDOWN(IF( OR( AND(tabItens[[#This Row],[PontoPed]]&lt;tabItens[[#This Row],[Saldo]],tabItens[[#This Row],[Saldo]]&gt;0), tabItens[[#This Row],[PontoPed]]=0), 99, IF(AND(tabItens[[#This Row],[Saldo]]=0,tabItens[[#This Row],[PontoPed]]&gt;0), 0, (1-tabItens[[#This Row],[PctAb]])*10 ) ),0)</f>
        <v>99</v>
      </c>
      <c r="BE85" s="275">
        <f>MAX(ROUNDDOWN( IF(tabItens[[#This Row],[Abaixo]] &gt; 0,   tabItens[[#This Row],[Abaixo]] + (tabItens[[#This Row],[PontoMês]] * IF( OR( ISBLANK(tabItens[[#This Row],[ATA Nº/ANO]]), tabItens[[#This Row],[ATA Nº/ANO]] = ""),BE$2,BE$1)),0),0),0)</f>
        <v>0</v>
      </c>
      <c r="BF8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 s="276">
        <f>SUMIF(Consumo!$C$3:$C$902,tabItens[[#This Row],[CÓDIGO]],Consumo!$E$3:$E$902)</f>
        <v>0</v>
      </c>
      <c r="BH85" s="277">
        <f>IF(AND(tabItens[[#This Row],[Pend]] &gt; 0,tabItens[[#This Row],[Consumo]] &lt;&gt; 0), tabItens[[#This Row],[Pend]] / tabItens[[#This Row],[Consumo]], 0 )</f>
        <v>0</v>
      </c>
      <c r="BI85" s="276"/>
      <c r="BJ85" s="276"/>
      <c r="BK85" s="278" t="s">
        <v>2077</v>
      </c>
    </row>
    <row r="86" spans="1:63" x14ac:dyDescent="0.3">
      <c r="A86" s="239">
        <v>140042</v>
      </c>
      <c r="B86" s="240" t="s">
        <v>1997</v>
      </c>
      <c r="C86" s="241" t="s">
        <v>273</v>
      </c>
      <c r="D86" s="242">
        <v>9.0500000000000007</v>
      </c>
      <c r="E86" s="243"/>
      <c r="F86" s="243"/>
      <c r="G86" s="243" t="s">
        <v>891</v>
      </c>
      <c r="H86" s="244">
        <v>0</v>
      </c>
      <c r="I86" s="245">
        <v>103003</v>
      </c>
      <c r="J86" s="246">
        <v>9.0500000000000007</v>
      </c>
      <c r="K86" s="247">
        <v>4080</v>
      </c>
      <c r="L86" s="248">
        <f>IF(tabItens[[#This Row],[Média]] &gt; 0, tabItens[[#This Row],[QTDE ATUAL]] / tabItens[[#This Row],[Média]],999.9)</f>
        <v>0</v>
      </c>
      <c r="M86" s="249">
        <v>0</v>
      </c>
      <c r="N86" s="250">
        <f>tabItens[[#This Row],[VALOR UNIT.]] * tabItens[[#This Row],[LC]]</f>
        <v>0</v>
      </c>
      <c r="O86" s="251" t="s">
        <v>2201</v>
      </c>
      <c r="P86" s="252"/>
      <c r="Q86" s="253"/>
      <c r="R86" s="250"/>
      <c r="S86" s="254"/>
      <c r="T86" s="255">
        <f>ROUNDDOWN(IFERROR(tabItens[[#This Row],[ATA DT.VALID.]] - $D$1,0) / 30,0)</f>
        <v>-1507</v>
      </c>
      <c r="U86" s="240" t="s">
        <v>1679</v>
      </c>
      <c r="V86" s="256">
        <v>1</v>
      </c>
      <c r="W86" s="257" t="s">
        <v>2068</v>
      </c>
      <c r="X86" s="258">
        <v>55</v>
      </c>
      <c r="Y86" s="259">
        <v>19</v>
      </c>
      <c r="Z86" s="260">
        <v>2375</v>
      </c>
      <c r="AA86" s="261">
        <v>2023</v>
      </c>
      <c r="AB86" s="262">
        <v>3000</v>
      </c>
      <c r="AC86" s="262"/>
      <c r="AD86" s="261"/>
      <c r="AE86" s="262"/>
      <c r="AF86" s="255"/>
      <c r="AG86" s="263" t="s">
        <v>2063</v>
      </c>
      <c r="AH86" s="264"/>
      <c r="AI86" s="255">
        <v>1400</v>
      </c>
      <c r="AJ86" s="264">
        <v>44237</v>
      </c>
      <c r="AK86" s="264">
        <v>44096</v>
      </c>
      <c r="AL86" s="264">
        <v>44623</v>
      </c>
      <c r="AM86" s="254"/>
      <c r="AN86" s="243"/>
      <c r="AO86" s="265" t="str">
        <f>_xlfn.IFNA(IF(VLOOKUP(tabItens[[#This Row],[CÓDIGO]],tabExcluirDoEstoque[#Data],1,FALSE),"sim",""),"")</f>
        <v/>
      </c>
      <c r="AP86" s="266" t="str">
        <f ca="1">IF(OR(ISBLANK(tabItens[[#This Row],[ATA DT.VALID.]]),tabItens[[#This Row],[ATA DT.VALID.]]="",tabItens[[#This Row],[ATA DT.VALID.]]=" "),"",IF(TYPE(tabItens[[#This Row],[ATA DT.VALID.]])=1,ROUNDUP((tabItens[[#This Row],[ATA DT.VALID.]]-TODAY())/7,0),""))</f>
        <v/>
      </c>
      <c r="AQ86" s="267">
        <v>0</v>
      </c>
      <c r="AR86" s="268" t="str">
        <f>IF(ISBLANK(tabItens[[#This Row],[CÓDIGO]]),"",IFERROR(VLOOKUP(tabItens[[#This Row],[CÓDIGO]],Consumo!$C$2:$AI$902,32,FALSE),0))</f>
        <v>05.2023</v>
      </c>
      <c r="AS86" s="269">
        <f>SUMIF(Consumo!$C$3:$C$902,tabItens[[#This Row],[CÓDIGO]],Consumo!$T$3:$T$902) + SUMIF(Consumo!$C$3:$C$902,tabItens[[#This Row],[CÓDIGO]],Consumo!$U$3:$U$902) + SUMIF(Consumo!$C$3:$C$902,tabItens[[#This Row],[CÓDIGO]],Consumo!$V$3:$V$902) + SUMIF(Consumo!$C$3:$C$902,tabItens[[#This Row],[CÓDIGO]],Consumo!$W$3:$W$902)</f>
        <v>146</v>
      </c>
      <c r="AT86" s="269">
        <f>SUMIF(Consumo!$C$3:$C$902,tabItens[[#This Row],[CÓDIGO]],Consumo!$AF$3:$AF$902)</f>
        <v>5104</v>
      </c>
      <c r="AU86" s="270">
        <f>SUMIF(Consumo!$C$3:$C$902,tabItens[[#This Row],[CÓDIGO]],Consumo!$AG$3:$AG$902)</f>
        <v>1600</v>
      </c>
      <c r="AV86" s="271">
        <f>SUMIF(Consumo!$C$3:$C$902,tabItens[[#This Row],[CÓDIGO]],Consumo!$AE$3:$AE$902)</f>
        <v>3</v>
      </c>
      <c r="AW86" s="244">
        <f>tabItens[[#This Row],[QTDE ATUAL]] + tabItens[[#This Row],[RC QTDE]] + tabItens[[#This Row],[AF SALDO]] + tabItens[[#This Row],[Recentes]]</f>
        <v>3000</v>
      </c>
      <c r="AX86" s="272">
        <v>112</v>
      </c>
      <c r="AY86" s="272">
        <v>4</v>
      </c>
      <c r="AZ86" s="272">
        <f>IF(ISBLANK(tabItens[[#This Row],[CÓDIGO]]),"",tabItens[[#This Row],[PontoMês]] * (AZ$2+tabItens[[#This Row],[PontoQtM]]))</f>
        <v>448</v>
      </c>
      <c r="BA86" s="271">
        <f>tabItens[[#This Row],[PontoPed]] - tabItens[[#This Row],[Saldo]] + (1/10)</f>
        <v>-2551.9</v>
      </c>
      <c r="BB86" s="271">
        <f xml:space="preserve"> tabItens[[#This Row],[PontoMês]] * BB$2 - tabItens[[#This Row],[QTDE ATUAL]] - (1/10)</f>
        <v>111.9</v>
      </c>
      <c r="BC86" s="273">
        <f>IF( tabItens[[#This Row],[PontoPed]]&gt;0, IF(tabItens[[#This Row],[PontoPed]]&lt;1, 1, IF( tabItens[[#This Row],[Saldo]]&gt;tabItens[[#This Row],[PontoPed]], 0, (tabItens[[#This Row],[PontoPed]]-tabItens[[#This Row],[Saldo]])/tabItens[[#This Row],[PontoPed]] ) ), 0 )</f>
        <v>0</v>
      </c>
      <c r="BD86" s="274">
        <f>ROUNDDOWN(IF( OR( AND(tabItens[[#This Row],[PontoPed]]&lt;tabItens[[#This Row],[Saldo]],tabItens[[#This Row],[Saldo]]&gt;0), tabItens[[#This Row],[PontoPed]]=0), 99, IF(AND(tabItens[[#This Row],[Saldo]]=0,tabItens[[#This Row],[PontoPed]]&gt;0), 0, (1-tabItens[[#This Row],[PctAb]])*10 ) ),0)</f>
        <v>99</v>
      </c>
      <c r="BE86" s="275">
        <f>MAX(ROUNDDOWN( IF(tabItens[[#This Row],[Abaixo]] &gt; 0,   tabItens[[#This Row],[Abaixo]] + (tabItens[[#This Row],[PontoMês]] * IF( OR( ISBLANK(tabItens[[#This Row],[ATA Nº/ANO]]), tabItens[[#This Row],[ATA Nº/ANO]] = ""),BE$2,BE$1)),0),0),0)</f>
        <v>0</v>
      </c>
      <c r="BF8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 s="276">
        <f>SUMIF(Consumo!$C$3:$C$902,tabItens[[#This Row],[CÓDIGO]],Consumo!$E$3:$E$902)</f>
        <v>54</v>
      </c>
      <c r="BH86" s="277">
        <f>IF(AND(tabItens[[#This Row],[Pend]] &gt; 0,tabItens[[#This Row],[Consumo]] &lt;&gt; 0), tabItens[[#This Row],[Pend]] / tabItens[[#This Row],[Consumo]], 0 )</f>
        <v>1.0579937304075235E-2</v>
      </c>
      <c r="BI86" s="276"/>
      <c r="BJ86" s="276"/>
      <c r="BK86" s="278" t="s">
        <v>2077</v>
      </c>
    </row>
    <row r="87" spans="1:63" x14ac:dyDescent="0.3">
      <c r="A87" s="239">
        <v>140043</v>
      </c>
      <c r="B87" s="240" t="s">
        <v>1998</v>
      </c>
      <c r="C87" s="241" t="s">
        <v>273</v>
      </c>
      <c r="D87" s="242">
        <v>11.37</v>
      </c>
      <c r="E87" s="243"/>
      <c r="F87" s="243"/>
      <c r="G87" s="243" t="s">
        <v>891</v>
      </c>
      <c r="H87" s="244">
        <v>0</v>
      </c>
      <c r="I87" s="245">
        <v>103003</v>
      </c>
      <c r="J87" s="246">
        <v>11.37</v>
      </c>
      <c r="K87" s="247">
        <v>846.7</v>
      </c>
      <c r="L87" s="248">
        <f>IF(tabItens[[#This Row],[Média]] &gt; 0, tabItens[[#This Row],[QTDE ATUAL]] / tabItens[[#This Row],[Média]],999.9)</f>
        <v>0</v>
      </c>
      <c r="M87" s="249">
        <v>0</v>
      </c>
      <c r="N87" s="250">
        <f>tabItens[[#This Row],[VALOR UNIT.]] * tabItens[[#This Row],[LC]]</f>
        <v>0</v>
      </c>
      <c r="O87" s="251" t="s">
        <v>2201</v>
      </c>
      <c r="P87" s="252"/>
      <c r="Q87" s="253"/>
      <c r="R87" s="250"/>
      <c r="S87" s="254"/>
      <c r="T87" s="255">
        <f>ROUNDDOWN(IFERROR(tabItens[[#This Row],[ATA DT.VALID.]] - $D$1,0) / 30,0)</f>
        <v>-1507</v>
      </c>
      <c r="U87" s="240" t="s">
        <v>1679</v>
      </c>
      <c r="V87" s="256">
        <v>1</v>
      </c>
      <c r="W87" s="257" t="s">
        <v>2068</v>
      </c>
      <c r="X87" s="258">
        <v>55</v>
      </c>
      <c r="Y87" s="259">
        <v>19</v>
      </c>
      <c r="Z87" s="260" t="s">
        <v>2075</v>
      </c>
      <c r="AA87" s="261">
        <v>2023</v>
      </c>
      <c r="AB87" s="262">
        <v>1800</v>
      </c>
      <c r="AC87" s="262"/>
      <c r="AD87" s="261"/>
      <c r="AE87" s="262"/>
      <c r="AF87" s="255"/>
      <c r="AG87" s="263" t="s">
        <v>2063</v>
      </c>
      <c r="AH87" s="264"/>
      <c r="AI87" s="255">
        <v>282</v>
      </c>
      <c r="AJ87" s="264">
        <v>44928</v>
      </c>
      <c r="AK87" s="264">
        <v>44096</v>
      </c>
      <c r="AL87" s="264">
        <v>44915</v>
      </c>
      <c r="AM87" s="254"/>
      <c r="AN87" s="243"/>
      <c r="AO87" s="265" t="str">
        <f>_xlfn.IFNA(IF(VLOOKUP(tabItens[[#This Row],[CÓDIGO]],tabExcluirDoEstoque[#Data],1,FALSE),"sim",""),"")</f>
        <v/>
      </c>
      <c r="AP87" s="266" t="str">
        <f ca="1">IF(OR(ISBLANK(tabItens[[#This Row],[ATA DT.VALID.]]),tabItens[[#This Row],[ATA DT.VALID.]]="",tabItens[[#This Row],[ATA DT.VALID.]]=" "),"",IF(TYPE(tabItens[[#This Row],[ATA DT.VALID.]])=1,ROUNDUP((tabItens[[#This Row],[ATA DT.VALID.]]-TODAY())/7,0),""))</f>
        <v/>
      </c>
      <c r="AQ87" s="267">
        <v>0</v>
      </c>
      <c r="AR87" s="268" t="str">
        <f>IF(ISBLANK(tabItens[[#This Row],[CÓDIGO]]),"",IFERROR(VLOOKUP(tabItens[[#This Row],[CÓDIGO]],Consumo!$C$2:$AI$902,32,FALSE),0))</f>
        <v>04.2023</v>
      </c>
      <c r="AS87" s="269">
        <f>SUMIF(Consumo!$C$3:$C$902,tabItens[[#This Row],[CÓDIGO]],Consumo!$T$3:$T$902) + SUMIF(Consumo!$C$3:$C$902,tabItens[[#This Row],[CÓDIGO]],Consumo!$U$3:$U$902) + SUMIF(Consumo!$C$3:$C$902,tabItens[[#This Row],[CÓDIGO]],Consumo!$V$3:$V$902) + SUMIF(Consumo!$C$3:$C$902,tabItens[[#This Row],[CÓDIGO]],Consumo!$W$3:$W$902)</f>
        <v>0</v>
      </c>
      <c r="AT87" s="269">
        <f>SUMIF(Consumo!$C$3:$C$902,tabItens[[#This Row],[CÓDIGO]],Consumo!$AF$3:$AF$902)</f>
        <v>1110</v>
      </c>
      <c r="AU87" s="270">
        <f>SUMIF(Consumo!$C$3:$C$902,tabItens[[#This Row],[CÓDIGO]],Consumo!$AG$3:$AG$902)</f>
        <v>510</v>
      </c>
      <c r="AV87" s="271">
        <f>SUMIF(Consumo!$C$3:$C$902,tabItens[[#This Row],[CÓDIGO]],Consumo!$AE$3:$AE$902)</f>
        <v>14.627777777777778</v>
      </c>
      <c r="AW87" s="244">
        <f>tabItens[[#This Row],[QTDE ATUAL]] + tabItens[[#This Row],[RC QTDE]] + tabItens[[#This Row],[AF SALDO]] + tabItens[[#This Row],[Recentes]]</f>
        <v>1800</v>
      </c>
      <c r="AX87" s="272">
        <v>39</v>
      </c>
      <c r="AY87" s="272">
        <v>4</v>
      </c>
      <c r="AZ87" s="272">
        <f>IF(ISBLANK(tabItens[[#This Row],[CÓDIGO]]),"",tabItens[[#This Row],[PontoMês]] * (AZ$2+tabItens[[#This Row],[PontoQtM]]))</f>
        <v>156</v>
      </c>
      <c r="BA87" s="271">
        <f>tabItens[[#This Row],[PontoPed]] - tabItens[[#This Row],[Saldo]] + (1/10)</f>
        <v>-1643.9</v>
      </c>
      <c r="BB87" s="271">
        <f xml:space="preserve"> tabItens[[#This Row],[PontoMês]] * BB$2 - tabItens[[#This Row],[QTDE ATUAL]] - (1/10)</f>
        <v>38.9</v>
      </c>
      <c r="BC87" s="273">
        <f>IF( tabItens[[#This Row],[PontoPed]]&gt;0, IF(tabItens[[#This Row],[PontoPed]]&lt;1, 1, IF( tabItens[[#This Row],[Saldo]]&gt;tabItens[[#This Row],[PontoPed]], 0, (tabItens[[#This Row],[PontoPed]]-tabItens[[#This Row],[Saldo]])/tabItens[[#This Row],[PontoPed]] ) ), 0 )</f>
        <v>0</v>
      </c>
      <c r="BD87" s="274">
        <f>ROUNDDOWN(IF( OR( AND(tabItens[[#This Row],[PontoPed]]&lt;tabItens[[#This Row],[Saldo]],tabItens[[#This Row],[Saldo]]&gt;0), tabItens[[#This Row],[PontoPed]]=0), 99, IF(AND(tabItens[[#This Row],[Saldo]]=0,tabItens[[#This Row],[PontoPed]]&gt;0), 0, (1-tabItens[[#This Row],[PctAb]])*10 ) ),0)</f>
        <v>99</v>
      </c>
      <c r="BE87" s="275">
        <f>MAX(ROUNDDOWN( IF(tabItens[[#This Row],[Abaixo]] &gt; 0,   tabItens[[#This Row],[Abaixo]] + (tabItens[[#This Row],[PontoMês]] * IF( OR( ISBLANK(tabItens[[#This Row],[ATA Nº/ANO]]), tabItens[[#This Row],[ATA Nº/ANO]] = ""),BE$2,BE$1)),0),0),0)</f>
        <v>0</v>
      </c>
      <c r="BF8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 s="276">
        <f>SUMIF(Consumo!$C$3:$C$902,tabItens[[#This Row],[CÓDIGO]],Consumo!$E$3:$E$902)</f>
        <v>263.3</v>
      </c>
      <c r="BH87" s="277">
        <f>IF(AND(tabItens[[#This Row],[Pend]] &gt; 0,tabItens[[#This Row],[Consumo]] &lt;&gt; 0), tabItens[[#This Row],[Pend]] / tabItens[[#This Row],[Consumo]], 0 )</f>
        <v>0.23720720720720723</v>
      </c>
      <c r="BI87" s="276"/>
      <c r="BJ87" s="276"/>
      <c r="BK87" s="278" t="s">
        <v>2077</v>
      </c>
    </row>
    <row r="88" spans="1:63" x14ac:dyDescent="0.3">
      <c r="A88" s="239">
        <v>140032</v>
      </c>
      <c r="B88" s="240" t="s">
        <v>1992</v>
      </c>
      <c r="C88" s="241" t="s">
        <v>261</v>
      </c>
      <c r="D88" s="242">
        <v>173</v>
      </c>
      <c r="E88" s="243"/>
      <c r="F88" s="243"/>
      <c r="G88" s="243" t="s">
        <v>891</v>
      </c>
      <c r="H88" s="244">
        <v>64</v>
      </c>
      <c r="I88" s="245">
        <v>103003</v>
      </c>
      <c r="J88" s="246">
        <v>173</v>
      </c>
      <c r="K88" s="247">
        <v>206</v>
      </c>
      <c r="L88" s="248">
        <f>IF(tabItens[[#This Row],[Média]] &gt; 0, tabItens[[#This Row],[QTDE ATUAL]] / tabItens[[#This Row],[Média]],999.9)</f>
        <v>384</v>
      </c>
      <c r="M88" s="249">
        <v>0</v>
      </c>
      <c r="N88" s="250">
        <f>tabItens[[#This Row],[VALOR UNIT.]] * tabItens[[#This Row],[LC]]</f>
        <v>0</v>
      </c>
      <c r="O88" s="251" t="s">
        <v>2201</v>
      </c>
      <c r="P88" s="252"/>
      <c r="Q88" s="253"/>
      <c r="R88" s="250"/>
      <c r="S88" s="254"/>
      <c r="T88" s="255">
        <f>ROUNDDOWN(IFERROR(tabItens[[#This Row],[ATA DT.VALID.]] - $D$1,0) / 30,0)</f>
        <v>-1507</v>
      </c>
      <c r="U88" s="240" t="s">
        <v>1679</v>
      </c>
      <c r="V88" s="256">
        <v>1</v>
      </c>
      <c r="W88" s="257" t="s">
        <v>2068</v>
      </c>
      <c r="X88" s="258">
        <v>55</v>
      </c>
      <c r="Y88" s="259">
        <v>19</v>
      </c>
      <c r="Z88" s="260">
        <v>2375</v>
      </c>
      <c r="AA88" s="261">
        <v>2023</v>
      </c>
      <c r="AB88" s="262">
        <v>400</v>
      </c>
      <c r="AC88" s="262"/>
      <c r="AD88" s="261"/>
      <c r="AE88" s="262"/>
      <c r="AF88" s="255"/>
      <c r="AG88" s="263" t="s">
        <v>2063</v>
      </c>
      <c r="AH88" s="264"/>
      <c r="AI88" s="255">
        <v>104</v>
      </c>
      <c r="AJ88" s="264">
        <v>44928</v>
      </c>
      <c r="AK88" s="264">
        <v>44096</v>
      </c>
      <c r="AL88" s="264">
        <v>45139</v>
      </c>
      <c r="AM88" s="254"/>
      <c r="AN88" s="243"/>
      <c r="AO88" s="265" t="str">
        <f>_xlfn.IFNA(IF(VLOOKUP(tabItens[[#This Row],[CÓDIGO]],tabExcluirDoEstoque[#Data],1,FALSE),"sim",""),"")</f>
        <v/>
      </c>
      <c r="AP88" s="266" t="str">
        <f ca="1">IF(OR(ISBLANK(tabItens[[#This Row],[ATA DT.VALID.]]),tabItens[[#This Row],[ATA DT.VALID.]]="",tabItens[[#This Row],[ATA DT.VALID.]]=" "),"",IF(TYPE(tabItens[[#This Row],[ATA DT.VALID.]])=1,ROUNDUP((tabItens[[#This Row],[ATA DT.VALID.]]-TODAY())/7,0),""))</f>
        <v/>
      </c>
      <c r="AQ88" s="267">
        <v>0</v>
      </c>
      <c r="AR88" s="268" t="str">
        <f>IF(ISBLANK(tabItens[[#This Row],[CÓDIGO]]),"",IFERROR(VLOOKUP(tabItens[[#This Row],[CÓDIGO]],Consumo!$C$2:$AI$902,32,FALSE),0))</f>
        <v>08.2023</v>
      </c>
      <c r="AS88" s="269">
        <f>SUMIF(Consumo!$C$3:$C$902,tabItens[[#This Row],[CÓDIGO]],Consumo!$T$3:$T$902) + SUMIF(Consumo!$C$3:$C$902,tabItens[[#This Row],[CÓDIGO]],Consumo!$U$3:$U$902) + SUMIF(Consumo!$C$3:$C$902,tabItens[[#This Row],[CÓDIGO]],Consumo!$V$3:$V$902) + SUMIF(Consumo!$C$3:$C$902,tabItens[[#This Row],[CÓDIGO]],Consumo!$W$3:$W$902)</f>
        <v>132</v>
      </c>
      <c r="AT88" s="269">
        <f>SUMIF(Consumo!$C$3:$C$902,tabItens[[#This Row],[CÓDIGO]],Consumo!$AF$3:$AF$902)</f>
        <v>659</v>
      </c>
      <c r="AU88" s="270">
        <f>SUMIF(Consumo!$C$3:$C$902,tabItens[[#This Row],[CÓDIGO]],Consumo!$AG$3:$AG$902)</f>
        <v>231</v>
      </c>
      <c r="AV88" s="271">
        <f>SUMIF(Consumo!$C$3:$C$902,tabItens[[#This Row],[CÓDIGO]],Consumo!$AE$3:$AE$902)</f>
        <v>0.16666666666666666</v>
      </c>
      <c r="AW88" s="244">
        <f>tabItens[[#This Row],[QTDE ATUAL]] + tabItens[[#This Row],[RC QTDE]] + tabItens[[#This Row],[AF SALDO]] + tabItens[[#This Row],[Recentes]]</f>
        <v>464</v>
      </c>
      <c r="AX88" s="272">
        <v>20</v>
      </c>
      <c r="AY88" s="272">
        <v>4</v>
      </c>
      <c r="AZ88" s="272">
        <f>IF(ISBLANK(tabItens[[#This Row],[CÓDIGO]]),"",tabItens[[#This Row],[PontoMês]] * (AZ$2+tabItens[[#This Row],[PontoQtM]]))</f>
        <v>80</v>
      </c>
      <c r="BA88" s="271">
        <f>tabItens[[#This Row],[PontoPed]] - tabItens[[#This Row],[Saldo]] + (1/10)</f>
        <v>-383.9</v>
      </c>
      <c r="BB88" s="271">
        <f xml:space="preserve"> tabItens[[#This Row],[PontoMês]] * BB$2 - tabItens[[#This Row],[QTDE ATUAL]] - (1/10)</f>
        <v>-44.1</v>
      </c>
      <c r="BC88" s="273">
        <f>IF( tabItens[[#This Row],[PontoPed]]&gt;0, IF(tabItens[[#This Row],[PontoPed]]&lt;1, 1, IF( tabItens[[#This Row],[Saldo]]&gt;tabItens[[#This Row],[PontoPed]], 0, (tabItens[[#This Row],[PontoPed]]-tabItens[[#This Row],[Saldo]])/tabItens[[#This Row],[PontoPed]] ) ), 0 )</f>
        <v>0</v>
      </c>
      <c r="BD88" s="274">
        <f>ROUNDDOWN(IF( OR( AND(tabItens[[#This Row],[PontoPed]]&lt;tabItens[[#This Row],[Saldo]],tabItens[[#This Row],[Saldo]]&gt;0), tabItens[[#This Row],[PontoPed]]=0), 99, IF(AND(tabItens[[#This Row],[Saldo]]=0,tabItens[[#This Row],[PontoPed]]&gt;0), 0, (1-tabItens[[#This Row],[PctAb]])*10 ) ),0)</f>
        <v>99</v>
      </c>
      <c r="BE88" s="275">
        <f>MAX(ROUNDDOWN( IF(tabItens[[#This Row],[Abaixo]] &gt; 0,   tabItens[[#This Row],[Abaixo]] + (tabItens[[#This Row],[PontoMês]] * IF( OR( ISBLANK(tabItens[[#This Row],[ATA Nº/ANO]]), tabItens[[#This Row],[ATA Nº/ANO]] = ""),BE$2,BE$1)),0),0),0)</f>
        <v>0</v>
      </c>
      <c r="BF8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 s="276">
        <f>SUMIF(Consumo!$C$3:$C$902,tabItens[[#This Row],[CÓDIGO]],Consumo!$E$3:$E$902)</f>
        <v>3</v>
      </c>
      <c r="BH88" s="277">
        <f>IF(AND(tabItens[[#This Row],[Pend]] &gt; 0,tabItens[[#This Row],[Consumo]] &lt;&gt; 0), tabItens[[#This Row],[Pend]] / tabItens[[#This Row],[Consumo]], 0 )</f>
        <v>4.552352048558422E-3</v>
      </c>
      <c r="BI88" s="276"/>
      <c r="BJ88" s="276"/>
      <c r="BK88" s="278" t="s">
        <v>2077</v>
      </c>
    </row>
    <row r="89" spans="1:63" x14ac:dyDescent="0.3">
      <c r="A89" s="239">
        <v>140030</v>
      </c>
      <c r="B89" s="240" t="s">
        <v>1991</v>
      </c>
      <c r="C89" s="241" t="s">
        <v>261</v>
      </c>
      <c r="D89" s="242">
        <v>173</v>
      </c>
      <c r="E89" s="243"/>
      <c r="F89" s="243"/>
      <c r="G89" s="243" t="s">
        <v>891</v>
      </c>
      <c r="H89" s="244">
        <v>80</v>
      </c>
      <c r="I89" s="245">
        <v>103003</v>
      </c>
      <c r="J89" s="246">
        <v>173</v>
      </c>
      <c r="K89" s="247">
        <v>69</v>
      </c>
      <c r="L89" s="248">
        <f>IF(tabItens[[#This Row],[Média]] &gt; 0, tabItens[[#This Row],[QTDE ATUAL]] / tabItens[[#This Row],[Média]],999.9)</f>
        <v>999.9</v>
      </c>
      <c r="M89" s="249">
        <v>0</v>
      </c>
      <c r="N89" s="250">
        <f>tabItens[[#This Row],[VALOR UNIT.]] * tabItens[[#This Row],[LC]]</f>
        <v>0</v>
      </c>
      <c r="O89" s="251" t="s">
        <v>2201</v>
      </c>
      <c r="P89" s="252"/>
      <c r="Q89" s="253"/>
      <c r="R89" s="250"/>
      <c r="S89" s="254"/>
      <c r="T89" s="255">
        <f>ROUNDDOWN(IFERROR(tabItens[[#This Row],[ATA DT.VALID.]] - $D$1,0) / 30,0)</f>
        <v>-1507</v>
      </c>
      <c r="U89" s="240" t="s">
        <v>1679</v>
      </c>
      <c r="V89" s="256">
        <v>1</v>
      </c>
      <c r="W89" s="257" t="s">
        <v>2068</v>
      </c>
      <c r="X89" s="258">
        <v>55</v>
      </c>
      <c r="Y89" s="259">
        <v>19</v>
      </c>
      <c r="Z89" s="260"/>
      <c r="AA89" s="261"/>
      <c r="AB89" s="262"/>
      <c r="AC89" s="262"/>
      <c r="AD89" s="261"/>
      <c r="AE89" s="262"/>
      <c r="AF89" s="255"/>
      <c r="AG89" s="263" t="s">
        <v>2063</v>
      </c>
      <c r="AH89" s="264"/>
      <c r="AI89" s="255">
        <v>30</v>
      </c>
      <c r="AJ89" s="264">
        <v>45030</v>
      </c>
      <c r="AK89" s="264">
        <v>44096</v>
      </c>
      <c r="AL89" s="264">
        <v>45139</v>
      </c>
      <c r="AM89" s="254"/>
      <c r="AN89" s="243"/>
      <c r="AO89" s="265" t="str">
        <f>_xlfn.IFNA(IF(VLOOKUP(tabItens[[#This Row],[CÓDIGO]],tabExcluirDoEstoque[#Data],1,FALSE),"sim",""),"")</f>
        <v/>
      </c>
      <c r="AP89" s="266" t="str">
        <f ca="1">IF(OR(ISBLANK(tabItens[[#This Row],[ATA DT.VALID.]]),tabItens[[#This Row],[ATA DT.VALID.]]="",tabItens[[#This Row],[ATA DT.VALID.]]=" "),"",IF(TYPE(tabItens[[#This Row],[ATA DT.VALID.]])=1,ROUNDUP((tabItens[[#This Row],[ATA DT.VALID.]]-TODAY())/7,0),""))</f>
        <v/>
      </c>
      <c r="AQ89" s="267">
        <v>0</v>
      </c>
      <c r="AR89" s="268" t="str">
        <f>IF(ISBLANK(tabItens[[#This Row],[CÓDIGO]]),"",IFERROR(VLOOKUP(tabItens[[#This Row],[CÓDIGO]],Consumo!$C$2:$AI$902,32,FALSE),0))</f>
        <v>08.2023</v>
      </c>
      <c r="AS89" s="269">
        <f>SUMIF(Consumo!$C$3:$C$902,tabItens[[#This Row],[CÓDIGO]],Consumo!$T$3:$T$902) + SUMIF(Consumo!$C$3:$C$902,tabItens[[#This Row],[CÓDIGO]],Consumo!$U$3:$U$902) + SUMIF(Consumo!$C$3:$C$902,tabItens[[#This Row],[CÓDIGO]],Consumo!$V$3:$V$902) + SUMIF(Consumo!$C$3:$C$902,tabItens[[#This Row],[CÓDIGO]],Consumo!$W$3:$W$902)</f>
        <v>52</v>
      </c>
      <c r="AT89" s="269">
        <f>SUMIF(Consumo!$C$3:$C$902,tabItens[[#This Row],[CÓDIGO]],Consumo!$AF$3:$AF$902)</f>
        <v>142</v>
      </c>
      <c r="AU89" s="270">
        <f>SUMIF(Consumo!$C$3:$C$902,tabItens[[#This Row],[CÓDIGO]],Consumo!$AG$3:$AG$902)</f>
        <v>29</v>
      </c>
      <c r="AV89" s="271">
        <f>SUMIF(Consumo!$C$3:$C$902,tabItens[[#This Row],[CÓDIGO]],Consumo!$AE$3:$AE$902)</f>
        <v>0</v>
      </c>
      <c r="AW89" s="244">
        <f>tabItens[[#This Row],[QTDE ATUAL]] + tabItens[[#This Row],[RC QTDE]] + tabItens[[#This Row],[AF SALDO]] + tabItens[[#This Row],[Recentes]]</f>
        <v>80</v>
      </c>
      <c r="AX89" s="272">
        <v>8</v>
      </c>
      <c r="AY89" s="272">
        <v>4</v>
      </c>
      <c r="AZ89" s="272">
        <f>IF(ISBLANK(tabItens[[#This Row],[CÓDIGO]]),"",tabItens[[#This Row],[PontoMês]] * (AZ$2+tabItens[[#This Row],[PontoQtM]]))</f>
        <v>32</v>
      </c>
      <c r="BA89" s="271">
        <f>tabItens[[#This Row],[PontoPed]] - tabItens[[#This Row],[Saldo]] + (1/10)</f>
        <v>-47.9</v>
      </c>
      <c r="BB89" s="271">
        <f xml:space="preserve"> tabItens[[#This Row],[PontoMês]] * BB$2 - tabItens[[#This Row],[QTDE ATUAL]] - (1/10)</f>
        <v>-72.099999999999994</v>
      </c>
      <c r="BC89" s="273">
        <f>IF( tabItens[[#This Row],[PontoPed]]&gt;0, IF(tabItens[[#This Row],[PontoPed]]&lt;1, 1, IF( tabItens[[#This Row],[Saldo]]&gt;tabItens[[#This Row],[PontoPed]], 0, (tabItens[[#This Row],[PontoPed]]-tabItens[[#This Row],[Saldo]])/tabItens[[#This Row],[PontoPed]] ) ), 0 )</f>
        <v>0</v>
      </c>
      <c r="BD89" s="274">
        <f>ROUNDDOWN(IF( OR( AND(tabItens[[#This Row],[PontoPed]]&lt;tabItens[[#This Row],[Saldo]],tabItens[[#This Row],[Saldo]]&gt;0), tabItens[[#This Row],[PontoPed]]=0), 99, IF(AND(tabItens[[#This Row],[Saldo]]=0,tabItens[[#This Row],[PontoPed]]&gt;0), 0, (1-tabItens[[#This Row],[PctAb]])*10 ) ),0)</f>
        <v>99</v>
      </c>
      <c r="BE89" s="275">
        <f>MAX(ROUNDDOWN( IF(tabItens[[#This Row],[Abaixo]] &gt; 0,   tabItens[[#This Row],[Abaixo]] + (tabItens[[#This Row],[PontoMês]] * IF( OR( ISBLANK(tabItens[[#This Row],[ATA Nº/ANO]]), tabItens[[#This Row],[ATA Nº/ANO]] = ""),BE$2,BE$1)),0),0),0)</f>
        <v>0</v>
      </c>
      <c r="BF8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 s="276">
        <f>SUMIF(Consumo!$C$3:$C$902,tabItens[[#This Row],[CÓDIGO]],Consumo!$E$3:$E$902)</f>
        <v>0</v>
      </c>
      <c r="BH89" s="277">
        <f>IF(AND(tabItens[[#This Row],[Pend]] &gt; 0,tabItens[[#This Row],[Consumo]] &lt;&gt; 0), tabItens[[#This Row],[Pend]] / tabItens[[#This Row],[Consumo]], 0 )</f>
        <v>0</v>
      </c>
      <c r="BI89" s="276"/>
      <c r="BJ89" s="276"/>
      <c r="BK89" s="278" t="s">
        <v>2077</v>
      </c>
    </row>
    <row r="90" spans="1:63" x14ac:dyDescent="0.3">
      <c r="A90" s="239">
        <v>140033</v>
      </c>
      <c r="B90" s="240" t="s">
        <v>1993</v>
      </c>
      <c r="C90" s="241" t="s">
        <v>261</v>
      </c>
      <c r="D90" s="242">
        <v>264.43</v>
      </c>
      <c r="E90" s="243"/>
      <c r="F90" s="243"/>
      <c r="G90" s="243" t="s">
        <v>891</v>
      </c>
      <c r="H90" s="244">
        <v>250</v>
      </c>
      <c r="I90" s="245">
        <v>103003</v>
      </c>
      <c r="J90" s="246">
        <v>264.43</v>
      </c>
      <c r="K90" s="247">
        <v>200</v>
      </c>
      <c r="L90" s="248">
        <f>IF(tabItens[[#This Row],[Média]] &gt; 0, tabItens[[#This Row],[QTDE ATUAL]] / tabItens[[#This Row],[Média]],999.9)</f>
        <v>999.9</v>
      </c>
      <c r="M90" s="249">
        <v>0</v>
      </c>
      <c r="N90" s="250">
        <f>tabItens[[#This Row],[VALOR UNIT.]] * tabItens[[#This Row],[LC]]</f>
        <v>0</v>
      </c>
      <c r="O90" s="251" t="s">
        <v>2201</v>
      </c>
      <c r="P90" s="252"/>
      <c r="Q90" s="253"/>
      <c r="R90" s="250"/>
      <c r="S90" s="254"/>
      <c r="T90" s="255">
        <f>ROUNDDOWN(IFERROR(tabItens[[#This Row],[ATA DT.VALID.]] - $D$1,0) / 30,0)</f>
        <v>-1507</v>
      </c>
      <c r="U90" s="240" t="s">
        <v>1679</v>
      </c>
      <c r="V90" s="256">
        <v>1</v>
      </c>
      <c r="W90" s="257" t="s">
        <v>2068</v>
      </c>
      <c r="X90" s="258">
        <v>55</v>
      </c>
      <c r="Y90" s="259">
        <v>19</v>
      </c>
      <c r="Z90" s="260"/>
      <c r="AA90" s="261"/>
      <c r="AB90" s="262"/>
      <c r="AC90" s="262"/>
      <c r="AD90" s="261"/>
      <c r="AE90" s="262"/>
      <c r="AF90" s="255"/>
      <c r="AG90" s="263" t="s">
        <v>2063</v>
      </c>
      <c r="AH90" s="264"/>
      <c r="AI90" s="255">
        <v>92</v>
      </c>
      <c r="AJ90" s="264">
        <v>44670</v>
      </c>
      <c r="AK90" s="264">
        <v>44096</v>
      </c>
      <c r="AL90" s="264">
        <v>45033</v>
      </c>
      <c r="AM90" s="254"/>
      <c r="AN90" s="243"/>
      <c r="AO90" s="265" t="str">
        <f>_xlfn.IFNA(IF(VLOOKUP(tabItens[[#This Row],[CÓDIGO]],tabExcluirDoEstoque[#Data],1,FALSE),"sim",""),"")</f>
        <v/>
      </c>
      <c r="AP90" s="266" t="str">
        <f ca="1">IF(OR(ISBLANK(tabItens[[#This Row],[ATA DT.VALID.]]),tabItens[[#This Row],[ATA DT.VALID.]]="",tabItens[[#This Row],[ATA DT.VALID.]]=" "),"",IF(TYPE(tabItens[[#This Row],[ATA DT.VALID.]])=1,ROUNDUP((tabItens[[#This Row],[ATA DT.VALID.]]-TODAY())/7,0),""))</f>
        <v/>
      </c>
      <c r="AQ90" s="267">
        <v>0</v>
      </c>
      <c r="AR90" s="268" t="str">
        <f>IF(ISBLANK(tabItens[[#This Row],[CÓDIGO]]),"",IFERROR(VLOOKUP(tabItens[[#This Row],[CÓDIGO]],Consumo!$C$2:$AI$902,32,FALSE),0))</f>
        <v>08.2023</v>
      </c>
      <c r="AS90" s="269">
        <f>SUMIF(Consumo!$C$3:$C$902,tabItens[[#This Row],[CÓDIGO]],Consumo!$T$3:$T$902) + SUMIF(Consumo!$C$3:$C$902,tabItens[[#This Row],[CÓDIGO]],Consumo!$U$3:$U$902) + SUMIF(Consumo!$C$3:$C$902,tabItens[[#This Row],[CÓDIGO]],Consumo!$V$3:$V$902) + SUMIF(Consumo!$C$3:$C$902,tabItens[[#This Row],[CÓDIGO]],Consumo!$W$3:$W$902)</f>
        <v>154</v>
      </c>
      <c r="AT90" s="269">
        <f>SUMIF(Consumo!$C$3:$C$902,tabItens[[#This Row],[CÓDIGO]],Consumo!$AF$3:$AF$902)</f>
        <v>351</v>
      </c>
      <c r="AU90" s="270">
        <f>SUMIF(Consumo!$C$3:$C$902,tabItens[[#This Row],[CÓDIGO]],Consumo!$AG$3:$AG$902)</f>
        <v>64</v>
      </c>
      <c r="AV90" s="271">
        <f>SUMIF(Consumo!$C$3:$C$902,tabItens[[#This Row],[CÓDIGO]],Consumo!$AE$3:$AE$902)</f>
        <v>0</v>
      </c>
      <c r="AW90" s="244">
        <f>tabItens[[#This Row],[QTDE ATUAL]] + tabItens[[#This Row],[RC QTDE]] + tabItens[[#This Row],[AF SALDO]] + tabItens[[#This Row],[Recentes]]</f>
        <v>250</v>
      </c>
      <c r="AX90" s="272">
        <v>40</v>
      </c>
      <c r="AY90" s="272">
        <v>4</v>
      </c>
      <c r="AZ90" s="272">
        <f>IF(ISBLANK(tabItens[[#This Row],[CÓDIGO]]),"",tabItens[[#This Row],[PontoMês]] * (AZ$2+tabItens[[#This Row],[PontoQtM]]))</f>
        <v>160</v>
      </c>
      <c r="BA90" s="271">
        <f>tabItens[[#This Row],[PontoPed]] - tabItens[[#This Row],[Saldo]] + (1/10)</f>
        <v>-89.9</v>
      </c>
      <c r="BB90" s="271">
        <f xml:space="preserve"> tabItens[[#This Row],[PontoMês]] * BB$2 - tabItens[[#This Row],[QTDE ATUAL]] - (1/10)</f>
        <v>-210.1</v>
      </c>
      <c r="BC90" s="273">
        <f>IF( tabItens[[#This Row],[PontoPed]]&gt;0, IF(tabItens[[#This Row],[PontoPed]]&lt;1, 1, IF( tabItens[[#This Row],[Saldo]]&gt;tabItens[[#This Row],[PontoPed]], 0, (tabItens[[#This Row],[PontoPed]]-tabItens[[#This Row],[Saldo]])/tabItens[[#This Row],[PontoPed]] ) ), 0 )</f>
        <v>0</v>
      </c>
      <c r="BD90" s="274">
        <f>ROUNDDOWN(IF( OR( AND(tabItens[[#This Row],[PontoPed]]&lt;tabItens[[#This Row],[Saldo]],tabItens[[#This Row],[Saldo]]&gt;0), tabItens[[#This Row],[PontoPed]]=0), 99, IF(AND(tabItens[[#This Row],[Saldo]]=0,tabItens[[#This Row],[PontoPed]]&gt;0), 0, (1-tabItens[[#This Row],[PctAb]])*10 ) ),0)</f>
        <v>99</v>
      </c>
      <c r="BE90" s="275">
        <f>MAX(ROUNDDOWN( IF(tabItens[[#This Row],[Abaixo]] &gt; 0,   tabItens[[#This Row],[Abaixo]] + (tabItens[[#This Row],[PontoMês]] * IF( OR( ISBLANK(tabItens[[#This Row],[ATA Nº/ANO]]), tabItens[[#This Row],[ATA Nº/ANO]] = ""),BE$2,BE$1)),0),0),0)</f>
        <v>0</v>
      </c>
      <c r="BF9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 s="276">
        <f>SUMIF(Consumo!$C$3:$C$902,tabItens[[#This Row],[CÓDIGO]],Consumo!$E$3:$E$902)</f>
        <v>0</v>
      </c>
      <c r="BH90" s="277">
        <f>IF(AND(tabItens[[#This Row],[Pend]] &gt; 0,tabItens[[#This Row],[Consumo]] &lt;&gt; 0), tabItens[[#This Row],[Pend]] / tabItens[[#This Row],[Consumo]], 0 )</f>
        <v>0</v>
      </c>
      <c r="BI90" s="276"/>
      <c r="BJ90" s="276"/>
      <c r="BK90" s="278" t="s">
        <v>2077</v>
      </c>
    </row>
    <row r="91" spans="1:63" x14ac:dyDescent="0.3">
      <c r="A91" s="239">
        <v>140035</v>
      </c>
      <c r="B91" s="240" t="s">
        <v>1994</v>
      </c>
      <c r="C91" s="241" t="s">
        <v>261</v>
      </c>
      <c r="D91" s="242">
        <v>200</v>
      </c>
      <c r="E91" s="243"/>
      <c r="F91" s="243"/>
      <c r="G91" s="243" t="s">
        <v>891</v>
      </c>
      <c r="H91" s="244">
        <v>26</v>
      </c>
      <c r="I91" s="245">
        <v>103003</v>
      </c>
      <c r="J91" s="246">
        <v>200</v>
      </c>
      <c r="K91" s="247">
        <v>71</v>
      </c>
      <c r="L91" s="248">
        <f>IF(tabItens[[#This Row],[Média]] &gt; 0, tabItens[[#This Row],[QTDE ATUAL]] / tabItens[[#This Row],[Média]],999.9)</f>
        <v>999.9</v>
      </c>
      <c r="M91" s="249">
        <v>0</v>
      </c>
      <c r="N91" s="250">
        <f>tabItens[[#This Row],[VALOR UNIT.]] * tabItens[[#This Row],[LC]]</f>
        <v>0</v>
      </c>
      <c r="O91" s="251" t="s">
        <v>2201</v>
      </c>
      <c r="P91" s="252"/>
      <c r="Q91" s="253"/>
      <c r="R91" s="250"/>
      <c r="S91" s="254"/>
      <c r="T91" s="255">
        <f>ROUNDDOWN(IFERROR(tabItens[[#This Row],[ATA DT.VALID.]] - $D$1,0) / 30,0)</f>
        <v>-1507</v>
      </c>
      <c r="U91" s="240" t="s">
        <v>1679</v>
      </c>
      <c r="V91" s="256">
        <v>1</v>
      </c>
      <c r="W91" s="257" t="s">
        <v>2068</v>
      </c>
      <c r="X91" s="258">
        <v>55</v>
      </c>
      <c r="Y91" s="259">
        <v>19</v>
      </c>
      <c r="Z91" s="260"/>
      <c r="AA91" s="261"/>
      <c r="AB91" s="262"/>
      <c r="AC91" s="262"/>
      <c r="AD91" s="261"/>
      <c r="AE91" s="262"/>
      <c r="AF91" s="255"/>
      <c r="AG91" s="263" t="s">
        <v>2063</v>
      </c>
      <c r="AH91" s="264"/>
      <c r="AI91" s="255">
        <v>32</v>
      </c>
      <c r="AJ91" s="264">
        <v>44490</v>
      </c>
      <c r="AK91" s="264">
        <v>44096</v>
      </c>
      <c r="AL91" s="264">
        <v>44470</v>
      </c>
      <c r="AM91" s="254"/>
      <c r="AN91" s="243"/>
      <c r="AO91" s="265" t="str">
        <f>_xlfn.IFNA(IF(VLOOKUP(tabItens[[#This Row],[CÓDIGO]],tabExcluirDoEstoque[#Data],1,FALSE),"sim",""),"")</f>
        <v/>
      </c>
      <c r="AP91" s="266" t="str">
        <f ca="1">IF(OR(ISBLANK(tabItens[[#This Row],[ATA DT.VALID.]]),tabItens[[#This Row],[ATA DT.VALID.]]="",tabItens[[#This Row],[ATA DT.VALID.]]=" "),"",IF(TYPE(tabItens[[#This Row],[ATA DT.VALID.]])=1,ROUNDUP((tabItens[[#This Row],[ATA DT.VALID.]]-TODAY())/7,0),""))</f>
        <v/>
      </c>
      <c r="AQ91" s="267">
        <v>0</v>
      </c>
      <c r="AR91" s="268" t="str">
        <f>IF(ISBLANK(tabItens[[#This Row],[CÓDIGO]]),"",IFERROR(VLOOKUP(tabItens[[#This Row],[CÓDIGO]],Consumo!$C$2:$AI$902,32,FALSE),0))</f>
        <v>08.2023</v>
      </c>
      <c r="AS91" s="269">
        <f>SUMIF(Consumo!$C$3:$C$902,tabItens[[#This Row],[CÓDIGO]],Consumo!$T$3:$T$902) + SUMIF(Consumo!$C$3:$C$902,tabItens[[#This Row],[CÓDIGO]],Consumo!$U$3:$U$902) + SUMIF(Consumo!$C$3:$C$902,tabItens[[#This Row],[CÓDIGO]],Consumo!$V$3:$V$902) + SUMIF(Consumo!$C$3:$C$902,tabItens[[#This Row],[CÓDIGO]],Consumo!$W$3:$W$902)</f>
        <v>51</v>
      </c>
      <c r="AT91" s="269">
        <f>SUMIF(Consumo!$C$3:$C$902,tabItens[[#This Row],[CÓDIGO]],Consumo!$AF$3:$AF$902)</f>
        <v>120</v>
      </c>
      <c r="AU91" s="270">
        <f>SUMIF(Consumo!$C$3:$C$902,tabItens[[#This Row],[CÓDIGO]],Consumo!$AG$3:$AG$902)</f>
        <v>19</v>
      </c>
      <c r="AV91" s="271">
        <f>SUMIF(Consumo!$C$3:$C$902,tabItens[[#This Row],[CÓDIGO]],Consumo!$AE$3:$AE$902)</f>
        <v>0</v>
      </c>
      <c r="AW91" s="244">
        <f>tabItens[[#This Row],[QTDE ATUAL]] + tabItens[[#This Row],[RC QTDE]] + tabItens[[#This Row],[AF SALDO]] + tabItens[[#This Row],[Recentes]]</f>
        <v>26</v>
      </c>
      <c r="AX91" s="272">
        <v>20</v>
      </c>
      <c r="AY91" s="272">
        <v>4</v>
      </c>
      <c r="AZ91" s="272">
        <f>IF(ISBLANK(tabItens[[#This Row],[CÓDIGO]]),"",tabItens[[#This Row],[PontoMês]] * (AZ$2+tabItens[[#This Row],[PontoQtM]]))</f>
        <v>80</v>
      </c>
      <c r="BA91" s="271">
        <f>tabItens[[#This Row],[PontoPed]] - tabItens[[#This Row],[Saldo]] + (1/10)</f>
        <v>54.1</v>
      </c>
      <c r="BB91" s="271">
        <f xml:space="preserve"> tabItens[[#This Row],[PontoMês]] * BB$2 - tabItens[[#This Row],[QTDE ATUAL]] - (1/10)</f>
        <v>-6.1</v>
      </c>
      <c r="BC91" s="273">
        <f>IF( tabItens[[#This Row],[PontoPed]]&gt;0, IF(tabItens[[#This Row],[PontoPed]]&lt;1, 1, IF( tabItens[[#This Row],[Saldo]]&gt;tabItens[[#This Row],[PontoPed]], 0, (tabItens[[#This Row],[PontoPed]]-tabItens[[#This Row],[Saldo]])/tabItens[[#This Row],[PontoPed]] ) ), 0 )</f>
        <v>0.67500000000000004</v>
      </c>
      <c r="BD91" s="274">
        <f>ROUNDDOWN(IF( OR( AND(tabItens[[#This Row],[PontoPed]]&lt;tabItens[[#This Row],[Saldo]],tabItens[[#This Row],[Saldo]]&gt;0), tabItens[[#This Row],[PontoPed]]=0), 99, IF(AND(tabItens[[#This Row],[Saldo]]=0,tabItens[[#This Row],[PontoPed]]&gt;0), 0, (1-tabItens[[#This Row],[PctAb]])*10 ) ),0)</f>
        <v>3</v>
      </c>
      <c r="BE91" s="275">
        <f>MAX(ROUNDDOWN( IF(tabItens[[#This Row],[Abaixo]] &gt; 0,   tabItens[[#This Row],[Abaixo]] + (tabItens[[#This Row],[PontoMês]] * IF( OR( ISBLANK(tabItens[[#This Row],[ATA Nº/ANO]]), tabItens[[#This Row],[ATA Nº/ANO]] = ""),BE$2,BE$1)),0),0),0)</f>
        <v>114</v>
      </c>
      <c r="BF9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 s="276">
        <f>SUMIF(Consumo!$C$3:$C$902,tabItens[[#This Row],[CÓDIGO]],Consumo!$E$3:$E$902)</f>
        <v>0</v>
      </c>
      <c r="BH91" s="277">
        <f>IF(AND(tabItens[[#This Row],[Pend]] &gt; 0,tabItens[[#This Row],[Consumo]] &lt;&gt; 0), tabItens[[#This Row],[Pend]] / tabItens[[#This Row],[Consumo]], 0 )</f>
        <v>0</v>
      </c>
      <c r="BI91" s="276"/>
      <c r="BJ91" s="276"/>
      <c r="BK91" s="278" t="s">
        <v>2077</v>
      </c>
    </row>
    <row r="92" spans="1:63" x14ac:dyDescent="0.3">
      <c r="A92" s="239">
        <v>140036</v>
      </c>
      <c r="B92" s="240" t="s">
        <v>1995</v>
      </c>
      <c r="C92" s="241" t="s">
        <v>261</v>
      </c>
      <c r="D92" s="242">
        <v>428</v>
      </c>
      <c r="E92" s="243"/>
      <c r="F92" s="243"/>
      <c r="G92" s="243" t="s">
        <v>891</v>
      </c>
      <c r="H92" s="244">
        <v>0</v>
      </c>
      <c r="I92" s="245">
        <v>103003</v>
      </c>
      <c r="J92" s="246">
        <v>428</v>
      </c>
      <c r="K92" s="247">
        <v>79</v>
      </c>
      <c r="L92" s="248">
        <f>IF(tabItens[[#This Row],[Média]] &gt; 0, tabItens[[#This Row],[QTDE ATUAL]] / tabItens[[#This Row],[Média]],999.9)</f>
        <v>0</v>
      </c>
      <c r="M92" s="249">
        <v>0</v>
      </c>
      <c r="N92" s="250">
        <f>tabItens[[#This Row],[VALOR UNIT.]] * tabItens[[#This Row],[LC]]</f>
        <v>0</v>
      </c>
      <c r="O92" s="251" t="s">
        <v>2201</v>
      </c>
      <c r="P92" s="252"/>
      <c r="Q92" s="253"/>
      <c r="R92" s="250"/>
      <c r="S92" s="254"/>
      <c r="T92" s="255">
        <f>ROUNDDOWN(IFERROR(tabItens[[#This Row],[ATA DT.VALID.]] - $D$1,0) / 30,0)</f>
        <v>-1507</v>
      </c>
      <c r="U92" s="240" t="s">
        <v>1679</v>
      </c>
      <c r="V92" s="256">
        <v>1</v>
      </c>
      <c r="W92" s="257" t="s">
        <v>2068</v>
      </c>
      <c r="X92" s="258">
        <v>55</v>
      </c>
      <c r="Y92" s="259">
        <v>19</v>
      </c>
      <c r="Z92" s="260" t="s">
        <v>2075</v>
      </c>
      <c r="AA92" s="261">
        <v>2023</v>
      </c>
      <c r="AB92" s="262">
        <v>169</v>
      </c>
      <c r="AC92" s="262"/>
      <c r="AD92" s="261"/>
      <c r="AE92" s="262"/>
      <c r="AF92" s="255"/>
      <c r="AG92" s="263" t="s">
        <v>2063</v>
      </c>
      <c r="AH92" s="264"/>
      <c r="AI92" s="255">
        <v>32</v>
      </c>
      <c r="AJ92" s="264">
        <v>44874</v>
      </c>
      <c r="AK92" s="264">
        <v>44096</v>
      </c>
      <c r="AL92" s="264">
        <v>45139</v>
      </c>
      <c r="AM92" s="254"/>
      <c r="AN92" s="243"/>
      <c r="AO92" s="265" t="str">
        <f>_xlfn.IFNA(IF(VLOOKUP(tabItens[[#This Row],[CÓDIGO]],tabExcluirDoEstoque[#Data],1,FALSE),"sim",""),"")</f>
        <v/>
      </c>
      <c r="AP92" s="266" t="str">
        <f ca="1">IF(OR(ISBLANK(tabItens[[#This Row],[ATA DT.VALID.]]),tabItens[[#This Row],[ATA DT.VALID.]]="",tabItens[[#This Row],[ATA DT.VALID.]]=" "),"",IF(TYPE(tabItens[[#This Row],[ATA DT.VALID.]])=1,ROUNDUP((tabItens[[#This Row],[ATA DT.VALID.]]-TODAY())/7,0),""))</f>
        <v/>
      </c>
      <c r="AQ92" s="267">
        <v>0</v>
      </c>
      <c r="AR92" s="268" t="str">
        <f>IF(ISBLANK(tabItens[[#This Row],[CÓDIGO]]),"",IFERROR(VLOOKUP(tabItens[[#This Row],[CÓDIGO]],Consumo!$C$2:$AI$902,32,FALSE),0))</f>
        <v>02.2023</v>
      </c>
      <c r="AS92" s="269">
        <f>SUMIF(Consumo!$C$3:$C$902,tabItens[[#This Row],[CÓDIGO]],Consumo!$T$3:$T$902) + SUMIF(Consumo!$C$3:$C$902,tabItens[[#This Row],[CÓDIGO]],Consumo!$U$3:$U$902) + SUMIF(Consumo!$C$3:$C$902,tabItens[[#This Row],[CÓDIGO]],Consumo!$V$3:$V$902) + SUMIF(Consumo!$C$3:$C$902,tabItens[[#This Row],[CÓDIGO]],Consumo!$W$3:$W$902)</f>
        <v>0</v>
      </c>
      <c r="AT92" s="269">
        <f>SUMIF(Consumo!$C$3:$C$902,tabItens[[#This Row],[CÓDIGO]],Consumo!$AF$3:$AF$902)</f>
        <v>351</v>
      </c>
      <c r="AU92" s="270">
        <f>SUMIF(Consumo!$C$3:$C$902,tabItens[[#This Row],[CÓDIGO]],Consumo!$AG$3:$AG$902)</f>
        <v>23</v>
      </c>
      <c r="AV92" s="271">
        <f>SUMIF(Consumo!$C$3:$C$902,tabItens[[#This Row],[CÓDIGO]],Consumo!$AE$3:$AE$902)</f>
        <v>12.166666666666666</v>
      </c>
      <c r="AW92" s="244">
        <f>tabItens[[#This Row],[QTDE ATUAL]] + tabItens[[#This Row],[RC QTDE]] + tabItens[[#This Row],[AF SALDO]] + tabItens[[#This Row],[Recentes]]</f>
        <v>169</v>
      </c>
      <c r="AX92" s="272">
        <v>20</v>
      </c>
      <c r="AY92" s="272">
        <v>4</v>
      </c>
      <c r="AZ92" s="272">
        <f>IF(ISBLANK(tabItens[[#This Row],[CÓDIGO]]),"",tabItens[[#This Row],[PontoMês]] * (AZ$2+tabItens[[#This Row],[PontoQtM]]))</f>
        <v>80</v>
      </c>
      <c r="BA92" s="271">
        <f>tabItens[[#This Row],[PontoPed]] - tabItens[[#This Row],[Saldo]] + (1/10)</f>
        <v>-88.9</v>
      </c>
      <c r="BB92" s="271">
        <f xml:space="preserve"> tabItens[[#This Row],[PontoMês]] * BB$2 - tabItens[[#This Row],[QTDE ATUAL]] - (1/10)</f>
        <v>19.899999999999999</v>
      </c>
      <c r="BC92" s="273">
        <f>IF( tabItens[[#This Row],[PontoPed]]&gt;0, IF(tabItens[[#This Row],[PontoPed]]&lt;1, 1, IF( tabItens[[#This Row],[Saldo]]&gt;tabItens[[#This Row],[PontoPed]], 0, (tabItens[[#This Row],[PontoPed]]-tabItens[[#This Row],[Saldo]])/tabItens[[#This Row],[PontoPed]] ) ), 0 )</f>
        <v>0</v>
      </c>
      <c r="BD92" s="274">
        <f>ROUNDDOWN(IF( OR( AND(tabItens[[#This Row],[PontoPed]]&lt;tabItens[[#This Row],[Saldo]],tabItens[[#This Row],[Saldo]]&gt;0), tabItens[[#This Row],[PontoPed]]=0), 99, IF(AND(tabItens[[#This Row],[Saldo]]=0,tabItens[[#This Row],[PontoPed]]&gt;0), 0, (1-tabItens[[#This Row],[PctAb]])*10 ) ),0)</f>
        <v>99</v>
      </c>
      <c r="BE92" s="275">
        <f>MAX(ROUNDDOWN( IF(tabItens[[#This Row],[Abaixo]] &gt; 0,   tabItens[[#This Row],[Abaixo]] + (tabItens[[#This Row],[PontoMês]] * IF( OR( ISBLANK(tabItens[[#This Row],[ATA Nº/ANO]]), tabItens[[#This Row],[ATA Nº/ANO]] = ""),BE$2,BE$1)),0),0),0)</f>
        <v>0</v>
      </c>
      <c r="BF9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 s="276">
        <f>SUMIF(Consumo!$C$3:$C$902,tabItens[[#This Row],[CÓDIGO]],Consumo!$E$3:$E$902)</f>
        <v>219</v>
      </c>
      <c r="BH92" s="277">
        <f>IF(AND(tabItens[[#This Row],[Pend]] &gt; 0,tabItens[[#This Row],[Consumo]] &lt;&gt; 0), tabItens[[#This Row],[Pend]] / tabItens[[#This Row],[Consumo]], 0 )</f>
        <v>0.62393162393162394</v>
      </c>
      <c r="BI92" s="276"/>
      <c r="BJ92" s="276"/>
      <c r="BK92" s="278" t="s">
        <v>2077</v>
      </c>
    </row>
    <row r="93" spans="1:63" x14ac:dyDescent="0.3">
      <c r="A93" s="239">
        <v>140038</v>
      </c>
      <c r="B93" s="240" t="s">
        <v>1996</v>
      </c>
      <c r="C93" s="241" t="s">
        <v>261</v>
      </c>
      <c r="D93" s="242">
        <v>394.93</v>
      </c>
      <c r="E93" s="243"/>
      <c r="F93" s="243"/>
      <c r="G93" s="243" t="s">
        <v>891</v>
      </c>
      <c r="H93" s="244">
        <v>0</v>
      </c>
      <c r="I93" s="245">
        <v>103003</v>
      </c>
      <c r="J93" s="246">
        <v>394.93</v>
      </c>
      <c r="K93" s="247">
        <v>30</v>
      </c>
      <c r="L93" s="248">
        <f>IF(tabItens[[#This Row],[Média]] &gt; 0, tabItens[[#This Row],[QTDE ATUAL]] / tabItens[[#This Row],[Média]],999.9)</f>
        <v>0</v>
      </c>
      <c r="M93" s="249">
        <v>0</v>
      </c>
      <c r="N93" s="250">
        <f>tabItens[[#This Row],[VALOR UNIT.]] * tabItens[[#This Row],[LC]]</f>
        <v>0</v>
      </c>
      <c r="O93" s="251" t="s">
        <v>2201</v>
      </c>
      <c r="P93" s="252"/>
      <c r="Q93" s="253"/>
      <c r="R93" s="250"/>
      <c r="S93" s="254"/>
      <c r="T93" s="255">
        <f>ROUNDDOWN(IFERROR(tabItens[[#This Row],[ATA DT.VALID.]] - $D$1,0) / 30,0)</f>
        <v>-1507</v>
      </c>
      <c r="U93" s="240" t="s">
        <v>1679</v>
      </c>
      <c r="V93" s="256">
        <v>1</v>
      </c>
      <c r="W93" s="257" t="s">
        <v>2068</v>
      </c>
      <c r="X93" s="258">
        <v>55</v>
      </c>
      <c r="Y93" s="259">
        <v>19</v>
      </c>
      <c r="Z93" s="260" t="s">
        <v>2075</v>
      </c>
      <c r="AA93" s="261">
        <v>2023</v>
      </c>
      <c r="AB93" s="262">
        <v>79</v>
      </c>
      <c r="AC93" s="262"/>
      <c r="AD93" s="261"/>
      <c r="AE93" s="262"/>
      <c r="AF93" s="255"/>
      <c r="AG93" s="263" t="s">
        <v>2063</v>
      </c>
      <c r="AH93" s="264"/>
      <c r="AI93" s="255">
        <v>14</v>
      </c>
      <c r="AJ93" s="264">
        <v>44313</v>
      </c>
      <c r="AK93" s="264">
        <v>44096</v>
      </c>
      <c r="AL93" s="264">
        <v>44727</v>
      </c>
      <c r="AM93" s="254"/>
      <c r="AN93" s="243"/>
      <c r="AO93" s="265" t="str">
        <f>_xlfn.IFNA(IF(VLOOKUP(tabItens[[#This Row],[CÓDIGO]],tabExcluirDoEstoque[#Data],1,FALSE),"sim",""),"")</f>
        <v/>
      </c>
      <c r="AP93" s="266" t="str">
        <f ca="1">IF(OR(ISBLANK(tabItens[[#This Row],[ATA DT.VALID.]]),tabItens[[#This Row],[ATA DT.VALID.]]="",tabItens[[#This Row],[ATA DT.VALID.]]=" "),"",IF(TYPE(tabItens[[#This Row],[ATA DT.VALID.]])=1,ROUNDUP((tabItens[[#This Row],[ATA DT.VALID.]]-TODAY())/7,0),""))</f>
        <v/>
      </c>
      <c r="AQ93" s="267">
        <v>0</v>
      </c>
      <c r="AR93" s="268" t="str">
        <f>IF(ISBLANK(tabItens[[#This Row],[CÓDIGO]]),"",IFERROR(VLOOKUP(tabItens[[#This Row],[CÓDIGO]],Consumo!$C$2:$AI$902,32,FALSE),0))</f>
        <v>08.2023</v>
      </c>
      <c r="AS93" s="269">
        <f>SUMIF(Consumo!$C$3:$C$902,tabItens[[#This Row],[CÓDIGO]],Consumo!$T$3:$T$902) + SUMIF(Consumo!$C$3:$C$902,tabItens[[#This Row],[CÓDIGO]],Consumo!$U$3:$U$902) + SUMIF(Consumo!$C$3:$C$902,tabItens[[#This Row],[CÓDIGO]],Consumo!$V$3:$V$902) + SUMIF(Consumo!$C$3:$C$902,tabItens[[#This Row],[CÓDIGO]],Consumo!$W$3:$W$902)</f>
        <v>9</v>
      </c>
      <c r="AT93" s="269">
        <f>SUMIF(Consumo!$C$3:$C$902,tabItens[[#This Row],[CÓDIGO]],Consumo!$AF$3:$AF$902)</f>
        <v>61</v>
      </c>
      <c r="AU93" s="270">
        <f>SUMIF(Consumo!$C$3:$C$902,tabItens[[#This Row],[CÓDIGO]],Consumo!$AG$3:$AG$902)</f>
        <v>10</v>
      </c>
      <c r="AV93" s="271">
        <f>SUMIF(Consumo!$C$3:$C$902,tabItens[[#This Row],[CÓDIGO]],Consumo!$AE$3:$AE$902)</f>
        <v>0.5</v>
      </c>
      <c r="AW93" s="244">
        <f>tabItens[[#This Row],[QTDE ATUAL]] + tabItens[[#This Row],[RC QTDE]] + tabItens[[#This Row],[AF SALDO]] + tabItens[[#This Row],[Recentes]]</f>
        <v>79</v>
      </c>
      <c r="AX93" s="272">
        <v>10</v>
      </c>
      <c r="AY93" s="272">
        <v>4</v>
      </c>
      <c r="AZ93" s="272">
        <f>IF(ISBLANK(tabItens[[#This Row],[CÓDIGO]]),"",tabItens[[#This Row],[PontoMês]] * (AZ$2+tabItens[[#This Row],[PontoQtM]]))</f>
        <v>40</v>
      </c>
      <c r="BA93" s="271">
        <f>tabItens[[#This Row],[PontoPed]] - tabItens[[#This Row],[Saldo]] + (1/10)</f>
        <v>-38.9</v>
      </c>
      <c r="BB93" s="271">
        <f xml:space="preserve"> tabItens[[#This Row],[PontoMês]] * BB$2 - tabItens[[#This Row],[QTDE ATUAL]] - (1/10)</f>
        <v>9.9</v>
      </c>
      <c r="BC93" s="273">
        <f>IF( tabItens[[#This Row],[PontoPed]]&gt;0, IF(tabItens[[#This Row],[PontoPed]]&lt;1, 1, IF( tabItens[[#This Row],[Saldo]]&gt;tabItens[[#This Row],[PontoPed]], 0, (tabItens[[#This Row],[PontoPed]]-tabItens[[#This Row],[Saldo]])/tabItens[[#This Row],[PontoPed]] ) ), 0 )</f>
        <v>0</v>
      </c>
      <c r="BD93" s="274">
        <f>ROUNDDOWN(IF( OR( AND(tabItens[[#This Row],[PontoPed]]&lt;tabItens[[#This Row],[Saldo]],tabItens[[#This Row],[Saldo]]&gt;0), tabItens[[#This Row],[PontoPed]]=0), 99, IF(AND(tabItens[[#This Row],[Saldo]]=0,tabItens[[#This Row],[PontoPed]]&gt;0), 0, (1-tabItens[[#This Row],[PctAb]])*10 ) ),0)</f>
        <v>99</v>
      </c>
      <c r="BE93" s="275">
        <f>MAX(ROUNDDOWN( IF(tabItens[[#This Row],[Abaixo]] &gt; 0,   tabItens[[#This Row],[Abaixo]] + (tabItens[[#This Row],[PontoMês]] * IF( OR( ISBLANK(tabItens[[#This Row],[ATA Nº/ANO]]), tabItens[[#This Row],[ATA Nº/ANO]] = ""),BE$2,BE$1)),0),0),0)</f>
        <v>0</v>
      </c>
      <c r="BF9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3" s="276">
        <f>SUMIF(Consumo!$C$3:$C$902,tabItens[[#This Row],[CÓDIGO]],Consumo!$E$3:$E$902)</f>
        <v>9</v>
      </c>
      <c r="BH93" s="277">
        <f>IF(AND(tabItens[[#This Row],[Pend]] &gt; 0,tabItens[[#This Row],[Consumo]] &lt;&gt; 0), tabItens[[#This Row],[Pend]] / tabItens[[#This Row],[Consumo]], 0 )</f>
        <v>0.14754098360655737</v>
      </c>
      <c r="BI93" s="276"/>
      <c r="BJ93" s="276"/>
      <c r="BK93" s="278" t="s">
        <v>2077</v>
      </c>
    </row>
    <row r="94" spans="1:63" x14ac:dyDescent="0.3">
      <c r="A94" s="239">
        <v>110889</v>
      </c>
      <c r="B94" s="240" t="s">
        <v>1678</v>
      </c>
      <c r="C94" s="241" t="s">
        <v>273</v>
      </c>
      <c r="D94" s="242">
        <v>27.99</v>
      </c>
      <c r="E94" s="243"/>
      <c r="F94" s="243"/>
      <c r="G94" s="243" t="s">
        <v>891</v>
      </c>
      <c r="H94" s="244">
        <v>80</v>
      </c>
      <c r="I94" s="245">
        <v>103003</v>
      </c>
      <c r="J94" s="246">
        <v>27.99</v>
      </c>
      <c r="K94" s="247">
        <v>220</v>
      </c>
      <c r="L94" s="248">
        <f>IF(tabItens[[#This Row],[Média]] &gt; 0, tabItens[[#This Row],[QTDE ATUAL]] / tabItens[[#This Row],[Média]],999.9)</f>
        <v>999.9</v>
      </c>
      <c r="M94" s="249">
        <v>0</v>
      </c>
      <c r="N94" s="250">
        <f>tabItens[[#This Row],[VALOR UNIT.]] * tabItens[[#This Row],[LC]]</f>
        <v>0</v>
      </c>
      <c r="O94" s="251"/>
      <c r="P94" s="252"/>
      <c r="Q94" s="253"/>
      <c r="R94" s="250"/>
      <c r="S94" s="254"/>
      <c r="T94" s="255">
        <f>ROUNDDOWN(IFERROR(tabItens[[#This Row],[ATA DT.VALID.]] - $D$1,0) / 30,0)</f>
        <v>-1507</v>
      </c>
      <c r="U94" s="240" t="s">
        <v>1679</v>
      </c>
      <c r="V94" s="256">
        <v>1</v>
      </c>
      <c r="W94" s="257" t="s">
        <v>2068</v>
      </c>
      <c r="X94" s="258">
        <v>55</v>
      </c>
      <c r="Y94" s="259">
        <v>19</v>
      </c>
      <c r="Z94" s="260" t="s">
        <v>2075</v>
      </c>
      <c r="AA94" s="261">
        <v>2023</v>
      </c>
      <c r="AB94" s="262">
        <v>300</v>
      </c>
      <c r="AC94" s="262"/>
      <c r="AD94" s="261"/>
      <c r="AE94" s="262"/>
      <c r="AF94" s="255"/>
      <c r="AG94" s="263" t="s">
        <v>2063</v>
      </c>
      <c r="AH94" s="264"/>
      <c r="AI94" s="255">
        <v>74</v>
      </c>
      <c r="AJ94" s="264">
        <v>40288</v>
      </c>
      <c r="AK94" s="264">
        <v>39944</v>
      </c>
      <c r="AL94" s="264">
        <v>40252</v>
      </c>
      <c r="AM94" s="254"/>
      <c r="AN94" s="243"/>
      <c r="AO94" s="265" t="str">
        <f>_xlfn.IFNA(IF(VLOOKUP(tabItens[[#This Row],[CÓDIGO]],tabExcluirDoEstoque[#Data],1,FALSE),"sim",""),"")</f>
        <v/>
      </c>
      <c r="AP94" s="266" t="str">
        <f ca="1">IF(OR(ISBLANK(tabItens[[#This Row],[ATA DT.VALID.]]),tabItens[[#This Row],[ATA DT.VALID.]]="",tabItens[[#This Row],[ATA DT.VALID.]]=" "),"",IF(TYPE(tabItens[[#This Row],[ATA DT.VALID.]])=1,ROUNDUP((tabItens[[#This Row],[ATA DT.VALID.]]-TODAY())/7,0),""))</f>
        <v/>
      </c>
      <c r="AQ94" s="267"/>
      <c r="AR94" s="268" t="str">
        <f>IF(ISBLANK(tabItens[[#This Row],[CÓDIGO]]),"",IFERROR(VLOOKUP(tabItens[[#This Row],[CÓDIGO]],Consumo!$C$2:$AI$902,32,FALSE),0))</f>
        <v>11.2022</v>
      </c>
      <c r="AS94" s="269">
        <f>SUMIF(Consumo!$C$3:$C$902,tabItens[[#This Row],[CÓDIGO]],Consumo!$T$3:$T$902) + SUMIF(Consumo!$C$3:$C$902,tabItens[[#This Row],[CÓDIGO]],Consumo!$U$3:$U$902) + SUMIF(Consumo!$C$3:$C$902,tabItens[[#This Row],[CÓDIGO]],Consumo!$V$3:$V$902) + SUMIF(Consumo!$C$3:$C$902,tabItens[[#This Row],[CÓDIGO]],Consumo!$W$3:$W$902)</f>
        <v>0</v>
      </c>
      <c r="AT94" s="269">
        <f>SUMIF(Consumo!$C$3:$C$902,tabItens[[#This Row],[CÓDIGO]],Consumo!$AF$3:$AF$902)</f>
        <v>220</v>
      </c>
      <c r="AU94" s="270">
        <f>SUMIF(Consumo!$C$3:$C$902,tabItens[[#This Row],[CÓDIGO]],Consumo!$AG$3:$AG$902)</f>
        <v>220</v>
      </c>
      <c r="AV94" s="271">
        <f>SUMIF(Consumo!$C$3:$C$902,tabItens[[#This Row],[CÓDIGO]],Consumo!$AE$3:$AE$902)</f>
        <v>0</v>
      </c>
      <c r="AW94" s="244">
        <f>tabItens[[#This Row],[QTDE ATUAL]] + tabItens[[#This Row],[RC QTDE]] + tabItens[[#This Row],[AF SALDO]] + tabItens[[#This Row],[Recentes]]</f>
        <v>380</v>
      </c>
      <c r="AX94" s="272">
        <v>0</v>
      </c>
      <c r="AY94" s="272">
        <v>4</v>
      </c>
      <c r="AZ94" s="272">
        <f>IF(ISBLANK(tabItens[[#This Row],[CÓDIGO]]),"",tabItens[[#This Row],[PontoMês]] * (AZ$2+tabItens[[#This Row],[PontoQtM]]))</f>
        <v>0</v>
      </c>
      <c r="BA94" s="271">
        <f>tabItens[[#This Row],[PontoPed]] - tabItens[[#This Row],[Saldo]] + (1/10)</f>
        <v>-379.9</v>
      </c>
      <c r="BB94" s="271">
        <f xml:space="preserve"> tabItens[[#This Row],[PontoMês]] * BB$2 - tabItens[[#This Row],[QTDE ATUAL]] - (1/10)</f>
        <v>-80.099999999999994</v>
      </c>
      <c r="BC94" s="273">
        <f>IF( tabItens[[#This Row],[PontoPed]]&gt;0, IF(tabItens[[#This Row],[PontoPed]]&lt;1, 1, IF( tabItens[[#This Row],[Saldo]]&gt;tabItens[[#This Row],[PontoPed]], 0, (tabItens[[#This Row],[PontoPed]]-tabItens[[#This Row],[Saldo]])/tabItens[[#This Row],[PontoPed]] ) ), 0 )</f>
        <v>0</v>
      </c>
      <c r="BD94" s="274">
        <f>ROUNDDOWN(IF( OR( AND(tabItens[[#This Row],[PontoPed]]&lt;tabItens[[#This Row],[Saldo]],tabItens[[#This Row],[Saldo]]&gt;0), tabItens[[#This Row],[PontoPed]]=0), 99, IF(AND(tabItens[[#This Row],[Saldo]]=0,tabItens[[#This Row],[PontoPed]]&gt;0), 0, (1-tabItens[[#This Row],[PctAb]])*10 ) ),0)</f>
        <v>99</v>
      </c>
      <c r="BE94" s="275">
        <f>MAX(ROUNDDOWN( IF(tabItens[[#This Row],[Abaixo]] &gt; 0,   tabItens[[#This Row],[Abaixo]] + (tabItens[[#This Row],[PontoMês]] * IF( OR( ISBLANK(tabItens[[#This Row],[ATA Nº/ANO]]), tabItens[[#This Row],[ATA Nº/ANO]] = ""),BE$2,BE$1)),0),0),0)</f>
        <v>0</v>
      </c>
      <c r="BF9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 s="276">
        <f>SUMIF(Consumo!$C$3:$C$902,tabItens[[#This Row],[CÓDIGO]],Consumo!$E$3:$E$902)</f>
        <v>0</v>
      </c>
      <c r="BH94" s="277">
        <f>IF(AND(tabItens[[#This Row],[Pend]] &gt; 0,tabItens[[#This Row],[Consumo]] &lt;&gt; 0), tabItens[[#This Row],[Pend]] / tabItens[[#This Row],[Consumo]], 0 )</f>
        <v>0</v>
      </c>
      <c r="BI94" s="276"/>
      <c r="BJ94" s="276"/>
      <c r="BK94" s="278" t="s">
        <v>2077</v>
      </c>
    </row>
    <row r="95" spans="1:63" x14ac:dyDescent="0.3">
      <c r="A95" s="239">
        <v>123370</v>
      </c>
      <c r="B95" s="240" t="s">
        <v>1763</v>
      </c>
      <c r="C95" s="241" t="s">
        <v>273</v>
      </c>
      <c r="D95" s="242">
        <v>65.45</v>
      </c>
      <c r="E95" s="243"/>
      <c r="F95" s="243"/>
      <c r="G95" s="243" t="s">
        <v>891</v>
      </c>
      <c r="H95" s="244">
        <v>49</v>
      </c>
      <c r="I95" s="245">
        <v>103003</v>
      </c>
      <c r="J95" s="246">
        <v>65.45</v>
      </c>
      <c r="K95" s="247">
        <v>120</v>
      </c>
      <c r="L95" s="248">
        <f>IF(tabItens[[#This Row],[Média]] &gt; 0, tabItens[[#This Row],[QTDE ATUAL]] / tabItens[[#This Row],[Média]],999.9)</f>
        <v>999.9</v>
      </c>
      <c r="M95" s="249">
        <v>0</v>
      </c>
      <c r="N95" s="250">
        <f>tabItens[[#This Row],[VALOR UNIT.]] * tabItens[[#This Row],[LC]]</f>
        <v>0</v>
      </c>
      <c r="O95" s="251"/>
      <c r="P95" s="252"/>
      <c r="Q95" s="253"/>
      <c r="R95" s="250"/>
      <c r="S95" s="254"/>
      <c r="T95" s="255">
        <f>ROUNDDOWN(IFERROR(tabItens[[#This Row],[ATA DT.VALID.]] - $D$1,0) / 30,0)</f>
        <v>-1507</v>
      </c>
      <c r="U95" s="240" t="s">
        <v>1679</v>
      </c>
      <c r="V95" s="256">
        <v>1</v>
      </c>
      <c r="W95" s="257" t="s">
        <v>2068</v>
      </c>
      <c r="X95" s="258">
        <v>55</v>
      </c>
      <c r="Y95" s="259">
        <v>19</v>
      </c>
      <c r="Z95" s="260"/>
      <c r="AA95" s="261"/>
      <c r="AB95" s="262"/>
      <c r="AC95" s="262"/>
      <c r="AD95" s="261"/>
      <c r="AE95" s="262"/>
      <c r="AF95" s="255"/>
      <c r="AG95" s="263" t="s">
        <v>2063</v>
      </c>
      <c r="AH95" s="264"/>
      <c r="AI95" s="255">
        <v>0</v>
      </c>
      <c r="AJ95" s="264">
        <v>42643</v>
      </c>
      <c r="AK95" s="264">
        <v>41101</v>
      </c>
      <c r="AL95" s="264">
        <v>42577</v>
      </c>
      <c r="AM95" s="254"/>
      <c r="AN95" s="243"/>
      <c r="AO95" s="265" t="str">
        <f>_xlfn.IFNA(IF(VLOOKUP(tabItens[[#This Row],[CÓDIGO]],tabExcluirDoEstoque[#Data],1,FALSE),"sim",""),"")</f>
        <v/>
      </c>
      <c r="AP95" s="266" t="str">
        <f ca="1">IF(OR(ISBLANK(tabItens[[#This Row],[ATA DT.VALID.]]),tabItens[[#This Row],[ATA DT.VALID.]]="",tabItens[[#This Row],[ATA DT.VALID.]]=" "),"",IF(TYPE(tabItens[[#This Row],[ATA DT.VALID.]])=1,ROUNDUP((tabItens[[#This Row],[ATA DT.VALID.]]-TODAY())/7,0),""))</f>
        <v/>
      </c>
      <c r="AQ95" s="267"/>
      <c r="AR95" s="268" t="str">
        <f>IF(ISBLANK(tabItens[[#This Row],[CÓDIGO]]),"",IFERROR(VLOOKUP(tabItens[[#This Row],[CÓDIGO]],Consumo!$C$2:$AI$902,32,FALSE),0))</f>
        <v>07.2023</v>
      </c>
      <c r="AS95" s="269">
        <f>SUMIF(Consumo!$C$3:$C$902,tabItens[[#This Row],[CÓDIGO]],Consumo!$T$3:$T$902) + SUMIF(Consumo!$C$3:$C$902,tabItens[[#This Row],[CÓDIGO]],Consumo!$U$3:$U$902) + SUMIF(Consumo!$C$3:$C$902,tabItens[[#This Row],[CÓDIGO]],Consumo!$V$3:$V$902) + SUMIF(Consumo!$C$3:$C$902,tabItens[[#This Row],[CÓDIGO]],Consumo!$W$3:$W$902)</f>
        <v>120</v>
      </c>
      <c r="AT95" s="269">
        <f>SUMIF(Consumo!$C$3:$C$902,tabItens[[#This Row],[CÓDIGO]],Consumo!$AF$3:$AF$902)</f>
        <v>141</v>
      </c>
      <c r="AU95" s="270">
        <f>SUMIF(Consumo!$C$3:$C$902,tabItens[[#This Row],[CÓDIGO]],Consumo!$AG$3:$AG$902)</f>
        <v>100</v>
      </c>
      <c r="AV95" s="271">
        <f>SUMIF(Consumo!$C$3:$C$902,tabItens[[#This Row],[CÓDIGO]],Consumo!$AE$3:$AE$902)</f>
        <v>0</v>
      </c>
      <c r="AW95" s="244">
        <f>tabItens[[#This Row],[QTDE ATUAL]] + tabItens[[#This Row],[RC QTDE]] + tabItens[[#This Row],[AF SALDO]] + tabItens[[#This Row],[Recentes]]</f>
        <v>49</v>
      </c>
      <c r="AX95" s="272">
        <v>0</v>
      </c>
      <c r="AY95" s="272">
        <v>4</v>
      </c>
      <c r="AZ95" s="272">
        <f>IF(ISBLANK(tabItens[[#This Row],[CÓDIGO]]),"",tabItens[[#This Row],[PontoMês]] * (AZ$2+tabItens[[#This Row],[PontoQtM]]))</f>
        <v>0</v>
      </c>
      <c r="BA95" s="271">
        <f>tabItens[[#This Row],[PontoPed]] - tabItens[[#This Row],[Saldo]] + (1/10)</f>
        <v>-48.9</v>
      </c>
      <c r="BB95" s="271">
        <f xml:space="preserve"> tabItens[[#This Row],[PontoMês]] * BB$2 - tabItens[[#This Row],[QTDE ATUAL]] - (1/10)</f>
        <v>-49.1</v>
      </c>
      <c r="BC95" s="273">
        <f>IF( tabItens[[#This Row],[PontoPed]]&gt;0, IF(tabItens[[#This Row],[PontoPed]]&lt;1, 1, IF( tabItens[[#This Row],[Saldo]]&gt;tabItens[[#This Row],[PontoPed]], 0, (tabItens[[#This Row],[PontoPed]]-tabItens[[#This Row],[Saldo]])/tabItens[[#This Row],[PontoPed]] ) ), 0 )</f>
        <v>0</v>
      </c>
      <c r="BD95" s="274">
        <f>ROUNDDOWN(IF( OR( AND(tabItens[[#This Row],[PontoPed]]&lt;tabItens[[#This Row],[Saldo]],tabItens[[#This Row],[Saldo]]&gt;0), tabItens[[#This Row],[PontoPed]]=0), 99, IF(AND(tabItens[[#This Row],[Saldo]]=0,tabItens[[#This Row],[PontoPed]]&gt;0), 0, (1-tabItens[[#This Row],[PctAb]])*10 ) ),0)</f>
        <v>99</v>
      </c>
      <c r="BE95" s="275">
        <f>MAX(ROUNDDOWN( IF(tabItens[[#This Row],[Abaixo]] &gt; 0,   tabItens[[#This Row],[Abaixo]] + (tabItens[[#This Row],[PontoMês]] * IF( OR( ISBLANK(tabItens[[#This Row],[ATA Nº/ANO]]), tabItens[[#This Row],[ATA Nº/ANO]] = ""),BE$2,BE$1)),0),0),0)</f>
        <v>0</v>
      </c>
      <c r="BF9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5" s="276">
        <f>SUMIF(Consumo!$C$3:$C$902,tabItens[[#This Row],[CÓDIGO]],Consumo!$E$3:$E$902)</f>
        <v>0</v>
      </c>
      <c r="BH95" s="277">
        <f>IF(AND(tabItens[[#This Row],[Pend]] &gt; 0,tabItens[[#This Row],[Consumo]] &lt;&gt; 0), tabItens[[#This Row],[Pend]] / tabItens[[#This Row],[Consumo]], 0 )</f>
        <v>0</v>
      </c>
      <c r="BI95" s="276"/>
      <c r="BJ95" s="276"/>
      <c r="BK95" s="278" t="s">
        <v>2077</v>
      </c>
    </row>
    <row r="96" spans="1:63" x14ac:dyDescent="0.3">
      <c r="A96" s="239">
        <v>114976</v>
      </c>
      <c r="B96" s="240" t="s">
        <v>1715</v>
      </c>
      <c r="C96" s="241" t="s">
        <v>273</v>
      </c>
      <c r="D96" s="242">
        <v>90.5</v>
      </c>
      <c r="E96" s="243"/>
      <c r="F96" s="243"/>
      <c r="G96" s="243" t="s">
        <v>891</v>
      </c>
      <c r="H96" s="244">
        <v>634</v>
      </c>
      <c r="I96" s="245">
        <v>103003</v>
      </c>
      <c r="J96" s="246">
        <v>90.5</v>
      </c>
      <c r="K96" s="247">
        <v>53</v>
      </c>
      <c r="L96" s="248">
        <f>IF(tabItens[[#This Row],[Média]] &gt; 0, tabItens[[#This Row],[QTDE ATUAL]] / tabItens[[#This Row],[Média]],999.9)</f>
        <v>999.9</v>
      </c>
      <c r="M96" s="249">
        <v>0</v>
      </c>
      <c r="N96" s="250">
        <f>tabItens[[#This Row],[VALOR UNIT.]] * tabItens[[#This Row],[LC]]</f>
        <v>0</v>
      </c>
      <c r="O96" s="251" t="s">
        <v>2172</v>
      </c>
      <c r="P96" s="252"/>
      <c r="Q96" s="253"/>
      <c r="R96" s="250"/>
      <c r="S96" s="254"/>
      <c r="T96" s="255">
        <f>ROUNDDOWN(IFERROR(tabItens[[#This Row],[ATA DT.VALID.]] - $D$1,0) / 30,0)</f>
        <v>-1507</v>
      </c>
      <c r="U96" s="240" t="s">
        <v>1679</v>
      </c>
      <c r="V96" s="256">
        <v>1</v>
      </c>
      <c r="W96" s="257" t="s">
        <v>2068</v>
      </c>
      <c r="X96" s="258">
        <v>55</v>
      </c>
      <c r="Y96" s="259">
        <v>19</v>
      </c>
      <c r="Z96" s="260"/>
      <c r="AA96" s="261"/>
      <c r="AB96" s="262"/>
      <c r="AC96" s="262"/>
      <c r="AD96" s="261"/>
      <c r="AE96" s="262"/>
      <c r="AF96" s="255"/>
      <c r="AG96" s="263" t="s">
        <v>2063</v>
      </c>
      <c r="AH96" s="264"/>
      <c r="AI96" s="255">
        <v>18</v>
      </c>
      <c r="AJ96" s="264">
        <v>41884</v>
      </c>
      <c r="AK96" s="264">
        <v>40291</v>
      </c>
      <c r="AL96" s="264">
        <v>43580</v>
      </c>
      <c r="AM96" s="254"/>
      <c r="AN96" s="243"/>
      <c r="AO96" s="265" t="str">
        <f>_xlfn.IFNA(IF(VLOOKUP(tabItens[[#This Row],[CÓDIGO]],tabExcluirDoEstoque[#Data],1,FALSE),"sim",""),"")</f>
        <v/>
      </c>
      <c r="AP96" s="266" t="str">
        <f ca="1">IF(OR(ISBLANK(tabItens[[#This Row],[ATA DT.VALID.]]),tabItens[[#This Row],[ATA DT.VALID.]]="",tabItens[[#This Row],[ATA DT.VALID.]]=" "),"",IF(TYPE(tabItens[[#This Row],[ATA DT.VALID.]])=1,ROUNDUP((tabItens[[#This Row],[ATA DT.VALID.]]-TODAY())/7,0),""))</f>
        <v/>
      </c>
      <c r="AQ96" s="267">
        <v>0</v>
      </c>
      <c r="AR96" s="268" t="str">
        <f>IF(ISBLANK(tabItens[[#This Row],[CÓDIGO]]),"",IFERROR(VLOOKUP(tabItens[[#This Row],[CÓDIGO]],Consumo!$C$2:$AI$902,32,FALSE),0))</f>
        <v>01.2023</v>
      </c>
      <c r="AS96" s="269">
        <f>SUMIF(Consumo!$C$3:$C$902,tabItens[[#This Row],[CÓDIGO]],Consumo!$T$3:$T$902) + SUMIF(Consumo!$C$3:$C$902,tabItens[[#This Row],[CÓDIGO]],Consumo!$U$3:$U$902) + SUMIF(Consumo!$C$3:$C$902,tabItens[[#This Row],[CÓDIGO]],Consumo!$V$3:$V$902) + SUMIF(Consumo!$C$3:$C$902,tabItens[[#This Row],[CÓDIGO]],Consumo!$W$3:$W$902)</f>
        <v>0</v>
      </c>
      <c r="AT96" s="269">
        <f>SUMIF(Consumo!$C$3:$C$902,tabItens[[#This Row],[CÓDIGO]],Consumo!$AF$3:$AF$902)</f>
        <v>293</v>
      </c>
      <c r="AU96" s="270">
        <f>SUMIF(Consumo!$C$3:$C$902,tabItens[[#This Row],[CÓDIGO]],Consumo!$AG$3:$AG$902)</f>
        <v>190</v>
      </c>
      <c r="AV96" s="271">
        <f>SUMIF(Consumo!$C$3:$C$902,tabItens[[#This Row],[CÓDIGO]],Consumo!$AE$3:$AE$902)</f>
        <v>0</v>
      </c>
      <c r="AW96" s="244">
        <f>tabItens[[#This Row],[QTDE ATUAL]] + tabItens[[#This Row],[RC QTDE]] + tabItens[[#This Row],[AF SALDO]] + tabItens[[#This Row],[Recentes]]</f>
        <v>634</v>
      </c>
      <c r="AX96" s="272">
        <v>25</v>
      </c>
      <c r="AY96" s="272">
        <v>4</v>
      </c>
      <c r="AZ96" s="272">
        <f>IF(ISBLANK(tabItens[[#This Row],[CÓDIGO]]),"",tabItens[[#This Row],[PontoMês]] * (AZ$2+tabItens[[#This Row],[PontoQtM]]))</f>
        <v>100</v>
      </c>
      <c r="BA96" s="271">
        <f>tabItens[[#This Row],[PontoPed]] - tabItens[[#This Row],[Saldo]] + (1/10)</f>
        <v>-533.9</v>
      </c>
      <c r="BB96" s="271">
        <f xml:space="preserve"> tabItens[[#This Row],[PontoMês]] * BB$2 - tabItens[[#This Row],[QTDE ATUAL]] - (1/10)</f>
        <v>-609.1</v>
      </c>
      <c r="BC96" s="273">
        <f>IF( tabItens[[#This Row],[PontoPed]]&gt;0, IF(tabItens[[#This Row],[PontoPed]]&lt;1, 1, IF( tabItens[[#This Row],[Saldo]]&gt;tabItens[[#This Row],[PontoPed]], 0, (tabItens[[#This Row],[PontoPed]]-tabItens[[#This Row],[Saldo]])/tabItens[[#This Row],[PontoPed]] ) ), 0 )</f>
        <v>0</v>
      </c>
      <c r="BD96" s="274">
        <f>ROUNDDOWN(IF( OR( AND(tabItens[[#This Row],[PontoPed]]&lt;tabItens[[#This Row],[Saldo]],tabItens[[#This Row],[Saldo]]&gt;0), tabItens[[#This Row],[PontoPed]]=0), 99, IF(AND(tabItens[[#This Row],[Saldo]]=0,tabItens[[#This Row],[PontoPed]]&gt;0), 0, (1-tabItens[[#This Row],[PctAb]])*10 ) ),0)</f>
        <v>99</v>
      </c>
      <c r="BE96" s="275">
        <f>MAX(ROUNDDOWN( IF(tabItens[[#This Row],[Abaixo]] &gt; 0,   tabItens[[#This Row],[Abaixo]] + (tabItens[[#This Row],[PontoMês]] * IF( OR( ISBLANK(tabItens[[#This Row],[ATA Nº/ANO]]), tabItens[[#This Row],[ATA Nº/ANO]] = ""),BE$2,BE$1)),0),0),0)</f>
        <v>0</v>
      </c>
      <c r="BF9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6" s="276">
        <f>SUMIF(Consumo!$C$3:$C$902,tabItens[[#This Row],[CÓDIGO]],Consumo!$E$3:$E$902)</f>
        <v>0</v>
      </c>
      <c r="BH96" s="277">
        <f>IF(AND(tabItens[[#This Row],[Pend]] &gt; 0,tabItens[[#This Row],[Consumo]] &lt;&gt; 0), tabItens[[#This Row],[Pend]] / tabItens[[#This Row],[Consumo]], 0 )</f>
        <v>0</v>
      </c>
      <c r="BI96" s="276"/>
      <c r="BJ96" s="276"/>
      <c r="BK96" s="278" t="s">
        <v>2077</v>
      </c>
    </row>
    <row r="97" spans="1:63" x14ac:dyDescent="0.3">
      <c r="A97" s="239">
        <v>129960</v>
      </c>
      <c r="B97" s="240" t="s">
        <v>1800</v>
      </c>
      <c r="C97" s="241" t="s">
        <v>273</v>
      </c>
      <c r="D97" s="242">
        <v>136</v>
      </c>
      <c r="E97" s="243"/>
      <c r="F97" s="243"/>
      <c r="G97" s="243" t="s">
        <v>891</v>
      </c>
      <c r="H97" s="244">
        <v>240</v>
      </c>
      <c r="I97" s="245">
        <v>103003</v>
      </c>
      <c r="J97" s="246">
        <v>136</v>
      </c>
      <c r="K97" s="247">
        <v>35</v>
      </c>
      <c r="L97" s="248">
        <f>IF(tabItens[[#This Row],[Média]] &gt; 0, tabItens[[#This Row],[QTDE ATUAL]] / tabItens[[#This Row],[Média]],999.9)</f>
        <v>999.9</v>
      </c>
      <c r="M97" s="249">
        <v>0</v>
      </c>
      <c r="N97" s="250">
        <f>tabItens[[#This Row],[VALOR UNIT.]] * tabItens[[#This Row],[LC]]</f>
        <v>0</v>
      </c>
      <c r="O97" s="251" t="s">
        <v>2172</v>
      </c>
      <c r="P97" s="252"/>
      <c r="Q97" s="253"/>
      <c r="R97" s="250"/>
      <c r="S97" s="254"/>
      <c r="T97" s="255">
        <f>ROUNDDOWN(IFERROR(tabItens[[#This Row],[ATA DT.VALID.]] - $D$1,0) / 30,0)</f>
        <v>-1507</v>
      </c>
      <c r="U97" s="240" t="s">
        <v>1679</v>
      </c>
      <c r="V97" s="256">
        <v>1</v>
      </c>
      <c r="W97" s="257" t="s">
        <v>2068</v>
      </c>
      <c r="X97" s="258">
        <v>55</v>
      </c>
      <c r="Y97" s="259">
        <v>19</v>
      </c>
      <c r="Z97" s="260"/>
      <c r="AA97" s="261"/>
      <c r="AB97" s="262"/>
      <c r="AC97" s="262"/>
      <c r="AD97" s="261"/>
      <c r="AE97" s="262"/>
      <c r="AF97" s="255"/>
      <c r="AG97" s="263" t="s">
        <v>2063</v>
      </c>
      <c r="AH97" s="264"/>
      <c r="AI97" s="255">
        <v>12</v>
      </c>
      <c r="AJ97" s="264">
        <v>44960</v>
      </c>
      <c r="AK97" s="264">
        <v>42046</v>
      </c>
      <c r="AL97" s="264">
        <v>44845</v>
      </c>
      <c r="AM97" s="254"/>
      <c r="AN97" s="243"/>
      <c r="AO97" s="265" t="str">
        <f>_xlfn.IFNA(IF(VLOOKUP(tabItens[[#This Row],[CÓDIGO]],tabExcluirDoEstoque[#Data],1,FALSE),"sim",""),"")</f>
        <v/>
      </c>
      <c r="AP97" s="266" t="str">
        <f ca="1">IF(OR(ISBLANK(tabItens[[#This Row],[ATA DT.VALID.]]),tabItens[[#This Row],[ATA DT.VALID.]]="",tabItens[[#This Row],[ATA DT.VALID.]]=" "),"",IF(TYPE(tabItens[[#This Row],[ATA DT.VALID.]])=1,ROUNDUP((tabItens[[#This Row],[ATA DT.VALID.]]-TODAY())/7,0),""))</f>
        <v/>
      </c>
      <c r="AQ97" s="267">
        <v>0</v>
      </c>
      <c r="AR97" s="268" t="str">
        <f>IF(ISBLANK(tabItens[[#This Row],[CÓDIGO]]),"",IFERROR(VLOOKUP(tabItens[[#This Row],[CÓDIGO]],Consumo!$C$2:$AI$902,32,FALSE),0))</f>
        <v>08.2023</v>
      </c>
      <c r="AS97" s="269">
        <f>SUMIF(Consumo!$C$3:$C$902,tabItens[[#This Row],[CÓDIGO]],Consumo!$T$3:$T$902) + SUMIF(Consumo!$C$3:$C$902,tabItens[[#This Row],[CÓDIGO]],Consumo!$U$3:$U$902) + SUMIF(Consumo!$C$3:$C$902,tabItens[[#This Row],[CÓDIGO]],Consumo!$V$3:$V$902) + SUMIF(Consumo!$C$3:$C$902,tabItens[[#This Row],[CÓDIGO]],Consumo!$W$3:$W$902)</f>
        <v>10</v>
      </c>
      <c r="AT97" s="269">
        <f>SUMIF(Consumo!$C$3:$C$902,tabItens[[#This Row],[CÓDIGO]],Consumo!$AF$3:$AF$902)</f>
        <v>111</v>
      </c>
      <c r="AU97" s="270">
        <f>SUMIF(Consumo!$C$3:$C$902,tabItens[[#This Row],[CÓDIGO]],Consumo!$AG$3:$AG$902)</f>
        <v>63</v>
      </c>
      <c r="AV97" s="271">
        <f>SUMIF(Consumo!$C$3:$C$902,tabItens[[#This Row],[CÓDIGO]],Consumo!$AE$3:$AE$902)</f>
        <v>0</v>
      </c>
      <c r="AW97" s="244">
        <f>tabItens[[#This Row],[QTDE ATUAL]] + tabItens[[#This Row],[RC QTDE]] + tabItens[[#This Row],[AF SALDO]] + tabItens[[#This Row],[Recentes]]</f>
        <v>240</v>
      </c>
      <c r="AX97" s="272">
        <v>5</v>
      </c>
      <c r="AY97" s="272">
        <v>4</v>
      </c>
      <c r="AZ97" s="272">
        <f>IF(ISBLANK(tabItens[[#This Row],[CÓDIGO]]),"",tabItens[[#This Row],[PontoMês]] * (AZ$2+tabItens[[#This Row],[PontoQtM]]))</f>
        <v>20</v>
      </c>
      <c r="BA97" s="271">
        <f>tabItens[[#This Row],[PontoPed]] - tabItens[[#This Row],[Saldo]] + (1/10)</f>
        <v>-219.9</v>
      </c>
      <c r="BB97" s="271">
        <f xml:space="preserve"> tabItens[[#This Row],[PontoMês]] * BB$2 - tabItens[[#This Row],[QTDE ATUAL]] - (1/10)</f>
        <v>-235.1</v>
      </c>
      <c r="BC97" s="273">
        <f>IF( tabItens[[#This Row],[PontoPed]]&gt;0, IF(tabItens[[#This Row],[PontoPed]]&lt;1, 1, IF( tabItens[[#This Row],[Saldo]]&gt;tabItens[[#This Row],[PontoPed]], 0, (tabItens[[#This Row],[PontoPed]]-tabItens[[#This Row],[Saldo]])/tabItens[[#This Row],[PontoPed]] ) ), 0 )</f>
        <v>0</v>
      </c>
      <c r="BD97" s="274">
        <f>ROUNDDOWN(IF( OR( AND(tabItens[[#This Row],[PontoPed]]&lt;tabItens[[#This Row],[Saldo]],tabItens[[#This Row],[Saldo]]&gt;0), tabItens[[#This Row],[PontoPed]]=0), 99, IF(AND(tabItens[[#This Row],[Saldo]]=0,tabItens[[#This Row],[PontoPed]]&gt;0), 0, (1-tabItens[[#This Row],[PctAb]])*10 ) ),0)</f>
        <v>99</v>
      </c>
      <c r="BE97" s="275">
        <f>MAX(ROUNDDOWN( IF(tabItens[[#This Row],[Abaixo]] &gt; 0,   tabItens[[#This Row],[Abaixo]] + (tabItens[[#This Row],[PontoMês]] * IF( OR( ISBLANK(tabItens[[#This Row],[ATA Nº/ANO]]), tabItens[[#This Row],[ATA Nº/ANO]] = ""),BE$2,BE$1)),0),0),0)</f>
        <v>0</v>
      </c>
      <c r="BF9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7" s="276">
        <f>SUMIF(Consumo!$C$3:$C$902,tabItens[[#This Row],[CÓDIGO]],Consumo!$E$3:$E$902)</f>
        <v>0</v>
      </c>
      <c r="BH97" s="277">
        <f>IF(AND(tabItens[[#This Row],[Pend]] &gt; 0,tabItens[[#This Row],[Consumo]] &lt;&gt; 0), tabItens[[#This Row],[Pend]] / tabItens[[#This Row],[Consumo]], 0 )</f>
        <v>0</v>
      </c>
      <c r="BI97" s="276"/>
      <c r="BJ97" s="276"/>
      <c r="BK97" s="278" t="s">
        <v>2077</v>
      </c>
    </row>
    <row r="98" spans="1:63" x14ac:dyDescent="0.3">
      <c r="A98" s="239">
        <v>123372</v>
      </c>
      <c r="B98" s="240" t="s">
        <v>1764</v>
      </c>
      <c r="C98" s="241" t="s">
        <v>273</v>
      </c>
      <c r="D98" s="242">
        <v>33</v>
      </c>
      <c r="E98" s="243"/>
      <c r="F98" s="243"/>
      <c r="G98" s="243" t="s">
        <v>891</v>
      </c>
      <c r="H98" s="244">
        <v>651</v>
      </c>
      <c r="I98" s="245">
        <v>103003</v>
      </c>
      <c r="J98" s="246">
        <v>33</v>
      </c>
      <c r="K98" s="247">
        <v>27</v>
      </c>
      <c r="L98" s="248">
        <f>IF(tabItens[[#This Row],[Média]] &gt; 0, tabItens[[#This Row],[QTDE ATUAL]] / tabItens[[#This Row],[Média]],999.9)</f>
        <v>999.9</v>
      </c>
      <c r="M98" s="249">
        <v>0</v>
      </c>
      <c r="N98" s="250">
        <f>tabItens[[#This Row],[VALOR UNIT.]] * tabItens[[#This Row],[LC]]</f>
        <v>0</v>
      </c>
      <c r="O98" s="251" t="s">
        <v>2172</v>
      </c>
      <c r="P98" s="252"/>
      <c r="Q98" s="253"/>
      <c r="R98" s="250"/>
      <c r="S98" s="254"/>
      <c r="T98" s="255">
        <f>ROUNDDOWN(IFERROR(tabItens[[#This Row],[ATA DT.VALID.]] - $D$1,0) / 30,0)</f>
        <v>-1507</v>
      </c>
      <c r="U98" s="240" t="s">
        <v>1679</v>
      </c>
      <c r="V98" s="256">
        <v>1</v>
      </c>
      <c r="W98" s="257" t="s">
        <v>2068</v>
      </c>
      <c r="X98" s="258">
        <v>55</v>
      </c>
      <c r="Y98" s="259">
        <v>19</v>
      </c>
      <c r="Z98" s="260"/>
      <c r="AA98" s="261"/>
      <c r="AB98" s="262"/>
      <c r="AC98" s="262"/>
      <c r="AD98" s="261"/>
      <c r="AE98" s="262"/>
      <c r="AF98" s="255"/>
      <c r="AG98" s="263" t="s">
        <v>2063</v>
      </c>
      <c r="AH98" s="264"/>
      <c r="AI98" s="255">
        <v>10</v>
      </c>
      <c r="AJ98" s="264">
        <v>41471</v>
      </c>
      <c r="AK98" s="264">
        <v>41101</v>
      </c>
      <c r="AL98" s="264">
        <v>43584</v>
      </c>
      <c r="AM98" s="254"/>
      <c r="AN98" s="243"/>
      <c r="AO98" s="265" t="str">
        <f>_xlfn.IFNA(IF(VLOOKUP(tabItens[[#This Row],[CÓDIGO]],tabExcluirDoEstoque[#Data],1,FALSE),"sim",""),"")</f>
        <v/>
      </c>
      <c r="AP98" s="266" t="str">
        <f ca="1">IF(OR(ISBLANK(tabItens[[#This Row],[ATA DT.VALID.]]),tabItens[[#This Row],[ATA DT.VALID.]]="",tabItens[[#This Row],[ATA DT.VALID.]]=" "),"",IF(TYPE(tabItens[[#This Row],[ATA DT.VALID.]])=1,ROUNDUP((tabItens[[#This Row],[ATA DT.VALID.]]-TODAY())/7,0),""))</f>
        <v/>
      </c>
      <c r="AQ98" s="267">
        <v>0</v>
      </c>
      <c r="AR98" s="268" t="str">
        <f>IF(ISBLANK(tabItens[[#This Row],[CÓDIGO]]),"",IFERROR(VLOOKUP(tabItens[[#This Row],[CÓDIGO]],Consumo!$C$2:$AI$902,32,FALSE),0))</f>
        <v>06.2023</v>
      </c>
      <c r="AS98" s="269">
        <f>SUMIF(Consumo!$C$3:$C$902,tabItens[[#This Row],[CÓDIGO]],Consumo!$T$3:$T$902) + SUMIF(Consumo!$C$3:$C$902,tabItens[[#This Row],[CÓDIGO]],Consumo!$U$3:$U$902) + SUMIF(Consumo!$C$3:$C$902,tabItens[[#This Row],[CÓDIGO]],Consumo!$V$3:$V$902) + SUMIF(Consumo!$C$3:$C$902,tabItens[[#This Row],[CÓDIGO]],Consumo!$W$3:$W$902)</f>
        <v>7</v>
      </c>
      <c r="AT98" s="269">
        <f>SUMIF(Consumo!$C$3:$C$902,tabItens[[#This Row],[CÓDIGO]],Consumo!$AF$3:$AF$902)</f>
        <v>50</v>
      </c>
      <c r="AU98" s="270">
        <f>SUMIF(Consumo!$C$3:$C$902,tabItens[[#This Row],[CÓDIGO]],Consumo!$AG$3:$AG$902)</f>
        <v>20</v>
      </c>
      <c r="AV98" s="271">
        <f>SUMIF(Consumo!$C$3:$C$902,tabItens[[#This Row],[CÓDIGO]],Consumo!$AE$3:$AE$902)</f>
        <v>0</v>
      </c>
      <c r="AW98" s="244">
        <f>tabItens[[#This Row],[QTDE ATUAL]] + tabItens[[#This Row],[RC QTDE]] + tabItens[[#This Row],[AF SALDO]] + tabItens[[#This Row],[Recentes]]</f>
        <v>651</v>
      </c>
      <c r="AX98" s="272">
        <v>30</v>
      </c>
      <c r="AY98" s="272">
        <v>4</v>
      </c>
      <c r="AZ98" s="272">
        <f>IF(ISBLANK(tabItens[[#This Row],[CÓDIGO]]),"",tabItens[[#This Row],[PontoMês]] * (AZ$2+tabItens[[#This Row],[PontoQtM]]))</f>
        <v>120</v>
      </c>
      <c r="BA98" s="271">
        <f>tabItens[[#This Row],[PontoPed]] - tabItens[[#This Row],[Saldo]] + (1/10)</f>
        <v>-530.9</v>
      </c>
      <c r="BB98" s="271">
        <f xml:space="preserve"> tabItens[[#This Row],[PontoMês]] * BB$2 - tabItens[[#This Row],[QTDE ATUAL]] - (1/10)</f>
        <v>-621.1</v>
      </c>
      <c r="BC98" s="273">
        <f>IF( tabItens[[#This Row],[PontoPed]]&gt;0, IF(tabItens[[#This Row],[PontoPed]]&lt;1, 1, IF( tabItens[[#This Row],[Saldo]]&gt;tabItens[[#This Row],[PontoPed]], 0, (tabItens[[#This Row],[PontoPed]]-tabItens[[#This Row],[Saldo]])/tabItens[[#This Row],[PontoPed]] ) ), 0 )</f>
        <v>0</v>
      </c>
      <c r="BD98" s="274">
        <f>ROUNDDOWN(IF( OR( AND(tabItens[[#This Row],[PontoPed]]&lt;tabItens[[#This Row],[Saldo]],tabItens[[#This Row],[Saldo]]&gt;0), tabItens[[#This Row],[PontoPed]]=0), 99, IF(AND(tabItens[[#This Row],[Saldo]]=0,tabItens[[#This Row],[PontoPed]]&gt;0), 0, (1-tabItens[[#This Row],[PctAb]])*10 ) ),0)</f>
        <v>99</v>
      </c>
      <c r="BE98" s="275">
        <f>MAX(ROUNDDOWN( IF(tabItens[[#This Row],[Abaixo]] &gt; 0,   tabItens[[#This Row],[Abaixo]] + (tabItens[[#This Row],[PontoMês]] * IF( OR( ISBLANK(tabItens[[#This Row],[ATA Nº/ANO]]), tabItens[[#This Row],[ATA Nº/ANO]] = ""),BE$2,BE$1)),0),0),0)</f>
        <v>0</v>
      </c>
      <c r="BF9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8" s="276">
        <f>SUMIF(Consumo!$C$3:$C$902,tabItens[[#This Row],[CÓDIGO]],Consumo!$E$3:$E$902)</f>
        <v>0</v>
      </c>
      <c r="BH98" s="277">
        <f>IF(AND(tabItens[[#This Row],[Pend]] &gt; 0,tabItens[[#This Row],[Consumo]] &lt;&gt; 0), tabItens[[#This Row],[Pend]] / tabItens[[#This Row],[Consumo]], 0 )</f>
        <v>0</v>
      </c>
      <c r="BI98" s="276"/>
      <c r="BJ98" s="276"/>
      <c r="BK98" s="278" t="s">
        <v>2077</v>
      </c>
    </row>
    <row r="99" spans="1:63" x14ac:dyDescent="0.3">
      <c r="A99" s="239">
        <v>132229</v>
      </c>
      <c r="B99" s="240" t="s">
        <v>1825</v>
      </c>
      <c r="C99" s="241" t="s">
        <v>273</v>
      </c>
      <c r="D99" s="242">
        <v>0</v>
      </c>
      <c r="E99" s="243"/>
      <c r="F99" s="243"/>
      <c r="G99" s="243" t="s">
        <v>891</v>
      </c>
      <c r="H99" s="244">
        <v>960.5</v>
      </c>
      <c r="I99" s="245">
        <v>103003</v>
      </c>
      <c r="J99" s="246">
        <v>0</v>
      </c>
      <c r="K99" s="247">
        <v>226</v>
      </c>
      <c r="L99" s="248">
        <f>IF(tabItens[[#This Row],[Média]] &gt; 0, tabItens[[#This Row],[QTDE ATUAL]] / tabItens[[#This Row],[Média]],999.9)</f>
        <v>999.9</v>
      </c>
      <c r="M99" s="249">
        <v>0</v>
      </c>
      <c r="N99" s="250">
        <f>tabItens[[#This Row],[VALOR UNIT.]] * tabItens[[#This Row],[LC]]</f>
        <v>0</v>
      </c>
      <c r="O99" s="251"/>
      <c r="P99" s="252"/>
      <c r="Q99" s="253"/>
      <c r="R99" s="250"/>
      <c r="S99" s="254"/>
      <c r="T99" s="255">
        <f>ROUNDDOWN(IFERROR(tabItens[[#This Row],[ATA DT.VALID.]] - $D$1,0) / 30,0)</f>
        <v>-1507</v>
      </c>
      <c r="U99" s="240" t="s">
        <v>1679</v>
      </c>
      <c r="V99" s="256">
        <v>1</v>
      </c>
      <c r="W99" s="257" t="s">
        <v>2068</v>
      </c>
      <c r="X99" s="258">
        <v>55</v>
      </c>
      <c r="Y99" s="259">
        <v>19</v>
      </c>
      <c r="Z99" s="260"/>
      <c r="AA99" s="261"/>
      <c r="AB99" s="262"/>
      <c r="AC99" s="262"/>
      <c r="AD99" s="261"/>
      <c r="AE99" s="262"/>
      <c r="AF99" s="255"/>
      <c r="AG99" s="263" t="s">
        <v>2063</v>
      </c>
      <c r="AH99" s="264"/>
      <c r="AI99" s="255">
        <v>76</v>
      </c>
      <c r="AJ99" s="264" t="s">
        <v>891</v>
      </c>
      <c r="AK99" s="264">
        <v>42656</v>
      </c>
      <c r="AL99" s="264" t="s">
        <v>891</v>
      </c>
      <c r="AM99" s="254"/>
      <c r="AN99" s="243"/>
      <c r="AO99" s="265" t="str">
        <f>_xlfn.IFNA(IF(VLOOKUP(tabItens[[#This Row],[CÓDIGO]],tabExcluirDoEstoque[#Data],1,FALSE),"sim",""),"")</f>
        <v/>
      </c>
      <c r="AP99" s="266" t="str">
        <f ca="1">IF(OR(ISBLANK(tabItens[[#This Row],[ATA DT.VALID.]]),tabItens[[#This Row],[ATA DT.VALID.]]="",tabItens[[#This Row],[ATA DT.VALID.]]=" "),"",IF(TYPE(tabItens[[#This Row],[ATA DT.VALID.]])=1,ROUNDUP((tabItens[[#This Row],[ATA DT.VALID.]]-TODAY())/7,0),""))</f>
        <v/>
      </c>
      <c r="AQ99" s="267"/>
      <c r="AR99" s="268" t="str">
        <f>IF(ISBLANK(tabItens[[#This Row],[CÓDIGO]]),"",IFERROR(VLOOKUP(tabItens[[#This Row],[CÓDIGO]],Consumo!$C$2:$AI$902,32,FALSE),0))</f>
        <v>08.2023</v>
      </c>
      <c r="AS99" s="269">
        <f>SUMIF(Consumo!$C$3:$C$902,tabItens[[#This Row],[CÓDIGO]],Consumo!$T$3:$T$902) + SUMIF(Consumo!$C$3:$C$902,tabItens[[#This Row],[CÓDIGO]],Consumo!$U$3:$U$902) + SUMIF(Consumo!$C$3:$C$902,tabItens[[#This Row],[CÓDIGO]],Consumo!$V$3:$V$902) + SUMIF(Consumo!$C$3:$C$902,tabItens[[#This Row],[CÓDIGO]],Consumo!$W$3:$W$902)</f>
        <v>16</v>
      </c>
      <c r="AT99" s="269">
        <f>SUMIF(Consumo!$C$3:$C$902,tabItens[[#This Row],[CÓDIGO]],Consumo!$AF$3:$AF$902)</f>
        <v>326</v>
      </c>
      <c r="AU99" s="270">
        <f>SUMIF(Consumo!$C$3:$C$902,tabItens[[#This Row],[CÓDIGO]],Consumo!$AG$3:$AG$902)</f>
        <v>110</v>
      </c>
      <c r="AV99" s="271">
        <f>SUMIF(Consumo!$C$3:$C$902,tabItens[[#This Row],[CÓDIGO]],Consumo!$AE$3:$AE$902)</f>
        <v>0</v>
      </c>
      <c r="AW99" s="244">
        <f>tabItens[[#This Row],[QTDE ATUAL]] + tabItens[[#This Row],[RC QTDE]] + tabItens[[#This Row],[AF SALDO]] + tabItens[[#This Row],[Recentes]]</f>
        <v>960.5</v>
      </c>
      <c r="AX99" s="272">
        <v>10</v>
      </c>
      <c r="AY99" s="272">
        <v>4</v>
      </c>
      <c r="AZ99" s="272">
        <f>IF(ISBLANK(tabItens[[#This Row],[CÓDIGO]]),"",tabItens[[#This Row],[PontoMês]] * (AZ$2+tabItens[[#This Row],[PontoQtM]]))</f>
        <v>40</v>
      </c>
      <c r="BA99" s="271">
        <f>tabItens[[#This Row],[PontoPed]] - tabItens[[#This Row],[Saldo]] + (1/10)</f>
        <v>-920.4</v>
      </c>
      <c r="BB99" s="271">
        <f xml:space="preserve"> tabItens[[#This Row],[PontoMês]] * BB$2 - tabItens[[#This Row],[QTDE ATUAL]] - (1/10)</f>
        <v>-950.6</v>
      </c>
      <c r="BC99" s="273">
        <f>IF( tabItens[[#This Row],[PontoPed]]&gt;0, IF(tabItens[[#This Row],[PontoPed]]&lt;1, 1, IF( tabItens[[#This Row],[Saldo]]&gt;tabItens[[#This Row],[PontoPed]], 0, (tabItens[[#This Row],[PontoPed]]-tabItens[[#This Row],[Saldo]])/tabItens[[#This Row],[PontoPed]] ) ), 0 )</f>
        <v>0</v>
      </c>
      <c r="BD99" s="274">
        <f>ROUNDDOWN(IF( OR( AND(tabItens[[#This Row],[PontoPed]]&lt;tabItens[[#This Row],[Saldo]],tabItens[[#This Row],[Saldo]]&gt;0), tabItens[[#This Row],[PontoPed]]=0), 99, IF(AND(tabItens[[#This Row],[Saldo]]=0,tabItens[[#This Row],[PontoPed]]&gt;0), 0, (1-tabItens[[#This Row],[PctAb]])*10 ) ),0)</f>
        <v>99</v>
      </c>
      <c r="BE99" s="275">
        <f>MAX(ROUNDDOWN( IF(tabItens[[#This Row],[Abaixo]] &gt; 0,   tabItens[[#This Row],[Abaixo]] + (tabItens[[#This Row],[PontoMês]] * IF( OR( ISBLANK(tabItens[[#This Row],[ATA Nº/ANO]]), tabItens[[#This Row],[ATA Nº/ANO]] = ""),BE$2,BE$1)),0),0),0)</f>
        <v>0</v>
      </c>
      <c r="BF9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9" s="276">
        <f>SUMIF(Consumo!$C$3:$C$902,tabItens[[#This Row],[CÓDIGO]],Consumo!$E$3:$E$902)</f>
        <v>0</v>
      </c>
      <c r="BH99" s="277">
        <f>IF(AND(tabItens[[#This Row],[Pend]] &gt; 0,tabItens[[#This Row],[Consumo]] &lt;&gt; 0), tabItens[[#This Row],[Pend]] / tabItens[[#This Row],[Consumo]], 0 )</f>
        <v>0</v>
      </c>
      <c r="BI99" s="276"/>
      <c r="BJ99" s="276"/>
      <c r="BK99" s="278" t="s">
        <v>2077</v>
      </c>
    </row>
    <row r="100" spans="1:63" x14ac:dyDescent="0.3">
      <c r="A100" s="239">
        <v>140049</v>
      </c>
      <c r="B100" s="240" t="s">
        <v>2001</v>
      </c>
      <c r="C100" s="241" t="s">
        <v>273</v>
      </c>
      <c r="D100" s="242">
        <v>0</v>
      </c>
      <c r="E100" s="243"/>
      <c r="F100" s="243"/>
      <c r="G100" s="243" t="s">
        <v>891</v>
      </c>
      <c r="H100" s="244">
        <v>496</v>
      </c>
      <c r="I100" s="245">
        <v>103003</v>
      </c>
      <c r="J100" s="246">
        <v>0</v>
      </c>
      <c r="K100" s="247">
        <v>504</v>
      </c>
      <c r="L100" s="248">
        <f>IF(tabItens[[#This Row],[Média]] &gt; 0, tabItens[[#This Row],[QTDE ATUAL]] / tabItens[[#This Row],[Média]],999.9)</f>
        <v>999.9</v>
      </c>
      <c r="M100" s="249">
        <v>0</v>
      </c>
      <c r="N100" s="250">
        <f>tabItens[[#This Row],[VALOR UNIT.]] * tabItens[[#This Row],[LC]]</f>
        <v>0</v>
      </c>
      <c r="O100" s="251" t="s">
        <v>2201</v>
      </c>
      <c r="P100" s="252"/>
      <c r="Q100" s="253"/>
      <c r="R100" s="250"/>
      <c r="S100" s="254"/>
      <c r="T100" s="255">
        <f>ROUNDDOWN(IFERROR(tabItens[[#This Row],[ATA DT.VALID.]] - $D$1,0) / 30,0)</f>
        <v>-1507</v>
      </c>
      <c r="U100" s="240" t="s">
        <v>1679</v>
      </c>
      <c r="V100" s="256">
        <v>1</v>
      </c>
      <c r="W100" s="257" t="s">
        <v>2068</v>
      </c>
      <c r="X100" s="258">
        <v>55</v>
      </c>
      <c r="Y100" s="259">
        <v>19</v>
      </c>
      <c r="Z100" s="260"/>
      <c r="AA100" s="261"/>
      <c r="AB100" s="262"/>
      <c r="AC100" s="262"/>
      <c r="AD100" s="261"/>
      <c r="AE100" s="262"/>
      <c r="AF100" s="255"/>
      <c r="AG100" s="263" t="s">
        <v>2063</v>
      </c>
      <c r="AH100" s="264"/>
      <c r="AI100" s="255">
        <v>168</v>
      </c>
      <c r="AJ100" s="264" t="s">
        <v>891</v>
      </c>
      <c r="AK100" s="264">
        <v>44096</v>
      </c>
      <c r="AL100" s="264" t="s">
        <v>891</v>
      </c>
      <c r="AM100" s="254"/>
      <c r="AN100" s="243"/>
      <c r="AO100" s="265" t="str">
        <f>_xlfn.IFNA(IF(VLOOKUP(tabItens[[#This Row],[CÓDIGO]],tabExcluirDoEstoque[#Data],1,FALSE),"sim",""),"")</f>
        <v/>
      </c>
      <c r="AP100" s="266" t="str">
        <f ca="1">IF(OR(ISBLANK(tabItens[[#This Row],[ATA DT.VALID.]]),tabItens[[#This Row],[ATA DT.VALID.]]="",tabItens[[#This Row],[ATA DT.VALID.]]=" "),"",IF(TYPE(tabItens[[#This Row],[ATA DT.VALID.]])=1,ROUNDUP((tabItens[[#This Row],[ATA DT.VALID.]]-TODAY())/7,0),""))</f>
        <v/>
      </c>
      <c r="AQ100" s="267">
        <v>0</v>
      </c>
      <c r="AR100" s="268" t="str">
        <f>IF(ISBLANK(tabItens[[#This Row],[CÓDIGO]]),"",IFERROR(VLOOKUP(tabItens[[#This Row],[CÓDIGO]],Consumo!$C$2:$AI$902,32,FALSE),0))</f>
        <v>05.2023</v>
      </c>
      <c r="AS100" s="269">
        <f>SUMIF(Consumo!$C$3:$C$902,tabItens[[#This Row],[CÓDIGO]],Consumo!$T$3:$T$902) + SUMIF(Consumo!$C$3:$C$902,tabItens[[#This Row],[CÓDIGO]],Consumo!$U$3:$U$902) + SUMIF(Consumo!$C$3:$C$902,tabItens[[#This Row],[CÓDIGO]],Consumo!$V$3:$V$902) + SUMIF(Consumo!$C$3:$C$902,tabItens[[#This Row],[CÓDIGO]],Consumo!$W$3:$W$902)</f>
        <v>204</v>
      </c>
      <c r="AT100" s="269">
        <f>SUMIF(Consumo!$C$3:$C$902,tabItens[[#This Row],[CÓDIGO]],Consumo!$AF$3:$AF$902)</f>
        <v>604</v>
      </c>
      <c r="AU100" s="270">
        <f>SUMIF(Consumo!$C$3:$C$902,tabItens[[#This Row],[CÓDIGO]],Consumo!$AG$3:$AG$902)</f>
        <v>204</v>
      </c>
      <c r="AV100" s="271">
        <f>SUMIF(Consumo!$C$3:$C$902,tabItens[[#This Row],[CÓDIGO]],Consumo!$AE$3:$AE$902)</f>
        <v>0</v>
      </c>
      <c r="AW100" s="244">
        <f>tabItens[[#This Row],[QTDE ATUAL]] + tabItens[[#This Row],[RC QTDE]] + tabItens[[#This Row],[AF SALDO]] + tabItens[[#This Row],[Recentes]]</f>
        <v>496</v>
      </c>
      <c r="AX100" s="272">
        <v>20</v>
      </c>
      <c r="AY100" s="272">
        <v>4</v>
      </c>
      <c r="AZ100" s="272">
        <f>IF(ISBLANK(tabItens[[#This Row],[CÓDIGO]]),"",tabItens[[#This Row],[PontoMês]] * (AZ$2+tabItens[[#This Row],[PontoQtM]]))</f>
        <v>80</v>
      </c>
      <c r="BA100" s="271">
        <f>tabItens[[#This Row],[PontoPed]] - tabItens[[#This Row],[Saldo]] + (1/10)</f>
        <v>-415.9</v>
      </c>
      <c r="BB100" s="271">
        <f xml:space="preserve"> tabItens[[#This Row],[PontoMês]] * BB$2 - tabItens[[#This Row],[QTDE ATUAL]] - (1/10)</f>
        <v>-476.1</v>
      </c>
      <c r="BC100" s="273">
        <f>IF( tabItens[[#This Row],[PontoPed]]&gt;0, IF(tabItens[[#This Row],[PontoPed]]&lt;1, 1, IF( tabItens[[#This Row],[Saldo]]&gt;tabItens[[#This Row],[PontoPed]], 0, (tabItens[[#This Row],[PontoPed]]-tabItens[[#This Row],[Saldo]])/tabItens[[#This Row],[PontoPed]] ) ), 0 )</f>
        <v>0</v>
      </c>
      <c r="BD100" s="274">
        <f>ROUNDDOWN(IF( OR( AND(tabItens[[#This Row],[PontoPed]]&lt;tabItens[[#This Row],[Saldo]],tabItens[[#This Row],[Saldo]]&gt;0), tabItens[[#This Row],[PontoPed]]=0), 99, IF(AND(tabItens[[#This Row],[Saldo]]=0,tabItens[[#This Row],[PontoPed]]&gt;0), 0, (1-tabItens[[#This Row],[PctAb]])*10 ) ),0)</f>
        <v>99</v>
      </c>
      <c r="BE100" s="275">
        <f>MAX(ROUNDDOWN( IF(tabItens[[#This Row],[Abaixo]] &gt; 0,   tabItens[[#This Row],[Abaixo]] + (tabItens[[#This Row],[PontoMês]] * IF( OR( ISBLANK(tabItens[[#This Row],[ATA Nº/ANO]]), tabItens[[#This Row],[ATA Nº/ANO]] = ""),BE$2,BE$1)),0),0),0)</f>
        <v>0</v>
      </c>
      <c r="BF10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0" s="276">
        <f>SUMIF(Consumo!$C$3:$C$902,tabItens[[#This Row],[CÓDIGO]],Consumo!$E$3:$E$902)</f>
        <v>0</v>
      </c>
      <c r="BH100" s="277">
        <f>IF(AND(tabItens[[#This Row],[Pend]] &gt; 0,tabItens[[#This Row],[Consumo]] &lt;&gt; 0), tabItens[[#This Row],[Pend]] / tabItens[[#This Row],[Consumo]], 0 )</f>
        <v>0</v>
      </c>
      <c r="BI100" s="276"/>
      <c r="BJ100" s="276"/>
      <c r="BK100" s="278" t="s">
        <v>2077</v>
      </c>
    </row>
    <row r="101" spans="1:63" x14ac:dyDescent="0.3">
      <c r="A101" s="239">
        <v>140048</v>
      </c>
      <c r="B101" s="240" t="s">
        <v>2000</v>
      </c>
      <c r="C101" s="241" t="s">
        <v>273</v>
      </c>
      <c r="D101" s="242">
        <v>5.98</v>
      </c>
      <c r="E101" s="243"/>
      <c r="F101" s="243"/>
      <c r="G101" s="243" t="s">
        <v>891</v>
      </c>
      <c r="H101" s="244">
        <v>0</v>
      </c>
      <c r="I101" s="245">
        <v>103003</v>
      </c>
      <c r="J101" s="246">
        <v>5.98</v>
      </c>
      <c r="K101" s="247">
        <v>2640</v>
      </c>
      <c r="L101" s="248">
        <f>IF(tabItens[[#This Row],[Média]] &gt; 0, tabItens[[#This Row],[QTDE ATUAL]] / tabItens[[#This Row],[Média]],999.9)</f>
        <v>0</v>
      </c>
      <c r="M101" s="249">
        <v>0</v>
      </c>
      <c r="N101" s="250">
        <f>tabItens[[#This Row],[VALOR UNIT.]] * tabItens[[#This Row],[LC]]</f>
        <v>0</v>
      </c>
      <c r="O101" s="251" t="s">
        <v>2201</v>
      </c>
      <c r="P101" s="252"/>
      <c r="Q101" s="253"/>
      <c r="R101" s="250"/>
      <c r="S101" s="254"/>
      <c r="T101" s="255">
        <f>ROUNDDOWN(IFERROR(tabItens[[#This Row],[ATA DT.VALID.]] - $D$1,0) / 30,0)</f>
        <v>-1507</v>
      </c>
      <c r="U101" s="240" t="s">
        <v>1679</v>
      </c>
      <c r="V101" s="256">
        <v>1</v>
      </c>
      <c r="W101" s="257" t="s">
        <v>2068</v>
      </c>
      <c r="X101" s="258">
        <v>55</v>
      </c>
      <c r="Y101" s="259">
        <v>19</v>
      </c>
      <c r="Z101" s="260">
        <v>2694</v>
      </c>
      <c r="AA101" s="261">
        <v>2023</v>
      </c>
      <c r="AB101" s="262">
        <v>2000</v>
      </c>
      <c r="AC101" s="262"/>
      <c r="AD101" s="261"/>
      <c r="AE101" s="262"/>
      <c r="AF101" s="255"/>
      <c r="AG101" s="263" t="s">
        <v>2063</v>
      </c>
      <c r="AH101" s="264"/>
      <c r="AI101" s="255">
        <v>914</v>
      </c>
      <c r="AJ101" s="264">
        <v>44887</v>
      </c>
      <c r="AK101" s="264">
        <v>44096</v>
      </c>
      <c r="AL101" s="264">
        <v>44845</v>
      </c>
      <c r="AM101" s="254"/>
      <c r="AN101" s="243"/>
      <c r="AO101" s="265" t="str">
        <f>_xlfn.IFNA(IF(VLOOKUP(tabItens[[#This Row],[CÓDIGO]],tabExcluirDoEstoque[#Data],1,FALSE),"sim",""),"")</f>
        <v/>
      </c>
      <c r="AP101" s="266" t="str">
        <f ca="1">IF(OR(ISBLANK(tabItens[[#This Row],[ATA DT.VALID.]]),tabItens[[#This Row],[ATA DT.VALID.]]="",tabItens[[#This Row],[ATA DT.VALID.]]=" "),"",IF(TYPE(tabItens[[#This Row],[ATA DT.VALID.]])=1,ROUNDUP((tabItens[[#This Row],[ATA DT.VALID.]]-TODAY())/7,0),""))</f>
        <v/>
      </c>
      <c r="AQ101" s="267">
        <v>0</v>
      </c>
      <c r="AR101" s="268" t="str">
        <f>IF(ISBLANK(tabItens[[#This Row],[CÓDIGO]]),"",IFERROR(VLOOKUP(tabItens[[#This Row],[CÓDIGO]],Consumo!$C$2:$AI$902,32,FALSE),0))</f>
        <v>03.2023</v>
      </c>
      <c r="AS101" s="269">
        <f>SUMIF(Consumo!$C$3:$C$902,tabItens[[#This Row],[CÓDIGO]],Consumo!$T$3:$T$902) + SUMIF(Consumo!$C$3:$C$902,tabItens[[#This Row],[CÓDIGO]],Consumo!$U$3:$U$902) + SUMIF(Consumo!$C$3:$C$902,tabItens[[#This Row],[CÓDIGO]],Consumo!$V$3:$V$902) + SUMIF(Consumo!$C$3:$C$902,tabItens[[#This Row],[CÓDIGO]],Consumo!$W$3:$W$902)</f>
        <v>0</v>
      </c>
      <c r="AT101" s="269">
        <f>SUMIF(Consumo!$C$3:$C$902,tabItens[[#This Row],[CÓDIGO]],Consumo!$AF$3:$AF$902)</f>
        <v>4240</v>
      </c>
      <c r="AU101" s="270">
        <f>SUMIF(Consumo!$C$3:$C$902,tabItens[[#This Row],[CÓDIGO]],Consumo!$AG$3:$AG$902)</f>
        <v>860</v>
      </c>
      <c r="AV101" s="271">
        <f>SUMIF(Consumo!$C$3:$C$902,tabItens[[#This Row],[CÓDIGO]],Consumo!$AE$3:$AE$902)</f>
        <v>7.7777777777777777</v>
      </c>
      <c r="AW101" s="244">
        <f>tabItens[[#This Row],[QTDE ATUAL]] + tabItens[[#This Row],[RC QTDE]] + tabItens[[#This Row],[AF SALDO]] + tabItens[[#This Row],[Recentes]]</f>
        <v>2000</v>
      </c>
      <c r="AX101" s="272">
        <v>128</v>
      </c>
      <c r="AY101" s="272">
        <v>4</v>
      </c>
      <c r="AZ101" s="272">
        <f>IF(ISBLANK(tabItens[[#This Row],[CÓDIGO]]),"",tabItens[[#This Row],[PontoMês]] * (AZ$2+tabItens[[#This Row],[PontoQtM]]))</f>
        <v>512</v>
      </c>
      <c r="BA101" s="271">
        <f>tabItens[[#This Row],[PontoPed]] - tabItens[[#This Row],[Saldo]] + (1/10)</f>
        <v>-1487.9</v>
      </c>
      <c r="BB101" s="271">
        <f xml:space="preserve"> tabItens[[#This Row],[PontoMês]] * BB$2 - tabItens[[#This Row],[QTDE ATUAL]] - (1/10)</f>
        <v>127.9</v>
      </c>
      <c r="BC101" s="273">
        <f>IF( tabItens[[#This Row],[PontoPed]]&gt;0, IF(tabItens[[#This Row],[PontoPed]]&lt;1, 1, IF( tabItens[[#This Row],[Saldo]]&gt;tabItens[[#This Row],[PontoPed]], 0, (tabItens[[#This Row],[PontoPed]]-tabItens[[#This Row],[Saldo]])/tabItens[[#This Row],[PontoPed]] ) ), 0 )</f>
        <v>0</v>
      </c>
      <c r="BD101" s="274">
        <f>ROUNDDOWN(IF( OR( AND(tabItens[[#This Row],[PontoPed]]&lt;tabItens[[#This Row],[Saldo]],tabItens[[#This Row],[Saldo]]&gt;0), tabItens[[#This Row],[PontoPed]]=0), 99, IF(AND(tabItens[[#This Row],[Saldo]]=0,tabItens[[#This Row],[PontoPed]]&gt;0), 0, (1-tabItens[[#This Row],[PctAb]])*10 ) ),0)</f>
        <v>99</v>
      </c>
      <c r="BE101" s="275">
        <f>MAX(ROUNDDOWN( IF(tabItens[[#This Row],[Abaixo]] &gt; 0,   tabItens[[#This Row],[Abaixo]] + (tabItens[[#This Row],[PontoMês]] * IF( OR( ISBLANK(tabItens[[#This Row],[ATA Nº/ANO]]), tabItens[[#This Row],[ATA Nº/ANO]] = ""),BE$2,BE$1)),0),0),0)</f>
        <v>0</v>
      </c>
      <c r="BF10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1" s="276">
        <f>SUMIF(Consumo!$C$3:$C$902,tabItens[[#This Row],[CÓDIGO]],Consumo!$E$3:$E$902)</f>
        <v>140</v>
      </c>
      <c r="BH101" s="277">
        <f>IF(AND(tabItens[[#This Row],[Pend]] &gt; 0,tabItens[[#This Row],[Consumo]] &lt;&gt; 0), tabItens[[#This Row],[Pend]] / tabItens[[#This Row],[Consumo]], 0 )</f>
        <v>3.3018867924528301E-2</v>
      </c>
      <c r="BI101" s="276"/>
      <c r="BJ101" s="276"/>
      <c r="BK101" s="278" t="s">
        <v>2077</v>
      </c>
    </row>
    <row r="102" spans="1:63" x14ac:dyDescent="0.3">
      <c r="A102" s="239">
        <v>140050</v>
      </c>
      <c r="B102" s="240" t="s">
        <v>2002</v>
      </c>
      <c r="C102" s="241" t="s">
        <v>273</v>
      </c>
      <c r="D102" s="242">
        <v>6</v>
      </c>
      <c r="E102" s="243"/>
      <c r="F102" s="243"/>
      <c r="G102" s="243" t="s">
        <v>891</v>
      </c>
      <c r="H102" s="244">
        <v>1001</v>
      </c>
      <c r="I102" s="245">
        <v>103003</v>
      </c>
      <c r="J102" s="246">
        <v>6</v>
      </c>
      <c r="K102" s="247">
        <v>894</v>
      </c>
      <c r="L102" s="248">
        <f>IF(tabItens[[#This Row],[Média]] &gt; 0, tabItens[[#This Row],[QTDE ATUAL]] / tabItens[[#This Row],[Média]],999.9)</f>
        <v>999.9</v>
      </c>
      <c r="M102" s="249">
        <v>0</v>
      </c>
      <c r="N102" s="250">
        <f>tabItens[[#This Row],[VALOR UNIT.]] * tabItens[[#This Row],[LC]]</f>
        <v>0</v>
      </c>
      <c r="O102" s="251" t="s">
        <v>2201</v>
      </c>
      <c r="P102" s="252"/>
      <c r="Q102" s="253"/>
      <c r="R102" s="250"/>
      <c r="S102" s="254"/>
      <c r="T102" s="255">
        <f>ROUNDDOWN(IFERROR(tabItens[[#This Row],[ATA DT.VALID.]] - $D$1,0) / 30,0)</f>
        <v>-1507</v>
      </c>
      <c r="U102" s="240" t="s">
        <v>1679</v>
      </c>
      <c r="V102" s="256">
        <v>1</v>
      </c>
      <c r="W102" s="257" t="s">
        <v>2068</v>
      </c>
      <c r="X102" s="258">
        <v>55</v>
      </c>
      <c r="Y102" s="259">
        <v>19</v>
      </c>
      <c r="Z102" s="260">
        <v>2957</v>
      </c>
      <c r="AA102" s="261">
        <v>2023</v>
      </c>
      <c r="AB102" s="262">
        <v>500</v>
      </c>
      <c r="AC102" s="262"/>
      <c r="AD102" s="261"/>
      <c r="AE102" s="262"/>
      <c r="AF102" s="255"/>
      <c r="AG102" s="263" t="s">
        <v>2063</v>
      </c>
      <c r="AH102" s="264"/>
      <c r="AI102" s="255">
        <v>364</v>
      </c>
      <c r="AJ102" s="264">
        <v>44887</v>
      </c>
      <c r="AK102" s="264">
        <v>44096</v>
      </c>
      <c r="AL102" s="264">
        <v>44845</v>
      </c>
      <c r="AM102" s="254"/>
      <c r="AN102" s="243"/>
      <c r="AO102" s="265" t="str">
        <f>_xlfn.IFNA(IF(VLOOKUP(tabItens[[#This Row],[CÓDIGO]],tabExcluirDoEstoque[#Data],1,FALSE),"sim",""),"")</f>
        <v/>
      </c>
      <c r="AP102" s="266" t="str">
        <f ca="1">IF(OR(ISBLANK(tabItens[[#This Row],[ATA DT.VALID.]]),tabItens[[#This Row],[ATA DT.VALID.]]="",tabItens[[#This Row],[ATA DT.VALID.]]=" "),"",IF(TYPE(tabItens[[#This Row],[ATA DT.VALID.]])=1,ROUNDUP((tabItens[[#This Row],[ATA DT.VALID.]]-TODAY())/7,0),""))</f>
        <v/>
      </c>
      <c r="AQ102" s="267">
        <v>0</v>
      </c>
      <c r="AR102" s="268" t="str">
        <f>IF(ISBLANK(tabItens[[#This Row],[CÓDIGO]]),"",IFERROR(VLOOKUP(tabItens[[#This Row],[CÓDIGO]],Consumo!$C$2:$AI$902,32,FALSE),0))</f>
        <v>05.2023</v>
      </c>
      <c r="AS102" s="269">
        <f>SUMIF(Consumo!$C$3:$C$902,tabItens[[#This Row],[CÓDIGO]],Consumo!$T$3:$T$902) + SUMIF(Consumo!$C$3:$C$902,tabItens[[#This Row],[CÓDIGO]],Consumo!$U$3:$U$902) + SUMIF(Consumo!$C$3:$C$902,tabItens[[#This Row],[CÓDIGO]],Consumo!$V$3:$V$902) + SUMIF(Consumo!$C$3:$C$902,tabItens[[#This Row],[CÓDIGO]],Consumo!$W$3:$W$902)</f>
        <v>109</v>
      </c>
      <c r="AT102" s="269">
        <f>SUMIF(Consumo!$C$3:$C$902,tabItens[[#This Row],[CÓDIGO]],Consumo!$AF$3:$AF$902)</f>
        <v>1494</v>
      </c>
      <c r="AU102" s="270">
        <f>SUMIF(Consumo!$C$3:$C$902,tabItens[[#This Row],[CÓDIGO]],Consumo!$AG$3:$AG$902)</f>
        <v>300</v>
      </c>
      <c r="AV102" s="271">
        <f>SUMIF(Consumo!$C$3:$C$902,tabItens[[#This Row],[CÓDIGO]],Consumo!$AE$3:$AE$902)</f>
        <v>0</v>
      </c>
      <c r="AW102" s="244">
        <f>tabItens[[#This Row],[QTDE ATUAL]] + tabItens[[#This Row],[RC QTDE]] + tabItens[[#This Row],[AF SALDO]] + tabItens[[#This Row],[Recentes]]</f>
        <v>1501</v>
      </c>
      <c r="AX102" s="272">
        <v>29</v>
      </c>
      <c r="AY102" s="272">
        <v>4</v>
      </c>
      <c r="AZ102" s="272">
        <f>IF(ISBLANK(tabItens[[#This Row],[CÓDIGO]]),"",tabItens[[#This Row],[PontoMês]] * (AZ$2+tabItens[[#This Row],[PontoQtM]]))</f>
        <v>116</v>
      </c>
      <c r="BA102" s="271">
        <f>tabItens[[#This Row],[PontoPed]] - tabItens[[#This Row],[Saldo]] + (1/10)</f>
        <v>-1384.9</v>
      </c>
      <c r="BB102" s="271">
        <f xml:space="preserve"> tabItens[[#This Row],[PontoMês]] * BB$2 - tabItens[[#This Row],[QTDE ATUAL]] - (1/10)</f>
        <v>-972.1</v>
      </c>
      <c r="BC102" s="273">
        <f>IF( tabItens[[#This Row],[PontoPed]]&gt;0, IF(tabItens[[#This Row],[PontoPed]]&lt;1, 1, IF( tabItens[[#This Row],[Saldo]]&gt;tabItens[[#This Row],[PontoPed]], 0, (tabItens[[#This Row],[PontoPed]]-tabItens[[#This Row],[Saldo]])/tabItens[[#This Row],[PontoPed]] ) ), 0 )</f>
        <v>0</v>
      </c>
      <c r="BD102" s="274">
        <f>ROUNDDOWN(IF( OR( AND(tabItens[[#This Row],[PontoPed]]&lt;tabItens[[#This Row],[Saldo]],tabItens[[#This Row],[Saldo]]&gt;0), tabItens[[#This Row],[PontoPed]]=0), 99, IF(AND(tabItens[[#This Row],[Saldo]]=0,tabItens[[#This Row],[PontoPed]]&gt;0), 0, (1-tabItens[[#This Row],[PctAb]])*10 ) ),0)</f>
        <v>99</v>
      </c>
      <c r="BE102" s="275">
        <f>MAX(ROUNDDOWN( IF(tabItens[[#This Row],[Abaixo]] &gt; 0,   tabItens[[#This Row],[Abaixo]] + (tabItens[[#This Row],[PontoMês]] * IF( OR( ISBLANK(tabItens[[#This Row],[ATA Nº/ANO]]), tabItens[[#This Row],[ATA Nº/ANO]] = ""),BE$2,BE$1)),0),0),0)</f>
        <v>0</v>
      </c>
      <c r="BF10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2" s="276">
        <f>SUMIF(Consumo!$C$3:$C$902,tabItens[[#This Row],[CÓDIGO]],Consumo!$E$3:$E$902)</f>
        <v>0</v>
      </c>
      <c r="BH102" s="277">
        <f>IF(AND(tabItens[[#This Row],[Pend]] &gt; 0,tabItens[[#This Row],[Consumo]] &lt;&gt; 0), tabItens[[#This Row],[Pend]] / tabItens[[#This Row],[Consumo]], 0 )</f>
        <v>0</v>
      </c>
      <c r="BI102" s="276"/>
      <c r="BJ102" s="276"/>
      <c r="BK102" s="278" t="s">
        <v>2077</v>
      </c>
    </row>
    <row r="103" spans="1:63" x14ac:dyDescent="0.3">
      <c r="A103" s="239">
        <v>140061</v>
      </c>
      <c r="B103" s="240" t="s">
        <v>2013</v>
      </c>
      <c r="C103" s="241" t="s">
        <v>273</v>
      </c>
      <c r="D103" s="242">
        <v>81.72</v>
      </c>
      <c r="E103" s="243"/>
      <c r="F103" s="243"/>
      <c r="G103" s="243" t="s">
        <v>891</v>
      </c>
      <c r="H103" s="244">
        <v>171</v>
      </c>
      <c r="I103" s="245">
        <v>103003</v>
      </c>
      <c r="J103" s="246">
        <v>81.72</v>
      </c>
      <c r="K103" s="247">
        <v>275</v>
      </c>
      <c r="L103" s="248">
        <f>IF(tabItens[[#This Row],[Média]] &gt; 0, tabItens[[#This Row],[QTDE ATUAL]] / tabItens[[#This Row],[Média]],999.9)</f>
        <v>999.9</v>
      </c>
      <c r="M103" s="249">
        <v>0</v>
      </c>
      <c r="N103" s="250">
        <f>tabItens[[#This Row],[VALOR UNIT.]] * tabItens[[#This Row],[LC]]</f>
        <v>0</v>
      </c>
      <c r="O103" s="251" t="s">
        <v>2201</v>
      </c>
      <c r="P103" s="252"/>
      <c r="Q103" s="253"/>
      <c r="R103" s="250"/>
      <c r="S103" s="254"/>
      <c r="T103" s="255">
        <f>ROUNDDOWN(IFERROR(tabItens[[#This Row],[ATA DT.VALID.]] - $D$1,0) / 30,0)</f>
        <v>-1507</v>
      </c>
      <c r="U103" s="240" t="s">
        <v>1679</v>
      </c>
      <c r="V103" s="256">
        <v>1</v>
      </c>
      <c r="W103" s="257" t="s">
        <v>2068</v>
      </c>
      <c r="X103" s="258">
        <v>55</v>
      </c>
      <c r="Y103" s="259">
        <v>19</v>
      </c>
      <c r="Z103" s="260">
        <v>2696</v>
      </c>
      <c r="AA103" s="261">
        <v>2023</v>
      </c>
      <c r="AB103" s="262">
        <v>100</v>
      </c>
      <c r="AC103" s="262"/>
      <c r="AD103" s="261"/>
      <c r="AE103" s="262"/>
      <c r="AF103" s="255"/>
      <c r="AG103" s="263" t="s">
        <v>2063</v>
      </c>
      <c r="AH103" s="264"/>
      <c r="AI103" s="255">
        <v>92</v>
      </c>
      <c r="AJ103" s="264" t="s">
        <v>891</v>
      </c>
      <c r="AK103" s="264">
        <v>44096</v>
      </c>
      <c r="AL103" s="264">
        <v>44740</v>
      </c>
      <c r="AM103" s="254"/>
      <c r="AN103" s="243"/>
      <c r="AO103" s="265" t="str">
        <f>_xlfn.IFNA(IF(VLOOKUP(tabItens[[#This Row],[CÓDIGO]],tabExcluirDoEstoque[#Data],1,FALSE),"sim",""),"")</f>
        <v/>
      </c>
      <c r="AP103" s="266" t="str">
        <f ca="1">IF(OR(ISBLANK(tabItens[[#This Row],[ATA DT.VALID.]]),tabItens[[#This Row],[ATA DT.VALID.]]="",tabItens[[#This Row],[ATA DT.VALID.]]=" "),"",IF(TYPE(tabItens[[#This Row],[ATA DT.VALID.]])=1,ROUNDUP((tabItens[[#This Row],[ATA DT.VALID.]]-TODAY())/7,0),""))</f>
        <v/>
      </c>
      <c r="AQ103" s="267">
        <v>0</v>
      </c>
      <c r="AR103" s="268" t="str">
        <f>IF(ISBLANK(tabItens[[#This Row],[CÓDIGO]]),"",IFERROR(VLOOKUP(tabItens[[#This Row],[CÓDIGO]],Consumo!$C$2:$AI$902,32,FALSE),0))</f>
        <v>08.2023</v>
      </c>
      <c r="AS103" s="269">
        <f>SUMIF(Consumo!$C$3:$C$902,tabItens[[#This Row],[CÓDIGO]],Consumo!$T$3:$T$902) + SUMIF(Consumo!$C$3:$C$902,tabItens[[#This Row],[CÓDIGO]],Consumo!$U$3:$U$902) + SUMIF(Consumo!$C$3:$C$902,tabItens[[#This Row],[CÓDIGO]],Consumo!$V$3:$V$902) + SUMIF(Consumo!$C$3:$C$902,tabItens[[#This Row],[CÓDIGO]],Consumo!$W$3:$W$902)</f>
        <v>125</v>
      </c>
      <c r="AT103" s="269">
        <f>SUMIF(Consumo!$C$3:$C$902,tabItens[[#This Row],[CÓDIGO]],Consumo!$AF$3:$AF$902)</f>
        <v>375</v>
      </c>
      <c r="AU103" s="270">
        <f>SUMIF(Consumo!$C$3:$C$902,tabItens[[#This Row],[CÓDIGO]],Consumo!$AG$3:$AG$902)</f>
        <v>150</v>
      </c>
      <c r="AV103" s="271">
        <f>SUMIF(Consumo!$C$3:$C$902,tabItens[[#This Row],[CÓDIGO]],Consumo!$AE$3:$AE$902)</f>
        <v>0</v>
      </c>
      <c r="AW103" s="244">
        <f>tabItens[[#This Row],[QTDE ATUAL]] + tabItens[[#This Row],[RC QTDE]] + tabItens[[#This Row],[AF SALDO]] + tabItens[[#This Row],[Recentes]]</f>
        <v>271</v>
      </c>
      <c r="AX103" s="272">
        <v>0</v>
      </c>
      <c r="AY103" s="272">
        <v>4</v>
      </c>
      <c r="AZ103" s="272">
        <f>IF(ISBLANK(tabItens[[#This Row],[CÓDIGO]]),"",tabItens[[#This Row],[PontoMês]] * (AZ$2+tabItens[[#This Row],[PontoQtM]]))</f>
        <v>0</v>
      </c>
      <c r="BA103" s="271">
        <f>tabItens[[#This Row],[PontoPed]] - tabItens[[#This Row],[Saldo]] + (1/10)</f>
        <v>-270.89999999999998</v>
      </c>
      <c r="BB103" s="271">
        <f xml:space="preserve"> tabItens[[#This Row],[PontoMês]] * BB$2 - tabItens[[#This Row],[QTDE ATUAL]] - (1/10)</f>
        <v>-171.1</v>
      </c>
      <c r="BC103" s="273">
        <f>IF( tabItens[[#This Row],[PontoPed]]&gt;0, IF(tabItens[[#This Row],[PontoPed]]&lt;1, 1, IF( tabItens[[#This Row],[Saldo]]&gt;tabItens[[#This Row],[PontoPed]], 0, (tabItens[[#This Row],[PontoPed]]-tabItens[[#This Row],[Saldo]])/tabItens[[#This Row],[PontoPed]] ) ), 0 )</f>
        <v>0</v>
      </c>
      <c r="BD103" s="274">
        <f>ROUNDDOWN(IF( OR( AND(tabItens[[#This Row],[PontoPed]]&lt;tabItens[[#This Row],[Saldo]],tabItens[[#This Row],[Saldo]]&gt;0), tabItens[[#This Row],[PontoPed]]=0), 99, IF(AND(tabItens[[#This Row],[Saldo]]=0,tabItens[[#This Row],[PontoPed]]&gt;0), 0, (1-tabItens[[#This Row],[PctAb]])*10 ) ),0)</f>
        <v>99</v>
      </c>
      <c r="BE103" s="275">
        <f>MAX(ROUNDDOWN( IF(tabItens[[#This Row],[Abaixo]] &gt; 0,   tabItens[[#This Row],[Abaixo]] + (tabItens[[#This Row],[PontoMês]] * IF( OR( ISBLANK(tabItens[[#This Row],[ATA Nº/ANO]]), tabItens[[#This Row],[ATA Nº/ANO]] = ""),BE$2,BE$1)),0),0),0)</f>
        <v>0</v>
      </c>
      <c r="BF10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3" s="276">
        <f>SUMIF(Consumo!$C$3:$C$902,tabItens[[#This Row],[CÓDIGO]],Consumo!$E$3:$E$902)</f>
        <v>0</v>
      </c>
      <c r="BH103" s="277">
        <f>IF(AND(tabItens[[#This Row],[Pend]] &gt; 0,tabItens[[#This Row],[Consumo]] &lt;&gt; 0), tabItens[[#This Row],[Pend]] / tabItens[[#This Row],[Consumo]], 0 )</f>
        <v>0</v>
      </c>
      <c r="BI103" s="276"/>
      <c r="BJ103" s="276"/>
      <c r="BK103" s="278" t="s">
        <v>2077</v>
      </c>
    </row>
    <row r="104" spans="1:63" x14ac:dyDescent="0.3">
      <c r="A104" s="239">
        <v>140051</v>
      </c>
      <c r="B104" s="240" t="s">
        <v>2003</v>
      </c>
      <c r="C104" s="241" t="s">
        <v>273</v>
      </c>
      <c r="D104" s="242">
        <v>9.82</v>
      </c>
      <c r="E104" s="243"/>
      <c r="F104" s="243"/>
      <c r="G104" s="243" t="s">
        <v>891</v>
      </c>
      <c r="H104" s="244">
        <v>1528</v>
      </c>
      <c r="I104" s="245">
        <v>103003</v>
      </c>
      <c r="J104" s="246">
        <v>9.82</v>
      </c>
      <c r="K104" s="247">
        <v>346</v>
      </c>
      <c r="L104" s="248">
        <f>IF(tabItens[[#This Row],[Média]] &gt; 0, tabItens[[#This Row],[QTDE ATUAL]] / tabItens[[#This Row],[Média]],999.9)</f>
        <v>999.9</v>
      </c>
      <c r="M104" s="249">
        <v>0</v>
      </c>
      <c r="N104" s="250">
        <f>tabItens[[#This Row],[VALOR UNIT.]] * tabItens[[#This Row],[LC]]</f>
        <v>0</v>
      </c>
      <c r="O104" s="251" t="s">
        <v>2201</v>
      </c>
      <c r="P104" s="252"/>
      <c r="Q104" s="253"/>
      <c r="R104" s="250"/>
      <c r="S104" s="254"/>
      <c r="T104" s="255">
        <f>ROUNDDOWN(IFERROR(tabItens[[#This Row],[ATA DT.VALID.]] - $D$1,0) / 30,0)</f>
        <v>-1507</v>
      </c>
      <c r="U104" s="240" t="s">
        <v>1679</v>
      </c>
      <c r="V104" s="256">
        <v>1</v>
      </c>
      <c r="W104" s="257" t="s">
        <v>2068</v>
      </c>
      <c r="X104" s="258">
        <v>55</v>
      </c>
      <c r="Y104" s="259">
        <v>19</v>
      </c>
      <c r="Z104" s="260"/>
      <c r="AA104" s="261"/>
      <c r="AB104" s="262"/>
      <c r="AC104" s="262"/>
      <c r="AD104" s="261"/>
      <c r="AE104" s="262"/>
      <c r="AF104" s="255"/>
      <c r="AG104" s="263" t="s">
        <v>2063</v>
      </c>
      <c r="AH104" s="264"/>
      <c r="AI104" s="255">
        <v>116</v>
      </c>
      <c r="AJ104" s="264">
        <v>44454</v>
      </c>
      <c r="AK104" s="264">
        <v>44096</v>
      </c>
      <c r="AL104" s="264">
        <v>44412</v>
      </c>
      <c r="AM104" s="254"/>
      <c r="AN104" s="243"/>
      <c r="AO104" s="265" t="str">
        <f>_xlfn.IFNA(IF(VLOOKUP(tabItens[[#This Row],[CÓDIGO]],tabExcluirDoEstoque[#Data],1,FALSE),"sim",""),"")</f>
        <v/>
      </c>
      <c r="AP104" s="266" t="str">
        <f ca="1">IF(OR(ISBLANK(tabItens[[#This Row],[ATA DT.VALID.]]),tabItens[[#This Row],[ATA DT.VALID.]]="",tabItens[[#This Row],[ATA DT.VALID.]]=" "),"",IF(TYPE(tabItens[[#This Row],[ATA DT.VALID.]])=1,ROUNDUP((tabItens[[#This Row],[ATA DT.VALID.]]-TODAY())/7,0),""))</f>
        <v/>
      </c>
      <c r="AQ104" s="267">
        <v>0</v>
      </c>
      <c r="AR104" s="268" t="str">
        <f>IF(ISBLANK(tabItens[[#This Row],[CÓDIGO]]),"",IFERROR(VLOOKUP(tabItens[[#This Row],[CÓDIGO]],Consumo!$C$2:$AI$902,32,FALSE),0))</f>
        <v>08.2023</v>
      </c>
      <c r="AS104" s="269">
        <f>SUMIF(Consumo!$C$3:$C$902,tabItens[[#This Row],[CÓDIGO]],Consumo!$T$3:$T$902) + SUMIF(Consumo!$C$3:$C$902,tabItens[[#This Row],[CÓDIGO]],Consumo!$U$3:$U$902) + SUMIF(Consumo!$C$3:$C$902,tabItens[[#This Row],[CÓDIGO]],Consumo!$V$3:$V$902) + SUMIF(Consumo!$C$3:$C$902,tabItens[[#This Row],[CÓDIGO]],Consumo!$W$3:$W$902)</f>
        <v>10</v>
      </c>
      <c r="AT104" s="269">
        <f>SUMIF(Consumo!$C$3:$C$902,tabItens[[#This Row],[CÓDIGO]],Consumo!$AF$3:$AF$902)</f>
        <v>446</v>
      </c>
      <c r="AU104" s="270">
        <f>SUMIF(Consumo!$C$3:$C$902,tabItens[[#This Row],[CÓDIGO]],Consumo!$AG$3:$AG$902)</f>
        <v>132</v>
      </c>
      <c r="AV104" s="271">
        <f>SUMIF(Consumo!$C$3:$C$902,tabItens[[#This Row],[CÓDIGO]],Consumo!$AE$3:$AE$902)</f>
        <v>0</v>
      </c>
      <c r="AW104" s="244">
        <f>tabItens[[#This Row],[QTDE ATUAL]] + tabItens[[#This Row],[RC QTDE]] + tabItens[[#This Row],[AF SALDO]] + tabItens[[#This Row],[Recentes]]</f>
        <v>1528</v>
      </c>
      <c r="AX104" s="272">
        <v>22</v>
      </c>
      <c r="AY104" s="272">
        <v>4</v>
      </c>
      <c r="AZ104" s="272">
        <f>IF(ISBLANK(tabItens[[#This Row],[CÓDIGO]]),"",tabItens[[#This Row],[PontoMês]] * (AZ$2+tabItens[[#This Row],[PontoQtM]]))</f>
        <v>88</v>
      </c>
      <c r="BA104" s="271">
        <f>tabItens[[#This Row],[PontoPed]] - tabItens[[#This Row],[Saldo]] + (1/10)</f>
        <v>-1439.9</v>
      </c>
      <c r="BB104" s="271">
        <f xml:space="preserve"> tabItens[[#This Row],[PontoMês]] * BB$2 - tabItens[[#This Row],[QTDE ATUAL]] - (1/10)</f>
        <v>-1506.1</v>
      </c>
      <c r="BC104" s="273">
        <f>IF( tabItens[[#This Row],[PontoPed]]&gt;0, IF(tabItens[[#This Row],[PontoPed]]&lt;1, 1, IF( tabItens[[#This Row],[Saldo]]&gt;tabItens[[#This Row],[PontoPed]], 0, (tabItens[[#This Row],[PontoPed]]-tabItens[[#This Row],[Saldo]])/tabItens[[#This Row],[PontoPed]] ) ), 0 )</f>
        <v>0</v>
      </c>
      <c r="BD104" s="274">
        <f>ROUNDDOWN(IF( OR( AND(tabItens[[#This Row],[PontoPed]]&lt;tabItens[[#This Row],[Saldo]],tabItens[[#This Row],[Saldo]]&gt;0), tabItens[[#This Row],[PontoPed]]=0), 99, IF(AND(tabItens[[#This Row],[Saldo]]=0,tabItens[[#This Row],[PontoPed]]&gt;0), 0, (1-tabItens[[#This Row],[PctAb]])*10 ) ),0)</f>
        <v>99</v>
      </c>
      <c r="BE104" s="275">
        <f>MAX(ROUNDDOWN( IF(tabItens[[#This Row],[Abaixo]] &gt; 0,   tabItens[[#This Row],[Abaixo]] + (tabItens[[#This Row],[PontoMês]] * IF( OR( ISBLANK(tabItens[[#This Row],[ATA Nº/ANO]]), tabItens[[#This Row],[ATA Nº/ANO]] = ""),BE$2,BE$1)),0),0),0)</f>
        <v>0</v>
      </c>
      <c r="BF10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4" s="276">
        <f>SUMIF(Consumo!$C$3:$C$902,tabItens[[#This Row],[CÓDIGO]],Consumo!$E$3:$E$902)</f>
        <v>0</v>
      </c>
      <c r="BH104" s="277">
        <f>IF(AND(tabItens[[#This Row],[Pend]] &gt; 0,tabItens[[#This Row],[Consumo]] &lt;&gt; 0), tabItens[[#This Row],[Pend]] / tabItens[[#This Row],[Consumo]], 0 )</f>
        <v>0</v>
      </c>
      <c r="BI104" s="276"/>
      <c r="BJ104" s="276"/>
      <c r="BK104" s="278" t="s">
        <v>2077</v>
      </c>
    </row>
    <row r="105" spans="1:63" x14ac:dyDescent="0.3">
      <c r="A105" s="239">
        <v>140242</v>
      </c>
      <c r="B105" s="240" t="s">
        <v>2018</v>
      </c>
      <c r="C105" s="241" t="s">
        <v>273</v>
      </c>
      <c r="D105" s="242">
        <v>15.5</v>
      </c>
      <c r="E105" s="243"/>
      <c r="F105" s="243"/>
      <c r="G105" s="243" t="s">
        <v>891</v>
      </c>
      <c r="H105" s="244">
        <v>933</v>
      </c>
      <c r="I105" s="245">
        <v>103003</v>
      </c>
      <c r="J105" s="246">
        <v>15.5</v>
      </c>
      <c r="K105" s="247">
        <v>985</v>
      </c>
      <c r="L105" s="248">
        <f>IF(tabItens[[#This Row],[Média]] &gt; 0, tabItens[[#This Row],[QTDE ATUAL]] / tabItens[[#This Row],[Média]],999.9)</f>
        <v>999.9</v>
      </c>
      <c r="M105" s="249">
        <v>0</v>
      </c>
      <c r="N105" s="250">
        <f>tabItens[[#This Row],[VALOR UNIT.]] * tabItens[[#This Row],[LC]]</f>
        <v>0</v>
      </c>
      <c r="O105" s="251" t="s">
        <v>2201</v>
      </c>
      <c r="P105" s="252"/>
      <c r="Q105" s="253"/>
      <c r="R105" s="250"/>
      <c r="S105" s="254"/>
      <c r="T105" s="255">
        <f>ROUNDDOWN(IFERROR(tabItens[[#This Row],[ATA DT.VALID.]] - $D$1,0) / 30,0)</f>
        <v>-1507</v>
      </c>
      <c r="U105" s="240" t="s">
        <v>1679</v>
      </c>
      <c r="V105" s="256">
        <v>1</v>
      </c>
      <c r="W105" s="257" t="s">
        <v>2068</v>
      </c>
      <c r="X105" s="258">
        <v>55</v>
      </c>
      <c r="Y105" s="259">
        <v>19</v>
      </c>
      <c r="Z105" s="260"/>
      <c r="AA105" s="261"/>
      <c r="AB105" s="262"/>
      <c r="AC105" s="262"/>
      <c r="AD105" s="261"/>
      <c r="AE105" s="262"/>
      <c r="AF105" s="255"/>
      <c r="AG105" s="263" t="s">
        <v>2063</v>
      </c>
      <c r="AH105" s="264"/>
      <c r="AI105" s="255">
        <v>328</v>
      </c>
      <c r="AJ105" s="264">
        <v>44876</v>
      </c>
      <c r="AK105" s="264">
        <v>44132</v>
      </c>
      <c r="AL105" s="264">
        <v>44845</v>
      </c>
      <c r="AM105" s="254"/>
      <c r="AN105" s="243"/>
      <c r="AO105" s="265" t="str">
        <f>_xlfn.IFNA(IF(VLOOKUP(tabItens[[#This Row],[CÓDIGO]],tabExcluirDoEstoque[#Data],1,FALSE),"sim",""),"")</f>
        <v/>
      </c>
      <c r="AP105" s="266" t="str">
        <f ca="1">IF(OR(ISBLANK(tabItens[[#This Row],[ATA DT.VALID.]]),tabItens[[#This Row],[ATA DT.VALID.]]="",tabItens[[#This Row],[ATA DT.VALID.]]=" "),"",IF(TYPE(tabItens[[#This Row],[ATA DT.VALID.]])=1,ROUNDUP((tabItens[[#This Row],[ATA DT.VALID.]]-TODAY())/7,0),""))</f>
        <v/>
      </c>
      <c r="AQ105" s="267">
        <v>0</v>
      </c>
      <c r="AR105" s="268" t="str">
        <f>IF(ISBLANK(tabItens[[#This Row],[CÓDIGO]]),"",IFERROR(VLOOKUP(tabItens[[#This Row],[CÓDIGO]],Consumo!$C$2:$AI$902,32,FALSE),0))</f>
        <v>05.2023</v>
      </c>
      <c r="AS105" s="269">
        <f>SUMIF(Consumo!$C$3:$C$902,tabItens[[#This Row],[CÓDIGO]],Consumo!$T$3:$T$902) + SUMIF(Consumo!$C$3:$C$902,tabItens[[#This Row],[CÓDIGO]],Consumo!$U$3:$U$902) + SUMIF(Consumo!$C$3:$C$902,tabItens[[#This Row],[CÓDIGO]],Consumo!$V$3:$V$902) + SUMIF(Consumo!$C$3:$C$902,tabItens[[#This Row],[CÓDIGO]],Consumo!$W$3:$W$902)</f>
        <v>500</v>
      </c>
      <c r="AT105" s="269">
        <f>SUMIF(Consumo!$C$3:$C$902,tabItens[[#This Row],[CÓDIGO]],Consumo!$AF$3:$AF$902)</f>
        <v>1048</v>
      </c>
      <c r="AU105" s="270">
        <f>SUMIF(Consumo!$C$3:$C$902,tabItens[[#This Row],[CÓDIGO]],Consumo!$AG$3:$AG$902)</f>
        <v>500</v>
      </c>
      <c r="AV105" s="271">
        <f>SUMIF(Consumo!$C$3:$C$902,tabItens[[#This Row],[CÓDIGO]],Consumo!$AE$3:$AE$902)</f>
        <v>0</v>
      </c>
      <c r="AW105" s="244">
        <f>tabItens[[#This Row],[QTDE ATUAL]] + tabItens[[#This Row],[RC QTDE]] + tabItens[[#This Row],[AF SALDO]] + tabItens[[#This Row],[Recentes]]</f>
        <v>933</v>
      </c>
      <c r="AX105" s="272">
        <v>0</v>
      </c>
      <c r="AY105" s="272">
        <v>4</v>
      </c>
      <c r="AZ105" s="272">
        <f>IF(ISBLANK(tabItens[[#This Row],[CÓDIGO]]),"",tabItens[[#This Row],[PontoMês]] * (AZ$2+tabItens[[#This Row],[PontoQtM]]))</f>
        <v>0</v>
      </c>
      <c r="BA105" s="271">
        <f>tabItens[[#This Row],[PontoPed]] - tabItens[[#This Row],[Saldo]] + (1/10)</f>
        <v>-932.9</v>
      </c>
      <c r="BB105" s="271">
        <f xml:space="preserve"> tabItens[[#This Row],[PontoMês]] * BB$2 - tabItens[[#This Row],[QTDE ATUAL]] - (1/10)</f>
        <v>-933.1</v>
      </c>
      <c r="BC105" s="273">
        <f>IF( tabItens[[#This Row],[PontoPed]]&gt;0, IF(tabItens[[#This Row],[PontoPed]]&lt;1, 1, IF( tabItens[[#This Row],[Saldo]]&gt;tabItens[[#This Row],[PontoPed]], 0, (tabItens[[#This Row],[PontoPed]]-tabItens[[#This Row],[Saldo]])/tabItens[[#This Row],[PontoPed]] ) ), 0 )</f>
        <v>0</v>
      </c>
      <c r="BD105" s="274">
        <f>ROUNDDOWN(IF( OR( AND(tabItens[[#This Row],[PontoPed]]&lt;tabItens[[#This Row],[Saldo]],tabItens[[#This Row],[Saldo]]&gt;0), tabItens[[#This Row],[PontoPed]]=0), 99, IF(AND(tabItens[[#This Row],[Saldo]]=0,tabItens[[#This Row],[PontoPed]]&gt;0), 0, (1-tabItens[[#This Row],[PctAb]])*10 ) ),0)</f>
        <v>99</v>
      </c>
      <c r="BE105" s="275">
        <f>MAX(ROUNDDOWN( IF(tabItens[[#This Row],[Abaixo]] &gt; 0,   tabItens[[#This Row],[Abaixo]] + (tabItens[[#This Row],[PontoMês]] * IF( OR( ISBLANK(tabItens[[#This Row],[ATA Nº/ANO]]), tabItens[[#This Row],[ATA Nº/ANO]] = ""),BE$2,BE$1)),0),0),0)</f>
        <v>0</v>
      </c>
      <c r="BF10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5" s="276">
        <f>SUMIF(Consumo!$C$3:$C$902,tabItens[[#This Row],[CÓDIGO]],Consumo!$E$3:$E$902)</f>
        <v>0</v>
      </c>
      <c r="BH105" s="277">
        <f>IF(AND(tabItens[[#This Row],[Pend]] &gt; 0,tabItens[[#This Row],[Consumo]] &lt;&gt; 0), tabItens[[#This Row],[Pend]] / tabItens[[#This Row],[Consumo]], 0 )</f>
        <v>0</v>
      </c>
      <c r="BI105" s="276"/>
      <c r="BJ105" s="276"/>
      <c r="BK105" s="278" t="s">
        <v>2077</v>
      </c>
    </row>
    <row r="106" spans="1:63" x14ac:dyDescent="0.3">
      <c r="A106" s="239">
        <v>140052</v>
      </c>
      <c r="B106" s="240" t="s">
        <v>2004</v>
      </c>
      <c r="C106" s="241" t="s">
        <v>273</v>
      </c>
      <c r="D106" s="242">
        <v>13.2</v>
      </c>
      <c r="E106" s="243"/>
      <c r="F106" s="243"/>
      <c r="G106" s="243" t="s">
        <v>891</v>
      </c>
      <c r="H106" s="244">
        <v>0</v>
      </c>
      <c r="I106" s="245">
        <v>103003</v>
      </c>
      <c r="J106" s="246">
        <v>13.2</v>
      </c>
      <c r="K106" s="247">
        <v>2079</v>
      </c>
      <c r="L106" s="248">
        <f>IF(tabItens[[#This Row],[Média]] &gt; 0, tabItens[[#This Row],[QTDE ATUAL]] / tabItens[[#This Row],[Média]],999.9)</f>
        <v>0</v>
      </c>
      <c r="M106" s="249">
        <v>0</v>
      </c>
      <c r="N106" s="250">
        <f>tabItens[[#This Row],[VALOR UNIT.]] * tabItens[[#This Row],[LC]]</f>
        <v>0</v>
      </c>
      <c r="O106" s="251" t="s">
        <v>2201</v>
      </c>
      <c r="P106" s="252"/>
      <c r="Q106" s="253"/>
      <c r="R106" s="250"/>
      <c r="S106" s="254"/>
      <c r="T106" s="255">
        <f>ROUNDDOWN(IFERROR(tabItens[[#This Row],[ATA DT.VALID.]] - $D$1,0) / 30,0)</f>
        <v>-1507</v>
      </c>
      <c r="U106" s="240" t="s">
        <v>1679</v>
      </c>
      <c r="V106" s="256">
        <v>1</v>
      </c>
      <c r="W106" s="257" t="s">
        <v>2068</v>
      </c>
      <c r="X106" s="258">
        <v>55</v>
      </c>
      <c r="Y106" s="259">
        <v>19</v>
      </c>
      <c r="Z106" s="260">
        <v>2694</v>
      </c>
      <c r="AA106" s="261">
        <v>2023</v>
      </c>
      <c r="AB106" s="262">
        <v>1000</v>
      </c>
      <c r="AC106" s="262"/>
      <c r="AD106" s="261"/>
      <c r="AE106" s="262"/>
      <c r="AF106" s="255"/>
      <c r="AG106" s="263" t="s">
        <v>2063</v>
      </c>
      <c r="AH106" s="264"/>
      <c r="AI106" s="255">
        <v>694</v>
      </c>
      <c r="AJ106" s="264" t="s">
        <v>891</v>
      </c>
      <c r="AK106" s="264">
        <v>44096</v>
      </c>
      <c r="AL106" s="264">
        <v>44845</v>
      </c>
      <c r="AM106" s="254"/>
      <c r="AN106" s="243"/>
      <c r="AO106" s="265" t="str">
        <f>_xlfn.IFNA(IF(VLOOKUP(tabItens[[#This Row],[CÓDIGO]],tabExcluirDoEstoque[#Data],1,FALSE),"sim",""),"")</f>
        <v/>
      </c>
      <c r="AP106" s="266" t="str">
        <f ca="1">IF(OR(ISBLANK(tabItens[[#This Row],[ATA DT.VALID.]]),tabItens[[#This Row],[ATA DT.VALID.]]="",tabItens[[#This Row],[ATA DT.VALID.]]=" "),"",IF(TYPE(tabItens[[#This Row],[ATA DT.VALID.]])=1,ROUNDUP((tabItens[[#This Row],[ATA DT.VALID.]]-TODAY())/7,0),""))</f>
        <v/>
      </c>
      <c r="AQ106" s="267">
        <v>0</v>
      </c>
      <c r="AR106" s="268" t="str">
        <f>IF(ISBLANK(tabItens[[#This Row],[CÓDIGO]]),"",IFERROR(VLOOKUP(tabItens[[#This Row],[CÓDIGO]],Consumo!$C$2:$AI$902,32,FALSE),0))</f>
        <v>05.2023</v>
      </c>
      <c r="AS106" s="269">
        <f>SUMIF(Consumo!$C$3:$C$902,tabItens[[#This Row],[CÓDIGO]],Consumo!$T$3:$T$902) + SUMIF(Consumo!$C$3:$C$902,tabItens[[#This Row],[CÓDIGO]],Consumo!$U$3:$U$902) + SUMIF(Consumo!$C$3:$C$902,tabItens[[#This Row],[CÓDIGO]],Consumo!$V$3:$V$902) + SUMIF(Consumo!$C$3:$C$902,tabItens[[#This Row],[CÓDIGO]],Consumo!$W$3:$W$902)</f>
        <v>879</v>
      </c>
      <c r="AT106" s="269">
        <f>SUMIF(Consumo!$C$3:$C$902,tabItens[[#This Row],[CÓDIGO]],Consumo!$AF$3:$AF$902)</f>
        <v>2519</v>
      </c>
      <c r="AU106" s="270">
        <f>SUMIF(Consumo!$C$3:$C$902,tabItens[[#This Row],[CÓDIGO]],Consumo!$AG$3:$AG$902)</f>
        <v>879</v>
      </c>
      <c r="AV106" s="271">
        <f>SUMIF(Consumo!$C$3:$C$902,tabItens[[#This Row],[CÓDIGO]],Consumo!$AE$3:$AE$902)</f>
        <v>0.55555555555555558</v>
      </c>
      <c r="AW106" s="244">
        <f>tabItens[[#This Row],[QTDE ATUAL]] + tabItens[[#This Row],[RC QTDE]] + tabItens[[#This Row],[AF SALDO]] + tabItens[[#This Row],[Recentes]]</f>
        <v>1000</v>
      </c>
      <c r="AX106" s="272">
        <v>99</v>
      </c>
      <c r="AY106" s="272">
        <v>4</v>
      </c>
      <c r="AZ106" s="272">
        <f>IF(ISBLANK(tabItens[[#This Row],[CÓDIGO]]),"",tabItens[[#This Row],[PontoMês]] * (AZ$2+tabItens[[#This Row],[PontoQtM]]))</f>
        <v>396</v>
      </c>
      <c r="BA106" s="271">
        <f>tabItens[[#This Row],[PontoPed]] - tabItens[[#This Row],[Saldo]] + (1/10)</f>
        <v>-603.9</v>
      </c>
      <c r="BB106" s="271">
        <f xml:space="preserve"> tabItens[[#This Row],[PontoMês]] * BB$2 - tabItens[[#This Row],[QTDE ATUAL]] - (1/10)</f>
        <v>98.9</v>
      </c>
      <c r="BC106" s="273">
        <f>IF( tabItens[[#This Row],[PontoPed]]&gt;0, IF(tabItens[[#This Row],[PontoPed]]&lt;1, 1, IF( tabItens[[#This Row],[Saldo]]&gt;tabItens[[#This Row],[PontoPed]], 0, (tabItens[[#This Row],[PontoPed]]-tabItens[[#This Row],[Saldo]])/tabItens[[#This Row],[PontoPed]] ) ), 0 )</f>
        <v>0</v>
      </c>
      <c r="BD106" s="274">
        <f>ROUNDDOWN(IF( OR( AND(tabItens[[#This Row],[PontoPed]]&lt;tabItens[[#This Row],[Saldo]],tabItens[[#This Row],[Saldo]]&gt;0), tabItens[[#This Row],[PontoPed]]=0), 99, IF(AND(tabItens[[#This Row],[Saldo]]=0,tabItens[[#This Row],[PontoPed]]&gt;0), 0, (1-tabItens[[#This Row],[PctAb]])*10 ) ),0)</f>
        <v>99</v>
      </c>
      <c r="BE106" s="275">
        <f>MAX(ROUNDDOWN( IF(tabItens[[#This Row],[Abaixo]] &gt; 0,   tabItens[[#This Row],[Abaixo]] + (tabItens[[#This Row],[PontoMês]] * IF( OR( ISBLANK(tabItens[[#This Row],[ATA Nº/ANO]]), tabItens[[#This Row],[ATA Nº/ANO]] = ""),BE$2,BE$1)),0),0),0)</f>
        <v>0</v>
      </c>
      <c r="BF10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6" s="276">
        <f>SUMIF(Consumo!$C$3:$C$902,tabItens[[#This Row],[CÓDIGO]],Consumo!$E$3:$E$902)</f>
        <v>10</v>
      </c>
      <c r="BH106" s="277">
        <f>IF(AND(tabItens[[#This Row],[Pend]] &gt; 0,tabItens[[#This Row],[Consumo]] &lt;&gt; 0), tabItens[[#This Row],[Pend]] / tabItens[[#This Row],[Consumo]], 0 )</f>
        <v>3.9698292973402143E-3</v>
      </c>
      <c r="BI106" s="276"/>
      <c r="BJ106" s="276"/>
      <c r="BK106" s="278" t="s">
        <v>2077</v>
      </c>
    </row>
    <row r="107" spans="1:63" x14ac:dyDescent="0.3">
      <c r="A107" s="239">
        <v>140053</v>
      </c>
      <c r="B107" s="240" t="s">
        <v>2005</v>
      </c>
      <c r="C107" s="241" t="s">
        <v>273</v>
      </c>
      <c r="D107" s="242">
        <v>17.87</v>
      </c>
      <c r="E107" s="243"/>
      <c r="F107" s="243"/>
      <c r="G107" s="243" t="s">
        <v>891</v>
      </c>
      <c r="H107" s="244">
        <v>0</v>
      </c>
      <c r="I107" s="245">
        <v>103003</v>
      </c>
      <c r="J107" s="246">
        <v>17.87</v>
      </c>
      <c r="K107" s="247">
        <v>827</v>
      </c>
      <c r="L107" s="248">
        <f>IF(tabItens[[#This Row],[Média]] &gt; 0, tabItens[[#This Row],[QTDE ATUAL]] / tabItens[[#This Row],[Média]],999.9)</f>
        <v>0</v>
      </c>
      <c r="M107" s="249">
        <v>0</v>
      </c>
      <c r="N107" s="250">
        <f>tabItens[[#This Row],[VALOR UNIT.]] * tabItens[[#This Row],[LC]]</f>
        <v>0</v>
      </c>
      <c r="O107" s="251" t="s">
        <v>2201</v>
      </c>
      <c r="P107" s="252"/>
      <c r="Q107" s="253"/>
      <c r="R107" s="250"/>
      <c r="S107" s="254"/>
      <c r="T107" s="255">
        <f>ROUNDDOWN(IFERROR(tabItens[[#This Row],[ATA DT.VALID.]] - $D$1,0) / 30,0)</f>
        <v>-1507</v>
      </c>
      <c r="U107" s="240" t="s">
        <v>1679</v>
      </c>
      <c r="V107" s="256">
        <v>1</v>
      </c>
      <c r="W107" s="257" t="s">
        <v>2068</v>
      </c>
      <c r="X107" s="258">
        <v>55</v>
      </c>
      <c r="Y107" s="259">
        <v>19</v>
      </c>
      <c r="Z107" s="260" t="s">
        <v>2075</v>
      </c>
      <c r="AA107" s="261">
        <v>2023</v>
      </c>
      <c r="AB107" s="262">
        <v>1200</v>
      </c>
      <c r="AC107" s="262"/>
      <c r="AD107" s="261"/>
      <c r="AE107" s="262"/>
      <c r="AF107" s="255"/>
      <c r="AG107" s="263" t="s">
        <v>2063</v>
      </c>
      <c r="AH107" s="264"/>
      <c r="AI107" s="255">
        <v>276</v>
      </c>
      <c r="AJ107" s="264">
        <v>45030</v>
      </c>
      <c r="AK107" s="264">
        <v>44096</v>
      </c>
      <c r="AL107" s="264">
        <v>44995</v>
      </c>
      <c r="AM107" s="254"/>
      <c r="AN107" s="243"/>
      <c r="AO107" s="265" t="str">
        <f>_xlfn.IFNA(IF(VLOOKUP(tabItens[[#This Row],[CÓDIGO]],tabExcluirDoEstoque[#Data],1,FALSE),"sim",""),"")</f>
        <v/>
      </c>
      <c r="AP107" s="266" t="str">
        <f ca="1">IF(OR(ISBLANK(tabItens[[#This Row],[ATA DT.VALID.]]),tabItens[[#This Row],[ATA DT.VALID.]]="",tabItens[[#This Row],[ATA DT.VALID.]]=" "),"",IF(TYPE(tabItens[[#This Row],[ATA DT.VALID.]])=1,ROUNDUP((tabItens[[#This Row],[ATA DT.VALID.]]-TODAY())/7,0),""))</f>
        <v/>
      </c>
      <c r="AQ107" s="267">
        <v>0</v>
      </c>
      <c r="AR107" s="268" t="str">
        <f>IF(ISBLANK(tabItens[[#This Row],[CÓDIGO]]),"",IFERROR(VLOOKUP(tabItens[[#This Row],[CÓDIGO]],Consumo!$C$2:$AI$902,32,FALSE),0))</f>
        <v>05.2023</v>
      </c>
      <c r="AS107" s="269">
        <f>SUMIF(Consumo!$C$3:$C$902,tabItens[[#This Row],[CÓDIGO]],Consumo!$T$3:$T$902) + SUMIF(Consumo!$C$3:$C$902,tabItens[[#This Row],[CÓDIGO]],Consumo!$U$3:$U$902) + SUMIF(Consumo!$C$3:$C$902,tabItens[[#This Row],[CÓDIGO]],Consumo!$V$3:$V$902) + SUMIF(Consumo!$C$3:$C$902,tabItens[[#This Row],[CÓDIGO]],Consumo!$W$3:$W$902)</f>
        <v>236</v>
      </c>
      <c r="AT107" s="269">
        <f>SUMIF(Consumo!$C$3:$C$902,tabItens[[#This Row],[CÓDIGO]],Consumo!$AF$3:$AF$902)</f>
        <v>1164</v>
      </c>
      <c r="AU107" s="270">
        <f>SUMIF(Consumo!$C$3:$C$902,tabItens[[#This Row],[CÓDIGO]],Consumo!$AG$3:$AG$902)</f>
        <v>356</v>
      </c>
      <c r="AV107" s="271">
        <f>SUMIF(Consumo!$C$3:$C$902,tabItens[[#This Row],[CÓDIGO]],Consumo!$AE$3:$AE$902)</f>
        <v>14.666666666666666</v>
      </c>
      <c r="AW107" s="244">
        <f>tabItens[[#This Row],[QTDE ATUAL]] + tabItens[[#This Row],[RC QTDE]] + tabItens[[#This Row],[AF SALDO]] + tabItens[[#This Row],[Recentes]]</f>
        <v>1200</v>
      </c>
      <c r="AX107" s="272">
        <v>2</v>
      </c>
      <c r="AY107" s="272">
        <v>4</v>
      </c>
      <c r="AZ107" s="272">
        <f>IF(ISBLANK(tabItens[[#This Row],[CÓDIGO]]),"",tabItens[[#This Row],[PontoMês]] * (AZ$2+tabItens[[#This Row],[PontoQtM]]))</f>
        <v>8</v>
      </c>
      <c r="BA107" s="271">
        <f>tabItens[[#This Row],[PontoPed]] - tabItens[[#This Row],[Saldo]] + (1/10)</f>
        <v>-1191.9000000000001</v>
      </c>
      <c r="BB107" s="271">
        <f xml:space="preserve"> tabItens[[#This Row],[PontoMês]] * BB$2 - tabItens[[#This Row],[QTDE ATUAL]] - (1/10)</f>
        <v>1.9</v>
      </c>
      <c r="BC107" s="273">
        <f>IF( tabItens[[#This Row],[PontoPed]]&gt;0, IF(tabItens[[#This Row],[PontoPed]]&lt;1, 1, IF( tabItens[[#This Row],[Saldo]]&gt;tabItens[[#This Row],[PontoPed]], 0, (tabItens[[#This Row],[PontoPed]]-tabItens[[#This Row],[Saldo]])/tabItens[[#This Row],[PontoPed]] ) ), 0 )</f>
        <v>0</v>
      </c>
      <c r="BD107" s="274">
        <f>ROUNDDOWN(IF( OR( AND(tabItens[[#This Row],[PontoPed]]&lt;tabItens[[#This Row],[Saldo]],tabItens[[#This Row],[Saldo]]&gt;0), tabItens[[#This Row],[PontoPed]]=0), 99, IF(AND(tabItens[[#This Row],[Saldo]]=0,tabItens[[#This Row],[PontoPed]]&gt;0), 0, (1-tabItens[[#This Row],[PctAb]])*10 ) ),0)</f>
        <v>99</v>
      </c>
      <c r="BE107" s="275">
        <f>MAX(ROUNDDOWN( IF(tabItens[[#This Row],[Abaixo]] &gt; 0,   tabItens[[#This Row],[Abaixo]] + (tabItens[[#This Row],[PontoMês]] * IF( OR( ISBLANK(tabItens[[#This Row],[ATA Nº/ANO]]), tabItens[[#This Row],[ATA Nº/ANO]] = ""),BE$2,BE$1)),0),0),0)</f>
        <v>0</v>
      </c>
      <c r="BF10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7" s="276">
        <f>SUMIF(Consumo!$C$3:$C$902,tabItens[[#This Row],[CÓDIGO]],Consumo!$E$3:$E$902)</f>
        <v>264</v>
      </c>
      <c r="BH107" s="277">
        <f>IF(AND(tabItens[[#This Row],[Pend]] &gt; 0,tabItens[[#This Row],[Consumo]] &lt;&gt; 0), tabItens[[#This Row],[Pend]] / tabItens[[#This Row],[Consumo]], 0 )</f>
        <v>0.22680412371134021</v>
      </c>
      <c r="BI107" s="276"/>
      <c r="BJ107" s="276"/>
      <c r="BK107" s="278" t="s">
        <v>2077</v>
      </c>
    </row>
    <row r="108" spans="1:63" x14ac:dyDescent="0.3">
      <c r="A108" s="239">
        <v>140056</v>
      </c>
      <c r="B108" s="240" t="s">
        <v>2008</v>
      </c>
      <c r="C108" s="241" t="s">
        <v>273</v>
      </c>
      <c r="D108" s="242">
        <v>19.7</v>
      </c>
      <c r="E108" s="243"/>
      <c r="F108" s="243"/>
      <c r="G108" s="243" t="s">
        <v>891</v>
      </c>
      <c r="H108" s="244">
        <v>1635</v>
      </c>
      <c r="I108" s="245">
        <v>103003</v>
      </c>
      <c r="J108" s="246">
        <v>19.7</v>
      </c>
      <c r="K108" s="247">
        <v>75</v>
      </c>
      <c r="L108" s="248">
        <f>IF(tabItens[[#This Row],[Média]] &gt; 0, tabItens[[#This Row],[QTDE ATUAL]] / tabItens[[#This Row],[Média]],999.9)</f>
        <v>999.9</v>
      </c>
      <c r="M108" s="249">
        <v>0</v>
      </c>
      <c r="N108" s="250">
        <f>tabItens[[#This Row],[VALOR UNIT.]] * tabItens[[#This Row],[LC]]</f>
        <v>0</v>
      </c>
      <c r="O108" s="251" t="s">
        <v>2201</v>
      </c>
      <c r="P108" s="252"/>
      <c r="Q108" s="253"/>
      <c r="R108" s="250"/>
      <c r="S108" s="254"/>
      <c r="T108" s="255">
        <f>ROUNDDOWN(IFERROR(tabItens[[#This Row],[ATA DT.VALID.]] - $D$1,0) / 30,0)</f>
        <v>-1507</v>
      </c>
      <c r="U108" s="240" t="s">
        <v>1679</v>
      </c>
      <c r="V108" s="256">
        <v>1</v>
      </c>
      <c r="W108" s="257" t="s">
        <v>2068</v>
      </c>
      <c r="X108" s="258">
        <v>55</v>
      </c>
      <c r="Y108" s="259">
        <v>19</v>
      </c>
      <c r="Z108" s="260"/>
      <c r="AA108" s="261"/>
      <c r="AB108" s="262"/>
      <c r="AC108" s="262"/>
      <c r="AD108" s="261"/>
      <c r="AE108" s="262"/>
      <c r="AF108" s="255"/>
      <c r="AG108" s="263" t="s">
        <v>2063</v>
      </c>
      <c r="AH108" s="264"/>
      <c r="AI108" s="255">
        <v>26</v>
      </c>
      <c r="AJ108" s="264">
        <v>44876</v>
      </c>
      <c r="AK108" s="264">
        <v>44096</v>
      </c>
      <c r="AL108" s="264">
        <v>44845</v>
      </c>
      <c r="AM108" s="254"/>
      <c r="AN108" s="243"/>
      <c r="AO108" s="265" t="str">
        <f>_xlfn.IFNA(IF(VLOOKUP(tabItens[[#This Row],[CÓDIGO]],tabExcluirDoEstoque[#Data],1,FALSE),"sim",""),"")</f>
        <v/>
      </c>
      <c r="AP108" s="266" t="str">
        <f ca="1">IF(OR(ISBLANK(tabItens[[#This Row],[ATA DT.VALID.]]),tabItens[[#This Row],[ATA DT.VALID.]]="",tabItens[[#This Row],[ATA DT.VALID.]]=" "),"",IF(TYPE(tabItens[[#This Row],[ATA DT.VALID.]])=1,ROUNDUP((tabItens[[#This Row],[ATA DT.VALID.]]-TODAY())/7,0),""))</f>
        <v/>
      </c>
      <c r="AQ108" s="267">
        <v>0</v>
      </c>
      <c r="AR108" s="268" t="str">
        <f>IF(ISBLANK(tabItens[[#This Row],[CÓDIGO]]),"",IFERROR(VLOOKUP(tabItens[[#This Row],[CÓDIGO]],Consumo!$C$2:$AI$902,32,FALSE),0))</f>
        <v>08.2023</v>
      </c>
      <c r="AS108" s="269">
        <f>SUMIF(Consumo!$C$3:$C$902,tabItens[[#This Row],[CÓDIGO]],Consumo!$T$3:$T$902) + SUMIF(Consumo!$C$3:$C$902,tabItens[[#This Row],[CÓDIGO]],Consumo!$U$3:$U$902) + SUMIF(Consumo!$C$3:$C$902,tabItens[[#This Row],[CÓDIGO]],Consumo!$V$3:$V$902) + SUMIF(Consumo!$C$3:$C$902,tabItens[[#This Row],[CÓDIGO]],Consumo!$W$3:$W$902)</f>
        <v>45</v>
      </c>
      <c r="AT108" s="269">
        <f>SUMIF(Consumo!$C$3:$C$902,tabItens[[#This Row],[CÓDIGO]],Consumo!$AF$3:$AF$902)</f>
        <v>360</v>
      </c>
      <c r="AU108" s="270">
        <f>SUMIF(Consumo!$C$3:$C$902,tabItens[[#This Row],[CÓDIGO]],Consumo!$AG$3:$AG$902)</f>
        <v>200</v>
      </c>
      <c r="AV108" s="271">
        <f>SUMIF(Consumo!$C$3:$C$902,tabItens[[#This Row],[CÓDIGO]],Consumo!$AE$3:$AE$902)</f>
        <v>0</v>
      </c>
      <c r="AW108" s="244">
        <f>tabItens[[#This Row],[QTDE ATUAL]] + tabItens[[#This Row],[RC QTDE]] + tabItens[[#This Row],[AF SALDO]] + tabItens[[#This Row],[Recentes]]</f>
        <v>1635</v>
      </c>
      <c r="AX108" s="272">
        <v>22</v>
      </c>
      <c r="AY108" s="272">
        <v>4</v>
      </c>
      <c r="AZ108" s="272">
        <f>IF(ISBLANK(tabItens[[#This Row],[CÓDIGO]]),"",tabItens[[#This Row],[PontoMês]] * (AZ$2+tabItens[[#This Row],[PontoQtM]]))</f>
        <v>88</v>
      </c>
      <c r="BA108" s="271">
        <f>tabItens[[#This Row],[PontoPed]] - tabItens[[#This Row],[Saldo]] + (1/10)</f>
        <v>-1546.9</v>
      </c>
      <c r="BB108" s="271">
        <f xml:space="preserve"> tabItens[[#This Row],[PontoMês]] * BB$2 - tabItens[[#This Row],[QTDE ATUAL]] - (1/10)</f>
        <v>-1613.1</v>
      </c>
      <c r="BC108" s="273">
        <f>IF( tabItens[[#This Row],[PontoPed]]&gt;0, IF(tabItens[[#This Row],[PontoPed]]&lt;1, 1, IF( tabItens[[#This Row],[Saldo]]&gt;tabItens[[#This Row],[PontoPed]], 0, (tabItens[[#This Row],[PontoPed]]-tabItens[[#This Row],[Saldo]])/tabItens[[#This Row],[PontoPed]] ) ), 0 )</f>
        <v>0</v>
      </c>
      <c r="BD108" s="274">
        <f>ROUNDDOWN(IF( OR( AND(tabItens[[#This Row],[PontoPed]]&lt;tabItens[[#This Row],[Saldo]],tabItens[[#This Row],[Saldo]]&gt;0), tabItens[[#This Row],[PontoPed]]=0), 99, IF(AND(tabItens[[#This Row],[Saldo]]=0,tabItens[[#This Row],[PontoPed]]&gt;0), 0, (1-tabItens[[#This Row],[PctAb]])*10 ) ),0)</f>
        <v>99</v>
      </c>
      <c r="BE108" s="275">
        <f>MAX(ROUNDDOWN( IF(tabItens[[#This Row],[Abaixo]] &gt; 0,   tabItens[[#This Row],[Abaixo]] + (tabItens[[#This Row],[PontoMês]] * IF( OR( ISBLANK(tabItens[[#This Row],[ATA Nº/ANO]]), tabItens[[#This Row],[ATA Nº/ANO]] = ""),BE$2,BE$1)),0),0),0)</f>
        <v>0</v>
      </c>
      <c r="BF10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8" s="276">
        <f>SUMIF(Consumo!$C$3:$C$902,tabItens[[#This Row],[CÓDIGO]],Consumo!$E$3:$E$902)</f>
        <v>0</v>
      </c>
      <c r="BH108" s="277">
        <f>IF(AND(tabItens[[#This Row],[Pend]] &gt; 0,tabItens[[#This Row],[Consumo]] &lt;&gt; 0), tabItens[[#This Row],[Pend]] / tabItens[[#This Row],[Consumo]], 0 )</f>
        <v>0</v>
      </c>
      <c r="BI108" s="276"/>
      <c r="BJ108" s="276"/>
      <c r="BK108" s="278" t="s">
        <v>2077</v>
      </c>
    </row>
    <row r="109" spans="1:63" x14ac:dyDescent="0.3">
      <c r="A109" s="239">
        <v>140055</v>
      </c>
      <c r="B109" s="240" t="s">
        <v>2007</v>
      </c>
      <c r="C109" s="241" t="s">
        <v>273</v>
      </c>
      <c r="D109" s="242">
        <v>19.8</v>
      </c>
      <c r="E109" s="243"/>
      <c r="F109" s="243"/>
      <c r="G109" s="243" t="s">
        <v>891</v>
      </c>
      <c r="H109" s="244">
        <v>5760</v>
      </c>
      <c r="I109" s="245">
        <v>103003</v>
      </c>
      <c r="J109" s="246">
        <v>19.8</v>
      </c>
      <c r="K109" s="247">
        <v>289</v>
      </c>
      <c r="L109" s="248">
        <f>IF(tabItens[[#This Row],[Média]] &gt; 0, tabItens[[#This Row],[QTDE ATUAL]] / tabItens[[#This Row],[Média]],999.9)</f>
        <v>999.9</v>
      </c>
      <c r="M109" s="249">
        <v>0</v>
      </c>
      <c r="N109" s="250">
        <f>tabItens[[#This Row],[VALOR UNIT.]] * tabItens[[#This Row],[LC]]</f>
        <v>0</v>
      </c>
      <c r="O109" s="251" t="s">
        <v>2201</v>
      </c>
      <c r="P109" s="252"/>
      <c r="Q109" s="253"/>
      <c r="R109" s="250"/>
      <c r="S109" s="254"/>
      <c r="T109" s="255">
        <f>ROUNDDOWN(IFERROR(tabItens[[#This Row],[ATA DT.VALID.]] - $D$1,0) / 30,0)</f>
        <v>-1507</v>
      </c>
      <c r="U109" s="240" t="s">
        <v>1679</v>
      </c>
      <c r="V109" s="256">
        <v>1</v>
      </c>
      <c r="W109" s="257" t="s">
        <v>2068</v>
      </c>
      <c r="X109" s="258">
        <v>55</v>
      </c>
      <c r="Y109" s="259">
        <v>19</v>
      </c>
      <c r="Z109" s="260"/>
      <c r="AA109" s="261"/>
      <c r="AB109" s="262"/>
      <c r="AC109" s="262"/>
      <c r="AD109" s="261"/>
      <c r="AE109" s="262"/>
      <c r="AF109" s="255"/>
      <c r="AG109" s="263" t="s">
        <v>2063</v>
      </c>
      <c r="AH109" s="264"/>
      <c r="AI109" s="255">
        <v>96</v>
      </c>
      <c r="AJ109" s="264" t="s">
        <v>891</v>
      </c>
      <c r="AK109" s="264">
        <v>44096</v>
      </c>
      <c r="AL109" s="264">
        <v>44845</v>
      </c>
      <c r="AM109" s="254"/>
      <c r="AN109" s="243"/>
      <c r="AO109" s="265" t="str">
        <f>_xlfn.IFNA(IF(VLOOKUP(tabItens[[#This Row],[CÓDIGO]],tabExcluirDoEstoque[#Data],1,FALSE),"sim",""),"")</f>
        <v/>
      </c>
      <c r="AP109" s="266" t="str">
        <f ca="1">IF(OR(ISBLANK(tabItens[[#This Row],[ATA DT.VALID.]]),tabItens[[#This Row],[ATA DT.VALID.]]="",tabItens[[#This Row],[ATA DT.VALID.]]=" "),"",IF(TYPE(tabItens[[#This Row],[ATA DT.VALID.]])=1,ROUNDUP((tabItens[[#This Row],[ATA DT.VALID.]]-TODAY())/7,0),""))</f>
        <v/>
      </c>
      <c r="AQ109" s="267">
        <v>0</v>
      </c>
      <c r="AR109" s="268" t="str">
        <f>IF(ISBLANK(tabItens[[#This Row],[CÓDIGO]]),"",IFERROR(VLOOKUP(tabItens[[#This Row],[CÓDIGO]],Consumo!$C$2:$AI$902,32,FALSE),0))</f>
        <v>08.2023</v>
      </c>
      <c r="AS109" s="269">
        <f>SUMIF(Consumo!$C$3:$C$902,tabItens[[#This Row],[CÓDIGO]],Consumo!$T$3:$T$902) + SUMIF(Consumo!$C$3:$C$902,tabItens[[#This Row],[CÓDIGO]],Consumo!$U$3:$U$902) + SUMIF(Consumo!$C$3:$C$902,tabItens[[#This Row],[CÓDIGO]],Consumo!$V$3:$V$902) + SUMIF(Consumo!$C$3:$C$902,tabItens[[#This Row],[CÓDIGO]],Consumo!$W$3:$W$902)</f>
        <v>120</v>
      </c>
      <c r="AT109" s="269">
        <f>SUMIF(Consumo!$C$3:$C$902,tabItens[[#This Row],[CÓDIGO]],Consumo!$AF$3:$AF$902)</f>
        <v>289</v>
      </c>
      <c r="AU109" s="270">
        <f>SUMIF(Consumo!$C$3:$C$902,tabItens[[#This Row],[CÓDIGO]],Consumo!$AG$3:$AG$902)</f>
        <v>150</v>
      </c>
      <c r="AV109" s="271">
        <f>SUMIF(Consumo!$C$3:$C$902,tabItens[[#This Row],[CÓDIGO]],Consumo!$AE$3:$AE$902)</f>
        <v>0</v>
      </c>
      <c r="AW109" s="244">
        <f>tabItens[[#This Row],[QTDE ATUAL]] + tabItens[[#This Row],[RC QTDE]] + tabItens[[#This Row],[AF SALDO]] + tabItens[[#This Row],[Recentes]]</f>
        <v>5760</v>
      </c>
      <c r="AX109" s="272">
        <v>42</v>
      </c>
      <c r="AY109" s="272">
        <v>4</v>
      </c>
      <c r="AZ109" s="272">
        <f>IF(ISBLANK(tabItens[[#This Row],[CÓDIGO]]),"",tabItens[[#This Row],[PontoMês]] * (AZ$2+tabItens[[#This Row],[PontoQtM]]))</f>
        <v>168</v>
      </c>
      <c r="BA109" s="271">
        <f>tabItens[[#This Row],[PontoPed]] - tabItens[[#This Row],[Saldo]] + (1/10)</f>
        <v>-5591.9</v>
      </c>
      <c r="BB109" s="271">
        <f xml:space="preserve"> tabItens[[#This Row],[PontoMês]] * BB$2 - tabItens[[#This Row],[QTDE ATUAL]] - (1/10)</f>
        <v>-5718.1</v>
      </c>
      <c r="BC109" s="273">
        <f>IF( tabItens[[#This Row],[PontoPed]]&gt;0, IF(tabItens[[#This Row],[PontoPed]]&lt;1, 1, IF( tabItens[[#This Row],[Saldo]]&gt;tabItens[[#This Row],[PontoPed]], 0, (tabItens[[#This Row],[PontoPed]]-tabItens[[#This Row],[Saldo]])/tabItens[[#This Row],[PontoPed]] ) ), 0 )</f>
        <v>0</v>
      </c>
      <c r="BD109" s="274">
        <f>ROUNDDOWN(IF( OR( AND(tabItens[[#This Row],[PontoPed]]&lt;tabItens[[#This Row],[Saldo]],tabItens[[#This Row],[Saldo]]&gt;0), tabItens[[#This Row],[PontoPed]]=0), 99, IF(AND(tabItens[[#This Row],[Saldo]]=0,tabItens[[#This Row],[PontoPed]]&gt;0), 0, (1-tabItens[[#This Row],[PctAb]])*10 ) ),0)</f>
        <v>99</v>
      </c>
      <c r="BE109" s="275">
        <f>MAX(ROUNDDOWN( IF(tabItens[[#This Row],[Abaixo]] &gt; 0,   tabItens[[#This Row],[Abaixo]] + (tabItens[[#This Row],[PontoMês]] * IF( OR( ISBLANK(tabItens[[#This Row],[ATA Nº/ANO]]), tabItens[[#This Row],[ATA Nº/ANO]] = ""),BE$2,BE$1)),0),0),0)</f>
        <v>0</v>
      </c>
      <c r="BF10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9" s="276">
        <f>SUMIF(Consumo!$C$3:$C$902,tabItens[[#This Row],[CÓDIGO]],Consumo!$E$3:$E$902)</f>
        <v>0</v>
      </c>
      <c r="BH109" s="277">
        <f>IF(AND(tabItens[[#This Row],[Pend]] &gt; 0,tabItens[[#This Row],[Consumo]] &lt;&gt; 0), tabItens[[#This Row],[Pend]] / tabItens[[#This Row],[Consumo]], 0 )</f>
        <v>0</v>
      </c>
      <c r="BI109" s="276"/>
      <c r="BJ109" s="276"/>
      <c r="BK109" s="278" t="s">
        <v>2077</v>
      </c>
    </row>
    <row r="110" spans="1:63" x14ac:dyDescent="0.3">
      <c r="A110" s="239">
        <v>140054</v>
      </c>
      <c r="B110" s="240" t="s">
        <v>2006</v>
      </c>
      <c r="C110" s="241" t="s">
        <v>273</v>
      </c>
      <c r="D110" s="242">
        <v>19.7</v>
      </c>
      <c r="E110" s="243"/>
      <c r="F110" s="243"/>
      <c r="G110" s="243" t="s">
        <v>891</v>
      </c>
      <c r="H110" s="244">
        <v>707</v>
      </c>
      <c r="I110" s="245">
        <v>103003</v>
      </c>
      <c r="J110" s="246">
        <v>19.7</v>
      </c>
      <c r="K110" s="247">
        <v>440</v>
      </c>
      <c r="L110" s="248">
        <f>IF(tabItens[[#This Row],[Média]] &gt; 0, tabItens[[#This Row],[QTDE ATUAL]] / tabItens[[#This Row],[Média]],999.9)</f>
        <v>999.9</v>
      </c>
      <c r="M110" s="249">
        <v>0</v>
      </c>
      <c r="N110" s="250">
        <f>tabItens[[#This Row],[VALOR UNIT.]] * tabItens[[#This Row],[LC]]</f>
        <v>0</v>
      </c>
      <c r="O110" s="251" t="s">
        <v>2201</v>
      </c>
      <c r="P110" s="252"/>
      <c r="Q110" s="253"/>
      <c r="R110" s="250"/>
      <c r="S110" s="254"/>
      <c r="T110" s="255">
        <f>ROUNDDOWN(IFERROR(tabItens[[#This Row],[ATA DT.VALID.]] - $D$1,0) / 30,0)</f>
        <v>-1507</v>
      </c>
      <c r="U110" s="240" t="s">
        <v>1679</v>
      </c>
      <c r="V110" s="256">
        <v>1</v>
      </c>
      <c r="W110" s="257" t="s">
        <v>2068</v>
      </c>
      <c r="X110" s="258">
        <v>55</v>
      </c>
      <c r="Y110" s="259">
        <v>19</v>
      </c>
      <c r="Z110" s="260"/>
      <c r="AA110" s="261"/>
      <c r="AB110" s="262"/>
      <c r="AC110" s="262"/>
      <c r="AD110" s="261"/>
      <c r="AE110" s="262"/>
      <c r="AF110" s="255"/>
      <c r="AG110" s="263" t="s">
        <v>2063</v>
      </c>
      <c r="AH110" s="264"/>
      <c r="AI110" s="255">
        <v>146</v>
      </c>
      <c r="AJ110" s="264">
        <v>44875</v>
      </c>
      <c r="AK110" s="264">
        <v>44096</v>
      </c>
      <c r="AL110" s="264">
        <v>44845</v>
      </c>
      <c r="AM110" s="254"/>
      <c r="AN110" s="243"/>
      <c r="AO110" s="265" t="str">
        <f>_xlfn.IFNA(IF(VLOOKUP(tabItens[[#This Row],[CÓDIGO]],tabExcluirDoEstoque[#Data],1,FALSE),"sim",""),"")</f>
        <v/>
      </c>
      <c r="AP110" s="266" t="str">
        <f ca="1">IF(OR(ISBLANK(tabItens[[#This Row],[ATA DT.VALID.]]),tabItens[[#This Row],[ATA DT.VALID.]]="",tabItens[[#This Row],[ATA DT.VALID.]]=" "),"",IF(TYPE(tabItens[[#This Row],[ATA DT.VALID.]])=1,ROUNDUP((tabItens[[#This Row],[ATA DT.VALID.]]-TODAY())/7,0),""))</f>
        <v/>
      </c>
      <c r="AQ110" s="267">
        <v>0</v>
      </c>
      <c r="AR110" s="268" t="str">
        <f>IF(ISBLANK(tabItens[[#This Row],[CÓDIGO]]),"",IFERROR(VLOOKUP(tabItens[[#This Row],[CÓDIGO]],Consumo!$C$2:$AI$902,32,FALSE),0))</f>
        <v>08.2023</v>
      </c>
      <c r="AS110" s="269">
        <f>SUMIF(Consumo!$C$3:$C$902,tabItens[[#This Row],[CÓDIGO]],Consumo!$T$3:$T$902) + SUMIF(Consumo!$C$3:$C$902,tabItens[[#This Row],[CÓDIGO]],Consumo!$U$3:$U$902) + SUMIF(Consumo!$C$3:$C$902,tabItens[[#This Row],[CÓDIGO]],Consumo!$V$3:$V$902) + SUMIF(Consumo!$C$3:$C$902,tabItens[[#This Row],[CÓDIGO]],Consumo!$W$3:$W$902)</f>
        <v>400</v>
      </c>
      <c r="AT110" s="269">
        <f>SUMIF(Consumo!$C$3:$C$902,tabItens[[#This Row],[CÓDIGO]],Consumo!$AF$3:$AF$902)</f>
        <v>710</v>
      </c>
      <c r="AU110" s="270">
        <f>SUMIF(Consumo!$C$3:$C$902,tabItens[[#This Row],[CÓDIGO]],Consumo!$AG$3:$AG$902)</f>
        <v>307</v>
      </c>
      <c r="AV110" s="271">
        <f>SUMIF(Consumo!$C$3:$C$902,tabItens[[#This Row],[CÓDIGO]],Consumo!$AE$3:$AE$902)</f>
        <v>0</v>
      </c>
      <c r="AW110" s="244">
        <f>tabItens[[#This Row],[QTDE ATUAL]] + tabItens[[#This Row],[RC QTDE]] + tabItens[[#This Row],[AF SALDO]] + tabItens[[#This Row],[Recentes]]</f>
        <v>707</v>
      </c>
      <c r="AX110" s="272">
        <v>29</v>
      </c>
      <c r="AY110" s="272">
        <v>4</v>
      </c>
      <c r="AZ110" s="272">
        <f>IF(ISBLANK(tabItens[[#This Row],[CÓDIGO]]),"",tabItens[[#This Row],[PontoMês]] * (AZ$2+tabItens[[#This Row],[PontoQtM]]))</f>
        <v>116</v>
      </c>
      <c r="BA110" s="271">
        <f>tabItens[[#This Row],[PontoPed]] - tabItens[[#This Row],[Saldo]] + (1/10)</f>
        <v>-590.9</v>
      </c>
      <c r="BB110" s="271">
        <f xml:space="preserve"> tabItens[[#This Row],[PontoMês]] * BB$2 - tabItens[[#This Row],[QTDE ATUAL]] - (1/10)</f>
        <v>-678.1</v>
      </c>
      <c r="BC110" s="273">
        <f>IF( tabItens[[#This Row],[PontoPed]]&gt;0, IF(tabItens[[#This Row],[PontoPed]]&lt;1, 1, IF( tabItens[[#This Row],[Saldo]]&gt;tabItens[[#This Row],[PontoPed]], 0, (tabItens[[#This Row],[PontoPed]]-tabItens[[#This Row],[Saldo]])/tabItens[[#This Row],[PontoPed]] ) ), 0 )</f>
        <v>0</v>
      </c>
      <c r="BD110" s="274">
        <f>ROUNDDOWN(IF( OR( AND(tabItens[[#This Row],[PontoPed]]&lt;tabItens[[#This Row],[Saldo]],tabItens[[#This Row],[Saldo]]&gt;0), tabItens[[#This Row],[PontoPed]]=0), 99, IF(AND(tabItens[[#This Row],[Saldo]]=0,tabItens[[#This Row],[PontoPed]]&gt;0), 0, (1-tabItens[[#This Row],[PctAb]])*10 ) ),0)</f>
        <v>99</v>
      </c>
      <c r="BE110" s="275">
        <f>MAX(ROUNDDOWN( IF(tabItens[[#This Row],[Abaixo]] &gt; 0,   tabItens[[#This Row],[Abaixo]] + (tabItens[[#This Row],[PontoMês]] * IF( OR( ISBLANK(tabItens[[#This Row],[ATA Nº/ANO]]), tabItens[[#This Row],[ATA Nº/ANO]] = ""),BE$2,BE$1)),0),0),0)</f>
        <v>0</v>
      </c>
      <c r="BF11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0" s="276">
        <f>SUMIF(Consumo!$C$3:$C$902,tabItens[[#This Row],[CÓDIGO]],Consumo!$E$3:$E$902)</f>
        <v>0</v>
      </c>
      <c r="BH110" s="277">
        <f>IF(AND(tabItens[[#This Row],[Pend]] &gt; 0,tabItens[[#This Row],[Consumo]] &lt;&gt; 0), tabItens[[#This Row],[Pend]] / tabItens[[#This Row],[Consumo]], 0 )</f>
        <v>0</v>
      </c>
      <c r="BI110" s="276"/>
      <c r="BJ110" s="276"/>
      <c r="BK110" s="278" t="s">
        <v>2077</v>
      </c>
    </row>
    <row r="111" spans="1:63" x14ac:dyDescent="0.3">
      <c r="A111" s="239">
        <v>140057</v>
      </c>
      <c r="B111" s="240" t="s">
        <v>2009</v>
      </c>
      <c r="C111" s="241" t="s">
        <v>273</v>
      </c>
      <c r="D111" s="242">
        <v>24.4</v>
      </c>
      <c r="E111" s="243"/>
      <c r="F111" s="243"/>
      <c r="G111" s="243" t="s">
        <v>891</v>
      </c>
      <c r="H111" s="244">
        <v>474</v>
      </c>
      <c r="I111" s="245">
        <v>103003</v>
      </c>
      <c r="J111" s="246">
        <v>24.4</v>
      </c>
      <c r="K111" s="247">
        <v>1760</v>
      </c>
      <c r="L111" s="248">
        <f>IF(tabItens[[#This Row],[Média]] &gt; 0, tabItens[[#This Row],[QTDE ATUAL]] / tabItens[[#This Row],[Média]],999.9)</f>
        <v>999.9</v>
      </c>
      <c r="M111" s="249">
        <v>0</v>
      </c>
      <c r="N111" s="250">
        <f>tabItens[[#This Row],[VALOR UNIT.]] * tabItens[[#This Row],[LC]]</f>
        <v>0</v>
      </c>
      <c r="O111" s="251" t="s">
        <v>2201</v>
      </c>
      <c r="P111" s="252"/>
      <c r="Q111" s="253"/>
      <c r="R111" s="250"/>
      <c r="S111" s="254"/>
      <c r="T111" s="255">
        <f>ROUNDDOWN(IFERROR(tabItens[[#This Row],[ATA DT.VALID.]] - $D$1,0) / 30,0)</f>
        <v>-1507</v>
      </c>
      <c r="U111" s="240" t="s">
        <v>1679</v>
      </c>
      <c r="V111" s="256">
        <v>1</v>
      </c>
      <c r="W111" s="257" t="s">
        <v>2068</v>
      </c>
      <c r="X111" s="258">
        <v>55</v>
      </c>
      <c r="Y111" s="259">
        <v>19</v>
      </c>
      <c r="Z111" s="260"/>
      <c r="AA111" s="261"/>
      <c r="AB111" s="262"/>
      <c r="AC111" s="262"/>
      <c r="AD111" s="261"/>
      <c r="AE111" s="262"/>
      <c r="AF111" s="255"/>
      <c r="AG111" s="263" t="s">
        <v>2063</v>
      </c>
      <c r="AH111" s="264"/>
      <c r="AI111" s="255">
        <v>586</v>
      </c>
      <c r="AJ111" s="264">
        <v>44876</v>
      </c>
      <c r="AK111" s="264">
        <v>44096</v>
      </c>
      <c r="AL111" s="264">
        <v>44845</v>
      </c>
      <c r="AM111" s="254"/>
      <c r="AN111" s="243"/>
      <c r="AO111" s="265" t="str">
        <f>_xlfn.IFNA(IF(VLOOKUP(tabItens[[#This Row],[CÓDIGO]],tabExcluirDoEstoque[#Data],1,FALSE),"sim",""),"")</f>
        <v/>
      </c>
      <c r="AP111" s="266" t="str">
        <f ca="1">IF(OR(ISBLANK(tabItens[[#This Row],[ATA DT.VALID.]]),tabItens[[#This Row],[ATA DT.VALID.]]="",tabItens[[#This Row],[ATA DT.VALID.]]=" "),"",IF(TYPE(tabItens[[#This Row],[ATA DT.VALID.]])=1,ROUNDUP((tabItens[[#This Row],[ATA DT.VALID.]]-TODAY())/7,0),""))</f>
        <v/>
      </c>
      <c r="AQ111" s="267">
        <v>0</v>
      </c>
      <c r="AR111" s="268" t="str">
        <f>IF(ISBLANK(tabItens[[#This Row],[CÓDIGO]]),"",IFERROR(VLOOKUP(tabItens[[#This Row],[CÓDIGO]],Consumo!$C$2:$AI$902,32,FALSE),0))</f>
        <v>06.2023</v>
      </c>
      <c r="AS111" s="269">
        <f>SUMIF(Consumo!$C$3:$C$902,tabItens[[#This Row],[CÓDIGO]],Consumo!$T$3:$T$902) + SUMIF(Consumo!$C$3:$C$902,tabItens[[#This Row],[CÓDIGO]],Consumo!$U$3:$U$902) + SUMIF(Consumo!$C$3:$C$902,tabItens[[#This Row],[CÓDIGO]],Consumo!$V$3:$V$902) + SUMIF(Consumo!$C$3:$C$902,tabItens[[#This Row],[CÓDIGO]],Consumo!$W$3:$W$902)</f>
        <v>1120</v>
      </c>
      <c r="AT111" s="269">
        <f>SUMIF(Consumo!$C$3:$C$902,tabItens[[#This Row],[CÓDIGO]],Consumo!$AF$3:$AF$902)</f>
        <v>2015</v>
      </c>
      <c r="AU111" s="270">
        <f>SUMIF(Consumo!$C$3:$C$902,tabItens[[#This Row],[CÓDIGO]],Consumo!$AG$3:$AG$902)</f>
        <v>1000</v>
      </c>
      <c r="AV111" s="271">
        <f>SUMIF(Consumo!$C$3:$C$902,tabItens[[#This Row],[CÓDIGO]],Consumo!$AE$3:$AE$902)</f>
        <v>0</v>
      </c>
      <c r="AW111" s="244">
        <f>tabItens[[#This Row],[QTDE ATUAL]] + tabItens[[#This Row],[RC QTDE]] + tabItens[[#This Row],[AF SALDO]] + tabItens[[#This Row],[Recentes]]</f>
        <v>474</v>
      </c>
      <c r="AX111" s="272">
        <v>2</v>
      </c>
      <c r="AY111" s="272">
        <v>4</v>
      </c>
      <c r="AZ111" s="272">
        <f>IF(ISBLANK(tabItens[[#This Row],[CÓDIGO]]),"",tabItens[[#This Row],[PontoMês]] * (AZ$2+tabItens[[#This Row],[PontoQtM]]))</f>
        <v>8</v>
      </c>
      <c r="BA111" s="271">
        <f>tabItens[[#This Row],[PontoPed]] - tabItens[[#This Row],[Saldo]] + (1/10)</f>
        <v>-465.9</v>
      </c>
      <c r="BB111" s="271">
        <f xml:space="preserve"> tabItens[[#This Row],[PontoMês]] * BB$2 - tabItens[[#This Row],[QTDE ATUAL]] - (1/10)</f>
        <v>-472.1</v>
      </c>
      <c r="BC111" s="273">
        <f>IF( tabItens[[#This Row],[PontoPed]]&gt;0, IF(tabItens[[#This Row],[PontoPed]]&lt;1, 1, IF( tabItens[[#This Row],[Saldo]]&gt;tabItens[[#This Row],[PontoPed]], 0, (tabItens[[#This Row],[PontoPed]]-tabItens[[#This Row],[Saldo]])/tabItens[[#This Row],[PontoPed]] ) ), 0 )</f>
        <v>0</v>
      </c>
      <c r="BD111" s="274">
        <f>ROUNDDOWN(IF( OR( AND(tabItens[[#This Row],[PontoPed]]&lt;tabItens[[#This Row],[Saldo]],tabItens[[#This Row],[Saldo]]&gt;0), tabItens[[#This Row],[PontoPed]]=0), 99, IF(AND(tabItens[[#This Row],[Saldo]]=0,tabItens[[#This Row],[PontoPed]]&gt;0), 0, (1-tabItens[[#This Row],[PctAb]])*10 ) ),0)</f>
        <v>99</v>
      </c>
      <c r="BE111" s="275">
        <f>MAX(ROUNDDOWN( IF(tabItens[[#This Row],[Abaixo]] &gt; 0,   tabItens[[#This Row],[Abaixo]] + (tabItens[[#This Row],[PontoMês]] * IF( OR( ISBLANK(tabItens[[#This Row],[ATA Nº/ANO]]), tabItens[[#This Row],[ATA Nº/ANO]] = ""),BE$2,BE$1)),0),0),0)</f>
        <v>0</v>
      </c>
      <c r="BF11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1" s="276">
        <f>SUMIF(Consumo!$C$3:$C$902,tabItens[[#This Row],[CÓDIGO]],Consumo!$E$3:$E$902)</f>
        <v>0</v>
      </c>
      <c r="BH111" s="277">
        <f>IF(AND(tabItens[[#This Row],[Pend]] &gt; 0,tabItens[[#This Row],[Consumo]] &lt;&gt; 0), tabItens[[#This Row],[Pend]] / tabItens[[#This Row],[Consumo]], 0 )</f>
        <v>0</v>
      </c>
      <c r="BI111" s="276"/>
      <c r="BJ111" s="276"/>
      <c r="BK111" s="278" t="s">
        <v>2077</v>
      </c>
    </row>
    <row r="112" spans="1:63" x14ac:dyDescent="0.3">
      <c r="A112" s="239">
        <v>140126</v>
      </c>
      <c r="B112" s="240" t="s">
        <v>2016</v>
      </c>
      <c r="C112" s="241" t="s">
        <v>273</v>
      </c>
      <c r="D112" s="242">
        <v>34.54</v>
      </c>
      <c r="E112" s="243"/>
      <c r="F112" s="243"/>
      <c r="G112" s="243" t="s">
        <v>891</v>
      </c>
      <c r="H112" s="244">
        <v>891</v>
      </c>
      <c r="I112" s="245">
        <v>103003</v>
      </c>
      <c r="J112" s="246">
        <v>34.54</v>
      </c>
      <c r="K112" s="247">
        <v>366</v>
      </c>
      <c r="L112" s="248">
        <f>IF(tabItens[[#This Row],[Média]] &gt; 0, tabItens[[#This Row],[QTDE ATUAL]] / tabItens[[#This Row],[Média]],999.9)</f>
        <v>999.9</v>
      </c>
      <c r="M112" s="249">
        <v>0</v>
      </c>
      <c r="N112" s="250">
        <f>tabItens[[#This Row],[VALOR UNIT.]] * tabItens[[#This Row],[LC]]</f>
        <v>0</v>
      </c>
      <c r="O112" s="251"/>
      <c r="P112" s="252"/>
      <c r="Q112" s="253"/>
      <c r="R112" s="250"/>
      <c r="S112" s="254"/>
      <c r="T112" s="255">
        <f>ROUNDDOWN(IFERROR(tabItens[[#This Row],[ATA DT.VALID.]] - $D$1,0) / 30,0)</f>
        <v>-1507</v>
      </c>
      <c r="U112" s="240" t="s">
        <v>1679</v>
      </c>
      <c r="V112" s="256">
        <v>1</v>
      </c>
      <c r="W112" s="257" t="s">
        <v>2068</v>
      </c>
      <c r="X112" s="258">
        <v>55</v>
      </c>
      <c r="Y112" s="259">
        <v>19</v>
      </c>
      <c r="Z112" s="260"/>
      <c r="AA112" s="261"/>
      <c r="AB112" s="262"/>
      <c r="AC112" s="262"/>
      <c r="AD112" s="261"/>
      <c r="AE112" s="262"/>
      <c r="AF112" s="255"/>
      <c r="AG112" s="263" t="s">
        <v>2063</v>
      </c>
      <c r="AH112" s="264"/>
      <c r="AI112" s="255">
        <v>122</v>
      </c>
      <c r="AJ112" s="264">
        <v>44876</v>
      </c>
      <c r="AK112" s="264">
        <v>44109</v>
      </c>
      <c r="AL112" s="264">
        <v>44923</v>
      </c>
      <c r="AM112" s="254"/>
      <c r="AN112" s="243"/>
      <c r="AO112" s="265" t="str">
        <f>_xlfn.IFNA(IF(VLOOKUP(tabItens[[#This Row],[CÓDIGO]],tabExcluirDoEstoque[#Data],1,FALSE),"sim",""),"")</f>
        <v/>
      </c>
      <c r="AP112" s="266" t="str">
        <f ca="1">IF(OR(ISBLANK(tabItens[[#This Row],[ATA DT.VALID.]]),tabItens[[#This Row],[ATA DT.VALID.]]="",tabItens[[#This Row],[ATA DT.VALID.]]=" "),"",IF(TYPE(tabItens[[#This Row],[ATA DT.VALID.]])=1,ROUNDUP((tabItens[[#This Row],[ATA DT.VALID.]]-TODAY())/7,0),""))</f>
        <v/>
      </c>
      <c r="AQ112" s="267"/>
      <c r="AR112" s="268" t="str">
        <f>IF(ISBLANK(tabItens[[#This Row],[CÓDIGO]]),"",IFERROR(VLOOKUP(tabItens[[#This Row],[CÓDIGO]],Consumo!$C$2:$AI$902,32,FALSE),0))</f>
        <v>07.2023</v>
      </c>
      <c r="AS112" s="269">
        <f>SUMIF(Consumo!$C$3:$C$902,tabItens[[#This Row],[CÓDIGO]],Consumo!$T$3:$T$902) + SUMIF(Consumo!$C$3:$C$902,tabItens[[#This Row],[CÓDIGO]],Consumo!$U$3:$U$902) + SUMIF(Consumo!$C$3:$C$902,tabItens[[#This Row],[CÓDIGO]],Consumo!$V$3:$V$902) + SUMIF(Consumo!$C$3:$C$902,tabItens[[#This Row],[CÓDIGO]],Consumo!$W$3:$W$902)</f>
        <v>31</v>
      </c>
      <c r="AT112" s="269">
        <f>SUMIF(Consumo!$C$3:$C$902,tabItens[[#This Row],[CÓDIGO]],Consumo!$AF$3:$AF$902)</f>
        <v>496</v>
      </c>
      <c r="AU112" s="270">
        <f>SUMIF(Consumo!$C$3:$C$902,tabItens[[#This Row],[CÓDIGO]],Consumo!$AG$3:$AG$902)</f>
        <v>130</v>
      </c>
      <c r="AV112" s="271">
        <f>SUMIF(Consumo!$C$3:$C$902,tabItens[[#This Row],[CÓDIGO]],Consumo!$AE$3:$AE$902)</f>
        <v>0</v>
      </c>
      <c r="AW112" s="244">
        <f>tabItens[[#This Row],[QTDE ATUAL]] + tabItens[[#This Row],[RC QTDE]] + tabItens[[#This Row],[AF SALDO]] + tabItens[[#This Row],[Recentes]]</f>
        <v>891</v>
      </c>
      <c r="AX112" s="272">
        <v>1</v>
      </c>
      <c r="AY112" s="272">
        <v>4</v>
      </c>
      <c r="AZ112" s="272">
        <f>IF(ISBLANK(tabItens[[#This Row],[CÓDIGO]]),"",tabItens[[#This Row],[PontoMês]] * (AZ$2+tabItens[[#This Row],[PontoQtM]]))</f>
        <v>4</v>
      </c>
      <c r="BA112" s="271">
        <f>tabItens[[#This Row],[PontoPed]] - tabItens[[#This Row],[Saldo]] + (1/10)</f>
        <v>-886.9</v>
      </c>
      <c r="BB112" s="271">
        <f xml:space="preserve"> tabItens[[#This Row],[PontoMês]] * BB$2 - tabItens[[#This Row],[QTDE ATUAL]] - (1/10)</f>
        <v>-890.1</v>
      </c>
      <c r="BC112" s="273">
        <f>IF( tabItens[[#This Row],[PontoPed]]&gt;0, IF(tabItens[[#This Row],[PontoPed]]&lt;1, 1, IF( tabItens[[#This Row],[Saldo]]&gt;tabItens[[#This Row],[PontoPed]], 0, (tabItens[[#This Row],[PontoPed]]-tabItens[[#This Row],[Saldo]])/tabItens[[#This Row],[PontoPed]] ) ), 0 )</f>
        <v>0</v>
      </c>
      <c r="BD112" s="274">
        <f>ROUNDDOWN(IF( OR( AND(tabItens[[#This Row],[PontoPed]]&lt;tabItens[[#This Row],[Saldo]],tabItens[[#This Row],[Saldo]]&gt;0), tabItens[[#This Row],[PontoPed]]=0), 99, IF(AND(tabItens[[#This Row],[Saldo]]=0,tabItens[[#This Row],[PontoPed]]&gt;0), 0, (1-tabItens[[#This Row],[PctAb]])*10 ) ),0)</f>
        <v>99</v>
      </c>
      <c r="BE112" s="275">
        <f>MAX(ROUNDDOWN( IF(tabItens[[#This Row],[Abaixo]] &gt; 0,   tabItens[[#This Row],[Abaixo]] + (tabItens[[#This Row],[PontoMês]] * IF( OR( ISBLANK(tabItens[[#This Row],[ATA Nº/ANO]]), tabItens[[#This Row],[ATA Nº/ANO]] = ""),BE$2,BE$1)),0),0),0)</f>
        <v>0</v>
      </c>
      <c r="BF11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12" s="276">
        <f>SUMIF(Consumo!$C$3:$C$902,tabItens[[#This Row],[CÓDIGO]],Consumo!$E$3:$E$902)</f>
        <v>0</v>
      </c>
      <c r="BH112" s="277">
        <f>IF(AND(tabItens[[#This Row],[Pend]] &gt; 0,tabItens[[#This Row],[Consumo]] &lt;&gt; 0), tabItens[[#This Row],[Pend]] / tabItens[[#This Row],[Consumo]], 0 )</f>
        <v>0</v>
      </c>
      <c r="BI112" s="276"/>
      <c r="BJ112" s="276"/>
      <c r="BK112" s="278" t="s">
        <v>2077</v>
      </c>
    </row>
    <row r="113" spans="1:63" x14ac:dyDescent="0.3">
      <c r="A113" s="239">
        <v>140058</v>
      </c>
      <c r="B113" s="240" t="s">
        <v>2010</v>
      </c>
      <c r="C113" s="241" t="s">
        <v>273</v>
      </c>
      <c r="D113" s="242">
        <v>0</v>
      </c>
      <c r="E113" s="243"/>
      <c r="F113" s="243"/>
      <c r="G113" s="243" t="s">
        <v>891</v>
      </c>
      <c r="H113" s="244">
        <v>272</v>
      </c>
      <c r="I113" s="245">
        <v>103003</v>
      </c>
      <c r="J113" s="246">
        <v>0</v>
      </c>
      <c r="K113" s="247">
        <v>78</v>
      </c>
      <c r="L113" s="248">
        <f>IF(tabItens[[#This Row],[Média]] &gt; 0, tabItens[[#This Row],[QTDE ATUAL]] / tabItens[[#This Row],[Média]],999.9)</f>
        <v>999.9</v>
      </c>
      <c r="M113" s="249">
        <v>0</v>
      </c>
      <c r="N113" s="250">
        <f>tabItens[[#This Row],[VALOR UNIT.]] * tabItens[[#This Row],[LC]]</f>
        <v>0</v>
      </c>
      <c r="O113" s="251" t="s">
        <v>2201</v>
      </c>
      <c r="P113" s="252"/>
      <c r="Q113" s="253"/>
      <c r="R113" s="250"/>
      <c r="S113" s="254"/>
      <c r="T113" s="255">
        <f>ROUNDDOWN(IFERROR(tabItens[[#This Row],[ATA DT.VALID.]] - $D$1,0) / 30,0)</f>
        <v>-1507</v>
      </c>
      <c r="U113" s="240" t="s">
        <v>1679</v>
      </c>
      <c r="V113" s="256">
        <v>1</v>
      </c>
      <c r="W113" s="257" t="s">
        <v>2068</v>
      </c>
      <c r="X113" s="258">
        <v>55</v>
      </c>
      <c r="Y113" s="259">
        <v>19</v>
      </c>
      <c r="Z113" s="260"/>
      <c r="AA113" s="261"/>
      <c r="AB113" s="262"/>
      <c r="AC113" s="262"/>
      <c r="AD113" s="261"/>
      <c r="AE113" s="262"/>
      <c r="AF113" s="255"/>
      <c r="AG113" s="263" t="s">
        <v>2063</v>
      </c>
      <c r="AH113" s="264"/>
      <c r="AI113" s="255">
        <v>26</v>
      </c>
      <c r="AJ113" s="264" t="s">
        <v>891</v>
      </c>
      <c r="AK113" s="264">
        <v>44096</v>
      </c>
      <c r="AL113" s="264" t="s">
        <v>891</v>
      </c>
      <c r="AM113" s="254"/>
      <c r="AN113" s="243"/>
      <c r="AO113" s="265" t="str">
        <f>_xlfn.IFNA(IF(VLOOKUP(tabItens[[#This Row],[CÓDIGO]],tabExcluirDoEstoque[#Data],1,FALSE),"sim",""),"")</f>
        <v/>
      </c>
      <c r="AP113" s="266" t="str">
        <f ca="1">IF(OR(ISBLANK(tabItens[[#This Row],[ATA DT.VALID.]]),tabItens[[#This Row],[ATA DT.VALID.]]="",tabItens[[#This Row],[ATA DT.VALID.]]=" "),"",IF(TYPE(tabItens[[#This Row],[ATA DT.VALID.]])=1,ROUNDUP((tabItens[[#This Row],[ATA DT.VALID.]]-TODAY())/7,0),""))</f>
        <v/>
      </c>
      <c r="AQ113" s="267">
        <v>0</v>
      </c>
      <c r="AR113" s="268" t="str">
        <f>IF(ISBLANK(tabItens[[#This Row],[CÓDIGO]]),"",IFERROR(VLOOKUP(tabItens[[#This Row],[CÓDIGO]],Consumo!$C$2:$AI$902,32,FALSE),0))</f>
        <v>06.2023</v>
      </c>
      <c r="AS113" s="269">
        <f>SUMIF(Consumo!$C$3:$C$902,tabItens[[#This Row],[CÓDIGO]],Consumo!$T$3:$T$902) + SUMIF(Consumo!$C$3:$C$902,tabItens[[#This Row],[CÓDIGO]],Consumo!$U$3:$U$902) + SUMIF(Consumo!$C$3:$C$902,tabItens[[#This Row],[CÓDIGO]],Consumo!$V$3:$V$902) + SUMIF(Consumo!$C$3:$C$902,tabItens[[#This Row],[CÓDIGO]],Consumo!$W$3:$W$902)</f>
        <v>3</v>
      </c>
      <c r="AT113" s="269">
        <f>SUMIF(Consumo!$C$3:$C$902,tabItens[[#This Row],[CÓDIGO]],Consumo!$AF$3:$AF$902)</f>
        <v>118</v>
      </c>
      <c r="AU113" s="270">
        <f>SUMIF(Consumo!$C$3:$C$902,tabItens[[#This Row],[CÓDIGO]],Consumo!$AG$3:$AG$902)</f>
        <v>75</v>
      </c>
      <c r="AV113" s="271">
        <f>SUMIF(Consumo!$C$3:$C$902,tabItens[[#This Row],[CÓDIGO]],Consumo!$AE$3:$AE$902)</f>
        <v>0</v>
      </c>
      <c r="AW113" s="244">
        <f>tabItens[[#This Row],[QTDE ATUAL]] + tabItens[[#This Row],[RC QTDE]] + tabItens[[#This Row],[AF SALDO]] + tabItens[[#This Row],[Recentes]]</f>
        <v>272</v>
      </c>
      <c r="AX113" s="272">
        <v>11</v>
      </c>
      <c r="AY113" s="272">
        <v>4</v>
      </c>
      <c r="AZ113" s="272">
        <f>IF(ISBLANK(tabItens[[#This Row],[CÓDIGO]]),"",tabItens[[#This Row],[PontoMês]] * (AZ$2+tabItens[[#This Row],[PontoQtM]]))</f>
        <v>44</v>
      </c>
      <c r="BA113" s="271">
        <f>tabItens[[#This Row],[PontoPed]] - tabItens[[#This Row],[Saldo]] + (1/10)</f>
        <v>-227.9</v>
      </c>
      <c r="BB113" s="271">
        <f xml:space="preserve"> tabItens[[#This Row],[PontoMês]] * BB$2 - tabItens[[#This Row],[QTDE ATUAL]] - (1/10)</f>
        <v>-261.10000000000002</v>
      </c>
      <c r="BC113" s="273">
        <f>IF( tabItens[[#This Row],[PontoPed]]&gt;0, IF(tabItens[[#This Row],[PontoPed]]&lt;1, 1, IF( tabItens[[#This Row],[Saldo]]&gt;tabItens[[#This Row],[PontoPed]], 0, (tabItens[[#This Row],[PontoPed]]-tabItens[[#This Row],[Saldo]])/tabItens[[#This Row],[PontoPed]] ) ), 0 )</f>
        <v>0</v>
      </c>
      <c r="BD113" s="274">
        <f>ROUNDDOWN(IF( OR( AND(tabItens[[#This Row],[PontoPed]]&lt;tabItens[[#This Row],[Saldo]],tabItens[[#This Row],[Saldo]]&gt;0), tabItens[[#This Row],[PontoPed]]=0), 99, IF(AND(tabItens[[#This Row],[Saldo]]=0,tabItens[[#This Row],[PontoPed]]&gt;0), 0, (1-tabItens[[#This Row],[PctAb]])*10 ) ),0)</f>
        <v>99</v>
      </c>
      <c r="BE113" s="275">
        <f>MAX(ROUNDDOWN( IF(tabItens[[#This Row],[Abaixo]] &gt; 0,   tabItens[[#This Row],[Abaixo]] + (tabItens[[#This Row],[PontoMês]] * IF( OR( ISBLANK(tabItens[[#This Row],[ATA Nº/ANO]]), tabItens[[#This Row],[ATA Nº/ANO]] = ""),BE$2,BE$1)),0),0),0)</f>
        <v>0</v>
      </c>
      <c r="BF11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3" s="276">
        <f>SUMIF(Consumo!$C$3:$C$902,tabItens[[#This Row],[CÓDIGO]],Consumo!$E$3:$E$902)</f>
        <v>0</v>
      </c>
      <c r="BH113" s="277">
        <f>IF(AND(tabItens[[#This Row],[Pend]] &gt; 0,tabItens[[#This Row],[Consumo]] &lt;&gt; 0), tabItens[[#This Row],[Pend]] / tabItens[[#This Row],[Consumo]], 0 )</f>
        <v>0</v>
      </c>
      <c r="BI113" s="276"/>
      <c r="BJ113" s="276"/>
      <c r="BK113" s="278" t="s">
        <v>2077</v>
      </c>
    </row>
    <row r="114" spans="1:63" x14ac:dyDescent="0.3">
      <c r="A114" s="239">
        <v>140059</v>
      </c>
      <c r="B114" s="240" t="s">
        <v>2011</v>
      </c>
      <c r="C114" s="241" t="s">
        <v>273</v>
      </c>
      <c r="D114" s="242">
        <v>36.909999999999997</v>
      </c>
      <c r="E114" s="243"/>
      <c r="F114" s="243"/>
      <c r="G114" s="243" t="s">
        <v>891</v>
      </c>
      <c r="H114" s="244">
        <v>569</v>
      </c>
      <c r="I114" s="245">
        <v>103003</v>
      </c>
      <c r="J114" s="246">
        <v>36.909999999999997</v>
      </c>
      <c r="K114" s="247">
        <v>135</v>
      </c>
      <c r="L114" s="248">
        <f>IF(tabItens[[#This Row],[Média]] &gt; 0, tabItens[[#This Row],[QTDE ATUAL]] / tabItens[[#This Row],[Média]],999.9)</f>
        <v>999.9</v>
      </c>
      <c r="M114" s="249">
        <v>0</v>
      </c>
      <c r="N114" s="250">
        <f>tabItens[[#This Row],[VALOR UNIT.]] * tabItens[[#This Row],[LC]]</f>
        <v>0</v>
      </c>
      <c r="O114" s="251" t="s">
        <v>2201</v>
      </c>
      <c r="P114" s="252"/>
      <c r="Q114" s="253"/>
      <c r="R114" s="250"/>
      <c r="S114" s="254"/>
      <c r="T114" s="255">
        <f>ROUNDDOWN(IFERROR(tabItens[[#This Row],[ATA DT.VALID.]] - $D$1,0) / 30,0)</f>
        <v>-1507</v>
      </c>
      <c r="U114" s="240" t="s">
        <v>1679</v>
      </c>
      <c r="V114" s="256">
        <v>1</v>
      </c>
      <c r="W114" s="257" t="s">
        <v>2068</v>
      </c>
      <c r="X114" s="258">
        <v>55</v>
      </c>
      <c r="Y114" s="259">
        <v>19</v>
      </c>
      <c r="Z114" s="260" t="s">
        <v>2075</v>
      </c>
      <c r="AA114" s="261">
        <v>2023</v>
      </c>
      <c r="AB114" s="262">
        <v>1500</v>
      </c>
      <c r="AC114" s="262"/>
      <c r="AD114" s="261"/>
      <c r="AE114" s="262"/>
      <c r="AF114" s="255"/>
      <c r="AG114" s="263" t="s">
        <v>2063</v>
      </c>
      <c r="AH114" s="264"/>
      <c r="AI114" s="255">
        <v>46</v>
      </c>
      <c r="AJ114" s="264">
        <v>44876</v>
      </c>
      <c r="AK114" s="264">
        <v>44096</v>
      </c>
      <c r="AL114" s="264">
        <v>44845</v>
      </c>
      <c r="AM114" s="254"/>
      <c r="AN114" s="243"/>
      <c r="AO114" s="265" t="str">
        <f>_xlfn.IFNA(IF(VLOOKUP(tabItens[[#This Row],[CÓDIGO]],tabExcluirDoEstoque[#Data],1,FALSE),"sim",""),"")</f>
        <v/>
      </c>
      <c r="AP114" s="266" t="str">
        <f ca="1">IF(OR(ISBLANK(tabItens[[#This Row],[ATA DT.VALID.]]),tabItens[[#This Row],[ATA DT.VALID.]]="",tabItens[[#This Row],[ATA DT.VALID.]]=" "),"",IF(TYPE(tabItens[[#This Row],[ATA DT.VALID.]])=1,ROUNDUP((tabItens[[#This Row],[ATA DT.VALID.]]-TODAY())/7,0),""))</f>
        <v/>
      </c>
      <c r="AQ114" s="267">
        <v>0</v>
      </c>
      <c r="AR114" s="268" t="str">
        <f>IF(ISBLANK(tabItens[[#This Row],[CÓDIGO]]),"",IFERROR(VLOOKUP(tabItens[[#This Row],[CÓDIGO]],Consumo!$C$2:$AI$902,32,FALSE),0))</f>
        <v>07.2023</v>
      </c>
      <c r="AS114" s="269">
        <f>SUMIF(Consumo!$C$3:$C$902,tabItens[[#This Row],[CÓDIGO]],Consumo!$T$3:$T$902) + SUMIF(Consumo!$C$3:$C$902,tabItens[[#This Row],[CÓDIGO]],Consumo!$U$3:$U$902) + SUMIF(Consumo!$C$3:$C$902,tabItens[[#This Row],[CÓDIGO]],Consumo!$V$3:$V$902) + SUMIF(Consumo!$C$3:$C$902,tabItens[[#This Row],[CÓDIGO]],Consumo!$W$3:$W$902)</f>
        <v>30</v>
      </c>
      <c r="AT114" s="269">
        <f>SUMIF(Consumo!$C$3:$C$902,tabItens[[#This Row],[CÓDIGO]],Consumo!$AF$3:$AF$902)</f>
        <v>1070</v>
      </c>
      <c r="AU114" s="270">
        <f>SUMIF(Consumo!$C$3:$C$902,tabItens[[#This Row],[CÓDIGO]],Consumo!$AG$3:$AG$902)</f>
        <v>635</v>
      </c>
      <c r="AV114" s="271">
        <f>SUMIF(Consumo!$C$3:$C$902,tabItens[[#This Row],[CÓDIGO]],Consumo!$AE$3:$AE$902)</f>
        <v>0</v>
      </c>
      <c r="AW114" s="244">
        <f>tabItens[[#This Row],[QTDE ATUAL]] + tabItens[[#This Row],[RC QTDE]] + tabItens[[#This Row],[AF SALDO]] + tabItens[[#This Row],[Recentes]]</f>
        <v>2069</v>
      </c>
      <c r="AX114" s="272">
        <v>68</v>
      </c>
      <c r="AY114" s="272">
        <v>4</v>
      </c>
      <c r="AZ114" s="272">
        <f>IF(ISBLANK(tabItens[[#This Row],[CÓDIGO]]),"",tabItens[[#This Row],[PontoMês]] * (AZ$2+tabItens[[#This Row],[PontoQtM]]))</f>
        <v>272</v>
      </c>
      <c r="BA114" s="271">
        <f>tabItens[[#This Row],[PontoPed]] - tabItens[[#This Row],[Saldo]] + (1/10)</f>
        <v>-1796.9</v>
      </c>
      <c r="BB114" s="271">
        <f xml:space="preserve"> tabItens[[#This Row],[PontoMês]] * BB$2 - tabItens[[#This Row],[QTDE ATUAL]] - (1/10)</f>
        <v>-501.1</v>
      </c>
      <c r="BC114" s="273">
        <f>IF( tabItens[[#This Row],[PontoPed]]&gt;0, IF(tabItens[[#This Row],[PontoPed]]&lt;1, 1, IF( tabItens[[#This Row],[Saldo]]&gt;tabItens[[#This Row],[PontoPed]], 0, (tabItens[[#This Row],[PontoPed]]-tabItens[[#This Row],[Saldo]])/tabItens[[#This Row],[PontoPed]] ) ), 0 )</f>
        <v>0</v>
      </c>
      <c r="BD114" s="274">
        <f>ROUNDDOWN(IF( OR( AND(tabItens[[#This Row],[PontoPed]]&lt;tabItens[[#This Row],[Saldo]],tabItens[[#This Row],[Saldo]]&gt;0), tabItens[[#This Row],[PontoPed]]=0), 99, IF(AND(tabItens[[#This Row],[Saldo]]=0,tabItens[[#This Row],[PontoPed]]&gt;0), 0, (1-tabItens[[#This Row],[PctAb]])*10 ) ),0)</f>
        <v>99</v>
      </c>
      <c r="BE114" s="275">
        <f>MAX(ROUNDDOWN( IF(tabItens[[#This Row],[Abaixo]] &gt; 0,   tabItens[[#This Row],[Abaixo]] + (tabItens[[#This Row],[PontoMês]] * IF( OR( ISBLANK(tabItens[[#This Row],[ATA Nº/ANO]]), tabItens[[#This Row],[ATA Nº/ANO]] = ""),BE$2,BE$1)),0),0),0)</f>
        <v>0</v>
      </c>
      <c r="BF11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4" s="276">
        <f>SUMIF(Consumo!$C$3:$C$902,tabItens[[#This Row],[CÓDIGO]],Consumo!$E$3:$E$902)</f>
        <v>0</v>
      </c>
      <c r="BH114" s="277">
        <f>IF(AND(tabItens[[#This Row],[Pend]] &gt; 0,tabItens[[#This Row],[Consumo]] &lt;&gt; 0), tabItens[[#This Row],[Pend]] / tabItens[[#This Row],[Consumo]], 0 )</f>
        <v>0</v>
      </c>
      <c r="BI114" s="276"/>
      <c r="BJ114" s="276"/>
      <c r="BK114" s="278" t="s">
        <v>2077</v>
      </c>
    </row>
    <row r="115" spans="1:63" x14ac:dyDescent="0.3">
      <c r="A115" s="239">
        <v>140060</v>
      </c>
      <c r="B115" s="240" t="s">
        <v>2012</v>
      </c>
      <c r="C115" s="241" t="s">
        <v>273</v>
      </c>
      <c r="D115" s="242">
        <v>61.23</v>
      </c>
      <c r="E115" s="243"/>
      <c r="F115" s="243"/>
      <c r="G115" s="243" t="s">
        <v>891</v>
      </c>
      <c r="H115" s="244">
        <v>557</v>
      </c>
      <c r="I115" s="245">
        <v>103003</v>
      </c>
      <c r="J115" s="246">
        <v>61.23</v>
      </c>
      <c r="K115" s="247">
        <v>412</v>
      </c>
      <c r="L115" s="248">
        <f>IF(tabItens[[#This Row],[Média]] &gt; 0, tabItens[[#This Row],[QTDE ATUAL]] / tabItens[[#This Row],[Média]],999.9)</f>
        <v>999.9</v>
      </c>
      <c r="M115" s="249">
        <v>0</v>
      </c>
      <c r="N115" s="250">
        <f>tabItens[[#This Row],[VALOR UNIT.]] * tabItens[[#This Row],[LC]]</f>
        <v>0</v>
      </c>
      <c r="O115" s="251" t="s">
        <v>2201</v>
      </c>
      <c r="P115" s="252"/>
      <c r="Q115" s="253"/>
      <c r="R115" s="250"/>
      <c r="S115" s="254"/>
      <c r="T115" s="255">
        <f>ROUNDDOWN(IFERROR(tabItens[[#This Row],[ATA DT.VALID.]] - $D$1,0) / 30,0)</f>
        <v>-1507</v>
      </c>
      <c r="U115" s="240" t="s">
        <v>1679</v>
      </c>
      <c r="V115" s="256">
        <v>1</v>
      </c>
      <c r="W115" s="257" t="s">
        <v>2068</v>
      </c>
      <c r="X115" s="258">
        <v>55</v>
      </c>
      <c r="Y115" s="259">
        <v>19</v>
      </c>
      <c r="Z115" s="260"/>
      <c r="AA115" s="261"/>
      <c r="AB115" s="262"/>
      <c r="AC115" s="262"/>
      <c r="AD115" s="261"/>
      <c r="AE115" s="262"/>
      <c r="AF115" s="255"/>
      <c r="AG115" s="263" t="s">
        <v>2063</v>
      </c>
      <c r="AH115" s="264"/>
      <c r="AI115" s="255">
        <v>138</v>
      </c>
      <c r="AJ115" s="264" t="s">
        <v>891</v>
      </c>
      <c r="AK115" s="264">
        <v>44096</v>
      </c>
      <c r="AL115" s="264">
        <v>44923</v>
      </c>
      <c r="AM115" s="254"/>
      <c r="AN115" s="243"/>
      <c r="AO115" s="265" t="str">
        <f>_xlfn.IFNA(IF(VLOOKUP(tabItens[[#This Row],[CÓDIGO]],tabExcluirDoEstoque[#Data],1,FALSE),"sim",""),"")</f>
        <v/>
      </c>
      <c r="AP115" s="266" t="str">
        <f ca="1">IF(OR(ISBLANK(tabItens[[#This Row],[ATA DT.VALID.]]),tabItens[[#This Row],[ATA DT.VALID.]]="",tabItens[[#This Row],[ATA DT.VALID.]]=" "),"",IF(TYPE(tabItens[[#This Row],[ATA DT.VALID.]])=1,ROUNDUP((tabItens[[#This Row],[ATA DT.VALID.]]-TODAY())/7,0),""))</f>
        <v/>
      </c>
      <c r="AQ115" s="267">
        <v>0</v>
      </c>
      <c r="AR115" s="268" t="str">
        <f>IF(ISBLANK(tabItens[[#This Row],[CÓDIGO]]),"",IFERROR(VLOOKUP(tabItens[[#This Row],[CÓDIGO]],Consumo!$C$2:$AI$902,32,FALSE),0))</f>
        <v>06.2023</v>
      </c>
      <c r="AS115" s="269">
        <f>SUMIF(Consumo!$C$3:$C$902,tabItens[[#This Row],[CÓDIGO]],Consumo!$T$3:$T$902) + SUMIF(Consumo!$C$3:$C$902,tabItens[[#This Row],[CÓDIGO]],Consumo!$U$3:$U$902) + SUMIF(Consumo!$C$3:$C$902,tabItens[[#This Row],[CÓDIGO]],Consumo!$V$3:$V$902) + SUMIF(Consumo!$C$3:$C$902,tabItens[[#This Row],[CÓDIGO]],Consumo!$W$3:$W$902)</f>
        <v>12</v>
      </c>
      <c r="AT115" s="269">
        <f>SUMIF(Consumo!$C$3:$C$902,tabItens[[#This Row],[CÓDIGO]],Consumo!$AF$3:$AF$902)</f>
        <v>547</v>
      </c>
      <c r="AU115" s="270">
        <f>SUMIF(Consumo!$C$3:$C$902,tabItens[[#This Row],[CÓDIGO]],Consumo!$AG$3:$AG$902)</f>
        <v>400</v>
      </c>
      <c r="AV115" s="271">
        <f>SUMIF(Consumo!$C$3:$C$902,tabItens[[#This Row],[CÓDIGO]],Consumo!$AE$3:$AE$902)</f>
        <v>0</v>
      </c>
      <c r="AW115" s="244">
        <f>tabItens[[#This Row],[QTDE ATUAL]] + tabItens[[#This Row],[RC QTDE]] + tabItens[[#This Row],[AF SALDO]] + tabItens[[#This Row],[Recentes]]</f>
        <v>557</v>
      </c>
      <c r="AX115" s="272">
        <v>2</v>
      </c>
      <c r="AY115" s="272">
        <v>4</v>
      </c>
      <c r="AZ115" s="272">
        <f>IF(ISBLANK(tabItens[[#This Row],[CÓDIGO]]),"",tabItens[[#This Row],[PontoMês]] * (AZ$2+tabItens[[#This Row],[PontoQtM]]))</f>
        <v>8</v>
      </c>
      <c r="BA115" s="271">
        <f>tabItens[[#This Row],[PontoPed]] - tabItens[[#This Row],[Saldo]] + (1/10)</f>
        <v>-548.9</v>
      </c>
      <c r="BB115" s="271">
        <f xml:space="preserve"> tabItens[[#This Row],[PontoMês]] * BB$2 - tabItens[[#This Row],[QTDE ATUAL]] - (1/10)</f>
        <v>-555.1</v>
      </c>
      <c r="BC115" s="273">
        <f>IF( tabItens[[#This Row],[PontoPed]]&gt;0, IF(tabItens[[#This Row],[PontoPed]]&lt;1, 1, IF( tabItens[[#This Row],[Saldo]]&gt;tabItens[[#This Row],[PontoPed]], 0, (tabItens[[#This Row],[PontoPed]]-tabItens[[#This Row],[Saldo]])/tabItens[[#This Row],[PontoPed]] ) ), 0 )</f>
        <v>0</v>
      </c>
      <c r="BD115" s="274">
        <f>ROUNDDOWN(IF( OR( AND(tabItens[[#This Row],[PontoPed]]&lt;tabItens[[#This Row],[Saldo]],tabItens[[#This Row],[Saldo]]&gt;0), tabItens[[#This Row],[PontoPed]]=0), 99, IF(AND(tabItens[[#This Row],[Saldo]]=0,tabItens[[#This Row],[PontoPed]]&gt;0), 0, (1-tabItens[[#This Row],[PctAb]])*10 ) ),0)</f>
        <v>99</v>
      </c>
      <c r="BE115" s="275">
        <f>MAX(ROUNDDOWN( IF(tabItens[[#This Row],[Abaixo]] &gt; 0,   tabItens[[#This Row],[Abaixo]] + (tabItens[[#This Row],[PontoMês]] * IF( OR( ISBLANK(tabItens[[#This Row],[ATA Nº/ANO]]), tabItens[[#This Row],[ATA Nº/ANO]] = ""),BE$2,BE$1)),0),0),0)</f>
        <v>0</v>
      </c>
      <c r="BF11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5" s="276">
        <f>SUMIF(Consumo!$C$3:$C$902,tabItens[[#This Row],[CÓDIGO]],Consumo!$E$3:$E$902)</f>
        <v>0</v>
      </c>
      <c r="BH115" s="277">
        <f>IF(AND(tabItens[[#This Row],[Pend]] &gt; 0,tabItens[[#This Row],[Consumo]] &lt;&gt; 0), tabItens[[#This Row],[Pend]] / tabItens[[#This Row],[Consumo]], 0 )</f>
        <v>0</v>
      </c>
      <c r="BI115" s="276"/>
      <c r="BJ115" s="276"/>
      <c r="BK115" s="278" t="s">
        <v>2077</v>
      </c>
    </row>
    <row r="116" spans="1:63" x14ac:dyDescent="0.3">
      <c r="A116" s="239">
        <v>140125</v>
      </c>
      <c r="B116" s="240" t="s">
        <v>2015</v>
      </c>
      <c r="C116" s="241" t="s">
        <v>273</v>
      </c>
      <c r="D116" s="242">
        <v>87.79</v>
      </c>
      <c r="E116" s="243"/>
      <c r="F116" s="243"/>
      <c r="G116" s="243" t="s">
        <v>891</v>
      </c>
      <c r="H116" s="244">
        <v>550</v>
      </c>
      <c r="I116" s="245">
        <v>103003</v>
      </c>
      <c r="J116" s="246">
        <v>87.79</v>
      </c>
      <c r="K116" s="247"/>
      <c r="L116" s="248">
        <f>IF(tabItens[[#This Row],[Média]] &gt; 0, tabItens[[#This Row],[QTDE ATUAL]] / tabItens[[#This Row],[Média]],999.9)</f>
        <v>999.9</v>
      </c>
      <c r="M116" s="249">
        <v>0</v>
      </c>
      <c r="N116" s="250">
        <f>tabItens[[#This Row],[VALOR UNIT.]] * tabItens[[#This Row],[LC]]</f>
        <v>0</v>
      </c>
      <c r="O116" s="251"/>
      <c r="P116" s="252"/>
      <c r="Q116" s="253"/>
      <c r="R116" s="250"/>
      <c r="S116" s="254"/>
      <c r="T116" s="255">
        <f>ROUNDDOWN(IFERROR(tabItens[[#This Row],[ATA DT.VALID.]] - $D$1,0) / 30,0)</f>
        <v>-1507</v>
      </c>
      <c r="U116" s="240" t="s">
        <v>1679</v>
      </c>
      <c r="V116" s="256">
        <v>1</v>
      </c>
      <c r="W116" s="257" t="s">
        <v>2068</v>
      </c>
      <c r="X116" s="258">
        <v>55</v>
      </c>
      <c r="Y116" s="259">
        <v>19</v>
      </c>
      <c r="Z116" s="260"/>
      <c r="AA116" s="261"/>
      <c r="AB116" s="262"/>
      <c r="AC116" s="262"/>
      <c r="AD116" s="261"/>
      <c r="AE116" s="262"/>
      <c r="AF116" s="255"/>
      <c r="AG116" s="263" t="s">
        <v>2063</v>
      </c>
      <c r="AH116" s="264"/>
      <c r="AI116" s="255">
        <v>0</v>
      </c>
      <c r="AJ116" s="264">
        <v>44211</v>
      </c>
      <c r="AK116" s="264">
        <v>44109</v>
      </c>
      <c r="AL116" s="264">
        <v>44167</v>
      </c>
      <c r="AM116" s="254"/>
      <c r="AN116" s="243"/>
      <c r="AO116" s="265" t="str">
        <f>_xlfn.IFNA(IF(VLOOKUP(tabItens[[#This Row],[CÓDIGO]],tabExcluirDoEstoque[#Data],1,FALSE),"sim",""),"")</f>
        <v/>
      </c>
      <c r="AP116" s="266" t="str">
        <f ca="1">IF(OR(ISBLANK(tabItens[[#This Row],[ATA DT.VALID.]]),tabItens[[#This Row],[ATA DT.VALID.]]="",tabItens[[#This Row],[ATA DT.VALID.]]=" "),"",IF(TYPE(tabItens[[#This Row],[ATA DT.VALID.]])=1,ROUNDUP((tabItens[[#This Row],[ATA DT.VALID.]]-TODAY())/7,0),""))</f>
        <v/>
      </c>
      <c r="AQ116" s="267"/>
      <c r="AR116" s="268">
        <f>IF(ISBLANK(tabItens[[#This Row],[CÓDIGO]]),"",IFERROR(VLOOKUP(tabItens[[#This Row],[CÓDIGO]],Consumo!$C$2:$AI$902,32,FALSE),0))</f>
        <v>0</v>
      </c>
      <c r="AS116" s="269">
        <f>SUMIF(Consumo!$C$3:$C$902,tabItens[[#This Row],[CÓDIGO]],Consumo!$T$3:$T$902) + SUMIF(Consumo!$C$3:$C$902,tabItens[[#This Row],[CÓDIGO]],Consumo!$U$3:$U$902) + SUMIF(Consumo!$C$3:$C$902,tabItens[[#This Row],[CÓDIGO]],Consumo!$V$3:$V$902) + SUMIF(Consumo!$C$3:$C$902,tabItens[[#This Row],[CÓDIGO]],Consumo!$W$3:$W$902)</f>
        <v>0</v>
      </c>
      <c r="AT116" s="269">
        <f>SUMIF(Consumo!$C$3:$C$902,tabItens[[#This Row],[CÓDIGO]],Consumo!$AF$3:$AF$902)</f>
        <v>0</v>
      </c>
      <c r="AU116" s="270">
        <f>SUMIF(Consumo!$C$3:$C$902,tabItens[[#This Row],[CÓDIGO]],Consumo!$AG$3:$AG$902)</f>
        <v>0</v>
      </c>
      <c r="AV116" s="271">
        <f>SUMIF(Consumo!$C$3:$C$902,tabItens[[#This Row],[CÓDIGO]],Consumo!$AE$3:$AE$902)</f>
        <v>0</v>
      </c>
      <c r="AW116" s="244">
        <f>tabItens[[#This Row],[QTDE ATUAL]] + tabItens[[#This Row],[RC QTDE]] + tabItens[[#This Row],[AF SALDO]] + tabItens[[#This Row],[Recentes]]</f>
        <v>550</v>
      </c>
      <c r="AX116" s="272">
        <v>0</v>
      </c>
      <c r="AY116" s="272">
        <v>4</v>
      </c>
      <c r="AZ116" s="272">
        <f>IF(ISBLANK(tabItens[[#This Row],[CÓDIGO]]),"",tabItens[[#This Row],[PontoMês]] * (AZ$2+tabItens[[#This Row],[PontoQtM]]))</f>
        <v>0</v>
      </c>
      <c r="BA116" s="271">
        <f>tabItens[[#This Row],[PontoPed]] - tabItens[[#This Row],[Saldo]] + (1/10)</f>
        <v>-549.9</v>
      </c>
      <c r="BB116" s="271">
        <f xml:space="preserve"> tabItens[[#This Row],[PontoMês]] * BB$2 - tabItens[[#This Row],[QTDE ATUAL]] - (1/10)</f>
        <v>-550.1</v>
      </c>
      <c r="BC116" s="273">
        <f>IF( tabItens[[#This Row],[PontoPed]]&gt;0, IF(tabItens[[#This Row],[PontoPed]]&lt;1, 1, IF( tabItens[[#This Row],[Saldo]]&gt;tabItens[[#This Row],[PontoPed]], 0, (tabItens[[#This Row],[PontoPed]]-tabItens[[#This Row],[Saldo]])/tabItens[[#This Row],[PontoPed]] ) ), 0 )</f>
        <v>0</v>
      </c>
      <c r="BD116" s="274">
        <f>ROUNDDOWN(IF( OR( AND(tabItens[[#This Row],[PontoPed]]&lt;tabItens[[#This Row],[Saldo]],tabItens[[#This Row],[Saldo]]&gt;0), tabItens[[#This Row],[PontoPed]]=0), 99, IF(AND(tabItens[[#This Row],[Saldo]]=0,tabItens[[#This Row],[PontoPed]]&gt;0), 0, (1-tabItens[[#This Row],[PctAb]])*10 ) ),0)</f>
        <v>99</v>
      </c>
      <c r="BE116" s="275">
        <f>MAX(ROUNDDOWN( IF(tabItens[[#This Row],[Abaixo]] &gt; 0,   tabItens[[#This Row],[Abaixo]] + (tabItens[[#This Row],[PontoMês]] * IF( OR( ISBLANK(tabItens[[#This Row],[ATA Nº/ANO]]), tabItens[[#This Row],[ATA Nº/ANO]] = ""),BE$2,BE$1)),0),0),0)</f>
        <v>0</v>
      </c>
      <c r="BF11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16" s="276">
        <f>SUMIF(Consumo!$C$3:$C$902,tabItens[[#This Row],[CÓDIGO]],Consumo!$E$3:$E$902)</f>
        <v>0</v>
      </c>
      <c r="BH116" s="277">
        <f>IF(AND(tabItens[[#This Row],[Pend]] &gt; 0,tabItens[[#This Row],[Consumo]] &lt;&gt; 0), tabItens[[#This Row],[Pend]] / tabItens[[#This Row],[Consumo]], 0 )</f>
        <v>0</v>
      </c>
      <c r="BI116" s="276"/>
      <c r="BJ116" s="276"/>
      <c r="BK116" s="278" t="s">
        <v>2077</v>
      </c>
    </row>
    <row r="117" spans="1:63" x14ac:dyDescent="0.3">
      <c r="A117" s="239">
        <v>140241</v>
      </c>
      <c r="B117" s="240" t="s">
        <v>2017</v>
      </c>
      <c r="C117" s="241" t="s">
        <v>273</v>
      </c>
      <c r="D117" s="242">
        <v>3.32</v>
      </c>
      <c r="E117" s="243"/>
      <c r="F117" s="243"/>
      <c r="G117" s="243" t="s">
        <v>891</v>
      </c>
      <c r="H117" s="244">
        <v>0</v>
      </c>
      <c r="I117" s="245">
        <v>103003</v>
      </c>
      <c r="J117" s="246">
        <v>3.32</v>
      </c>
      <c r="K117" s="247">
        <v>1638</v>
      </c>
      <c r="L117" s="248">
        <f>IF(tabItens[[#This Row],[Média]] &gt; 0, tabItens[[#This Row],[QTDE ATUAL]] / tabItens[[#This Row],[Média]],999.9)</f>
        <v>0</v>
      </c>
      <c r="M117" s="249">
        <v>0</v>
      </c>
      <c r="N117" s="250">
        <f>tabItens[[#This Row],[VALOR UNIT.]] * tabItens[[#This Row],[LC]]</f>
        <v>0</v>
      </c>
      <c r="O117" s="251" t="s">
        <v>2201</v>
      </c>
      <c r="P117" s="252"/>
      <c r="Q117" s="253"/>
      <c r="R117" s="250"/>
      <c r="S117" s="254"/>
      <c r="T117" s="255">
        <f>ROUNDDOWN(IFERROR(tabItens[[#This Row],[ATA DT.VALID.]] - $D$1,0) / 30,0)</f>
        <v>-1507</v>
      </c>
      <c r="U117" s="240" t="s">
        <v>1679</v>
      </c>
      <c r="V117" s="256">
        <v>1</v>
      </c>
      <c r="W117" s="257" t="s">
        <v>2068</v>
      </c>
      <c r="X117" s="258">
        <v>55</v>
      </c>
      <c r="Y117" s="259">
        <v>19</v>
      </c>
      <c r="Z117" s="260">
        <v>10083</v>
      </c>
      <c r="AA117" s="261">
        <v>2023</v>
      </c>
      <c r="AB117" s="262">
        <v>500</v>
      </c>
      <c r="AC117" s="262"/>
      <c r="AD117" s="261"/>
      <c r="AE117" s="262"/>
      <c r="AF117" s="255"/>
      <c r="AG117" s="263" t="s">
        <v>2063</v>
      </c>
      <c r="AH117" s="264"/>
      <c r="AI117" s="255">
        <v>612</v>
      </c>
      <c r="AJ117" s="264" t="s">
        <v>891</v>
      </c>
      <c r="AK117" s="264">
        <v>44132</v>
      </c>
      <c r="AL117" s="264">
        <v>44623</v>
      </c>
      <c r="AM117" s="254"/>
      <c r="AN117" s="243"/>
      <c r="AO117" s="265" t="str">
        <f>_xlfn.IFNA(IF(VLOOKUP(tabItens[[#This Row],[CÓDIGO]],tabExcluirDoEstoque[#Data],1,FALSE),"sim",""),"")</f>
        <v/>
      </c>
      <c r="AP117" s="266" t="str">
        <f ca="1">IF(OR(ISBLANK(tabItens[[#This Row],[ATA DT.VALID.]]),tabItens[[#This Row],[ATA DT.VALID.]]="",tabItens[[#This Row],[ATA DT.VALID.]]=" "),"",IF(TYPE(tabItens[[#This Row],[ATA DT.VALID.]])=1,ROUNDUP((tabItens[[#This Row],[ATA DT.VALID.]]-TODAY())/7,0),""))</f>
        <v/>
      </c>
      <c r="AQ117" s="267">
        <v>0</v>
      </c>
      <c r="AR117" s="268" t="str">
        <f>IF(ISBLANK(tabItens[[#This Row],[CÓDIGO]]),"",IFERROR(VLOOKUP(tabItens[[#This Row],[CÓDIGO]],Consumo!$C$2:$AI$902,32,FALSE),0))</f>
        <v>08.2023</v>
      </c>
      <c r="AS117" s="269">
        <f>SUMIF(Consumo!$C$3:$C$902,tabItens[[#This Row],[CÓDIGO]],Consumo!$T$3:$T$902) + SUMIF(Consumo!$C$3:$C$902,tabItens[[#This Row],[CÓDIGO]],Consumo!$U$3:$U$902) + SUMIF(Consumo!$C$3:$C$902,tabItens[[#This Row],[CÓDIGO]],Consumo!$V$3:$V$902) + SUMIF(Consumo!$C$3:$C$902,tabItens[[#This Row],[CÓDIGO]],Consumo!$W$3:$W$902)</f>
        <v>826</v>
      </c>
      <c r="AT117" s="269">
        <f>SUMIF(Consumo!$C$3:$C$902,tabItens[[#This Row],[CÓDIGO]],Consumo!$AF$3:$AF$902)</f>
        <v>2442</v>
      </c>
      <c r="AU117" s="270">
        <f>SUMIF(Consumo!$C$3:$C$902,tabItens[[#This Row],[CÓDIGO]],Consumo!$AG$3:$AG$902)</f>
        <v>420</v>
      </c>
      <c r="AV117" s="271">
        <f>SUMIF(Consumo!$C$3:$C$902,tabItens[[#This Row],[CÓDIGO]],Consumo!$AE$3:$AE$902)</f>
        <v>10.777777777777779</v>
      </c>
      <c r="AW117" s="244">
        <f>tabItens[[#This Row],[QTDE ATUAL]] + tabItens[[#This Row],[RC QTDE]] + tabItens[[#This Row],[AF SALDO]] + tabItens[[#This Row],[Recentes]]</f>
        <v>500</v>
      </c>
      <c r="AX117" s="272">
        <v>78</v>
      </c>
      <c r="AY117" s="272">
        <v>4</v>
      </c>
      <c r="AZ117" s="272">
        <f>IF(ISBLANK(tabItens[[#This Row],[CÓDIGO]]),"",tabItens[[#This Row],[PontoMês]] * (AZ$2+tabItens[[#This Row],[PontoQtM]]))</f>
        <v>312</v>
      </c>
      <c r="BA117" s="271">
        <f>tabItens[[#This Row],[PontoPed]] - tabItens[[#This Row],[Saldo]] + (1/10)</f>
        <v>-187.9</v>
      </c>
      <c r="BB117" s="271">
        <f xml:space="preserve"> tabItens[[#This Row],[PontoMês]] * BB$2 - tabItens[[#This Row],[QTDE ATUAL]] - (1/10)</f>
        <v>77.900000000000006</v>
      </c>
      <c r="BC117" s="273">
        <f>IF( tabItens[[#This Row],[PontoPed]]&gt;0, IF(tabItens[[#This Row],[PontoPed]]&lt;1, 1, IF( tabItens[[#This Row],[Saldo]]&gt;tabItens[[#This Row],[PontoPed]], 0, (tabItens[[#This Row],[PontoPed]]-tabItens[[#This Row],[Saldo]])/tabItens[[#This Row],[PontoPed]] ) ), 0 )</f>
        <v>0</v>
      </c>
      <c r="BD117" s="274">
        <f>ROUNDDOWN(IF( OR( AND(tabItens[[#This Row],[PontoPed]]&lt;tabItens[[#This Row],[Saldo]],tabItens[[#This Row],[Saldo]]&gt;0), tabItens[[#This Row],[PontoPed]]=0), 99, IF(AND(tabItens[[#This Row],[Saldo]]=0,tabItens[[#This Row],[PontoPed]]&gt;0), 0, (1-tabItens[[#This Row],[PctAb]])*10 ) ),0)</f>
        <v>99</v>
      </c>
      <c r="BE117" s="275">
        <f>MAX(ROUNDDOWN( IF(tabItens[[#This Row],[Abaixo]] &gt; 0,   tabItens[[#This Row],[Abaixo]] + (tabItens[[#This Row],[PontoMês]] * IF( OR( ISBLANK(tabItens[[#This Row],[ATA Nº/ANO]]), tabItens[[#This Row],[ATA Nº/ANO]] = ""),BE$2,BE$1)),0),0),0)</f>
        <v>0</v>
      </c>
      <c r="BF11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7" s="276">
        <f>SUMIF(Consumo!$C$3:$C$902,tabItens[[#This Row],[CÓDIGO]],Consumo!$E$3:$E$902)</f>
        <v>194</v>
      </c>
      <c r="BH117" s="277">
        <f>IF(AND(tabItens[[#This Row],[Pend]] &gt; 0,tabItens[[#This Row],[Consumo]] &lt;&gt; 0), tabItens[[#This Row],[Pend]] / tabItens[[#This Row],[Consumo]], 0 )</f>
        <v>7.9443079443079448E-2</v>
      </c>
      <c r="BI117" s="276"/>
      <c r="BJ117" s="276"/>
      <c r="BK117" s="278" t="s">
        <v>2077</v>
      </c>
    </row>
    <row r="118" spans="1:63" x14ac:dyDescent="0.3">
      <c r="A118" s="239">
        <v>140063</v>
      </c>
      <c r="B118" s="240" t="s">
        <v>2014</v>
      </c>
      <c r="C118" s="241" t="s">
        <v>273</v>
      </c>
      <c r="D118" s="242">
        <v>6.11</v>
      </c>
      <c r="E118" s="243"/>
      <c r="F118" s="243"/>
      <c r="G118" s="243" t="s">
        <v>891</v>
      </c>
      <c r="H118" s="244">
        <v>0</v>
      </c>
      <c r="I118" s="245">
        <v>103003</v>
      </c>
      <c r="J118" s="246">
        <v>6.11</v>
      </c>
      <c r="K118" s="247">
        <v>5416</v>
      </c>
      <c r="L118" s="248">
        <f>IF(tabItens[[#This Row],[Média]] &gt; 0, tabItens[[#This Row],[QTDE ATUAL]] / tabItens[[#This Row],[Média]],999.9)</f>
        <v>0</v>
      </c>
      <c r="M118" s="249">
        <v>0</v>
      </c>
      <c r="N118" s="250">
        <f>tabItens[[#This Row],[VALOR UNIT.]] * tabItens[[#This Row],[LC]]</f>
        <v>0</v>
      </c>
      <c r="O118" s="251" t="s">
        <v>2201</v>
      </c>
      <c r="P118" s="252"/>
      <c r="Q118" s="253"/>
      <c r="R118" s="250"/>
      <c r="S118" s="254"/>
      <c r="T118" s="255">
        <f>ROUNDDOWN(IFERROR(tabItens[[#This Row],[ATA DT.VALID.]] - $D$1,0) / 30,0)</f>
        <v>-1507</v>
      </c>
      <c r="U118" s="240" t="s">
        <v>1679</v>
      </c>
      <c r="V118" s="256">
        <v>1</v>
      </c>
      <c r="W118" s="257" t="s">
        <v>2068</v>
      </c>
      <c r="X118" s="258">
        <v>55</v>
      </c>
      <c r="Y118" s="259">
        <v>19</v>
      </c>
      <c r="Z118" s="260">
        <v>2375</v>
      </c>
      <c r="AA118" s="261">
        <v>2023</v>
      </c>
      <c r="AB118" s="262">
        <v>4000</v>
      </c>
      <c r="AC118" s="262"/>
      <c r="AD118" s="261"/>
      <c r="AE118" s="262"/>
      <c r="AF118" s="255"/>
      <c r="AG118" s="263" t="s">
        <v>2063</v>
      </c>
      <c r="AH118" s="264"/>
      <c r="AI118" s="255">
        <v>2438</v>
      </c>
      <c r="AJ118" s="264">
        <v>44893</v>
      </c>
      <c r="AK118" s="264">
        <v>44096</v>
      </c>
      <c r="AL118" s="264">
        <v>44845</v>
      </c>
      <c r="AM118" s="254"/>
      <c r="AN118" s="243"/>
      <c r="AO118" s="265" t="str">
        <f>_xlfn.IFNA(IF(VLOOKUP(tabItens[[#This Row],[CÓDIGO]],tabExcluirDoEstoque[#Data],1,FALSE),"sim",""),"")</f>
        <v/>
      </c>
      <c r="AP118" s="266" t="str">
        <f ca="1">IF(OR(ISBLANK(tabItens[[#This Row],[ATA DT.VALID.]]),tabItens[[#This Row],[ATA DT.VALID.]]="",tabItens[[#This Row],[ATA DT.VALID.]]=" "),"",IF(TYPE(tabItens[[#This Row],[ATA DT.VALID.]])=1,ROUNDUP((tabItens[[#This Row],[ATA DT.VALID.]]-TODAY())/7,0),""))</f>
        <v/>
      </c>
      <c r="AQ118" s="267">
        <v>0</v>
      </c>
      <c r="AR118" s="268" t="str">
        <f>IF(ISBLANK(tabItens[[#This Row],[CÓDIGO]]),"",IFERROR(VLOOKUP(tabItens[[#This Row],[CÓDIGO]],Consumo!$C$2:$AI$902,32,FALSE),0))</f>
        <v>06.2023</v>
      </c>
      <c r="AS118" s="269">
        <f>SUMIF(Consumo!$C$3:$C$902,tabItens[[#This Row],[CÓDIGO]],Consumo!$T$3:$T$902) + SUMIF(Consumo!$C$3:$C$902,tabItens[[#This Row],[CÓDIGO]],Consumo!$U$3:$U$902) + SUMIF(Consumo!$C$3:$C$902,tabItens[[#This Row],[CÓDIGO]],Consumo!$V$3:$V$902) + SUMIF(Consumo!$C$3:$C$902,tabItens[[#This Row],[CÓDIGO]],Consumo!$W$3:$W$902)</f>
        <v>894</v>
      </c>
      <c r="AT118" s="269">
        <f>SUMIF(Consumo!$C$3:$C$902,tabItens[[#This Row],[CÓDIGO]],Consumo!$AF$3:$AF$902)</f>
        <v>11854</v>
      </c>
      <c r="AU118" s="270">
        <f>SUMIF(Consumo!$C$3:$C$902,tabItens[[#This Row],[CÓDIGO]],Consumo!$AG$3:$AG$902)</f>
        <v>1300</v>
      </c>
      <c r="AV118" s="271">
        <f>SUMIF(Consumo!$C$3:$C$902,tabItens[[#This Row],[CÓDIGO]],Consumo!$AE$3:$AE$902)</f>
        <v>32.166666666666664</v>
      </c>
      <c r="AW118" s="244">
        <f>tabItens[[#This Row],[QTDE ATUAL]] + tabItens[[#This Row],[RC QTDE]] + tabItens[[#This Row],[AF SALDO]] + tabItens[[#This Row],[Recentes]]</f>
        <v>4000</v>
      </c>
      <c r="AX118" s="272">
        <v>209</v>
      </c>
      <c r="AY118" s="272">
        <v>4</v>
      </c>
      <c r="AZ118" s="272">
        <f>IF(ISBLANK(tabItens[[#This Row],[CÓDIGO]]),"",tabItens[[#This Row],[PontoMês]] * (AZ$2+tabItens[[#This Row],[PontoQtM]]))</f>
        <v>836</v>
      </c>
      <c r="BA118" s="271">
        <f>tabItens[[#This Row],[PontoPed]] - tabItens[[#This Row],[Saldo]] + (1/10)</f>
        <v>-3163.9</v>
      </c>
      <c r="BB118" s="271">
        <f xml:space="preserve"> tabItens[[#This Row],[PontoMês]] * BB$2 - tabItens[[#This Row],[QTDE ATUAL]] - (1/10)</f>
        <v>208.9</v>
      </c>
      <c r="BC118" s="273">
        <f>IF( tabItens[[#This Row],[PontoPed]]&gt;0, IF(tabItens[[#This Row],[PontoPed]]&lt;1, 1, IF( tabItens[[#This Row],[Saldo]]&gt;tabItens[[#This Row],[PontoPed]], 0, (tabItens[[#This Row],[PontoPed]]-tabItens[[#This Row],[Saldo]])/tabItens[[#This Row],[PontoPed]] ) ), 0 )</f>
        <v>0</v>
      </c>
      <c r="BD118" s="274">
        <f>ROUNDDOWN(IF( OR( AND(tabItens[[#This Row],[PontoPed]]&lt;tabItens[[#This Row],[Saldo]],tabItens[[#This Row],[Saldo]]&gt;0), tabItens[[#This Row],[PontoPed]]=0), 99, IF(AND(tabItens[[#This Row],[Saldo]]=0,tabItens[[#This Row],[PontoPed]]&gt;0), 0, (1-tabItens[[#This Row],[PctAb]])*10 ) ),0)</f>
        <v>99</v>
      </c>
      <c r="BE118" s="275">
        <f>MAX(ROUNDDOWN( IF(tabItens[[#This Row],[Abaixo]] &gt; 0,   tabItens[[#This Row],[Abaixo]] + (tabItens[[#This Row],[PontoMês]] * IF( OR( ISBLANK(tabItens[[#This Row],[ATA Nº/ANO]]), tabItens[[#This Row],[ATA Nº/ANO]] = ""),BE$2,BE$1)),0),0),0)</f>
        <v>0</v>
      </c>
      <c r="BF11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8" s="276">
        <f>SUMIF(Consumo!$C$3:$C$902,tabItens[[#This Row],[CÓDIGO]],Consumo!$E$3:$E$902)</f>
        <v>579</v>
      </c>
      <c r="BH118" s="277">
        <f>IF(AND(tabItens[[#This Row],[Pend]] &gt; 0,tabItens[[#This Row],[Consumo]] &lt;&gt; 0), tabItens[[#This Row],[Pend]] / tabItens[[#This Row],[Consumo]], 0 )</f>
        <v>4.8844271975704401E-2</v>
      </c>
      <c r="BI118" s="276"/>
      <c r="BJ118" s="276"/>
      <c r="BK118" s="278" t="s">
        <v>2077</v>
      </c>
    </row>
    <row r="119" spans="1:63" x14ac:dyDescent="0.3">
      <c r="A119" s="239">
        <v>136564</v>
      </c>
      <c r="B119" s="240" t="s">
        <v>1927</v>
      </c>
      <c r="C119" s="241" t="s">
        <v>273</v>
      </c>
      <c r="D119" s="242">
        <v>2.7</v>
      </c>
      <c r="E119" s="243"/>
      <c r="F119" s="243"/>
      <c r="G119" s="243" t="s">
        <v>891</v>
      </c>
      <c r="H119" s="244">
        <v>13115</v>
      </c>
      <c r="I119" s="245">
        <v>103003</v>
      </c>
      <c r="J119" s="246">
        <v>2.7</v>
      </c>
      <c r="K119" s="247">
        <v>23180</v>
      </c>
      <c r="L119" s="248">
        <f>IF(tabItens[[#This Row],[Média]] &gt; 0, tabItens[[#This Row],[QTDE ATUAL]] / tabItens[[#This Row],[Média]],999.9)</f>
        <v>999.9</v>
      </c>
      <c r="M119" s="249">
        <v>0</v>
      </c>
      <c r="N119" s="250">
        <f>tabItens[[#This Row],[VALOR UNIT.]] * tabItens[[#This Row],[LC]]</f>
        <v>0</v>
      </c>
      <c r="O119" s="251"/>
      <c r="P119" s="252"/>
      <c r="Q119" s="253"/>
      <c r="R119" s="250"/>
      <c r="S119" s="254"/>
      <c r="T119" s="255">
        <f>ROUNDDOWN(IFERROR(tabItens[[#This Row],[ATA DT.VALID.]] - $D$1,0) / 30,0)</f>
        <v>-1507</v>
      </c>
      <c r="U119" s="240" t="s">
        <v>1631</v>
      </c>
      <c r="V119" s="256">
        <v>1</v>
      </c>
      <c r="W119" s="257" t="s">
        <v>2076</v>
      </c>
      <c r="X119" s="258">
        <v>60</v>
      </c>
      <c r="Y119" s="259">
        <v>21</v>
      </c>
      <c r="Z119" s="260">
        <v>2773</v>
      </c>
      <c r="AA119" s="261">
        <v>2023</v>
      </c>
      <c r="AB119" s="262">
        <v>1220</v>
      </c>
      <c r="AC119" s="262"/>
      <c r="AD119" s="261"/>
      <c r="AE119" s="262"/>
      <c r="AF119" s="255"/>
      <c r="AG119" s="263" t="s">
        <v>2063</v>
      </c>
      <c r="AH119" s="264"/>
      <c r="AI119" s="255">
        <v>11692</v>
      </c>
      <c r="AJ119" s="264">
        <v>44809</v>
      </c>
      <c r="AK119" s="264">
        <v>43521</v>
      </c>
      <c r="AL119" s="264">
        <v>44803</v>
      </c>
      <c r="AM119" s="254"/>
      <c r="AN119" s="243"/>
      <c r="AO119" s="265" t="str">
        <f>_xlfn.IFNA(IF(VLOOKUP(tabItens[[#This Row],[CÓDIGO]],tabExcluirDoEstoque[#Data],1,FALSE),"sim",""),"")</f>
        <v/>
      </c>
      <c r="AP119" s="266" t="str">
        <f ca="1">IF(OR(ISBLANK(tabItens[[#This Row],[ATA DT.VALID.]]),tabItens[[#This Row],[ATA DT.VALID.]]="",tabItens[[#This Row],[ATA DT.VALID.]]=" "),"",IF(TYPE(tabItens[[#This Row],[ATA DT.VALID.]])=1,ROUNDUP((tabItens[[#This Row],[ATA DT.VALID.]]-TODAY())/7,0),""))</f>
        <v/>
      </c>
      <c r="AQ119" s="267"/>
      <c r="AR119" s="268" t="str">
        <f>IF(ISBLANK(tabItens[[#This Row],[CÓDIGO]]),"",IFERROR(VLOOKUP(tabItens[[#This Row],[CÓDIGO]],Consumo!$C$2:$AI$902,32,FALSE),0))</f>
        <v>08.2023</v>
      </c>
      <c r="AS119" s="269">
        <f>SUMIF(Consumo!$C$3:$C$902,tabItens[[#This Row],[CÓDIGO]],Consumo!$T$3:$T$902) + SUMIF(Consumo!$C$3:$C$902,tabItens[[#This Row],[CÓDIGO]],Consumo!$U$3:$U$902) + SUMIF(Consumo!$C$3:$C$902,tabItens[[#This Row],[CÓDIGO]],Consumo!$V$3:$V$902) + SUMIF(Consumo!$C$3:$C$902,tabItens[[#This Row],[CÓDIGO]],Consumo!$W$3:$W$902)</f>
        <v>12505</v>
      </c>
      <c r="AT119" s="269">
        <f>SUMIF(Consumo!$C$3:$C$902,tabItens[[#This Row],[CÓDIGO]],Consumo!$AF$3:$AF$902)</f>
        <v>46665</v>
      </c>
      <c r="AU119" s="270">
        <f>SUMIF(Consumo!$C$3:$C$902,tabItens[[#This Row],[CÓDIGO]],Consumo!$AG$3:$AG$902)</f>
        <v>6405</v>
      </c>
      <c r="AV119" s="271">
        <f>SUMIF(Consumo!$C$3:$C$902,tabItens[[#This Row],[CÓDIGO]],Consumo!$AE$3:$AE$902)</f>
        <v>0</v>
      </c>
      <c r="AW119" s="244">
        <f>tabItens[[#This Row],[QTDE ATUAL]] + tabItens[[#This Row],[RC QTDE]] + tabItens[[#This Row],[AF SALDO]] + tabItens[[#This Row],[Recentes]]</f>
        <v>14335</v>
      </c>
      <c r="AX119" s="272">
        <v>1466</v>
      </c>
      <c r="AY119" s="272">
        <v>4</v>
      </c>
      <c r="AZ119" s="272">
        <f>IF(ISBLANK(tabItens[[#This Row],[CÓDIGO]]),"",tabItens[[#This Row],[PontoMês]] * (AZ$2+tabItens[[#This Row],[PontoQtM]]))</f>
        <v>5864</v>
      </c>
      <c r="BA119" s="271">
        <f>tabItens[[#This Row],[PontoPed]] - tabItens[[#This Row],[Saldo]] + (1/10)</f>
        <v>-8470.9</v>
      </c>
      <c r="BB119" s="271">
        <f xml:space="preserve"> tabItens[[#This Row],[PontoMês]] * BB$2 - tabItens[[#This Row],[QTDE ATUAL]] - (1/10)</f>
        <v>-11649.1</v>
      </c>
      <c r="BC119" s="273">
        <f>IF( tabItens[[#This Row],[PontoPed]]&gt;0, IF(tabItens[[#This Row],[PontoPed]]&lt;1, 1, IF( tabItens[[#This Row],[Saldo]]&gt;tabItens[[#This Row],[PontoPed]], 0, (tabItens[[#This Row],[PontoPed]]-tabItens[[#This Row],[Saldo]])/tabItens[[#This Row],[PontoPed]] ) ), 0 )</f>
        <v>0</v>
      </c>
      <c r="BD119" s="274">
        <f>ROUNDDOWN(IF( OR( AND(tabItens[[#This Row],[PontoPed]]&lt;tabItens[[#This Row],[Saldo]],tabItens[[#This Row],[Saldo]]&gt;0), tabItens[[#This Row],[PontoPed]]=0), 99, IF(AND(tabItens[[#This Row],[Saldo]]=0,tabItens[[#This Row],[PontoPed]]&gt;0), 0, (1-tabItens[[#This Row],[PctAb]])*10 ) ),0)</f>
        <v>99</v>
      </c>
      <c r="BE119" s="275">
        <f>MAX(ROUNDDOWN( IF(tabItens[[#This Row],[Abaixo]] &gt; 0,   tabItens[[#This Row],[Abaixo]] + (tabItens[[#This Row],[PontoMês]] * IF( OR( ISBLANK(tabItens[[#This Row],[ATA Nº/ANO]]), tabItens[[#This Row],[ATA Nº/ANO]] = ""),BE$2,BE$1)),0),0),0)</f>
        <v>0</v>
      </c>
      <c r="BF11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19" s="276">
        <f>SUMIF(Consumo!$C$3:$C$902,tabItens[[#This Row],[CÓDIGO]],Consumo!$E$3:$E$902)</f>
        <v>0</v>
      </c>
      <c r="BH119" s="277">
        <f>IF(AND(tabItens[[#This Row],[Pend]] &gt; 0,tabItens[[#This Row],[Consumo]] &lt;&gt; 0), tabItens[[#This Row],[Pend]] / tabItens[[#This Row],[Consumo]], 0 )</f>
        <v>0</v>
      </c>
      <c r="BI119" s="276"/>
      <c r="BJ119" s="276"/>
      <c r="BK119" s="278" t="s">
        <v>2077</v>
      </c>
    </row>
    <row r="120" spans="1:63" x14ac:dyDescent="0.3">
      <c r="A120" s="239">
        <v>13180</v>
      </c>
      <c r="B120" s="240" t="s">
        <v>1026</v>
      </c>
      <c r="C120" s="241" t="s">
        <v>264</v>
      </c>
      <c r="D120" s="242">
        <v>16.899999999999999</v>
      </c>
      <c r="E120" s="243"/>
      <c r="F120" s="243"/>
      <c r="G120" s="243" t="s">
        <v>891</v>
      </c>
      <c r="H120" s="244">
        <v>0</v>
      </c>
      <c r="I120" s="245">
        <v>103003</v>
      </c>
      <c r="J120" s="246">
        <v>16.899999999999999</v>
      </c>
      <c r="K120" s="247">
        <v>413</v>
      </c>
      <c r="L120" s="248">
        <f>IF(tabItens[[#This Row],[Média]] &gt; 0, tabItens[[#This Row],[QTDE ATUAL]] / tabItens[[#This Row],[Média]],999.9)</f>
        <v>0</v>
      </c>
      <c r="M120" s="249">
        <v>0</v>
      </c>
      <c r="N120" s="250">
        <f>tabItens[[#This Row],[VALOR UNIT.]] * tabItens[[#This Row],[LC]]</f>
        <v>0</v>
      </c>
      <c r="O120" s="251" t="s">
        <v>2098</v>
      </c>
      <c r="P120" s="252"/>
      <c r="Q120" s="253"/>
      <c r="R120" s="250"/>
      <c r="S120" s="254"/>
      <c r="T120" s="255">
        <f>ROUNDDOWN(IFERROR(tabItens[[#This Row],[ATA DT.VALID.]] - $D$1,0) / 30,0)</f>
        <v>-1507</v>
      </c>
      <c r="U120" s="240" t="s">
        <v>1027</v>
      </c>
      <c r="V120" s="256">
        <v>1</v>
      </c>
      <c r="W120" s="257" t="s">
        <v>2064</v>
      </c>
      <c r="X120" s="258">
        <v>51</v>
      </c>
      <c r="Y120" s="259">
        <v>12</v>
      </c>
      <c r="Z120" s="260">
        <v>2980</v>
      </c>
      <c r="AA120" s="261">
        <v>2023</v>
      </c>
      <c r="AB120" s="262">
        <v>300</v>
      </c>
      <c r="AC120" s="262"/>
      <c r="AD120" s="261"/>
      <c r="AE120" s="262"/>
      <c r="AF120" s="255"/>
      <c r="AG120" s="263" t="s">
        <v>2063</v>
      </c>
      <c r="AH120" s="264"/>
      <c r="AI120" s="255">
        <v>140</v>
      </c>
      <c r="AJ120" s="264">
        <v>44140</v>
      </c>
      <c r="AK120" s="264" t="s">
        <v>891</v>
      </c>
      <c r="AL120" s="264">
        <v>44658</v>
      </c>
      <c r="AM120" s="254"/>
      <c r="AN120" s="243"/>
      <c r="AO120" s="265" t="str">
        <f>_xlfn.IFNA(IF(VLOOKUP(tabItens[[#This Row],[CÓDIGO]],tabExcluirDoEstoque[#Data],1,FALSE),"sim",""),"")</f>
        <v/>
      </c>
      <c r="AP120" s="266" t="str">
        <f ca="1">IF(OR(ISBLANK(tabItens[[#This Row],[ATA DT.VALID.]]),tabItens[[#This Row],[ATA DT.VALID.]]="",tabItens[[#This Row],[ATA DT.VALID.]]=" "),"",IF(TYPE(tabItens[[#This Row],[ATA DT.VALID.]])=1,ROUNDUP((tabItens[[#This Row],[ATA DT.VALID.]]-TODAY())/7,0),""))</f>
        <v/>
      </c>
      <c r="AQ120" s="267">
        <v>0</v>
      </c>
      <c r="AR120" s="268" t="str">
        <f>IF(ISBLANK(tabItens[[#This Row],[CÓDIGO]]),"",IFERROR(VLOOKUP(tabItens[[#This Row],[CÓDIGO]],Consumo!$C$2:$AI$902,32,FALSE),0))</f>
        <v>04.2023</v>
      </c>
      <c r="AS120" s="269">
        <f>SUMIF(Consumo!$C$3:$C$902,tabItens[[#This Row],[CÓDIGO]],Consumo!$T$3:$T$902) + SUMIF(Consumo!$C$3:$C$902,tabItens[[#This Row],[CÓDIGO]],Consumo!$U$3:$U$902) + SUMIF(Consumo!$C$3:$C$902,tabItens[[#This Row],[CÓDIGO]],Consumo!$V$3:$V$902) + SUMIF(Consumo!$C$3:$C$902,tabItens[[#This Row],[CÓDIGO]],Consumo!$W$3:$W$902)</f>
        <v>0</v>
      </c>
      <c r="AT120" s="269">
        <f>SUMIF(Consumo!$C$3:$C$902,tabItens[[#This Row],[CÓDIGO]],Consumo!$AF$3:$AF$902)</f>
        <v>496</v>
      </c>
      <c r="AU120" s="270">
        <f>SUMIF(Consumo!$C$3:$C$902,tabItens[[#This Row],[CÓDIGO]],Consumo!$AG$3:$AG$902)</f>
        <v>309</v>
      </c>
      <c r="AV120" s="271">
        <f>SUMIF(Consumo!$C$3:$C$902,tabItens[[#This Row],[CÓDIGO]],Consumo!$AE$3:$AE$902)</f>
        <v>5.5555555555555552E-2</v>
      </c>
      <c r="AW120" s="244">
        <f>tabItens[[#This Row],[QTDE ATUAL]] + tabItens[[#This Row],[RC QTDE]] + tabItens[[#This Row],[AF SALDO]] + tabItens[[#This Row],[Recentes]]</f>
        <v>300</v>
      </c>
      <c r="AX120" s="272">
        <v>43</v>
      </c>
      <c r="AY120" s="272">
        <v>4</v>
      </c>
      <c r="AZ120" s="272">
        <f>IF(ISBLANK(tabItens[[#This Row],[CÓDIGO]]),"",tabItens[[#This Row],[PontoMês]] * (AZ$2+tabItens[[#This Row],[PontoQtM]]))</f>
        <v>172</v>
      </c>
      <c r="BA120" s="271">
        <f>tabItens[[#This Row],[PontoPed]] - tabItens[[#This Row],[Saldo]] + (1/10)</f>
        <v>-127.9</v>
      </c>
      <c r="BB120" s="271">
        <f xml:space="preserve"> tabItens[[#This Row],[PontoMês]] * BB$2 - tabItens[[#This Row],[QTDE ATUAL]] - (1/10)</f>
        <v>42.9</v>
      </c>
      <c r="BC120" s="273">
        <f>IF( tabItens[[#This Row],[PontoPed]]&gt;0, IF(tabItens[[#This Row],[PontoPed]]&lt;1, 1, IF( tabItens[[#This Row],[Saldo]]&gt;tabItens[[#This Row],[PontoPed]], 0, (tabItens[[#This Row],[PontoPed]]-tabItens[[#This Row],[Saldo]])/tabItens[[#This Row],[PontoPed]] ) ), 0 )</f>
        <v>0</v>
      </c>
      <c r="BD120" s="274">
        <f>ROUNDDOWN(IF( OR( AND(tabItens[[#This Row],[PontoPed]]&lt;tabItens[[#This Row],[Saldo]],tabItens[[#This Row],[Saldo]]&gt;0), tabItens[[#This Row],[PontoPed]]=0), 99, IF(AND(tabItens[[#This Row],[Saldo]]=0,tabItens[[#This Row],[PontoPed]]&gt;0), 0, (1-tabItens[[#This Row],[PctAb]])*10 ) ),0)</f>
        <v>99</v>
      </c>
      <c r="BE120" s="275">
        <f>MAX(ROUNDDOWN( IF(tabItens[[#This Row],[Abaixo]] &gt; 0,   tabItens[[#This Row],[Abaixo]] + (tabItens[[#This Row],[PontoMês]] * IF( OR( ISBLANK(tabItens[[#This Row],[ATA Nº/ANO]]), tabItens[[#This Row],[ATA Nº/ANO]] = ""),BE$2,BE$1)),0),0),0)</f>
        <v>0</v>
      </c>
      <c r="BF12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0" s="276">
        <f>SUMIF(Consumo!$C$3:$C$902,tabItens[[#This Row],[CÓDIGO]],Consumo!$E$3:$E$902)</f>
        <v>1</v>
      </c>
      <c r="BH120" s="277">
        <f>IF(AND(tabItens[[#This Row],[Pend]] &gt; 0,tabItens[[#This Row],[Consumo]] &lt;&gt; 0), tabItens[[#This Row],[Pend]] / tabItens[[#This Row],[Consumo]], 0 )</f>
        <v>2.0161290322580645E-3</v>
      </c>
      <c r="BI120" s="276"/>
      <c r="BJ120" s="276"/>
      <c r="BK120" s="278" t="s">
        <v>2077</v>
      </c>
    </row>
    <row r="121" spans="1:63" x14ac:dyDescent="0.3">
      <c r="A121" s="239">
        <v>17704</v>
      </c>
      <c r="B121" s="240" t="s">
        <v>1149</v>
      </c>
      <c r="C121" s="241" t="s">
        <v>264</v>
      </c>
      <c r="D121" s="242">
        <v>17.8</v>
      </c>
      <c r="E121" s="243"/>
      <c r="F121" s="243"/>
      <c r="G121" s="243" t="s">
        <v>891</v>
      </c>
      <c r="H121" s="244">
        <v>107</v>
      </c>
      <c r="I121" s="245">
        <v>103003</v>
      </c>
      <c r="J121" s="246">
        <v>17.8</v>
      </c>
      <c r="K121" s="247">
        <v>109</v>
      </c>
      <c r="L121" s="248">
        <f>IF(tabItens[[#This Row],[Média]] &gt; 0, tabItens[[#This Row],[QTDE ATUAL]] / tabItens[[#This Row],[Média]],999.9)</f>
        <v>1926</v>
      </c>
      <c r="M121" s="249">
        <v>0</v>
      </c>
      <c r="N121" s="250">
        <f>tabItens[[#This Row],[VALOR UNIT.]] * tabItens[[#This Row],[LC]]</f>
        <v>0</v>
      </c>
      <c r="O121" s="251" t="s">
        <v>2098</v>
      </c>
      <c r="P121" s="252"/>
      <c r="Q121" s="253"/>
      <c r="R121" s="250"/>
      <c r="S121" s="254"/>
      <c r="T121" s="255">
        <f>ROUNDDOWN(IFERROR(tabItens[[#This Row],[ATA DT.VALID.]] - $D$1,0) / 30,0)</f>
        <v>-1507</v>
      </c>
      <c r="U121" s="240" t="s">
        <v>1027</v>
      </c>
      <c r="V121" s="256">
        <v>1</v>
      </c>
      <c r="W121" s="257" t="s">
        <v>2064</v>
      </c>
      <c r="X121" s="258">
        <v>51</v>
      </c>
      <c r="Y121" s="259">
        <v>12</v>
      </c>
      <c r="Z121" s="260">
        <v>2430</v>
      </c>
      <c r="AA121" s="261">
        <v>2023</v>
      </c>
      <c r="AB121" s="262">
        <v>100</v>
      </c>
      <c r="AC121" s="262"/>
      <c r="AD121" s="261"/>
      <c r="AE121" s="262"/>
      <c r="AF121" s="255"/>
      <c r="AG121" s="263" t="s">
        <v>2063</v>
      </c>
      <c r="AH121" s="264"/>
      <c r="AI121" s="255">
        <v>50</v>
      </c>
      <c r="AJ121" s="264">
        <v>44140</v>
      </c>
      <c r="AK121" s="264" t="s">
        <v>891</v>
      </c>
      <c r="AL121" s="264">
        <v>44592</v>
      </c>
      <c r="AM121" s="254"/>
      <c r="AN121" s="243"/>
      <c r="AO121" s="265" t="str">
        <f>_xlfn.IFNA(IF(VLOOKUP(tabItens[[#This Row],[CÓDIGO]],tabExcluirDoEstoque[#Data],1,FALSE),"sim",""),"")</f>
        <v/>
      </c>
      <c r="AP121" s="266" t="str">
        <f ca="1">IF(OR(ISBLANK(tabItens[[#This Row],[ATA DT.VALID.]]),tabItens[[#This Row],[ATA DT.VALID.]]="",tabItens[[#This Row],[ATA DT.VALID.]]=" "),"",IF(TYPE(tabItens[[#This Row],[ATA DT.VALID.]])=1,ROUNDUP((tabItens[[#This Row],[ATA DT.VALID.]]-TODAY())/7,0),""))</f>
        <v/>
      </c>
      <c r="AQ121" s="267">
        <v>0</v>
      </c>
      <c r="AR121" s="268" t="str">
        <f>IF(ISBLANK(tabItens[[#This Row],[CÓDIGO]]),"",IFERROR(VLOOKUP(tabItens[[#This Row],[CÓDIGO]],Consumo!$C$2:$AI$902,32,FALSE),0))</f>
        <v>08.2023</v>
      </c>
      <c r="AS121" s="269">
        <f>SUMIF(Consumo!$C$3:$C$902,tabItens[[#This Row],[CÓDIGO]],Consumo!$T$3:$T$902) + SUMIF(Consumo!$C$3:$C$902,tabItens[[#This Row],[CÓDIGO]],Consumo!$U$3:$U$902) + SUMIF(Consumo!$C$3:$C$902,tabItens[[#This Row],[CÓDIGO]],Consumo!$V$3:$V$902) + SUMIF(Consumo!$C$3:$C$902,tabItens[[#This Row],[CÓDIGO]],Consumo!$W$3:$W$902)</f>
        <v>61</v>
      </c>
      <c r="AT121" s="269">
        <f>SUMIF(Consumo!$C$3:$C$902,tabItens[[#This Row],[CÓDIGO]],Consumo!$AF$3:$AF$902)</f>
        <v>247</v>
      </c>
      <c r="AU121" s="270">
        <f>SUMIF(Consumo!$C$3:$C$902,tabItens[[#This Row],[CÓDIGO]],Consumo!$AG$3:$AG$902)</f>
        <v>29</v>
      </c>
      <c r="AV121" s="271">
        <f>SUMIF(Consumo!$C$3:$C$902,tabItens[[#This Row],[CÓDIGO]],Consumo!$AE$3:$AE$902)</f>
        <v>5.5555555555555552E-2</v>
      </c>
      <c r="AW121" s="244">
        <f>tabItens[[#This Row],[QTDE ATUAL]] + tabItens[[#This Row],[RC QTDE]] + tabItens[[#This Row],[AF SALDO]] + tabItens[[#This Row],[Recentes]]</f>
        <v>207</v>
      </c>
      <c r="AX121" s="272">
        <v>34</v>
      </c>
      <c r="AY121" s="272">
        <v>4</v>
      </c>
      <c r="AZ121" s="272">
        <f>IF(ISBLANK(tabItens[[#This Row],[CÓDIGO]]),"",tabItens[[#This Row],[PontoMês]] * (AZ$2+tabItens[[#This Row],[PontoQtM]]))</f>
        <v>136</v>
      </c>
      <c r="BA121" s="271">
        <f>tabItens[[#This Row],[PontoPed]] - tabItens[[#This Row],[Saldo]] + (1/10)</f>
        <v>-70.900000000000006</v>
      </c>
      <c r="BB121" s="271">
        <f xml:space="preserve"> tabItens[[#This Row],[PontoMês]] * BB$2 - tabItens[[#This Row],[QTDE ATUAL]] - (1/10)</f>
        <v>-73.099999999999994</v>
      </c>
      <c r="BC121" s="273">
        <f>IF( tabItens[[#This Row],[PontoPed]]&gt;0, IF(tabItens[[#This Row],[PontoPed]]&lt;1, 1, IF( tabItens[[#This Row],[Saldo]]&gt;tabItens[[#This Row],[PontoPed]], 0, (tabItens[[#This Row],[PontoPed]]-tabItens[[#This Row],[Saldo]])/tabItens[[#This Row],[PontoPed]] ) ), 0 )</f>
        <v>0</v>
      </c>
      <c r="BD121" s="274">
        <f>ROUNDDOWN(IF( OR( AND(tabItens[[#This Row],[PontoPed]]&lt;tabItens[[#This Row],[Saldo]],tabItens[[#This Row],[Saldo]]&gt;0), tabItens[[#This Row],[PontoPed]]=0), 99, IF(AND(tabItens[[#This Row],[Saldo]]=0,tabItens[[#This Row],[PontoPed]]&gt;0), 0, (1-tabItens[[#This Row],[PctAb]])*10 ) ),0)</f>
        <v>99</v>
      </c>
      <c r="BE121" s="275">
        <f>MAX(ROUNDDOWN( IF(tabItens[[#This Row],[Abaixo]] &gt; 0,   tabItens[[#This Row],[Abaixo]] + (tabItens[[#This Row],[PontoMês]] * IF( OR( ISBLANK(tabItens[[#This Row],[ATA Nº/ANO]]), tabItens[[#This Row],[ATA Nº/ANO]] = ""),BE$2,BE$1)),0),0),0)</f>
        <v>0</v>
      </c>
      <c r="BF12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1" s="276">
        <f>SUMIF(Consumo!$C$3:$C$902,tabItens[[#This Row],[CÓDIGO]],Consumo!$E$3:$E$902)</f>
        <v>1</v>
      </c>
      <c r="BH121" s="277">
        <f>IF(AND(tabItens[[#This Row],[Pend]] &gt; 0,tabItens[[#This Row],[Consumo]] &lt;&gt; 0), tabItens[[#This Row],[Pend]] / tabItens[[#This Row],[Consumo]], 0 )</f>
        <v>4.048582995951417E-3</v>
      </c>
      <c r="BI121" s="276"/>
      <c r="BJ121" s="276"/>
      <c r="BK121" s="278" t="s">
        <v>2077</v>
      </c>
    </row>
    <row r="122" spans="1:63" x14ac:dyDescent="0.3">
      <c r="A122" s="239">
        <v>13181</v>
      </c>
      <c r="B122" s="240" t="s">
        <v>1028</v>
      </c>
      <c r="C122" s="241" t="s">
        <v>264</v>
      </c>
      <c r="D122" s="242">
        <v>27.33</v>
      </c>
      <c r="E122" s="243"/>
      <c r="F122" s="243"/>
      <c r="G122" s="243" t="s">
        <v>891</v>
      </c>
      <c r="H122" s="244">
        <v>164</v>
      </c>
      <c r="I122" s="245">
        <v>103003</v>
      </c>
      <c r="J122" s="246">
        <v>27.33</v>
      </c>
      <c r="K122" s="247">
        <v>52</v>
      </c>
      <c r="L122" s="248">
        <f>IF(tabItens[[#This Row],[Média]] &gt; 0, tabItens[[#This Row],[QTDE ATUAL]] / tabItens[[#This Row],[Média]],999.9)</f>
        <v>2952</v>
      </c>
      <c r="M122" s="249">
        <v>0</v>
      </c>
      <c r="N122" s="250">
        <f>tabItens[[#This Row],[VALOR UNIT.]] * tabItens[[#This Row],[LC]]</f>
        <v>0</v>
      </c>
      <c r="O122" s="251" t="s">
        <v>2098</v>
      </c>
      <c r="P122" s="252"/>
      <c r="Q122" s="253"/>
      <c r="R122" s="250"/>
      <c r="S122" s="254"/>
      <c r="T122" s="255">
        <f>ROUNDDOWN(IFERROR(tabItens[[#This Row],[ATA DT.VALID.]] - $D$1,0) / 30,0)</f>
        <v>-1507</v>
      </c>
      <c r="U122" s="240" t="s">
        <v>1027</v>
      </c>
      <c r="V122" s="256">
        <v>1</v>
      </c>
      <c r="W122" s="257" t="s">
        <v>2064</v>
      </c>
      <c r="X122" s="258">
        <v>51</v>
      </c>
      <c r="Y122" s="259">
        <v>12</v>
      </c>
      <c r="Z122" s="260">
        <v>2430</v>
      </c>
      <c r="AA122" s="261">
        <v>2023</v>
      </c>
      <c r="AB122" s="262">
        <v>100</v>
      </c>
      <c r="AC122" s="262"/>
      <c r="AD122" s="261"/>
      <c r="AE122" s="262"/>
      <c r="AF122" s="255"/>
      <c r="AG122" s="263" t="s">
        <v>2063</v>
      </c>
      <c r="AH122" s="264"/>
      <c r="AI122" s="255">
        <v>24</v>
      </c>
      <c r="AJ122" s="264">
        <v>44140</v>
      </c>
      <c r="AK122" s="264" t="s">
        <v>891</v>
      </c>
      <c r="AL122" s="264">
        <v>44592</v>
      </c>
      <c r="AM122" s="254"/>
      <c r="AN122" s="243"/>
      <c r="AO122" s="265" t="str">
        <f>_xlfn.IFNA(IF(VLOOKUP(tabItens[[#This Row],[CÓDIGO]],tabExcluirDoEstoque[#Data],1,FALSE),"sim",""),"")</f>
        <v/>
      </c>
      <c r="AP122" s="266" t="str">
        <f ca="1">IF(OR(ISBLANK(tabItens[[#This Row],[ATA DT.VALID.]]),tabItens[[#This Row],[ATA DT.VALID.]]="",tabItens[[#This Row],[ATA DT.VALID.]]=" "),"",IF(TYPE(tabItens[[#This Row],[ATA DT.VALID.]])=1,ROUNDUP((tabItens[[#This Row],[ATA DT.VALID.]]-TODAY())/7,0),""))</f>
        <v/>
      </c>
      <c r="AQ122" s="267">
        <v>0</v>
      </c>
      <c r="AR122" s="268" t="str">
        <f>IF(ISBLANK(tabItens[[#This Row],[CÓDIGO]]),"",IFERROR(VLOOKUP(tabItens[[#This Row],[CÓDIGO]],Consumo!$C$2:$AI$902,32,FALSE),0))</f>
        <v>08.2023</v>
      </c>
      <c r="AS122" s="269">
        <f>SUMIF(Consumo!$C$3:$C$902,tabItens[[#This Row],[CÓDIGO]],Consumo!$T$3:$T$902) + SUMIF(Consumo!$C$3:$C$902,tabItens[[#This Row],[CÓDIGO]],Consumo!$U$3:$U$902) + SUMIF(Consumo!$C$3:$C$902,tabItens[[#This Row],[CÓDIGO]],Consumo!$V$3:$V$902) + SUMIF(Consumo!$C$3:$C$902,tabItens[[#This Row],[CÓDIGO]],Consumo!$W$3:$W$902)</f>
        <v>27</v>
      </c>
      <c r="AT122" s="269">
        <f>SUMIF(Consumo!$C$3:$C$902,tabItens[[#This Row],[CÓDIGO]],Consumo!$AF$3:$AF$902)</f>
        <v>147</v>
      </c>
      <c r="AU122" s="270">
        <f>SUMIF(Consumo!$C$3:$C$902,tabItens[[#This Row],[CÓDIGO]],Consumo!$AG$3:$AG$902)</f>
        <v>20</v>
      </c>
      <c r="AV122" s="271">
        <f>SUMIF(Consumo!$C$3:$C$902,tabItens[[#This Row],[CÓDIGO]],Consumo!$AE$3:$AE$902)</f>
        <v>5.5555555555555552E-2</v>
      </c>
      <c r="AW122" s="244">
        <f>tabItens[[#This Row],[QTDE ATUAL]] + tabItens[[#This Row],[RC QTDE]] + tabItens[[#This Row],[AF SALDO]] + tabItens[[#This Row],[Recentes]]</f>
        <v>264</v>
      </c>
      <c r="AX122" s="272">
        <v>42</v>
      </c>
      <c r="AY122" s="272">
        <v>4</v>
      </c>
      <c r="AZ122" s="272">
        <f>IF(ISBLANK(tabItens[[#This Row],[CÓDIGO]]),"",tabItens[[#This Row],[PontoMês]] * (AZ$2+tabItens[[#This Row],[PontoQtM]]))</f>
        <v>168</v>
      </c>
      <c r="BA122" s="271">
        <f>tabItens[[#This Row],[PontoPed]] - tabItens[[#This Row],[Saldo]] + (1/10)</f>
        <v>-95.9</v>
      </c>
      <c r="BB122" s="271">
        <f xml:space="preserve"> tabItens[[#This Row],[PontoMês]] * BB$2 - tabItens[[#This Row],[QTDE ATUAL]] - (1/10)</f>
        <v>-122.1</v>
      </c>
      <c r="BC122" s="273">
        <f>IF( tabItens[[#This Row],[PontoPed]]&gt;0, IF(tabItens[[#This Row],[PontoPed]]&lt;1, 1, IF( tabItens[[#This Row],[Saldo]]&gt;tabItens[[#This Row],[PontoPed]], 0, (tabItens[[#This Row],[PontoPed]]-tabItens[[#This Row],[Saldo]])/tabItens[[#This Row],[PontoPed]] ) ), 0 )</f>
        <v>0</v>
      </c>
      <c r="BD122" s="274">
        <f>ROUNDDOWN(IF( OR( AND(tabItens[[#This Row],[PontoPed]]&lt;tabItens[[#This Row],[Saldo]],tabItens[[#This Row],[Saldo]]&gt;0), tabItens[[#This Row],[PontoPed]]=0), 99, IF(AND(tabItens[[#This Row],[Saldo]]=0,tabItens[[#This Row],[PontoPed]]&gt;0), 0, (1-tabItens[[#This Row],[PctAb]])*10 ) ),0)</f>
        <v>99</v>
      </c>
      <c r="BE122" s="275">
        <f>MAX(ROUNDDOWN( IF(tabItens[[#This Row],[Abaixo]] &gt; 0,   tabItens[[#This Row],[Abaixo]] + (tabItens[[#This Row],[PontoMês]] * IF( OR( ISBLANK(tabItens[[#This Row],[ATA Nº/ANO]]), tabItens[[#This Row],[ATA Nº/ANO]] = ""),BE$2,BE$1)),0),0),0)</f>
        <v>0</v>
      </c>
      <c r="BF12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2" s="276">
        <f>SUMIF(Consumo!$C$3:$C$902,tabItens[[#This Row],[CÓDIGO]],Consumo!$E$3:$E$902)</f>
        <v>1</v>
      </c>
      <c r="BH122" s="277">
        <f>IF(AND(tabItens[[#This Row],[Pend]] &gt; 0,tabItens[[#This Row],[Consumo]] &lt;&gt; 0), tabItens[[#This Row],[Pend]] / tabItens[[#This Row],[Consumo]], 0 )</f>
        <v>6.8027210884353739E-3</v>
      </c>
      <c r="BI122" s="276"/>
      <c r="BJ122" s="276"/>
      <c r="BK122" s="278" t="s">
        <v>2077</v>
      </c>
    </row>
    <row r="123" spans="1:63" x14ac:dyDescent="0.3">
      <c r="A123" s="239">
        <v>138453</v>
      </c>
      <c r="B123" s="240" t="s">
        <v>1961</v>
      </c>
      <c r="C123" s="241" t="s">
        <v>31</v>
      </c>
      <c r="D123" s="242">
        <v>3.5</v>
      </c>
      <c r="E123" s="243"/>
      <c r="F123" s="243"/>
      <c r="G123" s="243" t="s">
        <v>891</v>
      </c>
      <c r="H123" s="244">
        <v>33230</v>
      </c>
      <c r="I123" s="245">
        <v>103003</v>
      </c>
      <c r="J123" s="246">
        <v>3.5</v>
      </c>
      <c r="K123" s="247">
        <v>5385</v>
      </c>
      <c r="L123" s="248">
        <f>IF(tabItens[[#This Row],[Média]] &gt; 0, tabItens[[#This Row],[QTDE ATUAL]] / tabItens[[#This Row],[Média]],999.9)</f>
        <v>13910.232558139534</v>
      </c>
      <c r="M123" s="249">
        <v>0</v>
      </c>
      <c r="N123" s="250">
        <f>tabItens[[#This Row],[VALOR UNIT.]] * tabItens[[#This Row],[LC]]</f>
        <v>0</v>
      </c>
      <c r="O123" s="251"/>
      <c r="P123" s="252"/>
      <c r="Q123" s="253"/>
      <c r="R123" s="250"/>
      <c r="S123" s="254"/>
      <c r="T123" s="255">
        <f>ROUNDDOWN(IFERROR(tabItens[[#This Row],[ATA DT.VALID.]] - $D$1,0) / 30,0)</f>
        <v>-1507</v>
      </c>
      <c r="U123" s="240" t="s">
        <v>943</v>
      </c>
      <c r="V123" s="256">
        <v>1</v>
      </c>
      <c r="W123" s="257" t="s">
        <v>2065</v>
      </c>
      <c r="X123" s="258">
        <v>45</v>
      </c>
      <c r="Y123" s="259">
        <v>11</v>
      </c>
      <c r="Z123" s="260"/>
      <c r="AA123" s="261"/>
      <c r="AB123" s="262"/>
      <c r="AC123" s="262"/>
      <c r="AD123" s="261"/>
      <c r="AE123" s="262"/>
      <c r="AF123" s="255"/>
      <c r="AG123" s="263" t="s">
        <v>2063</v>
      </c>
      <c r="AH123" s="264"/>
      <c r="AI123" s="255">
        <v>20364</v>
      </c>
      <c r="AJ123" s="264">
        <v>44173</v>
      </c>
      <c r="AK123" s="264">
        <v>43720</v>
      </c>
      <c r="AL123" s="264">
        <v>44133</v>
      </c>
      <c r="AM123" s="254"/>
      <c r="AN123" s="243"/>
      <c r="AO123" s="265" t="str">
        <f>_xlfn.IFNA(IF(VLOOKUP(tabItens[[#This Row],[CÓDIGO]],tabExcluirDoEstoque[#Data],1,FALSE),"sim",""),"")</f>
        <v/>
      </c>
      <c r="AP123" s="266" t="str">
        <f ca="1">IF(OR(ISBLANK(tabItens[[#This Row],[ATA DT.VALID.]]),tabItens[[#This Row],[ATA DT.VALID.]]="",tabItens[[#This Row],[ATA DT.VALID.]]=" "),"",IF(TYPE(tabItens[[#This Row],[ATA DT.VALID.]])=1,ROUNDUP((tabItens[[#This Row],[ATA DT.VALID.]]-TODAY())/7,0),""))</f>
        <v/>
      </c>
      <c r="AQ123" s="267"/>
      <c r="AR123" s="268" t="str">
        <f>IF(ISBLANK(tabItens[[#This Row],[CÓDIGO]]),"",IFERROR(VLOOKUP(tabItens[[#This Row],[CÓDIGO]],Consumo!$C$2:$AI$902,32,FALSE),0))</f>
        <v>08.2023</v>
      </c>
      <c r="AS123" s="269">
        <f>SUMIF(Consumo!$C$3:$C$902,tabItens[[#This Row],[CÓDIGO]],Consumo!$T$3:$T$902) + SUMIF(Consumo!$C$3:$C$902,tabItens[[#This Row],[CÓDIGO]],Consumo!$U$3:$U$902) + SUMIF(Consumo!$C$3:$C$902,tabItens[[#This Row],[CÓDIGO]],Consumo!$V$3:$V$902) + SUMIF(Consumo!$C$3:$C$902,tabItens[[#This Row],[CÓDIGO]],Consumo!$W$3:$W$902)</f>
        <v>2906</v>
      </c>
      <c r="AT123" s="269">
        <f>SUMIF(Consumo!$C$3:$C$902,tabItens[[#This Row],[CÓDIGO]],Consumo!$AF$3:$AF$902)</f>
        <v>11876</v>
      </c>
      <c r="AU123" s="270">
        <f>SUMIF(Consumo!$C$3:$C$902,tabItens[[#This Row],[CÓDIGO]],Consumo!$AG$3:$AG$902)</f>
        <v>1388</v>
      </c>
      <c r="AV123" s="271">
        <f>SUMIF(Consumo!$C$3:$C$902,tabItens[[#This Row],[CÓDIGO]],Consumo!$AE$3:$AE$902)</f>
        <v>2.3888888888888888</v>
      </c>
      <c r="AW123" s="244">
        <f>tabItens[[#This Row],[QTDE ATUAL]] + tabItens[[#This Row],[RC QTDE]] + tabItens[[#This Row],[AF SALDO]] + tabItens[[#This Row],[Recentes]]</f>
        <v>33230</v>
      </c>
      <c r="AX123" s="272">
        <v>1704</v>
      </c>
      <c r="AY123" s="272">
        <v>4</v>
      </c>
      <c r="AZ123" s="272">
        <f>IF(ISBLANK(tabItens[[#This Row],[CÓDIGO]]),"",tabItens[[#This Row],[PontoMês]] * (AZ$2+tabItens[[#This Row],[PontoQtM]]))</f>
        <v>6816</v>
      </c>
      <c r="BA123" s="271">
        <f>tabItens[[#This Row],[PontoPed]] - tabItens[[#This Row],[Saldo]] + (1/10)</f>
        <v>-26413.9</v>
      </c>
      <c r="BB123" s="271">
        <f xml:space="preserve"> tabItens[[#This Row],[PontoMês]] * BB$2 - tabItens[[#This Row],[QTDE ATUAL]] - (1/10)</f>
        <v>-31526.1</v>
      </c>
      <c r="BC123" s="273">
        <f>IF( tabItens[[#This Row],[PontoPed]]&gt;0, IF(tabItens[[#This Row],[PontoPed]]&lt;1, 1, IF( tabItens[[#This Row],[Saldo]]&gt;tabItens[[#This Row],[PontoPed]], 0, (tabItens[[#This Row],[PontoPed]]-tabItens[[#This Row],[Saldo]])/tabItens[[#This Row],[PontoPed]] ) ), 0 )</f>
        <v>0</v>
      </c>
      <c r="BD123" s="274">
        <f>ROUNDDOWN(IF( OR( AND(tabItens[[#This Row],[PontoPed]]&lt;tabItens[[#This Row],[Saldo]],tabItens[[#This Row],[Saldo]]&gt;0), tabItens[[#This Row],[PontoPed]]=0), 99, IF(AND(tabItens[[#This Row],[Saldo]]=0,tabItens[[#This Row],[PontoPed]]&gt;0), 0, (1-tabItens[[#This Row],[PctAb]])*10 ) ),0)</f>
        <v>99</v>
      </c>
      <c r="BE123" s="275">
        <f>MAX(ROUNDDOWN( IF(tabItens[[#This Row],[Abaixo]] &gt; 0,   tabItens[[#This Row],[Abaixo]] + (tabItens[[#This Row],[PontoMês]] * IF( OR( ISBLANK(tabItens[[#This Row],[ATA Nº/ANO]]), tabItens[[#This Row],[ATA Nº/ANO]] = ""),BE$2,BE$1)),0),0),0)</f>
        <v>0</v>
      </c>
      <c r="BF12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23" s="276">
        <f>SUMIF(Consumo!$C$3:$C$902,tabItens[[#This Row],[CÓDIGO]],Consumo!$E$3:$E$902)</f>
        <v>43</v>
      </c>
      <c r="BH123" s="277">
        <f>IF(AND(tabItens[[#This Row],[Pend]] &gt; 0,tabItens[[#This Row],[Consumo]] &lt;&gt; 0), tabItens[[#This Row],[Pend]] / tabItens[[#This Row],[Consumo]], 0 )</f>
        <v>3.6207477265072416E-3</v>
      </c>
      <c r="BI123" s="276"/>
      <c r="BJ123" s="276"/>
      <c r="BK123" s="278" t="s">
        <v>2077</v>
      </c>
    </row>
    <row r="124" spans="1:63" x14ac:dyDescent="0.3">
      <c r="A124" s="239">
        <v>138454</v>
      </c>
      <c r="B124" s="240" t="s">
        <v>1962</v>
      </c>
      <c r="C124" s="241" t="s">
        <v>31</v>
      </c>
      <c r="D124" s="242">
        <v>3.37</v>
      </c>
      <c r="E124" s="243"/>
      <c r="F124" s="243"/>
      <c r="G124" s="243" t="s">
        <v>891</v>
      </c>
      <c r="H124" s="244">
        <v>10956</v>
      </c>
      <c r="I124" s="245">
        <v>103003</v>
      </c>
      <c r="J124" s="246">
        <v>3.37</v>
      </c>
      <c r="K124" s="247">
        <v>11166</v>
      </c>
      <c r="L124" s="248">
        <f>IF(tabItens[[#This Row],[Média]] &gt; 0, tabItens[[#This Row],[QTDE ATUAL]] / tabItens[[#This Row],[Média]],999.9)</f>
        <v>52.67307692307692</v>
      </c>
      <c r="M124" s="249">
        <v>0</v>
      </c>
      <c r="N124" s="250">
        <f>tabItens[[#This Row],[VALOR UNIT.]] * tabItens[[#This Row],[LC]]</f>
        <v>0</v>
      </c>
      <c r="O124" s="251"/>
      <c r="P124" s="252"/>
      <c r="Q124" s="253"/>
      <c r="R124" s="250"/>
      <c r="S124" s="254"/>
      <c r="T124" s="255">
        <f>ROUNDDOWN(IFERROR(tabItens[[#This Row],[ATA DT.VALID.]] - $D$1,0) / 30,0)</f>
        <v>-1507</v>
      </c>
      <c r="U124" s="240" t="s">
        <v>943</v>
      </c>
      <c r="V124" s="256">
        <v>1</v>
      </c>
      <c r="W124" s="257" t="s">
        <v>2065</v>
      </c>
      <c r="X124" s="258">
        <v>45</v>
      </c>
      <c r="Y124" s="259">
        <v>11</v>
      </c>
      <c r="Z124" s="260"/>
      <c r="AA124" s="261"/>
      <c r="AB124" s="262"/>
      <c r="AC124" s="262"/>
      <c r="AD124" s="261"/>
      <c r="AE124" s="262"/>
      <c r="AF124" s="255"/>
      <c r="AG124" s="263" t="s">
        <v>2063</v>
      </c>
      <c r="AH124" s="264"/>
      <c r="AI124" s="255">
        <v>15314</v>
      </c>
      <c r="AJ124" s="264">
        <v>44214</v>
      </c>
      <c r="AK124" s="264">
        <v>43720</v>
      </c>
      <c r="AL124" s="264">
        <v>44110</v>
      </c>
      <c r="AM124" s="254"/>
      <c r="AN124" s="243"/>
      <c r="AO124" s="265" t="str">
        <f>_xlfn.IFNA(IF(VLOOKUP(tabItens[[#This Row],[CÓDIGO]],tabExcluirDoEstoque[#Data],1,FALSE),"sim",""),"")</f>
        <v/>
      </c>
      <c r="AP124" s="266" t="str">
        <f ca="1">IF(OR(ISBLANK(tabItens[[#This Row],[ATA DT.VALID.]]),tabItens[[#This Row],[ATA DT.VALID.]]="",tabItens[[#This Row],[ATA DT.VALID.]]=" "),"",IF(TYPE(tabItens[[#This Row],[ATA DT.VALID.]])=1,ROUNDUP((tabItens[[#This Row],[ATA DT.VALID.]]-TODAY())/7,0),""))</f>
        <v/>
      </c>
      <c r="AQ124" s="267"/>
      <c r="AR124" s="268" t="str">
        <f>IF(ISBLANK(tabItens[[#This Row],[CÓDIGO]]),"",IFERROR(VLOOKUP(tabItens[[#This Row],[CÓDIGO]],Consumo!$C$2:$AI$902,32,FALSE),0))</f>
        <v>08.2023</v>
      </c>
      <c r="AS124" s="269">
        <f>SUMIF(Consumo!$C$3:$C$902,tabItens[[#This Row],[CÓDIGO]],Consumo!$T$3:$T$902) + SUMIF(Consumo!$C$3:$C$902,tabItens[[#This Row],[CÓDIGO]],Consumo!$U$3:$U$902) + SUMIF(Consumo!$C$3:$C$902,tabItens[[#This Row],[CÓDIGO]],Consumo!$V$3:$V$902) + SUMIF(Consumo!$C$3:$C$902,tabItens[[#This Row],[CÓDIGO]],Consumo!$W$3:$W$902)</f>
        <v>1319</v>
      </c>
      <c r="AT124" s="269">
        <f>SUMIF(Consumo!$C$3:$C$902,tabItens[[#This Row],[CÓDIGO]],Consumo!$AF$3:$AF$902)</f>
        <v>17422</v>
      </c>
      <c r="AU124" s="270">
        <f>SUMIF(Consumo!$C$3:$C$902,tabItens[[#This Row],[CÓDIGO]],Consumo!$AG$3:$AG$902)</f>
        <v>5618</v>
      </c>
      <c r="AV124" s="271">
        <f>SUMIF(Consumo!$C$3:$C$902,tabItens[[#This Row],[CÓDIGO]],Consumo!$AE$3:$AE$902)</f>
        <v>208</v>
      </c>
      <c r="AW124" s="244">
        <f>tabItens[[#This Row],[QTDE ATUAL]] + tabItens[[#This Row],[RC QTDE]] + tabItens[[#This Row],[AF SALDO]] + tabItens[[#This Row],[Recentes]]</f>
        <v>10956</v>
      </c>
      <c r="AX124" s="272">
        <v>8683</v>
      </c>
      <c r="AY124" s="272">
        <v>4</v>
      </c>
      <c r="AZ124" s="272">
        <f>IF(ISBLANK(tabItens[[#This Row],[CÓDIGO]]),"",tabItens[[#This Row],[PontoMês]] * (AZ$2+tabItens[[#This Row],[PontoQtM]]))</f>
        <v>34732</v>
      </c>
      <c r="BA124" s="271">
        <f>tabItens[[#This Row],[PontoPed]] - tabItens[[#This Row],[Saldo]] + (1/10)</f>
        <v>23776.1</v>
      </c>
      <c r="BB124" s="271">
        <f xml:space="preserve"> tabItens[[#This Row],[PontoMês]] * BB$2 - tabItens[[#This Row],[QTDE ATUAL]] - (1/10)</f>
        <v>-2273.1</v>
      </c>
      <c r="BC124" s="273">
        <f>IF( tabItens[[#This Row],[PontoPed]]&gt;0, IF(tabItens[[#This Row],[PontoPed]]&lt;1, 1, IF( tabItens[[#This Row],[Saldo]]&gt;tabItens[[#This Row],[PontoPed]], 0, (tabItens[[#This Row],[PontoPed]]-tabItens[[#This Row],[Saldo]])/tabItens[[#This Row],[PontoPed]] ) ), 0 )</f>
        <v>0.68455602902222734</v>
      </c>
      <c r="BD124" s="274">
        <f>ROUNDDOWN(IF( OR( AND(tabItens[[#This Row],[PontoPed]]&lt;tabItens[[#This Row],[Saldo]],tabItens[[#This Row],[Saldo]]&gt;0), tabItens[[#This Row],[PontoPed]]=0), 99, IF(AND(tabItens[[#This Row],[Saldo]]=0,tabItens[[#This Row],[PontoPed]]&gt;0), 0, (1-tabItens[[#This Row],[PctAb]])*10 ) ),0)</f>
        <v>3</v>
      </c>
      <c r="BE124" s="275">
        <f>MAX(ROUNDDOWN( IF(tabItens[[#This Row],[Abaixo]] &gt; 0,   tabItens[[#This Row],[Abaixo]] + (tabItens[[#This Row],[PontoMês]] * IF( OR( ISBLANK(tabItens[[#This Row],[ATA Nº/ANO]]), tabItens[[#This Row],[ATA Nº/ANO]] = ""),BE$2,BE$1)),0),0),0)</f>
        <v>75874</v>
      </c>
      <c r="BF12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75874</v>
      </c>
      <c r="BG124" s="276">
        <f>SUMIF(Consumo!$C$3:$C$902,tabItens[[#This Row],[CÓDIGO]],Consumo!$E$3:$E$902)</f>
        <v>3744</v>
      </c>
      <c r="BH124" s="277">
        <f>IF(AND(tabItens[[#This Row],[Pend]] &gt; 0,tabItens[[#This Row],[Consumo]] &lt;&gt; 0), tabItens[[#This Row],[Pend]] / tabItens[[#This Row],[Consumo]], 0 )</f>
        <v>0.21490070026403399</v>
      </c>
      <c r="BI124" s="276"/>
      <c r="BJ124" s="276"/>
      <c r="BK124" s="278" t="s">
        <v>2077</v>
      </c>
    </row>
    <row r="125" spans="1:63" x14ac:dyDescent="0.3">
      <c r="A125" s="239">
        <v>138456</v>
      </c>
      <c r="B125" s="240" t="s">
        <v>1963</v>
      </c>
      <c r="C125" s="241" t="s">
        <v>31</v>
      </c>
      <c r="D125" s="242">
        <v>5.92</v>
      </c>
      <c r="E125" s="243"/>
      <c r="F125" s="243"/>
      <c r="G125" s="243" t="s">
        <v>891</v>
      </c>
      <c r="H125" s="244">
        <v>6085</v>
      </c>
      <c r="I125" s="245">
        <v>103003</v>
      </c>
      <c r="J125" s="246">
        <v>5.92</v>
      </c>
      <c r="K125" s="247">
        <v>37861</v>
      </c>
      <c r="L125" s="248">
        <f>IF(tabItens[[#This Row],[Média]] &gt; 0, tabItens[[#This Row],[QTDE ATUAL]] / tabItens[[#This Row],[Média]],999.9)</f>
        <v>3221.4705882352941</v>
      </c>
      <c r="M125" s="249">
        <v>0</v>
      </c>
      <c r="N125" s="250">
        <f>tabItens[[#This Row],[VALOR UNIT.]] * tabItens[[#This Row],[LC]]</f>
        <v>0</v>
      </c>
      <c r="O125" s="251"/>
      <c r="P125" s="252"/>
      <c r="Q125" s="253"/>
      <c r="R125" s="250"/>
      <c r="S125" s="254"/>
      <c r="T125" s="255">
        <f>ROUNDDOWN(IFERROR(tabItens[[#This Row],[ATA DT.VALID.]] - $D$1,0) / 30,0)</f>
        <v>-1507</v>
      </c>
      <c r="U125" s="240" t="s">
        <v>943</v>
      </c>
      <c r="V125" s="256">
        <v>1</v>
      </c>
      <c r="W125" s="257" t="s">
        <v>2065</v>
      </c>
      <c r="X125" s="258">
        <v>45</v>
      </c>
      <c r="Y125" s="259">
        <v>11</v>
      </c>
      <c r="Z125" s="260">
        <v>6982</v>
      </c>
      <c r="AA125" s="261">
        <v>2023</v>
      </c>
      <c r="AB125" s="262">
        <v>13500</v>
      </c>
      <c r="AC125" s="262"/>
      <c r="AD125" s="261"/>
      <c r="AE125" s="262"/>
      <c r="AF125" s="255"/>
      <c r="AG125" s="263" t="s">
        <v>2063</v>
      </c>
      <c r="AH125" s="264"/>
      <c r="AI125" s="255">
        <v>23002</v>
      </c>
      <c r="AJ125" s="264">
        <v>44942</v>
      </c>
      <c r="AK125" s="264">
        <v>43720</v>
      </c>
      <c r="AL125" s="264">
        <v>44910</v>
      </c>
      <c r="AM125" s="254"/>
      <c r="AN125" s="243"/>
      <c r="AO125" s="265" t="str">
        <f>_xlfn.IFNA(IF(VLOOKUP(tabItens[[#This Row],[CÓDIGO]],tabExcluirDoEstoque[#Data],1,FALSE),"sim",""),"")</f>
        <v/>
      </c>
      <c r="AP125" s="266" t="str">
        <f ca="1">IF(OR(ISBLANK(tabItens[[#This Row],[ATA DT.VALID.]]),tabItens[[#This Row],[ATA DT.VALID.]]="",tabItens[[#This Row],[ATA DT.VALID.]]=" "),"",IF(TYPE(tabItens[[#This Row],[ATA DT.VALID.]])=1,ROUNDUP((tabItens[[#This Row],[ATA DT.VALID.]]-TODAY())/7,0),""))</f>
        <v/>
      </c>
      <c r="AQ125" s="267"/>
      <c r="AR125" s="268" t="str">
        <f>IF(ISBLANK(tabItens[[#This Row],[CÓDIGO]]),"",IFERROR(VLOOKUP(tabItens[[#This Row],[CÓDIGO]],Consumo!$C$2:$AI$902,32,FALSE),0))</f>
        <v>08.2023</v>
      </c>
      <c r="AS125" s="269">
        <f>SUMIF(Consumo!$C$3:$C$902,tabItens[[#This Row],[CÓDIGO]],Consumo!$T$3:$T$902) + SUMIF(Consumo!$C$3:$C$902,tabItens[[#This Row],[CÓDIGO]],Consumo!$U$3:$U$902) + SUMIF(Consumo!$C$3:$C$902,tabItens[[#This Row],[CÓDIGO]],Consumo!$V$3:$V$902) + SUMIF(Consumo!$C$3:$C$902,tabItens[[#This Row],[CÓDIGO]],Consumo!$W$3:$W$902)</f>
        <v>1592</v>
      </c>
      <c r="AT125" s="269">
        <f>SUMIF(Consumo!$C$3:$C$902,tabItens[[#This Row],[CÓDIGO]],Consumo!$AF$3:$AF$902)</f>
        <v>42280</v>
      </c>
      <c r="AU125" s="270">
        <f>SUMIF(Consumo!$C$3:$C$902,tabItens[[#This Row],[CÓDIGO]],Consumo!$AG$3:$AG$902)</f>
        <v>34890</v>
      </c>
      <c r="AV125" s="271">
        <f>SUMIF(Consumo!$C$3:$C$902,tabItens[[#This Row],[CÓDIGO]],Consumo!$AE$3:$AE$902)</f>
        <v>1.8888888888888888</v>
      </c>
      <c r="AW125" s="244">
        <f>tabItens[[#This Row],[QTDE ATUAL]] + tabItens[[#This Row],[RC QTDE]] + tabItens[[#This Row],[AF SALDO]] + tabItens[[#This Row],[Recentes]]</f>
        <v>19585</v>
      </c>
      <c r="AX125" s="272">
        <v>13692</v>
      </c>
      <c r="AY125" s="272">
        <v>4</v>
      </c>
      <c r="AZ125" s="272">
        <f>IF(ISBLANK(tabItens[[#This Row],[CÓDIGO]]),"",tabItens[[#This Row],[PontoMês]] * (AZ$2+tabItens[[#This Row],[PontoQtM]]))</f>
        <v>54768</v>
      </c>
      <c r="BA125" s="271">
        <f>tabItens[[#This Row],[PontoPed]] - tabItens[[#This Row],[Saldo]] + (1/10)</f>
        <v>35183.1</v>
      </c>
      <c r="BB125" s="271">
        <f xml:space="preserve"> tabItens[[#This Row],[PontoMês]] * BB$2 - tabItens[[#This Row],[QTDE ATUAL]] - (1/10)</f>
        <v>7606.9</v>
      </c>
      <c r="BC125" s="273">
        <f>IF( tabItens[[#This Row],[PontoPed]]&gt;0, IF(tabItens[[#This Row],[PontoPed]]&lt;1, 1, IF( tabItens[[#This Row],[Saldo]]&gt;tabItens[[#This Row],[PontoPed]], 0, (tabItens[[#This Row],[PontoPed]]-tabItens[[#This Row],[Saldo]])/tabItens[[#This Row],[PontoPed]] ) ), 0 )</f>
        <v>0.64240067192521177</v>
      </c>
      <c r="BD125" s="274">
        <f>ROUNDDOWN(IF( OR( AND(tabItens[[#This Row],[PontoPed]]&lt;tabItens[[#This Row],[Saldo]],tabItens[[#This Row],[Saldo]]&gt;0), tabItens[[#This Row],[PontoPed]]=0), 99, IF(AND(tabItens[[#This Row],[Saldo]]=0,tabItens[[#This Row],[PontoPed]]&gt;0), 0, (1-tabItens[[#This Row],[PctAb]])*10 ) ),0)</f>
        <v>3</v>
      </c>
      <c r="BE125" s="275">
        <f>MAX(ROUNDDOWN( IF(tabItens[[#This Row],[Abaixo]] &gt; 0,   tabItens[[#This Row],[Abaixo]] + (tabItens[[#This Row],[PontoMês]] * IF( OR( ISBLANK(tabItens[[#This Row],[ATA Nº/ANO]]), tabItens[[#This Row],[ATA Nº/ANO]] = ""),BE$2,BE$1)),0),0),0)</f>
        <v>117335</v>
      </c>
      <c r="BF12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117335</v>
      </c>
      <c r="BG125" s="276">
        <f>SUMIF(Consumo!$C$3:$C$902,tabItens[[#This Row],[CÓDIGO]],Consumo!$E$3:$E$902)</f>
        <v>34</v>
      </c>
      <c r="BH125" s="277">
        <f>IF(AND(tabItens[[#This Row],[Pend]] &gt; 0,tabItens[[#This Row],[Consumo]] &lt;&gt; 0), tabItens[[#This Row],[Pend]] / tabItens[[#This Row],[Consumo]], 0 )</f>
        <v>8.0416272469252602E-4</v>
      </c>
      <c r="BI125" s="276"/>
      <c r="BJ125" s="276"/>
      <c r="BK125" s="278" t="s">
        <v>2077</v>
      </c>
    </row>
    <row r="126" spans="1:63" x14ac:dyDescent="0.3">
      <c r="A126" s="239">
        <v>138458</v>
      </c>
      <c r="B126" s="240" t="s">
        <v>1965</v>
      </c>
      <c r="C126" s="241" t="s">
        <v>31</v>
      </c>
      <c r="D126" s="242">
        <v>0</v>
      </c>
      <c r="E126" s="243"/>
      <c r="F126" s="243"/>
      <c r="G126" s="243" t="s">
        <v>891</v>
      </c>
      <c r="H126" s="244">
        <v>7985</v>
      </c>
      <c r="I126" s="245">
        <v>103003</v>
      </c>
      <c r="J126" s="246">
        <v>0</v>
      </c>
      <c r="K126" s="247">
        <v>4659</v>
      </c>
      <c r="L126" s="248">
        <f>IF(tabItens[[#This Row],[Média]] &gt; 0, tabItens[[#This Row],[QTDE ATUAL]] / tabItens[[#This Row],[Média]],999.9)</f>
        <v>14373</v>
      </c>
      <c r="M126" s="249">
        <v>0</v>
      </c>
      <c r="N126" s="250">
        <f>tabItens[[#This Row],[VALOR UNIT.]] * tabItens[[#This Row],[LC]]</f>
        <v>0</v>
      </c>
      <c r="O126" s="251"/>
      <c r="P126" s="252"/>
      <c r="Q126" s="253"/>
      <c r="R126" s="250"/>
      <c r="S126" s="254"/>
      <c r="T126" s="255">
        <f>ROUNDDOWN(IFERROR(tabItens[[#This Row],[ATA DT.VALID.]] - $D$1,0) / 30,0)</f>
        <v>-1507</v>
      </c>
      <c r="U126" s="240" t="s">
        <v>943</v>
      </c>
      <c r="V126" s="256">
        <v>1</v>
      </c>
      <c r="W126" s="257" t="s">
        <v>2065</v>
      </c>
      <c r="X126" s="258">
        <v>45</v>
      </c>
      <c r="Y126" s="259">
        <v>11</v>
      </c>
      <c r="Z126" s="260"/>
      <c r="AA126" s="261"/>
      <c r="AB126" s="262"/>
      <c r="AC126" s="262"/>
      <c r="AD126" s="261"/>
      <c r="AE126" s="262"/>
      <c r="AF126" s="255"/>
      <c r="AG126" s="263" t="s">
        <v>2063</v>
      </c>
      <c r="AH126" s="264"/>
      <c r="AI126" s="255">
        <v>24700</v>
      </c>
      <c r="AJ126" s="264" t="s">
        <v>891</v>
      </c>
      <c r="AK126" s="264">
        <v>43720</v>
      </c>
      <c r="AL126" s="264" t="s">
        <v>891</v>
      </c>
      <c r="AM126" s="254"/>
      <c r="AN126" s="243"/>
      <c r="AO126" s="265" t="str">
        <f>_xlfn.IFNA(IF(VLOOKUP(tabItens[[#This Row],[CÓDIGO]],tabExcluirDoEstoque[#Data],1,FALSE),"sim",""),"")</f>
        <v/>
      </c>
      <c r="AP126" s="266" t="str">
        <f ca="1">IF(OR(ISBLANK(tabItens[[#This Row],[ATA DT.VALID.]]),tabItens[[#This Row],[ATA DT.VALID.]]="",tabItens[[#This Row],[ATA DT.VALID.]]=" "),"",IF(TYPE(tabItens[[#This Row],[ATA DT.VALID.]])=1,ROUNDUP((tabItens[[#This Row],[ATA DT.VALID.]]-TODAY())/7,0),""))</f>
        <v/>
      </c>
      <c r="AQ126" s="267"/>
      <c r="AR126" s="268" t="str">
        <f>IF(ISBLANK(tabItens[[#This Row],[CÓDIGO]]),"",IFERROR(VLOOKUP(tabItens[[#This Row],[CÓDIGO]],Consumo!$C$2:$AI$902,32,FALSE),0))</f>
        <v>08.2023</v>
      </c>
      <c r="AS126" s="269">
        <f>SUMIF(Consumo!$C$3:$C$902,tabItens[[#This Row],[CÓDIGO]],Consumo!$T$3:$T$902) + SUMIF(Consumo!$C$3:$C$902,tabItens[[#This Row],[CÓDIGO]],Consumo!$U$3:$U$902) + SUMIF(Consumo!$C$3:$C$902,tabItens[[#This Row],[CÓDIGO]],Consumo!$V$3:$V$902) + SUMIF(Consumo!$C$3:$C$902,tabItens[[#This Row],[CÓDIGO]],Consumo!$W$3:$W$902)</f>
        <v>2500</v>
      </c>
      <c r="AT126" s="269">
        <f>SUMIF(Consumo!$C$3:$C$902,tabItens[[#This Row],[CÓDIGO]],Consumo!$AF$3:$AF$902)</f>
        <v>9773</v>
      </c>
      <c r="AU126" s="270">
        <f>SUMIF(Consumo!$C$3:$C$902,tabItens[[#This Row],[CÓDIGO]],Consumo!$AG$3:$AG$902)</f>
        <v>954</v>
      </c>
      <c r="AV126" s="271">
        <f>SUMIF(Consumo!$C$3:$C$902,tabItens[[#This Row],[CÓDIGO]],Consumo!$AE$3:$AE$902)</f>
        <v>0.55555555555555558</v>
      </c>
      <c r="AW126" s="244">
        <f>tabItens[[#This Row],[QTDE ATUAL]] + tabItens[[#This Row],[RC QTDE]] + tabItens[[#This Row],[AF SALDO]] + tabItens[[#This Row],[Recentes]]</f>
        <v>7985</v>
      </c>
      <c r="AX126" s="272">
        <v>0</v>
      </c>
      <c r="AY126" s="272">
        <v>4</v>
      </c>
      <c r="AZ126" s="272">
        <f>IF(ISBLANK(tabItens[[#This Row],[CÓDIGO]]),"",tabItens[[#This Row],[PontoMês]] * (AZ$2+tabItens[[#This Row],[PontoQtM]]))</f>
        <v>0</v>
      </c>
      <c r="BA126" s="271">
        <f>tabItens[[#This Row],[PontoPed]] - tabItens[[#This Row],[Saldo]] + (1/10)</f>
        <v>-7984.9</v>
      </c>
      <c r="BB126" s="271">
        <f xml:space="preserve"> tabItens[[#This Row],[PontoMês]] * BB$2 - tabItens[[#This Row],[QTDE ATUAL]] - (1/10)</f>
        <v>-7985.1</v>
      </c>
      <c r="BC126" s="273">
        <f>IF( tabItens[[#This Row],[PontoPed]]&gt;0, IF(tabItens[[#This Row],[PontoPed]]&lt;1, 1, IF( tabItens[[#This Row],[Saldo]]&gt;tabItens[[#This Row],[PontoPed]], 0, (tabItens[[#This Row],[PontoPed]]-tabItens[[#This Row],[Saldo]])/tabItens[[#This Row],[PontoPed]] ) ), 0 )</f>
        <v>0</v>
      </c>
      <c r="BD126" s="274">
        <f>ROUNDDOWN(IF( OR( AND(tabItens[[#This Row],[PontoPed]]&lt;tabItens[[#This Row],[Saldo]],tabItens[[#This Row],[Saldo]]&gt;0), tabItens[[#This Row],[PontoPed]]=0), 99, IF(AND(tabItens[[#This Row],[Saldo]]=0,tabItens[[#This Row],[PontoPed]]&gt;0), 0, (1-tabItens[[#This Row],[PctAb]])*10 ) ),0)</f>
        <v>99</v>
      </c>
      <c r="BE126" s="275">
        <f>MAX(ROUNDDOWN( IF(tabItens[[#This Row],[Abaixo]] &gt; 0,   tabItens[[#This Row],[Abaixo]] + (tabItens[[#This Row],[PontoMês]] * IF( OR( ISBLANK(tabItens[[#This Row],[ATA Nº/ANO]]), tabItens[[#This Row],[ATA Nº/ANO]] = ""),BE$2,BE$1)),0),0),0)</f>
        <v>0</v>
      </c>
      <c r="BF12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26" s="276">
        <f>SUMIF(Consumo!$C$3:$C$902,tabItens[[#This Row],[CÓDIGO]],Consumo!$E$3:$E$902)</f>
        <v>10</v>
      </c>
      <c r="BH126" s="277">
        <f>IF(AND(tabItens[[#This Row],[Pend]] &gt; 0,tabItens[[#This Row],[Consumo]] &lt;&gt; 0), tabItens[[#This Row],[Pend]] / tabItens[[#This Row],[Consumo]], 0 )</f>
        <v>1.0232272587741738E-3</v>
      </c>
      <c r="BI126" s="276"/>
      <c r="BJ126" s="276"/>
      <c r="BK126" s="278" t="s">
        <v>2077</v>
      </c>
    </row>
    <row r="127" spans="1:63" x14ac:dyDescent="0.3">
      <c r="A127" s="239">
        <v>138457</v>
      </c>
      <c r="B127" s="240" t="s">
        <v>1964</v>
      </c>
      <c r="C127" s="241" t="s">
        <v>31</v>
      </c>
      <c r="D127" s="242">
        <v>0</v>
      </c>
      <c r="E127" s="243"/>
      <c r="F127" s="243"/>
      <c r="G127" s="243" t="s">
        <v>891</v>
      </c>
      <c r="H127" s="244">
        <v>1547</v>
      </c>
      <c r="I127" s="245">
        <v>103003</v>
      </c>
      <c r="J127" s="246">
        <v>0</v>
      </c>
      <c r="K127" s="247">
        <v>192</v>
      </c>
      <c r="L127" s="248">
        <f>IF(tabItens[[#This Row],[Média]] &gt; 0, tabItens[[#This Row],[QTDE ATUAL]] / tabItens[[#This Row],[Média]],999.9)</f>
        <v>27846</v>
      </c>
      <c r="M127" s="249">
        <v>0</v>
      </c>
      <c r="N127" s="250">
        <f>tabItens[[#This Row],[VALOR UNIT.]] * tabItens[[#This Row],[LC]]</f>
        <v>0</v>
      </c>
      <c r="O127" s="251"/>
      <c r="P127" s="252"/>
      <c r="Q127" s="253"/>
      <c r="R127" s="250"/>
      <c r="S127" s="254"/>
      <c r="T127" s="255">
        <f>ROUNDDOWN(IFERROR(tabItens[[#This Row],[ATA DT.VALID.]] - $D$1,0) / 30,0)</f>
        <v>-1507</v>
      </c>
      <c r="U127" s="240" t="s">
        <v>943</v>
      </c>
      <c r="V127" s="256">
        <v>1</v>
      </c>
      <c r="W127" s="257" t="s">
        <v>2065</v>
      </c>
      <c r="X127" s="258">
        <v>45</v>
      </c>
      <c r="Y127" s="259">
        <v>11</v>
      </c>
      <c r="Z127" s="260"/>
      <c r="AA127" s="261"/>
      <c r="AB127" s="262"/>
      <c r="AC127" s="262"/>
      <c r="AD127" s="261"/>
      <c r="AE127" s="262"/>
      <c r="AF127" s="255"/>
      <c r="AG127" s="263" t="s">
        <v>2063</v>
      </c>
      <c r="AH127" s="264"/>
      <c r="AI127" s="255">
        <v>924</v>
      </c>
      <c r="AJ127" s="264" t="s">
        <v>891</v>
      </c>
      <c r="AK127" s="264">
        <v>43720</v>
      </c>
      <c r="AL127" s="264" t="s">
        <v>891</v>
      </c>
      <c r="AM127" s="254"/>
      <c r="AN127" s="243"/>
      <c r="AO127" s="265" t="str">
        <f>_xlfn.IFNA(IF(VLOOKUP(tabItens[[#This Row],[CÓDIGO]],tabExcluirDoEstoque[#Data],1,FALSE),"sim",""),"")</f>
        <v/>
      </c>
      <c r="AP127" s="266" t="str">
        <f ca="1">IF(OR(ISBLANK(tabItens[[#This Row],[ATA DT.VALID.]]),tabItens[[#This Row],[ATA DT.VALID.]]="",tabItens[[#This Row],[ATA DT.VALID.]]=" "),"",IF(TYPE(tabItens[[#This Row],[ATA DT.VALID.]])=1,ROUNDUP((tabItens[[#This Row],[ATA DT.VALID.]]-TODAY())/7,0),""))</f>
        <v/>
      </c>
      <c r="AQ127" s="267"/>
      <c r="AR127" s="268" t="str">
        <f>IF(ISBLANK(tabItens[[#This Row],[CÓDIGO]]),"",IFERROR(VLOOKUP(tabItens[[#This Row],[CÓDIGO]],Consumo!$C$2:$AI$902,32,FALSE),0))</f>
        <v>08.2023</v>
      </c>
      <c r="AS127" s="269">
        <f>SUMIF(Consumo!$C$3:$C$902,tabItens[[#This Row],[CÓDIGO]],Consumo!$T$3:$T$902) + SUMIF(Consumo!$C$3:$C$902,tabItens[[#This Row],[CÓDIGO]],Consumo!$U$3:$U$902) + SUMIF(Consumo!$C$3:$C$902,tabItens[[#This Row],[CÓDIGO]],Consumo!$V$3:$V$902) + SUMIF(Consumo!$C$3:$C$902,tabItens[[#This Row],[CÓDIGO]],Consumo!$W$3:$W$902)</f>
        <v>128</v>
      </c>
      <c r="AT127" s="269">
        <f>SUMIF(Consumo!$C$3:$C$902,tabItens[[#This Row],[CÓDIGO]],Consumo!$AF$3:$AF$902)</f>
        <v>358</v>
      </c>
      <c r="AU127" s="270">
        <f>SUMIF(Consumo!$C$3:$C$902,tabItens[[#This Row],[CÓDIGO]],Consumo!$AG$3:$AG$902)</f>
        <v>56</v>
      </c>
      <c r="AV127" s="271">
        <f>SUMIF(Consumo!$C$3:$C$902,tabItens[[#This Row],[CÓDIGO]],Consumo!$AE$3:$AE$902)</f>
        <v>5.5555555555555552E-2</v>
      </c>
      <c r="AW127" s="244">
        <f>tabItens[[#This Row],[QTDE ATUAL]] + tabItens[[#This Row],[RC QTDE]] + tabItens[[#This Row],[AF SALDO]] + tabItens[[#This Row],[Recentes]]</f>
        <v>1547</v>
      </c>
      <c r="AX127" s="272">
        <v>0</v>
      </c>
      <c r="AY127" s="272">
        <v>4</v>
      </c>
      <c r="AZ127" s="272">
        <f>IF(ISBLANK(tabItens[[#This Row],[CÓDIGO]]),"",tabItens[[#This Row],[PontoMês]] * (AZ$2+tabItens[[#This Row],[PontoQtM]]))</f>
        <v>0</v>
      </c>
      <c r="BA127" s="271">
        <f>tabItens[[#This Row],[PontoPed]] - tabItens[[#This Row],[Saldo]] + (1/10)</f>
        <v>-1546.9</v>
      </c>
      <c r="BB127" s="271">
        <f xml:space="preserve"> tabItens[[#This Row],[PontoMês]] * BB$2 - tabItens[[#This Row],[QTDE ATUAL]] - (1/10)</f>
        <v>-1547.1</v>
      </c>
      <c r="BC127" s="273">
        <f>IF( tabItens[[#This Row],[PontoPed]]&gt;0, IF(tabItens[[#This Row],[PontoPed]]&lt;1, 1, IF( tabItens[[#This Row],[Saldo]]&gt;tabItens[[#This Row],[PontoPed]], 0, (tabItens[[#This Row],[PontoPed]]-tabItens[[#This Row],[Saldo]])/tabItens[[#This Row],[PontoPed]] ) ), 0 )</f>
        <v>0</v>
      </c>
      <c r="BD127" s="274">
        <f>ROUNDDOWN(IF( OR( AND(tabItens[[#This Row],[PontoPed]]&lt;tabItens[[#This Row],[Saldo]],tabItens[[#This Row],[Saldo]]&gt;0), tabItens[[#This Row],[PontoPed]]=0), 99, IF(AND(tabItens[[#This Row],[Saldo]]=0,tabItens[[#This Row],[PontoPed]]&gt;0), 0, (1-tabItens[[#This Row],[PctAb]])*10 ) ),0)</f>
        <v>99</v>
      </c>
      <c r="BE127" s="275">
        <f>MAX(ROUNDDOWN( IF(tabItens[[#This Row],[Abaixo]] &gt; 0,   tabItens[[#This Row],[Abaixo]] + (tabItens[[#This Row],[PontoMês]] * IF( OR( ISBLANK(tabItens[[#This Row],[ATA Nº/ANO]]), tabItens[[#This Row],[ATA Nº/ANO]] = ""),BE$2,BE$1)),0),0),0)</f>
        <v>0</v>
      </c>
      <c r="BF12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27" s="276">
        <f>SUMIF(Consumo!$C$3:$C$902,tabItens[[#This Row],[CÓDIGO]],Consumo!$E$3:$E$902)</f>
        <v>1</v>
      </c>
      <c r="BH127" s="277">
        <f>IF(AND(tabItens[[#This Row],[Pend]] &gt; 0,tabItens[[#This Row],[Consumo]] &lt;&gt; 0), tabItens[[#This Row],[Pend]] / tabItens[[#This Row],[Consumo]], 0 )</f>
        <v>2.7932960893854749E-3</v>
      </c>
      <c r="BI127" s="276"/>
      <c r="BJ127" s="276"/>
      <c r="BK127" s="278" t="s">
        <v>2077</v>
      </c>
    </row>
    <row r="128" spans="1:63" x14ac:dyDescent="0.3">
      <c r="A128" s="239">
        <v>10719</v>
      </c>
      <c r="B128" s="240" t="s">
        <v>920</v>
      </c>
      <c r="C128" s="241" t="s">
        <v>268</v>
      </c>
      <c r="D128" s="242">
        <v>11.99</v>
      </c>
      <c r="E128" s="243" t="s">
        <v>921</v>
      </c>
      <c r="F128" s="243" t="s">
        <v>922</v>
      </c>
      <c r="G128" s="243" t="s">
        <v>923</v>
      </c>
      <c r="H128" s="244">
        <v>7076</v>
      </c>
      <c r="I128" s="245">
        <v>103003</v>
      </c>
      <c r="J128" s="246">
        <v>11.99</v>
      </c>
      <c r="K128" s="247">
        <v>24336</v>
      </c>
      <c r="L128" s="248">
        <f>IF(tabItens[[#This Row],[Média]] &gt; 0, tabItens[[#This Row],[QTDE ATUAL]] / tabItens[[#This Row],[Média]],999.9)</f>
        <v>530.69999999999993</v>
      </c>
      <c r="M128" s="249">
        <v>0</v>
      </c>
      <c r="N128" s="250">
        <f>tabItens[[#This Row],[VALOR UNIT.]] * tabItens[[#This Row],[LC]]</f>
        <v>0</v>
      </c>
      <c r="O128" s="251" t="s">
        <v>924</v>
      </c>
      <c r="P128" s="252">
        <v>0</v>
      </c>
      <c r="Q128" s="253">
        <v>121100</v>
      </c>
      <c r="R128" s="250">
        <v>1451989</v>
      </c>
      <c r="S128" s="254">
        <v>45422</v>
      </c>
      <c r="T128" s="255">
        <f>ROUNDDOWN(IFERROR(tabItens[[#This Row],[ATA DT.VALID.]] - $D$1,0) / 30,0)</f>
        <v>6</v>
      </c>
      <c r="U128" s="240" t="s">
        <v>925</v>
      </c>
      <c r="V128" s="256">
        <v>1</v>
      </c>
      <c r="W128" s="257" t="s">
        <v>2064</v>
      </c>
      <c r="X128" s="258">
        <v>71</v>
      </c>
      <c r="Y128" s="259">
        <v>26</v>
      </c>
      <c r="Z128" s="260"/>
      <c r="AA128" s="261"/>
      <c r="AB128" s="262"/>
      <c r="AC128" s="262"/>
      <c r="AD128" s="261"/>
      <c r="AE128" s="262"/>
      <c r="AF128" s="255"/>
      <c r="AG128" s="263" t="s">
        <v>2063</v>
      </c>
      <c r="AH128" s="264"/>
      <c r="AI128" s="255">
        <v>14062</v>
      </c>
      <c r="AJ128" s="264">
        <v>45148</v>
      </c>
      <c r="AK128" s="264" t="s">
        <v>891</v>
      </c>
      <c r="AL128" s="264">
        <v>45097</v>
      </c>
      <c r="AM128" s="254"/>
      <c r="AN128" s="243"/>
      <c r="AO128" s="265" t="str">
        <f>_xlfn.IFNA(IF(VLOOKUP(tabItens[[#This Row],[CÓDIGO]],tabExcluirDoEstoque[#Data],1,FALSE),"sim",""),"")</f>
        <v/>
      </c>
      <c r="AP128" s="266">
        <f ca="1">IF(OR(ISBLANK(tabItens[[#This Row],[ATA DT.VALID.]]),tabItens[[#This Row],[ATA DT.VALID.]]="",tabItens[[#This Row],[ATA DT.VALID.]]=" "),"",IF(TYPE(tabItens[[#This Row],[ATA DT.VALID.]])=1,ROUNDUP((tabItens[[#This Row],[ATA DT.VALID.]]-TODAY())/7,0),""))</f>
        <v>30</v>
      </c>
      <c r="AQ128" s="267">
        <v>0</v>
      </c>
      <c r="AR128" s="268" t="str">
        <f>IF(ISBLANK(tabItens[[#This Row],[CÓDIGO]]),"",IFERROR(VLOOKUP(tabItens[[#This Row],[CÓDIGO]],Consumo!$C$2:$AI$902,32,FALSE),0))</f>
        <v>08.2023</v>
      </c>
      <c r="AS128" s="269">
        <f>SUMIF(Consumo!$C$3:$C$902,tabItens[[#This Row],[CÓDIGO]],Consumo!$T$3:$T$902) + SUMIF(Consumo!$C$3:$C$902,tabItens[[#This Row],[CÓDIGO]],Consumo!$U$3:$U$902) + SUMIF(Consumo!$C$3:$C$902,tabItens[[#This Row],[CÓDIGO]],Consumo!$V$3:$V$902) + SUMIF(Consumo!$C$3:$C$902,tabItens[[#This Row],[CÓDIGO]],Consumo!$W$3:$W$902)</f>
        <v>14826</v>
      </c>
      <c r="AT128" s="269">
        <f>SUMIF(Consumo!$C$3:$C$902,tabItens[[#This Row],[CÓDIGO]],Consumo!$AF$3:$AF$902)</f>
        <v>64371</v>
      </c>
      <c r="AU128" s="270">
        <f>SUMIF(Consumo!$C$3:$C$902,tabItens[[#This Row],[CÓDIGO]],Consumo!$AG$3:$AG$902)</f>
        <v>4731</v>
      </c>
      <c r="AV128" s="271">
        <f>SUMIF(Consumo!$C$3:$C$902,tabItens[[#This Row],[CÓDIGO]],Consumo!$AE$3:$AE$902)</f>
        <v>13.333333333333334</v>
      </c>
      <c r="AW128" s="244">
        <f>tabItens[[#This Row],[QTDE ATUAL]] + tabItens[[#This Row],[RC QTDE]] + tabItens[[#This Row],[AF SALDO]] + tabItens[[#This Row],[Recentes]]</f>
        <v>7076</v>
      </c>
      <c r="AX128" s="272">
        <v>3498</v>
      </c>
      <c r="AY128" s="272">
        <v>3</v>
      </c>
      <c r="AZ128" s="272">
        <f>IF(ISBLANK(tabItens[[#This Row],[CÓDIGO]]),"",tabItens[[#This Row],[PontoMês]] * (AZ$2+tabItens[[#This Row],[PontoQtM]]))</f>
        <v>10494</v>
      </c>
      <c r="BA128" s="271">
        <f>tabItens[[#This Row],[PontoPed]] - tabItens[[#This Row],[Saldo]] + (1/10)</f>
        <v>3418.1</v>
      </c>
      <c r="BB128" s="271">
        <f xml:space="preserve"> tabItens[[#This Row],[PontoMês]] * BB$2 - tabItens[[#This Row],[QTDE ATUAL]] - (1/10)</f>
        <v>-3578.1</v>
      </c>
      <c r="BC128" s="273">
        <f>IF( tabItens[[#This Row],[PontoPed]]&gt;0, IF(tabItens[[#This Row],[PontoPed]]&lt;1, 1, IF( tabItens[[#This Row],[Saldo]]&gt;tabItens[[#This Row],[PontoPed]], 0, (tabItens[[#This Row],[PontoPed]]-tabItens[[#This Row],[Saldo]])/tabItens[[#This Row],[PontoPed]] ) ), 0 )</f>
        <v>0.3257099294835144</v>
      </c>
      <c r="BD128" s="274">
        <f>ROUNDDOWN(IF( OR( AND(tabItens[[#This Row],[PontoPed]]&lt;tabItens[[#This Row],[Saldo]],tabItens[[#This Row],[Saldo]]&gt;0), tabItens[[#This Row],[PontoPed]]=0), 99, IF(AND(tabItens[[#This Row],[Saldo]]=0,tabItens[[#This Row],[PontoPed]]&gt;0), 0, (1-tabItens[[#This Row],[PctAb]])*10 ) ),0)</f>
        <v>6</v>
      </c>
      <c r="BE128" s="275">
        <f>MAX(ROUNDDOWN( IF(tabItens[[#This Row],[Abaixo]] &gt; 0,   tabItens[[#This Row],[Abaixo]] + (tabItens[[#This Row],[PontoMês]] * IF( OR( ISBLANK(tabItens[[#This Row],[ATA Nº/ANO]]), tabItens[[#This Row],[ATA Nº/ANO]] = ""),BE$2,BE$1)),0),0),0)</f>
        <v>13912</v>
      </c>
      <c r="BF12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13912</v>
      </c>
      <c r="BG128" s="276">
        <f>SUMIF(Consumo!$C$3:$C$902,tabItens[[#This Row],[CÓDIGO]],Consumo!$E$3:$E$902)</f>
        <v>240</v>
      </c>
      <c r="BH128" s="277">
        <f>IF(AND(tabItens[[#This Row],[Pend]] &gt; 0,tabItens[[#This Row],[Consumo]] &lt;&gt; 0), tabItens[[#This Row],[Pend]] / tabItens[[#This Row],[Consumo]], 0 )</f>
        <v>3.7283870065712823E-3</v>
      </c>
      <c r="BI128" s="276"/>
      <c r="BJ128" s="276"/>
      <c r="BK128" s="278" t="s">
        <v>2077</v>
      </c>
    </row>
    <row r="129" spans="1:63" x14ac:dyDescent="0.3">
      <c r="A129" s="239">
        <v>103142</v>
      </c>
      <c r="B129" s="240" t="s">
        <v>1602</v>
      </c>
      <c r="C129" s="241" t="s">
        <v>264</v>
      </c>
      <c r="D129" s="242">
        <v>414.81</v>
      </c>
      <c r="E129" s="243"/>
      <c r="F129" s="243"/>
      <c r="G129" s="243" t="s">
        <v>891</v>
      </c>
      <c r="H129" s="244">
        <v>5</v>
      </c>
      <c r="I129" s="245">
        <v>103003</v>
      </c>
      <c r="J129" s="246">
        <v>402.46832999999998</v>
      </c>
      <c r="K129" s="247">
        <v>7</v>
      </c>
      <c r="L129" s="248">
        <f>IF(tabItens[[#This Row],[Média]] &gt; 0, tabItens[[#This Row],[QTDE ATUAL]] / tabItens[[#This Row],[Média]],999.9)</f>
        <v>999.9</v>
      </c>
      <c r="M129" s="249">
        <v>0</v>
      </c>
      <c r="N129" s="250">
        <f>tabItens[[#This Row],[VALOR UNIT.]] * tabItens[[#This Row],[LC]]</f>
        <v>0</v>
      </c>
      <c r="O129" s="251" t="s">
        <v>2094</v>
      </c>
      <c r="P129" s="252"/>
      <c r="Q129" s="253"/>
      <c r="R129" s="250"/>
      <c r="S129" s="254"/>
      <c r="T129" s="255">
        <f>ROUNDDOWN(IFERROR(tabItens[[#This Row],[ATA DT.VALID.]] - $D$1,0) / 30,0)</f>
        <v>-1507</v>
      </c>
      <c r="U129" s="240" t="s">
        <v>1603</v>
      </c>
      <c r="V129" s="256">
        <v>1</v>
      </c>
      <c r="W129" s="257" t="s">
        <v>2067</v>
      </c>
      <c r="X129" s="258">
        <v>61</v>
      </c>
      <c r="Y129" s="259">
        <v>13</v>
      </c>
      <c r="Z129" s="260"/>
      <c r="AA129" s="261"/>
      <c r="AB129" s="262"/>
      <c r="AC129" s="262"/>
      <c r="AD129" s="261"/>
      <c r="AE129" s="262"/>
      <c r="AF129" s="255"/>
      <c r="AG129" s="263" t="s">
        <v>2063</v>
      </c>
      <c r="AH129" s="264"/>
      <c r="AI129" s="255">
        <v>2</v>
      </c>
      <c r="AJ129" s="264">
        <v>44950</v>
      </c>
      <c r="AK129" s="264">
        <v>39393</v>
      </c>
      <c r="AL129" s="264">
        <v>44939</v>
      </c>
      <c r="AM129" s="254"/>
      <c r="AN129" s="243"/>
      <c r="AO129" s="265" t="str">
        <f>_xlfn.IFNA(IF(VLOOKUP(tabItens[[#This Row],[CÓDIGO]],tabExcluirDoEstoque[#Data],1,FALSE),"sim",""),"")</f>
        <v/>
      </c>
      <c r="AP129" s="266" t="str">
        <f ca="1">IF(OR(ISBLANK(tabItens[[#This Row],[ATA DT.VALID.]]),tabItens[[#This Row],[ATA DT.VALID.]]="",tabItens[[#This Row],[ATA DT.VALID.]]=" "),"",IF(TYPE(tabItens[[#This Row],[ATA DT.VALID.]])=1,ROUNDUP((tabItens[[#This Row],[ATA DT.VALID.]]-TODAY())/7,0),""))</f>
        <v/>
      </c>
      <c r="AQ129" s="267">
        <v>0</v>
      </c>
      <c r="AR129" s="268" t="str">
        <f>IF(ISBLANK(tabItens[[#This Row],[CÓDIGO]]),"",IFERROR(VLOOKUP(tabItens[[#This Row],[CÓDIGO]],Consumo!$C$2:$AI$902,32,FALSE),0))</f>
        <v>08.2023</v>
      </c>
      <c r="AS129" s="269">
        <f>SUMIF(Consumo!$C$3:$C$902,tabItens[[#This Row],[CÓDIGO]],Consumo!$T$3:$T$902) + SUMIF(Consumo!$C$3:$C$902,tabItens[[#This Row],[CÓDIGO]],Consumo!$U$3:$U$902) + SUMIF(Consumo!$C$3:$C$902,tabItens[[#This Row],[CÓDIGO]],Consumo!$V$3:$V$902) + SUMIF(Consumo!$C$3:$C$902,tabItens[[#This Row],[CÓDIGO]],Consumo!$W$3:$W$902)</f>
        <v>3</v>
      </c>
      <c r="AT129" s="269">
        <f>SUMIF(Consumo!$C$3:$C$902,tabItens[[#This Row],[CÓDIGO]],Consumo!$AF$3:$AF$902)</f>
        <v>11</v>
      </c>
      <c r="AU129" s="270">
        <f>SUMIF(Consumo!$C$3:$C$902,tabItens[[#This Row],[CÓDIGO]],Consumo!$AG$3:$AG$902)</f>
        <v>2</v>
      </c>
      <c r="AV129" s="271">
        <f>SUMIF(Consumo!$C$3:$C$902,tabItens[[#This Row],[CÓDIGO]],Consumo!$AE$3:$AE$902)</f>
        <v>0</v>
      </c>
      <c r="AW129" s="244">
        <f>tabItens[[#This Row],[QTDE ATUAL]] + tabItens[[#This Row],[RC QTDE]] + tabItens[[#This Row],[AF SALDO]] + tabItens[[#This Row],[Recentes]]</f>
        <v>5</v>
      </c>
      <c r="AX129" s="272">
        <v>1</v>
      </c>
      <c r="AY129" s="272">
        <v>4</v>
      </c>
      <c r="AZ129" s="272">
        <f>IF(ISBLANK(tabItens[[#This Row],[CÓDIGO]]),"",tabItens[[#This Row],[PontoMês]] * (AZ$2+tabItens[[#This Row],[PontoQtM]]))</f>
        <v>4</v>
      </c>
      <c r="BA129" s="271">
        <f>tabItens[[#This Row],[PontoPed]] - tabItens[[#This Row],[Saldo]] + (1/10)</f>
        <v>-0.9</v>
      </c>
      <c r="BB129" s="271">
        <f xml:space="preserve"> tabItens[[#This Row],[PontoMês]] * BB$2 - tabItens[[#This Row],[QTDE ATUAL]] - (1/10)</f>
        <v>-4.0999999999999996</v>
      </c>
      <c r="BC129" s="273">
        <f>IF( tabItens[[#This Row],[PontoPed]]&gt;0, IF(tabItens[[#This Row],[PontoPed]]&lt;1, 1, IF( tabItens[[#This Row],[Saldo]]&gt;tabItens[[#This Row],[PontoPed]], 0, (tabItens[[#This Row],[PontoPed]]-tabItens[[#This Row],[Saldo]])/tabItens[[#This Row],[PontoPed]] ) ), 0 )</f>
        <v>0</v>
      </c>
      <c r="BD129" s="274">
        <f>ROUNDDOWN(IF( OR( AND(tabItens[[#This Row],[PontoPed]]&lt;tabItens[[#This Row],[Saldo]],tabItens[[#This Row],[Saldo]]&gt;0), tabItens[[#This Row],[PontoPed]]=0), 99, IF(AND(tabItens[[#This Row],[Saldo]]=0,tabItens[[#This Row],[PontoPed]]&gt;0), 0, (1-tabItens[[#This Row],[PctAb]])*10 ) ),0)</f>
        <v>99</v>
      </c>
      <c r="BE129" s="275">
        <f>MAX(ROUNDDOWN( IF(tabItens[[#This Row],[Abaixo]] &gt; 0,   tabItens[[#This Row],[Abaixo]] + (tabItens[[#This Row],[PontoMês]] * IF( OR( ISBLANK(tabItens[[#This Row],[ATA Nº/ANO]]), tabItens[[#This Row],[ATA Nº/ANO]] = ""),BE$2,BE$1)),0),0),0)</f>
        <v>0</v>
      </c>
      <c r="BF12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9" s="276">
        <f>SUMIF(Consumo!$C$3:$C$902,tabItens[[#This Row],[CÓDIGO]],Consumo!$E$3:$E$902)</f>
        <v>0</v>
      </c>
      <c r="BH129" s="277">
        <f>IF(AND(tabItens[[#This Row],[Pend]] &gt; 0,tabItens[[#This Row],[Consumo]] &lt;&gt; 0), tabItens[[#This Row],[Pend]] / tabItens[[#This Row],[Consumo]], 0 )</f>
        <v>0</v>
      </c>
      <c r="BI129" s="276"/>
      <c r="BJ129" s="276"/>
      <c r="BK129" s="278" t="s">
        <v>2077</v>
      </c>
    </row>
    <row r="130" spans="1:63" x14ac:dyDescent="0.3">
      <c r="A130" s="239">
        <v>17426</v>
      </c>
      <c r="B130" s="240" t="s">
        <v>1141</v>
      </c>
      <c r="C130" s="241" t="s">
        <v>264</v>
      </c>
      <c r="D130" s="242">
        <v>64</v>
      </c>
      <c r="E130" s="243"/>
      <c r="F130" s="243"/>
      <c r="G130" s="243" t="s">
        <v>891</v>
      </c>
      <c r="H130" s="244">
        <v>3</v>
      </c>
      <c r="I130" s="245">
        <v>103003</v>
      </c>
      <c r="J130" s="246">
        <v>64</v>
      </c>
      <c r="K130" s="247">
        <v>20</v>
      </c>
      <c r="L130" s="248">
        <f>IF(tabItens[[#This Row],[Média]] &gt; 0, tabItens[[#This Row],[QTDE ATUAL]] / tabItens[[#This Row],[Média]],999.9)</f>
        <v>54</v>
      </c>
      <c r="M130" s="249">
        <v>0</v>
      </c>
      <c r="N130" s="250">
        <f>tabItens[[#This Row],[VALOR UNIT.]] * tabItens[[#This Row],[LC]]</f>
        <v>0</v>
      </c>
      <c r="O130" s="251" t="s">
        <v>2094</v>
      </c>
      <c r="P130" s="252"/>
      <c r="Q130" s="253"/>
      <c r="R130" s="250"/>
      <c r="S130" s="254"/>
      <c r="T130" s="255">
        <f>ROUNDDOWN(IFERROR(tabItens[[#This Row],[ATA DT.VALID.]] - $D$1,0) / 30,0)</f>
        <v>-1507</v>
      </c>
      <c r="U130" s="240" t="s">
        <v>1009</v>
      </c>
      <c r="V130" s="256">
        <v>1</v>
      </c>
      <c r="W130" s="257" t="s">
        <v>2067</v>
      </c>
      <c r="X130" s="258">
        <v>61</v>
      </c>
      <c r="Y130" s="259">
        <v>11</v>
      </c>
      <c r="Z130" s="260"/>
      <c r="AA130" s="261"/>
      <c r="AB130" s="262"/>
      <c r="AC130" s="262">
        <v>9624</v>
      </c>
      <c r="AD130" s="261">
        <v>2023</v>
      </c>
      <c r="AE130" s="262">
        <v>10</v>
      </c>
      <c r="AF130" s="255">
        <v>10</v>
      </c>
      <c r="AG130" s="263" t="s">
        <v>2044</v>
      </c>
      <c r="AH130" s="264">
        <v>45162</v>
      </c>
      <c r="AI130" s="255">
        <v>6</v>
      </c>
      <c r="AJ130" s="264">
        <v>45006</v>
      </c>
      <c r="AK130" s="264" t="s">
        <v>891</v>
      </c>
      <c r="AL130" s="264">
        <v>45145</v>
      </c>
      <c r="AM130" s="254"/>
      <c r="AN130" s="243"/>
      <c r="AO130" s="265" t="str">
        <f>_xlfn.IFNA(IF(VLOOKUP(tabItens[[#This Row],[CÓDIGO]],tabExcluirDoEstoque[#Data],1,FALSE),"sim",""),"")</f>
        <v/>
      </c>
      <c r="AP130" s="266" t="str">
        <f ca="1">IF(OR(ISBLANK(tabItens[[#This Row],[ATA DT.VALID.]]),tabItens[[#This Row],[ATA DT.VALID.]]="",tabItens[[#This Row],[ATA DT.VALID.]]=" "),"",IF(TYPE(tabItens[[#This Row],[ATA DT.VALID.]])=1,ROUNDUP((tabItens[[#This Row],[ATA DT.VALID.]]-TODAY())/7,0),""))</f>
        <v/>
      </c>
      <c r="AQ130" s="267">
        <v>0</v>
      </c>
      <c r="AR130" s="268" t="str">
        <f>IF(ISBLANK(tabItens[[#This Row],[CÓDIGO]]),"",IFERROR(VLOOKUP(tabItens[[#This Row],[CÓDIGO]],Consumo!$C$2:$AI$902,32,FALSE),0))</f>
        <v>07.2023</v>
      </c>
      <c r="AS130" s="269">
        <f>SUMIF(Consumo!$C$3:$C$902,tabItens[[#This Row],[CÓDIGO]],Consumo!$T$3:$T$902) + SUMIF(Consumo!$C$3:$C$902,tabItens[[#This Row],[CÓDIGO]],Consumo!$U$3:$U$902) + SUMIF(Consumo!$C$3:$C$902,tabItens[[#This Row],[CÓDIGO]],Consumo!$V$3:$V$902) + SUMIF(Consumo!$C$3:$C$902,tabItens[[#This Row],[CÓDIGO]],Consumo!$W$3:$W$902)</f>
        <v>12</v>
      </c>
      <c r="AT130" s="269">
        <f>SUMIF(Consumo!$C$3:$C$902,tabItens[[#This Row],[CÓDIGO]],Consumo!$AF$3:$AF$902)</f>
        <v>29</v>
      </c>
      <c r="AU130" s="270">
        <f>SUMIF(Consumo!$C$3:$C$902,tabItens[[#This Row],[CÓDIGO]],Consumo!$AG$3:$AG$902)</f>
        <v>8</v>
      </c>
      <c r="AV130" s="271">
        <f>SUMIF(Consumo!$C$3:$C$902,tabItens[[#This Row],[CÓDIGO]],Consumo!$AE$3:$AE$902)</f>
        <v>5.5555555555555552E-2</v>
      </c>
      <c r="AW130" s="244">
        <f>tabItens[[#This Row],[QTDE ATUAL]] + tabItens[[#This Row],[RC QTDE]] + tabItens[[#This Row],[AF SALDO]] + tabItens[[#This Row],[Recentes]]</f>
        <v>13</v>
      </c>
      <c r="AX130" s="272">
        <v>3</v>
      </c>
      <c r="AY130" s="272">
        <v>4</v>
      </c>
      <c r="AZ130" s="272">
        <f>IF(ISBLANK(tabItens[[#This Row],[CÓDIGO]]),"",tabItens[[#This Row],[PontoMês]] * (AZ$2+tabItens[[#This Row],[PontoQtM]]))</f>
        <v>12</v>
      </c>
      <c r="BA130" s="271">
        <f>tabItens[[#This Row],[PontoPed]] - tabItens[[#This Row],[Saldo]] + (1/10)</f>
        <v>-0.9</v>
      </c>
      <c r="BB130" s="271">
        <f xml:space="preserve"> tabItens[[#This Row],[PontoMês]] * BB$2 - tabItens[[#This Row],[QTDE ATUAL]] - (1/10)</f>
        <v>-0.1</v>
      </c>
      <c r="BC130" s="273">
        <f>IF( tabItens[[#This Row],[PontoPed]]&gt;0, IF(tabItens[[#This Row],[PontoPed]]&lt;1, 1, IF( tabItens[[#This Row],[Saldo]]&gt;tabItens[[#This Row],[PontoPed]], 0, (tabItens[[#This Row],[PontoPed]]-tabItens[[#This Row],[Saldo]])/tabItens[[#This Row],[PontoPed]] ) ), 0 )</f>
        <v>0</v>
      </c>
      <c r="BD130" s="274">
        <f>ROUNDDOWN(IF( OR( AND(tabItens[[#This Row],[PontoPed]]&lt;tabItens[[#This Row],[Saldo]],tabItens[[#This Row],[Saldo]]&gt;0), tabItens[[#This Row],[PontoPed]]=0), 99, IF(AND(tabItens[[#This Row],[Saldo]]=0,tabItens[[#This Row],[PontoPed]]&gt;0), 0, (1-tabItens[[#This Row],[PctAb]])*10 ) ),0)</f>
        <v>99</v>
      </c>
      <c r="BE130" s="275">
        <f>MAX(ROUNDDOWN( IF(tabItens[[#This Row],[Abaixo]] &gt; 0,   tabItens[[#This Row],[Abaixo]] + (tabItens[[#This Row],[PontoMês]] * IF( OR( ISBLANK(tabItens[[#This Row],[ATA Nº/ANO]]), tabItens[[#This Row],[ATA Nº/ANO]] = ""),BE$2,BE$1)),0),0),0)</f>
        <v>0</v>
      </c>
      <c r="BF13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0" s="276">
        <f>SUMIF(Consumo!$C$3:$C$902,tabItens[[#This Row],[CÓDIGO]],Consumo!$E$3:$E$902)</f>
        <v>1</v>
      </c>
      <c r="BH130" s="277">
        <f>IF(AND(tabItens[[#This Row],[Pend]] &gt; 0,tabItens[[#This Row],[Consumo]] &lt;&gt; 0), tabItens[[#This Row],[Pend]] / tabItens[[#This Row],[Consumo]], 0 )</f>
        <v>3.4482758620689655E-2</v>
      </c>
      <c r="BI130" s="276"/>
      <c r="BJ130" s="276"/>
      <c r="BK130" s="278" t="s">
        <v>2077</v>
      </c>
    </row>
    <row r="131" spans="1:63" x14ac:dyDescent="0.3">
      <c r="A131" s="239">
        <v>113634</v>
      </c>
      <c r="B131" s="240" t="s">
        <v>1702</v>
      </c>
      <c r="C131" s="241" t="s">
        <v>31</v>
      </c>
      <c r="D131" s="242">
        <v>15.25</v>
      </c>
      <c r="E131" s="243"/>
      <c r="F131" s="243"/>
      <c r="G131" s="243" t="s">
        <v>891</v>
      </c>
      <c r="H131" s="244">
        <v>63</v>
      </c>
      <c r="I131" s="245">
        <v>103003</v>
      </c>
      <c r="J131" s="246">
        <v>15.25</v>
      </c>
      <c r="K131" s="247">
        <v>4</v>
      </c>
      <c r="L131" s="248">
        <f>IF(tabItens[[#This Row],[Média]] &gt; 0, tabItens[[#This Row],[QTDE ATUAL]] / tabItens[[#This Row],[Média]],999.9)</f>
        <v>999.9</v>
      </c>
      <c r="M131" s="249">
        <v>0</v>
      </c>
      <c r="N131" s="250">
        <f>tabItens[[#This Row],[VALOR UNIT.]] * tabItens[[#This Row],[LC]]</f>
        <v>0</v>
      </c>
      <c r="O131" s="251" t="s">
        <v>2109</v>
      </c>
      <c r="P131" s="252"/>
      <c r="Q131" s="253"/>
      <c r="R131" s="250"/>
      <c r="S131" s="254"/>
      <c r="T131" s="255">
        <f>ROUNDDOWN(IFERROR(tabItens[[#This Row],[ATA DT.VALID.]] - $D$1,0) / 30,0)</f>
        <v>-1507</v>
      </c>
      <c r="U131" s="240" t="s">
        <v>991</v>
      </c>
      <c r="V131" s="256">
        <v>1</v>
      </c>
      <c r="W131" s="257" t="s">
        <v>2068</v>
      </c>
      <c r="X131" s="258">
        <v>55</v>
      </c>
      <c r="Y131" s="259">
        <v>31</v>
      </c>
      <c r="Z131" s="260"/>
      <c r="AA131" s="261"/>
      <c r="AB131" s="262"/>
      <c r="AC131" s="262"/>
      <c r="AD131" s="261"/>
      <c r="AE131" s="262"/>
      <c r="AF131" s="255"/>
      <c r="AG131" s="263" t="s">
        <v>2063</v>
      </c>
      <c r="AH131" s="264"/>
      <c r="AI131" s="255">
        <v>2</v>
      </c>
      <c r="AJ131" s="264">
        <v>43916</v>
      </c>
      <c r="AK131" s="264">
        <v>40150</v>
      </c>
      <c r="AL131" s="264">
        <v>43865</v>
      </c>
      <c r="AM131" s="254"/>
      <c r="AN131" s="243"/>
      <c r="AO131" s="265" t="str">
        <f>_xlfn.IFNA(IF(VLOOKUP(tabItens[[#This Row],[CÓDIGO]],tabExcluirDoEstoque[#Data],1,FALSE),"sim",""),"")</f>
        <v/>
      </c>
      <c r="AP131" s="266" t="str">
        <f ca="1">IF(OR(ISBLANK(tabItens[[#This Row],[ATA DT.VALID.]]),tabItens[[#This Row],[ATA DT.VALID.]]="",tabItens[[#This Row],[ATA DT.VALID.]]=" "),"",IF(TYPE(tabItens[[#This Row],[ATA DT.VALID.]])=1,ROUNDUP((tabItens[[#This Row],[ATA DT.VALID.]]-TODAY())/7,0),""))</f>
        <v/>
      </c>
      <c r="AQ131" s="267">
        <v>0</v>
      </c>
      <c r="AR131" s="268" t="str">
        <f>IF(ISBLANK(tabItens[[#This Row],[CÓDIGO]]),"",IFERROR(VLOOKUP(tabItens[[#This Row],[CÓDIGO]],Consumo!$C$2:$AI$902,32,FALSE),0))</f>
        <v>03.2023</v>
      </c>
      <c r="AS131" s="269">
        <f>SUMIF(Consumo!$C$3:$C$902,tabItens[[#This Row],[CÓDIGO]],Consumo!$T$3:$T$902) + SUMIF(Consumo!$C$3:$C$902,tabItens[[#This Row],[CÓDIGO]],Consumo!$U$3:$U$902) + SUMIF(Consumo!$C$3:$C$902,tabItens[[#This Row],[CÓDIGO]],Consumo!$V$3:$V$902) + SUMIF(Consumo!$C$3:$C$902,tabItens[[#This Row],[CÓDIGO]],Consumo!$W$3:$W$902)</f>
        <v>0</v>
      </c>
      <c r="AT131" s="269">
        <f>SUMIF(Consumo!$C$3:$C$902,tabItens[[#This Row],[CÓDIGO]],Consumo!$AF$3:$AF$902)</f>
        <v>4</v>
      </c>
      <c r="AU131" s="270">
        <f>SUMIF(Consumo!$C$3:$C$902,tabItens[[#This Row],[CÓDIGO]],Consumo!$AG$3:$AG$902)</f>
        <v>3</v>
      </c>
      <c r="AV131" s="271">
        <f>SUMIF(Consumo!$C$3:$C$902,tabItens[[#This Row],[CÓDIGO]],Consumo!$AE$3:$AE$902)</f>
        <v>0</v>
      </c>
      <c r="AW131" s="244">
        <f>tabItens[[#This Row],[QTDE ATUAL]] + tabItens[[#This Row],[RC QTDE]] + tabItens[[#This Row],[AF SALDO]] + tabItens[[#This Row],[Recentes]]</f>
        <v>63</v>
      </c>
      <c r="AX131" s="272">
        <v>5</v>
      </c>
      <c r="AY131" s="272">
        <v>4</v>
      </c>
      <c r="AZ131" s="272">
        <f>IF(ISBLANK(tabItens[[#This Row],[CÓDIGO]]),"",tabItens[[#This Row],[PontoMês]] * (AZ$2+tabItens[[#This Row],[PontoQtM]]))</f>
        <v>20</v>
      </c>
      <c r="BA131" s="271">
        <f>tabItens[[#This Row],[PontoPed]] - tabItens[[#This Row],[Saldo]] + (1/10)</f>
        <v>-42.9</v>
      </c>
      <c r="BB131" s="271">
        <f xml:space="preserve"> tabItens[[#This Row],[PontoMês]] * BB$2 - tabItens[[#This Row],[QTDE ATUAL]] - (1/10)</f>
        <v>-58.1</v>
      </c>
      <c r="BC131" s="273">
        <f>IF( tabItens[[#This Row],[PontoPed]]&gt;0, IF(tabItens[[#This Row],[PontoPed]]&lt;1, 1, IF( tabItens[[#This Row],[Saldo]]&gt;tabItens[[#This Row],[PontoPed]], 0, (tabItens[[#This Row],[PontoPed]]-tabItens[[#This Row],[Saldo]])/tabItens[[#This Row],[PontoPed]] ) ), 0 )</f>
        <v>0</v>
      </c>
      <c r="BD131" s="274">
        <f>ROUNDDOWN(IF( OR( AND(tabItens[[#This Row],[PontoPed]]&lt;tabItens[[#This Row],[Saldo]],tabItens[[#This Row],[Saldo]]&gt;0), tabItens[[#This Row],[PontoPed]]=0), 99, IF(AND(tabItens[[#This Row],[Saldo]]=0,tabItens[[#This Row],[PontoPed]]&gt;0), 0, (1-tabItens[[#This Row],[PctAb]])*10 ) ),0)</f>
        <v>99</v>
      </c>
      <c r="BE131" s="275">
        <f>MAX(ROUNDDOWN( IF(tabItens[[#This Row],[Abaixo]] &gt; 0,   tabItens[[#This Row],[Abaixo]] + (tabItens[[#This Row],[PontoMês]] * IF( OR( ISBLANK(tabItens[[#This Row],[ATA Nº/ANO]]), tabItens[[#This Row],[ATA Nº/ANO]] = ""),BE$2,BE$1)),0),0),0)</f>
        <v>0</v>
      </c>
      <c r="BF13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1" s="276">
        <f>SUMIF(Consumo!$C$3:$C$902,tabItens[[#This Row],[CÓDIGO]],Consumo!$E$3:$E$902)</f>
        <v>0</v>
      </c>
      <c r="BH131" s="277">
        <f>IF(AND(tabItens[[#This Row],[Pend]] &gt; 0,tabItens[[#This Row],[Consumo]] &lt;&gt; 0), tabItens[[#This Row],[Pend]] / tabItens[[#This Row],[Consumo]], 0 )</f>
        <v>0</v>
      </c>
      <c r="BI131" s="276"/>
      <c r="BJ131" s="276"/>
      <c r="BK131" s="278" t="s">
        <v>2077</v>
      </c>
    </row>
    <row r="132" spans="1:63" x14ac:dyDescent="0.3">
      <c r="A132" s="239">
        <v>12971</v>
      </c>
      <c r="B132" s="240" t="s">
        <v>990</v>
      </c>
      <c r="C132" s="241" t="s">
        <v>264</v>
      </c>
      <c r="D132" s="242">
        <v>0.36</v>
      </c>
      <c r="E132" s="243"/>
      <c r="F132" s="243"/>
      <c r="G132" s="243" t="s">
        <v>891</v>
      </c>
      <c r="H132" s="244">
        <v>401</v>
      </c>
      <c r="I132" s="245">
        <v>103003</v>
      </c>
      <c r="J132" s="246">
        <v>0.36</v>
      </c>
      <c r="K132" s="247">
        <v>100</v>
      </c>
      <c r="L132" s="248">
        <f>IF(tabItens[[#This Row],[Média]] &gt; 0, tabItens[[#This Row],[QTDE ATUAL]] / tabItens[[#This Row],[Média]],999.9)</f>
        <v>999.9</v>
      </c>
      <c r="M132" s="249">
        <v>0</v>
      </c>
      <c r="N132" s="250">
        <f>tabItens[[#This Row],[VALOR UNIT.]] * tabItens[[#This Row],[LC]]</f>
        <v>0</v>
      </c>
      <c r="O132" s="251" t="s">
        <v>2095</v>
      </c>
      <c r="P132" s="252"/>
      <c r="Q132" s="253"/>
      <c r="R132" s="250"/>
      <c r="S132" s="254"/>
      <c r="T132" s="255">
        <f>ROUNDDOWN(IFERROR(tabItens[[#This Row],[ATA DT.VALID.]] - $D$1,0) / 30,0)</f>
        <v>-1507</v>
      </c>
      <c r="U132" s="240" t="s">
        <v>991</v>
      </c>
      <c r="V132" s="256">
        <v>1</v>
      </c>
      <c r="W132" s="257" t="s">
        <v>2068</v>
      </c>
      <c r="X132" s="258">
        <v>55</v>
      </c>
      <c r="Y132" s="259">
        <v>31</v>
      </c>
      <c r="Z132" s="260"/>
      <c r="AA132" s="261"/>
      <c r="AB132" s="262"/>
      <c r="AC132" s="262"/>
      <c r="AD132" s="261"/>
      <c r="AE132" s="262"/>
      <c r="AF132" s="255"/>
      <c r="AG132" s="263" t="s">
        <v>2063</v>
      </c>
      <c r="AH132" s="264"/>
      <c r="AI132" s="255">
        <v>34</v>
      </c>
      <c r="AJ132" s="264">
        <v>42360</v>
      </c>
      <c r="AK132" s="264" t="s">
        <v>891</v>
      </c>
      <c r="AL132" s="264">
        <v>43657</v>
      </c>
      <c r="AM132" s="254"/>
      <c r="AN132" s="243"/>
      <c r="AO132" s="265" t="str">
        <f>_xlfn.IFNA(IF(VLOOKUP(tabItens[[#This Row],[CÓDIGO]],tabExcluirDoEstoque[#Data],1,FALSE),"sim",""),"")</f>
        <v/>
      </c>
      <c r="AP132" s="266" t="str">
        <f ca="1">IF(OR(ISBLANK(tabItens[[#This Row],[ATA DT.VALID.]]),tabItens[[#This Row],[ATA DT.VALID.]]="",tabItens[[#This Row],[ATA DT.VALID.]]=" "),"",IF(TYPE(tabItens[[#This Row],[ATA DT.VALID.]])=1,ROUNDUP((tabItens[[#This Row],[ATA DT.VALID.]]-TODAY())/7,0),""))</f>
        <v/>
      </c>
      <c r="AQ132" s="267">
        <v>0</v>
      </c>
      <c r="AR132" s="268" t="str">
        <f>IF(ISBLANK(tabItens[[#This Row],[CÓDIGO]]),"",IFERROR(VLOOKUP(tabItens[[#This Row],[CÓDIGO]],Consumo!$C$2:$AI$902,32,FALSE),0))</f>
        <v>10.2022</v>
      </c>
      <c r="AS132" s="269">
        <f>SUMIF(Consumo!$C$3:$C$902,tabItens[[#This Row],[CÓDIGO]],Consumo!$T$3:$T$902) + SUMIF(Consumo!$C$3:$C$902,tabItens[[#This Row],[CÓDIGO]],Consumo!$U$3:$U$902) + SUMIF(Consumo!$C$3:$C$902,tabItens[[#This Row],[CÓDIGO]],Consumo!$V$3:$V$902) + SUMIF(Consumo!$C$3:$C$902,tabItens[[#This Row],[CÓDIGO]],Consumo!$W$3:$W$902)</f>
        <v>0</v>
      </c>
      <c r="AT132" s="269">
        <f>SUMIF(Consumo!$C$3:$C$902,tabItens[[#This Row],[CÓDIGO]],Consumo!$AF$3:$AF$902)</f>
        <v>100</v>
      </c>
      <c r="AU132" s="270">
        <f>SUMIF(Consumo!$C$3:$C$902,tabItens[[#This Row],[CÓDIGO]],Consumo!$AG$3:$AG$902)</f>
        <v>100</v>
      </c>
      <c r="AV132" s="271">
        <f>SUMIF(Consumo!$C$3:$C$902,tabItens[[#This Row],[CÓDIGO]],Consumo!$AE$3:$AE$902)</f>
        <v>0</v>
      </c>
      <c r="AW132" s="244">
        <f>tabItens[[#This Row],[QTDE ATUAL]] + tabItens[[#This Row],[RC QTDE]] + tabItens[[#This Row],[AF SALDO]] + tabItens[[#This Row],[Recentes]]</f>
        <v>401</v>
      </c>
      <c r="AX132" s="272">
        <v>20</v>
      </c>
      <c r="AY132" s="272">
        <v>4</v>
      </c>
      <c r="AZ132" s="272">
        <f>IF(ISBLANK(tabItens[[#This Row],[CÓDIGO]]),"",tabItens[[#This Row],[PontoMês]] * (AZ$2+tabItens[[#This Row],[PontoQtM]]))</f>
        <v>80</v>
      </c>
      <c r="BA132" s="271">
        <f>tabItens[[#This Row],[PontoPed]] - tabItens[[#This Row],[Saldo]] + (1/10)</f>
        <v>-320.89999999999998</v>
      </c>
      <c r="BB132" s="271">
        <f xml:space="preserve"> tabItens[[#This Row],[PontoMês]] * BB$2 - tabItens[[#This Row],[QTDE ATUAL]] - (1/10)</f>
        <v>-381.1</v>
      </c>
      <c r="BC132" s="273">
        <f>IF( tabItens[[#This Row],[PontoPed]]&gt;0, IF(tabItens[[#This Row],[PontoPed]]&lt;1, 1, IF( tabItens[[#This Row],[Saldo]]&gt;tabItens[[#This Row],[PontoPed]], 0, (tabItens[[#This Row],[PontoPed]]-tabItens[[#This Row],[Saldo]])/tabItens[[#This Row],[PontoPed]] ) ), 0 )</f>
        <v>0</v>
      </c>
      <c r="BD132" s="274">
        <f>ROUNDDOWN(IF( OR( AND(tabItens[[#This Row],[PontoPed]]&lt;tabItens[[#This Row],[Saldo]],tabItens[[#This Row],[Saldo]]&gt;0), tabItens[[#This Row],[PontoPed]]=0), 99, IF(AND(tabItens[[#This Row],[Saldo]]=0,tabItens[[#This Row],[PontoPed]]&gt;0), 0, (1-tabItens[[#This Row],[PctAb]])*10 ) ),0)</f>
        <v>99</v>
      </c>
      <c r="BE132" s="275">
        <f>MAX(ROUNDDOWN( IF(tabItens[[#This Row],[Abaixo]] &gt; 0,   tabItens[[#This Row],[Abaixo]] + (tabItens[[#This Row],[PontoMês]] * IF( OR( ISBLANK(tabItens[[#This Row],[ATA Nº/ANO]]), tabItens[[#This Row],[ATA Nº/ANO]] = ""),BE$2,BE$1)),0),0),0)</f>
        <v>0</v>
      </c>
      <c r="BF13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2" s="276">
        <f>SUMIF(Consumo!$C$3:$C$902,tabItens[[#This Row],[CÓDIGO]],Consumo!$E$3:$E$902)</f>
        <v>0</v>
      </c>
      <c r="BH132" s="277">
        <f>IF(AND(tabItens[[#This Row],[Pend]] &gt; 0,tabItens[[#This Row],[Consumo]] &lt;&gt; 0), tabItens[[#This Row],[Pend]] / tabItens[[#This Row],[Consumo]], 0 )</f>
        <v>0</v>
      </c>
      <c r="BI132" s="276"/>
      <c r="BJ132" s="276"/>
      <c r="BK132" s="278" t="s">
        <v>2077</v>
      </c>
    </row>
    <row r="133" spans="1:63" x14ac:dyDescent="0.3">
      <c r="A133" s="239">
        <v>13768</v>
      </c>
      <c r="B133" s="240" t="s">
        <v>1054</v>
      </c>
      <c r="C133" s="241" t="s">
        <v>264</v>
      </c>
      <c r="D133" s="242">
        <v>4.29</v>
      </c>
      <c r="E133" s="243"/>
      <c r="F133" s="243"/>
      <c r="G133" s="243" t="s">
        <v>891</v>
      </c>
      <c r="H133" s="244">
        <v>662</v>
      </c>
      <c r="I133" s="245">
        <v>103003</v>
      </c>
      <c r="J133" s="246">
        <v>4.29</v>
      </c>
      <c r="K133" s="247">
        <v>2585</v>
      </c>
      <c r="L133" s="248">
        <f>IF(tabItens[[#This Row],[Média]] &gt; 0, tabItens[[#This Row],[QTDE ATUAL]] / tabItens[[#This Row],[Média]],999.9)</f>
        <v>259.04347826086956</v>
      </c>
      <c r="M133" s="249">
        <v>0</v>
      </c>
      <c r="N133" s="250">
        <f>tabItens[[#This Row],[VALOR UNIT.]] * tabItens[[#This Row],[LC]]</f>
        <v>0</v>
      </c>
      <c r="O133" s="251" t="s">
        <v>2080</v>
      </c>
      <c r="P133" s="252"/>
      <c r="Q133" s="253"/>
      <c r="R133" s="250"/>
      <c r="S133" s="254"/>
      <c r="T133" s="255">
        <f>ROUNDDOWN(IFERROR(tabItens[[#This Row],[ATA DT.VALID.]] - $D$1,0) / 30,0)</f>
        <v>-1507</v>
      </c>
      <c r="U133" s="240" t="s">
        <v>943</v>
      </c>
      <c r="V133" s="256">
        <v>1</v>
      </c>
      <c r="W133" s="257" t="s">
        <v>2065</v>
      </c>
      <c r="X133" s="258">
        <v>45</v>
      </c>
      <c r="Y133" s="259">
        <v>11</v>
      </c>
      <c r="Z133" s="260">
        <v>6982</v>
      </c>
      <c r="AA133" s="261">
        <v>2023</v>
      </c>
      <c r="AB133" s="262">
        <v>800</v>
      </c>
      <c r="AC133" s="262"/>
      <c r="AD133" s="261"/>
      <c r="AE133" s="262"/>
      <c r="AF133" s="255"/>
      <c r="AG133" s="263" t="s">
        <v>2063</v>
      </c>
      <c r="AH133" s="264"/>
      <c r="AI133" s="255">
        <v>1428</v>
      </c>
      <c r="AJ133" s="264">
        <v>44573</v>
      </c>
      <c r="AK133" s="264" t="s">
        <v>891</v>
      </c>
      <c r="AL133" s="264">
        <v>44999</v>
      </c>
      <c r="AM133" s="254"/>
      <c r="AN133" s="243"/>
      <c r="AO133" s="265" t="str">
        <f>_xlfn.IFNA(IF(VLOOKUP(tabItens[[#This Row],[CÓDIGO]],tabExcluirDoEstoque[#Data],1,FALSE),"sim",""),"")</f>
        <v/>
      </c>
      <c r="AP133" s="266" t="str">
        <f ca="1">IF(OR(ISBLANK(tabItens[[#This Row],[ATA DT.VALID.]]),tabItens[[#This Row],[ATA DT.VALID.]]="",tabItens[[#This Row],[ATA DT.VALID.]]=" "),"",IF(TYPE(tabItens[[#This Row],[ATA DT.VALID.]])=1,ROUNDUP((tabItens[[#This Row],[ATA DT.VALID.]]-TODAY())/7,0),""))</f>
        <v/>
      </c>
      <c r="AQ133" s="267">
        <v>0</v>
      </c>
      <c r="AR133" s="268" t="str">
        <f>IF(ISBLANK(tabItens[[#This Row],[CÓDIGO]]),"",IFERROR(VLOOKUP(tabItens[[#This Row],[CÓDIGO]],Consumo!$C$2:$AI$902,32,FALSE),0))</f>
        <v>08.2023</v>
      </c>
      <c r="AS133" s="269">
        <f>SUMIF(Consumo!$C$3:$C$902,tabItens[[#This Row],[CÓDIGO]],Consumo!$T$3:$T$902) + SUMIF(Consumo!$C$3:$C$902,tabItens[[#This Row],[CÓDIGO]],Consumo!$U$3:$U$902) + SUMIF(Consumo!$C$3:$C$902,tabItens[[#This Row],[CÓDIGO]],Consumo!$V$3:$V$902) + SUMIF(Consumo!$C$3:$C$902,tabItens[[#This Row],[CÓDIGO]],Consumo!$W$3:$W$902)</f>
        <v>1150</v>
      </c>
      <c r="AT133" s="269">
        <f>SUMIF(Consumo!$C$3:$C$902,tabItens[[#This Row],[CÓDIGO]],Consumo!$AF$3:$AF$902)</f>
        <v>6650</v>
      </c>
      <c r="AU133" s="270">
        <f>SUMIF(Consumo!$C$3:$C$902,tabItens[[#This Row],[CÓDIGO]],Consumo!$AG$3:$AG$902)</f>
        <v>732</v>
      </c>
      <c r="AV133" s="271">
        <f>SUMIF(Consumo!$C$3:$C$902,tabItens[[#This Row],[CÓDIGO]],Consumo!$AE$3:$AE$902)</f>
        <v>2.5555555555555554</v>
      </c>
      <c r="AW133" s="244">
        <f>tabItens[[#This Row],[QTDE ATUAL]] + tabItens[[#This Row],[RC QTDE]] + tabItens[[#This Row],[AF SALDO]] + tabItens[[#This Row],[Recentes]]</f>
        <v>1462</v>
      </c>
      <c r="AX133" s="272">
        <v>580</v>
      </c>
      <c r="AY133" s="272">
        <v>4</v>
      </c>
      <c r="AZ133" s="272">
        <f>IF(ISBLANK(tabItens[[#This Row],[CÓDIGO]]),"",tabItens[[#This Row],[PontoMês]] * (AZ$2+tabItens[[#This Row],[PontoQtM]]))</f>
        <v>2320</v>
      </c>
      <c r="BA133" s="271">
        <f>tabItens[[#This Row],[PontoPed]] - tabItens[[#This Row],[Saldo]] + (1/10)</f>
        <v>858.1</v>
      </c>
      <c r="BB133" s="271">
        <f xml:space="preserve"> tabItens[[#This Row],[PontoMês]] * BB$2 - tabItens[[#This Row],[QTDE ATUAL]] - (1/10)</f>
        <v>-82.1</v>
      </c>
      <c r="BC133" s="273">
        <f>IF( tabItens[[#This Row],[PontoPed]]&gt;0, IF(tabItens[[#This Row],[PontoPed]]&lt;1, 1, IF( tabItens[[#This Row],[Saldo]]&gt;tabItens[[#This Row],[PontoPed]], 0, (tabItens[[#This Row],[PontoPed]]-tabItens[[#This Row],[Saldo]])/tabItens[[#This Row],[PontoPed]] ) ), 0 )</f>
        <v>0.36982758620689654</v>
      </c>
      <c r="BD133" s="274">
        <f>ROUNDDOWN(IF( OR( AND(tabItens[[#This Row],[PontoPed]]&lt;tabItens[[#This Row],[Saldo]],tabItens[[#This Row],[Saldo]]&gt;0), tabItens[[#This Row],[PontoPed]]=0), 99, IF(AND(tabItens[[#This Row],[Saldo]]=0,tabItens[[#This Row],[PontoPed]]&gt;0), 0, (1-tabItens[[#This Row],[PctAb]])*10 ) ),0)</f>
        <v>6</v>
      </c>
      <c r="BE133" s="275">
        <f>MAX(ROUNDDOWN( IF(tabItens[[#This Row],[Abaixo]] &gt; 0,   tabItens[[#This Row],[Abaixo]] + (tabItens[[#This Row],[PontoMês]] * IF( OR( ISBLANK(tabItens[[#This Row],[ATA Nº/ANO]]), tabItens[[#This Row],[ATA Nº/ANO]] = ""),BE$2,BE$1)),0),0),0)</f>
        <v>2598</v>
      </c>
      <c r="BF13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3" s="276">
        <f>SUMIF(Consumo!$C$3:$C$902,tabItens[[#This Row],[CÓDIGO]],Consumo!$E$3:$E$902)</f>
        <v>46</v>
      </c>
      <c r="BH133" s="277">
        <f>IF(AND(tabItens[[#This Row],[Pend]] &gt; 0,tabItens[[#This Row],[Consumo]] &lt;&gt; 0), tabItens[[#This Row],[Pend]] / tabItens[[#This Row],[Consumo]], 0 )</f>
        <v>6.9172932330827065E-3</v>
      </c>
      <c r="BI133" s="276"/>
      <c r="BJ133" s="276"/>
      <c r="BK133" s="278" t="s">
        <v>2077</v>
      </c>
    </row>
    <row r="134" spans="1:63" x14ac:dyDescent="0.3">
      <c r="A134" s="239">
        <v>117734</v>
      </c>
      <c r="B134" s="240" t="s">
        <v>1730</v>
      </c>
      <c r="C134" s="241" t="s">
        <v>264</v>
      </c>
      <c r="D134" s="242">
        <v>25.62</v>
      </c>
      <c r="E134" s="243"/>
      <c r="F134" s="243"/>
      <c r="G134" s="243" t="s">
        <v>891</v>
      </c>
      <c r="H134" s="244">
        <v>114</v>
      </c>
      <c r="I134" s="245">
        <v>103003</v>
      </c>
      <c r="J134" s="246">
        <v>25.62</v>
      </c>
      <c r="K134" s="247">
        <v>4</v>
      </c>
      <c r="L134" s="248">
        <f>IF(tabItens[[#This Row],[Média]] &gt; 0, tabItens[[#This Row],[QTDE ATUAL]] / tabItens[[#This Row],[Média]],999.9)</f>
        <v>999.9</v>
      </c>
      <c r="M134" s="249">
        <v>0</v>
      </c>
      <c r="N134" s="250">
        <f>tabItens[[#This Row],[VALOR UNIT.]] * tabItens[[#This Row],[LC]]</f>
        <v>0</v>
      </c>
      <c r="O134" s="251"/>
      <c r="P134" s="252"/>
      <c r="Q134" s="253"/>
      <c r="R134" s="250"/>
      <c r="S134" s="254"/>
      <c r="T134" s="255">
        <f>ROUNDDOWN(IFERROR(tabItens[[#This Row],[ATA DT.VALID.]] - $D$1,0) / 30,0)</f>
        <v>-1507</v>
      </c>
      <c r="U134" s="240" t="s">
        <v>991</v>
      </c>
      <c r="V134" s="256">
        <v>1</v>
      </c>
      <c r="W134" s="257" t="s">
        <v>2068</v>
      </c>
      <c r="X134" s="258">
        <v>55</v>
      </c>
      <c r="Y134" s="259">
        <v>31</v>
      </c>
      <c r="Z134" s="260"/>
      <c r="AA134" s="261"/>
      <c r="AB134" s="262"/>
      <c r="AC134" s="262"/>
      <c r="AD134" s="261"/>
      <c r="AE134" s="262"/>
      <c r="AF134" s="255"/>
      <c r="AG134" s="263" t="s">
        <v>2063</v>
      </c>
      <c r="AH134" s="264"/>
      <c r="AI134" s="255">
        <v>2</v>
      </c>
      <c r="AJ134" s="264">
        <v>43892</v>
      </c>
      <c r="AK134" s="264">
        <v>40438</v>
      </c>
      <c r="AL134" s="264">
        <v>43865</v>
      </c>
      <c r="AM134" s="254"/>
      <c r="AN134" s="243"/>
      <c r="AO134" s="265" t="str">
        <f>_xlfn.IFNA(IF(VLOOKUP(tabItens[[#This Row],[CÓDIGO]],tabExcluirDoEstoque[#Data],1,FALSE),"sim",""),"")</f>
        <v/>
      </c>
      <c r="AP134" s="266" t="str">
        <f ca="1">IF(OR(ISBLANK(tabItens[[#This Row],[ATA DT.VALID.]]),tabItens[[#This Row],[ATA DT.VALID.]]="",tabItens[[#This Row],[ATA DT.VALID.]]=" "),"",IF(TYPE(tabItens[[#This Row],[ATA DT.VALID.]])=1,ROUNDUP((tabItens[[#This Row],[ATA DT.VALID.]]-TODAY())/7,0),""))</f>
        <v/>
      </c>
      <c r="AQ134" s="267"/>
      <c r="AR134" s="268" t="str">
        <f>IF(ISBLANK(tabItens[[#This Row],[CÓDIGO]]),"",IFERROR(VLOOKUP(tabItens[[#This Row],[CÓDIGO]],Consumo!$C$2:$AI$902,32,FALSE),0))</f>
        <v>01.2023</v>
      </c>
      <c r="AS134" s="269">
        <f>SUMIF(Consumo!$C$3:$C$902,tabItens[[#This Row],[CÓDIGO]],Consumo!$T$3:$T$902) + SUMIF(Consumo!$C$3:$C$902,tabItens[[#This Row],[CÓDIGO]],Consumo!$U$3:$U$902) + SUMIF(Consumo!$C$3:$C$902,tabItens[[#This Row],[CÓDIGO]],Consumo!$V$3:$V$902) + SUMIF(Consumo!$C$3:$C$902,tabItens[[#This Row],[CÓDIGO]],Consumo!$W$3:$W$902)</f>
        <v>0</v>
      </c>
      <c r="AT134" s="269">
        <f>SUMIF(Consumo!$C$3:$C$902,tabItens[[#This Row],[CÓDIGO]],Consumo!$AF$3:$AF$902)</f>
        <v>16</v>
      </c>
      <c r="AU134" s="270">
        <f>SUMIF(Consumo!$C$3:$C$902,tabItens[[#This Row],[CÓDIGO]],Consumo!$AG$3:$AG$902)</f>
        <v>10</v>
      </c>
      <c r="AV134" s="271">
        <f>SUMIF(Consumo!$C$3:$C$902,tabItens[[#This Row],[CÓDIGO]],Consumo!$AE$3:$AE$902)</f>
        <v>0</v>
      </c>
      <c r="AW134" s="244">
        <f>tabItens[[#This Row],[QTDE ATUAL]] + tabItens[[#This Row],[RC QTDE]] + tabItens[[#This Row],[AF SALDO]] + tabItens[[#This Row],[Recentes]]</f>
        <v>114</v>
      </c>
      <c r="AX134" s="272">
        <v>2</v>
      </c>
      <c r="AY134" s="272">
        <v>4</v>
      </c>
      <c r="AZ134" s="272">
        <f>IF(ISBLANK(tabItens[[#This Row],[CÓDIGO]]),"",tabItens[[#This Row],[PontoMês]] * (AZ$2+tabItens[[#This Row],[PontoQtM]]))</f>
        <v>8</v>
      </c>
      <c r="BA134" s="271">
        <f>tabItens[[#This Row],[PontoPed]] - tabItens[[#This Row],[Saldo]] + (1/10)</f>
        <v>-105.9</v>
      </c>
      <c r="BB134" s="271">
        <f xml:space="preserve"> tabItens[[#This Row],[PontoMês]] * BB$2 - tabItens[[#This Row],[QTDE ATUAL]] - (1/10)</f>
        <v>-112.1</v>
      </c>
      <c r="BC134" s="273">
        <f>IF( tabItens[[#This Row],[PontoPed]]&gt;0, IF(tabItens[[#This Row],[PontoPed]]&lt;1, 1, IF( tabItens[[#This Row],[Saldo]]&gt;tabItens[[#This Row],[PontoPed]], 0, (tabItens[[#This Row],[PontoPed]]-tabItens[[#This Row],[Saldo]])/tabItens[[#This Row],[PontoPed]] ) ), 0 )</f>
        <v>0</v>
      </c>
      <c r="BD134" s="274">
        <f>ROUNDDOWN(IF( OR( AND(tabItens[[#This Row],[PontoPed]]&lt;tabItens[[#This Row],[Saldo]],tabItens[[#This Row],[Saldo]]&gt;0), tabItens[[#This Row],[PontoPed]]=0), 99, IF(AND(tabItens[[#This Row],[Saldo]]=0,tabItens[[#This Row],[PontoPed]]&gt;0), 0, (1-tabItens[[#This Row],[PctAb]])*10 ) ),0)</f>
        <v>99</v>
      </c>
      <c r="BE134" s="275">
        <f>MAX(ROUNDDOWN( IF(tabItens[[#This Row],[Abaixo]] &gt; 0,   tabItens[[#This Row],[Abaixo]] + (tabItens[[#This Row],[PontoMês]] * IF( OR( ISBLANK(tabItens[[#This Row],[ATA Nº/ANO]]), tabItens[[#This Row],[ATA Nº/ANO]] = ""),BE$2,BE$1)),0),0),0)</f>
        <v>0</v>
      </c>
      <c r="BF13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4" s="276">
        <f>SUMIF(Consumo!$C$3:$C$902,tabItens[[#This Row],[CÓDIGO]],Consumo!$E$3:$E$902)</f>
        <v>0</v>
      </c>
      <c r="BH134" s="277">
        <f>IF(AND(tabItens[[#This Row],[Pend]] &gt; 0,tabItens[[#This Row],[Consumo]] &lt;&gt; 0), tabItens[[#This Row],[Pend]] / tabItens[[#This Row],[Consumo]], 0 )</f>
        <v>0</v>
      </c>
      <c r="BI134" s="276"/>
      <c r="BJ134" s="276"/>
      <c r="BK134" s="278" t="s">
        <v>2077</v>
      </c>
    </row>
    <row r="135" spans="1:63" x14ac:dyDescent="0.3">
      <c r="A135" s="239">
        <v>13092</v>
      </c>
      <c r="B135" s="240" t="s">
        <v>1008</v>
      </c>
      <c r="C135" s="241" t="s">
        <v>264</v>
      </c>
      <c r="D135" s="242">
        <v>13.5</v>
      </c>
      <c r="E135" s="243"/>
      <c r="F135" s="243"/>
      <c r="G135" s="243" t="s">
        <v>891</v>
      </c>
      <c r="H135" s="244">
        <v>180</v>
      </c>
      <c r="I135" s="245">
        <v>103003</v>
      </c>
      <c r="J135" s="246">
        <v>13.5</v>
      </c>
      <c r="K135" s="247">
        <v>27</v>
      </c>
      <c r="L135" s="248">
        <f>IF(tabItens[[#This Row],[Média]] &gt; 0, tabItens[[#This Row],[QTDE ATUAL]] / tabItens[[#This Row],[Média]],999.9)</f>
        <v>999.9</v>
      </c>
      <c r="M135" s="249">
        <v>0</v>
      </c>
      <c r="N135" s="250">
        <f>tabItens[[#This Row],[VALOR UNIT.]] * tabItens[[#This Row],[LC]]</f>
        <v>0</v>
      </c>
      <c r="O135" s="251" t="s">
        <v>2087</v>
      </c>
      <c r="P135" s="252"/>
      <c r="Q135" s="253"/>
      <c r="R135" s="250"/>
      <c r="S135" s="254"/>
      <c r="T135" s="255">
        <f>ROUNDDOWN(IFERROR(tabItens[[#This Row],[ATA DT.VALID.]] - $D$1,0) / 30,0)</f>
        <v>-1507</v>
      </c>
      <c r="U135" s="240" t="s">
        <v>1009</v>
      </c>
      <c r="V135" s="256">
        <v>1</v>
      </c>
      <c r="W135" s="257" t="s">
        <v>2067</v>
      </c>
      <c r="X135" s="258">
        <v>61</v>
      </c>
      <c r="Y135" s="259">
        <v>11</v>
      </c>
      <c r="Z135" s="260"/>
      <c r="AA135" s="261"/>
      <c r="AB135" s="262"/>
      <c r="AC135" s="262"/>
      <c r="AD135" s="261"/>
      <c r="AE135" s="262"/>
      <c r="AF135" s="255"/>
      <c r="AG135" s="263" t="s">
        <v>2063</v>
      </c>
      <c r="AH135" s="264"/>
      <c r="AI135" s="255">
        <v>10</v>
      </c>
      <c r="AJ135" s="264">
        <v>44533</v>
      </c>
      <c r="AK135" s="264" t="s">
        <v>891</v>
      </c>
      <c r="AL135" s="264">
        <v>44522</v>
      </c>
      <c r="AM135" s="254"/>
      <c r="AN135" s="243"/>
      <c r="AO135" s="265" t="str">
        <f>_xlfn.IFNA(IF(VLOOKUP(tabItens[[#This Row],[CÓDIGO]],tabExcluirDoEstoque[#Data],1,FALSE),"sim",""),"")</f>
        <v/>
      </c>
      <c r="AP135" s="266" t="str">
        <f ca="1">IF(OR(ISBLANK(tabItens[[#This Row],[ATA DT.VALID.]]),tabItens[[#This Row],[ATA DT.VALID.]]="",tabItens[[#This Row],[ATA DT.VALID.]]=" "),"",IF(TYPE(tabItens[[#This Row],[ATA DT.VALID.]])=1,ROUNDUP((tabItens[[#This Row],[ATA DT.VALID.]]-TODAY())/7,0),""))</f>
        <v/>
      </c>
      <c r="AQ135" s="267">
        <v>0</v>
      </c>
      <c r="AR135" s="268" t="str">
        <f>IF(ISBLANK(tabItens[[#This Row],[CÓDIGO]]),"",IFERROR(VLOOKUP(tabItens[[#This Row],[CÓDIGO]],Consumo!$C$2:$AI$902,32,FALSE),0))</f>
        <v>07.2023</v>
      </c>
      <c r="AS135" s="269">
        <f>SUMIF(Consumo!$C$3:$C$902,tabItens[[#This Row],[CÓDIGO]],Consumo!$T$3:$T$902) + SUMIF(Consumo!$C$3:$C$902,tabItens[[#This Row],[CÓDIGO]],Consumo!$U$3:$U$902) + SUMIF(Consumo!$C$3:$C$902,tabItens[[#This Row],[CÓDIGO]],Consumo!$V$3:$V$902) + SUMIF(Consumo!$C$3:$C$902,tabItens[[#This Row],[CÓDIGO]],Consumo!$W$3:$W$902)</f>
        <v>10</v>
      </c>
      <c r="AT135" s="269">
        <f>SUMIF(Consumo!$C$3:$C$902,tabItens[[#This Row],[CÓDIGO]],Consumo!$AF$3:$AF$902)</f>
        <v>89</v>
      </c>
      <c r="AU135" s="270">
        <f>SUMIF(Consumo!$C$3:$C$902,tabItens[[#This Row],[CÓDIGO]],Consumo!$AG$3:$AG$902)</f>
        <v>30</v>
      </c>
      <c r="AV135" s="271">
        <f>SUMIF(Consumo!$C$3:$C$902,tabItens[[#This Row],[CÓDIGO]],Consumo!$AE$3:$AE$902)</f>
        <v>0</v>
      </c>
      <c r="AW135" s="244">
        <f>tabItens[[#This Row],[QTDE ATUAL]] + tabItens[[#This Row],[RC QTDE]] + tabItens[[#This Row],[AF SALDO]] + tabItens[[#This Row],[Recentes]]</f>
        <v>180</v>
      </c>
      <c r="AX135" s="272">
        <v>9</v>
      </c>
      <c r="AY135" s="272">
        <v>4</v>
      </c>
      <c r="AZ135" s="272">
        <f>IF(ISBLANK(tabItens[[#This Row],[CÓDIGO]]),"",tabItens[[#This Row],[PontoMês]] * (AZ$2+tabItens[[#This Row],[PontoQtM]]))</f>
        <v>36</v>
      </c>
      <c r="BA135" s="271">
        <f>tabItens[[#This Row],[PontoPed]] - tabItens[[#This Row],[Saldo]] + (1/10)</f>
        <v>-143.9</v>
      </c>
      <c r="BB135" s="271">
        <f xml:space="preserve"> tabItens[[#This Row],[PontoMês]] * BB$2 - tabItens[[#This Row],[QTDE ATUAL]] - (1/10)</f>
        <v>-171.1</v>
      </c>
      <c r="BC135" s="273">
        <f>IF( tabItens[[#This Row],[PontoPed]]&gt;0, IF(tabItens[[#This Row],[PontoPed]]&lt;1, 1, IF( tabItens[[#This Row],[Saldo]]&gt;tabItens[[#This Row],[PontoPed]], 0, (tabItens[[#This Row],[PontoPed]]-tabItens[[#This Row],[Saldo]])/tabItens[[#This Row],[PontoPed]] ) ), 0 )</f>
        <v>0</v>
      </c>
      <c r="BD135" s="274">
        <f>ROUNDDOWN(IF( OR( AND(tabItens[[#This Row],[PontoPed]]&lt;tabItens[[#This Row],[Saldo]],tabItens[[#This Row],[Saldo]]&gt;0), tabItens[[#This Row],[PontoPed]]=0), 99, IF(AND(tabItens[[#This Row],[Saldo]]=0,tabItens[[#This Row],[PontoPed]]&gt;0), 0, (1-tabItens[[#This Row],[PctAb]])*10 ) ),0)</f>
        <v>99</v>
      </c>
      <c r="BE135" s="275">
        <f>MAX(ROUNDDOWN( IF(tabItens[[#This Row],[Abaixo]] &gt; 0,   tabItens[[#This Row],[Abaixo]] + (tabItens[[#This Row],[PontoMês]] * IF( OR( ISBLANK(tabItens[[#This Row],[ATA Nº/ANO]]), tabItens[[#This Row],[ATA Nº/ANO]] = ""),BE$2,BE$1)),0),0),0)</f>
        <v>0</v>
      </c>
      <c r="BF13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5" s="276">
        <f>SUMIF(Consumo!$C$3:$C$902,tabItens[[#This Row],[CÓDIGO]],Consumo!$E$3:$E$902)</f>
        <v>0</v>
      </c>
      <c r="BH135" s="277">
        <f>IF(AND(tabItens[[#This Row],[Pend]] &gt; 0,tabItens[[#This Row],[Consumo]] &lt;&gt; 0), tabItens[[#This Row],[Pend]] / tabItens[[#This Row],[Consumo]], 0 )</f>
        <v>0</v>
      </c>
      <c r="BI135" s="276"/>
      <c r="BJ135" s="276"/>
      <c r="BK135" s="278" t="s">
        <v>2077</v>
      </c>
    </row>
    <row r="136" spans="1:63" x14ac:dyDescent="0.3">
      <c r="A136" s="239">
        <v>17422</v>
      </c>
      <c r="B136" s="240" t="s">
        <v>1140</v>
      </c>
      <c r="C136" s="241" t="s">
        <v>264</v>
      </c>
      <c r="D136" s="242">
        <v>22.48</v>
      </c>
      <c r="E136" s="243"/>
      <c r="F136" s="243"/>
      <c r="G136" s="243" t="s">
        <v>891</v>
      </c>
      <c r="H136" s="244">
        <v>57</v>
      </c>
      <c r="I136" s="245">
        <v>103003</v>
      </c>
      <c r="J136" s="246">
        <v>22.48</v>
      </c>
      <c r="K136" s="247">
        <v>2</v>
      </c>
      <c r="L136" s="248">
        <f>IF(tabItens[[#This Row],[Média]] &gt; 0, tabItens[[#This Row],[QTDE ATUAL]] / tabItens[[#This Row],[Média]],999.9)</f>
        <v>999.9</v>
      </c>
      <c r="M136" s="249">
        <v>0</v>
      </c>
      <c r="N136" s="250">
        <f>tabItens[[#This Row],[VALOR UNIT.]] * tabItens[[#This Row],[LC]]</f>
        <v>0</v>
      </c>
      <c r="O136" s="251" t="s">
        <v>2094</v>
      </c>
      <c r="P136" s="252"/>
      <c r="Q136" s="253"/>
      <c r="R136" s="250"/>
      <c r="S136" s="254"/>
      <c r="T136" s="255">
        <f>ROUNDDOWN(IFERROR(tabItens[[#This Row],[ATA DT.VALID.]] - $D$1,0) / 30,0)</f>
        <v>-1507</v>
      </c>
      <c r="U136" s="240" t="s">
        <v>1009</v>
      </c>
      <c r="V136" s="256">
        <v>1</v>
      </c>
      <c r="W136" s="257" t="s">
        <v>2067</v>
      </c>
      <c r="X136" s="258">
        <v>61</v>
      </c>
      <c r="Y136" s="259">
        <v>11</v>
      </c>
      <c r="Z136" s="260"/>
      <c r="AA136" s="261"/>
      <c r="AB136" s="262"/>
      <c r="AC136" s="262"/>
      <c r="AD136" s="261"/>
      <c r="AE136" s="262"/>
      <c r="AF136" s="255"/>
      <c r="AG136" s="263" t="s">
        <v>2063</v>
      </c>
      <c r="AH136" s="264"/>
      <c r="AI136" s="255">
        <v>0</v>
      </c>
      <c r="AJ136" s="264">
        <v>45181</v>
      </c>
      <c r="AK136" s="264" t="s">
        <v>891</v>
      </c>
      <c r="AL136" s="264">
        <v>45145</v>
      </c>
      <c r="AM136" s="254"/>
      <c r="AN136" s="243"/>
      <c r="AO136" s="265" t="str">
        <f>_xlfn.IFNA(IF(VLOOKUP(tabItens[[#This Row],[CÓDIGO]],tabExcluirDoEstoque[#Data],1,FALSE),"sim",""),"")</f>
        <v/>
      </c>
      <c r="AP136" s="266" t="str">
        <f ca="1">IF(OR(ISBLANK(tabItens[[#This Row],[ATA DT.VALID.]]),tabItens[[#This Row],[ATA DT.VALID.]]="",tabItens[[#This Row],[ATA DT.VALID.]]=" "),"",IF(TYPE(tabItens[[#This Row],[ATA DT.VALID.]])=1,ROUNDUP((tabItens[[#This Row],[ATA DT.VALID.]]-TODAY())/7,0),""))</f>
        <v/>
      </c>
      <c r="AQ136" s="267">
        <v>0</v>
      </c>
      <c r="AR136" s="268" t="str">
        <f>IF(ISBLANK(tabItens[[#This Row],[CÓDIGO]]),"",IFERROR(VLOOKUP(tabItens[[#This Row],[CÓDIGO]],Consumo!$C$2:$AI$902,32,FALSE),0))</f>
        <v>10.2022</v>
      </c>
      <c r="AS136" s="269">
        <f>SUMIF(Consumo!$C$3:$C$902,tabItens[[#This Row],[CÓDIGO]],Consumo!$T$3:$T$902) + SUMIF(Consumo!$C$3:$C$902,tabItens[[#This Row],[CÓDIGO]],Consumo!$U$3:$U$902) + SUMIF(Consumo!$C$3:$C$902,tabItens[[#This Row],[CÓDIGO]],Consumo!$V$3:$V$902) + SUMIF(Consumo!$C$3:$C$902,tabItens[[#This Row],[CÓDIGO]],Consumo!$W$3:$W$902)</f>
        <v>0</v>
      </c>
      <c r="AT136" s="269">
        <f>SUMIF(Consumo!$C$3:$C$902,tabItens[[#This Row],[CÓDIGO]],Consumo!$AF$3:$AF$902)</f>
        <v>17</v>
      </c>
      <c r="AU136" s="270">
        <f>SUMIF(Consumo!$C$3:$C$902,tabItens[[#This Row],[CÓDIGO]],Consumo!$AG$3:$AG$902)</f>
        <v>10</v>
      </c>
      <c r="AV136" s="271">
        <f>SUMIF(Consumo!$C$3:$C$902,tabItens[[#This Row],[CÓDIGO]],Consumo!$AE$3:$AE$902)</f>
        <v>0</v>
      </c>
      <c r="AW136" s="244">
        <f>tabItens[[#This Row],[QTDE ATUAL]] + tabItens[[#This Row],[RC QTDE]] + tabItens[[#This Row],[AF SALDO]] + tabItens[[#This Row],[Recentes]]</f>
        <v>57</v>
      </c>
      <c r="AX136" s="272">
        <v>4</v>
      </c>
      <c r="AY136" s="272">
        <v>4</v>
      </c>
      <c r="AZ136" s="272">
        <f>IF(ISBLANK(tabItens[[#This Row],[CÓDIGO]]),"",tabItens[[#This Row],[PontoMês]] * (AZ$2+tabItens[[#This Row],[PontoQtM]]))</f>
        <v>16</v>
      </c>
      <c r="BA136" s="271">
        <f>tabItens[[#This Row],[PontoPed]] - tabItens[[#This Row],[Saldo]] + (1/10)</f>
        <v>-40.9</v>
      </c>
      <c r="BB136" s="271">
        <f xml:space="preserve"> tabItens[[#This Row],[PontoMês]] * BB$2 - tabItens[[#This Row],[QTDE ATUAL]] - (1/10)</f>
        <v>-53.1</v>
      </c>
      <c r="BC136" s="273">
        <f>IF( tabItens[[#This Row],[PontoPed]]&gt;0, IF(tabItens[[#This Row],[PontoPed]]&lt;1, 1, IF( tabItens[[#This Row],[Saldo]]&gt;tabItens[[#This Row],[PontoPed]], 0, (tabItens[[#This Row],[PontoPed]]-tabItens[[#This Row],[Saldo]])/tabItens[[#This Row],[PontoPed]] ) ), 0 )</f>
        <v>0</v>
      </c>
      <c r="BD136" s="274">
        <f>ROUNDDOWN(IF( OR( AND(tabItens[[#This Row],[PontoPed]]&lt;tabItens[[#This Row],[Saldo]],tabItens[[#This Row],[Saldo]]&gt;0), tabItens[[#This Row],[PontoPed]]=0), 99, IF(AND(tabItens[[#This Row],[Saldo]]=0,tabItens[[#This Row],[PontoPed]]&gt;0), 0, (1-tabItens[[#This Row],[PctAb]])*10 ) ),0)</f>
        <v>99</v>
      </c>
      <c r="BE136" s="275">
        <f>MAX(ROUNDDOWN( IF(tabItens[[#This Row],[Abaixo]] &gt; 0,   tabItens[[#This Row],[Abaixo]] + (tabItens[[#This Row],[PontoMês]] * IF( OR( ISBLANK(tabItens[[#This Row],[ATA Nº/ANO]]), tabItens[[#This Row],[ATA Nº/ANO]] = ""),BE$2,BE$1)),0),0),0)</f>
        <v>0</v>
      </c>
      <c r="BF13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6" s="276">
        <f>SUMIF(Consumo!$C$3:$C$902,tabItens[[#This Row],[CÓDIGO]],Consumo!$E$3:$E$902)</f>
        <v>0</v>
      </c>
      <c r="BH136" s="277">
        <f>IF(AND(tabItens[[#This Row],[Pend]] &gt; 0,tabItens[[#This Row],[Consumo]] &lt;&gt; 0), tabItens[[#This Row],[Pend]] / tabItens[[#This Row],[Consumo]], 0 )</f>
        <v>0</v>
      </c>
      <c r="BI136" s="276"/>
      <c r="BJ136" s="276"/>
      <c r="BK136" s="278" t="s">
        <v>2077</v>
      </c>
    </row>
    <row r="137" spans="1:63" x14ac:dyDescent="0.3">
      <c r="A137" s="239">
        <v>26282</v>
      </c>
      <c r="B137" s="240" t="s">
        <v>1218</v>
      </c>
      <c r="C137" s="241" t="s">
        <v>264</v>
      </c>
      <c r="D137" s="242">
        <v>297</v>
      </c>
      <c r="E137" s="243"/>
      <c r="F137" s="243"/>
      <c r="G137" s="243" t="s">
        <v>891</v>
      </c>
      <c r="H137" s="244">
        <v>19</v>
      </c>
      <c r="I137" s="245">
        <v>103003</v>
      </c>
      <c r="J137" s="246">
        <v>297</v>
      </c>
      <c r="K137" s="247"/>
      <c r="L137" s="248">
        <f>IF(tabItens[[#This Row],[Média]] &gt; 0, tabItens[[#This Row],[QTDE ATUAL]] / tabItens[[#This Row],[Média]],999.9)</f>
        <v>999.9</v>
      </c>
      <c r="M137" s="249">
        <v>0</v>
      </c>
      <c r="N137" s="250">
        <f>tabItens[[#This Row],[VALOR UNIT.]] * tabItens[[#This Row],[LC]]</f>
        <v>0</v>
      </c>
      <c r="O137" s="251" t="s">
        <v>2085</v>
      </c>
      <c r="P137" s="252"/>
      <c r="Q137" s="253"/>
      <c r="R137" s="250"/>
      <c r="S137" s="254"/>
      <c r="T137" s="255">
        <f>ROUNDDOWN(IFERROR(tabItens[[#This Row],[ATA DT.VALID.]] - $D$1,0) / 30,0)</f>
        <v>-1507</v>
      </c>
      <c r="U137" s="240" t="s">
        <v>1219</v>
      </c>
      <c r="V137" s="256">
        <v>1</v>
      </c>
      <c r="W137" s="257" t="s">
        <v>2062</v>
      </c>
      <c r="X137" s="258">
        <v>51</v>
      </c>
      <c r="Y137" s="259">
        <v>26</v>
      </c>
      <c r="Z137" s="260"/>
      <c r="AA137" s="261"/>
      <c r="AB137" s="262"/>
      <c r="AC137" s="262"/>
      <c r="AD137" s="261"/>
      <c r="AE137" s="262"/>
      <c r="AF137" s="255"/>
      <c r="AG137" s="263" t="s">
        <v>2063</v>
      </c>
      <c r="AH137" s="264"/>
      <c r="AI137" s="255">
        <v>0</v>
      </c>
      <c r="AJ137" s="264">
        <v>42381</v>
      </c>
      <c r="AK137" s="264" t="s">
        <v>891</v>
      </c>
      <c r="AL137" s="264">
        <v>42349</v>
      </c>
      <c r="AM137" s="254"/>
      <c r="AN137" s="243"/>
      <c r="AO137" s="265" t="str">
        <f>_xlfn.IFNA(IF(VLOOKUP(tabItens[[#This Row],[CÓDIGO]],tabExcluirDoEstoque[#Data],1,FALSE),"sim",""),"")</f>
        <v/>
      </c>
      <c r="AP137" s="266" t="str">
        <f ca="1">IF(OR(ISBLANK(tabItens[[#This Row],[ATA DT.VALID.]]),tabItens[[#This Row],[ATA DT.VALID.]]="",tabItens[[#This Row],[ATA DT.VALID.]]=" "),"",IF(TYPE(tabItens[[#This Row],[ATA DT.VALID.]])=1,ROUNDUP((tabItens[[#This Row],[ATA DT.VALID.]]-TODAY())/7,0),""))</f>
        <v/>
      </c>
      <c r="AQ137" s="267">
        <v>0</v>
      </c>
      <c r="AR137" s="268">
        <f>IF(ISBLANK(tabItens[[#This Row],[CÓDIGO]]),"",IFERROR(VLOOKUP(tabItens[[#This Row],[CÓDIGO]],Consumo!$C$2:$AI$902,32,FALSE),0))</f>
        <v>0</v>
      </c>
      <c r="AS137" s="269">
        <f>SUMIF(Consumo!$C$3:$C$902,tabItens[[#This Row],[CÓDIGO]],Consumo!$T$3:$T$902) + SUMIF(Consumo!$C$3:$C$902,tabItens[[#This Row],[CÓDIGO]],Consumo!$U$3:$U$902) + SUMIF(Consumo!$C$3:$C$902,tabItens[[#This Row],[CÓDIGO]],Consumo!$V$3:$V$902) + SUMIF(Consumo!$C$3:$C$902,tabItens[[#This Row],[CÓDIGO]],Consumo!$W$3:$W$902)</f>
        <v>0</v>
      </c>
      <c r="AT137" s="269">
        <f>SUMIF(Consumo!$C$3:$C$902,tabItens[[#This Row],[CÓDIGO]],Consumo!$AF$3:$AF$902)</f>
        <v>0</v>
      </c>
      <c r="AU137" s="270">
        <f>SUMIF(Consumo!$C$3:$C$902,tabItens[[#This Row],[CÓDIGO]],Consumo!$AG$3:$AG$902)</f>
        <v>0</v>
      </c>
      <c r="AV137" s="271">
        <f>SUMIF(Consumo!$C$3:$C$902,tabItens[[#This Row],[CÓDIGO]],Consumo!$AE$3:$AE$902)</f>
        <v>0</v>
      </c>
      <c r="AW137" s="244">
        <f>tabItens[[#This Row],[QTDE ATUAL]] + tabItens[[#This Row],[RC QTDE]] + tabItens[[#This Row],[AF SALDO]] + tabItens[[#This Row],[Recentes]]</f>
        <v>19</v>
      </c>
      <c r="AX137" s="272">
        <v>1</v>
      </c>
      <c r="AY137" s="272">
        <v>4</v>
      </c>
      <c r="AZ137" s="272">
        <f>IF(ISBLANK(tabItens[[#This Row],[CÓDIGO]]),"",tabItens[[#This Row],[PontoMês]] * (AZ$2+tabItens[[#This Row],[PontoQtM]]))</f>
        <v>4</v>
      </c>
      <c r="BA137" s="271">
        <f>tabItens[[#This Row],[PontoPed]] - tabItens[[#This Row],[Saldo]] + (1/10)</f>
        <v>-14.9</v>
      </c>
      <c r="BB137" s="271">
        <f xml:space="preserve"> tabItens[[#This Row],[PontoMês]] * BB$2 - tabItens[[#This Row],[QTDE ATUAL]] - (1/10)</f>
        <v>-18.100000000000001</v>
      </c>
      <c r="BC137" s="273">
        <f>IF( tabItens[[#This Row],[PontoPed]]&gt;0, IF(tabItens[[#This Row],[PontoPed]]&lt;1, 1, IF( tabItens[[#This Row],[Saldo]]&gt;tabItens[[#This Row],[PontoPed]], 0, (tabItens[[#This Row],[PontoPed]]-tabItens[[#This Row],[Saldo]])/tabItens[[#This Row],[PontoPed]] ) ), 0 )</f>
        <v>0</v>
      </c>
      <c r="BD137" s="274">
        <f>ROUNDDOWN(IF( OR( AND(tabItens[[#This Row],[PontoPed]]&lt;tabItens[[#This Row],[Saldo]],tabItens[[#This Row],[Saldo]]&gt;0), tabItens[[#This Row],[PontoPed]]=0), 99, IF(AND(tabItens[[#This Row],[Saldo]]=0,tabItens[[#This Row],[PontoPed]]&gt;0), 0, (1-tabItens[[#This Row],[PctAb]])*10 ) ),0)</f>
        <v>99</v>
      </c>
      <c r="BE137" s="275">
        <f>MAX(ROUNDDOWN( IF(tabItens[[#This Row],[Abaixo]] &gt; 0,   tabItens[[#This Row],[Abaixo]] + (tabItens[[#This Row],[PontoMês]] * IF( OR( ISBLANK(tabItens[[#This Row],[ATA Nº/ANO]]), tabItens[[#This Row],[ATA Nº/ANO]] = ""),BE$2,BE$1)),0),0),0)</f>
        <v>0</v>
      </c>
      <c r="BF13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7" s="276">
        <f>SUMIF(Consumo!$C$3:$C$902,tabItens[[#This Row],[CÓDIGO]],Consumo!$E$3:$E$902)</f>
        <v>0</v>
      </c>
      <c r="BH137" s="277">
        <f>IF(AND(tabItens[[#This Row],[Pend]] &gt; 0,tabItens[[#This Row],[Consumo]] &lt;&gt; 0), tabItens[[#This Row],[Pend]] / tabItens[[#This Row],[Consumo]], 0 )</f>
        <v>0</v>
      </c>
      <c r="BI137" s="276"/>
      <c r="BJ137" s="276"/>
      <c r="BK137" s="278" t="s">
        <v>2077</v>
      </c>
    </row>
    <row r="138" spans="1:63" x14ac:dyDescent="0.3">
      <c r="A138" s="239">
        <v>34214</v>
      </c>
      <c r="B138" s="240" t="s">
        <v>1262</v>
      </c>
      <c r="C138" s="241" t="s">
        <v>264</v>
      </c>
      <c r="D138" s="242">
        <v>655</v>
      </c>
      <c r="E138" s="243"/>
      <c r="F138" s="243"/>
      <c r="G138" s="243" t="s">
        <v>891</v>
      </c>
      <c r="H138" s="244">
        <v>1</v>
      </c>
      <c r="I138" s="245">
        <v>103003</v>
      </c>
      <c r="J138" s="246">
        <v>655</v>
      </c>
      <c r="K138" s="247"/>
      <c r="L138" s="248">
        <f>IF(tabItens[[#This Row],[Média]] &gt; 0, tabItens[[#This Row],[QTDE ATUAL]] / tabItens[[#This Row],[Média]],999.9)</f>
        <v>999.9</v>
      </c>
      <c r="M138" s="249">
        <v>0</v>
      </c>
      <c r="N138" s="250">
        <f>tabItens[[#This Row],[VALOR UNIT.]] * tabItens[[#This Row],[LC]]</f>
        <v>0</v>
      </c>
      <c r="O138" s="251" t="s">
        <v>2085</v>
      </c>
      <c r="P138" s="252"/>
      <c r="Q138" s="253"/>
      <c r="R138" s="250"/>
      <c r="S138" s="254"/>
      <c r="T138" s="255">
        <f>ROUNDDOWN(IFERROR(tabItens[[#This Row],[ATA DT.VALID.]] - $D$1,0) / 30,0)</f>
        <v>-1507</v>
      </c>
      <c r="U138" s="240" t="s">
        <v>1219</v>
      </c>
      <c r="V138" s="256">
        <v>1</v>
      </c>
      <c r="W138" s="257" t="s">
        <v>2062</v>
      </c>
      <c r="X138" s="258">
        <v>51</v>
      </c>
      <c r="Y138" s="259">
        <v>26</v>
      </c>
      <c r="Z138" s="260"/>
      <c r="AA138" s="261"/>
      <c r="AB138" s="262"/>
      <c r="AC138" s="262">
        <v>10439</v>
      </c>
      <c r="AD138" s="261">
        <v>2023</v>
      </c>
      <c r="AE138" s="262">
        <v>20</v>
      </c>
      <c r="AF138" s="255">
        <v>20</v>
      </c>
      <c r="AG138" s="263" t="s">
        <v>2051</v>
      </c>
      <c r="AH138" s="264">
        <v>45197</v>
      </c>
      <c r="AI138" s="255">
        <v>0</v>
      </c>
      <c r="AJ138" s="264">
        <v>42381</v>
      </c>
      <c r="AK138" s="264" t="s">
        <v>891</v>
      </c>
      <c r="AL138" s="264">
        <v>45160</v>
      </c>
      <c r="AM138" s="254"/>
      <c r="AN138" s="243"/>
      <c r="AO138" s="265" t="str">
        <f>_xlfn.IFNA(IF(VLOOKUP(tabItens[[#This Row],[CÓDIGO]],tabExcluirDoEstoque[#Data],1,FALSE),"sim",""),"")</f>
        <v/>
      </c>
      <c r="AP138" s="266" t="str">
        <f ca="1">IF(OR(ISBLANK(tabItens[[#This Row],[ATA DT.VALID.]]),tabItens[[#This Row],[ATA DT.VALID.]]="",tabItens[[#This Row],[ATA DT.VALID.]]=" "),"",IF(TYPE(tabItens[[#This Row],[ATA DT.VALID.]])=1,ROUNDUP((tabItens[[#This Row],[ATA DT.VALID.]]-TODAY())/7,0),""))</f>
        <v/>
      </c>
      <c r="AQ138" s="267">
        <v>0</v>
      </c>
      <c r="AR138" s="268" t="str">
        <f>IF(ISBLANK(tabItens[[#This Row],[CÓDIGO]]),"",IFERROR(VLOOKUP(tabItens[[#This Row],[CÓDIGO]],Consumo!$C$2:$AI$902,32,FALSE),0))</f>
        <v>07.2022</v>
      </c>
      <c r="AS138" s="269">
        <f>SUMIF(Consumo!$C$3:$C$902,tabItens[[#This Row],[CÓDIGO]],Consumo!$T$3:$T$902) + SUMIF(Consumo!$C$3:$C$902,tabItens[[#This Row],[CÓDIGO]],Consumo!$U$3:$U$902) + SUMIF(Consumo!$C$3:$C$902,tabItens[[#This Row],[CÓDIGO]],Consumo!$V$3:$V$902) + SUMIF(Consumo!$C$3:$C$902,tabItens[[#This Row],[CÓDIGO]],Consumo!$W$3:$W$902)</f>
        <v>0</v>
      </c>
      <c r="AT138" s="269">
        <f>SUMIF(Consumo!$C$3:$C$902,tabItens[[#This Row],[CÓDIGO]],Consumo!$AF$3:$AF$902)</f>
        <v>51</v>
      </c>
      <c r="AU138" s="270">
        <f>SUMIF(Consumo!$C$3:$C$902,tabItens[[#This Row],[CÓDIGO]],Consumo!$AG$3:$AG$902)</f>
        <v>51</v>
      </c>
      <c r="AV138" s="271">
        <f>SUMIF(Consumo!$C$3:$C$902,tabItens[[#This Row],[CÓDIGO]],Consumo!$AE$3:$AE$902)</f>
        <v>0</v>
      </c>
      <c r="AW138" s="244">
        <f>tabItens[[#This Row],[QTDE ATUAL]] + tabItens[[#This Row],[RC QTDE]] + tabItens[[#This Row],[AF SALDO]] + tabItens[[#This Row],[Recentes]]</f>
        <v>21</v>
      </c>
      <c r="AX138" s="272">
        <v>1</v>
      </c>
      <c r="AY138" s="272">
        <v>4</v>
      </c>
      <c r="AZ138" s="272">
        <f>IF(ISBLANK(tabItens[[#This Row],[CÓDIGO]]),"",tabItens[[#This Row],[PontoMês]] * (AZ$2+tabItens[[#This Row],[PontoQtM]]))</f>
        <v>4</v>
      </c>
      <c r="BA138" s="271">
        <f>tabItens[[#This Row],[PontoPed]] - tabItens[[#This Row],[Saldo]] + (1/10)</f>
        <v>-16.899999999999999</v>
      </c>
      <c r="BB138" s="271">
        <f xml:space="preserve"> tabItens[[#This Row],[PontoMês]] * BB$2 - tabItens[[#This Row],[QTDE ATUAL]] - (1/10)</f>
        <v>-0.1</v>
      </c>
      <c r="BC138" s="273">
        <f>IF( tabItens[[#This Row],[PontoPed]]&gt;0, IF(tabItens[[#This Row],[PontoPed]]&lt;1, 1, IF( tabItens[[#This Row],[Saldo]]&gt;tabItens[[#This Row],[PontoPed]], 0, (tabItens[[#This Row],[PontoPed]]-tabItens[[#This Row],[Saldo]])/tabItens[[#This Row],[PontoPed]] ) ), 0 )</f>
        <v>0</v>
      </c>
      <c r="BD138" s="274">
        <f>ROUNDDOWN(IF( OR( AND(tabItens[[#This Row],[PontoPed]]&lt;tabItens[[#This Row],[Saldo]],tabItens[[#This Row],[Saldo]]&gt;0), tabItens[[#This Row],[PontoPed]]=0), 99, IF(AND(tabItens[[#This Row],[Saldo]]=0,tabItens[[#This Row],[PontoPed]]&gt;0), 0, (1-tabItens[[#This Row],[PctAb]])*10 ) ),0)</f>
        <v>99</v>
      </c>
      <c r="BE138" s="275">
        <f>MAX(ROUNDDOWN( IF(tabItens[[#This Row],[Abaixo]] &gt; 0,   tabItens[[#This Row],[Abaixo]] + (tabItens[[#This Row],[PontoMês]] * IF( OR( ISBLANK(tabItens[[#This Row],[ATA Nº/ANO]]), tabItens[[#This Row],[ATA Nº/ANO]] = ""),BE$2,BE$1)),0),0),0)</f>
        <v>0</v>
      </c>
      <c r="BF13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8" s="276">
        <f>SUMIF(Consumo!$C$3:$C$902,tabItens[[#This Row],[CÓDIGO]],Consumo!$E$3:$E$902)</f>
        <v>0</v>
      </c>
      <c r="BH138" s="277">
        <f>IF(AND(tabItens[[#This Row],[Pend]] &gt; 0,tabItens[[#This Row],[Consumo]] &lt;&gt; 0), tabItens[[#This Row],[Pend]] / tabItens[[#This Row],[Consumo]], 0 )</f>
        <v>0</v>
      </c>
      <c r="BI138" s="276"/>
      <c r="BJ138" s="276"/>
      <c r="BK138" s="278" t="s">
        <v>2077</v>
      </c>
    </row>
    <row r="139" spans="1:63" x14ac:dyDescent="0.3">
      <c r="A139" s="239">
        <v>52946</v>
      </c>
      <c r="B139" s="240" t="s">
        <v>1311</v>
      </c>
      <c r="C139" s="241" t="s">
        <v>264</v>
      </c>
      <c r="D139" s="242">
        <v>212</v>
      </c>
      <c r="E139" s="243"/>
      <c r="F139" s="243"/>
      <c r="G139" s="243" t="s">
        <v>891</v>
      </c>
      <c r="H139" s="244">
        <v>34</v>
      </c>
      <c r="I139" s="245">
        <v>103003</v>
      </c>
      <c r="J139" s="246">
        <v>212</v>
      </c>
      <c r="K139" s="247"/>
      <c r="L139" s="248">
        <f>IF(tabItens[[#This Row],[Média]] &gt; 0, tabItens[[#This Row],[QTDE ATUAL]] / tabItens[[#This Row],[Média]],999.9)</f>
        <v>999.9</v>
      </c>
      <c r="M139" s="249">
        <v>0</v>
      </c>
      <c r="N139" s="250">
        <f>tabItens[[#This Row],[VALOR UNIT.]] * tabItens[[#This Row],[LC]]</f>
        <v>0</v>
      </c>
      <c r="O139" s="251" t="s">
        <v>2134</v>
      </c>
      <c r="P139" s="252"/>
      <c r="Q139" s="253"/>
      <c r="R139" s="250"/>
      <c r="S139" s="254"/>
      <c r="T139" s="255">
        <f>ROUNDDOWN(IFERROR(tabItens[[#This Row],[ATA DT.VALID.]] - $D$1,0) / 30,0)</f>
        <v>-1507</v>
      </c>
      <c r="U139" s="240" t="s">
        <v>1219</v>
      </c>
      <c r="V139" s="256">
        <v>1</v>
      </c>
      <c r="W139" s="257" t="s">
        <v>2062</v>
      </c>
      <c r="X139" s="258">
        <v>51</v>
      </c>
      <c r="Y139" s="259">
        <v>26</v>
      </c>
      <c r="Z139" s="260"/>
      <c r="AA139" s="261"/>
      <c r="AB139" s="262"/>
      <c r="AC139" s="262"/>
      <c r="AD139" s="261"/>
      <c r="AE139" s="262"/>
      <c r="AF139" s="255"/>
      <c r="AG139" s="263" t="s">
        <v>2063</v>
      </c>
      <c r="AH139" s="264"/>
      <c r="AI139" s="255">
        <v>0</v>
      </c>
      <c r="AJ139" s="264">
        <v>43644</v>
      </c>
      <c r="AK139" s="264" t="s">
        <v>891</v>
      </c>
      <c r="AL139" s="264">
        <v>44111</v>
      </c>
      <c r="AM139" s="254"/>
      <c r="AN139" s="243"/>
      <c r="AO139" s="265" t="str">
        <f>_xlfn.IFNA(IF(VLOOKUP(tabItens[[#This Row],[CÓDIGO]],tabExcluirDoEstoque[#Data],1,FALSE),"sim",""),"")</f>
        <v/>
      </c>
      <c r="AP139" s="266" t="str">
        <f ca="1">IF(OR(ISBLANK(tabItens[[#This Row],[ATA DT.VALID.]]),tabItens[[#This Row],[ATA DT.VALID.]]="",tabItens[[#This Row],[ATA DT.VALID.]]=" "),"",IF(TYPE(tabItens[[#This Row],[ATA DT.VALID.]])=1,ROUNDUP((tabItens[[#This Row],[ATA DT.VALID.]]-TODAY())/7,0),""))</f>
        <v/>
      </c>
      <c r="AQ139" s="267">
        <v>0</v>
      </c>
      <c r="AR139" s="268">
        <f>IF(ISBLANK(tabItens[[#This Row],[CÓDIGO]]),"",IFERROR(VLOOKUP(tabItens[[#This Row],[CÓDIGO]],Consumo!$C$2:$AI$902,32,FALSE),0))</f>
        <v>0</v>
      </c>
      <c r="AS139" s="269">
        <f>SUMIF(Consumo!$C$3:$C$902,tabItens[[#This Row],[CÓDIGO]],Consumo!$T$3:$T$902) + SUMIF(Consumo!$C$3:$C$902,tabItens[[#This Row],[CÓDIGO]],Consumo!$U$3:$U$902) + SUMIF(Consumo!$C$3:$C$902,tabItens[[#This Row],[CÓDIGO]],Consumo!$V$3:$V$902) + SUMIF(Consumo!$C$3:$C$902,tabItens[[#This Row],[CÓDIGO]],Consumo!$W$3:$W$902)</f>
        <v>0</v>
      </c>
      <c r="AT139" s="269">
        <f>SUMIF(Consumo!$C$3:$C$902,tabItens[[#This Row],[CÓDIGO]],Consumo!$AF$3:$AF$902)</f>
        <v>0</v>
      </c>
      <c r="AU139" s="270">
        <f>SUMIF(Consumo!$C$3:$C$902,tabItens[[#This Row],[CÓDIGO]],Consumo!$AG$3:$AG$902)</f>
        <v>0</v>
      </c>
      <c r="AV139" s="271">
        <f>SUMIF(Consumo!$C$3:$C$902,tabItens[[#This Row],[CÓDIGO]],Consumo!$AE$3:$AE$902)</f>
        <v>0</v>
      </c>
      <c r="AW139" s="244">
        <f>tabItens[[#This Row],[QTDE ATUAL]] + tabItens[[#This Row],[RC QTDE]] + tabItens[[#This Row],[AF SALDO]] + tabItens[[#This Row],[Recentes]]</f>
        <v>34</v>
      </c>
      <c r="AX139" s="272">
        <v>6</v>
      </c>
      <c r="AY139" s="272">
        <v>4</v>
      </c>
      <c r="AZ139" s="272">
        <f>IF(ISBLANK(tabItens[[#This Row],[CÓDIGO]]),"",tabItens[[#This Row],[PontoMês]] * (AZ$2+tabItens[[#This Row],[PontoQtM]]))</f>
        <v>24</v>
      </c>
      <c r="BA139" s="271">
        <f>tabItens[[#This Row],[PontoPed]] - tabItens[[#This Row],[Saldo]] + (1/10)</f>
        <v>-9.9</v>
      </c>
      <c r="BB139" s="271">
        <f xml:space="preserve"> tabItens[[#This Row],[PontoMês]] * BB$2 - tabItens[[#This Row],[QTDE ATUAL]] - (1/10)</f>
        <v>-28.1</v>
      </c>
      <c r="BC139" s="273">
        <f>IF( tabItens[[#This Row],[PontoPed]]&gt;0, IF(tabItens[[#This Row],[PontoPed]]&lt;1, 1, IF( tabItens[[#This Row],[Saldo]]&gt;tabItens[[#This Row],[PontoPed]], 0, (tabItens[[#This Row],[PontoPed]]-tabItens[[#This Row],[Saldo]])/tabItens[[#This Row],[PontoPed]] ) ), 0 )</f>
        <v>0</v>
      </c>
      <c r="BD139" s="274">
        <f>ROUNDDOWN(IF( OR( AND(tabItens[[#This Row],[PontoPed]]&lt;tabItens[[#This Row],[Saldo]],tabItens[[#This Row],[Saldo]]&gt;0), tabItens[[#This Row],[PontoPed]]=0), 99, IF(AND(tabItens[[#This Row],[Saldo]]=0,tabItens[[#This Row],[PontoPed]]&gt;0), 0, (1-tabItens[[#This Row],[PctAb]])*10 ) ),0)</f>
        <v>99</v>
      </c>
      <c r="BE139" s="275">
        <f>MAX(ROUNDDOWN( IF(tabItens[[#This Row],[Abaixo]] &gt; 0,   tabItens[[#This Row],[Abaixo]] + (tabItens[[#This Row],[PontoMês]] * IF( OR( ISBLANK(tabItens[[#This Row],[ATA Nº/ANO]]), tabItens[[#This Row],[ATA Nº/ANO]] = ""),BE$2,BE$1)),0),0),0)</f>
        <v>0</v>
      </c>
      <c r="BF13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9" s="276">
        <f>SUMIF(Consumo!$C$3:$C$902,tabItens[[#This Row],[CÓDIGO]],Consumo!$E$3:$E$902)</f>
        <v>0</v>
      </c>
      <c r="BH139" s="277">
        <f>IF(AND(tabItens[[#This Row],[Pend]] &gt; 0,tabItens[[#This Row],[Consumo]] &lt;&gt; 0), tabItens[[#This Row],[Pend]] / tabItens[[#This Row],[Consumo]], 0 )</f>
        <v>0</v>
      </c>
      <c r="BI139" s="276"/>
      <c r="BJ139" s="276"/>
      <c r="BK139" s="278" t="s">
        <v>2077</v>
      </c>
    </row>
    <row r="140" spans="1:63" x14ac:dyDescent="0.3">
      <c r="A140" s="239">
        <v>12763</v>
      </c>
      <c r="B140" s="240" t="s">
        <v>968</v>
      </c>
      <c r="C140" s="241" t="s">
        <v>612</v>
      </c>
      <c r="D140" s="242">
        <v>22.8</v>
      </c>
      <c r="E140" s="243"/>
      <c r="F140" s="243"/>
      <c r="G140" s="243" t="s">
        <v>891</v>
      </c>
      <c r="H140" s="244">
        <v>1000</v>
      </c>
      <c r="I140" s="245">
        <v>103003</v>
      </c>
      <c r="J140" s="246">
        <v>22.8</v>
      </c>
      <c r="K140" s="247">
        <v>908</v>
      </c>
      <c r="L140" s="248">
        <f>IF(tabItens[[#This Row],[Média]] &gt; 0, tabItens[[#This Row],[QTDE ATUAL]] / tabItens[[#This Row],[Média]],999.9)</f>
        <v>147.54098360655738</v>
      </c>
      <c r="M140" s="249">
        <v>0</v>
      </c>
      <c r="N140" s="250">
        <f>tabItens[[#This Row],[VALOR UNIT.]] * tabItens[[#This Row],[LC]]</f>
        <v>0</v>
      </c>
      <c r="O140" s="251" t="s">
        <v>2085</v>
      </c>
      <c r="P140" s="252"/>
      <c r="Q140" s="253"/>
      <c r="R140" s="250"/>
      <c r="S140" s="254"/>
      <c r="T140" s="255">
        <f>ROUNDDOWN(IFERROR(tabItens[[#This Row],[ATA DT.VALID.]] - $D$1,0) / 30,0)</f>
        <v>-1507</v>
      </c>
      <c r="U140" s="240" t="s">
        <v>969</v>
      </c>
      <c r="V140" s="256">
        <v>1</v>
      </c>
      <c r="W140" s="257" t="s">
        <v>2062</v>
      </c>
      <c r="X140" s="258">
        <v>51</v>
      </c>
      <c r="Y140" s="259">
        <v>3</v>
      </c>
      <c r="Z140" s="260"/>
      <c r="AA140" s="261"/>
      <c r="AB140" s="262"/>
      <c r="AC140" s="262"/>
      <c r="AD140" s="261"/>
      <c r="AE140" s="262"/>
      <c r="AF140" s="255"/>
      <c r="AG140" s="263" t="s">
        <v>2063</v>
      </c>
      <c r="AH140" s="264"/>
      <c r="AI140" s="255">
        <v>370</v>
      </c>
      <c r="AJ140" s="264">
        <v>45181</v>
      </c>
      <c r="AK140" s="264" t="s">
        <v>891</v>
      </c>
      <c r="AL140" s="264">
        <v>45160</v>
      </c>
      <c r="AM140" s="254"/>
      <c r="AN140" s="243"/>
      <c r="AO140" s="265" t="str">
        <f>_xlfn.IFNA(IF(VLOOKUP(tabItens[[#This Row],[CÓDIGO]],tabExcluirDoEstoque[#Data],1,FALSE),"sim",""),"")</f>
        <v/>
      </c>
      <c r="AP140" s="266" t="str">
        <f ca="1">IF(OR(ISBLANK(tabItens[[#This Row],[ATA DT.VALID.]]),tabItens[[#This Row],[ATA DT.VALID.]]="",tabItens[[#This Row],[ATA DT.VALID.]]=" "),"",IF(TYPE(tabItens[[#This Row],[ATA DT.VALID.]])=1,ROUNDUP((tabItens[[#This Row],[ATA DT.VALID.]]-TODAY())/7,0),""))</f>
        <v/>
      </c>
      <c r="AQ140" s="267">
        <v>0</v>
      </c>
      <c r="AR140" s="268" t="str">
        <f>IF(ISBLANK(tabItens[[#This Row],[CÓDIGO]]),"",IFERROR(VLOOKUP(tabItens[[#This Row],[CÓDIGO]],Consumo!$C$2:$AI$902,32,FALSE),0))</f>
        <v>08.2023</v>
      </c>
      <c r="AS140" s="269">
        <f>SUMIF(Consumo!$C$3:$C$902,tabItens[[#This Row],[CÓDIGO]],Consumo!$T$3:$T$902) + SUMIF(Consumo!$C$3:$C$902,tabItens[[#This Row],[CÓDIGO]],Consumo!$U$3:$U$902) + SUMIF(Consumo!$C$3:$C$902,tabItens[[#This Row],[CÓDIGO]],Consumo!$V$3:$V$902) + SUMIF(Consumo!$C$3:$C$902,tabItens[[#This Row],[CÓDIGO]],Consumo!$W$3:$W$902)</f>
        <v>496</v>
      </c>
      <c r="AT140" s="269">
        <f>SUMIF(Consumo!$C$3:$C$902,tabItens[[#This Row],[CÓDIGO]],Consumo!$AF$3:$AF$902)</f>
        <v>1786</v>
      </c>
      <c r="AU140" s="270">
        <f>SUMIF(Consumo!$C$3:$C$902,tabItens[[#This Row],[CÓDIGO]],Consumo!$AG$3:$AG$902)</f>
        <v>217</v>
      </c>
      <c r="AV140" s="271">
        <f>SUMIF(Consumo!$C$3:$C$902,tabItens[[#This Row],[CÓDIGO]],Consumo!$AE$3:$AE$902)</f>
        <v>6.7777777777777777</v>
      </c>
      <c r="AW140" s="244">
        <f>tabItens[[#This Row],[QTDE ATUAL]] + tabItens[[#This Row],[RC QTDE]] + tabItens[[#This Row],[AF SALDO]] + tabItens[[#This Row],[Recentes]]</f>
        <v>1000</v>
      </c>
      <c r="AX140" s="272">
        <v>100</v>
      </c>
      <c r="AY140" s="272">
        <v>4</v>
      </c>
      <c r="AZ140" s="272">
        <f>IF(ISBLANK(tabItens[[#This Row],[CÓDIGO]]),"",tabItens[[#This Row],[PontoMês]] * (AZ$2+tabItens[[#This Row],[PontoQtM]]))</f>
        <v>400</v>
      </c>
      <c r="BA140" s="271">
        <f>tabItens[[#This Row],[PontoPed]] - tabItens[[#This Row],[Saldo]] + (1/10)</f>
        <v>-599.9</v>
      </c>
      <c r="BB140" s="271">
        <f xml:space="preserve"> tabItens[[#This Row],[PontoMês]] * BB$2 - tabItens[[#This Row],[QTDE ATUAL]] - (1/10)</f>
        <v>-900.1</v>
      </c>
      <c r="BC140" s="273">
        <f>IF( tabItens[[#This Row],[PontoPed]]&gt;0, IF(tabItens[[#This Row],[PontoPed]]&lt;1, 1, IF( tabItens[[#This Row],[Saldo]]&gt;tabItens[[#This Row],[PontoPed]], 0, (tabItens[[#This Row],[PontoPed]]-tabItens[[#This Row],[Saldo]])/tabItens[[#This Row],[PontoPed]] ) ), 0 )</f>
        <v>0</v>
      </c>
      <c r="BD140" s="274">
        <f>ROUNDDOWN(IF( OR( AND(tabItens[[#This Row],[PontoPed]]&lt;tabItens[[#This Row],[Saldo]],tabItens[[#This Row],[Saldo]]&gt;0), tabItens[[#This Row],[PontoPed]]=0), 99, IF(AND(tabItens[[#This Row],[Saldo]]=0,tabItens[[#This Row],[PontoPed]]&gt;0), 0, (1-tabItens[[#This Row],[PctAb]])*10 ) ),0)</f>
        <v>99</v>
      </c>
      <c r="BE140" s="275">
        <f>MAX(ROUNDDOWN( IF(tabItens[[#This Row],[Abaixo]] &gt; 0,   tabItens[[#This Row],[Abaixo]] + (tabItens[[#This Row],[PontoMês]] * IF( OR( ISBLANK(tabItens[[#This Row],[ATA Nº/ANO]]), tabItens[[#This Row],[ATA Nº/ANO]] = ""),BE$2,BE$1)),0),0),0)</f>
        <v>0</v>
      </c>
      <c r="BF14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0" s="276">
        <f>SUMIF(Consumo!$C$3:$C$902,tabItens[[#This Row],[CÓDIGO]],Consumo!$E$3:$E$902)</f>
        <v>122</v>
      </c>
      <c r="BH140" s="277">
        <f>IF(AND(tabItens[[#This Row],[Pend]] &gt; 0,tabItens[[#This Row],[Consumo]] &lt;&gt; 0), tabItens[[#This Row],[Pend]] / tabItens[[#This Row],[Consumo]], 0 )</f>
        <v>6.83090705487122E-2</v>
      </c>
      <c r="BI140" s="276"/>
      <c r="BJ140" s="276"/>
      <c r="BK140" s="278" t="s">
        <v>2077</v>
      </c>
    </row>
    <row r="141" spans="1:63" x14ac:dyDescent="0.3">
      <c r="A141" s="239">
        <v>127106</v>
      </c>
      <c r="B141" s="240" t="s">
        <v>1786</v>
      </c>
      <c r="C141" s="241" t="s">
        <v>264</v>
      </c>
      <c r="D141" s="242">
        <v>39.5</v>
      </c>
      <c r="E141" s="243"/>
      <c r="F141" s="243"/>
      <c r="G141" s="243" t="s">
        <v>891</v>
      </c>
      <c r="H141" s="244">
        <v>10</v>
      </c>
      <c r="I141" s="245">
        <v>103003</v>
      </c>
      <c r="J141" s="246">
        <v>39.5</v>
      </c>
      <c r="K141" s="247"/>
      <c r="L141" s="248">
        <f>IF(tabItens[[#This Row],[Média]] &gt; 0, tabItens[[#This Row],[QTDE ATUAL]] / tabItens[[#This Row],[Média]],999.9)</f>
        <v>999.9</v>
      </c>
      <c r="M141" s="249">
        <v>0</v>
      </c>
      <c r="N141" s="250">
        <f>tabItens[[#This Row],[VALOR UNIT.]] * tabItens[[#This Row],[LC]]</f>
        <v>0</v>
      </c>
      <c r="O141" s="251"/>
      <c r="P141" s="252"/>
      <c r="Q141" s="253"/>
      <c r="R141" s="250"/>
      <c r="S141" s="254"/>
      <c r="T141" s="255">
        <f>ROUNDDOWN(IFERROR(tabItens[[#This Row],[ATA DT.VALID.]] - $D$1,0) / 30,0)</f>
        <v>-1507</v>
      </c>
      <c r="U141" s="240" t="s">
        <v>1613</v>
      </c>
      <c r="V141" s="256">
        <v>1</v>
      </c>
      <c r="W141" s="257" t="s">
        <v>2071</v>
      </c>
      <c r="X141" s="258">
        <v>62</v>
      </c>
      <c r="Y141" s="259">
        <v>4</v>
      </c>
      <c r="Z141" s="260"/>
      <c r="AA141" s="261"/>
      <c r="AB141" s="262"/>
      <c r="AC141" s="262"/>
      <c r="AD141" s="261"/>
      <c r="AE141" s="262"/>
      <c r="AF141" s="255"/>
      <c r="AG141" s="263" t="s">
        <v>2063</v>
      </c>
      <c r="AH141" s="264"/>
      <c r="AI141" s="255">
        <v>0</v>
      </c>
      <c r="AJ141" s="264">
        <v>42601</v>
      </c>
      <c r="AK141" s="264">
        <v>41648</v>
      </c>
      <c r="AL141" s="264">
        <v>42487</v>
      </c>
      <c r="AM141" s="254"/>
      <c r="AN141" s="243"/>
      <c r="AO141" s="265" t="str">
        <f>_xlfn.IFNA(IF(VLOOKUP(tabItens[[#This Row],[CÓDIGO]],tabExcluirDoEstoque[#Data],1,FALSE),"sim",""),"")</f>
        <v/>
      </c>
      <c r="AP141" s="266" t="str">
        <f ca="1">IF(OR(ISBLANK(tabItens[[#This Row],[ATA DT.VALID.]]),tabItens[[#This Row],[ATA DT.VALID.]]="",tabItens[[#This Row],[ATA DT.VALID.]]=" "),"",IF(TYPE(tabItens[[#This Row],[ATA DT.VALID.]])=1,ROUNDUP((tabItens[[#This Row],[ATA DT.VALID.]]-TODAY())/7,0),""))</f>
        <v/>
      </c>
      <c r="AQ141" s="267"/>
      <c r="AR141" s="268">
        <f>IF(ISBLANK(tabItens[[#This Row],[CÓDIGO]]),"",IFERROR(VLOOKUP(tabItens[[#This Row],[CÓDIGO]],Consumo!$C$2:$AI$902,32,FALSE),0))</f>
        <v>0</v>
      </c>
      <c r="AS141" s="269">
        <f>SUMIF(Consumo!$C$3:$C$902,tabItens[[#This Row],[CÓDIGO]],Consumo!$T$3:$T$902) + SUMIF(Consumo!$C$3:$C$902,tabItens[[#This Row],[CÓDIGO]],Consumo!$U$3:$U$902) + SUMIF(Consumo!$C$3:$C$902,tabItens[[#This Row],[CÓDIGO]],Consumo!$V$3:$V$902) + SUMIF(Consumo!$C$3:$C$902,tabItens[[#This Row],[CÓDIGO]],Consumo!$W$3:$W$902)</f>
        <v>0</v>
      </c>
      <c r="AT141" s="269">
        <f>SUMIF(Consumo!$C$3:$C$902,tabItens[[#This Row],[CÓDIGO]],Consumo!$AF$3:$AF$902)</f>
        <v>0</v>
      </c>
      <c r="AU141" s="270">
        <f>SUMIF(Consumo!$C$3:$C$902,tabItens[[#This Row],[CÓDIGO]],Consumo!$AG$3:$AG$902)</f>
        <v>0</v>
      </c>
      <c r="AV141" s="271">
        <f>SUMIF(Consumo!$C$3:$C$902,tabItens[[#This Row],[CÓDIGO]],Consumo!$AE$3:$AE$902)</f>
        <v>0</v>
      </c>
      <c r="AW141" s="244">
        <f>tabItens[[#This Row],[QTDE ATUAL]] + tabItens[[#This Row],[RC QTDE]] + tabItens[[#This Row],[AF SALDO]] + tabItens[[#This Row],[Recentes]]</f>
        <v>10</v>
      </c>
      <c r="AX141" s="272">
        <v>0</v>
      </c>
      <c r="AY141" s="272">
        <v>4</v>
      </c>
      <c r="AZ141" s="272">
        <f>IF(ISBLANK(tabItens[[#This Row],[CÓDIGO]]),"",tabItens[[#This Row],[PontoMês]] * (AZ$2+tabItens[[#This Row],[PontoQtM]]))</f>
        <v>0</v>
      </c>
      <c r="BA141" s="271">
        <f>tabItens[[#This Row],[PontoPed]] - tabItens[[#This Row],[Saldo]] + (1/10)</f>
        <v>-9.9</v>
      </c>
      <c r="BB141" s="271">
        <f xml:space="preserve"> tabItens[[#This Row],[PontoMês]] * BB$2 - tabItens[[#This Row],[QTDE ATUAL]] - (1/10)</f>
        <v>-10.1</v>
      </c>
      <c r="BC141" s="273">
        <f>IF( tabItens[[#This Row],[PontoPed]]&gt;0, IF(tabItens[[#This Row],[PontoPed]]&lt;1, 1, IF( tabItens[[#This Row],[Saldo]]&gt;tabItens[[#This Row],[PontoPed]], 0, (tabItens[[#This Row],[PontoPed]]-tabItens[[#This Row],[Saldo]])/tabItens[[#This Row],[PontoPed]] ) ), 0 )</f>
        <v>0</v>
      </c>
      <c r="BD141" s="274">
        <f>ROUNDDOWN(IF( OR( AND(tabItens[[#This Row],[PontoPed]]&lt;tabItens[[#This Row],[Saldo]],tabItens[[#This Row],[Saldo]]&gt;0), tabItens[[#This Row],[PontoPed]]=0), 99, IF(AND(tabItens[[#This Row],[Saldo]]=0,tabItens[[#This Row],[PontoPed]]&gt;0), 0, (1-tabItens[[#This Row],[PctAb]])*10 ) ),0)</f>
        <v>99</v>
      </c>
      <c r="BE141" s="275">
        <f>MAX(ROUNDDOWN( IF(tabItens[[#This Row],[Abaixo]] &gt; 0,   tabItens[[#This Row],[Abaixo]] + (tabItens[[#This Row],[PontoMês]] * IF( OR( ISBLANK(tabItens[[#This Row],[ATA Nº/ANO]]), tabItens[[#This Row],[ATA Nº/ANO]] = ""),BE$2,BE$1)),0),0),0)</f>
        <v>0</v>
      </c>
      <c r="BF14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1" s="276">
        <f>SUMIF(Consumo!$C$3:$C$902,tabItens[[#This Row],[CÓDIGO]],Consumo!$E$3:$E$902)</f>
        <v>0</v>
      </c>
      <c r="BH141" s="277">
        <f>IF(AND(tabItens[[#This Row],[Pend]] &gt; 0,tabItens[[#This Row],[Consumo]] &lt;&gt; 0), tabItens[[#This Row],[Pend]] / tabItens[[#This Row],[Consumo]], 0 )</f>
        <v>0</v>
      </c>
      <c r="BI141" s="276"/>
      <c r="BJ141" s="276"/>
      <c r="BK141" s="278" t="s">
        <v>2077</v>
      </c>
    </row>
    <row r="142" spans="1:63" x14ac:dyDescent="0.3">
      <c r="A142" s="239">
        <v>127105</v>
      </c>
      <c r="B142" s="240" t="s">
        <v>1785</v>
      </c>
      <c r="C142" s="241" t="s">
        <v>264</v>
      </c>
      <c r="D142" s="242">
        <v>54.98</v>
      </c>
      <c r="E142" s="243"/>
      <c r="F142" s="243"/>
      <c r="G142" s="243" t="s">
        <v>891</v>
      </c>
      <c r="H142" s="244">
        <v>10</v>
      </c>
      <c r="I142" s="245">
        <v>103003</v>
      </c>
      <c r="J142" s="246">
        <v>54.98</v>
      </c>
      <c r="K142" s="247"/>
      <c r="L142" s="248">
        <f>IF(tabItens[[#This Row],[Média]] &gt; 0, tabItens[[#This Row],[QTDE ATUAL]] / tabItens[[#This Row],[Média]],999.9)</f>
        <v>999.9</v>
      </c>
      <c r="M142" s="249">
        <v>0</v>
      </c>
      <c r="N142" s="250">
        <f>tabItens[[#This Row],[VALOR UNIT.]] * tabItens[[#This Row],[LC]]</f>
        <v>0</v>
      </c>
      <c r="O142" s="251"/>
      <c r="P142" s="252"/>
      <c r="Q142" s="253"/>
      <c r="R142" s="250"/>
      <c r="S142" s="254"/>
      <c r="T142" s="255">
        <f>ROUNDDOWN(IFERROR(tabItens[[#This Row],[ATA DT.VALID.]] - $D$1,0) / 30,0)</f>
        <v>-1507</v>
      </c>
      <c r="U142" s="240" t="s">
        <v>1613</v>
      </c>
      <c r="V142" s="256">
        <v>1</v>
      </c>
      <c r="W142" s="257" t="s">
        <v>2071</v>
      </c>
      <c r="X142" s="258">
        <v>62</v>
      </c>
      <c r="Y142" s="259">
        <v>4</v>
      </c>
      <c r="Z142" s="260"/>
      <c r="AA142" s="261"/>
      <c r="AB142" s="262"/>
      <c r="AC142" s="262"/>
      <c r="AD142" s="261"/>
      <c r="AE142" s="262"/>
      <c r="AF142" s="255"/>
      <c r="AG142" s="263" t="s">
        <v>2063</v>
      </c>
      <c r="AH142" s="264"/>
      <c r="AI142" s="255">
        <v>0</v>
      </c>
      <c r="AJ142" s="264">
        <v>44018</v>
      </c>
      <c r="AK142" s="264">
        <v>41648</v>
      </c>
      <c r="AL142" s="264">
        <v>44791</v>
      </c>
      <c r="AM142" s="254"/>
      <c r="AN142" s="243"/>
      <c r="AO142" s="265" t="str">
        <f>_xlfn.IFNA(IF(VLOOKUP(tabItens[[#This Row],[CÓDIGO]],tabExcluirDoEstoque[#Data],1,FALSE),"sim",""),"")</f>
        <v/>
      </c>
      <c r="AP142" s="266" t="str">
        <f ca="1">IF(OR(ISBLANK(tabItens[[#This Row],[ATA DT.VALID.]]),tabItens[[#This Row],[ATA DT.VALID.]]="",tabItens[[#This Row],[ATA DT.VALID.]]=" "),"",IF(TYPE(tabItens[[#This Row],[ATA DT.VALID.]])=1,ROUNDUP((tabItens[[#This Row],[ATA DT.VALID.]]-TODAY())/7,0),""))</f>
        <v/>
      </c>
      <c r="AQ142" s="267"/>
      <c r="AR142" s="268">
        <f>IF(ISBLANK(tabItens[[#This Row],[CÓDIGO]]),"",IFERROR(VLOOKUP(tabItens[[#This Row],[CÓDIGO]],Consumo!$C$2:$AI$902,32,FALSE),0))</f>
        <v>0</v>
      </c>
      <c r="AS142" s="269">
        <f>SUMIF(Consumo!$C$3:$C$902,tabItens[[#This Row],[CÓDIGO]],Consumo!$T$3:$T$902) + SUMIF(Consumo!$C$3:$C$902,tabItens[[#This Row],[CÓDIGO]],Consumo!$U$3:$U$902) + SUMIF(Consumo!$C$3:$C$902,tabItens[[#This Row],[CÓDIGO]],Consumo!$V$3:$V$902) + SUMIF(Consumo!$C$3:$C$902,tabItens[[#This Row],[CÓDIGO]],Consumo!$W$3:$W$902)</f>
        <v>0</v>
      </c>
      <c r="AT142" s="269">
        <f>SUMIF(Consumo!$C$3:$C$902,tabItens[[#This Row],[CÓDIGO]],Consumo!$AF$3:$AF$902)</f>
        <v>0</v>
      </c>
      <c r="AU142" s="270">
        <f>SUMIF(Consumo!$C$3:$C$902,tabItens[[#This Row],[CÓDIGO]],Consumo!$AG$3:$AG$902)</f>
        <v>0</v>
      </c>
      <c r="AV142" s="271">
        <f>SUMIF(Consumo!$C$3:$C$902,tabItens[[#This Row],[CÓDIGO]],Consumo!$AE$3:$AE$902)</f>
        <v>0</v>
      </c>
      <c r="AW142" s="244">
        <f>tabItens[[#This Row],[QTDE ATUAL]] + tabItens[[#This Row],[RC QTDE]] + tabItens[[#This Row],[AF SALDO]] + tabItens[[#This Row],[Recentes]]</f>
        <v>10</v>
      </c>
      <c r="AX142" s="272">
        <v>0</v>
      </c>
      <c r="AY142" s="272">
        <v>4</v>
      </c>
      <c r="AZ142" s="272">
        <f>IF(ISBLANK(tabItens[[#This Row],[CÓDIGO]]),"",tabItens[[#This Row],[PontoMês]] * (AZ$2+tabItens[[#This Row],[PontoQtM]]))</f>
        <v>0</v>
      </c>
      <c r="BA142" s="271">
        <f>tabItens[[#This Row],[PontoPed]] - tabItens[[#This Row],[Saldo]] + (1/10)</f>
        <v>-9.9</v>
      </c>
      <c r="BB142" s="271">
        <f xml:space="preserve"> tabItens[[#This Row],[PontoMês]] * BB$2 - tabItens[[#This Row],[QTDE ATUAL]] - (1/10)</f>
        <v>-10.1</v>
      </c>
      <c r="BC142" s="273">
        <f>IF( tabItens[[#This Row],[PontoPed]]&gt;0, IF(tabItens[[#This Row],[PontoPed]]&lt;1, 1, IF( tabItens[[#This Row],[Saldo]]&gt;tabItens[[#This Row],[PontoPed]], 0, (tabItens[[#This Row],[PontoPed]]-tabItens[[#This Row],[Saldo]])/tabItens[[#This Row],[PontoPed]] ) ), 0 )</f>
        <v>0</v>
      </c>
      <c r="BD142" s="274">
        <f>ROUNDDOWN(IF( OR( AND(tabItens[[#This Row],[PontoPed]]&lt;tabItens[[#This Row],[Saldo]],tabItens[[#This Row],[Saldo]]&gt;0), tabItens[[#This Row],[PontoPed]]=0), 99, IF(AND(tabItens[[#This Row],[Saldo]]=0,tabItens[[#This Row],[PontoPed]]&gt;0), 0, (1-tabItens[[#This Row],[PctAb]])*10 ) ),0)</f>
        <v>99</v>
      </c>
      <c r="BE142" s="275">
        <f>MAX(ROUNDDOWN( IF(tabItens[[#This Row],[Abaixo]] &gt; 0,   tabItens[[#This Row],[Abaixo]] + (tabItens[[#This Row],[PontoMês]] * IF( OR( ISBLANK(tabItens[[#This Row],[ATA Nº/ANO]]), tabItens[[#This Row],[ATA Nº/ANO]] = ""),BE$2,BE$1)),0),0),0)</f>
        <v>0</v>
      </c>
      <c r="BF14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2" s="276">
        <f>SUMIF(Consumo!$C$3:$C$902,tabItens[[#This Row],[CÓDIGO]],Consumo!$E$3:$E$902)</f>
        <v>0</v>
      </c>
      <c r="BH142" s="277">
        <f>IF(AND(tabItens[[#This Row],[Pend]] &gt; 0,tabItens[[#This Row],[Consumo]] &lt;&gt; 0), tabItens[[#This Row],[Pend]] / tabItens[[#This Row],[Consumo]], 0 )</f>
        <v>0</v>
      </c>
      <c r="BI142" s="276"/>
      <c r="BJ142" s="276"/>
      <c r="BK142" s="278" t="s">
        <v>2077</v>
      </c>
    </row>
    <row r="143" spans="1:63" x14ac:dyDescent="0.3">
      <c r="A143" s="239">
        <v>105106</v>
      </c>
      <c r="B143" s="240" t="s">
        <v>1612</v>
      </c>
      <c r="C143" s="241" t="s">
        <v>264</v>
      </c>
      <c r="D143" s="242">
        <v>54.98</v>
      </c>
      <c r="E143" s="243"/>
      <c r="F143" s="243"/>
      <c r="G143" s="243" t="s">
        <v>891</v>
      </c>
      <c r="H143" s="244">
        <v>13</v>
      </c>
      <c r="I143" s="245">
        <v>103003</v>
      </c>
      <c r="J143" s="246">
        <v>54.98</v>
      </c>
      <c r="K143" s="247">
        <v>2</v>
      </c>
      <c r="L143" s="248">
        <f>IF(tabItens[[#This Row],[Média]] &gt; 0, tabItens[[#This Row],[QTDE ATUAL]] / tabItens[[#This Row],[Média]],999.9)</f>
        <v>999.9</v>
      </c>
      <c r="M143" s="249">
        <v>0</v>
      </c>
      <c r="N143" s="250">
        <f>tabItens[[#This Row],[VALOR UNIT.]] * tabItens[[#This Row],[LC]]</f>
        <v>0</v>
      </c>
      <c r="O143" s="251"/>
      <c r="P143" s="252"/>
      <c r="Q143" s="253"/>
      <c r="R143" s="250"/>
      <c r="S143" s="254"/>
      <c r="T143" s="255">
        <f>ROUNDDOWN(IFERROR(tabItens[[#This Row],[ATA DT.VALID.]] - $D$1,0) / 30,0)</f>
        <v>-1507</v>
      </c>
      <c r="U143" s="240" t="s">
        <v>1613</v>
      </c>
      <c r="V143" s="256">
        <v>1</v>
      </c>
      <c r="W143" s="257" t="s">
        <v>2071</v>
      </c>
      <c r="X143" s="258">
        <v>62</v>
      </c>
      <c r="Y143" s="259">
        <v>4</v>
      </c>
      <c r="Z143" s="260"/>
      <c r="AA143" s="261"/>
      <c r="AB143" s="262"/>
      <c r="AC143" s="262"/>
      <c r="AD143" s="261"/>
      <c r="AE143" s="262"/>
      <c r="AF143" s="255"/>
      <c r="AG143" s="263" t="s">
        <v>2063</v>
      </c>
      <c r="AH143" s="264"/>
      <c r="AI143" s="255">
        <v>0</v>
      </c>
      <c r="AJ143" s="264">
        <v>43697</v>
      </c>
      <c r="AK143" s="264">
        <v>39499</v>
      </c>
      <c r="AL143" s="264">
        <v>44791</v>
      </c>
      <c r="AM143" s="254"/>
      <c r="AN143" s="243"/>
      <c r="AO143" s="265" t="str">
        <f>_xlfn.IFNA(IF(VLOOKUP(tabItens[[#This Row],[CÓDIGO]],tabExcluirDoEstoque[#Data],1,FALSE),"sim",""),"")</f>
        <v/>
      </c>
      <c r="AP143" s="266" t="str">
        <f ca="1">IF(OR(ISBLANK(tabItens[[#This Row],[ATA DT.VALID.]]),tabItens[[#This Row],[ATA DT.VALID.]]="",tabItens[[#This Row],[ATA DT.VALID.]]=" "),"",IF(TYPE(tabItens[[#This Row],[ATA DT.VALID.]])=1,ROUNDUP((tabItens[[#This Row],[ATA DT.VALID.]]-TODAY())/7,0),""))</f>
        <v/>
      </c>
      <c r="AQ143" s="267"/>
      <c r="AR143" s="268" t="str">
        <f>IF(ISBLANK(tabItens[[#This Row],[CÓDIGO]]),"",IFERROR(VLOOKUP(tabItens[[#This Row],[CÓDIGO]],Consumo!$C$2:$AI$902,32,FALSE),0))</f>
        <v>01.2023</v>
      </c>
      <c r="AS143" s="269">
        <f>SUMIF(Consumo!$C$3:$C$902,tabItens[[#This Row],[CÓDIGO]],Consumo!$T$3:$T$902) + SUMIF(Consumo!$C$3:$C$902,tabItens[[#This Row],[CÓDIGO]],Consumo!$U$3:$U$902) + SUMIF(Consumo!$C$3:$C$902,tabItens[[#This Row],[CÓDIGO]],Consumo!$V$3:$V$902) + SUMIF(Consumo!$C$3:$C$902,tabItens[[#This Row],[CÓDIGO]],Consumo!$W$3:$W$902)</f>
        <v>0</v>
      </c>
      <c r="AT143" s="269">
        <f>SUMIF(Consumo!$C$3:$C$902,tabItens[[#This Row],[CÓDIGO]],Consumo!$AF$3:$AF$902)</f>
        <v>2</v>
      </c>
      <c r="AU143" s="270">
        <f>SUMIF(Consumo!$C$3:$C$902,tabItens[[#This Row],[CÓDIGO]],Consumo!$AG$3:$AG$902)</f>
        <v>2</v>
      </c>
      <c r="AV143" s="271">
        <f>SUMIF(Consumo!$C$3:$C$902,tabItens[[#This Row],[CÓDIGO]],Consumo!$AE$3:$AE$902)</f>
        <v>0</v>
      </c>
      <c r="AW143" s="244">
        <f>tabItens[[#This Row],[QTDE ATUAL]] + tabItens[[#This Row],[RC QTDE]] + tabItens[[#This Row],[AF SALDO]] + tabItens[[#This Row],[Recentes]]</f>
        <v>13</v>
      </c>
      <c r="AX143" s="272">
        <v>1</v>
      </c>
      <c r="AY143" s="272">
        <v>4</v>
      </c>
      <c r="AZ143" s="272">
        <f>IF(ISBLANK(tabItens[[#This Row],[CÓDIGO]]),"",tabItens[[#This Row],[PontoMês]] * (AZ$2+tabItens[[#This Row],[PontoQtM]]))</f>
        <v>4</v>
      </c>
      <c r="BA143" s="271">
        <f>tabItens[[#This Row],[PontoPed]] - tabItens[[#This Row],[Saldo]] + (1/10)</f>
        <v>-8.9</v>
      </c>
      <c r="BB143" s="271">
        <f xml:space="preserve"> tabItens[[#This Row],[PontoMês]] * BB$2 - tabItens[[#This Row],[QTDE ATUAL]] - (1/10)</f>
        <v>-12.1</v>
      </c>
      <c r="BC143" s="273">
        <f>IF( tabItens[[#This Row],[PontoPed]]&gt;0, IF(tabItens[[#This Row],[PontoPed]]&lt;1, 1, IF( tabItens[[#This Row],[Saldo]]&gt;tabItens[[#This Row],[PontoPed]], 0, (tabItens[[#This Row],[PontoPed]]-tabItens[[#This Row],[Saldo]])/tabItens[[#This Row],[PontoPed]] ) ), 0 )</f>
        <v>0</v>
      </c>
      <c r="BD143" s="274">
        <f>ROUNDDOWN(IF( OR( AND(tabItens[[#This Row],[PontoPed]]&lt;tabItens[[#This Row],[Saldo]],tabItens[[#This Row],[Saldo]]&gt;0), tabItens[[#This Row],[PontoPed]]=0), 99, IF(AND(tabItens[[#This Row],[Saldo]]=0,tabItens[[#This Row],[PontoPed]]&gt;0), 0, (1-tabItens[[#This Row],[PctAb]])*10 ) ),0)</f>
        <v>99</v>
      </c>
      <c r="BE143" s="275">
        <f>MAX(ROUNDDOWN( IF(tabItens[[#This Row],[Abaixo]] &gt; 0,   tabItens[[#This Row],[Abaixo]] + (tabItens[[#This Row],[PontoMês]] * IF( OR( ISBLANK(tabItens[[#This Row],[ATA Nº/ANO]]), tabItens[[#This Row],[ATA Nº/ANO]] = ""),BE$2,BE$1)),0),0),0)</f>
        <v>0</v>
      </c>
      <c r="BF14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3" s="276">
        <f>SUMIF(Consumo!$C$3:$C$902,tabItens[[#This Row],[CÓDIGO]],Consumo!$E$3:$E$902)</f>
        <v>0</v>
      </c>
      <c r="BH143" s="277">
        <f>IF(AND(tabItens[[#This Row],[Pend]] &gt; 0,tabItens[[#This Row],[Consumo]] &lt;&gt; 0), tabItens[[#This Row],[Pend]] / tabItens[[#This Row],[Consumo]], 0 )</f>
        <v>0</v>
      </c>
      <c r="BI143" s="276"/>
      <c r="BJ143" s="276"/>
      <c r="BK143" s="278" t="s">
        <v>2077</v>
      </c>
    </row>
    <row r="144" spans="1:63" x14ac:dyDescent="0.3">
      <c r="A144" s="239">
        <v>105107</v>
      </c>
      <c r="B144" s="240" t="s">
        <v>1614</v>
      </c>
      <c r="C144" s="241" t="s">
        <v>264</v>
      </c>
      <c r="D144" s="242">
        <v>54.98</v>
      </c>
      <c r="E144" s="243"/>
      <c r="F144" s="243"/>
      <c r="G144" s="243" t="s">
        <v>891</v>
      </c>
      <c r="H144" s="244">
        <v>8</v>
      </c>
      <c r="I144" s="245">
        <v>103003</v>
      </c>
      <c r="J144" s="246">
        <v>54.98</v>
      </c>
      <c r="K144" s="247">
        <v>2</v>
      </c>
      <c r="L144" s="248">
        <f>IF(tabItens[[#This Row],[Média]] &gt; 0, tabItens[[#This Row],[QTDE ATUAL]] / tabItens[[#This Row],[Média]],999.9)</f>
        <v>999.9</v>
      </c>
      <c r="M144" s="249">
        <v>0</v>
      </c>
      <c r="N144" s="250">
        <f>tabItens[[#This Row],[VALOR UNIT.]] * tabItens[[#This Row],[LC]]</f>
        <v>0</v>
      </c>
      <c r="O144" s="251"/>
      <c r="P144" s="252"/>
      <c r="Q144" s="253"/>
      <c r="R144" s="250"/>
      <c r="S144" s="254"/>
      <c r="T144" s="255">
        <f>ROUNDDOWN(IFERROR(tabItens[[#This Row],[ATA DT.VALID.]] - $D$1,0) / 30,0)</f>
        <v>-1507</v>
      </c>
      <c r="U144" s="240" t="s">
        <v>1613</v>
      </c>
      <c r="V144" s="256">
        <v>1</v>
      </c>
      <c r="W144" s="257" t="s">
        <v>2071</v>
      </c>
      <c r="X144" s="258">
        <v>62</v>
      </c>
      <c r="Y144" s="259">
        <v>4</v>
      </c>
      <c r="Z144" s="260"/>
      <c r="AA144" s="261"/>
      <c r="AB144" s="262"/>
      <c r="AC144" s="262"/>
      <c r="AD144" s="261"/>
      <c r="AE144" s="262"/>
      <c r="AF144" s="255"/>
      <c r="AG144" s="263" t="s">
        <v>2063</v>
      </c>
      <c r="AH144" s="264"/>
      <c r="AI144" s="255">
        <v>0</v>
      </c>
      <c r="AJ144" s="264">
        <v>43697</v>
      </c>
      <c r="AK144" s="264">
        <v>39499</v>
      </c>
      <c r="AL144" s="264">
        <v>44791</v>
      </c>
      <c r="AM144" s="254"/>
      <c r="AN144" s="243"/>
      <c r="AO144" s="265" t="str">
        <f>_xlfn.IFNA(IF(VLOOKUP(tabItens[[#This Row],[CÓDIGO]],tabExcluirDoEstoque[#Data],1,FALSE),"sim",""),"")</f>
        <v/>
      </c>
      <c r="AP144" s="266" t="str">
        <f ca="1">IF(OR(ISBLANK(tabItens[[#This Row],[ATA DT.VALID.]]),tabItens[[#This Row],[ATA DT.VALID.]]="",tabItens[[#This Row],[ATA DT.VALID.]]=" "),"",IF(TYPE(tabItens[[#This Row],[ATA DT.VALID.]])=1,ROUNDUP((tabItens[[#This Row],[ATA DT.VALID.]]-TODAY())/7,0),""))</f>
        <v/>
      </c>
      <c r="AQ144" s="267"/>
      <c r="AR144" s="268" t="str">
        <f>IF(ISBLANK(tabItens[[#This Row],[CÓDIGO]]),"",IFERROR(VLOOKUP(tabItens[[#This Row],[CÓDIGO]],Consumo!$C$2:$AI$902,32,FALSE),0))</f>
        <v>03.2023</v>
      </c>
      <c r="AS144" s="269">
        <f>SUMIF(Consumo!$C$3:$C$902,tabItens[[#This Row],[CÓDIGO]],Consumo!$T$3:$T$902) + SUMIF(Consumo!$C$3:$C$902,tabItens[[#This Row],[CÓDIGO]],Consumo!$U$3:$U$902) + SUMIF(Consumo!$C$3:$C$902,tabItens[[#This Row],[CÓDIGO]],Consumo!$V$3:$V$902) + SUMIF(Consumo!$C$3:$C$902,tabItens[[#This Row],[CÓDIGO]],Consumo!$W$3:$W$902)</f>
        <v>0</v>
      </c>
      <c r="AT144" s="269">
        <f>SUMIF(Consumo!$C$3:$C$902,tabItens[[#This Row],[CÓDIGO]],Consumo!$AF$3:$AF$902)</f>
        <v>6</v>
      </c>
      <c r="AU144" s="270">
        <f>SUMIF(Consumo!$C$3:$C$902,tabItens[[#This Row],[CÓDIGO]],Consumo!$AG$3:$AG$902)</f>
        <v>4</v>
      </c>
      <c r="AV144" s="271">
        <f>SUMIF(Consumo!$C$3:$C$902,tabItens[[#This Row],[CÓDIGO]],Consumo!$AE$3:$AE$902)</f>
        <v>0</v>
      </c>
      <c r="AW144" s="244">
        <f>tabItens[[#This Row],[QTDE ATUAL]] + tabItens[[#This Row],[RC QTDE]] + tabItens[[#This Row],[AF SALDO]] + tabItens[[#This Row],[Recentes]]</f>
        <v>8</v>
      </c>
      <c r="AX144" s="272">
        <v>1</v>
      </c>
      <c r="AY144" s="272">
        <v>4</v>
      </c>
      <c r="AZ144" s="272">
        <f>IF(ISBLANK(tabItens[[#This Row],[CÓDIGO]]),"",tabItens[[#This Row],[PontoMês]] * (AZ$2+tabItens[[#This Row],[PontoQtM]]))</f>
        <v>4</v>
      </c>
      <c r="BA144" s="271">
        <f>tabItens[[#This Row],[PontoPed]] - tabItens[[#This Row],[Saldo]] + (1/10)</f>
        <v>-3.9</v>
      </c>
      <c r="BB144" s="271">
        <f xml:space="preserve"> tabItens[[#This Row],[PontoMês]] * BB$2 - tabItens[[#This Row],[QTDE ATUAL]] - (1/10)</f>
        <v>-7.1</v>
      </c>
      <c r="BC144" s="273">
        <f>IF( tabItens[[#This Row],[PontoPed]]&gt;0, IF(tabItens[[#This Row],[PontoPed]]&lt;1, 1, IF( tabItens[[#This Row],[Saldo]]&gt;tabItens[[#This Row],[PontoPed]], 0, (tabItens[[#This Row],[PontoPed]]-tabItens[[#This Row],[Saldo]])/tabItens[[#This Row],[PontoPed]] ) ), 0 )</f>
        <v>0</v>
      </c>
      <c r="BD144" s="274">
        <f>ROUNDDOWN(IF( OR( AND(tabItens[[#This Row],[PontoPed]]&lt;tabItens[[#This Row],[Saldo]],tabItens[[#This Row],[Saldo]]&gt;0), tabItens[[#This Row],[PontoPed]]=0), 99, IF(AND(tabItens[[#This Row],[Saldo]]=0,tabItens[[#This Row],[PontoPed]]&gt;0), 0, (1-tabItens[[#This Row],[PctAb]])*10 ) ),0)</f>
        <v>99</v>
      </c>
      <c r="BE144" s="275">
        <f>MAX(ROUNDDOWN( IF(tabItens[[#This Row],[Abaixo]] &gt; 0,   tabItens[[#This Row],[Abaixo]] + (tabItens[[#This Row],[PontoMês]] * IF( OR( ISBLANK(tabItens[[#This Row],[ATA Nº/ANO]]), tabItens[[#This Row],[ATA Nº/ANO]] = ""),BE$2,BE$1)),0),0),0)</f>
        <v>0</v>
      </c>
      <c r="BF14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4" s="276">
        <f>SUMIF(Consumo!$C$3:$C$902,tabItens[[#This Row],[CÓDIGO]],Consumo!$E$3:$E$902)</f>
        <v>0</v>
      </c>
      <c r="BH144" s="277">
        <f>IF(AND(tabItens[[#This Row],[Pend]] &gt; 0,tabItens[[#This Row],[Consumo]] &lt;&gt; 0), tabItens[[#This Row],[Pend]] / tabItens[[#This Row],[Consumo]], 0 )</f>
        <v>0</v>
      </c>
      <c r="BI144" s="276"/>
      <c r="BJ144" s="276"/>
      <c r="BK144" s="278" t="s">
        <v>2077</v>
      </c>
    </row>
    <row r="145" spans="1:63" x14ac:dyDescent="0.3">
      <c r="A145" s="239">
        <v>105108</v>
      </c>
      <c r="B145" s="240" t="s">
        <v>1615</v>
      </c>
      <c r="C145" s="241" t="s">
        <v>264</v>
      </c>
      <c r="D145" s="242">
        <v>54.98</v>
      </c>
      <c r="E145" s="243"/>
      <c r="F145" s="243"/>
      <c r="G145" s="243" t="s">
        <v>891</v>
      </c>
      <c r="H145" s="244">
        <v>13</v>
      </c>
      <c r="I145" s="245">
        <v>103003</v>
      </c>
      <c r="J145" s="246">
        <v>54.98</v>
      </c>
      <c r="K145" s="247">
        <v>5</v>
      </c>
      <c r="L145" s="248">
        <f>IF(tabItens[[#This Row],[Média]] &gt; 0, tabItens[[#This Row],[QTDE ATUAL]] / tabItens[[#This Row],[Média]],999.9)</f>
        <v>999.9</v>
      </c>
      <c r="M145" s="249">
        <v>0</v>
      </c>
      <c r="N145" s="250">
        <f>tabItens[[#This Row],[VALOR UNIT.]] * tabItens[[#This Row],[LC]]</f>
        <v>0</v>
      </c>
      <c r="O145" s="251"/>
      <c r="P145" s="252"/>
      <c r="Q145" s="253"/>
      <c r="R145" s="250"/>
      <c r="S145" s="254"/>
      <c r="T145" s="255">
        <f>ROUNDDOWN(IFERROR(tabItens[[#This Row],[ATA DT.VALID.]] - $D$1,0) / 30,0)</f>
        <v>-1507</v>
      </c>
      <c r="U145" s="240" t="s">
        <v>1613</v>
      </c>
      <c r="V145" s="256">
        <v>1</v>
      </c>
      <c r="W145" s="257" t="s">
        <v>2071</v>
      </c>
      <c r="X145" s="258">
        <v>62</v>
      </c>
      <c r="Y145" s="259">
        <v>4</v>
      </c>
      <c r="Z145" s="260">
        <v>2830</v>
      </c>
      <c r="AA145" s="261">
        <v>2023</v>
      </c>
      <c r="AB145" s="262">
        <v>10</v>
      </c>
      <c r="AC145" s="262"/>
      <c r="AD145" s="261"/>
      <c r="AE145" s="262"/>
      <c r="AF145" s="255"/>
      <c r="AG145" s="263" t="s">
        <v>2063</v>
      </c>
      <c r="AH145" s="264"/>
      <c r="AI145" s="255">
        <v>2</v>
      </c>
      <c r="AJ145" s="264">
        <v>43698</v>
      </c>
      <c r="AK145" s="264">
        <v>39499</v>
      </c>
      <c r="AL145" s="264">
        <v>44791</v>
      </c>
      <c r="AM145" s="254"/>
      <c r="AN145" s="243"/>
      <c r="AO145" s="265" t="str">
        <f>_xlfn.IFNA(IF(VLOOKUP(tabItens[[#This Row],[CÓDIGO]],tabExcluirDoEstoque[#Data],1,FALSE),"sim",""),"")</f>
        <v/>
      </c>
      <c r="AP145" s="266" t="str">
        <f ca="1">IF(OR(ISBLANK(tabItens[[#This Row],[ATA DT.VALID.]]),tabItens[[#This Row],[ATA DT.VALID.]]="",tabItens[[#This Row],[ATA DT.VALID.]]=" "),"",IF(TYPE(tabItens[[#This Row],[ATA DT.VALID.]])=1,ROUNDUP((tabItens[[#This Row],[ATA DT.VALID.]]-TODAY())/7,0),""))</f>
        <v/>
      </c>
      <c r="AQ145" s="267"/>
      <c r="AR145" s="268" t="str">
        <f>IF(ISBLANK(tabItens[[#This Row],[CÓDIGO]]),"",IFERROR(VLOOKUP(tabItens[[#This Row],[CÓDIGO]],Consumo!$C$2:$AI$902,32,FALSE),0))</f>
        <v>03.2023</v>
      </c>
      <c r="AS145" s="269">
        <f>SUMIF(Consumo!$C$3:$C$902,tabItens[[#This Row],[CÓDIGO]],Consumo!$T$3:$T$902) + SUMIF(Consumo!$C$3:$C$902,tabItens[[#This Row],[CÓDIGO]],Consumo!$U$3:$U$902) + SUMIF(Consumo!$C$3:$C$902,tabItens[[#This Row],[CÓDIGO]],Consumo!$V$3:$V$902) + SUMIF(Consumo!$C$3:$C$902,tabItens[[#This Row],[CÓDIGO]],Consumo!$W$3:$W$902)</f>
        <v>0</v>
      </c>
      <c r="AT145" s="269">
        <f>SUMIF(Consumo!$C$3:$C$902,tabItens[[#This Row],[CÓDIGO]],Consumo!$AF$3:$AF$902)</f>
        <v>14</v>
      </c>
      <c r="AU145" s="270">
        <f>SUMIF(Consumo!$C$3:$C$902,tabItens[[#This Row],[CÓDIGO]],Consumo!$AG$3:$AG$902)</f>
        <v>7</v>
      </c>
      <c r="AV145" s="271">
        <f>SUMIF(Consumo!$C$3:$C$902,tabItens[[#This Row],[CÓDIGO]],Consumo!$AE$3:$AE$902)</f>
        <v>0</v>
      </c>
      <c r="AW145" s="244">
        <f>tabItens[[#This Row],[QTDE ATUAL]] + tabItens[[#This Row],[RC QTDE]] + tabItens[[#This Row],[AF SALDO]] + tabItens[[#This Row],[Recentes]]</f>
        <v>23</v>
      </c>
      <c r="AX145" s="272">
        <v>0</v>
      </c>
      <c r="AY145" s="272">
        <v>4</v>
      </c>
      <c r="AZ145" s="272">
        <f>IF(ISBLANK(tabItens[[#This Row],[CÓDIGO]]),"",tabItens[[#This Row],[PontoMês]] * (AZ$2+tabItens[[#This Row],[PontoQtM]]))</f>
        <v>0</v>
      </c>
      <c r="BA145" s="271">
        <f>tabItens[[#This Row],[PontoPed]] - tabItens[[#This Row],[Saldo]] + (1/10)</f>
        <v>-22.9</v>
      </c>
      <c r="BB145" s="271">
        <f xml:space="preserve"> tabItens[[#This Row],[PontoMês]] * BB$2 - tabItens[[#This Row],[QTDE ATUAL]] - (1/10)</f>
        <v>-13.1</v>
      </c>
      <c r="BC145" s="273">
        <f>IF( tabItens[[#This Row],[PontoPed]]&gt;0, IF(tabItens[[#This Row],[PontoPed]]&lt;1, 1, IF( tabItens[[#This Row],[Saldo]]&gt;tabItens[[#This Row],[PontoPed]], 0, (tabItens[[#This Row],[PontoPed]]-tabItens[[#This Row],[Saldo]])/tabItens[[#This Row],[PontoPed]] ) ), 0 )</f>
        <v>0</v>
      </c>
      <c r="BD145" s="274">
        <f>ROUNDDOWN(IF( OR( AND(tabItens[[#This Row],[PontoPed]]&lt;tabItens[[#This Row],[Saldo]],tabItens[[#This Row],[Saldo]]&gt;0), tabItens[[#This Row],[PontoPed]]=0), 99, IF(AND(tabItens[[#This Row],[Saldo]]=0,tabItens[[#This Row],[PontoPed]]&gt;0), 0, (1-tabItens[[#This Row],[PctAb]])*10 ) ),0)</f>
        <v>99</v>
      </c>
      <c r="BE145" s="275">
        <f>MAX(ROUNDDOWN( IF(tabItens[[#This Row],[Abaixo]] &gt; 0,   tabItens[[#This Row],[Abaixo]] + (tabItens[[#This Row],[PontoMês]] * IF( OR( ISBLANK(tabItens[[#This Row],[ATA Nº/ANO]]), tabItens[[#This Row],[ATA Nº/ANO]] = ""),BE$2,BE$1)),0),0),0)</f>
        <v>0</v>
      </c>
      <c r="BF14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5" s="276">
        <f>SUMIF(Consumo!$C$3:$C$902,tabItens[[#This Row],[CÓDIGO]],Consumo!$E$3:$E$902)</f>
        <v>0</v>
      </c>
      <c r="BH145" s="277">
        <f>IF(AND(tabItens[[#This Row],[Pend]] &gt; 0,tabItens[[#This Row],[Consumo]] &lt;&gt; 0), tabItens[[#This Row],[Pend]] / tabItens[[#This Row],[Consumo]], 0 )</f>
        <v>0</v>
      </c>
      <c r="BI145" s="276"/>
      <c r="BJ145" s="276"/>
      <c r="BK145" s="278" t="s">
        <v>2077</v>
      </c>
    </row>
    <row r="146" spans="1:63" x14ac:dyDescent="0.3">
      <c r="A146" s="239">
        <v>105110</v>
      </c>
      <c r="B146" s="240" t="s">
        <v>1616</v>
      </c>
      <c r="C146" s="241" t="s">
        <v>264</v>
      </c>
      <c r="D146" s="242">
        <v>29.94</v>
      </c>
      <c r="E146" s="243"/>
      <c r="F146" s="243"/>
      <c r="G146" s="243" t="s">
        <v>891</v>
      </c>
      <c r="H146" s="244">
        <v>12</v>
      </c>
      <c r="I146" s="245">
        <v>103003</v>
      </c>
      <c r="J146" s="246">
        <v>29.94</v>
      </c>
      <c r="K146" s="247">
        <v>2</v>
      </c>
      <c r="L146" s="248">
        <f>IF(tabItens[[#This Row],[Média]] &gt; 0, tabItens[[#This Row],[QTDE ATUAL]] / tabItens[[#This Row],[Média]],999.9)</f>
        <v>999.9</v>
      </c>
      <c r="M146" s="249">
        <v>0</v>
      </c>
      <c r="N146" s="250">
        <f>tabItens[[#This Row],[VALOR UNIT.]] * tabItens[[#This Row],[LC]]</f>
        <v>0</v>
      </c>
      <c r="O146" s="251"/>
      <c r="P146" s="252"/>
      <c r="Q146" s="253"/>
      <c r="R146" s="250"/>
      <c r="S146" s="254"/>
      <c r="T146" s="255">
        <f>ROUNDDOWN(IFERROR(tabItens[[#This Row],[ATA DT.VALID.]] - $D$1,0) / 30,0)</f>
        <v>-1507</v>
      </c>
      <c r="U146" s="240" t="s">
        <v>1613</v>
      </c>
      <c r="V146" s="256">
        <v>1</v>
      </c>
      <c r="W146" s="257" t="s">
        <v>2071</v>
      </c>
      <c r="X146" s="258">
        <v>62</v>
      </c>
      <c r="Y146" s="259">
        <v>4</v>
      </c>
      <c r="Z146" s="260"/>
      <c r="AA146" s="261"/>
      <c r="AB146" s="262"/>
      <c r="AC146" s="262"/>
      <c r="AD146" s="261"/>
      <c r="AE146" s="262"/>
      <c r="AF146" s="255"/>
      <c r="AG146" s="263" t="s">
        <v>2063</v>
      </c>
      <c r="AH146" s="264"/>
      <c r="AI146" s="255">
        <v>0</v>
      </c>
      <c r="AJ146" s="264">
        <v>44018</v>
      </c>
      <c r="AK146" s="264">
        <v>39499</v>
      </c>
      <c r="AL146" s="264">
        <v>44235</v>
      </c>
      <c r="AM146" s="254"/>
      <c r="AN146" s="243"/>
      <c r="AO146" s="265" t="str">
        <f>_xlfn.IFNA(IF(VLOOKUP(tabItens[[#This Row],[CÓDIGO]],tabExcluirDoEstoque[#Data],1,FALSE),"sim",""),"")</f>
        <v/>
      </c>
      <c r="AP146" s="266" t="str">
        <f ca="1">IF(OR(ISBLANK(tabItens[[#This Row],[ATA DT.VALID.]]),tabItens[[#This Row],[ATA DT.VALID.]]="",tabItens[[#This Row],[ATA DT.VALID.]]=" "),"",IF(TYPE(tabItens[[#This Row],[ATA DT.VALID.]])=1,ROUNDUP((tabItens[[#This Row],[ATA DT.VALID.]]-TODAY())/7,0),""))</f>
        <v/>
      </c>
      <c r="AQ146" s="267"/>
      <c r="AR146" s="268" t="str">
        <f>IF(ISBLANK(tabItens[[#This Row],[CÓDIGO]]),"",IFERROR(VLOOKUP(tabItens[[#This Row],[CÓDIGO]],Consumo!$C$2:$AI$902,32,FALSE),0))</f>
        <v>07.2023</v>
      </c>
      <c r="AS146" s="269">
        <f>SUMIF(Consumo!$C$3:$C$902,tabItens[[#This Row],[CÓDIGO]],Consumo!$T$3:$T$902) + SUMIF(Consumo!$C$3:$C$902,tabItens[[#This Row],[CÓDIGO]],Consumo!$U$3:$U$902) + SUMIF(Consumo!$C$3:$C$902,tabItens[[#This Row],[CÓDIGO]],Consumo!$V$3:$V$902) + SUMIF(Consumo!$C$3:$C$902,tabItens[[#This Row],[CÓDIGO]],Consumo!$W$3:$W$902)</f>
        <v>2</v>
      </c>
      <c r="AT146" s="269">
        <f>SUMIF(Consumo!$C$3:$C$902,tabItens[[#This Row],[CÓDIGO]],Consumo!$AF$3:$AF$902)</f>
        <v>6</v>
      </c>
      <c r="AU146" s="270">
        <f>SUMIF(Consumo!$C$3:$C$902,tabItens[[#This Row],[CÓDIGO]],Consumo!$AG$3:$AG$902)</f>
        <v>4</v>
      </c>
      <c r="AV146" s="271">
        <f>SUMIF(Consumo!$C$3:$C$902,tabItens[[#This Row],[CÓDIGO]],Consumo!$AE$3:$AE$902)</f>
        <v>0</v>
      </c>
      <c r="AW146" s="244">
        <f>tabItens[[#This Row],[QTDE ATUAL]] + tabItens[[#This Row],[RC QTDE]] + tabItens[[#This Row],[AF SALDO]] + tabItens[[#This Row],[Recentes]]</f>
        <v>12</v>
      </c>
      <c r="AX146" s="272">
        <v>0</v>
      </c>
      <c r="AY146" s="272">
        <v>4</v>
      </c>
      <c r="AZ146" s="272">
        <f>IF(ISBLANK(tabItens[[#This Row],[CÓDIGO]]),"",tabItens[[#This Row],[PontoMês]] * (AZ$2+tabItens[[#This Row],[PontoQtM]]))</f>
        <v>0</v>
      </c>
      <c r="BA146" s="271">
        <f>tabItens[[#This Row],[PontoPed]] - tabItens[[#This Row],[Saldo]] + (1/10)</f>
        <v>-11.9</v>
      </c>
      <c r="BB146" s="271">
        <f xml:space="preserve"> tabItens[[#This Row],[PontoMês]] * BB$2 - tabItens[[#This Row],[QTDE ATUAL]] - (1/10)</f>
        <v>-12.1</v>
      </c>
      <c r="BC146" s="273">
        <f>IF( tabItens[[#This Row],[PontoPed]]&gt;0, IF(tabItens[[#This Row],[PontoPed]]&lt;1, 1, IF( tabItens[[#This Row],[Saldo]]&gt;tabItens[[#This Row],[PontoPed]], 0, (tabItens[[#This Row],[PontoPed]]-tabItens[[#This Row],[Saldo]])/tabItens[[#This Row],[PontoPed]] ) ), 0 )</f>
        <v>0</v>
      </c>
      <c r="BD146" s="274">
        <f>ROUNDDOWN(IF( OR( AND(tabItens[[#This Row],[PontoPed]]&lt;tabItens[[#This Row],[Saldo]],tabItens[[#This Row],[Saldo]]&gt;0), tabItens[[#This Row],[PontoPed]]=0), 99, IF(AND(tabItens[[#This Row],[Saldo]]=0,tabItens[[#This Row],[PontoPed]]&gt;0), 0, (1-tabItens[[#This Row],[PctAb]])*10 ) ),0)</f>
        <v>99</v>
      </c>
      <c r="BE146" s="275">
        <f>MAX(ROUNDDOWN( IF(tabItens[[#This Row],[Abaixo]] &gt; 0,   tabItens[[#This Row],[Abaixo]] + (tabItens[[#This Row],[PontoMês]] * IF( OR( ISBLANK(tabItens[[#This Row],[ATA Nº/ANO]]), tabItens[[#This Row],[ATA Nº/ANO]] = ""),BE$2,BE$1)),0),0),0)</f>
        <v>0</v>
      </c>
      <c r="BF14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6" s="276">
        <f>SUMIF(Consumo!$C$3:$C$902,tabItens[[#This Row],[CÓDIGO]],Consumo!$E$3:$E$902)</f>
        <v>0</v>
      </c>
      <c r="BH146" s="277">
        <f>IF(AND(tabItens[[#This Row],[Pend]] &gt; 0,tabItens[[#This Row],[Consumo]] &lt;&gt; 0), tabItens[[#This Row],[Pend]] / tabItens[[#This Row],[Consumo]], 0 )</f>
        <v>0</v>
      </c>
      <c r="BI146" s="276"/>
      <c r="BJ146" s="276"/>
      <c r="BK146" s="278" t="s">
        <v>2077</v>
      </c>
    </row>
    <row r="147" spans="1:63" x14ac:dyDescent="0.3">
      <c r="A147" s="239">
        <v>127107</v>
      </c>
      <c r="B147" s="240" t="s">
        <v>1787</v>
      </c>
      <c r="C147" s="241" t="s">
        <v>264</v>
      </c>
      <c r="D147" s="242">
        <v>64.62</v>
      </c>
      <c r="E147" s="243"/>
      <c r="F147" s="243"/>
      <c r="G147" s="243" t="s">
        <v>891</v>
      </c>
      <c r="H147" s="244">
        <v>14</v>
      </c>
      <c r="I147" s="245">
        <v>103003</v>
      </c>
      <c r="J147" s="246">
        <v>64.62</v>
      </c>
      <c r="K147" s="247">
        <v>4</v>
      </c>
      <c r="L147" s="248">
        <f>IF(tabItens[[#This Row],[Média]] &gt; 0, tabItens[[#This Row],[QTDE ATUAL]] / tabItens[[#This Row],[Média]],999.9)</f>
        <v>999.9</v>
      </c>
      <c r="M147" s="249">
        <v>0</v>
      </c>
      <c r="N147" s="250">
        <f>tabItens[[#This Row],[VALOR UNIT.]] * tabItens[[#This Row],[LC]]</f>
        <v>0</v>
      </c>
      <c r="O147" s="251"/>
      <c r="P147" s="252"/>
      <c r="Q147" s="253"/>
      <c r="R147" s="250"/>
      <c r="S147" s="254"/>
      <c r="T147" s="255">
        <f>ROUNDDOWN(IFERROR(tabItens[[#This Row],[ATA DT.VALID.]] - $D$1,0) / 30,0)</f>
        <v>-1507</v>
      </c>
      <c r="U147" s="240" t="s">
        <v>1613</v>
      </c>
      <c r="V147" s="256">
        <v>1</v>
      </c>
      <c r="W147" s="257" t="s">
        <v>2071</v>
      </c>
      <c r="X147" s="258">
        <v>62</v>
      </c>
      <c r="Y147" s="259">
        <v>4</v>
      </c>
      <c r="Z147" s="260"/>
      <c r="AA147" s="261"/>
      <c r="AB147" s="262"/>
      <c r="AC147" s="262"/>
      <c r="AD147" s="261"/>
      <c r="AE147" s="262"/>
      <c r="AF147" s="255"/>
      <c r="AG147" s="263" t="s">
        <v>2063</v>
      </c>
      <c r="AH147" s="264"/>
      <c r="AI147" s="255">
        <v>2</v>
      </c>
      <c r="AJ147" s="264">
        <v>43872</v>
      </c>
      <c r="AK147" s="264">
        <v>41648</v>
      </c>
      <c r="AL147" s="264">
        <v>44791</v>
      </c>
      <c r="AM147" s="254"/>
      <c r="AN147" s="243"/>
      <c r="AO147" s="265" t="str">
        <f>_xlfn.IFNA(IF(VLOOKUP(tabItens[[#This Row],[CÓDIGO]],tabExcluirDoEstoque[#Data],1,FALSE),"sim",""),"")</f>
        <v/>
      </c>
      <c r="AP147" s="266" t="str">
        <f ca="1">IF(OR(ISBLANK(tabItens[[#This Row],[ATA DT.VALID.]]),tabItens[[#This Row],[ATA DT.VALID.]]="",tabItens[[#This Row],[ATA DT.VALID.]]=" "),"",IF(TYPE(tabItens[[#This Row],[ATA DT.VALID.]])=1,ROUNDUP((tabItens[[#This Row],[ATA DT.VALID.]]-TODAY())/7,0),""))</f>
        <v/>
      </c>
      <c r="AQ147" s="267"/>
      <c r="AR147" s="268" t="str">
        <f>IF(ISBLANK(tabItens[[#This Row],[CÓDIGO]]),"",IFERROR(VLOOKUP(tabItens[[#This Row],[CÓDIGO]],Consumo!$C$2:$AI$902,32,FALSE),0))</f>
        <v>02.2023</v>
      </c>
      <c r="AS147" s="269">
        <f>SUMIF(Consumo!$C$3:$C$902,tabItens[[#This Row],[CÓDIGO]],Consumo!$T$3:$T$902) + SUMIF(Consumo!$C$3:$C$902,tabItens[[#This Row],[CÓDIGO]],Consumo!$U$3:$U$902) + SUMIF(Consumo!$C$3:$C$902,tabItens[[#This Row],[CÓDIGO]],Consumo!$V$3:$V$902) + SUMIF(Consumo!$C$3:$C$902,tabItens[[#This Row],[CÓDIGO]],Consumo!$W$3:$W$902)</f>
        <v>0</v>
      </c>
      <c r="AT147" s="269">
        <f>SUMIF(Consumo!$C$3:$C$902,tabItens[[#This Row],[CÓDIGO]],Consumo!$AF$3:$AF$902)</f>
        <v>12</v>
      </c>
      <c r="AU147" s="270">
        <f>SUMIF(Consumo!$C$3:$C$902,tabItens[[#This Row],[CÓDIGO]],Consumo!$AG$3:$AG$902)</f>
        <v>8</v>
      </c>
      <c r="AV147" s="271">
        <f>SUMIF(Consumo!$C$3:$C$902,tabItens[[#This Row],[CÓDIGO]],Consumo!$AE$3:$AE$902)</f>
        <v>0</v>
      </c>
      <c r="AW147" s="244">
        <f>tabItens[[#This Row],[QTDE ATUAL]] + tabItens[[#This Row],[RC QTDE]] + tabItens[[#This Row],[AF SALDO]] + tabItens[[#This Row],[Recentes]]</f>
        <v>14</v>
      </c>
      <c r="AX147" s="272">
        <v>0</v>
      </c>
      <c r="AY147" s="272">
        <v>4</v>
      </c>
      <c r="AZ147" s="272">
        <f>IF(ISBLANK(tabItens[[#This Row],[CÓDIGO]]),"",tabItens[[#This Row],[PontoMês]] * (AZ$2+tabItens[[#This Row],[PontoQtM]]))</f>
        <v>0</v>
      </c>
      <c r="BA147" s="271">
        <f>tabItens[[#This Row],[PontoPed]] - tabItens[[#This Row],[Saldo]] + (1/10)</f>
        <v>-13.9</v>
      </c>
      <c r="BB147" s="271">
        <f xml:space="preserve"> tabItens[[#This Row],[PontoMês]] * BB$2 - tabItens[[#This Row],[QTDE ATUAL]] - (1/10)</f>
        <v>-14.1</v>
      </c>
      <c r="BC147" s="273">
        <f>IF( tabItens[[#This Row],[PontoPed]]&gt;0, IF(tabItens[[#This Row],[PontoPed]]&lt;1, 1, IF( tabItens[[#This Row],[Saldo]]&gt;tabItens[[#This Row],[PontoPed]], 0, (tabItens[[#This Row],[PontoPed]]-tabItens[[#This Row],[Saldo]])/tabItens[[#This Row],[PontoPed]] ) ), 0 )</f>
        <v>0</v>
      </c>
      <c r="BD147" s="274">
        <f>ROUNDDOWN(IF( OR( AND(tabItens[[#This Row],[PontoPed]]&lt;tabItens[[#This Row],[Saldo]],tabItens[[#This Row],[Saldo]]&gt;0), tabItens[[#This Row],[PontoPed]]=0), 99, IF(AND(tabItens[[#This Row],[Saldo]]=0,tabItens[[#This Row],[PontoPed]]&gt;0), 0, (1-tabItens[[#This Row],[PctAb]])*10 ) ),0)</f>
        <v>99</v>
      </c>
      <c r="BE147" s="275">
        <f>MAX(ROUNDDOWN( IF(tabItens[[#This Row],[Abaixo]] &gt; 0,   tabItens[[#This Row],[Abaixo]] + (tabItens[[#This Row],[PontoMês]] * IF( OR( ISBLANK(tabItens[[#This Row],[ATA Nº/ANO]]), tabItens[[#This Row],[ATA Nº/ANO]] = ""),BE$2,BE$1)),0),0),0)</f>
        <v>0</v>
      </c>
      <c r="BF14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7" s="276">
        <f>SUMIF(Consumo!$C$3:$C$902,tabItens[[#This Row],[CÓDIGO]],Consumo!$E$3:$E$902)</f>
        <v>0</v>
      </c>
      <c r="BH147" s="277">
        <f>IF(AND(tabItens[[#This Row],[Pend]] &gt; 0,tabItens[[#This Row],[Consumo]] &lt;&gt; 0), tabItens[[#This Row],[Pend]] / tabItens[[#This Row],[Consumo]], 0 )</f>
        <v>0</v>
      </c>
      <c r="BI147" s="276"/>
      <c r="BJ147" s="276"/>
      <c r="BK147" s="278" t="s">
        <v>2077</v>
      </c>
    </row>
    <row r="148" spans="1:63" x14ac:dyDescent="0.3">
      <c r="A148" s="239">
        <v>105112</v>
      </c>
      <c r="B148" s="240" t="s">
        <v>1617</v>
      </c>
      <c r="C148" s="241" t="s">
        <v>264</v>
      </c>
      <c r="D148" s="242">
        <v>54.98</v>
      </c>
      <c r="E148" s="243"/>
      <c r="F148" s="243"/>
      <c r="G148" s="243" t="s">
        <v>891</v>
      </c>
      <c r="H148" s="244">
        <v>4</v>
      </c>
      <c r="I148" s="245">
        <v>103003</v>
      </c>
      <c r="J148" s="246">
        <v>54.98</v>
      </c>
      <c r="K148" s="247"/>
      <c r="L148" s="248">
        <f>IF(tabItens[[#This Row],[Média]] &gt; 0, tabItens[[#This Row],[QTDE ATUAL]] / tabItens[[#This Row],[Média]],999.9)</f>
        <v>999.9</v>
      </c>
      <c r="M148" s="249">
        <v>0</v>
      </c>
      <c r="N148" s="250">
        <f>tabItens[[#This Row],[VALOR UNIT.]] * tabItens[[#This Row],[LC]]</f>
        <v>0</v>
      </c>
      <c r="O148" s="251"/>
      <c r="P148" s="252"/>
      <c r="Q148" s="253"/>
      <c r="R148" s="250"/>
      <c r="S148" s="254"/>
      <c r="T148" s="255">
        <f>ROUNDDOWN(IFERROR(tabItens[[#This Row],[ATA DT.VALID.]] - $D$1,0) / 30,0)</f>
        <v>-1507</v>
      </c>
      <c r="U148" s="240" t="s">
        <v>1613</v>
      </c>
      <c r="V148" s="256">
        <v>1</v>
      </c>
      <c r="W148" s="257" t="s">
        <v>2071</v>
      </c>
      <c r="X148" s="258">
        <v>62</v>
      </c>
      <c r="Y148" s="259">
        <v>4</v>
      </c>
      <c r="Z148" s="260"/>
      <c r="AA148" s="261"/>
      <c r="AB148" s="262"/>
      <c r="AC148" s="262"/>
      <c r="AD148" s="261"/>
      <c r="AE148" s="262"/>
      <c r="AF148" s="255"/>
      <c r="AG148" s="263" t="s">
        <v>2063</v>
      </c>
      <c r="AH148" s="264"/>
      <c r="AI148" s="255">
        <v>0</v>
      </c>
      <c r="AJ148" s="264">
        <v>42772</v>
      </c>
      <c r="AK148" s="264">
        <v>39499</v>
      </c>
      <c r="AL148" s="264">
        <v>44791</v>
      </c>
      <c r="AM148" s="254"/>
      <c r="AN148" s="243"/>
      <c r="AO148" s="265" t="str">
        <f>_xlfn.IFNA(IF(VLOOKUP(tabItens[[#This Row],[CÓDIGO]],tabExcluirDoEstoque[#Data],1,FALSE),"sim",""),"")</f>
        <v/>
      </c>
      <c r="AP148" s="266" t="str">
        <f ca="1">IF(OR(ISBLANK(tabItens[[#This Row],[ATA DT.VALID.]]),tabItens[[#This Row],[ATA DT.VALID.]]="",tabItens[[#This Row],[ATA DT.VALID.]]=" "),"",IF(TYPE(tabItens[[#This Row],[ATA DT.VALID.]])=1,ROUNDUP((tabItens[[#This Row],[ATA DT.VALID.]]-TODAY())/7,0),""))</f>
        <v/>
      </c>
      <c r="AQ148" s="267"/>
      <c r="AR148" s="268">
        <f>IF(ISBLANK(tabItens[[#This Row],[CÓDIGO]]),"",IFERROR(VLOOKUP(tabItens[[#This Row],[CÓDIGO]],Consumo!$C$2:$AI$902,32,FALSE),0))</f>
        <v>0</v>
      </c>
      <c r="AS148" s="269">
        <f>SUMIF(Consumo!$C$3:$C$902,tabItens[[#This Row],[CÓDIGO]],Consumo!$T$3:$T$902) + SUMIF(Consumo!$C$3:$C$902,tabItens[[#This Row],[CÓDIGO]],Consumo!$U$3:$U$902) + SUMIF(Consumo!$C$3:$C$902,tabItens[[#This Row],[CÓDIGO]],Consumo!$V$3:$V$902) + SUMIF(Consumo!$C$3:$C$902,tabItens[[#This Row],[CÓDIGO]],Consumo!$W$3:$W$902)</f>
        <v>0</v>
      </c>
      <c r="AT148" s="269">
        <f>SUMIF(Consumo!$C$3:$C$902,tabItens[[#This Row],[CÓDIGO]],Consumo!$AF$3:$AF$902)</f>
        <v>0</v>
      </c>
      <c r="AU148" s="270">
        <f>SUMIF(Consumo!$C$3:$C$902,tabItens[[#This Row],[CÓDIGO]],Consumo!$AG$3:$AG$902)</f>
        <v>0</v>
      </c>
      <c r="AV148" s="271">
        <f>SUMIF(Consumo!$C$3:$C$902,tabItens[[#This Row],[CÓDIGO]],Consumo!$AE$3:$AE$902)</f>
        <v>0</v>
      </c>
      <c r="AW148" s="244">
        <f>tabItens[[#This Row],[QTDE ATUAL]] + tabItens[[#This Row],[RC QTDE]] + tabItens[[#This Row],[AF SALDO]] + tabItens[[#This Row],[Recentes]]</f>
        <v>4</v>
      </c>
      <c r="AX148" s="272">
        <v>0</v>
      </c>
      <c r="AY148" s="272">
        <v>4</v>
      </c>
      <c r="AZ148" s="272">
        <f>IF(ISBLANK(tabItens[[#This Row],[CÓDIGO]]),"",tabItens[[#This Row],[PontoMês]] * (AZ$2+tabItens[[#This Row],[PontoQtM]]))</f>
        <v>0</v>
      </c>
      <c r="BA148" s="271">
        <f>tabItens[[#This Row],[PontoPed]] - tabItens[[#This Row],[Saldo]] + (1/10)</f>
        <v>-3.9</v>
      </c>
      <c r="BB148" s="271">
        <f xml:space="preserve"> tabItens[[#This Row],[PontoMês]] * BB$2 - tabItens[[#This Row],[QTDE ATUAL]] - (1/10)</f>
        <v>-4.0999999999999996</v>
      </c>
      <c r="BC148" s="273">
        <f>IF( tabItens[[#This Row],[PontoPed]]&gt;0, IF(tabItens[[#This Row],[PontoPed]]&lt;1, 1, IF( tabItens[[#This Row],[Saldo]]&gt;tabItens[[#This Row],[PontoPed]], 0, (tabItens[[#This Row],[PontoPed]]-tabItens[[#This Row],[Saldo]])/tabItens[[#This Row],[PontoPed]] ) ), 0 )</f>
        <v>0</v>
      </c>
      <c r="BD148" s="274">
        <f>ROUNDDOWN(IF( OR( AND(tabItens[[#This Row],[PontoPed]]&lt;tabItens[[#This Row],[Saldo]],tabItens[[#This Row],[Saldo]]&gt;0), tabItens[[#This Row],[PontoPed]]=0), 99, IF(AND(tabItens[[#This Row],[Saldo]]=0,tabItens[[#This Row],[PontoPed]]&gt;0), 0, (1-tabItens[[#This Row],[PctAb]])*10 ) ),0)</f>
        <v>99</v>
      </c>
      <c r="BE148" s="275">
        <f>MAX(ROUNDDOWN( IF(tabItens[[#This Row],[Abaixo]] &gt; 0,   tabItens[[#This Row],[Abaixo]] + (tabItens[[#This Row],[PontoMês]] * IF( OR( ISBLANK(tabItens[[#This Row],[ATA Nº/ANO]]), tabItens[[#This Row],[ATA Nº/ANO]] = ""),BE$2,BE$1)),0),0),0)</f>
        <v>0</v>
      </c>
      <c r="BF14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8" s="276">
        <f>SUMIF(Consumo!$C$3:$C$902,tabItens[[#This Row],[CÓDIGO]],Consumo!$E$3:$E$902)</f>
        <v>0</v>
      </c>
      <c r="BH148" s="277">
        <f>IF(AND(tabItens[[#This Row],[Pend]] &gt; 0,tabItens[[#This Row],[Consumo]] &lt;&gt; 0), tabItens[[#This Row],[Pend]] / tabItens[[#This Row],[Consumo]], 0 )</f>
        <v>0</v>
      </c>
      <c r="BI148" s="276"/>
      <c r="BJ148" s="276"/>
      <c r="BK148" s="278" t="s">
        <v>2077</v>
      </c>
    </row>
    <row r="149" spans="1:63" x14ac:dyDescent="0.3">
      <c r="A149" s="239">
        <v>105704</v>
      </c>
      <c r="B149" s="240" t="s">
        <v>1627</v>
      </c>
      <c r="C149" s="241" t="s">
        <v>264</v>
      </c>
      <c r="D149" s="242">
        <v>54.98</v>
      </c>
      <c r="E149" s="243"/>
      <c r="F149" s="243"/>
      <c r="G149" s="243" t="s">
        <v>891</v>
      </c>
      <c r="H149" s="244">
        <v>20</v>
      </c>
      <c r="I149" s="245">
        <v>103003</v>
      </c>
      <c r="J149" s="246">
        <v>54.98</v>
      </c>
      <c r="K149" s="247"/>
      <c r="L149" s="248">
        <f>IF(tabItens[[#This Row],[Média]] &gt; 0, tabItens[[#This Row],[QTDE ATUAL]] / tabItens[[#This Row],[Média]],999.9)</f>
        <v>999.9</v>
      </c>
      <c r="M149" s="249">
        <v>0</v>
      </c>
      <c r="N149" s="250">
        <f>tabItens[[#This Row],[VALOR UNIT.]] * tabItens[[#This Row],[LC]]</f>
        <v>0</v>
      </c>
      <c r="O149" s="251"/>
      <c r="P149" s="252"/>
      <c r="Q149" s="253"/>
      <c r="R149" s="250"/>
      <c r="S149" s="254"/>
      <c r="T149" s="255">
        <f>ROUNDDOWN(IFERROR(tabItens[[#This Row],[ATA DT.VALID.]] - $D$1,0) / 30,0)</f>
        <v>-1507</v>
      </c>
      <c r="U149" s="240" t="s">
        <v>1613</v>
      </c>
      <c r="V149" s="256">
        <v>1</v>
      </c>
      <c r="W149" s="257" t="s">
        <v>2071</v>
      </c>
      <c r="X149" s="258">
        <v>62</v>
      </c>
      <c r="Y149" s="259">
        <v>4</v>
      </c>
      <c r="Z149" s="260"/>
      <c r="AA149" s="261"/>
      <c r="AB149" s="262"/>
      <c r="AC149" s="262"/>
      <c r="AD149" s="261"/>
      <c r="AE149" s="262"/>
      <c r="AF149" s="255"/>
      <c r="AG149" s="263" t="s">
        <v>2063</v>
      </c>
      <c r="AH149" s="264"/>
      <c r="AI149" s="255">
        <v>0</v>
      </c>
      <c r="AJ149" s="264">
        <v>39826</v>
      </c>
      <c r="AK149" s="264">
        <v>39538</v>
      </c>
      <c r="AL149" s="264">
        <v>44791</v>
      </c>
      <c r="AM149" s="254"/>
      <c r="AN149" s="243"/>
      <c r="AO149" s="265" t="str">
        <f>_xlfn.IFNA(IF(VLOOKUP(tabItens[[#This Row],[CÓDIGO]],tabExcluirDoEstoque[#Data],1,FALSE),"sim",""),"")</f>
        <v/>
      </c>
      <c r="AP149" s="266" t="str">
        <f ca="1">IF(OR(ISBLANK(tabItens[[#This Row],[ATA DT.VALID.]]),tabItens[[#This Row],[ATA DT.VALID.]]="",tabItens[[#This Row],[ATA DT.VALID.]]=" "),"",IF(TYPE(tabItens[[#This Row],[ATA DT.VALID.]])=1,ROUNDUP((tabItens[[#This Row],[ATA DT.VALID.]]-TODAY())/7,0),""))</f>
        <v/>
      </c>
      <c r="AQ149" s="267"/>
      <c r="AR149" s="268">
        <f>IF(ISBLANK(tabItens[[#This Row],[CÓDIGO]]),"",IFERROR(VLOOKUP(tabItens[[#This Row],[CÓDIGO]],Consumo!$C$2:$AI$902,32,FALSE),0))</f>
        <v>0</v>
      </c>
      <c r="AS149" s="269">
        <f>SUMIF(Consumo!$C$3:$C$902,tabItens[[#This Row],[CÓDIGO]],Consumo!$T$3:$T$902) + SUMIF(Consumo!$C$3:$C$902,tabItens[[#This Row],[CÓDIGO]],Consumo!$U$3:$U$902) + SUMIF(Consumo!$C$3:$C$902,tabItens[[#This Row],[CÓDIGO]],Consumo!$V$3:$V$902) + SUMIF(Consumo!$C$3:$C$902,tabItens[[#This Row],[CÓDIGO]],Consumo!$W$3:$W$902)</f>
        <v>0</v>
      </c>
      <c r="AT149" s="269">
        <f>SUMIF(Consumo!$C$3:$C$902,tabItens[[#This Row],[CÓDIGO]],Consumo!$AF$3:$AF$902)</f>
        <v>0</v>
      </c>
      <c r="AU149" s="270">
        <f>SUMIF(Consumo!$C$3:$C$902,tabItens[[#This Row],[CÓDIGO]],Consumo!$AG$3:$AG$902)</f>
        <v>0</v>
      </c>
      <c r="AV149" s="271">
        <f>SUMIF(Consumo!$C$3:$C$902,tabItens[[#This Row],[CÓDIGO]],Consumo!$AE$3:$AE$902)</f>
        <v>0</v>
      </c>
      <c r="AW149" s="244">
        <f>tabItens[[#This Row],[QTDE ATUAL]] + tabItens[[#This Row],[RC QTDE]] + tabItens[[#This Row],[AF SALDO]] + tabItens[[#This Row],[Recentes]]</f>
        <v>20</v>
      </c>
      <c r="AX149" s="272">
        <v>0</v>
      </c>
      <c r="AY149" s="272">
        <v>4</v>
      </c>
      <c r="AZ149" s="272">
        <f>IF(ISBLANK(tabItens[[#This Row],[CÓDIGO]]),"",tabItens[[#This Row],[PontoMês]] * (AZ$2+tabItens[[#This Row],[PontoQtM]]))</f>
        <v>0</v>
      </c>
      <c r="BA149" s="271">
        <f>tabItens[[#This Row],[PontoPed]] - tabItens[[#This Row],[Saldo]] + (1/10)</f>
        <v>-19.899999999999999</v>
      </c>
      <c r="BB149" s="271">
        <f xml:space="preserve"> tabItens[[#This Row],[PontoMês]] * BB$2 - tabItens[[#This Row],[QTDE ATUAL]] - (1/10)</f>
        <v>-20.100000000000001</v>
      </c>
      <c r="BC149" s="273">
        <f>IF( tabItens[[#This Row],[PontoPed]]&gt;0, IF(tabItens[[#This Row],[PontoPed]]&lt;1, 1, IF( tabItens[[#This Row],[Saldo]]&gt;tabItens[[#This Row],[PontoPed]], 0, (tabItens[[#This Row],[PontoPed]]-tabItens[[#This Row],[Saldo]])/tabItens[[#This Row],[PontoPed]] ) ), 0 )</f>
        <v>0</v>
      </c>
      <c r="BD149" s="274">
        <f>ROUNDDOWN(IF( OR( AND(tabItens[[#This Row],[PontoPed]]&lt;tabItens[[#This Row],[Saldo]],tabItens[[#This Row],[Saldo]]&gt;0), tabItens[[#This Row],[PontoPed]]=0), 99, IF(AND(tabItens[[#This Row],[Saldo]]=0,tabItens[[#This Row],[PontoPed]]&gt;0), 0, (1-tabItens[[#This Row],[PctAb]])*10 ) ),0)</f>
        <v>99</v>
      </c>
      <c r="BE149" s="275">
        <f>MAX(ROUNDDOWN( IF(tabItens[[#This Row],[Abaixo]] &gt; 0,   tabItens[[#This Row],[Abaixo]] + (tabItens[[#This Row],[PontoMês]] * IF( OR( ISBLANK(tabItens[[#This Row],[ATA Nº/ANO]]), tabItens[[#This Row],[ATA Nº/ANO]] = ""),BE$2,BE$1)),0),0),0)</f>
        <v>0</v>
      </c>
      <c r="BF14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9" s="276">
        <f>SUMIF(Consumo!$C$3:$C$902,tabItens[[#This Row],[CÓDIGO]],Consumo!$E$3:$E$902)</f>
        <v>0</v>
      </c>
      <c r="BH149" s="277">
        <f>IF(AND(tabItens[[#This Row],[Pend]] &gt; 0,tabItens[[#This Row],[Consumo]] &lt;&gt; 0), tabItens[[#This Row],[Pend]] / tabItens[[#This Row],[Consumo]], 0 )</f>
        <v>0</v>
      </c>
      <c r="BI149" s="276"/>
      <c r="BJ149" s="276"/>
      <c r="BK149" s="278" t="s">
        <v>2077</v>
      </c>
    </row>
    <row r="150" spans="1:63" x14ac:dyDescent="0.3">
      <c r="A150" s="239">
        <v>106914</v>
      </c>
      <c r="B150" s="240" t="s">
        <v>1647</v>
      </c>
      <c r="C150" s="241" t="s">
        <v>264</v>
      </c>
      <c r="D150" s="242">
        <v>86.54</v>
      </c>
      <c r="E150" s="243"/>
      <c r="F150" s="243"/>
      <c r="G150" s="243" t="s">
        <v>891</v>
      </c>
      <c r="H150" s="244">
        <v>3</v>
      </c>
      <c r="I150" s="245">
        <v>103003</v>
      </c>
      <c r="J150" s="246">
        <v>86.54</v>
      </c>
      <c r="K150" s="247"/>
      <c r="L150" s="248">
        <f>IF(tabItens[[#This Row],[Média]] &gt; 0, tabItens[[#This Row],[QTDE ATUAL]] / tabItens[[#This Row],[Média]],999.9)</f>
        <v>999.9</v>
      </c>
      <c r="M150" s="249">
        <v>0</v>
      </c>
      <c r="N150" s="250">
        <f>tabItens[[#This Row],[VALOR UNIT.]] * tabItens[[#This Row],[LC]]</f>
        <v>0</v>
      </c>
      <c r="O150" s="251" t="s">
        <v>2164</v>
      </c>
      <c r="P150" s="252"/>
      <c r="Q150" s="253"/>
      <c r="R150" s="250"/>
      <c r="S150" s="254"/>
      <c r="T150" s="255">
        <f>ROUNDDOWN(IFERROR(tabItens[[#This Row],[ATA DT.VALID.]] - $D$1,0) / 30,0)</f>
        <v>-1507</v>
      </c>
      <c r="U150" s="240" t="s">
        <v>1493</v>
      </c>
      <c r="V150" s="256">
        <v>1</v>
      </c>
      <c r="W150" s="257" t="s">
        <v>2071</v>
      </c>
      <c r="X150" s="258">
        <v>54</v>
      </c>
      <c r="Y150" s="259">
        <v>4</v>
      </c>
      <c r="Z150" s="260"/>
      <c r="AA150" s="261"/>
      <c r="AB150" s="262"/>
      <c r="AC150" s="262"/>
      <c r="AD150" s="261"/>
      <c r="AE150" s="262"/>
      <c r="AF150" s="255"/>
      <c r="AG150" s="263" t="s">
        <v>2063</v>
      </c>
      <c r="AH150" s="264"/>
      <c r="AI150" s="255">
        <v>0</v>
      </c>
      <c r="AJ150" s="264">
        <v>43703</v>
      </c>
      <c r="AK150" s="264">
        <v>39624</v>
      </c>
      <c r="AL150" s="264">
        <v>43677</v>
      </c>
      <c r="AM150" s="254"/>
      <c r="AN150" s="243"/>
      <c r="AO150" s="265" t="str">
        <f>_xlfn.IFNA(IF(VLOOKUP(tabItens[[#This Row],[CÓDIGO]],tabExcluirDoEstoque[#Data],1,FALSE),"sim",""),"")</f>
        <v/>
      </c>
      <c r="AP150" s="266" t="str">
        <f ca="1">IF(OR(ISBLANK(tabItens[[#This Row],[ATA DT.VALID.]]),tabItens[[#This Row],[ATA DT.VALID.]]="",tabItens[[#This Row],[ATA DT.VALID.]]=" "),"",IF(TYPE(tabItens[[#This Row],[ATA DT.VALID.]])=1,ROUNDUP((tabItens[[#This Row],[ATA DT.VALID.]]-TODAY())/7,0),""))</f>
        <v/>
      </c>
      <c r="AQ150" s="267">
        <v>0</v>
      </c>
      <c r="AR150" s="268" t="str">
        <f>IF(ISBLANK(tabItens[[#This Row],[CÓDIGO]]),"",IFERROR(VLOOKUP(tabItens[[#This Row],[CÓDIGO]],Consumo!$C$2:$AI$902,32,FALSE),0))</f>
        <v>04.2022</v>
      </c>
      <c r="AS150" s="269">
        <f>SUMIF(Consumo!$C$3:$C$902,tabItens[[#This Row],[CÓDIGO]],Consumo!$T$3:$T$902) + SUMIF(Consumo!$C$3:$C$902,tabItens[[#This Row],[CÓDIGO]],Consumo!$U$3:$U$902) + SUMIF(Consumo!$C$3:$C$902,tabItens[[#This Row],[CÓDIGO]],Consumo!$V$3:$V$902) + SUMIF(Consumo!$C$3:$C$902,tabItens[[#This Row],[CÓDIGO]],Consumo!$W$3:$W$902)</f>
        <v>0</v>
      </c>
      <c r="AT150" s="269">
        <f>SUMIF(Consumo!$C$3:$C$902,tabItens[[#This Row],[CÓDIGO]],Consumo!$AF$3:$AF$902)</f>
        <v>2</v>
      </c>
      <c r="AU150" s="270">
        <f>SUMIF(Consumo!$C$3:$C$902,tabItens[[#This Row],[CÓDIGO]],Consumo!$AG$3:$AG$902)</f>
        <v>2</v>
      </c>
      <c r="AV150" s="271">
        <f>SUMIF(Consumo!$C$3:$C$902,tabItens[[#This Row],[CÓDIGO]],Consumo!$AE$3:$AE$902)</f>
        <v>0</v>
      </c>
      <c r="AW150" s="244">
        <f>tabItens[[#This Row],[QTDE ATUAL]] + tabItens[[#This Row],[RC QTDE]] + tabItens[[#This Row],[AF SALDO]] + tabItens[[#This Row],[Recentes]]</f>
        <v>3</v>
      </c>
      <c r="AX150" s="272">
        <v>0</v>
      </c>
      <c r="AY150" s="272">
        <v>4</v>
      </c>
      <c r="AZ150" s="272">
        <f>IF(ISBLANK(tabItens[[#This Row],[CÓDIGO]]),"",tabItens[[#This Row],[PontoMês]] * (AZ$2+tabItens[[#This Row],[PontoQtM]]))</f>
        <v>0</v>
      </c>
      <c r="BA150" s="271">
        <f>tabItens[[#This Row],[PontoPed]] - tabItens[[#This Row],[Saldo]] + (1/10)</f>
        <v>-2.9</v>
      </c>
      <c r="BB150" s="271">
        <f xml:space="preserve"> tabItens[[#This Row],[PontoMês]] * BB$2 - tabItens[[#This Row],[QTDE ATUAL]] - (1/10)</f>
        <v>-3.1</v>
      </c>
      <c r="BC150" s="273">
        <f>IF( tabItens[[#This Row],[PontoPed]]&gt;0, IF(tabItens[[#This Row],[PontoPed]]&lt;1, 1, IF( tabItens[[#This Row],[Saldo]]&gt;tabItens[[#This Row],[PontoPed]], 0, (tabItens[[#This Row],[PontoPed]]-tabItens[[#This Row],[Saldo]])/tabItens[[#This Row],[PontoPed]] ) ), 0 )</f>
        <v>0</v>
      </c>
      <c r="BD150" s="274">
        <f>ROUNDDOWN(IF( OR( AND(tabItens[[#This Row],[PontoPed]]&lt;tabItens[[#This Row],[Saldo]],tabItens[[#This Row],[Saldo]]&gt;0), tabItens[[#This Row],[PontoPed]]=0), 99, IF(AND(tabItens[[#This Row],[Saldo]]=0,tabItens[[#This Row],[PontoPed]]&gt;0), 0, (1-tabItens[[#This Row],[PctAb]])*10 ) ),0)</f>
        <v>99</v>
      </c>
      <c r="BE150" s="275">
        <f>MAX(ROUNDDOWN( IF(tabItens[[#This Row],[Abaixo]] &gt; 0,   tabItens[[#This Row],[Abaixo]] + (tabItens[[#This Row],[PontoMês]] * IF( OR( ISBLANK(tabItens[[#This Row],[ATA Nº/ANO]]), tabItens[[#This Row],[ATA Nº/ANO]] = ""),BE$2,BE$1)),0),0),0)</f>
        <v>0</v>
      </c>
      <c r="BF15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0" s="276">
        <f>SUMIF(Consumo!$C$3:$C$902,tabItens[[#This Row],[CÓDIGO]],Consumo!$E$3:$E$902)</f>
        <v>0</v>
      </c>
      <c r="BH150" s="277">
        <f>IF(AND(tabItens[[#This Row],[Pend]] &gt; 0,tabItens[[#This Row],[Consumo]] &lt;&gt; 0), tabItens[[#This Row],[Pend]] / tabItens[[#This Row],[Consumo]], 0 )</f>
        <v>0</v>
      </c>
      <c r="BI150" s="276"/>
      <c r="BJ150" s="276"/>
      <c r="BK150" s="278" t="s">
        <v>2077</v>
      </c>
    </row>
    <row r="151" spans="1:63" x14ac:dyDescent="0.3">
      <c r="A151" s="239">
        <v>106916</v>
      </c>
      <c r="B151" s="240" t="s">
        <v>1648</v>
      </c>
      <c r="C151" s="241" t="s">
        <v>264</v>
      </c>
      <c r="D151" s="242">
        <v>86.54</v>
      </c>
      <c r="E151" s="243"/>
      <c r="F151" s="243"/>
      <c r="G151" s="243" t="s">
        <v>891</v>
      </c>
      <c r="H151" s="244">
        <v>8</v>
      </c>
      <c r="I151" s="245">
        <v>103003</v>
      </c>
      <c r="J151" s="246">
        <v>86.54</v>
      </c>
      <c r="K151" s="247"/>
      <c r="L151" s="248">
        <f>IF(tabItens[[#This Row],[Média]] &gt; 0, tabItens[[#This Row],[QTDE ATUAL]] / tabItens[[#This Row],[Média]],999.9)</f>
        <v>999.9</v>
      </c>
      <c r="M151" s="249">
        <v>0</v>
      </c>
      <c r="N151" s="250">
        <f>tabItens[[#This Row],[VALOR UNIT.]] * tabItens[[#This Row],[LC]]</f>
        <v>0</v>
      </c>
      <c r="O151" s="251" t="s">
        <v>2164</v>
      </c>
      <c r="P151" s="252"/>
      <c r="Q151" s="253"/>
      <c r="R151" s="250"/>
      <c r="S151" s="254"/>
      <c r="T151" s="255">
        <f>ROUNDDOWN(IFERROR(tabItens[[#This Row],[ATA DT.VALID.]] - $D$1,0) / 30,0)</f>
        <v>-1507</v>
      </c>
      <c r="U151" s="240" t="s">
        <v>1493</v>
      </c>
      <c r="V151" s="256">
        <v>1</v>
      </c>
      <c r="W151" s="257" t="s">
        <v>2071</v>
      </c>
      <c r="X151" s="258">
        <v>54</v>
      </c>
      <c r="Y151" s="259">
        <v>4</v>
      </c>
      <c r="Z151" s="260"/>
      <c r="AA151" s="261"/>
      <c r="AB151" s="262"/>
      <c r="AC151" s="262"/>
      <c r="AD151" s="261"/>
      <c r="AE151" s="262"/>
      <c r="AF151" s="255"/>
      <c r="AG151" s="263" t="s">
        <v>2063</v>
      </c>
      <c r="AH151" s="264"/>
      <c r="AI151" s="255">
        <v>0</v>
      </c>
      <c r="AJ151" s="264">
        <v>43703</v>
      </c>
      <c r="AK151" s="264">
        <v>39624</v>
      </c>
      <c r="AL151" s="264">
        <v>43677</v>
      </c>
      <c r="AM151" s="254"/>
      <c r="AN151" s="243"/>
      <c r="AO151" s="265" t="str">
        <f>_xlfn.IFNA(IF(VLOOKUP(tabItens[[#This Row],[CÓDIGO]],tabExcluirDoEstoque[#Data],1,FALSE),"sim",""),"")</f>
        <v/>
      </c>
      <c r="AP151" s="266" t="str">
        <f ca="1">IF(OR(ISBLANK(tabItens[[#This Row],[ATA DT.VALID.]]),tabItens[[#This Row],[ATA DT.VALID.]]="",tabItens[[#This Row],[ATA DT.VALID.]]=" "),"",IF(TYPE(tabItens[[#This Row],[ATA DT.VALID.]])=1,ROUNDUP((tabItens[[#This Row],[ATA DT.VALID.]]-TODAY())/7,0),""))</f>
        <v/>
      </c>
      <c r="AQ151" s="267">
        <v>0</v>
      </c>
      <c r="AR151" s="268">
        <f>IF(ISBLANK(tabItens[[#This Row],[CÓDIGO]]),"",IFERROR(VLOOKUP(tabItens[[#This Row],[CÓDIGO]],Consumo!$C$2:$AI$902,32,FALSE),0))</f>
        <v>0</v>
      </c>
      <c r="AS151" s="269">
        <f>SUMIF(Consumo!$C$3:$C$902,tabItens[[#This Row],[CÓDIGO]],Consumo!$T$3:$T$902) + SUMIF(Consumo!$C$3:$C$902,tabItens[[#This Row],[CÓDIGO]],Consumo!$U$3:$U$902) + SUMIF(Consumo!$C$3:$C$902,tabItens[[#This Row],[CÓDIGO]],Consumo!$V$3:$V$902) + SUMIF(Consumo!$C$3:$C$902,tabItens[[#This Row],[CÓDIGO]],Consumo!$W$3:$W$902)</f>
        <v>0</v>
      </c>
      <c r="AT151" s="269">
        <f>SUMIF(Consumo!$C$3:$C$902,tabItens[[#This Row],[CÓDIGO]],Consumo!$AF$3:$AF$902)</f>
        <v>0</v>
      </c>
      <c r="AU151" s="270">
        <f>SUMIF(Consumo!$C$3:$C$902,tabItens[[#This Row],[CÓDIGO]],Consumo!$AG$3:$AG$902)</f>
        <v>0</v>
      </c>
      <c r="AV151" s="271">
        <f>SUMIF(Consumo!$C$3:$C$902,tabItens[[#This Row],[CÓDIGO]],Consumo!$AE$3:$AE$902)</f>
        <v>0</v>
      </c>
      <c r="AW151" s="244">
        <f>tabItens[[#This Row],[QTDE ATUAL]] + tabItens[[#This Row],[RC QTDE]] + tabItens[[#This Row],[AF SALDO]] + tabItens[[#This Row],[Recentes]]</f>
        <v>8</v>
      </c>
      <c r="AX151" s="272">
        <v>0</v>
      </c>
      <c r="AY151" s="272">
        <v>4</v>
      </c>
      <c r="AZ151" s="272">
        <f>IF(ISBLANK(tabItens[[#This Row],[CÓDIGO]]),"",tabItens[[#This Row],[PontoMês]] * (AZ$2+tabItens[[#This Row],[PontoQtM]]))</f>
        <v>0</v>
      </c>
      <c r="BA151" s="271">
        <f>tabItens[[#This Row],[PontoPed]] - tabItens[[#This Row],[Saldo]] + (1/10)</f>
        <v>-7.9</v>
      </c>
      <c r="BB151" s="271">
        <f xml:space="preserve"> tabItens[[#This Row],[PontoMês]] * BB$2 - tabItens[[#This Row],[QTDE ATUAL]] - (1/10)</f>
        <v>-8.1</v>
      </c>
      <c r="BC151" s="273">
        <f>IF( tabItens[[#This Row],[PontoPed]]&gt;0, IF(tabItens[[#This Row],[PontoPed]]&lt;1, 1, IF( tabItens[[#This Row],[Saldo]]&gt;tabItens[[#This Row],[PontoPed]], 0, (tabItens[[#This Row],[PontoPed]]-tabItens[[#This Row],[Saldo]])/tabItens[[#This Row],[PontoPed]] ) ), 0 )</f>
        <v>0</v>
      </c>
      <c r="BD151" s="274">
        <f>ROUNDDOWN(IF( OR( AND(tabItens[[#This Row],[PontoPed]]&lt;tabItens[[#This Row],[Saldo]],tabItens[[#This Row],[Saldo]]&gt;0), tabItens[[#This Row],[PontoPed]]=0), 99, IF(AND(tabItens[[#This Row],[Saldo]]=0,tabItens[[#This Row],[PontoPed]]&gt;0), 0, (1-tabItens[[#This Row],[PctAb]])*10 ) ),0)</f>
        <v>99</v>
      </c>
      <c r="BE151" s="275">
        <f>MAX(ROUNDDOWN( IF(tabItens[[#This Row],[Abaixo]] &gt; 0,   tabItens[[#This Row],[Abaixo]] + (tabItens[[#This Row],[PontoMês]] * IF( OR( ISBLANK(tabItens[[#This Row],[ATA Nº/ANO]]), tabItens[[#This Row],[ATA Nº/ANO]] = ""),BE$2,BE$1)),0),0),0)</f>
        <v>0</v>
      </c>
      <c r="BF15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1" s="276">
        <f>SUMIF(Consumo!$C$3:$C$902,tabItens[[#This Row],[CÓDIGO]],Consumo!$E$3:$E$902)</f>
        <v>0</v>
      </c>
      <c r="BH151" s="277">
        <f>IF(AND(tabItens[[#This Row],[Pend]] &gt; 0,tabItens[[#This Row],[Consumo]] &lt;&gt; 0), tabItens[[#This Row],[Pend]] / tabItens[[#This Row],[Consumo]], 0 )</f>
        <v>0</v>
      </c>
      <c r="BI151" s="276"/>
      <c r="BJ151" s="276"/>
      <c r="BK151" s="278" t="s">
        <v>2077</v>
      </c>
    </row>
    <row r="152" spans="1:63" x14ac:dyDescent="0.3">
      <c r="A152" s="239">
        <v>106917</v>
      </c>
      <c r="B152" s="240" t="s">
        <v>1649</v>
      </c>
      <c r="C152" s="241" t="s">
        <v>264</v>
      </c>
      <c r="D152" s="242">
        <v>86.56</v>
      </c>
      <c r="E152" s="243"/>
      <c r="F152" s="243"/>
      <c r="G152" s="243" t="s">
        <v>891</v>
      </c>
      <c r="H152" s="244">
        <v>0</v>
      </c>
      <c r="I152" s="245">
        <v>103003</v>
      </c>
      <c r="J152" s="246">
        <v>86.56</v>
      </c>
      <c r="K152" s="247">
        <v>1</v>
      </c>
      <c r="L152" s="248">
        <f>IF(tabItens[[#This Row],[Média]] &gt; 0, tabItens[[#This Row],[QTDE ATUAL]] / tabItens[[#This Row],[Média]],999.9)</f>
        <v>0</v>
      </c>
      <c r="M152" s="249">
        <v>0</v>
      </c>
      <c r="N152" s="250">
        <f>tabItens[[#This Row],[VALOR UNIT.]] * tabItens[[#This Row],[LC]]</f>
        <v>0</v>
      </c>
      <c r="O152" s="251" t="s">
        <v>2164</v>
      </c>
      <c r="P152" s="252"/>
      <c r="Q152" s="253"/>
      <c r="R152" s="250"/>
      <c r="S152" s="254"/>
      <c r="T152" s="255">
        <f>ROUNDDOWN(IFERROR(tabItens[[#This Row],[ATA DT.VALID.]] - $D$1,0) / 30,0)</f>
        <v>-1507</v>
      </c>
      <c r="U152" s="240" t="s">
        <v>1493</v>
      </c>
      <c r="V152" s="256">
        <v>1</v>
      </c>
      <c r="W152" s="257" t="s">
        <v>2071</v>
      </c>
      <c r="X152" s="258">
        <v>54</v>
      </c>
      <c r="Y152" s="259">
        <v>4</v>
      </c>
      <c r="Z152" s="260">
        <v>2813</v>
      </c>
      <c r="AA152" s="261">
        <v>2023</v>
      </c>
      <c r="AB152" s="262">
        <v>4</v>
      </c>
      <c r="AC152" s="262"/>
      <c r="AD152" s="261"/>
      <c r="AE152" s="262"/>
      <c r="AF152" s="255"/>
      <c r="AG152" s="263" t="s">
        <v>2063</v>
      </c>
      <c r="AH152" s="264"/>
      <c r="AI152" s="255">
        <v>0</v>
      </c>
      <c r="AJ152" s="264">
        <v>43703</v>
      </c>
      <c r="AK152" s="264">
        <v>39624</v>
      </c>
      <c r="AL152" s="264">
        <v>43677</v>
      </c>
      <c r="AM152" s="254"/>
      <c r="AN152" s="243"/>
      <c r="AO152" s="265" t="str">
        <f>_xlfn.IFNA(IF(VLOOKUP(tabItens[[#This Row],[CÓDIGO]],tabExcluirDoEstoque[#Data],1,FALSE),"sim",""),"")</f>
        <v/>
      </c>
      <c r="AP152" s="266" t="str">
        <f ca="1">IF(OR(ISBLANK(tabItens[[#This Row],[ATA DT.VALID.]]),tabItens[[#This Row],[ATA DT.VALID.]]="",tabItens[[#This Row],[ATA DT.VALID.]]=" "),"",IF(TYPE(tabItens[[#This Row],[ATA DT.VALID.]])=1,ROUNDUP((tabItens[[#This Row],[ATA DT.VALID.]]-TODAY())/7,0),""))</f>
        <v/>
      </c>
      <c r="AQ152" s="267">
        <v>0</v>
      </c>
      <c r="AR152" s="268" t="str">
        <f>IF(ISBLANK(tabItens[[#This Row],[CÓDIGO]]),"",IFERROR(VLOOKUP(tabItens[[#This Row],[CÓDIGO]],Consumo!$C$2:$AI$902,32,FALSE),0))</f>
        <v>10.2022</v>
      </c>
      <c r="AS152" s="269">
        <f>SUMIF(Consumo!$C$3:$C$902,tabItens[[#This Row],[CÓDIGO]],Consumo!$T$3:$T$902) + SUMIF(Consumo!$C$3:$C$902,tabItens[[#This Row],[CÓDIGO]],Consumo!$U$3:$U$902) + SUMIF(Consumo!$C$3:$C$902,tabItens[[#This Row],[CÓDIGO]],Consumo!$V$3:$V$902) + SUMIF(Consumo!$C$3:$C$902,tabItens[[#This Row],[CÓDIGO]],Consumo!$W$3:$W$902)</f>
        <v>0</v>
      </c>
      <c r="AT152" s="269">
        <f>SUMIF(Consumo!$C$3:$C$902,tabItens[[#This Row],[CÓDIGO]],Consumo!$AF$3:$AF$902)</f>
        <v>6</v>
      </c>
      <c r="AU152" s="270">
        <f>SUMIF(Consumo!$C$3:$C$902,tabItens[[#This Row],[CÓDIGO]],Consumo!$AG$3:$AG$902)</f>
        <v>4</v>
      </c>
      <c r="AV152" s="271">
        <f>SUMIF(Consumo!$C$3:$C$902,tabItens[[#This Row],[CÓDIGO]],Consumo!$AE$3:$AE$902)</f>
        <v>5.5555555555555552E-2</v>
      </c>
      <c r="AW152" s="244">
        <f>tabItens[[#This Row],[QTDE ATUAL]] + tabItens[[#This Row],[RC QTDE]] + tabItens[[#This Row],[AF SALDO]] + tabItens[[#This Row],[Recentes]]</f>
        <v>4</v>
      </c>
      <c r="AX152" s="272">
        <v>0</v>
      </c>
      <c r="AY152" s="272">
        <v>4</v>
      </c>
      <c r="AZ152" s="272">
        <f>IF(ISBLANK(tabItens[[#This Row],[CÓDIGO]]),"",tabItens[[#This Row],[PontoMês]] * (AZ$2+tabItens[[#This Row],[PontoQtM]]))</f>
        <v>0</v>
      </c>
      <c r="BA152" s="271">
        <f>tabItens[[#This Row],[PontoPed]] - tabItens[[#This Row],[Saldo]] + (1/10)</f>
        <v>-3.9</v>
      </c>
      <c r="BB152" s="271">
        <f xml:space="preserve"> tabItens[[#This Row],[PontoMês]] * BB$2 - tabItens[[#This Row],[QTDE ATUAL]] - (1/10)</f>
        <v>-0.1</v>
      </c>
      <c r="BC152" s="273">
        <f>IF( tabItens[[#This Row],[PontoPed]]&gt;0, IF(tabItens[[#This Row],[PontoPed]]&lt;1, 1, IF( tabItens[[#This Row],[Saldo]]&gt;tabItens[[#This Row],[PontoPed]], 0, (tabItens[[#This Row],[PontoPed]]-tabItens[[#This Row],[Saldo]])/tabItens[[#This Row],[PontoPed]] ) ), 0 )</f>
        <v>0</v>
      </c>
      <c r="BD152" s="274">
        <f>ROUNDDOWN(IF( OR( AND(tabItens[[#This Row],[PontoPed]]&lt;tabItens[[#This Row],[Saldo]],tabItens[[#This Row],[Saldo]]&gt;0), tabItens[[#This Row],[PontoPed]]=0), 99, IF(AND(tabItens[[#This Row],[Saldo]]=0,tabItens[[#This Row],[PontoPed]]&gt;0), 0, (1-tabItens[[#This Row],[PctAb]])*10 ) ),0)</f>
        <v>99</v>
      </c>
      <c r="BE152" s="275">
        <f>MAX(ROUNDDOWN( IF(tabItens[[#This Row],[Abaixo]] &gt; 0,   tabItens[[#This Row],[Abaixo]] + (tabItens[[#This Row],[PontoMês]] * IF( OR( ISBLANK(tabItens[[#This Row],[ATA Nº/ANO]]), tabItens[[#This Row],[ATA Nº/ANO]] = ""),BE$2,BE$1)),0),0),0)</f>
        <v>0</v>
      </c>
      <c r="BF15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2" s="276">
        <f>SUMIF(Consumo!$C$3:$C$902,tabItens[[#This Row],[CÓDIGO]],Consumo!$E$3:$E$902)</f>
        <v>1</v>
      </c>
      <c r="BH152" s="277">
        <f>IF(AND(tabItens[[#This Row],[Pend]] &gt; 0,tabItens[[#This Row],[Consumo]] &lt;&gt; 0), tabItens[[#This Row],[Pend]] / tabItens[[#This Row],[Consumo]], 0 )</f>
        <v>0.16666666666666666</v>
      </c>
      <c r="BI152" s="276"/>
      <c r="BJ152" s="276"/>
      <c r="BK152" s="278" t="s">
        <v>2077</v>
      </c>
    </row>
    <row r="153" spans="1:63" x14ac:dyDescent="0.3">
      <c r="A153" s="239">
        <v>106918</v>
      </c>
      <c r="B153" s="240" t="s">
        <v>1650</v>
      </c>
      <c r="C153" s="241" t="s">
        <v>264</v>
      </c>
      <c r="D153" s="242">
        <v>86.54</v>
      </c>
      <c r="E153" s="243"/>
      <c r="F153" s="243"/>
      <c r="G153" s="243" t="s">
        <v>891</v>
      </c>
      <c r="H153" s="244">
        <v>8</v>
      </c>
      <c r="I153" s="245">
        <v>103003</v>
      </c>
      <c r="J153" s="246">
        <v>86.54</v>
      </c>
      <c r="K153" s="247">
        <v>2</v>
      </c>
      <c r="L153" s="248">
        <f>IF(tabItens[[#This Row],[Média]] &gt; 0, tabItens[[#This Row],[QTDE ATUAL]] / tabItens[[#This Row],[Média]],999.9)</f>
        <v>999.9</v>
      </c>
      <c r="M153" s="249">
        <v>0</v>
      </c>
      <c r="N153" s="250">
        <f>tabItens[[#This Row],[VALOR UNIT.]] * tabItens[[#This Row],[LC]]</f>
        <v>0</v>
      </c>
      <c r="O153" s="251" t="s">
        <v>2164</v>
      </c>
      <c r="P153" s="252"/>
      <c r="Q153" s="253"/>
      <c r="R153" s="250"/>
      <c r="S153" s="254"/>
      <c r="T153" s="255">
        <f>ROUNDDOWN(IFERROR(tabItens[[#This Row],[ATA DT.VALID.]] - $D$1,0) / 30,0)</f>
        <v>-1507</v>
      </c>
      <c r="U153" s="240" t="s">
        <v>1493</v>
      </c>
      <c r="V153" s="256">
        <v>1</v>
      </c>
      <c r="W153" s="257" t="s">
        <v>2071</v>
      </c>
      <c r="X153" s="258">
        <v>54</v>
      </c>
      <c r="Y153" s="259">
        <v>4</v>
      </c>
      <c r="Z153" s="260"/>
      <c r="AA153" s="261"/>
      <c r="AB153" s="262"/>
      <c r="AC153" s="262"/>
      <c r="AD153" s="261"/>
      <c r="AE153" s="262"/>
      <c r="AF153" s="255"/>
      <c r="AG153" s="263" t="s">
        <v>2063</v>
      </c>
      <c r="AH153" s="264"/>
      <c r="AI153" s="255">
        <v>0</v>
      </c>
      <c r="AJ153" s="264">
        <v>43703</v>
      </c>
      <c r="AK153" s="264">
        <v>39624</v>
      </c>
      <c r="AL153" s="264">
        <v>43677</v>
      </c>
      <c r="AM153" s="254"/>
      <c r="AN153" s="243"/>
      <c r="AO153" s="265" t="str">
        <f>_xlfn.IFNA(IF(VLOOKUP(tabItens[[#This Row],[CÓDIGO]],tabExcluirDoEstoque[#Data],1,FALSE),"sim",""),"")</f>
        <v/>
      </c>
      <c r="AP153" s="266" t="str">
        <f ca="1">IF(OR(ISBLANK(tabItens[[#This Row],[ATA DT.VALID.]]),tabItens[[#This Row],[ATA DT.VALID.]]="",tabItens[[#This Row],[ATA DT.VALID.]]=" "),"",IF(TYPE(tabItens[[#This Row],[ATA DT.VALID.]])=1,ROUNDUP((tabItens[[#This Row],[ATA DT.VALID.]]-TODAY())/7,0),""))</f>
        <v/>
      </c>
      <c r="AQ153" s="267">
        <v>0</v>
      </c>
      <c r="AR153" s="268" t="str">
        <f>IF(ISBLANK(tabItens[[#This Row],[CÓDIGO]]),"",IFERROR(VLOOKUP(tabItens[[#This Row],[CÓDIGO]],Consumo!$C$2:$AI$902,32,FALSE),0))</f>
        <v>07.2023</v>
      </c>
      <c r="AS153" s="269">
        <f>SUMIF(Consumo!$C$3:$C$902,tabItens[[#This Row],[CÓDIGO]],Consumo!$T$3:$T$902) + SUMIF(Consumo!$C$3:$C$902,tabItens[[#This Row],[CÓDIGO]],Consumo!$U$3:$U$902) + SUMIF(Consumo!$C$3:$C$902,tabItens[[#This Row],[CÓDIGO]],Consumo!$V$3:$V$902) + SUMIF(Consumo!$C$3:$C$902,tabItens[[#This Row],[CÓDIGO]],Consumo!$W$3:$W$902)</f>
        <v>2</v>
      </c>
      <c r="AT153" s="269">
        <f>SUMIF(Consumo!$C$3:$C$902,tabItens[[#This Row],[CÓDIGO]],Consumo!$AF$3:$AF$902)</f>
        <v>2</v>
      </c>
      <c r="AU153" s="270">
        <f>SUMIF(Consumo!$C$3:$C$902,tabItens[[#This Row],[CÓDIGO]],Consumo!$AG$3:$AG$902)</f>
        <v>2</v>
      </c>
      <c r="AV153" s="271">
        <f>SUMIF(Consumo!$C$3:$C$902,tabItens[[#This Row],[CÓDIGO]],Consumo!$AE$3:$AE$902)</f>
        <v>0</v>
      </c>
      <c r="AW153" s="244">
        <f>tabItens[[#This Row],[QTDE ATUAL]] + tabItens[[#This Row],[RC QTDE]] + tabItens[[#This Row],[AF SALDO]] + tabItens[[#This Row],[Recentes]]</f>
        <v>8</v>
      </c>
      <c r="AX153" s="272">
        <v>0</v>
      </c>
      <c r="AY153" s="272">
        <v>4</v>
      </c>
      <c r="AZ153" s="272">
        <f>IF(ISBLANK(tabItens[[#This Row],[CÓDIGO]]),"",tabItens[[#This Row],[PontoMês]] * (AZ$2+tabItens[[#This Row],[PontoQtM]]))</f>
        <v>0</v>
      </c>
      <c r="BA153" s="271">
        <f>tabItens[[#This Row],[PontoPed]] - tabItens[[#This Row],[Saldo]] + (1/10)</f>
        <v>-7.9</v>
      </c>
      <c r="BB153" s="271">
        <f xml:space="preserve"> tabItens[[#This Row],[PontoMês]] * BB$2 - tabItens[[#This Row],[QTDE ATUAL]] - (1/10)</f>
        <v>-8.1</v>
      </c>
      <c r="BC153" s="273">
        <f>IF( tabItens[[#This Row],[PontoPed]]&gt;0, IF(tabItens[[#This Row],[PontoPed]]&lt;1, 1, IF( tabItens[[#This Row],[Saldo]]&gt;tabItens[[#This Row],[PontoPed]], 0, (tabItens[[#This Row],[PontoPed]]-tabItens[[#This Row],[Saldo]])/tabItens[[#This Row],[PontoPed]] ) ), 0 )</f>
        <v>0</v>
      </c>
      <c r="BD153" s="274">
        <f>ROUNDDOWN(IF( OR( AND(tabItens[[#This Row],[PontoPed]]&lt;tabItens[[#This Row],[Saldo]],tabItens[[#This Row],[Saldo]]&gt;0), tabItens[[#This Row],[PontoPed]]=0), 99, IF(AND(tabItens[[#This Row],[Saldo]]=0,tabItens[[#This Row],[PontoPed]]&gt;0), 0, (1-tabItens[[#This Row],[PctAb]])*10 ) ),0)</f>
        <v>99</v>
      </c>
      <c r="BE153" s="275">
        <f>MAX(ROUNDDOWN( IF(tabItens[[#This Row],[Abaixo]] &gt; 0,   tabItens[[#This Row],[Abaixo]] + (tabItens[[#This Row],[PontoMês]] * IF( OR( ISBLANK(tabItens[[#This Row],[ATA Nº/ANO]]), tabItens[[#This Row],[ATA Nº/ANO]] = ""),BE$2,BE$1)),0),0),0)</f>
        <v>0</v>
      </c>
      <c r="BF15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3" s="276">
        <f>SUMIF(Consumo!$C$3:$C$902,tabItens[[#This Row],[CÓDIGO]],Consumo!$E$3:$E$902)</f>
        <v>0</v>
      </c>
      <c r="BH153" s="277">
        <f>IF(AND(tabItens[[#This Row],[Pend]] &gt; 0,tabItens[[#This Row],[Consumo]] &lt;&gt; 0), tabItens[[#This Row],[Pend]] / tabItens[[#This Row],[Consumo]], 0 )</f>
        <v>0</v>
      </c>
      <c r="BI153" s="276"/>
      <c r="BJ153" s="276"/>
      <c r="BK153" s="278" t="s">
        <v>2077</v>
      </c>
    </row>
    <row r="154" spans="1:63" x14ac:dyDescent="0.3">
      <c r="A154" s="239">
        <v>106919</v>
      </c>
      <c r="B154" s="240" t="s">
        <v>1651</v>
      </c>
      <c r="C154" s="241" t="s">
        <v>264</v>
      </c>
      <c r="D154" s="242">
        <v>86.54</v>
      </c>
      <c r="E154" s="243"/>
      <c r="F154" s="243"/>
      <c r="G154" s="243" t="s">
        <v>891</v>
      </c>
      <c r="H154" s="244">
        <v>1</v>
      </c>
      <c r="I154" s="245">
        <v>103003</v>
      </c>
      <c r="J154" s="246">
        <v>86.54</v>
      </c>
      <c r="K154" s="247"/>
      <c r="L154" s="248">
        <f>IF(tabItens[[#This Row],[Média]] &gt; 0, tabItens[[#This Row],[QTDE ATUAL]] / tabItens[[#This Row],[Média]],999.9)</f>
        <v>999.9</v>
      </c>
      <c r="M154" s="249">
        <v>0</v>
      </c>
      <c r="N154" s="250">
        <f>tabItens[[#This Row],[VALOR UNIT.]] * tabItens[[#This Row],[LC]]</f>
        <v>0</v>
      </c>
      <c r="O154" s="251" t="s">
        <v>2164</v>
      </c>
      <c r="P154" s="252"/>
      <c r="Q154" s="253"/>
      <c r="R154" s="250"/>
      <c r="S154" s="254"/>
      <c r="T154" s="255">
        <f>ROUNDDOWN(IFERROR(tabItens[[#This Row],[ATA DT.VALID.]] - $D$1,0) / 30,0)</f>
        <v>-1507</v>
      </c>
      <c r="U154" s="240" t="s">
        <v>1493</v>
      </c>
      <c r="V154" s="256">
        <v>1</v>
      </c>
      <c r="W154" s="257" t="s">
        <v>2071</v>
      </c>
      <c r="X154" s="258">
        <v>54</v>
      </c>
      <c r="Y154" s="259">
        <v>4</v>
      </c>
      <c r="Z154" s="260">
        <v>2813</v>
      </c>
      <c r="AA154" s="261">
        <v>2023</v>
      </c>
      <c r="AB154" s="262">
        <v>2</v>
      </c>
      <c r="AC154" s="262"/>
      <c r="AD154" s="261"/>
      <c r="AE154" s="262"/>
      <c r="AF154" s="255"/>
      <c r="AG154" s="263" t="s">
        <v>2063</v>
      </c>
      <c r="AH154" s="264"/>
      <c r="AI154" s="255">
        <v>0</v>
      </c>
      <c r="AJ154" s="264">
        <v>43703</v>
      </c>
      <c r="AK154" s="264">
        <v>39624</v>
      </c>
      <c r="AL154" s="264">
        <v>43677</v>
      </c>
      <c r="AM154" s="254"/>
      <c r="AN154" s="243"/>
      <c r="AO154" s="265" t="str">
        <f>_xlfn.IFNA(IF(VLOOKUP(tabItens[[#This Row],[CÓDIGO]],tabExcluirDoEstoque[#Data],1,FALSE),"sim",""),"")</f>
        <v/>
      </c>
      <c r="AP154" s="266" t="str">
        <f ca="1">IF(OR(ISBLANK(tabItens[[#This Row],[ATA DT.VALID.]]),tabItens[[#This Row],[ATA DT.VALID.]]="",tabItens[[#This Row],[ATA DT.VALID.]]=" "),"",IF(TYPE(tabItens[[#This Row],[ATA DT.VALID.]])=1,ROUNDUP((tabItens[[#This Row],[ATA DT.VALID.]]-TODAY())/7,0),""))</f>
        <v/>
      </c>
      <c r="AQ154" s="267">
        <v>0</v>
      </c>
      <c r="AR154" s="268" t="str">
        <f>IF(ISBLANK(tabItens[[#This Row],[CÓDIGO]]),"",IFERROR(VLOOKUP(tabItens[[#This Row],[CÓDIGO]],Consumo!$C$2:$AI$902,32,FALSE),0))</f>
        <v>04.2022</v>
      </c>
      <c r="AS154" s="269">
        <f>SUMIF(Consumo!$C$3:$C$902,tabItens[[#This Row],[CÓDIGO]],Consumo!$T$3:$T$902) + SUMIF(Consumo!$C$3:$C$902,tabItens[[#This Row],[CÓDIGO]],Consumo!$U$3:$U$902) + SUMIF(Consumo!$C$3:$C$902,tabItens[[#This Row],[CÓDIGO]],Consumo!$V$3:$V$902) + SUMIF(Consumo!$C$3:$C$902,tabItens[[#This Row],[CÓDIGO]],Consumo!$W$3:$W$902)</f>
        <v>0</v>
      </c>
      <c r="AT154" s="269">
        <f>SUMIF(Consumo!$C$3:$C$902,tabItens[[#This Row],[CÓDIGO]],Consumo!$AF$3:$AF$902)</f>
        <v>2</v>
      </c>
      <c r="AU154" s="270">
        <f>SUMIF(Consumo!$C$3:$C$902,tabItens[[#This Row],[CÓDIGO]],Consumo!$AG$3:$AG$902)</f>
        <v>2</v>
      </c>
      <c r="AV154" s="271">
        <f>SUMIF(Consumo!$C$3:$C$902,tabItens[[#This Row],[CÓDIGO]],Consumo!$AE$3:$AE$902)</f>
        <v>0</v>
      </c>
      <c r="AW154" s="244">
        <f>tabItens[[#This Row],[QTDE ATUAL]] + tabItens[[#This Row],[RC QTDE]] + tabItens[[#This Row],[AF SALDO]] + tabItens[[#This Row],[Recentes]]</f>
        <v>3</v>
      </c>
      <c r="AX154" s="272">
        <v>0</v>
      </c>
      <c r="AY154" s="272">
        <v>4</v>
      </c>
      <c r="AZ154" s="272">
        <f>IF(ISBLANK(tabItens[[#This Row],[CÓDIGO]]),"",tabItens[[#This Row],[PontoMês]] * (AZ$2+tabItens[[#This Row],[PontoQtM]]))</f>
        <v>0</v>
      </c>
      <c r="BA154" s="271">
        <f>tabItens[[#This Row],[PontoPed]] - tabItens[[#This Row],[Saldo]] + (1/10)</f>
        <v>-2.9</v>
      </c>
      <c r="BB154" s="271">
        <f xml:space="preserve"> tabItens[[#This Row],[PontoMês]] * BB$2 - tabItens[[#This Row],[QTDE ATUAL]] - (1/10)</f>
        <v>-1.1000000000000001</v>
      </c>
      <c r="BC154" s="273">
        <f>IF( tabItens[[#This Row],[PontoPed]]&gt;0, IF(tabItens[[#This Row],[PontoPed]]&lt;1, 1, IF( tabItens[[#This Row],[Saldo]]&gt;tabItens[[#This Row],[PontoPed]], 0, (tabItens[[#This Row],[PontoPed]]-tabItens[[#This Row],[Saldo]])/tabItens[[#This Row],[PontoPed]] ) ), 0 )</f>
        <v>0</v>
      </c>
      <c r="BD154" s="274">
        <f>ROUNDDOWN(IF( OR( AND(tabItens[[#This Row],[PontoPed]]&lt;tabItens[[#This Row],[Saldo]],tabItens[[#This Row],[Saldo]]&gt;0), tabItens[[#This Row],[PontoPed]]=0), 99, IF(AND(tabItens[[#This Row],[Saldo]]=0,tabItens[[#This Row],[PontoPed]]&gt;0), 0, (1-tabItens[[#This Row],[PctAb]])*10 ) ),0)</f>
        <v>99</v>
      </c>
      <c r="BE154" s="275">
        <f>MAX(ROUNDDOWN( IF(tabItens[[#This Row],[Abaixo]] &gt; 0,   tabItens[[#This Row],[Abaixo]] + (tabItens[[#This Row],[PontoMês]] * IF( OR( ISBLANK(tabItens[[#This Row],[ATA Nº/ANO]]), tabItens[[#This Row],[ATA Nº/ANO]] = ""),BE$2,BE$1)),0),0),0)</f>
        <v>0</v>
      </c>
      <c r="BF15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4" s="276">
        <f>SUMIF(Consumo!$C$3:$C$902,tabItens[[#This Row],[CÓDIGO]],Consumo!$E$3:$E$902)</f>
        <v>0</v>
      </c>
      <c r="BH154" s="277">
        <f>IF(AND(tabItens[[#This Row],[Pend]] &gt; 0,tabItens[[#This Row],[Consumo]] &lt;&gt; 0), tabItens[[#This Row],[Pend]] / tabItens[[#This Row],[Consumo]], 0 )</f>
        <v>0</v>
      </c>
      <c r="BI154" s="276"/>
      <c r="BJ154" s="276"/>
      <c r="BK154" s="278" t="s">
        <v>2077</v>
      </c>
    </row>
    <row r="155" spans="1:63" x14ac:dyDescent="0.3">
      <c r="A155" s="239">
        <v>135013</v>
      </c>
      <c r="B155" s="240" t="s">
        <v>1903</v>
      </c>
      <c r="C155" s="241" t="s">
        <v>437</v>
      </c>
      <c r="D155" s="242">
        <v>51.52</v>
      </c>
      <c r="E155" s="243"/>
      <c r="F155" s="243"/>
      <c r="G155" s="243" t="s">
        <v>891</v>
      </c>
      <c r="H155" s="244">
        <v>1</v>
      </c>
      <c r="I155" s="245">
        <v>103003</v>
      </c>
      <c r="J155" s="246">
        <v>51.52</v>
      </c>
      <c r="K155" s="247"/>
      <c r="L155" s="248">
        <f>IF(tabItens[[#This Row],[Média]] &gt; 0, tabItens[[#This Row],[QTDE ATUAL]] / tabItens[[#This Row],[Média]],999.9)</f>
        <v>999.9</v>
      </c>
      <c r="M155" s="249">
        <v>0</v>
      </c>
      <c r="N155" s="250">
        <f>tabItens[[#This Row],[VALOR UNIT.]] * tabItens[[#This Row],[LC]]</f>
        <v>0</v>
      </c>
      <c r="O155" s="251" t="s">
        <v>2197</v>
      </c>
      <c r="P155" s="252"/>
      <c r="Q155" s="253"/>
      <c r="R155" s="250"/>
      <c r="S155" s="254"/>
      <c r="T155" s="255">
        <f>ROUNDDOWN(IFERROR(tabItens[[#This Row],[ATA DT.VALID.]] - $D$1,0) / 30,0)</f>
        <v>-1507</v>
      </c>
      <c r="U155" s="240" t="s">
        <v>1493</v>
      </c>
      <c r="V155" s="256">
        <v>1</v>
      </c>
      <c r="W155" s="257" t="s">
        <v>2071</v>
      </c>
      <c r="X155" s="258">
        <v>54</v>
      </c>
      <c r="Y155" s="259">
        <v>4</v>
      </c>
      <c r="Z155" s="260"/>
      <c r="AA155" s="261"/>
      <c r="AB155" s="262"/>
      <c r="AC155" s="262"/>
      <c r="AD155" s="261"/>
      <c r="AE155" s="262"/>
      <c r="AF155" s="255"/>
      <c r="AG155" s="263" t="s">
        <v>2063</v>
      </c>
      <c r="AH155" s="264"/>
      <c r="AI155" s="255">
        <v>0</v>
      </c>
      <c r="AJ155" s="264">
        <v>43818</v>
      </c>
      <c r="AK155" s="264">
        <v>43235</v>
      </c>
      <c r="AL155" s="264">
        <v>43780</v>
      </c>
      <c r="AM155" s="254"/>
      <c r="AN155" s="243"/>
      <c r="AO155" s="265" t="str">
        <f>_xlfn.IFNA(IF(VLOOKUP(tabItens[[#This Row],[CÓDIGO]],tabExcluirDoEstoque[#Data],1,FALSE),"sim",""),"")</f>
        <v/>
      </c>
      <c r="AP155" s="266" t="str">
        <f ca="1">IF(OR(ISBLANK(tabItens[[#This Row],[ATA DT.VALID.]]),tabItens[[#This Row],[ATA DT.VALID.]]="",tabItens[[#This Row],[ATA DT.VALID.]]=" "),"",IF(TYPE(tabItens[[#This Row],[ATA DT.VALID.]])=1,ROUNDUP((tabItens[[#This Row],[ATA DT.VALID.]]-TODAY())/7,0),""))</f>
        <v/>
      </c>
      <c r="AQ155" s="267">
        <v>0</v>
      </c>
      <c r="AR155" s="268">
        <f>IF(ISBLANK(tabItens[[#This Row],[CÓDIGO]]),"",IFERROR(VLOOKUP(tabItens[[#This Row],[CÓDIGO]],Consumo!$C$2:$AI$902,32,FALSE),0))</f>
        <v>0</v>
      </c>
      <c r="AS155" s="269">
        <f>SUMIF(Consumo!$C$3:$C$902,tabItens[[#This Row],[CÓDIGO]],Consumo!$T$3:$T$902) + SUMIF(Consumo!$C$3:$C$902,tabItens[[#This Row],[CÓDIGO]],Consumo!$U$3:$U$902) + SUMIF(Consumo!$C$3:$C$902,tabItens[[#This Row],[CÓDIGO]],Consumo!$V$3:$V$902) + SUMIF(Consumo!$C$3:$C$902,tabItens[[#This Row],[CÓDIGO]],Consumo!$W$3:$W$902)</f>
        <v>0</v>
      </c>
      <c r="AT155" s="269">
        <f>SUMIF(Consumo!$C$3:$C$902,tabItens[[#This Row],[CÓDIGO]],Consumo!$AF$3:$AF$902)</f>
        <v>0</v>
      </c>
      <c r="AU155" s="270">
        <f>SUMIF(Consumo!$C$3:$C$902,tabItens[[#This Row],[CÓDIGO]],Consumo!$AG$3:$AG$902)</f>
        <v>0</v>
      </c>
      <c r="AV155" s="271">
        <f>SUMIF(Consumo!$C$3:$C$902,tabItens[[#This Row],[CÓDIGO]],Consumo!$AE$3:$AE$902)</f>
        <v>0</v>
      </c>
      <c r="AW155" s="244">
        <f>tabItens[[#This Row],[QTDE ATUAL]] + tabItens[[#This Row],[RC QTDE]] + tabItens[[#This Row],[AF SALDO]] + tabItens[[#This Row],[Recentes]]</f>
        <v>1</v>
      </c>
      <c r="AX155" s="272">
        <v>0</v>
      </c>
      <c r="AY155" s="272">
        <v>4</v>
      </c>
      <c r="AZ155" s="272">
        <f>IF(ISBLANK(tabItens[[#This Row],[CÓDIGO]]),"",tabItens[[#This Row],[PontoMês]] * (AZ$2+tabItens[[#This Row],[PontoQtM]]))</f>
        <v>0</v>
      </c>
      <c r="BA155" s="271">
        <f>tabItens[[#This Row],[PontoPed]] - tabItens[[#This Row],[Saldo]] + (1/10)</f>
        <v>-0.9</v>
      </c>
      <c r="BB155" s="271">
        <f xml:space="preserve"> tabItens[[#This Row],[PontoMês]] * BB$2 - tabItens[[#This Row],[QTDE ATUAL]] - (1/10)</f>
        <v>-1.1000000000000001</v>
      </c>
      <c r="BC155" s="273">
        <f>IF( tabItens[[#This Row],[PontoPed]]&gt;0, IF(tabItens[[#This Row],[PontoPed]]&lt;1, 1, IF( tabItens[[#This Row],[Saldo]]&gt;tabItens[[#This Row],[PontoPed]], 0, (tabItens[[#This Row],[PontoPed]]-tabItens[[#This Row],[Saldo]])/tabItens[[#This Row],[PontoPed]] ) ), 0 )</f>
        <v>0</v>
      </c>
      <c r="BD155" s="274">
        <f>ROUNDDOWN(IF( OR( AND(tabItens[[#This Row],[PontoPed]]&lt;tabItens[[#This Row],[Saldo]],tabItens[[#This Row],[Saldo]]&gt;0), tabItens[[#This Row],[PontoPed]]=0), 99, IF(AND(tabItens[[#This Row],[Saldo]]=0,tabItens[[#This Row],[PontoPed]]&gt;0), 0, (1-tabItens[[#This Row],[PctAb]])*10 ) ),0)</f>
        <v>99</v>
      </c>
      <c r="BE155" s="275">
        <f>MAX(ROUNDDOWN( IF(tabItens[[#This Row],[Abaixo]] &gt; 0,   tabItens[[#This Row],[Abaixo]] + (tabItens[[#This Row],[PontoMês]] * IF( OR( ISBLANK(tabItens[[#This Row],[ATA Nº/ANO]]), tabItens[[#This Row],[ATA Nº/ANO]] = ""),BE$2,BE$1)),0),0),0)</f>
        <v>0</v>
      </c>
      <c r="BF15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5" s="276">
        <f>SUMIF(Consumo!$C$3:$C$902,tabItens[[#This Row],[CÓDIGO]],Consumo!$E$3:$E$902)</f>
        <v>0</v>
      </c>
      <c r="BH155" s="277">
        <f>IF(AND(tabItens[[#This Row],[Pend]] &gt; 0,tabItens[[#This Row],[Consumo]] &lt;&gt; 0), tabItens[[#This Row],[Pend]] / tabItens[[#This Row],[Consumo]], 0 )</f>
        <v>0</v>
      </c>
      <c r="BI155" s="276"/>
      <c r="BJ155" s="276"/>
      <c r="BK155" s="278" t="s">
        <v>2077</v>
      </c>
    </row>
    <row r="156" spans="1:63" x14ac:dyDescent="0.3">
      <c r="A156" s="239">
        <v>135014</v>
      </c>
      <c r="B156" s="240" t="s">
        <v>1904</v>
      </c>
      <c r="C156" s="241" t="s">
        <v>437</v>
      </c>
      <c r="D156" s="242">
        <v>51.52</v>
      </c>
      <c r="E156" s="243"/>
      <c r="F156" s="243"/>
      <c r="G156" s="243" t="s">
        <v>891</v>
      </c>
      <c r="H156" s="244">
        <v>0</v>
      </c>
      <c r="I156" s="245">
        <v>103003</v>
      </c>
      <c r="J156" s="246">
        <v>51.52</v>
      </c>
      <c r="K156" s="247">
        <v>4</v>
      </c>
      <c r="L156" s="248">
        <f>IF(tabItens[[#This Row],[Média]] &gt; 0, tabItens[[#This Row],[QTDE ATUAL]] / tabItens[[#This Row],[Média]],999.9)</f>
        <v>999.9</v>
      </c>
      <c r="M156" s="249">
        <v>0</v>
      </c>
      <c r="N156" s="250">
        <f>tabItens[[#This Row],[VALOR UNIT.]] * tabItens[[#This Row],[LC]]</f>
        <v>0</v>
      </c>
      <c r="O156" s="251" t="s">
        <v>2197</v>
      </c>
      <c r="P156" s="252"/>
      <c r="Q156" s="253"/>
      <c r="R156" s="250"/>
      <c r="S156" s="254"/>
      <c r="T156" s="255">
        <f>ROUNDDOWN(IFERROR(tabItens[[#This Row],[ATA DT.VALID.]] - $D$1,0) / 30,0)</f>
        <v>-1507</v>
      </c>
      <c r="U156" s="240" t="s">
        <v>1493</v>
      </c>
      <c r="V156" s="256">
        <v>1</v>
      </c>
      <c r="W156" s="257" t="s">
        <v>2071</v>
      </c>
      <c r="X156" s="258">
        <v>54</v>
      </c>
      <c r="Y156" s="259">
        <v>4</v>
      </c>
      <c r="Z156" s="260"/>
      <c r="AA156" s="261"/>
      <c r="AB156" s="262"/>
      <c r="AC156" s="262"/>
      <c r="AD156" s="261"/>
      <c r="AE156" s="262"/>
      <c r="AF156" s="255"/>
      <c r="AG156" s="263" t="s">
        <v>2063</v>
      </c>
      <c r="AH156" s="264"/>
      <c r="AI156" s="255">
        <v>2</v>
      </c>
      <c r="AJ156" s="264">
        <v>43819</v>
      </c>
      <c r="AK156" s="264">
        <v>43235</v>
      </c>
      <c r="AL156" s="264">
        <v>43780</v>
      </c>
      <c r="AM156" s="254"/>
      <c r="AN156" s="243"/>
      <c r="AO156" s="265" t="str">
        <f>_xlfn.IFNA(IF(VLOOKUP(tabItens[[#This Row],[CÓDIGO]],tabExcluirDoEstoque[#Data],1,FALSE),"sim",""),"")</f>
        <v/>
      </c>
      <c r="AP156" s="266" t="str">
        <f ca="1">IF(OR(ISBLANK(tabItens[[#This Row],[ATA DT.VALID.]]),tabItens[[#This Row],[ATA DT.VALID.]]="",tabItens[[#This Row],[ATA DT.VALID.]]=" "),"",IF(TYPE(tabItens[[#This Row],[ATA DT.VALID.]])=1,ROUNDUP((tabItens[[#This Row],[ATA DT.VALID.]]-TODAY())/7,0),""))</f>
        <v/>
      </c>
      <c r="AQ156" s="267">
        <v>0</v>
      </c>
      <c r="AR156" s="268" t="str">
        <f>IF(ISBLANK(tabItens[[#This Row],[CÓDIGO]]),"",IFERROR(VLOOKUP(tabItens[[#This Row],[CÓDIGO]],Consumo!$C$2:$AI$902,32,FALSE),0))</f>
        <v>04.2023</v>
      </c>
      <c r="AS156" s="269">
        <f>SUMIF(Consumo!$C$3:$C$902,tabItens[[#This Row],[CÓDIGO]],Consumo!$T$3:$T$902) + SUMIF(Consumo!$C$3:$C$902,tabItens[[#This Row],[CÓDIGO]],Consumo!$U$3:$U$902) + SUMIF(Consumo!$C$3:$C$902,tabItens[[#This Row],[CÓDIGO]],Consumo!$V$3:$V$902) + SUMIF(Consumo!$C$3:$C$902,tabItens[[#This Row],[CÓDIGO]],Consumo!$W$3:$W$902)</f>
        <v>0</v>
      </c>
      <c r="AT156" s="269">
        <f>SUMIF(Consumo!$C$3:$C$902,tabItens[[#This Row],[CÓDIGO]],Consumo!$AF$3:$AF$902)</f>
        <v>5</v>
      </c>
      <c r="AU156" s="270">
        <f>SUMIF(Consumo!$C$3:$C$902,tabItens[[#This Row],[CÓDIGO]],Consumo!$AG$3:$AG$902)</f>
        <v>2</v>
      </c>
      <c r="AV156" s="271">
        <f>SUMIF(Consumo!$C$3:$C$902,tabItens[[#This Row],[CÓDIGO]],Consumo!$AE$3:$AE$902)</f>
        <v>0</v>
      </c>
      <c r="AW156" s="244">
        <f>tabItens[[#This Row],[QTDE ATUAL]] + tabItens[[#This Row],[RC QTDE]] + tabItens[[#This Row],[AF SALDO]] + tabItens[[#This Row],[Recentes]]</f>
        <v>0</v>
      </c>
      <c r="AX156" s="272">
        <v>0</v>
      </c>
      <c r="AY156" s="272">
        <v>4</v>
      </c>
      <c r="AZ156" s="272">
        <f>IF(ISBLANK(tabItens[[#This Row],[CÓDIGO]]),"",tabItens[[#This Row],[PontoMês]] * (AZ$2+tabItens[[#This Row],[PontoQtM]]))</f>
        <v>0</v>
      </c>
      <c r="BA156" s="271">
        <f>tabItens[[#This Row],[PontoPed]] - tabItens[[#This Row],[Saldo]] + (1/10)</f>
        <v>0.1</v>
      </c>
      <c r="BB156" s="271">
        <f xml:space="preserve"> tabItens[[#This Row],[PontoMês]] * BB$2 - tabItens[[#This Row],[QTDE ATUAL]] - (1/10)</f>
        <v>-0.1</v>
      </c>
      <c r="BC156" s="273">
        <f>IF( tabItens[[#This Row],[PontoPed]]&gt;0, IF(tabItens[[#This Row],[PontoPed]]&lt;1, 1, IF( tabItens[[#This Row],[Saldo]]&gt;tabItens[[#This Row],[PontoPed]], 0, (tabItens[[#This Row],[PontoPed]]-tabItens[[#This Row],[Saldo]])/tabItens[[#This Row],[PontoPed]] ) ), 0 )</f>
        <v>0</v>
      </c>
      <c r="BD156" s="274">
        <f>ROUNDDOWN(IF( OR( AND(tabItens[[#This Row],[PontoPed]]&lt;tabItens[[#This Row],[Saldo]],tabItens[[#This Row],[Saldo]]&gt;0), tabItens[[#This Row],[PontoPed]]=0), 99, IF(AND(tabItens[[#This Row],[Saldo]]=0,tabItens[[#This Row],[PontoPed]]&gt;0), 0, (1-tabItens[[#This Row],[PctAb]])*10 ) ),0)</f>
        <v>99</v>
      </c>
      <c r="BE156" s="275">
        <f>MAX(ROUNDDOWN( IF(tabItens[[#This Row],[Abaixo]] &gt; 0,   tabItens[[#This Row],[Abaixo]] + (tabItens[[#This Row],[PontoMês]] * IF( OR( ISBLANK(tabItens[[#This Row],[ATA Nº/ANO]]), tabItens[[#This Row],[ATA Nº/ANO]] = ""),BE$2,BE$1)),0),0),0)</f>
        <v>0</v>
      </c>
      <c r="BF15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6" s="276">
        <f>SUMIF(Consumo!$C$3:$C$902,tabItens[[#This Row],[CÓDIGO]],Consumo!$E$3:$E$902)</f>
        <v>0</v>
      </c>
      <c r="BH156" s="277">
        <f>IF(AND(tabItens[[#This Row],[Pend]] &gt; 0,tabItens[[#This Row],[Consumo]] &lt;&gt; 0), tabItens[[#This Row],[Pend]] / tabItens[[#This Row],[Consumo]], 0 )</f>
        <v>0</v>
      </c>
      <c r="BI156" s="276"/>
      <c r="BJ156" s="276"/>
      <c r="BK156" s="278" t="s">
        <v>2077</v>
      </c>
    </row>
    <row r="157" spans="1:63" x14ac:dyDescent="0.3">
      <c r="A157" s="239">
        <v>136674</v>
      </c>
      <c r="B157" s="240" t="s">
        <v>1928</v>
      </c>
      <c r="C157" s="241" t="s">
        <v>264</v>
      </c>
      <c r="D157" s="242">
        <v>41</v>
      </c>
      <c r="E157" s="243"/>
      <c r="F157" s="243"/>
      <c r="G157" s="243" t="s">
        <v>891</v>
      </c>
      <c r="H157" s="244">
        <v>6</v>
      </c>
      <c r="I157" s="245">
        <v>103003</v>
      </c>
      <c r="J157" s="246">
        <v>41</v>
      </c>
      <c r="K157" s="247"/>
      <c r="L157" s="248">
        <f>IF(tabItens[[#This Row],[Média]] &gt; 0, tabItens[[#This Row],[QTDE ATUAL]] / tabItens[[#This Row],[Média]],999.9)</f>
        <v>999.9</v>
      </c>
      <c r="M157" s="249">
        <v>0</v>
      </c>
      <c r="N157" s="250">
        <f>tabItens[[#This Row],[VALOR UNIT.]] * tabItens[[#This Row],[LC]]</f>
        <v>0</v>
      </c>
      <c r="O157" s="251"/>
      <c r="P157" s="252"/>
      <c r="Q157" s="253"/>
      <c r="R157" s="250"/>
      <c r="S157" s="254"/>
      <c r="T157" s="255">
        <f>ROUNDDOWN(IFERROR(tabItens[[#This Row],[ATA DT.VALID.]] - $D$1,0) / 30,0)</f>
        <v>-1507</v>
      </c>
      <c r="U157" s="240" t="s">
        <v>1620</v>
      </c>
      <c r="V157" s="256">
        <v>1</v>
      </c>
      <c r="W157" s="257" t="s">
        <v>2071</v>
      </c>
      <c r="X157" s="258">
        <v>62</v>
      </c>
      <c r="Y157" s="259">
        <v>1</v>
      </c>
      <c r="Z157" s="260"/>
      <c r="AA157" s="261"/>
      <c r="AB157" s="262"/>
      <c r="AC157" s="262"/>
      <c r="AD157" s="261"/>
      <c r="AE157" s="262"/>
      <c r="AF157" s="255"/>
      <c r="AG157" s="263" t="s">
        <v>2063</v>
      </c>
      <c r="AH157" s="264"/>
      <c r="AI157" s="255">
        <v>0</v>
      </c>
      <c r="AJ157" s="264">
        <v>44011</v>
      </c>
      <c r="AK157" s="264">
        <v>43549</v>
      </c>
      <c r="AL157" s="264">
        <v>43970</v>
      </c>
      <c r="AM157" s="254"/>
      <c r="AN157" s="243"/>
      <c r="AO157" s="265" t="str">
        <f>_xlfn.IFNA(IF(VLOOKUP(tabItens[[#This Row],[CÓDIGO]],tabExcluirDoEstoque[#Data],1,FALSE),"sim",""),"")</f>
        <v/>
      </c>
      <c r="AP157" s="266" t="str">
        <f ca="1">IF(OR(ISBLANK(tabItens[[#This Row],[ATA DT.VALID.]]),tabItens[[#This Row],[ATA DT.VALID.]]="",tabItens[[#This Row],[ATA DT.VALID.]]=" "),"",IF(TYPE(tabItens[[#This Row],[ATA DT.VALID.]])=1,ROUNDUP((tabItens[[#This Row],[ATA DT.VALID.]]-TODAY())/7,0),""))</f>
        <v/>
      </c>
      <c r="AQ157" s="267"/>
      <c r="AR157" s="268">
        <f>IF(ISBLANK(tabItens[[#This Row],[CÓDIGO]]),"",IFERROR(VLOOKUP(tabItens[[#This Row],[CÓDIGO]],Consumo!$C$2:$AI$902,32,FALSE),0))</f>
        <v>0</v>
      </c>
      <c r="AS157" s="269">
        <f>SUMIF(Consumo!$C$3:$C$902,tabItens[[#This Row],[CÓDIGO]],Consumo!$T$3:$T$902) + SUMIF(Consumo!$C$3:$C$902,tabItens[[#This Row],[CÓDIGO]],Consumo!$U$3:$U$902) + SUMIF(Consumo!$C$3:$C$902,tabItens[[#This Row],[CÓDIGO]],Consumo!$V$3:$V$902) + SUMIF(Consumo!$C$3:$C$902,tabItens[[#This Row],[CÓDIGO]],Consumo!$W$3:$W$902)</f>
        <v>0</v>
      </c>
      <c r="AT157" s="269">
        <f>SUMIF(Consumo!$C$3:$C$902,tabItens[[#This Row],[CÓDIGO]],Consumo!$AF$3:$AF$902)</f>
        <v>0</v>
      </c>
      <c r="AU157" s="270">
        <f>SUMIF(Consumo!$C$3:$C$902,tabItens[[#This Row],[CÓDIGO]],Consumo!$AG$3:$AG$902)</f>
        <v>0</v>
      </c>
      <c r="AV157" s="271">
        <f>SUMIF(Consumo!$C$3:$C$902,tabItens[[#This Row],[CÓDIGO]],Consumo!$AE$3:$AE$902)</f>
        <v>0</v>
      </c>
      <c r="AW157" s="244">
        <f>tabItens[[#This Row],[QTDE ATUAL]] + tabItens[[#This Row],[RC QTDE]] + tabItens[[#This Row],[AF SALDO]] + tabItens[[#This Row],[Recentes]]</f>
        <v>6</v>
      </c>
      <c r="AX157" s="272">
        <v>0</v>
      </c>
      <c r="AY157" s="272">
        <v>4</v>
      </c>
      <c r="AZ157" s="272">
        <f>IF(ISBLANK(tabItens[[#This Row],[CÓDIGO]]),"",tabItens[[#This Row],[PontoMês]] * (AZ$2+tabItens[[#This Row],[PontoQtM]]))</f>
        <v>0</v>
      </c>
      <c r="BA157" s="271">
        <f>tabItens[[#This Row],[PontoPed]] - tabItens[[#This Row],[Saldo]] + (1/10)</f>
        <v>-5.9</v>
      </c>
      <c r="BB157" s="271">
        <f xml:space="preserve"> tabItens[[#This Row],[PontoMês]] * BB$2 - tabItens[[#This Row],[QTDE ATUAL]] - (1/10)</f>
        <v>-6.1</v>
      </c>
      <c r="BC157" s="273">
        <f>IF( tabItens[[#This Row],[PontoPed]]&gt;0, IF(tabItens[[#This Row],[PontoPed]]&lt;1, 1, IF( tabItens[[#This Row],[Saldo]]&gt;tabItens[[#This Row],[PontoPed]], 0, (tabItens[[#This Row],[PontoPed]]-tabItens[[#This Row],[Saldo]])/tabItens[[#This Row],[PontoPed]] ) ), 0 )</f>
        <v>0</v>
      </c>
      <c r="BD157" s="274">
        <f>ROUNDDOWN(IF( OR( AND(tabItens[[#This Row],[PontoPed]]&lt;tabItens[[#This Row],[Saldo]],tabItens[[#This Row],[Saldo]]&gt;0), tabItens[[#This Row],[PontoPed]]=0), 99, IF(AND(tabItens[[#This Row],[Saldo]]=0,tabItens[[#This Row],[PontoPed]]&gt;0), 0, (1-tabItens[[#This Row],[PctAb]])*10 ) ),0)</f>
        <v>99</v>
      </c>
      <c r="BE157" s="275">
        <f>MAX(ROUNDDOWN( IF(tabItens[[#This Row],[Abaixo]] &gt; 0,   tabItens[[#This Row],[Abaixo]] + (tabItens[[#This Row],[PontoMês]] * IF( OR( ISBLANK(tabItens[[#This Row],[ATA Nº/ANO]]), tabItens[[#This Row],[ATA Nº/ANO]] = ""),BE$2,BE$1)),0),0),0)</f>
        <v>0</v>
      </c>
      <c r="BF15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57" s="276">
        <f>SUMIF(Consumo!$C$3:$C$902,tabItens[[#This Row],[CÓDIGO]],Consumo!$E$3:$E$902)</f>
        <v>0</v>
      </c>
      <c r="BH157" s="277">
        <f>IF(AND(tabItens[[#This Row],[Pend]] &gt; 0,tabItens[[#This Row],[Consumo]] &lt;&gt; 0), tabItens[[#This Row],[Pend]] / tabItens[[#This Row],[Consumo]], 0 )</f>
        <v>0</v>
      </c>
      <c r="BI157" s="276"/>
      <c r="BJ157" s="276"/>
      <c r="BK157" s="278" t="s">
        <v>2077</v>
      </c>
    </row>
    <row r="158" spans="1:63" x14ac:dyDescent="0.3">
      <c r="A158" s="239">
        <v>136675</v>
      </c>
      <c r="B158" s="240" t="s">
        <v>1929</v>
      </c>
      <c r="C158" s="241" t="s">
        <v>264</v>
      </c>
      <c r="D158" s="242">
        <v>65.260000000000005</v>
      </c>
      <c r="E158" s="243"/>
      <c r="F158" s="243"/>
      <c r="G158" s="243" t="s">
        <v>891</v>
      </c>
      <c r="H158" s="244">
        <v>0</v>
      </c>
      <c r="I158" s="245">
        <v>103003</v>
      </c>
      <c r="J158" s="246">
        <v>65.260000000000005</v>
      </c>
      <c r="K158" s="247"/>
      <c r="L158" s="248">
        <f>IF(tabItens[[#This Row],[Média]] &gt; 0, tabItens[[#This Row],[QTDE ATUAL]] / tabItens[[#This Row],[Média]],999.9)</f>
        <v>999.9</v>
      </c>
      <c r="M158" s="249">
        <v>0</v>
      </c>
      <c r="N158" s="250">
        <f>tabItens[[#This Row],[VALOR UNIT.]] * tabItens[[#This Row],[LC]]</f>
        <v>0</v>
      </c>
      <c r="O158" s="251"/>
      <c r="P158" s="252"/>
      <c r="Q158" s="253"/>
      <c r="R158" s="250"/>
      <c r="S158" s="254"/>
      <c r="T158" s="255">
        <f>ROUNDDOWN(IFERROR(tabItens[[#This Row],[ATA DT.VALID.]] - $D$1,0) / 30,0)</f>
        <v>-1507</v>
      </c>
      <c r="U158" s="240" t="s">
        <v>1620</v>
      </c>
      <c r="V158" s="256">
        <v>1</v>
      </c>
      <c r="W158" s="257" t="s">
        <v>2071</v>
      </c>
      <c r="X158" s="258">
        <v>62</v>
      </c>
      <c r="Y158" s="259">
        <v>1</v>
      </c>
      <c r="Z158" s="260">
        <v>2830</v>
      </c>
      <c r="AA158" s="261">
        <v>2023</v>
      </c>
      <c r="AB158" s="262">
        <v>2</v>
      </c>
      <c r="AC158" s="262"/>
      <c r="AD158" s="261"/>
      <c r="AE158" s="262"/>
      <c r="AF158" s="255"/>
      <c r="AG158" s="263" t="s">
        <v>2063</v>
      </c>
      <c r="AH158" s="264"/>
      <c r="AI158" s="255">
        <v>0</v>
      </c>
      <c r="AJ158" s="264">
        <v>44011</v>
      </c>
      <c r="AK158" s="264">
        <v>43549</v>
      </c>
      <c r="AL158" s="264">
        <v>45005</v>
      </c>
      <c r="AM158" s="254"/>
      <c r="AN158" s="243"/>
      <c r="AO158" s="265" t="str">
        <f>_xlfn.IFNA(IF(VLOOKUP(tabItens[[#This Row],[CÓDIGO]],tabExcluirDoEstoque[#Data],1,FALSE),"sim",""),"")</f>
        <v/>
      </c>
      <c r="AP158" s="266" t="str">
        <f ca="1">IF(OR(ISBLANK(tabItens[[#This Row],[ATA DT.VALID.]]),tabItens[[#This Row],[ATA DT.VALID.]]="",tabItens[[#This Row],[ATA DT.VALID.]]=" "),"",IF(TYPE(tabItens[[#This Row],[ATA DT.VALID.]])=1,ROUNDUP((tabItens[[#This Row],[ATA DT.VALID.]]-TODAY())/7,0),""))</f>
        <v/>
      </c>
      <c r="AQ158" s="267"/>
      <c r="AR158" s="268">
        <f>IF(ISBLANK(tabItens[[#This Row],[CÓDIGO]]),"",IFERROR(VLOOKUP(tabItens[[#This Row],[CÓDIGO]],Consumo!$C$2:$AI$902,32,FALSE),0))</f>
        <v>0</v>
      </c>
      <c r="AS158" s="269">
        <f>SUMIF(Consumo!$C$3:$C$902,tabItens[[#This Row],[CÓDIGO]],Consumo!$T$3:$T$902) + SUMIF(Consumo!$C$3:$C$902,tabItens[[#This Row],[CÓDIGO]],Consumo!$U$3:$U$902) + SUMIF(Consumo!$C$3:$C$902,tabItens[[#This Row],[CÓDIGO]],Consumo!$V$3:$V$902) + SUMIF(Consumo!$C$3:$C$902,tabItens[[#This Row],[CÓDIGO]],Consumo!$W$3:$W$902)</f>
        <v>0</v>
      </c>
      <c r="AT158" s="269">
        <f>SUMIF(Consumo!$C$3:$C$902,tabItens[[#This Row],[CÓDIGO]],Consumo!$AF$3:$AF$902)</f>
        <v>0</v>
      </c>
      <c r="AU158" s="270">
        <f>SUMIF(Consumo!$C$3:$C$902,tabItens[[#This Row],[CÓDIGO]],Consumo!$AG$3:$AG$902)</f>
        <v>0</v>
      </c>
      <c r="AV158" s="271">
        <f>SUMIF(Consumo!$C$3:$C$902,tabItens[[#This Row],[CÓDIGO]],Consumo!$AE$3:$AE$902)</f>
        <v>0</v>
      </c>
      <c r="AW158" s="244">
        <f>tabItens[[#This Row],[QTDE ATUAL]] + tabItens[[#This Row],[RC QTDE]] + tabItens[[#This Row],[AF SALDO]] + tabItens[[#This Row],[Recentes]]</f>
        <v>2</v>
      </c>
      <c r="AX158" s="272">
        <v>0</v>
      </c>
      <c r="AY158" s="272">
        <v>4</v>
      </c>
      <c r="AZ158" s="272">
        <f>IF(ISBLANK(tabItens[[#This Row],[CÓDIGO]]),"",tabItens[[#This Row],[PontoMês]] * (AZ$2+tabItens[[#This Row],[PontoQtM]]))</f>
        <v>0</v>
      </c>
      <c r="BA158" s="271">
        <f>tabItens[[#This Row],[PontoPed]] - tabItens[[#This Row],[Saldo]] + (1/10)</f>
        <v>-1.9</v>
      </c>
      <c r="BB158" s="271">
        <f xml:space="preserve"> tabItens[[#This Row],[PontoMês]] * BB$2 - tabItens[[#This Row],[QTDE ATUAL]] - (1/10)</f>
        <v>-0.1</v>
      </c>
      <c r="BC158" s="273">
        <f>IF( tabItens[[#This Row],[PontoPed]]&gt;0, IF(tabItens[[#This Row],[PontoPed]]&lt;1, 1, IF( tabItens[[#This Row],[Saldo]]&gt;tabItens[[#This Row],[PontoPed]], 0, (tabItens[[#This Row],[PontoPed]]-tabItens[[#This Row],[Saldo]])/tabItens[[#This Row],[PontoPed]] ) ), 0 )</f>
        <v>0</v>
      </c>
      <c r="BD158" s="274">
        <f>ROUNDDOWN(IF( OR( AND(tabItens[[#This Row],[PontoPed]]&lt;tabItens[[#This Row],[Saldo]],tabItens[[#This Row],[Saldo]]&gt;0), tabItens[[#This Row],[PontoPed]]=0), 99, IF(AND(tabItens[[#This Row],[Saldo]]=0,tabItens[[#This Row],[PontoPed]]&gt;0), 0, (1-tabItens[[#This Row],[PctAb]])*10 ) ),0)</f>
        <v>99</v>
      </c>
      <c r="BE158" s="275">
        <f>MAX(ROUNDDOWN( IF(tabItens[[#This Row],[Abaixo]] &gt; 0,   tabItens[[#This Row],[Abaixo]] + (tabItens[[#This Row],[PontoMês]] * IF( OR( ISBLANK(tabItens[[#This Row],[ATA Nº/ANO]]), tabItens[[#This Row],[ATA Nº/ANO]] = ""),BE$2,BE$1)),0),0),0)</f>
        <v>0</v>
      </c>
      <c r="BF15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58" s="276">
        <f>SUMIF(Consumo!$C$3:$C$902,tabItens[[#This Row],[CÓDIGO]],Consumo!$E$3:$E$902)</f>
        <v>0</v>
      </c>
      <c r="BH158" s="277">
        <f>IF(AND(tabItens[[#This Row],[Pend]] &gt; 0,tabItens[[#This Row],[Consumo]] &lt;&gt; 0), tabItens[[#This Row],[Pend]] / tabItens[[#This Row],[Consumo]], 0 )</f>
        <v>0</v>
      </c>
      <c r="BI158" s="276"/>
      <c r="BJ158" s="276"/>
      <c r="BK158" s="278" t="s">
        <v>2077</v>
      </c>
    </row>
    <row r="159" spans="1:63" x14ac:dyDescent="0.3">
      <c r="A159" s="239">
        <v>105113</v>
      </c>
      <c r="B159" s="240" t="s">
        <v>1618</v>
      </c>
      <c r="C159" s="241" t="s">
        <v>264</v>
      </c>
      <c r="D159" s="242">
        <v>33.869999999999997</v>
      </c>
      <c r="E159" s="243"/>
      <c r="F159" s="243"/>
      <c r="G159" s="243" t="s">
        <v>891</v>
      </c>
      <c r="H159" s="244">
        <v>5</v>
      </c>
      <c r="I159" s="245">
        <v>103003</v>
      </c>
      <c r="J159" s="246">
        <v>33.869999999999997</v>
      </c>
      <c r="K159" s="247"/>
      <c r="L159" s="248">
        <f>IF(tabItens[[#This Row],[Média]] &gt; 0, tabItens[[#This Row],[QTDE ATUAL]] / tabItens[[#This Row],[Média]],999.9)</f>
        <v>999.9</v>
      </c>
      <c r="M159" s="249">
        <v>0</v>
      </c>
      <c r="N159" s="250">
        <f>tabItens[[#This Row],[VALOR UNIT.]] * tabItens[[#This Row],[LC]]</f>
        <v>0</v>
      </c>
      <c r="O159" s="251"/>
      <c r="P159" s="252"/>
      <c r="Q159" s="253"/>
      <c r="R159" s="250"/>
      <c r="S159" s="254"/>
      <c r="T159" s="255">
        <f>ROUNDDOWN(IFERROR(tabItens[[#This Row],[ATA DT.VALID.]] - $D$1,0) / 30,0)</f>
        <v>-1507</v>
      </c>
      <c r="U159" s="240" t="s">
        <v>1562</v>
      </c>
      <c r="V159" s="256">
        <v>1</v>
      </c>
      <c r="W159" s="257" t="s">
        <v>2071</v>
      </c>
      <c r="X159" s="258">
        <v>54</v>
      </c>
      <c r="Y159" s="259">
        <v>19</v>
      </c>
      <c r="Z159" s="260"/>
      <c r="AA159" s="261"/>
      <c r="AB159" s="262"/>
      <c r="AC159" s="262"/>
      <c r="AD159" s="261"/>
      <c r="AE159" s="262"/>
      <c r="AF159" s="255"/>
      <c r="AG159" s="263" t="s">
        <v>2063</v>
      </c>
      <c r="AH159" s="264"/>
      <c r="AI159" s="255">
        <v>0</v>
      </c>
      <c r="AJ159" s="264">
        <v>42772</v>
      </c>
      <c r="AK159" s="264">
        <v>39499</v>
      </c>
      <c r="AL159" s="264">
        <v>42706</v>
      </c>
      <c r="AM159" s="254"/>
      <c r="AN159" s="243"/>
      <c r="AO159" s="265" t="str">
        <f>_xlfn.IFNA(IF(VLOOKUP(tabItens[[#This Row],[CÓDIGO]],tabExcluirDoEstoque[#Data],1,FALSE),"sim",""),"")</f>
        <v/>
      </c>
      <c r="AP159" s="266" t="str">
        <f ca="1">IF(OR(ISBLANK(tabItens[[#This Row],[ATA DT.VALID.]]),tabItens[[#This Row],[ATA DT.VALID.]]="",tabItens[[#This Row],[ATA DT.VALID.]]=" "),"",IF(TYPE(tabItens[[#This Row],[ATA DT.VALID.]])=1,ROUNDUP((tabItens[[#This Row],[ATA DT.VALID.]]-TODAY())/7,0),""))</f>
        <v/>
      </c>
      <c r="AQ159" s="267"/>
      <c r="AR159" s="268">
        <f>IF(ISBLANK(tabItens[[#This Row],[CÓDIGO]]),"",IFERROR(VLOOKUP(tabItens[[#This Row],[CÓDIGO]],Consumo!$C$2:$AI$902,32,FALSE),0))</f>
        <v>0</v>
      </c>
      <c r="AS159" s="269">
        <f>SUMIF(Consumo!$C$3:$C$902,tabItens[[#This Row],[CÓDIGO]],Consumo!$T$3:$T$902) + SUMIF(Consumo!$C$3:$C$902,tabItens[[#This Row],[CÓDIGO]],Consumo!$U$3:$U$902) + SUMIF(Consumo!$C$3:$C$902,tabItens[[#This Row],[CÓDIGO]],Consumo!$V$3:$V$902) + SUMIF(Consumo!$C$3:$C$902,tabItens[[#This Row],[CÓDIGO]],Consumo!$W$3:$W$902)</f>
        <v>0</v>
      </c>
      <c r="AT159" s="269">
        <f>SUMIF(Consumo!$C$3:$C$902,tabItens[[#This Row],[CÓDIGO]],Consumo!$AF$3:$AF$902)</f>
        <v>0</v>
      </c>
      <c r="AU159" s="270">
        <f>SUMIF(Consumo!$C$3:$C$902,tabItens[[#This Row],[CÓDIGO]],Consumo!$AG$3:$AG$902)</f>
        <v>0</v>
      </c>
      <c r="AV159" s="271">
        <f>SUMIF(Consumo!$C$3:$C$902,tabItens[[#This Row],[CÓDIGO]],Consumo!$AE$3:$AE$902)</f>
        <v>0</v>
      </c>
      <c r="AW159" s="244">
        <f>tabItens[[#This Row],[QTDE ATUAL]] + tabItens[[#This Row],[RC QTDE]] + tabItens[[#This Row],[AF SALDO]] + tabItens[[#This Row],[Recentes]]</f>
        <v>5</v>
      </c>
      <c r="AX159" s="272">
        <v>0</v>
      </c>
      <c r="AY159" s="272">
        <v>4</v>
      </c>
      <c r="AZ159" s="272">
        <f>IF(ISBLANK(tabItens[[#This Row],[CÓDIGO]]),"",tabItens[[#This Row],[PontoMês]] * (AZ$2+tabItens[[#This Row],[PontoQtM]]))</f>
        <v>0</v>
      </c>
      <c r="BA159" s="271">
        <f>tabItens[[#This Row],[PontoPed]] - tabItens[[#This Row],[Saldo]] + (1/10)</f>
        <v>-4.9000000000000004</v>
      </c>
      <c r="BB159" s="271">
        <f xml:space="preserve"> tabItens[[#This Row],[PontoMês]] * BB$2 - tabItens[[#This Row],[QTDE ATUAL]] - (1/10)</f>
        <v>-5.0999999999999996</v>
      </c>
      <c r="BC159" s="273">
        <f>IF( tabItens[[#This Row],[PontoPed]]&gt;0, IF(tabItens[[#This Row],[PontoPed]]&lt;1, 1, IF( tabItens[[#This Row],[Saldo]]&gt;tabItens[[#This Row],[PontoPed]], 0, (tabItens[[#This Row],[PontoPed]]-tabItens[[#This Row],[Saldo]])/tabItens[[#This Row],[PontoPed]] ) ), 0 )</f>
        <v>0</v>
      </c>
      <c r="BD159" s="274">
        <f>ROUNDDOWN(IF( OR( AND(tabItens[[#This Row],[PontoPed]]&lt;tabItens[[#This Row],[Saldo]],tabItens[[#This Row],[Saldo]]&gt;0), tabItens[[#This Row],[PontoPed]]=0), 99, IF(AND(tabItens[[#This Row],[Saldo]]=0,tabItens[[#This Row],[PontoPed]]&gt;0), 0, (1-tabItens[[#This Row],[PctAb]])*10 ) ),0)</f>
        <v>99</v>
      </c>
      <c r="BE159" s="275">
        <f>MAX(ROUNDDOWN( IF(tabItens[[#This Row],[Abaixo]] &gt; 0,   tabItens[[#This Row],[Abaixo]] + (tabItens[[#This Row],[PontoMês]] * IF( OR( ISBLANK(tabItens[[#This Row],[ATA Nº/ANO]]), tabItens[[#This Row],[ATA Nº/ANO]] = ""),BE$2,BE$1)),0),0),0)</f>
        <v>0</v>
      </c>
      <c r="BF15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59" s="276">
        <f>SUMIF(Consumo!$C$3:$C$902,tabItens[[#This Row],[CÓDIGO]],Consumo!$E$3:$E$902)</f>
        <v>0</v>
      </c>
      <c r="BH159" s="277">
        <f>IF(AND(tabItens[[#This Row],[Pend]] &gt; 0,tabItens[[#This Row],[Consumo]] &lt;&gt; 0), tabItens[[#This Row],[Pend]] / tabItens[[#This Row],[Consumo]], 0 )</f>
        <v>0</v>
      </c>
      <c r="BI159" s="276"/>
      <c r="BJ159" s="276"/>
      <c r="BK159" s="278" t="s">
        <v>2077</v>
      </c>
    </row>
    <row r="160" spans="1:63" x14ac:dyDescent="0.3">
      <c r="A160" s="239">
        <v>106909</v>
      </c>
      <c r="B160" s="240" t="s">
        <v>1643</v>
      </c>
      <c r="C160" s="241" t="s">
        <v>264</v>
      </c>
      <c r="D160" s="242">
        <v>105.38</v>
      </c>
      <c r="E160" s="243"/>
      <c r="F160" s="243"/>
      <c r="G160" s="243" t="s">
        <v>891</v>
      </c>
      <c r="H160" s="244">
        <v>1</v>
      </c>
      <c r="I160" s="245">
        <v>103003</v>
      </c>
      <c r="J160" s="246">
        <v>105.38</v>
      </c>
      <c r="K160" s="247"/>
      <c r="L160" s="248">
        <f>IF(tabItens[[#This Row],[Média]] &gt; 0, tabItens[[#This Row],[QTDE ATUAL]] / tabItens[[#This Row],[Média]],999.9)</f>
        <v>999.9</v>
      </c>
      <c r="M160" s="249">
        <v>0</v>
      </c>
      <c r="N160" s="250">
        <f>tabItens[[#This Row],[VALOR UNIT.]] * tabItens[[#This Row],[LC]]</f>
        <v>0</v>
      </c>
      <c r="O160" s="251"/>
      <c r="P160" s="252"/>
      <c r="Q160" s="253"/>
      <c r="R160" s="250"/>
      <c r="S160" s="254"/>
      <c r="T160" s="255">
        <f>ROUNDDOWN(IFERROR(tabItens[[#This Row],[ATA DT.VALID.]] - $D$1,0) / 30,0)</f>
        <v>-1507</v>
      </c>
      <c r="U160" s="240" t="s">
        <v>1493</v>
      </c>
      <c r="V160" s="256">
        <v>1</v>
      </c>
      <c r="W160" s="257" t="s">
        <v>2071</v>
      </c>
      <c r="X160" s="258">
        <v>54</v>
      </c>
      <c r="Y160" s="259">
        <v>4</v>
      </c>
      <c r="Z160" s="260">
        <v>2813</v>
      </c>
      <c r="AA160" s="261">
        <v>2023</v>
      </c>
      <c r="AB160" s="262">
        <v>2</v>
      </c>
      <c r="AC160" s="262"/>
      <c r="AD160" s="261"/>
      <c r="AE160" s="262"/>
      <c r="AF160" s="255"/>
      <c r="AG160" s="263" t="s">
        <v>2063</v>
      </c>
      <c r="AH160" s="264"/>
      <c r="AI160" s="255">
        <v>0</v>
      </c>
      <c r="AJ160" s="264">
        <v>43703</v>
      </c>
      <c r="AK160" s="264">
        <v>39624</v>
      </c>
      <c r="AL160" s="264">
        <v>43677</v>
      </c>
      <c r="AM160" s="254"/>
      <c r="AN160" s="243"/>
      <c r="AO160" s="265" t="str">
        <f>_xlfn.IFNA(IF(VLOOKUP(tabItens[[#This Row],[CÓDIGO]],tabExcluirDoEstoque[#Data],1,FALSE),"sim",""),"")</f>
        <v/>
      </c>
      <c r="AP160" s="266" t="str">
        <f ca="1">IF(OR(ISBLANK(tabItens[[#This Row],[ATA DT.VALID.]]),tabItens[[#This Row],[ATA DT.VALID.]]="",tabItens[[#This Row],[ATA DT.VALID.]]=" "),"",IF(TYPE(tabItens[[#This Row],[ATA DT.VALID.]])=1,ROUNDUP((tabItens[[#This Row],[ATA DT.VALID.]]-TODAY())/7,0),""))</f>
        <v/>
      </c>
      <c r="AQ160" s="267"/>
      <c r="AR160" s="268" t="str">
        <f>IF(ISBLANK(tabItens[[#This Row],[CÓDIGO]]),"",IFERROR(VLOOKUP(tabItens[[#This Row],[CÓDIGO]],Consumo!$C$2:$AI$902,32,FALSE),0))</f>
        <v>04.2022</v>
      </c>
      <c r="AS160" s="269">
        <f>SUMIF(Consumo!$C$3:$C$902,tabItens[[#This Row],[CÓDIGO]],Consumo!$T$3:$T$902) + SUMIF(Consumo!$C$3:$C$902,tabItens[[#This Row],[CÓDIGO]],Consumo!$U$3:$U$902) + SUMIF(Consumo!$C$3:$C$902,tabItens[[#This Row],[CÓDIGO]],Consumo!$V$3:$V$902) + SUMIF(Consumo!$C$3:$C$902,tabItens[[#This Row],[CÓDIGO]],Consumo!$W$3:$W$902)</f>
        <v>0</v>
      </c>
      <c r="AT160" s="269">
        <f>SUMIF(Consumo!$C$3:$C$902,tabItens[[#This Row],[CÓDIGO]],Consumo!$AF$3:$AF$902)</f>
        <v>2</v>
      </c>
      <c r="AU160" s="270">
        <f>SUMIF(Consumo!$C$3:$C$902,tabItens[[#This Row],[CÓDIGO]],Consumo!$AG$3:$AG$902)</f>
        <v>2</v>
      </c>
      <c r="AV160" s="271">
        <f>SUMIF(Consumo!$C$3:$C$902,tabItens[[#This Row],[CÓDIGO]],Consumo!$AE$3:$AE$902)</f>
        <v>0</v>
      </c>
      <c r="AW160" s="244">
        <f>tabItens[[#This Row],[QTDE ATUAL]] + tabItens[[#This Row],[RC QTDE]] + tabItens[[#This Row],[AF SALDO]] + tabItens[[#This Row],[Recentes]]</f>
        <v>3</v>
      </c>
      <c r="AX160" s="272">
        <v>0</v>
      </c>
      <c r="AY160" s="272">
        <v>4</v>
      </c>
      <c r="AZ160" s="272">
        <f>IF(ISBLANK(tabItens[[#This Row],[CÓDIGO]]),"",tabItens[[#This Row],[PontoMês]] * (AZ$2+tabItens[[#This Row],[PontoQtM]]))</f>
        <v>0</v>
      </c>
      <c r="BA160" s="271">
        <f>tabItens[[#This Row],[PontoPed]] - tabItens[[#This Row],[Saldo]] + (1/10)</f>
        <v>-2.9</v>
      </c>
      <c r="BB160" s="271">
        <f xml:space="preserve"> tabItens[[#This Row],[PontoMês]] * BB$2 - tabItens[[#This Row],[QTDE ATUAL]] - (1/10)</f>
        <v>-1.1000000000000001</v>
      </c>
      <c r="BC160" s="273">
        <f>IF( tabItens[[#This Row],[PontoPed]]&gt;0, IF(tabItens[[#This Row],[PontoPed]]&lt;1, 1, IF( tabItens[[#This Row],[Saldo]]&gt;tabItens[[#This Row],[PontoPed]], 0, (tabItens[[#This Row],[PontoPed]]-tabItens[[#This Row],[Saldo]])/tabItens[[#This Row],[PontoPed]] ) ), 0 )</f>
        <v>0</v>
      </c>
      <c r="BD160" s="274">
        <f>ROUNDDOWN(IF( OR( AND(tabItens[[#This Row],[PontoPed]]&lt;tabItens[[#This Row],[Saldo]],tabItens[[#This Row],[Saldo]]&gt;0), tabItens[[#This Row],[PontoPed]]=0), 99, IF(AND(tabItens[[#This Row],[Saldo]]=0,tabItens[[#This Row],[PontoPed]]&gt;0), 0, (1-tabItens[[#This Row],[PctAb]])*10 ) ),0)</f>
        <v>99</v>
      </c>
      <c r="BE160" s="275">
        <f>MAX(ROUNDDOWN( IF(tabItens[[#This Row],[Abaixo]] &gt; 0,   tabItens[[#This Row],[Abaixo]] + (tabItens[[#This Row],[PontoMês]] * IF( OR( ISBLANK(tabItens[[#This Row],[ATA Nº/ANO]]), tabItens[[#This Row],[ATA Nº/ANO]] = ""),BE$2,BE$1)),0),0),0)</f>
        <v>0</v>
      </c>
      <c r="BF16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60" s="276">
        <f>SUMIF(Consumo!$C$3:$C$902,tabItens[[#This Row],[CÓDIGO]],Consumo!$E$3:$E$902)</f>
        <v>0</v>
      </c>
      <c r="BH160" s="277">
        <f>IF(AND(tabItens[[#This Row],[Pend]] &gt; 0,tabItens[[#This Row],[Consumo]] &lt;&gt; 0), tabItens[[#This Row],[Pend]] / tabItens[[#This Row],[Consumo]], 0 )</f>
        <v>0</v>
      </c>
      <c r="BI160" s="276"/>
      <c r="BJ160" s="276"/>
      <c r="BK160" s="278" t="s">
        <v>2077</v>
      </c>
    </row>
    <row r="161" spans="1:63" x14ac:dyDescent="0.3">
      <c r="A161" s="239">
        <v>105114</v>
      </c>
      <c r="B161" s="240" t="s">
        <v>1619</v>
      </c>
      <c r="C161" s="241" t="s">
        <v>264</v>
      </c>
      <c r="D161" s="242">
        <v>25</v>
      </c>
      <c r="E161" s="243"/>
      <c r="F161" s="243"/>
      <c r="G161" s="243" t="s">
        <v>891</v>
      </c>
      <c r="H161" s="244">
        <v>39</v>
      </c>
      <c r="I161" s="245">
        <v>103003</v>
      </c>
      <c r="J161" s="246">
        <v>25</v>
      </c>
      <c r="K161" s="247">
        <v>2</v>
      </c>
      <c r="L161" s="248">
        <f>IF(tabItens[[#This Row],[Média]] &gt; 0, tabItens[[#This Row],[QTDE ATUAL]] / tabItens[[#This Row],[Média]],999.9)</f>
        <v>999.9</v>
      </c>
      <c r="M161" s="249">
        <v>0</v>
      </c>
      <c r="N161" s="250">
        <f>tabItens[[#This Row],[VALOR UNIT.]] * tabItens[[#This Row],[LC]]</f>
        <v>0</v>
      </c>
      <c r="O161" s="251"/>
      <c r="P161" s="252"/>
      <c r="Q161" s="253"/>
      <c r="R161" s="250"/>
      <c r="S161" s="254"/>
      <c r="T161" s="255">
        <f>ROUNDDOWN(IFERROR(tabItens[[#This Row],[ATA DT.VALID.]] - $D$1,0) / 30,0)</f>
        <v>-1507</v>
      </c>
      <c r="U161" s="240" t="s">
        <v>1620</v>
      </c>
      <c r="V161" s="256">
        <v>1</v>
      </c>
      <c r="W161" s="257" t="s">
        <v>2071</v>
      </c>
      <c r="X161" s="258">
        <v>62</v>
      </c>
      <c r="Y161" s="259">
        <v>1</v>
      </c>
      <c r="Z161" s="260"/>
      <c r="AA161" s="261"/>
      <c r="AB161" s="262"/>
      <c r="AC161" s="262"/>
      <c r="AD161" s="261"/>
      <c r="AE161" s="262"/>
      <c r="AF161" s="255"/>
      <c r="AG161" s="263" t="s">
        <v>2063</v>
      </c>
      <c r="AH161" s="264"/>
      <c r="AI161" s="255">
        <v>0</v>
      </c>
      <c r="AJ161" s="264">
        <v>43697</v>
      </c>
      <c r="AK161" s="264">
        <v>39499</v>
      </c>
      <c r="AL161" s="264">
        <v>43564</v>
      </c>
      <c r="AM161" s="254"/>
      <c r="AN161" s="243"/>
      <c r="AO161" s="265" t="str">
        <f>_xlfn.IFNA(IF(VLOOKUP(tabItens[[#This Row],[CÓDIGO]],tabExcluirDoEstoque[#Data],1,FALSE),"sim",""),"")</f>
        <v/>
      </c>
      <c r="AP161" s="266" t="str">
        <f ca="1">IF(OR(ISBLANK(tabItens[[#This Row],[ATA DT.VALID.]]),tabItens[[#This Row],[ATA DT.VALID.]]="",tabItens[[#This Row],[ATA DT.VALID.]]=" "),"",IF(TYPE(tabItens[[#This Row],[ATA DT.VALID.]])=1,ROUNDUP((tabItens[[#This Row],[ATA DT.VALID.]]-TODAY())/7,0),""))</f>
        <v/>
      </c>
      <c r="AQ161" s="267"/>
      <c r="AR161" s="268" t="str">
        <f>IF(ISBLANK(tabItens[[#This Row],[CÓDIGO]]),"",IFERROR(VLOOKUP(tabItens[[#This Row],[CÓDIGO]],Consumo!$C$2:$AI$902,32,FALSE),0))</f>
        <v>03.2023</v>
      </c>
      <c r="AS161" s="269">
        <f>SUMIF(Consumo!$C$3:$C$902,tabItens[[#This Row],[CÓDIGO]],Consumo!$T$3:$T$902) + SUMIF(Consumo!$C$3:$C$902,tabItens[[#This Row],[CÓDIGO]],Consumo!$U$3:$U$902) + SUMIF(Consumo!$C$3:$C$902,tabItens[[#This Row],[CÓDIGO]],Consumo!$V$3:$V$902) + SUMIF(Consumo!$C$3:$C$902,tabItens[[#This Row],[CÓDIGO]],Consumo!$W$3:$W$902)</f>
        <v>0</v>
      </c>
      <c r="AT161" s="269">
        <f>SUMIF(Consumo!$C$3:$C$902,tabItens[[#This Row],[CÓDIGO]],Consumo!$AF$3:$AF$902)</f>
        <v>2</v>
      </c>
      <c r="AU161" s="270">
        <f>SUMIF(Consumo!$C$3:$C$902,tabItens[[#This Row],[CÓDIGO]],Consumo!$AG$3:$AG$902)</f>
        <v>2</v>
      </c>
      <c r="AV161" s="271">
        <f>SUMIF(Consumo!$C$3:$C$902,tabItens[[#This Row],[CÓDIGO]],Consumo!$AE$3:$AE$902)</f>
        <v>0</v>
      </c>
      <c r="AW161" s="244">
        <f>tabItens[[#This Row],[QTDE ATUAL]] + tabItens[[#This Row],[RC QTDE]] + tabItens[[#This Row],[AF SALDO]] + tabItens[[#This Row],[Recentes]]</f>
        <v>39</v>
      </c>
      <c r="AX161" s="272">
        <v>0</v>
      </c>
      <c r="AY161" s="272">
        <v>4</v>
      </c>
      <c r="AZ161" s="272">
        <f>IF(ISBLANK(tabItens[[#This Row],[CÓDIGO]]),"",tabItens[[#This Row],[PontoMês]] * (AZ$2+tabItens[[#This Row],[PontoQtM]]))</f>
        <v>0</v>
      </c>
      <c r="BA161" s="271">
        <f>tabItens[[#This Row],[PontoPed]] - tabItens[[#This Row],[Saldo]] + (1/10)</f>
        <v>-38.9</v>
      </c>
      <c r="BB161" s="271">
        <f xml:space="preserve"> tabItens[[#This Row],[PontoMês]] * BB$2 - tabItens[[#This Row],[QTDE ATUAL]] - (1/10)</f>
        <v>-39.1</v>
      </c>
      <c r="BC161" s="273">
        <f>IF( tabItens[[#This Row],[PontoPed]]&gt;0, IF(tabItens[[#This Row],[PontoPed]]&lt;1, 1, IF( tabItens[[#This Row],[Saldo]]&gt;tabItens[[#This Row],[PontoPed]], 0, (tabItens[[#This Row],[PontoPed]]-tabItens[[#This Row],[Saldo]])/tabItens[[#This Row],[PontoPed]] ) ), 0 )</f>
        <v>0</v>
      </c>
      <c r="BD161" s="274">
        <f>ROUNDDOWN(IF( OR( AND(tabItens[[#This Row],[PontoPed]]&lt;tabItens[[#This Row],[Saldo]],tabItens[[#This Row],[Saldo]]&gt;0), tabItens[[#This Row],[PontoPed]]=0), 99, IF(AND(tabItens[[#This Row],[Saldo]]=0,tabItens[[#This Row],[PontoPed]]&gt;0), 0, (1-tabItens[[#This Row],[PctAb]])*10 ) ),0)</f>
        <v>99</v>
      </c>
      <c r="BE161" s="275">
        <f>MAX(ROUNDDOWN( IF(tabItens[[#This Row],[Abaixo]] &gt; 0,   tabItens[[#This Row],[Abaixo]] + (tabItens[[#This Row],[PontoMês]] * IF( OR( ISBLANK(tabItens[[#This Row],[ATA Nº/ANO]]), tabItens[[#This Row],[ATA Nº/ANO]] = ""),BE$2,BE$1)),0),0),0)</f>
        <v>0</v>
      </c>
      <c r="BF16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61" s="276">
        <f>SUMIF(Consumo!$C$3:$C$902,tabItens[[#This Row],[CÓDIGO]],Consumo!$E$3:$E$902)</f>
        <v>0</v>
      </c>
      <c r="BH161" s="277">
        <f>IF(AND(tabItens[[#This Row],[Pend]] &gt; 0,tabItens[[#This Row],[Consumo]] &lt;&gt; 0), tabItens[[#This Row],[Pend]] / tabItens[[#This Row],[Consumo]], 0 )</f>
        <v>0</v>
      </c>
      <c r="BI161" s="276"/>
      <c r="BJ161" s="276"/>
      <c r="BK161" s="278" t="s">
        <v>2077</v>
      </c>
    </row>
    <row r="162" spans="1:63" x14ac:dyDescent="0.3">
      <c r="A162" s="239">
        <v>106910</v>
      </c>
      <c r="B162" s="240" t="s">
        <v>1644</v>
      </c>
      <c r="C162" s="241" t="s">
        <v>264</v>
      </c>
      <c r="D162" s="242">
        <v>105.38</v>
      </c>
      <c r="E162" s="243"/>
      <c r="F162" s="243"/>
      <c r="G162" s="243" t="s">
        <v>891</v>
      </c>
      <c r="H162" s="244">
        <v>7</v>
      </c>
      <c r="I162" s="245">
        <v>103003</v>
      </c>
      <c r="J162" s="246">
        <v>105.38</v>
      </c>
      <c r="K162" s="247">
        <v>4</v>
      </c>
      <c r="L162" s="248">
        <f>IF(tabItens[[#This Row],[Média]] &gt; 0, tabItens[[#This Row],[QTDE ATUAL]] / tabItens[[#This Row],[Média]],999.9)</f>
        <v>999.9</v>
      </c>
      <c r="M162" s="249">
        <v>0</v>
      </c>
      <c r="N162" s="250">
        <f>tabItens[[#This Row],[VALOR UNIT.]] * tabItens[[#This Row],[LC]]</f>
        <v>0</v>
      </c>
      <c r="O162" s="251"/>
      <c r="P162" s="252"/>
      <c r="Q162" s="253"/>
      <c r="R162" s="250"/>
      <c r="S162" s="254"/>
      <c r="T162" s="255">
        <f>ROUNDDOWN(IFERROR(tabItens[[#This Row],[ATA DT.VALID.]] - $D$1,0) / 30,0)</f>
        <v>-1507</v>
      </c>
      <c r="U162" s="240" t="s">
        <v>1493</v>
      </c>
      <c r="V162" s="256">
        <v>1</v>
      </c>
      <c r="W162" s="257" t="s">
        <v>2071</v>
      </c>
      <c r="X162" s="258">
        <v>54</v>
      </c>
      <c r="Y162" s="259">
        <v>4</v>
      </c>
      <c r="Z162" s="260"/>
      <c r="AA162" s="261"/>
      <c r="AB162" s="262"/>
      <c r="AC162" s="262"/>
      <c r="AD162" s="261"/>
      <c r="AE162" s="262"/>
      <c r="AF162" s="255"/>
      <c r="AG162" s="263" t="s">
        <v>2063</v>
      </c>
      <c r="AH162" s="264"/>
      <c r="AI162" s="255">
        <v>0</v>
      </c>
      <c r="AJ162" s="264">
        <v>43703</v>
      </c>
      <c r="AK162" s="264">
        <v>39624</v>
      </c>
      <c r="AL162" s="264">
        <v>43677</v>
      </c>
      <c r="AM162" s="254"/>
      <c r="AN162" s="243"/>
      <c r="AO162" s="265" t="str">
        <f>_xlfn.IFNA(IF(VLOOKUP(tabItens[[#This Row],[CÓDIGO]],tabExcluirDoEstoque[#Data],1,FALSE),"sim",""),"")</f>
        <v/>
      </c>
      <c r="AP162" s="266" t="str">
        <f ca="1">IF(OR(ISBLANK(tabItens[[#This Row],[ATA DT.VALID.]]),tabItens[[#This Row],[ATA DT.VALID.]]="",tabItens[[#This Row],[ATA DT.VALID.]]=" "),"",IF(TYPE(tabItens[[#This Row],[ATA DT.VALID.]])=1,ROUNDUP((tabItens[[#This Row],[ATA DT.VALID.]]-TODAY())/7,0),""))</f>
        <v/>
      </c>
      <c r="AQ162" s="267"/>
      <c r="AR162" s="268" t="str">
        <f>IF(ISBLANK(tabItens[[#This Row],[CÓDIGO]]),"",IFERROR(VLOOKUP(tabItens[[#This Row],[CÓDIGO]],Consumo!$C$2:$AI$902,32,FALSE),0))</f>
        <v>07.2023</v>
      </c>
      <c r="AS162" s="269">
        <f>SUMIF(Consumo!$C$3:$C$902,tabItens[[#This Row],[CÓDIGO]],Consumo!$T$3:$T$902) + SUMIF(Consumo!$C$3:$C$902,tabItens[[#This Row],[CÓDIGO]],Consumo!$U$3:$U$902) + SUMIF(Consumo!$C$3:$C$902,tabItens[[#This Row],[CÓDIGO]],Consumo!$V$3:$V$902) + SUMIF(Consumo!$C$3:$C$902,tabItens[[#This Row],[CÓDIGO]],Consumo!$W$3:$W$902)</f>
        <v>2</v>
      </c>
      <c r="AT162" s="269">
        <f>SUMIF(Consumo!$C$3:$C$902,tabItens[[#This Row],[CÓDIGO]],Consumo!$AF$3:$AF$902)</f>
        <v>8</v>
      </c>
      <c r="AU162" s="270">
        <f>SUMIF(Consumo!$C$3:$C$902,tabItens[[#This Row],[CÓDIGO]],Consumo!$AG$3:$AG$902)</f>
        <v>4</v>
      </c>
      <c r="AV162" s="271">
        <f>SUMIF(Consumo!$C$3:$C$902,tabItens[[#This Row],[CÓDIGO]],Consumo!$AE$3:$AE$902)</f>
        <v>0</v>
      </c>
      <c r="AW162" s="244">
        <f>tabItens[[#This Row],[QTDE ATUAL]] + tabItens[[#This Row],[RC QTDE]] + tabItens[[#This Row],[AF SALDO]] + tabItens[[#This Row],[Recentes]]</f>
        <v>7</v>
      </c>
      <c r="AX162" s="272">
        <v>0</v>
      </c>
      <c r="AY162" s="272">
        <v>4</v>
      </c>
      <c r="AZ162" s="272">
        <f>IF(ISBLANK(tabItens[[#This Row],[CÓDIGO]]),"",tabItens[[#This Row],[PontoMês]] * (AZ$2+tabItens[[#This Row],[PontoQtM]]))</f>
        <v>0</v>
      </c>
      <c r="BA162" s="271">
        <f>tabItens[[#This Row],[PontoPed]] - tabItens[[#This Row],[Saldo]] + (1/10)</f>
        <v>-6.9</v>
      </c>
      <c r="BB162" s="271">
        <f xml:space="preserve"> tabItens[[#This Row],[PontoMês]] * BB$2 - tabItens[[#This Row],[QTDE ATUAL]] - (1/10)</f>
        <v>-7.1</v>
      </c>
      <c r="BC162" s="273">
        <f>IF( tabItens[[#This Row],[PontoPed]]&gt;0, IF(tabItens[[#This Row],[PontoPed]]&lt;1, 1, IF( tabItens[[#This Row],[Saldo]]&gt;tabItens[[#This Row],[PontoPed]], 0, (tabItens[[#This Row],[PontoPed]]-tabItens[[#This Row],[Saldo]])/tabItens[[#This Row],[PontoPed]] ) ), 0 )</f>
        <v>0</v>
      </c>
      <c r="BD162" s="274">
        <f>ROUNDDOWN(IF( OR( AND(tabItens[[#This Row],[PontoPed]]&lt;tabItens[[#This Row],[Saldo]],tabItens[[#This Row],[Saldo]]&gt;0), tabItens[[#This Row],[PontoPed]]=0), 99, IF(AND(tabItens[[#This Row],[Saldo]]=0,tabItens[[#This Row],[PontoPed]]&gt;0), 0, (1-tabItens[[#This Row],[PctAb]])*10 ) ),0)</f>
        <v>99</v>
      </c>
      <c r="BE162" s="275">
        <f>MAX(ROUNDDOWN( IF(tabItens[[#This Row],[Abaixo]] &gt; 0,   tabItens[[#This Row],[Abaixo]] + (tabItens[[#This Row],[PontoMês]] * IF( OR( ISBLANK(tabItens[[#This Row],[ATA Nº/ANO]]), tabItens[[#This Row],[ATA Nº/ANO]] = ""),BE$2,BE$1)),0),0),0)</f>
        <v>0</v>
      </c>
      <c r="BF16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62" s="276">
        <f>SUMIF(Consumo!$C$3:$C$902,tabItens[[#This Row],[CÓDIGO]],Consumo!$E$3:$E$902)</f>
        <v>0</v>
      </c>
      <c r="BH162" s="277">
        <f>IF(AND(tabItens[[#This Row],[Pend]] &gt; 0,tabItens[[#This Row],[Consumo]] &lt;&gt; 0), tabItens[[#This Row],[Pend]] / tabItens[[#This Row],[Consumo]], 0 )</f>
        <v>0</v>
      </c>
      <c r="BI162" s="276"/>
      <c r="BJ162" s="276"/>
      <c r="BK162" s="278" t="s">
        <v>2077</v>
      </c>
    </row>
    <row r="163" spans="1:63" x14ac:dyDescent="0.3">
      <c r="A163" s="239">
        <v>105115</v>
      </c>
      <c r="B163" s="240" t="s">
        <v>1621</v>
      </c>
      <c r="C163" s="241" t="s">
        <v>264</v>
      </c>
      <c r="D163" s="242">
        <v>25.24</v>
      </c>
      <c r="E163" s="243"/>
      <c r="F163" s="243"/>
      <c r="G163" s="243" t="s">
        <v>891</v>
      </c>
      <c r="H163" s="244">
        <v>24</v>
      </c>
      <c r="I163" s="245">
        <v>103003</v>
      </c>
      <c r="J163" s="246">
        <v>25.24</v>
      </c>
      <c r="K163" s="247">
        <v>4</v>
      </c>
      <c r="L163" s="248">
        <f>IF(tabItens[[#This Row],[Média]] &gt; 0, tabItens[[#This Row],[QTDE ATUAL]] / tabItens[[#This Row],[Média]],999.9)</f>
        <v>999.9</v>
      </c>
      <c r="M163" s="249">
        <v>0</v>
      </c>
      <c r="N163" s="250">
        <f>tabItens[[#This Row],[VALOR UNIT.]] * tabItens[[#This Row],[LC]]</f>
        <v>0</v>
      </c>
      <c r="O163" s="251"/>
      <c r="P163" s="252"/>
      <c r="Q163" s="253"/>
      <c r="R163" s="250"/>
      <c r="S163" s="254"/>
      <c r="T163" s="255">
        <f>ROUNDDOWN(IFERROR(tabItens[[#This Row],[ATA DT.VALID.]] - $D$1,0) / 30,0)</f>
        <v>-1507</v>
      </c>
      <c r="U163" s="240" t="s">
        <v>1620</v>
      </c>
      <c r="V163" s="256">
        <v>1</v>
      </c>
      <c r="W163" s="257" t="s">
        <v>2071</v>
      </c>
      <c r="X163" s="258">
        <v>62</v>
      </c>
      <c r="Y163" s="259">
        <v>1</v>
      </c>
      <c r="Z163" s="260"/>
      <c r="AA163" s="261"/>
      <c r="AB163" s="262"/>
      <c r="AC163" s="262"/>
      <c r="AD163" s="261"/>
      <c r="AE163" s="262"/>
      <c r="AF163" s="255"/>
      <c r="AG163" s="263" t="s">
        <v>2063</v>
      </c>
      <c r="AH163" s="264"/>
      <c r="AI163" s="255">
        <v>2</v>
      </c>
      <c r="AJ163" s="264">
        <v>44018</v>
      </c>
      <c r="AK163" s="264">
        <v>39499</v>
      </c>
      <c r="AL163" s="264">
        <v>44468</v>
      </c>
      <c r="AM163" s="254"/>
      <c r="AN163" s="243"/>
      <c r="AO163" s="265" t="str">
        <f>_xlfn.IFNA(IF(VLOOKUP(tabItens[[#This Row],[CÓDIGO]],tabExcluirDoEstoque[#Data],1,FALSE),"sim",""),"")</f>
        <v/>
      </c>
      <c r="AP163" s="266" t="str">
        <f ca="1">IF(OR(ISBLANK(tabItens[[#This Row],[ATA DT.VALID.]]),tabItens[[#This Row],[ATA DT.VALID.]]="",tabItens[[#This Row],[ATA DT.VALID.]]=" "),"",IF(TYPE(tabItens[[#This Row],[ATA DT.VALID.]])=1,ROUNDUP((tabItens[[#This Row],[ATA DT.VALID.]]-TODAY())/7,0),""))</f>
        <v/>
      </c>
      <c r="AQ163" s="267"/>
      <c r="AR163" s="268" t="str">
        <f>IF(ISBLANK(tabItens[[#This Row],[CÓDIGO]]),"",IFERROR(VLOOKUP(tabItens[[#This Row],[CÓDIGO]],Consumo!$C$2:$AI$902,32,FALSE),0))</f>
        <v>02.2023</v>
      </c>
      <c r="AS163" s="269">
        <f>SUMIF(Consumo!$C$3:$C$902,tabItens[[#This Row],[CÓDIGO]],Consumo!$T$3:$T$902) + SUMIF(Consumo!$C$3:$C$902,tabItens[[#This Row],[CÓDIGO]],Consumo!$U$3:$U$902) + SUMIF(Consumo!$C$3:$C$902,tabItens[[#This Row],[CÓDIGO]],Consumo!$V$3:$V$902) + SUMIF(Consumo!$C$3:$C$902,tabItens[[#This Row],[CÓDIGO]],Consumo!$W$3:$W$902)</f>
        <v>0</v>
      </c>
      <c r="AT163" s="269">
        <f>SUMIF(Consumo!$C$3:$C$902,tabItens[[#This Row],[CÓDIGO]],Consumo!$AF$3:$AF$902)</f>
        <v>8</v>
      </c>
      <c r="AU163" s="270">
        <f>SUMIF(Consumo!$C$3:$C$902,tabItens[[#This Row],[CÓDIGO]],Consumo!$AG$3:$AG$902)</f>
        <v>4</v>
      </c>
      <c r="AV163" s="271">
        <f>SUMIF(Consumo!$C$3:$C$902,tabItens[[#This Row],[CÓDIGO]],Consumo!$AE$3:$AE$902)</f>
        <v>0</v>
      </c>
      <c r="AW163" s="244">
        <f>tabItens[[#This Row],[QTDE ATUAL]] + tabItens[[#This Row],[RC QTDE]] + tabItens[[#This Row],[AF SALDO]] + tabItens[[#This Row],[Recentes]]</f>
        <v>24</v>
      </c>
      <c r="AX163" s="272">
        <v>1</v>
      </c>
      <c r="AY163" s="272">
        <v>4</v>
      </c>
      <c r="AZ163" s="272">
        <f>IF(ISBLANK(tabItens[[#This Row],[CÓDIGO]]),"",tabItens[[#This Row],[PontoMês]] * (AZ$2+tabItens[[#This Row],[PontoQtM]]))</f>
        <v>4</v>
      </c>
      <c r="BA163" s="271">
        <f>tabItens[[#This Row],[PontoPed]] - tabItens[[#This Row],[Saldo]] + (1/10)</f>
        <v>-19.899999999999999</v>
      </c>
      <c r="BB163" s="271">
        <f xml:space="preserve"> tabItens[[#This Row],[PontoMês]] * BB$2 - tabItens[[#This Row],[QTDE ATUAL]] - (1/10)</f>
        <v>-23.1</v>
      </c>
      <c r="BC163" s="273">
        <f>IF( tabItens[[#This Row],[PontoPed]]&gt;0, IF(tabItens[[#This Row],[PontoPed]]&lt;1, 1, IF( tabItens[[#This Row],[Saldo]]&gt;tabItens[[#This Row],[PontoPed]], 0, (tabItens[[#This Row],[PontoPed]]-tabItens[[#This Row],[Saldo]])/tabItens[[#This Row],[PontoPed]] ) ), 0 )</f>
        <v>0</v>
      </c>
      <c r="BD163" s="274">
        <f>ROUNDDOWN(IF( OR( AND(tabItens[[#This Row],[PontoPed]]&lt;tabItens[[#This Row],[Saldo]],tabItens[[#This Row],[Saldo]]&gt;0), tabItens[[#This Row],[PontoPed]]=0), 99, IF(AND(tabItens[[#This Row],[Saldo]]=0,tabItens[[#This Row],[PontoPed]]&gt;0), 0, (1-tabItens[[#This Row],[PctAb]])*10 ) ),0)</f>
        <v>99</v>
      </c>
      <c r="BE163" s="275">
        <f>MAX(ROUNDDOWN( IF(tabItens[[#This Row],[Abaixo]] &gt; 0,   tabItens[[#This Row],[Abaixo]] + (tabItens[[#This Row],[PontoMês]] * IF( OR( ISBLANK(tabItens[[#This Row],[ATA Nº/ANO]]), tabItens[[#This Row],[ATA Nº/ANO]] = ""),BE$2,BE$1)),0),0),0)</f>
        <v>0</v>
      </c>
      <c r="BF16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63" s="276">
        <f>SUMIF(Consumo!$C$3:$C$902,tabItens[[#This Row],[CÓDIGO]],Consumo!$E$3:$E$902)</f>
        <v>0</v>
      </c>
      <c r="BH163" s="277">
        <f>IF(AND(tabItens[[#This Row],[Pend]] &gt; 0,tabItens[[#This Row],[Consumo]] &lt;&gt; 0), tabItens[[#This Row],[Pend]] / tabItens[[#This Row],[Consumo]], 0 )</f>
        <v>0</v>
      </c>
      <c r="BI163" s="276"/>
      <c r="BJ163" s="276"/>
      <c r="BK163" s="278" t="s">
        <v>2077</v>
      </c>
    </row>
    <row r="164" spans="1:63" x14ac:dyDescent="0.3">
      <c r="A164" s="239">
        <v>106911</v>
      </c>
      <c r="B164" s="240" t="s">
        <v>1645</v>
      </c>
      <c r="C164" s="241" t="s">
        <v>264</v>
      </c>
      <c r="D164" s="242">
        <v>105.39</v>
      </c>
      <c r="E164" s="243"/>
      <c r="F164" s="243"/>
      <c r="G164" s="243" t="s">
        <v>891</v>
      </c>
      <c r="H164" s="244">
        <v>6</v>
      </c>
      <c r="I164" s="245">
        <v>103003</v>
      </c>
      <c r="J164" s="246">
        <v>105.39</v>
      </c>
      <c r="K164" s="247">
        <v>2</v>
      </c>
      <c r="L164" s="248">
        <f>IF(tabItens[[#This Row],[Média]] &gt; 0, tabItens[[#This Row],[QTDE ATUAL]] / tabItens[[#This Row],[Média]],999.9)</f>
        <v>999.9</v>
      </c>
      <c r="M164" s="249">
        <v>0</v>
      </c>
      <c r="N164" s="250">
        <f>tabItens[[#This Row],[VALOR UNIT.]] * tabItens[[#This Row],[LC]]</f>
        <v>0</v>
      </c>
      <c r="O164" s="251"/>
      <c r="P164" s="252"/>
      <c r="Q164" s="253"/>
      <c r="R164" s="250"/>
      <c r="S164" s="254"/>
      <c r="T164" s="255">
        <f>ROUNDDOWN(IFERROR(tabItens[[#This Row],[ATA DT.VALID.]] - $D$1,0) / 30,0)</f>
        <v>-1507</v>
      </c>
      <c r="U164" s="240" t="s">
        <v>1493</v>
      </c>
      <c r="V164" s="256">
        <v>1</v>
      </c>
      <c r="W164" s="257" t="s">
        <v>2071</v>
      </c>
      <c r="X164" s="258">
        <v>54</v>
      </c>
      <c r="Y164" s="259">
        <v>4</v>
      </c>
      <c r="Z164" s="260"/>
      <c r="AA164" s="261"/>
      <c r="AB164" s="262"/>
      <c r="AC164" s="262"/>
      <c r="AD164" s="261"/>
      <c r="AE164" s="262"/>
      <c r="AF164" s="255"/>
      <c r="AG164" s="263" t="s">
        <v>2063</v>
      </c>
      <c r="AH164" s="264"/>
      <c r="AI164" s="255">
        <v>0</v>
      </c>
      <c r="AJ164" s="264">
        <v>43703</v>
      </c>
      <c r="AK164" s="264">
        <v>39624</v>
      </c>
      <c r="AL164" s="264">
        <v>43677</v>
      </c>
      <c r="AM164" s="254"/>
      <c r="AN164" s="243"/>
      <c r="AO164" s="265" t="str">
        <f>_xlfn.IFNA(IF(VLOOKUP(tabItens[[#This Row],[CÓDIGO]],tabExcluirDoEstoque[#Data],1,FALSE),"sim",""),"")</f>
        <v/>
      </c>
      <c r="AP164" s="266" t="str">
        <f ca="1">IF(OR(ISBLANK(tabItens[[#This Row],[ATA DT.VALID.]]),tabItens[[#This Row],[ATA DT.VALID.]]="",tabItens[[#This Row],[ATA DT.VALID.]]=" "),"",IF(TYPE(tabItens[[#This Row],[ATA DT.VALID.]])=1,ROUNDUP((tabItens[[#This Row],[ATA DT.VALID.]]-TODAY())/7,0),""))</f>
        <v/>
      </c>
      <c r="AQ164" s="267"/>
      <c r="AR164" s="268" t="str">
        <f>IF(ISBLANK(tabItens[[#This Row],[CÓDIGO]]),"",IFERROR(VLOOKUP(tabItens[[#This Row],[CÓDIGO]],Consumo!$C$2:$AI$902,32,FALSE),0))</f>
        <v>10.2022</v>
      </c>
      <c r="AS164" s="269">
        <f>SUMIF(Consumo!$C$3:$C$902,tabItens[[#This Row],[CÓDIGO]],Consumo!$T$3:$T$902) + SUMIF(Consumo!$C$3:$C$902,tabItens[[#This Row],[CÓDIGO]],Consumo!$U$3:$U$902) + SUMIF(Consumo!$C$3:$C$902,tabItens[[#This Row],[CÓDIGO]],Consumo!$V$3:$V$902) + SUMIF(Consumo!$C$3:$C$902,tabItens[[#This Row],[CÓDIGO]],Consumo!$W$3:$W$902)</f>
        <v>0</v>
      </c>
      <c r="AT164" s="269">
        <f>SUMIF(Consumo!$C$3:$C$902,tabItens[[#This Row],[CÓDIGO]],Consumo!$AF$3:$AF$902)</f>
        <v>2</v>
      </c>
      <c r="AU164" s="270">
        <f>SUMIF(Consumo!$C$3:$C$902,tabItens[[#This Row],[CÓDIGO]],Consumo!$AG$3:$AG$902)</f>
        <v>2</v>
      </c>
      <c r="AV164" s="271">
        <f>SUMIF(Consumo!$C$3:$C$902,tabItens[[#This Row],[CÓDIGO]],Consumo!$AE$3:$AE$902)</f>
        <v>0</v>
      </c>
      <c r="AW164" s="244">
        <f>tabItens[[#This Row],[QTDE ATUAL]] + tabItens[[#This Row],[RC QTDE]] + tabItens[[#This Row],[AF SALDO]] + tabItens[[#This Row],[Recentes]]</f>
        <v>6</v>
      </c>
      <c r="AX164" s="272">
        <v>0</v>
      </c>
      <c r="AY164" s="272">
        <v>4</v>
      </c>
      <c r="AZ164" s="272">
        <f>IF(ISBLANK(tabItens[[#This Row],[CÓDIGO]]),"",tabItens[[#This Row],[PontoMês]] * (AZ$2+tabItens[[#This Row],[PontoQtM]]))</f>
        <v>0</v>
      </c>
      <c r="BA164" s="271">
        <f>tabItens[[#This Row],[PontoPed]] - tabItens[[#This Row],[Saldo]] + (1/10)</f>
        <v>-5.9</v>
      </c>
      <c r="BB164" s="271">
        <f xml:space="preserve"> tabItens[[#This Row],[PontoMês]] * BB$2 - tabItens[[#This Row],[QTDE ATUAL]] - (1/10)</f>
        <v>-6.1</v>
      </c>
      <c r="BC164" s="273">
        <f>IF( tabItens[[#This Row],[PontoPed]]&gt;0, IF(tabItens[[#This Row],[PontoPed]]&lt;1, 1, IF( tabItens[[#This Row],[Saldo]]&gt;tabItens[[#This Row],[PontoPed]], 0, (tabItens[[#This Row],[PontoPed]]-tabItens[[#This Row],[Saldo]])/tabItens[[#This Row],[PontoPed]] ) ), 0 )</f>
        <v>0</v>
      </c>
      <c r="BD164" s="274">
        <f>ROUNDDOWN(IF( OR( AND(tabItens[[#This Row],[PontoPed]]&lt;tabItens[[#This Row],[Saldo]],tabItens[[#This Row],[Saldo]]&gt;0), tabItens[[#This Row],[PontoPed]]=0), 99, IF(AND(tabItens[[#This Row],[Saldo]]=0,tabItens[[#This Row],[PontoPed]]&gt;0), 0, (1-tabItens[[#This Row],[PctAb]])*10 ) ),0)</f>
        <v>99</v>
      </c>
      <c r="BE164" s="275">
        <f>MAX(ROUNDDOWN( IF(tabItens[[#This Row],[Abaixo]] &gt; 0,   tabItens[[#This Row],[Abaixo]] + (tabItens[[#This Row],[PontoMês]] * IF( OR( ISBLANK(tabItens[[#This Row],[ATA Nº/ANO]]), tabItens[[#This Row],[ATA Nº/ANO]] = ""),BE$2,BE$1)),0),0),0)</f>
        <v>0</v>
      </c>
      <c r="BF16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64" s="276">
        <f>SUMIF(Consumo!$C$3:$C$902,tabItens[[#This Row],[CÓDIGO]],Consumo!$E$3:$E$902)</f>
        <v>0</v>
      </c>
      <c r="BH164" s="277">
        <f>IF(AND(tabItens[[#This Row],[Pend]] &gt; 0,tabItens[[#This Row],[Consumo]] &lt;&gt; 0), tabItens[[#This Row],[Pend]] / tabItens[[#This Row],[Consumo]], 0 )</f>
        <v>0</v>
      </c>
      <c r="BI164" s="276"/>
      <c r="BJ164" s="276"/>
      <c r="BK164" s="278" t="s">
        <v>2077</v>
      </c>
    </row>
    <row r="165" spans="1:63" x14ac:dyDescent="0.3">
      <c r="A165" s="239">
        <v>106913</v>
      </c>
      <c r="B165" s="240" t="s">
        <v>1646</v>
      </c>
      <c r="C165" s="241" t="s">
        <v>264</v>
      </c>
      <c r="D165" s="242">
        <v>105.39</v>
      </c>
      <c r="E165" s="243"/>
      <c r="F165" s="243"/>
      <c r="G165" s="243" t="s">
        <v>891</v>
      </c>
      <c r="H165" s="244">
        <v>1</v>
      </c>
      <c r="I165" s="245">
        <v>103003</v>
      </c>
      <c r="J165" s="246">
        <v>105.39</v>
      </c>
      <c r="K165" s="247"/>
      <c r="L165" s="248">
        <f>IF(tabItens[[#This Row],[Média]] &gt; 0, tabItens[[#This Row],[QTDE ATUAL]] / tabItens[[#This Row],[Média]],999.9)</f>
        <v>999.9</v>
      </c>
      <c r="M165" s="249">
        <v>0</v>
      </c>
      <c r="N165" s="250">
        <f>tabItens[[#This Row],[VALOR UNIT.]] * tabItens[[#This Row],[LC]]</f>
        <v>0</v>
      </c>
      <c r="O165" s="251"/>
      <c r="P165" s="252"/>
      <c r="Q165" s="253"/>
      <c r="R165" s="250"/>
      <c r="S165" s="254"/>
      <c r="T165" s="255">
        <f>ROUNDDOWN(IFERROR(tabItens[[#This Row],[ATA DT.VALID.]] - $D$1,0) / 30,0)</f>
        <v>-1507</v>
      </c>
      <c r="U165" s="240" t="s">
        <v>1493</v>
      </c>
      <c r="V165" s="256">
        <v>1</v>
      </c>
      <c r="W165" s="257" t="s">
        <v>2071</v>
      </c>
      <c r="X165" s="258">
        <v>54</v>
      </c>
      <c r="Y165" s="259">
        <v>4</v>
      </c>
      <c r="Z165" s="260">
        <v>2813</v>
      </c>
      <c r="AA165" s="261">
        <v>2023</v>
      </c>
      <c r="AB165" s="262">
        <v>2</v>
      </c>
      <c r="AC165" s="262"/>
      <c r="AD165" s="261"/>
      <c r="AE165" s="262"/>
      <c r="AF165" s="255"/>
      <c r="AG165" s="263" t="s">
        <v>2063</v>
      </c>
      <c r="AH165" s="264"/>
      <c r="AI165" s="255">
        <v>0</v>
      </c>
      <c r="AJ165" s="264">
        <v>43703</v>
      </c>
      <c r="AK165" s="264">
        <v>39624</v>
      </c>
      <c r="AL165" s="264">
        <v>43677</v>
      </c>
      <c r="AM165" s="254"/>
      <c r="AN165" s="243"/>
      <c r="AO165" s="265" t="str">
        <f>_xlfn.IFNA(IF(VLOOKUP(tabItens[[#This Row],[CÓDIGO]],tabExcluirDoEstoque[#Data],1,FALSE),"sim",""),"")</f>
        <v/>
      </c>
      <c r="AP165" s="266" t="str">
        <f ca="1">IF(OR(ISBLANK(tabItens[[#This Row],[ATA DT.VALID.]]),tabItens[[#This Row],[ATA DT.VALID.]]="",tabItens[[#This Row],[ATA DT.VALID.]]=" "),"",IF(TYPE(tabItens[[#This Row],[ATA DT.VALID.]])=1,ROUNDUP((tabItens[[#This Row],[ATA DT.VALID.]]-TODAY())/7,0),""))</f>
        <v/>
      </c>
      <c r="AQ165" s="267"/>
      <c r="AR165" s="268" t="str">
        <f>IF(ISBLANK(tabItens[[#This Row],[CÓDIGO]]),"",IFERROR(VLOOKUP(tabItens[[#This Row],[CÓDIGO]],Consumo!$C$2:$AI$902,32,FALSE),0))</f>
        <v>04.2022</v>
      </c>
      <c r="AS165" s="269">
        <f>SUMIF(Consumo!$C$3:$C$902,tabItens[[#This Row],[CÓDIGO]],Consumo!$T$3:$T$902) + SUMIF(Consumo!$C$3:$C$902,tabItens[[#This Row],[CÓDIGO]],Consumo!$U$3:$U$902) + SUMIF(Consumo!$C$3:$C$902,tabItens[[#This Row],[CÓDIGO]],Consumo!$V$3:$V$902) + SUMIF(Consumo!$C$3:$C$902,tabItens[[#This Row],[CÓDIGO]],Consumo!$W$3:$W$902)</f>
        <v>0</v>
      </c>
      <c r="AT165" s="269">
        <f>SUMIF(Consumo!$C$3:$C$902,tabItens[[#This Row],[CÓDIGO]],Consumo!$AF$3:$AF$902)</f>
        <v>2</v>
      </c>
      <c r="AU165" s="270">
        <f>SUMIF(Consumo!$C$3:$C$902,tabItens[[#This Row],[CÓDIGO]],Consumo!$AG$3:$AG$902)</f>
        <v>2</v>
      </c>
      <c r="AV165" s="271">
        <f>SUMIF(Consumo!$C$3:$C$902,tabItens[[#This Row],[CÓDIGO]],Consumo!$AE$3:$AE$902)</f>
        <v>0</v>
      </c>
      <c r="AW165" s="244">
        <f>tabItens[[#This Row],[QTDE ATUAL]] + tabItens[[#This Row],[RC QTDE]] + tabItens[[#This Row],[AF SALDO]] + tabItens[[#This Row],[Recentes]]</f>
        <v>3</v>
      </c>
      <c r="AX165" s="272">
        <v>0</v>
      </c>
      <c r="AY165" s="272">
        <v>4</v>
      </c>
      <c r="AZ165" s="272">
        <f>IF(ISBLANK(tabItens[[#This Row],[CÓDIGO]]),"",tabItens[[#This Row],[PontoMês]] * (AZ$2+tabItens[[#This Row],[PontoQtM]]))</f>
        <v>0</v>
      </c>
      <c r="BA165" s="271">
        <f>tabItens[[#This Row],[PontoPed]] - tabItens[[#This Row],[Saldo]] + (1/10)</f>
        <v>-2.9</v>
      </c>
      <c r="BB165" s="271">
        <f xml:space="preserve"> tabItens[[#This Row],[PontoMês]] * BB$2 - tabItens[[#This Row],[QTDE ATUAL]] - (1/10)</f>
        <v>-1.1000000000000001</v>
      </c>
      <c r="BC165" s="273">
        <f>IF( tabItens[[#This Row],[PontoPed]]&gt;0, IF(tabItens[[#This Row],[PontoPed]]&lt;1, 1, IF( tabItens[[#This Row],[Saldo]]&gt;tabItens[[#This Row],[PontoPed]], 0, (tabItens[[#This Row],[PontoPed]]-tabItens[[#This Row],[Saldo]])/tabItens[[#This Row],[PontoPed]] ) ), 0 )</f>
        <v>0</v>
      </c>
      <c r="BD165" s="274">
        <f>ROUNDDOWN(IF( OR( AND(tabItens[[#This Row],[PontoPed]]&lt;tabItens[[#This Row],[Saldo]],tabItens[[#This Row],[Saldo]]&gt;0), tabItens[[#This Row],[PontoPed]]=0), 99, IF(AND(tabItens[[#This Row],[Saldo]]=0,tabItens[[#This Row],[PontoPed]]&gt;0), 0, (1-tabItens[[#This Row],[PctAb]])*10 ) ),0)</f>
        <v>99</v>
      </c>
      <c r="BE165" s="275">
        <f>MAX(ROUNDDOWN( IF(tabItens[[#This Row],[Abaixo]] &gt; 0,   tabItens[[#This Row],[Abaixo]] + (tabItens[[#This Row],[PontoMês]] * IF( OR( ISBLANK(tabItens[[#This Row],[ATA Nº/ANO]]), tabItens[[#This Row],[ATA Nº/ANO]] = ""),BE$2,BE$1)),0),0),0)</f>
        <v>0</v>
      </c>
      <c r="BF16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65" s="276">
        <f>SUMIF(Consumo!$C$3:$C$902,tabItens[[#This Row],[CÓDIGO]],Consumo!$E$3:$E$902)</f>
        <v>0</v>
      </c>
      <c r="BH165" s="277">
        <f>IF(AND(tabItens[[#This Row],[Pend]] &gt; 0,tabItens[[#This Row],[Consumo]] &lt;&gt; 0), tabItens[[#This Row],[Pend]] / tabItens[[#This Row],[Consumo]], 0 )</f>
        <v>0</v>
      </c>
      <c r="BI165" s="276"/>
      <c r="BJ165" s="276"/>
      <c r="BK165" s="278" t="s">
        <v>2077</v>
      </c>
    </row>
    <row r="166" spans="1:63" x14ac:dyDescent="0.3">
      <c r="A166" s="239">
        <v>105118</v>
      </c>
      <c r="B166" s="240" t="s">
        <v>1622</v>
      </c>
      <c r="C166" s="241" t="s">
        <v>264</v>
      </c>
      <c r="D166" s="242">
        <v>47.41</v>
      </c>
      <c r="E166" s="243"/>
      <c r="F166" s="243"/>
      <c r="G166" s="243" t="s">
        <v>891</v>
      </c>
      <c r="H166" s="244">
        <v>0</v>
      </c>
      <c r="I166" s="245">
        <v>103003</v>
      </c>
      <c r="J166" s="246">
        <v>47.41</v>
      </c>
      <c r="K166" s="247">
        <v>6</v>
      </c>
      <c r="L166" s="248">
        <f>IF(tabItens[[#This Row],[Média]] &gt; 0, tabItens[[#This Row],[QTDE ATUAL]] / tabItens[[#This Row],[Média]],999.9)</f>
        <v>999.9</v>
      </c>
      <c r="M166" s="249">
        <v>0</v>
      </c>
      <c r="N166" s="250">
        <f>tabItens[[#This Row],[VALOR UNIT.]] * tabItens[[#This Row],[LC]]</f>
        <v>0</v>
      </c>
      <c r="O166" s="251"/>
      <c r="P166" s="252"/>
      <c r="Q166" s="253"/>
      <c r="R166" s="250"/>
      <c r="S166" s="254"/>
      <c r="T166" s="255">
        <f>ROUNDDOWN(IFERROR(tabItens[[#This Row],[ATA DT.VALID.]] - $D$1,0) / 30,0)</f>
        <v>-1507</v>
      </c>
      <c r="U166" s="240" t="s">
        <v>1620</v>
      </c>
      <c r="V166" s="256">
        <v>1</v>
      </c>
      <c r="W166" s="257" t="s">
        <v>2071</v>
      </c>
      <c r="X166" s="258">
        <v>62</v>
      </c>
      <c r="Y166" s="259">
        <v>1</v>
      </c>
      <c r="Z166" s="260">
        <v>8984</v>
      </c>
      <c r="AA166" s="261">
        <v>2023</v>
      </c>
      <c r="AB166" s="262">
        <v>2</v>
      </c>
      <c r="AC166" s="262"/>
      <c r="AD166" s="261"/>
      <c r="AE166" s="262"/>
      <c r="AF166" s="255"/>
      <c r="AG166" s="263" t="s">
        <v>2063</v>
      </c>
      <c r="AH166" s="264"/>
      <c r="AI166" s="255">
        <v>2</v>
      </c>
      <c r="AJ166" s="264">
        <v>43872</v>
      </c>
      <c r="AK166" s="264">
        <v>39499</v>
      </c>
      <c r="AL166" s="264">
        <v>44791</v>
      </c>
      <c r="AM166" s="254"/>
      <c r="AN166" s="243"/>
      <c r="AO166" s="265" t="str">
        <f>_xlfn.IFNA(IF(VLOOKUP(tabItens[[#This Row],[CÓDIGO]],tabExcluirDoEstoque[#Data],1,FALSE),"sim",""),"")</f>
        <v/>
      </c>
      <c r="AP166" s="266" t="str">
        <f ca="1">IF(OR(ISBLANK(tabItens[[#This Row],[ATA DT.VALID.]]),tabItens[[#This Row],[ATA DT.VALID.]]="",tabItens[[#This Row],[ATA DT.VALID.]]=" "),"",IF(TYPE(tabItens[[#This Row],[ATA DT.VALID.]])=1,ROUNDUP((tabItens[[#This Row],[ATA DT.VALID.]]-TODAY())/7,0),""))</f>
        <v/>
      </c>
      <c r="AQ166" s="267"/>
      <c r="AR166" s="268" t="str">
        <f>IF(ISBLANK(tabItens[[#This Row],[CÓDIGO]]),"",IFERROR(VLOOKUP(tabItens[[#This Row],[CÓDIGO]],Consumo!$C$2:$AI$902,32,FALSE),0))</f>
        <v>07.2023</v>
      </c>
      <c r="AS166" s="269">
        <f>SUMIF(Consumo!$C$3:$C$902,tabItens[[#This Row],[CÓDIGO]],Consumo!$T$3:$T$902) + SUMIF(Consumo!$C$3:$C$902,tabItens[[#This Row],[CÓDIGO]],Consumo!$U$3:$U$902) + SUMIF(Consumo!$C$3:$C$902,tabItens[[#This Row],[CÓDIGO]],Consumo!$V$3:$V$902) + SUMIF(Consumo!$C$3:$C$902,tabItens[[#This Row],[CÓDIGO]],Consumo!$W$3:$W$902)</f>
        <v>2</v>
      </c>
      <c r="AT166" s="269">
        <f>SUMIF(Consumo!$C$3:$C$902,tabItens[[#This Row],[CÓDIGO]],Consumo!$AF$3:$AF$902)</f>
        <v>6</v>
      </c>
      <c r="AU166" s="270">
        <f>SUMIF(Consumo!$C$3:$C$902,tabItens[[#This Row],[CÓDIGO]],Consumo!$AG$3:$AG$902)</f>
        <v>4</v>
      </c>
      <c r="AV166" s="271">
        <f>SUMIF(Consumo!$C$3:$C$902,tabItens[[#This Row],[CÓDIGO]],Consumo!$AE$3:$AE$902)</f>
        <v>0</v>
      </c>
      <c r="AW166" s="244">
        <f>tabItens[[#This Row],[QTDE ATUAL]] + tabItens[[#This Row],[RC QTDE]] + tabItens[[#This Row],[AF SALDO]] + tabItens[[#This Row],[Recentes]]</f>
        <v>2</v>
      </c>
      <c r="AX166" s="272">
        <v>0</v>
      </c>
      <c r="AY166" s="272">
        <v>4</v>
      </c>
      <c r="AZ166" s="272">
        <f>IF(ISBLANK(tabItens[[#This Row],[CÓDIGO]]),"",tabItens[[#This Row],[PontoMês]] * (AZ$2+tabItens[[#This Row],[PontoQtM]]))</f>
        <v>0</v>
      </c>
      <c r="BA166" s="271">
        <f>tabItens[[#This Row],[PontoPed]] - tabItens[[#This Row],[Saldo]] + (1/10)</f>
        <v>-1.9</v>
      </c>
      <c r="BB166" s="271">
        <f xml:space="preserve"> tabItens[[#This Row],[PontoMês]] * BB$2 - tabItens[[#This Row],[QTDE ATUAL]] - (1/10)</f>
        <v>-0.1</v>
      </c>
      <c r="BC166" s="273">
        <f>IF( tabItens[[#This Row],[PontoPed]]&gt;0, IF(tabItens[[#This Row],[PontoPed]]&lt;1, 1, IF( tabItens[[#This Row],[Saldo]]&gt;tabItens[[#This Row],[PontoPed]], 0, (tabItens[[#This Row],[PontoPed]]-tabItens[[#This Row],[Saldo]])/tabItens[[#This Row],[PontoPed]] ) ), 0 )</f>
        <v>0</v>
      </c>
      <c r="BD166" s="274">
        <f>ROUNDDOWN(IF( OR( AND(tabItens[[#This Row],[PontoPed]]&lt;tabItens[[#This Row],[Saldo]],tabItens[[#This Row],[Saldo]]&gt;0), tabItens[[#This Row],[PontoPed]]=0), 99, IF(AND(tabItens[[#This Row],[Saldo]]=0,tabItens[[#This Row],[PontoPed]]&gt;0), 0, (1-tabItens[[#This Row],[PctAb]])*10 ) ),0)</f>
        <v>99</v>
      </c>
      <c r="BE166" s="275">
        <f>MAX(ROUNDDOWN( IF(tabItens[[#This Row],[Abaixo]] &gt; 0,   tabItens[[#This Row],[Abaixo]] + (tabItens[[#This Row],[PontoMês]] * IF( OR( ISBLANK(tabItens[[#This Row],[ATA Nº/ANO]]), tabItens[[#This Row],[ATA Nº/ANO]] = ""),BE$2,BE$1)),0),0),0)</f>
        <v>0</v>
      </c>
      <c r="BF16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66" s="276">
        <f>SUMIF(Consumo!$C$3:$C$902,tabItens[[#This Row],[CÓDIGO]],Consumo!$E$3:$E$902)</f>
        <v>0</v>
      </c>
      <c r="BH166" s="277">
        <f>IF(AND(tabItens[[#This Row],[Pend]] &gt; 0,tabItens[[#This Row],[Consumo]] &lt;&gt; 0), tabItens[[#This Row],[Pend]] / tabItens[[#This Row],[Consumo]], 0 )</f>
        <v>0</v>
      </c>
      <c r="BI166" s="276"/>
      <c r="BJ166" s="276"/>
      <c r="BK166" s="278" t="s">
        <v>2077</v>
      </c>
    </row>
    <row r="167" spans="1:63" x14ac:dyDescent="0.3">
      <c r="A167" s="239">
        <v>105709</v>
      </c>
      <c r="B167" s="240" t="s">
        <v>1628</v>
      </c>
      <c r="C167" s="241" t="s">
        <v>264</v>
      </c>
      <c r="D167" s="242">
        <v>25</v>
      </c>
      <c r="E167" s="243"/>
      <c r="F167" s="243"/>
      <c r="G167" s="243" t="s">
        <v>891</v>
      </c>
      <c r="H167" s="244">
        <v>12</v>
      </c>
      <c r="I167" s="245">
        <v>103003</v>
      </c>
      <c r="J167" s="246">
        <v>25</v>
      </c>
      <c r="K167" s="247"/>
      <c r="L167" s="248">
        <f>IF(tabItens[[#This Row],[Média]] &gt; 0, tabItens[[#This Row],[QTDE ATUAL]] / tabItens[[#This Row],[Média]],999.9)</f>
        <v>999.9</v>
      </c>
      <c r="M167" s="249">
        <v>0</v>
      </c>
      <c r="N167" s="250">
        <f>tabItens[[#This Row],[VALOR UNIT.]] * tabItens[[#This Row],[LC]]</f>
        <v>0</v>
      </c>
      <c r="O167" s="251" t="s">
        <v>2081</v>
      </c>
      <c r="P167" s="252"/>
      <c r="Q167" s="253"/>
      <c r="R167" s="250"/>
      <c r="S167" s="254"/>
      <c r="T167" s="255">
        <f>ROUNDDOWN(IFERROR(tabItens[[#This Row],[ATA DT.VALID.]] - $D$1,0) / 30,0)</f>
        <v>-1507</v>
      </c>
      <c r="U167" s="240" t="s">
        <v>1562</v>
      </c>
      <c r="V167" s="256">
        <v>1</v>
      </c>
      <c r="W167" s="257" t="s">
        <v>2071</v>
      </c>
      <c r="X167" s="258">
        <v>54</v>
      </c>
      <c r="Y167" s="259">
        <v>19</v>
      </c>
      <c r="Z167" s="260"/>
      <c r="AA167" s="261"/>
      <c r="AB167" s="262"/>
      <c r="AC167" s="262"/>
      <c r="AD167" s="261"/>
      <c r="AE167" s="262"/>
      <c r="AF167" s="255"/>
      <c r="AG167" s="263" t="s">
        <v>2063</v>
      </c>
      <c r="AH167" s="264"/>
      <c r="AI167" s="255">
        <v>0</v>
      </c>
      <c r="AJ167" s="264">
        <v>43698</v>
      </c>
      <c r="AK167" s="264">
        <v>39538</v>
      </c>
      <c r="AL167" s="264">
        <v>43557</v>
      </c>
      <c r="AM167" s="254"/>
      <c r="AN167" s="243"/>
      <c r="AO167" s="265" t="str">
        <f>_xlfn.IFNA(IF(VLOOKUP(tabItens[[#This Row],[CÓDIGO]],tabExcluirDoEstoque[#Data],1,FALSE),"sim",""),"")</f>
        <v/>
      </c>
      <c r="AP167" s="266" t="str">
        <f ca="1">IF(OR(ISBLANK(tabItens[[#This Row],[ATA DT.VALID.]]),tabItens[[#This Row],[ATA DT.VALID.]]="",tabItens[[#This Row],[ATA DT.VALID.]]=" "),"",IF(TYPE(tabItens[[#This Row],[ATA DT.VALID.]])=1,ROUNDUP((tabItens[[#This Row],[ATA DT.VALID.]]-TODAY())/7,0),""))</f>
        <v/>
      </c>
      <c r="AQ167" s="267">
        <v>0</v>
      </c>
      <c r="AR167" s="268">
        <f>IF(ISBLANK(tabItens[[#This Row],[CÓDIGO]]),"",IFERROR(VLOOKUP(tabItens[[#This Row],[CÓDIGO]],Consumo!$C$2:$AI$902,32,FALSE),0))</f>
        <v>0</v>
      </c>
      <c r="AS167" s="269">
        <f>SUMIF(Consumo!$C$3:$C$902,tabItens[[#This Row],[CÓDIGO]],Consumo!$T$3:$T$902) + SUMIF(Consumo!$C$3:$C$902,tabItens[[#This Row],[CÓDIGO]],Consumo!$U$3:$U$902) + SUMIF(Consumo!$C$3:$C$902,tabItens[[#This Row],[CÓDIGO]],Consumo!$V$3:$V$902) + SUMIF(Consumo!$C$3:$C$902,tabItens[[#This Row],[CÓDIGO]],Consumo!$W$3:$W$902)</f>
        <v>0</v>
      </c>
      <c r="AT167" s="269">
        <f>SUMIF(Consumo!$C$3:$C$902,tabItens[[#This Row],[CÓDIGO]],Consumo!$AF$3:$AF$902)</f>
        <v>0</v>
      </c>
      <c r="AU167" s="270">
        <f>SUMIF(Consumo!$C$3:$C$902,tabItens[[#This Row],[CÓDIGO]],Consumo!$AG$3:$AG$902)</f>
        <v>0</v>
      </c>
      <c r="AV167" s="271">
        <f>SUMIF(Consumo!$C$3:$C$902,tabItens[[#This Row],[CÓDIGO]],Consumo!$AE$3:$AE$902)</f>
        <v>0</v>
      </c>
      <c r="AW167" s="244">
        <f>tabItens[[#This Row],[QTDE ATUAL]] + tabItens[[#This Row],[RC QTDE]] + tabItens[[#This Row],[AF SALDO]] + tabItens[[#This Row],[Recentes]]</f>
        <v>12</v>
      </c>
      <c r="AX167" s="272">
        <v>0</v>
      </c>
      <c r="AY167" s="272">
        <v>4</v>
      </c>
      <c r="AZ167" s="272">
        <f>IF(ISBLANK(tabItens[[#This Row],[CÓDIGO]]),"",tabItens[[#This Row],[PontoMês]] * (AZ$2+tabItens[[#This Row],[PontoQtM]]))</f>
        <v>0</v>
      </c>
      <c r="BA167" s="271">
        <f>tabItens[[#This Row],[PontoPed]] - tabItens[[#This Row],[Saldo]] + (1/10)</f>
        <v>-11.9</v>
      </c>
      <c r="BB167" s="271">
        <f xml:space="preserve"> tabItens[[#This Row],[PontoMês]] * BB$2 - tabItens[[#This Row],[QTDE ATUAL]] - (1/10)</f>
        <v>-12.1</v>
      </c>
      <c r="BC167" s="273">
        <f>IF( tabItens[[#This Row],[PontoPed]]&gt;0, IF(tabItens[[#This Row],[PontoPed]]&lt;1, 1, IF( tabItens[[#This Row],[Saldo]]&gt;tabItens[[#This Row],[PontoPed]], 0, (tabItens[[#This Row],[PontoPed]]-tabItens[[#This Row],[Saldo]])/tabItens[[#This Row],[PontoPed]] ) ), 0 )</f>
        <v>0</v>
      </c>
      <c r="BD167" s="274">
        <f>ROUNDDOWN(IF( OR( AND(tabItens[[#This Row],[PontoPed]]&lt;tabItens[[#This Row],[Saldo]],tabItens[[#This Row],[Saldo]]&gt;0), tabItens[[#This Row],[PontoPed]]=0), 99, IF(AND(tabItens[[#This Row],[Saldo]]=0,tabItens[[#This Row],[PontoPed]]&gt;0), 0, (1-tabItens[[#This Row],[PctAb]])*10 ) ),0)</f>
        <v>99</v>
      </c>
      <c r="BE167" s="275">
        <f>MAX(ROUNDDOWN( IF(tabItens[[#This Row],[Abaixo]] &gt; 0,   tabItens[[#This Row],[Abaixo]] + (tabItens[[#This Row],[PontoMês]] * IF( OR( ISBLANK(tabItens[[#This Row],[ATA Nº/ANO]]), tabItens[[#This Row],[ATA Nº/ANO]] = ""),BE$2,BE$1)),0),0),0)</f>
        <v>0</v>
      </c>
      <c r="BF16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7" s="276">
        <f>SUMIF(Consumo!$C$3:$C$902,tabItens[[#This Row],[CÓDIGO]],Consumo!$E$3:$E$902)</f>
        <v>0</v>
      </c>
      <c r="BH167" s="277">
        <f>IF(AND(tabItens[[#This Row],[Pend]] &gt; 0,tabItens[[#This Row],[Consumo]] &lt;&gt; 0), tabItens[[#This Row],[Pend]] / tabItens[[#This Row],[Consumo]], 0 )</f>
        <v>0</v>
      </c>
      <c r="BI167" s="276"/>
      <c r="BJ167" s="276"/>
      <c r="BK167" s="278" t="s">
        <v>2077</v>
      </c>
    </row>
    <row r="168" spans="1:63" x14ac:dyDescent="0.3">
      <c r="A168" s="239">
        <v>138459</v>
      </c>
      <c r="B168" s="240" t="s">
        <v>1966</v>
      </c>
      <c r="C168" s="241" t="s">
        <v>31</v>
      </c>
      <c r="D168" s="242">
        <v>0.51</v>
      </c>
      <c r="E168" s="243"/>
      <c r="F168" s="243"/>
      <c r="G168" s="243" t="s">
        <v>891</v>
      </c>
      <c r="H168" s="244">
        <v>40069</v>
      </c>
      <c r="I168" s="245">
        <v>103003</v>
      </c>
      <c r="J168" s="246">
        <v>0.51</v>
      </c>
      <c r="K168" s="247">
        <v>23466</v>
      </c>
      <c r="L168" s="248">
        <f>IF(tabItens[[#This Row],[Média]] &gt; 0, tabItens[[#This Row],[QTDE ATUAL]] / tabItens[[#This Row],[Média]],999.9)</f>
        <v>709.18584070796464</v>
      </c>
      <c r="M168" s="249">
        <v>0</v>
      </c>
      <c r="N168" s="250">
        <f>tabItens[[#This Row],[VALOR UNIT.]] * tabItens[[#This Row],[LC]]</f>
        <v>0</v>
      </c>
      <c r="O168" s="251" t="s">
        <v>2080</v>
      </c>
      <c r="P168" s="252"/>
      <c r="Q168" s="253"/>
      <c r="R168" s="250"/>
      <c r="S168" s="254"/>
      <c r="T168" s="255">
        <f>ROUNDDOWN(IFERROR(tabItens[[#This Row],[ATA DT.VALID.]] - $D$1,0) / 30,0)</f>
        <v>-1507</v>
      </c>
      <c r="U168" s="240" t="s">
        <v>911</v>
      </c>
      <c r="V168" s="256">
        <v>1</v>
      </c>
      <c r="W168" s="257" t="s">
        <v>2065</v>
      </c>
      <c r="X168" s="258">
        <v>45</v>
      </c>
      <c r="Y168" s="259">
        <v>10</v>
      </c>
      <c r="Z168" s="260"/>
      <c r="AA168" s="261"/>
      <c r="AB168" s="262"/>
      <c r="AC168" s="262"/>
      <c r="AD168" s="261"/>
      <c r="AE168" s="262"/>
      <c r="AF168" s="255"/>
      <c r="AG168" s="263" t="s">
        <v>2063</v>
      </c>
      <c r="AH168" s="264"/>
      <c r="AI168" s="255">
        <v>11030</v>
      </c>
      <c r="AJ168" s="264">
        <v>45009</v>
      </c>
      <c r="AK168" s="264">
        <v>43720</v>
      </c>
      <c r="AL168" s="264">
        <v>45107</v>
      </c>
      <c r="AM168" s="254"/>
      <c r="AN168" s="243"/>
      <c r="AO168" s="265" t="str">
        <f>_xlfn.IFNA(IF(VLOOKUP(tabItens[[#This Row],[CÓDIGO]],tabExcluirDoEstoque[#Data],1,FALSE),"sim",""),"")</f>
        <v/>
      </c>
      <c r="AP168" s="266" t="str">
        <f ca="1">IF(OR(ISBLANK(tabItens[[#This Row],[ATA DT.VALID.]]),tabItens[[#This Row],[ATA DT.VALID.]]="",tabItens[[#This Row],[ATA DT.VALID.]]=" "),"",IF(TYPE(tabItens[[#This Row],[ATA DT.VALID.]])=1,ROUNDUP((tabItens[[#This Row],[ATA DT.VALID.]]-TODAY())/7,0),""))</f>
        <v/>
      </c>
      <c r="AQ168" s="267">
        <v>0</v>
      </c>
      <c r="AR168" s="268" t="str">
        <f>IF(ISBLANK(tabItens[[#This Row],[CÓDIGO]]),"",IFERROR(VLOOKUP(tabItens[[#This Row],[CÓDIGO]],Consumo!$C$2:$AI$902,32,FALSE),0))</f>
        <v>08.2023</v>
      </c>
      <c r="AS168" s="269">
        <f>SUMIF(Consumo!$C$3:$C$902,tabItens[[#This Row],[CÓDIGO]],Consumo!$T$3:$T$902) + SUMIF(Consumo!$C$3:$C$902,tabItens[[#This Row],[CÓDIGO]],Consumo!$U$3:$U$902) + SUMIF(Consumo!$C$3:$C$902,tabItens[[#This Row],[CÓDIGO]],Consumo!$V$3:$V$902) + SUMIF(Consumo!$C$3:$C$902,tabItens[[#This Row],[CÓDIGO]],Consumo!$W$3:$W$902)</f>
        <v>9876</v>
      </c>
      <c r="AT168" s="269">
        <f>SUMIF(Consumo!$C$3:$C$902,tabItens[[#This Row],[CÓDIGO]],Consumo!$AF$3:$AF$902)</f>
        <v>45298</v>
      </c>
      <c r="AU168" s="270">
        <f>SUMIF(Consumo!$C$3:$C$902,tabItens[[#This Row],[CÓDIGO]],Consumo!$AG$3:$AG$902)</f>
        <v>11167</v>
      </c>
      <c r="AV168" s="271">
        <f>SUMIF(Consumo!$C$3:$C$902,tabItens[[#This Row],[CÓDIGO]],Consumo!$AE$3:$AE$902)</f>
        <v>56.5</v>
      </c>
      <c r="AW168" s="244">
        <f>tabItens[[#This Row],[QTDE ATUAL]] + tabItens[[#This Row],[RC QTDE]] + tabItens[[#This Row],[AF SALDO]] + tabItens[[#This Row],[Recentes]]</f>
        <v>40069</v>
      </c>
      <c r="AX168" s="272">
        <v>5679</v>
      </c>
      <c r="AY168" s="272">
        <v>4</v>
      </c>
      <c r="AZ168" s="272">
        <f>IF(ISBLANK(tabItens[[#This Row],[CÓDIGO]]),"",tabItens[[#This Row],[PontoMês]] * (AZ$2+tabItens[[#This Row],[PontoQtM]]))</f>
        <v>22716</v>
      </c>
      <c r="BA168" s="271">
        <f>tabItens[[#This Row],[PontoPed]] - tabItens[[#This Row],[Saldo]] + (1/10)</f>
        <v>-17352.900000000001</v>
      </c>
      <c r="BB168" s="271">
        <f xml:space="preserve"> tabItens[[#This Row],[PontoMês]] * BB$2 - tabItens[[#This Row],[QTDE ATUAL]] - (1/10)</f>
        <v>-34390.1</v>
      </c>
      <c r="BC168" s="273">
        <f>IF( tabItens[[#This Row],[PontoPed]]&gt;0, IF(tabItens[[#This Row],[PontoPed]]&lt;1, 1, IF( tabItens[[#This Row],[Saldo]]&gt;tabItens[[#This Row],[PontoPed]], 0, (tabItens[[#This Row],[PontoPed]]-tabItens[[#This Row],[Saldo]])/tabItens[[#This Row],[PontoPed]] ) ), 0 )</f>
        <v>0</v>
      </c>
      <c r="BD168" s="274">
        <f>ROUNDDOWN(IF( OR( AND(tabItens[[#This Row],[PontoPed]]&lt;tabItens[[#This Row],[Saldo]],tabItens[[#This Row],[Saldo]]&gt;0), tabItens[[#This Row],[PontoPed]]=0), 99, IF(AND(tabItens[[#This Row],[Saldo]]=0,tabItens[[#This Row],[PontoPed]]&gt;0), 0, (1-tabItens[[#This Row],[PctAb]])*10 ) ),0)</f>
        <v>99</v>
      </c>
      <c r="BE168" s="275">
        <f>MAX(ROUNDDOWN( IF(tabItens[[#This Row],[Abaixo]] &gt; 0,   tabItens[[#This Row],[Abaixo]] + (tabItens[[#This Row],[PontoMês]] * IF( OR( ISBLANK(tabItens[[#This Row],[ATA Nº/ANO]]), tabItens[[#This Row],[ATA Nº/ANO]] = ""),BE$2,BE$1)),0),0),0)</f>
        <v>0</v>
      </c>
      <c r="BF16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8" s="276">
        <f>SUMIF(Consumo!$C$3:$C$902,tabItens[[#This Row],[CÓDIGO]],Consumo!$E$3:$E$902)</f>
        <v>1017</v>
      </c>
      <c r="BH168" s="277">
        <f>IF(AND(tabItens[[#This Row],[Pend]] &gt; 0,tabItens[[#This Row],[Consumo]] &lt;&gt; 0), tabItens[[#This Row],[Pend]] / tabItens[[#This Row],[Consumo]], 0 )</f>
        <v>2.2451322354187824E-2</v>
      </c>
      <c r="BI168" s="276"/>
      <c r="BJ168" s="276"/>
      <c r="BK168" s="278" t="s">
        <v>2077</v>
      </c>
    </row>
    <row r="169" spans="1:63" x14ac:dyDescent="0.3">
      <c r="A169" s="239">
        <v>138460</v>
      </c>
      <c r="B169" s="240" t="s">
        <v>1967</v>
      </c>
      <c r="C169" s="241" t="s">
        <v>31</v>
      </c>
      <c r="D169" s="242">
        <v>0.63</v>
      </c>
      <c r="E169" s="243"/>
      <c r="F169" s="243"/>
      <c r="G169" s="243" t="s">
        <v>891</v>
      </c>
      <c r="H169" s="244">
        <v>2459</v>
      </c>
      <c r="I169" s="245">
        <v>103003</v>
      </c>
      <c r="J169" s="246">
        <v>0.63</v>
      </c>
      <c r="K169" s="247">
        <v>8212</v>
      </c>
      <c r="L169" s="248">
        <f>IF(tabItens[[#This Row],[Média]] &gt; 0, tabItens[[#This Row],[QTDE ATUAL]] / tabItens[[#This Row],[Média]],999.9)</f>
        <v>2950.7999999999997</v>
      </c>
      <c r="M169" s="249">
        <v>0</v>
      </c>
      <c r="N169" s="250">
        <f>tabItens[[#This Row],[VALOR UNIT.]] * tabItens[[#This Row],[LC]]</f>
        <v>0</v>
      </c>
      <c r="O169" s="251" t="s">
        <v>2080</v>
      </c>
      <c r="P169" s="252"/>
      <c r="Q169" s="253"/>
      <c r="R169" s="250"/>
      <c r="S169" s="254"/>
      <c r="T169" s="255">
        <f>ROUNDDOWN(IFERROR(tabItens[[#This Row],[ATA DT.VALID.]] - $D$1,0) / 30,0)</f>
        <v>-1507</v>
      </c>
      <c r="U169" s="240" t="s">
        <v>911</v>
      </c>
      <c r="V169" s="256">
        <v>1</v>
      </c>
      <c r="W169" s="257" t="s">
        <v>2065</v>
      </c>
      <c r="X169" s="258">
        <v>45</v>
      </c>
      <c r="Y169" s="259">
        <v>10</v>
      </c>
      <c r="Z169" s="260">
        <v>6211</v>
      </c>
      <c r="AA169" s="261">
        <v>2023</v>
      </c>
      <c r="AB169" s="262">
        <v>1500</v>
      </c>
      <c r="AC169" s="262"/>
      <c r="AD169" s="261"/>
      <c r="AE169" s="262"/>
      <c r="AF169" s="255"/>
      <c r="AG169" s="263" t="s">
        <v>2063</v>
      </c>
      <c r="AH169" s="264"/>
      <c r="AI169" s="255">
        <v>10658</v>
      </c>
      <c r="AJ169" s="264">
        <v>44151</v>
      </c>
      <c r="AK169" s="264">
        <v>43720</v>
      </c>
      <c r="AL169" s="264">
        <v>45050</v>
      </c>
      <c r="AM169" s="254"/>
      <c r="AN169" s="243"/>
      <c r="AO169" s="265" t="str">
        <f>_xlfn.IFNA(IF(VLOOKUP(tabItens[[#This Row],[CÓDIGO]],tabExcluirDoEstoque[#Data],1,FALSE),"sim",""),"")</f>
        <v/>
      </c>
      <c r="AP169" s="266" t="str">
        <f ca="1">IF(OR(ISBLANK(tabItens[[#This Row],[ATA DT.VALID.]]),tabItens[[#This Row],[ATA DT.VALID.]]="",tabItens[[#This Row],[ATA DT.VALID.]]=" "),"",IF(TYPE(tabItens[[#This Row],[ATA DT.VALID.]])=1,ROUNDUP((tabItens[[#This Row],[ATA DT.VALID.]]-TODAY())/7,0),""))</f>
        <v/>
      </c>
      <c r="AQ169" s="267">
        <v>0</v>
      </c>
      <c r="AR169" s="268" t="str">
        <f>IF(ISBLANK(tabItens[[#This Row],[CÓDIGO]]),"",IFERROR(VLOOKUP(tabItens[[#This Row],[CÓDIGO]],Consumo!$C$2:$AI$902,32,FALSE),0))</f>
        <v>08.2023</v>
      </c>
      <c r="AS169" s="269">
        <f>SUMIF(Consumo!$C$3:$C$902,tabItens[[#This Row],[CÓDIGO]],Consumo!$T$3:$T$902) + SUMIF(Consumo!$C$3:$C$902,tabItens[[#This Row],[CÓDIGO]],Consumo!$U$3:$U$902) + SUMIF(Consumo!$C$3:$C$902,tabItens[[#This Row],[CÓDIGO]],Consumo!$V$3:$V$902) + SUMIF(Consumo!$C$3:$C$902,tabItens[[#This Row],[CÓDIGO]],Consumo!$W$3:$W$902)</f>
        <v>2463</v>
      </c>
      <c r="AT169" s="269">
        <f>SUMIF(Consumo!$C$3:$C$902,tabItens[[#This Row],[CÓDIGO]],Consumo!$AF$3:$AF$902)</f>
        <v>14355</v>
      </c>
      <c r="AU169" s="270">
        <f>SUMIF(Consumo!$C$3:$C$902,tabItens[[#This Row],[CÓDIGO]],Consumo!$AG$3:$AG$902)</f>
        <v>4977</v>
      </c>
      <c r="AV169" s="271">
        <f>SUMIF(Consumo!$C$3:$C$902,tabItens[[#This Row],[CÓDIGO]],Consumo!$AE$3:$AE$902)</f>
        <v>0.83333333333333337</v>
      </c>
      <c r="AW169" s="244">
        <f>tabItens[[#This Row],[QTDE ATUAL]] + tabItens[[#This Row],[RC QTDE]] + tabItens[[#This Row],[AF SALDO]] + tabItens[[#This Row],[Recentes]]</f>
        <v>3959</v>
      </c>
      <c r="AX169" s="272">
        <v>1997</v>
      </c>
      <c r="AY169" s="272">
        <v>4</v>
      </c>
      <c r="AZ169" s="272">
        <f>IF(ISBLANK(tabItens[[#This Row],[CÓDIGO]]),"",tabItens[[#This Row],[PontoMês]] * (AZ$2+tabItens[[#This Row],[PontoQtM]]))</f>
        <v>7988</v>
      </c>
      <c r="BA169" s="271">
        <f>tabItens[[#This Row],[PontoPed]] - tabItens[[#This Row],[Saldo]] + (1/10)</f>
        <v>4029.1</v>
      </c>
      <c r="BB169" s="271">
        <f xml:space="preserve"> tabItens[[#This Row],[PontoMês]] * BB$2 - tabItens[[#This Row],[QTDE ATUAL]] - (1/10)</f>
        <v>-462.1</v>
      </c>
      <c r="BC169" s="273">
        <f>IF( tabItens[[#This Row],[PontoPed]]&gt;0, IF(tabItens[[#This Row],[PontoPed]]&lt;1, 1, IF( tabItens[[#This Row],[Saldo]]&gt;tabItens[[#This Row],[PontoPed]], 0, (tabItens[[#This Row],[PontoPed]]-tabItens[[#This Row],[Saldo]])/tabItens[[#This Row],[PontoPed]] ) ), 0 )</f>
        <v>0.50438157235853776</v>
      </c>
      <c r="BD169" s="274">
        <f>ROUNDDOWN(IF( OR( AND(tabItens[[#This Row],[PontoPed]]&lt;tabItens[[#This Row],[Saldo]],tabItens[[#This Row],[Saldo]]&gt;0), tabItens[[#This Row],[PontoPed]]=0), 99, IF(AND(tabItens[[#This Row],[Saldo]]=0,tabItens[[#This Row],[PontoPed]]&gt;0), 0, (1-tabItens[[#This Row],[PctAb]])*10 ) ),0)</f>
        <v>4</v>
      </c>
      <c r="BE169" s="275">
        <f>MAX(ROUNDDOWN( IF(tabItens[[#This Row],[Abaixo]] &gt; 0,   tabItens[[#This Row],[Abaixo]] + (tabItens[[#This Row],[PontoMês]] * IF( OR( ISBLANK(tabItens[[#This Row],[ATA Nº/ANO]]), tabItens[[#This Row],[ATA Nº/ANO]] = ""),BE$2,BE$1)),0),0),0)</f>
        <v>10020</v>
      </c>
      <c r="BF16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9" s="276">
        <f>SUMIF(Consumo!$C$3:$C$902,tabItens[[#This Row],[CÓDIGO]],Consumo!$E$3:$E$902)</f>
        <v>15</v>
      </c>
      <c r="BH169" s="277">
        <f>IF(AND(tabItens[[#This Row],[Pend]] &gt; 0,tabItens[[#This Row],[Consumo]] &lt;&gt; 0), tabItens[[#This Row],[Pend]] / tabItens[[#This Row],[Consumo]], 0 )</f>
        <v>1.0449320794148381E-3</v>
      </c>
      <c r="BI169" s="276"/>
      <c r="BJ169" s="276"/>
      <c r="BK169" s="278" t="s">
        <v>2077</v>
      </c>
    </row>
    <row r="170" spans="1:63" x14ac:dyDescent="0.3">
      <c r="A170" s="239">
        <v>132646</v>
      </c>
      <c r="B170" s="240" t="s">
        <v>1842</v>
      </c>
      <c r="C170" s="241" t="s">
        <v>848</v>
      </c>
      <c r="D170" s="242">
        <v>18.510000000000002</v>
      </c>
      <c r="E170" s="243"/>
      <c r="F170" s="243"/>
      <c r="G170" s="243" t="s">
        <v>891</v>
      </c>
      <c r="H170" s="244">
        <v>6691</v>
      </c>
      <c r="I170" s="245">
        <v>103003</v>
      </c>
      <c r="J170" s="246">
        <v>18.510000000000002</v>
      </c>
      <c r="K170" s="247">
        <v>9584</v>
      </c>
      <c r="L170" s="248">
        <f>IF(tabItens[[#This Row],[Média]] &gt; 0, tabItens[[#This Row],[QTDE ATUAL]] / tabItens[[#This Row],[Média]],999.9)</f>
        <v>397.48514851485152</v>
      </c>
      <c r="M170" s="249">
        <v>0</v>
      </c>
      <c r="N170" s="250">
        <f>tabItens[[#This Row],[VALOR UNIT.]] * tabItens[[#This Row],[LC]]</f>
        <v>0</v>
      </c>
      <c r="O170" s="251"/>
      <c r="P170" s="252"/>
      <c r="Q170" s="253"/>
      <c r="R170" s="250"/>
      <c r="S170" s="254"/>
      <c r="T170" s="255">
        <f>ROUNDDOWN(IFERROR(tabItens[[#This Row],[ATA DT.VALID.]] - $D$1,0) / 30,0)</f>
        <v>-1507</v>
      </c>
      <c r="U170" s="240" t="s">
        <v>911</v>
      </c>
      <c r="V170" s="256">
        <v>1</v>
      </c>
      <c r="W170" s="257" t="s">
        <v>2065</v>
      </c>
      <c r="X170" s="258">
        <v>45</v>
      </c>
      <c r="Y170" s="259">
        <v>10</v>
      </c>
      <c r="Z170" s="260"/>
      <c r="AA170" s="261"/>
      <c r="AB170" s="262"/>
      <c r="AC170" s="262"/>
      <c r="AD170" s="261"/>
      <c r="AE170" s="262"/>
      <c r="AF170" s="255"/>
      <c r="AG170" s="263" t="s">
        <v>2063</v>
      </c>
      <c r="AH170" s="264"/>
      <c r="AI170" s="255">
        <v>6684</v>
      </c>
      <c r="AJ170" s="264">
        <v>45009</v>
      </c>
      <c r="AK170" s="264">
        <v>42860</v>
      </c>
      <c r="AL170" s="264">
        <v>45156</v>
      </c>
      <c r="AM170" s="254"/>
      <c r="AN170" s="243"/>
      <c r="AO170" s="265" t="str">
        <f>_xlfn.IFNA(IF(VLOOKUP(tabItens[[#This Row],[CÓDIGO]],tabExcluirDoEstoque[#Data],1,FALSE),"sim",""),"")</f>
        <v/>
      </c>
      <c r="AP170" s="266" t="str">
        <f ca="1">IF(OR(ISBLANK(tabItens[[#This Row],[ATA DT.VALID.]]),tabItens[[#This Row],[ATA DT.VALID.]]="",tabItens[[#This Row],[ATA DT.VALID.]]=" "),"",IF(TYPE(tabItens[[#This Row],[ATA DT.VALID.]])=1,ROUNDUP((tabItens[[#This Row],[ATA DT.VALID.]]-TODAY())/7,0),""))</f>
        <v/>
      </c>
      <c r="AQ170" s="267"/>
      <c r="AR170" s="268" t="str">
        <f>IF(ISBLANK(tabItens[[#This Row],[CÓDIGO]]),"",IFERROR(VLOOKUP(tabItens[[#This Row],[CÓDIGO]],Consumo!$C$2:$AI$902,32,FALSE),0))</f>
        <v>08.2023</v>
      </c>
      <c r="AS170" s="269">
        <f>SUMIF(Consumo!$C$3:$C$902,tabItens[[#This Row],[CÓDIGO]],Consumo!$T$3:$T$902) + SUMIF(Consumo!$C$3:$C$902,tabItens[[#This Row],[CÓDIGO]],Consumo!$U$3:$U$902) + SUMIF(Consumo!$C$3:$C$902,tabItens[[#This Row],[CÓDIGO]],Consumo!$V$3:$V$902) + SUMIF(Consumo!$C$3:$C$902,tabItens[[#This Row],[CÓDIGO]],Consumo!$W$3:$W$902)</f>
        <v>2681</v>
      </c>
      <c r="AT170" s="269">
        <f>SUMIF(Consumo!$C$3:$C$902,tabItens[[#This Row],[CÓDIGO]],Consumo!$AF$3:$AF$902)</f>
        <v>15430</v>
      </c>
      <c r="AU170" s="270">
        <f>SUMIF(Consumo!$C$3:$C$902,tabItens[[#This Row],[CÓDIGO]],Consumo!$AG$3:$AG$902)</f>
        <v>5390</v>
      </c>
      <c r="AV170" s="271">
        <f>SUMIF(Consumo!$C$3:$C$902,tabItens[[#This Row],[CÓDIGO]],Consumo!$AE$3:$AE$902)</f>
        <v>16.833333333333332</v>
      </c>
      <c r="AW170" s="244">
        <f>tabItens[[#This Row],[QTDE ATUAL]] + tabItens[[#This Row],[RC QTDE]] + tabItens[[#This Row],[AF SALDO]] + tabItens[[#This Row],[Recentes]]</f>
        <v>6691</v>
      </c>
      <c r="AX170" s="272">
        <v>1240</v>
      </c>
      <c r="AY170" s="272">
        <v>4</v>
      </c>
      <c r="AZ170" s="272">
        <f>IF(ISBLANK(tabItens[[#This Row],[CÓDIGO]]),"",tabItens[[#This Row],[PontoMês]] * (AZ$2+tabItens[[#This Row],[PontoQtM]]))</f>
        <v>4960</v>
      </c>
      <c r="BA170" s="271">
        <f>tabItens[[#This Row],[PontoPed]] - tabItens[[#This Row],[Saldo]] + (1/10)</f>
        <v>-1730.9</v>
      </c>
      <c r="BB170" s="271">
        <f xml:space="preserve"> tabItens[[#This Row],[PontoMês]] * BB$2 - tabItens[[#This Row],[QTDE ATUAL]] - (1/10)</f>
        <v>-5451.1</v>
      </c>
      <c r="BC170" s="273">
        <f>IF( tabItens[[#This Row],[PontoPed]]&gt;0, IF(tabItens[[#This Row],[PontoPed]]&lt;1, 1, IF( tabItens[[#This Row],[Saldo]]&gt;tabItens[[#This Row],[PontoPed]], 0, (tabItens[[#This Row],[PontoPed]]-tabItens[[#This Row],[Saldo]])/tabItens[[#This Row],[PontoPed]] ) ), 0 )</f>
        <v>0</v>
      </c>
      <c r="BD170" s="274">
        <f>ROUNDDOWN(IF( OR( AND(tabItens[[#This Row],[PontoPed]]&lt;tabItens[[#This Row],[Saldo]],tabItens[[#This Row],[Saldo]]&gt;0), tabItens[[#This Row],[PontoPed]]=0), 99, IF(AND(tabItens[[#This Row],[Saldo]]=0,tabItens[[#This Row],[PontoPed]]&gt;0), 0, (1-tabItens[[#This Row],[PctAb]])*10 ) ),0)</f>
        <v>99</v>
      </c>
      <c r="BE170" s="275">
        <f>MAX(ROUNDDOWN( IF(tabItens[[#This Row],[Abaixo]] &gt; 0,   tabItens[[#This Row],[Abaixo]] + (tabItens[[#This Row],[PontoMês]] * IF( OR( ISBLANK(tabItens[[#This Row],[ATA Nº/ANO]]), tabItens[[#This Row],[ATA Nº/ANO]] = ""),BE$2,BE$1)),0),0),0)</f>
        <v>0</v>
      </c>
      <c r="BF17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70" s="276">
        <f>SUMIF(Consumo!$C$3:$C$902,tabItens[[#This Row],[CÓDIGO]],Consumo!$E$3:$E$902)</f>
        <v>303</v>
      </c>
      <c r="BH170" s="277">
        <f>IF(AND(tabItens[[#This Row],[Pend]] &gt; 0,tabItens[[#This Row],[Consumo]] &lt;&gt; 0), tabItens[[#This Row],[Pend]] / tabItens[[#This Row],[Consumo]], 0 )</f>
        <v>1.963707064160726E-2</v>
      </c>
      <c r="BI170" s="276"/>
      <c r="BJ170" s="276"/>
      <c r="BK170" s="278" t="s">
        <v>2077</v>
      </c>
    </row>
    <row r="171" spans="1:63" x14ac:dyDescent="0.3">
      <c r="A171" s="239">
        <v>132647</v>
      </c>
      <c r="B171" s="240" t="s">
        <v>1843</v>
      </c>
      <c r="C171" s="241" t="s">
        <v>31</v>
      </c>
      <c r="D171" s="242">
        <v>1.49</v>
      </c>
      <c r="E171" s="243"/>
      <c r="F171" s="243"/>
      <c r="G171" s="243" t="s">
        <v>891</v>
      </c>
      <c r="H171" s="244">
        <v>0</v>
      </c>
      <c r="I171" s="245">
        <v>103003</v>
      </c>
      <c r="J171" s="246">
        <v>1.49</v>
      </c>
      <c r="K171" s="247">
        <v>11463</v>
      </c>
      <c r="L171" s="248">
        <f>IF(tabItens[[#This Row],[Média]] &gt; 0, tabItens[[#This Row],[QTDE ATUAL]] / tabItens[[#This Row],[Média]],999.9)</f>
        <v>0</v>
      </c>
      <c r="M171" s="249">
        <v>0</v>
      </c>
      <c r="N171" s="250">
        <f>tabItens[[#This Row],[VALOR UNIT.]] * tabItens[[#This Row],[LC]]</f>
        <v>0</v>
      </c>
      <c r="O171" s="251"/>
      <c r="P171" s="252"/>
      <c r="Q171" s="253"/>
      <c r="R171" s="250"/>
      <c r="S171" s="254"/>
      <c r="T171" s="255">
        <f>ROUNDDOWN(IFERROR(tabItens[[#This Row],[ATA DT.VALID.]] - $D$1,0) / 30,0)</f>
        <v>-1507</v>
      </c>
      <c r="U171" s="240" t="s">
        <v>911</v>
      </c>
      <c r="V171" s="256">
        <v>1</v>
      </c>
      <c r="W171" s="257" t="s">
        <v>2065</v>
      </c>
      <c r="X171" s="258">
        <v>45</v>
      </c>
      <c r="Y171" s="259">
        <v>10</v>
      </c>
      <c r="Z171" s="260">
        <v>6979</v>
      </c>
      <c r="AA171" s="261">
        <v>2023</v>
      </c>
      <c r="AB171" s="262">
        <v>3800</v>
      </c>
      <c r="AC171" s="262"/>
      <c r="AD171" s="261"/>
      <c r="AE171" s="262"/>
      <c r="AF171" s="255"/>
      <c r="AG171" s="263" t="s">
        <v>2063</v>
      </c>
      <c r="AH171" s="264"/>
      <c r="AI171" s="255">
        <v>8278</v>
      </c>
      <c r="AJ171" s="264">
        <v>44924</v>
      </c>
      <c r="AK171" s="264">
        <v>42860</v>
      </c>
      <c r="AL171" s="264">
        <v>44910</v>
      </c>
      <c r="AM171" s="254"/>
      <c r="AN171" s="243"/>
      <c r="AO171" s="265" t="str">
        <f>_xlfn.IFNA(IF(VLOOKUP(tabItens[[#This Row],[CÓDIGO]],tabExcluirDoEstoque[#Data],1,FALSE),"sim",""),"")</f>
        <v/>
      </c>
      <c r="AP171" s="266" t="str">
        <f ca="1">IF(OR(ISBLANK(tabItens[[#This Row],[ATA DT.VALID.]]),tabItens[[#This Row],[ATA DT.VALID.]]="",tabItens[[#This Row],[ATA DT.VALID.]]=" "),"",IF(TYPE(tabItens[[#This Row],[ATA DT.VALID.]])=1,ROUNDUP((tabItens[[#This Row],[ATA DT.VALID.]]-TODAY())/7,0),""))</f>
        <v/>
      </c>
      <c r="AQ171" s="267"/>
      <c r="AR171" s="268" t="str">
        <f>IF(ISBLANK(tabItens[[#This Row],[CÓDIGO]]),"",IFERROR(VLOOKUP(tabItens[[#This Row],[CÓDIGO]],Consumo!$C$2:$AI$902,32,FALSE),0))</f>
        <v>08.2023</v>
      </c>
      <c r="AS171" s="269">
        <f>SUMIF(Consumo!$C$3:$C$902,tabItens[[#This Row],[CÓDIGO]],Consumo!$T$3:$T$902) + SUMIF(Consumo!$C$3:$C$902,tabItens[[#This Row],[CÓDIGO]],Consumo!$U$3:$U$902) + SUMIF(Consumo!$C$3:$C$902,tabItens[[#This Row],[CÓDIGO]],Consumo!$V$3:$V$902) + SUMIF(Consumo!$C$3:$C$902,tabItens[[#This Row],[CÓDIGO]],Consumo!$W$3:$W$902)</f>
        <v>2763</v>
      </c>
      <c r="AT171" s="269">
        <f>SUMIF(Consumo!$C$3:$C$902,tabItens[[#This Row],[CÓDIGO]],Consumo!$AF$3:$AF$902)</f>
        <v>17847</v>
      </c>
      <c r="AU171" s="270">
        <f>SUMIF(Consumo!$C$3:$C$902,tabItens[[#This Row],[CÓDIGO]],Consumo!$AG$3:$AG$902)</f>
        <v>7646</v>
      </c>
      <c r="AV171" s="271">
        <f>SUMIF(Consumo!$C$3:$C$902,tabItens[[#This Row],[CÓDIGO]],Consumo!$AE$3:$AE$902)</f>
        <v>5.5555555555555552E-2</v>
      </c>
      <c r="AW171" s="244">
        <f>tabItens[[#This Row],[QTDE ATUAL]] + tabItens[[#This Row],[RC QTDE]] + tabItens[[#This Row],[AF SALDO]] + tabItens[[#This Row],[Recentes]]</f>
        <v>3800</v>
      </c>
      <c r="AX171" s="272">
        <v>1149</v>
      </c>
      <c r="AY171" s="272">
        <v>4</v>
      </c>
      <c r="AZ171" s="272">
        <f>IF(ISBLANK(tabItens[[#This Row],[CÓDIGO]]),"",tabItens[[#This Row],[PontoMês]] * (AZ$2+tabItens[[#This Row],[PontoQtM]]))</f>
        <v>4596</v>
      </c>
      <c r="BA171" s="271">
        <f>tabItens[[#This Row],[PontoPed]] - tabItens[[#This Row],[Saldo]] + (1/10)</f>
        <v>796.1</v>
      </c>
      <c r="BB171" s="271">
        <f xml:space="preserve"> tabItens[[#This Row],[PontoMês]] * BB$2 - tabItens[[#This Row],[QTDE ATUAL]] - (1/10)</f>
        <v>1148.9000000000001</v>
      </c>
      <c r="BC171" s="273">
        <f>IF( tabItens[[#This Row],[PontoPed]]&gt;0, IF(tabItens[[#This Row],[PontoPed]]&lt;1, 1, IF( tabItens[[#This Row],[Saldo]]&gt;tabItens[[#This Row],[PontoPed]], 0, (tabItens[[#This Row],[PontoPed]]-tabItens[[#This Row],[Saldo]])/tabItens[[#This Row],[PontoPed]] ) ), 0 )</f>
        <v>0.1731940818102698</v>
      </c>
      <c r="BD171" s="274">
        <f>ROUNDDOWN(IF( OR( AND(tabItens[[#This Row],[PontoPed]]&lt;tabItens[[#This Row],[Saldo]],tabItens[[#This Row],[Saldo]]&gt;0), tabItens[[#This Row],[PontoPed]]=0), 99, IF(AND(tabItens[[#This Row],[Saldo]]=0,tabItens[[#This Row],[PontoPed]]&gt;0), 0, (1-tabItens[[#This Row],[PctAb]])*10 ) ),0)</f>
        <v>8</v>
      </c>
      <c r="BE171" s="275">
        <f>MAX(ROUNDDOWN( IF(tabItens[[#This Row],[Abaixo]] &gt; 0,   tabItens[[#This Row],[Abaixo]] + (tabItens[[#This Row],[PontoMês]] * IF( OR( ISBLANK(tabItens[[#This Row],[ATA Nº/ANO]]), tabItens[[#This Row],[ATA Nº/ANO]] = ""),BE$2,BE$1)),0),0),0)</f>
        <v>7690</v>
      </c>
      <c r="BF17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7690</v>
      </c>
      <c r="BG171" s="276">
        <f>SUMIF(Consumo!$C$3:$C$902,tabItens[[#This Row],[CÓDIGO]],Consumo!$E$3:$E$902)</f>
        <v>1</v>
      </c>
      <c r="BH171" s="277">
        <f>IF(AND(tabItens[[#This Row],[Pend]] &gt; 0,tabItens[[#This Row],[Consumo]] &lt;&gt; 0), tabItens[[#This Row],[Pend]] / tabItens[[#This Row],[Consumo]], 0 )</f>
        <v>5.6031826077211856E-5</v>
      </c>
      <c r="BI171" s="276"/>
      <c r="BJ171" s="276"/>
      <c r="BK171" s="278" t="s">
        <v>2077</v>
      </c>
    </row>
    <row r="172" spans="1:63" x14ac:dyDescent="0.3">
      <c r="A172" s="239">
        <v>138461</v>
      </c>
      <c r="B172" s="240" t="s">
        <v>1968</v>
      </c>
      <c r="C172" s="241" t="s">
        <v>1969</v>
      </c>
      <c r="D172" s="242">
        <v>8.5299999999999994</v>
      </c>
      <c r="E172" s="243"/>
      <c r="F172" s="243"/>
      <c r="G172" s="243" t="s">
        <v>891</v>
      </c>
      <c r="H172" s="244">
        <v>6082</v>
      </c>
      <c r="I172" s="245">
        <v>103003</v>
      </c>
      <c r="J172" s="246">
        <v>8.5299999999999994</v>
      </c>
      <c r="K172" s="247">
        <v>10701</v>
      </c>
      <c r="L172" s="248">
        <f>IF(tabItens[[#This Row],[Média]] &gt; 0, tabItens[[#This Row],[QTDE ATUAL]] / tabItens[[#This Row],[Média]],999.9)</f>
        <v>92.619289340101517</v>
      </c>
      <c r="M172" s="249">
        <v>0</v>
      </c>
      <c r="N172" s="250">
        <f>tabItens[[#This Row],[VALOR UNIT.]] * tabItens[[#This Row],[LC]]</f>
        <v>0</v>
      </c>
      <c r="O172" s="251"/>
      <c r="P172" s="252"/>
      <c r="Q172" s="253"/>
      <c r="R172" s="250"/>
      <c r="S172" s="254"/>
      <c r="T172" s="255">
        <f>ROUNDDOWN(IFERROR(tabItens[[#This Row],[ATA DT.VALID.]] - $D$1,0) / 30,0)</f>
        <v>-1507</v>
      </c>
      <c r="U172" s="240" t="s">
        <v>939</v>
      </c>
      <c r="V172" s="256">
        <v>1</v>
      </c>
      <c r="W172" s="257" t="s">
        <v>2065</v>
      </c>
      <c r="X172" s="258">
        <v>45</v>
      </c>
      <c r="Y172" s="259">
        <v>9</v>
      </c>
      <c r="Z172" s="260"/>
      <c r="AA172" s="261"/>
      <c r="AB172" s="262"/>
      <c r="AC172" s="262"/>
      <c r="AD172" s="261"/>
      <c r="AE172" s="262"/>
      <c r="AF172" s="255"/>
      <c r="AG172" s="263" t="s">
        <v>2063</v>
      </c>
      <c r="AH172" s="264"/>
      <c r="AI172" s="255">
        <v>7134</v>
      </c>
      <c r="AJ172" s="264">
        <v>45090</v>
      </c>
      <c r="AK172" s="264">
        <v>43720</v>
      </c>
      <c r="AL172" s="264">
        <v>45079</v>
      </c>
      <c r="AM172" s="254"/>
      <c r="AN172" s="243"/>
      <c r="AO172" s="265" t="str">
        <f>_xlfn.IFNA(IF(VLOOKUP(tabItens[[#This Row],[CÓDIGO]],tabExcluirDoEstoque[#Data],1,FALSE),"sim",""),"")</f>
        <v/>
      </c>
      <c r="AP172" s="266" t="str">
        <f ca="1">IF(OR(ISBLANK(tabItens[[#This Row],[ATA DT.VALID.]]),tabItens[[#This Row],[ATA DT.VALID.]]="",tabItens[[#This Row],[ATA DT.VALID.]]=" "),"",IF(TYPE(tabItens[[#This Row],[ATA DT.VALID.]])=1,ROUNDUP((tabItens[[#This Row],[ATA DT.VALID.]]-TODAY())/7,0),""))</f>
        <v/>
      </c>
      <c r="AQ172" s="267"/>
      <c r="AR172" s="268" t="str">
        <f>IF(ISBLANK(tabItens[[#This Row],[CÓDIGO]]),"",IFERROR(VLOOKUP(tabItens[[#This Row],[CÓDIGO]],Consumo!$C$2:$AI$902,32,FALSE),0))</f>
        <v>08.2023</v>
      </c>
      <c r="AS172" s="269">
        <f>SUMIF(Consumo!$C$3:$C$902,tabItens[[#This Row],[CÓDIGO]],Consumo!$T$3:$T$902) + SUMIF(Consumo!$C$3:$C$902,tabItens[[#This Row],[CÓDIGO]],Consumo!$U$3:$U$902) + SUMIF(Consumo!$C$3:$C$902,tabItens[[#This Row],[CÓDIGO]],Consumo!$V$3:$V$902) + SUMIF(Consumo!$C$3:$C$902,tabItens[[#This Row],[CÓDIGO]],Consumo!$W$3:$W$902)</f>
        <v>2465</v>
      </c>
      <c r="AT172" s="269">
        <f>SUMIF(Consumo!$C$3:$C$902,tabItens[[#This Row],[CÓDIGO]],Consumo!$AF$3:$AF$902)</f>
        <v>17896</v>
      </c>
      <c r="AU172" s="270">
        <f>SUMIF(Consumo!$C$3:$C$902,tabItens[[#This Row],[CÓDIGO]],Consumo!$AG$3:$AG$902)</f>
        <v>6228</v>
      </c>
      <c r="AV172" s="271">
        <f>SUMIF(Consumo!$C$3:$C$902,tabItens[[#This Row],[CÓDIGO]],Consumo!$AE$3:$AE$902)</f>
        <v>65.666666666666671</v>
      </c>
      <c r="AW172" s="244">
        <f>tabItens[[#This Row],[QTDE ATUAL]] + tabItens[[#This Row],[RC QTDE]] + tabItens[[#This Row],[AF SALDO]] + tabItens[[#This Row],[Recentes]]</f>
        <v>6082</v>
      </c>
      <c r="AX172" s="272">
        <v>3095</v>
      </c>
      <c r="AY172" s="272">
        <v>4</v>
      </c>
      <c r="AZ172" s="272">
        <f>IF(ISBLANK(tabItens[[#This Row],[CÓDIGO]]),"",tabItens[[#This Row],[PontoMês]] * (AZ$2+tabItens[[#This Row],[PontoQtM]]))</f>
        <v>12380</v>
      </c>
      <c r="BA172" s="271">
        <f>tabItens[[#This Row],[PontoPed]] - tabItens[[#This Row],[Saldo]] + (1/10)</f>
        <v>6298.1</v>
      </c>
      <c r="BB172" s="271">
        <f xml:space="preserve"> tabItens[[#This Row],[PontoMês]] * BB$2 - tabItens[[#This Row],[QTDE ATUAL]] - (1/10)</f>
        <v>-2987.1</v>
      </c>
      <c r="BC172" s="273">
        <f>IF( tabItens[[#This Row],[PontoPed]]&gt;0, IF(tabItens[[#This Row],[PontoPed]]&lt;1, 1, IF( tabItens[[#This Row],[Saldo]]&gt;tabItens[[#This Row],[PontoPed]], 0, (tabItens[[#This Row],[PontoPed]]-tabItens[[#This Row],[Saldo]])/tabItens[[#This Row],[PontoPed]] ) ), 0 )</f>
        <v>0.50872374798061393</v>
      </c>
      <c r="BD172" s="274">
        <f>ROUNDDOWN(IF( OR( AND(tabItens[[#This Row],[PontoPed]]&lt;tabItens[[#This Row],[Saldo]],tabItens[[#This Row],[Saldo]]&gt;0), tabItens[[#This Row],[PontoPed]]=0), 99, IF(AND(tabItens[[#This Row],[Saldo]]=0,tabItens[[#This Row],[PontoPed]]&gt;0), 0, (1-tabItens[[#This Row],[PctAb]])*10 ) ),0)</f>
        <v>4</v>
      </c>
      <c r="BE172" s="275">
        <f>MAX(ROUNDDOWN( IF(tabItens[[#This Row],[Abaixo]] &gt; 0,   tabItens[[#This Row],[Abaixo]] + (tabItens[[#This Row],[PontoMês]] * IF( OR( ISBLANK(tabItens[[#This Row],[ATA Nº/ANO]]), tabItens[[#This Row],[ATA Nº/ANO]] = ""),BE$2,BE$1)),0),0),0)</f>
        <v>24868</v>
      </c>
      <c r="BF17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24868</v>
      </c>
      <c r="BG172" s="276">
        <f>SUMIF(Consumo!$C$3:$C$902,tabItens[[#This Row],[CÓDIGO]],Consumo!$E$3:$E$902)</f>
        <v>1182</v>
      </c>
      <c r="BH172" s="277">
        <f>IF(AND(tabItens[[#This Row],[Pend]] &gt; 0,tabItens[[#This Row],[Consumo]] &lt;&gt; 0), tabItens[[#This Row],[Pend]] / tabItens[[#This Row],[Consumo]], 0 )</f>
        <v>6.6048278945015651E-2</v>
      </c>
      <c r="BI172" s="276"/>
      <c r="BJ172" s="276"/>
      <c r="BK172" s="278" t="s">
        <v>2077</v>
      </c>
    </row>
    <row r="173" spans="1:63" x14ac:dyDescent="0.3">
      <c r="A173" s="239">
        <v>132649</v>
      </c>
      <c r="B173" s="240" t="s">
        <v>1844</v>
      </c>
      <c r="C173" s="241" t="s">
        <v>31</v>
      </c>
      <c r="D173" s="242">
        <v>0.99</v>
      </c>
      <c r="E173" s="243"/>
      <c r="F173" s="243"/>
      <c r="G173" s="243" t="s">
        <v>891</v>
      </c>
      <c r="H173" s="244">
        <v>0</v>
      </c>
      <c r="I173" s="245">
        <v>103003</v>
      </c>
      <c r="J173" s="246">
        <v>0.99</v>
      </c>
      <c r="K173" s="247">
        <v>8703</v>
      </c>
      <c r="L173" s="248">
        <f>IF(tabItens[[#This Row],[Média]] &gt; 0, tabItens[[#This Row],[QTDE ATUAL]] / tabItens[[#This Row],[Média]],999.9)</f>
        <v>0</v>
      </c>
      <c r="M173" s="249">
        <v>0</v>
      </c>
      <c r="N173" s="250">
        <f>tabItens[[#This Row],[VALOR UNIT.]] * tabItens[[#This Row],[LC]]</f>
        <v>0</v>
      </c>
      <c r="O173" s="251"/>
      <c r="P173" s="252"/>
      <c r="Q173" s="253"/>
      <c r="R173" s="250"/>
      <c r="S173" s="254"/>
      <c r="T173" s="255">
        <f>ROUNDDOWN(IFERROR(tabItens[[#This Row],[ATA DT.VALID.]] - $D$1,0) / 30,0)</f>
        <v>-1507</v>
      </c>
      <c r="U173" s="240" t="s">
        <v>911</v>
      </c>
      <c r="V173" s="256">
        <v>1</v>
      </c>
      <c r="W173" s="257" t="s">
        <v>2065</v>
      </c>
      <c r="X173" s="258">
        <v>45</v>
      </c>
      <c r="Y173" s="259">
        <v>10</v>
      </c>
      <c r="Z173" s="260">
        <v>6979</v>
      </c>
      <c r="AA173" s="261">
        <v>2023</v>
      </c>
      <c r="AB173" s="262">
        <v>4300</v>
      </c>
      <c r="AC173" s="262"/>
      <c r="AD173" s="261"/>
      <c r="AE173" s="262"/>
      <c r="AF173" s="255"/>
      <c r="AG173" s="263" t="s">
        <v>2063</v>
      </c>
      <c r="AH173" s="264"/>
      <c r="AI173" s="255">
        <v>2910</v>
      </c>
      <c r="AJ173" s="264">
        <v>44951</v>
      </c>
      <c r="AK173" s="264">
        <v>42860</v>
      </c>
      <c r="AL173" s="264">
        <v>44910</v>
      </c>
      <c r="AM173" s="254"/>
      <c r="AN173" s="243"/>
      <c r="AO173" s="265" t="str">
        <f>_xlfn.IFNA(IF(VLOOKUP(tabItens[[#This Row],[CÓDIGO]],tabExcluirDoEstoque[#Data],1,FALSE),"sim",""),"")</f>
        <v/>
      </c>
      <c r="AP173" s="266" t="str">
        <f ca="1">IF(OR(ISBLANK(tabItens[[#This Row],[ATA DT.VALID.]]),tabItens[[#This Row],[ATA DT.VALID.]]="",tabItens[[#This Row],[ATA DT.VALID.]]=" "),"",IF(TYPE(tabItens[[#This Row],[ATA DT.VALID.]])=1,ROUNDUP((tabItens[[#This Row],[ATA DT.VALID.]]-TODAY())/7,0),""))</f>
        <v/>
      </c>
      <c r="AQ173" s="267"/>
      <c r="AR173" s="268" t="str">
        <f>IF(ISBLANK(tabItens[[#This Row],[CÓDIGO]]),"",IFERROR(VLOOKUP(tabItens[[#This Row],[CÓDIGO]],Consumo!$C$2:$AI$902,32,FALSE),0))</f>
        <v>06.2023</v>
      </c>
      <c r="AS173" s="269">
        <f>SUMIF(Consumo!$C$3:$C$902,tabItens[[#This Row],[CÓDIGO]],Consumo!$T$3:$T$902) + SUMIF(Consumo!$C$3:$C$902,tabItens[[#This Row],[CÓDIGO]],Consumo!$U$3:$U$902) + SUMIF(Consumo!$C$3:$C$902,tabItens[[#This Row],[CÓDIGO]],Consumo!$V$3:$V$902) + SUMIF(Consumo!$C$3:$C$902,tabItens[[#This Row],[CÓDIGO]],Consumo!$W$3:$W$902)</f>
        <v>24</v>
      </c>
      <c r="AT173" s="269">
        <f>SUMIF(Consumo!$C$3:$C$902,tabItens[[#This Row],[CÓDIGO]],Consumo!$AF$3:$AF$902)</f>
        <v>11628</v>
      </c>
      <c r="AU173" s="270">
        <f>SUMIF(Consumo!$C$3:$C$902,tabItens[[#This Row],[CÓDIGO]],Consumo!$AG$3:$AG$902)</f>
        <v>7130</v>
      </c>
      <c r="AV173" s="271">
        <f>SUMIF(Consumo!$C$3:$C$902,tabItens[[#This Row],[CÓDIGO]],Consumo!$AE$3:$AE$902)</f>
        <v>41.611111111111114</v>
      </c>
      <c r="AW173" s="244">
        <f>tabItens[[#This Row],[QTDE ATUAL]] + tabItens[[#This Row],[RC QTDE]] + tabItens[[#This Row],[AF SALDO]] + tabItens[[#This Row],[Recentes]]</f>
        <v>4300</v>
      </c>
      <c r="AX173" s="272">
        <v>883</v>
      </c>
      <c r="AY173" s="272">
        <v>4</v>
      </c>
      <c r="AZ173" s="272">
        <f>IF(ISBLANK(tabItens[[#This Row],[CÓDIGO]]),"",tabItens[[#This Row],[PontoMês]] * (AZ$2+tabItens[[#This Row],[PontoQtM]]))</f>
        <v>3532</v>
      </c>
      <c r="BA173" s="271">
        <f>tabItens[[#This Row],[PontoPed]] - tabItens[[#This Row],[Saldo]] + (1/10)</f>
        <v>-767.9</v>
      </c>
      <c r="BB173" s="271">
        <f xml:space="preserve"> tabItens[[#This Row],[PontoMês]] * BB$2 - tabItens[[#This Row],[QTDE ATUAL]] - (1/10)</f>
        <v>882.9</v>
      </c>
      <c r="BC173" s="273">
        <f>IF( tabItens[[#This Row],[PontoPed]]&gt;0, IF(tabItens[[#This Row],[PontoPed]]&lt;1, 1, IF( tabItens[[#This Row],[Saldo]]&gt;tabItens[[#This Row],[PontoPed]], 0, (tabItens[[#This Row],[PontoPed]]-tabItens[[#This Row],[Saldo]])/tabItens[[#This Row],[PontoPed]] ) ), 0 )</f>
        <v>0</v>
      </c>
      <c r="BD173" s="274">
        <f>ROUNDDOWN(IF( OR( AND(tabItens[[#This Row],[PontoPed]]&lt;tabItens[[#This Row],[Saldo]],tabItens[[#This Row],[Saldo]]&gt;0), tabItens[[#This Row],[PontoPed]]=0), 99, IF(AND(tabItens[[#This Row],[Saldo]]=0,tabItens[[#This Row],[PontoPed]]&gt;0), 0, (1-tabItens[[#This Row],[PctAb]])*10 ) ),0)</f>
        <v>99</v>
      </c>
      <c r="BE173" s="275">
        <f>MAX(ROUNDDOWN( IF(tabItens[[#This Row],[Abaixo]] &gt; 0,   tabItens[[#This Row],[Abaixo]] + (tabItens[[#This Row],[PontoMês]] * IF( OR( ISBLANK(tabItens[[#This Row],[ATA Nº/ANO]]), tabItens[[#This Row],[ATA Nº/ANO]] = ""),BE$2,BE$1)),0),0),0)</f>
        <v>0</v>
      </c>
      <c r="BF17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73" s="276">
        <f>SUMIF(Consumo!$C$3:$C$902,tabItens[[#This Row],[CÓDIGO]],Consumo!$E$3:$E$902)</f>
        <v>749</v>
      </c>
      <c r="BH173" s="277">
        <f>IF(AND(tabItens[[#This Row],[Pend]] &gt; 0,tabItens[[#This Row],[Consumo]] &lt;&gt; 0), tabItens[[#This Row],[Pend]] / tabItens[[#This Row],[Consumo]], 0 )</f>
        <v>6.4413484692122464E-2</v>
      </c>
      <c r="BI173" s="276"/>
      <c r="BJ173" s="276"/>
      <c r="BK173" s="278" t="s">
        <v>2077</v>
      </c>
    </row>
    <row r="174" spans="1:63" x14ac:dyDescent="0.3">
      <c r="A174" s="239">
        <v>10392</v>
      </c>
      <c r="B174" s="240" t="s">
        <v>910</v>
      </c>
      <c r="C174" s="241" t="s">
        <v>264</v>
      </c>
      <c r="D174" s="242">
        <v>0.9</v>
      </c>
      <c r="E174" s="243"/>
      <c r="F174" s="243"/>
      <c r="G174" s="243" t="s">
        <v>891</v>
      </c>
      <c r="H174" s="244">
        <v>0</v>
      </c>
      <c r="I174" s="245">
        <v>103003</v>
      </c>
      <c r="J174" s="246">
        <v>0.9</v>
      </c>
      <c r="K174" s="247">
        <v>6572</v>
      </c>
      <c r="L174" s="248">
        <f>IF(tabItens[[#This Row],[Média]] &gt; 0, tabItens[[#This Row],[QTDE ATUAL]] / tabItens[[#This Row],[Média]],999.9)</f>
        <v>0</v>
      </c>
      <c r="M174" s="249">
        <v>0</v>
      </c>
      <c r="N174" s="250">
        <f>tabItens[[#This Row],[VALOR UNIT.]] * tabItens[[#This Row],[LC]]</f>
        <v>0</v>
      </c>
      <c r="O174" s="251" t="s">
        <v>2080</v>
      </c>
      <c r="P174" s="252"/>
      <c r="Q174" s="253"/>
      <c r="R174" s="250"/>
      <c r="S174" s="254"/>
      <c r="T174" s="255">
        <f>ROUNDDOWN(IFERROR(tabItens[[#This Row],[ATA DT.VALID.]] - $D$1,0) / 30,0)</f>
        <v>-1507</v>
      </c>
      <c r="U174" s="240" t="s">
        <v>911</v>
      </c>
      <c r="V174" s="256">
        <v>1</v>
      </c>
      <c r="W174" s="257" t="s">
        <v>2065</v>
      </c>
      <c r="X174" s="258">
        <v>45</v>
      </c>
      <c r="Y174" s="259">
        <v>10</v>
      </c>
      <c r="Z174" s="260">
        <v>6982</v>
      </c>
      <c r="AA174" s="261">
        <v>2023</v>
      </c>
      <c r="AB174" s="262">
        <v>4300</v>
      </c>
      <c r="AC174" s="262"/>
      <c r="AD174" s="261"/>
      <c r="AE174" s="262"/>
      <c r="AF174" s="255"/>
      <c r="AG174" s="263" t="s">
        <v>2063</v>
      </c>
      <c r="AH174" s="264"/>
      <c r="AI174" s="255">
        <v>2234</v>
      </c>
      <c r="AJ174" s="264">
        <v>44936</v>
      </c>
      <c r="AK174" s="264" t="s">
        <v>891</v>
      </c>
      <c r="AL174" s="264">
        <v>45107</v>
      </c>
      <c r="AM174" s="254"/>
      <c r="AN174" s="243"/>
      <c r="AO174" s="265" t="str">
        <f>_xlfn.IFNA(IF(VLOOKUP(tabItens[[#This Row],[CÓDIGO]],tabExcluirDoEstoque[#Data],1,FALSE),"sim",""),"")</f>
        <v/>
      </c>
      <c r="AP174" s="266" t="str">
        <f ca="1">IF(OR(ISBLANK(tabItens[[#This Row],[ATA DT.VALID.]]),tabItens[[#This Row],[ATA DT.VALID.]]="",tabItens[[#This Row],[ATA DT.VALID.]]=" "),"",IF(TYPE(tabItens[[#This Row],[ATA DT.VALID.]])=1,ROUNDUP((tabItens[[#This Row],[ATA DT.VALID.]]-TODAY())/7,0),""))</f>
        <v/>
      </c>
      <c r="AQ174" s="267">
        <v>0</v>
      </c>
      <c r="AR174" s="268" t="str">
        <f>IF(ISBLANK(tabItens[[#This Row],[CÓDIGO]]),"",IFERROR(VLOOKUP(tabItens[[#This Row],[CÓDIGO]],Consumo!$C$2:$AI$902,32,FALSE),0))</f>
        <v>06.2023</v>
      </c>
      <c r="AS174" s="269">
        <f>SUMIF(Consumo!$C$3:$C$902,tabItens[[#This Row],[CÓDIGO]],Consumo!$T$3:$T$902) + SUMIF(Consumo!$C$3:$C$902,tabItens[[#This Row],[CÓDIGO]],Consumo!$U$3:$U$902) + SUMIF(Consumo!$C$3:$C$902,tabItens[[#This Row],[CÓDIGO]],Consumo!$V$3:$V$902) + SUMIF(Consumo!$C$3:$C$902,tabItens[[#This Row],[CÓDIGO]],Consumo!$W$3:$W$902)</f>
        <v>95</v>
      </c>
      <c r="AT174" s="269">
        <f>SUMIF(Consumo!$C$3:$C$902,tabItens[[#This Row],[CÓDIGO]],Consumo!$AF$3:$AF$902)</f>
        <v>10900</v>
      </c>
      <c r="AU174" s="270">
        <f>SUMIF(Consumo!$C$3:$C$902,tabItens[[#This Row],[CÓDIGO]],Consumo!$AG$3:$AG$902)</f>
        <v>4461</v>
      </c>
      <c r="AV174" s="271">
        <f>SUMIF(Consumo!$C$3:$C$902,tabItens[[#This Row],[CÓDIGO]],Consumo!$AE$3:$AE$902)</f>
        <v>73.666666666666671</v>
      </c>
      <c r="AW174" s="244">
        <f>tabItens[[#This Row],[QTDE ATUAL]] + tabItens[[#This Row],[RC QTDE]] + tabItens[[#This Row],[AF SALDO]] + tabItens[[#This Row],[Recentes]]</f>
        <v>4300</v>
      </c>
      <c r="AX174" s="272">
        <v>565</v>
      </c>
      <c r="AY174" s="272">
        <v>4</v>
      </c>
      <c r="AZ174" s="272">
        <f>IF(ISBLANK(tabItens[[#This Row],[CÓDIGO]]),"",tabItens[[#This Row],[PontoMês]] * (AZ$2+tabItens[[#This Row],[PontoQtM]]))</f>
        <v>2260</v>
      </c>
      <c r="BA174" s="271">
        <f>tabItens[[#This Row],[PontoPed]] - tabItens[[#This Row],[Saldo]] + (1/10)</f>
        <v>-2039.9</v>
      </c>
      <c r="BB174" s="271">
        <f xml:space="preserve"> tabItens[[#This Row],[PontoMês]] * BB$2 - tabItens[[#This Row],[QTDE ATUAL]] - (1/10)</f>
        <v>564.9</v>
      </c>
      <c r="BC174" s="273">
        <f>IF( tabItens[[#This Row],[PontoPed]]&gt;0, IF(tabItens[[#This Row],[PontoPed]]&lt;1, 1, IF( tabItens[[#This Row],[Saldo]]&gt;tabItens[[#This Row],[PontoPed]], 0, (tabItens[[#This Row],[PontoPed]]-tabItens[[#This Row],[Saldo]])/tabItens[[#This Row],[PontoPed]] ) ), 0 )</f>
        <v>0</v>
      </c>
      <c r="BD174" s="274">
        <f>ROUNDDOWN(IF( OR( AND(tabItens[[#This Row],[PontoPed]]&lt;tabItens[[#This Row],[Saldo]],tabItens[[#This Row],[Saldo]]&gt;0), tabItens[[#This Row],[PontoPed]]=0), 99, IF(AND(tabItens[[#This Row],[Saldo]]=0,tabItens[[#This Row],[PontoPed]]&gt;0), 0, (1-tabItens[[#This Row],[PctAb]])*10 ) ),0)</f>
        <v>99</v>
      </c>
      <c r="BE174" s="275">
        <f>MAX(ROUNDDOWN( IF(tabItens[[#This Row],[Abaixo]] &gt; 0,   tabItens[[#This Row],[Abaixo]] + (tabItens[[#This Row],[PontoMês]] * IF( OR( ISBLANK(tabItens[[#This Row],[ATA Nº/ANO]]), tabItens[[#This Row],[ATA Nº/ANO]] = ""),BE$2,BE$1)),0),0),0)</f>
        <v>0</v>
      </c>
      <c r="BF17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4" s="276">
        <f>SUMIF(Consumo!$C$3:$C$902,tabItens[[#This Row],[CÓDIGO]],Consumo!$E$3:$E$902)</f>
        <v>1326</v>
      </c>
      <c r="BH174" s="277">
        <f>IF(AND(tabItens[[#This Row],[Pend]] &gt; 0,tabItens[[#This Row],[Consumo]] &lt;&gt; 0), tabItens[[#This Row],[Pend]] / tabItens[[#This Row],[Consumo]], 0 )</f>
        <v>0.12165137614678899</v>
      </c>
      <c r="BI174" s="276"/>
      <c r="BJ174" s="276"/>
      <c r="BK174" s="278" t="s">
        <v>2077</v>
      </c>
    </row>
    <row r="175" spans="1:63" x14ac:dyDescent="0.3">
      <c r="A175" s="239">
        <v>11418</v>
      </c>
      <c r="B175" s="240" t="s">
        <v>937</v>
      </c>
      <c r="C175" s="241" t="s">
        <v>264</v>
      </c>
      <c r="D175" s="242">
        <v>1.39</v>
      </c>
      <c r="E175" s="243"/>
      <c r="F175" s="243"/>
      <c r="G175" s="243" t="s">
        <v>891</v>
      </c>
      <c r="H175" s="244">
        <v>1915</v>
      </c>
      <c r="I175" s="245">
        <v>103003</v>
      </c>
      <c r="J175" s="246">
        <v>1.39</v>
      </c>
      <c r="K175" s="247">
        <v>7423</v>
      </c>
      <c r="L175" s="248">
        <f>IF(tabItens[[#This Row],[Média]] &gt; 0, tabItens[[#This Row],[QTDE ATUAL]] / tabItens[[#This Row],[Média]],999.9)</f>
        <v>149.86956521739128</v>
      </c>
      <c r="M175" s="249">
        <v>0</v>
      </c>
      <c r="N175" s="250">
        <f>tabItens[[#This Row],[VALOR UNIT.]] * tabItens[[#This Row],[LC]]</f>
        <v>0</v>
      </c>
      <c r="O175" s="251"/>
      <c r="P175" s="252"/>
      <c r="Q175" s="253"/>
      <c r="R175" s="250"/>
      <c r="S175" s="254"/>
      <c r="T175" s="255">
        <f>ROUNDDOWN(IFERROR(tabItens[[#This Row],[ATA DT.VALID.]] - $D$1,0) / 30,0)</f>
        <v>-1507</v>
      </c>
      <c r="U175" s="240" t="s">
        <v>911</v>
      </c>
      <c r="V175" s="256">
        <v>1</v>
      </c>
      <c r="W175" s="257" t="s">
        <v>2065</v>
      </c>
      <c r="X175" s="258">
        <v>45</v>
      </c>
      <c r="Y175" s="259">
        <v>10</v>
      </c>
      <c r="Z175" s="260">
        <v>6209</v>
      </c>
      <c r="AA175" s="261">
        <v>2023</v>
      </c>
      <c r="AB175" s="262">
        <v>1000</v>
      </c>
      <c r="AC175" s="262"/>
      <c r="AD175" s="261"/>
      <c r="AE175" s="262"/>
      <c r="AF175" s="255"/>
      <c r="AG175" s="263" t="s">
        <v>2063</v>
      </c>
      <c r="AH175" s="264"/>
      <c r="AI175" s="255">
        <v>2858</v>
      </c>
      <c r="AJ175" s="264">
        <v>44956</v>
      </c>
      <c r="AK175" s="264" t="s">
        <v>891</v>
      </c>
      <c r="AL175" s="264">
        <v>44910</v>
      </c>
      <c r="AM175" s="254"/>
      <c r="AN175" s="243"/>
      <c r="AO175" s="265" t="str">
        <f>_xlfn.IFNA(IF(VLOOKUP(tabItens[[#This Row],[CÓDIGO]],tabExcluirDoEstoque[#Data],1,FALSE),"sim",""),"")</f>
        <v/>
      </c>
      <c r="AP175" s="266" t="str">
        <f ca="1">IF(OR(ISBLANK(tabItens[[#This Row],[ATA DT.VALID.]]),tabItens[[#This Row],[ATA DT.VALID.]]="",tabItens[[#This Row],[ATA DT.VALID.]]=" "),"",IF(TYPE(tabItens[[#This Row],[ATA DT.VALID.]])=1,ROUNDUP((tabItens[[#This Row],[ATA DT.VALID.]]-TODAY())/7,0),""))</f>
        <v/>
      </c>
      <c r="AQ175" s="267"/>
      <c r="AR175" s="268" t="str">
        <f>IF(ISBLANK(tabItens[[#This Row],[CÓDIGO]]),"",IFERROR(VLOOKUP(tabItens[[#This Row],[CÓDIGO]],Consumo!$C$2:$AI$902,32,FALSE),0))</f>
        <v>08.2023</v>
      </c>
      <c r="AS175" s="269">
        <f>SUMIF(Consumo!$C$3:$C$902,tabItens[[#This Row],[CÓDIGO]],Consumo!$T$3:$T$902) + SUMIF(Consumo!$C$3:$C$902,tabItens[[#This Row],[CÓDIGO]],Consumo!$U$3:$U$902) + SUMIF(Consumo!$C$3:$C$902,tabItens[[#This Row],[CÓDIGO]],Consumo!$V$3:$V$902) + SUMIF(Consumo!$C$3:$C$902,tabItens[[#This Row],[CÓDIGO]],Consumo!$W$3:$W$902)</f>
        <v>1596</v>
      </c>
      <c r="AT175" s="269">
        <f>SUMIF(Consumo!$C$3:$C$902,tabItens[[#This Row],[CÓDIGO]],Consumo!$AF$3:$AF$902)</f>
        <v>10569</v>
      </c>
      <c r="AU175" s="270">
        <f>SUMIF(Consumo!$C$3:$C$902,tabItens[[#This Row],[CÓDIGO]],Consumo!$AG$3:$AG$902)</f>
        <v>5441</v>
      </c>
      <c r="AV175" s="271">
        <f>SUMIF(Consumo!$C$3:$C$902,tabItens[[#This Row],[CÓDIGO]],Consumo!$AE$3:$AE$902)</f>
        <v>12.777777777777779</v>
      </c>
      <c r="AW175" s="244">
        <f>tabItens[[#This Row],[QTDE ATUAL]] + tabItens[[#This Row],[RC QTDE]] + tabItens[[#This Row],[AF SALDO]] + tabItens[[#This Row],[Recentes]]</f>
        <v>2915</v>
      </c>
      <c r="AX175" s="272">
        <v>657</v>
      </c>
      <c r="AY175" s="272">
        <v>4</v>
      </c>
      <c r="AZ175" s="272">
        <f>IF(ISBLANK(tabItens[[#This Row],[CÓDIGO]]),"",tabItens[[#This Row],[PontoMês]] * (AZ$2+tabItens[[#This Row],[PontoQtM]]))</f>
        <v>2628</v>
      </c>
      <c r="BA175" s="271">
        <f>tabItens[[#This Row],[PontoPed]] - tabItens[[#This Row],[Saldo]] + (1/10)</f>
        <v>-286.89999999999998</v>
      </c>
      <c r="BB175" s="271">
        <f xml:space="preserve"> tabItens[[#This Row],[PontoMês]] * BB$2 - tabItens[[#This Row],[QTDE ATUAL]] - (1/10)</f>
        <v>-1258.0999999999999</v>
      </c>
      <c r="BC175" s="273">
        <f>IF( tabItens[[#This Row],[PontoPed]]&gt;0, IF(tabItens[[#This Row],[PontoPed]]&lt;1, 1, IF( tabItens[[#This Row],[Saldo]]&gt;tabItens[[#This Row],[PontoPed]], 0, (tabItens[[#This Row],[PontoPed]]-tabItens[[#This Row],[Saldo]])/tabItens[[#This Row],[PontoPed]] ) ), 0 )</f>
        <v>0</v>
      </c>
      <c r="BD175" s="274">
        <f>ROUNDDOWN(IF( OR( AND(tabItens[[#This Row],[PontoPed]]&lt;tabItens[[#This Row],[Saldo]],tabItens[[#This Row],[Saldo]]&gt;0), tabItens[[#This Row],[PontoPed]]=0), 99, IF(AND(tabItens[[#This Row],[Saldo]]=0,tabItens[[#This Row],[PontoPed]]&gt;0), 0, (1-tabItens[[#This Row],[PctAb]])*10 ) ),0)</f>
        <v>99</v>
      </c>
      <c r="BE175" s="275">
        <f>MAX(ROUNDDOWN( IF(tabItens[[#This Row],[Abaixo]] &gt; 0,   tabItens[[#This Row],[Abaixo]] + (tabItens[[#This Row],[PontoMês]] * IF( OR( ISBLANK(tabItens[[#This Row],[ATA Nº/ANO]]), tabItens[[#This Row],[ATA Nº/ANO]] = ""),BE$2,BE$1)),0),0),0)</f>
        <v>0</v>
      </c>
      <c r="BF17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75" s="276">
        <f>SUMIF(Consumo!$C$3:$C$902,tabItens[[#This Row],[CÓDIGO]],Consumo!$E$3:$E$902)</f>
        <v>230</v>
      </c>
      <c r="BH175" s="277">
        <f>IF(AND(tabItens[[#This Row],[Pend]] &gt; 0,tabItens[[#This Row],[Consumo]] &lt;&gt; 0), tabItens[[#This Row],[Pend]] / tabItens[[#This Row],[Consumo]], 0 )</f>
        <v>2.1761756079099252E-2</v>
      </c>
      <c r="BI175" s="276"/>
      <c r="BJ175" s="276"/>
      <c r="BK175" s="278" t="s">
        <v>2077</v>
      </c>
    </row>
    <row r="176" spans="1:63" x14ac:dyDescent="0.3">
      <c r="A176" s="239">
        <v>11509</v>
      </c>
      <c r="B176" s="240" t="s">
        <v>940</v>
      </c>
      <c r="C176" s="241" t="s">
        <v>264</v>
      </c>
      <c r="D176" s="242">
        <v>1.31</v>
      </c>
      <c r="E176" s="243"/>
      <c r="F176" s="243"/>
      <c r="G176" s="243" t="s">
        <v>891</v>
      </c>
      <c r="H176" s="244">
        <v>3341</v>
      </c>
      <c r="I176" s="245">
        <v>103003</v>
      </c>
      <c r="J176" s="246">
        <v>1.31</v>
      </c>
      <c r="K176" s="247">
        <v>7025</v>
      </c>
      <c r="L176" s="248">
        <f>IF(tabItens[[#This Row],[Média]] &gt; 0, tabItens[[#This Row],[QTDE ATUAL]] / tabItens[[#This Row],[Média]],999.9)</f>
        <v>999.9</v>
      </c>
      <c r="M176" s="249">
        <v>0</v>
      </c>
      <c r="N176" s="250">
        <f>tabItens[[#This Row],[VALOR UNIT.]] * tabItens[[#This Row],[LC]]</f>
        <v>0</v>
      </c>
      <c r="O176" s="251"/>
      <c r="P176" s="252"/>
      <c r="Q176" s="253"/>
      <c r="R176" s="250"/>
      <c r="S176" s="254"/>
      <c r="T176" s="255">
        <f>ROUNDDOWN(IFERROR(tabItens[[#This Row],[ATA DT.VALID.]] - $D$1,0) / 30,0)</f>
        <v>-1507</v>
      </c>
      <c r="U176" s="240" t="s">
        <v>911</v>
      </c>
      <c r="V176" s="256">
        <v>1</v>
      </c>
      <c r="W176" s="257" t="s">
        <v>2065</v>
      </c>
      <c r="X176" s="258">
        <v>45</v>
      </c>
      <c r="Y176" s="259">
        <v>10</v>
      </c>
      <c r="Z176" s="260"/>
      <c r="AA176" s="261"/>
      <c r="AB176" s="262"/>
      <c r="AC176" s="262"/>
      <c r="AD176" s="261"/>
      <c r="AE176" s="262"/>
      <c r="AF176" s="255"/>
      <c r="AG176" s="263" t="s">
        <v>2063</v>
      </c>
      <c r="AH176" s="264"/>
      <c r="AI176" s="255">
        <v>2882</v>
      </c>
      <c r="AJ176" s="264">
        <v>44956</v>
      </c>
      <c r="AK176" s="264" t="s">
        <v>891</v>
      </c>
      <c r="AL176" s="264">
        <v>44910</v>
      </c>
      <c r="AM176" s="254"/>
      <c r="AN176" s="243"/>
      <c r="AO176" s="265" t="str">
        <f>_xlfn.IFNA(IF(VLOOKUP(tabItens[[#This Row],[CÓDIGO]],tabExcluirDoEstoque[#Data],1,FALSE),"sim",""),"")</f>
        <v/>
      </c>
      <c r="AP176" s="266" t="str">
        <f ca="1">IF(OR(ISBLANK(tabItens[[#This Row],[ATA DT.VALID.]]),tabItens[[#This Row],[ATA DT.VALID.]]="",tabItens[[#This Row],[ATA DT.VALID.]]=" "),"",IF(TYPE(tabItens[[#This Row],[ATA DT.VALID.]])=1,ROUNDUP((tabItens[[#This Row],[ATA DT.VALID.]]-TODAY())/7,0),""))</f>
        <v/>
      </c>
      <c r="AQ176" s="267"/>
      <c r="AR176" s="268" t="str">
        <f>IF(ISBLANK(tabItens[[#This Row],[CÓDIGO]]),"",IFERROR(VLOOKUP(tabItens[[#This Row],[CÓDIGO]],Consumo!$C$2:$AI$902,32,FALSE),0))</f>
        <v>08.2023</v>
      </c>
      <c r="AS176" s="269">
        <f>SUMIF(Consumo!$C$3:$C$902,tabItens[[#This Row],[CÓDIGO]],Consumo!$T$3:$T$902) + SUMIF(Consumo!$C$3:$C$902,tabItens[[#This Row],[CÓDIGO]],Consumo!$U$3:$U$902) + SUMIF(Consumo!$C$3:$C$902,tabItens[[#This Row],[CÓDIGO]],Consumo!$V$3:$V$902) + SUMIF(Consumo!$C$3:$C$902,tabItens[[#This Row],[CÓDIGO]],Consumo!$W$3:$W$902)</f>
        <v>1307</v>
      </c>
      <c r="AT176" s="269">
        <f>SUMIF(Consumo!$C$3:$C$902,tabItens[[#This Row],[CÓDIGO]],Consumo!$AF$3:$AF$902)</f>
        <v>10184</v>
      </c>
      <c r="AU176" s="270">
        <f>SUMIF(Consumo!$C$3:$C$902,tabItens[[#This Row],[CÓDIGO]],Consumo!$AG$3:$AG$902)</f>
        <v>5318</v>
      </c>
      <c r="AV176" s="271">
        <f>SUMIF(Consumo!$C$3:$C$902,tabItens[[#This Row],[CÓDIGO]],Consumo!$AE$3:$AE$902)</f>
        <v>0</v>
      </c>
      <c r="AW176" s="244">
        <f>tabItens[[#This Row],[QTDE ATUAL]] + tabItens[[#This Row],[RC QTDE]] + tabItens[[#This Row],[AF SALDO]] + tabItens[[#This Row],[Recentes]]</f>
        <v>3341</v>
      </c>
      <c r="AX176" s="272">
        <v>635</v>
      </c>
      <c r="AY176" s="272">
        <v>4</v>
      </c>
      <c r="AZ176" s="272">
        <f>IF(ISBLANK(tabItens[[#This Row],[CÓDIGO]]),"",tabItens[[#This Row],[PontoMês]] * (AZ$2+tabItens[[#This Row],[PontoQtM]]))</f>
        <v>2540</v>
      </c>
      <c r="BA176" s="271">
        <f>tabItens[[#This Row],[PontoPed]] - tabItens[[#This Row],[Saldo]] + (1/10)</f>
        <v>-800.9</v>
      </c>
      <c r="BB176" s="271">
        <f xml:space="preserve"> tabItens[[#This Row],[PontoMês]] * BB$2 - tabItens[[#This Row],[QTDE ATUAL]] - (1/10)</f>
        <v>-2706.1</v>
      </c>
      <c r="BC176" s="273">
        <f>IF( tabItens[[#This Row],[PontoPed]]&gt;0, IF(tabItens[[#This Row],[PontoPed]]&lt;1, 1, IF( tabItens[[#This Row],[Saldo]]&gt;tabItens[[#This Row],[PontoPed]], 0, (tabItens[[#This Row],[PontoPed]]-tabItens[[#This Row],[Saldo]])/tabItens[[#This Row],[PontoPed]] ) ), 0 )</f>
        <v>0</v>
      </c>
      <c r="BD176" s="274">
        <f>ROUNDDOWN(IF( OR( AND(tabItens[[#This Row],[PontoPed]]&lt;tabItens[[#This Row],[Saldo]],tabItens[[#This Row],[Saldo]]&gt;0), tabItens[[#This Row],[PontoPed]]=0), 99, IF(AND(tabItens[[#This Row],[Saldo]]=0,tabItens[[#This Row],[PontoPed]]&gt;0), 0, (1-tabItens[[#This Row],[PctAb]])*10 ) ),0)</f>
        <v>99</v>
      </c>
      <c r="BE176" s="275">
        <f>MAX(ROUNDDOWN( IF(tabItens[[#This Row],[Abaixo]] &gt; 0,   tabItens[[#This Row],[Abaixo]] + (tabItens[[#This Row],[PontoMês]] * IF( OR( ISBLANK(tabItens[[#This Row],[ATA Nº/ANO]]), tabItens[[#This Row],[ATA Nº/ANO]] = ""),BE$2,BE$1)),0),0),0)</f>
        <v>0</v>
      </c>
      <c r="BF17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76" s="276">
        <f>SUMIF(Consumo!$C$3:$C$902,tabItens[[#This Row],[CÓDIGO]],Consumo!$E$3:$E$902)</f>
        <v>0</v>
      </c>
      <c r="BH176" s="277">
        <f>IF(AND(tabItens[[#This Row],[Pend]] &gt; 0,tabItens[[#This Row],[Consumo]] &lt;&gt; 0), tabItens[[#This Row],[Pend]] / tabItens[[#This Row],[Consumo]], 0 )</f>
        <v>0</v>
      </c>
      <c r="BI176" s="276"/>
      <c r="BJ176" s="276"/>
      <c r="BK176" s="278" t="s">
        <v>2077</v>
      </c>
    </row>
    <row r="177" spans="1:63" x14ac:dyDescent="0.3">
      <c r="A177" s="239">
        <v>70967</v>
      </c>
      <c r="B177" s="240" t="s">
        <v>1406</v>
      </c>
      <c r="C177" s="241" t="s">
        <v>264</v>
      </c>
      <c r="D177" s="242">
        <v>5.59</v>
      </c>
      <c r="E177" s="243"/>
      <c r="F177" s="243"/>
      <c r="G177" s="243" t="s">
        <v>891</v>
      </c>
      <c r="H177" s="244">
        <v>39</v>
      </c>
      <c r="I177" s="245">
        <v>103003</v>
      </c>
      <c r="J177" s="246">
        <v>5.59</v>
      </c>
      <c r="K177" s="247">
        <v>65</v>
      </c>
      <c r="L177" s="248">
        <f>IF(tabItens[[#This Row],[Média]] &gt; 0, tabItens[[#This Row],[QTDE ATUAL]] / tabItens[[#This Row],[Média]],999.9)</f>
        <v>999.9</v>
      </c>
      <c r="M177" s="249">
        <v>0</v>
      </c>
      <c r="N177" s="250">
        <f>tabItens[[#This Row],[VALOR UNIT.]] * tabItens[[#This Row],[LC]]</f>
        <v>0</v>
      </c>
      <c r="O177" s="251" t="s">
        <v>2087</v>
      </c>
      <c r="P177" s="252"/>
      <c r="Q177" s="253"/>
      <c r="R177" s="250"/>
      <c r="S177" s="254"/>
      <c r="T177" s="255">
        <f>ROUNDDOWN(IFERROR(tabItens[[#This Row],[ATA DT.VALID.]] - $D$1,0) / 30,0)</f>
        <v>-1507</v>
      </c>
      <c r="U177" s="240" t="s">
        <v>1355</v>
      </c>
      <c r="V177" s="256">
        <v>1</v>
      </c>
      <c r="W177" s="257" t="s">
        <v>2068</v>
      </c>
      <c r="X177" s="258">
        <v>61</v>
      </c>
      <c r="Y177" s="259">
        <v>3</v>
      </c>
      <c r="Z177" s="260"/>
      <c r="AA177" s="261"/>
      <c r="AB177" s="262"/>
      <c r="AC177" s="262"/>
      <c r="AD177" s="261"/>
      <c r="AE177" s="262"/>
      <c r="AF177" s="255"/>
      <c r="AG177" s="263" t="s">
        <v>2063</v>
      </c>
      <c r="AH177" s="264"/>
      <c r="AI177" s="255">
        <v>22</v>
      </c>
      <c r="AJ177" s="264">
        <v>44166</v>
      </c>
      <c r="AK177" s="264" t="s">
        <v>891</v>
      </c>
      <c r="AL177" s="264">
        <v>44284</v>
      </c>
      <c r="AM177" s="254"/>
      <c r="AN177" s="243"/>
      <c r="AO177" s="265" t="str">
        <f>_xlfn.IFNA(IF(VLOOKUP(tabItens[[#This Row],[CÓDIGO]],tabExcluirDoEstoque[#Data],1,FALSE),"sim",""),"")</f>
        <v/>
      </c>
      <c r="AP177" s="266" t="str">
        <f ca="1">IF(OR(ISBLANK(tabItens[[#This Row],[ATA DT.VALID.]]),tabItens[[#This Row],[ATA DT.VALID.]]="",tabItens[[#This Row],[ATA DT.VALID.]]=" "),"",IF(TYPE(tabItens[[#This Row],[ATA DT.VALID.]])=1,ROUNDUP((tabItens[[#This Row],[ATA DT.VALID.]]-TODAY())/7,0),""))</f>
        <v/>
      </c>
      <c r="AQ177" s="267">
        <v>0</v>
      </c>
      <c r="AR177" s="268" t="str">
        <f>IF(ISBLANK(tabItens[[#This Row],[CÓDIGO]]),"",IFERROR(VLOOKUP(tabItens[[#This Row],[CÓDIGO]],Consumo!$C$2:$AI$902,32,FALSE),0))</f>
        <v>04.2023</v>
      </c>
      <c r="AS177" s="269">
        <f>SUMIF(Consumo!$C$3:$C$902,tabItens[[#This Row],[CÓDIGO]],Consumo!$T$3:$T$902) + SUMIF(Consumo!$C$3:$C$902,tabItens[[#This Row],[CÓDIGO]],Consumo!$U$3:$U$902) + SUMIF(Consumo!$C$3:$C$902,tabItens[[#This Row],[CÓDIGO]],Consumo!$V$3:$V$902) + SUMIF(Consumo!$C$3:$C$902,tabItens[[#This Row],[CÓDIGO]],Consumo!$W$3:$W$902)</f>
        <v>0</v>
      </c>
      <c r="AT177" s="269">
        <f>SUMIF(Consumo!$C$3:$C$902,tabItens[[#This Row],[CÓDIGO]],Consumo!$AF$3:$AF$902)</f>
        <v>76</v>
      </c>
      <c r="AU177" s="270">
        <f>SUMIF(Consumo!$C$3:$C$902,tabItens[[#This Row],[CÓDIGO]],Consumo!$AG$3:$AG$902)</f>
        <v>35</v>
      </c>
      <c r="AV177" s="271">
        <f>SUMIF(Consumo!$C$3:$C$902,tabItens[[#This Row],[CÓDIGO]],Consumo!$AE$3:$AE$902)</f>
        <v>0</v>
      </c>
      <c r="AW177" s="244">
        <f>tabItens[[#This Row],[QTDE ATUAL]] + tabItens[[#This Row],[RC QTDE]] + tabItens[[#This Row],[AF SALDO]] + tabItens[[#This Row],[Recentes]]</f>
        <v>39</v>
      </c>
      <c r="AX177" s="272">
        <v>17</v>
      </c>
      <c r="AY177" s="272">
        <v>4</v>
      </c>
      <c r="AZ177" s="272">
        <f>IF(ISBLANK(tabItens[[#This Row],[CÓDIGO]]),"",tabItens[[#This Row],[PontoMês]] * (AZ$2+tabItens[[#This Row],[PontoQtM]]))</f>
        <v>68</v>
      </c>
      <c r="BA177" s="271">
        <f>tabItens[[#This Row],[PontoPed]] - tabItens[[#This Row],[Saldo]] + (1/10)</f>
        <v>29.1</v>
      </c>
      <c r="BB177" s="271">
        <f xml:space="preserve"> tabItens[[#This Row],[PontoMês]] * BB$2 - tabItens[[#This Row],[QTDE ATUAL]] - (1/10)</f>
        <v>-22.1</v>
      </c>
      <c r="BC177" s="273">
        <f>IF( tabItens[[#This Row],[PontoPed]]&gt;0, IF(tabItens[[#This Row],[PontoPed]]&lt;1, 1, IF( tabItens[[#This Row],[Saldo]]&gt;tabItens[[#This Row],[PontoPed]], 0, (tabItens[[#This Row],[PontoPed]]-tabItens[[#This Row],[Saldo]])/tabItens[[#This Row],[PontoPed]] ) ), 0 )</f>
        <v>0.4264705882352941</v>
      </c>
      <c r="BD177" s="274">
        <f>ROUNDDOWN(IF( OR( AND(tabItens[[#This Row],[PontoPed]]&lt;tabItens[[#This Row],[Saldo]],tabItens[[#This Row],[Saldo]]&gt;0), tabItens[[#This Row],[PontoPed]]=0), 99, IF(AND(tabItens[[#This Row],[Saldo]]=0,tabItens[[#This Row],[PontoPed]]&gt;0), 0, (1-tabItens[[#This Row],[PctAb]])*10 ) ),0)</f>
        <v>5</v>
      </c>
      <c r="BE177" s="275">
        <f>MAX(ROUNDDOWN( IF(tabItens[[#This Row],[Abaixo]] &gt; 0,   tabItens[[#This Row],[Abaixo]] + (tabItens[[#This Row],[PontoMês]] * IF( OR( ISBLANK(tabItens[[#This Row],[ATA Nº/ANO]]), tabItens[[#This Row],[ATA Nº/ANO]] = ""),BE$2,BE$1)),0),0),0)</f>
        <v>80</v>
      </c>
      <c r="BF17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7" s="276">
        <f>SUMIF(Consumo!$C$3:$C$902,tabItens[[#This Row],[CÓDIGO]],Consumo!$E$3:$E$902)</f>
        <v>0</v>
      </c>
      <c r="BH177" s="277">
        <f>IF(AND(tabItens[[#This Row],[Pend]] &gt; 0,tabItens[[#This Row],[Consumo]] &lt;&gt; 0), tabItens[[#This Row],[Pend]] / tabItens[[#This Row],[Consumo]], 0 )</f>
        <v>0</v>
      </c>
      <c r="BI177" s="276"/>
      <c r="BJ177" s="276"/>
      <c r="BK177" s="278" t="s">
        <v>2077</v>
      </c>
    </row>
    <row r="178" spans="1:63" x14ac:dyDescent="0.3">
      <c r="A178" s="239">
        <v>24500</v>
      </c>
      <c r="B178" s="240" t="s">
        <v>1208</v>
      </c>
      <c r="C178" s="241" t="s">
        <v>264</v>
      </c>
      <c r="D178" s="242">
        <v>23.08</v>
      </c>
      <c r="E178" s="243"/>
      <c r="F178" s="243"/>
      <c r="G178" s="243" t="s">
        <v>891</v>
      </c>
      <c r="H178" s="244">
        <v>786</v>
      </c>
      <c r="I178" s="245">
        <v>103003</v>
      </c>
      <c r="J178" s="246">
        <v>23.08</v>
      </c>
      <c r="K178" s="247">
        <v>536</v>
      </c>
      <c r="L178" s="248">
        <f>IF(tabItens[[#This Row],[Média]] &gt; 0, tabItens[[#This Row],[QTDE ATUAL]] / tabItens[[#This Row],[Média]],999.9)</f>
        <v>362.76923076923077</v>
      </c>
      <c r="M178" s="249">
        <v>0</v>
      </c>
      <c r="N178" s="250">
        <f>tabItens[[#This Row],[VALOR UNIT.]] * tabItens[[#This Row],[LC]]</f>
        <v>0</v>
      </c>
      <c r="O178" s="251" t="s">
        <v>2087</v>
      </c>
      <c r="P178" s="252"/>
      <c r="Q178" s="253"/>
      <c r="R178" s="250"/>
      <c r="S178" s="254"/>
      <c r="T178" s="255">
        <f>ROUNDDOWN(IFERROR(tabItens[[#This Row],[ATA DT.VALID.]] - $D$1,0) / 30,0)</f>
        <v>-1507</v>
      </c>
      <c r="U178" s="240" t="s">
        <v>1021</v>
      </c>
      <c r="V178" s="256">
        <v>1</v>
      </c>
      <c r="W178" s="257" t="s">
        <v>2067</v>
      </c>
      <c r="X178" s="258">
        <v>61</v>
      </c>
      <c r="Y178" s="259">
        <v>14</v>
      </c>
      <c r="Z178" s="260"/>
      <c r="AA178" s="261"/>
      <c r="AB178" s="262"/>
      <c r="AC178" s="262"/>
      <c r="AD178" s="261"/>
      <c r="AE178" s="262"/>
      <c r="AF178" s="255"/>
      <c r="AG178" s="263" t="s">
        <v>2063</v>
      </c>
      <c r="AH178" s="264"/>
      <c r="AI178" s="255">
        <v>180</v>
      </c>
      <c r="AJ178" s="264">
        <v>45159</v>
      </c>
      <c r="AK178" s="264" t="s">
        <v>891</v>
      </c>
      <c r="AL178" s="264">
        <v>45145</v>
      </c>
      <c r="AM178" s="254"/>
      <c r="AN178" s="243"/>
      <c r="AO178" s="265" t="str">
        <f>_xlfn.IFNA(IF(VLOOKUP(tabItens[[#This Row],[CÓDIGO]],tabExcluirDoEstoque[#Data],1,FALSE),"sim",""),"")</f>
        <v/>
      </c>
      <c r="AP178" s="266" t="str">
        <f ca="1">IF(OR(ISBLANK(tabItens[[#This Row],[ATA DT.VALID.]]),tabItens[[#This Row],[ATA DT.VALID.]]="",tabItens[[#This Row],[ATA DT.VALID.]]=" "),"",IF(TYPE(tabItens[[#This Row],[ATA DT.VALID.]])=1,ROUNDUP((tabItens[[#This Row],[ATA DT.VALID.]]-TODAY())/7,0),""))</f>
        <v/>
      </c>
      <c r="AQ178" s="267">
        <v>0</v>
      </c>
      <c r="AR178" s="268" t="str">
        <f>IF(ISBLANK(tabItens[[#This Row],[CÓDIGO]]),"",IFERROR(VLOOKUP(tabItens[[#This Row],[CÓDIGO]],Consumo!$C$2:$AI$902,32,FALSE),0))</f>
        <v>07.2023</v>
      </c>
      <c r="AS178" s="269">
        <f>SUMIF(Consumo!$C$3:$C$902,tabItens[[#This Row],[CÓDIGO]],Consumo!$T$3:$T$902) + SUMIF(Consumo!$C$3:$C$902,tabItens[[#This Row],[CÓDIGO]],Consumo!$U$3:$U$902) + SUMIF(Consumo!$C$3:$C$902,tabItens[[#This Row],[CÓDIGO]],Consumo!$V$3:$V$902) + SUMIF(Consumo!$C$3:$C$902,tabItens[[#This Row],[CÓDIGO]],Consumo!$W$3:$W$902)</f>
        <v>105</v>
      </c>
      <c r="AT178" s="269">
        <f>SUMIF(Consumo!$C$3:$C$902,tabItens[[#This Row],[CÓDIGO]],Consumo!$AF$3:$AF$902)</f>
        <v>798</v>
      </c>
      <c r="AU178" s="270">
        <f>SUMIF(Consumo!$C$3:$C$902,tabItens[[#This Row],[CÓDIGO]],Consumo!$AG$3:$AG$902)</f>
        <v>243</v>
      </c>
      <c r="AV178" s="271">
        <f>SUMIF(Consumo!$C$3:$C$902,tabItens[[#This Row],[CÓDIGO]],Consumo!$AE$3:$AE$902)</f>
        <v>2.1666666666666665</v>
      </c>
      <c r="AW178" s="244">
        <f>tabItens[[#This Row],[QTDE ATUAL]] + tabItens[[#This Row],[RC QTDE]] + tabItens[[#This Row],[AF SALDO]] + tabItens[[#This Row],[Recentes]]</f>
        <v>786</v>
      </c>
      <c r="AX178" s="272">
        <v>17</v>
      </c>
      <c r="AY178" s="272">
        <v>4</v>
      </c>
      <c r="AZ178" s="272">
        <f>IF(ISBLANK(tabItens[[#This Row],[CÓDIGO]]),"",tabItens[[#This Row],[PontoMês]] * (AZ$2+tabItens[[#This Row],[PontoQtM]]))</f>
        <v>68</v>
      </c>
      <c r="BA178" s="271">
        <f>tabItens[[#This Row],[PontoPed]] - tabItens[[#This Row],[Saldo]] + (1/10)</f>
        <v>-717.9</v>
      </c>
      <c r="BB178" s="271">
        <f xml:space="preserve"> tabItens[[#This Row],[PontoMês]] * BB$2 - tabItens[[#This Row],[QTDE ATUAL]] - (1/10)</f>
        <v>-769.1</v>
      </c>
      <c r="BC178" s="273">
        <f>IF( tabItens[[#This Row],[PontoPed]]&gt;0, IF(tabItens[[#This Row],[PontoPed]]&lt;1, 1, IF( tabItens[[#This Row],[Saldo]]&gt;tabItens[[#This Row],[PontoPed]], 0, (tabItens[[#This Row],[PontoPed]]-tabItens[[#This Row],[Saldo]])/tabItens[[#This Row],[PontoPed]] ) ), 0 )</f>
        <v>0</v>
      </c>
      <c r="BD178" s="274">
        <f>ROUNDDOWN(IF( OR( AND(tabItens[[#This Row],[PontoPed]]&lt;tabItens[[#This Row],[Saldo]],tabItens[[#This Row],[Saldo]]&gt;0), tabItens[[#This Row],[PontoPed]]=0), 99, IF(AND(tabItens[[#This Row],[Saldo]]=0,tabItens[[#This Row],[PontoPed]]&gt;0), 0, (1-tabItens[[#This Row],[PctAb]])*10 ) ),0)</f>
        <v>99</v>
      </c>
      <c r="BE178" s="275">
        <f>MAX(ROUNDDOWN( IF(tabItens[[#This Row],[Abaixo]] &gt; 0,   tabItens[[#This Row],[Abaixo]] + (tabItens[[#This Row],[PontoMês]] * IF( OR( ISBLANK(tabItens[[#This Row],[ATA Nº/ANO]]), tabItens[[#This Row],[ATA Nº/ANO]] = ""),BE$2,BE$1)),0),0),0)</f>
        <v>0</v>
      </c>
      <c r="BF17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8" s="276">
        <f>SUMIF(Consumo!$C$3:$C$902,tabItens[[#This Row],[CÓDIGO]],Consumo!$E$3:$E$902)</f>
        <v>39</v>
      </c>
      <c r="BH178" s="277">
        <f>IF(AND(tabItens[[#This Row],[Pend]] &gt; 0,tabItens[[#This Row],[Consumo]] &lt;&gt; 0), tabItens[[#This Row],[Pend]] / tabItens[[#This Row],[Consumo]], 0 )</f>
        <v>4.8872180451127817E-2</v>
      </c>
      <c r="BI178" s="276"/>
      <c r="BJ178" s="276"/>
      <c r="BK178" s="278" t="s">
        <v>2077</v>
      </c>
    </row>
    <row r="179" spans="1:63" x14ac:dyDescent="0.3">
      <c r="A179" s="239">
        <v>59018</v>
      </c>
      <c r="B179" s="240" t="s">
        <v>1345</v>
      </c>
      <c r="C179" s="241" t="s">
        <v>346</v>
      </c>
      <c r="D179" s="242">
        <v>146.83000000000001</v>
      </c>
      <c r="E179" s="243"/>
      <c r="F179" s="243"/>
      <c r="G179" s="243" t="s">
        <v>891</v>
      </c>
      <c r="H179" s="244">
        <v>732</v>
      </c>
      <c r="I179" s="245">
        <v>103003</v>
      </c>
      <c r="J179" s="246">
        <v>146.83000000000001</v>
      </c>
      <c r="K179" s="247">
        <v>179</v>
      </c>
      <c r="L179" s="248">
        <f>IF(tabItens[[#This Row],[Média]] &gt; 0, tabItens[[#This Row],[QTDE ATUAL]] / tabItens[[#This Row],[Média]],999.9)</f>
        <v>999.9</v>
      </c>
      <c r="M179" s="249">
        <v>0</v>
      </c>
      <c r="N179" s="250">
        <f>tabItens[[#This Row],[VALOR UNIT.]] * tabItens[[#This Row],[LC]]</f>
        <v>0</v>
      </c>
      <c r="O179" s="251" t="s">
        <v>2103</v>
      </c>
      <c r="P179" s="252"/>
      <c r="Q179" s="253"/>
      <c r="R179" s="250"/>
      <c r="S179" s="254"/>
      <c r="T179" s="255">
        <f>ROUNDDOWN(IFERROR(tabItens[[#This Row],[ATA DT.VALID.]] - $D$1,0) / 30,0)</f>
        <v>-1507</v>
      </c>
      <c r="U179" s="240" t="s">
        <v>1266</v>
      </c>
      <c r="V179" s="256">
        <v>1</v>
      </c>
      <c r="W179" s="257" t="s">
        <v>2069</v>
      </c>
      <c r="X179" s="258">
        <v>69</v>
      </c>
      <c r="Y179" s="259">
        <v>3</v>
      </c>
      <c r="Z179" s="260"/>
      <c r="AA179" s="261"/>
      <c r="AB179" s="262"/>
      <c r="AC179" s="262"/>
      <c r="AD179" s="261"/>
      <c r="AE179" s="262"/>
      <c r="AF179" s="255"/>
      <c r="AG179" s="263" t="s">
        <v>2063</v>
      </c>
      <c r="AH179" s="264"/>
      <c r="AI179" s="255">
        <v>62</v>
      </c>
      <c r="AJ179" s="264">
        <v>44579</v>
      </c>
      <c r="AK179" s="264" t="s">
        <v>891</v>
      </c>
      <c r="AL179" s="264">
        <v>44781</v>
      </c>
      <c r="AM179" s="254"/>
      <c r="AN179" s="243"/>
      <c r="AO179" s="265" t="str">
        <f>_xlfn.IFNA(IF(VLOOKUP(tabItens[[#This Row],[CÓDIGO]],tabExcluirDoEstoque[#Data],1,FALSE),"sim",""),"")</f>
        <v/>
      </c>
      <c r="AP179" s="266" t="str">
        <f ca="1">IF(OR(ISBLANK(tabItens[[#This Row],[ATA DT.VALID.]]),tabItens[[#This Row],[ATA DT.VALID.]]="",tabItens[[#This Row],[ATA DT.VALID.]]=" "),"",IF(TYPE(tabItens[[#This Row],[ATA DT.VALID.]])=1,ROUNDUP((tabItens[[#This Row],[ATA DT.VALID.]]-TODAY())/7,0),""))</f>
        <v/>
      </c>
      <c r="AQ179" s="267">
        <v>0</v>
      </c>
      <c r="AR179" s="268" t="str">
        <f>IF(ISBLANK(tabItens[[#This Row],[CÓDIGO]]),"",IFERROR(VLOOKUP(tabItens[[#This Row],[CÓDIGO]],Consumo!$C$2:$AI$902,32,FALSE),0))</f>
        <v>06.2023</v>
      </c>
      <c r="AS179" s="269">
        <f>SUMIF(Consumo!$C$3:$C$902,tabItens[[#This Row],[CÓDIGO]],Consumo!$T$3:$T$902) + SUMIF(Consumo!$C$3:$C$902,tabItens[[#This Row],[CÓDIGO]],Consumo!$U$3:$U$902) + SUMIF(Consumo!$C$3:$C$902,tabItens[[#This Row],[CÓDIGO]],Consumo!$V$3:$V$902) + SUMIF(Consumo!$C$3:$C$902,tabItens[[#This Row],[CÓDIGO]],Consumo!$W$3:$W$902)</f>
        <v>140</v>
      </c>
      <c r="AT179" s="269">
        <f>SUMIF(Consumo!$C$3:$C$902,tabItens[[#This Row],[CÓDIGO]],Consumo!$AF$3:$AF$902)</f>
        <v>249</v>
      </c>
      <c r="AU179" s="270">
        <f>SUMIF(Consumo!$C$3:$C$902,tabItens[[#This Row],[CÓDIGO]],Consumo!$AG$3:$AG$902)</f>
        <v>100</v>
      </c>
      <c r="AV179" s="271">
        <f>SUMIF(Consumo!$C$3:$C$902,tabItens[[#This Row],[CÓDIGO]],Consumo!$AE$3:$AE$902)</f>
        <v>0</v>
      </c>
      <c r="AW179" s="244">
        <f>tabItens[[#This Row],[QTDE ATUAL]] + tabItens[[#This Row],[RC QTDE]] + tabItens[[#This Row],[AF SALDO]] + tabItens[[#This Row],[Recentes]]</f>
        <v>732</v>
      </c>
      <c r="AX179" s="272">
        <v>25</v>
      </c>
      <c r="AY179" s="272">
        <v>4</v>
      </c>
      <c r="AZ179" s="272">
        <f>IF(ISBLANK(tabItens[[#This Row],[CÓDIGO]]),"",tabItens[[#This Row],[PontoMês]] * (AZ$2+tabItens[[#This Row],[PontoQtM]]))</f>
        <v>100</v>
      </c>
      <c r="BA179" s="271">
        <f>tabItens[[#This Row],[PontoPed]] - tabItens[[#This Row],[Saldo]] + (1/10)</f>
        <v>-631.9</v>
      </c>
      <c r="BB179" s="271">
        <f xml:space="preserve"> tabItens[[#This Row],[PontoMês]] * BB$2 - tabItens[[#This Row],[QTDE ATUAL]] - (1/10)</f>
        <v>-707.1</v>
      </c>
      <c r="BC179" s="273">
        <f>IF( tabItens[[#This Row],[PontoPed]]&gt;0, IF(tabItens[[#This Row],[PontoPed]]&lt;1, 1, IF( tabItens[[#This Row],[Saldo]]&gt;tabItens[[#This Row],[PontoPed]], 0, (tabItens[[#This Row],[PontoPed]]-tabItens[[#This Row],[Saldo]])/tabItens[[#This Row],[PontoPed]] ) ), 0 )</f>
        <v>0</v>
      </c>
      <c r="BD179" s="274">
        <f>ROUNDDOWN(IF( OR( AND(tabItens[[#This Row],[PontoPed]]&lt;tabItens[[#This Row],[Saldo]],tabItens[[#This Row],[Saldo]]&gt;0), tabItens[[#This Row],[PontoPed]]=0), 99, IF(AND(tabItens[[#This Row],[Saldo]]=0,tabItens[[#This Row],[PontoPed]]&gt;0), 0, (1-tabItens[[#This Row],[PctAb]])*10 ) ),0)</f>
        <v>99</v>
      </c>
      <c r="BE179" s="275">
        <f>MAX(ROUNDDOWN( IF(tabItens[[#This Row],[Abaixo]] &gt; 0,   tabItens[[#This Row],[Abaixo]] + (tabItens[[#This Row],[PontoMês]] * IF( OR( ISBLANK(tabItens[[#This Row],[ATA Nº/ANO]]), tabItens[[#This Row],[ATA Nº/ANO]] = ""),BE$2,BE$1)),0),0),0)</f>
        <v>0</v>
      </c>
      <c r="BF17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9" s="276">
        <f>SUMIF(Consumo!$C$3:$C$902,tabItens[[#This Row],[CÓDIGO]],Consumo!$E$3:$E$902)</f>
        <v>0</v>
      </c>
      <c r="BH179" s="277">
        <f>IF(AND(tabItens[[#This Row],[Pend]] &gt; 0,tabItens[[#This Row],[Consumo]] &lt;&gt; 0), tabItens[[#This Row],[Pend]] / tabItens[[#This Row],[Consumo]], 0 )</f>
        <v>0</v>
      </c>
      <c r="BI179" s="276"/>
      <c r="BJ179" s="276"/>
      <c r="BK179" s="278" t="s">
        <v>2077</v>
      </c>
    </row>
    <row r="180" spans="1:63" x14ac:dyDescent="0.3">
      <c r="A180" s="239">
        <v>64607</v>
      </c>
      <c r="B180" s="240" t="s">
        <v>1382</v>
      </c>
      <c r="C180" s="241" t="s">
        <v>346</v>
      </c>
      <c r="D180" s="242">
        <v>49.4</v>
      </c>
      <c r="E180" s="243"/>
      <c r="F180" s="243"/>
      <c r="G180" s="243" t="s">
        <v>891</v>
      </c>
      <c r="H180" s="244">
        <v>1236</v>
      </c>
      <c r="I180" s="245">
        <v>103003</v>
      </c>
      <c r="J180" s="246">
        <v>49.4</v>
      </c>
      <c r="K180" s="247">
        <v>510</v>
      </c>
      <c r="L180" s="248">
        <f>IF(tabItens[[#This Row],[Média]] &gt; 0, tabItens[[#This Row],[QTDE ATUAL]] / tabItens[[#This Row],[Média]],999.9)</f>
        <v>5562</v>
      </c>
      <c r="M180" s="249">
        <v>0</v>
      </c>
      <c r="N180" s="250">
        <f>tabItens[[#This Row],[VALOR UNIT.]] * tabItens[[#This Row],[LC]]</f>
        <v>0</v>
      </c>
      <c r="O180" s="251" t="s">
        <v>2143</v>
      </c>
      <c r="P180" s="252"/>
      <c r="Q180" s="253"/>
      <c r="R180" s="250"/>
      <c r="S180" s="254"/>
      <c r="T180" s="255">
        <f>ROUNDDOWN(IFERROR(tabItens[[#This Row],[ATA DT.VALID.]] - $D$1,0) / 30,0)</f>
        <v>-1507</v>
      </c>
      <c r="U180" s="240" t="s">
        <v>1266</v>
      </c>
      <c r="V180" s="256">
        <v>1</v>
      </c>
      <c r="W180" s="257" t="s">
        <v>2069</v>
      </c>
      <c r="X180" s="258">
        <v>69</v>
      </c>
      <c r="Y180" s="259">
        <v>3</v>
      </c>
      <c r="Z180" s="260"/>
      <c r="AA180" s="261"/>
      <c r="AB180" s="262"/>
      <c r="AC180" s="262"/>
      <c r="AD180" s="261"/>
      <c r="AE180" s="262"/>
      <c r="AF180" s="255"/>
      <c r="AG180" s="263" t="s">
        <v>2063</v>
      </c>
      <c r="AH180" s="264"/>
      <c r="AI180" s="255">
        <v>170</v>
      </c>
      <c r="AJ180" s="264">
        <v>45181</v>
      </c>
      <c r="AK180" s="264" t="s">
        <v>891</v>
      </c>
      <c r="AL180" s="264">
        <v>45128</v>
      </c>
      <c r="AM180" s="254"/>
      <c r="AN180" s="243"/>
      <c r="AO180" s="265" t="str">
        <f>_xlfn.IFNA(IF(VLOOKUP(tabItens[[#This Row],[CÓDIGO]],tabExcluirDoEstoque[#Data],1,FALSE),"sim",""),"")</f>
        <v/>
      </c>
      <c r="AP180" s="266" t="str">
        <f ca="1">IF(OR(ISBLANK(tabItens[[#This Row],[ATA DT.VALID.]]),tabItens[[#This Row],[ATA DT.VALID.]]="",tabItens[[#This Row],[ATA DT.VALID.]]=" "),"",IF(TYPE(tabItens[[#This Row],[ATA DT.VALID.]])=1,ROUNDUP((tabItens[[#This Row],[ATA DT.VALID.]]-TODAY())/7,0),""))</f>
        <v/>
      </c>
      <c r="AQ180" s="267">
        <v>0</v>
      </c>
      <c r="AR180" s="268" t="str">
        <f>IF(ISBLANK(tabItens[[#This Row],[CÓDIGO]]),"",IFERROR(VLOOKUP(tabItens[[#This Row],[CÓDIGO]],Consumo!$C$2:$AI$902,32,FALSE),0))</f>
        <v>07.2023</v>
      </c>
      <c r="AS180" s="269">
        <f>SUMIF(Consumo!$C$3:$C$902,tabItens[[#This Row],[CÓDIGO]],Consumo!$T$3:$T$902) + SUMIF(Consumo!$C$3:$C$902,tabItens[[#This Row],[CÓDIGO]],Consumo!$U$3:$U$902) + SUMIF(Consumo!$C$3:$C$902,tabItens[[#This Row],[CÓDIGO]],Consumo!$V$3:$V$902) + SUMIF(Consumo!$C$3:$C$902,tabItens[[#This Row],[CÓDIGO]],Consumo!$W$3:$W$902)</f>
        <v>150</v>
      </c>
      <c r="AT180" s="269">
        <f>SUMIF(Consumo!$C$3:$C$902,tabItens[[#This Row],[CÓDIGO]],Consumo!$AF$3:$AF$902)</f>
        <v>1181</v>
      </c>
      <c r="AU180" s="270">
        <f>SUMIF(Consumo!$C$3:$C$902,tabItens[[#This Row],[CÓDIGO]],Consumo!$AG$3:$AG$902)</f>
        <v>190</v>
      </c>
      <c r="AV180" s="271">
        <f>SUMIF(Consumo!$C$3:$C$902,tabItens[[#This Row],[CÓDIGO]],Consumo!$AE$3:$AE$902)</f>
        <v>0.22222222222222221</v>
      </c>
      <c r="AW180" s="244">
        <f>tabItens[[#This Row],[QTDE ATUAL]] + tabItens[[#This Row],[RC QTDE]] + tabItens[[#This Row],[AF SALDO]] + tabItens[[#This Row],[Recentes]]</f>
        <v>1236</v>
      </c>
      <c r="AX180" s="272">
        <v>27</v>
      </c>
      <c r="AY180" s="272">
        <v>4</v>
      </c>
      <c r="AZ180" s="272">
        <f>IF(ISBLANK(tabItens[[#This Row],[CÓDIGO]]),"",tabItens[[#This Row],[PontoMês]] * (AZ$2+tabItens[[#This Row],[PontoQtM]]))</f>
        <v>108</v>
      </c>
      <c r="BA180" s="271">
        <f>tabItens[[#This Row],[PontoPed]] - tabItens[[#This Row],[Saldo]] + (1/10)</f>
        <v>-1127.9000000000001</v>
      </c>
      <c r="BB180" s="271">
        <f xml:space="preserve"> tabItens[[#This Row],[PontoMês]] * BB$2 - tabItens[[#This Row],[QTDE ATUAL]] - (1/10)</f>
        <v>-1209.0999999999999</v>
      </c>
      <c r="BC180" s="273">
        <f>IF( tabItens[[#This Row],[PontoPed]]&gt;0, IF(tabItens[[#This Row],[PontoPed]]&lt;1, 1, IF( tabItens[[#This Row],[Saldo]]&gt;tabItens[[#This Row],[PontoPed]], 0, (tabItens[[#This Row],[PontoPed]]-tabItens[[#This Row],[Saldo]])/tabItens[[#This Row],[PontoPed]] ) ), 0 )</f>
        <v>0</v>
      </c>
      <c r="BD180" s="274">
        <f>ROUNDDOWN(IF( OR( AND(tabItens[[#This Row],[PontoPed]]&lt;tabItens[[#This Row],[Saldo]],tabItens[[#This Row],[Saldo]]&gt;0), tabItens[[#This Row],[PontoPed]]=0), 99, IF(AND(tabItens[[#This Row],[Saldo]]=0,tabItens[[#This Row],[PontoPed]]&gt;0), 0, (1-tabItens[[#This Row],[PctAb]])*10 ) ),0)</f>
        <v>99</v>
      </c>
      <c r="BE180" s="275">
        <f>MAX(ROUNDDOWN( IF(tabItens[[#This Row],[Abaixo]] &gt; 0,   tabItens[[#This Row],[Abaixo]] + (tabItens[[#This Row],[PontoMês]] * IF( OR( ISBLANK(tabItens[[#This Row],[ATA Nº/ANO]]), tabItens[[#This Row],[ATA Nº/ANO]] = ""),BE$2,BE$1)),0),0),0)</f>
        <v>0</v>
      </c>
      <c r="BF18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0" s="276">
        <f>SUMIF(Consumo!$C$3:$C$902,tabItens[[#This Row],[CÓDIGO]],Consumo!$E$3:$E$902)</f>
        <v>4</v>
      </c>
      <c r="BH180" s="277">
        <f>IF(AND(tabItens[[#This Row],[Pend]] &gt; 0,tabItens[[#This Row],[Consumo]] &lt;&gt; 0), tabItens[[#This Row],[Pend]] / tabItens[[#This Row],[Consumo]], 0 )</f>
        <v>3.3869602032176121E-3</v>
      </c>
      <c r="BI180" s="276"/>
      <c r="BJ180" s="276"/>
      <c r="BK180" s="278" t="s">
        <v>2077</v>
      </c>
    </row>
    <row r="181" spans="1:63" x14ac:dyDescent="0.3">
      <c r="A181" s="239">
        <v>64609</v>
      </c>
      <c r="B181" s="240" t="s">
        <v>1383</v>
      </c>
      <c r="C181" s="241" t="s">
        <v>346</v>
      </c>
      <c r="D181" s="242">
        <v>62</v>
      </c>
      <c r="E181" s="243"/>
      <c r="F181" s="243"/>
      <c r="G181" s="243" t="s">
        <v>891</v>
      </c>
      <c r="H181" s="244">
        <v>435</v>
      </c>
      <c r="I181" s="245">
        <v>103003</v>
      </c>
      <c r="J181" s="246">
        <v>62</v>
      </c>
      <c r="K181" s="247">
        <v>300</v>
      </c>
      <c r="L181" s="248">
        <f>IF(tabItens[[#This Row],[Média]] &gt; 0, tabItens[[#This Row],[QTDE ATUAL]] / tabItens[[#This Row],[Média]],999.9)</f>
        <v>999.9</v>
      </c>
      <c r="M181" s="249">
        <v>0</v>
      </c>
      <c r="N181" s="250">
        <f>tabItens[[#This Row],[VALOR UNIT.]] * tabItens[[#This Row],[LC]]</f>
        <v>0</v>
      </c>
      <c r="O181" s="251" t="s">
        <v>2143</v>
      </c>
      <c r="P181" s="252"/>
      <c r="Q181" s="253"/>
      <c r="R181" s="250"/>
      <c r="S181" s="254"/>
      <c r="T181" s="255">
        <f>ROUNDDOWN(IFERROR(tabItens[[#This Row],[ATA DT.VALID.]] - $D$1,0) / 30,0)</f>
        <v>-1507</v>
      </c>
      <c r="U181" s="240" t="s">
        <v>1266</v>
      </c>
      <c r="V181" s="256">
        <v>1</v>
      </c>
      <c r="W181" s="257" t="s">
        <v>2069</v>
      </c>
      <c r="X181" s="258">
        <v>69</v>
      </c>
      <c r="Y181" s="259">
        <v>3</v>
      </c>
      <c r="Z181" s="260"/>
      <c r="AA181" s="261"/>
      <c r="AB181" s="262"/>
      <c r="AC181" s="262"/>
      <c r="AD181" s="261"/>
      <c r="AE181" s="262"/>
      <c r="AF181" s="255"/>
      <c r="AG181" s="263" t="s">
        <v>2063</v>
      </c>
      <c r="AH181" s="264"/>
      <c r="AI181" s="255">
        <v>106</v>
      </c>
      <c r="AJ181" s="264">
        <v>44510</v>
      </c>
      <c r="AK181" s="264" t="s">
        <v>891</v>
      </c>
      <c r="AL181" s="264">
        <v>44781</v>
      </c>
      <c r="AM181" s="254"/>
      <c r="AN181" s="243"/>
      <c r="AO181" s="265" t="str">
        <f>_xlfn.IFNA(IF(VLOOKUP(tabItens[[#This Row],[CÓDIGO]],tabExcluirDoEstoque[#Data],1,FALSE),"sim",""),"")</f>
        <v/>
      </c>
      <c r="AP181" s="266" t="str">
        <f ca="1">IF(OR(ISBLANK(tabItens[[#This Row],[ATA DT.VALID.]]),tabItens[[#This Row],[ATA DT.VALID.]]="",tabItens[[#This Row],[ATA DT.VALID.]]=" "),"",IF(TYPE(tabItens[[#This Row],[ATA DT.VALID.]])=1,ROUNDUP((tabItens[[#This Row],[ATA DT.VALID.]]-TODAY())/7,0),""))</f>
        <v/>
      </c>
      <c r="AQ181" s="267">
        <v>0</v>
      </c>
      <c r="AR181" s="268" t="str">
        <f>IF(ISBLANK(tabItens[[#This Row],[CÓDIGO]]),"",IFERROR(VLOOKUP(tabItens[[#This Row],[CÓDIGO]],Consumo!$C$2:$AI$902,32,FALSE),0))</f>
        <v>06.2023</v>
      </c>
      <c r="AS181" s="269">
        <f>SUMIF(Consumo!$C$3:$C$902,tabItens[[#This Row],[CÓDIGO]],Consumo!$T$3:$T$902) + SUMIF(Consumo!$C$3:$C$902,tabItens[[#This Row],[CÓDIGO]],Consumo!$U$3:$U$902) + SUMIF(Consumo!$C$3:$C$902,tabItens[[#This Row],[CÓDIGO]],Consumo!$V$3:$V$902) + SUMIF(Consumo!$C$3:$C$902,tabItens[[#This Row],[CÓDIGO]],Consumo!$W$3:$W$902)</f>
        <v>100</v>
      </c>
      <c r="AT181" s="269">
        <f>SUMIF(Consumo!$C$3:$C$902,tabItens[[#This Row],[CÓDIGO]],Consumo!$AF$3:$AF$902)</f>
        <v>446</v>
      </c>
      <c r="AU181" s="270">
        <f>SUMIF(Consumo!$C$3:$C$902,tabItens[[#This Row],[CÓDIGO]],Consumo!$AG$3:$AG$902)</f>
        <v>100</v>
      </c>
      <c r="AV181" s="271">
        <f>SUMIF(Consumo!$C$3:$C$902,tabItens[[#This Row],[CÓDIGO]],Consumo!$AE$3:$AE$902)</f>
        <v>0</v>
      </c>
      <c r="AW181" s="244">
        <f>tabItens[[#This Row],[QTDE ATUAL]] + tabItens[[#This Row],[RC QTDE]] + tabItens[[#This Row],[AF SALDO]] + tabItens[[#This Row],[Recentes]]</f>
        <v>435</v>
      </c>
      <c r="AX181" s="272">
        <v>28</v>
      </c>
      <c r="AY181" s="272">
        <v>4</v>
      </c>
      <c r="AZ181" s="272">
        <f>IF(ISBLANK(tabItens[[#This Row],[CÓDIGO]]),"",tabItens[[#This Row],[PontoMês]] * (AZ$2+tabItens[[#This Row],[PontoQtM]]))</f>
        <v>112</v>
      </c>
      <c r="BA181" s="271">
        <f>tabItens[[#This Row],[PontoPed]] - tabItens[[#This Row],[Saldo]] + (1/10)</f>
        <v>-322.89999999999998</v>
      </c>
      <c r="BB181" s="271">
        <f xml:space="preserve"> tabItens[[#This Row],[PontoMês]] * BB$2 - tabItens[[#This Row],[QTDE ATUAL]] - (1/10)</f>
        <v>-407.1</v>
      </c>
      <c r="BC181" s="273">
        <f>IF( tabItens[[#This Row],[PontoPed]]&gt;0, IF(tabItens[[#This Row],[PontoPed]]&lt;1, 1, IF( tabItens[[#This Row],[Saldo]]&gt;tabItens[[#This Row],[PontoPed]], 0, (tabItens[[#This Row],[PontoPed]]-tabItens[[#This Row],[Saldo]])/tabItens[[#This Row],[PontoPed]] ) ), 0 )</f>
        <v>0</v>
      </c>
      <c r="BD181" s="274">
        <f>ROUNDDOWN(IF( OR( AND(tabItens[[#This Row],[PontoPed]]&lt;tabItens[[#This Row],[Saldo]],tabItens[[#This Row],[Saldo]]&gt;0), tabItens[[#This Row],[PontoPed]]=0), 99, IF(AND(tabItens[[#This Row],[Saldo]]=0,tabItens[[#This Row],[PontoPed]]&gt;0), 0, (1-tabItens[[#This Row],[PctAb]])*10 ) ),0)</f>
        <v>99</v>
      </c>
      <c r="BE181" s="275">
        <f>MAX(ROUNDDOWN( IF(tabItens[[#This Row],[Abaixo]] &gt; 0,   tabItens[[#This Row],[Abaixo]] + (tabItens[[#This Row],[PontoMês]] * IF( OR( ISBLANK(tabItens[[#This Row],[ATA Nº/ANO]]), tabItens[[#This Row],[ATA Nº/ANO]] = ""),BE$2,BE$1)),0),0),0)</f>
        <v>0</v>
      </c>
      <c r="BF18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1" s="276">
        <f>SUMIF(Consumo!$C$3:$C$902,tabItens[[#This Row],[CÓDIGO]],Consumo!$E$3:$E$902)</f>
        <v>0</v>
      </c>
      <c r="BH181" s="277">
        <f>IF(AND(tabItens[[#This Row],[Pend]] &gt; 0,tabItens[[#This Row],[Consumo]] &lt;&gt; 0), tabItens[[#This Row],[Pend]] / tabItens[[#This Row],[Consumo]], 0 )</f>
        <v>0</v>
      </c>
      <c r="BI181" s="276"/>
      <c r="BJ181" s="276"/>
      <c r="BK181" s="278" t="s">
        <v>2077</v>
      </c>
    </row>
    <row r="182" spans="1:63" x14ac:dyDescent="0.3">
      <c r="A182" s="239">
        <v>61046</v>
      </c>
      <c r="B182" s="240" t="s">
        <v>1360</v>
      </c>
      <c r="C182" s="241" t="s">
        <v>346</v>
      </c>
      <c r="D182" s="242">
        <v>144</v>
      </c>
      <c r="E182" s="243"/>
      <c r="F182" s="243"/>
      <c r="G182" s="243" t="s">
        <v>891</v>
      </c>
      <c r="H182" s="244">
        <v>496</v>
      </c>
      <c r="I182" s="245">
        <v>103003</v>
      </c>
      <c r="J182" s="246">
        <v>144</v>
      </c>
      <c r="K182" s="247">
        <v>13</v>
      </c>
      <c r="L182" s="248">
        <f>IF(tabItens[[#This Row],[Média]] &gt; 0, tabItens[[#This Row],[QTDE ATUAL]] / tabItens[[#This Row],[Média]],999.9)</f>
        <v>999.9</v>
      </c>
      <c r="M182" s="249">
        <v>0</v>
      </c>
      <c r="N182" s="250">
        <f>tabItens[[#This Row],[VALOR UNIT.]] * tabItens[[#This Row],[LC]]</f>
        <v>0</v>
      </c>
      <c r="O182" s="251" t="s">
        <v>2143</v>
      </c>
      <c r="P182" s="252"/>
      <c r="Q182" s="253"/>
      <c r="R182" s="250"/>
      <c r="S182" s="254"/>
      <c r="T182" s="255">
        <f>ROUNDDOWN(IFERROR(tabItens[[#This Row],[ATA DT.VALID.]] - $D$1,0) / 30,0)</f>
        <v>-1507</v>
      </c>
      <c r="U182" s="240" t="s">
        <v>1266</v>
      </c>
      <c r="V182" s="256">
        <v>1</v>
      </c>
      <c r="W182" s="257" t="s">
        <v>2069</v>
      </c>
      <c r="X182" s="258">
        <v>69</v>
      </c>
      <c r="Y182" s="259">
        <v>3</v>
      </c>
      <c r="Z182" s="260"/>
      <c r="AA182" s="261"/>
      <c r="AB182" s="262"/>
      <c r="AC182" s="262"/>
      <c r="AD182" s="261"/>
      <c r="AE182" s="262"/>
      <c r="AF182" s="255"/>
      <c r="AG182" s="263" t="s">
        <v>2063</v>
      </c>
      <c r="AH182" s="264"/>
      <c r="AI182" s="255">
        <v>4</v>
      </c>
      <c r="AJ182" s="264">
        <v>44510</v>
      </c>
      <c r="AK182" s="264" t="s">
        <v>891</v>
      </c>
      <c r="AL182" s="264">
        <v>44483</v>
      </c>
      <c r="AM182" s="254"/>
      <c r="AN182" s="243"/>
      <c r="AO182" s="265" t="str">
        <f>_xlfn.IFNA(IF(VLOOKUP(tabItens[[#This Row],[CÓDIGO]],tabExcluirDoEstoque[#Data],1,FALSE),"sim",""),"")</f>
        <v/>
      </c>
      <c r="AP182" s="266" t="str">
        <f ca="1">IF(OR(ISBLANK(tabItens[[#This Row],[ATA DT.VALID.]]),tabItens[[#This Row],[ATA DT.VALID.]]="",tabItens[[#This Row],[ATA DT.VALID.]]=" "),"",IF(TYPE(tabItens[[#This Row],[ATA DT.VALID.]])=1,ROUNDUP((tabItens[[#This Row],[ATA DT.VALID.]]-TODAY())/7,0),""))</f>
        <v/>
      </c>
      <c r="AQ182" s="267">
        <v>0</v>
      </c>
      <c r="AR182" s="268" t="str">
        <f>IF(ISBLANK(tabItens[[#This Row],[CÓDIGO]]),"",IFERROR(VLOOKUP(tabItens[[#This Row],[CÓDIGO]],Consumo!$C$2:$AI$902,32,FALSE),0))</f>
        <v>03.2023</v>
      </c>
      <c r="AS182" s="269">
        <f>SUMIF(Consumo!$C$3:$C$902,tabItens[[#This Row],[CÓDIGO]],Consumo!$T$3:$T$902) + SUMIF(Consumo!$C$3:$C$902,tabItens[[#This Row],[CÓDIGO]],Consumo!$U$3:$U$902) + SUMIF(Consumo!$C$3:$C$902,tabItens[[#This Row],[CÓDIGO]],Consumo!$V$3:$V$902) + SUMIF(Consumo!$C$3:$C$902,tabItens[[#This Row],[CÓDIGO]],Consumo!$W$3:$W$902)</f>
        <v>0</v>
      </c>
      <c r="AT182" s="269">
        <f>SUMIF(Consumo!$C$3:$C$902,tabItens[[#This Row],[CÓDIGO]],Consumo!$AF$3:$AF$902)</f>
        <v>28</v>
      </c>
      <c r="AU182" s="270">
        <f>SUMIF(Consumo!$C$3:$C$902,tabItens[[#This Row],[CÓDIGO]],Consumo!$AG$3:$AG$902)</f>
        <v>10</v>
      </c>
      <c r="AV182" s="271">
        <f>SUMIF(Consumo!$C$3:$C$902,tabItens[[#This Row],[CÓDIGO]],Consumo!$AE$3:$AE$902)</f>
        <v>0</v>
      </c>
      <c r="AW182" s="244">
        <f>tabItens[[#This Row],[QTDE ATUAL]] + tabItens[[#This Row],[RC QTDE]] + tabItens[[#This Row],[AF SALDO]] + tabItens[[#This Row],[Recentes]]</f>
        <v>496</v>
      </c>
      <c r="AX182" s="272">
        <v>8</v>
      </c>
      <c r="AY182" s="272">
        <v>4</v>
      </c>
      <c r="AZ182" s="272">
        <f>IF(ISBLANK(tabItens[[#This Row],[CÓDIGO]]),"",tabItens[[#This Row],[PontoMês]] * (AZ$2+tabItens[[#This Row],[PontoQtM]]))</f>
        <v>32</v>
      </c>
      <c r="BA182" s="271">
        <f>tabItens[[#This Row],[PontoPed]] - tabItens[[#This Row],[Saldo]] + (1/10)</f>
        <v>-463.9</v>
      </c>
      <c r="BB182" s="271">
        <f xml:space="preserve"> tabItens[[#This Row],[PontoMês]] * BB$2 - tabItens[[#This Row],[QTDE ATUAL]] - (1/10)</f>
        <v>-488.1</v>
      </c>
      <c r="BC182" s="273">
        <f>IF( tabItens[[#This Row],[PontoPed]]&gt;0, IF(tabItens[[#This Row],[PontoPed]]&lt;1, 1, IF( tabItens[[#This Row],[Saldo]]&gt;tabItens[[#This Row],[PontoPed]], 0, (tabItens[[#This Row],[PontoPed]]-tabItens[[#This Row],[Saldo]])/tabItens[[#This Row],[PontoPed]] ) ), 0 )</f>
        <v>0</v>
      </c>
      <c r="BD182" s="274">
        <f>ROUNDDOWN(IF( OR( AND(tabItens[[#This Row],[PontoPed]]&lt;tabItens[[#This Row],[Saldo]],tabItens[[#This Row],[Saldo]]&gt;0), tabItens[[#This Row],[PontoPed]]=0), 99, IF(AND(tabItens[[#This Row],[Saldo]]=0,tabItens[[#This Row],[PontoPed]]&gt;0), 0, (1-tabItens[[#This Row],[PctAb]])*10 ) ),0)</f>
        <v>99</v>
      </c>
      <c r="BE182" s="275">
        <f>MAX(ROUNDDOWN( IF(tabItens[[#This Row],[Abaixo]] &gt; 0,   tabItens[[#This Row],[Abaixo]] + (tabItens[[#This Row],[PontoMês]] * IF( OR( ISBLANK(tabItens[[#This Row],[ATA Nº/ANO]]), tabItens[[#This Row],[ATA Nº/ANO]] = ""),BE$2,BE$1)),0),0),0)</f>
        <v>0</v>
      </c>
      <c r="BF18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2" s="276">
        <f>SUMIF(Consumo!$C$3:$C$902,tabItens[[#This Row],[CÓDIGO]],Consumo!$E$3:$E$902)</f>
        <v>0</v>
      </c>
      <c r="BH182" s="277">
        <f>IF(AND(tabItens[[#This Row],[Pend]] &gt; 0,tabItens[[#This Row],[Consumo]] &lt;&gt; 0), tabItens[[#This Row],[Pend]] / tabItens[[#This Row],[Consumo]], 0 )</f>
        <v>0</v>
      </c>
      <c r="BI182" s="276"/>
      <c r="BJ182" s="276"/>
      <c r="BK182" s="278" t="s">
        <v>2077</v>
      </c>
    </row>
    <row r="183" spans="1:63" x14ac:dyDescent="0.3">
      <c r="A183" s="239">
        <v>116466</v>
      </c>
      <c r="B183" s="240" t="s">
        <v>1726</v>
      </c>
      <c r="C183" s="241" t="s">
        <v>31</v>
      </c>
      <c r="D183" s="242">
        <v>0.85</v>
      </c>
      <c r="E183" s="243"/>
      <c r="F183" s="243"/>
      <c r="G183" s="243" t="s">
        <v>891</v>
      </c>
      <c r="H183" s="244">
        <v>339</v>
      </c>
      <c r="I183" s="245">
        <v>103003</v>
      </c>
      <c r="J183" s="246">
        <v>0.85</v>
      </c>
      <c r="K183" s="247">
        <v>7786</v>
      </c>
      <c r="L183" s="248">
        <f>IF(tabItens[[#This Row],[Média]] &gt; 0, tabItens[[#This Row],[QTDE ATUAL]] / tabItens[[#This Row],[Média]],999.9)</f>
        <v>999.9</v>
      </c>
      <c r="M183" s="249">
        <v>0</v>
      </c>
      <c r="N183" s="250">
        <f>tabItens[[#This Row],[VALOR UNIT.]] * tabItens[[#This Row],[LC]]</f>
        <v>0</v>
      </c>
      <c r="O183" s="251" t="s">
        <v>2175</v>
      </c>
      <c r="P183" s="252"/>
      <c r="Q183" s="253"/>
      <c r="R183" s="250"/>
      <c r="S183" s="254"/>
      <c r="T183" s="255">
        <f>ROUNDDOWN(IFERROR(tabItens[[#This Row],[ATA DT.VALID.]] - $D$1,0) / 30,0)</f>
        <v>-1507</v>
      </c>
      <c r="U183" s="240" t="s">
        <v>1266</v>
      </c>
      <c r="V183" s="256">
        <v>1</v>
      </c>
      <c r="W183" s="257" t="s">
        <v>2069</v>
      </c>
      <c r="X183" s="258">
        <v>69</v>
      </c>
      <c r="Y183" s="259">
        <v>3</v>
      </c>
      <c r="Z183" s="260">
        <v>2637</v>
      </c>
      <c r="AA183" s="261">
        <v>2023</v>
      </c>
      <c r="AB183" s="262">
        <v>2000</v>
      </c>
      <c r="AC183" s="262"/>
      <c r="AD183" s="261"/>
      <c r="AE183" s="262"/>
      <c r="AF183" s="255"/>
      <c r="AG183" s="263" t="s">
        <v>2063</v>
      </c>
      <c r="AH183" s="264"/>
      <c r="AI183" s="255">
        <v>3012</v>
      </c>
      <c r="AJ183" s="264">
        <v>44236</v>
      </c>
      <c r="AK183" s="264">
        <v>40382</v>
      </c>
      <c r="AL183" s="264">
        <v>44335</v>
      </c>
      <c r="AM183" s="254"/>
      <c r="AN183" s="243"/>
      <c r="AO183" s="265" t="str">
        <f>_xlfn.IFNA(IF(VLOOKUP(tabItens[[#This Row],[CÓDIGO]],tabExcluirDoEstoque[#Data],1,FALSE),"sim",""),"")</f>
        <v/>
      </c>
      <c r="AP183" s="266" t="str">
        <f ca="1">IF(OR(ISBLANK(tabItens[[#This Row],[ATA DT.VALID.]]),tabItens[[#This Row],[ATA DT.VALID.]]="",tabItens[[#This Row],[ATA DT.VALID.]]=" "),"",IF(TYPE(tabItens[[#This Row],[ATA DT.VALID.]])=1,ROUNDUP((tabItens[[#This Row],[ATA DT.VALID.]]-TODAY())/7,0),""))</f>
        <v/>
      </c>
      <c r="AQ183" s="267">
        <v>0</v>
      </c>
      <c r="AR183" s="268" t="str">
        <f>IF(ISBLANK(tabItens[[#This Row],[CÓDIGO]]),"",IFERROR(VLOOKUP(tabItens[[#This Row],[CÓDIGO]],Consumo!$C$2:$AI$902,32,FALSE),0))</f>
        <v>08.2023</v>
      </c>
      <c r="AS183" s="269">
        <f>SUMIF(Consumo!$C$3:$C$902,tabItens[[#This Row],[CÓDIGO]],Consumo!$T$3:$T$902) + SUMIF(Consumo!$C$3:$C$902,tabItens[[#This Row],[CÓDIGO]],Consumo!$U$3:$U$902) + SUMIF(Consumo!$C$3:$C$902,tabItens[[#This Row],[CÓDIGO]],Consumo!$V$3:$V$902) + SUMIF(Consumo!$C$3:$C$902,tabItens[[#This Row],[CÓDIGO]],Consumo!$W$3:$W$902)</f>
        <v>5056</v>
      </c>
      <c r="AT183" s="269">
        <f>SUMIF(Consumo!$C$3:$C$902,tabItens[[#This Row],[CÓDIGO]],Consumo!$AF$3:$AF$902)</f>
        <v>11026</v>
      </c>
      <c r="AU183" s="270">
        <f>SUMIF(Consumo!$C$3:$C$902,tabItens[[#This Row],[CÓDIGO]],Consumo!$AG$3:$AG$902)</f>
        <v>3000</v>
      </c>
      <c r="AV183" s="271">
        <f>SUMIF(Consumo!$C$3:$C$902,tabItens[[#This Row],[CÓDIGO]],Consumo!$AE$3:$AE$902)</f>
        <v>0</v>
      </c>
      <c r="AW183" s="244">
        <f>tabItens[[#This Row],[QTDE ATUAL]] + tabItens[[#This Row],[RC QTDE]] + tabItens[[#This Row],[AF SALDO]] + tabItens[[#This Row],[Recentes]]</f>
        <v>2339</v>
      </c>
      <c r="AX183" s="272">
        <v>709</v>
      </c>
      <c r="AY183" s="272">
        <v>4</v>
      </c>
      <c r="AZ183" s="272">
        <f>IF(ISBLANK(tabItens[[#This Row],[CÓDIGO]]),"",tabItens[[#This Row],[PontoMês]] * (AZ$2+tabItens[[#This Row],[PontoQtM]]))</f>
        <v>2836</v>
      </c>
      <c r="BA183" s="271">
        <f>tabItens[[#This Row],[PontoPed]] - tabItens[[#This Row],[Saldo]] + (1/10)</f>
        <v>497.1</v>
      </c>
      <c r="BB183" s="271">
        <f xml:space="preserve"> tabItens[[#This Row],[PontoMês]] * BB$2 - tabItens[[#This Row],[QTDE ATUAL]] - (1/10)</f>
        <v>369.9</v>
      </c>
      <c r="BC183" s="273">
        <f>IF( tabItens[[#This Row],[PontoPed]]&gt;0, IF(tabItens[[#This Row],[PontoPed]]&lt;1, 1, IF( tabItens[[#This Row],[Saldo]]&gt;tabItens[[#This Row],[PontoPed]], 0, (tabItens[[#This Row],[PontoPed]]-tabItens[[#This Row],[Saldo]])/tabItens[[#This Row],[PontoPed]] ) ), 0 )</f>
        <v>0.17524682651622003</v>
      </c>
      <c r="BD183" s="274">
        <f>ROUNDDOWN(IF( OR( AND(tabItens[[#This Row],[PontoPed]]&lt;tabItens[[#This Row],[Saldo]],tabItens[[#This Row],[Saldo]]&gt;0), tabItens[[#This Row],[PontoPed]]=0), 99, IF(AND(tabItens[[#This Row],[Saldo]]=0,tabItens[[#This Row],[PontoPed]]&gt;0), 0, (1-tabItens[[#This Row],[PctAb]])*10 ) ),0)</f>
        <v>8</v>
      </c>
      <c r="BE183" s="275">
        <f>MAX(ROUNDDOWN( IF(tabItens[[#This Row],[Abaixo]] &gt; 0,   tabItens[[#This Row],[Abaixo]] + (tabItens[[#This Row],[PontoMês]] * IF( OR( ISBLANK(tabItens[[#This Row],[ATA Nº/ANO]]), tabItens[[#This Row],[ATA Nº/ANO]] = ""),BE$2,BE$1)),0),0),0)</f>
        <v>2624</v>
      </c>
      <c r="BF18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3" s="276">
        <f>SUMIF(Consumo!$C$3:$C$902,tabItens[[#This Row],[CÓDIGO]],Consumo!$E$3:$E$902)</f>
        <v>0</v>
      </c>
      <c r="BH183" s="277">
        <f>IF(AND(tabItens[[#This Row],[Pend]] &gt; 0,tabItens[[#This Row],[Consumo]] &lt;&gt; 0), tabItens[[#This Row],[Pend]] / tabItens[[#This Row],[Consumo]], 0 )</f>
        <v>0</v>
      </c>
      <c r="BI183" s="276"/>
      <c r="BJ183" s="276"/>
      <c r="BK183" s="278" t="s">
        <v>2077</v>
      </c>
    </row>
    <row r="184" spans="1:63" x14ac:dyDescent="0.3">
      <c r="A184" s="239">
        <v>35256</v>
      </c>
      <c r="B184" s="240" t="s">
        <v>1265</v>
      </c>
      <c r="C184" s="241" t="s">
        <v>346</v>
      </c>
      <c r="D184" s="242">
        <v>6</v>
      </c>
      <c r="E184" s="243"/>
      <c r="F184" s="243"/>
      <c r="G184" s="243" t="s">
        <v>891</v>
      </c>
      <c r="H184" s="244">
        <v>157</v>
      </c>
      <c r="I184" s="245">
        <v>103003</v>
      </c>
      <c r="J184" s="246">
        <v>6</v>
      </c>
      <c r="K184" s="247">
        <v>13</v>
      </c>
      <c r="L184" s="248">
        <f>IF(tabItens[[#This Row],[Média]] &gt; 0, tabItens[[#This Row],[QTDE ATUAL]] / tabItens[[#This Row],[Média]],999.9)</f>
        <v>999.9</v>
      </c>
      <c r="M184" s="249">
        <v>0</v>
      </c>
      <c r="N184" s="250">
        <f>tabItens[[#This Row],[VALOR UNIT.]] * tabItens[[#This Row],[LC]]</f>
        <v>0</v>
      </c>
      <c r="O184" s="251" t="s">
        <v>2101</v>
      </c>
      <c r="P184" s="252"/>
      <c r="Q184" s="253"/>
      <c r="R184" s="250"/>
      <c r="S184" s="254"/>
      <c r="T184" s="255">
        <f>ROUNDDOWN(IFERROR(tabItens[[#This Row],[ATA DT.VALID.]] - $D$1,0) / 30,0)</f>
        <v>-1507</v>
      </c>
      <c r="U184" s="240" t="s">
        <v>1266</v>
      </c>
      <c r="V184" s="256">
        <v>1</v>
      </c>
      <c r="W184" s="257" t="s">
        <v>2069</v>
      </c>
      <c r="X184" s="258">
        <v>69</v>
      </c>
      <c r="Y184" s="259">
        <v>3</v>
      </c>
      <c r="Z184" s="260"/>
      <c r="AA184" s="261"/>
      <c r="AB184" s="262"/>
      <c r="AC184" s="262"/>
      <c r="AD184" s="261"/>
      <c r="AE184" s="262"/>
      <c r="AF184" s="255"/>
      <c r="AG184" s="263" t="s">
        <v>2063</v>
      </c>
      <c r="AH184" s="264"/>
      <c r="AI184" s="255">
        <v>4</v>
      </c>
      <c r="AJ184" s="264">
        <v>43749</v>
      </c>
      <c r="AK184" s="264" t="s">
        <v>891</v>
      </c>
      <c r="AL184" s="264">
        <v>43734</v>
      </c>
      <c r="AM184" s="254"/>
      <c r="AN184" s="243"/>
      <c r="AO184" s="265" t="str">
        <f>_xlfn.IFNA(IF(VLOOKUP(tabItens[[#This Row],[CÓDIGO]],tabExcluirDoEstoque[#Data],1,FALSE),"sim",""),"")</f>
        <v/>
      </c>
      <c r="AP184" s="266" t="str">
        <f ca="1">IF(OR(ISBLANK(tabItens[[#This Row],[ATA DT.VALID.]]),tabItens[[#This Row],[ATA DT.VALID.]]="",tabItens[[#This Row],[ATA DT.VALID.]]=" "),"",IF(TYPE(tabItens[[#This Row],[ATA DT.VALID.]])=1,ROUNDUP((tabItens[[#This Row],[ATA DT.VALID.]]-TODAY())/7,0),""))</f>
        <v/>
      </c>
      <c r="AQ184" s="267">
        <v>0</v>
      </c>
      <c r="AR184" s="268" t="str">
        <f>IF(ISBLANK(tabItens[[#This Row],[CÓDIGO]]),"",IFERROR(VLOOKUP(tabItens[[#This Row],[CÓDIGO]],Consumo!$C$2:$AI$902,32,FALSE),0))</f>
        <v>09.2022</v>
      </c>
      <c r="AS184" s="269">
        <f>SUMIF(Consumo!$C$3:$C$902,tabItens[[#This Row],[CÓDIGO]],Consumo!$T$3:$T$902) + SUMIF(Consumo!$C$3:$C$902,tabItens[[#This Row],[CÓDIGO]],Consumo!$U$3:$U$902) + SUMIF(Consumo!$C$3:$C$902,tabItens[[#This Row],[CÓDIGO]],Consumo!$V$3:$V$902) + SUMIF(Consumo!$C$3:$C$902,tabItens[[#This Row],[CÓDIGO]],Consumo!$W$3:$W$902)</f>
        <v>0</v>
      </c>
      <c r="AT184" s="269">
        <f>SUMIF(Consumo!$C$3:$C$902,tabItens[[#This Row],[CÓDIGO]],Consumo!$AF$3:$AF$902)</f>
        <v>20</v>
      </c>
      <c r="AU184" s="270">
        <f>SUMIF(Consumo!$C$3:$C$902,tabItens[[#This Row],[CÓDIGO]],Consumo!$AG$3:$AG$902)</f>
        <v>13</v>
      </c>
      <c r="AV184" s="271">
        <f>SUMIF(Consumo!$C$3:$C$902,tabItens[[#This Row],[CÓDIGO]],Consumo!$AE$3:$AE$902)</f>
        <v>0</v>
      </c>
      <c r="AW184" s="244">
        <f>tabItens[[#This Row],[QTDE ATUAL]] + tabItens[[#This Row],[RC QTDE]] + tabItens[[#This Row],[AF SALDO]] + tabItens[[#This Row],[Recentes]]</f>
        <v>157</v>
      </c>
      <c r="AX184" s="272">
        <v>21</v>
      </c>
      <c r="AY184" s="272">
        <v>4</v>
      </c>
      <c r="AZ184" s="272">
        <f>IF(ISBLANK(tabItens[[#This Row],[CÓDIGO]]),"",tabItens[[#This Row],[PontoMês]] * (AZ$2+tabItens[[#This Row],[PontoQtM]]))</f>
        <v>84</v>
      </c>
      <c r="BA184" s="271">
        <f>tabItens[[#This Row],[PontoPed]] - tabItens[[#This Row],[Saldo]] + (1/10)</f>
        <v>-72.900000000000006</v>
      </c>
      <c r="BB184" s="271">
        <f xml:space="preserve"> tabItens[[#This Row],[PontoMês]] * BB$2 - tabItens[[#This Row],[QTDE ATUAL]] - (1/10)</f>
        <v>-136.1</v>
      </c>
      <c r="BC184" s="273">
        <f>IF( tabItens[[#This Row],[PontoPed]]&gt;0, IF(tabItens[[#This Row],[PontoPed]]&lt;1, 1, IF( tabItens[[#This Row],[Saldo]]&gt;tabItens[[#This Row],[PontoPed]], 0, (tabItens[[#This Row],[PontoPed]]-tabItens[[#This Row],[Saldo]])/tabItens[[#This Row],[PontoPed]] ) ), 0 )</f>
        <v>0</v>
      </c>
      <c r="BD184" s="274">
        <f>ROUNDDOWN(IF( OR( AND(tabItens[[#This Row],[PontoPed]]&lt;tabItens[[#This Row],[Saldo]],tabItens[[#This Row],[Saldo]]&gt;0), tabItens[[#This Row],[PontoPed]]=0), 99, IF(AND(tabItens[[#This Row],[Saldo]]=0,tabItens[[#This Row],[PontoPed]]&gt;0), 0, (1-tabItens[[#This Row],[PctAb]])*10 ) ),0)</f>
        <v>99</v>
      </c>
      <c r="BE184" s="275">
        <f>MAX(ROUNDDOWN( IF(tabItens[[#This Row],[Abaixo]] &gt; 0,   tabItens[[#This Row],[Abaixo]] + (tabItens[[#This Row],[PontoMês]] * IF( OR( ISBLANK(tabItens[[#This Row],[ATA Nº/ANO]]), tabItens[[#This Row],[ATA Nº/ANO]] = ""),BE$2,BE$1)),0),0),0)</f>
        <v>0</v>
      </c>
      <c r="BF18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4" s="276">
        <f>SUMIF(Consumo!$C$3:$C$902,tabItens[[#This Row],[CÓDIGO]],Consumo!$E$3:$E$902)</f>
        <v>0</v>
      </c>
      <c r="BH184" s="277">
        <f>IF(AND(tabItens[[#This Row],[Pend]] &gt; 0,tabItens[[#This Row],[Consumo]] &lt;&gt; 0), tabItens[[#This Row],[Pend]] / tabItens[[#This Row],[Consumo]], 0 )</f>
        <v>0</v>
      </c>
      <c r="BI184" s="276"/>
      <c r="BJ184" s="276"/>
      <c r="BK184" s="278" t="s">
        <v>2077</v>
      </c>
    </row>
    <row r="185" spans="1:63" x14ac:dyDescent="0.3">
      <c r="A185" s="239">
        <v>128229</v>
      </c>
      <c r="B185" s="240" t="s">
        <v>1791</v>
      </c>
      <c r="C185" s="241" t="s">
        <v>31</v>
      </c>
      <c r="D185" s="242">
        <v>5.88</v>
      </c>
      <c r="E185" s="243"/>
      <c r="F185" s="243"/>
      <c r="G185" s="243" t="s">
        <v>891</v>
      </c>
      <c r="H185" s="244">
        <v>108</v>
      </c>
      <c r="I185" s="245">
        <v>103003</v>
      </c>
      <c r="J185" s="246">
        <v>5.88</v>
      </c>
      <c r="K185" s="247">
        <v>18</v>
      </c>
      <c r="L185" s="248">
        <f>IF(tabItens[[#This Row],[Média]] &gt; 0, tabItens[[#This Row],[QTDE ATUAL]] / tabItens[[#This Row],[Média]],999.9)</f>
        <v>999.9</v>
      </c>
      <c r="M185" s="249">
        <v>0</v>
      </c>
      <c r="N185" s="250">
        <f>tabItens[[#This Row],[VALOR UNIT.]] * tabItens[[#This Row],[LC]]</f>
        <v>0</v>
      </c>
      <c r="O185" s="251"/>
      <c r="P185" s="252"/>
      <c r="Q185" s="253"/>
      <c r="R185" s="250"/>
      <c r="S185" s="254"/>
      <c r="T185" s="255">
        <f>ROUNDDOWN(IFERROR(tabItens[[#This Row],[ATA DT.VALID.]] - $D$1,0) / 30,0)</f>
        <v>-1507</v>
      </c>
      <c r="U185" s="240" t="s">
        <v>972</v>
      </c>
      <c r="V185" s="256">
        <v>1</v>
      </c>
      <c r="W185" s="257" t="s">
        <v>2067</v>
      </c>
      <c r="X185" s="258">
        <v>61</v>
      </c>
      <c r="Y185" s="259">
        <v>8</v>
      </c>
      <c r="Z185" s="260"/>
      <c r="AA185" s="261"/>
      <c r="AB185" s="262"/>
      <c r="AC185" s="262"/>
      <c r="AD185" s="261"/>
      <c r="AE185" s="262"/>
      <c r="AF185" s="255"/>
      <c r="AG185" s="263" t="s">
        <v>2063</v>
      </c>
      <c r="AH185" s="264"/>
      <c r="AI185" s="255">
        <v>8</v>
      </c>
      <c r="AJ185" s="264">
        <v>44573</v>
      </c>
      <c r="AK185" s="264">
        <v>41814</v>
      </c>
      <c r="AL185" s="264">
        <v>44522</v>
      </c>
      <c r="AM185" s="254"/>
      <c r="AN185" s="243"/>
      <c r="AO185" s="265" t="str">
        <f>_xlfn.IFNA(IF(VLOOKUP(tabItens[[#This Row],[CÓDIGO]],tabExcluirDoEstoque[#Data],1,FALSE),"sim",""),"")</f>
        <v/>
      </c>
      <c r="AP185" s="266" t="str">
        <f ca="1">IF(OR(ISBLANK(tabItens[[#This Row],[ATA DT.VALID.]]),tabItens[[#This Row],[ATA DT.VALID.]]="",tabItens[[#This Row],[ATA DT.VALID.]]=" "),"",IF(TYPE(tabItens[[#This Row],[ATA DT.VALID.]])=1,ROUNDUP((tabItens[[#This Row],[ATA DT.VALID.]]-TODAY())/7,0),""))</f>
        <v/>
      </c>
      <c r="AQ185" s="267"/>
      <c r="AR185" s="268" t="str">
        <f>IF(ISBLANK(tabItens[[#This Row],[CÓDIGO]]),"",IFERROR(VLOOKUP(tabItens[[#This Row],[CÓDIGO]],Consumo!$C$2:$AI$902,32,FALSE),0))</f>
        <v>04.2023</v>
      </c>
      <c r="AS185" s="269">
        <f>SUMIF(Consumo!$C$3:$C$902,tabItens[[#This Row],[CÓDIGO]],Consumo!$T$3:$T$902) + SUMIF(Consumo!$C$3:$C$902,tabItens[[#This Row],[CÓDIGO]],Consumo!$U$3:$U$902) + SUMIF(Consumo!$C$3:$C$902,tabItens[[#This Row],[CÓDIGO]],Consumo!$V$3:$V$902) + SUMIF(Consumo!$C$3:$C$902,tabItens[[#This Row],[CÓDIGO]],Consumo!$W$3:$W$902)</f>
        <v>0</v>
      </c>
      <c r="AT185" s="269">
        <f>SUMIF(Consumo!$C$3:$C$902,tabItens[[#This Row],[CÓDIGO]],Consumo!$AF$3:$AF$902)</f>
        <v>26</v>
      </c>
      <c r="AU185" s="270">
        <f>SUMIF(Consumo!$C$3:$C$902,tabItens[[#This Row],[CÓDIGO]],Consumo!$AG$3:$AG$902)</f>
        <v>5</v>
      </c>
      <c r="AV185" s="271">
        <f>SUMIF(Consumo!$C$3:$C$902,tabItens[[#This Row],[CÓDIGO]],Consumo!$AE$3:$AE$902)</f>
        <v>0</v>
      </c>
      <c r="AW185" s="244">
        <f>tabItens[[#This Row],[QTDE ATUAL]] + tabItens[[#This Row],[RC QTDE]] + tabItens[[#This Row],[AF SALDO]] + tabItens[[#This Row],[Recentes]]</f>
        <v>108</v>
      </c>
      <c r="AX185" s="272">
        <v>3</v>
      </c>
      <c r="AY185" s="272">
        <v>4</v>
      </c>
      <c r="AZ185" s="272">
        <f>IF(ISBLANK(tabItens[[#This Row],[CÓDIGO]]),"",tabItens[[#This Row],[PontoMês]] * (AZ$2+tabItens[[#This Row],[PontoQtM]]))</f>
        <v>12</v>
      </c>
      <c r="BA185" s="271">
        <f>tabItens[[#This Row],[PontoPed]] - tabItens[[#This Row],[Saldo]] + (1/10)</f>
        <v>-95.9</v>
      </c>
      <c r="BB185" s="271">
        <f xml:space="preserve"> tabItens[[#This Row],[PontoMês]] * BB$2 - tabItens[[#This Row],[QTDE ATUAL]] - (1/10)</f>
        <v>-105.1</v>
      </c>
      <c r="BC185" s="273">
        <f>IF( tabItens[[#This Row],[PontoPed]]&gt;0, IF(tabItens[[#This Row],[PontoPed]]&lt;1, 1, IF( tabItens[[#This Row],[Saldo]]&gt;tabItens[[#This Row],[PontoPed]], 0, (tabItens[[#This Row],[PontoPed]]-tabItens[[#This Row],[Saldo]])/tabItens[[#This Row],[PontoPed]] ) ), 0 )</f>
        <v>0</v>
      </c>
      <c r="BD185" s="274">
        <f>ROUNDDOWN(IF( OR( AND(tabItens[[#This Row],[PontoPed]]&lt;tabItens[[#This Row],[Saldo]],tabItens[[#This Row],[Saldo]]&gt;0), tabItens[[#This Row],[PontoPed]]=0), 99, IF(AND(tabItens[[#This Row],[Saldo]]=0,tabItens[[#This Row],[PontoPed]]&gt;0), 0, (1-tabItens[[#This Row],[PctAb]])*10 ) ),0)</f>
        <v>99</v>
      </c>
      <c r="BE185" s="275">
        <f>MAX(ROUNDDOWN( IF(tabItens[[#This Row],[Abaixo]] &gt; 0,   tabItens[[#This Row],[Abaixo]] + (tabItens[[#This Row],[PontoMês]] * IF( OR( ISBLANK(tabItens[[#This Row],[ATA Nº/ANO]]), tabItens[[#This Row],[ATA Nº/ANO]] = ""),BE$2,BE$1)),0),0),0)</f>
        <v>0</v>
      </c>
      <c r="BF18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85" s="276">
        <f>SUMIF(Consumo!$C$3:$C$902,tabItens[[#This Row],[CÓDIGO]],Consumo!$E$3:$E$902)</f>
        <v>0</v>
      </c>
      <c r="BH185" s="277">
        <f>IF(AND(tabItens[[#This Row],[Pend]] &gt; 0,tabItens[[#This Row],[Consumo]] &lt;&gt; 0), tabItens[[#This Row],[Pend]] / tabItens[[#This Row],[Consumo]], 0 )</f>
        <v>0</v>
      </c>
      <c r="BI185" s="276"/>
      <c r="BJ185" s="276"/>
      <c r="BK185" s="278" t="s">
        <v>2077</v>
      </c>
    </row>
    <row r="186" spans="1:63" x14ac:dyDescent="0.3">
      <c r="A186" s="239">
        <v>77110</v>
      </c>
      <c r="B186" s="240" t="s">
        <v>1428</v>
      </c>
      <c r="C186" s="241" t="s">
        <v>264</v>
      </c>
      <c r="D186" s="242">
        <v>0.47</v>
      </c>
      <c r="E186" s="243"/>
      <c r="F186" s="243"/>
      <c r="G186" s="243" t="s">
        <v>891</v>
      </c>
      <c r="H186" s="244">
        <v>228</v>
      </c>
      <c r="I186" s="245">
        <v>103003</v>
      </c>
      <c r="J186" s="246">
        <v>0.47</v>
      </c>
      <c r="K186" s="247">
        <v>22</v>
      </c>
      <c r="L186" s="248">
        <f>IF(tabItens[[#This Row],[Média]] &gt; 0, tabItens[[#This Row],[QTDE ATUAL]] / tabItens[[#This Row],[Média]],999.9)</f>
        <v>999.9</v>
      </c>
      <c r="M186" s="249">
        <v>0</v>
      </c>
      <c r="N186" s="250">
        <f>tabItens[[#This Row],[VALOR UNIT.]] * tabItens[[#This Row],[LC]]</f>
        <v>0</v>
      </c>
      <c r="O186" s="251" t="s">
        <v>2097</v>
      </c>
      <c r="P186" s="252"/>
      <c r="Q186" s="253"/>
      <c r="R186" s="250"/>
      <c r="S186" s="254"/>
      <c r="T186" s="255">
        <f>ROUNDDOWN(IFERROR(tabItens[[#This Row],[ATA DT.VALID.]] - $D$1,0) / 30,0)</f>
        <v>-1507</v>
      </c>
      <c r="U186" s="240" t="s">
        <v>972</v>
      </c>
      <c r="V186" s="256">
        <v>1</v>
      </c>
      <c r="W186" s="257" t="s">
        <v>2067</v>
      </c>
      <c r="X186" s="258">
        <v>61</v>
      </c>
      <c r="Y186" s="259">
        <v>8</v>
      </c>
      <c r="Z186" s="260"/>
      <c r="AA186" s="261"/>
      <c r="AB186" s="262"/>
      <c r="AC186" s="262"/>
      <c r="AD186" s="261"/>
      <c r="AE186" s="262"/>
      <c r="AF186" s="255"/>
      <c r="AG186" s="263" t="s">
        <v>2063</v>
      </c>
      <c r="AH186" s="264"/>
      <c r="AI186" s="255">
        <v>8</v>
      </c>
      <c r="AJ186" s="264">
        <v>41942</v>
      </c>
      <c r="AK186" s="264">
        <v>38028</v>
      </c>
      <c r="AL186" s="264">
        <v>42594</v>
      </c>
      <c r="AM186" s="254"/>
      <c r="AN186" s="243"/>
      <c r="AO186" s="265" t="str">
        <f>_xlfn.IFNA(IF(VLOOKUP(tabItens[[#This Row],[CÓDIGO]],tabExcluirDoEstoque[#Data],1,FALSE),"sim",""),"")</f>
        <v/>
      </c>
      <c r="AP186" s="266" t="str">
        <f ca="1">IF(OR(ISBLANK(tabItens[[#This Row],[ATA DT.VALID.]]),tabItens[[#This Row],[ATA DT.VALID.]]="",tabItens[[#This Row],[ATA DT.VALID.]]=" "),"",IF(TYPE(tabItens[[#This Row],[ATA DT.VALID.]])=1,ROUNDUP((tabItens[[#This Row],[ATA DT.VALID.]]-TODAY())/7,0),""))</f>
        <v/>
      </c>
      <c r="AQ186" s="267">
        <v>0</v>
      </c>
      <c r="AR186" s="268" t="str">
        <f>IF(ISBLANK(tabItens[[#This Row],[CÓDIGO]]),"",IFERROR(VLOOKUP(tabItens[[#This Row],[CÓDIGO]],Consumo!$C$2:$AI$902,32,FALSE),0))</f>
        <v>04.2023</v>
      </c>
      <c r="AS186" s="269">
        <f>SUMIF(Consumo!$C$3:$C$902,tabItens[[#This Row],[CÓDIGO]],Consumo!$T$3:$T$902) + SUMIF(Consumo!$C$3:$C$902,tabItens[[#This Row],[CÓDIGO]],Consumo!$U$3:$U$902) + SUMIF(Consumo!$C$3:$C$902,tabItens[[#This Row],[CÓDIGO]],Consumo!$V$3:$V$902) + SUMIF(Consumo!$C$3:$C$902,tabItens[[#This Row],[CÓDIGO]],Consumo!$W$3:$W$902)</f>
        <v>0</v>
      </c>
      <c r="AT186" s="269">
        <f>SUMIF(Consumo!$C$3:$C$902,tabItens[[#This Row],[CÓDIGO]],Consumo!$AF$3:$AF$902)</f>
        <v>24</v>
      </c>
      <c r="AU186" s="270">
        <f>SUMIF(Consumo!$C$3:$C$902,tabItens[[#This Row],[CÓDIGO]],Consumo!$AG$3:$AG$902)</f>
        <v>12</v>
      </c>
      <c r="AV186" s="271">
        <f>SUMIF(Consumo!$C$3:$C$902,tabItens[[#This Row],[CÓDIGO]],Consumo!$AE$3:$AE$902)</f>
        <v>0</v>
      </c>
      <c r="AW186" s="244">
        <f>tabItens[[#This Row],[QTDE ATUAL]] + tabItens[[#This Row],[RC QTDE]] + tabItens[[#This Row],[AF SALDO]] + tabItens[[#This Row],[Recentes]]</f>
        <v>228</v>
      </c>
      <c r="AX186" s="272">
        <v>5</v>
      </c>
      <c r="AY186" s="272">
        <v>4</v>
      </c>
      <c r="AZ186" s="272">
        <f>IF(ISBLANK(tabItens[[#This Row],[CÓDIGO]]),"",tabItens[[#This Row],[PontoMês]] * (AZ$2+tabItens[[#This Row],[PontoQtM]]))</f>
        <v>20</v>
      </c>
      <c r="BA186" s="271">
        <f>tabItens[[#This Row],[PontoPed]] - tabItens[[#This Row],[Saldo]] + (1/10)</f>
        <v>-207.9</v>
      </c>
      <c r="BB186" s="271">
        <f xml:space="preserve"> tabItens[[#This Row],[PontoMês]] * BB$2 - tabItens[[#This Row],[QTDE ATUAL]] - (1/10)</f>
        <v>-223.1</v>
      </c>
      <c r="BC186" s="273">
        <f>IF( tabItens[[#This Row],[PontoPed]]&gt;0, IF(tabItens[[#This Row],[PontoPed]]&lt;1, 1, IF( tabItens[[#This Row],[Saldo]]&gt;tabItens[[#This Row],[PontoPed]], 0, (tabItens[[#This Row],[PontoPed]]-tabItens[[#This Row],[Saldo]])/tabItens[[#This Row],[PontoPed]] ) ), 0 )</f>
        <v>0</v>
      </c>
      <c r="BD186" s="274">
        <f>ROUNDDOWN(IF( OR( AND(tabItens[[#This Row],[PontoPed]]&lt;tabItens[[#This Row],[Saldo]],tabItens[[#This Row],[Saldo]]&gt;0), tabItens[[#This Row],[PontoPed]]=0), 99, IF(AND(tabItens[[#This Row],[Saldo]]=0,tabItens[[#This Row],[PontoPed]]&gt;0), 0, (1-tabItens[[#This Row],[PctAb]])*10 ) ),0)</f>
        <v>99</v>
      </c>
      <c r="BE186" s="275">
        <f>MAX(ROUNDDOWN( IF(tabItens[[#This Row],[Abaixo]] &gt; 0,   tabItens[[#This Row],[Abaixo]] + (tabItens[[#This Row],[PontoMês]] * IF( OR( ISBLANK(tabItens[[#This Row],[ATA Nº/ANO]]), tabItens[[#This Row],[ATA Nº/ANO]] = ""),BE$2,BE$1)),0),0),0)</f>
        <v>0</v>
      </c>
      <c r="BF18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6" s="276">
        <f>SUMIF(Consumo!$C$3:$C$902,tabItens[[#This Row],[CÓDIGO]],Consumo!$E$3:$E$902)</f>
        <v>0</v>
      </c>
      <c r="BH186" s="277">
        <f>IF(AND(tabItens[[#This Row],[Pend]] &gt; 0,tabItens[[#This Row],[Consumo]] &lt;&gt; 0), tabItens[[#This Row],[Pend]] / tabItens[[#This Row],[Consumo]], 0 )</f>
        <v>0</v>
      </c>
      <c r="BI186" s="276"/>
      <c r="BJ186" s="276"/>
      <c r="BK186" s="278" t="s">
        <v>2077</v>
      </c>
    </row>
    <row r="187" spans="1:63" x14ac:dyDescent="0.3">
      <c r="A187" s="239">
        <v>77109</v>
      </c>
      <c r="B187" s="240" t="s">
        <v>1427</v>
      </c>
      <c r="C187" s="241" t="s">
        <v>264</v>
      </c>
      <c r="D187" s="242">
        <v>1.05</v>
      </c>
      <c r="E187" s="243"/>
      <c r="F187" s="243"/>
      <c r="G187" s="243" t="s">
        <v>891</v>
      </c>
      <c r="H187" s="244">
        <v>181</v>
      </c>
      <c r="I187" s="245">
        <v>103003</v>
      </c>
      <c r="J187" s="246">
        <v>1.05</v>
      </c>
      <c r="K187" s="247">
        <v>117</v>
      </c>
      <c r="L187" s="248">
        <f>IF(tabItens[[#This Row],[Média]] &gt; 0, tabItens[[#This Row],[QTDE ATUAL]] / tabItens[[#This Row],[Média]],999.9)</f>
        <v>999.9</v>
      </c>
      <c r="M187" s="249">
        <v>0</v>
      </c>
      <c r="N187" s="250">
        <f>tabItens[[#This Row],[VALOR UNIT.]] * tabItens[[#This Row],[LC]]</f>
        <v>0</v>
      </c>
      <c r="O187" s="251" t="s">
        <v>2093</v>
      </c>
      <c r="P187" s="252"/>
      <c r="Q187" s="253"/>
      <c r="R187" s="250"/>
      <c r="S187" s="254"/>
      <c r="T187" s="255">
        <f>ROUNDDOWN(IFERROR(tabItens[[#This Row],[ATA DT.VALID.]] - $D$1,0) / 30,0)</f>
        <v>-1507</v>
      </c>
      <c r="U187" s="240" t="s">
        <v>972</v>
      </c>
      <c r="V187" s="256">
        <v>1</v>
      </c>
      <c r="W187" s="257" t="s">
        <v>2067</v>
      </c>
      <c r="X187" s="258">
        <v>61</v>
      </c>
      <c r="Y187" s="259">
        <v>8</v>
      </c>
      <c r="Z187" s="260"/>
      <c r="AA187" s="261"/>
      <c r="AB187" s="262"/>
      <c r="AC187" s="262"/>
      <c r="AD187" s="261"/>
      <c r="AE187" s="262"/>
      <c r="AF187" s="255"/>
      <c r="AG187" s="263" t="s">
        <v>2063</v>
      </c>
      <c r="AH187" s="264"/>
      <c r="AI187" s="255">
        <v>44</v>
      </c>
      <c r="AJ187" s="264">
        <v>45160</v>
      </c>
      <c r="AK187" s="264">
        <v>38028</v>
      </c>
      <c r="AL187" s="264">
        <v>45180</v>
      </c>
      <c r="AM187" s="254"/>
      <c r="AN187" s="243"/>
      <c r="AO187" s="265" t="str">
        <f>_xlfn.IFNA(IF(VLOOKUP(tabItens[[#This Row],[CÓDIGO]],tabExcluirDoEstoque[#Data],1,FALSE),"sim",""),"")</f>
        <v/>
      </c>
      <c r="AP187" s="266" t="str">
        <f ca="1">IF(OR(ISBLANK(tabItens[[#This Row],[ATA DT.VALID.]]),tabItens[[#This Row],[ATA DT.VALID.]]="",tabItens[[#This Row],[ATA DT.VALID.]]=" "),"",IF(TYPE(tabItens[[#This Row],[ATA DT.VALID.]])=1,ROUNDUP((tabItens[[#This Row],[ATA DT.VALID.]]-TODAY())/7,0),""))</f>
        <v/>
      </c>
      <c r="AQ187" s="267">
        <v>0</v>
      </c>
      <c r="AR187" s="268" t="str">
        <f>IF(ISBLANK(tabItens[[#This Row],[CÓDIGO]]),"",IFERROR(VLOOKUP(tabItens[[#This Row],[CÓDIGO]],Consumo!$C$2:$AI$902,32,FALSE),0))</f>
        <v>07.2023</v>
      </c>
      <c r="AS187" s="269">
        <f>SUMIF(Consumo!$C$3:$C$902,tabItens[[#This Row],[CÓDIGO]],Consumo!$T$3:$T$902) + SUMIF(Consumo!$C$3:$C$902,tabItens[[#This Row],[CÓDIGO]],Consumo!$U$3:$U$902) + SUMIF(Consumo!$C$3:$C$902,tabItens[[#This Row],[CÓDIGO]],Consumo!$V$3:$V$902) + SUMIF(Consumo!$C$3:$C$902,tabItens[[#This Row],[CÓDIGO]],Consumo!$W$3:$W$902)</f>
        <v>50</v>
      </c>
      <c r="AT187" s="269">
        <f>SUMIF(Consumo!$C$3:$C$902,tabItens[[#This Row],[CÓDIGO]],Consumo!$AF$3:$AF$902)</f>
        <v>291</v>
      </c>
      <c r="AU187" s="270">
        <f>SUMIF(Consumo!$C$3:$C$902,tabItens[[#This Row],[CÓDIGO]],Consumo!$AG$3:$AG$902)</f>
        <v>72</v>
      </c>
      <c r="AV187" s="271">
        <f>SUMIF(Consumo!$C$3:$C$902,tabItens[[#This Row],[CÓDIGO]],Consumo!$AE$3:$AE$902)</f>
        <v>0</v>
      </c>
      <c r="AW187" s="244">
        <f>tabItens[[#This Row],[QTDE ATUAL]] + tabItens[[#This Row],[RC QTDE]] + tabItens[[#This Row],[AF SALDO]] + tabItens[[#This Row],[Recentes]]</f>
        <v>181</v>
      </c>
      <c r="AX187" s="272">
        <v>5</v>
      </c>
      <c r="AY187" s="272">
        <v>4</v>
      </c>
      <c r="AZ187" s="272">
        <f>IF(ISBLANK(tabItens[[#This Row],[CÓDIGO]]),"",tabItens[[#This Row],[PontoMês]] * (AZ$2+tabItens[[#This Row],[PontoQtM]]))</f>
        <v>20</v>
      </c>
      <c r="BA187" s="271">
        <f>tabItens[[#This Row],[PontoPed]] - tabItens[[#This Row],[Saldo]] + (1/10)</f>
        <v>-160.9</v>
      </c>
      <c r="BB187" s="271">
        <f xml:space="preserve"> tabItens[[#This Row],[PontoMês]] * BB$2 - tabItens[[#This Row],[QTDE ATUAL]] - (1/10)</f>
        <v>-176.1</v>
      </c>
      <c r="BC187" s="273">
        <f>IF( tabItens[[#This Row],[PontoPed]]&gt;0, IF(tabItens[[#This Row],[PontoPed]]&lt;1, 1, IF( tabItens[[#This Row],[Saldo]]&gt;tabItens[[#This Row],[PontoPed]], 0, (tabItens[[#This Row],[PontoPed]]-tabItens[[#This Row],[Saldo]])/tabItens[[#This Row],[PontoPed]] ) ), 0 )</f>
        <v>0</v>
      </c>
      <c r="BD187" s="274">
        <f>ROUNDDOWN(IF( OR( AND(tabItens[[#This Row],[PontoPed]]&lt;tabItens[[#This Row],[Saldo]],tabItens[[#This Row],[Saldo]]&gt;0), tabItens[[#This Row],[PontoPed]]=0), 99, IF(AND(tabItens[[#This Row],[Saldo]]=0,tabItens[[#This Row],[PontoPed]]&gt;0), 0, (1-tabItens[[#This Row],[PctAb]])*10 ) ),0)</f>
        <v>99</v>
      </c>
      <c r="BE187" s="275">
        <f>MAX(ROUNDDOWN( IF(tabItens[[#This Row],[Abaixo]] &gt; 0,   tabItens[[#This Row],[Abaixo]] + (tabItens[[#This Row],[PontoMês]] * IF( OR( ISBLANK(tabItens[[#This Row],[ATA Nº/ANO]]), tabItens[[#This Row],[ATA Nº/ANO]] = ""),BE$2,BE$1)),0),0),0)</f>
        <v>0</v>
      </c>
      <c r="BF18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7" s="276">
        <f>SUMIF(Consumo!$C$3:$C$902,tabItens[[#This Row],[CÓDIGO]],Consumo!$E$3:$E$902)</f>
        <v>0</v>
      </c>
      <c r="BH187" s="277">
        <f>IF(AND(tabItens[[#This Row],[Pend]] &gt; 0,tabItens[[#This Row],[Consumo]] &lt;&gt; 0), tabItens[[#This Row],[Pend]] / tabItens[[#This Row],[Consumo]], 0 )</f>
        <v>0</v>
      </c>
      <c r="BI187" s="276"/>
      <c r="BJ187" s="276"/>
      <c r="BK187" s="278" t="s">
        <v>2077</v>
      </c>
    </row>
    <row r="188" spans="1:63" x14ac:dyDescent="0.3">
      <c r="A188" s="239">
        <v>136880</v>
      </c>
      <c r="B188" s="240" t="s">
        <v>1945</v>
      </c>
      <c r="C188" s="241" t="s">
        <v>264</v>
      </c>
      <c r="D188" s="242">
        <v>18.32</v>
      </c>
      <c r="E188" s="243"/>
      <c r="F188" s="243"/>
      <c r="G188" s="243" t="s">
        <v>891</v>
      </c>
      <c r="H188" s="244">
        <v>17</v>
      </c>
      <c r="I188" s="245">
        <v>103003</v>
      </c>
      <c r="J188" s="246">
        <v>18.32</v>
      </c>
      <c r="K188" s="247">
        <v>18</v>
      </c>
      <c r="L188" s="248">
        <f>IF(tabItens[[#This Row],[Média]] &gt; 0, tabItens[[#This Row],[QTDE ATUAL]] / tabItens[[#This Row],[Média]],999.9)</f>
        <v>999.9</v>
      </c>
      <c r="M188" s="249">
        <v>0</v>
      </c>
      <c r="N188" s="250">
        <f>tabItens[[#This Row],[VALOR UNIT.]] * tabItens[[#This Row],[LC]]</f>
        <v>0</v>
      </c>
      <c r="O188" s="251"/>
      <c r="P188" s="252"/>
      <c r="Q188" s="253"/>
      <c r="R188" s="250"/>
      <c r="S188" s="254"/>
      <c r="T188" s="255">
        <f>ROUNDDOWN(IFERROR(tabItens[[#This Row],[ATA DT.VALID.]] - $D$1,0) / 30,0)</f>
        <v>-1507</v>
      </c>
      <c r="U188" s="240" t="s">
        <v>1493</v>
      </c>
      <c r="V188" s="256">
        <v>1</v>
      </c>
      <c r="W188" s="257" t="s">
        <v>2071</v>
      </c>
      <c r="X188" s="258">
        <v>54</v>
      </c>
      <c r="Y188" s="259">
        <v>4</v>
      </c>
      <c r="Z188" s="260">
        <v>2813</v>
      </c>
      <c r="AA188" s="261">
        <v>2023</v>
      </c>
      <c r="AB188" s="262">
        <v>30</v>
      </c>
      <c r="AC188" s="262"/>
      <c r="AD188" s="261"/>
      <c r="AE188" s="262"/>
      <c r="AF188" s="255"/>
      <c r="AG188" s="263" t="s">
        <v>2063</v>
      </c>
      <c r="AH188" s="264"/>
      <c r="AI188" s="255">
        <v>6</v>
      </c>
      <c r="AJ188" s="264">
        <v>43819</v>
      </c>
      <c r="AK188" s="264">
        <v>43580</v>
      </c>
      <c r="AL188" s="264">
        <v>45056</v>
      </c>
      <c r="AM188" s="254"/>
      <c r="AN188" s="243"/>
      <c r="AO188" s="265" t="str">
        <f>_xlfn.IFNA(IF(VLOOKUP(tabItens[[#This Row],[CÓDIGO]],tabExcluirDoEstoque[#Data],1,FALSE),"sim",""),"")</f>
        <v/>
      </c>
      <c r="AP188" s="266" t="str">
        <f ca="1">IF(OR(ISBLANK(tabItens[[#This Row],[ATA DT.VALID.]]),tabItens[[#This Row],[ATA DT.VALID.]]="",tabItens[[#This Row],[ATA DT.VALID.]]=" "),"",IF(TYPE(tabItens[[#This Row],[ATA DT.VALID.]])=1,ROUNDUP((tabItens[[#This Row],[ATA DT.VALID.]]-TODAY())/7,0),""))</f>
        <v/>
      </c>
      <c r="AQ188" s="267"/>
      <c r="AR188" s="268" t="str">
        <f>IF(ISBLANK(tabItens[[#This Row],[CÓDIGO]]),"",IFERROR(VLOOKUP(tabItens[[#This Row],[CÓDIGO]],Consumo!$C$2:$AI$902,32,FALSE),0))</f>
        <v>02.2023</v>
      </c>
      <c r="AS188" s="269">
        <f>SUMIF(Consumo!$C$3:$C$902,tabItens[[#This Row],[CÓDIGO]],Consumo!$T$3:$T$902) + SUMIF(Consumo!$C$3:$C$902,tabItens[[#This Row],[CÓDIGO]],Consumo!$U$3:$U$902) + SUMIF(Consumo!$C$3:$C$902,tabItens[[#This Row],[CÓDIGO]],Consumo!$V$3:$V$902) + SUMIF(Consumo!$C$3:$C$902,tabItens[[#This Row],[CÓDIGO]],Consumo!$W$3:$W$902)</f>
        <v>0</v>
      </c>
      <c r="AT188" s="269">
        <f>SUMIF(Consumo!$C$3:$C$902,tabItens[[#This Row],[CÓDIGO]],Consumo!$AF$3:$AF$902)</f>
        <v>21</v>
      </c>
      <c r="AU188" s="270">
        <f>SUMIF(Consumo!$C$3:$C$902,tabItens[[#This Row],[CÓDIGO]],Consumo!$AG$3:$AG$902)</f>
        <v>10</v>
      </c>
      <c r="AV188" s="271">
        <f>SUMIF(Consumo!$C$3:$C$902,tabItens[[#This Row],[CÓDIGO]],Consumo!$AE$3:$AE$902)</f>
        <v>0</v>
      </c>
      <c r="AW188" s="244">
        <f>tabItens[[#This Row],[QTDE ATUAL]] + tabItens[[#This Row],[RC QTDE]] + tabItens[[#This Row],[AF SALDO]] + tabItens[[#This Row],[Recentes]]</f>
        <v>47</v>
      </c>
      <c r="AX188" s="272">
        <v>0</v>
      </c>
      <c r="AY188" s="272">
        <v>4</v>
      </c>
      <c r="AZ188" s="272">
        <f>IF(ISBLANK(tabItens[[#This Row],[CÓDIGO]]),"",tabItens[[#This Row],[PontoMês]] * (AZ$2+tabItens[[#This Row],[PontoQtM]]))</f>
        <v>0</v>
      </c>
      <c r="BA188" s="271">
        <f>tabItens[[#This Row],[PontoPed]] - tabItens[[#This Row],[Saldo]] + (1/10)</f>
        <v>-46.9</v>
      </c>
      <c r="BB188" s="271">
        <f xml:space="preserve"> tabItens[[#This Row],[PontoMês]] * BB$2 - tabItens[[#This Row],[QTDE ATUAL]] - (1/10)</f>
        <v>-17.100000000000001</v>
      </c>
      <c r="BC188" s="273">
        <f>IF( tabItens[[#This Row],[PontoPed]]&gt;0, IF(tabItens[[#This Row],[PontoPed]]&lt;1, 1, IF( tabItens[[#This Row],[Saldo]]&gt;tabItens[[#This Row],[PontoPed]], 0, (tabItens[[#This Row],[PontoPed]]-tabItens[[#This Row],[Saldo]])/tabItens[[#This Row],[PontoPed]] ) ), 0 )</f>
        <v>0</v>
      </c>
      <c r="BD188" s="274">
        <f>ROUNDDOWN(IF( OR( AND(tabItens[[#This Row],[PontoPed]]&lt;tabItens[[#This Row],[Saldo]],tabItens[[#This Row],[Saldo]]&gt;0), tabItens[[#This Row],[PontoPed]]=0), 99, IF(AND(tabItens[[#This Row],[Saldo]]=0,tabItens[[#This Row],[PontoPed]]&gt;0), 0, (1-tabItens[[#This Row],[PctAb]])*10 ) ),0)</f>
        <v>99</v>
      </c>
      <c r="BE188" s="275">
        <f>MAX(ROUNDDOWN( IF(tabItens[[#This Row],[Abaixo]] &gt; 0,   tabItens[[#This Row],[Abaixo]] + (tabItens[[#This Row],[PontoMês]] * IF( OR( ISBLANK(tabItens[[#This Row],[ATA Nº/ANO]]), tabItens[[#This Row],[ATA Nº/ANO]] = ""),BE$2,BE$1)),0),0),0)</f>
        <v>0</v>
      </c>
      <c r="BF18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88" s="276">
        <f>SUMIF(Consumo!$C$3:$C$902,tabItens[[#This Row],[CÓDIGO]],Consumo!$E$3:$E$902)</f>
        <v>0</v>
      </c>
      <c r="BH188" s="277">
        <f>IF(AND(tabItens[[#This Row],[Pend]] &gt; 0,tabItens[[#This Row],[Consumo]] &lt;&gt; 0), tabItens[[#This Row],[Pend]] / tabItens[[#This Row],[Consumo]], 0 )</f>
        <v>0</v>
      </c>
      <c r="BI188" s="276"/>
      <c r="BJ188" s="276"/>
      <c r="BK188" s="278" t="s">
        <v>2077</v>
      </c>
    </row>
    <row r="189" spans="1:63" x14ac:dyDescent="0.3">
      <c r="A189" s="239">
        <v>79688</v>
      </c>
      <c r="B189" s="240" t="s">
        <v>1462</v>
      </c>
      <c r="C189" s="241" t="s">
        <v>264</v>
      </c>
      <c r="D189" s="242">
        <v>0.26</v>
      </c>
      <c r="E189" s="243"/>
      <c r="F189" s="243"/>
      <c r="G189" s="243" t="s">
        <v>891</v>
      </c>
      <c r="H189" s="244">
        <v>19001</v>
      </c>
      <c r="I189" s="245">
        <v>103003</v>
      </c>
      <c r="J189" s="246">
        <v>0.26</v>
      </c>
      <c r="K189" s="247">
        <v>8507</v>
      </c>
      <c r="L189" s="248">
        <f>IF(tabItens[[#This Row],[Média]] &gt; 0, tabItens[[#This Row],[QTDE ATUAL]] / tabItens[[#This Row],[Média]],999.9)</f>
        <v>6333.666666666667</v>
      </c>
      <c r="M189" s="249">
        <v>0</v>
      </c>
      <c r="N189" s="250">
        <f>tabItens[[#This Row],[VALOR UNIT.]] * tabItens[[#This Row],[LC]]</f>
        <v>0</v>
      </c>
      <c r="O189" s="251"/>
      <c r="P189" s="252"/>
      <c r="Q189" s="253"/>
      <c r="R189" s="250"/>
      <c r="S189" s="254"/>
      <c r="T189" s="255">
        <f>ROUNDDOWN(IFERROR(tabItens[[#This Row],[ATA DT.VALID.]] - $D$1,0) / 30,0)</f>
        <v>-1507</v>
      </c>
      <c r="U189" s="240" t="s">
        <v>943</v>
      </c>
      <c r="V189" s="256">
        <v>1</v>
      </c>
      <c r="W189" s="257" t="s">
        <v>2065</v>
      </c>
      <c r="X189" s="258">
        <v>45</v>
      </c>
      <c r="Y189" s="259">
        <v>11</v>
      </c>
      <c r="Z189" s="260"/>
      <c r="AA189" s="261"/>
      <c r="AB189" s="262"/>
      <c r="AC189" s="262"/>
      <c r="AD189" s="261"/>
      <c r="AE189" s="262"/>
      <c r="AF189" s="255"/>
      <c r="AG189" s="263" t="s">
        <v>2063</v>
      </c>
      <c r="AH189" s="264"/>
      <c r="AI189" s="255">
        <v>4812</v>
      </c>
      <c r="AJ189" s="264">
        <v>44974</v>
      </c>
      <c r="AK189" s="264">
        <v>38138</v>
      </c>
      <c r="AL189" s="264">
        <v>44959</v>
      </c>
      <c r="AM189" s="254"/>
      <c r="AN189" s="243"/>
      <c r="AO189" s="265" t="str">
        <f>_xlfn.IFNA(IF(VLOOKUP(tabItens[[#This Row],[CÓDIGO]],tabExcluirDoEstoque[#Data],1,FALSE),"sim",""),"")</f>
        <v/>
      </c>
      <c r="AP189" s="266" t="str">
        <f ca="1">IF(OR(ISBLANK(tabItens[[#This Row],[ATA DT.VALID.]]),tabItens[[#This Row],[ATA DT.VALID.]]="",tabItens[[#This Row],[ATA DT.VALID.]]=" "),"",IF(TYPE(tabItens[[#This Row],[ATA DT.VALID.]])=1,ROUNDUP((tabItens[[#This Row],[ATA DT.VALID.]]-TODAY())/7,0),""))</f>
        <v/>
      </c>
      <c r="AQ189" s="267"/>
      <c r="AR189" s="268" t="str">
        <f>IF(ISBLANK(tabItens[[#This Row],[CÓDIGO]]),"",IFERROR(VLOOKUP(tabItens[[#This Row],[CÓDIGO]],Consumo!$C$2:$AI$902,32,FALSE),0))</f>
        <v>08.2023</v>
      </c>
      <c r="AS189" s="269">
        <f>SUMIF(Consumo!$C$3:$C$902,tabItens[[#This Row],[CÓDIGO]],Consumo!$T$3:$T$902) + SUMIF(Consumo!$C$3:$C$902,tabItens[[#This Row],[CÓDIGO]],Consumo!$U$3:$U$902) + SUMIF(Consumo!$C$3:$C$902,tabItens[[#This Row],[CÓDIGO]],Consumo!$V$3:$V$902) + SUMIF(Consumo!$C$3:$C$902,tabItens[[#This Row],[CÓDIGO]],Consumo!$W$3:$W$902)</f>
        <v>5071</v>
      </c>
      <c r="AT189" s="269">
        <f>SUMIF(Consumo!$C$3:$C$902,tabItens[[#This Row],[CÓDIGO]],Consumo!$AF$3:$AF$902)</f>
        <v>21679</v>
      </c>
      <c r="AU189" s="270">
        <f>SUMIF(Consumo!$C$3:$C$902,tabItens[[#This Row],[CÓDIGO]],Consumo!$AG$3:$AG$902)</f>
        <v>2043</v>
      </c>
      <c r="AV189" s="271">
        <f>SUMIF(Consumo!$C$3:$C$902,tabItens[[#This Row],[CÓDIGO]],Consumo!$AE$3:$AE$902)</f>
        <v>3</v>
      </c>
      <c r="AW189" s="244">
        <f>tabItens[[#This Row],[QTDE ATUAL]] + tabItens[[#This Row],[RC QTDE]] + tabItens[[#This Row],[AF SALDO]] + tabItens[[#This Row],[Recentes]]</f>
        <v>19001</v>
      </c>
      <c r="AX189" s="272">
        <v>796</v>
      </c>
      <c r="AY189" s="272">
        <v>4</v>
      </c>
      <c r="AZ189" s="272">
        <f>IF(ISBLANK(tabItens[[#This Row],[CÓDIGO]]),"",tabItens[[#This Row],[PontoMês]] * (AZ$2+tabItens[[#This Row],[PontoQtM]]))</f>
        <v>3184</v>
      </c>
      <c r="BA189" s="271">
        <f>tabItens[[#This Row],[PontoPed]] - tabItens[[#This Row],[Saldo]] + (1/10)</f>
        <v>-15816.9</v>
      </c>
      <c r="BB189" s="271">
        <f xml:space="preserve"> tabItens[[#This Row],[PontoMês]] * BB$2 - tabItens[[#This Row],[QTDE ATUAL]] - (1/10)</f>
        <v>-18205.099999999999</v>
      </c>
      <c r="BC189" s="273">
        <f>IF( tabItens[[#This Row],[PontoPed]]&gt;0, IF(tabItens[[#This Row],[PontoPed]]&lt;1, 1, IF( tabItens[[#This Row],[Saldo]]&gt;tabItens[[#This Row],[PontoPed]], 0, (tabItens[[#This Row],[PontoPed]]-tabItens[[#This Row],[Saldo]])/tabItens[[#This Row],[PontoPed]] ) ), 0 )</f>
        <v>0</v>
      </c>
      <c r="BD189" s="274">
        <f>ROUNDDOWN(IF( OR( AND(tabItens[[#This Row],[PontoPed]]&lt;tabItens[[#This Row],[Saldo]],tabItens[[#This Row],[Saldo]]&gt;0), tabItens[[#This Row],[PontoPed]]=0), 99, IF(AND(tabItens[[#This Row],[Saldo]]=0,tabItens[[#This Row],[PontoPed]]&gt;0), 0, (1-tabItens[[#This Row],[PctAb]])*10 ) ),0)</f>
        <v>99</v>
      </c>
      <c r="BE189" s="275">
        <f>MAX(ROUNDDOWN( IF(tabItens[[#This Row],[Abaixo]] &gt; 0,   tabItens[[#This Row],[Abaixo]] + (tabItens[[#This Row],[PontoMês]] * IF( OR( ISBLANK(tabItens[[#This Row],[ATA Nº/ANO]]), tabItens[[#This Row],[ATA Nº/ANO]] = ""),BE$2,BE$1)),0),0),0)</f>
        <v>0</v>
      </c>
      <c r="BF18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89" s="276">
        <f>SUMIF(Consumo!$C$3:$C$902,tabItens[[#This Row],[CÓDIGO]],Consumo!$E$3:$E$902)</f>
        <v>54</v>
      </c>
      <c r="BH189" s="277">
        <f>IF(AND(tabItens[[#This Row],[Pend]] &gt; 0,tabItens[[#This Row],[Consumo]] &lt;&gt; 0), tabItens[[#This Row],[Pend]] / tabItens[[#This Row],[Consumo]], 0 )</f>
        <v>2.4908898011900917E-3</v>
      </c>
      <c r="BI189" s="276"/>
      <c r="BJ189" s="276"/>
      <c r="BK189" s="278" t="s">
        <v>2077</v>
      </c>
    </row>
    <row r="190" spans="1:63" x14ac:dyDescent="0.3">
      <c r="A190" s="239">
        <v>79687</v>
      </c>
      <c r="B190" s="240" t="s">
        <v>1461</v>
      </c>
      <c r="C190" s="241" t="s">
        <v>264</v>
      </c>
      <c r="D190" s="242">
        <v>0.33</v>
      </c>
      <c r="E190" s="243"/>
      <c r="F190" s="243"/>
      <c r="G190" s="243" t="s">
        <v>891</v>
      </c>
      <c r="H190" s="244">
        <v>13261</v>
      </c>
      <c r="I190" s="245">
        <v>103003</v>
      </c>
      <c r="J190" s="246">
        <v>0.33</v>
      </c>
      <c r="K190" s="247">
        <v>9835</v>
      </c>
      <c r="L190" s="248">
        <f>IF(tabItens[[#This Row],[Média]] &gt; 0, tabItens[[#This Row],[QTDE ATUAL]] / tabItens[[#This Row],[Média]],999.9)</f>
        <v>4420.333333333333</v>
      </c>
      <c r="M190" s="249">
        <v>0</v>
      </c>
      <c r="N190" s="250">
        <f>tabItens[[#This Row],[VALOR UNIT.]] * tabItens[[#This Row],[LC]]</f>
        <v>0</v>
      </c>
      <c r="O190" s="251"/>
      <c r="P190" s="252"/>
      <c r="Q190" s="253"/>
      <c r="R190" s="250"/>
      <c r="S190" s="254"/>
      <c r="T190" s="255">
        <f>ROUNDDOWN(IFERROR(tabItens[[#This Row],[ATA DT.VALID.]] - $D$1,0) / 30,0)</f>
        <v>-1507</v>
      </c>
      <c r="U190" s="240" t="s">
        <v>943</v>
      </c>
      <c r="V190" s="256">
        <v>1</v>
      </c>
      <c r="W190" s="257" t="s">
        <v>2065</v>
      </c>
      <c r="X190" s="258">
        <v>45</v>
      </c>
      <c r="Y190" s="259">
        <v>11</v>
      </c>
      <c r="Z190" s="260"/>
      <c r="AA190" s="261"/>
      <c r="AB190" s="262"/>
      <c r="AC190" s="262"/>
      <c r="AD190" s="261"/>
      <c r="AE190" s="262"/>
      <c r="AF190" s="255"/>
      <c r="AG190" s="263" t="s">
        <v>2063</v>
      </c>
      <c r="AH190" s="264"/>
      <c r="AI190" s="255">
        <v>5760</v>
      </c>
      <c r="AJ190" s="264">
        <v>45019</v>
      </c>
      <c r="AK190" s="264">
        <v>38138</v>
      </c>
      <c r="AL190" s="264">
        <v>44959</v>
      </c>
      <c r="AM190" s="254"/>
      <c r="AN190" s="243"/>
      <c r="AO190" s="265" t="str">
        <f>_xlfn.IFNA(IF(VLOOKUP(tabItens[[#This Row],[CÓDIGO]],tabExcluirDoEstoque[#Data],1,FALSE),"sim",""),"")</f>
        <v/>
      </c>
      <c r="AP190" s="266" t="str">
        <f ca="1">IF(OR(ISBLANK(tabItens[[#This Row],[ATA DT.VALID.]]),tabItens[[#This Row],[ATA DT.VALID.]]="",tabItens[[#This Row],[ATA DT.VALID.]]=" "),"",IF(TYPE(tabItens[[#This Row],[ATA DT.VALID.]])=1,ROUNDUP((tabItens[[#This Row],[ATA DT.VALID.]]-TODAY())/7,0),""))</f>
        <v/>
      </c>
      <c r="AQ190" s="267"/>
      <c r="AR190" s="268" t="str">
        <f>IF(ISBLANK(tabItens[[#This Row],[CÓDIGO]]),"",IFERROR(VLOOKUP(tabItens[[#This Row],[CÓDIGO]],Consumo!$C$2:$AI$902,32,FALSE),0))</f>
        <v>08.2023</v>
      </c>
      <c r="AS190" s="269">
        <f>SUMIF(Consumo!$C$3:$C$902,tabItens[[#This Row],[CÓDIGO]],Consumo!$T$3:$T$902) + SUMIF(Consumo!$C$3:$C$902,tabItens[[#This Row],[CÓDIGO]],Consumo!$U$3:$U$902) + SUMIF(Consumo!$C$3:$C$902,tabItens[[#This Row],[CÓDIGO]],Consumo!$V$3:$V$902) + SUMIF(Consumo!$C$3:$C$902,tabItens[[#This Row],[CÓDIGO]],Consumo!$W$3:$W$902)</f>
        <v>5138</v>
      </c>
      <c r="AT190" s="269">
        <f>SUMIF(Consumo!$C$3:$C$902,tabItens[[#This Row],[CÓDIGO]],Consumo!$AF$3:$AF$902)</f>
        <v>23845</v>
      </c>
      <c r="AU190" s="270">
        <f>SUMIF(Consumo!$C$3:$C$902,tabItens[[#This Row],[CÓDIGO]],Consumo!$AG$3:$AG$902)</f>
        <v>2111</v>
      </c>
      <c r="AV190" s="271">
        <f>SUMIF(Consumo!$C$3:$C$902,tabItens[[#This Row],[CÓDIGO]],Consumo!$AE$3:$AE$902)</f>
        <v>3</v>
      </c>
      <c r="AW190" s="244">
        <f>tabItens[[#This Row],[QTDE ATUAL]] + tabItens[[#This Row],[RC QTDE]] + tabItens[[#This Row],[AF SALDO]] + tabItens[[#This Row],[Recentes]]</f>
        <v>13261</v>
      </c>
      <c r="AX190" s="272">
        <v>811</v>
      </c>
      <c r="AY190" s="272">
        <v>4</v>
      </c>
      <c r="AZ190" s="272">
        <f>IF(ISBLANK(tabItens[[#This Row],[CÓDIGO]]),"",tabItens[[#This Row],[PontoMês]] * (AZ$2+tabItens[[#This Row],[PontoQtM]]))</f>
        <v>3244</v>
      </c>
      <c r="BA190" s="271">
        <f>tabItens[[#This Row],[PontoPed]] - tabItens[[#This Row],[Saldo]] + (1/10)</f>
        <v>-10016.9</v>
      </c>
      <c r="BB190" s="271">
        <f xml:space="preserve"> tabItens[[#This Row],[PontoMês]] * BB$2 - tabItens[[#This Row],[QTDE ATUAL]] - (1/10)</f>
        <v>-12450.1</v>
      </c>
      <c r="BC190" s="273">
        <f>IF( tabItens[[#This Row],[PontoPed]]&gt;0, IF(tabItens[[#This Row],[PontoPed]]&lt;1, 1, IF( tabItens[[#This Row],[Saldo]]&gt;tabItens[[#This Row],[PontoPed]], 0, (tabItens[[#This Row],[PontoPed]]-tabItens[[#This Row],[Saldo]])/tabItens[[#This Row],[PontoPed]] ) ), 0 )</f>
        <v>0</v>
      </c>
      <c r="BD190" s="274">
        <f>ROUNDDOWN(IF( OR( AND(tabItens[[#This Row],[PontoPed]]&lt;tabItens[[#This Row],[Saldo]],tabItens[[#This Row],[Saldo]]&gt;0), tabItens[[#This Row],[PontoPed]]=0), 99, IF(AND(tabItens[[#This Row],[Saldo]]=0,tabItens[[#This Row],[PontoPed]]&gt;0), 0, (1-tabItens[[#This Row],[PctAb]])*10 ) ),0)</f>
        <v>99</v>
      </c>
      <c r="BE190" s="275">
        <f>MAX(ROUNDDOWN( IF(tabItens[[#This Row],[Abaixo]] &gt; 0,   tabItens[[#This Row],[Abaixo]] + (tabItens[[#This Row],[PontoMês]] * IF( OR( ISBLANK(tabItens[[#This Row],[ATA Nº/ANO]]), tabItens[[#This Row],[ATA Nº/ANO]] = ""),BE$2,BE$1)),0),0),0)</f>
        <v>0</v>
      </c>
      <c r="BF19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90" s="276">
        <f>SUMIF(Consumo!$C$3:$C$902,tabItens[[#This Row],[CÓDIGO]],Consumo!$E$3:$E$902)</f>
        <v>54</v>
      </c>
      <c r="BH190" s="277">
        <f>IF(AND(tabItens[[#This Row],[Pend]] &gt; 0,tabItens[[#This Row],[Consumo]] &lt;&gt; 0), tabItens[[#This Row],[Pend]] / tabItens[[#This Row],[Consumo]], 0 )</f>
        <v>2.2646257076955338E-3</v>
      </c>
      <c r="BI190" s="276"/>
      <c r="BJ190" s="276"/>
      <c r="BK190" s="278" t="s">
        <v>2077</v>
      </c>
    </row>
    <row r="191" spans="1:63" x14ac:dyDescent="0.3">
      <c r="A191" s="239">
        <v>136860</v>
      </c>
      <c r="B191" s="240" t="s">
        <v>1942</v>
      </c>
      <c r="C191" s="241" t="s">
        <v>264</v>
      </c>
      <c r="D191" s="242">
        <v>26.14</v>
      </c>
      <c r="E191" s="243"/>
      <c r="F191" s="243"/>
      <c r="G191" s="243" t="s">
        <v>891</v>
      </c>
      <c r="H191" s="244">
        <v>9</v>
      </c>
      <c r="I191" s="245">
        <v>103003</v>
      </c>
      <c r="J191" s="246">
        <v>26.14</v>
      </c>
      <c r="K191" s="247">
        <v>2</v>
      </c>
      <c r="L191" s="248">
        <f>IF(tabItens[[#This Row],[Média]] &gt; 0, tabItens[[#This Row],[QTDE ATUAL]] / tabItens[[#This Row],[Média]],999.9)</f>
        <v>999.9</v>
      </c>
      <c r="M191" s="249">
        <v>0</v>
      </c>
      <c r="N191" s="250">
        <f>tabItens[[#This Row],[VALOR UNIT.]] * tabItens[[#This Row],[LC]]</f>
        <v>0</v>
      </c>
      <c r="O191" s="251"/>
      <c r="P191" s="252"/>
      <c r="Q191" s="253"/>
      <c r="R191" s="250"/>
      <c r="S191" s="254"/>
      <c r="T191" s="255">
        <f>ROUNDDOWN(IFERROR(tabItens[[#This Row],[ATA DT.VALID.]] - $D$1,0) / 30,0)</f>
        <v>-1507</v>
      </c>
      <c r="U191" s="240" t="s">
        <v>1493</v>
      </c>
      <c r="V191" s="256">
        <v>1</v>
      </c>
      <c r="W191" s="257" t="s">
        <v>2071</v>
      </c>
      <c r="X191" s="258">
        <v>54</v>
      </c>
      <c r="Y191" s="259">
        <v>4</v>
      </c>
      <c r="Z191" s="260"/>
      <c r="AA191" s="261"/>
      <c r="AB191" s="262"/>
      <c r="AC191" s="262"/>
      <c r="AD191" s="261"/>
      <c r="AE191" s="262"/>
      <c r="AF191" s="255"/>
      <c r="AG191" s="263" t="s">
        <v>2063</v>
      </c>
      <c r="AH191" s="264"/>
      <c r="AI191" s="255">
        <v>0</v>
      </c>
      <c r="AJ191" s="264">
        <v>43819</v>
      </c>
      <c r="AK191" s="264">
        <v>43578</v>
      </c>
      <c r="AL191" s="264">
        <v>43780</v>
      </c>
      <c r="AM191" s="254"/>
      <c r="AN191" s="243"/>
      <c r="AO191" s="265" t="str">
        <f>_xlfn.IFNA(IF(VLOOKUP(tabItens[[#This Row],[CÓDIGO]],tabExcluirDoEstoque[#Data],1,FALSE),"sim",""),"")</f>
        <v/>
      </c>
      <c r="AP191" s="266" t="str">
        <f ca="1">IF(OR(ISBLANK(tabItens[[#This Row],[ATA DT.VALID.]]),tabItens[[#This Row],[ATA DT.VALID.]]="",tabItens[[#This Row],[ATA DT.VALID.]]=" "),"",IF(TYPE(tabItens[[#This Row],[ATA DT.VALID.]])=1,ROUNDUP((tabItens[[#This Row],[ATA DT.VALID.]]-TODAY())/7,0),""))</f>
        <v/>
      </c>
      <c r="AQ191" s="267"/>
      <c r="AR191" s="268" t="str">
        <f>IF(ISBLANK(tabItens[[#This Row],[CÓDIGO]]),"",IFERROR(VLOOKUP(tabItens[[#This Row],[CÓDIGO]],Consumo!$C$2:$AI$902,32,FALSE),0))</f>
        <v>01.2023</v>
      </c>
      <c r="AS191" s="269">
        <f>SUMIF(Consumo!$C$3:$C$902,tabItens[[#This Row],[CÓDIGO]],Consumo!$T$3:$T$902) + SUMIF(Consumo!$C$3:$C$902,tabItens[[#This Row],[CÓDIGO]],Consumo!$U$3:$U$902) + SUMIF(Consumo!$C$3:$C$902,tabItens[[#This Row],[CÓDIGO]],Consumo!$V$3:$V$902) + SUMIF(Consumo!$C$3:$C$902,tabItens[[#This Row],[CÓDIGO]],Consumo!$W$3:$W$902)</f>
        <v>0</v>
      </c>
      <c r="AT191" s="269">
        <f>SUMIF(Consumo!$C$3:$C$902,tabItens[[#This Row],[CÓDIGO]],Consumo!$AF$3:$AF$902)</f>
        <v>2</v>
      </c>
      <c r="AU191" s="270">
        <f>SUMIF(Consumo!$C$3:$C$902,tabItens[[#This Row],[CÓDIGO]],Consumo!$AG$3:$AG$902)</f>
        <v>1</v>
      </c>
      <c r="AV191" s="271">
        <f>SUMIF(Consumo!$C$3:$C$902,tabItens[[#This Row],[CÓDIGO]],Consumo!$AE$3:$AE$902)</f>
        <v>0</v>
      </c>
      <c r="AW191" s="244">
        <f>tabItens[[#This Row],[QTDE ATUAL]] + tabItens[[#This Row],[RC QTDE]] + tabItens[[#This Row],[AF SALDO]] + tabItens[[#This Row],[Recentes]]</f>
        <v>9</v>
      </c>
      <c r="AX191" s="272">
        <v>0</v>
      </c>
      <c r="AY191" s="272">
        <v>4</v>
      </c>
      <c r="AZ191" s="272">
        <f>IF(ISBLANK(tabItens[[#This Row],[CÓDIGO]]),"",tabItens[[#This Row],[PontoMês]] * (AZ$2+tabItens[[#This Row],[PontoQtM]]))</f>
        <v>0</v>
      </c>
      <c r="BA191" s="271">
        <f>tabItens[[#This Row],[PontoPed]] - tabItens[[#This Row],[Saldo]] + (1/10)</f>
        <v>-8.9</v>
      </c>
      <c r="BB191" s="271">
        <f xml:space="preserve"> tabItens[[#This Row],[PontoMês]] * BB$2 - tabItens[[#This Row],[QTDE ATUAL]] - (1/10)</f>
        <v>-9.1</v>
      </c>
      <c r="BC191" s="273">
        <f>IF( tabItens[[#This Row],[PontoPed]]&gt;0, IF(tabItens[[#This Row],[PontoPed]]&lt;1, 1, IF( tabItens[[#This Row],[Saldo]]&gt;tabItens[[#This Row],[PontoPed]], 0, (tabItens[[#This Row],[PontoPed]]-tabItens[[#This Row],[Saldo]])/tabItens[[#This Row],[PontoPed]] ) ), 0 )</f>
        <v>0</v>
      </c>
      <c r="BD191" s="274">
        <f>ROUNDDOWN(IF( OR( AND(tabItens[[#This Row],[PontoPed]]&lt;tabItens[[#This Row],[Saldo]],tabItens[[#This Row],[Saldo]]&gt;0), tabItens[[#This Row],[PontoPed]]=0), 99, IF(AND(tabItens[[#This Row],[Saldo]]=0,tabItens[[#This Row],[PontoPed]]&gt;0), 0, (1-tabItens[[#This Row],[PctAb]])*10 ) ),0)</f>
        <v>99</v>
      </c>
      <c r="BE191" s="275">
        <f>MAX(ROUNDDOWN( IF(tabItens[[#This Row],[Abaixo]] &gt; 0,   tabItens[[#This Row],[Abaixo]] + (tabItens[[#This Row],[PontoMês]] * IF( OR( ISBLANK(tabItens[[#This Row],[ATA Nº/ANO]]), tabItens[[#This Row],[ATA Nº/ANO]] = ""),BE$2,BE$1)),0),0),0)</f>
        <v>0</v>
      </c>
      <c r="BF19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91" s="276">
        <f>SUMIF(Consumo!$C$3:$C$902,tabItens[[#This Row],[CÓDIGO]],Consumo!$E$3:$E$902)</f>
        <v>0</v>
      </c>
      <c r="BH191" s="277">
        <f>IF(AND(tabItens[[#This Row],[Pend]] &gt; 0,tabItens[[#This Row],[Consumo]] &lt;&gt; 0), tabItens[[#This Row],[Pend]] / tabItens[[#This Row],[Consumo]], 0 )</f>
        <v>0</v>
      </c>
      <c r="BI191" s="276"/>
      <c r="BJ191" s="276"/>
      <c r="BK191" s="278" t="s">
        <v>2077</v>
      </c>
    </row>
    <row r="192" spans="1:63" x14ac:dyDescent="0.3">
      <c r="A192" s="239">
        <v>24219</v>
      </c>
      <c r="B192" s="240" t="s">
        <v>1200</v>
      </c>
      <c r="C192" s="241" t="s">
        <v>264</v>
      </c>
      <c r="D192" s="242">
        <v>47</v>
      </c>
      <c r="E192" s="243"/>
      <c r="F192" s="243"/>
      <c r="G192" s="243" t="s">
        <v>891</v>
      </c>
      <c r="H192" s="244">
        <v>426</v>
      </c>
      <c r="I192" s="245">
        <v>103003</v>
      </c>
      <c r="J192" s="246">
        <v>47</v>
      </c>
      <c r="K192" s="247">
        <v>195</v>
      </c>
      <c r="L192" s="248">
        <f>IF(tabItens[[#This Row],[Média]] &gt; 0, tabItens[[#This Row],[QTDE ATUAL]] / tabItens[[#This Row],[Média]],999.9)</f>
        <v>7668</v>
      </c>
      <c r="M192" s="249">
        <v>0</v>
      </c>
      <c r="N192" s="250">
        <f>tabItens[[#This Row],[VALOR UNIT.]] * tabItens[[#This Row],[LC]]</f>
        <v>0</v>
      </c>
      <c r="O192" s="251"/>
      <c r="P192" s="252"/>
      <c r="Q192" s="253"/>
      <c r="R192" s="250"/>
      <c r="S192" s="254"/>
      <c r="T192" s="255">
        <f>ROUNDDOWN(IFERROR(tabItens[[#This Row],[ATA DT.VALID.]] - $D$1,0) / 30,0)</f>
        <v>-1507</v>
      </c>
      <c r="U192" s="240" t="s">
        <v>1201</v>
      </c>
      <c r="V192" s="256">
        <v>1</v>
      </c>
      <c r="W192" s="257" t="s">
        <v>2064</v>
      </c>
      <c r="X192" s="258">
        <v>79</v>
      </c>
      <c r="Y192" s="259">
        <v>6</v>
      </c>
      <c r="Z192" s="260"/>
      <c r="AA192" s="261"/>
      <c r="AB192" s="262"/>
      <c r="AC192" s="262"/>
      <c r="AD192" s="261"/>
      <c r="AE192" s="262"/>
      <c r="AF192" s="255"/>
      <c r="AG192" s="263" t="s">
        <v>2063</v>
      </c>
      <c r="AH192" s="264"/>
      <c r="AI192" s="255">
        <v>104</v>
      </c>
      <c r="AJ192" s="264">
        <v>44610</v>
      </c>
      <c r="AK192" s="264" t="s">
        <v>891</v>
      </c>
      <c r="AL192" s="264">
        <v>44582</v>
      </c>
      <c r="AM192" s="254"/>
      <c r="AN192" s="243"/>
      <c r="AO192" s="265" t="str">
        <f>_xlfn.IFNA(IF(VLOOKUP(tabItens[[#This Row],[CÓDIGO]],tabExcluirDoEstoque[#Data],1,FALSE),"sim",""),"")</f>
        <v/>
      </c>
      <c r="AP192" s="266" t="str">
        <f ca="1">IF(OR(ISBLANK(tabItens[[#This Row],[ATA DT.VALID.]]),tabItens[[#This Row],[ATA DT.VALID.]]="",tabItens[[#This Row],[ATA DT.VALID.]]=" "),"",IF(TYPE(tabItens[[#This Row],[ATA DT.VALID.]])=1,ROUNDUP((tabItens[[#This Row],[ATA DT.VALID.]]-TODAY())/7,0),""))</f>
        <v/>
      </c>
      <c r="AQ192" s="267"/>
      <c r="AR192" s="268" t="str">
        <f>IF(ISBLANK(tabItens[[#This Row],[CÓDIGO]]),"",IFERROR(VLOOKUP(tabItens[[#This Row],[CÓDIGO]],Consumo!$C$2:$AI$902,32,FALSE),0))</f>
        <v>08.2023</v>
      </c>
      <c r="AS192" s="269">
        <f>SUMIF(Consumo!$C$3:$C$902,tabItens[[#This Row],[CÓDIGO]],Consumo!$T$3:$T$902) + SUMIF(Consumo!$C$3:$C$902,tabItens[[#This Row],[CÓDIGO]],Consumo!$U$3:$U$902) + SUMIF(Consumo!$C$3:$C$902,tabItens[[#This Row],[CÓDIGO]],Consumo!$V$3:$V$902) + SUMIF(Consumo!$C$3:$C$902,tabItens[[#This Row],[CÓDIGO]],Consumo!$W$3:$W$902)</f>
        <v>120</v>
      </c>
      <c r="AT192" s="269">
        <f>SUMIF(Consumo!$C$3:$C$902,tabItens[[#This Row],[CÓDIGO]],Consumo!$AF$3:$AF$902)</f>
        <v>438</v>
      </c>
      <c r="AU192" s="270">
        <f>SUMIF(Consumo!$C$3:$C$902,tabItens[[#This Row],[CÓDIGO]],Consumo!$AG$3:$AG$902)</f>
        <v>43</v>
      </c>
      <c r="AV192" s="271">
        <f>SUMIF(Consumo!$C$3:$C$902,tabItens[[#This Row],[CÓDIGO]],Consumo!$AE$3:$AE$902)</f>
        <v>5.5555555555555552E-2</v>
      </c>
      <c r="AW192" s="244">
        <f>tabItens[[#This Row],[QTDE ATUAL]] + tabItens[[#This Row],[RC QTDE]] + tabItens[[#This Row],[AF SALDO]] + tabItens[[#This Row],[Recentes]]</f>
        <v>426</v>
      </c>
      <c r="AX192" s="272">
        <v>30</v>
      </c>
      <c r="AY192" s="272">
        <v>4</v>
      </c>
      <c r="AZ192" s="272">
        <f>IF(ISBLANK(tabItens[[#This Row],[CÓDIGO]]),"",tabItens[[#This Row],[PontoMês]] * (AZ$2+tabItens[[#This Row],[PontoQtM]]))</f>
        <v>120</v>
      </c>
      <c r="BA192" s="271">
        <f>tabItens[[#This Row],[PontoPed]] - tabItens[[#This Row],[Saldo]] + (1/10)</f>
        <v>-305.89999999999998</v>
      </c>
      <c r="BB192" s="271">
        <f xml:space="preserve"> tabItens[[#This Row],[PontoMês]] * BB$2 - tabItens[[#This Row],[QTDE ATUAL]] - (1/10)</f>
        <v>-396.1</v>
      </c>
      <c r="BC192" s="273">
        <f>IF( tabItens[[#This Row],[PontoPed]]&gt;0, IF(tabItens[[#This Row],[PontoPed]]&lt;1, 1, IF( tabItens[[#This Row],[Saldo]]&gt;tabItens[[#This Row],[PontoPed]], 0, (tabItens[[#This Row],[PontoPed]]-tabItens[[#This Row],[Saldo]])/tabItens[[#This Row],[PontoPed]] ) ), 0 )</f>
        <v>0</v>
      </c>
      <c r="BD192" s="274">
        <f>ROUNDDOWN(IF( OR( AND(tabItens[[#This Row],[PontoPed]]&lt;tabItens[[#This Row],[Saldo]],tabItens[[#This Row],[Saldo]]&gt;0), tabItens[[#This Row],[PontoPed]]=0), 99, IF(AND(tabItens[[#This Row],[Saldo]]=0,tabItens[[#This Row],[PontoPed]]&gt;0), 0, (1-tabItens[[#This Row],[PctAb]])*10 ) ),0)</f>
        <v>99</v>
      </c>
      <c r="BE192" s="275">
        <f>MAX(ROUNDDOWN( IF(tabItens[[#This Row],[Abaixo]] &gt; 0,   tabItens[[#This Row],[Abaixo]] + (tabItens[[#This Row],[PontoMês]] * IF( OR( ISBLANK(tabItens[[#This Row],[ATA Nº/ANO]]), tabItens[[#This Row],[ATA Nº/ANO]] = ""),BE$2,BE$1)),0),0),0)</f>
        <v>0</v>
      </c>
      <c r="BF19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92" s="276">
        <f>SUMIF(Consumo!$C$3:$C$902,tabItens[[#This Row],[CÓDIGO]],Consumo!$E$3:$E$902)</f>
        <v>1</v>
      </c>
      <c r="BH192" s="277">
        <f>IF(AND(tabItens[[#This Row],[Pend]] &gt; 0,tabItens[[#This Row],[Consumo]] &lt;&gt; 0), tabItens[[#This Row],[Pend]] / tabItens[[#This Row],[Consumo]], 0 )</f>
        <v>2.2831050228310501E-3</v>
      </c>
      <c r="BI192" s="276"/>
      <c r="BJ192" s="276"/>
      <c r="BK192" s="278" t="s">
        <v>2077</v>
      </c>
    </row>
    <row r="193" spans="1:63" x14ac:dyDescent="0.3">
      <c r="A193" s="239">
        <v>132799</v>
      </c>
      <c r="B193" s="240" t="s">
        <v>1849</v>
      </c>
      <c r="C193" s="241" t="s">
        <v>31</v>
      </c>
      <c r="D193" s="242">
        <v>78.819999999999993</v>
      </c>
      <c r="E193" s="243"/>
      <c r="F193" s="243"/>
      <c r="G193" s="243" t="s">
        <v>891</v>
      </c>
      <c r="H193" s="244">
        <v>6</v>
      </c>
      <c r="I193" s="245">
        <v>103003</v>
      </c>
      <c r="J193" s="246">
        <v>78.819999999999993</v>
      </c>
      <c r="K193" s="247"/>
      <c r="L193" s="248">
        <f>IF(tabItens[[#This Row],[Média]] &gt; 0, tabItens[[#This Row],[QTDE ATUAL]] / tabItens[[#This Row],[Média]],999.9)</f>
        <v>999.9</v>
      </c>
      <c r="M193" s="249">
        <v>0</v>
      </c>
      <c r="N193" s="250">
        <f>tabItens[[#This Row],[VALOR UNIT.]] * tabItens[[#This Row],[LC]]</f>
        <v>0</v>
      </c>
      <c r="O193" s="251"/>
      <c r="P193" s="252"/>
      <c r="Q193" s="253"/>
      <c r="R193" s="250"/>
      <c r="S193" s="254"/>
      <c r="T193" s="255">
        <f>ROUNDDOWN(IFERROR(tabItens[[#This Row],[ATA DT.VALID.]] - $D$1,0) / 30,0)</f>
        <v>-1507</v>
      </c>
      <c r="U193" s="240" t="s">
        <v>1493</v>
      </c>
      <c r="V193" s="256">
        <v>1</v>
      </c>
      <c r="W193" s="257" t="s">
        <v>2071</v>
      </c>
      <c r="X193" s="258">
        <v>54</v>
      </c>
      <c r="Y193" s="259">
        <v>4</v>
      </c>
      <c r="Z193" s="260">
        <v>2813</v>
      </c>
      <c r="AA193" s="261">
        <v>2023</v>
      </c>
      <c r="AB193" s="262">
        <v>4</v>
      </c>
      <c r="AC193" s="262"/>
      <c r="AD193" s="261"/>
      <c r="AE193" s="262"/>
      <c r="AF193" s="255"/>
      <c r="AG193" s="263" t="s">
        <v>2063</v>
      </c>
      <c r="AH193" s="264"/>
      <c r="AI193" s="255">
        <v>0</v>
      </c>
      <c r="AJ193" s="264">
        <v>43819</v>
      </c>
      <c r="AK193" s="264">
        <v>42905</v>
      </c>
      <c r="AL193" s="264">
        <v>43780</v>
      </c>
      <c r="AM193" s="254"/>
      <c r="AN193" s="243"/>
      <c r="AO193" s="265" t="str">
        <f>_xlfn.IFNA(IF(VLOOKUP(tabItens[[#This Row],[CÓDIGO]],tabExcluirDoEstoque[#Data],1,FALSE),"sim",""),"")</f>
        <v/>
      </c>
      <c r="AP193" s="266" t="str">
        <f ca="1">IF(OR(ISBLANK(tabItens[[#This Row],[ATA DT.VALID.]]),tabItens[[#This Row],[ATA DT.VALID.]]="",tabItens[[#This Row],[ATA DT.VALID.]]=" "),"",IF(TYPE(tabItens[[#This Row],[ATA DT.VALID.]])=1,ROUNDUP((tabItens[[#This Row],[ATA DT.VALID.]]-TODAY())/7,0),""))</f>
        <v/>
      </c>
      <c r="AQ193" s="267"/>
      <c r="AR193" s="268" t="str">
        <f>IF(ISBLANK(tabItens[[#This Row],[CÓDIGO]]),"",IFERROR(VLOOKUP(tabItens[[#This Row],[CÓDIGO]],Consumo!$C$2:$AI$902,32,FALSE),0))</f>
        <v>04.2022</v>
      </c>
      <c r="AS193" s="269">
        <f>SUMIF(Consumo!$C$3:$C$902,tabItens[[#This Row],[CÓDIGO]],Consumo!$T$3:$T$902) + SUMIF(Consumo!$C$3:$C$902,tabItens[[#This Row],[CÓDIGO]],Consumo!$U$3:$U$902) + SUMIF(Consumo!$C$3:$C$902,tabItens[[#This Row],[CÓDIGO]],Consumo!$V$3:$V$902) + SUMIF(Consumo!$C$3:$C$902,tabItens[[#This Row],[CÓDIGO]],Consumo!$W$3:$W$902)</f>
        <v>0</v>
      </c>
      <c r="AT193" s="269">
        <f>SUMIF(Consumo!$C$3:$C$902,tabItens[[#This Row],[CÓDIGO]],Consumo!$AF$3:$AF$902)</f>
        <v>4</v>
      </c>
      <c r="AU193" s="270">
        <f>SUMIF(Consumo!$C$3:$C$902,tabItens[[#This Row],[CÓDIGO]],Consumo!$AG$3:$AG$902)</f>
        <v>4</v>
      </c>
      <c r="AV193" s="271">
        <f>SUMIF(Consumo!$C$3:$C$902,tabItens[[#This Row],[CÓDIGO]],Consumo!$AE$3:$AE$902)</f>
        <v>0</v>
      </c>
      <c r="AW193" s="244">
        <f>tabItens[[#This Row],[QTDE ATUAL]] + tabItens[[#This Row],[RC QTDE]] + tabItens[[#This Row],[AF SALDO]] + tabItens[[#This Row],[Recentes]]</f>
        <v>10</v>
      </c>
      <c r="AX193" s="272">
        <v>0</v>
      </c>
      <c r="AY193" s="272">
        <v>4</v>
      </c>
      <c r="AZ193" s="272">
        <f>IF(ISBLANK(tabItens[[#This Row],[CÓDIGO]]),"",tabItens[[#This Row],[PontoMês]] * (AZ$2+tabItens[[#This Row],[PontoQtM]]))</f>
        <v>0</v>
      </c>
      <c r="BA193" s="271">
        <f>tabItens[[#This Row],[PontoPed]] - tabItens[[#This Row],[Saldo]] + (1/10)</f>
        <v>-9.9</v>
      </c>
      <c r="BB193" s="271">
        <f xml:space="preserve"> tabItens[[#This Row],[PontoMês]] * BB$2 - tabItens[[#This Row],[QTDE ATUAL]] - (1/10)</f>
        <v>-6.1</v>
      </c>
      <c r="BC193" s="273">
        <f>IF( tabItens[[#This Row],[PontoPed]]&gt;0, IF(tabItens[[#This Row],[PontoPed]]&lt;1, 1, IF( tabItens[[#This Row],[Saldo]]&gt;tabItens[[#This Row],[PontoPed]], 0, (tabItens[[#This Row],[PontoPed]]-tabItens[[#This Row],[Saldo]])/tabItens[[#This Row],[PontoPed]] ) ), 0 )</f>
        <v>0</v>
      </c>
      <c r="BD193" s="274">
        <f>ROUNDDOWN(IF( OR( AND(tabItens[[#This Row],[PontoPed]]&lt;tabItens[[#This Row],[Saldo]],tabItens[[#This Row],[Saldo]]&gt;0), tabItens[[#This Row],[PontoPed]]=0), 99, IF(AND(tabItens[[#This Row],[Saldo]]=0,tabItens[[#This Row],[PontoPed]]&gt;0), 0, (1-tabItens[[#This Row],[PctAb]])*10 ) ),0)</f>
        <v>99</v>
      </c>
      <c r="BE193" s="275">
        <f>MAX(ROUNDDOWN( IF(tabItens[[#This Row],[Abaixo]] &gt; 0,   tabItens[[#This Row],[Abaixo]] + (tabItens[[#This Row],[PontoMês]] * IF( OR( ISBLANK(tabItens[[#This Row],[ATA Nº/ANO]]), tabItens[[#This Row],[ATA Nº/ANO]] = ""),BE$2,BE$1)),0),0),0)</f>
        <v>0</v>
      </c>
      <c r="BF19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93" s="276">
        <f>SUMIF(Consumo!$C$3:$C$902,tabItens[[#This Row],[CÓDIGO]],Consumo!$E$3:$E$902)</f>
        <v>0</v>
      </c>
      <c r="BH193" s="277">
        <f>IF(AND(tabItens[[#This Row],[Pend]] &gt; 0,tabItens[[#This Row],[Consumo]] &lt;&gt; 0), tabItens[[#This Row],[Pend]] / tabItens[[#This Row],[Consumo]], 0 )</f>
        <v>0</v>
      </c>
      <c r="BI193" s="276"/>
      <c r="BJ193" s="276"/>
      <c r="BK193" s="278" t="s">
        <v>2077</v>
      </c>
    </row>
    <row r="194" spans="1:63" x14ac:dyDescent="0.3">
      <c r="A194" s="239">
        <v>12635</v>
      </c>
      <c r="B194" s="240" t="s">
        <v>950</v>
      </c>
      <c r="C194" s="241" t="s">
        <v>381</v>
      </c>
      <c r="D194" s="242">
        <v>0.93</v>
      </c>
      <c r="E194" s="243"/>
      <c r="F194" s="243"/>
      <c r="G194" s="243" t="s">
        <v>891</v>
      </c>
      <c r="H194" s="244">
        <v>1509</v>
      </c>
      <c r="I194" s="245">
        <v>103003</v>
      </c>
      <c r="J194" s="246">
        <v>0.93</v>
      </c>
      <c r="K194" s="247">
        <v>11184</v>
      </c>
      <c r="L194" s="248">
        <f>IF(tabItens[[#This Row],[Média]] &gt; 0, tabItens[[#This Row],[QTDE ATUAL]] / tabItens[[#This Row],[Média]],999.9)</f>
        <v>339.52499999999998</v>
      </c>
      <c r="M194" s="249">
        <v>0</v>
      </c>
      <c r="N194" s="250">
        <f>tabItens[[#This Row],[VALOR UNIT.]] * tabItens[[#This Row],[LC]]</f>
        <v>0</v>
      </c>
      <c r="O194" s="251" t="s">
        <v>2079</v>
      </c>
      <c r="P194" s="252"/>
      <c r="Q194" s="253"/>
      <c r="R194" s="250"/>
      <c r="S194" s="254"/>
      <c r="T194" s="255">
        <f>ROUNDDOWN(IFERROR(tabItens[[#This Row],[ATA DT.VALID.]] - $D$1,0) / 30,0)</f>
        <v>-1507</v>
      </c>
      <c r="U194" s="240" t="s">
        <v>949</v>
      </c>
      <c r="V194" s="256">
        <v>1</v>
      </c>
      <c r="W194" s="257" t="s">
        <v>2065</v>
      </c>
      <c r="X194" s="258">
        <v>57</v>
      </c>
      <c r="Y194" s="259">
        <v>16</v>
      </c>
      <c r="Z194" s="260">
        <v>6984</v>
      </c>
      <c r="AA194" s="261">
        <v>2023</v>
      </c>
      <c r="AB194" s="262">
        <v>500</v>
      </c>
      <c r="AC194" s="262"/>
      <c r="AD194" s="261"/>
      <c r="AE194" s="262"/>
      <c r="AF194" s="255"/>
      <c r="AG194" s="263" t="s">
        <v>2063</v>
      </c>
      <c r="AH194" s="264"/>
      <c r="AI194" s="255">
        <v>5890</v>
      </c>
      <c r="AJ194" s="264">
        <v>44425</v>
      </c>
      <c r="AK194" s="264" t="s">
        <v>891</v>
      </c>
      <c r="AL194" s="264">
        <v>45048</v>
      </c>
      <c r="AM194" s="254"/>
      <c r="AN194" s="243"/>
      <c r="AO194" s="265" t="str">
        <f>_xlfn.IFNA(IF(VLOOKUP(tabItens[[#This Row],[CÓDIGO]],tabExcluirDoEstoque[#Data],1,FALSE),"sim",""),"")</f>
        <v/>
      </c>
      <c r="AP194" s="266" t="str">
        <f ca="1">IF(OR(ISBLANK(tabItens[[#This Row],[ATA DT.VALID.]]),tabItens[[#This Row],[ATA DT.VALID.]]="",tabItens[[#This Row],[ATA DT.VALID.]]=" "),"",IF(TYPE(tabItens[[#This Row],[ATA DT.VALID.]])=1,ROUNDUP((tabItens[[#This Row],[ATA DT.VALID.]]-TODAY())/7,0),""))</f>
        <v/>
      </c>
      <c r="AQ194" s="267">
        <v>0</v>
      </c>
      <c r="AR194" s="268" t="str">
        <f>IF(ISBLANK(tabItens[[#This Row],[CÓDIGO]]),"",IFERROR(VLOOKUP(tabItens[[#This Row],[CÓDIGO]],Consumo!$C$2:$AI$902,32,FALSE),0))</f>
        <v>08.2023</v>
      </c>
      <c r="AS194" s="269">
        <f>SUMIF(Consumo!$C$3:$C$902,tabItens[[#This Row],[CÓDIGO]],Consumo!$T$3:$T$902) + SUMIF(Consumo!$C$3:$C$902,tabItens[[#This Row],[CÓDIGO]],Consumo!$U$3:$U$902) + SUMIF(Consumo!$C$3:$C$902,tabItens[[#This Row],[CÓDIGO]],Consumo!$V$3:$V$902) + SUMIF(Consumo!$C$3:$C$902,tabItens[[#This Row],[CÓDIGO]],Consumo!$W$3:$W$902)</f>
        <v>7232</v>
      </c>
      <c r="AT194" s="269">
        <f>SUMIF(Consumo!$C$3:$C$902,tabItens[[#This Row],[CÓDIGO]],Consumo!$AF$3:$AF$902)</f>
        <v>27105</v>
      </c>
      <c r="AU194" s="270">
        <f>SUMIF(Consumo!$C$3:$C$902,tabItens[[#This Row],[CÓDIGO]],Consumo!$AG$3:$AG$902)</f>
        <v>3245</v>
      </c>
      <c r="AV194" s="271">
        <f>SUMIF(Consumo!$C$3:$C$902,tabItens[[#This Row],[CÓDIGO]],Consumo!$AE$3:$AE$902)</f>
        <v>4.4444444444444446</v>
      </c>
      <c r="AW194" s="244">
        <f>tabItens[[#This Row],[QTDE ATUAL]] + tabItens[[#This Row],[RC QTDE]] + tabItens[[#This Row],[AF SALDO]] + tabItens[[#This Row],[Recentes]]</f>
        <v>2009</v>
      </c>
      <c r="AX194" s="272">
        <v>2084</v>
      </c>
      <c r="AY194" s="272">
        <v>4</v>
      </c>
      <c r="AZ194" s="272">
        <f>IF(ISBLANK(tabItens[[#This Row],[CÓDIGO]]),"",tabItens[[#This Row],[PontoMês]] * (AZ$2+tabItens[[#This Row],[PontoQtM]]))</f>
        <v>8336</v>
      </c>
      <c r="BA194" s="271">
        <f>tabItens[[#This Row],[PontoPed]] - tabItens[[#This Row],[Saldo]] + (1/10)</f>
        <v>6327.1</v>
      </c>
      <c r="BB194" s="271">
        <f xml:space="preserve"> tabItens[[#This Row],[PontoMês]] * BB$2 - tabItens[[#This Row],[QTDE ATUAL]] - (1/10)</f>
        <v>574.9</v>
      </c>
      <c r="BC194" s="273">
        <f>IF( tabItens[[#This Row],[PontoPed]]&gt;0, IF(tabItens[[#This Row],[PontoPed]]&lt;1, 1, IF( tabItens[[#This Row],[Saldo]]&gt;tabItens[[#This Row],[PontoPed]], 0, (tabItens[[#This Row],[PontoPed]]-tabItens[[#This Row],[Saldo]])/tabItens[[#This Row],[PontoPed]] ) ), 0 )</f>
        <v>0.75899712092130522</v>
      </c>
      <c r="BD194" s="274">
        <f>ROUNDDOWN(IF( OR( AND(tabItens[[#This Row],[PontoPed]]&lt;tabItens[[#This Row],[Saldo]],tabItens[[#This Row],[Saldo]]&gt;0), tabItens[[#This Row],[PontoPed]]=0), 99, IF(AND(tabItens[[#This Row],[Saldo]]=0,tabItens[[#This Row],[PontoPed]]&gt;0), 0, (1-tabItens[[#This Row],[PctAb]])*10 ) ),0)</f>
        <v>2</v>
      </c>
      <c r="BE194" s="275">
        <f>MAX(ROUNDDOWN( IF(tabItens[[#This Row],[Abaixo]] &gt; 0,   tabItens[[#This Row],[Abaixo]] + (tabItens[[#This Row],[PontoMês]] * IF( OR( ISBLANK(tabItens[[#This Row],[ATA Nº/ANO]]), tabItens[[#This Row],[ATA Nº/ANO]] = ""),BE$2,BE$1)),0),0),0)</f>
        <v>12579</v>
      </c>
      <c r="BF19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4" s="276">
        <f>SUMIF(Consumo!$C$3:$C$902,tabItens[[#This Row],[CÓDIGO]],Consumo!$E$3:$E$902)</f>
        <v>80</v>
      </c>
      <c r="BH194" s="277">
        <f>IF(AND(tabItens[[#This Row],[Pend]] &gt; 0,tabItens[[#This Row],[Consumo]] &lt;&gt; 0), tabItens[[#This Row],[Pend]] / tabItens[[#This Row],[Consumo]], 0 )</f>
        <v>2.9514849658734549E-3</v>
      </c>
      <c r="BI194" s="276"/>
      <c r="BJ194" s="276"/>
      <c r="BK194" s="278" t="s">
        <v>2077</v>
      </c>
    </row>
    <row r="195" spans="1:63" x14ac:dyDescent="0.3">
      <c r="A195" s="239">
        <v>23687</v>
      </c>
      <c r="B195" s="240" t="s">
        <v>1188</v>
      </c>
      <c r="C195" s="241" t="s">
        <v>381</v>
      </c>
      <c r="D195" s="242">
        <v>1.55</v>
      </c>
      <c r="E195" s="243"/>
      <c r="F195" s="243"/>
      <c r="G195" s="243" t="s">
        <v>891</v>
      </c>
      <c r="H195" s="244">
        <v>8988</v>
      </c>
      <c r="I195" s="245">
        <v>103003</v>
      </c>
      <c r="J195" s="246">
        <v>1.55</v>
      </c>
      <c r="K195" s="247">
        <v>13922</v>
      </c>
      <c r="L195" s="248">
        <f>IF(tabItens[[#This Row],[Média]] &gt; 0, tabItens[[#This Row],[QTDE ATUAL]] / tabItens[[#This Row],[Média]],999.9)</f>
        <v>2311.1999999999998</v>
      </c>
      <c r="M195" s="249">
        <v>0</v>
      </c>
      <c r="N195" s="250">
        <f>tabItens[[#This Row],[VALOR UNIT.]] * tabItens[[#This Row],[LC]]</f>
        <v>0</v>
      </c>
      <c r="O195" s="251" t="s">
        <v>2079</v>
      </c>
      <c r="P195" s="252"/>
      <c r="Q195" s="253"/>
      <c r="R195" s="250"/>
      <c r="S195" s="254"/>
      <c r="T195" s="255">
        <f>ROUNDDOWN(IFERROR(tabItens[[#This Row],[ATA DT.VALID.]] - $D$1,0) / 30,0)</f>
        <v>-1507</v>
      </c>
      <c r="U195" s="240" t="s">
        <v>949</v>
      </c>
      <c r="V195" s="256">
        <v>1</v>
      </c>
      <c r="W195" s="257" t="s">
        <v>2065</v>
      </c>
      <c r="X195" s="258">
        <v>57</v>
      </c>
      <c r="Y195" s="259">
        <v>16</v>
      </c>
      <c r="Z195" s="260"/>
      <c r="AA195" s="261"/>
      <c r="AB195" s="262"/>
      <c r="AC195" s="262"/>
      <c r="AD195" s="261"/>
      <c r="AE195" s="262"/>
      <c r="AF195" s="255"/>
      <c r="AG195" s="263" t="s">
        <v>2063</v>
      </c>
      <c r="AH195" s="264"/>
      <c r="AI195" s="255">
        <v>6940</v>
      </c>
      <c r="AJ195" s="264">
        <v>44971</v>
      </c>
      <c r="AK195" s="264" t="s">
        <v>891</v>
      </c>
      <c r="AL195" s="264">
        <v>44971</v>
      </c>
      <c r="AM195" s="254"/>
      <c r="AN195" s="243"/>
      <c r="AO195" s="265" t="str">
        <f>_xlfn.IFNA(IF(VLOOKUP(tabItens[[#This Row],[CÓDIGO]],tabExcluirDoEstoque[#Data],1,FALSE),"sim",""),"")</f>
        <v/>
      </c>
      <c r="AP195" s="266" t="str">
        <f ca="1">IF(OR(ISBLANK(tabItens[[#This Row],[ATA DT.VALID.]]),tabItens[[#This Row],[ATA DT.VALID.]]="",tabItens[[#This Row],[ATA DT.VALID.]]=" "),"",IF(TYPE(tabItens[[#This Row],[ATA DT.VALID.]])=1,ROUNDUP((tabItens[[#This Row],[ATA DT.VALID.]]-TODAY())/7,0),""))</f>
        <v/>
      </c>
      <c r="AQ195" s="267">
        <v>0</v>
      </c>
      <c r="AR195" s="268" t="str">
        <f>IF(ISBLANK(tabItens[[#This Row],[CÓDIGO]]),"",IFERROR(VLOOKUP(tabItens[[#This Row],[CÓDIGO]],Consumo!$C$2:$AI$902,32,FALSE),0))</f>
        <v>08.2023</v>
      </c>
      <c r="AS195" s="269">
        <f>SUMIF(Consumo!$C$3:$C$902,tabItens[[#This Row],[CÓDIGO]],Consumo!$T$3:$T$902) + SUMIF(Consumo!$C$3:$C$902,tabItens[[#This Row],[CÓDIGO]],Consumo!$U$3:$U$902) + SUMIF(Consumo!$C$3:$C$902,tabItens[[#This Row],[CÓDIGO]],Consumo!$V$3:$V$902) + SUMIF(Consumo!$C$3:$C$902,tabItens[[#This Row],[CÓDIGO]],Consumo!$W$3:$W$902)</f>
        <v>7833</v>
      </c>
      <c r="AT195" s="269">
        <f>SUMIF(Consumo!$C$3:$C$902,tabItens[[#This Row],[CÓDIGO]],Consumo!$AF$3:$AF$902)</f>
        <v>30330</v>
      </c>
      <c r="AU195" s="270">
        <f>SUMIF(Consumo!$C$3:$C$902,tabItens[[#This Row],[CÓDIGO]],Consumo!$AG$3:$AG$902)</f>
        <v>3767</v>
      </c>
      <c r="AV195" s="271">
        <f>SUMIF(Consumo!$C$3:$C$902,tabItens[[#This Row],[CÓDIGO]],Consumo!$AE$3:$AE$902)</f>
        <v>3.8888888888888888</v>
      </c>
      <c r="AW195" s="244">
        <f>tabItens[[#This Row],[QTDE ATUAL]] + tabItens[[#This Row],[RC QTDE]] + tabItens[[#This Row],[AF SALDO]] + tabItens[[#This Row],[Recentes]]</f>
        <v>8988</v>
      </c>
      <c r="AX195" s="272">
        <v>2084</v>
      </c>
      <c r="AY195" s="272">
        <v>4</v>
      </c>
      <c r="AZ195" s="272">
        <f>IF(ISBLANK(tabItens[[#This Row],[CÓDIGO]]),"",tabItens[[#This Row],[PontoMês]] * (AZ$2+tabItens[[#This Row],[PontoQtM]]))</f>
        <v>8336</v>
      </c>
      <c r="BA195" s="271">
        <f>tabItens[[#This Row],[PontoPed]] - tabItens[[#This Row],[Saldo]] + (1/10)</f>
        <v>-651.9</v>
      </c>
      <c r="BB195" s="271">
        <f xml:space="preserve"> tabItens[[#This Row],[PontoMês]] * BB$2 - tabItens[[#This Row],[QTDE ATUAL]] - (1/10)</f>
        <v>-6904.1</v>
      </c>
      <c r="BC195" s="273">
        <f>IF( tabItens[[#This Row],[PontoPed]]&gt;0, IF(tabItens[[#This Row],[PontoPed]]&lt;1, 1, IF( tabItens[[#This Row],[Saldo]]&gt;tabItens[[#This Row],[PontoPed]], 0, (tabItens[[#This Row],[PontoPed]]-tabItens[[#This Row],[Saldo]])/tabItens[[#This Row],[PontoPed]] ) ), 0 )</f>
        <v>0</v>
      </c>
      <c r="BD195" s="274">
        <f>ROUNDDOWN(IF( OR( AND(tabItens[[#This Row],[PontoPed]]&lt;tabItens[[#This Row],[Saldo]],tabItens[[#This Row],[Saldo]]&gt;0), tabItens[[#This Row],[PontoPed]]=0), 99, IF(AND(tabItens[[#This Row],[Saldo]]=0,tabItens[[#This Row],[PontoPed]]&gt;0), 0, (1-tabItens[[#This Row],[PctAb]])*10 ) ),0)</f>
        <v>99</v>
      </c>
      <c r="BE195" s="275">
        <f>MAX(ROUNDDOWN( IF(tabItens[[#This Row],[Abaixo]] &gt; 0,   tabItens[[#This Row],[Abaixo]] + (tabItens[[#This Row],[PontoMês]] * IF( OR( ISBLANK(tabItens[[#This Row],[ATA Nº/ANO]]), tabItens[[#This Row],[ATA Nº/ANO]] = ""),BE$2,BE$1)),0),0),0)</f>
        <v>0</v>
      </c>
      <c r="BF19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5" s="276">
        <f>SUMIF(Consumo!$C$3:$C$902,tabItens[[#This Row],[CÓDIGO]],Consumo!$E$3:$E$902)</f>
        <v>70</v>
      </c>
      <c r="BH195" s="277">
        <f>IF(AND(tabItens[[#This Row],[Pend]] &gt; 0,tabItens[[#This Row],[Consumo]] &lt;&gt; 0), tabItens[[#This Row],[Pend]] / tabItens[[#This Row],[Consumo]], 0 )</f>
        <v>2.3079459281239697E-3</v>
      </c>
      <c r="BI195" s="276"/>
      <c r="BJ195" s="276"/>
      <c r="BK195" s="278" t="s">
        <v>2077</v>
      </c>
    </row>
    <row r="196" spans="1:63" x14ac:dyDescent="0.3">
      <c r="A196" s="239">
        <v>12623</v>
      </c>
      <c r="B196" s="240" t="s">
        <v>948</v>
      </c>
      <c r="C196" s="241" t="s">
        <v>381</v>
      </c>
      <c r="D196" s="242">
        <v>1.1499999999999999</v>
      </c>
      <c r="E196" s="243"/>
      <c r="F196" s="243"/>
      <c r="G196" s="243" t="s">
        <v>891</v>
      </c>
      <c r="H196" s="244">
        <v>32483</v>
      </c>
      <c r="I196" s="245">
        <v>103003</v>
      </c>
      <c r="J196" s="246">
        <v>1.1499999999999999</v>
      </c>
      <c r="K196" s="247">
        <v>44503</v>
      </c>
      <c r="L196" s="248">
        <f>IF(tabItens[[#This Row],[Média]] &gt; 0, tabItens[[#This Row],[QTDE ATUAL]] / tabItens[[#This Row],[Média]],999.9)</f>
        <v>321.26043956043952</v>
      </c>
      <c r="M196" s="249">
        <v>0</v>
      </c>
      <c r="N196" s="250">
        <f>tabItens[[#This Row],[VALOR UNIT.]] * tabItens[[#This Row],[LC]]</f>
        <v>0</v>
      </c>
      <c r="O196" s="251" t="s">
        <v>2079</v>
      </c>
      <c r="P196" s="252"/>
      <c r="Q196" s="253"/>
      <c r="R196" s="250"/>
      <c r="S196" s="254"/>
      <c r="T196" s="255">
        <f>ROUNDDOWN(IFERROR(tabItens[[#This Row],[ATA DT.VALID.]] - $D$1,0) / 30,0)</f>
        <v>-1507</v>
      </c>
      <c r="U196" s="240" t="s">
        <v>949</v>
      </c>
      <c r="V196" s="256">
        <v>1</v>
      </c>
      <c r="W196" s="257" t="s">
        <v>2065</v>
      </c>
      <c r="X196" s="258">
        <v>57</v>
      </c>
      <c r="Y196" s="259">
        <v>16</v>
      </c>
      <c r="Z196" s="260"/>
      <c r="AA196" s="261"/>
      <c r="AB196" s="262"/>
      <c r="AC196" s="262"/>
      <c r="AD196" s="261"/>
      <c r="AE196" s="262"/>
      <c r="AF196" s="255"/>
      <c r="AG196" s="263" t="s">
        <v>2063</v>
      </c>
      <c r="AH196" s="264"/>
      <c r="AI196" s="255">
        <v>15228</v>
      </c>
      <c r="AJ196" s="264">
        <v>44971</v>
      </c>
      <c r="AK196" s="264" t="s">
        <v>891</v>
      </c>
      <c r="AL196" s="264">
        <v>45089</v>
      </c>
      <c r="AM196" s="254"/>
      <c r="AN196" s="243"/>
      <c r="AO196" s="265" t="str">
        <f>_xlfn.IFNA(IF(VLOOKUP(tabItens[[#This Row],[CÓDIGO]],tabExcluirDoEstoque[#Data],1,FALSE),"sim",""),"")</f>
        <v/>
      </c>
      <c r="AP196" s="266" t="str">
        <f ca="1">IF(OR(ISBLANK(tabItens[[#This Row],[ATA DT.VALID.]]),tabItens[[#This Row],[ATA DT.VALID.]]="",tabItens[[#This Row],[ATA DT.VALID.]]=" "),"",IF(TYPE(tabItens[[#This Row],[ATA DT.VALID.]])=1,ROUNDUP((tabItens[[#This Row],[ATA DT.VALID.]]-TODAY())/7,0),""))</f>
        <v/>
      </c>
      <c r="AQ196" s="267">
        <v>0</v>
      </c>
      <c r="AR196" s="268" t="str">
        <f>IF(ISBLANK(tabItens[[#This Row],[CÓDIGO]]),"",IFERROR(VLOOKUP(tabItens[[#This Row],[CÓDIGO]],Consumo!$C$2:$AI$902,32,FALSE),0))</f>
        <v>08.2023</v>
      </c>
      <c r="AS196" s="269">
        <f>SUMIF(Consumo!$C$3:$C$902,tabItens[[#This Row],[CÓDIGO]],Consumo!$T$3:$T$902) + SUMIF(Consumo!$C$3:$C$902,tabItens[[#This Row],[CÓDIGO]],Consumo!$U$3:$U$902) + SUMIF(Consumo!$C$3:$C$902,tabItens[[#This Row],[CÓDIGO]],Consumo!$V$3:$V$902) + SUMIF(Consumo!$C$3:$C$902,tabItens[[#This Row],[CÓDIGO]],Consumo!$W$3:$W$902)</f>
        <v>35069</v>
      </c>
      <c r="AT196" s="269">
        <f>SUMIF(Consumo!$C$3:$C$902,tabItens[[#This Row],[CÓDIGO]],Consumo!$AF$3:$AF$902)</f>
        <v>63153</v>
      </c>
      <c r="AU196" s="270">
        <f>SUMIF(Consumo!$C$3:$C$902,tabItens[[#This Row],[CÓDIGO]],Consumo!$AG$3:$AG$902)</f>
        <v>23574</v>
      </c>
      <c r="AV196" s="271">
        <f>SUMIF(Consumo!$C$3:$C$902,tabItens[[#This Row],[CÓDIGO]],Consumo!$AE$3:$AE$902)</f>
        <v>101.11111111111111</v>
      </c>
      <c r="AW196" s="244">
        <f>tabItens[[#This Row],[QTDE ATUAL]] + tabItens[[#This Row],[RC QTDE]] + tabItens[[#This Row],[AF SALDO]] + tabItens[[#This Row],[Recentes]]</f>
        <v>32483</v>
      </c>
      <c r="AX196" s="272">
        <v>3334</v>
      </c>
      <c r="AY196" s="272">
        <v>4</v>
      </c>
      <c r="AZ196" s="272">
        <f>IF(ISBLANK(tabItens[[#This Row],[CÓDIGO]]),"",tabItens[[#This Row],[PontoMês]] * (AZ$2+tabItens[[#This Row],[PontoQtM]]))</f>
        <v>13336</v>
      </c>
      <c r="BA196" s="271">
        <f>tabItens[[#This Row],[PontoPed]] - tabItens[[#This Row],[Saldo]] + (1/10)</f>
        <v>-19146.900000000001</v>
      </c>
      <c r="BB196" s="271">
        <f xml:space="preserve"> tabItens[[#This Row],[PontoMês]] * BB$2 - tabItens[[#This Row],[QTDE ATUAL]] - (1/10)</f>
        <v>-29149.1</v>
      </c>
      <c r="BC196" s="273">
        <f>IF( tabItens[[#This Row],[PontoPed]]&gt;0, IF(tabItens[[#This Row],[PontoPed]]&lt;1, 1, IF( tabItens[[#This Row],[Saldo]]&gt;tabItens[[#This Row],[PontoPed]], 0, (tabItens[[#This Row],[PontoPed]]-tabItens[[#This Row],[Saldo]])/tabItens[[#This Row],[PontoPed]] ) ), 0 )</f>
        <v>0</v>
      </c>
      <c r="BD196" s="274">
        <f>ROUNDDOWN(IF( OR( AND(tabItens[[#This Row],[PontoPed]]&lt;tabItens[[#This Row],[Saldo]],tabItens[[#This Row],[Saldo]]&gt;0), tabItens[[#This Row],[PontoPed]]=0), 99, IF(AND(tabItens[[#This Row],[Saldo]]=0,tabItens[[#This Row],[PontoPed]]&gt;0), 0, (1-tabItens[[#This Row],[PctAb]])*10 ) ),0)</f>
        <v>99</v>
      </c>
      <c r="BE196" s="275">
        <f>MAX(ROUNDDOWN( IF(tabItens[[#This Row],[Abaixo]] &gt; 0,   tabItens[[#This Row],[Abaixo]] + (tabItens[[#This Row],[PontoMês]] * IF( OR( ISBLANK(tabItens[[#This Row],[ATA Nº/ANO]]), tabItens[[#This Row],[ATA Nº/ANO]] = ""),BE$2,BE$1)),0),0),0)</f>
        <v>0</v>
      </c>
      <c r="BF19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6" s="276">
        <f>SUMIF(Consumo!$C$3:$C$902,tabItens[[#This Row],[CÓDIGO]],Consumo!$E$3:$E$902)</f>
        <v>1820</v>
      </c>
      <c r="BH196" s="277">
        <f>IF(AND(tabItens[[#This Row],[Pend]] &gt; 0,tabItens[[#This Row],[Consumo]] &lt;&gt; 0), tabItens[[#This Row],[Pend]] / tabItens[[#This Row],[Consumo]], 0 )</f>
        <v>2.8818900131426854E-2</v>
      </c>
      <c r="BI196" s="276"/>
      <c r="BJ196" s="276"/>
      <c r="BK196" s="278" t="s">
        <v>2077</v>
      </c>
    </row>
    <row r="197" spans="1:63" x14ac:dyDescent="0.3">
      <c r="A197" s="239">
        <v>23692</v>
      </c>
      <c r="B197" s="240" t="s">
        <v>1189</v>
      </c>
      <c r="C197" s="241" t="s">
        <v>381</v>
      </c>
      <c r="D197" s="242">
        <v>1.55</v>
      </c>
      <c r="E197" s="243"/>
      <c r="F197" s="243"/>
      <c r="G197" s="243" t="s">
        <v>891</v>
      </c>
      <c r="H197" s="244">
        <v>12143</v>
      </c>
      <c r="I197" s="245">
        <v>103003</v>
      </c>
      <c r="J197" s="246">
        <v>1.55</v>
      </c>
      <c r="K197" s="247">
        <v>9634</v>
      </c>
      <c r="L197" s="248">
        <f>IF(tabItens[[#This Row],[Média]] &gt; 0, tabItens[[#This Row],[QTDE ATUAL]] / tabItens[[#This Row],[Média]],999.9)</f>
        <v>5464.3499999999995</v>
      </c>
      <c r="M197" s="249">
        <v>0</v>
      </c>
      <c r="N197" s="250">
        <f>tabItens[[#This Row],[VALOR UNIT.]] * tabItens[[#This Row],[LC]]</f>
        <v>0</v>
      </c>
      <c r="O197" s="251" t="s">
        <v>2079</v>
      </c>
      <c r="P197" s="252"/>
      <c r="Q197" s="253"/>
      <c r="R197" s="250"/>
      <c r="S197" s="254"/>
      <c r="T197" s="255">
        <f>ROUNDDOWN(IFERROR(tabItens[[#This Row],[ATA DT.VALID.]] - $D$1,0) / 30,0)</f>
        <v>-1507</v>
      </c>
      <c r="U197" s="240" t="s">
        <v>949</v>
      </c>
      <c r="V197" s="256">
        <v>1</v>
      </c>
      <c r="W197" s="257" t="s">
        <v>2065</v>
      </c>
      <c r="X197" s="258">
        <v>57</v>
      </c>
      <c r="Y197" s="259">
        <v>16</v>
      </c>
      <c r="Z197" s="260"/>
      <c r="AA197" s="261"/>
      <c r="AB197" s="262"/>
      <c r="AC197" s="262"/>
      <c r="AD197" s="261"/>
      <c r="AE197" s="262"/>
      <c r="AF197" s="255"/>
      <c r="AG197" s="263" t="s">
        <v>2063</v>
      </c>
      <c r="AH197" s="264"/>
      <c r="AI197" s="255">
        <v>5026</v>
      </c>
      <c r="AJ197" s="264">
        <v>44425</v>
      </c>
      <c r="AK197" s="264" t="s">
        <v>891</v>
      </c>
      <c r="AL197" s="264">
        <v>44971</v>
      </c>
      <c r="AM197" s="254"/>
      <c r="AN197" s="243"/>
      <c r="AO197" s="265" t="str">
        <f>_xlfn.IFNA(IF(VLOOKUP(tabItens[[#This Row],[CÓDIGO]],tabExcluirDoEstoque[#Data],1,FALSE),"sim",""),"")</f>
        <v/>
      </c>
      <c r="AP197" s="266" t="str">
        <f ca="1">IF(OR(ISBLANK(tabItens[[#This Row],[ATA DT.VALID.]]),tabItens[[#This Row],[ATA DT.VALID.]]="",tabItens[[#This Row],[ATA DT.VALID.]]=" "),"",IF(TYPE(tabItens[[#This Row],[ATA DT.VALID.]])=1,ROUNDUP((tabItens[[#This Row],[ATA DT.VALID.]]-TODAY())/7,0),""))</f>
        <v/>
      </c>
      <c r="AQ197" s="267">
        <v>0</v>
      </c>
      <c r="AR197" s="268" t="str">
        <f>IF(ISBLANK(tabItens[[#This Row],[CÓDIGO]]),"",IFERROR(VLOOKUP(tabItens[[#This Row],[CÓDIGO]],Consumo!$C$2:$AI$902,32,FALSE),0))</f>
        <v>08.2023</v>
      </c>
      <c r="AS197" s="269">
        <f>SUMIF(Consumo!$C$3:$C$902,tabItens[[#This Row],[CÓDIGO]],Consumo!$T$3:$T$902) + SUMIF(Consumo!$C$3:$C$902,tabItens[[#This Row],[CÓDIGO]],Consumo!$U$3:$U$902) + SUMIF(Consumo!$C$3:$C$902,tabItens[[#This Row],[CÓDIGO]],Consumo!$V$3:$V$902) + SUMIF(Consumo!$C$3:$C$902,tabItens[[#This Row],[CÓDIGO]],Consumo!$W$3:$W$902)</f>
        <v>6458</v>
      </c>
      <c r="AT197" s="269">
        <f>SUMIF(Consumo!$C$3:$C$902,tabItens[[#This Row],[CÓDIGO]],Consumo!$AF$3:$AF$902)</f>
        <v>21117</v>
      </c>
      <c r="AU197" s="270">
        <f>SUMIF(Consumo!$C$3:$C$902,tabItens[[#This Row],[CÓDIGO]],Consumo!$AG$3:$AG$902)</f>
        <v>2340</v>
      </c>
      <c r="AV197" s="271">
        <f>SUMIF(Consumo!$C$3:$C$902,tabItens[[#This Row],[CÓDIGO]],Consumo!$AE$3:$AE$902)</f>
        <v>2.2222222222222223</v>
      </c>
      <c r="AW197" s="244">
        <f>tabItens[[#This Row],[QTDE ATUAL]] + tabItens[[#This Row],[RC QTDE]] + tabItens[[#This Row],[AF SALDO]] + tabItens[[#This Row],[Recentes]]</f>
        <v>12143</v>
      </c>
      <c r="AX197" s="272">
        <v>2084</v>
      </c>
      <c r="AY197" s="272">
        <v>4</v>
      </c>
      <c r="AZ197" s="272">
        <f>IF(ISBLANK(tabItens[[#This Row],[CÓDIGO]]),"",tabItens[[#This Row],[PontoMês]] * (AZ$2+tabItens[[#This Row],[PontoQtM]]))</f>
        <v>8336</v>
      </c>
      <c r="BA197" s="271">
        <f>tabItens[[#This Row],[PontoPed]] - tabItens[[#This Row],[Saldo]] + (1/10)</f>
        <v>-3806.9</v>
      </c>
      <c r="BB197" s="271">
        <f xml:space="preserve"> tabItens[[#This Row],[PontoMês]] * BB$2 - tabItens[[#This Row],[QTDE ATUAL]] - (1/10)</f>
        <v>-10059.1</v>
      </c>
      <c r="BC197" s="273">
        <f>IF( tabItens[[#This Row],[PontoPed]]&gt;0, IF(tabItens[[#This Row],[PontoPed]]&lt;1, 1, IF( tabItens[[#This Row],[Saldo]]&gt;tabItens[[#This Row],[PontoPed]], 0, (tabItens[[#This Row],[PontoPed]]-tabItens[[#This Row],[Saldo]])/tabItens[[#This Row],[PontoPed]] ) ), 0 )</f>
        <v>0</v>
      </c>
      <c r="BD197" s="274">
        <f>ROUNDDOWN(IF( OR( AND(tabItens[[#This Row],[PontoPed]]&lt;tabItens[[#This Row],[Saldo]],tabItens[[#This Row],[Saldo]]&gt;0), tabItens[[#This Row],[PontoPed]]=0), 99, IF(AND(tabItens[[#This Row],[Saldo]]=0,tabItens[[#This Row],[PontoPed]]&gt;0), 0, (1-tabItens[[#This Row],[PctAb]])*10 ) ),0)</f>
        <v>99</v>
      </c>
      <c r="BE197" s="275">
        <f>MAX(ROUNDDOWN( IF(tabItens[[#This Row],[Abaixo]] &gt; 0,   tabItens[[#This Row],[Abaixo]] + (tabItens[[#This Row],[PontoMês]] * IF( OR( ISBLANK(tabItens[[#This Row],[ATA Nº/ANO]]), tabItens[[#This Row],[ATA Nº/ANO]] = ""),BE$2,BE$1)),0),0),0)</f>
        <v>0</v>
      </c>
      <c r="BF19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7" s="276">
        <f>SUMIF(Consumo!$C$3:$C$902,tabItens[[#This Row],[CÓDIGO]],Consumo!$E$3:$E$902)</f>
        <v>40</v>
      </c>
      <c r="BH197" s="277">
        <f>IF(AND(tabItens[[#This Row],[Pend]] &gt; 0,tabItens[[#This Row],[Consumo]] &lt;&gt; 0), tabItens[[#This Row],[Pend]] / tabItens[[#This Row],[Consumo]], 0 )</f>
        <v>1.8942084576407633E-3</v>
      </c>
      <c r="BI197" s="276"/>
      <c r="BJ197" s="276"/>
      <c r="BK197" s="278" t="s">
        <v>2077</v>
      </c>
    </row>
    <row r="198" spans="1:63" x14ac:dyDescent="0.3">
      <c r="A198" s="239">
        <v>47447</v>
      </c>
      <c r="B198" s="240" t="s">
        <v>1297</v>
      </c>
      <c r="C198" s="241" t="s">
        <v>381</v>
      </c>
      <c r="D198" s="242">
        <v>1.55</v>
      </c>
      <c r="E198" s="243"/>
      <c r="F198" s="243"/>
      <c r="G198" s="243" t="s">
        <v>891</v>
      </c>
      <c r="H198" s="244">
        <v>12817</v>
      </c>
      <c r="I198" s="245">
        <v>103003</v>
      </c>
      <c r="J198" s="246">
        <v>1.55</v>
      </c>
      <c r="K198" s="247">
        <v>10786</v>
      </c>
      <c r="L198" s="248">
        <f>IF(tabItens[[#This Row],[Média]] &gt; 0, tabItens[[#This Row],[QTDE ATUAL]] / tabItens[[#This Row],[Média]],999.9)</f>
        <v>2883.8249999999998</v>
      </c>
      <c r="M198" s="249">
        <v>0</v>
      </c>
      <c r="N198" s="250">
        <f>tabItens[[#This Row],[VALOR UNIT.]] * tabItens[[#This Row],[LC]]</f>
        <v>0</v>
      </c>
      <c r="O198" s="251" t="s">
        <v>2079</v>
      </c>
      <c r="P198" s="252"/>
      <c r="Q198" s="253"/>
      <c r="R198" s="250"/>
      <c r="S198" s="254"/>
      <c r="T198" s="255">
        <f>ROUNDDOWN(IFERROR(tabItens[[#This Row],[ATA DT.VALID.]] - $D$1,0) / 30,0)</f>
        <v>-1507</v>
      </c>
      <c r="U198" s="240" t="s">
        <v>949</v>
      </c>
      <c r="V198" s="256">
        <v>1</v>
      </c>
      <c r="W198" s="257" t="s">
        <v>2065</v>
      </c>
      <c r="X198" s="258">
        <v>57</v>
      </c>
      <c r="Y198" s="259">
        <v>16</v>
      </c>
      <c r="Z198" s="260"/>
      <c r="AA198" s="261"/>
      <c r="AB198" s="262"/>
      <c r="AC198" s="262"/>
      <c r="AD198" s="261"/>
      <c r="AE198" s="262"/>
      <c r="AF198" s="255"/>
      <c r="AG198" s="263" t="s">
        <v>2063</v>
      </c>
      <c r="AH198" s="264"/>
      <c r="AI198" s="255">
        <v>5874</v>
      </c>
      <c r="AJ198" s="264">
        <v>44960</v>
      </c>
      <c r="AK198" s="264" t="s">
        <v>891</v>
      </c>
      <c r="AL198" s="264">
        <v>44971</v>
      </c>
      <c r="AM198" s="254"/>
      <c r="AN198" s="243"/>
      <c r="AO198" s="265" t="str">
        <f>_xlfn.IFNA(IF(VLOOKUP(tabItens[[#This Row],[CÓDIGO]],tabExcluirDoEstoque[#Data],1,FALSE),"sim",""),"")</f>
        <v/>
      </c>
      <c r="AP198" s="266" t="str">
        <f ca="1">IF(OR(ISBLANK(tabItens[[#This Row],[ATA DT.VALID.]]),tabItens[[#This Row],[ATA DT.VALID.]]="",tabItens[[#This Row],[ATA DT.VALID.]]=" "),"",IF(TYPE(tabItens[[#This Row],[ATA DT.VALID.]])=1,ROUNDUP((tabItens[[#This Row],[ATA DT.VALID.]]-TODAY())/7,0),""))</f>
        <v/>
      </c>
      <c r="AQ198" s="267">
        <v>0</v>
      </c>
      <c r="AR198" s="268" t="str">
        <f>IF(ISBLANK(tabItens[[#This Row],[CÓDIGO]]),"",IFERROR(VLOOKUP(tabItens[[#This Row],[CÓDIGO]],Consumo!$C$2:$AI$902,32,FALSE),0))</f>
        <v>08.2023</v>
      </c>
      <c r="AS198" s="269">
        <f>SUMIF(Consumo!$C$3:$C$902,tabItens[[#This Row],[CÓDIGO]],Consumo!$T$3:$T$902) + SUMIF(Consumo!$C$3:$C$902,tabItens[[#This Row],[CÓDIGO]],Consumo!$U$3:$U$902) + SUMIF(Consumo!$C$3:$C$902,tabItens[[#This Row],[CÓDIGO]],Consumo!$V$3:$V$902) + SUMIF(Consumo!$C$3:$C$902,tabItens[[#This Row],[CÓDIGO]],Consumo!$W$3:$W$902)</f>
        <v>7113</v>
      </c>
      <c r="AT198" s="269">
        <f>SUMIF(Consumo!$C$3:$C$902,tabItens[[#This Row],[CÓDIGO]],Consumo!$AF$3:$AF$902)</f>
        <v>25896</v>
      </c>
      <c r="AU198" s="270">
        <f>SUMIF(Consumo!$C$3:$C$902,tabItens[[#This Row],[CÓDIGO]],Consumo!$AG$3:$AG$902)</f>
        <v>2795</v>
      </c>
      <c r="AV198" s="271">
        <f>SUMIF(Consumo!$C$3:$C$902,tabItens[[#This Row],[CÓDIGO]],Consumo!$AE$3:$AE$902)</f>
        <v>4.4444444444444446</v>
      </c>
      <c r="AW198" s="244">
        <f>tabItens[[#This Row],[QTDE ATUAL]] + tabItens[[#This Row],[RC QTDE]] + tabItens[[#This Row],[AF SALDO]] + tabItens[[#This Row],[Recentes]]</f>
        <v>12817</v>
      </c>
      <c r="AX198" s="272">
        <v>2084</v>
      </c>
      <c r="AY198" s="272">
        <v>4</v>
      </c>
      <c r="AZ198" s="272">
        <f>IF(ISBLANK(tabItens[[#This Row],[CÓDIGO]]),"",tabItens[[#This Row],[PontoMês]] * (AZ$2+tabItens[[#This Row],[PontoQtM]]))</f>
        <v>8336</v>
      </c>
      <c r="BA198" s="271">
        <f>tabItens[[#This Row],[PontoPed]] - tabItens[[#This Row],[Saldo]] + (1/10)</f>
        <v>-4480.8999999999996</v>
      </c>
      <c r="BB198" s="271">
        <f xml:space="preserve"> tabItens[[#This Row],[PontoMês]] * BB$2 - tabItens[[#This Row],[QTDE ATUAL]] - (1/10)</f>
        <v>-10733.1</v>
      </c>
      <c r="BC198" s="273">
        <f>IF( tabItens[[#This Row],[PontoPed]]&gt;0, IF(tabItens[[#This Row],[PontoPed]]&lt;1, 1, IF( tabItens[[#This Row],[Saldo]]&gt;tabItens[[#This Row],[PontoPed]], 0, (tabItens[[#This Row],[PontoPed]]-tabItens[[#This Row],[Saldo]])/tabItens[[#This Row],[PontoPed]] ) ), 0 )</f>
        <v>0</v>
      </c>
      <c r="BD198" s="274">
        <f>ROUNDDOWN(IF( OR( AND(tabItens[[#This Row],[PontoPed]]&lt;tabItens[[#This Row],[Saldo]],tabItens[[#This Row],[Saldo]]&gt;0), tabItens[[#This Row],[PontoPed]]=0), 99, IF(AND(tabItens[[#This Row],[Saldo]]=0,tabItens[[#This Row],[PontoPed]]&gt;0), 0, (1-tabItens[[#This Row],[PctAb]])*10 ) ),0)</f>
        <v>99</v>
      </c>
      <c r="BE198" s="275">
        <f>MAX(ROUNDDOWN( IF(tabItens[[#This Row],[Abaixo]] &gt; 0,   tabItens[[#This Row],[Abaixo]] + (tabItens[[#This Row],[PontoMês]] * IF( OR( ISBLANK(tabItens[[#This Row],[ATA Nº/ANO]]), tabItens[[#This Row],[ATA Nº/ANO]] = ""),BE$2,BE$1)),0),0),0)</f>
        <v>0</v>
      </c>
      <c r="BF19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8" s="276">
        <f>SUMIF(Consumo!$C$3:$C$902,tabItens[[#This Row],[CÓDIGO]],Consumo!$E$3:$E$902)</f>
        <v>80</v>
      </c>
      <c r="BH198" s="277">
        <f>IF(AND(tabItens[[#This Row],[Pend]] &gt; 0,tabItens[[#This Row],[Consumo]] &lt;&gt; 0), tabItens[[#This Row],[Pend]] / tabItens[[#This Row],[Consumo]], 0 )</f>
        <v>3.0892801977139327E-3</v>
      </c>
      <c r="BI198" s="276"/>
      <c r="BJ198" s="276"/>
      <c r="BK198" s="278" t="s">
        <v>2077</v>
      </c>
    </row>
    <row r="199" spans="1:63" x14ac:dyDescent="0.3">
      <c r="A199" s="239">
        <v>133843</v>
      </c>
      <c r="B199" s="240" t="s">
        <v>1865</v>
      </c>
      <c r="C199" s="241" t="s">
        <v>381</v>
      </c>
      <c r="D199" s="242">
        <v>0.69</v>
      </c>
      <c r="E199" s="243"/>
      <c r="F199" s="243"/>
      <c r="G199" s="243" t="s">
        <v>891</v>
      </c>
      <c r="H199" s="244">
        <v>940</v>
      </c>
      <c r="I199" s="245">
        <v>103003</v>
      </c>
      <c r="J199" s="246">
        <v>0.69</v>
      </c>
      <c r="K199" s="247">
        <v>10939</v>
      </c>
      <c r="L199" s="248">
        <f>IF(tabItens[[#This Row],[Média]] &gt; 0, tabItens[[#This Row],[QTDE ATUAL]] / tabItens[[#This Row],[Média]],999.9)</f>
        <v>846</v>
      </c>
      <c r="M199" s="249">
        <v>0</v>
      </c>
      <c r="N199" s="250">
        <f>tabItens[[#This Row],[VALOR UNIT.]] * tabItens[[#This Row],[LC]]</f>
        <v>0</v>
      </c>
      <c r="O199" s="251" t="s">
        <v>2079</v>
      </c>
      <c r="P199" s="252"/>
      <c r="Q199" s="253"/>
      <c r="R199" s="250"/>
      <c r="S199" s="254"/>
      <c r="T199" s="255">
        <f>ROUNDDOWN(IFERROR(tabItens[[#This Row],[ATA DT.VALID.]] - $D$1,0) / 30,0)</f>
        <v>-1507</v>
      </c>
      <c r="U199" s="240" t="s">
        <v>949</v>
      </c>
      <c r="V199" s="256">
        <v>1</v>
      </c>
      <c r="W199" s="257" t="s">
        <v>2065</v>
      </c>
      <c r="X199" s="258">
        <v>57</v>
      </c>
      <c r="Y199" s="259">
        <v>16</v>
      </c>
      <c r="Z199" s="260">
        <v>6985</v>
      </c>
      <c r="AA199" s="261">
        <v>2023</v>
      </c>
      <c r="AB199" s="262">
        <v>2200</v>
      </c>
      <c r="AC199" s="262"/>
      <c r="AD199" s="261"/>
      <c r="AE199" s="262"/>
      <c r="AF199" s="255"/>
      <c r="AG199" s="263" t="s">
        <v>2063</v>
      </c>
      <c r="AH199" s="264"/>
      <c r="AI199" s="255">
        <v>6060</v>
      </c>
      <c r="AJ199" s="264">
        <v>44973</v>
      </c>
      <c r="AK199" s="264">
        <v>43074</v>
      </c>
      <c r="AL199" s="264">
        <v>44959</v>
      </c>
      <c r="AM199" s="254"/>
      <c r="AN199" s="243"/>
      <c r="AO199" s="265" t="str">
        <f>_xlfn.IFNA(IF(VLOOKUP(tabItens[[#This Row],[CÓDIGO]],tabExcluirDoEstoque[#Data],1,FALSE),"sim",""),"")</f>
        <v/>
      </c>
      <c r="AP199" s="266" t="str">
        <f ca="1">IF(OR(ISBLANK(tabItens[[#This Row],[ATA DT.VALID.]]),tabItens[[#This Row],[ATA DT.VALID.]]="",tabItens[[#This Row],[ATA DT.VALID.]]=" "),"",IF(TYPE(tabItens[[#This Row],[ATA DT.VALID.]])=1,ROUNDUP((tabItens[[#This Row],[ATA DT.VALID.]]-TODAY())/7,0),""))</f>
        <v/>
      </c>
      <c r="AQ199" s="267">
        <v>0</v>
      </c>
      <c r="AR199" s="268" t="str">
        <f>IF(ISBLANK(tabItens[[#This Row],[CÓDIGO]]),"",IFERROR(VLOOKUP(tabItens[[#This Row],[CÓDIGO]],Consumo!$C$2:$AI$902,32,FALSE),0))</f>
        <v>08.2023</v>
      </c>
      <c r="AS199" s="269">
        <f>SUMIF(Consumo!$C$3:$C$902,tabItens[[#This Row],[CÓDIGO]],Consumo!$T$3:$T$902) + SUMIF(Consumo!$C$3:$C$902,tabItens[[#This Row],[CÓDIGO]],Consumo!$U$3:$U$902) + SUMIF(Consumo!$C$3:$C$902,tabItens[[#This Row],[CÓDIGO]],Consumo!$V$3:$V$902) + SUMIF(Consumo!$C$3:$C$902,tabItens[[#This Row],[CÓDIGO]],Consumo!$W$3:$W$902)</f>
        <v>6768</v>
      </c>
      <c r="AT199" s="269">
        <f>SUMIF(Consumo!$C$3:$C$902,tabItens[[#This Row],[CÓDIGO]],Consumo!$AF$3:$AF$902)</f>
        <v>25999</v>
      </c>
      <c r="AU199" s="270">
        <f>SUMIF(Consumo!$C$3:$C$902,tabItens[[#This Row],[CÓDIGO]],Consumo!$AG$3:$AG$902)</f>
        <v>2310</v>
      </c>
      <c r="AV199" s="271">
        <f>SUMIF(Consumo!$C$3:$C$902,tabItens[[#This Row],[CÓDIGO]],Consumo!$AE$3:$AE$902)</f>
        <v>1.1111111111111112</v>
      </c>
      <c r="AW199" s="244">
        <f>tabItens[[#This Row],[QTDE ATUAL]] + tabItens[[#This Row],[RC QTDE]] + tabItens[[#This Row],[AF SALDO]] + tabItens[[#This Row],[Recentes]]</f>
        <v>3140</v>
      </c>
      <c r="AX199" s="272">
        <v>2084</v>
      </c>
      <c r="AY199" s="272">
        <v>4</v>
      </c>
      <c r="AZ199" s="272">
        <f>IF(ISBLANK(tabItens[[#This Row],[CÓDIGO]]),"",tabItens[[#This Row],[PontoMês]] * (AZ$2+tabItens[[#This Row],[PontoQtM]]))</f>
        <v>8336</v>
      </c>
      <c r="BA199" s="271">
        <f>tabItens[[#This Row],[PontoPed]] - tabItens[[#This Row],[Saldo]] + (1/10)</f>
        <v>5196.1000000000004</v>
      </c>
      <c r="BB199" s="271">
        <f xml:space="preserve"> tabItens[[#This Row],[PontoMês]] * BB$2 - tabItens[[#This Row],[QTDE ATUAL]] - (1/10)</f>
        <v>1143.9000000000001</v>
      </c>
      <c r="BC199" s="273">
        <f>IF( tabItens[[#This Row],[PontoPed]]&gt;0, IF(tabItens[[#This Row],[PontoPed]]&lt;1, 1, IF( tabItens[[#This Row],[Saldo]]&gt;tabItens[[#This Row],[PontoPed]], 0, (tabItens[[#This Row],[PontoPed]]-tabItens[[#This Row],[Saldo]])/tabItens[[#This Row],[PontoPed]] ) ), 0 )</f>
        <v>0.62332053742802307</v>
      </c>
      <c r="BD199" s="274">
        <f>ROUNDDOWN(IF( OR( AND(tabItens[[#This Row],[PontoPed]]&lt;tabItens[[#This Row],[Saldo]],tabItens[[#This Row],[Saldo]]&gt;0), tabItens[[#This Row],[PontoPed]]=0), 99, IF(AND(tabItens[[#This Row],[Saldo]]=0,tabItens[[#This Row],[PontoPed]]&gt;0), 0, (1-tabItens[[#This Row],[PctAb]])*10 ) ),0)</f>
        <v>3</v>
      </c>
      <c r="BE199" s="275">
        <f>MAX(ROUNDDOWN( IF(tabItens[[#This Row],[Abaixo]] &gt; 0,   tabItens[[#This Row],[Abaixo]] + (tabItens[[#This Row],[PontoMês]] * IF( OR( ISBLANK(tabItens[[#This Row],[ATA Nº/ANO]]), tabItens[[#This Row],[ATA Nº/ANO]] = ""),BE$2,BE$1)),0),0),0)</f>
        <v>11448</v>
      </c>
      <c r="BF19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9" s="276">
        <f>SUMIF(Consumo!$C$3:$C$902,tabItens[[#This Row],[CÓDIGO]],Consumo!$E$3:$E$902)</f>
        <v>20</v>
      </c>
      <c r="BH199" s="277">
        <f>IF(AND(tabItens[[#This Row],[Pend]] &gt; 0,tabItens[[#This Row],[Consumo]] &lt;&gt; 0), tabItens[[#This Row],[Pend]] / tabItens[[#This Row],[Consumo]], 0 )</f>
        <v>7.6926035616754491E-4</v>
      </c>
      <c r="BI199" s="276"/>
      <c r="BJ199" s="276"/>
      <c r="BK199" s="278" t="s">
        <v>2077</v>
      </c>
    </row>
    <row r="200" spans="1:63" x14ac:dyDescent="0.3">
      <c r="A200" s="239">
        <v>133844</v>
      </c>
      <c r="B200" s="240" t="s">
        <v>1866</v>
      </c>
      <c r="C200" s="241" t="s">
        <v>381</v>
      </c>
      <c r="D200" s="242">
        <v>0.69</v>
      </c>
      <c r="E200" s="243"/>
      <c r="F200" s="243"/>
      <c r="G200" s="243" t="s">
        <v>891</v>
      </c>
      <c r="H200" s="244">
        <v>0</v>
      </c>
      <c r="I200" s="245">
        <v>103003</v>
      </c>
      <c r="J200" s="246">
        <v>0.69</v>
      </c>
      <c r="K200" s="247">
        <v>11806</v>
      </c>
      <c r="L200" s="248">
        <f>IF(tabItens[[#This Row],[Média]] &gt; 0, tabItens[[#This Row],[QTDE ATUAL]] / tabItens[[#This Row],[Média]],999.9)</f>
        <v>0</v>
      </c>
      <c r="M200" s="249">
        <v>0</v>
      </c>
      <c r="N200" s="250">
        <f>tabItens[[#This Row],[VALOR UNIT.]] * tabItens[[#This Row],[LC]]</f>
        <v>0</v>
      </c>
      <c r="O200" s="251" t="s">
        <v>2079</v>
      </c>
      <c r="P200" s="252"/>
      <c r="Q200" s="253"/>
      <c r="R200" s="250"/>
      <c r="S200" s="254"/>
      <c r="T200" s="255">
        <f>ROUNDDOWN(IFERROR(tabItens[[#This Row],[ATA DT.VALID.]] - $D$1,0) / 30,0)</f>
        <v>-1507</v>
      </c>
      <c r="U200" s="240" t="s">
        <v>949</v>
      </c>
      <c r="V200" s="256">
        <v>1</v>
      </c>
      <c r="W200" s="257" t="s">
        <v>2065</v>
      </c>
      <c r="X200" s="258">
        <v>57</v>
      </c>
      <c r="Y200" s="259">
        <v>16</v>
      </c>
      <c r="Z200" s="260">
        <v>6985</v>
      </c>
      <c r="AA200" s="261">
        <v>2023</v>
      </c>
      <c r="AB200" s="262">
        <v>4300</v>
      </c>
      <c r="AC200" s="262"/>
      <c r="AD200" s="261"/>
      <c r="AE200" s="262"/>
      <c r="AF200" s="255"/>
      <c r="AG200" s="263" t="s">
        <v>2063</v>
      </c>
      <c r="AH200" s="264"/>
      <c r="AI200" s="255">
        <v>6474</v>
      </c>
      <c r="AJ200" s="264">
        <v>44973</v>
      </c>
      <c r="AK200" s="264">
        <v>43074</v>
      </c>
      <c r="AL200" s="264">
        <v>44959</v>
      </c>
      <c r="AM200" s="254"/>
      <c r="AN200" s="243"/>
      <c r="AO200" s="265" t="str">
        <f>_xlfn.IFNA(IF(VLOOKUP(tabItens[[#This Row],[CÓDIGO]],tabExcluirDoEstoque[#Data],1,FALSE),"sim",""),"")</f>
        <v/>
      </c>
      <c r="AP200" s="266" t="str">
        <f ca="1">IF(OR(ISBLANK(tabItens[[#This Row],[ATA DT.VALID.]]),tabItens[[#This Row],[ATA DT.VALID.]]="",tabItens[[#This Row],[ATA DT.VALID.]]=" "),"",IF(TYPE(tabItens[[#This Row],[ATA DT.VALID.]])=1,ROUNDUP((tabItens[[#This Row],[ATA DT.VALID.]]-TODAY())/7,0),""))</f>
        <v/>
      </c>
      <c r="AQ200" s="267">
        <v>0</v>
      </c>
      <c r="AR200" s="268" t="str">
        <f>IF(ISBLANK(tabItens[[#This Row],[CÓDIGO]]),"",IFERROR(VLOOKUP(tabItens[[#This Row],[CÓDIGO]],Consumo!$C$2:$AI$902,32,FALSE),0))</f>
        <v>08.2023</v>
      </c>
      <c r="AS200" s="269">
        <f>SUMIF(Consumo!$C$3:$C$902,tabItens[[#This Row],[CÓDIGO]],Consumo!$T$3:$T$902) + SUMIF(Consumo!$C$3:$C$902,tabItens[[#This Row],[CÓDIGO]],Consumo!$U$3:$U$902) + SUMIF(Consumo!$C$3:$C$902,tabItens[[#This Row],[CÓDIGO]],Consumo!$V$3:$V$902) + SUMIF(Consumo!$C$3:$C$902,tabItens[[#This Row],[CÓDIGO]],Consumo!$W$3:$W$902)</f>
        <v>7243</v>
      </c>
      <c r="AT200" s="269">
        <f>SUMIF(Consumo!$C$3:$C$902,tabItens[[#This Row],[CÓDIGO]],Consumo!$AF$3:$AF$902)</f>
        <v>28021</v>
      </c>
      <c r="AU200" s="270">
        <f>SUMIF(Consumo!$C$3:$C$902,tabItens[[#This Row],[CÓDIGO]],Consumo!$AG$3:$AG$902)</f>
        <v>2515</v>
      </c>
      <c r="AV200" s="271">
        <f>SUMIF(Consumo!$C$3:$C$902,tabItens[[#This Row],[CÓDIGO]],Consumo!$AE$3:$AE$902)</f>
        <v>2.5</v>
      </c>
      <c r="AW200" s="244">
        <f>tabItens[[#This Row],[QTDE ATUAL]] + tabItens[[#This Row],[RC QTDE]] + tabItens[[#This Row],[AF SALDO]] + tabItens[[#This Row],[Recentes]]</f>
        <v>4300</v>
      </c>
      <c r="AX200" s="272">
        <v>2084</v>
      </c>
      <c r="AY200" s="272">
        <v>4</v>
      </c>
      <c r="AZ200" s="272">
        <f>IF(ISBLANK(tabItens[[#This Row],[CÓDIGO]]),"",tabItens[[#This Row],[PontoMês]] * (AZ$2+tabItens[[#This Row],[PontoQtM]]))</f>
        <v>8336</v>
      </c>
      <c r="BA200" s="271">
        <f>tabItens[[#This Row],[PontoPed]] - tabItens[[#This Row],[Saldo]] + (1/10)</f>
        <v>4036.1</v>
      </c>
      <c r="BB200" s="271">
        <f xml:space="preserve"> tabItens[[#This Row],[PontoMês]] * BB$2 - tabItens[[#This Row],[QTDE ATUAL]] - (1/10)</f>
        <v>2083.9</v>
      </c>
      <c r="BC200" s="273">
        <f>IF( tabItens[[#This Row],[PontoPed]]&gt;0, IF(tabItens[[#This Row],[PontoPed]]&lt;1, 1, IF( tabItens[[#This Row],[Saldo]]&gt;tabItens[[#This Row],[PontoPed]], 0, (tabItens[[#This Row],[PontoPed]]-tabItens[[#This Row],[Saldo]])/tabItens[[#This Row],[PontoPed]] ) ), 0 )</f>
        <v>0.48416506717850288</v>
      </c>
      <c r="BD200" s="274">
        <f>ROUNDDOWN(IF( OR( AND(tabItens[[#This Row],[PontoPed]]&lt;tabItens[[#This Row],[Saldo]],tabItens[[#This Row],[Saldo]]&gt;0), tabItens[[#This Row],[PontoPed]]=0), 99, IF(AND(tabItens[[#This Row],[Saldo]]=0,tabItens[[#This Row],[PontoPed]]&gt;0), 0, (1-tabItens[[#This Row],[PctAb]])*10 ) ),0)</f>
        <v>5</v>
      </c>
      <c r="BE200" s="275">
        <f>MAX(ROUNDDOWN( IF(tabItens[[#This Row],[Abaixo]] &gt; 0,   tabItens[[#This Row],[Abaixo]] + (tabItens[[#This Row],[PontoMês]] * IF( OR( ISBLANK(tabItens[[#This Row],[ATA Nº/ANO]]), tabItens[[#This Row],[ATA Nº/ANO]] = ""),BE$2,BE$1)),0),0),0)</f>
        <v>10288</v>
      </c>
      <c r="BF20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0" s="276">
        <f>SUMIF(Consumo!$C$3:$C$902,tabItens[[#This Row],[CÓDIGO]],Consumo!$E$3:$E$902)</f>
        <v>45</v>
      </c>
      <c r="BH200" s="277">
        <f>IF(AND(tabItens[[#This Row],[Pend]] &gt; 0,tabItens[[#This Row],[Consumo]] &lt;&gt; 0), tabItens[[#This Row],[Pend]] / tabItens[[#This Row],[Consumo]], 0 )</f>
        <v>1.6059384033403519E-3</v>
      </c>
      <c r="BI200" s="276"/>
      <c r="BJ200" s="276"/>
      <c r="BK200" s="278" t="s">
        <v>2077</v>
      </c>
    </row>
    <row r="201" spans="1:63" x14ac:dyDescent="0.3">
      <c r="A201" s="239">
        <v>133845</v>
      </c>
      <c r="B201" s="240" t="s">
        <v>1867</v>
      </c>
      <c r="C201" s="241" t="s">
        <v>381</v>
      </c>
      <c r="D201" s="242">
        <v>0.69</v>
      </c>
      <c r="E201" s="243"/>
      <c r="F201" s="243"/>
      <c r="G201" s="243" t="s">
        <v>891</v>
      </c>
      <c r="H201" s="244">
        <v>3126</v>
      </c>
      <c r="I201" s="245">
        <v>103003</v>
      </c>
      <c r="J201" s="246">
        <v>0.69</v>
      </c>
      <c r="K201" s="247">
        <v>10368</v>
      </c>
      <c r="L201" s="248">
        <f>IF(tabItens[[#This Row],[Média]] &gt; 0, tabItens[[#This Row],[QTDE ATUAL]] / tabItens[[#This Row],[Média]],999.9)</f>
        <v>3751.2</v>
      </c>
      <c r="M201" s="249">
        <v>0</v>
      </c>
      <c r="N201" s="250">
        <f>tabItens[[#This Row],[VALOR UNIT.]] * tabItens[[#This Row],[LC]]</f>
        <v>0</v>
      </c>
      <c r="O201" s="251" t="s">
        <v>2079</v>
      </c>
      <c r="P201" s="252"/>
      <c r="Q201" s="253"/>
      <c r="R201" s="250"/>
      <c r="S201" s="254"/>
      <c r="T201" s="255">
        <f>ROUNDDOWN(IFERROR(tabItens[[#This Row],[ATA DT.VALID.]] - $D$1,0) / 30,0)</f>
        <v>-1507</v>
      </c>
      <c r="U201" s="240" t="s">
        <v>949</v>
      </c>
      <c r="V201" s="256">
        <v>1</v>
      </c>
      <c r="W201" s="257" t="s">
        <v>2065</v>
      </c>
      <c r="X201" s="258">
        <v>57</v>
      </c>
      <c r="Y201" s="259">
        <v>16</v>
      </c>
      <c r="Z201" s="260">
        <v>6216</v>
      </c>
      <c r="AA201" s="261">
        <v>2023</v>
      </c>
      <c r="AB201" s="262">
        <v>1000</v>
      </c>
      <c r="AC201" s="262"/>
      <c r="AD201" s="261"/>
      <c r="AE201" s="262"/>
      <c r="AF201" s="255"/>
      <c r="AG201" s="263" t="s">
        <v>2063</v>
      </c>
      <c r="AH201" s="264"/>
      <c r="AI201" s="255">
        <v>5712</v>
      </c>
      <c r="AJ201" s="264">
        <v>44973</v>
      </c>
      <c r="AK201" s="264">
        <v>43074</v>
      </c>
      <c r="AL201" s="264">
        <v>44959</v>
      </c>
      <c r="AM201" s="254"/>
      <c r="AN201" s="243"/>
      <c r="AO201" s="265" t="str">
        <f>_xlfn.IFNA(IF(VLOOKUP(tabItens[[#This Row],[CÓDIGO]],tabExcluirDoEstoque[#Data],1,FALSE),"sim",""),"")</f>
        <v/>
      </c>
      <c r="AP201" s="266" t="str">
        <f ca="1">IF(OR(ISBLANK(tabItens[[#This Row],[ATA DT.VALID.]]),tabItens[[#This Row],[ATA DT.VALID.]]="",tabItens[[#This Row],[ATA DT.VALID.]]=" "),"",IF(TYPE(tabItens[[#This Row],[ATA DT.VALID.]])=1,ROUNDUP((tabItens[[#This Row],[ATA DT.VALID.]]-TODAY())/7,0),""))</f>
        <v/>
      </c>
      <c r="AQ201" s="267">
        <v>0</v>
      </c>
      <c r="AR201" s="268" t="str">
        <f>IF(ISBLANK(tabItens[[#This Row],[CÓDIGO]]),"",IFERROR(VLOOKUP(tabItens[[#This Row],[CÓDIGO]],Consumo!$C$2:$AI$902,32,FALSE),0))</f>
        <v>08.2023</v>
      </c>
      <c r="AS201" s="269">
        <f>SUMIF(Consumo!$C$3:$C$902,tabItens[[#This Row],[CÓDIGO]],Consumo!$T$3:$T$902) + SUMIF(Consumo!$C$3:$C$902,tabItens[[#This Row],[CÓDIGO]],Consumo!$U$3:$U$902) + SUMIF(Consumo!$C$3:$C$902,tabItens[[#This Row],[CÓDIGO]],Consumo!$V$3:$V$902) + SUMIF(Consumo!$C$3:$C$902,tabItens[[#This Row],[CÓDIGO]],Consumo!$W$3:$W$902)</f>
        <v>6404</v>
      </c>
      <c r="AT201" s="269">
        <f>SUMIF(Consumo!$C$3:$C$902,tabItens[[#This Row],[CÓDIGO]],Consumo!$AF$3:$AF$902)</f>
        <v>24933</v>
      </c>
      <c r="AU201" s="270">
        <f>SUMIF(Consumo!$C$3:$C$902,tabItens[[#This Row],[CÓDIGO]],Consumo!$AG$3:$AG$902)</f>
        <v>2325</v>
      </c>
      <c r="AV201" s="271">
        <f>SUMIF(Consumo!$C$3:$C$902,tabItens[[#This Row],[CÓDIGO]],Consumo!$AE$3:$AE$902)</f>
        <v>0.83333333333333337</v>
      </c>
      <c r="AW201" s="244">
        <f>tabItens[[#This Row],[QTDE ATUAL]] + tabItens[[#This Row],[RC QTDE]] + tabItens[[#This Row],[AF SALDO]] + tabItens[[#This Row],[Recentes]]</f>
        <v>4126</v>
      </c>
      <c r="AX201" s="272">
        <v>2084</v>
      </c>
      <c r="AY201" s="272">
        <v>4</v>
      </c>
      <c r="AZ201" s="272">
        <f>IF(ISBLANK(tabItens[[#This Row],[CÓDIGO]]),"",tabItens[[#This Row],[PontoMês]] * (AZ$2+tabItens[[#This Row],[PontoQtM]]))</f>
        <v>8336</v>
      </c>
      <c r="BA201" s="271">
        <f>tabItens[[#This Row],[PontoPed]] - tabItens[[#This Row],[Saldo]] + (1/10)</f>
        <v>4210.1000000000004</v>
      </c>
      <c r="BB201" s="271">
        <f xml:space="preserve"> tabItens[[#This Row],[PontoMês]] * BB$2 - tabItens[[#This Row],[QTDE ATUAL]] - (1/10)</f>
        <v>-1042.0999999999999</v>
      </c>
      <c r="BC201" s="273">
        <f>IF( tabItens[[#This Row],[PontoPed]]&gt;0, IF(tabItens[[#This Row],[PontoPed]]&lt;1, 1, IF( tabItens[[#This Row],[Saldo]]&gt;tabItens[[#This Row],[PontoPed]], 0, (tabItens[[#This Row],[PontoPed]]-tabItens[[#This Row],[Saldo]])/tabItens[[#This Row],[PontoPed]] ) ), 0 )</f>
        <v>0.5050383877159309</v>
      </c>
      <c r="BD201" s="274">
        <f>ROUNDDOWN(IF( OR( AND(tabItens[[#This Row],[PontoPed]]&lt;tabItens[[#This Row],[Saldo]],tabItens[[#This Row],[Saldo]]&gt;0), tabItens[[#This Row],[PontoPed]]=0), 99, IF(AND(tabItens[[#This Row],[Saldo]]=0,tabItens[[#This Row],[PontoPed]]&gt;0), 0, (1-tabItens[[#This Row],[PctAb]])*10 ) ),0)</f>
        <v>4</v>
      </c>
      <c r="BE201" s="275">
        <f>MAX(ROUNDDOWN( IF(tabItens[[#This Row],[Abaixo]] &gt; 0,   tabItens[[#This Row],[Abaixo]] + (tabItens[[#This Row],[PontoMês]] * IF( OR( ISBLANK(tabItens[[#This Row],[ATA Nº/ANO]]), tabItens[[#This Row],[ATA Nº/ANO]] = ""),BE$2,BE$1)),0),0),0)</f>
        <v>10462</v>
      </c>
      <c r="BF20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1" s="276">
        <f>SUMIF(Consumo!$C$3:$C$902,tabItens[[#This Row],[CÓDIGO]],Consumo!$E$3:$E$902)</f>
        <v>15</v>
      </c>
      <c r="BH201" s="277">
        <f>IF(AND(tabItens[[#This Row],[Pend]] &gt; 0,tabItens[[#This Row],[Consumo]] &lt;&gt; 0), tabItens[[#This Row],[Pend]] / tabItens[[#This Row],[Consumo]], 0 )</f>
        <v>6.0161232102033451E-4</v>
      </c>
      <c r="BI201" s="276"/>
      <c r="BJ201" s="276"/>
      <c r="BK201" s="278" t="s">
        <v>2077</v>
      </c>
    </row>
    <row r="202" spans="1:63" x14ac:dyDescent="0.3">
      <c r="A202" s="239">
        <v>133846</v>
      </c>
      <c r="B202" s="240" t="s">
        <v>1868</v>
      </c>
      <c r="C202" s="241" t="s">
        <v>381</v>
      </c>
      <c r="D202" s="242">
        <v>0.53</v>
      </c>
      <c r="E202" s="243"/>
      <c r="F202" s="243"/>
      <c r="G202" s="243" t="s">
        <v>891</v>
      </c>
      <c r="H202" s="244">
        <v>0</v>
      </c>
      <c r="I202" s="245">
        <v>103003</v>
      </c>
      <c r="J202" s="246">
        <v>0.53</v>
      </c>
      <c r="K202" s="247">
        <v>8799</v>
      </c>
      <c r="L202" s="248">
        <f>IF(tabItens[[#This Row],[Média]] &gt; 0, tabItens[[#This Row],[QTDE ATUAL]] / tabItens[[#This Row],[Média]],999.9)</f>
        <v>0</v>
      </c>
      <c r="M202" s="249">
        <v>0</v>
      </c>
      <c r="N202" s="250">
        <f>tabItens[[#This Row],[VALOR UNIT.]] * tabItens[[#This Row],[LC]]</f>
        <v>0</v>
      </c>
      <c r="O202" s="251" t="s">
        <v>2079</v>
      </c>
      <c r="P202" s="252"/>
      <c r="Q202" s="253"/>
      <c r="R202" s="250"/>
      <c r="S202" s="254"/>
      <c r="T202" s="255">
        <f>ROUNDDOWN(IFERROR(tabItens[[#This Row],[ATA DT.VALID.]] - $D$1,0) / 30,0)</f>
        <v>-1507</v>
      </c>
      <c r="U202" s="240" t="s">
        <v>949</v>
      </c>
      <c r="V202" s="256">
        <v>1</v>
      </c>
      <c r="W202" s="257" t="s">
        <v>2065</v>
      </c>
      <c r="X202" s="258">
        <v>57</v>
      </c>
      <c r="Y202" s="259">
        <v>16</v>
      </c>
      <c r="Z202" s="260">
        <v>6984</v>
      </c>
      <c r="AA202" s="261">
        <v>2023</v>
      </c>
      <c r="AB202" s="262">
        <v>4500</v>
      </c>
      <c r="AC202" s="262"/>
      <c r="AD202" s="261"/>
      <c r="AE202" s="262"/>
      <c r="AF202" s="255"/>
      <c r="AG202" s="263" t="s">
        <v>2063</v>
      </c>
      <c r="AH202" s="264"/>
      <c r="AI202" s="255">
        <v>4812</v>
      </c>
      <c r="AJ202" s="264">
        <v>44441</v>
      </c>
      <c r="AK202" s="264">
        <v>43074</v>
      </c>
      <c r="AL202" s="264">
        <v>44412</v>
      </c>
      <c r="AM202" s="254"/>
      <c r="AN202" s="243"/>
      <c r="AO202" s="265" t="str">
        <f>_xlfn.IFNA(IF(VLOOKUP(tabItens[[#This Row],[CÓDIGO]],tabExcluirDoEstoque[#Data],1,FALSE),"sim",""),"")</f>
        <v/>
      </c>
      <c r="AP202" s="266" t="str">
        <f ca="1">IF(OR(ISBLANK(tabItens[[#This Row],[ATA DT.VALID.]]),tabItens[[#This Row],[ATA DT.VALID.]]="",tabItens[[#This Row],[ATA DT.VALID.]]=" "),"",IF(TYPE(tabItens[[#This Row],[ATA DT.VALID.]])=1,ROUNDUP((tabItens[[#This Row],[ATA DT.VALID.]]-TODAY())/7,0),""))</f>
        <v/>
      </c>
      <c r="AQ202" s="267">
        <v>0</v>
      </c>
      <c r="AR202" s="268" t="str">
        <f>IF(ISBLANK(tabItens[[#This Row],[CÓDIGO]]),"",IFERROR(VLOOKUP(tabItens[[#This Row],[CÓDIGO]],Consumo!$C$2:$AI$902,32,FALSE),0))</f>
        <v>08.2023</v>
      </c>
      <c r="AS202" s="269">
        <f>SUMIF(Consumo!$C$3:$C$902,tabItens[[#This Row],[CÓDIGO]],Consumo!$T$3:$T$902) + SUMIF(Consumo!$C$3:$C$902,tabItens[[#This Row],[CÓDIGO]],Consumo!$U$3:$U$902) + SUMIF(Consumo!$C$3:$C$902,tabItens[[#This Row],[CÓDIGO]],Consumo!$V$3:$V$902) + SUMIF(Consumo!$C$3:$C$902,tabItens[[#This Row],[CÓDIGO]],Consumo!$W$3:$W$902)</f>
        <v>4660</v>
      </c>
      <c r="AT202" s="269">
        <f>SUMIF(Consumo!$C$3:$C$902,tabItens[[#This Row],[CÓDIGO]],Consumo!$AF$3:$AF$902)</f>
        <v>21456</v>
      </c>
      <c r="AU202" s="270">
        <f>SUMIF(Consumo!$C$3:$C$902,tabItens[[#This Row],[CÓDIGO]],Consumo!$AG$3:$AG$902)</f>
        <v>2025</v>
      </c>
      <c r="AV202" s="271">
        <f>SUMIF(Consumo!$C$3:$C$902,tabItens[[#This Row],[CÓDIGO]],Consumo!$AE$3:$AE$902)</f>
        <v>21.944444444444443</v>
      </c>
      <c r="AW202" s="244">
        <f>tabItens[[#This Row],[QTDE ATUAL]] + tabItens[[#This Row],[RC QTDE]] + tabItens[[#This Row],[AF SALDO]] + tabItens[[#This Row],[Recentes]]</f>
        <v>4500</v>
      </c>
      <c r="AX202" s="272">
        <v>2084</v>
      </c>
      <c r="AY202" s="272">
        <v>4</v>
      </c>
      <c r="AZ202" s="272">
        <f>IF(ISBLANK(tabItens[[#This Row],[CÓDIGO]]),"",tabItens[[#This Row],[PontoMês]] * (AZ$2+tabItens[[#This Row],[PontoQtM]]))</f>
        <v>8336</v>
      </c>
      <c r="BA202" s="271">
        <f>tabItens[[#This Row],[PontoPed]] - tabItens[[#This Row],[Saldo]] + (1/10)</f>
        <v>3836.1</v>
      </c>
      <c r="BB202" s="271">
        <f xml:space="preserve"> tabItens[[#This Row],[PontoMês]] * BB$2 - tabItens[[#This Row],[QTDE ATUAL]] - (1/10)</f>
        <v>2083.9</v>
      </c>
      <c r="BC202" s="273">
        <f>IF( tabItens[[#This Row],[PontoPed]]&gt;0, IF(tabItens[[#This Row],[PontoPed]]&lt;1, 1, IF( tabItens[[#This Row],[Saldo]]&gt;tabItens[[#This Row],[PontoPed]], 0, (tabItens[[#This Row],[PontoPed]]-tabItens[[#This Row],[Saldo]])/tabItens[[#This Row],[PontoPed]] ) ), 0 )</f>
        <v>0.46017274472168906</v>
      </c>
      <c r="BD202" s="274">
        <f>ROUNDDOWN(IF( OR( AND(tabItens[[#This Row],[PontoPed]]&lt;tabItens[[#This Row],[Saldo]],tabItens[[#This Row],[Saldo]]&gt;0), tabItens[[#This Row],[PontoPed]]=0), 99, IF(AND(tabItens[[#This Row],[Saldo]]=0,tabItens[[#This Row],[PontoPed]]&gt;0), 0, (1-tabItens[[#This Row],[PctAb]])*10 ) ),0)</f>
        <v>5</v>
      </c>
      <c r="BE202" s="275">
        <f>MAX(ROUNDDOWN( IF(tabItens[[#This Row],[Abaixo]] &gt; 0,   tabItens[[#This Row],[Abaixo]] + (tabItens[[#This Row],[PontoMês]] * IF( OR( ISBLANK(tabItens[[#This Row],[ATA Nº/ANO]]), tabItens[[#This Row],[ATA Nº/ANO]] = ""),BE$2,BE$1)),0),0),0)</f>
        <v>10088</v>
      </c>
      <c r="BF20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2" s="276">
        <f>SUMIF(Consumo!$C$3:$C$902,tabItens[[#This Row],[CÓDIGO]],Consumo!$E$3:$E$902)</f>
        <v>395</v>
      </c>
      <c r="BH202" s="277">
        <f>IF(AND(tabItens[[#This Row],[Pend]] &gt; 0,tabItens[[#This Row],[Consumo]] &lt;&gt; 0), tabItens[[#This Row],[Pend]] / tabItens[[#This Row],[Consumo]], 0 )</f>
        <v>1.8409768829231916E-2</v>
      </c>
      <c r="BI202" s="276"/>
      <c r="BJ202" s="276"/>
      <c r="BK202" s="278" t="s">
        <v>2077</v>
      </c>
    </row>
    <row r="203" spans="1:63" x14ac:dyDescent="0.3">
      <c r="A203" s="239">
        <v>133847</v>
      </c>
      <c r="B203" s="240" t="s">
        <v>1869</v>
      </c>
      <c r="C203" s="241" t="s">
        <v>381</v>
      </c>
      <c r="D203" s="242">
        <v>0.69</v>
      </c>
      <c r="E203" s="243"/>
      <c r="F203" s="243"/>
      <c r="G203" s="243" t="s">
        <v>891</v>
      </c>
      <c r="H203" s="244">
        <v>0</v>
      </c>
      <c r="I203" s="245">
        <v>103003</v>
      </c>
      <c r="J203" s="246">
        <v>0.69</v>
      </c>
      <c r="K203" s="247">
        <v>12096</v>
      </c>
      <c r="L203" s="248">
        <f>IF(tabItens[[#This Row],[Média]] &gt; 0, tabItens[[#This Row],[QTDE ATUAL]] / tabItens[[#This Row],[Média]],999.9)</f>
        <v>0</v>
      </c>
      <c r="M203" s="249">
        <v>0</v>
      </c>
      <c r="N203" s="250">
        <f>tabItens[[#This Row],[VALOR UNIT.]] * tabItens[[#This Row],[LC]]</f>
        <v>0</v>
      </c>
      <c r="O203" s="251" t="s">
        <v>2079</v>
      </c>
      <c r="P203" s="252"/>
      <c r="Q203" s="253"/>
      <c r="R203" s="250"/>
      <c r="S203" s="254"/>
      <c r="T203" s="255">
        <f>ROUNDDOWN(IFERROR(tabItens[[#This Row],[ATA DT.VALID.]] - $D$1,0) / 30,0)</f>
        <v>-1507</v>
      </c>
      <c r="U203" s="240" t="s">
        <v>949</v>
      </c>
      <c r="V203" s="256">
        <v>1</v>
      </c>
      <c r="W203" s="257" t="s">
        <v>2065</v>
      </c>
      <c r="X203" s="258">
        <v>57</v>
      </c>
      <c r="Y203" s="259">
        <v>16</v>
      </c>
      <c r="Z203" s="260">
        <v>6984</v>
      </c>
      <c r="AA203" s="261">
        <v>2023</v>
      </c>
      <c r="AB203" s="262">
        <v>6500</v>
      </c>
      <c r="AC203" s="262"/>
      <c r="AD203" s="261"/>
      <c r="AE203" s="262"/>
      <c r="AF203" s="255"/>
      <c r="AG203" s="263" t="s">
        <v>2063</v>
      </c>
      <c r="AH203" s="264"/>
      <c r="AI203" s="255">
        <v>5470</v>
      </c>
      <c r="AJ203" s="264">
        <v>44970</v>
      </c>
      <c r="AK203" s="264">
        <v>43074</v>
      </c>
      <c r="AL203" s="264">
        <v>44910</v>
      </c>
      <c r="AM203" s="254"/>
      <c r="AN203" s="243"/>
      <c r="AO203" s="265" t="str">
        <f>_xlfn.IFNA(IF(VLOOKUP(tabItens[[#This Row],[CÓDIGO]],tabExcluirDoEstoque[#Data],1,FALSE),"sim",""),"")</f>
        <v/>
      </c>
      <c r="AP203" s="266" t="str">
        <f ca="1">IF(OR(ISBLANK(tabItens[[#This Row],[ATA DT.VALID.]]),tabItens[[#This Row],[ATA DT.VALID.]]="",tabItens[[#This Row],[ATA DT.VALID.]]=" "),"",IF(TYPE(tabItens[[#This Row],[ATA DT.VALID.]])=1,ROUNDUP((tabItens[[#This Row],[ATA DT.VALID.]]-TODAY())/7,0),""))</f>
        <v/>
      </c>
      <c r="AQ203" s="267">
        <v>0</v>
      </c>
      <c r="AR203" s="268" t="str">
        <f>IF(ISBLANK(tabItens[[#This Row],[CÓDIGO]]),"",IFERROR(VLOOKUP(tabItens[[#This Row],[CÓDIGO]],Consumo!$C$2:$AI$902,32,FALSE),0))</f>
        <v>08.2023</v>
      </c>
      <c r="AS203" s="269">
        <f>SUMIF(Consumo!$C$3:$C$902,tabItens[[#This Row],[CÓDIGO]],Consumo!$T$3:$T$902) + SUMIF(Consumo!$C$3:$C$902,tabItens[[#This Row],[CÓDIGO]],Consumo!$U$3:$U$902) + SUMIF(Consumo!$C$3:$C$902,tabItens[[#This Row],[CÓDIGO]],Consumo!$V$3:$V$902) + SUMIF(Consumo!$C$3:$C$902,tabItens[[#This Row],[CÓDIGO]],Consumo!$W$3:$W$902)</f>
        <v>5565</v>
      </c>
      <c r="AT203" s="269">
        <f>SUMIF(Consumo!$C$3:$C$902,tabItens[[#This Row],[CÓDIGO]],Consumo!$AF$3:$AF$902)</f>
        <v>26768</v>
      </c>
      <c r="AU203" s="270">
        <f>SUMIF(Consumo!$C$3:$C$902,tabItens[[#This Row],[CÓDIGO]],Consumo!$AG$3:$AG$902)</f>
        <v>2700</v>
      </c>
      <c r="AV203" s="271">
        <f>SUMIF(Consumo!$C$3:$C$902,tabItens[[#This Row],[CÓDIGO]],Consumo!$AE$3:$AE$902)</f>
        <v>58.333333333333336</v>
      </c>
      <c r="AW203" s="244">
        <f>tabItens[[#This Row],[QTDE ATUAL]] + tabItens[[#This Row],[RC QTDE]] + tabItens[[#This Row],[AF SALDO]] + tabItens[[#This Row],[Recentes]]</f>
        <v>6500</v>
      </c>
      <c r="AX203" s="272">
        <v>2084</v>
      </c>
      <c r="AY203" s="272">
        <v>4</v>
      </c>
      <c r="AZ203" s="272">
        <f>IF(ISBLANK(tabItens[[#This Row],[CÓDIGO]]),"",tabItens[[#This Row],[PontoMês]] * (AZ$2+tabItens[[#This Row],[PontoQtM]]))</f>
        <v>8336</v>
      </c>
      <c r="BA203" s="271">
        <f>tabItens[[#This Row],[PontoPed]] - tabItens[[#This Row],[Saldo]] + (1/10)</f>
        <v>1836.1</v>
      </c>
      <c r="BB203" s="271">
        <f xml:space="preserve"> tabItens[[#This Row],[PontoMês]] * BB$2 - tabItens[[#This Row],[QTDE ATUAL]] - (1/10)</f>
        <v>2083.9</v>
      </c>
      <c r="BC203" s="273">
        <f>IF( tabItens[[#This Row],[PontoPed]]&gt;0, IF(tabItens[[#This Row],[PontoPed]]&lt;1, 1, IF( tabItens[[#This Row],[Saldo]]&gt;tabItens[[#This Row],[PontoPed]], 0, (tabItens[[#This Row],[PontoPed]]-tabItens[[#This Row],[Saldo]])/tabItens[[#This Row],[PontoPed]] ) ), 0 )</f>
        <v>0.22024952015355087</v>
      </c>
      <c r="BD203" s="274">
        <f>ROUNDDOWN(IF( OR( AND(tabItens[[#This Row],[PontoPed]]&lt;tabItens[[#This Row],[Saldo]],tabItens[[#This Row],[Saldo]]&gt;0), tabItens[[#This Row],[PontoPed]]=0), 99, IF(AND(tabItens[[#This Row],[Saldo]]=0,tabItens[[#This Row],[PontoPed]]&gt;0), 0, (1-tabItens[[#This Row],[PctAb]])*10 ) ),0)</f>
        <v>7</v>
      </c>
      <c r="BE203" s="275">
        <f>MAX(ROUNDDOWN( IF(tabItens[[#This Row],[Abaixo]] &gt; 0,   tabItens[[#This Row],[Abaixo]] + (tabItens[[#This Row],[PontoMês]] * IF( OR( ISBLANK(tabItens[[#This Row],[ATA Nº/ANO]]), tabItens[[#This Row],[ATA Nº/ANO]] = ""),BE$2,BE$1)),0),0),0)</f>
        <v>8088</v>
      </c>
      <c r="BF20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3" s="276">
        <f>SUMIF(Consumo!$C$3:$C$902,tabItens[[#This Row],[CÓDIGO]],Consumo!$E$3:$E$902)</f>
        <v>1050</v>
      </c>
      <c r="BH203" s="277">
        <f>IF(AND(tabItens[[#This Row],[Pend]] &gt; 0,tabItens[[#This Row],[Consumo]] &lt;&gt; 0), tabItens[[#This Row],[Pend]] / tabItens[[#This Row],[Consumo]], 0 )</f>
        <v>3.9225941422594141E-2</v>
      </c>
      <c r="BI203" s="276"/>
      <c r="BJ203" s="276"/>
      <c r="BK203" s="278" t="s">
        <v>2077</v>
      </c>
    </row>
    <row r="204" spans="1:63" x14ac:dyDescent="0.3">
      <c r="A204" s="239">
        <v>133848</v>
      </c>
      <c r="B204" s="240" t="s">
        <v>1870</v>
      </c>
      <c r="C204" s="241" t="s">
        <v>381</v>
      </c>
      <c r="D204" s="242">
        <v>0.53</v>
      </c>
      <c r="E204" s="243"/>
      <c r="F204" s="243"/>
      <c r="G204" s="243" t="s">
        <v>891</v>
      </c>
      <c r="H204" s="244">
        <v>0</v>
      </c>
      <c r="I204" s="245">
        <v>103003</v>
      </c>
      <c r="J204" s="246">
        <v>0.53</v>
      </c>
      <c r="K204" s="247">
        <v>9179</v>
      </c>
      <c r="L204" s="248">
        <f>IF(tabItens[[#This Row],[Média]] &gt; 0, tabItens[[#This Row],[QTDE ATUAL]] / tabItens[[#This Row],[Média]],999.9)</f>
        <v>0</v>
      </c>
      <c r="M204" s="249">
        <v>0</v>
      </c>
      <c r="N204" s="250">
        <f>tabItens[[#This Row],[VALOR UNIT.]] * tabItens[[#This Row],[LC]]</f>
        <v>0</v>
      </c>
      <c r="O204" s="251" t="s">
        <v>2079</v>
      </c>
      <c r="P204" s="252"/>
      <c r="Q204" s="253"/>
      <c r="R204" s="250"/>
      <c r="S204" s="254"/>
      <c r="T204" s="255">
        <f>ROUNDDOWN(IFERROR(tabItens[[#This Row],[ATA DT.VALID.]] - $D$1,0) / 30,0)</f>
        <v>-1507</v>
      </c>
      <c r="U204" s="240" t="s">
        <v>949</v>
      </c>
      <c r="V204" s="256">
        <v>1</v>
      </c>
      <c r="W204" s="257" t="s">
        <v>2065</v>
      </c>
      <c r="X204" s="258">
        <v>57</v>
      </c>
      <c r="Y204" s="259">
        <v>16</v>
      </c>
      <c r="Z204" s="260">
        <v>6984</v>
      </c>
      <c r="AA204" s="261">
        <v>2023</v>
      </c>
      <c r="AB204" s="262">
        <v>6200</v>
      </c>
      <c r="AC204" s="262"/>
      <c r="AD204" s="261"/>
      <c r="AE204" s="262"/>
      <c r="AF204" s="255"/>
      <c r="AG204" s="263" t="s">
        <v>2063</v>
      </c>
      <c r="AH204" s="264"/>
      <c r="AI204" s="255">
        <v>4570</v>
      </c>
      <c r="AJ204" s="264">
        <v>44441</v>
      </c>
      <c r="AK204" s="264">
        <v>43074</v>
      </c>
      <c r="AL204" s="264">
        <v>44412</v>
      </c>
      <c r="AM204" s="254"/>
      <c r="AN204" s="243"/>
      <c r="AO204" s="265" t="str">
        <f>_xlfn.IFNA(IF(VLOOKUP(tabItens[[#This Row],[CÓDIGO]],tabExcluirDoEstoque[#Data],1,FALSE),"sim",""),"")</f>
        <v/>
      </c>
      <c r="AP204" s="266" t="str">
        <f ca="1">IF(OR(ISBLANK(tabItens[[#This Row],[ATA DT.VALID.]]),tabItens[[#This Row],[ATA DT.VALID.]]="",tabItens[[#This Row],[ATA DT.VALID.]]=" "),"",IF(TYPE(tabItens[[#This Row],[ATA DT.VALID.]])=1,ROUNDUP((tabItens[[#This Row],[ATA DT.VALID.]]-TODAY())/7,0),""))</f>
        <v/>
      </c>
      <c r="AQ204" s="267">
        <v>0</v>
      </c>
      <c r="AR204" s="268" t="str">
        <f>IF(ISBLANK(tabItens[[#This Row],[CÓDIGO]]),"",IFERROR(VLOOKUP(tabItens[[#This Row],[CÓDIGO]],Consumo!$C$2:$AI$902,32,FALSE),0))</f>
        <v>07.2023</v>
      </c>
      <c r="AS204" s="269">
        <f>SUMIF(Consumo!$C$3:$C$902,tabItens[[#This Row],[CÓDIGO]],Consumo!$T$3:$T$902) + SUMIF(Consumo!$C$3:$C$902,tabItens[[#This Row],[CÓDIGO]],Consumo!$U$3:$U$902) + SUMIF(Consumo!$C$3:$C$902,tabItens[[#This Row],[CÓDIGO]],Consumo!$V$3:$V$902) + SUMIF(Consumo!$C$3:$C$902,tabItens[[#This Row],[CÓDIGO]],Consumo!$W$3:$W$902)</f>
        <v>3186</v>
      </c>
      <c r="AT204" s="269">
        <f>SUMIF(Consumo!$C$3:$C$902,tabItens[[#This Row],[CÓDIGO]],Consumo!$AF$3:$AF$902)</f>
        <v>20949</v>
      </c>
      <c r="AU204" s="270">
        <f>SUMIF(Consumo!$C$3:$C$902,tabItens[[#This Row],[CÓDIGO]],Consumo!$AG$3:$AG$902)</f>
        <v>2020</v>
      </c>
      <c r="AV204" s="271">
        <f>SUMIF(Consumo!$C$3:$C$902,tabItens[[#This Row],[CÓDIGO]],Consumo!$AE$3:$AE$902)</f>
        <v>46.111111111111114</v>
      </c>
      <c r="AW204" s="244">
        <f>tabItens[[#This Row],[QTDE ATUAL]] + tabItens[[#This Row],[RC QTDE]] + tabItens[[#This Row],[AF SALDO]] + tabItens[[#This Row],[Recentes]]</f>
        <v>6200</v>
      </c>
      <c r="AX204" s="272">
        <v>2084</v>
      </c>
      <c r="AY204" s="272">
        <v>4</v>
      </c>
      <c r="AZ204" s="272">
        <f>IF(ISBLANK(tabItens[[#This Row],[CÓDIGO]]),"",tabItens[[#This Row],[PontoMês]] * (AZ$2+tabItens[[#This Row],[PontoQtM]]))</f>
        <v>8336</v>
      </c>
      <c r="BA204" s="271">
        <f>tabItens[[#This Row],[PontoPed]] - tabItens[[#This Row],[Saldo]] + (1/10)</f>
        <v>2136.1</v>
      </c>
      <c r="BB204" s="271">
        <f xml:space="preserve"> tabItens[[#This Row],[PontoMês]] * BB$2 - tabItens[[#This Row],[QTDE ATUAL]] - (1/10)</f>
        <v>2083.9</v>
      </c>
      <c r="BC204" s="273">
        <f>IF( tabItens[[#This Row],[PontoPed]]&gt;0, IF(tabItens[[#This Row],[PontoPed]]&lt;1, 1, IF( tabItens[[#This Row],[Saldo]]&gt;tabItens[[#This Row],[PontoPed]], 0, (tabItens[[#This Row],[PontoPed]]-tabItens[[#This Row],[Saldo]])/tabItens[[#This Row],[PontoPed]] ) ), 0 )</f>
        <v>0.2562380038387716</v>
      </c>
      <c r="BD204" s="274">
        <f>ROUNDDOWN(IF( OR( AND(tabItens[[#This Row],[PontoPed]]&lt;tabItens[[#This Row],[Saldo]],tabItens[[#This Row],[Saldo]]&gt;0), tabItens[[#This Row],[PontoPed]]=0), 99, IF(AND(tabItens[[#This Row],[Saldo]]=0,tabItens[[#This Row],[PontoPed]]&gt;0), 0, (1-tabItens[[#This Row],[PctAb]])*10 ) ),0)</f>
        <v>7</v>
      </c>
      <c r="BE204" s="275">
        <f>MAX(ROUNDDOWN( IF(tabItens[[#This Row],[Abaixo]] &gt; 0,   tabItens[[#This Row],[Abaixo]] + (tabItens[[#This Row],[PontoMês]] * IF( OR( ISBLANK(tabItens[[#This Row],[ATA Nº/ANO]]), tabItens[[#This Row],[ATA Nº/ANO]] = ""),BE$2,BE$1)),0),0),0)</f>
        <v>8388</v>
      </c>
      <c r="BF20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4" s="276">
        <f>SUMIF(Consumo!$C$3:$C$902,tabItens[[#This Row],[CÓDIGO]],Consumo!$E$3:$E$902)</f>
        <v>830</v>
      </c>
      <c r="BH204" s="277">
        <f>IF(AND(tabItens[[#This Row],[Pend]] &gt; 0,tabItens[[#This Row],[Consumo]] &lt;&gt; 0), tabItens[[#This Row],[Pend]] / tabItens[[#This Row],[Consumo]], 0 )</f>
        <v>3.962002959568476E-2</v>
      </c>
      <c r="BI204" s="276"/>
      <c r="BJ204" s="276"/>
      <c r="BK204" s="278" t="s">
        <v>2077</v>
      </c>
    </row>
    <row r="205" spans="1:63" x14ac:dyDescent="0.3">
      <c r="A205" s="239">
        <v>133849</v>
      </c>
      <c r="B205" s="240" t="s">
        <v>1871</v>
      </c>
      <c r="C205" s="241" t="s">
        <v>381</v>
      </c>
      <c r="D205" s="242">
        <v>0.69</v>
      </c>
      <c r="E205" s="243"/>
      <c r="F205" s="243"/>
      <c r="G205" s="243" t="s">
        <v>891</v>
      </c>
      <c r="H205" s="244">
        <v>2711</v>
      </c>
      <c r="I205" s="245">
        <v>103003</v>
      </c>
      <c r="J205" s="246">
        <v>0.69</v>
      </c>
      <c r="K205" s="247">
        <v>10729</v>
      </c>
      <c r="L205" s="248">
        <f>IF(tabItens[[#This Row],[Média]] &gt; 0, tabItens[[#This Row],[QTDE ATUAL]] / tabItens[[#This Row],[Média]],999.9)</f>
        <v>1394.2285714285715</v>
      </c>
      <c r="M205" s="249">
        <v>0</v>
      </c>
      <c r="N205" s="250">
        <f>tabItens[[#This Row],[VALOR UNIT.]] * tabItens[[#This Row],[LC]]</f>
        <v>0</v>
      </c>
      <c r="O205" s="251" t="s">
        <v>2079</v>
      </c>
      <c r="P205" s="252"/>
      <c r="Q205" s="253"/>
      <c r="R205" s="250"/>
      <c r="S205" s="254"/>
      <c r="T205" s="255">
        <f>ROUNDDOWN(IFERROR(tabItens[[#This Row],[ATA DT.VALID.]] - $D$1,0) / 30,0)</f>
        <v>-1507</v>
      </c>
      <c r="U205" s="240" t="s">
        <v>949</v>
      </c>
      <c r="V205" s="256">
        <v>1</v>
      </c>
      <c r="W205" s="257" t="s">
        <v>2065</v>
      </c>
      <c r="X205" s="258">
        <v>57</v>
      </c>
      <c r="Y205" s="259">
        <v>16</v>
      </c>
      <c r="Z205" s="260">
        <v>6217</v>
      </c>
      <c r="AA205" s="261">
        <v>2023</v>
      </c>
      <c r="AB205" s="262">
        <v>2500</v>
      </c>
      <c r="AC205" s="262"/>
      <c r="AD205" s="261"/>
      <c r="AE205" s="262"/>
      <c r="AF205" s="255"/>
      <c r="AG205" s="263" t="s">
        <v>2063</v>
      </c>
      <c r="AH205" s="264"/>
      <c r="AI205" s="255">
        <v>5948</v>
      </c>
      <c r="AJ205" s="264">
        <v>44973</v>
      </c>
      <c r="AK205" s="264">
        <v>43074</v>
      </c>
      <c r="AL205" s="264">
        <v>44959</v>
      </c>
      <c r="AM205" s="254"/>
      <c r="AN205" s="243"/>
      <c r="AO205" s="265" t="str">
        <f>_xlfn.IFNA(IF(VLOOKUP(tabItens[[#This Row],[CÓDIGO]],tabExcluirDoEstoque[#Data],1,FALSE),"sim",""),"")</f>
        <v/>
      </c>
      <c r="AP205" s="266" t="str">
        <f ca="1">IF(OR(ISBLANK(tabItens[[#This Row],[ATA DT.VALID.]]),tabItens[[#This Row],[ATA DT.VALID.]]="",tabItens[[#This Row],[ATA DT.VALID.]]=" "),"",IF(TYPE(tabItens[[#This Row],[ATA DT.VALID.]])=1,ROUNDUP((tabItens[[#This Row],[ATA DT.VALID.]]-TODAY())/7,0),""))</f>
        <v/>
      </c>
      <c r="AQ205" s="267">
        <v>0</v>
      </c>
      <c r="AR205" s="268" t="str">
        <f>IF(ISBLANK(tabItens[[#This Row],[CÓDIGO]]),"",IFERROR(VLOOKUP(tabItens[[#This Row],[CÓDIGO]],Consumo!$C$2:$AI$902,32,FALSE),0))</f>
        <v>08.2023</v>
      </c>
      <c r="AS205" s="269">
        <f>SUMIF(Consumo!$C$3:$C$902,tabItens[[#This Row],[CÓDIGO]],Consumo!$T$3:$T$902) + SUMIF(Consumo!$C$3:$C$902,tabItens[[#This Row],[CÓDIGO]],Consumo!$U$3:$U$902) + SUMIF(Consumo!$C$3:$C$902,tabItens[[#This Row],[CÓDIGO]],Consumo!$V$3:$V$902) + SUMIF(Consumo!$C$3:$C$902,tabItens[[#This Row],[CÓDIGO]],Consumo!$W$3:$W$902)</f>
        <v>6481</v>
      </c>
      <c r="AT205" s="269">
        <f>SUMIF(Consumo!$C$3:$C$902,tabItens[[#This Row],[CÓDIGO]],Consumo!$AF$3:$AF$902)</f>
        <v>25746</v>
      </c>
      <c r="AU205" s="270">
        <f>SUMIF(Consumo!$C$3:$C$902,tabItens[[#This Row],[CÓDIGO]],Consumo!$AG$3:$AG$902)</f>
        <v>2320</v>
      </c>
      <c r="AV205" s="271">
        <f>SUMIF(Consumo!$C$3:$C$902,tabItens[[#This Row],[CÓDIGO]],Consumo!$AE$3:$AE$902)</f>
        <v>1.9444444444444444</v>
      </c>
      <c r="AW205" s="244">
        <f>tabItens[[#This Row],[QTDE ATUAL]] + tabItens[[#This Row],[RC QTDE]] + tabItens[[#This Row],[AF SALDO]] + tabItens[[#This Row],[Recentes]]</f>
        <v>5211</v>
      </c>
      <c r="AX205" s="272">
        <v>2084</v>
      </c>
      <c r="AY205" s="272">
        <v>4</v>
      </c>
      <c r="AZ205" s="272">
        <f>IF(ISBLANK(tabItens[[#This Row],[CÓDIGO]]),"",tabItens[[#This Row],[PontoMês]] * (AZ$2+tabItens[[#This Row],[PontoQtM]]))</f>
        <v>8336</v>
      </c>
      <c r="BA205" s="271">
        <f>tabItens[[#This Row],[PontoPed]] - tabItens[[#This Row],[Saldo]] + (1/10)</f>
        <v>3125.1</v>
      </c>
      <c r="BB205" s="271">
        <f xml:space="preserve"> tabItens[[#This Row],[PontoMês]] * BB$2 - tabItens[[#This Row],[QTDE ATUAL]] - (1/10)</f>
        <v>-627.1</v>
      </c>
      <c r="BC205" s="273">
        <f>IF( tabItens[[#This Row],[PontoPed]]&gt;0, IF(tabItens[[#This Row],[PontoPed]]&lt;1, 1, IF( tabItens[[#This Row],[Saldo]]&gt;tabItens[[#This Row],[PontoPed]], 0, (tabItens[[#This Row],[PontoPed]]-tabItens[[#This Row],[Saldo]])/tabItens[[#This Row],[PontoPed]] ) ), 0 )</f>
        <v>0.37488003838771594</v>
      </c>
      <c r="BD205" s="274">
        <f>ROUNDDOWN(IF( OR( AND(tabItens[[#This Row],[PontoPed]]&lt;tabItens[[#This Row],[Saldo]],tabItens[[#This Row],[Saldo]]&gt;0), tabItens[[#This Row],[PontoPed]]=0), 99, IF(AND(tabItens[[#This Row],[Saldo]]=0,tabItens[[#This Row],[PontoPed]]&gt;0), 0, (1-tabItens[[#This Row],[PctAb]])*10 ) ),0)</f>
        <v>6</v>
      </c>
      <c r="BE205" s="275">
        <f>MAX(ROUNDDOWN( IF(tabItens[[#This Row],[Abaixo]] &gt; 0,   tabItens[[#This Row],[Abaixo]] + (tabItens[[#This Row],[PontoMês]] * IF( OR( ISBLANK(tabItens[[#This Row],[ATA Nº/ANO]]), tabItens[[#This Row],[ATA Nº/ANO]] = ""),BE$2,BE$1)),0),0),0)</f>
        <v>9377</v>
      </c>
      <c r="BF20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5" s="276">
        <f>SUMIF(Consumo!$C$3:$C$902,tabItens[[#This Row],[CÓDIGO]],Consumo!$E$3:$E$902)</f>
        <v>35</v>
      </c>
      <c r="BH205" s="277">
        <f>IF(AND(tabItens[[#This Row],[Pend]] &gt; 0,tabItens[[#This Row],[Consumo]] &lt;&gt; 0), tabItens[[#This Row],[Pend]] / tabItens[[#This Row],[Consumo]], 0 )</f>
        <v>1.3594344752582926E-3</v>
      </c>
      <c r="BI205" s="276"/>
      <c r="BJ205" s="276"/>
      <c r="BK205" s="278" t="s">
        <v>2077</v>
      </c>
    </row>
    <row r="206" spans="1:63" x14ac:dyDescent="0.3">
      <c r="A206" s="239">
        <v>133850</v>
      </c>
      <c r="B206" s="240" t="s">
        <v>1872</v>
      </c>
      <c r="C206" s="241" t="s">
        <v>381</v>
      </c>
      <c r="D206" s="242">
        <v>0.69</v>
      </c>
      <c r="E206" s="243"/>
      <c r="F206" s="243"/>
      <c r="G206" s="243" t="s">
        <v>891</v>
      </c>
      <c r="H206" s="244">
        <v>0</v>
      </c>
      <c r="I206" s="245">
        <v>103003</v>
      </c>
      <c r="J206" s="246">
        <v>0.69</v>
      </c>
      <c r="K206" s="247">
        <v>10601</v>
      </c>
      <c r="L206" s="248">
        <f>IF(tabItens[[#This Row],[Média]] &gt; 0, tabItens[[#This Row],[QTDE ATUAL]] / tabItens[[#This Row],[Média]],999.9)</f>
        <v>0</v>
      </c>
      <c r="M206" s="249">
        <v>0</v>
      </c>
      <c r="N206" s="250">
        <f>tabItens[[#This Row],[VALOR UNIT.]] * tabItens[[#This Row],[LC]]</f>
        <v>0</v>
      </c>
      <c r="O206" s="251" t="s">
        <v>2079</v>
      </c>
      <c r="P206" s="252"/>
      <c r="Q206" s="253"/>
      <c r="R206" s="250"/>
      <c r="S206" s="254"/>
      <c r="T206" s="255">
        <f>ROUNDDOWN(IFERROR(tabItens[[#This Row],[ATA DT.VALID.]] - $D$1,0) / 30,0)</f>
        <v>-1507</v>
      </c>
      <c r="U206" s="240" t="s">
        <v>949</v>
      </c>
      <c r="V206" s="256">
        <v>1</v>
      </c>
      <c r="W206" s="257" t="s">
        <v>2065</v>
      </c>
      <c r="X206" s="258">
        <v>57</v>
      </c>
      <c r="Y206" s="259">
        <v>16</v>
      </c>
      <c r="Z206" s="260">
        <v>6985</v>
      </c>
      <c r="AA206" s="261">
        <v>2023</v>
      </c>
      <c r="AB206" s="262">
        <v>5700</v>
      </c>
      <c r="AC206" s="262"/>
      <c r="AD206" s="261"/>
      <c r="AE206" s="262"/>
      <c r="AF206" s="255"/>
      <c r="AG206" s="263" t="s">
        <v>2063</v>
      </c>
      <c r="AH206" s="264"/>
      <c r="AI206" s="255">
        <v>5474</v>
      </c>
      <c r="AJ206" s="264">
        <v>44928</v>
      </c>
      <c r="AK206" s="264">
        <v>43074</v>
      </c>
      <c r="AL206" s="264">
        <v>44910</v>
      </c>
      <c r="AM206" s="254"/>
      <c r="AN206" s="243"/>
      <c r="AO206" s="265" t="str">
        <f>_xlfn.IFNA(IF(VLOOKUP(tabItens[[#This Row],[CÓDIGO]],tabExcluirDoEstoque[#Data],1,FALSE),"sim",""),"")</f>
        <v/>
      </c>
      <c r="AP206" s="266" t="str">
        <f ca="1">IF(OR(ISBLANK(tabItens[[#This Row],[ATA DT.VALID.]]),tabItens[[#This Row],[ATA DT.VALID.]]="",tabItens[[#This Row],[ATA DT.VALID.]]=" "),"",IF(TYPE(tabItens[[#This Row],[ATA DT.VALID.]])=1,ROUNDUP((tabItens[[#This Row],[ATA DT.VALID.]]-TODAY())/7,0),""))</f>
        <v/>
      </c>
      <c r="AQ206" s="267">
        <v>0</v>
      </c>
      <c r="AR206" s="268" t="str">
        <f>IF(ISBLANK(tabItens[[#This Row],[CÓDIGO]]),"",IFERROR(VLOOKUP(tabItens[[#This Row],[CÓDIGO]],Consumo!$C$2:$AI$902,32,FALSE),0))</f>
        <v>08.2023</v>
      </c>
      <c r="AS206" s="269">
        <f>SUMIF(Consumo!$C$3:$C$902,tabItens[[#This Row],[CÓDIGO]],Consumo!$T$3:$T$902) + SUMIF(Consumo!$C$3:$C$902,tabItens[[#This Row],[CÓDIGO]],Consumo!$U$3:$U$902) + SUMIF(Consumo!$C$3:$C$902,tabItens[[#This Row],[CÓDIGO]],Consumo!$V$3:$V$902) + SUMIF(Consumo!$C$3:$C$902,tabItens[[#This Row],[CÓDIGO]],Consumo!$W$3:$W$902)</f>
        <v>5223</v>
      </c>
      <c r="AT206" s="269">
        <f>SUMIF(Consumo!$C$3:$C$902,tabItens[[#This Row],[CÓDIGO]],Consumo!$AF$3:$AF$902)</f>
        <v>25133</v>
      </c>
      <c r="AU206" s="270">
        <f>SUMIF(Consumo!$C$3:$C$902,tabItens[[#This Row],[CÓDIGO]],Consumo!$AG$3:$AG$902)</f>
        <v>2255</v>
      </c>
      <c r="AV206" s="271">
        <f>SUMIF(Consumo!$C$3:$C$902,tabItens[[#This Row],[CÓDIGO]],Consumo!$AE$3:$AE$902)</f>
        <v>35.444444444444443</v>
      </c>
      <c r="AW206" s="244">
        <f>tabItens[[#This Row],[QTDE ATUAL]] + tabItens[[#This Row],[RC QTDE]] + tabItens[[#This Row],[AF SALDO]] + tabItens[[#This Row],[Recentes]]</f>
        <v>5700</v>
      </c>
      <c r="AX206" s="272">
        <v>2084</v>
      </c>
      <c r="AY206" s="272">
        <v>4</v>
      </c>
      <c r="AZ206" s="272">
        <f>IF(ISBLANK(tabItens[[#This Row],[CÓDIGO]]),"",tabItens[[#This Row],[PontoMês]] * (AZ$2+tabItens[[#This Row],[PontoQtM]]))</f>
        <v>8336</v>
      </c>
      <c r="BA206" s="271">
        <f>tabItens[[#This Row],[PontoPed]] - tabItens[[#This Row],[Saldo]] + (1/10)</f>
        <v>2636.1</v>
      </c>
      <c r="BB206" s="271">
        <f xml:space="preserve"> tabItens[[#This Row],[PontoMês]] * BB$2 - tabItens[[#This Row],[QTDE ATUAL]] - (1/10)</f>
        <v>2083.9</v>
      </c>
      <c r="BC206" s="273">
        <f>IF( tabItens[[#This Row],[PontoPed]]&gt;0, IF(tabItens[[#This Row],[PontoPed]]&lt;1, 1, IF( tabItens[[#This Row],[Saldo]]&gt;tabItens[[#This Row],[PontoPed]], 0, (tabItens[[#This Row],[PontoPed]]-tabItens[[#This Row],[Saldo]])/tabItens[[#This Row],[PontoPed]] ) ), 0 )</f>
        <v>0.31621880998080615</v>
      </c>
      <c r="BD206" s="274">
        <f>ROUNDDOWN(IF( OR( AND(tabItens[[#This Row],[PontoPed]]&lt;tabItens[[#This Row],[Saldo]],tabItens[[#This Row],[Saldo]]&gt;0), tabItens[[#This Row],[PontoPed]]=0), 99, IF(AND(tabItens[[#This Row],[Saldo]]=0,tabItens[[#This Row],[PontoPed]]&gt;0), 0, (1-tabItens[[#This Row],[PctAb]])*10 ) ),0)</f>
        <v>6</v>
      </c>
      <c r="BE206" s="275">
        <f>MAX(ROUNDDOWN( IF(tabItens[[#This Row],[Abaixo]] &gt; 0,   tabItens[[#This Row],[Abaixo]] + (tabItens[[#This Row],[PontoMês]] * IF( OR( ISBLANK(tabItens[[#This Row],[ATA Nº/ANO]]), tabItens[[#This Row],[ATA Nº/ANO]] = ""),BE$2,BE$1)),0),0),0)</f>
        <v>8888</v>
      </c>
      <c r="BF20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6" s="276">
        <f>SUMIF(Consumo!$C$3:$C$902,tabItens[[#This Row],[CÓDIGO]],Consumo!$E$3:$E$902)</f>
        <v>638</v>
      </c>
      <c r="BH206" s="277">
        <f>IF(AND(tabItens[[#This Row],[Pend]] &gt; 0,tabItens[[#This Row],[Consumo]] &lt;&gt; 0), tabItens[[#This Row],[Pend]] / tabItens[[#This Row],[Consumo]], 0 )</f>
        <v>2.5384952055067043E-2</v>
      </c>
      <c r="BI206" s="276"/>
      <c r="BJ206" s="276"/>
      <c r="BK206" s="278" t="s">
        <v>2077</v>
      </c>
    </row>
    <row r="207" spans="1:63" x14ac:dyDescent="0.3">
      <c r="A207" s="239">
        <v>13991</v>
      </c>
      <c r="B207" s="240" t="s">
        <v>1055</v>
      </c>
      <c r="C207" s="241" t="s">
        <v>264</v>
      </c>
      <c r="D207" s="242">
        <v>22.32</v>
      </c>
      <c r="E207" s="243"/>
      <c r="F207" s="243"/>
      <c r="G207" s="243" t="s">
        <v>891</v>
      </c>
      <c r="H207" s="244">
        <v>0</v>
      </c>
      <c r="I207" s="245">
        <v>103003</v>
      </c>
      <c r="J207" s="246">
        <v>22.32</v>
      </c>
      <c r="K207" s="247">
        <v>280</v>
      </c>
      <c r="L207" s="248">
        <f>IF(tabItens[[#This Row],[Média]] &gt; 0, tabItens[[#This Row],[QTDE ATUAL]] / tabItens[[#This Row],[Média]],999.9)</f>
        <v>0</v>
      </c>
      <c r="M207" s="249">
        <v>0</v>
      </c>
      <c r="N207" s="250">
        <f>tabItens[[#This Row],[VALOR UNIT.]] * tabItens[[#This Row],[LC]]</f>
        <v>0</v>
      </c>
      <c r="O207" s="251" t="s">
        <v>2106</v>
      </c>
      <c r="P207" s="252"/>
      <c r="Q207" s="253"/>
      <c r="R207" s="250"/>
      <c r="S207" s="254"/>
      <c r="T207" s="255">
        <f>ROUNDDOWN(IFERROR(tabItens[[#This Row],[ATA DT.VALID.]] - $D$1,0) / 30,0)</f>
        <v>-1507</v>
      </c>
      <c r="U207" s="240" t="s">
        <v>900</v>
      </c>
      <c r="V207" s="256">
        <v>1</v>
      </c>
      <c r="W207" s="257" t="s">
        <v>2064</v>
      </c>
      <c r="X207" s="258">
        <v>72</v>
      </c>
      <c r="Y207" s="259">
        <v>6</v>
      </c>
      <c r="Z207" s="260">
        <v>5540</v>
      </c>
      <c r="AA207" s="261">
        <v>2023</v>
      </c>
      <c r="AB207" s="262">
        <v>400</v>
      </c>
      <c r="AC207" s="262"/>
      <c r="AD207" s="261"/>
      <c r="AE207" s="262"/>
      <c r="AF207" s="255"/>
      <c r="AG207" s="263" t="s">
        <v>2063</v>
      </c>
      <c r="AH207" s="264"/>
      <c r="AI207" s="255">
        <v>94</v>
      </c>
      <c r="AJ207" s="264">
        <v>44937</v>
      </c>
      <c r="AK207" s="264" t="s">
        <v>891</v>
      </c>
      <c r="AL207" s="264">
        <v>44854</v>
      </c>
      <c r="AM207" s="254"/>
      <c r="AN207" s="243"/>
      <c r="AO207" s="265" t="str">
        <f>_xlfn.IFNA(IF(VLOOKUP(tabItens[[#This Row],[CÓDIGO]],tabExcluirDoEstoque[#Data],1,FALSE),"sim",""),"")</f>
        <v/>
      </c>
      <c r="AP207" s="266" t="str">
        <f ca="1">IF(OR(ISBLANK(tabItens[[#This Row],[ATA DT.VALID.]]),tabItens[[#This Row],[ATA DT.VALID.]]="",tabItens[[#This Row],[ATA DT.VALID.]]=" "),"",IF(TYPE(tabItens[[#This Row],[ATA DT.VALID.]])=1,ROUNDUP((tabItens[[#This Row],[ATA DT.VALID.]]-TODAY())/7,0),""))</f>
        <v/>
      </c>
      <c r="AQ207" s="267">
        <v>0</v>
      </c>
      <c r="AR207" s="268" t="str">
        <f>IF(ISBLANK(tabItens[[#This Row],[CÓDIGO]]),"",IFERROR(VLOOKUP(tabItens[[#This Row],[CÓDIGO]],Consumo!$C$2:$AI$902,32,FALSE),0))</f>
        <v>03.2023</v>
      </c>
      <c r="AS207" s="269">
        <f>SUMIF(Consumo!$C$3:$C$902,tabItens[[#This Row],[CÓDIGO]],Consumo!$T$3:$T$902) + SUMIF(Consumo!$C$3:$C$902,tabItens[[#This Row],[CÓDIGO]],Consumo!$U$3:$U$902) + SUMIF(Consumo!$C$3:$C$902,tabItens[[#This Row],[CÓDIGO]],Consumo!$V$3:$V$902) + SUMIF(Consumo!$C$3:$C$902,tabItens[[#This Row],[CÓDIGO]],Consumo!$W$3:$W$902)</f>
        <v>0</v>
      </c>
      <c r="AT207" s="269">
        <f>SUMIF(Consumo!$C$3:$C$902,tabItens[[#This Row],[CÓDIGO]],Consumo!$AF$3:$AF$902)</f>
        <v>661</v>
      </c>
      <c r="AU207" s="270">
        <f>SUMIF(Consumo!$C$3:$C$902,tabItens[[#This Row],[CÓDIGO]],Consumo!$AG$3:$AG$902)</f>
        <v>178</v>
      </c>
      <c r="AV207" s="271">
        <f>SUMIF(Consumo!$C$3:$C$902,tabItens[[#This Row],[CÓDIGO]],Consumo!$AE$3:$AE$902)</f>
        <v>2.7777777777777777</v>
      </c>
      <c r="AW207" s="244">
        <f>tabItens[[#This Row],[QTDE ATUAL]] + tabItens[[#This Row],[RC QTDE]] + tabItens[[#This Row],[AF SALDO]] + tabItens[[#This Row],[Recentes]]</f>
        <v>400</v>
      </c>
      <c r="AX207" s="272">
        <v>46</v>
      </c>
      <c r="AY207" s="272">
        <v>4</v>
      </c>
      <c r="AZ207" s="272">
        <f>IF(ISBLANK(tabItens[[#This Row],[CÓDIGO]]),"",tabItens[[#This Row],[PontoMês]] * (AZ$2+tabItens[[#This Row],[PontoQtM]]))</f>
        <v>184</v>
      </c>
      <c r="BA207" s="271">
        <f>tabItens[[#This Row],[PontoPed]] - tabItens[[#This Row],[Saldo]] + (1/10)</f>
        <v>-215.9</v>
      </c>
      <c r="BB207" s="271">
        <f xml:space="preserve"> tabItens[[#This Row],[PontoMês]] * BB$2 - tabItens[[#This Row],[QTDE ATUAL]] - (1/10)</f>
        <v>45.9</v>
      </c>
      <c r="BC207" s="273">
        <f>IF( tabItens[[#This Row],[PontoPed]]&gt;0, IF(tabItens[[#This Row],[PontoPed]]&lt;1, 1, IF( tabItens[[#This Row],[Saldo]]&gt;tabItens[[#This Row],[PontoPed]], 0, (tabItens[[#This Row],[PontoPed]]-tabItens[[#This Row],[Saldo]])/tabItens[[#This Row],[PontoPed]] ) ), 0 )</f>
        <v>0</v>
      </c>
      <c r="BD207" s="274">
        <f>ROUNDDOWN(IF( OR( AND(tabItens[[#This Row],[PontoPed]]&lt;tabItens[[#This Row],[Saldo]],tabItens[[#This Row],[Saldo]]&gt;0), tabItens[[#This Row],[PontoPed]]=0), 99, IF(AND(tabItens[[#This Row],[Saldo]]=0,tabItens[[#This Row],[PontoPed]]&gt;0), 0, (1-tabItens[[#This Row],[PctAb]])*10 ) ),0)</f>
        <v>99</v>
      </c>
      <c r="BE207" s="275">
        <f>MAX(ROUNDDOWN( IF(tabItens[[#This Row],[Abaixo]] &gt; 0,   tabItens[[#This Row],[Abaixo]] + (tabItens[[#This Row],[PontoMês]] * IF( OR( ISBLANK(tabItens[[#This Row],[ATA Nº/ANO]]), tabItens[[#This Row],[ATA Nº/ANO]] = ""),BE$2,BE$1)),0),0),0)</f>
        <v>0</v>
      </c>
      <c r="BF20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7" s="276">
        <f>SUMIF(Consumo!$C$3:$C$902,tabItens[[#This Row],[CÓDIGO]],Consumo!$E$3:$E$902)</f>
        <v>50</v>
      </c>
      <c r="BH207" s="277">
        <f>IF(AND(tabItens[[#This Row],[Pend]] &gt; 0,tabItens[[#This Row],[Consumo]] &lt;&gt; 0), tabItens[[#This Row],[Pend]] / tabItens[[#This Row],[Consumo]], 0 )</f>
        <v>7.564296520423601E-2</v>
      </c>
      <c r="BI207" s="276"/>
      <c r="BJ207" s="276"/>
      <c r="BK207" s="278" t="s">
        <v>2077</v>
      </c>
    </row>
    <row r="208" spans="1:63" x14ac:dyDescent="0.3">
      <c r="A208" s="239">
        <v>127664</v>
      </c>
      <c r="B208" s="240" t="s">
        <v>1789</v>
      </c>
      <c r="C208" s="241" t="s">
        <v>270</v>
      </c>
      <c r="D208" s="242">
        <v>3.63</v>
      </c>
      <c r="E208" s="243"/>
      <c r="F208" s="243"/>
      <c r="G208" s="243" t="s">
        <v>891</v>
      </c>
      <c r="H208" s="244">
        <v>3548</v>
      </c>
      <c r="I208" s="245">
        <v>103003</v>
      </c>
      <c r="J208" s="246">
        <v>3.63</v>
      </c>
      <c r="K208" s="247">
        <v>3388</v>
      </c>
      <c r="L208" s="248">
        <f>IF(tabItens[[#This Row],[Média]] &gt; 0, tabItens[[#This Row],[QTDE ATUAL]] / tabItens[[#This Row],[Média]],999.9)</f>
        <v>1557.6585365853659</v>
      </c>
      <c r="M208" s="249">
        <v>0</v>
      </c>
      <c r="N208" s="250">
        <f>tabItens[[#This Row],[VALOR UNIT.]] * tabItens[[#This Row],[LC]]</f>
        <v>0</v>
      </c>
      <c r="O208" s="251" t="s">
        <v>2185</v>
      </c>
      <c r="P208" s="252"/>
      <c r="Q208" s="253"/>
      <c r="R208" s="250"/>
      <c r="S208" s="254"/>
      <c r="T208" s="255">
        <f>ROUNDDOWN(IFERROR(tabItens[[#This Row],[ATA DT.VALID.]] - $D$1,0) / 30,0)</f>
        <v>-1507</v>
      </c>
      <c r="U208" s="240" t="s">
        <v>1790</v>
      </c>
      <c r="V208" s="256">
        <v>1</v>
      </c>
      <c r="W208" s="257" t="s">
        <v>2064</v>
      </c>
      <c r="X208" s="258">
        <v>71</v>
      </c>
      <c r="Y208" s="259">
        <v>34</v>
      </c>
      <c r="Z208" s="260"/>
      <c r="AA208" s="261"/>
      <c r="AB208" s="262"/>
      <c r="AC208" s="262"/>
      <c r="AD208" s="261"/>
      <c r="AE208" s="262"/>
      <c r="AF208" s="255"/>
      <c r="AG208" s="263" t="s">
        <v>2063</v>
      </c>
      <c r="AH208" s="264"/>
      <c r="AI208" s="255">
        <v>1946</v>
      </c>
      <c r="AJ208" s="264">
        <v>45090</v>
      </c>
      <c r="AK208" s="264">
        <v>41733</v>
      </c>
      <c r="AL208" s="264">
        <v>45072</v>
      </c>
      <c r="AM208" s="254"/>
      <c r="AN208" s="243"/>
      <c r="AO208" s="265" t="str">
        <f>_xlfn.IFNA(IF(VLOOKUP(tabItens[[#This Row],[CÓDIGO]],tabExcluirDoEstoque[#Data],1,FALSE),"sim",""),"")</f>
        <v/>
      </c>
      <c r="AP208" s="266" t="str">
        <f ca="1">IF(OR(ISBLANK(tabItens[[#This Row],[ATA DT.VALID.]]),tabItens[[#This Row],[ATA DT.VALID.]]="",tabItens[[#This Row],[ATA DT.VALID.]]=" "),"",IF(TYPE(tabItens[[#This Row],[ATA DT.VALID.]])=1,ROUNDUP((tabItens[[#This Row],[ATA DT.VALID.]]-TODAY())/7,0),""))</f>
        <v/>
      </c>
      <c r="AQ208" s="267">
        <v>0</v>
      </c>
      <c r="AR208" s="268" t="str">
        <f>IF(ISBLANK(tabItens[[#This Row],[CÓDIGO]]),"",IFERROR(VLOOKUP(tabItens[[#This Row],[CÓDIGO]],Consumo!$C$2:$AI$902,32,FALSE),0))</f>
        <v>08.2023</v>
      </c>
      <c r="AS208" s="269">
        <f>SUMIF(Consumo!$C$3:$C$902,tabItens[[#This Row],[CÓDIGO]],Consumo!$T$3:$T$902) + SUMIF(Consumo!$C$3:$C$902,tabItens[[#This Row],[CÓDIGO]],Consumo!$U$3:$U$902) + SUMIF(Consumo!$C$3:$C$902,tabItens[[#This Row],[CÓDIGO]],Consumo!$V$3:$V$902) + SUMIF(Consumo!$C$3:$C$902,tabItens[[#This Row],[CÓDIGO]],Consumo!$W$3:$W$902)</f>
        <v>2213</v>
      </c>
      <c r="AT208" s="269">
        <f>SUMIF(Consumo!$C$3:$C$902,tabItens[[#This Row],[CÓDIGO]],Consumo!$AF$3:$AF$902)</f>
        <v>9186</v>
      </c>
      <c r="AU208" s="270">
        <f>SUMIF(Consumo!$C$3:$C$902,tabItens[[#This Row],[CÓDIGO]],Consumo!$AG$3:$AG$902)</f>
        <v>613</v>
      </c>
      <c r="AV208" s="271">
        <f>SUMIF(Consumo!$C$3:$C$902,tabItens[[#This Row],[CÓDIGO]],Consumo!$AE$3:$AE$902)</f>
        <v>2.2777777777777777</v>
      </c>
      <c r="AW208" s="244">
        <f>tabItens[[#This Row],[QTDE ATUAL]] + tabItens[[#This Row],[RC QTDE]] + tabItens[[#This Row],[AF SALDO]] + tabItens[[#This Row],[Recentes]]</f>
        <v>3548</v>
      </c>
      <c r="AX208" s="272">
        <v>420</v>
      </c>
      <c r="AY208" s="272">
        <v>3</v>
      </c>
      <c r="AZ208" s="272">
        <f>IF(ISBLANK(tabItens[[#This Row],[CÓDIGO]]),"",tabItens[[#This Row],[PontoMês]] * (AZ$2+tabItens[[#This Row],[PontoQtM]]))</f>
        <v>1260</v>
      </c>
      <c r="BA208" s="271">
        <f>tabItens[[#This Row],[PontoPed]] - tabItens[[#This Row],[Saldo]] + (1/10)</f>
        <v>-2287.9</v>
      </c>
      <c r="BB208" s="271">
        <f xml:space="preserve"> tabItens[[#This Row],[PontoMês]] * BB$2 - tabItens[[#This Row],[QTDE ATUAL]] - (1/10)</f>
        <v>-3128.1</v>
      </c>
      <c r="BC208" s="273">
        <f>IF( tabItens[[#This Row],[PontoPed]]&gt;0, IF(tabItens[[#This Row],[PontoPed]]&lt;1, 1, IF( tabItens[[#This Row],[Saldo]]&gt;tabItens[[#This Row],[PontoPed]], 0, (tabItens[[#This Row],[PontoPed]]-tabItens[[#This Row],[Saldo]])/tabItens[[#This Row],[PontoPed]] ) ), 0 )</f>
        <v>0</v>
      </c>
      <c r="BD208" s="274">
        <f>ROUNDDOWN(IF( OR( AND(tabItens[[#This Row],[PontoPed]]&lt;tabItens[[#This Row],[Saldo]],tabItens[[#This Row],[Saldo]]&gt;0), tabItens[[#This Row],[PontoPed]]=0), 99, IF(AND(tabItens[[#This Row],[Saldo]]=0,tabItens[[#This Row],[PontoPed]]&gt;0), 0, (1-tabItens[[#This Row],[PctAb]])*10 ) ),0)</f>
        <v>99</v>
      </c>
      <c r="BE208" s="275">
        <f>MAX(ROUNDDOWN( IF(tabItens[[#This Row],[Abaixo]] &gt; 0,   tabItens[[#This Row],[Abaixo]] + (tabItens[[#This Row],[PontoMês]] * IF( OR( ISBLANK(tabItens[[#This Row],[ATA Nº/ANO]]), tabItens[[#This Row],[ATA Nº/ANO]] = ""),BE$2,BE$1)),0),0),0)</f>
        <v>0</v>
      </c>
      <c r="BF20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8" s="276">
        <f>SUMIF(Consumo!$C$3:$C$902,tabItens[[#This Row],[CÓDIGO]],Consumo!$E$3:$E$902)</f>
        <v>41</v>
      </c>
      <c r="BH208" s="277">
        <f>IF(AND(tabItens[[#This Row],[Pend]] &gt; 0,tabItens[[#This Row],[Consumo]] &lt;&gt; 0), tabItens[[#This Row],[Pend]] / tabItens[[#This Row],[Consumo]], 0 )</f>
        <v>4.4633137382974093E-3</v>
      </c>
      <c r="BI208" s="276"/>
      <c r="BJ208" s="276"/>
      <c r="BK208" s="278" t="s">
        <v>2077</v>
      </c>
    </row>
    <row r="209" spans="1:63" x14ac:dyDescent="0.3">
      <c r="A209" s="239">
        <v>64610</v>
      </c>
      <c r="B209" s="240" t="s">
        <v>1384</v>
      </c>
      <c r="C209" s="241" t="s">
        <v>264</v>
      </c>
      <c r="D209" s="242">
        <v>96.6</v>
      </c>
      <c r="E209" s="243"/>
      <c r="F209" s="243"/>
      <c r="G209" s="243" t="s">
        <v>891</v>
      </c>
      <c r="H209" s="244">
        <v>788</v>
      </c>
      <c r="I209" s="245">
        <v>103003</v>
      </c>
      <c r="J209" s="246">
        <v>96.6</v>
      </c>
      <c r="K209" s="247">
        <v>428</v>
      </c>
      <c r="L209" s="248">
        <f>IF(tabItens[[#This Row],[Média]] &gt; 0, tabItens[[#This Row],[QTDE ATUAL]] / tabItens[[#This Row],[Média]],999.9)</f>
        <v>1182</v>
      </c>
      <c r="M209" s="249">
        <v>0</v>
      </c>
      <c r="N209" s="250">
        <f>tabItens[[#This Row],[VALOR UNIT.]] * tabItens[[#This Row],[LC]]</f>
        <v>0</v>
      </c>
      <c r="O209" s="251" t="s">
        <v>2144</v>
      </c>
      <c r="P209" s="252"/>
      <c r="Q209" s="253"/>
      <c r="R209" s="250"/>
      <c r="S209" s="254"/>
      <c r="T209" s="255">
        <f>ROUNDDOWN(IFERROR(tabItens[[#This Row],[ATA DT.VALID.]] - $D$1,0) / 30,0)</f>
        <v>-1507</v>
      </c>
      <c r="U209" s="240" t="s">
        <v>1170</v>
      </c>
      <c r="V209" s="256">
        <v>1</v>
      </c>
      <c r="W209" s="257" t="s">
        <v>2069</v>
      </c>
      <c r="X209" s="258">
        <v>69</v>
      </c>
      <c r="Y209" s="259">
        <v>1</v>
      </c>
      <c r="Z209" s="260"/>
      <c r="AA209" s="261"/>
      <c r="AB209" s="262"/>
      <c r="AC209" s="262">
        <v>8864</v>
      </c>
      <c r="AD209" s="261">
        <v>2023</v>
      </c>
      <c r="AE209" s="262">
        <v>18</v>
      </c>
      <c r="AF209" s="255">
        <v>1000</v>
      </c>
      <c r="AG209" s="263" t="s">
        <v>2054</v>
      </c>
      <c r="AH209" s="264">
        <v>45159</v>
      </c>
      <c r="AI209" s="255">
        <v>142</v>
      </c>
      <c r="AJ209" s="264">
        <v>45173</v>
      </c>
      <c r="AK209" s="264" t="s">
        <v>891</v>
      </c>
      <c r="AL209" s="264">
        <v>45128</v>
      </c>
      <c r="AM209" s="254"/>
      <c r="AN209" s="243"/>
      <c r="AO209" s="265" t="str">
        <f>_xlfn.IFNA(IF(VLOOKUP(tabItens[[#This Row],[CÓDIGO]],tabExcluirDoEstoque[#Data],1,FALSE),"sim",""),"")</f>
        <v/>
      </c>
      <c r="AP209" s="266" t="str">
        <f ca="1">IF(OR(ISBLANK(tabItens[[#This Row],[ATA DT.VALID.]]),tabItens[[#This Row],[ATA DT.VALID.]]="",tabItens[[#This Row],[ATA DT.VALID.]]=" "),"",IF(TYPE(tabItens[[#This Row],[ATA DT.VALID.]])=1,ROUNDUP((tabItens[[#This Row],[ATA DT.VALID.]]-TODAY())/7,0),""))</f>
        <v/>
      </c>
      <c r="AQ209" s="267">
        <v>0</v>
      </c>
      <c r="AR209" s="268" t="str">
        <f>IF(ISBLANK(tabItens[[#This Row],[CÓDIGO]]),"",IFERROR(VLOOKUP(tabItens[[#This Row],[CÓDIGO]],Consumo!$C$2:$AI$902,32,FALSE),0))</f>
        <v>12.2022</v>
      </c>
      <c r="AS209" s="269">
        <f>SUMIF(Consumo!$C$3:$C$902,tabItens[[#This Row],[CÓDIGO]],Consumo!$T$3:$T$902) + SUMIF(Consumo!$C$3:$C$902,tabItens[[#This Row],[CÓDIGO]],Consumo!$U$3:$U$902) + SUMIF(Consumo!$C$3:$C$902,tabItens[[#This Row],[CÓDIGO]],Consumo!$V$3:$V$902) + SUMIF(Consumo!$C$3:$C$902,tabItens[[#This Row],[CÓDIGO]],Consumo!$W$3:$W$902)</f>
        <v>0</v>
      </c>
      <c r="AT209" s="269">
        <f>SUMIF(Consumo!$C$3:$C$902,tabItens[[#This Row],[CÓDIGO]],Consumo!$AF$3:$AF$902)</f>
        <v>604</v>
      </c>
      <c r="AU209" s="270">
        <f>SUMIF(Consumo!$C$3:$C$902,tabItens[[#This Row],[CÓDIGO]],Consumo!$AG$3:$AG$902)</f>
        <v>265</v>
      </c>
      <c r="AV209" s="271">
        <f>SUMIF(Consumo!$C$3:$C$902,tabItens[[#This Row],[CÓDIGO]],Consumo!$AE$3:$AE$902)</f>
        <v>0.66666666666666663</v>
      </c>
      <c r="AW209" s="244">
        <f>tabItens[[#This Row],[QTDE ATUAL]] + tabItens[[#This Row],[RC QTDE]] + tabItens[[#This Row],[AF SALDO]] + tabItens[[#This Row],[Recentes]]</f>
        <v>806</v>
      </c>
      <c r="AX209" s="272">
        <v>84</v>
      </c>
      <c r="AY209" s="272">
        <v>4</v>
      </c>
      <c r="AZ209" s="272">
        <f>IF(ISBLANK(tabItens[[#This Row],[CÓDIGO]]),"",tabItens[[#This Row],[PontoMês]] * (AZ$2+tabItens[[#This Row],[PontoQtM]]))</f>
        <v>336</v>
      </c>
      <c r="BA209" s="271">
        <f>tabItens[[#This Row],[PontoPed]] - tabItens[[#This Row],[Saldo]] + (1/10)</f>
        <v>-469.9</v>
      </c>
      <c r="BB209" s="271">
        <f xml:space="preserve"> tabItens[[#This Row],[PontoMês]] * BB$2 - tabItens[[#This Row],[QTDE ATUAL]] - (1/10)</f>
        <v>-704.1</v>
      </c>
      <c r="BC209" s="273">
        <f>IF( tabItens[[#This Row],[PontoPed]]&gt;0, IF(tabItens[[#This Row],[PontoPed]]&lt;1, 1, IF( tabItens[[#This Row],[Saldo]]&gt;tabItens[[#This Row],[PontoPed]], 0, (tabItens[[#This Row],[PontoPed]]-tabItens[[#This Row],[Saldo]])/tabItens[[#This Row],[PontoPed]] ) ), 0 )</f>
        <v>0</v>
      </c>
      <c r="BD209" s="274">
        <f>ROUNDDOWN(IF( OR( AND(tabItens[[#This Row],[PontoPed]]&lt;tabItens[[#This Row],[Saldo]],tabItens[[#This Row],[Saldo]]&gt;0), tabItens[[#This Row],[PontoPed]]=0), 99, IF(AND(tabItens[[#This Row],[Saldo]]=0,tabItens[[#This Row],[PontoPed]]&gt;0), 0, (1-tabItens[[#This Row],[PctAb]])*10 ) ),0)</f>
        <v>99</v>
      </c>
      <c r="BE209" s="275">
        <f>MAX(ROUNDDOWN( IF(tabItens[[#This Row],[Abaixo]] &gt; 0,   tabItens[[#This Row],[Abaixo]] + (tabItens[[#This Row],[PontoMês]] * IF( OR( ISBLANK(tabItens[[#This Row],[ATA Nº/ANO]]), tabItens[[#This Row],[ATA Nº/ANO]] = ""),BE$2,BE$1)),0),0),0)</f>
        <v>0</v>
      </c>
      <c r="BF20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9" s="276">
        <f>SUMIF(Consumo!$C$3:$C$902,tabItens[[#This Row],[CÓDIGO]],Consumo!$E$3:$E$902)</f>
        <v>12</v>
      </c>
      <c r="BH209" s="277">
        <f>IF(AND(tabItens[[#This Row],[Pend]] &gt; 0,tabItens[[#This Row],[Consumo]] &lt;&gt; 0), tabItens[[#This Row],[Pend]] / tabItens[[#This Row],[Consumo]], 0 )</f>
        <v>1.9867549668874173E-2</v>
      </c>
      <c r="BI209" s="276"/>
      <c r="BJ209" s="276"/>
      <c r="BK209" s="278" t="s">
        <v>2077</v>
      </c>
    </row>
    <row r="210" spans="1:63" x14ac:dyDescent="0.3">
      <c r="A210" s="239">
        <v>20135</v>
      </c>
      <c r="B210" s="240" t="s">
        <v>1169</v>
      </c>
      <c r="C210" s="241" t="s">
        <v>264</v>
      </c>
      <c r="D210" s="242">
        <v>124</v>
      </c>
      <c r="E210" s="243"/>
      <c r="F210" s="243"/>
      <c r="G210" s="243" t="s">
        <v>891</v>
      </c>
      <c r="H210" s="244">
        <v>140</v>
      </c>
      <c r="I210" s="245">
        <v>103003</v>
      </c>
      <c r="J210" s="246">
        <v>124</v>
      </c>
      <c r="K210" s="247">
        <v>204</v>
      </c>
      <c r="L210" s="248">
        <f>IF(tabItens[[#This Row],[Média]] &gt; 0, tabItens[[#This Row],[QTDE ATUAL]] / tabItens[[#This Row],[Média]],999.9)</f>
        <v>504</v>
      </c>
      <c r="M210" s="249">
        <v>0</v>
      </c>
      <c r="N210" s="250">
        <f>tabItens[[#This Row],[VALOR UNIT.]] * tabItens[[#This Row],[LC]]</f>
        <v>0</v>
      </c>
      <c r="O210" s="251" t="s">
        <v>2124</v>
      </c>
      <c r="P210" s="252"/>
      <c r="Q210" s="253"/>
      <c r="R210" s="250"/>
      <c r="S210" s="254"/>
      <c r="T210" s="255">
        <f>ROUNDDOWN(IFERROR(tabItens[[#This Row],[ATA DT.VALID.]] - $D$1,0) / 30,0)</f>
        <v>-1507</v>
      </c>
      <c r="U210" s="240" t="s">
        <v>1170</v>
      </c>
      <c r="V210" s="256">
        <v>1</v>
      </c>
      <c r="W210" s="257" t="s">
        <v>2069</v>
      </c>
      <c r="X210" s="258">
        <v>69</v>
      </c>
      <c r="Y210" s="259">
        <v>1</v>
      </c>
      <c r="Z210" s="260"/>
      <c r="AA210" s="261"/>
      <c r="AB210" s="262"/>
      <c r="AC210" s="262"/>
      <c r="AD210" s="261"/>
      <c r="AE210" s="262"/>
      <c r="AF210" s="255"/>
      <c r="AG210" s="263" t="s">
        <v>2063</v>
      </c>
      <c r="AH210" s="264"/>
      <c r="AI210" s="255">
        <v>70</v>
      </c>
      <c r="AJ210" s="264">
        <v>45173</v>
      </c>
      <c r="AK210" s="264" t="s">
        <v>891</v>
      </c>
      <c r="AL210" s="264">
        <v>45128</v>
      </c>
      <c r="AM210" s="254"/>
      <c r="AN210" s="243"/>
      <c r="AO210" s="265" t="str">
        <f>_xlfn.IFNA(IF(VLOOKUP(tabItens[[#This Row],[CÓDIGO]],tabExcluirDoEstoque[#Data],1,FALSE),"sim",""),"")</f>
        <v/>
      </c>
      <c r="AP210" s="266" t="str">
        <f ca="1">IF(OR(ISBLANK(tabItens[[#This Row],[ATA DT.VALID.]]),tabItens[[#This Row],[ATA DT.VALID.]]="",tabItens[[#This Row],[ATA DT.VALID.]]=" "),"",IF(TYPE(tabItens[[#This Row],[ATA DT.VALID.]])=1,ROUNDUP((tabItens[[#This Row],[ATA DT.VALID.]]-TODAY())/7,0),""))</f>
        <v/>
      </c>
      <c r="AQ210" s="267">
        <v>0</v>
      </c>
      <c r="AR210" s="268" t="str">
        <f>IF(ISBLANK(tabItens[[#This Row],[CÓDIGO]]),"",IFERROR(VLOOKUP(tabItens[[#This Row],[CÓDIGO]],Consumo!$C$2:$AI$902,32,FALSE),0))</f>
        <v>03.2023</v>
      </c>
      <c r="AS210" s="269">
        <f>SUMIF(Consumo!$C$3:$C$902,tabItens[[#This Row],[CÓDIGO]],Consumo!$T$3:$T$902) + SUMIF(Consumo!$C$3:$C$902,tabItens[[#This Row],[CÓDIGO]],Consumo!$U$3:$U$902) + SUMIF(Consumo!$C$3:$C$902,tabItens[[#This Row],[CÓDIGO]],Consumo!$V$3:$V$902) + SUMIF(Consumo!$C$3:$C$902,tabItens[[#This Row],[CÓDIGO]],Consumo!$W$3:$W$902)</f>
        <v>0</v>
      </c>
      <c r="AT210" s="269">
        <f>SUMIF(Consumo!$C$3:$C$902,tabItens[[#This Row],[CÓDIGO]],Consumo!$AF$3:$AF$902)</f>
        <v>323</v>
      </c>
      <c r="AU210" s="270">
        <f>SUMIF(Consumo!$C$3:$C$902,tabItens[[#This Row],[CÓDIGO]],Consumo!$AG$3:$AG$902)</f>
        <v>51</v>
      </c>
      <c r="AV210" s="271">
        <f>SUMIF(Consumo!$C$3:$C$902,tabItens[[#This Row],[CÓDIGO]],Consumo!$AE$3:$AE$902)</f>
        <v>0.27777777777777779</v>
      </c>
      <c r="AW210" s="244">
        <f>tabItens[[#This Row],[QTDE ATUAL]] + tabItens[[#This Row],[RC QTDE]] + tabItens[[#This Row],[AF SALDO]] + tabItens[[#This Row],[Recentes]]</f>
        <v>140</v>
      </c>
      <c r="AX210" s="272">
        <v>50</v>
      </c>
      <c r="AY210" s="272">
        <v>4</v>
      </c>
      <c r="AZ210" s="272">
        <f>IF(ISBLANK(tabItens[[#This Row],[CÓDIGO]]),"",tabItens[[#This Row],[PontoMês]] * (AZ$2+tabItens[[#This Row],[PontoQtM]]))</f>
        <v>200</v>
      </c>
      <c r="BA210" s="271">
        <f>tabItens[[#This Row],[PontoPed]] - tabItens[[#This Row],[Saldo]] + (1/10)</f>
        <v>60.1</v>
      </c>
      <c r="BB210" s="271">
        <f xml:space="preserve"> tabItens[[#This Row],[PontoMês]] * BB$2 - tabItens[[#This Row],[QTDE ATUAL]] - (1/10)</f>
        <v>-90.1</v>
      </c>
      <c r="BC210" s="273">
        <f>IF( tabItens[[#This Row],[PontoPed]]&gt;0, IF(tabItens[[#This Row],[PontoPed]]&lt;1, 1, IF( tabItens[[#This Row],[Saldo]]&gt;tabItens[[#This Row],[PontoPed]], 0, (tabItens[[#This Row],[PontoPed]]-tabItens[[#This Row],[Saldo]])/tabItens[[#This Row],[PontoPed]] ) ), 0 )</f>
        <v>0.3</v>
      </c>
      <c r="BD210" s="274">
        <f>ROUNDDOWN(IF( OR( AND(tabItens[[#This Row],[PontoPed]]&lt;tabItens[[#This Row],[Saldo]],tabItens[[#This Row],[Saldo]]&gt;0), tabItens[[#This Row],[PontoPed]]=0), 99, IF(AND(tabItens[[#This Row],[Saldo]]=0,tabItens[[#This Row],[PontoPed]]&gt;0), 0, (1-tabItens[[#This Row],[PctAb]])*10 ) ),0)</f>
        <v>7</v>
      </c>
      <c r="BE210" s="275">
        <f>MAX(ROUNDDOWN( IF(tabItens[[#This Row],[Abaixo]] &gt; 0,   tabItens[[#This Row],[Abaixo]] + (tabItens[[#This Row],[PontoMês]] * IF( OR( ISBLANK(tabItens[[#This Row],[ATA Nº/ANO]]), tabItens[[#This Row],[ATA Nº/ANO]] = ""),BE$2,BE$1)),0),0),0)</f>
        <v>210</v>
      </c>
      <c r="BF21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0" s="276">
        <f>SUMIF(Consumo!$C$3:$C$902,tabItens[[#This Row],[CÓDIGO]],Consumo!$E$3:$E$902)</f>
        <v>5</v>
      </c>
      <c r="BH210" s="277">
        <f>IF(AND(tabItens[[#This Row],[Pend]] &gt; 0,tabItens[[#This Row],[Consumo]] &lt;&gt; 0), tabItens[[#This Row],[Pend]] / tabItens[[#This Row],[Consumo]], 0 )</f>
        <v>1.5479876160990712E-2</v>
      </c>
      <c r="BI210" s="276"/>
      <c r="BJ210" s="276"/>
      <c r="BK210" s="278" t="s">
        <v>2077</v>
      </c>
    </row>
    <row r="211" spans="1:63" x14ac:dyDescent="0.3">
      <c r="A211" s="239">
        <v>115060</v>
      </c>
      <c r="B211" s="240" t="s">
        <v>1716</v>
      </c>
      <c r="C211" s="241" t="s">
        <v>31</v>
      </c>
      <c r="D211" s="242">
        <v>572.15</v>
      </c>
      <c r="E211" s="243"/>
      <c r="F211" s="243"/>
      <c r="G211" s="243" t="s">
        <v>891</v>
      </c>
      <c r="H211" s="244">
        <v>37</v>
      </c>
      <c r="I211" s="245">
        <v>103003</v>
      </c>
      <c r="J211" s="246">
        <v>572.15</v>
      </c>
      <c r="K211" s="247"/>
      <c r="L211" s="248">
        <f>IF(tabItens[[#This Row],[Média]] &gt; 0, tabItens[[#This Row],[QTDE ATUAL]] / tabItens[[#This Row],[Média]],999.9)</f>
        <v>999.9</v>
      </c>
      <c r="M211" s="249">
        <v>0</v>
      </c>
      <c r="N211" s="250">
        <f>tabItens[[#This Row],[VALOR UNIT.]] * tabItens[[#This Row],[LC]]</f>
        <v>0</v>
      </c>
      <c r="O211" s="251" t="s">
        <v>2128</v>
      </c>
      <c r="P211" s="252"/>
      <c r="Q211" s="253"/>
      <c r="R211" s="250"/>
      <c r="S211" s="254"/>
      <c r="T211" s="255">
        <f>ROUNDDOWN(IFERROR(tabItens[[#This Row],[ATA DT.VALID.]] - $D$1,0) / 30,0)</f>
        <v>-1507</v>
      </c>
      <c r="U211" s="240" t="s">
        <v>1717</v>
      </c>
      <c r="V211" s="256">
        <v>1</v>
      </c>
      <c r="W211" s="257" t="s">
        <v>2062</v>
      </c>
      <c r="X211" s="258">
        <v>69</v>
      </c>
      <c r="Y211" s="259">
        <v>11</v>
      </c>
      <c r="Z211" s="260"/>
      <c r="AA211" s="261"/>
      <c r="AB211" s="262"/>
      <c r="AC211" s="262"/>
      <c r="AD211" s="261"/>
      <c r="AE211" s="262"/>
      <c r="AF211" s="255"/>
      <c r="AG211" s="263" t="s">
        <v>2063</v>
      </c>
      <c r="AH211" s="264"/>
      <c r="AI211" s="255">
        <v>0</v>
      </c>
      <c r="AJ211" s="264">
        <v>43749</v>
      </c>
      <c r="AK211" s="264">
        <v>40295</v>
      </c>
      <c r="AL211" s="264">
        <v>43997</v>
      </c>
      <c r="AM211" s="254"/>
      <c r="AN211" s="243"/>
      <c r="AO211" s="265" t="str">
        <f>_xlfn.IFNA(IF(VLOOKUP(tabItens[[#This Row],[CÓDIGO]],tabExcluirDoEstoque[#Data],1,FALSE),"sim",""),"")</f>
        <v/>
      </c>
      <c r="AP211" s="266" t="str">
        <f ca="1">IF(OR(ISBLANK(tabItens[[#This Row],[ATA DT.VALID.]]),tabItens[[#This Row],[ATA DT.VALID.]]="",tabItens[[#This Row],[ATA DT.VALID.]]=" "),"",IF(TYPE(tabItens[[#This Row],[ATA DT.VALID.]])=1,ROUNDUP((tabItens[[#This Row],[ATA DT.VALID.]]-TODAY())/7,0),""))</f>
        <v/>
      </c>
      <c r="AQ211" s="267">
        <v>0</v>
      </c>
      <c r="AR211" s="268">
        <f>IF(ISBLANK(tabItens[[#This Row],[CÓDIGO]]),"",IFERROR(VLOOKUP(tabItens[[#This Row],[CÓDIGO]],Consumo!$C$2:$AI$902,32,FALSE),0))</f>
        <v>0</v>
      </c>
      <c r="AS211" s="269">
        <f>SUMIF(Consumo!$C$3:$C$902,tabItens[[#This Row],[CÓDIGO]],Consumo!$T$3:$T$902) + SUMIF(Consumo!$C$3:$C$902,tabItens[[#This Row],[CÓDIGO]],Consumo!$U$3:$U$902) + SUMIF(Consumo!$C$3:$C$902,tabItens[[#This Row],[CÓDIGO]],Consumo!$V$3:$V$902) + SUMIF(Consumo!$C$3:$C$902,tabItens[[#This Row],[CÓDIGO]],Consumo!$W$3:$W$902)</f>
        <v>0</v>
      </c>
      <c r="AT211" s="269">
        <f>SUMIF(Consumo!$C$3:$C$902,tabItens[[#This Row],[CÓDIGO]],Consumo!$AF$3:$AF$902)</f>
        <v>0</v>
      </c>
      <c r="AU211" s="270">
        <f>SUMIF(Consumo!$C$3:$C$902,tabItens[[#This Row],[CÓDIGO]],Consumo!$AG$3:$AG$902)</f>
        <v>0</v>
      </c>
      <c r="AV211" s="271">
        <f>SUMIF(Consumo!$C$3:$C$902,tabItens[[#This Row],[CÓDIGO]],Consumo!$AE$3:$AE$902)</f>
        <v>0</v>
      </c>
      <c r="AW211" s="244">
        <f>tabItens[[#This Row],[QTDE ATUAL]] + tabItens[[#This Row],[RC QTDE]] + tabItens[[#This Row],[AF SALDO]] + tabItens[[#This Row],[Recentes]]</f>
        <v>37</v>
      </c>
      <c r="AX211" s="272">
        <v>5</v>
      </c>
      <c r="AY211" s="272">
        <v>4</v>
      </c>
      <c r="AZ211" s="272">
        <f>IF(ISBLANK(tabItens[[#This Row],[CÓDIGO]]),"",tabItens[[#This Row],[PontoMês]] * (AZ$2+tabItens[[#This Row],[PontoQtM]]))</f>
        <v>20</v>
      </c>
      <c r="BA211" s="271">
        <f>tabItens[[#This Row],[PontoPed]] - tabItens[[#This Row],[Saldo]] + (1/10)</f>
        <v>-16.899999999999999</v>
      </c>
      <c r="BB211" s="271">
        <f xml:space="preserve"> tabItens[[#This Row],[PontoMês]] * BB$2 - tabItens[[#This Row],[QTDE ATUAL]] - (1/10)</f>
        <v>-32.1</v>
      </c>
      <c r="BC211" s="273">
        <f>IF( tabItens[[#This Row],[PontoPed]]&gt;0, IF(tabItens[[#This Row],[PontoPed]]&lt;1, 1, IF( tabItens[[#This Row],[Saldo]]&gt;tabItens[[#This Row],[PontoPed]], 0, (tabItens[[#This Row],[PontoPed]]-tabItens[[#This Row],[Saldo]])/tabItens[[#This Row],[PontoPed]] ) ), 0 )</f>
        <v>0</v>
      </c>
      <c r="BD211" s="274">
        <f>ROUNDDOWN(IF( OR( AND(tabItens[[#This Row],[PontoPed]]&lt;tabItens[[#This Row],[Saldo]],tabItens[[#This Row],[Saldo]]&gt;0), tabItens[[#This Row],[PontoPed]]=0), 99, IF(AND(tabItens[[#This Row],[Saldo]]=0,tabItens[[#This Row],[PontoPed]]&gt;0), 0, (1-tabItens[[#This Row],[PctAb]])*10 ) ),0)</f>
        <v>99</v>
      </c>
      <c r="BE211" s="275">
        <f>MAX(ROUNDDOWN( IF(tabItens[[#This Row],[Abaixo]] &gt; 0,   tabItens[[#This Row],[Abaixo]] + (tabItens[[#This Row],[PontoMês]] * IF( OR( ISBLANK(tabItens[[#This Row],[ATA Nº/ANO]]), tabItens[[#This Row],[ATA Nº/ANO]] = ""),BE$2,BE$1)),0),0),0)</f>
        <v>0</v>
      </c>
      <c r="BF21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1" s="276">
        <f>SUMIF(Consumo!$C$3:$C$902,tabItens[[#This Row],[CÓDIGO]],Consumo!$E$3:$E$902)</f>
        <v>0</v>
      </c>
      <c r="BH211" s="277">
        <f>IF(AND(tabItens[[#This Row],[Pend]] &gt; 0,tabItens[[#This Row],[Consumo]] &lt;&gt; 0), tabItens[[#This Row],[Pend]] / tabItens[[#This Row],[Consumo]], 0 )</f>
        <v>0</v>
      </c>
      <c r="BI211" s="276"/>
      <c r="BJ211" s="276"/>
      <c r="BK211" s="278" t="s">
        <v>2077</v>
      </c>
    </row>
    <row r="212" spans="1:63" x14ac:dyDescent="0.3">
      <c r="A212" s="239">
        <v>109944</v>
      </c>
      <c r="B212" s="240" t="s">
        <v>1669</v>
      </c>
      <c r="C212" s="241" t="s">
        <v>264</v>
      </c>
      <c r="D212" s="242">
        <v>290</v>
      </c>
      <c r="E212" s="243"/>
      <c r="F212" s="243"/>
      <c r="G212" s="243" t="s">
        <v>891</v>
      </c>
      <c r="H212" s="244">
        <v>190</v>
      </c>
      <c r="I212" s="245">
        <v>103003</v>
      </c>
      <c r="J212" s="246">
        <v>290</v>
      </c>
      <c r="K212" s="247">
        <v>420</v>
      </c>
      <c r="L212" s="248">
        <f>IF(tabItens[[#This Row],[Média]] &gt; 0, tabItens[[#This Row],[QTDE ATUAL]] / tabItens[[#This Row],[Média]],999.9)</f>
        <v>999.9</v>
      </c>
      <c r="M212" s="249">
        <v>0</v>
      </c>
      <c r="N212" s="250">
        <f>tabItens[[#This Row],[VALOR UNIT.]] * tabItens[[#This Row],[LC]]</f>
        <v>0</v>
      </c>
      <c r="O212" s="251" t="s">
        <v>2126</v>
      </c>
      <c r="P212" s="252"/>
      <c r="Q212" s="253"/>
      <c r="R212" s="250"/>
      <c r="S212" s="254"/>
      <c r="T212" s="255">
        <f>ROUNDDOWN(IFERROR(tabItens[[#This Row],[ATA DT.VALID.]] - $D$1,0) / 30,0)</f>
        <v>-1507</v>
      </c>
      <c r="U212" s="240" t="s">
        <v>1120</v>
      </c>
      <c r="V212" s="256">
        <v>1</v>
      </c>
      <c r="W212" s="257" t="s">
        <v>2070</v>
      </c>
      <c r="X212" s="258">
        <v>74</v>
      </c>
      <c r="Y212" s="259">
        <v>8</v>
      </c>
      <c r="Z212" s="260"/>
      <c r="AA212" s="261"/>
      <c r="AB212" s="262"/>
      <c r="AC212" s="262"/>
      <c r="AD212" s="261"/>
      <c r="AE212" s="262"/>
      <c r="AF212" s="255"/>
      <c r="AG212" s="263" t="s">
        <v>2063</v>
      </c>
      <c r="AH212" s="264"/>
      <c r="AI212" s="255">
        <v>140</v>
      </c>
      <c r="AJ212" s="264">
        <v>44546</v>
      </c>
      <c r="AK212" s="264">
        <v>39875</v>
      </c>
      <c r="AL212" s="264">
        <v>44511</v>
      </c>
      <c r="AM212" s="254"/>
      <c r="AN212" s="243"/>
      <c r="AO212" s="265" t="str">
        <f>_xlfn.IFNA(IF(VLOOKUP(tabItens[[#This Row],[CÓDIGO]],tabExcluirDoEstoque[#Data],1,FALSE),"sim",""),"")</f>
        <v/>
      </c>
      <c r="AP212" s="266" t="str">
        <f ca="1">IF(OR(ISBLANK(tabItens[[#This Row],[ATA DT.VALID.]]),tabItens[[#This Row],[ATA DT.VALID.]]="",tabItens[[#This Row],[ATA DT.VALID.]]=" "),"",IF(TYPE(tabItens[[#This Row],[ATA DT.VALID.]])=1,ROUNDUP((tabItens[[#This Row],[ATA DT.VALID.]]-TODAY())/7,0),""))</f>
        <v/>
      </c>
      <c r="AQ212" s="267">
        <v>0</v>
      </c>
      <c r="AR212" s="268" t="str">
        <f>IF(ISBLANK(tabItens[[#This Row],[CÓDIGO]]),"",IFERROR(VLOOKUP(tabItens[[#This Row],[CÓDIGO]],Consumo!$C$2:$AI$902,32,FALSE),0))</f>
        <v>05.2023</v>
      </c>
      <c r="AS212" s="269">
        <f>SUMIF(Consumo!$C$3:$C$902,tabItens[[#This Row],[CÓDIGO]],Consumo!$T$3:$T$902) + SUMIF(Consumo!$C$3:$C$902,tabItens[[#This Row],[CÓDIGO]],Consumo!$U$3:$U$902) + SUMIF(Consumo!$C$3:$C$902,tabItens[[#This Row],[CÓDIGO]],Consumo!$V$3:$V$902) + SUMIF(Consumo!$C$3:$C$902,tabItens[[#This Row],[CÓDIGO]],Consumo!$W$3:$W$902)</f>
        <v>70</v>
      </c>
      <c r="AT212" s="269">
        <f>SUMIF(Consumo!$C$3:$C$902,tabItens[[#This Row],[CÓDIGO]],Consumo!$AF$3:$AF$902)</f>
        <v>500</v>
      </c>
      <c r="AU212" s="270">
        <f>SUMIF(Consumo!$C$3:$C$902,tabItens[[#This Row],[CÓDIGO]],Consumo!$AG$3:$AG$902)</f>
        <v>200</v>
      </c>
      <c r="AV212" s="271">
        <f>SUMIF(Consumo!$C$3:$C$902,tabItens[[#This Row],[CÓDIGO]],Consumo!$AE$3:$AE$902)</f>
        <v>0</v>
      </c>
      <c r="AW212" s="244">
        <f>tabItens[[#This Row],[QTDE ATUAL]] + tabItens[[#This Row],[RC QTDE]] + tabItens[[#This Row],[AF SALDO]] + tabItens[[#This Row],[Recentes]]</f>
        <v>190</v>
      </c>
      <c r="AX212" s="272">
        <v>50</v>
      </c>
      <c r="AY212" s="272">
        <v>4</v>
      </c>
      <c r="AZ212" s="272">
        <f>IF(ISBLANK(tabItens[[#This Row],[CÓDIGO]]),"",tabItens[[#This Row],[PontoMês]] * (AZ$2+tabItens[[#This Row],[PontoQtM]]))</f>
        <v>200</v>
      </c>
      <c r="BA212" s="271">
        <f>tabItens[[#This Row],[PontoPed]] - tabItens[[#This Row],[Saldo]] + (1/10)</f>
        <v>10.1</v>
      </c>
      <c r="BB212" s="271">
        <f xml:space="preserve"> tabItens[[#This Row],[PontoMês]] * BB$2 - tabItens[[#This Row],[QTDE ATUAL]] - (1/10)</f>
        <v>-140.1</v>
      </c>
      <c r="BC212" s="273">
        <f>IF( tabItens[[#This Row],[PontoPed]]&gt;0, IF(tabItens[[#This Row],[PontoPed]]&lt;1, 1, IF( tabItens[[#This Row],[Saldo]]&gt;tabItens[[#This Row],[PontoPed]], 0, (tabItens[[#This Row],[PontoPed]]-tabItens[[#This Row],[Saldo]])/tabItens[[#This Row],[PontoPed]] ) ), 0 )</f>
        <v>0.05</v>
      </c>
      <c r="BD212" s="274">
        <f>ROUNDDOWN(IF( OR( AND(tabItens[[#This Row],[PontoPed]]&lt;tabItens[[#This Row],[Saldo]],tabItens[[#This Row],[Saldo]]&gt;0), tabItens[[#This Row],[PontoPed]]=0), 99, IF(AND(tabItens[[#This Row],[Saldo]]=0,tabItens[[#This Row],[PontoPed]]&gt;0), 0, (1-tabItens[[#This Row],[PctAb]])*10 ) ),0)</f>
        <v>9</v>
      </c>
      <c r="BE212" s="275">
        <f>MAX(ROUNDDOWN( IF(tabItens[[#This Row],[Abaixo]] &gt; 0,   tabItens[[#This Row],[Abaixo]] + (tabItens[[#This Row],[PontoMês]] * IF( OR( ISBLANK(tabItens[[#This Row],[ATA Nº/ANO]]), tabItens[[#This Row],[ATA Nº/ANO]] = ""),BE$2,BE$1)),0),0),0)</f>
        <v>160</v>
      </c>
      <c r="BF21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2" s="276">
        <f>SUMIF(Consumo!$C$3:$C$902,tabItens[[#This Row],[CÓDIGO]],Consumo!$E$3:$E$902)</f>
        <v>0</v>
      </c>
      <c r="BH212" s="277">
        <f>IF(AND(tabItens[[#This Row],[Pend]] &gt; 0,tabItens[[#This Row],[Consumo]] &lt;&gt; 0), tabItens[[#This Row],[Pend]] / tabItens[[#This Row],[Consumo]], 0 )</f>
        <v>0</v>
      </c>
      <c r="BI212" s="276"/>
      <c r="BJ212" s="276"/>
      <c r="BK212" s="278" t="s">
        <v>2077</v>
      </c>
    </row>
    <row r="213" spans="1:63" x14ac:dyDescent="0.3">
      <c r="A213" s="239">
        <v>26215</v>
      </c>
      <c r="B213" s="240" t="s">
        <v>1216</v>
      </c>
      <c r="C213" s="241" t="s">
        <v>264</v>
      </c>
      <c r="D213" s="242">
        <v>147.9</v>
      </c>
      <c r="E213" s="243"/>
      <c r="F213" s="243"/>
      <c r="G213" s="243" t="s">
        <v>891</v>
      </c>
      <c r="H213" s="244">
        <v>20</v>
      </c>
      <c r="I213" s="245">
        <v>103003</v>
      </c>
      <c r="J213" s="246">
        <v>147.9</v>
      </c>
      <c r="K213" s="247">
        <v>101</v>
      </c>
      <c r="L213" s="248">
        <f>IF(tabItens[[#This Row],[Média]] &gt; 0, tabItens[[#This Row],[QTDE ATUAL]] / tabItens[[#This Row],[Média]],999.9)</f>
        <v>999.9</v>
      </c>
      <c r="M213" s="249">
        <v>0</v>
      </c>
      <c r="N213" s="250">
        <f>tabItens[[#This Row],[VALOR UNIT.]] * tabItens[[#This Row],[LC]]</f>
        <v>0</v>
      </c>
      <c r="O213" s="251" t="s">
        <v>2126</v>
      </c>
      <c r="P213" s="252"/>
      <c r="Q213" s="253"/>
      <c r="R213" s="250"/>
      <c r="S213" s="254"/>
      <c r="T213" s="255">
        <f>ROUNDDOWN(IFERROR(tabItens[[#This Row],[ATA DT.VALID.]] - $D$1,0) / 30,0)</f>
        <v>-1507</v>
      </c>
      <c r="U213" s="240" t="s">
        <v>1217</v>
      </c>
      <c r="V213" s="256">
        <v>1</v>
      </c>
      <c r="W213" s="257" t="s">
        <v>2070</v>
      </c>
      <c r="X213" s="258">
        <v>74</v>
      </c>
      <c r="Y213" s="259">
        <v>9</v>
      </c>
      <c r="Z213" s="260">
        <v>2769</v>
      </c>
      <c r="AA213" s="261">
        <v>2023</v>
      </c>
      <c r="AB213" s="262">
        <v>20</v>
      </c>
      <c r="AC213" s="262"/>
      <c r="AD213" s="261"/>
      <c r="AE213" s="262"/>
      <c r="AF213" s="255"/>
      <c r="AG213" s="263" t="s">
        <v>2063</v>
      </c>
      <c r="AH213" s="264"/>
      <c r="AI213" s="255">
        <v>34</v>
      </c>
      <c r="AJ213" s="264">
        <v>44083</v>
      </c>
      <c r="AK213" s="264" t="s">
        <v>891</v>
      </c>
      <c r="AL213" s="264">
        <v>44040</v>
      </c>
      <c r="AM213" s="254"/>
      <c r="AN213" s="243"/>
      <c r="AO213" s="265" t="str">
        <f>_xlfn.IFNA(IF(VLOOKUP(tabItens[[#This Row],[CÓDIGO]],tabExcluirDoEstoque[#Data],1,FALSE),"sim",""),"")</f>
        <v/>
      </c>
      <c r="AP213" s="266" t="str">
        <f ca="1">IF(OR(ISBLANK(tabItens[[#This Row],[ATA DT.VALID.]]),tabItens[[#This Row],[ATA DT.VALID.]]="",tabItens[[#This Row],[ATA DT.VALID.]]=" "),"",IF(TYPE(tabItens[[#This Row],[ATA DT.VALID.]])=1,ROUNDUP((tabItens[[#This Row],[ATA DT.VALID.]]-TODAY())/7,0),""))</f>
        <v/>
      </c>
      <c r="AQ213" s="267">
        <v>0</v>
      </c>
      <c r="AR213" s="268" t="str">
        <f>IF(ISBLANK(tabItens[[#This Row],[CÓDIGO]]),"",IFERROR(VLOOKUP(tabItens[[#This Row],[CÓDIGO]],Consumo!$C$2:$AI$902,32,FALSE),0))</f>
        <v>08.2023</v>
      </c>
      <c r="AS213" s="269">
        <f>SUMIF(Consumo!$C$3:$C$902,tabItens[[#This Row],[CÓDIGO]],Consumo!$T$3:$T$902) + SUMIF(Consumo!$C$3:$C$902,tabItens[[#This Row],[CÓDIGO]],Consumo!$U$3:$U$902) + SUMIF(Consumo!$C$3:$C$902,tabItens[[#This Row],[CÓDIGO]],Consumo!$V$3:$V$902) + SUMIF(Consumo!$C$3:$C$902,tabItens[[#This Row],[CÓDIGO]],Consumo!$W$3:$W$902)</f>
        <v>35</v>
      </c>
      <c r="AT213" s="269">
        <f>SUMIF(Consumo!$C$3:$C$902,tabItens[[#This Row],[CÓDIGO]],Consumo!$AF$3:$AF$902)</f>
        <v>102</v>
      </c>
      <c r="AU213" s="270">
        <f>SUMIF(Consumo!$C$3:$C$902,tabItens[[#This Row],[CÓDIGO]],Consumo!$AG$3:$AG$902)</f>
        <v>38</v>
      </c>
      <c r="AV213" s="271">
        <f>SUMIF(Consumo!$C$3:$C$902,tabItens[[#This Row],[CÓDIGO]],Consumo!$AE$3:$AE$902)</f>
        <v>0</v>
      </c>
      <c r="AW213" s="244">
        <f>tabItens[[#This Row],[QTDE ATUAL]] + tabItens[[#This Row],[RC QTDE]] + tabItens[[#This Row],[AF SALDO]] + tabItens[[#This Row],[Recentes]]</f>
        <v>40</v>
      </c>
      <c r="AX213" s="272">
        <v>9</v>
      </c>
      <c r="AY213" s="272">
        <v>4</v>
      </c>
      <c r="AZ213" s="272">
        <f>IF(ISBLANK(tabItens[[#This Row],[CÓDIGO]]),"",tabItens[[#This Row],[PontoMês]] * (AZ$2+tabItens[[#This Row],[PontoQtM]]))</f>
        <v>36</v>
      </c>
      <c r="BA213" s="271">
        <f>tabItens[[#This Row],[PontoPed]] - tabItens[[#This Row],[Saldo]] + (1/10)</f>
        <v>-3.9</v>
      </c>
      <c r="BB213" s="271">
        <f xml:space="preserve"> tabItens[[#This Row],[PontoMês]] * BB$2 - tabItens[[#This Row],[QTDE ATUAL]] - (1/10)</f>
        <v>-11.1</v>
      </c>
      <c r="BC213" s="273">
        <f>IF( tabItens[[#This Row],[PontoPed]]&gt;0, IF(tabItens[[#This Row],[PontoPed]]&lt;1, 1, IF( tabItens[[#This Row],[Saldo]]&gt;tabItens[[#This Row],[PontoPed]], 0, (tabItens[[#This Row],[PontoPed]]-tabItens[[#This Row],[Saldo]])/tabItens[[#This Row],[PontoPed]] ) ), 0 )</f>
        <v>0</v>
      </c>
      <c r="BD213" s="274">
        <f>ROUNDDOWN(IF( OR( AND(tabItens[[#This Row],[PontoPed]]&lt;tabItens[[#This Row],[Saldo]],tabItens[[#This Row],[Saldo]]&gt;0), tabItens[[#This Row],[PontoPed]]=0), 99, IF(AND(tabItens[[#This Row],[Saldo]]=0,tabItens[[#This Row],[PontoPed]]&gt;0), 0, (1-tabItens[[#This Row],[PctAb]])*10 ) ),0)</f>
        <v>99</v>
      </c>
      <c r="BE213" s="275">
        <f>MAX(ROUNDDOWN( IF(tabItens[[#This Row],[Abaixo]] &gt; 0,   tabItens[[#This Row],[Abaixo]] + (tabItens[[#This Row],[PontoMês]] * IF( OR( ISBLANK(tabItens[[#This Row],[ATA Nº/ANO]]), tabItens[[#This Row],[ATA Nº/ANO]] = ""),BE$2,BE$1)),0),0),0)</f>
        <v>0</v>
      </c>
      <c r="BF21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3" s="276">
        <f>SUMIF(Consumo!$C$3:$C$902,tabItens[[#This Row],[CÓDIGO]],Consumo!$E$3:$E$902)</f>
        <v>0</v>
      </c>
      <c r="BH213" s="277">
        <f>IF(AND(tabItens[[#This Row],[Pend]] &gt; 0,tabItens[[#This Row],[Consumo]] &lt;&gt; 0), tabItens[[#This Row],[Pend]] / tabItens[[#This Row],[Consumo]], 0 )</f>
        <v>0</v>
      </c>
      <c r="BI213" s="276"/>
      <c r="BJ213" s="276"/>
      <c r="BK213" s="278" t="s">
        <v>2077</v>
      </c>
    </row>
    <row r="214" spans="1:63" x14ac:dyDescent="0.3">
      <c r="A214" s="239">
        <v>76583</v>
      </c>
      <c r="B214" s="240" t="s">
        <v>1425</v>
      </c>
      <c r="C214" s="241" t="s">
        <v>264</v>
      </c>
      <c r="D214" s="242">
        <v>207.87</v>
      </c>
      <c r="E214" s="243"/>
      <c r="F214" s="243" t="s">
        <v>1422</v>
      </c>
      <c r="G214" s="243" t="s">
        <v>1287</v>
      </c>
      <c r="H214" s="244">
        <v>140</v>
      </c>
      <c r="I214" s="245">
        <v>103003</v>
      </c>
      <c r="J214" s="246">
        <v>239.33</v>
      </c>
      <c r="K214" s="247">
        <v>84</v>
      </c>
      <c r="L214" s="248">
        <f>IF(tabItens[[#This Row],[Média]] &gt; 0, tabItens[[#This Row],[QTDE ATUAL]] / tabItens[[#This Row],[Média]],999.9)</f>
        <v>999.9</v>
      </c>
      <c r="M214" s="249">
        <v>0</v>
      </c>
      <c r="N214" s="250">
        <f>tabItens[[#This Row],[VALOR UNIT.]] * tabItens[[#This Row],[LC]]</f>
        <v>0</v>
      </c>
      <c r="O214" s="251" t="s">
        <v>1288</v>
      </c>
      <c r="P214" s="252">
        <v>0</v>
      </c>
      <c r="Q214" s="253">
        <v>407</v>
      </c>
      <c r="R214" s="250">
        <v>84603.09</v>
      </c>
      <c r="S214" s="254">
        <v>45540</v>
      </c>
      <c r="T214" s="255">
        <f>ROUNDDOWN(IFERROR(tabItens[[#This Row],[ATA DT.VALID.]] - $D$1,0) / 30,0)</f>
        <v>10</v>
      </c>
      <c r="U214" s="240" t="s">
        <v>1217</v>
      </c>
      <c r="V214" s="256">
        <v>1</v>
      </c>
      <c r="W214" s="257" t="s">
        <v>2070</v>
      </c>
      <c r="X214" s="258">
        <v>74</v>
      </c>
      <c r="Y214" s="259">
        <v>9</v>
      </c>
      <c r="Z214" s="260"/>
      <c r="AA214" s="261"/>
      <c r="AB214" s="262"/>
      <c r="AC214" s="262"/>
      <c r="AD214" s="261"/>
      <c r="AE214" s="262"/>
      <c r="AF214" s="255"/>
      <c r="AG214" s="263" t="s">
        <v>2063</v>
      </c>
      <c r="AH214" s="264"/>
      <c r="AI214" s="255">
        <v>78</v>
      </c>
      <c r="AJ214" s="264">
        <v>44924</v>
      </c>
      <c r="AK214" s="264">
        <v>37995</v>
      </c>
      <c r="AL214" s="264">
        <v>44887</v>
      </c>
      <c r="AM214" s="254"/>
      <c r="AN214" s="243"/>
      <c r="AO214" s="265" t="str">
        <f>_xlfn.IFNA(IF(VLOOKUP(tabItens[[#This Row],[CÓDIGO]],tabExcluirDoEstoque[#Data],1,FALSE),"sim",""),"")</f>
        <v/>
      </c>
      <c r="AP214" s="266">
        <f ca="1">IF(OR(ISBLANK(tabItens[[#This Row],[ATA DT.VALID.]]),tabItens[[#This Row],[ATA DT.VALID.]]="",tabItens[[#This Row],[ATA DT.VALID.]]=" "),"",IF(TYPE(tabItens[[#This Row],[ATA DT.VALID.]])=1,ROUNDUP((tabItens[[#This Row],[ATA DT.VALID.]]-TODAY())/7,0),""))</f>
        <v>47</v>
      </c>
      <c r="AQ214" s="267">
        <v>66</v>
      </c>
      <c r="AR214" s="268" t="str">
        <f>IF(ISBLANK(tabItens[[#This Row],[CÓDIGO]]),"",IFERROR(VLOOKUP(tabItens[[#This Row],[CÓDIGO]],Consumo!$C$2:$AI$902,32,FALSE),0))</f>
        <v>08.2023</v>
      </c>
      <c r="AS214" s="269">
        <f>SUMIF(Consumo!$C$3:$C$902,tabItens[[#This Row],[CÓDIGO]],Consumo!$T$3:$T$902) + SUMIF(Consumo!$C$3:$C$902,tabItens[[#This Row],[CÓDIGO]],Consumo!$U$3:$U$902) + SUMIF(Consumo!$C$3:$C$902,tabItens[[#This Row],[CÓDIGO]],Consumo!$V$3:$V$902) + SUMIF(Consumo!$C$3:$C$902,tabItens[[#This Row],[CÓDIGO]],Consumo!$W$3:$W$902)</f>
        <v>28</v>
      </c>
      <c r="AT214" s="269">
        <f>SUMIF(Consumo!$C$3:$C$902,tabItens[[#This Row],[CÓDIGO]],Consumo!$AF$3:$AF$902)</f>
        <v>182</v>
      </c>
      <c r="AU214" s="270">
        <f>SUMIF(Consumo!$C$3:$C$902,tabItens[[#This Row],[CÓDIGO]],Consumo!$AG$3:$AG$902)</f>
        <v>65</v>
      </c>
      <c r="AV214" s="271">
        <f>SUMIF(Consumo!$C$3:$C$902,tabItens[[#This Row],[CÓDIGO]],Consumo!$AE$3:$AE$902)</f>
        <v>0</v>
      </c>
      <c r="AW214" s="244">
        <f>tabItens[[#This Row],[QTDE ATUAL]] + tabItens[[#This Row],[RC QTDE]] + tabItens[[#This Row],[AF SALDO]] + tabItens[[#This Row],[Recentes]]</f>
        <v>206</v>
      </c>
      <c r="AX214" s="272">
        <v>17</v>
      </c>
      <c r="AY214" s="272">
        <v>4</v>
      </c>
      <c r="AZ214" s="272">
        <f>IF(ISBLANK(tabItens[[#This Row],[CÓDIGO]]),"",tabItens[[#This Row],[PontoMês]] * (AZ$2+tabItens[[#This Row],[PontoQtM]]))</f>
        <v>68</v>
      </c>
      <c r="BA214" s="271">
        <f>tabItens[[#This Row],[PontoPed]] - tabItens[[#This Row],[Saldo]] + (1/10)</f>
        <v>-137.9</v>
      </c>
      <c r="BB214" s="271">
        <f xml:space="preserve"> tabItens[[#This Row],[PontoMês]] * BB$2 - tabItens[[#This Row],[QTDE ATUAL]] - (1/10)</f>
        <v>-123.1</v>
      </c>
      <c r="BC214" s="273">
        <f>IF( tabItens[[#This Row],[PontoPed]]&gt;0, IF(tabItens[[#This Row],[PontoPed]]&lt;1, 1, IF( tabItens[[#This Row],[Saldo]]&gt;tabItens[[#This Row],[PontoPed]], 0, (tabItens[[#This Row],[PontoPed]]-tabItens[[#This Row],[Saldo]])/tabItens[[#This Row],[PontoPed]] ) ), 0 )</f>
        <v>0</v>
      </c>
      <c r="BD214" s="274">
        <f>ROUNDDOWN(IF( OR( AND(tabItens[[#This Row],[PontoPed]]&lt;tabItens[[#This Row],[Saldo]],tabItens[[#This Row],[Saldo]]&gt;0), tabItens[[#This Row],[PontoPed]]=0), 99, IF(AND(tabItens[[#This Row],[Saldo]]=0,tabItens[[#This Row],[PontoPed]]&gt;0), 0, (1-tabItens[[#This Row],[PctAb]])*10 ) ),0)</f>
        <v>99</v>
      </c>
      <c r="BE214" s="275">
        <f>MAX(ROUNDDOWN( IF(tabItens[[#This Row],[Abaixo]] &gt; 0,   tabItens[[#This Row],[Abaixo]] + (tabItens[[#This Row],[PontoMês]] * IF( OR( ISBLANK(tabItens[[#This Row],[ATA Nº/ANO]]), tabItens[[#This Row],[ATA Nº/ANO]] = ""),BE$2,BE$1)),0),0),0)</f>
        <v>0</v>
      </c>
      <c r="BF21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4" s="276">
        <f>SUMIF(Consumo!$C$3:$C$902,tabItens[[#This Row],[CÓDIGO]],Consumo!$E$3:$E$902)</f>
        <v>0</v>
      </c>
      <c r="BH214" s="277">
        <f>IF(AND(tabItens[[#This Row],[Pend]] &gt; 0,tabItens[[#This Row],[Consumo]] &lt;&gt; 0), tabItens[[#This Row],[Pend]] / tabItens[[#This Row],[Consumo]], 0 )</f>
        <v>0</v>
      </c>
      <c r="BI214" s="276"/>
      <c r="BJ214" s="276"/>
      <c r="BK214" s="278" t="s">
        <v>2077</v>
      </c>
    </row>
    <row r="215" spans="1:63" x14ac:dyDescent="0.3">
      <c r="A215" s="239">
        <v>16363</v>
      </c>
      <c r="B215" s="240" t="s">
        <v>1119</v>
      </c>
      <c r="C215" s="241" t="s">
        <v>264</v>
      </c>
      <c r="D215" s="242">
        <v>28.65</v>
      </c>
      <c r="E215" s="243"/>
      <c r="F215" s="243"/>
      <c r="G215" s="243" t="s">
        <v>891</v>
      </c>
      <c r="H215" s="244">
        <v>62</v>
      </c>
      <c r="I215" s="245">
        <v>103003</v>
      </c>
      <c r="J215" s="246">
        <v>28.65</v>
      </c>
      <c r="K215" s="247">
        <v>449</v>
      </c>
      <c r="L215" s="248">
        <f>IF(tabItens[[#This Row],[Média]] &gt; 0, tabItens[[#This Row],[QTDE ATUAL]] / tabItens[[#This Row],[Média]],999.9)</f>
        <v>999.9</v>
      </c>
      <c r="M215" s="249">
        <v>0</v>
      </c>
      <c r="N215" s="250">
        <f>tabItens[[#This Row],[VALOR UNIT.]] * tabItens[[#This Row],[LC]]</f>
        <v>0</v>
      </c>
      <c r="O215" s="251" t="s">
        <v>2117</v>
      </c>
      <c r="P215" s="252"/>
      <c r="Q215" s="253"/>
      <c r="R215" s="250"/>
      <c r="S215" s="254"/>
      <c r="T215" s="255">
        <f>ROUNDDOWN(IFERROR(tabItens[[#This Row],[ATA DT.VALID.]] - $D$1,0) / 30,0)</f>
        <v>-1507</v>
      </c>
      <c r="U215" s="240" t="s">
        <v>1120</v>
      </c>
      <c r="V215" s="256">
        <v>1</v>
      </c>
      <c r="W215" s="257" t="s">
        <v>2070</v>
      </c>
      <c r="X215" s="258">
        <v>74</v>
      </c>
      <c r="Y215" s="259">
        <v>8</v>
      </c>
      <c r="Z215" s="260">
        <v>2628</v>
      </c>
      <c r="AA215" s="261">
        <v>2023</v>
      </c>
      <c r="AB215" s="262">
        <v>200</v>
      </c>
      <c r="AC215" s="262"/>
      <c r="AD215" s="261"/>
      <c r="AE215" s="262"/>
      <c r="AF215" s="255"/>
      <c r="AG215" s="263" t="s">
        <v>2063</v>
      </c>
      <c r="AH215" s="264"/>
      <c r="AI215" s="255">
        <v>178</v>
      </c>
      <c r="AJ215" s="264">
        <v>44153</v>
      </c>
      <c r="AK215" s="264" t="s">
        <v>891</v>
      </c>
      <c r="AL215" s="264">
        <v>44133</v>
      </c>
      <c r="AM215" s="254"/>
      <c r="AN215" s="243"/>
      <c r="AO215" s="265" t="str">
        <f>_xlfn.IFNA(IF(VLOOKUP(tabItens[[#This Row],[CÓDIGO]],tabExcluirDoEstoque[#Data],1,FALSE),"sim",""),"")</f>
        <v/>
      </c>
      <c r="AP215" s="266" t="str">
        <f ca="1">IF(OR(ISBLANK(tabItens[[#This Row],[ATA DT.VALID.]]),tabItens[[#This Row],[ATA DT.VALID.]]="",tabItens[[#This Row],[ATA DT.VALID.]]=" "),"",IF(TYPE(tabItens[[#This Row],[ATA DT.VALID.]])=1,ROUNDUP((tabItens[[#This Row],[ATA DT.VALID.]]-TODAY())/7,0),""))</f>
        <v/>
      </c>
      <c r="AQ215" s="267">
        <v>0</v>
      </c>
      <c r="AR215" s="268" t="str">
        <f>IF(ISBLANK(tabItens[[#This Row],[CÓDIGO]]),"",IFERROR(VLOOKUP(tabItens[[#This Row],[CÓDIGO]],Consumo!$C$2:$AI$902,32,FALSE),0))</f>
        <v>08.2023</v>
      </c>
      <c r="AS215" s="269">
        <f>SUMIF(Consumo!$C$3:$C$902,tabItens[[#This Row],[CÓDIGO]],Consumo!$T$3:$T$902) + SUMIF(Consumo!$C$3:$C$902,tabItens[[#This Row],[CÓDIGO]],Consumo!$U$3:$U$902) + SUMIF(Consumo!$C$3:$C$902,tabItens[[#This Row],[CÓDIGO]],Consumo!$V$3:$V$902) + SUMIF(Consumo!$C$3:$C$902,tabItens[[#This Row],[CÓDIGO]],Consumo!$W$3:$W$902)</f>
        <v>165</v>
      </c>
      <c r="AT215" s="269">
        <f>SUMIF(Consumo!$C$3:$C$902,tabItens[[#This Row],[CÓDIGO]],Consumo!$AF$3:$AF$902)</f>
        <v>804</v>
      </c>
      <c r="AU215" s="270">
        <f>SUMIF(Consumo!$C$3:$C$902,tabItens[[#This Row],[CÓDIGO]],Consumo!$AG$3:$AG$902)</f>
        <v>128</v>
      </c>
      <c r="AV215" s="271">
        <f>SUMIF(Consumo!$C$3:$C$902,tabItens[[#This Row],[CÓDIGO]],Consumo!$AE$3:$AE$902)</f>
        <v>0</v>
      </c>
      <c r="AW215" s="244">
        <f>tabItens[[#This Row],[QTDE ATUAL]] + tabItens[[#This Row],[RC QTDE]] + tabItens[[#This Row],[AF SALDO]] + tabItens[[#This Row],[Recentes]]</f>
        <v>262</v>
      </c>
      <c r="AX215" s="272">
        <v>30</v>
      </c>
      <c r="AY215" s="272">
        <v>4</v>
      </c>
      <c r="AZ215" s="272">
        <f>IF(ISBLANK(tabItens[[#This Row],[CÓDIGO]]),"",tabItens[[#This Row],[PontoMês]] * (AZ$2+tabItens[[#This Row],[PontoQtM]]))</f>
        <v>120</v>
      </c>
      <c r="BA215" s="271">
        <f>tabItens[[#This Row],[PontoPed]] - tabItens[[#This Row],[Saldo]] + (1/10)</f>
        <v>-141.9</v>
      </c>
      <c r="BB215" s="271">
        <f xml:space="preserve"> tabItens[[#This Row],[PontoMês]] * BB$2 - tabItens[[#This Row],[QTDE ATUAL]] - (1/10)</f>
        <v>-32.1</v>
      </c>
      <c r="BC215" s="273">
        <f>IF( tabItens[[#This Row],[PontoPed]]&gt;0, IF(tabItens[[#This Row],[PontoPed]]&lt;1, 1, IF( tabItens[[#This Row],[Saldo]]&gt;tabItens[[#This Row],[PontoPed]], 0, (tabItens[[#This Row],[PontoPed]]-tabItens[[#This Row],[Saldo]])/tabItens[[#This Row],[PontoPed]] ) ), 0 )</f>
        <v>0</v>
      </c>
      <c r="BD215" s="274">
        <f>ROUNDDOWN(IF( OR( AND(tabItens[[#This Row],[PontoPed]]&lt;tabItens[[#This Row],[Saldo]],tabItens[[#This Row],[Saldo]]&gt;0), tabItens[[#This Row],[PontoPed]]=0), 99, IF(AND(tabItens[[#This Row],[Saldo]]=0,tabItens[[#This Row],[PontoPed]]&gt;0), 0, (1-tabItens[[#This Row],[PctAb]])*10 ) ),0)</f>
        <v>99</v>
      </c>
      <c r="BE215" s="275">
        <f>MAX(ROUNDDOWN( IF(tabItens[[#This Row],[Abaixo]] &gt; 0,   tabItens[[#This Row],[Abaixo]] + (tabItens[[#This Row],[PontoMês]] * IF( OR( ISBLANK(tabItens[[#This Row],[ATA Nº/ANO]]), tabItens[[#This Row],[ATA Nº/ANO]] = ""),BE$2,BE$1)),0),0),0)</f>
        <v>0</v>
      </c>
      <c r="BF21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5" s="276">
        <f>SUMIF(Consumo!$C$3:$C$902,tabItens[[#This Row],[CÓDIGO]],Consumo!$E$3:$E$902)</f>
        <v>0</v>
      </c>
      <c r="BH215" s="277">
        <f>IF(AND(tabItens[[#This Row],[Pend]] &gt; 0,tabItens[[#This Row],[Consumo]] &lt;&gt; 0), tabItens[[#This Row],[Pend]] / tabItens[[#This Row],[Consumo]], 0 )</f>
        <v>0</v>
      </c>
      <c r="BI215" s="276"/>
      <c r="BJ215" s="276"/>
      <c r="BK215" s="278" t="s">
        <v>2077</v>
      </c>
    </row>
    <row r="216" spans="1:63" x14ac:dyDescent="0.3">
      <c r="A216" s="239">
        <v>16365</v>
      </c>
      <c r="B216" s="240" t="s">
        <v>1121</v>
      </c>
      <c r="C216" s="241" t="s">
        <v>264</v>
      </c>
      <c r="D216" s="242">
        <v>183.5</v>
      </c>
      <c r="E216" s="243"/>
      <c r="F216" s="243"/>
      <c r="G216" s="243" t="s">
        <v>891</v>
      </c>
      <c r="H216" s="244">
        <v>509</v>
      </c>
      <c r="I216" s="245">
        <v>103003</v>
      </c>
      <c r="J216" s="246">
        <v>183.5</v>
      </c>
      <c r="K216" s="247">
        <v>91</v>
      </c>
      <c r="L216" s="248">
        <f>IF(tabItens[[#This Row],[Média]] &gt; 0, tabItens[[#This Row],[QTDE ATUAL]] / tabItens[[#This Row],[Média]],999.9)</f>
        <v>999.9</v>
      </c>
      <c r="M216" s="249">
        <v>0</v>
      </c>
      <c r="N216" s="250">
        <f>tabItens[[#This Row],[VALOR UNIT.]] * tabItens[[#This Row],[LC]]</f>
        <v>0</v>
      </c>
      <c r="O216" s="251" t="s">
        <v>2117</v>
      </c>
      <c r="P216" s="252"/>
      <c r="Q216" s="253"/>
      <c r="R216" s="250"/>
      <c r="S216" s="254"/>
      <c r="T216" s="255">
        <f>ROUNDDOWN(IFERROR(tabItens[[#This Row],[ATA DT.VALID.]] - $D$1,0) / 30,0)</f>
        <v>-1507</v>
      </c>
      <c r="U216" s="240" t="s">
        <v>1120</v>
      </c>
      <c r="V216" s="256">
        <v>1</v>
      </c>
      <c r="W216" s="257" t="s">
        <v>2070</v>
      </c>
      <c r="X216" s="258">
        <v>74</v>
      </c>
      <c r="Y216" s="259">
        <v>8</v>
      </c>
      <c r="Z216" s="260"/>
      <c r="AA216" s="261"/>
      <c r="AB216" s="262"/>
      <c r="AC216" s="262"/>
      <c r="AD216" s="261"/>
      <c r="AE216" s="262"/>
      <c r="AF216" s="255"/>
      <c r="AG216" s="263" t="s">
        <v>2063</v>
      </c>
      <c r="AH216" s="264"/>
      <c r="AI216" s="255">
        <v>30</v>
      </c>
      <c r="AJ216" s="264">
        <v>44544</v>
      </c>
      <c r="AK216" s="264" t="s">
        <v>891</v>
      </c>
      <c r="AL216" s="264">
        <v>44539</v>
      </c>
      <c r="AM216" s="254"/>
      <c r="AN216" s="243"/>
      <c r="AO216" s="265" t="str">
        <f>_xlfn.IFNA(IF(VLOOKUP(tabItens[[#This Row],[CÓDIGO]],tabExcluirDoEstoque[#Data],1,FALSE),"sim",""),"")</f>
        <v/>
      </c>
      <c r="AP216" s="266" t="str">
        <f ca="1">IF(OR(ISBLANK(tabItens[[#This Row],[ATA DT.VALID.]]),tabItens[[#This Row],[ATA DT.VALID.]]="",tabItens[[#This Row],[ATA DT.VALID.]]=" "),"",IF(TYPE(tabItens[[#This Row],[ATA DT.VALID.]])=1,ROUNDUP((tabItens[[#This Row],[ATA DT.VALID.]]-TODAY())/7,0),""))</f>
        <v/>
      </c>
      <c r="AQ216" s="267">
        <v>0</v>
      </c>
      <c r="AR216" s="268" t="str">
        <f>IF(ISBLANK(tabItens[[#This Row],[CÓDIGO]]),"",IFERROR(VLOOKUP(tabItens[[#This Row],[CÓDIGO]],Consumo!$C$2:$AI$902,32,FALSE),0))</f>
        <v>03.2023</v>
      </c>
      <c r="AS216" s="269">
        <f>SUMIF(Consumo!$C$3:$C$902,tabItens[[#This Row],[CÓDIGO]],Consumo!$T$3:$T$902) + SUMIF(Consumo!$C$3:$C$902,tabItens[[#This Row],[CÓDIGO]],Consumo!$U$3:$U$902) + SUMIF(Consumo!$C$3:$C$902,tabItens[[#This Row],[CÓDIGO]],Consumo!$V$3:$V$902) + SUMIF(Consumo!$C$3:$C$902,tabItens[[#This Row],[CÓDIGO]],Consumo!$W$3:$W$902)</f>
        <v>0</v>
      </c>
      <c r="AT216" s="269">
        <f>SUMIF(Consumo!$C$3:$C$902,tabItens[[#This Row],[CÓDIGO]],Consumo!$AF$3:$AF$902)</f>
        <v>168</v>
      </c>
      <c r="AU216" s="270">
        <f>SUMIF(Consumo!$C$3:$C$902,tabItens[[#This Row],[CÓDIGO]],Consumo!$AG$3:$AG$902)</f>
        <v>31</v>
      </c>
      <c r="AV216" s="271">
        <f>SUMIF(Consumo!$C$3:$C$902,tabItens[[#This Row],[CÓDIGO]],Consumo!$AE$3:$AE$902)</f>
        <v>0</v>
      </c>
      <c r="AW216" s="244">
        <f>tabItens[[#This Row],[QTDE ATUAL]] + tabItens[[#This Row],[RC QTDE]] + tabItens[[#This Row],[AF SALDO]] + tabItens[[#This Row],[Recentes]]</f>
        <v>509</v>
      </c>
      <c r="AX216" s="272">
        <v>29</v>
      </c>
      <c r="AY216" s="272">
        <v>4</v>
      </c>
      <c r="AZ216" s="272">
        <f>IF(ISBLANK(tabItens[[#This Row],[CÓDIGO]]),"",tabItens[[#This Row],[PontoMês]] * (AZ$2+tabItens[[#This Row],[PontoQtM]]))</f>
        <v>116</v>
      </c>
      <c r="BA216" s="271">
        <f>tabItens[[#This Row],[PontoPed]] - tabItens[[#This Row],[Saldo]] + (1/10)</f>
        <v>-392.9</v>
      </c>
      <c r="BB216" s="271">
        <f xml:space="preserve"> tabItens[[#This Row],[PontoMês]] * BB$2 - tabItens[[#This Row],[QTDE ATUAL]] - (1/10)</f>
        <v>-480.1</v>
      </c>
      <c r="BC216" s="273">
        <f>IF( tabItens[[#This Row],[PontoPed]]&gt;0, IF(tabItens[[#This Row],[PontoPed]]&lt;1, 1, IF( tabItens[[#This Row],[Saldo]]&gt;tabItens[[#This Row],[PontoPed]], 0, (tabItens[[#This Row],[PontoPed]]-tabItens[[#This Row],[Saldo]])/tabItens[[#This Row],[PontoPed]] ) ), 0 )</f>
        <v>0</v>
      </c>
      <c r="BD216" s="274">
        <f>ROUNDDOWN(IF( OR( AND(tabItens[[#This Row],[PontoPed]]&lt;tabItens[[#This Row],[Saldo]],tabItens[[#This Row],[Saldo]]&gt;0), tabItens[[#This Row],[PontoPed]]=0), 99, IF(AND(tabItens[[#This Row],[Saldo]]=0,tabItens[[#This Row],[PontoPed]]&gt;0), 0, (1-tabItens[[#This Row],[PctAb]])*10 ) ),0)</f>
        <v>99</v>
      </c>
      <c r="BE216" s="275">
        <f>MAX(ROUNDDOWN( IF(tabItens[[#This Row],[Abaixo]] &gt; 0,   tabItens[[#This Row],[Abaixo]] + (tabItens[[#This Row],[PontoMês]] * IF( OR( ISBLANK(tabItens[[#This Row],[ATA Nº/ANO]]), tabItens[[#This Row],[ATA Nº/ANO]] = ""),BE$2,BE$1)),0),0),0)</f>
        <v>0</v>
      </c>
      <c r="BF21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6" s="276">
        <f>SUMIF(Consumo!$C$3:$C$902,tabItens[[#This Row],[CÓDIGO]],Consumo!$E$3:$E$902)</f>
        <v>0</v>
      </c>
      <c r="BH216" s="277">
        <f>IF(AND(tabItens[[#This Row],[Pend]] &gt; 0,tabItens[[#This Row],[Consumo]] &lt;&gt; 0), tabItens[[#This Row],[Pend]] / tabItens[[#This Row],[Consumo]], 0 )</f>
        <v>0</v>
      </c>
      <c r="BI216" s="276"/>
      <c r="BJ216" s="276"/>
      <c r="BK216" s="278" t="s">
        <v>2077</v>
      </c>
    </row>
    <row r="217" spans="1:63" x14ac:dyDescent="0.3">
      <c r="A217" s="239">
        <v>119621</v>
      </c>
      <c r="B217" s="240" t="s">
        <v>1747</v>
      </c>
      <c r="C217" s="241" t="s">
        <v>728</v>
      </c>
      <c r="D217" s="242">
        <v>200.76</v>
      </c>
      <c r="E217" s="243"/>
      <c r="F217" s="243"/>
      <c r="G217" s="243" t="s">
        <v>891</v>
      </c>
      <c r="H217" s="244">
        <v>100</v>
      </c>
      <c r="I217" s="245">
        <v>103003</v>
      </c>
      <c r="J217" s="246">
        <v>200.76</v>
      </c>
      <c r="K217" s="247">
        <v>495</v>
      </c>
      <c r="L217" s="248">
        <f>IF(tabItens[[#This Row],[Média]] &gt; 0, tabItens[[#This Row],[QTDE ATUAL]] / tabItens[[#This Row],[Média]],999.9)</f>
        <v>999.9</v>
      </c>
      <c r="M217" s="249">
        <v>0</v>
      </c>
      <c r="N217" s="250">
        <f>tabItens[[#This Row],[VALOR UNIT.]] * tabItens[[#This Row],[LC]]</f>
        <v>0</v>
      </c>
      <c r="O217" s="251" t="s">
        <v>2178</v>
      </c>
      <c r="P217" s="252"/>
      <c r="Q217" s="253"/>
      <c r="R217" s="250"/>
      <c r="S217" s="254"/>
      <c r="T217" s="255">
        <f>ROUNDDOWN(IFERROR(tabItens[[#This Row],[ATA DT.VALID.]] - $D$1,0) / 30,0)</f>
        <v>-1507</v>
      </c>
      <c r="U217" s="240" t="s">
        <v>1217</v>
      </c>
      <c r="V217" s="256">
        <v>1</v>
      </c>
      <c r="W217" s="257" t="s">
        <v>2070</v>
      </c>
      <c r="X217" s="258">
        <v>74</v>
      </c>
      <c r="Y217" s="259">
        <v>9</v>
      </c>
      <c r="Z217" s="260">
        <v>2982</v>
      </c>
      <c r="AA217" s="261">
        <v>2023</v>
      </c>
      <c r="AB217" s="262">
        <v>100</v>
      </c>
      <c r="AC217" s="262"/>
      <c r="AD217" s="261"/>
      <c r="AE217" s="262"/>
      <c r="AF217" s="255"/>
      <c r="AG217" s="263" t="s">
        <v>2063</v>
      </c>
      <c r="AH217" s="264"/>
      <c r="AI217" s="255">
        <v>190</v>
      </c>
      <c r="AJ217" s="264">
        <v>44244</v>
      </c>
      <c r="AK217" s="264">
        <v>40641</v>
      </c>
      <c r="AL217" s="264">
        <v>44133</v>
      </c>
      <c r="AM217" s="254"/>
      <c r="AN217" s="243"/>
      <c r="AO217" s="265" t="str">
        <f>_xlfn.IFNA(IF(VLOOKUP(tabItens[[#This Row],[CÓDIGO]],tabExcluirDoEstoque[#Data],1,FALSE),"sim",""),"")</f>
        <v/>
      </c>
      <c r="AP217" s="266" t="str">
        <f ca="1">IF(OR(ISBLANK(tabItens[[#This Row],[ATA DT.VALID.]]),tabItens[[#This Row],[ATA DT.VALID.]]="",tabItens[[#This Row],[ATA DT.VALID.]]=" "),"",IF(TYPE(tabItens[[#This Row],[ATA DT.VALID.]])=1,ROUNDUP((tabItens[[#This Row],[ATA DT.VALID.]]-TODAY())/7,0),""))</f>
        <v/>
      </c>
      <c r="AQ217" s="267">
        <v>0</v>
      </c>
      <c r="AR217" s="268" t="str">
        <f>IF(ISBLANK(tabItens[[#This Row],[CÓDIGO]]),"",IFERROR(VLOOKUP(tabItens[[#This Row],[CÓDIGO]],Consumo!$C$2:$AI$902,32,FALSE),0))</f>
        <v>08.2023</v>
      </c>
      <c r="AS217" s="269">
        <f>SUMIF(Consumo!$C$3:$C$902,tabItens[[#This Row],[CÓDIGO]],Consumo!$T$3:$T$902) + SUMIF(Consumo!$C$3:$C$902,tabItens[[#This Row],[CÓDIGO]],Consumo!$U$3:$U$902) + SUMIF(Consumo!$C$3:$C$902,tabItens[[#This Row],[CÓDIGO]],Consumo!$V$3:$V$902) + SUMIF(Consumo!$C$3:$C$902,tabItens[[#This Row],[CÓDIGO]],Consumo!$W$3:$W$902)</f>
        <v>351</v>
      </c>
      <c r="AT217" s="269">
        <f>SUMIF(Consumo!$C$3:$C$902,tabItens[[#This Row],[CÓDIGO]],Consumo!$AF$3:$AF$902)</f>
        <v>734</v>
      </c>
      <c r="AU217" s="270">
        <f>SUMIF(Consumo!$C$3:$C$902,tabItens[[#This Row],[CÓDIGO]],Consumo!$AG$3:$AG$902)</f>
        <v>198</v>
      </c>
      <c r="AV217" s="271">
        <f>SUMIF(Consumo!$C$3:$C$902,tabItens[[#This Row],[CÓDIGO]],Consumo!$AE$3:$AE$902)</f>
        <v>0</v>
      </c>
      <c r="AW217" s="244">
        <f>tabItens[[#This Row],[QTDE ATUAL]] + tabItens[[#This Row],[RC QTDE]] + tabItens[[#This Row],[AF SALDO]] + tabItens[[#This Row],[Recentes]]</f>
        <v>200</v>
      </c>
      <c r="AX217" s="272">
        <v>125</v>
      </c>
      <c r="AY217" s="272">
        <v>4</v>
      </c>
      <c r="AZ217" s="272">
        <f>IF(ISBLANK(tabItens[[#This Row],[CÓDIGO]]),"",tabItens[[#This Row],[PontoMês]] * (AZ$2+tabItens[[#This Row],[PontoQtM]]))</f>
        <v>500</v>
      </c>
      <c r="BA217" s="271">
        <f>tabItens[[#This Row],[PontoPed]] - tabItens[[#This Row],[Saldo]] + (1/10)</f>
        <v>300.10000000000002</v>
      </c>
      <c r="BB217" s="271">
        <f xml:space="preserve"> tabItens[[#This Row],[PontoMês]] * BB$2 - tabItens[[#This Row],[QTDE ATUAL]] - (1/10)</f>
        <v>24.9</v>
      </c>
      <c r="BC217" s="273">
        <f>IF( tabItens[[#This Row],[PontoPed]]&gt;0, IF(tabItens[[#This Row],[PontoPed]]&lt;1, 1, IF( tabItens[[#This Row],[Saldo]]&gt;tabItens[[#This Row],[PontoPed]], 0, (tabItens[[#This Row],[PontoPed]]-tabItens[[#This Row],[Saldo]])/tabItens[[#This Row],[PontoPed]] ) ), 0 )</f>
        <v>0.6</v>
      </c>
      <c r="BD217" s="274">
        <f>ROUNDDOWN(IF( OR( AND(tabItens[[#This Row],[PontoPed]]&lt;tabItens[[#This Row],[Saldo]],tabItens[[#This Row],[Saldo]]&gt;0), tabItens[[#This Row],[PontoPed]]=0), 99, IF(AND(tabItens[[#This Row],[Saldo]]=0,tabItens[[#This Row],[PontoPed]]&gt;0), 0, (1-tabItens[[#This Row],[PctAb]])*10 ) ),0)</f>
        <v>4</v>
      </c>
      <c r="BE217" s="275">
        <f>MAX(ROUNDDOWN( IF(tabItens[[#This Row],[Abaixo]] &gt; 0,   tabItens[[#This Row],[Abaixo]] + (tabItens[[#This Row],[PontoMês]] * IF( OR( ISBLANK(tabItens[[#This Row],[ATA Nº/ANO]]), tabItens[[#This Row],[ATA Nº/ANO]] = ""),BE$2,BE$1)),0),0),0)</f>
        <v>675</v>
      </c>
      <c r="BF21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7" s="276">
        <f>SUMIF(Consumo!$C$3:$C$902,tabItens[[#This Row],[CÓDIGO]],Consumo!$E$3:$E$902)</f>
        <v>0</v>
      </c>
      <c r="BH217" s="277">
        <f>IF(AND(tabItens[[#This Row],[Pend]] &gt; 0,tabItens[[#This Row],[Consumo]] &lt;&gt; 0), tabItens[[#This Row],[Pend]] / tabItens[[#This Row],[Consumo]], 0 )</f>
        <v>0</v>
      </c>
      <c r="BI217" s="276"/>
      <c r="BJ217" s="276"/>
      <c r="BK217" s="278" t="s">
        <v>2077</v>
      </c>
    </row>
    <row r="218" spans="1:63" x14ac:dyDescent="0.3">
      <c r="A218" s="239">
        <v>119554</v>
      </c>
      <c r="B218" s="240" t="s">
        <v>1742</v>
      </c>
      <c r="C218" s="241" t="s">
        <v>728</v>
      </c>
      <c r="D218" s="242">
        <v>482.5</v>
      </c>
      <c r="E218" s="243"/>
      <c r="F218" s="243"/>
      <c r="G218" s="243" t="s">
        <v>891</v>
      </c>
      <c r="H218" s="244">
        <v>188</v>
      </c>
      <c r="I218" s="245">
        <v>103003</v>
      </c>
      <c r="J218" s="246">
        <v>482.5</v>
      </c>
      <c r="K218" s="247">
        <v>126</v>
      </c>
      <c r="L218" s="248">
        <f>IF(tabItens[[#This Row],[Média]] &gt; 0, tabItens[[#This Row],[QTDE ATUAL]] / tabItens[[#This Row],[Média]],999.9)</f>
        <v>999.9</v>
      </c>
      <c r="M218" s="249">
        <v>0</v>
      </c>
      <c r="N218" s="250">
        <f>tabItens[[#This Row],[VALOR UNIT.]] * tabItens[[#This Row],[LC]]</f>
        <v>0</v>
      </c>
      <c r="O218" s="251" t="s">
        <v>2178</v>
      </c>
      <c r="P218" s="252"/>
      <c r="Q218" s="253"/>
      <c r="R218" s="250"/>
      <c r="S218" s="254"/>
      <c r="T218" s="255">
        <f>ROUNDDOWN(IFERROR(tabItens[[#This Row],[ATA DT.VALID.]] - $D$1,0) / 30,0)</f>
        <v>-1507</v>
      </c>
      <c r="U218" s="240" t="s">
        <v>1217</v>
      </c>
      <c r="V218" s="256">
        <v>1</v>
      </c>
      <c r="W218" s="257" t="s">
        <v>2070</v>
      </c>
      <c r="X218" s="258">
        <v>74</v>
      </c>
      <c r="Y218" s="259">
        <v>9</v>
      </c>
      <c r="Z218" s="260"/>
      <c r="AA218" s="261"/>
      <c r="AB218" s="262"/>
      <c r="AC218" s="262"/>
      <c r="AD218" s="261"/>
      <c r="AE218" s="262"/>
      <c r="AF218" s="255"/>
      <c r="AG218" s="263" t="s">
        <v>2063</v>
      </c>
      <c r="AH218" s="264"/>
      <c r="AI218" s="255">
        <v>42</v>
      </c>
      <c r="AJ218" s="264">
        <v>44545</v>
      </c>
      <c r="AK218" s="264">
        <v>40632</v>
      </c>
      <c r="AL218" s="264">
        <v>44539</v>
      </c>
      <c r="AM218" s="254"/>
      <c r="AN218" s="243"/>
      <c r="AO218" s="265" t="str">
        <f>_xlfn.IFNA(IF(VLOOKUP(tabItens[[#This Row],[CÓDIGO]],tabExcluirDoEstoque[#Data],1,FALSE),"sim",""),"")</f>
        <v/>
      </c>
      <c r="AP218" s="266" t="str">
        <f ca="1">IF(OR(ISBLANK(tabItens[[#This Row],[ATA DT.VALID.]]),tabItens[[#This Row],[ATA DT.VALID.]]="",tabItens[[#This Row],[ATA DT.VALID.]]=" "),"",IF(TYPE(tabItens[[#This Row],[ATA DT.VALID.]])=1,ROUNDUP((tabItens[[#This Row],[ATA DT.VALID.]]-TODAY())/7,0),""))</f>
        <v/>
      </c>
      <c r="AQ218" s="267">
        <v>0</v>
      </c>
      <c r="AR218" s="268" t="str">
        <f>IF(ISBLANK(tabItens[[#This Row],[CÓDIGO]]),"",IFERROR(VLOOKUP(tabItens[[#This Row],[CÓDIGO]],Consumo!$C$2:$AI$902,32,FALSE),0))</f>
        <v>07.2023</v>
      </c>
      <c r="AS218" s="269">
        <f>SUMIF(Consumo!$C$3:$C$902,tabItens[[#This Row],[CÓDIGO]],Consumo!$T$3:$T$902) + SUMIF(Consumo!$C$3:$C$902,tabItens[[#This Row],[CÓDIGO]],Consumo!$U$3:$U$902) + SUMIF(Consumo!$C$3:$C$902,tabItens[[#This Row],[CÓDIGO]],Consumo!$V$3:$V$902) + SUMIF(Consumo!$C$3:$C$902,tabItens[[#This Row],[CÓDIGO]],Consumo!$W$3:$W$902)</f>
        <v>84</v>
      </c>
      <c r="AT218" s="269">
        <f>SUMIF(Consumo!$C$3:$C$902,tabItens[[#This Row],[CÓDIGO]],Consumo!$AF$3:$AF$902)</f>
        <v>146</v>
      </c>
      <c r="AU218" s="270">
        <f>SUMIF(Consumo!$C$3:$C$902,tabItens[[#This Row],[CÓDIGO]],Consumo!$AG$3:$AG$902)</f>
        <v>42</v>
      </c>
      <c r="AV218" s="271">
        <f>SUMIF(Consumo!$C$3:$C$902,tabItens[[#This Row],[CÓDIGO]],Consumo!$AE$3:$AE$902)</f>
        <v>0</v>
      </c>
      <c r="AW218" s="244">
        <f>tabItens[[#This Row],[QTDE ATUAL]] + tabItens[[#This Row],[RC QTDE]] + tabItens[[#This Row],[AF SALDO]] + tabItens[[#This Row],[Recentes]]</f>
        <v>188</v>
      </c>
      <c r="AX218" s="272">
        <v>9</v>
      </c>
      <c r="AY218" s="272">
        <v>4</v>
      </c>
      <c r="AZ218" s="272">
        <f>IF(ISBLANK(tabItens[[#This Row],[CÓDIGO]]),"",tabItens[[#This Row],[PontoMês]] * (AZ$2+tabItens[[#This Row],[PontoQtM]]))</f>
        <v>36</v>
      </c>
      <c r="BA218" s="271">
        <f>tabItens[[#This Row],[PontoPed]] - tabItens[[#This Row],[Saldo]] + (1/10)</f>
        <v>-151.9</v>
      </c>
      <c r="BB218" s="271">
        <f xml:space="preserve"> tabItens[[#This Row],[PontoMês]] * BB$2 - tabItens[[#This Row],[QTDE ATUAL]] - (1/10)</f>
        <v>-179.1</v>
      </c>
      <c r="BC218" s="273">
        <f>IF( tabItens[[#This Row],[PontoPed]]&gt;0, IF(tabItens[[#This Row],[PontoPed]]&lt;1, 1, IF( tabItens[[#This Row],[Saldo]]&gt;tabItens[[#This Row],[PontoPed]], 0, (tabItens[[#This Row],[PontoPed]]-tabItens[[#This Row],[Saldo]])/tabItens[[#This Row],[PontoPed]] ) ), 0 )</f>
        <v>0</v>
      </c>
      <c r="BD218" s="274">
        <f>ROUNDDOWN(IF( OR( AND(tabItens[[#This Row],[PontoPed]]&lt;tabItens[[#This Row],[Saldo]],tabItens[[#This Row],[Saldo]]&gt;0), tabItens[[#This Row],[PontoPed]]=0), 99, IF(AND(tabItens[[#This Row],[Saldo]]=0,tabItens[[#This Row],[PontoPed]]&gt;0), 0, (1-tabItens[[#This Row],[PctAb]])*10 ) ),0)</f>
        <v>99</v>
      </c>
      <c r="BE218" s="275">
        <f>MAX(ROUNDDOWN( IF(tabItens[[#This Row],[Abaixo]] &gt; 0,   tabItens[[#This Row],[Abaixo]] + (tabItens[[#This Row],[PontoMês]] * IF( OR( ISBLANK(tabItens[[#This Row],[ATA Nº/ANO]]), tabItens[[#This Row],[ATA Nº/ANO]] = ""),BE$2,BE$1)),0),0),0)</f>
        <v>0</v>
      </c>
      <c r="BF21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8" s="276">
        <f>SUMIF(Consumo!$C$3:$C$902,tabItens[[#This Row],[CÓDIGO]],Consumo!$E$3:$E$902)</f>
        <v>0</v>
      </c>
      <c r="BH218" s="277">
        <f>IF(AND(tabItens[[#This Row],[Pend]] &gt; 0,tabItens[[#This Row],[Consumo]] &lt;&gt; 0), tabItens[[#This Row],[Pend]] / tabItens[[#This Row],[Consumo]], 0 )</f>
        <v>0</v>
      </c>
      <c r="BI218" s="276"/>
      <c r="BJ218" s="276"/>
      <c r="BK218" s="278" t="s">
        <v>2077</v>
      </c>
    </row>
    <row r="219" spans="1:63" x14ac:dyDescent="0.3">
      <c r="A219" s="239">
        <v>115807</v>
      </c>
      <c r="B219" s="240" t="s">
        <v>1723</v>
      </c>
      <c r="C219" s="241" t="s">
        <v>31</v>
      </c>
      <c r="D219" s="242">
        <v>332.59</v>
      </c>
      <c r="E219" s="243"/>
      <c r="F219" s="243"/>
      <c r="G219" s="243" t="s">
        <v>891</v>
      </c>
      <c r="H219" s="244">
        <v>0</v>
      </c>
      <c r="I219" s="245">
        <v>103003</v>
      </c>
      <c r="J219" s="246">
        <v>332.59</v>
      </c>
      <c r="K219" s="247">
        <v>322</v>
      </c>
      <c r="L219" s="248">
        <f>IF(tabItens[[#This Row],[Média]] &gt; 0, tabItens[[#This Row],[QTDE ATUAL]] / tabItens[[#This Row],[Média]],999.9)</f>
        <v>999.9</v>
      </c>
      <c r="M219" s="249">
        <v>0</v>
      </c>
      <c r="N219" s="250">
        <f>tabItens[[#This Row],[VALOR UNIT.]] * tabItens[[#This Row],[LC]]</f>
        <v>0</v>
      </c>
      <c r="O219" s="251" t="s">
        <v>2174</v>
      </c>
      <c r="P219" s="252"/>
      <c r="Q219" s="253"/>
      <c r="R219" s="250"/>
      <c r="S219" s="254"/>
      <c r="T219" s="255">
        <f>ROUNDDOWN(IFERROR(tabItens[[#This Row],[ATA DT.VALID.]] - $D$1,0) / 30,0)</f>
        <v>-1507</v>
      </c>
      <c r="U219" s="240" t="s">
        <v>1120</v>
      </c>
      <c r="V219" s="256">
        <v>1</v>
      </c>
      <c r="W219" s="257" t="s">
        <v>2070</v>
      </c>
      <c r="X219" s="258">
        <v>74</v>
      </c>
      <c r="Y219" s="259">
        <v>8</v>
      </c>
      <c r="Z219" s="260">
        <v>8994</v>
      </c>
      <c r="AA219" s="261">
        <v>2023</v>
      </c>
      <c r="AB219" s="262">
        <v>170</v>
      </c>
      <c r="AC219" s="262"/>
      <c r="AD219" s="261"/>
      <c r="AE219" s="262"/>
      <c r="AF219" s="255"/>
      <c r="AG219" s="263" t="s">
        <v>2063</v>
      </c>
      <c r="AH219" s="264"/>
      <c r="AI219" s="255">
        <v>148</v>
      </c>
      <c r="AJ219" s="264">
        <v>44792</v>
      </c>
      <c r="AK219" s="264">
        <v>40352</v>
      </c>
      <c r="AL219" s="264">
        <v>44720</v>
      </c>
      <c r="AM219" s="254"/>
      <c r="AN219" s="243"/>
      <c r="AO219" s="265" t="str">
        <f>_xlfn.IFNA(IF(VLOOKUP(tabItens[[#This Row],[CÓDIGO]],tabExcluirDoEstoque[#Data],1,FALSE),"sim",""),"")</f>
        <v/>
      </c>
      <c r="AP219" s="266" t="str">
        <f ca="1">IF(OR(ISBLANK(tabItens[[#This Row],[ATA DT.VALID.]]),tabItens[[#This Row],[ATA DT.VALID.]]="",tabItens[[#This Row],[ATA DT.VALID.]]=" "),"",IF(TYPE(tabItens[[#This Row],[ATA DT.VALID.]])=1,ROUNDUP((tabItens[[#This Row],[ATA DT.VALID.]]-TODAY())/7,0),""))</f>
        <v/>
      </c>
      <c r="AQ219" s="267">
        <v>0</v>
      </c>
      <c r="AR219" s="268" t="str">
        <f>IF(ISBLANK(tabItens[[#This Row],[CÓDIGO]]),"",IFERROR(VLOOKUP(tabItens[[#This Row],[CÓDIGO]],Consumo!$C$2:$AI$902,32,FALSE),0))</f>
        <v>07.2023</v>
      </c>
      <c r="AS219" s="269">
        <f>SUMIF(Consumo!$C$3:$C$902,tabItens[[#This Row],[CÓDIGO]],Consumo!$T$3:$T$902) + SUMIF(Consumo!$C$3:$C$902,tabItens[[#This Row],[CÓDIGO]],Consumo!$U$3:$U$902) + SUMIF(Consumo!$C$3:$C$902,tabItens[[#This Row],[CÓDIGO]],Consumo!$V$3:$V$902) + SUMIF(Consumo!$C$3:$C$902,tabItens[[#This Row],[CÓDIGO]],Consumo!$W$3:$W$902)</f>
        <v>162</v>
      </c>
      <c r="AT219" s="269">
        <f>SUMIF(Consumo!$C$3:$C$902,tabItens[[#This Row],[CÓDIGO]],Consumo!$AF$3:$AF$902)</f>
        <v>689</v>
      </c>
      <c r="AU219" s="270">
        <f>SUMIF(Consumo!$C$3:$C$902,tabItens[[#This Row],[CÓDIGO]],Consumo!$AG$3:$AG$902)</f>
        <v>122</v>
      </c>
      <c r="AV219" s="271">
        <f>SUMIF(Consumo!$C$3:$C$902,tabItens[[#This Row],[CÓDIGO]],Consumo!$AE$3:$AE$902)</f>
        <v>0</v>
      </c>
      <c r="AW219" s="244">
        <f>tabItens[[#This Row],[QTDE ATUAL]] + tabItens[[#This Row],[RC QTDE]] + tabItens[[#This Row],[AF SALDO]] + tabItens[[#This Row],[Recentes]]</f>
        <v>170</v>
      </c>
      <c r="AX219" s="272">
        <v>42</v>
      </c>
      <c r="AY219" s="272">
        <v>4</v>
      </c>
      <c r="AZ219" s="272">
        <f>IF(ISBLANK(tabItens[[#This Row],[CÓDIGO]]),"",tabItens[[#This Row],[PontoMês]] * (AZ$2+tabItens[[#This Row],[PontoQtM]]))</f>
        <v>168</v>
      </c>
      <c r="BA219" s="271">
        <f>tabItens[[#This Row],[PontoPed]] - tabItens[[#This Row],[Saldo]] + (1/10)</f>
        <v>-1.9</v>
      </c>
      <c r="BB219" s="271">
        <f xml:space="preserve"> tabItens[[#This Row],[PontoMês]] * BB$2 - tabItens[[#This Row],[QTDE ATUAL]] - (1/10)</f>
        <v>41.9</v>
      </c>
      <c r="BC219" s="273">
        <f>IF( tabItens[[#This Row],[PontoPed]]&gt;0, IF(tabItens[[#This Row],[PontoPed]]&lt;1, 1, IF( tabItens[[#This Row],[Saldo]]&gt;tabItens[[#This Row],[PontoPed]], 0, (tabItens[[#This Row],[PontoPed]]-tabItens[[#This Row],[Saldo]])/tabItens[[#This Row],[PontoPed]] ) ), 0 )</f>
        <v>0</v>
      </c>
      <c r="BD219" s="274">
        <f>ROUNDDOWN(IF( OR( AND(tabItens[[#This Row],[PontoPed]]&lt;tabItens[[#This Row],[Saldo]],tabItens[[#This Row],[Saldo]]&gt;0), tabItens[[#This Row],[PontoPed]]=0), 99, IF(AND(tabItens[[#This Row],[Saldo]]=0,tabItens[[#This Row],[PontoPed]]&gt;0), 0, (1-tabItens[[#This Row],[PctAb]])*10 ) ),0)</f>
        <v>99</v>
      </c>
      <c r="BE219" s="275">
        <f>MAX(ROUNDDOWN( IF(tabItens[[#This Row],[Abaixo]] &gt; 0,   tabItens[[#This Row],[Abaixo]] + (tabItens[[#This Row],[PontoMês]] * IF( OR( ISBLANK(tabItens[[#This Row],[ATA Nº/ANO]]), tabItens[[#This Row],[ATA Nº/ANO]] = ""),BE$2,BE$1)),0),0),0)</f>
        <v>0</v>
      </c>
      <c r="BF21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9" s="276">
        <f>SUMIF(Consumo!$C$3:$C$902,tabItens[[#This Row],[CÓDIGO]],Consumo!$E$3:$E$902)</f>
        <v>0</v>
      </c>
      <c r="BH219" s="277">
        <f>IF(AND(tabItens[[#This Row],[Pend]] &gt; 0,tabItens[[#This Row],[Consumo]] &lt;&gt; 0), tabItens[[#This Row],[Pend]] / tabItens[[#This Row],[Consumo]], 0 )</f>
        <v>0</v>
      </c>
      <c r="BI219" s="276"/>
      <c r="BJ219" s="276"/>
      <c r="BK219" s="278" t="s">
        <v>2077</v>
      </c>
    </row>
    <row r="220" spans="1:63" x14ac:dyDescent="0.3">
      <c r="A220" s="239">
        <v>126044</v>
      </c>
      <c r="B220" s="240" t="s">
        <v>1777</v>
      </c>
      <c r="C220" s="241" t="s">
        <v>728</v>
      </c>
      <c r="D220" s="242">
        <v>407.35</v>
      </c>
      <c r="E220" s="243"/>
      <c r="F220" s="243"/>
      <c r="G220" s="243" t="s">
        <v>891</v>
      </c>
      <c r="H220" s="244">
        <v>160</v>
      </c>
      <c r="I220" s="245">
        <v>103003</v>
      </c>
      <c r="J220" s="246">
        <v>407.35</v>
      </c>
      <c r="K220" s="247">
        <v>39</v>
      </c>
      <c r="L220" s="248">
        <f>IF(tabItens[[#This Row],[Média]] &gt; 0, tabItens[[#This Row],[QTDE ATUAL]] / tabItens[[#This Row],[Média]],999.9)</f>
        <v>999.9</v>
      </c>
      <c r="M220" s="249">
        <v>0</v>
      </c>
      <c r="N220" s="250">
        <f>tabItens[[#This Row],[VALOR UNIT.]] * tabItens[[#This Row],[LC]]</f>
        <v>0</v>
      </c>
      <c r="O220" s="251" t="s">
        <v>2174</v>
      </c>
      <c r="P220" s="252"/>
      <c r="Q220" s="253"/>
      <c r="R220" s="250"/>
      <c r="S220" s="254"/>
      <c r="T220" s="255">
        <f>ROUNDDOWN(IFERROR(tabItens[[#This Row],[ATA DT.VALID.]] - $D$1,0) / 30,0)</f>
        <v>-1507</v>
      </c>
      <c r="U220" s="240" t="s">
        <v>1120</v>
      </c>
      <c r="V220" s="256">
        <v>1</v>
      </c>
      <c r="W220" s="257" t="s">
        <v>2070</v>
      </c>
      <c r="X220" s="258">
        <v>74</v>
      </c>
      <c r="Y220" s="259">
        <v>8</v>
      </c>
      <c r="Z220" s="260"/>
      <c r="AA220" s="261"/>
      <c r="AB220" s="262"/>
      <c r="AC220" s="262"/>
      <c r="AD220" s="261"/>
      <c r="AE220" s="262"/>
      <c r="AF220" s="255"/>
      <c r="AG220" s="263" t="s">
        <v>2063</v>
      </c>
      <c r="AH220" s="264"/>
      <c r="AI220" s="255">
        <v>14</v>
      </c>
      <c r="AJ220" s="264">
        <v>44461</v>
      </c>
      <c r="AK220" s="264">
        <v>41508</v>
      </c>
      <c r="AL220" s="264">
        <v>44453</v>
      </c>
      <c r="AM220" s="254"/>
      <c r="AN220" s="243"/>
      <c r="AO220" s="265" t="str">
        <f>_xlfn.IFNA(IF(VLOOKUP(tabItens[[#This Row],[CÓDIGO]],tabExcluirDoEstoque[#Data],1,FALSE),"sim",""),"")</f>
        <v/>
      </c>
      <c r="AP220" s="266" t="str">
        <f ca="1">IF(OR(ISBLANK(tabItens[[#This Row],[ATA DT.VALID.]]),tabItens[[#This Row],[ATA DT.VALID.]]="",tabItens[[#This Row],[ATA DT.VALID.]]=" "),"",IF(TYPE(tabItens[[#This Row],[ATA DT.VALID.]])=1,ROUNDUP((tabItens[[#This Row],[ATA DT.VALID.]]-TODAY())/7,0),""))</f>
        <v/>
      </c>
      <c r="AQ220" s="267">
        <v>0</v>
      </c>
      <c r="AR220" s="268" t="str">
        <f>IF(ISBLANK(tabItens[[#This Row],[CÓDIGO]]),"",IFERROR(VLOOKUP(tabItens[[#This Row],[CÓDIGO]],Consumo!$C$2:$AI$902,32,FALSE),0))</f>
        <v>08.2023</v>
      </c>
      <c r="AS220" s="269">
        <f>SUMIF(Consumo!$C$3:$C$902,tabItens[[#This Row],[CÓDIGO]],Consumo!$T$3:$T$902) + SUMIF(Consumo!$C$3:$C$902,tabItens[[#This Row],[CÓDIGO]],Consumo!$U$3:$U$902) + SUMIF(Consumo!$C$3:$C$902,tabItens[[#This Row],[CÓDIGO]],Consumo!$V$3:$V$902) + SUMIF(Consumo!$C$3:$C$902,tabItens[[#This Row],[CÓDIGO]],Consumo!$W$3:$W$902)</f>
        <v>27</v>
      </c>
      <c r="AT220" s="269">
        <f>SUMIF(Consumo!$C$3:$C$902,tabItens[[#This Row],[CÓDIGO]],Consumo!$AF$3:$AF$902)</f>
        <v>59</v>
      </c>
      <c r="AU220" s="270">
        <f>SUMIF(Consumo!$C$3:$C$902,tabItens[[#This Row],[CÓDIGO]],Consumo!$AG$3:$AG$902)</f>
        <v>20</v>
      </c>
      <c r="AV220" s="271">
        <f>SUMIF(Consumo!$C$3:$C$902,tabItens[[#This Row],[CÓDIGO]],Consumo!$AE$3:$AE$902)</f>
        <v>0</v>
      </c>
      <c r="AW220" s="244">
        <f>tabItens[[#This Row],[QTDE ATUAL]] + tabItens[[#This Row],[RC QTDE]] + tabItens[[#This Row],[AF SALDO]] + tabItens[[#This Row],[Recentes]]</f>
        <v>160</v>
      </c>
      <c r="AX220" s="272">
        <v>25</v>
      </c>
      <c r="AY220" s="272">
        <v>4</v>
      </c>
      <c r="AZ220" s="272">
        <f>IF(ISBLANK(tabItens[[#This Row],[CÓDIGO]]),"",tabItens[[#This Row],[PontoMês]] * (AZ$2+tabItens[[#This Row],[PontoQtM]]))</f>
        <v>100</v>
      </c>
      <c r="BA220" s="271">
        <f>tabItens[[#This Row],[PontoPed]] - tabItens[[#This Row],[Saldo]] + (1/10)</f>
        <v>-59.9</v>
      </c>
      <c r="BB220" s="271">
        <f xml:space="preserve"> tabItens[[#This Row],[PontoMês]] * BB$2 - tabItens[[#This Row],[QTDE ATUAL]] - (1/10)</f>
        <v>-135.1</v>
      </c>
      <c r="BC220" s="273">
        <f>IF( tabItens[[#This Row],[PontoPed]]&gt;0, IF(tabItens[[#This Row],[PontoPed]]&lt;1, 1, IF( tabItens[[#This Row],[Saldo]]&gt;tabItens[[#This Row],[PontoPed]], 0, (tabItens[[#This Row],[PontoPed]]-tabItens[[#This Row],[Saldo]])/tabItens[[#This Row],[PontoPed]] ) ), 0 )</f>
        <v>0</v>
      </c>
      <c r="BD220" s="274">
        <f>ROUNDDOWN(IF( OR( AND(tabItens[[#This Row],[PontoPed]]&lt;tabItens[[#This Row],[Saldo]],tabItens[[#This Row],[Saldo]]&gt;0), tabItens[[#This Row],[PontoPed]]=0), 99, IF(AND(tabItens[[#This Row],[Saldo]]=0,tabItens[[#This Row],[PontoPed]]&gt;0), 0, (1-tabItens[[#This Row],[PctAb]])*10 ) ),0)</f>
        <v>99</v>
      </c>
      <c r="BE220" s="275">
        <f>MAX(ROUNDDOWN( IF(tabItens[[#This Row],[Abaixo]] &gt; 0,   tabItens[[#This Row],[Abaixo]] + (tabItens[[#This Row],[PontoMês]] * IF( OR( ISBLANK(tabItens[[#This Row],[ATA Nº/ANO]]), tabItens[[#This Row],[ATA Nº/ANO]] = ""),BE$2,BE$1)),0),0),0)</f>
        <v>0</v>
      </c>
      <c r="BF22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0" s="276">
        <f>SUMIF(Consumo!$C$3:$C$902,tabItens[[#This Row],[CÓDIGO]],Consumo!$E$3:$E$902)</f>
        <v>0</v>
      </c>
      <c r="BH220" s="277">
        <f>IF(AND(tabItens[[#This Row],[Pend]] &gt; 0,tabItens[[#This Row],[Consumo]] &lt;&gt; 0), tabItens[[#This Row],[Pend]] / tabItens[[#This Row],[Consumo]], 0 )</f>
        <v>0</v>
      </c>
      <c r="BI220" s="276"/>
      <c r="BJ220" s="276"/>
      <c r="BK220" s="278" t="s">
        <v>2077</v>
      </c>
    </row>
    <row r="221" spans="1:63" x14ac:dyDescent="0.3">
      <c r="A221" s="239">
        <v>75334</v>
      </c>
      <c r="B221" s="240" t="s">
        <v>1421</v>
      </c>
      <c r="C221" s="241" t="s">
        <v>728</v>
      </c>
      <c r="D221" s="242">
        <v>260.72000000000003</v>
      </c>
      <c r="E221" s="243"/>
      <c r="F221" s="243" t="s">
        <v>1422</v>
      </c>
      <c r="G221" s="243" t="s">
        <v>1287</v>
      </c>
      <c r="H221" s="244">
        <v>425</v>
      </c>
      <c r="I221" s="245">
        <v>103003</v>
      </c>
      <c r="J221" s="246">
        <v>189</v>
      </c>
      <c r="K221" s="247">
        <v>336</v>
      </c>
      <c r="L221" s="248">
        <f>IF(tabItens[[#This Row],[Média]] &gt; 0, tabItens[[#This Row],[QTDE ATUAL]] / tabItens[[#This Row],[Média]],999.9)</f>
        <v>999.9</v>
      </c>
      <c r="M221" s="249">
        <v>0</v>
      </c>
      <c r="N221" s="250">
        <f>tabItens[[#This Row],[VALOR UNIT.]] * tabItens[[#This Row],[LC]]</f>
        <v>0</v>
      </c>
      <c r="O221" s="251" t="s">
        <v>1288</v>
      </c>
      <c r="P221" s="252">
        <v>0</v>
      </c>
      <c r="Q221" s="253">
        <v>583</v>
      </c>
      <c r="R221" s="250">
        <v>151999.76</v>
      </c>
      <c r="S221" s="254">
        <v>45540</v>
      </c>
      <c r="T221" s="255">
        <f>ROUNDDOWN(IFERROR(tabItens[[#This Row],[ATA DT.VALID.]] - $D$1,0) / 30,0)</f>
        <v>10</v>
      </c>
      <c r="U221" s="240" t="s">
        <v>1120</v>
      </c>
      <c r="V221" s="256">
        <v>1</v>
      </c>
      <c r="W221" s="257" t="s">
        <v>2070</v>
      </c>
      <c r="X221" s="258">
        <v>74</v>
      </c>
      <c r="Y221" s="259">
        <v>8</v>
      </c>
      <c r="Z221" s="260"/>
      <c r="AA221" s="261"/>
      <c r="AB221" s="262"/>
      <c r="AC221" s="262"/>
      <c r="AD221" s="261"/>
      <c r="AE221" s="262"/>
      <c r="AF221" s="255"/>
      <c r="AG221" s="263" t="s">
        <v>2063</v>
      </c>
      <c r="AH221" s="264"/>
      <c r="AI221" s="255">
        <v>140</v>
      </c>
      <c r="AJ221" s="264">
        <v>44844</v>
      </c>
      <c r="AK221" s="264">
        <v>37879</v>
      </c>
      <c r="AL221" s="264">
        <v>45173</v>
      </c>
      <c r="AM221" s="254"/>
      <c r="AN221" s="243"/>
      <c r="AO221" s="265" t="str">
        <f>_xlfn.IFNA(IF(VLOOKUP(tabItens[[#This Row],[CÓDIGO]],tabExcluirDoEstoque[#Data],1,FALSE),"sim",""),"")</f>
        <v/>
      </c>
      <c r="AP221" s="266">
        <f ca="1">IF(OR(ISBLANK(tabItens[[#This Row],[ATA DT.VALID.]]),tabItens[[#This Row],[ATA DT.VALID.]]="",tabItens[[#This Row],[ATA DT.VALID.]]=" "),"",IF(TYPE(tabItens[[#This Row],[ATA DT.VALID.]])=1,ROUNDUP((tabItens[[#This Row],[ATA DT.VALID.]]-TODAY())/7,0),""))</f>
        <v>47</v>
      </c>
      <c r="AQ221" s="267">
        <v>0</v>
      </c>
      <c r="AR221" s="268" t="str">
        <f>IF(ISBLANK(tabItens[[#This Row],[CÓDIGO]]),"",IFERROR(VLOOKUP(tabItens[[#This Row],[CÓDIGO]],Consumo!$C$2:$AI$902,32,FALSE),0))</f>
        <v>08.2023</v>
      </c>
      <c r="AS221" s="269">
        <f>SUMIF(Consumo!$C$3:$C$902,tabItens[[#This Row],[CÓDIGO]],Consumo!$T$3:$T$902) + SUMIF(Consumo!$C$3:$C$902,tabItens[[#This Row],[CÓDIGO]],Consumo!$U$3:$U$902) + SUMIF(Consumo!$C$3:$C$902,tabItens[[#This Row],[CÓDIGO]],Consumo!$V$3:$V$902) + SUMIF(Consumo!$C$3:$C$902,tabItens[[#This Row],[CÓDIGO]],Consumo!$W$3:$W$902)</f>
        <v>210</v>
      </c>
      <c r="AT221" s="269">
        <f>SUMIF(Consumo!$C$3:$C$902,tabItens[[#This Row],[CÓDIGO]],Consumo!$AF$3:$AF$902)</f>
        <v>637</v>
      </c>
      <c r="AU221" s="270">
        <f>SUMIF(Consumo!$C$3:$C$902,tabItens[[#This Row],[CÓDIGO]],Consumo!$AG$3:$AG$902)</f>
        <v>126</v>
      </c>
      <c r="AV221" s="271">
        <f>SUMIF(Consumo!$C$3:$C$902,tabItens[[#This Row],[CÓDIGO]],Consumo!$AE$3:$AE$902)</f>
        <v>0</v>
      </c>
      <c r="AW221" s="244">
        <f>tabItens[[#This Row],[QTDE ATUAL]] + tabItens[[#This Row],[RC QTDE]] + tabItens[[#This Row],[AF SALDO]] + tabItens[[#This Row],[Recentes]]</f>
        <v>425</v>
      </c>
      <c r="AX221" s="272">
        <v>100</v>
      </c>
      <c r="AY221" s="272">
        <v>4</v>
      </c>
      <c r="AZ221" s="272">
        <f>IF(ISBLANK(tabItens[[#This Row],[CÓDIGO]]),"",tabItens[[#This Row],[PontoMês]] * (AZ$2+tabItens[[#This Row],[PontoQtM]]))</f>
        <v>400</v>
      </c>
      <c r="BA221" s="271">
        <f>tabItens[[#This Row],[PontoPed]] - tabItens[[#This Row],[Saldo]] + (1/10)</f>
        <v>-24.9</v>
      </c>
      <c r="BB221" s="271">
        <f xml:space="preserve"> tabItens[[#This Row],[PontoMês]] * BB$2 - tabItens[[#This Row],[QTDE ATUAL]] - (1/10)</f>
        <v>-325.10000000000002</v>
      </c>
      <c r="BC221" s="273">
        <f>IF( tabItens[[#This Row],[PontoPed]]&gt;0, IF(tabItens[[#This Row],[PontoPed]]&lt;1, 1, IF( tabItens[[#This Row],[Saldo]]&gt;tabItens[[#This Row],[PontoPed]], 0, (tabItens[[#This Row],[PontoPed]]-tabItens[[#This Row],[Saldo]])/tabItens[[#This Row],[PontoPed]] ) ), 0 )</f>
        <v>0</v>
      </c>
      <c r="BD221" s="274">
        <f>ROUNDDOWN(IF( OR( AND(tabItens[[#This Row],[PontoPed]]&lt;tabItens[[#This Row],[Saldo]],tabItens[[#This Row],[Saldo]]&gt;0), tabItens[[#This Row],[PontoPed]]=0), 99, IF(AND(tabItens[[#This Row],[Saldo]]=0,tabItens[[#This Row],[PontoPed]]&gt;0), 0, (1-tabItens[[#This Row],[PctAb]])*10 ) ),0)</f>
        <v>99</v>
      </c>
      <c r="BE221" s="275">
        <f>MAX(ROUNDDOWN( IF(tabItens[[#This Row],[Abaixo]] &gt; 0,   tabItens[[#This Row],[Abaixo]] + (tabItens[[#This Row],[PontoMês]] * IF( OR( ISBLANK(tabItens[[#This Row],[ATA Nº/ANO]]), tabItens[[#This Row],[ATA Nº/ANO]] = ""),BE$2,BE$1)),0),0),0)</f>
        <v>0</v>
      </c>
      <c r="BF22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1" s="276">
        <f>SUMIF(Consumo!$C$3:$C$902,tabItens[[#This Row],[CÓDIGO]],Consumo!$E$3:$E$902)</f>
        <v>0</v>
      </c>
      <c r="BH221" s="277">
        <f>IF(AND(tabItens[[#This Row],[Pend]] &gt; 0,tabItens[[#This Row],[Consumo]] &lt;&gt; 0), tabItens[[#This Row],[Pend]] / tabItens[[#This Row],[Consumo]], 0 )</f>
        <v>0</v>
      </c>
      <c r="BI221" s="276"/>
      <c r="BJ221" s="276"/>
      <c r="BK221" s="278" t="s">
        <v>2077</v>
      </c>
    </row>
    <row r="222" spans="1:63" x14ac:dyDescent="0.3">
      <c r="A222" s="239">
        <v>75324</v>
      </c>
      <c r="B222" s="240" t="s">
        <v>1420</v>
      </c>
      <c r="C222" s="241" t="s">
        <v>264</v>
      </c>
      <c r="D222" s="242">
        <v>117.12</v>
      </c>
      <c r="E222" s="243"/>
      <c r="F222" s="243"/>
      <c r="G222" s="243" t="s">
        <v>891</v>
      </c>
      <c r="H222" s="244">
        <v>207</v>
      </c>
      <c r="I222" s="245">
        <v>103003</v>
      </c>
      <c r="J222" s="246">
        <v>117.12</v>
      </c>
      <c r="K222" s="247">
        <v>379</v>
      </c>
      <c r="L222" s="248">
        <f>IF(tabItens[[#This Row],[Média]] &gt; 0, tabItens[[#This Row],[QTDE ATUAL]] / tabItens[[#This Row],[Média]],999.9)</f>
        <v>999.9</v>
      </c>
      <c r="M222" s="249">
        <v>0</v>
      </c>
      <c r="N222" s="250">
        <f>tabItens[[#This Row],[VALOR UNIT.]] * tabItens[[#This Row],[LC]]</f>
        <v>0</v>
      </c>
      <c r="O222" s="251" t="s">
        <v>2107</v>
      </c>
      <c r="P222" s="252"/>
      <c r="Q222" s="253"/>
      <c r="R222" s="250"/>
      <c r="S222" s="254"/>
      <c r="T222" s="255">
        <f>ROUNDDOWN(IFERROR(tabItens[[#This Row],[ATA DT.VALID.]] - $D$1,0) / 30,0)</f>
        <v>-1507</v>
      </c>
      <c r="U222" s="240" t="s">
        <v>1120</v>
      </c>
      <c r="V222" s="256">
        <v>1</v>
      </c>
      <c r="W222" s="257" t="s">
        <v>2070</v>
      </c>
      <c r="X222" s="258">
        <v>74</v>
      </c>
      <c r="Y222" s="259">
        <v>8</v>
      </c>
      <c r="Z222" s="260">
        <v>2579</v>
      </c>
      <c r="AA222" s="261">
        <v>2023</v>
      </c>
      <c r="AB222" s="262">
        <v>50</v>
      </c>
      <c r="AC222" s="262"/>
      <c r="AD222" s="261"/>
      <c r="AE222" s="262"/>
      <c r="AF222" s="255"/>
      <c r="AG222" s="263" t="s">
        <v>2063</v>
      </c>
      <c r="AH222" s="264"/>
      <c r="AI222" s="255">
        <v>260</v>
      </c>
      <c r="AJ222" s="264">
        <v>44924</v>
      </c>
      <c r="AK222" s="264">
        <v>37879</v>
      </c>
      <c r="AL222" s="264">
        <v>44887</v>
      </c>
      <c r="AM222" s="254"/>
      <c r="AN222" s="243"/>
      <c r="AO222" s="265" t="str">
        <f>_xlfn.IFNA(IF(VLOOKUP(tabItens[[#This Row],[CÓDIGO]],tabExcluirDoEstoque[#Data],1,FALSE),"sim",""),"")</f>
        <v/>
      </c>
      <c r="AP222" s="266" t="str">
        <f ca="1">IF(OR(ISBLANK(tabItens[[#This Row],[ATA DT.VALID.]]),tabItens[[#This Row],[ATA DT.VALID.]]="",tabItens[[#This Row],[ATA DT.VALID.]]=" "),"",IF(TYPE(tabItens[[#This Row],[ATA DT.VALID.]])=1,ROUNDUP((tabItens[[#This Row],[ATA DT.VALID.]]-TODAY())/7,0),""))</f>
        <v/>
      </c>
      <c r="AQ222" s="267">
        <v>0</v>
      </c>
      <c r="AR222" s="268" t="str">
        <f>IF(ISBLANK(tabItens[[#This Row],[CÓDIGO]]),"",IFERROR(VLOOKUP(tabItens[[#This Row],[CÓDIGO]],Consumo!$C$2:$AI$902,32,FALSE),0))</f>
        <v>05.2023</v>
      </c>
      <c r="AS222" s="269">
        <f>SUMIF(Consumo!$C$3:$C$902,tabItens[[#This Row],[CÓDIGO]],Consumo!$T$3:$T$902) + SUMIF(Consumo!$C$3:$C$902,tabItens[[#This Row],[CÓDIGO]],Consumo!$U$3:$U$902) + SUMIF(Consumo!$C$3:$C$902,tabItens[[#This Row],[CÓDIGO]],Consumo!$V$3:$V$902) + SUMIF(Consumo!$C$3:$C$902,tabItens[[#This Row],[CÓDIGO]],Consumo!$W$3:$W$902)</f>
        <v>73</v>
      </c>
      <c r="AT222" s="269">
        <f>SUMIF(Consumo!$C$3:$C$902,tabItens[[#This Row],[CÓDIGO]],Consumo!$AF$3:$AF$902)</f>
        <v>492</v>
      </c>
      <c r="AU222" s="270">
        <f>SUMIF(Consumo!$C$3:$C$902,tabItens[[#This Row],[CÓDIGO]],Consumo!$AG$3:$AG$902)</f>
        <v>193</v>
      </c>
      <c r="AV222" s="271">
        <f>SUMIF(Consumo!$C$3:$C$902,tabItens[[#This Row],[CÓDIGO]],Consumo!$AE$3:$AE$902)</f>
        <v>0</v>
      </c>
      <c r="AW222" s="244">
        <f>tabItens[[#This Row],[QTDE ATUAL]] + tabItens[[#This Row],[RC QTDE]] + tabItens[[#This Row],[AF SALDO]] + tabItens[[#This Row],[Recentes]]</f>
        <v>257</v>
      </c>
      <c r="AX222" s="272">
        <v>45</v>
      </c>
      <c r="AY222" s="272">
        <v>4</v>
      </c>
      <c r="AZ222" s="272">
        <f>IF(ISBLANK(tabItens[[#This Row],[CÓDIGO]]),"",tabItens[[#This Row],[PontoMês]] * (AZ$2+tabItens[[#This Row],[PontoQtM]]))</f>
        <v>180</v>
      </c>
      <c r="BA222" s="271">
        <f>tabItens[[#This Row],[PontoPed]] - tabItens[[#This Row],[Saldo]] + (1/10)</f>
        <v>-76.900000000000006</v>
      </c>
      <c r="BB222" s="271">
        <f xml:space="preserve"> tabItens[[#This Row],[PontoMês]] * BB$2 - tabItens[[#This Row],[QTDE ATUAL]] - (1/10)</f>
        <v>-162.1</v>
      </c>
      <c r="BC222" s="273">
        <f>IF( tabItens[[#This Row],[PontoPed]]&gt;0, IF(tabItens[[#This Row],[PontoPed]]&lt;1, 1, IF( tabItens[[#This Row],[Saldo]]&gt;tabItens[[#This Row],[PontoPed]], 0, (tabItens[[#This Row],[PontoPed]]-tabItens[[#This Row],[Saldo]])/tabItens[[#This Row],[PontoPed]] ) ), 0 )</f>
        <v>0</v>
      </c>
      <c r="BD222" s="274">
        <f>ROUNDDOWN(IF( OR( AND(tabItens[[#This Row],[PontoPed]]&lt;tabItens[[#This Row],[Saldo]],tabItens[[#This Row],[Saldo]]&gt;0), tabItens[[#This Row],[PontoPed]]=0), 99, IF(AND(tabItens[[#This Row],[Saldo]]=0,tabItens[[#This Row],[PontoPed]]&gt;0), 0, (1-tabItens[[#This Row],[PctAb]])*10 ) ),0)</f>
        <v>99</v>
      </c>
      <c r="BE222" s="275">
        <f>MAX(ROUNDDOWN( IF(tabItens[[#This Row],[Abaixo]] &gt; 0,   tabItens[[#This Row],[Abaixo]] + (tabItens[[#This Row],[PontoMês]] * IF( OR( ISBLANK(tabItens[[#This Row],[ATA Nº/ANO]]), tabItens[[#This Row],[ATA Nº/ANO]] = ""),BE$2,BE$1)),0),0),0)</f>
        <v>0</v>
      </c>
      <c r="BF22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2" s="276">
        <f>SUMIF(Consumo!$C$3:$C$902,tabItens[[#This Row],[CÓDIGO]],Consumo!$E$3:$E$902)</f>
        <v>0</v>
      </c>
      <c r="BH222" s="277">
        <f>IF(AND(tabItens[[#This Row],[Pend]] &gt; 0,tabItens[[#This Row],[Consumo]] &lt;&gt; 0), tabItens[[#This Row],[Pend]] / tabItens[[#This Row],[Consumo]], 0 )</f>
        <v>0</v>
      </c>
      <c r="BI222" s="276"/>
      <c r="BJ222" s="276"/>
      <c r="BK222" s="278" t="s">
        <v>2077</v>
      </c>
    </row>
    <row r="223" spans="1:63" x14ac:dyDescent="0.3">
      <c r="A223" s="239">
        <v>45637</v>
      </c>
      <c r="B223" s="240" t="s">
        <v>1295</v>
      </c>
      <c r="C223" s="241" t="s">
        <v>264</v>
      </c>
      <c r="D223" s="242">
        <v>25.64</v>
      </c>
      <c r="E223" s="243"/>
      <c r="F223" s="243"/>
      <c r="G223" s="243" t="s">
        <v>891</v>
      </c>
      <c r="H223" s="244">
        <v>787</v>
      </c>
      <c r="I223" s="245">
        <v>103003</v>
      </c>
      <c r="J223" s="246">
        <v>11.99437</v>
      </c>
      <c r="K223" s="247"/>
      <c r="L223" s="248">
        <f>IF(tabItens[[#This Row],[Média]] &gt; 0, tabItens[[#This Row],[QTDE ATUAL]] / tabItens[[#This Row],[Média]],999.9)</f>
        <v>999.9</v>
      </c>
      <c r="M223" s="249">
        <v>0</v>
      </c>
      <c r="N223" s="250">
        <f>tabItens[[#This Row],[VALOR UNIT.]] * tabItens[[#This Row],[LC]]</f>
        <v>0</v>
      </c>
      <c r="O223" s="251"/>
      <c r="P223" s="252"/>
      <c r="Q223" s="253"/>
      <c r="R223" s="250"/>
      <c r="S223" s="254"/>
      <c r="T223" s="255">
        <f>ROUNDDOWN(IFERROR(tabItens[[#This Row],[ATA DT.VALID.]] - $D$1,0) / 30,0)</f>
        <v>-1507</v>
      </c>
      <c r="U223" s="240" t="s">
        <v>1296</v>
      </c>
      <c r="V223" s="256">
        <v>1</v>
      </c>
      <c r="W223" s="257" t="s">
        <v>2068</v>
      </c>
      <c r="X223" s="258">
        <v>55</v>
      </c>
      <c r="Y223" s="259">
        <v>9</v>
      </c>
      <c r="Z223" s="260"/>
      <c r="AA223" s="261"/>
      <c r="AB223" s="262"/>
      <c r="AC223" s="262"/>
      <c r="AD223" s="261"/>
      <c r="AE223" s="262"/>
      <c r="AF223" s="255"/>
      <c r="AG223" s="263" t="s">
        <v>2063</v>
      </c>
      <c r="AH223" s="264"/>
      <c r="AI223" s="255">
        <v>0</v>
      </c>
      <c r="AJ223" s="264">
        <v>39846</v>
      </c>
      <c r="AK223" s="264" t="s">
        <v>891</v>
      </c>
      <c r="AL223" s="264">
        <v>39798</v>
      </c>
      <c r="AM223" s="254"/>
      <c r="AN223" s="243"/>
      <c r="AO223" s="265" t="str">
        <f>_xlfn.IFNA(IF(VLOOKUP(tabItens[[#This Row],[CÓDIGO]],tabExcluirDoEstoque[#Data],1,FALSE),"sim",""),"")</f>
        <v/>
      </c>
      <c r="AP223" s="266" t="str">
        <f ca="1">IF(OR(ISBLANK(tabItens[[#This Row],[ATA DT.VALID.]]),tabItens[[#This Row],[ATA DT.VALID.]]="",tabItens[[#This Row],[ATA DT.VALID.]]=" "),"",IF(TYPE(tabItens[[#This Row],[ATA DT.VALID.]])=1,ROUNDUP((tabItens[[#This Row],[ATA DT.VALID.]]-TODAY())/7,0),""))</f>
        <v/>
      </c>
      <c r="AQ223" s="267"/>
      <c r="AR223" s="268">
        <f>IF(ISBLANK(tabItens[[#This Row],[CÓDIGO]]),"",IFERROR(VLOOKUP(tabItens[[#This Row],[CÓDIGO]],Consumo!$C$2:$AI$902,32,FALSE),0))</f>
        <v>0</v>
      </c>
      <c r="AS223" s="269">
        <f>SUMIF(Consumo!$C$3:$C$902,tabItens[[#This Row],[CÓDIGO]],Consumo!$T$3:$T$902) + SUMIF(Consumo!$C$3:$C$902,tabItens[[#This Row],[CÓDIGO]],Consumo!$U$3:$U$902) + SUMIF(Consumo!$C$3:$C$902,tabItens[[#This Row],[CÓDIGO]],Consumo!$V$3:$V$902) + SUMIF(Consumo!$C$3:$C$902,tabItens[[#This Row],[CÓDIGO]],Consumo!$W$3:$W$902)</f>
        <v>0</v>
      </c>
      <c r="AT223" s="269">
        <f>SUMIF(Consumo!$C$3:$C$902,tabItens[[#This Row],[CÓDIGO]],Consumo!$AF$3:$AF$902)</f>
        <v>0</v>
      </c>
      <c r="AU223" s="270">
        <f>SUMIF(Consumo!$C$3:$C$902,tabItens[[#This Row],[CÓDIGO]],Consumo!$AG$3:$AG$902)</f>
        <v>0</v>
      </c>
      <c r="AV223" s="271">
        <f>SUMIF(Consumo!$C$3:$C$902,tabItens[[#This Row],[CÓDIGO]],Consumo!$AE$3:$AE$902)</f>
        <v>0</v>
      </c>
      <c r="AW223" s="244">
        <f>tabItens[[#This Row],[QTDE ATUAL]] + tabItens[[#This Row],[RC QTDE]] + tabItens[[#This Row],[AF SALDO]] + tabItens[[#This Row],[Recentes]]</f>
        <v>787</v>
      </c>
      <c r="AX223" s="272">
        <v>2</v>
      </c>
      <c r="AY223" s="272">
        <v>4</v>
      </c>
      <c r="AZ223" s="272">
        <f>IF(ISBLANK(tabItens[[#This Row],[CÓDIGO]]),"",tabItens[[#This Row],[PontoMês]] * (AZ$2+tabItens[[#This Row],[PontoQtM]]))</f>
        <v>8</v>
      </c>
      <c r="BA223" s="271">
        <f>tabItens[[#This Row],[PontoPed]] - tabItens[[#This Row],[Saldo]] + (1/10)</f>
        <v>-778.9</v>
      </c>
      <c r="BB223" s="271">
        <f xml:space="preserve"> tabItens[[#This Row],[PontoMês]] * BB$2 - tabItens[[#This Row],[QTDE ATUAL]] - (1/10)</f>
        <v>-785.1</v>
      </c>
      <c r="BC223" s="273">
        <f>IF( tabItens[[#This Row],[PontoPed]]&gt;0, IF(tabItens[[#This Row],[PontoPed]]&lt;1, 1, IF( tabItens[[#This Row],[Saldo]]&gt;tabItens[[#This Row],[PontoPed]], 0, (tabItens[[#This Row],[PontoPed]]-tabItens[[#This Row],[Saldo]])/tabItens[[#This Row],[PontoPed]] ) ), 0 )</f>
        <v>0</v>
      </c>
      <c r="BD223" s="274">
        <f>ROUNDDOWN(IF( OR( AND(tabItens[[#This Row],[PontoPed]]&lt;tabItens[[#This Row],[Saldo]],tabItens[[#This Row],[Saldo]]&gt;0), tabItens[[#This Row],[PontoPed]]=0), 99, IF(AND(tabItens[[#This Row],[Saldo]]=0,tabItens[[#This Row],[PontoPed]]&gt;0), 0, (1-tabItens[[#This Row],[PctAb]])*10 ) ),0)</f>
        <v>99</v>
      </c>
      <c r="BE223" s="275">
        <f>MAX(ROUNDDOWN( IF(tabItens[[#This Row],[Abaixo]] &gt; 0,   tabItens[[#This Row],[Abaixo]] + (tabItens[[#This Row],[PontoMês]] * IF( OR( ISBLANK(tabItens[[#This Row],[ATA Nº/ANO]]), tabItens[[#This Row],[ATA Nº/ANO]] = ""),BE$2,BE$1)),0),0),0)</f>
        <v>0</v>
      </c>
      <c r="BF22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3" s="276">
        <f>SUMIF(Consumo!$C$3:$C$902,tabItens[[#This Row],[CÓDIGO]],Consumo!$E$3:$E$902)</f>
        <v>0</v>
      </c>
      <c r="BH223" s="277">
        <f>IF(AND(tabItens[[#This Row],[Pend]] &gt; 0,tabItens[[#This Row],[Consumo]] &lt;&gt; 0), tabItens[[#This Row],[Pend]] / tabItens[[#This Row],[Consumo]], 0 )</f>
        <v>0</v>
      </c>
      <c r="BI223" s="276"/>
      <c r="BJ223" s="276"/>
      <c r="BK223" s="278" t="s">
        <v>2077</v>
      </c>
    </row>
    <row r="224" spans="1:63" x14ac:dyDescent="0.3">
      <c r="A224" s="239">
        <v>107889</v>
      </c>
      <c r="B224" s="240" t="s">
        <v>1657</v>
      </c>
      <c r="C224" s="241" t="s">
        <v>31</v>
      </c>
      <c r="D224" s="242">
        <v>28.5</v>
      </c>
      <c r="E224" s="243"/>
      <c r="F224" s="243"/>
      <c r="G224" s="243" t="s">
        <v>891</v>
      </c>
      <c r="H224" s="244">
        <v>0</v>
      </c>
      <c r="I224" s="245">
        <v>103003</v>
      </c>
      <c r="J224" s="246">
        <v>28.5</v>
      </c>
      <c r="K224" s="247">
        <v>199</v>
      </c>
      <c r="L224" s="248">
        <f>IF(tabItens[[#This Row],[Média]] &gt; 0, tabItens[[#This Row],[QTDE ATUAL]] / tabItens[[#This Row],[Média]],999.9)</f>
        <v>0</v>
      </c>
      <c r="M224" s="249">
        <v>0</v>
      </c>
      <c r="N224" s="250">
        <f>tabItens[[#This Row],[VALOR UNIT.]] * tabItens[[#This Row],[LC]]</f>
        <v>0</v>
      </c>
      <c r="O224" s="251" t="s">
        <v>2110</v>
      </c>
      <c r="P224" s="252"/>
      <c r="Q224" s="253"/>
      <c r="R224" s="250"/>
      <c r="S224" s="254"/>
      <c r="T224" s="255">
        <f>ROUNDDOWN(IFERROR(tabItens[[#This Row],[ATA DT.VALID.]] - $D$1,0) / 30,0)</f>
        <v>-1507</v>
      </c>
      <c r="U224" s="240" t="s">
        <v>1296</v>
      </c>
      <c r="V224" s="256">
        <v>1</v>
      </c>
      <c r="W224" s="257" t="s">
        <v>2068</v>
      </c>
      <c r="X224" s="258">
        <v>55</v>
      </c>
      <c r="Y224" s="259">
        <v>9</v>
      </c>
      <c r="Z224" s="260"/>
      <c r="AA224" s="261"/>
      <c r="AB224" s="262"/>
      <c r="AC224" s="262">
        <v>9649</v>
      </c>
      <c r="AD224" s="261">
        <v>2023</v>
      </c>
      <c r="AE224" s="262">
        <v>200</v>
      </c>
      <c r="AF224" s="255">
        <v>200</v>
      </c>
      <c r="AG224" s="263" t="s">
        <v>2046</v>
      </c>
      <c r="AH224" s="264">
        <v>45162</v>
      </c>
      <c r="AI224" s="255">
        <v>78</v>
      </c>
      <c r="AJ224" s="264">
        <v>44874</v>
      </c>
      <c r="AK224" s="264">
        <v>39709</v>
      </c>
      <c r="AL224" s="264">
        <v>45145</v>
      </c>
      <c r="AM224" s="254"/>
      <c r="AN224" s="243"/>
      <c r="AO224" s="265" t="str">
        <f>_xlfn.IFNA(IF(VLOOKUP(tabItens[[#This Row],[CÓDIGO]],tabExcluirDoEstoque[#Data],1,FALSE),"sim",""),"")</f>
        <v/>
      </c>
      <c r="AP224" s="266" t="str">
        <f ca="1">IF(OR(ISBLANK(tabItens[[#This Row],[ATA DT.VALID.]]),tabItens[[#This Row],[ATA DT.VALID.]]="",tabItens[[#This Row],[ATA DT.VALID.]]=" "),"",IF(TYPE(tabItens[[#This Row],[ATA DT.VALID.]])=1,ROUNDUP((tabItens[[#This Row],[ATA DT.VALID.]]-TODAY())/7,0),""))</f>
        <v/>
      </c>
      <c r="AQ224" s="267">
        <v>0</v>
      </c>
      <c r="AR224" s="268" t="str">
        <f>IF(ISBLANK(tabItens[[#This Row],[CÓDIGO]]),"",IFERROR(VLOOKUP(tabItens[[#This Row],[CÓDIGO]],Consumo!$C$2:$AI$902,32,FALSE),0))</f>
        <v>07.2023</v>
      </c>
      <c r="AS224" s="269">
        <f>SUMIF(Consumo!$C$3:$C$902,tabItens[[#This Row],[CÓDIGO]],Consumo!$T$3:$T$902) + SUMIF(Consumo!$C$3:$C$902,tabItens[[#This Row],[CÓDIGO]],Consumo!$U$3:$U$902) + SUMIF(Consumo!$C$3:$C$902,tabItens[[#This Row],[CÓDIGO]],Consumo!$V$3:$V$902) + SUMIF(Consumo!$C$3:$C$902,tabItens[[#This Row],[CÓDIGO]],Consumo!$W$3:$W$902)</f>
        <v>39</v>
      </c>
      <c r="AT224" s="269">
        <f>SUMIF(Consumo!$C$3:$C$902,tabItens[[#This Row],[CÓDIGO]],Consumo!$AF$3:$AF$902)</f>
        <v>400</v>
      </c>
      <c r="AU224" s="270">
        <f>SUMIF(Consumo!$C$3:$C$902,tabItens[[#This Row],[CÓDIGO]],Consumo!$AG$3:$AG$902)</f>
        <v>57</v>
      </c>
      <c r="AV224" s="271">
        <f>SUMIF(Consumo!$C$3:$C$902,tabItens[[#This Row],[CÓDIGO]],Consumo!$AE$3:$AE$902)</f>
        <v>1.0555555555555556</v>
      </c>
      <c r="AW224" s="244">
        <f>tabItens[[#This Row],[QTDE ATUAL]] + tabItens[[#This Row],[RC QTDE]] + tabItens[[#This Row],[AF SALDO]] + tabItens[[#This Row],[Recentes]]</f>
        <v>200</v>
      </c>
      <c r="AX224" s="272">
        <v>21</v>
      </c>
      <c r="AY224" s="272">
        <v>4</v>
      </c>
      <c r="AZ224" s="272">
        <f>IF(ISBLANK(tabItens[[#This Row],[CÓDIGO]]),"",tabItens[[#This Row],[PontoMês]] * (AZ$2+tabItens[[#This Row],[PontoQtM]]))</f>
        <v>84</v>
      </c>
      <c r="BA224" s="271">
        <f>tabItens[[#This Row],[PontoPed]] - tabItens[[#This Row],[Saldo]] + (1/10)</f>
        <v>-115.9</v>
      </c>
      <c r="BB224" s="271">
        <f xml:space="preserve"> tabItens[[#This Row],[PontoMês]] * BB$2 - tabItens[[#This Row],[QTDE ATUAL]] - (1/10)</f>
        <v>20.9</v>
      </c>
      <c r="BC224" s="273">
        <f>IF( tabItens[[#This Row],[PontoPed]]&gt;0, IF(tabItens[[#This Row],[PontoPed]]&lt;1, 1, IF( tabItens[[#This Row],[Saldo]]&gt;tabItens[[#This Row],[PontoPed]], 0, (tabItens[[#This Row],[PontoPed]]-tabItens[[#This Row],[Saldo]])/tabItens[[#This Row],[PontoPed]] ) ), 0 )</f>
        <v>0</v>
      </c>
      <c r="BD224" s="274">
        <f>ROUNDDOWN(IF( OR( AND(tabItens[[#This Row],[PontoPed]]&lt;tabItens[[#This Row],[Saldo]],tabItens[[#This Row],[Saldo]]&gt;0), tabItens[[#This Row],[PontoPed]]=0), 99, IF(AND(tabItens[[#This Row],[Saldo]]=0,tabItens[[#This Row],[PontoPed]]&gt;0), 0, (1-tabItens[[#This Row],[PctAb]])*10 ) ),0)</f>
        <v>99</v>
      </c>
      <c r="BE224" s="275">
        <f>MAX(ROUNDDOWN( IF(tabItens[[#This Row],[Abaixo]] &gt; 0,   tabItens[[#This Row],[Abaixo]] + (tabItens[[#This Row],[PontoMês]] * IF( OR( ISBLANK(tabItens[[#This Row],[ATA Nº/ANO]]), tabItens[[#This Row],[ATA Nº/ANO]] = ""),BE$2,BE$1)),0),0),0)</f>
        <v>0</v>
      </c>
      <c r="BF22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4" s="276">
        <f>SUMIF(Consumo!$C$3:$C$902,tabItens[[#This Row],[CÓDIGO]],Consumo!$E$3:$E$902)</f>
        <v>19</v>
      </c>
      <c r="BH224" s="277">
        <f>IF(AND(tabItens[[#This Row],[Pend]] &gt; 0,tabItens[[#This Row],[Consumo]] &lt;&gt; 0), tabItens[[#This Row],[Pend]] / tabItens[[#This Row],[Consumo]], 0 )</f>
        <v>4.7500000000000001E-2</v>
      </c>
      <c r="BI224" s="276"/>
      <c r="BJ224" s="276"/>
      <c r="BK224" s="278" t="s">
        <v>2077</v>
      </c>
    </row>
    <row r="225" spans="1:63" x14ac:dyDescent="0.3">
      <c r="A225" s="239">
        <v>106546</v>
      </c>
      <c r="B225" s="240" t="s">
        <v>1641</v>
      </c>
      <c r="C225" s="241" t="s">
        <v>264</v>
      </c>
      <c r="D225" s="242">
        <v>2.04</v>
      </c>
      <c r="E225" s="243"/>
      <c r="F225" s="243"/>
      <c r="G225" s="243" t="s">
        <v>891</v>
      </c>
      <c r="H225" s="244">
        <v>1931</v>
      </c>
      <c r="I225" s="245">
        <v>103003</v>
      </c>
      <c r="J225" s="246">
        <v>2.04</v>
      </c>
      <c r="K225" s="247">
        <v>1468</v>
      </c>
      <c r="L225" s="248">
        <f>IF(tabItens[[#This Row],[Média]] &gt; 0, tabItens[[#This Row],[QTDE ATUAL]] / tabItens[[#This Row],[Média]],999.9)</f>
        <v>999.9</v>
      </c>
      <c r="M225" s="249">
        <v>0</v>
      </c>
      <c r="N225" s="250">
        <f>tabItens[[#This Row],[VALOR UNIT.]] * tabItens[[#This Row],[LC]]</f>
        <v>0</v>
      </c>
      <c r="O225" s="251" t="s">
        <v>2100</v>
      </c>
      <c r="P225" s="252"/>
      <c r="Q225" s="253"/>
      <c r="R225" s="250"/>
      <c r="S225" s="254"/>
      <c r="T225" s="255">
        <f>ROUNDDOWN(IFERROR(tabItens[[#This Row],[ATA DT.VALID.]] - $D$1,0) / 30,0)</f>
        <v>-1507</v>
      </c>
      <c r="U225" s="240" t="s">
        <v>1024</v>
      </c>
      <c r="V225" s="256">
        <v>1</v>
      </c>
      <c r="W225" s="257" t="s">
        <v>2062</v>
      </c>
      <c r="X225" s="258">
        <v>67</v>
      </c>
      <c r="Y225" s="259">
        <v>9</v>
      </c>
      <c r="Z225" s="260"/>
      <c r="AA225" s="261"/>
      <c r="AB225" s="262"/>
      <c r="AC225" s="262"/>
      <c r="AD225" s="261"/>
      <c r="AE225" s="262"/>
      <c r="AF225" s="255"/>
      <c r="AG225" s="263" t="s">
        <v>2063</v>
      </c>
      <c r="AH225" s="264"/>
      <c r="AI225" s="255">
        <v>496</v>
      </c>
      <c r="AJ225" s="264">
        <v>43866</v>
      </c>
      <c r="AK225" s="264">
        <v>39589</v>
      </c>
      <c r="AL225" s="264">
        <v>45105</v>
      </c>
      <c r="AM225" s="254"/>
      <c r="AN225" s="243"/>
      <c r="AO225" s="265" t="str">
        <f>_xlfn.IFNA(IF(VLOOKUP(tabItens[[#This Row],[CÓDIGO]],tabExcluirDoEstoque[#Data],1,FALSE),"sim",""),"")</f>
        <v/>
      </c>
      <c r="AP225" s="266" t="str">
        <f ca="1">IF(OR(ISBLANK(tabItens[[#This Row],[ATA DT.VALID.]]),tabItens[[#This Row],[ATA DT.VALID.]]="",tabItens[[#This Row],[ATA DT.VALID.]]=" "),"",IF(TYPE(tabItens[[#This Row],[ATA DT.VALID.]])=1,ROUNDUP((tabItens[[#This Row],[ATA DT.VALID.]]-TODAY())/7,0),""))</f>
        <v/>
      </c>
      <c r="AQ225" s="267">
        <v>0</v>
      </c>
      <c r="AR225" s="268" t="str">
        <f>IF(ISBLANK(tabItens[[#This Row],[CÓDIGO]]),"",IFERROR(VLOOKUP(tabItens[[#This Row],[CÓDIGO]],Consumo!$C$2:$AI$902,32,FALSE),0))</f>
        <v>05.2023</v>
      </c>
      <c r="AS225" s="269">
        <f>SUMIF(Consumo!$C$3:$C$902,tabItens[[#This Row],[CÓDIGO]],Consumo!$T$3:$T$902) + SUMIF(Consumo!$C$3:$C$902,tabItens[[#This Row],[CÓDIGO]],Consumo!$U$3:$U$902) + SUMIF(Consumo!$C$3:$C$902,tabItens[[#This Row],[CÓDIGO]],Consumo!$V$3:$V$902) + SUMIF(Consumo!$C$3:$C$902,tabItens[[#This Row],[CÓDIGO]],Consumo!$W$3:$W$902)</f>
        <v>600</v>
      </c>
      <c r="AT225" s="269">
        <f>SUMIF(Consumo!$C$3:$C$902,tabItens[[#This Row],[CÓDIGO]],Consumo!$AF$3:$AF$902)</f>
        <v>1969</v>
      </c>
      <c r="AU225" s="270">
        <f>SUMIF(Consumo!$C$3:$C$902,tabItens[[#This Row],[CÓDIGO]],Consumo!$AG$3:$AG$902)</f>
        <v>600</v>
      </c>
      <c r="AV225" s="271">
        <f>SUMIF(Consumo!$C$3:$C$902,tabItens[[#This Row],[CÓDIGO]],Consumo!$AE$3:$AE$902)</f>
        <v>0</v>
      </c>
      <c r="AW225" s="244">
        <f>tabItens[[#This Row],[QTDE ATUAL]] + tabItens[[#This Row],[RC QTDE]] + tabItens[[#This Row],[AF SALDO]] + tabItens[[#This Row],[Recentes]]</f>
        <v>1931</v>
      </c>
      <c r="AX225" s="272">
        <v>150</v>
      </c>
      <c r="AY225" s="272">
        <v>4</v>
      </c>
      <c r="AZ225" s="272">
        <f>IF(ISBLANK(tabItens[[#This Row],[CÓDIGO]]),"",tabItens[[#This Row],[PontoMês]] * (AZ$2+tabItens[[#This Row],[PontoQtM]]))</f>
        <v>600</v>
      </c>
      <c r="BA225" s="271">
        <f>tabItens[[#This Row],[PontoPed]] - tabItens[[#This Row],[Saldo]] + (1/10)</f>
        <v>-1330.9</v>
      </c>
      <c r="BB225" s="271">
        <f xml:space="preserve"> tabItens[[#This Row],[PontoMês]] * BB$2 - tabItens[[#This Row],[QTDE ATUAL]] - (1/10)</f>
        <v>-1781.1</v>
      </c>
      <c r="BC225" s="273">
        <f>IF( tabItens[[#This Row],[PontoPed]]&gt;0, IF(tabItens[[#This Row],[PontoPed]]&lt;1, 1, IF( tabItens[[#This Row],[Saldo]]&gt;tabItens[[#This Row],[PontoPed]], 0, (tabItens[[#This Row],[PontoPed]]-tabItens[[#This Row],[Saldo]])/tabItens[[#This Row],[PontoPed]] ) ), 0 )</f>
        <v>0</v>
      </c>
      <c r="BD225" s="274">
        <f>ROUNDDOWN(IF( OR( AND(tabItens[[#This Row],[PontoPed]]&lt;tabItens[[#This Row],[Saldo]],tabItens[[#This Row],[Saldo]]&gt;0), tabItens[[#This Row],[PontoPed]]=0), 99, IF(AND(tabItens[[#This Row],[Saldo]]=0,tabItens[[#This Row],[PontoPed]]&gt;0), 0, (1-tabItens[[#This Row],[PctAb]])*10 ) ),0)</f>
        <v>99</v>
      </c>
      <c r="BE225" s="275">
        <f>MAX(ROUNDDOWN( IF(tabItens[[#This Row],[Abaixo]] &gt; 0,   tabItens[[#This Row],[Abaixo]] + (tabItens[[#This Row],[PontoMês]] * IF( OR( ISBLANK(tabItens[[#This Row],[ATA Nº/ANO]]), tabItens[[#This Row],[ATA Nº/ANO]] = ""),BE$2,BE$1)),0),0),0)</f>
        <v>0</v>
      </c>
      <c r="BF22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5" s="276">
        <f>SUMIF(Consumo!$C$3:$C$902,tabItens[[#This Row],[CÓDIGO]],Consumo!$E$3:$E$902)</f>
        <v>0</v>
      </c>
      <c r="BH225" s="277">
        <f>IF(AND(tabItens[[#This Row],[Pend]] &gt; 0,tabItens[[#This Row],[Consumo]] &lt;&gt; 0), tabItens[[#This Row],[Pend]] / tabItens[[#This Row],[Consumo]], 0 )</f>
        <v>0</v>
      </c>
      <c r="BI225" s="276"/>
      <c r="BJ225" s="276"/>
      <c r="BK225" s="278" t="s">
        <v>2077</v>
      </c>
    </row>
    <row r="226" spans="1:63" x14ac:dyDescent="0.3">
      <c r="A226" s="239">
        <v>106544</v>
      </c>
      <c r="B226" s="240" t="s">
        <v>1640</v>
      </c>
      <c r="C226" s="241" t="s">
        <v>264</v>
      </c>
      <c r="D226" s="242">
        <v>1.58</v>
      </c>
      <c r="E226" s="243"/>
      <c r="F226" s="243"/>
      <c r="G226" s="243" t="s">
        <v>891</v>
      </c>
      <c r="H226" s="244">
        <v>0</v>
      </c>
      <c r="I226" s="245">
        <v>103003</v>
      </c>
      <c r="J226" s="246">
        <v>1.58</v>
      </c>
      <c r="K226" s="247">
        <v>2245</v>
      </c>
      <c r="L226" s="248">
        <f>IF(tabItens[[#This Row],[Média]] &gt; 0, tabItens[[#This Row],[QTDE ATUAL]] / tabItens[[#This Row],[Média]],999.9)</f>
        <v>0</v>
      </c>
      <c r="M226" s="249">
        <v>0</v>
      </c>
      <c r="N226" s="250">
        <f>tabItens[[#This Row],[VALOR UNIT.]] * tabItens[[#This Row],[LC]]</f>
        <v>0</v>
      </c>
      <c r="O226" s="251" t="s">
        <v>2163</v>
      </c>
      <c r="P226" s="252"/>
      <c r="Q226" s="253"/>
      <c r="R226" s="250"/>
      <c r="S226" s="254"/>
      <c r="T226" s="255">
        <f>ROUNDDOWN(IFERROR(tabItens[[#This Row],[ATA DT.VALID.]] - $D$1,0) / 30,0)</f>
        <v>-1507</v>
      </c>
      <c r="U226" s="240" t="s">
        <v>1024</v>
      </c>
      <c r="V226" s="256">
        <v>1</v>
      </c>
      <c r="W226" s="257" t="s">
        <v>2062</v>
      </c>
      <c r="X226" s="258">
        <v>67</v>
      </c>
      <c r="Y226" s="259">
        <v>9</v>
      </c>
      <c r="Z226" s="260">
        <v>2520</v>
      </c>
      <c r="AA226" s="261">
        <v>2023</v>
      </c>
      <c r="AB226" s="262">
        <v>3000</v>
      </c>
      <c r="AC226" s="262"/>
      <c r="AD226" s="261"/>
      <c r="AE226" s="262"/>
      <c r="AF226" s="255"/>
      <c r="AG226" s="263" t="s">
        <v>2063</v>
      </c>
      <c r="AH226" s="264"/>
      <c r="AI226" s="255">
        <v>802</v>
      </c>
      <c r="AJ226" s="264">
        <v>43866</v>
      </c>
      <c r="AK226" s="264">
        <v>39589</v>
      </c>
      <c r="AL226" s="264">
        <v>45105</v>
      </c>
      <c r="AM226" s="254"/>
      <c r="AN226" s="243"/>
      <c r="AO226" s="265" t="str">
        <f>_xlfn.IFNA(IF(VLOOKUP(tabItens[[#This Row],[CÓDIGO]],tabExcluirDoEstoque[#Data],1,FALSE),"sim",""),"")</f>
        <v/>
      </c>
      <c r="AP226" s="266" t="str">
        <f ca="1">IF(OR(ISBLANK(tabItens[[#This Row],[ATA DT.VALID.]]),tabItens[[#This Row],[ATA DT.VALID.]]="",tabItens[[#This Row],[ATA DT.VALID.]]=" "),"",IF(TYPE(tabItens[[#This Row],[ATA DT.VALID.]])=1,ROUNDUP((tabItens[[#This Row],[ATA DT.VALID.]]-TODAY())/7,0),""))</f>
        <v/>
      </c>
      <c r="AQ226" s="267">
        <v>0</v>
      </c>
      <c r="AR226" s="268" t="str">
        <f>IF(ISBLANK(tabItens[[#This Row],[CÓDIGO]]),"",IFERROR(VLOOKUP(tabItens[[#This Row],[CÓDIGO]],Consumo!$C$2:$AI$902,32,FALSE),0))</f>
        <v>05.2023</v>
      </c>
      <c r="AS226" s="269">
        <f>SUMIF(Consumo!$C$3:$C$902,tabItens[[#This Row],[CÓDIGO]],Consumo!$T$3:$T$902) + SUMIF(Consumo!$C$3:$C$902,tabItens[[#This Row],[CÓDIGO]],Consumo!$U$3:$U$902) + SUMIF(Consumo!$C$3:$C$902,tabItens[[#This Row],[CÓDIGO]],Consumo!$V$3:$V$902) + SUMIF(Consumo!$C$3:$C$902,tabItens[[#This Row],[CÓDIGO]],Consumo!$W$3:$W$902)</f>
        <v>203</v>
      </c>
      <c r="AT226" s="269">
        <f>SUMIF(Consumo!$C$3:$C$902,tabItens[[#This Row],[CÓDIGO]],Consumo!$AF$3:$AF$902)</f>
        <v>4062</v>
      </c>
      <c r="AU226" s="270">
        <f>SUMIF(Consumo!$C$3:$C$902,tabItens[[#This Row],[CÓDIGO]],Consumo!$AG$3:$AG$902)</f>
        <v>670</v>
      </c>
      <c r="AV226" s="271">
        <f>SUMIF(Consumo!$C$3:$C$902,tabItens[[#This Row],[CÓDIGO]],Consumo!$AE$3:$AE$902)</f>
        <v>22.055555555555557</v>
      </c>
      <c r="AW226" s="244">
        <f>tabItens[[#This Row],[QTDE ATUAL]] + tabItens[[#This Row],[RC QTDE]] + tabItens[[#This Row],[AF SALDO]] + tabItens[[#This Row],[Recentes]]</f>
        <v>3000</v>
      </c>
      <c r="AX226" s="272">
        <v>142</v>
      </c>
      <c r="AY226" s="272">
        <v>4</v>
      </c>
      <c r="AZ226" s="272">
        <f>IF(ISBLANK(tabItens[[#This Row],[CÓDIGO]]),"",tabItens[[#This Row],[PontoMês]] * (AZ$2+tabItens[[#This Row],[PontoQtM]]))</f>
        <v>568</v>
      </c>
      <c r="BA226" s="271">
        <f>tabItens[[#This Row],[PontoPed]] - tabItens[[#This Row],[Saldo]] + (1/10)</f>
        <v>-2431.9</v>
      </c>
      <c r="BB226" s="271">
        <f xml:space="preserve"> tabItens[[#This Row],[PontoMês]] * BB$2 - tabItens[[#This Row],[QTDE ATUAL]] - (1/10)</f>
        <v>141.9</v>
      </c>
      <c r="BC226" s="273">
        <f>IF( tabItens[[#This Row],[PontoPed]]&gt;0, IF(tabItens[[#This Row],[PontoPed]]&lt;1, 1, IF( tabItens[[#This Row],[Saldo]]&gt;tabItens[[#This Row],[PontoPed]], 0, (tabItens[[#This Row],[PontoPed]]-tabItens[[#This Row],[Saldo]])/tabItens[[#This Row],[PontoPed]] ) ), 0 )</f>
        <v>0</v>
      </c>
      <c r="BD226" s="274">
        <f>ROUNDDOWN(IF( OR( AND(tabItens[[#This Row],[PontoPed]]&lt;tabItens[[#This Row],[Saldo]],tabItens[[#This Row],[Saldo]]&gt;0), tabItens[[#This Row],[PontoPed]]=0), 99, IF(AND(tabItens[[#This Row],[Saldo]]=0,tabItens[[#This Row],[PontoPed]]&gt;0), 0, (1-tabItens[[#This Row],[PctAb]])*10 ) ),0)</f>
        <v>99</v>
      </c>
      <c r="BE226" s="275">
        <f>MAX(ROUNDDOWN( IF(tabItens[[#This Row],[Abaixo]] &gt; 0,   tabItens[[#This Row],[Abaixo]] + (tabItens[[#This Row],[PontoMês]] * IF( OR( ISBLANK(tabItens[[#This Row],[ATA Nº/ANO]]), tabItens[[#This Row],[ATA Nº/ANO]] = ""),BE$2,BE$1)),0),0),0)</f>
        <v>0</v>
      </c>
      <c r="BF22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6" s="276">
        <f>SUMIF(Consumo!$C$3:$C$902,tabItens[[#This Row],[CÓDIGO]],Consumo!$E$3:$E$902)</f>
        <v>397</v>
      </c>
      <c r="BH226" s="277">
        <f>IF(AND(tabItens[[#This Row],[Pend]] &gt; 0,tabItens[[#This Row],[Consumo]] &lt;&gt; 0), tabItens[[#This Row],[Pend]] / tabItens[[#This Row],[Consumo]], 0 )</f>
        <v>9.7735105859182672E-2</v>
      </c>
      <c r="BI226" s="276"/>
      <c r="BJ226" s="276"/>
      <c r="BK226" s="278" t="s">
        <v>2077</v>
      </c>
    </row>
    <row r="227" spans="1:63" x14ac:dyDescent="0.3">
      <c r="A227" s="239">
        <v>50797</v>
      </c>
      <c r="B227" s="240" t="s">
        <v>1305</v>
      </c>
      <c r="C227" s="241" t="s">
        <v>264</v>
      </c>
      <c r="D227" s="242">
        <v>38.17</v>
      </c>
      <c r="E227" s="243"/>
      <c r="F227" s="243"/>
      <c r="G227" s="243" t="s">
        <v>891</v>
      </c>
      <c r="H227" s="244">
        <v>68</v>
      </c>
      <c r="I227" s="245">
        <v>103003</v>
      </c>
      <c r="J227" s="246">
        <v>38.17</v>
      </c>
      <c r="K227" s="247">
        <v>190</v>
      </c>
      <c r="L227" s="248">
        <f>IF(tabItens[[#This Row],[Média]] &gt; 0, tabItens[[#This Row],[QTDE ATUAL]] / tabItens[[#This Row],[Média]],999.9)</f>
        <v>999.9</v>
      </c>
      <c r="M227" s="249">
        <v>0</v>
      </c>
      <c r="N227" s="250">
        <f>tabItens[[#This Row],[VALOR UNIT.]] * tabItens[[#This Row],[LC]]</f>
        <v>0</v>
      </c>
      <c r="O227" s="251" t="s">
        <v>2110</v>
      </c>
      <c r="P227" s="252"/>
      <c r="Q227" s="253"/>
      <c r="R227" s="250"/>
      <c r="S227" s="254"/>
      <c r="T227" s="255">
        <f>ROUNDDOWN(IFERROR(tabItens[[#This Row],[ATA DT.VALID.]] - $D$1,0) / 30,0)</f>
        <v>-1507</v>
      </c>
      <c r="U227" s="240" t="s">
        <v>1306</v>
      </c>
      <c r="V227" s="256">
        <v>1</v>
      </c>
      <c r="W227" s="257" t="s">
        <v>2067</v>
      </c>
      <c r="X227" s="258">
        <v>61</v>
      </c>
      <c r="Y227" s="259">
        <v>16</v>
      </c>
      <c r="Z227" s="260"/>
      <c r="AA227" s="261"/>
      <c r="AB227" s="262"/>
      <c r="AC227" s="262">
        <v>9661</v>
      </c>
      <c r="AD227" s="261">
        <v>2023</v>
      </c>
      <c r="AE227" s="262">
        <v>40</v>
      </c>
      <c r="AF227" s="255">
        <v>40</v>
      </c>
      <c r="AG227" s="263" t="s">
        <v>2045</v>
      </c>
      <c r="AH227" s="264">
        <v>45162</v>
      </c>
      <c r="AI227" s="255">
        <v>74</v>
      </c>
      <c r="AJ227" s="264">
        <v>44992</v>
      </c>
      <c r="AK227" s="264" t="s">
        <v>891</v>
      </c>
      <c r="AL227" s="264">
        <v>45145</v>
      </c>
      <c r="AM227" s="254"/>
      <c r="AN227" s="243"/>
      <c r="AO227" s="265" t="str">
        <f>_xlfn.IFNA(IF(VLOOKUP(tabItens[[#This Row],[CÓDIGO]],tabExcluirDoEstoque[#Data],1,FALSE),"sim",""),"")</f>
        <v/>
      </c>
      <c r="AP227" s="266" t="str">
        <f ca="1">IF(OR(ISBLANK(tabItens[[#This Row],[ATA DT.VALID.]]),tabItens[[#This Row],[ATA DT.VALID.]]="",tabItens[[#This Row],[ATA DT.VALID.]]=" "),"",IF(TYPE(tabItens[[#This Row],[ATA DT.VALID.]])=1,ROUNDUP((tabItens[[#This Row],[ATA DT.VALID.]]-TODAY())/7,0),""))</f>
        <v/>
      </c>
      <c r="AQ227" s="267">
        <v>0</v>
      </c>
      <c r="AR227" s="268" t="str">
        <f>IF(ISBLANK(tabItens[[#This Row],[CÓDIGO]]),"",IFERROR(VLOOKUP(tabItens[[#This Row],[CÓDIGO]],Consumo!$C$2:$AI$902,32,FALSE),0))</f>
        <v>08.2023</v>
      </c>
      <c r="AS227" s="269">
        <f>SUMIF(Consumo!$C$3:$C$902,tabItens[[#This Row],[CÓDIGO]],Consumo!$T$3:$T$902) + SUMIF(Consumo!$C$3:$C$902,tabItens[[#This Row],[CÓDIGO]],Consumo!$U$3:$U$902) + SUMIF(Consumo!$C$3:$C$902,tabItens[[#This Row],[CÓDIGO]],Consumo!$V$3:$V$902) + SUMIF(Consumo!$C$3:$C$902,tabItens[[#This Row],[CÓDIGO]],Consumo!$W$3:$W$902)</f>
        <v>81</v>
      </c>
      <c r="AT227" s="269">
        <f>SUMIF(Consumo!$C$3:$C$902,tabItens[[#This Row],[CÓDIGO]],Consumo!$AF$3:$AF$902)</f>
        <v>307</v>
      </c>
      <c r="AU227" s="270">
        <f>SUMIF(Consumo!$C$3:$C$902,tabItens[[#This Row],[CÓDIGO]],Consumo!$AG$3:$AG$902)</f>
        <v>61</v>
      </c>
      <c r="AV227" s="271">
        <f>SUMIF(Consumo!$C$3:$C$902,tabItens[[#This Row],[CÓDIGO]],Consumo!$AE$3:$AE$902)</f>
        <v>0</v>
      </c>
      <c r="AW227" s="244">
        <f>tabItens[[#This Row],[QTDE ATUAL]] + tabItens[[#This Row],[RC QTDE]] + tabItens[[#This Row],[AF SALDO]] + tabItens[[#This Row],[Recentes]]</f>
        <v>108</v>
      </c>
      <c r="AX227" s="272">
        <v>15</v>
      </c>
      <c r="AY227" s="272">
        <v>4</v>
      </c>
      <c r="AZ227" s="272">
        <f>IF(ISBLANK(tabItens[[#This Row],[CÓDIGO]]),"",tabItens[[#This Row],[PontoMês]] * (AZ$2+tabItens[[#This Row],[PontoQtM]]))</f>
        <v>60</v>
      </c>
      <c r="BA227" s="271">
        <f>tabItens[[#This Row],[PontoPed]] - tabItens[[#This Row],[Saldo]] + (1/10)</f>
        <v>-47.9</v>
      </c>
      <c r="BB227" s="271">
        <f xml:space="preserve"> tabItens[[#This Row],[PontoMês]] * BB$2 - tabItens[[#This Row],[QTDE ATUAL]] - (1/10)</f>
        <v>-53.1</v>
      </c>
      <c r="BC227" s="273">
        <f>IF( tabItens[[#This Row],[PontoPed]]&gt;0, IF(tabItens[[#This Row],[PontoPed]]&lt;1, 1, IF( tabItens[[#This Row],[Saldo]]&gt;tabItens[[#This Row],[PontoPed]], 0, (tabItens[[#This Row],[PontoPed]]-tabItens[[#This Row],[Saldo]])/tabItens[[#This Row],[PontoPed]] ) ), 0 )</f>
        <v>0</v>
      </c>
      <c r="BD227" s="274">
        <f>ROUNDDOWN(IF( OR( AND(tabItens[[#This Row],[PontoPed]]&lt;tabItens[[#This Row],[Saldo]],tabItens[[#This Row],[Saldo]]&gt;0), tabItens[[#This Row],[PontoPed]]=0), 99, IF(AND(tabItens[[#This Row],[Saldo]]=0,tabItens[[#This Row],[PontoPed]]&gt;0), 0, (1-tabItens[[#This Row],[PctAb]])*10 ) ),0)</f>
        <v>99</v>
      </c>
      <c r="BE227" s="275">
        <f>MAX(ROUNDDOWN( IF(tabItens[[#This Row],[Abaixo]] &gt; 0,   tabItens[[#This Row],[Abaixo]] + (tabItens[[#This Row],[PontoMês]] * IF( OR( ISBLANK(tabItens[[#This Row],[ATA Nº/ANO]]), tabItens[[#This Row],[ATA Nº/ANO]] = ""),BE$2,BE$1)),0),0),0)</f>
        <v>0</v>
      </c>
      <c r="BF22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7" s="276">
        <f>SUMIF(Consumo!$C$3:$C$902,tabItens[[#This Row],[CÓDIGO]],Consumo!$E$3:$E$902)</f>
        <v>0</v>
      </c>
      <c r="BH227" s="277">
        <f>IF(AND(tabItens[[#This Row],[Pend]] &gt; 0,tabItens[[#This Row],[Consumo]] &lt;&gt; 0), tabItens[[#This Row],[Pend]] / tabItens[[#This Row],[Consumo]], 0 )</f>
        <v>0</v>
      </c>
      <c r="BI227" s="276"/>
      <c r="BJ227" s="276"/>
      <c r="BK227" s="278" t="s">
        <v>2077</v>
      </c>
    </row>
    <row r="228" spans="1:63" x14ac:dyDescent="0.3">
      <c r="A228" s="239">
        <v>100362</v>
      </c>
      <c r="B228" s="240" t="s">
        <v>1575</v>
      </c>
      <c r="C228" s="241" t="s">
        <v>612</v>
      </c>
      <c r="D228" s="242">
        <v>26.43</v>
      </c>
      <c r="E228" s="243"/>
      <c r="F228" s="243"/>
      <c r="G228" s="243" t="s">
        <v>891</v>
      </c>
      <c r="H228" s="244">
        <v>2865</v>
      </c>
      <c r="I228" s="245">
        <v>103003</v>
      </c>
      <c r="J228" s="246">
        <v>26.43</v>
      </c>
      <c r="K228" s="247">
        <v>3818</v>
      </c>
      <c r="L228" s="248">
        <f>IF(tabItens[[#This Row],[Média]] &gt; 0, tabItens[[#This Row],[QTDE ATUAL]] / tabItens[[#This Row],[Média]],999.9)</f>
        <v>360.62937062937061</v>
      </c>
      <c r="M228" s="249">
        <v>0</v>
      </c>
      <c r="N228" s="250">
        <f>tabItens[[#This Row],[VALOR UNIT.]] * tabItens[[#This Row],[LC]]</f>
        <v>0</v>
      </c>
      <c r="O228" s="251" t="s">
        <v>2107</v>
      </c>
      <c r="P228" s="252"/>
      <c r="Q228" s="253"/>
      <c r="R228" s="250"/>
      <c r="S228" s="254"/>
      <c r="T228" s="255">
        <f>ROUNDDOWN(IFERROR(tabItens[[#This Row],[ATA DT.VALID.]] - $D$1,0) / 30,0)</f>
        <v>-1507</v>
      </c>
      <c r="U228" s="240" t="s">
        <v>969</v>
      </c>
      <c r="V228" s="256">
        <v>1</v>
      </c>
      <c r="W228" s="257" t="s">
        <v>2062</v>
      </c>
      <c r="X228" s="258">
        <v>51</v>
      </c>
      <c r="Y228" s="259">
        <v>3</v>
      </c>
      <c r="Z228" s="260"/>
      <c r="AA228" s="261"/>
      <c r="AB228" s="262"/>
      <c r="AC228" s="262">
        <v>8935</v>
      </c>
      <c r="AD228" s="261">
        <v>2023</v>
      </c>
      <c r="AE228" s="262">
        <v>4000</v>
      </c>
      <c r="AF228" s="255">
        <v>8000</v>
      </c>
      <c r="AG228" s="263" t="s">
        <v>2057</v>
      </c>
      <c r="AH228" s="264">
        <v>45180</v>
      </c>
      <c r="AI228" s="255">
        <v>1272</v>
      </c>
      <c r="AJ228" s="264">
        <v>45163</v>
      </c>
      <c r="AK228" s="264">
        <v>39258</v>
      </c>
      <c r="AL228" s="264">
        <v>45148</v>
      </c>
      <c r="AM228" s="254"/>
      <c r="AN228" s="243"/>
      <c r="AO228" s="265" t="str">
        <f>_xlfn.IFNA(IF(VLOOKUP(tabItens[[#This Row],[CÓDIGO]],tabExcluirDoEstoque[#Data],1,FALSE),"sim",""),"")</f>
        <v/>
      </c>
      <c r="AP228" s="266" t="str">
        <f ca="1">IF(OR(ISBLANK(tabItens[[#This Row],[ATA DT.VALID.]]),tabItens[[#This Row],[ATA DT.VALID.]]="",tabItens[[#This Row],[ATA DT.VALID.]]=" "),"",IF(TYPE(tabItens[[#This Row],[ATA DT.VALID.]])=1,ROUNDUP((tabItens[[#This Row],[ATA DT.VALID.]]-TODAY())/7,0),""))</f>
        <v/>
      </c>
      <c r="AQ228" s="267">
        <v>0</v>
      </c>
      <c r="AR228" s="268" t="str">
        <f>IF(ISBLANK(tabItens[[#This Row],[CÓDIGO]]),"",IFERROR(VLOOKUP(tabItens[[#This Row],[CÓDIGO]],Consumo!$C$2:$AI$902,32,FALSE),0))</f>
        <v>08.2023</v>
      </c>
      <c r="AS228" s="269">
        <f>SUMIF(Consumo!$C$3:$C$902,tabItens[[#This Row],[CÓDIGO]],Consumo!$T$3:$T$902) + SUMIF(Consumo!$C$3:$C$902,tabItens[[#This Row],[CÓDIGO]],Consumo!$U$3:$U$902) + SUMIF(Consumo!$C$3:$C$902,tabItens[[#This Row],[CÓDIGO]],Consumo!$V$3:$V$902) + SUMIF(Consumo!$C$3:$C$902,tabItens[[#This Row],[CÓDIGO]],Consumo!$W$3:$W$902)</f>
        <v>645</v>
      </c>
      <c r="AT228" s="269">
        <f>SUMIF(Consumo!$C$3:$C$902,tabItens[[#This Row],[CÓDIGO]],Consumo!$AF$3:$AF$902)</f>
        <v>6448</v>
      </c>
      <c r="AU228" s="270">
        <f>SUMIF(Consumo!$C$3:$C$902,tabItens[[#This Row],[CÓDIGO]],Consumo!$AG$3:$AG$902)</f>
        <v>1091</v>
      </c>
      <c r="AV228" s="271">
        <f>SUMIF(Consumo!$C$3:$C$902,tabItens[[#This Row],[CÓDIGO]],Consumo!$AE$3:$AE$902)</f>
        <v>7.9444444444444446</v>
      </c>
      <c r="AW228" s="244">
        <f>tabItens[[#This Row],[QTDE ATUAL]] + tabItens[[#This Row],[RC QTDE]] + tabItens[[#This Row],[AF SALDO]] + tabItens[[#This Row],[Recentes]]</f>
        <v>6865</v>
      </c>
      <c r="AX228" s="272">
        <v>24.9</v>
      </c>
      <c r="AY228" s="272">
        <v>4</v>
      </c>
      <c r="AZ228" s="272">
        <f>IF(ISBLANK(tabItens[[#This Row],[CÓDIGO]]),"",tabItens[[#This Row],[PontoMês]] * (AZ$2+tabItens[[#This Row],[PontoQtM]]))</f>
        <v>99.6</v>
      </c>
      <c r="BA228" s="271">
        <f>tabItens[[#This Row],[PontoPed]] - tabItens[[#This Row],[Saldo]] + (1/10)</f>
        <v>-6765.2999999999993</v>
      </c>
      <c r="BB228" s="271">
        <f xml:space="preserve"> tabItens[[#This Row],[PontoMês]] * BB$2 - tabItens[[#This Row],[QTDE ATUAL]] - (1/10)</f>
        <v>-2840.2</v>
      </c>
      <c r="BC228" s="273">
        <f>IF( tabItens[[#This Row],[PontoPed]]&gt;0, IF(tabItens[[#This Row],[PontoPed]]&lt;1, 1, IF( tabItens[[#This Row],[Saldo]]&gt;tabItens[[#This Row],[PontoPed]], 0, (tabItens[[#This Row],[PontoPed]]-tabItens[[#This Row],[Saldo]])/tabItens[[#This Row],[PontoPed]] ) ), 0 )</f>
        <v>0</v>
      </c>
      <c r="BD228" s="274">
        <f>ROUNDDOWN(IF( OR( AND(tabItens[[#This Row],[PontoPed]]&lt;tabItens[[#This Row],[Saldo]],tabItens[[#This Row],[Saldo]]&gt;0), tabItens[[#This Row],[PontoPed]]=0), 99, IF(AND(tabItens[[#This Row],[Saldo]]=0,tabItens[[#This Row],[PontoPed]]&gt;0), 0, (1-tabItens[[#This Row],[PctAb]])*10 ) ),0)</f>
        <v>99</v>
      </c>
      <c r="BE228" s="275">
        <f>MAX(ROUNDDOWN( IF(tabItens[[#This Row],[Abaixo]] &gt; 0,   tabItens[[#This Row],[Abaixo]] + (tabItens[[#This Row],[PontoMês]] * IF( OR( ISBLANK(tabItens[[#This Row],[ATA Nº/ANO]]), tabItens[[#This Row],[ATA Nº/ANO]] = ""),BE$2,BE$1)),0),0),0)</f>
        <v>0</v>
      </c>
      <c r="BF22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8" s="276">
        <f>SUMIF(Consumo!$C$3:$C$902,tabItens[[#This Row],[CÓDIGO]],Consumo!$E$3:$E$902)</f>
        <v>143</v>
      </c>
      <c r="BH228" s="277">
        <f>IF(AND(tabItens[[#This Row],[Pend]] &gt; 0,tabItens[[#This Row],[Consumo]] &lt;&gt; 0), tabItens[[#This Row],[Pend]] / tabItens[[#This Row],[Consumo]], 0 )</f>
        <v>2.2177419354838711E-2</v>
      </c>
      <c r="BI228" s="276"/>
      <c r="BJ228" s="276"/>
      <c r="BK228" s="278" t="s">
        <v>2077</v>
      </c>
    </row>
    <row r="229" spans="1:63" x14ac:dyDescent="0.3">
      <c r="A229" s="239">
        <v>14662</v>
      </c>
      <c r="B229" s="240" t="s">
        <v>1069</v>
      </c>
      <c r="C229" s="241" t="s">
        <v>612</v>
      </c>
      <c r="D229" s="242">
        <v>41.42</v>
      </c>
      <c r="E229" s="243" t="s">
        <v>1070</v>
      </c>
      <c r="F229" s="243" t="s">
        <v>1071</v>
      </c>
      <c r="G229" s="243" t="s">
        <v>1072</v>
      </c>
      <c r="H229" s="244">
        <v>372</v>
      </c>
      <c r="I229" s="245">
        <v>103003</v>
      </c>
      <c r="J229" s="246">
        <v>41.42</v>
      </c>
      <c r="K229" s="247">
        <v>3329</v>
      </c>
      <c r="L229" s="248">
        <f>IF(tabItens[[#This Row],[Média]] &gt; 0, tabItens[[#This Row],[QTDE ATUAL]] / tabItens[[#This Row],[Média]],999.9)</f>
        <v>44.639999999999993</v>
      </c>
      <c r="M229" s="249">
        <v>0</v>
      </c>
      <c r="N229" s="250">
        <f>tabItens[[#This Row],[VALOR UNIT.]] * tabItens[[#This Row],[LC]]</f>
        <v>0</v>
      </c>
      <c r="O229" s="251" t="s">
        <v>1073</v>
      </c>
      <c r="P229" s="252">
        <v>0</v>
      </c>
      <c r="Q229" s="253">
        <v>1753</v>
      </c>
      <c r="R229" s="250">
        <v>72609.259999999995</v>
      </c>
      <c r="S229" s="254">
        <v>45267</v>
      </c>
      <c r="T229" s="255">
        <f>ROUNDDOWN(IFERROR(tabItens[[#This Row],[ATA DT.VALID.]] - $D$1,0) / 30,0)</f>
        <v>1</v>
      </c>
      <c r="U229" s="240" t="s">
        <v>969</v>
      </c>
      <c r="V229" s="256">
        <v>1</v>
      </c>
      <c r="W229" s="257" t="s">
        <v>2062</v>
      </c>
      <c r="X229" s="258">
        <v>51</v>
      </c>
      <c r="Y229" s="259">
        <v>3</v>
      </c>
      <c r="Z229" s="260"/>
      <c r="AA229" s="261"/>
      <c r="AB229" s="262"/>
      <c r="AC229" s="262">
        <v>8596</v>
      </c>
      <c r="AD229" s="261">
        <v>2023</v>
      </c>
      <c r="AE229" s="262">
        <v>900</v>
      </c>
      <c r="AF229" s="255">
        <v>1500</v>
      </c>
      <c r="AG229" s="263" t="s">
        <v>2047</v>
      </c>
      <c r="AH229" s="264">
        <v>45138</v>
      </c>
      <c r="AI229" s="255">
        <v>2684</v>
      </c>
      <c r="AJ229" s="264">
        <v>45169</v>
      </c>
      <c r="AK229" s="264" t="s">
        <v>891</v>
      </c>
      <c r="AL229" s="264">
        <v>45181</v>
      </c>
      <c r="AM229" s="254"/>
      <c r="AN229" s="243"/>
      <c r="AO229" s="265" t="str">
        <f>_xlfn.IFNA(IF(VLOOKUP(tabItens[[#This Row],[CÓDIGO]],tabExcluirDoEstoque[#Data],1,FALSE),"sim",""),"")</f>
        <v/>
      </c>
      <c r="AP229" s="266">
        <f ca="1">IF(OR(ISBLANK(tabItens[[#This Row],[ATA DT.VALID.]]),tabItens[[#This Row],[ATA DT.VALID.]]="",tabItens[[#This Row],[ATA DT.VALID.]]=" "),"",IF(TYPE(tabItens[[#This Row],[ATA DT.VALID.]])=1,ROUNDUP((tabItens[[#This Row],[ATA DT.VALID.]]-TODAY())/7,0),""))</f>
        <v>8</v>
      </c>
      <c r="AQ229" s="267">
        <v>0</v>
      </c>
      <c r="AR229" s="268" t="str">
        <f>IF(ISBLANK(tabItens[[#This Row],[CÓDIGO]]),"",IFERROR(VLOOKUP(tabItens[[#This Row],[CÓDIGO]],Consumo!$C$2:$AI$902,32,FALSE),0))</f>
        <v>08.2023</v>
      </c>
      <c r="AS229" s="269">
        <f>SUMIF(Consumo!$C$3:$C$902,tabItens[[#This Row],[CÓDIGO]],Consumo!$T$3:$T$902) + SUMIF(Consumo!$C$3:$C$902,tabItens[[#This Row],[CÓDIGO]],Consumo!$U$3:$U$902) + SUMIF(Consumo!$C$3:$C$902,tabItens[[#This Row],[CÓDIGO]],Consumo!$V$3:$V$902) + SUMIF(Consumo!$C$3:$C$902,tabItens[[#This Row],[CÓDIGO]],Consumo!$W$3:$W$902)</f>
        <v>1930</v>
      </c>
      <c r="AT229" s="269">
        <f>SUMIF(Consumo!$C$3:$C$902,tabItens[[#This Row],[CÓDIGO]],Consumo!$AF$3:$AF$902)</f>
        <v>8213</v>
      </c>
      <c r="AU229" s="270">
        <f>SUMIF(Consumo!$C$3:$C$902,tabItens[[#This Row],[CÓDIGO]],Consumo!$AG$3:$AG$902)</f>
        <v>653</v>
      </c>
      <c r="AV229" s="271">
        <f>SUMIF(Consumo!$C$3:$C$902,tabItens[[#This Row],[CÓDIGO]],Consumo!$AE$3:$AE$902)</f>
        <v>8.3333333333333339</v>
      </c>
      <c r="AW229" s="244">
        <f>tabItens[[#This Row],[QTDE ATUAL]] + tabItens[[#This Row],[RC QTDE]] + tabItens[[#This Row],[AF SALDO]] + tabItens[[#This Row],[Recentes]]</f>
        <v>1272</v>
      </c>
      <c r="AX229" s="272">
        <v>480</v>
      </c>
      <c r="AY229" s="272">
        <v>2</v>
      </c>
      <c r="AZ229" s="272">
        <f>IF(ISBLANK(tabItens[[#This Row],[CÓDIGO]]),"",tabItens[[#This Row],[PontoMês]] * (AZ$2+tabItens[[#This Row],[PontoQtM]]))</f>
        <v>960</v>
      </c>
      <c r="BA229" s="271">
        <f>tabItens[[#This Row],[PontoPed]] - tabItens[[#This Row],[Saldo]] + (1/10)</f>
        <v>-311.89999999999998</v>
      </c>
      <c r="BB229" s="271">
        <f xml:space="preserve"> tabItens[[#This Row],[PontoMês]] * BB$2 - tabItens[[#This Row],[QTDE ATUAL]] - (1/10)</f>
        <v>107.9</v>
      </c>
      <c r="BC229" s="273">
        <f>IF( tabItens[[#This Row],[PontoPed]]&gt;0, IF(tabItens[[#This Row],[PontoPed]]&lt;1, 1, IF( tabItens[[#This Row],[Saldo]]&gt;tabItens[[#This Row],[PontoPed]], 0, (tabItens[[#This Row],[PontoPed]]-tabItens[[#This Row],[Saldo]])/tabItens[[#This Row],[PontoPed]] ) ), 0 )</f>
        <v>0</v>
      </c>
      <c r="BD229" s="274">
        <f>ROUNDDOWN(IF( OR( AND(tabItens[[#This Row],[PontoPed]]&lt;tabItens[[#This Row],[Saldo]],tabItens[[#This Row],[Saldo]]&gt;0), tabItens[[#This Row],[PontoPed]]=0), 99, IF(AND(tabItens[[#This Row],[Saldo]]=0,tabItens[[#This Row],[PontoPed]]&gt;0), 0, (1-tabItens[[#This Row],[PctAb]])*10 ) ),0)</f>
        <v>99</v>
      </c>
      <c r="BE229" s="275">
        <f>MAX(ROUNDDOWN( IF(tabItens[[#This Row],[Abaixo]] &gt; 0,   tabItens[[#This Row],[Abaixo]] + (tabItens[[#This Row],[PontoMês]] * IF( OR( ISBLANK(tabItens[[#This Row],[ATA Nº/ANO]]), tabItens[[#This Row],[ATA Nº/ANO]] = ""),BE$2,BE$1)),0),0),0)</f>
        <v>0</v>
      </c>
      <c r="BF22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9" s="276">
        <f>SUMIF(Consumo!$C$3:$C$902,tabItens[[#This Row],[CÓDIGO]],Consumo!$E$3:$E$902)</f>
        <v>150</v>
      </c>
      <c r="BH229" s="277">
        <f>IF(AND(tabItens[[#This Row],[Pend]] &gt; 0,tabItens[[#This Row],[Consumo]] &lt;&gt; 0), tabItens[[#This Row],[Pend]] / tabItens[[#This Row],[Consumo]], 0 )</f>
        <v>1.8263728235723854E-2</v>
      </c>
      <c r="BI229" s="276"/>
      <c r="BJ229" s="276"/>
      <c r="BK229" s="278" t="s">
        <v>2077</v>
      </c>
    </row>
    <row r="230" spans="1:63" x14ac:dyDescent="0.3">
      <c r="A230" s="239">
        <v>11109</v>
      </c>
      <c r="B230" s="240" t="s">
        <v>934</v>
      </c>
      <c r="C230" s="241" t="s">
        <v>270</v>
      </c>
      <c r="D230" s="242">
        <v>1.2</v>
      </c>
      <c r="E230" s="243"/>
      <c r="F230" s="243"/>
      <c r="G230" s="243" t="s">
        <v>891</v>
      </c>
      <c r="H230" s="244">
        <v>0</v>
      </c>
      <c r="I230" s="245">
        <v>103003</v>
      </c>
      <c r="J230" s="246">
        <v>1.2</v>
      </c>
      <c r="K230" s="247">
        <v>2323</v>
      </c>
      <c r="L230" s="248">
        <f>IF(tabItens[[#This Row],[Média]] &gt; 0, tabItens[[#This Row],[QTDE ATUAL]] / tabItens[[#This Row],[Média]],999.9)</f>
        <v>0</v>
      </c>
      <c r="M230" s="249">
        <v>0</v>
      </c>
      <c r="N230" s="250">
        <f>tabItens[[#This Row],[VALOR UNIT.]] * tabItens[[#This Row],[LC]]</f>
        <v>0</v>
      </c>
      <c r="O230" s="251" t="s">
        <v>2080</v>
      </c>
      <c r="P230" s="252"/>
      <c r="Q230" s="253"/>
      <c r="R230" s="250"/>
      <c r="S230" s="254"/>
      <c r="T230" s="255">
        <f>ROUNDDOWN(IFERROR(tabItens[[#This Row],[ATA DT.VALID.]] - $D$1,0) / 30,0)</f>
        <v>-1507</v>
      </c>
      <c r="U230" s="240" t="s">
        <v>933</v>
      </c>
      <c r="V230" s="256">
        <v>1</v>
      </c>
      <c r="W230" s="257" t="s">
        <v>2064</v>
      </c>
      <c r="X230" s="258">
        <v>45</v>
      </c>
      <c r="Y230" s="259">
        <v>12</v>
      </c>
      <c r="Z230" s="260">
        <v>6978</v>
      </c>
      <c r="AA230" s="261">
        <v>2023</v>
      </c>
      <c r="AB230" s="262">
        <v>600</v>
      </c>
      <c r="AC230" s="262"/>
      <c r="AD230" s="261"/>
      <c r="AE230" s="262"/>
      <c r="AF230" s="255"/>
      <c r="AG230" s="263" t="s">
        <v>2063</v>
      </c>
      <c r="AH230" s="264"/>
      <c r="AI230" s="255">
        <v>1084</v>
      </c>
      <c r="AJ230" s="264">
        <v>45014</v>
      </c>
      <c r="AK230" s="264" t="s">
        <v>891</v>
      </c>
      <c r="AL230" s="264">
        <v>45107</v>
      </c>
      <c r="AM230" s="254"/>
      <c r="AN230" s="243"/>
      <c r="AO230" s="265" t="str">
        <f>_xlfn.IFNA(IF(VLOOKUP(tabItens[[#This Row],[CÓDIGO]],tabExcluirDoEstoque[#Data],1,FALSE),"sim",""),"")</f>
        <v/>
      </c>
      <c r="AP230" s="266" t="str">
        <f ca="1">IF(OR(ISBLANK(tabItens[[#This Row],[ATA DT.VALID.]]),tabItens[[#This Row],[ATA DT.VALID.]]="",tabItens[[#This Row],[ATA DT.VALID.]]=" "),"",IF(TYPE(tabItens[[#This Row],[ATA DT.VALID.]])=1,ROUNDUP((tabItens[[#This Row],[ATA DT.VALID.]]-TODAY())/7,0),""))</f>
        <v/>
      </c>
      <c r="AQ230" s="267">
        <v>0</v>
      </c>
      <c r="AR230" s="268" t="str">
        <f>IF(ISBLANK(tabItens[[#This Row],[CÓDIGO]]),"",IFERROR(VLOOKUP(tabItens[[#This Row],[CÓDIGO]],Consumo!$C$2:$AI$902,32,FALSE),0))</f>
        <v>08.2023</v>
      </c>
      <c r="AS230" s="269">
        <f>SUMIF(Consumo!$C$3:$C$902,tabItens[[#This Row],[CÓDIGO]],Consumo!$T$3:$T$902) + SUMIF(Consumo!$C$3:$C$902,tabItens[[#This Row],[CÓDIGO]],Consumo!$U$3:$U$902) + SUMIF(Consumo!$C$3:$C$902,tabItens[[#This Row],[CÓDIGO]],Consumo!$V$3:$V$902) + SUMIF(Consumo!$C$3:$C$902,tabItens[[#This Row],[CÓDIGO]],Consumo!$W$3:$W$902)</f>
        <v>1598</v>
      </c>
      <c r="AT230" s="269">
        <f>SUMIF(Consumo!$C$3:$C$902,tabItens[[#This Row],[CÓDIGO]],Consumo!$AF$3:$AF$902)</f>
        <v>5377</v>
      </c>
      <c r="AU230" s="270">
        <f>SUMIF(Consumo!$C$3:$C$902,tabItens[[#This Row],[CÓDIGO]],Consumo!$AG$3:$AG$902)</f>
        <v>462</v>
      </c>
      <c r="AV230" s="271">
        <f>SUMIF(Consumo!$C$3:$C$902,tabItens[[#This Row],[CÓDIGO]],Consumo!$AE$3:$AE$902)</f>
        <v>18.111111111111111</v>
      </c>
      <c r="AW230" s="244">
        <f>tabItens[[#This Row],[QTDE ATUAL]] + tabItens[[#This Row],[RC QTDE]] + tabItens[[#This Row],[AF SALDO]] + tabItens[[#This Row],[Recentes]]</f>
        <v>600</v>
      </c>
      <c r="AX230" s="272">
        <v>329</v>
      </c>
      <c r="AY230" s="272">
        <v>4</v>
      </c>
      <c r="AZ230" s="272">
        <f>IF(ISBLANK(tabItens[[#This Row],[CÓDIGO]]),"",tabItens[[#This Row],[PontoMês]] * (AZ$2+tabItens[[#This Row],[PontoQtM]]))</f>
        <v>1316</v>
      </c>
      <c r="BA230" s="271">
        <f>tabItens[[#This Row],[PontoPed]] - tabItens[[#This Row],[Saldo]] + (1/10)</f>
        <v>716.1</v>
      </c>
      <c r="BB230" s="271">
        <f xml:space="preserve"> tabItens[[#This Row],[PontoMês]] * BB$2 - tabItens[[#This Row],[QTDE ATUAL]] - (1/10)</f>
        <v>328.9</v>
      </c>
      <c r="BC230" s="273">
        <f>IF( tabItens[[#This Row],[PontoPed]]&gt;0, IF(tabItens[[#This Row],[PontoPed]]&lt;1, 1, IF( tabItens[[#This Row],[Saldo]]&gt;tabItens[[#This Row],[PontoPed]], 0, (tabItens[[#This Row],[PontoPed]]-tabItens[[#This Row],[Saldo]])/tabItens[[#This Row],[PontoPed]] ) ), 0 )</f>
        <v>0.54407294832826747</v>
      </c>
      <c r="BD230" s="274">
        <f>ROUNDDOWN(IF( OR( AND(tabItens[[#This Row],[PontoPed]]&lt;tabItens[[#This Row],[Saldo]],tabItens[[#This Row],[Saldo]]&gt;0), tabItens[[#This Row],[PontoPed]]=0), 99, IF(AND(tabItens[[#This Row],[Saldo]]=0,tabItens[[#This Row],[PontoPed]]&gt;0), 0, (1-tabItens[[#This Row],[PctAb]])*10 ) ),0)</f>
        <v>4</v>
      </c>
      <c r="BE230" s="275">
        <f>MAX(ROUNDDOWN( IF(tabItens[[#This Row],[Abaixo]] &gt; 0,   tabItens[[#This Row],[Abaixo]] + (tabItens[[#This Row],[PontoMês]] * IF( OR( ISBLANK(tabItens[[#This Row],[ATA Nº/ANO]]), tabItens[[#This Row],[ATA Nº/ANO]] = ""),BE$2,BE$1)),0),0),0)</f>
        <v>1703</v>
      </c>
      <c r="BF23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0" s="276">
        <f>SUMIF(Consumo!$C$3:$C$902,tabItens[[#This Row],[CÓDIGO]],Consumo!$E$3:$E$902)</f>
        <v>326</v>
      </c>
      <c r="BH230" s="277">
        <f>IF(AND(tabItens[[#This Row],[Pend]] &gt; 0,tabItens[[#This Row],[Consumo]] &lt;&gt; 0), tabItens[[#This Row],[Pend]] / tabItens[[#This Row],[Consumo]], 0 )</f>
        <v>6.0628603310396129E-2</v>
      </c>
      <c r="BI230" s="276"/>
      <c r="BJ230" s="276"/>
      <c r="BK230" s="278" t="s">
        <v>2077</v>
      </c>
    </row>
    <row r="231" spans="1:63" x14ac:dyDescent="0.3">
      <c r="A231" s="239">
        <v>130024</v>
      </c>
      <c r="B231" s="240" t="s">
        <v>1804</v>
      </c>
      <c r="C231" s="241" t="s">
        <v>270</v>
      </c>
      <c r="D231" s="242">
        <v>3.12</v>
      </c>
      <c r="E231" s="243" t="s">
        <v>1805</v>
      </c>
      <c r="F231" s="243" t="s">
        <v>959</v>
      </c>
      <c r="G231" s="243" t="s">
        <v>960</v>
      </c>
      <c r="H231" s="244">
        <v>814</v>
      </c>
      <c r="I231" s="245">
        <v>103003</v>
      </c>
      <c r="J231" s="246">
        <v>3.12</v>
      </c>
      <c r="K231" s="247">
        <v>2329</v>
      </c>
      <c r="L231" s="248">
        <f>IF(tabItens[[#This Row],[Média]] &gt; 0, tabItens[[#This Row],[QTDE ATUAL]] / tabItens[[#This Row],[Média]],999.9)</f>
        <v>976.8</v>
      </c>
      <c r="M231" s="249">
        <v>0</v>
      </c>
      <c r="N231" s="250">
        <f>tabItens[[#This Row],[VALOR UNIT.]] * tabItens[[#This Row],[LC]]</f>
        <v>0</v>
      </c>
      <c r="O231" s="251" t="s">
        <v>2083</v>
      </c>
      <c r="P231" s="252"/>
      <c r="Q231" s="253"/>
      <c r="R231" s="250"/>
      <c r="S231" s="254"/>
      <c r="T231" s="255">
        <f>ROUNDDOWN(IFERROR(tabItens[[#This Row],[ATA DT.VALID.]] - $D$1,0) / 30,0)</f>
        <v>-1507</v>
      </c>
      <c r="U231" s="240" t="s">
        <v>1806</v>
      </c>
      <c r="V231" s="256">
        <v>1</v>
      </c>
      <c r="W231" s="257" t="s">
        <v>2064</v>
      </c>
      <c r="X231" s="258">
        <v>52</v>
      </c>
      <c r="Y231" s="259">
        <v>8</v>
      </c>
      <c r="Z231" s="260"/>
      <c r="AA231" s="261"/>
      <c r="AB231" s="262"/>
      <c r="AC231" s="262"/>
      <c r="AD231" s="261"/>
      <c r="AE231" s="262"/>
      <c r="AF231" s="255"/>
      <c r="AG231" s="263" t="s">
        <v>2063</v>
      </c>
      <c r="AH231" s="264"/>
      <c r="AI231" s="255">
        <v>1308</v>
      </c>
      <c r="AJ231" s="264">
        <v>45117</v>
      </c>
      <c r="AK231" s="264">
        <v>42065</v>
      </c>
      <c r="AL231" s="264">
        <v>45098</v>
      </c>
      <c r="AM231" s="254"/>
      <c r="AN231" s="243"/>
      <c r="AO231" s="265" t="str">
        <f>_xlfn.IFNA(IF(VLOOKUP(tabItens[[#This Row],[CÓDIGO]],tabExcluirDoEstoque[#Data],1,FALSE),"sim",""),"")</f>
        <v/>
      </c>
      <c r="AP231" s="266" t="str">
        <f ca="1">IF(OR(ISBLANK(tabItens[[#This Row],[ATA DT.VALID.]]),tabItens[[#This Row],[ATA DT.VALID.]]="",tabItens[[#This Row],[ATA DT.VALID.]]=" "),"",IF(TYPE(tabItens[[#This Row],[ATA DT.VALID.]])=1,ROUNDUP((tabItens[[#This Row],[ATA DT.VALID.]]-TODAY())/7,0),""))</f>
        <v/>
      </c>
      <c r="AQ231" s="267">
        <v>0</v>
      </c>
      <c r="AR231" s="268" t="str">
        <f>IF(ISBLANK(tabItens[[#This Row],[CÓDIGO]]),"",IFERROR(VLOOKUP(tabItens[[#This Row],[CÓDIGO]],Consumo!$C$2:$AI$902,32,FALSE),0))</f>
        <v>08.2023</v>
      </c>
      <c r="AS231" s="269">
        <f>SUMIF(Consumo!$C$3:$C$902,tabItens[[#This Row],[CÓDIGO]],Consumo!$T$3:$T$902) + SUMIF(Consumo!$C$3:$C$902,tabItens[[#This Row],[CÓDIGO]],Consumo!$U$3:$U$902) + SUMIF(Consumo!$C$3:$C$902,tabItens[[#This Row],[CÓDIGO]],Consumo!$V$3:$V$902) + SUMIF(Consumo!$C$3:$C$902,tabItens[[#This Row],[CÓDIGO]],Consumo!$W$3:$W$902)</f>
        <v>1472</v>
      </c>
      <c r="AT231" s="269">
        <f>SUMIF(Consumo!$C$3:$C$902,tabItens[[#This Row],[CÓDIGO]],Consumo!$AF$3:$AF$902)</f>
        <v>5575</v>
      </c>
      <c r="AU231" s="270">
        <f>SUMIF(Consumo!$C$3:$C$902,tabItens[[#This Row],[CÓDIGO]],Consumo!$AG$3:$AG$902)</f>
        <v>469</v>
      </c>
      <c r="AV231" s="271">
        <f>SUMIF(Consumo!$C$3:$C$902,tabItens[[#This Row],[CÓDIGO]],Consumo!$AE$3:$AE$902)</f>
        <v>0.83333333333333337</v>
      </c>
      <c r="AW231" s="244">
        <f>tabItens[[#This Row],[QTDE ATUAL]] + tabItens[[#This Row],[RC QTDE]] + tabItens[[#This Row],[AF SALDO]] + tabItens[[#This Row],[Recentes]]</f>
        <v>814</v>
      </c>
      <c r="AX231" s="272">
        <v>265</v>
      </c>
      <c r="AY231" s="272">
        <v>4</v>
      </c>
      <c r="AZ231" s="272">
        <f>IF(ISBLANK(tabItens[[#This Row],[CÓDIGO]]),"",tabItens[[#This Row],[PontoMês]] * (AZ$2+tabItens[[#This Row],[PontoQtM]]))</f>
        <v>1060</v>
      </c>
      <c r="BA231" s="271">
        <f>tabItens[[#This Row],[PontoPed]] - tabItens[[#This Row],[Saldo]] + (1/10)</f>
        <v>246.1</v>
      </c>
      <c r="BB231" s="271">
        <f xml:space="preserve"> tabItens[[#This Row],[PontoMês]] * BB$2 - tabItens[[#This Row],[QTDE ATUAL]] - (1/10)</f>
        <v>-549.1</v>
      </c>
      <c r="BC231" s="273">
        <f>IF( tabItens[[#This Row],[PontoPed]]&gt;0, IF(tabItens[[#This Row],[PontoPed]]&lt;1, 1, IF( tabItens[[#This Row],[Saldo]]&gt;tabItens[[#This Row],[PontoPed]], 0, (tabItens[[#This Row],[PontoPed]]-tabItens[[#This Row],[Saldo]])/tabItens[[#This Row],[PontoPed]] ) ), 0 )</f>
        <v>0.23207547169811321</v>
      </c>
      <c r="BD231" s="274">
        <f>ROUNDDOWN(IF( OR( AND(tabItens[[#This Row],[PontoPed]]&lt;tabItens[[#This Row],[Saldo]],tabItens[[#This Row],[Saldo]]&gt;0), tabItens[[#This Row],[PontoPed]]=0), 99, IF(AND(tabItens[[#This Row],[Saldo]]=0,tabItens[[#This Row],[PontoPed]]&gt;0), 0, (1-tabItens[[#This Row],[PctAb]])*10 ) ),0)</f>
        <v>7</v>
      </c>
      <c r="BE231" s="275">
        <f>MAX(ROUNDDOWN( IF(tabItens[[#This Row],[Abaixo]] &gt; 0,   tabItens[[#This Row],[Abaixo]] + (tabItens[[#This Row],[PontoMês]] * IF( OR( ISBLANK(tabItens[[#This Row],[ATA Nº/ANO]]), tabItens[[#This Row],[ATA Nº/ANO]] = ""),BE$2,BE$1)),0),0),0)</f>
        <v>1041</v>
      </c>
      <c r="BF23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1" s="276">
        <f>SUMIF(Consumo!$C$3:$C$902,tabItens[[#This Row],[CÓDIGO]],Consumo!$E$3:$E$902)</f>
        <v>15</v>
      </c>
      <c r="BH231" s="277">
        <f>IF(AND(tabItens[[#This Row],[Pend]] &gt; 0,tabItens[[#This Row],[Consumo]] &lt;&gt; 0), tabItens[[#This Row],[Pend]] / tabItens[[#This Row],[Consumo]], 0 )</f>
        <v>2.6905829596412557E-3</v>
      </c>
      <c r="BI231" s="276"/>
      <c r="BJ231" s="276"/>
      <c r="BK231" s="278" t="s">
        <v>2077</v>
      </c>
    </row>
    <row r="232" spans="1:63" x14ac:dyDescent="0.3">
      <c r="A232" s="239">
        <v>132650</v>
      </c>
      <c r="B232" s="240" t="s">
        <v>1845</v>
      </c>
      <c r="C232" s="241" t="s">
        <v>31</v>
      </c>
      <c r="D232" s="242">
        <v>19</v>
      </c>
      <c r="E232" s="243"/>
      <c r="F232" s="243"/>
      <c r="G232" s="243" t="s">
        <v>891</v>
      </c>
      <c r="H232" s="244">
        <v>0</v>
      </c>
      <c r="I232" s="245">
        <v>103003</v>
      </c>
      <c r="J232" s="246">
        <v>19</v>
      </c>
      <c r="K232" s="247">
        <v>1228</v>
      </c>
      <c r="L232" s="248">
        <f>IF(tabItens[[#This Row],[Média]] &gt; 0, tabItens[[#This Row],[QTDE ATUAL]] / tabItens[[#This Row],[Média]],999.9)</f>
        <v>0</v>
      </c>
      <c r="M232" s="249">
        <v>0</v>
      </c>
      <c r="N232" s="250">
        <f>tabItens[[#This Row],[VALOR UNIT.]] * tabItens[[#This Row],[LC]]</f>
        <v>0</v>
      </c>
      <c r="O232" s="251"/>
      <c r="P232" s="252"/>
      <c r="Q232" s="253"/>
      <c r="R232" s="250"/>
      <c r="S232" s="254"/>
      <c r="T232" s="255">
        <f>ROUNDDOWN(IFERROR(tabItens[[#This Row],[ATA DT.VALID.]] - $D$1,0) / 30,0)</f>
        <v>-1507</v>
      </c>
      <c r="U232" s="240" t="s">
        <v>919</v>
      </c>
      <c r="V232" s="256">
        <v>1</v>
      </c>
      <c r="W232" s="257" t="s">
        <v>2065</v>
      </c>
      <c r="X232" s="258">
        <v>45</v>
      </c>
      <c r="Y232" s="259">
        <v>14</v>
      </c>
      <c r="Z232" s="260">
        <v>6979</v>
      </c>
      <c r="AA232" s="261">
        <v>2023</v>
      </c>
      <c r="AB232" s="262">
        <v>1000</v>
      </c>
      <c r="AC232" s="262"/>
      <c r="AD232" s="261"/>
      <c r="AE232" s="262"/>
      <c r="AF232" s="255"/>
      <c r="AG232" s="263" t="s">
        <v>2063</v>
      </c>
      <c r="AH232" s="264"/>
      <c r="AI232" s="255">
        <v>478</v>
      </c>
      <c r="AJ232" s="264">
        <v>44375</v>
      </c>
      <c r="AK232" s="264">
        <v>42860</v>
      </c>
      <c r="AL232" s="264">
        <v>45049</v>
      </c>
      <c r="AM232" s="254"/>
      <c r="AN232" s="243"/>
      <c r="AO232" s="265" t="str">
        <f>_xlfn.IFNA(IF(VLOOKUP(tabItens[[#This Row],[CÓDIGO]],tabExcluirDoEstoque[#Data],1,FALSE),"sim",""),"")</f>
        <v/>
      </c>
      <c r="AP232" s="266" t="str">
        <f ca="1">IF(OR(ISBLANK(tabItens[[#This Row],[ATA DT.VALID.]]),tabItens[[#This Row],[ATA DT.VALID.]]="",tabItens[[#This Row],[ATA DT.VALID.]]=" "),"",IF(TYPE(tabItens[[#This Row],[ATA DT.VALID.]])=1,ROUNDUP((tabItens[[#This Row],[ATA DT.VALID.]]-TODAY())/7,0),""))</f>
        <v/>
      </c>
      <c r="AQ232" s="267"/>
      <c r="AR232" s="268" t="str">
        <f>IF(ISBLANK(tabItens[[#This Row],[CÓDIGO]]),"",IFERROR(VLOOKUP(tabItens[[#This Row],[CÓDIGO]],Consumo!$C$2:$AI$902,32,FALSE),0))</f>
        <v>06.2023</v>
      </c>
      <c r="AS232" s="269">
        <f>SUMIF(Consumo!$C$3:$C$902,tabItens[[#This Row],[CÓDIGO]],Consumo!$T$3:$T$902) + SUMIF(Consumo!$C$3:$C$902,tabItens[[#This Row],[CÓDIGO]],Consumo!$U$3:$U$902) + SUMIF(Consumo!$C$3:$C$902,tabItens[[#This Row],[CÓDIGO]],Consumo!$V$3:$V$902) + SUMIF(Consumo!$C$3:$C$902,tabItens[[#This Row],[CÓDIGO]],Consumo!$W$3:$W$902)</f>
        <v>73</v>
      </c>
      <c r="AT232" s="269">
        <f>SUMIF(Consumo!$C$3:$C$902,tabItens[[#This Row],[CÓDIGO]],Consumo!$AF$3:$AF$902)</f>
        <v>2581</v>
      </c>
      <c r="AU232" s="270">
        <f>SUMIF(Consumo!$C$3:$C$902,tabItens[[#This Row],[CÓDIGO]],Consumo!$AG$3:$AG$902)</f>
        <v>543</v>
      </c>
      <c r="AV232" s="271">
        <f>SUMIF(Consumo!$C$3:$C$902,tabItens[[#This Row],[CÓDIGO]],Consumo!$AE$3:$AE$902)</f>
        <v>19.222222222222221</v>
      </c>
      <c r="AW232" s="244">
        <f>tabItens[[#This Row],[QTDE ATUAL]] + tabItens[[#This Row],[RC QTDE]] + tabItens[[#This Row],[AF SALDO]] + tabItens[[#This Row],[Recentes]]</f>
        <v>1000</v>
      </c>
      <c r="AX232" s="272">
        <v>736</v>
      </c>
      <c r="AY232" s="272">
        <v>4</v>
      </c>
      <c r="AZ232" s="272">
        <f>IF(ISBLANK(tabItens[[#This Row],[CÓDIGO]]),"",tabItens[[#This Row],[PontoMês]] * (AZ$2+tabItens[[#This Row],[PontoQtM]]))</f>
        <v>2944</v>
      </c>
      <c r="BA232" s="271">
        <f>tabItens[[#This Row],[PontoPed]] - tabItens[[#This Row],[Saldo]] + (1/10)</f>
        <v>1944.1</v>
      </c>
      <c r="BB232" s="271">
        <f xml:space="preserve"> tabItens[[#This Row],[PontoMês]] * BB$2 - tabItens[[#This Row],[QTDE ATUAL]] - (1/10)</f>
        <v>735.9</v>
      </c>
      <c r="BC232" s="273">
        <f>IF( tabItens[[#This Row],[PontoPed]]&gt;0, IF(tabItens[[#This Row],[PontoPed]]&lt;1, 1, IF( tabItens[[#This Row],[Saldo]]&gt;tabItens[[#This Row],[PontoPed]], 0, (tabItens[[#This Row],[PontoPed]]-tabItens[[#This Row],[Saldo]])/tabItens[[#This Row],[PontoPed]] ) ), 0 )</f>
        <v>0.66032608695652173</v>
      </c>
      <c r="BD232" s="274">
        <f>ROUNDDOWN(IF( OR( AND(tabItens[[#This Row],[PontoPed]]&lt;tabItens[[#This Row],[Saldo]],tabItens[[#This Row],[Saldo]]&gt;0), tabItens[[#This Row],[PontoPed]]=0), 99, IF(AND(tabItens[[#This Row],[Saldo]]=0,tabItens[[#This Row],[PontoPed]]&gt;0), 0, (1-tabItens[[#This Row],[PctAb]])*10 ) ),0)</f>
        <v>3</v>
      </c>
      <c r="BE232" s="275">
        <f>MAX(ROUNDDOWN( IF(tabItens[[#This Row],[Abaixo]] &gt; 0,   tabItens[[#This Row],[Abaixo]] + (tabItens[[#This Row],[PontoMês]] * IF( OR( ISBLANK(tabItens[[#This Row],[ATA Nº/ANO]]), tabItens[[#This Row],[ATA Nº/ANO]] = ""),BE$2,BE$1)),0),0),0)</f>
        <v>6360</v>
      </c>
      <c r="BF23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6360</v>
      </c>
      <c r="BG232" s="276">
        <f>SUMIF(Consumo!$C$3:$C$902,tabItens[[#This Row],[CÓDIGO]],Consumo!$E$3:$E$902)</f>
        <v>346</v>
      </c>
      <c r="BH232" s="277">
        <f>IF(AND(tabItens[[#This Row],[Pend]] &gt; 0,tabItens[[#This Row],[Consumo]] &lt;&gt; 0), tabItens[[#This Row],[Pend]] / tabItens[[#This Row],[Consumo]], 0 )</f>
        <v>0.13405656722200698</v>
      </c>
      <c r="BI232" s="276"/>
      <c r="BJ232" s="276"/>
      <c r="BK232" s="278" t="s">
        <v>2077</v>
      </c>
    </row>
    <row r="233" spans="1:63" x14ac:dyDescent="0.3">
      <c r="A233" s="239">
        <v>136408</v>
      </c>
      <c r="B233" s="240" t="s">
        <v>1921</v>
      </c>
      <c r="C233" s="241" t="s">
        <v>31</v>
      </c>
      <c r="D233" s="242">
        <v>1.47</v>
      </c>
      <c r="E233" s="243"/>
      <c r="F233" s="243"/>
      <c r="G233" s="243" t="s">
        <v>891</v>
      </c>
      <c r="H233" s="244">
        <v>0</v>
      </c>
      <c r="I233" s="245">
        <v>103003</v>
      </c>
      <c r="J233" s="246">
        <v>1.47</v>
      </c>
      <c r="K233" s="247">
        <v>25359</v>
      </c>
      <c r="L233" s="248">
        <f>IF(tabItens[[#This Row],[Média]] &gt; 0, tabItens[[#This Row],[QTDE ATUAL]] / tabItens[[#This Row],[Média]],999.9)</f>
        <v>0</v>
      </c>
      <c r="M233" s="249">
        <v>0</v>
      </c>
      <c r="N233" s="250">
        <f>tabItens[[#This Row],[VALOR UNIT.]] * tabItens[[#This Row],[LC]]</f>
        <v>0</v>
      </c>
      <c r="O233" s="251"/>
      <c r="P233" s="252"/>
      <c r="Q233" s="253"/>
      <c r="R233" s="250"/>
      <c r="S233" s="254"/>
      <c r="T233" s="255">
        <f>ROUNDDOWN(IFERROR(tabItens[[#This Row],[ATA DT.VALID.]] - $D$1,0) / 30,0)</f>
        <v>-1507</v>
      </c>
      <c r="U233" s="240" t="s">
        <v>919</v>
      </c>
      <c r="V233" s="256">
        <v>1</v>
      </c>
      <c r="W233" s="257" t="s">
        <v>2065</v>
      </c>
      <c r="X233" s="258">
        <v>45</v>
      </c>
      <c r="Y233" s="259">
        <v>14</v>
      </c>
      <c r="Z233" s="260">
        <v>6982</v>
      </c>
      <c r="AA233" s="261">
        <v>2023</v>
      </c>
      <c r="AB233" s="262">
        <v>11700</v>
      </c>
      <c r="AC233" s="262"/>
      <c r="AD233" s="261"/>
      <c r="AE233" s="262"/>
      <c r="AF233" s="255"/>
      <c r="AG233" s="263" t="s">
        <v>2063</v>
      </c>
      <c r="AH233" s="264"/>
      <c r="AI233" s="255">
        <v>11852</v>
      </c>
      <c r="AJ233" s="264">
        <v>44924</v>
      </c>
      <c r="AK233" s="264">
        <v>43500</v>
      </c>
      <c r="AL233" s="264">
        <v>44910</v>
      </c>
      <c r="AM233" s="254"/>
      <c r="AN233" s="243"/>
      <c r="AO233" s="265" t="str">
        <f>_xlfn.IFNA(IF(VLOOKUP(tabItens[[#This Row],[CÓDIGO]],tabExcluirDoEstoque[#Data],1,FALSE),"sim",""),"")</f>
        <v/>
      </c>
      <c r="AP233" s="266" t="str">
        <f ca="1">IF(OR(ISBLANK(tabItens[[#This Row],[ATA DT.VALID.]]),tabItens[[#This Row],[ATA DT.VALID.]]="",tabItens[[#This Row],[ATA DT.VALID.]]=" "),"",IF(TYPE(tabItens[[#This Row],[ATA DT.VALID.]])=1,ROUNDUP((tabItens[[#This Row],[ATA DT.VALID.]]-TODAY())/7,0),""))</f>
        <v/>
      </c>
      <c r="AQ233" s="267"/>
      <c r="AR233" s="268" t="str">
        <f>IF(ISBLANK(tabItens[[#This Row],[CÓDIGO]]),"",IFERROR(VLOOKUP(tabItens[[#This Row],[CÓDIGO]],Consumo!$C$2:$AI$902,32,FALSE),0))</f>
        <v>07.2023</v>
      </c>
      <c r="AS233" s="269">
        <f>SUMIF(Consumo!$C$3:$C$902,tabItens[[#This Row],[CÓDIGO]],Consumo!$T$3:$T$902) + SUMIF(Consumo!$C$3:$C$902,tabItens[[#This Row],[CÓDIGO]],Consumo!$U$3:$U$902) + SUMIF(Consumo!$C$3:$C$902,tabItens[[#This Row],[CÓDIGO]],Consumo!$V$3:$V$902) + SUMIF(Consumo!$C$3:$C$902,tabItens[[#This Row],[CÓDIGO]],Consumo!$W$3:$W$902)</f>
        <v>504</v>
      </c>
      <c r="AT233" s="269">
        <f>SUMIF(Consumo!$C$3:$C$902,tabItens[[#This Row],[CÓDIGO]],Consumo!$AF$3:$AF$902)</f>
        <v>32383</v>
      </c>
      <c r="AU233" s="270">
        <f>SUMIF(Consumo!$C$3:$C$902,tabItens[[#This Row],[CÓDIGO]],Consumo!$AG$3:$AG$902)</f>
        <v>20690</v>
      </c>
      <c r="AV233" s="271">
        <f>SUMIF(Consumo!$C$3:$C$902,tabItens[[#This Row],[CÓDIGO]],Consumo!$AE$3:$AE$902)</f>
        <v>57.222222222222221</v>
      </c>
      <c r="AW233" s="244">
        <f>tabItens[[#This Row],[QTDE ATUAL]] + tabItens[[#This Row],[RC QTDE]] + tabItens[[#This Row],[AF SALDO]] + tabItens[[#This Row],[Recentes]]</f>
        <v>11700</v>
      </c>
      <c r="AX233" s="272">
        <v>3036</v>
      </c>
      <c r="AY233" s="272">
        <v>4</v>
      </c>
      <c r="AZ233" s="272">
        <f>IF(ISBLANK(tabItens[[#This Row],[CÓDIGO]]),"",tabItens[[#This Row],[PontoMês]] * (AZ$2+tabItens[[#This Row],[PontoQtM]]))</f>
        <v>12144</v>
      </c>
      <c r="BA233" s="271">
        <f>tabItens[[#This Row],[PontoPed]] - tabItens[[#This Row],[Saldo]] + (1/10)</f>
        <v>444.1</v>
      </c>
      <c r="BB233" s="271">
        <f xml:space="preserve"> tabItens[[#This Row],[PontoMês]] * BB$2 - tabItens[[#This Row],[QTDE ATUAL]] - (1/10)</f>
        <v>3035.9</v>
      </c>
      <c r="BC233" s="273">
        <f>IF( tabItens[[#This Row],[PontoPed]]&gt;0, IF(tabItens[[#This Row],[PontoPed]]&lt;1, 1, IF( tabItens[[#This Row],[Saldo]]&gt;tabItens[[#This Row],[PontoPed]], 0, (tabItens[[#This Row],[PontoPed]]-tabItens[[#This Row],[Saldo]])/tabItens[[#This Row],[PontoPed]] ) ), 0 )</f>
        <v>3.6561264822134384E-2</v>
      </c>
      <c r="BD233" s="274">
        <f>ROUNDDOWN(IF( OR( AND(tabItens[[#This Row],[PontoPed]]&lt;tabItens[[#This Row],[Saldo]],tabItens[[#This Row],[Saldo]]&gt;0), tabItens[[#This Row],[PontoPed]]=0), 99, IF(AND(tabItens[[#This Row],[Saldo]]=0,tabItens[[#This Row],[PontoPed]]&gt;0), 0, (1-tabItens[[#This Row],[PctAb]])*10 ) ),0)</f>
        <v>9</v>
      </c>
      <c r="BE233" s="275">
        <f>MAX(ROUNDDOWN( IF(tabItens[[#This Row],[Abaixo]] &gt; 0,   tabItens[[#This Row],[Abaixo]] + (tabItens[[#This Row],[PontoMês]] * IF( OR( ISBLANK(tabItens[[#This Row],[ATA Nº/ANO]]), tabItens[[#This Row],[ATA Nº/ANO]] = ""),BE$2,BE$1)),0),0),0)</f>
        <v>18660</v>
      </c>
      <c r="BF23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18660</v>
      </c>
      <c r="BG233" s="276">
        <f>SUMIF(Consumo!$C$3:$C$902,tabItens[[#This Row],[CÓDIGO]],Consumo!$E$3:$E$902)</f>
        <v>1030</v>
      </c>
      <c r="BH233" s="277">
        <f>IF(AND(tabItens[[#This Row],[Pend]] &gt; 0,tabItens[[#This Row],[Consumo]] &lt;&gt; 0), tabItens[[#This Row],[Pend]] / tabItens[[#This Row],[Consumo]], 0 )</f>
        <v>3.1806812216286326E-2</v>
      </c>
      <c r="BI233" s="276"/>
      <c r="BJ233" s="276"/>
      <c r="BK233" s="278" t="s">
        <v>2077</v>
      </c>
    </row>
    <row r="234" spans="1:63" x14ac:dyDescent="0.3">
      <c r="A234" s="239">
        <v>63839</v>
      </c>
      <c r="B234" s="240" t="s">
        <v>1371</v>
      </c>
      <c r="C234" s="241" t="s">
        <v>302</v>
      </c>
      <c r="D234" s="242">
        <v>77.7</v>
      </c>
      <c r="E234" s="243"/>
      <c r="F234" s="243"/>
      <c r="G234" s="243" t="s">
        <v>891</v>
      </c>
      <c r="H234" s="244">
        <v>0</v>
      </c>
      <c r="I234" s="245">
        <v>103003</v>
      </c>
      <c r="J234" s="246">
        <v>77.7</v>
      </c>
      <c r="K234" s="247">
        <v>225</v>
      </c>
      <c r="L234" s="248">
        <f>IF(tabItens[[#This Row],[Média]] &gt; 0, tabItens[[#This Row],[QTDE ATUAL]] / tabItens[[#This Row],[Média]],999.9)</f>
        <v>999.9</v>
      </c>
      <c r="M234" s="249">
        <v>0</v>
      </c>
      <c r="N234" s="250">
        <f>tabItens[[#This Row],[VALOR UNIT.]] * tabItens[[#This Row],[LC]]</f>
        <v>0</v>
      </c>
      <c r="O234" s="251" t="s">
        <v>2107</v>
      </c>
      <c r="P234" s="252"/>
      <c r="Q234" s="253"/>
      <c r="R234" s="250"/>
      <c r="S234" s="254"/>
      <c r="T234" s="255">
        <f>ROUNDDOWN(IFERROR(tabItens[[#This Row],[ATA DT.VALID.]] - $D$1,0) / 30,0)</f>
        <v>-1507</v>
      </c>
      <c r="U234" s="240" t="s">
        <v>1030</v>
      </c>
      <c r="V234" s="256">
        <v>1</v>
      </c>
      <c r="W234" s="257" t="s">
        <v>2070</v>
      </c>
      <c r="X234" s="258">
        <v>74</v>
      </c>
      <c r="Y234" s="259">
        <v>4</v>
      </c>
      <c r="Z234" s="260"/>
      <c r="AA234" s="261"/>
      <c r="AB234" s="262"/>
      <c r="AC234" s="262"/>
      <c r="AD234" s="261"/>
      <c r="AE234" s="262"/>
      <c r="AF234" s="255"/>
      <c r="AG234" s="263" t="s">
        <v>2063</v>
      </c>
      <c r="AH234" s="264"/>
      <c r="AI234" s="255">
        <v>80</v>
      </c>
      <c r="AJ234" s="264">
        <v>44942</v>
      </c>
      <c r="AK234" s="264" t="s">
        <v>891</v>
      </c>
      <c r="AL234" s="264">
        <v>44922</v>
      </c>
      <c r="AM234" s="254"/>
      <c r="AN234" s="243"/>
      <c r="AO234" s="265" t="str">
        <f>_xlfn.IFNA(IF(VLOOKUP(tabItens[[#This Row],[CÓDIGO]],tabExcluirDoEstoque[#Data],1,FALSE),"sim",""),"")</f>
        <v/>
      </c>
      <c r="AP234" s="266" t="str">
        <f ca="1">IF(OR(ISBLANK(tabItens[[#This Row],[ATA DT.VALID.]]),tabItens[[#This Row],[ATA DT.VALID.]]="",tabItens[[#This Row],[ATA DT.VALID.]]=" "),"",IF(TYPE(tabItens[[#This Row],[ATA DT.VALID.]])=1,ROUNDUP((tabItens[[#This Row],[ATA DT.VALID.]]-TODAY())/7,0),""))</f>
        <v/>
      </c>
      <c r="AQ234" s="267">
        <v>0</v>
      </c>
      <c r="AR234" s="268" t="str">
        <f>IF(ISBLANK(tabItens[[#This Row],[CÓDIGO]]),"",IFERROR(VLOOKUP(tabItens[[#This Row],[CÓDIGO]],Consumo!$C$2:$AI$902,32,FALSE),0))</f>
        <v>05.2023</v>
      </c>
      <c r="AS234" s="269">
        <f>SUMIF(Consumo!$C$3:$C$902,tabItens[[#This Row],[CÓDIGO]],Consumo!$T$3:$T$902) + SUMIF(Consumo!$C$3:$C$902,tabItens[[#This Row],[CÓDIGO]],Consumo!$U$3:$U$902) + SUMIF(Consumo!$C$3:$C$902,tabItens[[#This Row],[CÓDIGO]],Consumo!$V$3:$V$902) + SUMIF(Consumo!$C$3:$C$902,tabItens[[#This Row],[CÓDIGO]],Consumo!$W$3:$W$902)</f>
        <v>65</v>
      </c>
      <c r="AT234" s="269">
        <f>SUMIF(Consumo!$C$3:$C$902,tabItens[[#This Row],[CÓDIGO]],Consumo!$AF$3:$AF$902)</f>
        <v>304</v>
      </c>
      <c r="AU234" s="270">
        <f>SUMIF(Consumo!$C$3:$C$902,tabItens[[#This Row],[CÓDIGO]],Consumo!$AG$3:$AG$902)</f>
        <v>84</v>
      </c>
      <c r="AV234" s="271">
        <f>SUMIF(Consumo!$C$3:$C$902,tabItens[[#This Row],[CÓDIGO]],Consumo!$AE$3:$AE$902)</f>
        <v>0</v>
      </c>
      <c r="AW234" s="244">
        <f>tabItens[[#This Row],[QTDE ATUAL]] + tabItens[[#This Row],[RC QTDE]] + tabItens[[#This Row],[AF SALDO]] + tabItens[[#This Row],[Recentes]]</f>
        <v>0</v>
      </c>
      <c r="AX234" s="272">
        <v>15</v>
      </c>
      <c r="AY234" s="272">
        <v>4</v>
      </c>
      <c r="AZ234" s="272">
        <f>IF(ISBLANK(tabItens[[#This Row],[CÓDIGO]]),"",tabItens[[#This Row],[PontoMês]] * (AZ$2+tabItens[[#This Row],[PontoQtM]]))</f>
        <v>60</v>
      </c>
      <c r="BA234" s="271">
        <f>tabItens[[#This Row],[PontoPed]] - tabItens[[#This Row],[Saldo]] + (1/10)</f>
        <v>60.1</v>
      </c>
      <c r="BB234" s="271">
        <f xml:space="preserve"> tabItens[[#This Row],[PontoMês]] * BB$2 - tabItens[[#This Row],[QTDE ATUAL]] - (1/10)</f>
        <v>14.9</v>
      </c>
      <c r="BC234" s="273">
        <f>IF( tabItens[[#This Row],[PontoPed]]&gt;0, IF(tabItens[[#This Row],[PontoPed]]&lt;1, 1, IF( tabItens[[#This Row],[Saldo]]&gt;tabItens[[#This Row],[PontoPed]], 0, (tabItens[[#This Row],[PontoPed]]-tabItens[[#This Row],[Saldo]])/tabItens[[#This Row],[PontoPed]] ) ), 0 )</f>
        <v>1</v>
      </c>
      <c r="BD234" s="274">
        <f>ROUNDDOWN(IF( OR( AND(tabItens[[#This Row],[PontoPed]]&lt;tabItens[[#This Row],[Saldo]],tabItens[[#This Row],[Saldo]]&gt;0), tabItens[[#This Row],[PontoPed]]=0), 99, IF(AND(tabItens[[#This Row],[Saldo]]=0,tabItens[[#This Row],[PontoPed]]&gt;0), 0, (1-tabItens[[#This Row],[PctAb]])*10 ) ),0)</f>
        <v>0</v>
      </c>
      <c r="BE234" s="275">
        <f>MAX(ROUNDDOWN( IF(tabItens[[#This Row],[Abaixo]] &gt; 0,   tabItens[[#This Row],[Abaixo]] + (tabItens[[#This Row],[PontoMês]] * IF( OR( ISBLANK(tabItens[[#This Row],[ATA Nº/ANO]]), tabItens[[#This Row],[ATA Nº/ANO]] = ""),BE$2,BE$1)),0),0),0)</f>
        <v>105</v>
      </c>
      <c r="BF23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4" s="276">
        <f>SUMIF(Consumo!$C$3:$C$902,tabItens[[#This Row],[CÓDIGO]],Consumo!$E$3:$E$902)</f>
        <v>0</v>
      </c>
      <c r="BH234" s="277">
        <f>IF(AND(tabItens[[#This Row],[Pend]] &gt; 0,tabItens[[#This Row],[Consumo]] &lt;&gt; 0), tabItens[[#This Row],[Pend]] / tabItens[[#This Row],[Consumo]], 0 )</f>
        <v>0</v>
      </c>
      <c r="BI234" s="276"/>
      <c r="BJ234" s="276"/>
      <c r="BK234" s="278" t="s">
        <v>2077</v>
      </c>
    </row>
    <row r="235" spans="1:63" x14ac:dyDescent="0.3">
      <c r="A235" s="239">
        <v>13186</v>
      </c>
      <c r="B235" s="240" t="s">
        <v>1029</v>
      </c>
      <c r="C235" s="241" t="s">
        <v>336</v>
      </c>
      <c r="D235" s="242">
        <v>25.63</v>
      </c>
      <c r="E235" s="243"/>
      <c r="F235" s="243"/>
      <c r="G235" s="243" t="s">
        <v>891</v>
      </c>
      <c r="H235" s="244">
        <v>0</v>
      </c>
      <c r="I235" s="245">
        <v>103003</v>
      </c>
      <c r="J235" s="246">
        <v>25.63</v>
      </c>
      <c r="K235" s="247">
        <v>47</v>
      </c>
      <c r="L235" s="248">
        <f>IF(tabItens[[#This Row],[Média]] &gt; 0, tabItens[[#This Row],[QTDE ATUAL]] / tabItens[[#This Row],[Média]],999.9)</f>
        <v>0</v>
      </c>
      <c r="M235" s="249">
        <v>0</v>
      </c>
      <c r="N235" s="250">
        <f>tabItens[[#This Row],[VALOR UNIT.]] * tabItens[[#This Row],[LC]]</f>
        <v>0</v>
      </c>
      <c r="O235" s="251" t="s">
        <v>2091</v>
      </c>
      <c r="P235" s="252"/>
      <c r="Q235" s="253"/>
      <c r="R235" s="250"/>
      <c r="S235" s="254"/>
      <c r="T235" s="255">
        <f>ROUNDDOWN(IFERROR(tabItens[[#This Row],[ATA DT.VALID.]] - $D$1,0) / 30,0)</f>
        <v>-1507</v>
      </c>
      <c r="U235" s="240" t="s">
        <v>1030</v>
      </c>
      <c r="V235" s="256">
        <v>1</v>
      </c>
      <c r="W235" s="257" t="s">
        <v>2070</v>
      </c>
      <c r="X235" s="258">
        <v>74</v>
      </c>
      <c r="Y235" s="259">
        <v>4</v>
      </c>
      <c r="Z235" s="260">
        <v>2217</v>
      </c>
      <c r="AA235" s="261">
        <v>2023</v>
      </c>
      <c r="AB235" s="262">
        <v>90</v>
      </c>
      <c r="AC235" s="262"/>
      <c r="AD235" s="261"/>
      <c r="AE235" s="262"/>
      <c r="AF235" s="255"/>
      <c r="AG235" s="263" t="s">
        <v>2063</v>
      </c>
      <c r="AH235" s="264"/>
      <c r="AI235" s="255">
        <v>24</v>
      </c>
      <c r="AJ235" s="264">
        <v>44055</v>
      </c>
      <c r="AK235" s="264" t="s">
        <v>891</v>
      </c>
      <c r="AL235" s="264">
        <v>45056</v>
      </c>
      <c r="AM235" s="254"/>
      <c r="AN235" s="243"/>
      <c r="AO235" s="265" t="str">
        <f>_xlfn.IFNA(IF(VLOOKUP(tabItens[[#This Row],[CÓDIGO]],tabExcluirDoEstoque[#Data],1,FALSE),"sim",""),"")</f>
        <v/>
      </c>
      <c r="AP235" s="266" t="str">
        <f ca="1">IF(OR(ISBLANK(tabItens[[#This Row],[ATA DT.VALID.]]),tabItens[[#This Row],[ATA DT.VALID.]]="",tabItens[[#This Row],[ATA DT.VALID.]]=" "),"",IF(TYPE(tabItens[[#This Row],[ATA DT.VALID.]])=1,ROUNDUP((tabItens[[#This Row],[ATA DT.VALID.]]-TODAY())/7,0),""))</f>
        <v/>
      </c>
      <c r="AQ235" s="267">
        <v>0</v>
      </c>
      <c r="AR235" s="268" t="str">
        <f>IF(ISBLANK(tabItens[[#This Row],[CÓDIGO]]),"",IFERROR(VLOOKUP(tabItens[[#This Row],[CÓDIGO]],Consumo!$C$2:$AI$902,32,FALSE),0))</f>
        <v>01.2023</v>
      </c>
      <c r="AS235" s="269">
        <f>SUMIF(Consumo!$C$3:$C$902,tabItens[[#This Row],[CÓDIGO]],Consumo!$T$3:$T$902) + SUMIF(Consumo!$C$3:$C$902,tabItens[[#This Row],[CÓDIGO]],Consumo!$U$3:$U$902) + SUMIF(Consumo!$C$3:$C$902,tabItens[[#This Row],[CÓDIGO]],Consumo!$V$3:$V$902) + SUMIF(Consumo!$C$3:$C$902,tabItens[[#This Row],[CÓDIGO]],Consumo!$W$3:$W$902)</f>
        <v>0</v>
      </c>
      <c r="AT235" s="269">
        <f>SUMIF(Consumo!$C$3:$C$902,tabItens[[#This Row],[CÓDIGO]],Consumo!$AF$3:$AF$902)</f>
        <v>86</v>
      </c>
      <c r="AU235" s="270">
        <f>SUMIF(Consumo!$C$3:$C$902,tabItens[[#This Row],[CÓDIGO]],Consumo!$AG$3:$AG$902)</f>
        <v>22</v>
      </c>
      <c r="AV235" s="271">
        <f>SUMIF(Consumo!$C$3:$C$902,tabItens[[#This Row],[CÓDIGO]],Consumo!$AE$3:$AE$902)</f>
        <v>1.1666666666666667</v>
      </c>
      <c r="AW235" s="244">
        <f>tabItens[[#This Row],[QTDE ATUAL]] + tabItens[[#This Row],[RC QTDE]] + tabItens[[#This Row],[AF SALDO]] + tabItens[[#This Row],[Recentes]]</f>
        <v>90</v>
      </c>
      <c r="AX235" s="272">
        <v>7</v>
      </c>
      <c r="AY235" s="272">
        <v>4</v>
      </c>
      <c r="AZ235" s="272">
        <f>IF(ISBLANK(tabItens[[#This Row],[CÓDIGO]]),"",tabItens[[#This Row],[PontoMês]] * (AZ$2+tabItens[[#This Row],[PontoQtM]]))</f>
        <v>28</v>
      </c>
      <c r="BA235" s="271">
        <f>tabItens[[#This Row],[PontoPed]] - tabItens[[#This Row],[Saldo]] + (1/10)</f>
        <v>-61.9</v>
      </c>
      <c r="BB235" s="271">
        <f xml:space="preserve"> tabItens[[#This Row],[PontoMês]] * BB$2 - tabItens[[#This Row],[QTDE ATUAL]] - (1/10)</f>
        <v>6.9</v>
      </c>
      <c r="BC235" s="273">
        <f>IF( tabItens[[#This Row],[PontoPed]]&gt;0, IF(tabItens[[#This Row],[PontoPed]]&lt;1, 1, IF( tabItens[[#This Row],[Saldo]]&gt;tabItens[[#This Row],[PontoPed]], 0, (tabItens[[#This Row],[PontoPed]]-tabItens[[#This Row],[Saldo]])/tabItens[[#This Row],[PontoPed]] ) ), 0 )</f>
        <v>0</v>
      </c>
      <c r="BD235" s="274">
        <f>ROUNDDOWN(IF( OR( AND(tabItens[[#This Row],[PontoPed]]&lt;tabItens[[#This Row],[Saldo]],tabItens[[#This Row],[Saldo]]&gt;0), tabItens[[#This Row],[PontoPed]]=0), 99, IF(AND(tabItens[[#This Row],[Saldo]]=0,tabItens[[#This Row],[PontoPed]]&gt;0), 0, (1-tabItens[[#This Row],[PctAb]])*10 ) ),0)</f>
        <v>99</v>
      </c>
      <c r="BE235" s="275">
        <f>MAX(ROUNDDOWN( IF(tabItens[[#This Row],[Abaixo]] &gt; 0,   tabItens[[#This Row],[Abaixo]] + (tabItens[[#This Row],[PontoMês]] * IF( OR( ISBLANK(tabItens[[#This Row],[ATA Nº/ANO]]), tabItens[[#This Row],[ATA Nº/ANO]] = ""),BE$2,BE$1)),0),0),0)</f>
        <v>0</v>
      </c>
      <c r="BF23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5" s="276">
        <f>SUMIF(Consumo!$C$3:$C$902,tabItens[[#This Row],[CÓDIGO]],Consumo!$E$3:$E$902)</f>
        <v>21</v>
      </c>
      <c r="BH235" s="277">
        <f>IF(AND(tabItens[[#This Row],[Pend]] &gt; 0,tabItens[[#This Row],[Consumo]] &lt;&gt; 0), tabItens[[#This Row],[Pend]] / tabItens[[#This Row],[Consumo]], 0 )</f>
        <v>0.2441860465116279</v>
      </c>
      <c r="BI235" s="276"/>
      <c r="BJ235" s="276"/>
      <c r="BK235" s="278" t="s">
        <v>2077</v>
      </c>
    </row>
    <row r="236" spans="1:63" x14ac:dyDescent="0.3">
      <c r="A236" s="239">
        <v>13063</v>
      </c>
      <c r="B236" s="240" t="s">
        <v>998</v>
      </c>
      <c r="C236" s="241" t="s">
        <v>291</v>
      </c>
      <c r="D236" s="242">
        <v>3.63</v>
      </c>
      <c r="E236" s="243"/>
      <c r="F236" s="243"/>
      <c r="G236" s="243" t="s">
        <v>891</v>
      </c>
      <c r="H236" s="244">
        <v>673</v>
      </c>
      <c r="I236" s="245">
        <v>103003</v>
      </c>
      <c r="J236" s="246">
        <v>3.63</v>
      </c>
      <c r="K236" s="247">
        <v>470</v>
      </c>
      <c r="L236" s="248">
        <f>IF(tabItens[[#This Row],[Média]] &gt; 0, tabItens[[#This Row],[QTDE ATUAL]] / tabItens[[#This Row],[Média]],999.9)</f>
        <v>999.9</v>
      </c>
      <c r="M236" s="249">
        <v>0</v>
      </c>
      <c r="N236" s="250">
        <f>tabItens[[#This Row],[VALOR UNIT.]] * tabItens[[#This Row],[LC]]</f>
        <v>0</v>
      </c>
      <c r="O236" s="251" t="s">
        <v>2097</v>
      </c>
      <c r="P236" s="252"/>
      <c r="Q236" s="253"/>
      <c r="R236" s="250"/>
      <c r="S236" s="254"/>
      <c r="T236" s="255">
        <f>ROUNDDOWN(IFERROR(tabItens[[#This Row],[ATA DT.VALID.]] - $D$1,0) / 30,0)</f>
        <v>-1507</v>
      </c>
      <c r="U236" s="240" t="s">
        <v>999</v>
      </c>
      <c r="V236" s="256">
        <v>1</v>
      </c>
      <c r="W236" s="257" t="s">
        <v>2067</v>
      </c>
      <c r="X236" s="258">
        <v>61</v>
      </c>
      <c r="Y236" s="259">
        <v>9</v>
      </c>
      <c r="Z236" s="260"/>
      <c r="AA236" s="261"/>
      <c r="AB236" s="262"/>
      <c r="AC236" s="262">
        <v>9636</v>
      </c>
      <c r="AD236" s="261">
        <v>2023</v>
      </c>
      <c r="AE236" s="262">
        <v>600</v>
      </c>
      <c r="AF236" s="255">
        <v>600</v>
      </c>
      <c r="AG236" s="263" t="s">
        <v>2045</v>
      </c>
      <c r="AH236" s="264">
        <v>45162</v>
      </c>
      <c r="AI236" s="255">
        <v>226</v>
      </c>
      <c r="AJ236" s="264">
        <v>44952</v>
      </c>
      <c r="AK236" s="264" t="s">
        <v>891</v>
      </c>
      <c r="AL236" s="264">
        <v>45145</v>
      </c>
      <c r="AM236" s="254"/>
      <c r="AN236" s="243"/>
      <c r="AO236" s="265" t="str">
        <f>_xlfn.IFNA(IF(VLOOKUP(tabItens[[#This Row],[CÓDIGO]],tabExcluirDoEstoque[#Data],1,FALSE),"sim",""),"")</f>
        <v/>
      </c>
      <c r="AP236" s="266" t="str">
        <f ca="1">IF(OR(ISBLANK(tabItens[[#This Row],[ATA DT.VALID.]]),tabItens[[#This Row],[ATA DT.VALID.]]="",tabItens[[#This Row],[ATA DT.VALID.]]=" "),"",IF(TYPE(tabItens[[#This Row],[ATA DT.VALID.]])=1,ROUNDUP((tabItens[[#This Row],[ATA DT.VALID.]]-TODAY())/7,0),""))</f>
        <v/>
      </c>
      <c r="AQ236" s="267">
        <v>1000</v>
      </c>
      <c r="AR236" s="268" t="str">
        <f>IF(ISBLANK(tabItens[[#This Row],[CÓDIGO]]),"",IFERROR(VLOOKUP(tabItens[[#This Row],[CÓDIGO]],Consumo!$C$2:$AI$902,32,FALSE),0))</f>
        <v>08.2023</v>
      </c>
      <c r="AS236" s="269">
        <f>SUMIF(Consumo!$C$3:$C$902,tabItens[[#This Row],[CÓDIGO]],Consumo!$T$3:$T$902) + SUMIF(Consumo!$C$3:$C$902,tabItens[[#This Row],[CÓDIGO]],Consumo!$U$3:$U$902) + SUMIF(Consumo!$C$3:$C$902,tabItens[[#This Row],[CÓDIGO]],Consumo!$V$3:$V$902) + SUMIF(Consumo!$C$3:$C$902,tabItens[[#This Row],[CÓDIGO]],Consumo!$W$3:$W$902)</f>
        <v>193</v>
      </c>
      <c r="AT236" s="269">
        <f>SUMIF(Consumo!$C$3:$C$902,tabItens[[#This Row],[CÓDIGO]],Consumo!$AF$3:$AF$902)</f>
        <v>1272</v>
      </c>
      <c r="AU236" s="270">
        <f>SUMIF(Consumo!$C$3:$C$902,tabItens[[#This Row],[CÓDIGO]],Consumo!$AG$3:$AG$902)</f>
        <v>142</v>
      </c>
      <c r="AV236" s="271">
        <f>SUMIF(Consumo!$C$3:$C$902,tabItens[[#This Row],[CÓDIGO]],Consumo!$AE$3:$AE$902)</f>
        <v>0</v>
      </c>
      <c r="AW236" s="244">
        <f>tabItens[[#This Row],[QTDE ATUAL]] + tabItens[[#This Row],[RC QTDE]] + tabItens[[#This Row],[AF SALDO]] + tabItens[[#This Row],[Recentes]]</f>
        <v>2273</v>
      </c>
      <c r="AX236" s="272">
        <v>63</v>
      </c>
      <c r="AY236" s="272">
        <v>4</v>
      </c>
      <c r="AZ236" s="272">
        <f>IF(ISBLANK(tabItens[[#This Row],[CÓDIGO]]),"",tabItens[[#This Row],[PontoMês]] * (AZ$2+tabItens[[#This Row],[PontoQtM]]))</f>
        <v>252</v>
      </c>
      <c r="BA236" s="271">
        <f>tabItens[[#This Row],[PontoPed]] - tabItens[[#This Row],[Saldo]] + (1/10)</f>
        <v>-2020.9</v>
      </c>
      <c r="BB236" s="271">
        <f xml:space="preserve"> tabItens[[#This Row],[PontoMês]] * BB$2 - tabItens[[#This Row],[QTDE ATUAL]] - (1/10)</f>
        <v>-610.1</v>
      </c>
      <c r="BC236" s="273">
        <f>IF( tabItens[[#This Row],[PontoPed]]&gt;0, IF(tabItens[[#This Row],[PontoPed]]&lt;1, 1, IF( tabItens[[#This Row],[Saldo]]&gt;tabItens[[#This Row],[PontoPed]], 0, (tabItens[[#This Row],[PontoPed]]-tabItens[[#This Row],[Saldo]])/tabItens[[#This Row],[PontoPed]] ) ), 0 )</f>
        <v>0</v>
      </c>
      <c r="BD236" s="274">
        <f>ROUNDDOWN(IF( OR( AND(tabItens[[#This Row],[PontoPed]]&lt;tabItens[[#This Row],[Saldo]],tabItens[[#This Row],[Saldo]]&gt;0), tabItens[[#This Row],[PontoPed]]=0), 99, IF(AND(tabItens[[#This Row],[Saldo]]=0,tabItens[[#This Row],[PontoPed]]&gt;0), 0, (1-tabItens[[#This Row],[PctAb]])*10 ) ),0)</f>
        <v>99</v>
      </c>
      <c r="BE236" s="275">
        <f>MAX(ROUNDDOWN( IF(tabItens[[#This Row],[Abaixo]] &gt; 0,   tabItens[[#This Row],[Abaixo]] + (tabItens[[#This Row],[PontoMês]] * IF( OR( ISBLANK(tabItens[[#This Row],[ATA Nº/ANO]]), tabItens[[#This Row],[ATA Nº/ANO]] = ""),BE$2,BE$1)),0),0),0)</f>
        <v>0</v>
      </c>
      <c r="BF23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6" s="276">
        <f>SUMIF(Consumo!$C$3:$C$902,tabItens[[#This Row],[CÓDIGO]],Consumo!$E$3:$E$902)</f>
        <v>0</v>
      </c>
      <c r="BH236" s="277">
        <f>IF(AND(tabItens[[#This Row],[Pend]] &gt; 0,tabItens[[#This Row],[Consumo]] &lt;&gt; 0), tabItens[[#This Row],[Pend]] / tabItens[[#This Row],[Consumo]], 0 )</f>
        <v>0</v>
      </c>
      <c r="BI236" s="276"/>
      <c r="BJ236" s="276"/>
      <c r="BK236" s="278" t="s">
        <v>2077</v>
      </c>
    </row>
    <row r="237" spans="1:63" x14ac:dyDescent="0.3">
      <c r="A237" s="239">
        <v>106414</v>
      </c>
      <c r="B237" s="240" t="s">
        <v>1639</v>
      </c>
      <c r="C237" s="241" t="s">
        <v>264</v>
      </c>
      <c r="D237" s="242">
        <v>3.69</v>
      </c>
      <c r="E237" s="243"/>
      <c r="F237" s="243"/>
      <c r="G237" s="243" t="s">
        <v>891</v>
      </c>
      <c r="H237" s="244">
        <v>2312</v>
      </c>
      <c r="I237" s="245">
        <v>103003</v>
      </c>
      <c r="J237" s="246">
        <v>3.69</v>
      </c>
      <c r="K237" s="247">
        <v>2937</v>
      </c>
      <c r="L237" s="248">
        <f>IF(tabItens[[#This Row],[Média]] &gt; 0, tabItens[[#This Row],[QTDE ATUAL]] / tabItens[[#This Row],[Média]],999.9)</f>
        <v>999.9</v>
      </c>
      <c r="M237" s="249">
        <v>0</v>
      </c>
      <c r="N237" s="250">
        <f>tabItens[[#This Row],[VALOR UNIT.]] * tabItens[[#This Row],[LC]]</f>
        <v>0</v>
      </c>
      <c r="O237" s="251" t="s">
        <v>2095</v>
      </c>
      <c r="P237" s="252"/>
      <c r="Q237" s="253"/>
      <c r="R237" s="250"/>
      <c r="S237" s="254"/>
      <c r="T237" s="255">
        <f>ROUNDDOWN(IFERROR(tabItens[[#This Row],[ATA DT.VALID.]] - $D$1,0) / 30,0)</f>
        <v>-1507</v>
      </c>
      <c r="U237" s="240" t="s">
        <v>996</v>
      </c>
      <c r="V237" s="256">
        <v>1</v>
      </c>
      <c r="W237" s="257" t="s">
        <v>2068</v>
      </c>
      <c r="X237" s="258">
        <v>55</v>
      </c>
      <c r="Y237" s="259">
        <v>32</v>
      </c>
      <c r="Z237" s="260">
        <v>10087</v>
      </c>
      <c r="AA237" s="261">
        <v>2023</v>
      </c>
      <c r="AB237" s="262">
        <v>1000</v>
      </c>
      <c r="AC237" s="262"/>
      <c r="AD237" s="261"/>
      <c r="AE237" s="262"/>
      <c r="AF237" s="255"/>
      <c r="AG237" s="263" t="s">
        <v>2063</v>
      </c>
      <c r="AH237" s="264"/>
      <c r="AI237" s="255">
        <v>1442</v>
      </c>
      <c r="AJ237" s="264">
        <v>44659</v>
      </c>
      <c r="AK237" s="264">
        <v>39581</v>
      </c>
      <c r="AL237" s="264">
        <v>44616</v>
      </c>
      <c r="AM237" s="254"/>
      <c r="AN237" s="243"/>
      <c r="AO237" s="265" t="str">
        <f>_xlfn.IFNA(IF(VLOOKUP(tabItens[[#This Row],[CÓDIGO]],tabExcluirDoEstoque[#Data],1,FALSE),"sim",""),"")</f>
        <v/>
      </c>
      <c r="AP237" s="266" t="str">
        <f ca="1">IF(OR(ISBLANK(tabItens[[#This Row],[ATA DT.VALID.]]),tabItens[[#This Row],[ATA DT.VALID.]]="",tabItens[[#This Row],[ATA DT.VALID.]]=" "),"",IF(TYPE(tabItens[[#This Row],[ATA DT.VALID.]])=1,ROUNDUP((tabItens[[#This Row],[ATA DT.VALID.]]-TODAY())/7,0),""))</f>
        <v/>
      </c>
      <c r="AQ237" s="267">
        <v>0</v>
      </c>
      <c r="AR237" s="268" t="str">
        <f>IF(ISBLANK(tabItens[[#This Row],[CÓDIGO]]),"",IFERROR(VLOOKUP(tabItens[[#This Row],[CÓDIGO]],Consumo!$C$2:$AI$902,32,FALSE),0))</f>
        <v>08.2023</v>
      </c>
      <c r="AS237" s="269">
        <f>SUMIF(Consumo!$C$3:$C$902,tabItens[[#This Row],[CÓDIGO]],Consumo!$T$3:$T$902) + SUMIF(Consumo!$C$3:$C$902,tabItens[[#This Row],[CÓDIGO]],Consumo!$U$3:$U$902) + SUMIF(Consumo!$C$3:$C$902,tabItens[[#This Row],[CÓDIGO]],Consumo!$V$3:$V$902) + SUMIF(Consumo!$C$3:$C$902,tabItens[[#This Row],[CÓDIGO]],Consumo!$W$3:$W$902)</f>
        <v>1430</v>
      </c>
      <c r="AT237" s="269">
        <f>SUMIF(Consumo!$C$3:$C$902,tabItens[[#This Row],[CÓDIGO]],Consumo!$AF$3:$AF$902)</f>
        <v>5435</v>
      </c>
      <c r="AU237" s="270">
        <f>SUMIF(Consumo!$C$3:$C$902,tabItens[[#This Row],[CÓDIGO]],Consumo!$AG$3:$AG$902)</f>
        <v>618</v>
      </c>
      <c r="AV237" s="271">
        <f>SUMIF(Consumo!$C$3:$C$902,tabItens[[#This Row],[CÓDIGO]],Consumo!$AE$3:$AE$902)</f>
        <v>0</v>
      </c>
      <c r="AW237" s="244">
        <f>tabItens[[#This Row],[QTDE ATUAL]] + tabItens[[#This Row],[RC QTDE]] + tabItens[[#This Row],[AF SALDO]] + tabItens[[#This Row],[Recentes]]</f>
        <v>3312</v>
      </c>
      <c r="AX237" s="272">
        <v>100</v>
      </c>
      <c r="AY237" s="272">
        <v>4</v>
      </c>
      <c r="AZ237" s="272">
        <f>IF(ISBLANK(tabItens[[#This Row],[CÓDIGO]]),"",tabItens[[#This Row],[PontoMês]] * (AZ$2+tabItens[[#This Row],[PontoQtM]]))</f>
        <v>400</v>
      </c>
      <c r="BA237" s="271">
        <f>tabItens[[#This Row],[PontoPed]] - tabItens[[#This Row],[Saldo]] + (1/10)</f>
        <v>-2911.9</v>
      </c>
      <c r="BB237" s="271">
        <f xml:space="preserve"> tabItens[[#This Row],[PontoMês]] * BB$2 - tabItens[[#This Row],[QTDE ATUAL]] - (1/10)</f>
        <v>-2212.1</v>
      </c>
      <c r="BC237" s="273">
        <f>IF( tabItens[[#This Row],[PontoPed]]&gt;0, IF(tabItens[[#This Row],[PontoPed]]&lt;1, 1, IF( tabItens[[#This Row],[Saldo]]&gt;tabItens[[#This Row],[PontoPed]], 0, (tabItens[[#This Row],[PontoPed]]-tabItens[[#This Row],[Saldo]])/tabItens[[#This Row],[PontoPed]] ) ), 0 )</f>
        <v>0</v>
      </c>
      <c r="BD237" s="274">
        <f>ROUNDDOWN(IF( OR( AND(tabItens[[#This Row],[PontoPed]]&lt;tabItens[[#This Row],[Saldo]],tabItens[[#This Row],[Saldo]]&gt;0), tabItens[[#This Row],[PontoPed]]=0), 99, IF(AND(tabItens[[#This Row],[Saldo]]=0,tabItens[[#This Row],[PontoPed]]&gt;0), 0, (1-tabItens[[#This Row],[PctAb]])*10 ) ),0)</f>
        <v>99</v>
      </c>
      <c r="BE237" s="275">
        <f>MAX(ROUNDDOWN( IF(tabItens[[#This Row],[Abaixo]] &gt; 0,   tabItens[[#This Row],[Abaixo]] + (tabItens[[#This Row],[PontoMês]] * IF( OR( ISBLANK(tabItens[[#This Row],[ATA Nº/ANO]]), tabItens[[#This Row],[ATA Nº/ANO]] = ""),BE$2,BE$1)),0),0),0)</f>
        <v>0</v>
      </c>
      <c r="BF23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7" s="276">
        <f>SUMIF(Consumo!$C$3:$C$902,tabItens[[#This Row],[CÓDIGO]],Consumo!$E$3:$E$902)</f>
        <v>0</v>
      </c>
      <c r="BH237" s="277">
        <f>IF(AND(tabItens[[#This Row],[Pend]] &gt; 0,tabItens[[#This Row],[Consumo]] &lt;&gt; 0), tabItens[[#This Row],[Pend]] / tabItens[[#This Row],[Consumo]], 0 )</f>
        <v>0</v>
      </c>
      <c r="BI237" s="276"/>
      <c r="BJ237" s="276"/>
      <c r="BK237" s="278" t="s">
        <v>2077</v>
      </c>
    </row>
    <row r="238" spans="1:63" x14ac:dyDescent="0.3">
      <c r="A238" s="239">
        <v>106408</v>
      </c>
      <c r="B238" s="240" t="s">
        <v>1638</v>
      </c>
      <c r="C238" s="241" t="s">
        <v>264</v>
      </c>
      <c r="D238" s="242">
        <v>8.3000000000000007</v>
      </c>
      <c r="E238" s="243"/>
      <c r="F238" s="243"/>
      <c r="G238" s="243" t="s">
        <v>891</v>
      </c>
      <c r="H238" s="244">
        <v>54</v>
      </c>
      <c r="I238" s="245">
        <v>103003</v>
      </c>
      <c r="J238" s="246">
        <v>8.3000000000000007</v>
      </c>
      <c r="K238" s="247">
        <v>123</v>
      </c>
      <c r="L238" s="248">
        <f>IF(tabItens[[#This Row],[Média]] &gt; 0, tabItens[[#This Row],[QTDE ATUAL]] / tabItens[[#This Row],[Média]],999.9)</f>
        <v>999.9</v>
      </c>
      <c r="M238" s="249">
        <v>0</v>
      </c>
      <c r="N238" s="250">
        <f>tabItens[[#This Row],[VALOR UNIT.]] * tabItens[[#This Row],[LC]]</f>
        <v>0</v>
      </c>
      <c r="O238" s="251"/>
      <c r="P238" s="252"/>
      <c r="Q238" s="253"/>
      <c r="R238" s="250"/>
      <c r="S238" s="254"/>
      <c r="T238" s="255">
        <f>ROUNDDOWN(IFERROR(tabItens[[#This Row],[ATA DT.VALID.]] - $D$1,0) / 30,0)</f>
        <v>-1507</v>
      </c>
      <c r="U238" s="240" t="s">
        <v>996</v>
      </c>
      <c r="V238" s="256">
        <v>1</v>
      </c>
      <c r="W238" s="257" t="s">
        <v>2068</v>
      </c>
      <c r="X238" s="258">
        <v>55</v>
      </c>
      <c r="Y238" s="259">
        <v>32</v>
      </c>
      <c r="Z238" s="260">
        <v>2442</v>
      </c>
      <c r="AA238" s="261">
        <v>2023</v>
      </c>
      <c r="AB238" s="262">
        <v>50</v>
      </c>
      <c r="AC238" s="262"/>
      <c r="AD238" s="261"/>
      <c r="AE238" s="262"/>
      <c r="AF238" s="255"/>
      <c r="AG238" s="263" t="s">
        <v>2063</v>
      </c>
      <c r="AH238" s="264"/>
      <c r="AI238" s="255">
        <v>42</v>
      </c>
      <c r="AJ238" s="264">
        <v>42229</v>
      </c>
      <c r="AK238" s="264">
        <v>39581</v>
      </c>
      <c r="AL238" s="264">
        <v>42205</v>
      </c>
      <c r="AM238" s="254"/>
      <c r="AN238" s="243"/>
      <c r="AO238" s="265" t="str">
        <f>_xlfn.IFNA(IF(VLOOKUP(tabItens[[#This Row],[CÓDIGO]],tabExcluirDoEstoque[#Data],1,FALSE),"sim",""),"")</f>
        <v/>
      </c>
      <c r="AP238" s="266" t="str">
        <f ca="1">IF(OR(ISBLANK(tabItens[[#This Row],[ATA DT.VALID.]]),tabItens[[#This Row],[ATA DT.VALID.]]="",tabItens[[#This Row],[ATA DT.VALID.]]=" "),"",IF(TYPE(tabItens[[#This Row],[ATA DT.VALID.]])=1,ROUNDUP((tabItens[[#This Row],[ATA DT.VALID.]]-TODAY())/7,0),""))</f>
        <v/>
      </c>
      <c r="AQ238" s="267"/>
      <c r="AR238" s="268" t="str">
        <f>IF(ISBLANK(tabItens[[#This Row],[CÓDIGO]]),"",IFERROR(VLOOKUP(tabItens[[#This Row],[CÓDIGO]],Consumo!$C$2:$AI$902,32,FALSE),0))</f>
        <v>07.2023</v>
      </c>
      <c r="AS238" s="269">
        <f>SUMIF(Consumo!$C$3:$C$902,tabItens[[#This Row],[CÓDIGO]],Consumo!$T$3:$T$902) + SUMIF(Consumo!$C$3:$C$902,tabItens[[#This Row],[CÓDIGO]],Consumo!$U$3:$U$902) + SUMIF(Consumo!$C$3:$C$902,tabItens[[#This Row],[CÓDIGO]],Consumo!$V$3:$V$902) + SUMIF(Consumo!$C$3:$C$902,tabItens[[#This Row],[CÓDIGO]],Consumo!$W$3:$W$902)</f>
        <v>10</v>
      </c>
      <c r="AT238" s="269">
        <f>SUMIF(Consumo!$C$3:$C$902,tabItens[[#This Row],[CÓDIGO]],Consumo!$AF$3:$AF$902)</f>
        <v>158</v>
      </c>
      <c r="AU238" s="270">
        <f>SUMIF(Consumo!$C$3:$C$902,tabItens[[#This Row],[CÓDIGO]],Consumo!$AG$3:$AG$902)</f>
        <v>59</v>
      </c>
      <c r="AV238" s="271">
        <f>SUMIF(Consumo!$C$3:$C$902,tabItens[[#This Row],[CÓDIGO]],Consumo!$AE$3:$AE$902)</f>
        <v>0</v>
      </c>
      <c r="AW238" s="244">
        <f>tabItens[[#This Row],[QTDE ATUAL]] + tabItens[[#This Row],[RC QTDE]] + tabItens[[#This Row],[AF SALDO]] + tabItens[[#This Row],[Recentes]]</f>
        <v>104</v>
      </c>
      <c r="AX238" s="272">
        <v>5</v>
      </c>
      <c r="AY238" s="272">
        <v>4</v>
      </c>
      <c r="AZ238" s="272">
        <f>IF(ISBLANK(tabItens[[#This Row],[CÓDIGO]]),"",tabItens[[#This Row],[PontoMês]] * (AZ$2+tabItens[[#This Row],[PontoQtM]]))</f>
        <v>20</v>
      </c>
      <c r="BA238" s="271">
        <f>tabItens[[#This Row],[PontoPed]] - tabItens[[#This Row],[Saldo]] + (1/10)</f>
        <v>-83.9</v>
      </c>
      <c r="BB238" s="271">
        <f xml:space="preserve"> tabItens[[#This Row],[PontoMês]] * BB$2 - tabItens[[#This Row],[QTDE ATUAL]] - (1/10)</f>
        <v>-49.1</v>
      </c>
      <c r="BC238" s="273">
        <f>IF( tabItens[[#This Row],[PontoPed]]&gt;0, IF(tabItens[[#This Row],[PontoPed]]&lt;1, 1, IF( tabItens[[#This Row],[Saldo]]&gt;tabItens[[#This Row],[PontoPed]], 0, (tabItens[[#This Row],[PontoPed]]-tabItens[[#This Row],[Saldo]])/tabItens[[#This Row],[PontoPed]] ) ), 0 )</f>
        <v>0</v>
      </c>
      <c r="BD238" s="274">
        <f>ROUNDDOWN(IF( OR( AND(tabItens[[#This Row],[PontoPed]]&lt;tabItens[[#This Row],[Saldo]],tabItens[[#This Row],[Saldo]]&gt;0), tabItens[[#This Row],[PontoPed]]=0), 99, IF(AND(tabItens[[#This Row],[Saldo]]=0,tabItens[[#This Row],[PontoPed]]&gt;0), 0, (1-tabItens[[#This Row],[PctAb]])*10 ) ),0)</f>
        <v>99</v>
      </c>
      <c r="BE238" s="275">
        <f>MAX(ROUNDDOWN( IF(tabItens[[#This Row],[Abaixo]] &gt; 0,   tabItens[[#This Row],[Abaixo]] + (tabItens[[#This Row],[PontoMês]] * IF( OR( ISBLANK(tabItens[[#This Row],[ATA Nº/ANO]]), tabItens[[#This Row],[ATA Nº/ANO]] = ""),BE$2,BE$1)),0),0),0)</f>
        <v>0</v>
      </c>
      <c r="BF23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38" s="276">
        <f>SUMIF(Consumo!$C$3:$C$902,tabItens[[#This Row],[CÓDIGO]],Consumo!$E$3:$E$902)</f>
        <v>0</v>
      </c>
      <c r="BH238" s="277">
        <f>IF(AND(tabItens[[#This Row],[Pend]] &gt; 0,tabItens[[#This Row],[Consumo]] &lt;&gt; 0), tabItens[[#This Row],[Pend]] / tabItens[[#This Row],[Consumo]], 0 )</f>
        <v>0</v>
      </c>
      <c r="BI238" s="276"/>
      <c r="BJ238" s="276"/>
      <c r="BK238" s="278" t="s">
        <v>2077</v>
      </c>
    </row>
    <row r="239" spans="1:63" x14ac:dyDescent="0.3">
      <c r="A239" s="239">
        <v>15271</v>
      </c>
      <c r="B239" s="240" t="s">
        <v>1094</v>
      </c>
      <c r="C239" s="241" t="s">
        <v>264</v>
      </c>
      <c r="D239" s="242">
        <v>17.16</v>
      </c>
      <c r="E239" s="243"/>
      <c r="F239" s="243"/>
      <c r="G239" s="243" t="s">
        <v>891</v>
      </c>
      <c r="H239" s="244">
        <v>263</v>
      </c>
      <c r="I239" s="245">
        <v>103003</v>
      </c>
      <c r="J239" s="246">
        <v>17.16</v>
      </c>
      <c r="K239" s="247"/>
      <c r="L239" s="248">
        <f>IF(tabItens[[#This Row],[Média]] &gt; 0, tabItens[[#This Row],[QTDE ATUAL]] / tabItens[[#This Row],[Média]],999.9)</f>
        <v>999.9</v>
      </c>
      <c r="M239" s="249">
        <v>0</v>
      </c>
      <c r="N239" s="250">
        <f>tabItens[[#This Row],[VALOR UNIT.]] * tabItens[[#This Row],[LC]]</f>
        <v>0</v>
      </c>
      <c r="O239" s="251" t="s">
        <v>2096</v>
      </c>
      <c r="P239" s="252"/>
      <c r="Q239" s="253"/>
      <c r="R239" s="250"/>
      <c r="S239" s="254"/>
      <c r="T239" s="255">
        <f>ROUNDDOWN(IFERROR(tabItens[[#This Row],[ATA DT.VALID.]] - $D$1,0) / 30,0)</f>
        <v>-1507</v>
      </c>
      <c r="U239" s="240" t="s">
        <v>1093</v>
      </c>
      <c r="V239" s="256">
        <v>1</v>
      </c>
      <c r="W239" s="257" t="s">
        <v>2068</v>
      </c>
      <c r="X239" s="258">
        <v>55</v>
      </c>
      <c r="Y239" s="259">
        <v>34</v>
      </c>
      <c r="Z239" s="260"/>
      <c r="AA239" s="261"/>
      <c r="AB239" s="262"/>
      <c r="AC239" s="262"/>
      <c r="AD239" s="261"/>
      <c r="AE239" s="262"/>
      <c r="AF239" s="255"/>
      <c r="AG239" s="263" t="s">
        <v>2063</v>
      </c>
      <c r="AH239" s="264"/>
      <c r="AI239" s="255">
        <v>0</v>
      </c>
      <c r="AJ239" s="264">
        <v>42086</v>
      </c>
      <c r="AK239" s="264" t="s">
        <v>891</v>
      </c>
      <c r="AL239" s="264">
        <v>43004</v>
      </c>
      <c r="AM239" s="254"/>
      <c r="AN239" s="243"/>
      <c r="AO239" s="265" t="str">
        <f>_xlfn.IFNA(IF(VLOOKUP(tabItens[[#This Row],[CÓDIGO]],tabExcluirDoEstoque[#Data],1,FALSE),"sim",""),"")</f>
        <v/>
      </c>
      <c r="AP239" s="266" t="str">
        <f ca="1">IF(OR(ISBLANK(tabItens[[#This Row],[ATA DT.VALID.]]),tabItens[[#This Row],[ATA DT.VALID.]]="",tabItens[[#This Row],[ATA DT.VALID.]]=" "),"",IF(TYPE(tabItens[[#This Row],[ATA DT.VALID.]])=1,ROUNDUP((tabItens[[#This Row],[ATA DT.VALID.]]-TODAY())/7,0),""))</f>
        <v/>
      </c>
      <c r="AQ239" s="267">
        <v>0</v>
      </c>
      <c r="AR239" s="268">
        <f>IF(ISBLANK(tabItens[[#This Row],[CÓDIGO]]),"",IFERROR(VLOOKUP(tabItens[[#This Row],[CÓDIGO]],Consumo!$C$2:$AI$902,32,FALSE),0))</f>
        <v>0</v>
      </c>
      <c r="AS239" s="269">
        <f>SUMIF(Consumo!$C$3:$C$902,tabItens[[#This Row],[CÓDIGO]],Consumo!$T$3:$T$902) + SUMIF(Consumo!$C$3:$C$902,tabItens[[#This Row],[CÓDIGO]],Consumo!$U$3:$U$902) + SUMIF(Consumo!$C$3:$C$902,tabItens[[#This Row],[CÓDIGO]],Consumo!$V$3:$V$902) + SUMIF(Consumo!$C$3:$C$902,tabItens[[#This Row],[CÓDIGO]],Consumo!$W$3:$W$902)</f>
        <v>0</v>
      </c>
      <c r="AT239" s="269">
        <f>SUMIF(Consumo!$C$3:$C$902,tabItens[[#This Row],[CÓDIGO]],Consumo!$AF$3:$AF$902)</f>
        <v>0</v>
      </c>
      <c r="AU239" s="270">
        <f>SUMIF(Consumo!$C$3:$C$902,tabItens[[#This Row],[CÓDIGO]],Consumo!$AG$3:$AG$902)</f>
        <v>0</v>
      </c>
      <c r="AV239" s="271">
        <f>SUMIF(Consumo!$C$3:$C$902,tabItens[[#This Row],[CÓDIGO]],Consumo!$AE$3:$AE$902)</f>
        <v>0</v>
      </c>
      <c r="AW239" s="244">
        <f>tabItens[[#This Row],[QTDE ATUAL]] + tabItens[[#This Row],[RC QTDE]] + tabItens[[#This Row],[AF SALDO]] + tabItens[[#This Row],[Recentes]]</f>
        <v>263</v>
      </c>
      <c r="AX239" s="272">
        <v>5</v>
      </c>
      <c r="AY239" s="272">
        <v>4</v>
      </c>
      <c r="AZ239" s="272">
        <f>IF(ISBLANK(tabItens[[#This Row],[CÓDIGO]]),"",tabItens[[#This Row],[PontoMês]] * (AZ$2+tabItens[[#This Row],[PontoQtM]]))</f>
        <v>20</v>
      </c>
      <c r="BA239" s="271">
        <f>tabItens[[#This Row],[PontoPed]] - tabItens[[#This Row],[Saldo]] + (1/10)</f>
        <v>-242.9</v>
      </c>
      <c r="BB239" s="271">
        <f xml:space="preserve"> tabItens[[#This Row],[PontoMês]] * BB$2 - tabItens[[#This Row],[QTDE ATUAL]] - (1/10)</f>
        <v>-258.10000000000002</v>
      </c>
      <c r="BC239" s="273">
        <f>IF( tabItens[[#This Row],[PontoPed]]&gt;0, IF(tabItens[[#This Row],[PontoPed]]&lt;1, 1, IF( tabItens[[#This Row],[Saldo]]&gt;tabItens[[#This Row],[PontoPed]], 0, (tabItens[[#This Row],[PontoPed]]-tabItens[[#This Row],[Saldo]])/tabItens[[#This Row],[PontoPed]] ) ), 0 )</f>
        <v>0</v>
      </c>
      <c r="BD239" s="274">
        <f>ROUNDDOWN(IF( OR( AND(tabItens[[#This Row],[PontoPed]]&lt;tabItens[[#This Row],[Saldo]],tabItens[[#This Row],[Saldo]]&gt;0), tabItens[[#This Row],[PontoPed]]=0), 99, IF(AND(tabItens[[#This Row],[Saldo]]=0,tabItens[[#This Row],[PontoPed]]&gt;0), 0, (1-tabItens[[#This Row],[PctAb]])*10 ) ),0)</f>
        <v>99</v>
      </c>
      <c r="BE239" s="275">
        <f>MAX(ROUNDDOWN( IF(tabItens[[#This Row],[Abaixo]] &gt; 0,   tabItens[[#This Row],[Abaixo]] + (tabItens[[#This Row],[PontoMês]] * IF( OR( ISBLANK(tabItens[[#This Row],[ATA Nº/ANO]]), tabItens[[#This Row],[ATA Nº/ANO]] = ""),BE$2,BE$1)),0),0),0)</f>
        <v>0</v>
      </c>
      <c r="BF23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9" s="276">
        <f>SUMIF(Consumo!$C$3:$C$902,tabItens[[#This Row],[CÓDIGO]],Consumo!$E$3:$E$902)</f>
        <v>0</v>
      </c>
      <c r="BH239" s="277">
        <f>IF(AND(tabItens[[#This Row],[Pend]] &gt; 0,tabItens[[#This Row],[Consumo]] &lt;&gt; 0), tabItens[[#This Row],[Pend]] / tabItens[[#This Row],[Consumo]], 0 )</f>
        <v>0</v>
      </c>
      <c r="BI239" s="276"/>
      <c r="BJ239" s="276"/>
      <c r="BK239" s="278" t="s">
        <v>2077</v>
      </c>
    </row>
    <row r="240" spans="1:63" x14ac:dyDescent="0.3">
      <c r="A240" s="239">
        <v>15464</v>
      </c>
      <c r="B240" s="240" t="s">
        <v>1094</v>
      </c>
      <c r="C240" s="241" t="s">
        <v>264</v>
      </c>
      <c r="D240" s="242">
        <v>8.8000000000000007</v>
      </c>
      <c r="E240" s="243"/>
      <c r="F240" s="243"/>
      <c r="G240" s="243" t="s">
        <v>891</v>
      </c>
      <c r="H240" s="244">
        <v>185</v>
      </c>
      <c r="I240" s="245">
        <v>103003</v>
      </c>
      <c r="J240" s="246">
        <v>8.8000000000000007</v>
      </c>
      <c r="K240" s="247"/>
      <c r="L240" s="248">
        <f>IF(tabItens[[#This Row],[Média]] &gt; 0, tabItens[[#This Row],[QTDE ATUAL]] / tabItens[[#This Row],[Média]],999.9)</f>
        <v>999.9</v>
      </c>
      <c r="M240" s="249">
        <v>0</v>
      </c>
      <c r="N240" s="250">
        <f>tabItens[[#This Row],[VALOR UNIT.]] * tabItens[[#This Row],[LC]]</f>
        <v>0</v>
      </c>
      <c r="O240" s="251" t="s">
        <v>2114</v>
      </c>
      <c r="P240" s="252"/>
      <c r="Q240" s="253"/>
      <c r="R240" s="250"/>
      <c r="S240" s="254"/>
      <c r="T240" s="255">
        <f>ROUNDDOWN(IFERROR(tabItens[[#This Row],[ATA DT.VALID.]] - $D$1,0) / 30,0)</f>
        <v>-1507</v>
      </c>
      <c r="U240" s="240" t="s">
        <v>1093</v>
      </c>
      <c r="V240" s="256">
        <v>1</v>
      </c>
      <c r="W240" s="257" t="s">
        <v>2068</v>
      </c>
      <c r="X240" s="258">
        <v>55</v>
      </c>
      <c r="Y240" s="259">
        <v>34</v>
      </c>
      <c r="Z240" s="260"/>
      <c r="AA240" s="261"/>
      <c r="AB240" s="262"/>
      <c r="AC240" s="262"/>
      <c r="AD240" s="261"/>
      <c r="AE240" s="262"/>
      <c r="AF240" s="255"/>
      <c r="AG240" s="263" t="s">
        <v>2063</v>
      </c>
      <c r="AH240" s="264"/>
      <c r="AI240" s="255">
        <v>0</v>
      </c>
      <c r="AJ240" s="264">
        <v>42086</v>
      </c>
      <c r="AK240" s="264" t="s">
        <v>891</v>
      </c>
      <c r="AL240" s="264">
        <v>42031</v>
      </c>
      <c r="AM240" s="254"/>
      <c r="AN240" s="243"/>
      <c r="AO240" s="265" t="str">
        <f>_xlfn.IFNA(IF(VLOOKUP(tabItens[[#This Row],[CÓDIGO]],tabExcluirDoEstoque[#Data],1,FALSE),"sim",""),"")</f>
        <v/>
      </c>
      <c r="AP240" s="266" t="str">
        <f ca="1">IF(OR(ISBLANK(tabItens[[#This Row],[ATA DT.VALID.]]),tabItens[[#This Row],[ATA DT.VALID.]]="",tabItens[[#This Row],[ATA DT.VALID.]]=" "),"",IF(TYPE(tabItens[[#This Row],[ATA DT.VALID.]])=1,ROUNDUP((tabItens[[#This Row],[ATA DT.VALID.]]-TODAY())/7,0),""))</f>
        <v/>
      </c>
      <c r="AQ240" s="267">
        <v>0</v>
      </c>
      <c r="AR240" s="268">
        <f>IF(ISBLANK(tabItens[[#This Row],[CÓDIGO]]),"",IFERROR(VLOOKUP(tabItens[[#This Row],[CÓDIGO]],Consumo!$C$2:$AI$902,32,FALSE),0))</f>
        <v>0</v>
      </c>
      <c r="AS240" s="269">
        <f>SUMIF(Consumo!$C$3:$C$902,tabItens[[#This Row],[CÓDIGO]],Consumo!$T$3:$T$902) + SUMIF(Consumo!$C$3:$C$902,tabItens[[#This Row],[CÓDIGO]],Consumo!$U$3:$U$902) + SUMIF(Consumo!$C$3:$C$902,tabItens[[#This Row],[CÓDIGO]],Consumo!$V$3:$V$902) + SUMIF(Consumo!$C$3:$C$902,tabItens[[#This Row],[CÓDIGO]],Consumo!$W$3:$W$902)</f>
        <v>0</v>
      </c>
      <c r="AT240" s="269">
        <f>SUMIF(Consumo!$C$3:$C$902,tabItens[[#This Row],[CÓDIGO]],Consumo!$AF$3:$AF$902)</f>
        <v>0</v>
      </c>
      <c r="AU240" s="270">
        <f>SUMIF(Consumo!$C$3:$C$902,tabItens[[#This Row],[CÓDIGO]],Consumo!$AG$3:$AG$902)</f>
        <v>0</v>
      </c>
      <c r="AV240" s="271">
        <f>SUMIF(Consumo!$C$3:$C$902,tabItens[[#This Row],[CÓDIGO]],Consumo!$AE$3:$AE$902)</f>
        <v>0</v>
      </c>
      <c r="AW240" s="244">
        <f>tabItens[[#This Row],[QTDE ATUAL]] + tabItens[[#This Row],[RC QTDE]] + tabItens[[#This Row],[AF SALDO]] + tabItens[[#This Row],[Recentes]]</f>
        <v>185</v>
      </c>
      <c r="AX240" s="272">
        <v>5</v>
      </c>
      <c r="AY240" s="272">
        <v>4</v>
      </c>
      <c r="AZ240" s="272">
        <f>IF(ISBLANK(tabItens[[#This Row],[CÓDIGO]]),"",tabItens[[#This Row],[PontoMês]] * (AZ$2+tabItens[[#This Row],[PontoQtM]]))</f>
        <v>20</v>
      </c>
      <c r="BA240" s="271">
        <f>tabItens[[#This Row],[PontoPed]] - tabItens[[#This Row],[Saldo]] + (1/10)</f>
        <v>-164.9</v>
      </c>
      <c r="BB240" s="271">
        <f xml:space="preserve"> tabItens[[#This Row],[PontoMês]] * BB$2 - tabItens[[#This Row],[QTDE ATUAL]] - (1/10)</f>
        <v>-180.1</v>
      </c>
      <c r="BC240" s="273">
        <f>IF( tabItens[[#This Row],[PontoPed]]&gt;0, IF(tabItens[[#This Row],[PontoPed]]&lt;1, 1, IF( tabItens[[#This Row],[Saldo]]&gt;tabItens[[#This Row],[PontoPed]], 0, (tabItens[[#This Row],[PontoPed]]-tabItens[[#This Row],[Saldo]])/tabItens[[#This Row],[PontoPed]] ) ), 0 )</f>
        <v>0</v>
      </c>
      <c r="BD240" s="274">
        <f>ROUNDDOWN(IF( OR( AND(tabItens[[#This Row],[PontoPed]]&lt;tabItens[[#This Row],[Saldo]],tabItens[[#This Row],[Saldo]]&gt;0), tabItens[[#This Row],[PontoPed]]=0), 99, IF(AND(tabItens[[#This Row],[Saldo]]=0,tabItens[[#This Row],[PontoPed]]&gt;0), 0, (1-tabItens[[#This Row],[PctAb]])*10 ) ),0)</f>
        <v>99</v>
      </c>
      <c r="BE240" s="275">
        <f>MAX(ROUNDDOWN( IF(tabItens[[#This Row],[Abaixo]] &gt; 0,   tabItens[[#This Row],[Abaixo]] + (tabItens[[#This Row],[PontoMês]] * IF( OR( ISBLANK(tabItens[[#This Row],[ATA Nº/ANO]]), tabItens[[#This Row],[ATA Nº/ANO]] = ""),BE$2,BE$1)),0),0),0)</f>
        <v>0</v>
      </c>
      <c r="BF24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0" s="276">
        <f>SUMIF(Consumo!$C$3:$C$902,tabItens[[#This Row],[CÓDIGO]],Consumo!$E$3:$E$902)</f>
        <v>0</v>
      </c>
      <c r="BH240" s="277">
        <f>IF(AND(tabItens[[#This Row],[Pend]] &gt; 0,tabItens[[#This Row],[Consumo]] &lt;&gt; 0), tabItens[[#This Row],[Pend]] / tabItens[[#This Row],[Consumo]], 0 )</f>
        <v>0</v>
      </c>
      <c r="BI240" s="276"/>
      <c r="BJ240" s="276"/>
      <c r="BK240" s="278" t="s">
        <v>2077</v>
      </c>
    </row>
    <row r="241" spans="1:63" x14ac:dyDescent="0.3">
      <c r="A241" s="239">
        <v>128819</v>
      </c>
      <c r="B241" s="240" t="s">
        <v>1798</v>
      </c>
      <c r="C241" s="241" t="s">
        <v>31</v>
      </c>
      <c r="D241" s="242">
        <v>5.6</v>
      </c>
      <c r="E241" s="243"/>
      <c r="F241" s="243"/>
      <c r="G241" s="243" t="s">
        <v>891</v>
      </c>
      <c r="H241" s="244">
        <v>251</v>
      </c>
      <c r="I241" s="245">
        <v>103003</v>
      </c>
      <c r="J241" s="246">
        <v>5.6</v>
      </c>
      <c r="K241" s="247">
        <v>216</v>
      </c>
      <c r="L241" s="248">
        <f>IF(tabItens[[#This Row],[Média]] &gt; 0, tabItens[[#This Row],[QTDE ATUAL]] / tabItens[[#This Row],[Média]],999.9)</f>
        <v>999.9</v>
      </c>
      <c r="M241" s="249">
        <v>0</v>
      </c>
      <c r="N241" s="250">
        <f>tabItens[[#This Row],[VALOR UNIT.]] * tabItens[[#This Row],[LC]]</f>
        <v>0</v>
      </c>
      <c r="O241" s="251" t="s">
        <v>2095</v>
      </c>
      <c r="P241" s="252"/>
      <c r="Q241" s="253"/>
      <c r="R241" s="250"/>
      <c r="S241" s="254"/>
      <c r="T241" s="255">
        <f>ROUNDDOWN(IFERROR(tabItens[[#This Row],[ATA DT.VALID.]] - $D$1,0) / 30,0)</f>
        <v>-1507</v>
      </c>
      <c r="U241" s="240" t="s">
        <v>1093</v>
      </c>
      <c r="V241" s="256">
        <v>1</v>
      </c>
      <c r="W241" s="257" t="s">
        <v>2068</v>
      </c>
      <c r="X241" s="258">
        <v>55</v>
      </c>
      <c r="Y241" s="259">
        <v>34</v>
      </c>
      <c r="Z241" s="260">
        <v>2546</v>
      </c>
      <c r="AA241" s="261">
        <v>2023</v>
      </c>
      <c r="AB241" s="262">
        <v>100</v>
      </c>
      <c r="AC241" s="262"/>
      <c r="AD241" s="261"/>
      <c r="AE241" s="262"/>
      <c r="AF241" s="255"/>
      <c r="AG241" s="263" t="s">
        <v>2063</v>
      </c>
      <c r="AH241" s="264"/>
      <c r="AI241" s="255">
        <v>74</v>
      </c>
      <c r="AJ241" s="264">
        <v>44659</v>
      </c>
      <c r="AK241" s="264">
        <v>41926</v>
      </c>
      <c r="AL241" s="264">
        <v>44616</v>
      </c>
      <c r="AM241" s="254"/>
      <c r="AN241" s="243"/>
      <c r="AO241" s="265" t="str">
        <f>_xlfn.IFNA(IF(VLOOKUP(tabItens[[#This Row],[CÓDIGO]],tabExcluirDoEstoque[#Data],1,FALSE),"sim",""),"")</f>
        <v/>
      </c>
      <c r="AP241" s="266" t="str">
        <f ca="1">IF(OR(ISBLANK(tabItens[[#This Row],[ATA DT.VALID.]]),tabItens[[#This Row],[ATA DT.VALID.]]="",tabItens[[#This Row],[ATA DT.VALID.]]=" "),"",IF(TYPE(tabItens[[#This Row],[ATA DT.VALID.]])=1,ROUNDUP((tabItens[[#This Row],[ATA DT.VALID.]]-TODAY())/7,0),""))</f>
        <v/>
      </c>
      <c r="AQ241" s="267">
        <v>0</v>
      </c>
      <c r="AR241" s="268" t="str">
        <f>IF(ISBLANK(tabItens[[#This Row],[CÓDIGO]]),"",IFERROR(VLOOKUP(tabItens[[#This Row],[CÓDIGO]],Consumo!$C$2:$AI$902,32,FALSE),0))</f>
        <v>07.2023</v>
      </c>
      <c r="AS241" s="269">
        <f>SUMIF(Consumo!$C$3:$C$902,tabItens[[#This Row],[CÓDIGO]],Consumo!$T$3:$T$902) + SUMIF(Consumo!$C$3:$C$902,tabItens[[#This Row],[CÓDIGO]],Consumo!$U$3:$U$902) + SUMIF(Consumo!$C$3:$C$902,tabItens[[#This Row],[CÓDIGO]],Consumo!$V$3:$V$902) + SUMIF(Consumo!$C$3:$C$902,tabItens[[#This Row],[CÓDIGO]],Consumo!$W$3:$W$902)</f>
        <v>20</v>
      </c>
      <c r="AT241" s="269">
        <f>SUMIF(Consumo!$C$3:$C$902,tabItens[[#This Row],[CÓDIGO]],Consumo!$AF$3:$AF$902)</f>
        <v>282</v>
      </c>
      <c r="AU241" s="270">
        <f>SUMIF(Consumo!$C$3:$C$902,tabItens[[#This Row],[CÓDIGO]],Consumo!$AG$3:$AG$902)</f>
        <v>110</v>
      </c>
      <c r="AV241" s="271">
        <f>SUMIF(Consumo!$C$3:$C$902,tabItens[[#This Row],[CÓDIGO]],Consumo!$AE$3:$AE$902)</f>
        <v>0</v>
      </c>
      <c r="AW241" s="244">
        <f>tabItens[[#This Row],[QTDE ATUAL]] + tabItens[[#This Row],[RC QTDE]] + tabItens[[#This Row],[AF SALDO]] + tabItens[[#This Row],[Recentes]]</f>
        <v>351</v>
      </c>
      <c r="AX241" s="272">
        <v>8</v>
      </c>
      <c r="AY241" s="272">
        <v>4</v>
      </c>
      <c r="AZ241" s="272">
        <f>IF(ISBLANK(tabItens[[#This Row],[CÓDIGO]]),"",tabItens[[#This Row],[PontoMês]] * (AZ$2+tabItens[[#This Row],[PontoQtM]]))</f>
        <v>32</v>
      </c>
      <c r="BA241" s="271">
        <f>tabItens[[#This Row],[PontoPed]] - tabItens[[#This Row],[Saldo]] + (1/10)</f>
        <v>-318.89999999999998</v>
      </c>
      <c r="BB241" s="271">
        <f xml:space="preserve"> tabItens[[#This Row],[PontoMês]] * BB$2 - tabItens[[#This Row],[QTDE ATUAL]] - (1/10)</f>
        <v>-243.1</v>
      </c>
      <c r="BC241" s="273">
        <f>IF( tabItens[[#This Row],[PontoPed]]&gt;0, IF(tabItens[[#This Row],[PontoPed]]&lt;1, 1, IF( tabItens[[#This Row],[Saldo]]&gt;tabItens[[#This Row],[PontoPed]], 0, (tabItens[[#This Row],[PontoPed]]-tabItens[[#This Row],[Saldo]])/tabItens[[#This Row],[PontoPed]] ) ), 0 )</f>
        <v>0</v>
      </c>
      <c r="BD241" s="274">
        <f>ROUNDDOWN(IF( OR( AND(tabItens[[#This Row],[PontoPed]]&lt;tabItens[[#This Row],[Saldo]],tabItens[[#This Row],[Saldo]]&gt;0), tabItens[[#This Row],[PontoPed]]=0), 99, IF(AND(tabItens[[#This Row],[Saldo]]=0,tabItens[[#This Row],[PontoPed]]&gt;0), 0, (1-tabItens[[#This Row],[PctAb]])*10 ) ),0)</f>
        <v>99</v>
      </c>
      <c r="BE241" s="275">
        <f>MAX(ROUNDDOWN( IF(tabItens[[#This Row],[Abaixo]] &gt; 0,   tabItens[[#This Row],[Abaixo]] + (tabItens[[#This Row],[PontoMês]] * IF( OR( ISBLANK(tabItens[[#This Row],[ATA Nº/ANO]]), tabItens[[#This Row],[ATA Nº/ANO]] = ""),BE$2,BE$1)),0),0),0)</f>
        <v>0</v>
      </c>
      <c r="BF24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1" s="276">
        <f>SUMIF(Consumo!$C$3:$C$902,tabItens[[#This Row],[CÓDIGO]],Consumo!$E$3:$E$902)</f>
        <v>0</v>
      </c>
      <c r="BH241" s="277">
        <f>IF(AND(tabItens[[#This Row],[Pend]] &gt; 0,tabItens[[#This Row],[Consumo]] &lt;&gt; 0), tabItens[[#This Row],[Pend]] / tabItens[[#This Row],[Consumo]], 0 )</f>
        <v>0</v>
      </c>
      <c r="BI241" s="276"/>
      <c r="BJ241" s="276"/>
      <c r="BK241" s="278" t="s">
        <v>2077</v>
      </c>
    </row>
    <row r="242" spans="1:63" x14ac:dyDescent="0.3">
      <c r="A242" s="239">
        <v>128818</v>
      </c>
      <c r="B242" s="240" t="s">
        <v>1797</v>
      </c>
      <c r="C242" s="241" t="s">
        <v>31</v>
      </c>
      <c r="D242" s="242">
        <v>1.1499999999999999</v>
      </c>
      <c r="E242" s="243"/>
      <c r="F242" s="243"/>
      <c r="G242" s="243" t="s">
        <v>891</v>
      </c>
      <c r="H242" s="244">
        <v>2195</v>
      </c>
      <c r="I242" s="245">
        <v>103003</v>
      </c>
      <c r="J242" s="246">
        <v>1.1499999999999999</v>
      </c>
      <c r="K242" s="247">
        <v>4225</v>
      </c>
      <c r="L242" s="248">
        <f>IF(tabItens[[#This Row],[Média]] &gt; 0, tabItens[[#This Row],[QTDE ATUAL]] / tabItens[[#This Row],[Média]],999.9)</f>
        <v>999.9</v>
      </c>
      <c r="M242" s="249">
        <v>0</v>
      </c>
      <c r="N242" s="250">
        <f>tabItens[[#This Row],[VALOR UNIT.]] * tabItens[[#This Row],[LC]]</f>
        <v>0</v>
      </c>
      <c r="O242" s="251" t="s">
        <v>2095</v>
      </c>
      <c r="P242" s="252"/>
      <c r="Q242" s="253"/>
      <c r="R242" s="250"/>
      <c r="S242" s="254"/>
      <c r="T242" s="255">
        <f>ROUNDDOWN(IFERROR(tabItens[[#This Row],[ATA DT.VALID.]] - $D$1,0) / 30,0)</f>
        <v>-1507</v>
      </c>
      <c r="U242" s="240" t="s">
        <v>1093</v>
      </c>
      <c r="V242" s="256">
        <v>1</v>
      </c>
      <c r="W242" s="257" t="s">
        <v>2068</v>
      </c>
      <c r="X242" s="258">
        <v>55</v>
      </c>
      <c r="Y242" s="259">
        <v>34</v>
      </c>
      <c r="Z242" s="260">
        <v>10083</v>
      </c>
      <c r="AA242" s="261">
        <v>2023</v>
      </c>
      <c r="AB242" s="262">
        <v>1000</v>
      </c>
      <c r="AC242" s="262"/>
      <c r="AD242" s="261"/>
      <c r="AE242" s="262"/>
      <c r="AF242" s="255"/>
      <c r="AG242" s="263" t="s">
        <v>2063</v>
      </c>
      <c r="AH242" s="264"/>
      <c r="AI242" s="255">
        <v>1958</v>
      </c>
      <c r="AJ242" s="264">
        <v>44659</v>
      </c>
      <c r="AK242" s="264">
        <v>41926</v>
      </c>
      <c r="AL242" s="264">
        <v>44616</v>
      </c>
      <c r="AM242" s="254"/>
      <c r="AN242" s="243"/>
      <c r="AO242" s="265" t="str">
        <f>_xlfn.IFNA(IF(VLOOKUP(tabItens[[#This Row],[CÓDIGO]],tabExcluirDoEstoque[#Data],1,FALSE),"sim",""),"")</f>
        <v/>
      </c>
      <c r="AP242" s="266" t="str">
        <f ca="1">IF(OR(ISBLANK(tabItens[[#This Row],[ATA DT.VALID.]]),tabItens[[#This Row],[ATA DT.VALID.]]="",tabItens[[#This Row],[ATA DT.VALID.]]=" "),"",IF(TYPE(tabItens[[#This Row],[ATA DT.VALID.]])=1,ROUNDUP((tabItens[[#This Row],[ATA DT.VALID.]]-TODAY())/7,0),""))</f>
        <v/>
      </c>
      <c r="AQ242" s="267">
        <v>0</v>
      </c>
      <c r="AR242" s="268" t="str">
        <f>IF(ISBLANK(tabItens[[#This Row],[CÓDIGO]]),"",IFERROR(VLOOKUP(tabItens[[#This Row],[CÓDIGO]],Consumo!$C$2:$AI$902,32,FALSE),0))</f>
        <v>08.2023</v>
      </c>
      <c r="AS242" s="269">
        <f>SUMIF(Consumo!$C$3:$C$902,tabItens[[#This Row],[CÓDIGO]],Consumo!$T$3:$T$902) + SUMIF(Consumo!$C$3:$C$902,tabItens[[#This Row],[CÓDIGO]],Consumo!$U$3:$U$902) + SUMIF(Consumo!$C$3:$C$902,tabItens[[#This Row],[CÓDIGO]],Consumo!$V$3:$V$902) + SUMIF(Consumo!$C$3:$C$902,tabItens[[#This Row],[CÓDIGO]],Consumo!$W$3:$W$902)</f>
        <v>1500</v>
      </c>
      <c r="AT242" s="269">
        <f>SUMIF(Consumo!$C$3:$C$902,tabItens[[#This Row],[CÓDIGO]],Consumo!$AF$3:$AF$902)</f>
        <v>7623</v>
      </c>
      <c r="AU242" s="270">
        <f>SUMIF(Consumo!$C$3:$C$902,tabItens[[#This Row],[CÓDIGO]],Consumo!$AG$3:$AG$902)</f>
        <v>940</v>
      </c>
      <c r="AV242" s="271">
        <f>SUMIF(Consumo!$C$3:$C$902,tabItens[[#This Row],[CÓDIGO]],Consumo!$AE$3:$AE$902)</f>
        <v>0</v>
      </c>
      <c r="AW242" s="244">
        <f>tabItens[[#This Row],[QTDE ATUAL]] + tabItens[[#This Row],[RC QTDE]] + tabItens[[#This Row],[AF SALDO]] + tabItens[[#This Row],[Recentes]]</f>
        <v>3195</v>
      </c>
      <c r="AX242" s="272">
        <v>150</v>
      </c>
      <c r="AY242" s="272">
        <v>4</v>
      </c>
      <c r="AZ242" s="272">
        <f>IF(ISBLANK(tabItens[[#This Row],[CÓDIGO]]),"",tabItens[[#This Row],[PontoMês]] * (AZ$2+tabItens[[#This Row],[PontoQtM]]))</f>
        <v>600</v>
      </c>
      <c r="BA242" s="271">
        <f>tabItens[[#This Row],[PontoPed]] - tabItens[[#This Row],[Saldo]] + (1/10)</f>
        <v>-2594.9</v>
      </c>
      <c r="BB242" s="271">
        <f xml:space="preserve"> tabItens[[#This Row],[PontoMês]] * BB$2 - tabItens[[#This Row],[QTDE ATUAL]] - (1/10)</f>
        <v>-2045.1</v>
      </c>
      <c r="BC242" s="273">
        <f>IF( tabItens[[#This Row],[PontoPed]]&gt;0, IF(tabItens[[#This Row],[PontoPed]]&lt;1, 1, IF( tabItens[[#This Row],[Saldo]]&gt;tabItens[[#This Row],[PontoPed]], 0, (tabItens[[#This Row],[PontoPed]]-tabItens[[#This Row],[Saldo]])/tabItens[[#This Row],[PontoPed]] ) ), 0 )</f>
        <v>0</v>
      </c>
      <c r="BD242" s="274">
        <f>ROUNDDOWN(IF( OR( AND(tabItens[[#This Row],[PontoPed]]&lt;tabItens[[#This Row],[Saldo]],tabItens[[#This Row],[Saldo]]&gt;0), tabItens[[#This Row],[PontoPed]]=0), 99, IF(AND(tabItens[[#This Row],[Saldo]]=0,tabItens[[#This Row],[PontoPed]]&gt;0), 0, (1-tabItens[[#This Row],[PctAb]])*10 ) ),0)</f>
        <v>99</v>
      </c>
      <c r="BE242" s="275">
        <f>MAX(ROUNDDOWN( IF(tabItens[[#This Row],[Abaixo]] &gt; 0,   tabItens[[#This Row],[Abaixo]] + (tabItens[[#This Row],[PontoMês]] * IF( OR( ISBLANK(tabItens[[#This Row],[ATA Nº/ANO]]), tabItens[[#This Row],[ATA Nº/ANO]] = ""),BE$2,BE$1)),0),0),0)</f>
        <v>0</v>
      </c>
      <c r="BF24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2" s="276">
        <f>SUMIF(Consumo!$C$3:$C$902,tabItens[[#This Row],[CÓDIGO]],Consumo!$E$3:$E$902)</f>
        <v>0</v>
      </c>
      <c r="BH242" s="277">
        <f>IF(AND(tabItens[[#This Row],[Pend]] &gt; 0,tabItens[[#This Row],[Consumo]] &lt;&gt; 0), tabItens[[#This Row],[Pend]] / tabItens[[#This Row],[Consumo]], 0 )</f>
        <v>0</v>
      </c>
      <c r="BI242" s="276"/>
      <c r="BJ242" s="276"/>
      <c r="BK242" s="278" t="s">
        <v>2077</v>
      </c>
    </row>
    <row r="243" spans="1:63" x14ac:dyDescent="0.3">
      <c r="A243" s="239">
        <v>106038</v>
      </c>
      <c r="B243" s="240" t="s">
        <v>1630</v>
      </c>
      <c r="C243" s="241" t="s">
        <v>264</v>
      </c>
      <c r="D243" s="242">
        <v>7.85</v>
      </c>
      <c r="E243" s="243"/>
      <c r="F243" s="243"/>
      <c r="G243" s="243" t="s">
        <v>891</v>
      </c>
      <c r="H243" s="244">
        <v>0</v>
      </c>
      <c r="I243" s="245">
        <v>103003</v>
      </c>
      <c r="J243" s="246">
        <v>7.85</v>
      </c>
      <c r="K243" s="247">
        <v>80</v>
      </c>
      <c r="L243" s="248">
        <f>IF(tabItens[[#This Row],[Média]] &gt; 0, tabItens[[#This Row],[QTDE ATUAL]] / tabItens[[#This Row],[Média]],999.9)</f>
        <v>0</v>
      </c>
      <c r="M243" s="249">
        <v>0</v>
      </c>
      <c r="N243" s="250">
        <f>tabItens[[#This Row],[VALOR UNIT.]] * tabItens[[#This Row],[LC]]</f>
        <v>0</v>
      </c>
      <c r="O243" s="251"/>
      <c r="P243" s="252"/>
      <c r="Q243" s="253"/>
      <c r="R243" s="250"/>
      <c r="S243" s="254"/>
      <c r="T243" s="255">
        <f>ROUNDDOWN(IFERROR(tabItens[[#This Row],[ATA DT.VALID.]] - $D$1,0) / 30,0)</f>
        <v>-1507</v>
      </c>
      <c r="U243" s="240" t="s">
        <v>1631</v>
      </c>
      <c r="V243" s="256">
        <v>1</v>
      </c>
      <c r="W243" s="257" t="s">
        <v>2076</v>
      </c>
      <c r="X243" s="258">
        <v>60</v>
      </c>
      <c r="Y243" s="259">
        <v>21</v>
      </c>
      <c r="Z243" s="260">
        <v>2239</v>
      </c>
      <c r="AA243" s="261">
        <v>2023</v>
      </c>
      <c r="AB243" s="262">
        <v>700</v>
      </c>
      <c r="AC243" s="262"/>
      <c r="AD243" s="261"/>
      <c r="AE243" s="262"/>
      <c r="AF243" s="255"/>
      <c r="AG243" s="263" t="s">
        <v>2063</v>
      </c>
      <c r="AH243" s="264"/>
      <c r="AI243" s="255">
        <v>26</v>
      </c>
      <c r="AJ243" s="264">
        <v>44365</v>
      </c>
      <c r="AK243" s="264">
        <v>39554</v>
      </c>
      <c r="AL243" s="264">
        <v>44176</v>
      </c>
      <c r="AM243" s="254"/>
      <c r="AN243" s="243"/>
      <c r="AO243" s="265" t="str">
        <f>_xlfn.IFNA(IF(VLOOKUP(tabItens[[#This Row],[CÓDIGO]],tabExcluirDoEstoque[#Data],1,FALSE),"sim",""),"")</f>
        <v/>
      </c>
      <c r="AP243" s="266" t="str">
        <f ca="1">IF(OR(ISBLANK(tabItens[[#This Row],[ATA DT.VALID.]]),tabItens[[#This Row],[ATA DT.VALID.]]="",tabItens[[#This Row],[ATA DT.VALID.]]=" "),"",IF(TYPE(tabItens[[#This Row],[ATA DT.VALID.]])=1,ROUNDUP((tabItens[[#This Row],[ATA DT.VALID.]]-TODAY())/7,0),""))</f>
        <v/>
      </c>
      <c r="AQ243" s="267">
        <v>0</v>
      </c>
      <c r="AR243" s="268" t="str">
        <f>IF(ISBLANK(tabItens[[#This Row],[CÓDIGO]]),"",IFERROR(VLOOKUP(tabItens[[#This Row],[CÓDIGO]],Consumo!$C$2:$AI$902,32,FALSE),0))</f>
        <v>12.2022</v>
      </c>
      <c r="AS243" s="269">
        <f>SUMIF(Consumo!$C$3:$C$902,tabItens[[#This Row],[CÓDIGO]],Consumo!$T$3:$T$902) + SUMIF(Consumo!$C$3:$C$902,tabItens[[#This Row],[CÓDIGO]],Consumo!$U$3:$U$902) + SUMIF(Consumo!$C$3:$C$902,tabItens[[#This Row],[CÓDIGO]],Consumo!$V$3:$V$902) + SUMIF(Consumo!$C$3:$C$902,tabItens[[#This Row],[CÓDIGO]],Consumo!$W$3:$W$902)</f>
        <v>0</v>
      </c>
      <c r="AT243" s="269">
        <f>SUMIF(Consumo!$C$3:$C$902,tabItens[[#This Row],[CÓDIGO]],Consumo!$AF$3:$AF$902)</f>
        <v>100</v>
      </c>
      <c r="AU243" s="270">
        <f>SUMIF(Consumo!$C$3:$C$902,tabItens[[#This Row],[CÓDIGO]],Consumo!$AG$3:$AG$902)</f>
        <v>80</v>
      </c>
      <c r="AV243" s="271">
        <f>SUMIF(Consumo!$C$3:$C$902,tabItens[[#This Row],[CÓDIGO]],Consumo!$AE$3:$AE$902)</f>
        <v>1.1111111111111112</v>
      </c>
      <c r="AW243" s="244">
        <f>tabItens[[#This Row],[QTDE ATUAL]] + tabItens[[#This Row],[RC QTDE]] + tabItens[[#This Row],[AF SALDO]] + tabItens[[#This Row],[Recentes]]</f>
        <v>700</v>
      </c>
      <c r="AX243" s="272">
        <v>35</v>
      </c>
      <c r="AY243" s="272">
        <v>4</v>
      </c>
      <c r="AZ243" s="272">
        <f>IF(ISBLANK(tabItens[[#This Row],[CÓDIGO]]),"",tabItens[[#This Row],[PontoMês]] * (AZ$2+tabItens[[#This Row],[PontoQtM]]))</f>
        <v>140</v>
      </c>
      <c r="BA243" s="271">
        <f>tabItens[[#This Row],[PontoPed]] - tabItens[[#This Row],[Saldo]] + (1/10)</f>
        <v>-559.9</v>
      </c>
      <c r="BB243" s="271">
        <f xml:space="preserve"> tabItens[[#This Row],[PontoMês]] * BB$2 - tabItens[[#This Row],[QTDE ATUAL]] - (1/10)</f>
        <v>34.9</v>
      </c>
      <c r="BC243" s="273">
        <f>IF( tabItens[[#This Row],[PontoPed]]&gt;0, IF(tabItens[[#This Row],[PontoPed]]&lt;1, 1, IF( tabItens[[#This Row],[Saldo]]&gt;tabItens[[#This Row],[PontoPed]], 0, (tabItens[[#This Row],[PontoPed]]-tabItens[[#This Row],[Saldo]])/tabItens[[#This Row],[PontoPed]] ) ), 0 )</f>
        <v>0</v>
      </c>
      <c r="BD243" s="274">
        <f>ROUNDDOWN(IF( OR( AND(tabItens[[#This Row],[PontoPed]]&lt;tabItens[[#This Row],[Saldo]],tabItens[[#This Row],[Saldo]]&gt;0), tabItens[[#This Row],[PontoPed]]=0), 99, IF(AND(tabItens[[#This Row],[Saldo]]=0,tabItens[[#This Row],[PontoPed]]&gt;0), 0, (1-tabItens[[#This Row],[PctAb]])*10 ) ),0)</f>
        <v>99</v>
      </c>
      <c r="BE243" s="275">
        <f>MAX(ROUNDDOWN( IF(tabItens[[#This Row],[Abaixo]] &gt; 0,   tabItens[[#This Row],[Abaixo]] + (tabItens[[#This Row],[PontoMês]] * IF( OR( ISBLANK(tabItens[[#This Row],[ATA Nº/ANO]]), tabItens[[#This Row],[ATA Nº/ANO]] = ""),BE$2,BE$1)),0),0),0)</f>
        <v>0</v>
      </c>
      <c r="BF24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43" s="276">
        <f>SUMIF(Consumo!$C$3:$C$902,tabItens[[#This Row],[CÓDIGO]],Consumo!$E$3:$E$902)</f>
        <v>20</v>
      </c>
      <c r="BH243" s="277">
        <f>IF(AND(tabItens[[#This Row],[Pend]] &gt; 0,tabItens[[#This Row],[Consumo]] &lt;&gt; 0), tabItens[[#This Row],[Pend]] / tabItens[[#This Row],[Consumo]], 0 )</f>
        <v>0.2</v>
      </c>
      <c r="BI243" s="276"/>
      <c r="BJ243" s="276"/>
      <c r="BK243" s="278" t="s">
        <v>2077</v>
      </c>
    </row>
    <row r="244" spans="1:63" x14ac:dyDescent="0.3">
      <c r="A244" s="239">
        <v>125269</v>
      </c>
      <c r="B244" s="240" t="s">
        <v>1773</v>
      </c>
      <c r="C244" s="241" t="s">
        <v>31</v>
      </c>
      <c r="D244" s="242">
        <v>0.26</v>
      </c>
      <c r="E244" s="243"/>
      <c r="F244" s="243"/>
      <c r="G244" s="243" t="s">
        <v>891</v>
      </c>
      <c r="H244" s="244">
        <v>2965</v>
      </c>
      <c r="I244" s="245">
        <v>103003</v>
      </c>
      <c r="J244" s="246">
        <v>0.26</v>
      </c>
      <c r="K244" s="247">
        <v>165</v>
      </c>
      <c r="L244" s="248">
        <f>IF(tabItens[[#This Row],[Média]] &gt; 0, tabItens[[#This Row],[QTDE ATUAL]] / tabItens[[#This Row],[Média]],999.9)</f>
        <v>999.9</v>
      </c>
      <c r="M244" s="249">
        <v>0</v>
      </c>
      <c r="N244" s="250">
        <f>tabItens[[#This Row],[VALOR UNIT.]] * tabItens[[#This Row],[LC]]</f>
        <v>0</v>
      </c>
      <c r="O244" s="251" t="s">
        <v>2182</v>
      </c>
      <c r="P244" s="252"/>
      <c r="Q244" s="253"/>
      <c r="R244" s="250"/>
      <c r="S244" s="254"/>
      <c r="T244" s="255">
        <f>ROUNDDOWN(IFERROR(tabItens[[#This Row],[ATA DT.VALID.]] - $D$1,0) / 30,0)</f>
        <v>-1507</v>
      </c>
      <c r="U244" s="240" t="s">
        <v>1631</v>
      </c>
      <c r="V244" s="256">
        <v>1</v>
      </c>
      <c r="W244" s="257" t="s">
        <v>2076</v>
      </c>
      <c r="X244" s="258">
        <v>60</v>
      </c>
      <c r="Y244" s="259">
        <v>21</v>
      </c>
      <c r="Z244" s="260"/>
      <c r="AA244" s="261"/>
      <c r="AB244" s="262"/>
      <c r="AC244" s="262"/>
      <c r="AD244" s="261"/>
      <c r="AE244" s="262"/>
      <c r="AF244" s="255"/>
      <c r="AG244" s="263" t="s">
        <v>2063</v>
      </c>
      <c r="AH244" s="264"/>
      <c r="AI244" s="255">
        <v>56</v>
      </c>
      <c r="AJ244" s="264">
        <v>44747</v>
      </c>
      <c r="AK244" s="264">
        <v>41368</v>
      </c>
      <c r="AL244" s="264">
        <v>45148</v>
      </c>
      <c r="AM244" s="254"/>
      <c r="AN244" s="243"/>
      <c r="AO244" s="265" t="str">
        <f>_xlfn.IFNA(IF(VLOOKUP(tabItens[[#This Row],[CÓDIGO]],tabExcluirDoEstoque[#Data],1,FALSE),"sim",""),"")</f>
        <v/>
      </c>
      <c r="AP244" s="266" t="str">
        <f ca="1">IF(OR(ISBLANK(tabItens[[#This Row],[ATA DT.VALID.]]),tabItens[[#This Row],[ATA DT.VALID.]]="",tabItens[[#This Row],[ATA DT.VALID.]]=" "),"",IF(TYPE(tabItens[[#This Row],[ATA DT.VALID.]])=1,ROUNDUP((tabItens[[#This Row],[ATA DT.VALID.]]-TODAY())/7,0),""))</f>
        <v/>
      </c>
      <c r="AQ244" s="267">
        <v>0</v>
      </c>
      <c r="AR244" s="268" t="str">
        <f>IF(ISBLANK(tabItens[[#This Row],[CÓDIGO]]),"",IFERROR(VLOOKUP(tabItens[[#This Row],[CÓDIGO]],Consumo!$C$2:$AI$902,32,FALSE),0))</f>
        <v>01.2023</v>
      </c>
      <c r="AS244" s="269">
        <f>SUMIF(Consumo!$C$3:$C$902,tabItens[[#This Row],[CÓDIGO]],Consumo!$T$3:$T$902) + SUMIF(Consumo!$C$3:$C$902,tabItens[[#This Row],[CÓDIGO]],Consumo!$U$3:$U$902) + SUMIF(Consumo!$C$3:$C$902,tabItens[[#This Row],[CÓDIGO]],Consumo!$V$3:$V$902) + SUMIF(Consumo!$C$3:$C$902,tabItens[[#This Row],[CÓDIGO]],Consumo!$W$3:$W$902)</f>
        <v>0</v>
      </c>
      <c r="AT244" s="269">
        <f>SUMIF(Consumo!$C$3:$C$902,tabItens[[#This Row],[CÓDIGO]],Consumo!$AF$3:$AF$902)</f>
        <v>565</v>
      </c>
      <c r="AU244" s="270">
        <f>SUMIF(Consumo!$C$3:$C$902,tabItens[[#This Row],[CÓDIGO]],Consumo!$AG$3:$AG$902)</f>
        <v>200</v>
      </c>
      <c r="AV244" s="271">
        <f>SUMIF(Consumo!$C$3:$C$902,tabItens[[#This Row],[CÓDIGO]],Consumo!$AE$3:$AE$902)</f>
        <v>0</v>
      </c>
      <c r="AW244" s="244">
        <f>tabItens[[#This Row],[QTDE ATUAL]] + tabItens[[#This Row],[RC QTDE]] + tabItens[[#This Row],[AF SALDO]] + tabItens[[#This Row],[Recentes]]</f>
        <v>2965</v>
      </c>
      <c r="AX244" s="272">
        <v>67</v>
      </c>
      <c r="AY244" s="272">
        <v>4</v>
      </c>
      <c r="AZ244" s="272">
        <f>IF(ISBLANK(tabItens[[#This Row],[CÓDIGO]]),"",tabItens[[#This Row],[PontoMês]] * (AZ$2+tabItens[[#This Row],[PontoQtM]]))</f>
        <v>268</v>
      </c>
      <c r="BA244" s="271">
        <f>tabItens[[#This Row],[PontoPed]] - tabItens[[#This Row],[Saldo]] + (1/10)</f>
        <v>-2696.9</v>
      </c>
      <c r="BB244" s="271">
        <f xml:space="preserve"> tabItens[[#This Row],[PontoMês]] * BB$2 - tabItens[[#This Row],[QTDE ATUAL]] - (1/10)</f>
        <v>-2898.1</v>
      </c>
      <c r="BC244" s="273">
        <f>IF( tabItens[[#This Row],[PontoPed]]&gt;0, IF(tabItens[[#This Row],[PontoPed]]&lt;1, 1, IF( tabItens[[#This Row],[Saldo]]&gt;tabItens[[#This Row],[PontoPed]], 0, (tabItens[[#This Row],[PontoPed]]-tabItens[[#This Row],[Saldo]])/tabItens[[#This Row],[PontoPed]] ) ), 0 )</f>
        <v>0</v>
      </c>
      <c r="BD244" s="274">
        <f>ROUNDDOWN(IF( OR( AND(tabItens[[#This Row],[PontoPed]]&lt;tabItens[[#This Row],[Saldo]],tabItens[[#This Row],[Saldo]]&gt;0), tabItens[[#This Row],[PontoPed]]=0), 99, IF(AND(tabItens[[#This Row],[Saldo]]=0,tabItens[[#This Row],[PontoPed]]&gt;0), 0, (1-tabItens[[#This Row],[PctAb]])*10 ) ),0)</f>
        <v>99</v>
      </c>
      <c r="BE244" s="275">
        <f>MAX(ROUNDDOWN( IF(tabItens[[#This Row],[Abaixo]] &gt; 0,   tabItens[[#This Row],[Abaixo]] + (tabItens[[#This Row],[PontoMês]] * IF( OR( ISBLANK(tabItens[[#This Row],[ATA Nº/ANO]]), tabItens[[#This Row],[ATA Nº/ANO]] = ""),BE$2,BE$1)),0),0),0)</f>
        <v>0</v>
      </c>
      <c r="BF24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4" s="276">
        <f>SUMIF(Consumo!$C$3:$C$902,tabItens[[#This Row],[CÓDIGO]],Consumo!$E$3:$E$902)</f>
        <v>0</v>
      </c>
      <c r="BH244" s="277">
        <f>IF(AND(tabItens[[#This Row],[Pend]] &gt; 0,tabItens[[#This Row],[Consumo]] &lt;&gt; 0), tabItens[[#This Row],[Pend]] / tabItens[[#This Row],[Consumo]], 0 )</f>
        <v>0</v>
      </c>
      <c r="BI244" s="276"/>
      <c r="BJ244" s="276"/>
      <c r="BK244" s="278" t="s">
        <v>2077</v>
      </c>
    </row>
    <row r="245" spans="1:63" x14ac:dyDescent="0.3">
      <c r="A245" s="239">
        <v>15267</v>
      </c>
      <c r="B245" s="240" t="s">
        <v>1092</v>
      </c>
      <c r="C245" s="241" t="s">
        <v>264</v>
      </c>
      <c r="D245" s="242">
        <v>2.38</v>
      </c>
      <c r="E245" s="243"/>
      <c r="F245" s="243"/>
      <c r="G245" s="243" t="s">
        <v>891</v>
      </c>
      <c r="H245" s="244">
        <v>23</v>
      </c>
      <c r="I245" s="245">
        <v>103003</v>
      </c>
      <c r="J245" s="246">
        <v>2.38</v>
      </c>
      <c r="K245" s="247">
        <v>30</v>
      </c>
      <c r="L245" s="248">
        <f>IF(tabItens[[#This Row],[Média]] &gt; 0, tabItens[[#This Row],[QTDE ATUAL]] / tabItens[[#This Row],[Média]],999.9)</f>
        <v>999.9</v>
      </c>
      <c r="M245" s="249">
        <v>0</v>
      </c>
      <c r="N245" s="250">
        <f>tabItens[[#This Row],[VALOR UNIT.]] * tabItens[[#This Row],[LC]]</f>
        <v>0</v>
      </c>
      <c r="O245" s="251" t="s">
        <v>2109</v>
      </c>
      <c r="P245" s="252"/>
      <c r="Q245" s="253"/>
      <c r="R245" s="250"/>
      <c r="S245" s="254"/>
      <c r="T245" s="255">
        <f>ROUNDDOWN(IFERROR(tabItens[[#This Row],[ATA DT.VALID.]] - $D$1,0) / 30,0)</f>
        <v>-1507</v>
      </c>
      <c r="U245" s="240" t="s">
        <v>1093</v>
      </c>
      <c r="V245" s="256">
        <v>1</v>
      </c>
      <c r="W245" s="257" t="s">
        <v>2068</v>
      </c>
      <c r="X245" s="258">
        <v>55</v>
      </c>
      <c r="Y245" s="259">
        <v>34</v>
      </c>
      <c r="Z245" s="260">
        <v>2956</v>
      </c>
      <c r="AA245" s="261">
        <v>2023</v>
      </c>
      <c r="AB245" s="262">
        <v>20</v>
      </c>
      <c r="AC245" s="262"/>
      <c r="AD245" s="261"/>
      <c r="AE245" s="262"/>
      <c r="AF245" s="255"/>
      <c r="AG245" s="263" t="s">
        <v>2063</v>
      </c>
      <c r="AH245" s="264"/>
      <c r="AI245" s="255">
        <v>12</v>
      </c>
      <c r="AJ245" s="264">
        <v>43664</v>
      </c>
      <c r="AK245" s="264" t="s">
        <v>891</v>
      </c>
      <c r="AL245" s="264">
        <v>43623</v>
      </c>
      <c r="AM245" s="254"/>
      <c r="AN245" s="243"/>
      <c r="AO245" s="265" t="str">
        <f>_xlfn.IFNA(IF(VLOOKUP(tabItens[[#This Row],[CÓDIGO]],tabExcluirDoEstoque[#Data],1,FALSE),"sim",""),"")</f>
        <v/>
      </c>
      <c r="AP245" s="266" t="str">
        <f ca="1">IF(OR(ISBLANK(tabItens[[#This Row],[ATA DT.VALID.]]),tabItens[[#This Row],[ATA DT.VALID.]]="",tabItens[[#This Row],[ATA DT.VALID.]]=" "),"",IF(TYPE(tabItens[[#This Row],[ATA DT.VALID.]])=1,ROUNDUP((tabItens[[#This Row],[ATA DT.VALID.]]-TODAY())/7,0),""))</f>
        <v/>
      </c>
      <c r="AQ245" s="267">
        <v>0</v>
      </c>
      <c r="AR245" s="268" t="str">
        <f>IF(ISBLANK(tabItens[[#This Row],[CÓDIGO]]),"",IFERROR(VLOOKUP(tabItens[[#This Row],[CÓDIGO]],Consumo!$C$2:$AI$902,32,FALSE),0))</f>
        <v>06.2023</v>
      </c>
      <c r="AS245" s="269">
        <f>SUMIF(Consumo!$C$3:$C$902,tabItens[[#This Row],[CÓDIGO]],Consumo!$T$3:$T$902) + SUMIF(Consumo!$C$3:$C$902,tabItens[[#This Row],[CÓDIGO]],Consumo!$U$3:$U$902) + SUMIF(Consumo!$C$3:$C$902,tabItens[[#This Row],[CÓDIGO]],Consumo!$V$3:$V$902) + SUMIF(Consumo!$C$3:$C$902,tabItens[[#This Row],[CÓDIGO]],Consumo!$W$3:$W$902)</f>
        <v>30</v>
      </c>
      <c r="AT245" s="269">
        <f>SUMIF(Consumo!$C$3:$C$902,tabItens[[#This Row],[CÓDIGO]],Consumo!$AF$3:$AF$902)</f>
        <v>61</v>
      </c>
      <c r="AU245" s="270">
        <f>SUMIF(Consumo!$C$3:$C$902,tabItens[[#This Row],[CÓDIGO]],Consumo!$AG$3:$AG$902)</f>
        <v>30</v>
      </c>
      <c r="AV245" s="271">
        <f>SUMIF(Consumo!$C$3:$C$902,tabItens[[#This Row],[CÓDIGO]],Consumo!$AE$3:$AE$902)</f>
        <v>0</v>
      </c>
      <c r="AW245" s="244">
        <f>tabItens[[#This Row],[QTDE ATUAL]] + tabItens[[#This Row],[RC QTDE]] + tabItens[[#This Row],[AF SALDO]] + tabItens[[#This Row],[Recentes]]</f>
        <v>43</v>
      </c>
      <c r="AX245" s="272">
        <v>17</v>
      </c>
      <c r="AY245" s="272">
        <v>4</v>
      </c>
      <c r="AZ245" s="272">
        <f>IF(ISBLANK(tabItens[[#This Row],[CÓDIGO]]),"",tabItens[[#This Row],[PontoMês]] * (AZ$2+tabItens[[#This Row],[PontoQtM]]))</f>
        <v>68</v>
      </c>
      <c r="BA245" s="271">
        <f>tabItens[[#This Row],[PontoPed]] - tabItens[[#This Row],[Saldo]] + (1/10)</f>
        <v>25.1</v>
      </c>
      <c r="BB245" s="271">
        <f xml:space="preserve"> tabItens[[#This Row],[PontoMês]] * BB$2 - tabItens[[#This Row],[QTDE ATUAL]] - (1/10)</f>
        <v>-6.1</v>
      </c>
      <c r="BC245" s="273">
        <f>IF( tabItens[[#This Row],[PontoPed]]&gt;0, IF(tabItens[[#This Row],[PontoPed]]&lt;1, 1, IF( tabItens[[#This Row],[Saldo]]&gt;tabItens[[#This Row],[PontoPed]], 0, (tabItens[[#This Row],[PontoPed]]-tabItens[[#This Row],[Saldo]])/tabItens[[#This Row],[PontoPed]] ) ), 0 )</f>
        <v>0.36764705882352944</v>
      </c>
      <c r="BD245" s="274">
        <f>ROUNDDOWN(IF( OR( AND(tabItens[[#This Row],[PontoPed]]&lt;tabItens[[#This Row],[Saldo]],tabItens[[#This Row],[Saldo]]&gt;0), tabItens[[#This Row],[PontoPed]]=0), 99, IF(AND(tabItens[[#This Row],[Saldo]]=0,tabItens[[#This Row],[PontoPed]]&gt;0), 0, (1-tabItens[[#This Row],[PctAb]])*10 ) ),0)</f>
        <v>6</v>
      </c>
      <c r="BE245" s="275">
        <f>MAX(ROUNDDOWN( IF(tabItens[[#This Row],[Abaixo]] &gt; 0,   tabItens[[#This Row],[Abaixo]] + (tabItens[[#This Row],[PontoMês]] * IF( OR( ISBLANK(tabItens[[#This Row],[ATA Nº/ANO]]), tabItens[[#This Row],[ATA Nº/ANO]] = ""),BE$2,BE$1)),0),0),0)</f>
        <v>76</v>
      </c>
      <c r="BF24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5" s="276">
        <f>SUMIF(Consumo!$C$3:$C$902,tabItens[[#This Row],[CÓDIGO]],Consumo!$E$3:$E$902)</f>
        <v>0</v>
      </c>
      <c r="BH245" s="277">
        <f>IF(AND(tabItens[[#This Row],[Pend]] &gt; 0,tabItens[[#This Row],[Consumo]] &lt;&gt; 0), tabItens[[#This Row],[Pend]] / tabItens[[#This Row],[Consumo]], 0 )</f>
        <v>0</v>
      </c>
      <c r="BI245" s="276"/>
      <c r="BJ245" s="276"/>
      <c r="BK245" s="278" t="s">
        <v>2077</v>
      </c>
    </row>
    <row r="246" spans="1:63" x14ac:dyDescent="0.3">
      <c r="A246" s="239">
        <v>77493</v>
      </c>
      <c r="B246" s="240" t="s">
        <v>1429</v>
      </c>
      <c r="C246" s="241" t="s">
        <v>264</v>
      </c>
      <c r="D246" s="242">
        <v>13.51</v>
      </c>
      <c r="E246" s="243"/>
      <c r="F246" s="243"/>
      <c r="G246" s="243" t="s">
        <v>891</v>
      </c>
      <c r="H246" s="244">
        <v>131</v>
      </c>
      <c r="I246" s="245">
        <v>103003</v>
      </c>
      <c r="J246" s="246">
        <v>13.51</v>
      </c>
      <c r="K246" s="247">
        <v>24</v>
      </c>
      <c r="L246" s="248">
        <f>IF(tabItens[[#This Row],[Média]] &gt; 0, tabItens[[#This Row],[QTDE ATUAL]] / tabItens[[#This Row],[Média]],999.9)</f>
        <v>999.9</v>
      </c>
      <c r="M246" s="249">
        <v>0</v>
      </c>
      <c r="N246" s="250">
        <f>tabItens[[#This Row],[VALOR UNIT.]] * tabItens[[#This Row],[LC]]</f>
        <v>0</v>
      </c>
      <c r="O246" s="251" t="s">
        <v>2096</v>
      </c>
      <c r="P246" s="252"/>
      <c r="Q246" s="253"/>
      <c r="R246" s="250"/>
      <c r="S246" s="254"/>
      <c r="T246" s="255">
        <f>ROUNDDOWN(IFERROR(tabItens[[#This Row],[ATA DT.VALID.]] - $D$1,0) / 30,0)</f>
        <v>-1507</v>
      </c>
      <c r="U246" s="240" t="s">
        <v>1093</v>
      </c>
      <c r="V246" s="256">
        <v>1</v>
      </c>
      <c r="W246" s="257" t="s">
        <v>2068</v>
      </c>
      <c r="X246" s="258">
        <v>55</v>
      </c>
      <c r="Y246" s="259">
        <v>34</v>
      </c>
      <c r="Z246" s="260"/>
      <c r="AA246" s="261"/>
      <c r="AB246" s="262"/>
      <c r="AC246" s="262"/>
      <c r="AD246" s="261"/>
      <c r="AE246" s="262"/>
      <c r="AF246" s="255"/>
      <c r="AG246" s="263" t="s">
        <v>2063</v>
      </c>
      <c r="AH246" s="264"/>
      <c r="AI246" s="255">
        <v>10</v>
      </c>
      <c r="AJ246" s="264">
        <v>42101</v>
      </c>
      <c r="AK246" s="264">
        <v>38054</v>
      </c>
      <c r="AL246" s="264">
        <v>42894</v>
      </c>
      <c r="AM246" s="254"/>
      <c r="AN246" s="243"/>
      <c r="AO246" s="265" t="str">
        <f>_xlfn.IFNA(IF(VLOOKUP(tabItens[[#This Row],[CÓDIGO]],tabExcluirDoEstoque[#Data],1,FALSE),"sim",""),"")</f>
        <v/>
      </c>
      <c r="AP246" s="266" t="str">
        <f ca="1">IF(OR(ISBLANK(tabItens[[#This Row],[ATA DT.VALID.]]),tabItens[[#This Row],[ATA DT.VALID.]]="",tabItens[[#This Row],[ATA DT.VALID.]]=" "),"",IF(TYPE(tabItens[[#This Row],[ATA DT.VALID.]])=1,ROUNDUP((tabItens[[#This Row],[ATA DT.VALID.]]-TODAY())/7,0),""))</f>
        <v/>
      </c>
      <c r="AQ246" s="267">
        <v>0</v>
      </c>
      <c r="AR246" s="268" t="str">
        <f>IF(ISBLANK(tabItens[[#This Row],[CÓDIGO]]),"",IFERROR(VLOOKUP(tabItens[[#This Row],[CÓDIGO]],Consumo!$C$2:$AI$902,32,FALSE),0))</f>
        <v>06.2023</v>
      </c>
      <c r="AS246" s="269">
        <f>SUMIF(Consumo!$C$3:$C$902,tabItens[[#This Row],[CÓDIGO]],Consumo!$T$3:$T$902) + SUMIF(Consumo!$C$3:$C$902,tabItens[[#This Row],[CÓDIGO]],Consumo!$U$3:$U$902) + SUMIF(Consumo!$C$3:$C$902,tabItens[[#This Row],[CÓDIGO]],Consumo!$V$3:$V$902) + SUMIF(Consumo!$C$3:$C$902,tabItens[[#This Row],[CÓDIGO]],Consumo!$W$3:$W$902)</f>
        <v>20</v>
      </c>
      <c r="AT246" s="269">
        <f>SUMIF(Consumo!$C$3:$C$902,tabItens[[#This Row],[CÓDIGO]],Consumo!$AF$3:$AF$902)</f>
        <v>24</v>
      </c>
      <c r="AU246" s="270">
        <f>SUMIF(Consumo!$C$3:$C$902,tabItens[[#This Row],[CÓDIGO]],Consumo!$AG$3:$AG$902)</f>
        <v>20</v>
      </c>
      <c r="AV246" s="271">
        <f>SUMIF(Consumo!$C$3:$C$902,tabItens[[#This Row],[CÓDIGO]],Consumo!$AE$3:$AE$902)</f>
        <v>0</v>
      </c>
      <c r="AW246" s="244">
        <f>tabItens[[#This Row],[QTDE ATUAL]] + tabItens[[#This Row],[RC QTDE]] + tabItens[[#This Row],[AF SALDO]] + tabItens[[#This Row],[Recentes]]</f>
        <v>131</v>
      </c>
      <c r="AX246" s="272">
        <v>2</v>
      </c>
      <c r="AY246" s="272">
        <v>4</v>
      </c>
      <c r="AZ246" s="272">
        <f>IF(ISBLANK(tabItens[[#This Row],[CÓDIGO]]),"",tabItens[[#This Row],[PontoMês]] * (AZ$2+tabItens[[#This Row],[PontoQtM]]))</f>
        <v>8</v>
      </c>
      <c r="BA246" s="271">
        <f>tabItens[[#This Row],[PontoPed]] - tabItens[[#This Row],[Saldo]] + (1/10)</f>
        <v>-122.9</v>
      </c>
      <c r="BB246" s="271">
        <f xml:space="preserve"> tabItens[[#This Row],[PontoMês]] * BB$2 - tabItens[[#This Row],[QTDE ATUAL]] - (1/10)</f>
        <v>-129.1</v>
      </c>
      <c r="BC246" s="273">
        <f>IF( tabItens[[#This Row],[PontoPed]]&gt;0, IF(tabItens[[#This Row],[PontoPed]]&lt;1, 1, IF( tabItens[[#This Row],[Saldo]]&gt;tabItens[[#This Row],[PontoPed]], 0, (tabItens[[#This Row],[PontoPed]]-tabItens[[#This Row],[Saldo]])/tabItens[[#This Row],[PontoPed]] ) ), 0 )</f>
        <v>0</v>
      </c>
      <c r="BD246" s="274">
        <f>ROUNDDOWN(IF( OR( AND(tabItens[[#This Row],[PontoPed]]&lt;tabItens[[#This Row],[Saldo]],tabItens[[#This Row],[Saldo]]&gt;0), tabItens[[#This Row],[PontoPed]]=0), 99, IF(AND(tabItens[[#This Row],[Saldo]]=0,tabItens[[#This Row],[PontoPed]]&gt;0), 0, (1-tabItens[[#This Row],[PctAb]])*10 ) ),0)</f>
        <v>99</v>
      </c>
      <c r="BE246" s="275">
        <f>MAX(ROUNDDOWN( IF(tabItens[[#This Row],[Abaixo]] &gt; 0,   tabItens[[#This Row],[Abaixo]] + (tabItens[[#This Row],[PontoMês]] * IF( OR( ISBLANK(tabItens[[#This Row],[ATA Nº/ANO]]), tabItens[[#This Row],[ATA Nº/ANO]] = ""),BE$2,BE$1)),0),0),0)</f>
        <v>0</v>
      </c>
      <c r="BF24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6" s="276">
        <f>SUMIF(Consumo!$C$3:$C$902,tabItens[[#This Row],[CÓDIGO]],Consumo!$E$3:$E$902)</f>
        <v>0</v>
      </c>
      <c r="BH246" s="277">
        <f>IF(AND(tabItens[[#This Row],[Pend]] &gt; 0,tabItens[[#This Row],[Consumo]] &lt;&gt; 0), tabItens[[#This Row],[Pend]] / tabItens[[#This Row],[Consumo]], 0 )</f>
        <v>0</v>
      </c>
      <c r="BI246" s="276"/>
      <c r="BJ246" s="276"/>
      <c r="BK246" s="278" t="s">
        <v>2077</v>
      </c>
    </row>
    <row r="247" spans="1:63" x14ac:dyDescent="0.3">
      <c r="A247" s="239">
        <v>15272</v>
      </c>
      <c r="B247" s="240" t="s">
        <v>1095</v>
      </c>
      <c r="C247" s="241" t="s">
        <v>264</v>
      </c>
      <c r="D247" s="242">
        <v>4.8</v>
      </c>
      <c r="E247" s="243"/>
      <c r="F247" s="243"/>
      <c r="G247" s="243" t="s">
        <v>891</v>
      </c>
      <c r="H247" s="244">
        <v>100</v>
      </c>
      <c r="I247" s="245">
        <v>103003</v>
      </c>
      <c r="J247" s="246">
        <v>4.8</v>
      </c>
      <c r="K247" s="247">
        <v>30</v>
      </c>
      <c r="L247" s="248">
        <f>IF(tabItens[[#This Row],[Média]] &gt; 0, tabItens[[#This Row],[QTDE ATUAL]] / tabItens[[#This Row],[Média]],999.9)</f>
        <v>999.9</v>
      </c>
      <c r="M247" s="249">
        <v>0</v>
      </c>
      <c r="N247" s="250">
        <f>tabItens[[#This Row],[VALOR UNIT.]] * tabItens[[#This Row],[LC]]</f>
        <v>0</v>
      </c>
      <c r="O247" s="251"/>
      <c r="P247" s="252"/>
      <c r="Q247" s="253"/>
      <c r="R247" s="250"/>
      <c r="S247" s="254"/>
      <c r="T247" s="255">
        <f>ROUNDDOWN(IFERROR(tabItens[[#This Row],[ATA DT.VALID.]] - $D$1,0) / 30,0)</f>
        <v>-1507</v>
      </c>
      <c r="U247" s="240" t="s">
        <v>1093</v>
      </c>
      <c r="V247" s="256">
        <v>1</v>
      </c>
      <c r="W247" s="257" t="s">
        <v>2068</v>
      </c>
      <c r="X247" s="258">
        <v>55</v>
      </c>
      <c r="Y247" s="259">
        <v>34</v>
      </c>
      <c r="Z247" s="260"/>
      <c r="AA247" s="261"/>
      <c r="AB247" s="262"/>
      <c r="AC247" s="262"/>
      <c r="AD247" s="261"/>
      <c r="AE247" s="262"/>
      <c r="AF247" s="255"/>
      <c r="AG247" s="263" t="s">
        <v>2063</v>
      </c>
      <c r="AH247" s="264"/>
      <c r="AI247" s="255">
        <v>10</v>
      </c>
      <c r="AJ247" s="264">
        <v>44855</v>
      </c>
      <c r="AK247" s="264" t="s">
        <v>891</v>
      </c>
      <c r="AL247" s="264">
        <v>44845</v>
      </c>
      <c r="AM247" s="254"/>
      <c r="AN247" s="243"/>
      <c r="AO247" s="265" t="str">
        <f>_xlfn.IFNA(IF(VLOOKUP(tabItens[[#This Row],[CÓDIGO]],tabExcluirDoEstoque[#Data],1,FALSE),"sim",""),"")</f>
        <v/>
      </c>
      <c r="AP247" s="266" t="str">
        <f ca="1">IF(OR(ISBLANK(tabItens[[#This Row],[ATA DT.VALID.]]),tabItens[[#This Row],[ATA DT.VALID.]]="",tabItens[[#This Row],[ATA DT.VALID.]]=" "),"",IF(TYPE(tabItens[[#This Row],[ATA DT.VALID.]])=1,ROUNDUP((tabItens[[#This Row],[ATA DT.VALID.]]-TODAY())/7,0),""))</f>
        <v/>
      </c>
      <c r="AQ247" s="267"/>
      <c r="AR247" s="268" t="str">
        <f>IF(ISBLANK(tabItens[[#This Row],[CÓDIGO]]),"",IFERROR(VLOOKUP(tabItens[[#This Row],[CÓDIGO]],Consumo!$C$2:$AI$902,32,FALSE),0))</f>
        <v>06.2023</v>
      </c>
      <c r="AS247" s="269">
        <f>SUMIF(Consumo!$C$3:$C$902,tabItens[[#This Row],[CÓDIGO]],Consumo!$T$3:$T$902) + SUMIF(Consumo!$C$3:$C$902,tabItens[[#This Row],[CÓDIGO]],Consumo!$U$3:$U$902) + SUMIF(Consumo!$C$3:$C$902,tabItens[[#This Row],[CÓDIGO]],Consumo!$V$3:$V$902) + SUMIF(Consumo!$C$3:$C$902,tabItens[[#This Row],[CÓDIGO]],Consumo!$W$3:$W$902)</f>
        <v>20</v>
      </c>
      <c r="AT247" s="269">
        <f>SUMIF(Consumo!$C$3:$C$902,tabItens[[#This Row],[CÓDIGO]],Consumo!$AF$3:$AF$902)</f>
        <v>40</v>
      </c>
      <c r="AU247" s="270">
        <f>SUMIF(Consumo!$C$3:$C$902,tabItens[[#This Row],[CÓDIGO]],Consumo!$AG$3:$AG$902)</f>
        <v>20</v>
      </c>
      <c r="AV247" s="271">
        <f>SUMIF(Consumo!$C$3:$C$902,tabItens[[#This Row],[CÓDIGO]],Consumo!$AE$3:$AE$902)</f>
        <v>0</v>
      </c>
      <c r="AW247" s="244">
        <f>tabItens[[#This Row],[QTDE ATUAL]] + tabItens[[#This Row],[RC QTDE]] + tabItens[[#This Row],[AF SALDO]] + tabItens[[#This Row],[Recentes]]</f>
        <v>100</v>
      </c>
      <c r="AX247" s="272">
        <v>5</v>
      </c>
      <c r="AY247" s="272">
        <v>4</v>
      </c>
      <c r="AZ247" s="272">
        <f>IF(ISBLANK(tabItens[[#This Row],[CÓDIGO]]),"",tabItens[[#This Row],[PontoMês]] * (AZ$2+tabItens[[#This Row],[PontoQtM]]))</f>
        <v>20</v>
      </c>
      <c r="BA247" s="271">
        <f>tabItens[[#This Row],[PontoPed]] - tabItens[[#This Row],[Saldo]] + (1/10)</f>
        <v>-79.900000000000006</v>
      </c>
      <c r="BB247" s="271">
        <f xml:space="preserve"> tabItens[[#This Row],[PontoMês]] * BB$2 - tabItens[[#This Row],[QTDE ATUAL]] - (1/10)</f>
        <v>-95.1</v>
      </c>
      <c r="BC247" s="273">
        <f>IF( tabItens[[#This Row],[PontoPed]]&gt;0, IF(tabItens[[#This Row],[PontoPed]]&lt;1, 1, IF( tabItens[[#This Row],[Saldo]]&gt;tabItens[[#This Row],[PontoPed]], 0, (tabItens[[#This Row],[PontoPed]]-tabItens[[#This Row],[Saldo]])/tabItens[[#This Row],[PontoPed]] ) ), 0 )</f>
        <v>0</v>
      </c>
      <c r="BD247" s="274">
        <f>ROUNDDOWN(IF( OR( AND(tabItens[[#This Row],[PontoPed]]&lt;tabItens[[#This Row],[Saldo]],tabItens[[#This Row],[Saldo]]&gt;0), tabItens[[#This Row],[PontoPed]]=0), 99, IF(AND(tabItens[[#This Row],[Saldo]]=0,tabItens[[#This Row],[PontoPed]]&gt;0), 0, (1-tabItens[[#This Row],[PctAb]])*10 ) ),0)</f>
        <v>99</v>
      </c>
      <c r="BE247" s="275">
        <f>MAX(ROUNDDOWN( IF(tabItens[[#This Row],[Abaixo]] &gt; 0,   tabItens[[#This Row],[Abaixo]] + (tabItens[[#This Row],[PontoMês]] * IF( OR( ISBLANK(tabItens[[#This Row],[ATA Nº/ANO]]), tabItens[[#This Row],[ATA Nº/ANO]] = ""),BE$2,BE$1)),0),0),0)</f>
        <v>0</v>
      </c>
      <c r="BF24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47" s="276">
        <f>SUMIF(Consumo!$C$3:$C$902,tabItens[[#This Row],[CÓDIGO]],Consumo!$E$3:$E$902)</f>
        <v>0</v>
      </c>
      <c r="BH247" s="277">
        <f>IF(AND(tabItens[[#This Row],[Pend]] &gt; 0,tabItens[[#This Row],[Consumo]] &lt;&gt; 0), tabItens[[#This Row],[Pend]] / tabItens[[#This Row],[Consumo]], 0 )</f>
        <v>0</v>
      </c>
      <c r="BI247" s="276"/>
      <c r="BJ247" s="276"/>
      <c r="BK247" s="278" t="s">
        <v>2077</v>
      </c>
    </row>
    <row r="248" spans="1:63" x14ac:dyDescent="0.3">
      <c r="A248" s="239">
        <v>15465</v>
      </c>
      <c r="B248" s="240" t="s">
        <v>1099</v>
      </c>
      <c r="C248" s="241" t="s">
        <v>264</v>
      </c>
      <c r="D248" s="242">
        <v>33.25</v>
      </c>
      <c r="E248" s="243"/>
      <c r="F248" s="243"/>
      <c r="G248" s="243" t="s">
        <v>891</v>
      </c>
      <c r="H248" s="244">
        <v>135</v>
      </c>
      <c r="I248" s="245">
        <v>103003</v>
      </c>
      <c r="J248" s="246">
        <v>33.25</v>
      </c>
      <c r="K248" s="247">
        <v>34</v>
      </c>
      <c r="L248" s="248">
        <f>IF(tabItens[[#This Row],[Média]] &gt; 0, tabItens[[#This Row],[QTDE ATUAL]] / tabItens[[#This Row],[Média]],999.9)</f>
        <v>999.9</v>
      </c>
      <c r="M248" s="249">
        <v>0</v>
      </c>
      <c r="N248" s="250">
        <f>tabItens[[#This Row],[VALOR UNIT.]] * tabItens[[#This Row],[LC]]</f>
        <v>0</v>
      </c>
      <c r="O248" s="251" t="s">
        <v>2096</v>
      </c>
      <c r="P248" s="252"/>
      <c r="Q248" s="253"/>
      <c r="R248" s="250"/>
      <c r="S248" s="254"/>
      <c r="T248" s="255">
        <f>ROUNDDOWN(IFERROR(tabItens[[#This Row],[ATA DT.VALID.]] - $D$1,0) / 30,0)</f>
        <v>-1507</v>
      </c>
      <c r="U248" s="240" t="s">
        <v>1093</v>
      </c>
      <c r="V248" s="256">
        <v>1</v>
      </c>
      <c r="W248" s="257" t="s">
        <v>2068</v>
      </c>
      <c r="X248" s="258">
        <v>55</v>
      </c>
      <c r="Y248" s="259">
        <v>34</v>
      </c>
      <c r="Z248" s="260"/>
      <c r="AA248" s="261"/>
      <c r="AB248" s="262"/>
      <c r="AC248" s="262"/>
      <c r="AD248" s="261"/>
      <c r="AE248" s="262"/>
      <c r="AF248" s="255"/>
      <c r="AG248" s="263" t="s">
        <v>2063</v>
      </c>
      <c r="AH248" s="264"/>
      <c r="AI248" s="255">
        <v>12</v>
      </c>
      <c r="AJ248" s="264">
        <v>42086</v>
      </c>
      <c r="AK248" s="264" t="s">
        <v>891</v>
      </c>
      <c r="AL248" s="264">
        <v>43584</v>
      </c>
      <c r="AM248" s="254"/>
      <c r="AN248" s="243"/>
      <c r="AO248" s="265" t="str">
        <f>_xlfn.IFNA(IF(VLOOKUP(tabItens[[#This Row],[CÓDIGO]],tabExcluirDoEstoque[#Data],1,FALSE),"sim",""),"")</f>
        <v/>
      </c>
      <c r="AP248" s="266" t="str">
        <f ca="1">IF(OR(ISBLANK(tabItens[[#This Row],[ATA DT.VALID.]]),tabItens[[#This Row],[ATA DT.VALID.]]="",tabItens[[#This Row],[ATA DT.VALID.]]=" "),"",IF(TYPE(tabItens[[#This Row],[ATA DT.VALID.]])=1,ROUNDUP((tabItens[[#This Row],[ATA DT.VALID.]]-TODAY())/7,0),""))</f>
        <v/>
      </c>
      <c r="AQ248" s="267">
        <v>0</v>
      </c>
      <c r="AR248" s="268" t="str">
        <f>IF(ISBLANK(tabItens[[#This Row],[CÓDIGO]]),"",IFERROR(VLOOKUP(tabItens[[#This Row],[CÓDIGO]],Consumo!$C$2:$AI$902,32,FALSE),0))</f>
        <v>06.2023</v>
      </c>
      <c r="AS248" s="269">
        <f>SUMIF(Consumo!$C$3:$C$902,tabItens[[#This Row],[CÓDIGO]],Consumo!$T$3:$T$902) + SUMIF(Consumo!$C$3:$C$902,tabItens[[#This Row],[CÓDIGO]],Consumo!$U$3:$U$902) + SUMIF(Consumo!$C$3:$C$902,tabItens[[#This Row],[CÓDIGO]],Consumo!$V$3:$V$902) + SUMIF(Consumo!$C$3:$C$902,tabItens[[#This Row],[CÓDIGO]],Consumo!$W$3:$W$902)</f>
        <v>20</v>
      </c>
      <c r="AT248" s="269">
        <f>SUMIF(Consumo!$C$3:$C$902,tabItens[[#This Row],[CÓDIGO]],Consumo!$AF$3:$AF$902)</f>
        <v>44</v>
      </c>
      <c r="AU248" s="270">
        <f>SUMIF(Consumo!$C$3:$C$902,tabItens[[#This Row],[CÓDIGO]],Consumo!$AG$3:$AG$902)</f>
        <v>20</v>
      </c>
      <c r="AV248" s="271">
        <f>SUMIF(Consumo!$C$3:$C$902,tabItens[[#This Row],[CÓDIGO]],Consumo!$AE$3:$AE$902)</f>
        <v>0</v>
      </c>
      <c r="AW248" s="244">
        <f>tabItens[[#This Row],[QTDE ATUAL]] + tabItens[[#This Row],[RC QTDE]] + tabItens[[#This Row],[AF SALDO]] + tabItens[[#This Row],[Recentes]]</f>
        <v>135</v>
      </c>
      <c r="AX248" s="272">
        <v>5</v>
      </c>
      <c r="AY248" s="272">
        <v>4</v>
      </c>
      <c r="AZ248" s="272">
        <f>IF(ISBLANK(tabItens[[#This Row],[CÓDIGO]]),"",tabItens[[#This Row],[PontoMês]] * (AZ$2+tabItens[[#This Row],[PontoQtM]]))</f>
        <v>20</v>
      </c>
      <c r="BA248" s="271">
        <f>tabItens[[#This Row],[PontoPed]] - tabItens[[#This Row],[Saldo]] + (1/10)</f>
        <v>-114.9</v>
      </c>
      <c r="BB248" s="271">
        <f xml:space="preserve"> tabItens[[#This Row],[PontoMês]] * BB$2 - tabItens[[#This Row],[QTDE ATUAL]] - (1/10)</f>
        <v>-130.1</v>
      </c>
      <c r="BC248" s="273">
        <f>IF( tabItens[[#This Row],[PontoPed]]&gt;0, IF(tabItens[[#This Row],[PontoPed]]&lt;1, 1, IF( tabItens[[#This Row],[Saldo]]&gt;tabItens[[#This Row],[PontoPed]], 0, (tabItens[[#This Row],[PontoPed]]-tabItens[[#This Row],[Saldo]])/tabItens[[#This Row],[PontoPed]] ) ), 0 )</f>
        <v>0</v>
      </c>
      <c r="BD248" s="274">
        <f>ROUNDDOWN(IF( OR( AND(tabItens[[#This Row],[PontoPed]]&lt;tabItens[[#This Row],[Saldo]],tabItens[[#This Row],[Saldo]]&gt;0), tabItens[[#This Row],[PontoPed]]=0), 99, IF(AND(tabItens[[#This Row],[Saldo]]=0,tabItens[[#This Row],[PontoPed]]&gt;0), 0, (1-tabItens[[#This Row],[PctAb]])*10 ) ),0)</f>
        <v>99</v>
      </c>
      <c r="BE248" s="275">
        <f>MAX(ROUNDDOWN( IF(tabItens[[#This Row],[Abaixo]] &gt; 0,   tabItens[[#This Row],[Abaixo]] + (tabItens[[#This Row],[PontoMês]] * IF( OR( ISBLANK(tabItens[[#This Row],[ATA Nº/ANO]]), tabItens[[#This Row],[ATA Nº/ANO]] = ""),BE$2,BE$1)),0),0),0)</f>
        <v>0</v>
      </c>
      <c r="BF24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8" s="276">
        <f>SUMIF(Consumo!$C$3:$C$902,tabItens[[#This Row],[CÓDIGO]],Consumo!$E$3:$E$902)</f>
        <v>0</v>
      </c>
      <c r="BH248" s="277">
        <f>IF(AND(tabItens[[#This Row],[Pend]] &gt; 0,tabItens[[#This Row],[Consumo]] &lt;&gt; 0), tabItens[[#This Row],[Pend]] / tabItens[[#This Row],[Consumo]], 0 )</f>
        <v>0</v>
      </c>
      <c r="BI248" s="276"/>
      <c r="BJ248" s="276"/>
      <c r="BK248" s="278" t="s">
        <v>2077</v>
      </c>
    </row>
    <row r="249" spans="1:63" x14ac:dyDescent="0.3">
      <c r="A249" s="239">
        <v>15466</v>
      </c>
      <c r="B249" s="240" t="s">
        <v>1100</v>
      </c>
      <c r="C249" s="241" t="s">
        <v>264</v>
      </c>
      <c r="D249" s="242">
        <v>2.16</v>
      </c>
      <c r="E249" s="243"/>
      <c r="F249" s="243"/>
      <c r="G249" s="243" t="s">
        <v>891</v>
      </c>
      <c r="H249" s="244">
        <v>192</v>
      </c>
      <c r="I249" s="245">
        <v>103003</v>
      </c>
      <c r="J249" s="246">
        <v>2.16</v>
      </c>
      <c r="K249" s="247">
        <v>39</v>
      </c>
      <c r="L249" s="248">
        <f>IF(tabItens[[#This Row],[Média]] &gt; 0, tabItens[[#This Row],[QTDE ATUAL]] / tabItens[[#This Row],[Média]],999.9)</f>
        <v>999.9</v>
      </c>
      <c r="M249" s="249">
        <v>0</v>
      </c>
      <c r="N249" s="250">
        <f>tabItens[[#This Row],[VALOR UNIT.]] * tabItens[[#This Row],[LC]]</f>
        <v>0</v>
      </c>
      <c r="O249" s="251" t="s">
        <v>2096</v>
      </c>
      <c r="P249" s="252"/>
      <c r="Q249" s="253"/>
      <c r="R249" s="250"/>
      <c r="S249" s="254"/>
      <c r="T249" s="255">
        <f>ROUNDDOWN(IFERROR(tabItens[[#This Row],[ATA DT.VALID.]] - $D$1,0) / 30,0)</f>
        <v>-1507</v>
      </c>
      <c r="U249" s="240" t="s">
        <v>1093</v>
      </c>
      <c r="V249" s="256">
        <v>1</v>
      </c>
      <c r="W249" s="257" t="s">
        <v>2068</v>
      </c>
      <c r="X249" s="258">
        <v>55</v>
      </c>
      <c r="Y249" s="259">
        <v>34</v>
      </c>
      <c r="Z249" s="260"/>
      <c r="AA249" s="261"/>
      <c r="AB249" s="262"/>
      <c r="AC249" s="262"/>
      <c r="AD249" s="261"/>
      <c r="AE249" s="262"/>
      <c r="AF249" s="255"/>
      <c r="AG249" s="263" t="s">
        <v>2063</v>
      </c>
      <c r="AH249" s="264"/>
      <c r="AI249" s="255">
        <v>14</v>
      </c>
      <c r="AJ249" s="264">
        <v>42076</v>
      </c>
      <c r="AK249" s="264" t="s">
        <v>891</v>
      </c>
      <c r="AL249" s="264">
        <v>42111</v>
      </c>
      <c r="AM249" s="254"/>
      <c r="AN249" s="243"/>
      <c r="AO249" s="265" t="str">
        <f>_xlfn.IFNA(IF(VLOOKUP(tabItens[[#This Row],[CÓDIGO]],tabExcluirDoEstoque[#Data],1,FALSE),"sim",""),"")</f>
        <v/>
      </c>
      <c r="AP249" s="266" t="str">
        <f ca="1">IF(OR(ISBLANK(tabItens[[#This Row],[ATA DT.VALID.]]),tabItens[[#This Row],[ATA DT.VALID.]]="",tabItens[[#This Row],[ATA DT.VALID.]]=" "),"",IF(TYPE(tabItens[[#This Row],[ATA DT.VALID.]])=1,ROUNDUP((tabItens[[#This Row],[ATA DT.VALID.]]-TODAY())/7,0),""))</f>
        <v/>
      </c>
      <c r="AQ249" s="267">
        <v>0</v>
      </c>
      <c r="AR249" s="268" t="str">
        <f>IF(ISBLANK(tabItens[[#This Row],[CÓDIGO]]),"",IFERROR(VLOOKUP(tabItens[[#This Row],[CÓDIGO]],Consumo!$C$2:$AI$902,32,FALSE),0))</f>
        <v>06.2023</v>
      </c>
      <c r="AS249" s="269">
        <f>SUMIF(Consumo!$C$3:$C$902,tabItens[[#This Row],[CÓDIGO]],Consumo!$T$3:$T$902) + SUMIF(Consumo!$C$3:$C$902,tabItens[[#This Row],[CÓDIGO]],Consumo!$U$3:$U$902) + SUMIF(Consumo!$C$3:$C$902,tabItens[[#This Row],[CÓDIGO]],Consumo!$V$3:$V$902) + SUMIF(Consumo!$C$3:$C$902,tabItens[[#This Row],[CÓDIGO]],Consumo!$W$3:$W$902)</f>
        <v>35</v>
      </c>
      <c r="AT249" s="269">
        <f>SUMIF(Consumo!$C$3:$C$902,tabItens[[#This Row],[CÓDIGO]],Consumo!$AF$3:$AF$902)</f>
        <v>45</v>
      </c>
      <c r="AU249" s="270">
        <f>SUMIF(Consumo!$C$3:$C$902,tabItens[[#This Row],[CÓDIGO]],Consumo!$AG$3:$AG$902)</f>
        <v>20</v>
      </c>
      <c r="AV249" s="271">
        <f>SUMIF(Consumo!$C$3:$C$902,tabItens[[#This Row],[CÓDIGO]],Consumo!$AE$3:$AE$902)</f>
        <v>0</v>
      </c>
      <c r="AW249" s="244">
        <f>tabItens[[#This Row],[QTDE ATUAL]] + tabItens[[#This Row],[RC QTDE]] + tabItens[[#This Row],[AF SALDO]] + tabItens[[#This Row],[Recentes]]</f>
        <v>192</v>
      </c>
      <c r="AX249" s="272">
        <v>15</v>
      </c>
      <c r="AY249" s="272">
        <v>4</v>
      </c>
      <c r="AZ249" s="272">
        <f>IF(ISBLANK(tabItens[[#This Row],[CÓDIGO]]),"",tabItens[[#This Row],[PontoMês]] * (AZ$2+tabItens[[#This Row],[PontoQtM]]))</f>
        <v>60</v>
      </c>
      <c r="BA249" s="271">
        <f>tabItens[[#This Row],[PontoPed]] - tabItens[[#This Row],[Saldo]] + (1/10)</f>
        <v>-131.9</v>
      </c>
      <c r="BB249" s="271">
        <f xml:space="preserve"> tabItens[[#This Row],[PontoMês]] * BB$2 - tabItens[[#This Row],[QTDE ATUAL]] - (1/10)</f>
        <v>-177.1</v>
      </c>
      <c r="BC249" s="273">
        <f>IF( tabItens[[#This Row],[PontoPed]]&gt;0, IF(tabItens[[#This Row],[PontoPed]]&lt;1, 1, IF( tabItens[[#This Row],[Saldo]]&gt;tabItens[[#This Row],[PontoPed]], 0, (tabItens[[#This Row],[PontoPed]]-tabItens[[#This Row],[Saldo]])/tabItens[[#This Row],[PontoPed]] ) ), 0 )</f>
        <v>0</v>
      </c>
      <c r="BD249" s="274">
        <f>ROUNDDOWN(IF( OR( AND(tabItens[[#This Row],[PontoPed]]&lt;tabItens[[#This Row],[Saldo]],tabItens[[#This Row],[Saldo]]&gt;0), tabItens[[#This Row],[PontoPed]]=0), 99, IF(AND(tabItens[[#This Row],[Saldo]]=0,tabItens[[#This Row],[PontoPed]]&gt;0), 0, (1-tabItens[[#This Row],[PctAb]])*10 ) ),0)</f>
        <v>99</v>
      </c>
      <c r="BE249" s="275">
        <f>MAX(ROUNDDOWN( IF(tabItens[[#This Row],[Abaixo]] &gt; 0,   tabItens[[#This Row],[Abaixo]] + (tabItens[[#This Row],[PontoMês]] * IF( OR( ISBLANK(tabItens[[#This Row],[ATA Nº/ANO]]), tabItens[[#This Row],[ATA Nº/ANO]] = ""),BE$2,BE$1)),0),0),0)</f>
        <v>0</v>
      </c>
      <c r="BF24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9" s="276">
        <f>SUMIF(Consumo!$C$3:$C$902,tabItens[[#This Row],[CÓDIGO]],Consumo!$E$3:$E$902)</f>
        <v>0</v>
      </c>
      <c r="BH249" s="277">
        <f>IF(AND(tabItens[[#This Row],[Pend]] &gt; 0,tabItens[[#This Row],[Consumo]] &lt;&gt; 0), tabItens[[#This Row],[Pend]] / tabItens[[#This Row],[Consumo]], 0 )</f>
        <v>0</v>
      </c>
      <c r="BI249" s="276"/>
      <c r="BJ249" s="276"/>
      <c r="BK249" s="278" t="s">
        <v>2077</v>
      </c>
    </row>
    <row r="250" spans="1:63" x14ac:dyDescent="0.3">
      <c r="A250" s="239">
        <v>15469</v>
      </c>
      <c r="B250" s="240" t="s">
        <v>1102</v>
      </c>
      <c r="C250" s="241" t="s">
        <v>264</v>
      </c>
      <c r="D250" s="242">
        <v>6.12</v>
      </c>
      <c r="E250" s="243"/>
      <c r="F250" s="243"/>
      <c r="G250" s="243" t="s">
        <v>891</v>
      </c>
      <c r="H250" s="244">
        <v>75</v>
      </c>
      <c r="I250" s="245">
        <v>103003</v>
      </c>
      <c r="J250" s="246">
        <v>6.12</v>
      </c>
      <c r="K250" s="247">
        <v>48</v>
      </c>
      <c r="L250" s="248">
        <f>IF(tabItens[[#This Row],[Média]] &gt; 0, tabItens[[#This Row],[QTDE ATUAL]] / tabItens[[#This Row],[Média]],999.9)</f>
        <v>999.9</v>
      </c>
      <c r="M250" s="249">
        <v>0</v>
      </c>
      <c r="N250" s="250">
        <f>tabItens[[#This Row],[VALOR UNIT.]] * tabItens[[#This Row],[LC]]</f>
        <v>0</v>
      </c>
      <c r="O250" s="251"/>
      <c r="P250" s="252"/>
      <c r="Q250" s="253"/>
      <c r="R250" s="250"/>
      <c r="S250" s="254"/>
      <c r="T250" s="255">
        <f>ROUNDDOWN(IFERROR(tabItens[[#This Row],[ATA DT.VALID.]] - $D$1,0) / 30,0)</f>
        <v>-1507</v>
      </c>
      <c r="U250" s="240" t="s">
        <v>1093</v>
      </c>
      <c r="V250" s="256">
        <v>1</v>
      </c>
      <c r="W250" s="257" t="s">
        <v>2068</v>
      </c>
      <c r="X250" s="258">
        <v>55</v>
      </c>
      <c r="Y250" s="259">
        <v>34</v>
      </c>
      <c r="Z250" s="260"/>
      <c r="AA250" s="261"/>
      <c r="AB250" s="262"/>
      <c r="AC250" s="262"/>
      <c r="AD250" s="261"/>
      <c r="AE250" s="262"/>
      <c r="AF250" s="255"/>
      <c r="AG250" s="263" t="s">
        <v>2063</v>
      </c>
      <c r="AH250" s="264"/>
      <c r="AI250" s="255">
        <v>16</v>
      </c>
      <c r="AJ250" s="264">
        <v>44068</v>
      </c>
      <c r="AK250" s="264" t="s">
        <v>891</v>
      </c>
      <c r="AL250" s="264">
        <v>44028</v>
      </c>
      <c r="AM250" s="254"/>
      <c r="AN250" s="243"/>
      <c r="AO250" s="265" t="str">
        <f>_xlfn.IFNA(IF(VLOOKUP(tabItens[[#This Row],[CÓDIGO]],tabExcluirDoEstoque[#Data],1,FALSE),"sim",""),"")</f>
        <v/>
      </c>
      <c r="AP250" s="266" t="str">
        <f ca="1">IF(OR(ISBLANK(tabItens[[#This Row],[ATA DT.VALID.]]),tabItens[[#This Row],[ATA DT.VALID.]]="",tabItens[[#This Row],[ATA DT.VALID.]]=" "),"",IF(TYPE(tabItens[[#This Row],[ATA DT.VALID.]])=1,ROUNDUP((tabItens[[#This Row],[ATA DT.VALID.]]-TODAY())/7,0),""))</f>
        <v/>
      </c>
      <c r="AQ250" s="267"/>
      <c r="AR250" s="268" t="str">
        <f>IF(ISBLANK(tabItens[[#This Row],[CÓDIGO]]),"",IFERROR(VLOOKUP(tabItens[[#This Row],[CÓDIGO]],Consumo!$C$2:$AI$902,32,FALSE),0))</f>
        <v>06.2023</v>
      </c>
      <c r="AS250" s="269">
        <f>SUMIF(Consumo!$C$3:$C$902,tabItens[[#This Row],[CÓDIGO]],Consumo!$T$3:$T$902) + SUMIF(Consumo!$C$3:$C$902,tabItens[[#This Row],[CÓDIGO]],Consumo!$U$3:$U$902) + SUMIF(Consumo!$C$3:$C$902,tabItens[[#This Row],[CÓDIGO]],Consumo!$V$3:$V$902) + SUMIF(Consumo!$C$3:$C$902,tabItens[[#This Row],[CÓDIGO]],Consumo!$W$3:$W$902)</f>
        <v>41</v>
      </c>
      <c r="AT250" s="269">
        <f>SUMIF(Consumo!$C$3:$C$902,tabItens[[#This Row],[CÓDIGO]],Consumo!$AF$3:$AF$902)</f>
        <v>55</v>
      </c>
      <c r="AU250" s="270">
        <f>SUMIF(Consumo!$C$3:$C$902,tabItens[[#This Row],[CÓDIGO]],Consumo!$AG$3:$AG$902)</f>
        <v>26</v>
      </c>
      <c r="AV250" s="271">
        <f>SUMIF(Consumo!$C$3:$C$902,tabItens[[#This Row],[CÓDIGO]],Consumo!$AE$3:$AE$902)</f>
        <v>0</v>
      </c>
      <c r="AW250" s="244">
        <f>tabItens[[#This Row],[QTDE ATUAL]] + tabItens[[#This Row],[RC QTDE]] + tabItens[[#This Row],[AF SALDO]] + tabItens[[#This Row],[Recentes]]</f>
        <v>75</v>
      </c>
      <c r="AX250" s="272">
        <v>3</v>
      </c>
      <c r="AY250" s="272">
        <v>4</v>
      </c>
      <c r="AZ250" s="272">
        <f>IF(ISBLANK(tabItens[[#This Row],[CÓDIGO]]),"",tabItens[[#This Row],[PontoMês]] * (AZ$2+tabItens[[#This Row],[PontoQtM]]))</f>
        <v>12</v>
      </c>
      <c r="BA250" s="271">
        <f>tabItens[[#This Row],[PontoPed]] - tabItens[[#This Row],[Saldo]] + (1/10)</f>
        <v>-62.9</v>
      </c>
      <c r="BB250" s="271">
        <f xml:space="preserve"> tabItens[[#This Row],[PontoMês]] * BB$2 - tabItens[[#This Row],[QTDE ATUAL]] - (1/10)</f>
        <v>-72.099999999999994</v>
      </c>
      <c r="BC250" s="273">
        <f>IF( tabItens[[#This Row],[PontoPed]]&gt;0, IF(tabItens[[#This Row],[PontoPed]]&lt;1, 1, IF( tabItens[[#This Row],[Saldo]]&gt;tabItens[[#This Row],[PontoPed]], 0, (tabItens[[#This Row],[PontoPed]]-tabItens[[#This Row],[Saldo]])/tabItens[[#This Row],[PontoPed]] ) ), 0 )</f>
        <v>0</v>
      </c>
      <c r="BD250" s="274">
        <f>ROUNDDOWN(IF( OR( AND(tabItens[[#This Row],[PontoPed]]&lt;tabItens[[#This Row],[Saldo]],tabItens[[#This Row],[Saldo]]&gt;0), tabItens[[#This Row],[PontoPed]]=0), 99, IF(AND(tabItens[[#This Row],[Saldo]]=0,tabItens[[#This Row],[PontoPed]]&gt;0), 0, (1-tabItens[[#This Row],[PctAb]])*10 ) ),0)</f>
        <v>99</v>
      </c>
      <c r="BE250" s="275">
        <f>MAX(ROUNDDOWN( IF(tabItens[[#This Row],[Abaixo]] &gt; 0,   tabItens[[#This Row],[Abaixo]] + (tabItens[[#This Row],[PontoMês]] * IF( OR( ISBLANK(tabItens[[#This Row],[ATA Nº/ANO]]), tabItens[[#This Row],[ATA Nº/ANO]] = ""),BE$2,BE$1)),0),0),0)</f>
        <v>0</v>
      </c>
      <c r="BF25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50" s="276">
        <f>SUMIF(Consumo!$C$3:$C$902,tabItens[[#This Row],[CÓDIGO]],Consumo!$E$3:$E$902)</f>
        <v>0</v>
      </c>
      <c r="BH250" s="277">
        <f>IF(AND(tabItens[[#This Row],[Pend]] &gt; 0,tabItens[[#This Row],[Consumo]] &lt;&gt; 0), tabItens[[#This Row],[Pend]] / tabItens[[#This Row],[Consumo]], 0 )</f>
        <v>0</v>
      </c>
      <c r="BI250" s="276"/>
      <c r="BJ250" s="276"/>
      <c r="BK250" s="278" t="s">
        <v>2077</v>
      </c>
    </row>
    <row r="251" spans="1:63" x14ac:dyDescent="0.3">
      <c r="A251" s="239">
        <v>15473</v>
      </c>
      <c r="B251" s="240" t="s">
        <v>1103</v>
      </c>
      <c r="C251" s="241" t="s">
        <v>264</v>
      </c>
      <c r="D251" s="242">
        <v>17</v>
      </c>
      <c r="E251" s="243"/>
      <c r="F251" s="243"/>
      <c r="G251" s="243" t="s">
        <v>891</v>
      </c>
      <c r="H251" s="244">
        <v>74</v>
      </c>
      <c r="I251" s="245">
        <v>103003</v>
      </c>
      <c r="J251" s="246">
        <v>17</v>
      </c>
      <c r="K251" s="247">
        <v>24</v>
      </c>
      <c r="L251" s="248">
        <f>IF(tabItens[[#This Row],[Média]] &gt; 0, tabItens[[#This Row],[QTDE ATUAL]] / tabItens[[#This Row],[Média]],999.9)</f>
        <v>999.9</v>
      </c>
      <c r="M251" s="249">
        <v>0</v>
      </c>
      <c r="N251" s="250">
        <f>tabItens[[#This Row],[VALOR UNIT.]] * tabItens[[#This Row],[LC]]</f>
        <v>0</v>
      </c>
      <c r="O251" s="251" t="s">
        <v>2096</v>
      </c>
      <c r="P251" s="252"/>
      <c r="Q251" s="253"/>
      <c r="R251" s="250"/>
      <c r="S251" s="254"/>
      <c r="T251" s="255">
        <f>ROUNDDOWN(IFERROR(tabItens[[#This Row],[ATA DT.VALID.]] - $D$1,0) / 30,0)</f>
        <v>-1507</v>
      </c>
      <c r="U251" s="240" t="s">
        <v>1093</v>
      </c>
      <c r="V251" s="256">
        <v>1</v>
      </c>
      <c r="W251" s="257" t="s">
        <v>2068</v>
      </c>
      <c r="X251" s="258">
        <v>55</v>
      </c>
      <c r="Y251" s="259">
        <v>34</v>
      </c>
      <c r="Z251" s="260"/>
      <c r="AA251" s="261"/>
      <c r="AB251" s="262"/>
      <c r="AC251" s="262"/>
      <c r="AD251" s="261"/>
      <c r="AE251" s="262"/>
      <c r="AF251" s="255"/>
      <c r="AG251" s="263" t="s">
        <v>2063</v>
      </c>
      <c r="AH251" s="264"/>
      <c r="AI251" s="255">
        <v>0</v>
      </c>
      <c r="AJ251" s="264">
        <v>42076</v>
      </c>
      <c r="AK251" s="264" t="s">
        <v>891</v>
      </c>
      <c r="AL251" s="264">
        <v>44146</v>
      </c>
      <c r="AM251" s="254"/>
      <c r="AN251" s="243"/>
      <c r="AO251" s="265" t="str">
        <f>_xlfn.IFNA(IF(VLOOKUP(tabItens[[#This Row],[CÓDIGO]],tabExcluirDoEstoque[#Data],1,FALSE),"sim",""),"")</f>
        <v/>
      </c>
      <c r="AP251" s="266" t="str">
        <f ca="1">IF(OR(ISBLANK(tabItens[[#This Row],[ATA DT.VALID.]]),tabItens[[#This Row],[ATA DT.VALID.]]="",tabItens[[#This Row],[ATA DT.VALID.]]=" "),"",IF(TYPE(tabItens[[#This Row],[ATA DT.VALID.]])=1,ROUNDUP((tabItens[[#This Row],[ATA DT.VALID.]]-TODAY())/7,0),""))</f>
        <v/>
      </c>
      <c r="AQ251" s="267">
        <v>0</v>
      </c>
      <c r="AR251" s="268" t="str">
        <f>IF(ISBLANK(tabItens[[#This Row],[CÓDIGO]]),"",IFERROR(VLOOKUP(tabItens[[#This Row],[CÓDIGO]],Consumo!$C$2:$AI$902,32,FALSE),0))</f>
        <v>06.2023</v>
      </c>
      <c r="AS251" s="269">
        <f>SUMIF(Consumo!$C$3:$C$902,tabItens[[#This Row],[CÓDIGO]],Consumo!$T$3:$T$902) + SUMIF(Consumo!$C$3:$C$902,tabItens[[#This Row],[CÓDIGO]],Consumo!$U$3:$U$902) + SUMIF(Consumo!$C$3:$C$902,tabItens[[#This Row],[CÓDIGO]],Consumo!$V$3:$V$902) + SUMIF(Consumo!$C$3:$C$902,tabItens[[#This Row],[CÓDIGO]],Consumo!$W$3:$W$902)</f>
        <v>24</v>
      </c>
      <c r="AT251" s="269">
        <f>SUMIF(Consumo!$C$3:$C$902,tabItens[[#This Row],[CÓDIGO]],Consumo!$AF$3:$AF$902)</f>
        <v>24</v>
      </c>
      <c r="AU251" s="270">
        <f>SUMIF(Consumo!$C$3:$C$902,tabItens[[#This Row],[CÓDIGO]],Consumo!$AG$3:$AG$902)</f>
        <v>24</v>
      </c>
      <c r="AV251" s="271">
        <f>SUMIF(Consumo!$C$3:$C$902,tabItens[[#This Row],[CÓDIGO]],Consumo!$AE$3:$AE$902)</f>
        <v>0</v>
      </c>
      <c r="AW251" s="244">
        <f>tabItens[[#This Row],[QTDE ATUAL]] + tabItens[[#This Row],[RC QTDE]] + tabItens[[#This Row],[AF SALDO]] + tabItens[[#This Row],[Recentes]]</f>
        <v>74</v>
      </c>
      <c r="AX251" s="272">
        <v>5</v>
      </c>
      <c r="AY251" s="272">
        <v>4</v>
      </c>
      <c r="AZ251" s="272">
        <f>IF(ISBLANK(tabItens[[#This Row],[CÓDIGO]]),"",tabItens[[#This Row],[PontoMês]] * (AZ$2+tabItens[[#This Row],[PontoQtM]]))</f>
        <v>20</v>
      </c>
      <c r="BA251" s="271">
        <f>tabItens[[#This Row],[PontoPed]] - tabItens[[#This Row],[Saldo]] + (1/10)</f>
        <v>-53.9</v>
      </c>
      <c r="BB251" s="271">
        <f xml:space="preserve"> tabItens[[#This Row],[PontoMês]] * BB$2 - tabItens[[#This Row],[QTDE ATUAL]] - (1/10)</f>
        <v>-69.099999999999994</v>
      </c>
      <c r="BC251" s="273">
        <f>IF( tabItens[[#This Row],[PontoPed]]&gt;0, IF(tabItens[[#This Row],[PontoPed]]&lt;1, 1, IF( tabItens[[#This Row],[Saldo]]&gt;tabItens[[#This Row],[PontoPed]], 0, (tabItens[[#This Row],[PontoPed]]-tabItens[[#This Row],[Saldo]])/tabItens[[#This Row],[PontoPed]] ) ), 0 )</f>
        <v>0</v>
      </c>
      <c r="BD251" s="274">
        <f>ROUNDDOWN(IF( OR( AND(tabItens[[#This Row],[PontoPed]]&lt;tabItens[[#This Row],[Saldo]],tabItens[[#This Row],[Saldo]]&gt;0), tabItens[[#This Row],[PontoPed]]=0), 99, IF(AND(tabItens[[#This Row],[Saldo]]=0,tabItens[[#This Row],[PontoPed]]&gt;0), 0, (1-tabItens[[#This Row],[PctAb]])*10 ) ),0)</f>
        <v>99</v>
      </c>
      <c r="BE251" s="275">
        <f>MAX(ROUNDDOWN( IF(tabItens[[#This Row],[Abaixo]] &gt; 0,   tabItens[[#This Row],[Abaixo]] + (tabItens[[#This Row],[PontoMês]] * IF( OR( ISBLANK(tabItens[[#This Row],[ATA Nº/ANO]]), tabItens[[#This Row],[ATA Nº/ANO]] = ""),BE$2,BE$1)),0),0),0)</f>
        <v>0</v>
      </c>
      <c r="BF25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1" s="276">
        <f>SUMIF(Consumo!$C$3:$C$902,tabItens[[#This Row],[CÓDIGO]],Consumo!$E$3:$E$902)</f>
        <v>0</v>
      </c>
      <c r="BH251" s="277">
        <f>IF(AND(tabItens[[#This Row],[Pend]] &gt; 0,tabItens[[#This Row],[Consumo]] &lt;&gt; 0), tabItens[[#This Row],[Pend]] / tabItens[[#This Row],[Consumo]], 0 )</f>
        <v>0</v>
      </c>
      <c r="BI251" s="276"/>
      <c r="BJ251" s="276"/>
      <c r="BK251" s="278" t="s">
        <v>2077</v>
      </c>
    </row>
    <row r="252" spans="1:63" x14ac:dyDescent="0.3">
      <c r="A252" s="239">
        <v>15467</v>
      </c>
      <c r="B252" s="240" t="s">
        <v>1101</v>
      </c>
      <c r="C252" s="241" t="s">
        <v>264</v>
      </c>
      <c r="D252" s="242">
        <v>3.8</v>
      </c>
      <c r="E252" s="243"/>
      <c r="F252" s="243"/>
      <c r="G252" s="243" t="s">
        <v>891</v>
      </c>
      <c r="H252" s="244">
        <v>37</v>
      </c>
      <c r="I252" s="245">
        <v>103003</v>
      </c>
      <c r="J252" s="246">
        <v>3.8</v>
      </c>
      <c r="K252" s="247">
        <v>26</v>
      </c>
      <c r="L252" s="248">
        <f>IF(tabItens[[#This Row],[Média]] &gt; 0, tabItens[[#This Row],[QTDE ATUAL]] / tabItens[[#This Row],[Média]],999.9)</f>
        <v>999.9</v>
      </c>
      <c r="M252" s="249">
        <v>0</v>
      </c>
      <c r="N252" s="250">
        <f>tabItens[[#This Row],[VALOR UNIT.]] * tabItens[[#This Row],[LC]]</f>
        <v>0</v>
      </c>
      <c r="O252" s="251" t="s">
        <v>2096</v>
      </c>
      <c r="P252" s="252"/>
      <c r="Q252" s="253"/>
      <c r="R252" s="250"/>
      <c r="S252" s="254"/>
      <c r="T252" s="255">
        <f>ROUNDDOWN(IFERROR(tabItens[[#This Row],[ATA DT.VALID.]] - $D$1,0) / 30,0)</f>
        <v>-1507</v>
      </c>
      <c r="U252" s="240" t="s">
        <v>1093</v>
      </c>
      <c r="V252" s="256">
        <v>1</v>
      </c>
      <c r="W252" s="257" t="s">
        <v>2068</v>
      </c>
      <c r="X252" s="258">
        <v>55</v>
      </c>
      <c r="Y252" s="259">
        <v>34</v>
      </c>
      <c r="Z252" s="260"/>
      <c r="AA252" s="261"/>
      <c r="AB252" s="262"/>
      <c r="AC252" s="262"/>
      <c r="AD252" s="261"/>
      <c r="AE252" s="262"/>
      <c r="AF252" s="255"/>
      <c r="AG252" s="263" t="s">
        <v>2063</v>
      </c>
      <c r="AH252" s="264"/>
      <c r="AI252" s="255">
        <v>8</v>
      </c>
      <c r="AJ252" s="264">
        <v>42076</v>
      </c>
      <c r="AK252" s="264" t="s">
        <v>891</v>
      </c>
      <c r="AL252" s="264">
        <v>43004</v>
      </c>
      <c r="AM252" s="254"/>
      <c r="AN252" s="243"/>
      <c r="AO252" s="265" t="str">
        <f>_xlfn.IFNA(IF(VLOOKUP(tabItens[[#This Row],[CÓDIGO]],tabExcluirDoEstoque[#Data],1,FALSE),"sim",""),"")</f>
        <v/>
      </c>
      <c r="AP252" s="266" t="str">
        <f ca="1">IF(OR(ISBLANK(tabItens[[#This Row],[ATA DT.VALID.]]),tabItens[[#This Row],[ATA DT.VALID.]]="",tabItens[[#This Row],[ATA DT.VALID.]]=" "),"",IF(TYPE(tabItens[[#This Row],[ATA DT.VALID.]])=1,ROUNDUP((tabItens[[#This Row],[ATA DT.VALID.]]-TODAY())/7,0),""))</f>
        <v/>
      </c>
      <c r="AQ252" s="267">
        <v>0</v>
      </c>
      <c r="AR252" s="268" t="str">
        <f>IF(ISBLANK(tabItens[[#This Row],[CÓDIGO]]),"",IFERROR(VLOOKUP(tabItens[[#This Row],[CÓDIGO]],Consumo!$C$2:$AI$902,32,FALSE),0))</f>
        <v>06.2023</v>
      </c>
      <c r="AS252" s="269">
        <f>SUMIF(Consumo!$C$3:$C$902,tabItens[[#This Row],[CÓDIGO]],Consumo!$T$3:$T$902) + SUMIF(Consumo!$C$3:$C$902,tabItens[[#This Row],[CÓDIGO]],Consumo!$U$3:$U$902) + SUMIF(Consumo!$C$3:$C$902,tabItens[[#This Row],[CÓDIGO]],Consumo!$V$3:$V$902) + SUMIF(Consumo!$C$3:$C$902,tabItens[[#This Row],[CÓDIGO]],Consumo!$W$3:$W$902)</f>
        <v>23</v>
      </c>
      <c r="AT252" s="269">
        <f>SUMIF(Consumo!$C$3:$C$902,tabItens[[#This Row],[CÓDIGO]],Consumo!$AF$3:$AF$902)</f>
        <v>37</v>
      </c>
      <c r="AU252" s="270">
        <f>SUMIF(Consumo!$C$3:$C$902,tabItens[[#This Row],[CÓDIGO]],Consumo!$AG$3:$AG$902)</f>
        <v>23</v>
      </c>
      <c r="AV252" s="271">
        <f>SUMIF(Consumo!$C$3:$C$902,tabItens[[#This Row],[CÓDIGO]],Consumo!$AE$3:$AE$902)</f>
        <v>0</v>
      </c>
      <c r="AW252" s="244">
        <f>tabItens[[#This Row],[QTDE ATUAL]] + tabItens[[#This Row],[RC QTDE]] + tabItens[[#This Row],[AF SALDO]] + tabItens[[#This Row],[Recentes]]</f>
        <v>37</v>
      </c>
      <c r="AX252" s="272">
        <v>10</v>
      </c>
      <c r="AY252" s="272">
        <v>4</v>
      </c>
      <c r="AZ252" s="272">
        <f>IF(ISBLANK(tabItens[[#This Row],[CÓDIGO]]),"",tabItens[[#This Row],[PontoMês]] * (AZ$2+tabItens[[#This Row],[PontoQtM]]))</f>
        <v>40</v>
      </c>
      <c r="BA252" s="271">
        <f>tabItens[[#This Row],[PontoPed]] - tabItens[[#This Row],[Saldo]] + (1/10)</f>
        <v>3.1</v>
      </c>
      <c r="BB252" s="271">
        <f xml:space="preserve"> tabItens[[#This Row],[PontoMês]] * BB$2 - tabItens[[#This Row],[QTDE ATUAL]] - (1/10)</f>
        <v>-27.1</v>
      </c>
      <c r="BC252" s="273">
        <f>IF( tabItens[[#This Row],[PontoPed]]&gt;0, IF(tabItens[[#This Row],[PontoPed]]&lt;1, 1, IF( tabItens[[#This Row],[Saldo]]&gt;tabItens[[#This Row],[PontoPed]], 0, (tabItens[[#This Row],[PontoPed]]-tabItens[[#This Row],[Saldo]])/tabItens[[#This Row],[PontoPed]] ) ), 0 )</f>
        <v>7.4999999999999997E-2</v>
      </c>
      <c r="BD252" s="274">
        <f>ROUNDDOWN(IF( OR( AND(tabItens[[#This Row],[PontoPed]]&lt;tabItens[[#This Row],[Saldo]],tabItens[[#This Row],[Saldo]]&gt;0), tabItens[[#This Row],[PontoPed]]=0), 99, IF(AND(tabItens[[#This Row],[Saldo]]=0,tabItens[[#This Row],[PontoPed]]&gt;0), 0, (1-tabItens[[#This Row],[PctAb]])*10 ) ),0)</f>
        <v>9</v>
      </c>
      <c r="BE252" s="275">
        <f>MAX(ROUNDDOWN( IF(tabItens[[#This Row],[Abaixo]] &gt; 0,   tabItens[[#This Row],[Abaixo]] + (tabItens[[#This Row],[PontoMês]] * IF( OR( ISBLANK(tabItens[[#This Row],[ATA Nº/ANO]]), tabItens[[#This Row],[ATA Nº/ANO]] = ""),BE$2,BE$1)),0),0),0)</f>
        <v>33</v>
      </c>
      <c r="BF25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2" s="276">
        <f>SUMIF(Consumo!$C$3:$C$902,tabItens[[#This Row],[CÓDIGO]],Consumo!$E$3:$E$902)</f>
        <v>0</v>
      </c>
      <c r="BH252" s="277">
        <f>IF(AND(tabItens[[#This Row],[Pend]] &gt; 0,tabItens[[#This Row],[Consumo]] &lt;&gt; 0), tabItens[[#This Row],[Pend]] / tabItens[[#This Row],[Consumo]], 0 )</f>
        <v>0</v>
      </c>
      <c r="BI252" s="276"/>
      <c r="BJ252" s="276"/>
      <c r="BK252" s="278" t="s">
        <v>2077</v>
      </c>
    </row>
    <row r="253" spans="1:63" x14ac:dyDescent="0.3">
      <c r="A253" s="239">
        <v>15475</v>
      </c>
      <c r="B253" s="240" t="s">
        <v>1104</v>
      </c>
      <c r="C253" s="241" t="s">
        <v>264</v>
      </c>
      <c r="D253" s="242">
        <v>23.5</v>
      </c>
      <c r="E253" s="243"/>
      <c r="F253" s="243"/>
      <c r="G253" s="243" t="s">
        <v>891</v>
      </c>
      <c r="H253" s="244">
        <v>132</v>
      </c>
      <c r="I253" s="245">
        <v>103003</v>
      </c>
      <c r="J253" s="246">
        <v>23.5</v>
      </c>
      <c r="K253" s="247">
        <v>30</v>
      </c>
      <c r="L253" s="248">
        <f>IF(tabItens[[#This Row],[Média]] &gt; 0, tabItens[[#This Row],[QTDE ATUAL]] / tabItens[[#This Row],[Média]],999.9)</f>
        <v>999.9</v>
      </c>
      <c r="M253" s="249">
        <v>0</v>
      </c>
      <c r="N253" s="250">
        <f>tabItens[[#This Row],[VALOR UNIT.]] * tabItens[[#This Row],[LC]]</f>
        <v>0</v>
      </c>
      <c r="O253" s="251" t="s">
        <v>2115</v>
      </c>
      <c r="P253" s="252"/>
      <c r="Q253" s="253"/>
      <c r="R253" s="250"/>
      <c r="S253" s="254"/>
      <c r="T253" s="255">
        <f>ROUNDDOWN(IFERROR(tabItens[[#This Row],[ATA DT.VALID.]] - $D$1,0) / 30,0)</f>
        <v>-1507</v>
      </c>
      <c r="U253" s="240" t="s">
        <v>1093</v>
      </c>
      <c r="V253" s="256">
        <v>1</v>
      </c>
      <c r="W253" s="257" t="s">
        <v>2068</v>
      </c>
      <c r="X253" s="258">
        <v>55</v>
      </c>
      <c r="Y253" s="259">
        <v>34</v>
      </c>
      <c r="Z253" s="260"/>
      <c r="AA253" s="261"/>
      <c r="AB253" s="262"/>
      <c r="AC253" s="262"/>
      <c r="AD253" s="261"/>
      <c r="AE253" s="262"/>
      <c r="AF253" s="255"/>
      <c r="AG253" s="263" t="s">
        <v>2063</v>
      </c>
      <c r="AH253" s="264"/>
      <c r="AI253" s="255">
        <v>0</v>
      </c>
      <c r="AJ253" s="264">
        <v>42076</v>
      </c>
      <c r="AK253" s="264" t="s">
        <v>891</v>
      </c>
      <c r="AL253" s="264">
        <v>44155</v>
      </c>
      <c r="AM253" s="254"/>
      <c r="AN253" s="243"/>
      <c r="AO253" s="265" t="str">
        <f>_xlfn.IFNA(IF(VLOOKUP(tabItens[[#This Row],[CÓDIGO]],tabExcluirDoEstoque[#Data],1,FALSE),"sim",""),"")</f>
        <v/>
      </c>
      <c r="AP253" s="266" t="str">
        <f ca="1">IF(OR(ISBLANK(tabItens[[#This Row],[ATA DT.VALID.]]),tabItens[[#This Row],[ATA DT.VALID.]]="",tabItens[[#This Row],[ATA DT.VALID.]]=" "),"",IF(TYPE(tabItens[[#This Row],[ATA DT.VALID.]])=1,ROUNDUP((tabItens[[#This Row],[ATA DT.VALID.]]-TODAY())/7,0),""))</f>
        <v/>
      </c>
      <c r="AQ253" s="267">
        <v>0</v>
      </c>
      <c r="AR253" s="268" t="str">
        <f>IF(ISBLANK(tabItens[[#This Row],[CÓDIGO]]),"",IFERROR(VLOOKUP(tabItens[[#This Row],[CÓDIGO]],Consumo!$C$2:$AI$902,32,FALSE),0))</f>
        <v>07.2023</v>
      </c>
      <c r="AS253" s="269">
        <f>SUMIF(Consumo!$C$3:$C$902,tabItens[[#This Row],[CÓDIGO]],Consumo!$T$3:$T$902) + SUMIF(Consumo!$C$3:$C$902,tabItens[[#This Row],[CÓDIGO]],Consumo!$U$3:$U$902) + SUMIF(Consumo!$C$3:$C$902,tabItens[[#This Row],[CÓDIGO]],Consumo!$V$3:$V$902) + SUMIF(Consumo!$C$3:$C$902,tabItens[[#This Row],[CÓDIGO]],Consumo!$W$3:$W$902)</f>
        <v>30</v>
      </c>
      <c r="AT253" s="269">
        <f>SUMIF(Consumo!$C$3:$C$902,tabItens[[#This Row],[CÓDIGO]],Consumo!$AF$3:$AF$902)</f>
        <v>30</v>
      </c>
      <c r="AU253" s="270">
        <f>SUMIF(Consumo!$C$3:$C$902,tabItens[[#This Row],[CÓDIGO]],Consumo!$AG$3:$AG$902)</f>
        <v>20</v>
      </c>
      <c r="AV253" s="271">
        <f>SUMIF(Consumo!$C$3:$C$902,tabItens[[#This Row],[CÓDIGO]],Consumo!$AE$3:$AE$902)</f>
        <v>0</v>
      </c>
      <c r="AW253" s="244">
        <f>tabItens[[#This Row],[QTDE ATUAL]] + tabItens[[#This Row],[RC QTDE]] + tabItens[[#This Row],[AF SALDO]] + tabItens[[#This Row],[Recentes]]</f>
        <v>132</v>
      </c>
      <c r="AX253" s="272">
        <v>2</v>
      </c>
      <c r="AY253" s="272">
        <v>4</v>
      </c>
      <c r="AZ253" s="272">
        <f>IF(ISBLANK(tabItens[[#This Row],[CÓDIGO]]),"",tabItens[[#This Row],[PontoMês]] * (AZ$2+tabItens[[#This Row],[PontoQtM]]))</f>
        <v>8</v>
      </c>
      <c r="BA253" s="271">
        <f>tabItens[[#This Row],[PontoPed]] - tabItens[[#This Row],[Saldo]] + (1/10)</f>
        <v>-123.9</v>
      </c>
      <c r="BB253" s="271">
        <f xml:space="preserve"> tabItens[[#This Row],[PontoMês]] * BB$2 - tabItens[[#This Row],[QTDE ATUAL]] - (1/10)</f>
        <v>-130.1</v>
      </c>
      <c r="BC253" s="273">
        <f>IF( tabItens[[#This Row],[PontoPed]]&gt;0, IF(tabItens[[#This Row],[PontoPed]]&lt;1, 1, IF( tabItens[[#This Row],[Saldo]]&gt;tabItens[[#This Row],[PontoPed]], 0, (tabItens[[#This Row],[PontoPed]]-tabItens[[#This Row],[Saldo]])/tabItens[[#This Row],[PontoPed]] ) ), 0 )</f>
        <v>0</v>
      </c>
      <c r="BD253" s="274">
        <f>ROUNDDOWN(IF( OR( AND(tabItens[[#This Row],[PontoPed]]&lt;tabItens[[#This Row],[Saldo]],tabItens[[#This Row],[Saldo]]&gt;0), tabItens[[#This Row],[PontoPed]]=0), 99, IF(AND(tabItens[[#This Row],[Saldo]]=0,tabItens[[#This Row],[PontoPed]]&gt;0), 0, (1-tabItens[[#This Row],[PctAb]])*10 ) ),0)</f>
        <v>99</v>
      </c>
      <c r="BE253" s="275">
        <f>MAX(ROUNDDOWN( IF(tabItens[[#This Row],[Abaixo]] &gt; 0,   tabItens[[#This Row],[Abaixo]] + (tabItens[[#This Row],[PontoMês]] * IF( OR( ISBLANK(tabItens[[#This Row],[ATA Nº/ANO]]), tabItens[[#This Row],[ATA Nº/ANO]] = ""),BE$2,BE$1)),0),0),0)</f>
        <v>0</v>
      </c>
      <c r="BF25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3" s="276">
        <f>SUMIF(Consumo!$C$3:$C$902,tabItens[[#This Row],[CÓDIGO]],Consumo!$E$3:$E$902)</f>
        <v>0</v>
      </c>
      <c r="BH253" s="277">
        <f>IF(AND(tabItens[[#This Row],[Pend]] &gt; 0,tabItens[[#This Row],[Consumo]] &lt;&gt; 0), tabItens[[#This Row],[Pend]] / tabItens[[#This Row],[Consumo]], 0 )</f>
        <v>0</v>
      </c>
      <c r="BI253" s="276"/>
      <c r="BJ253" s="276"/>
      <c r="BK253" s="278" t="s">
        <v>2077</v>
      </c>
    </row>
    <row r="254" spans="1:63" x14ac:dyDescent="0.3">
      <c r="A254" s="239">
        <v>80385</v>
      </c>
      <c r="B254" s="240" t="s">
        <v>1466</v>
      </c>
      <c r="C254" s="241" t="s">
        <v>848</v>
      </c>
      <c r="D254" s="242">
        <v>29.12</v>
      </c>
      <c r="E254" s="243"/>
      <c r="F254" s="243"/>
      <c r="G254" s="243" t="s">
        <v>891</v>
      </c>
      <c r="H254" s="244">
        <v>20</v>
      </c>
      <c r="I254" s="245">
        <v>103003</v>
      </c>
      <c r="J254" s="246">
        <v>29.12</v>
      </c>
      <c r="K254" s="247">
        <v>60</v>
      </c>
      <c r="L254" s="248">
        <f>IF(tabItens[[#This Row],[Média]] &gt; 0, tabItens[[#This Row],[QTDE ATUAL]] / tabItens[[#This Row],[Média]],999.9)</f>
        <v>999.9</v>
      </c>
      <c r="M254" s="249">
        <v>0</v>
      </c>
      <c r="N254" s="250">
        <f>tabItens[[#This Row],[VALOR UNIT.]] * tabItens[[#This Row],[LC]]</f>
        <v>0</v>
      </c>
      <c r="O254" s="251" t="s">
        <v>2087</v>
      </c>
      <c r="P254" s="252"/>
      <c r="Q254" s="253"/>
      <c r="R254" s="250"/>
      <c r="S254" s="254"/>
      <c r="T254" s="255">
        <f>ROUNDDOWN(IFERROR(tabItens[[#This Row],[ATA DT.VALID.]] - $D$1,0) / 30,0)</f>
        <v>-1507</v>
      </c>
      <c r="U254" s="240" t="s">
        <v>1017</v>
      </c>
      <c r="V254" s="256">
        <v>1</v>
      </c>
      <c r="W254" s="257" t="s">
        <v>2067</v>
      </c>
      <c r="X254" s="258">
        <v>61</v>
      </c>
      <c r="Y254" s="259">
        <v>15</v>
      </c>
      <c r="Z254" s="260"/>
      <c r="AA254" s="261"/>
      <c r="AB254" s="262"/>
      <c r="AC254" s="262"/>
      <c r="AD254" s="261"/>
      <c r="AE254" s="262"/>
      <c r="AF254" s="255"/>
      <c r="AG254" s="263" t="s">
        <v>2063</v>
      </c>
      <c r="AH254" s="264"/>
      <c r="AI254" s="255">
        <v>20</v>
      </c>
      <c r="AJ254" s="264">
        <v>44798</v>
      </c>
      <c r="AK254" s="264">
        <v>38169</v>
      </c>
      <c r="AL254" s="264">
        <v>44776</v>
      </c>
      <c r="AM254" s="254"/>
      <c r="AN254" s="243"/>
      <c r="AO254" s="265" t="str">
        <f>_xlfn.IFNA(IF(VLOOKUP(tabItens[[#This Row],[CÓDIGO]],tabExcluirDoEstoque[#Data],1,FALSE),"sim",""),"")</f>
        <v/>
      </c>
      <c r="AP254" s="266" t="str">
        <f ca="1">IF(OR(ISBLANK(tabItens[[#This Row],[ATA DT.VALID.]]),tabItens[[#This Row],[ATA DT.VALID.]]="",tabItens[[#This Row],[ATA DT.VALID.]]=" "),"",IF(TYPE(tabItens[[#This Row],[ATA DT.VALID.]])=1,ROUNDUP((tabItens[[#This Row],[ATA DT.VALID.]]-TODAY())/7,0),""))</f>
        <v/>
      </c>
      <c r="AQ254" s="267">
        <v>50</v>
      </c>
      <c r="AR254" s="268" t="str">
        <f>IF(ISBLANK(tabItens[[#This Row],[CÓDIGO]]),"",IFERROR(VLOOKUP(tabItens[[#This Row],[CÓDIGO]],Consumo!$C$2:$AI$902,32,FALSE),0))</f>
        <v>08.2023</v>
      </c>
      <c r="AS254" s="269">
        <f>SUMIF(Consumo!$C$3:$C$902,tabItens[[#This Row],[CÓDIGO]],Consumo!$T$3:$T$902) + SUMIF(Consumo!$C$3:$C$902,tabItens[[#This Row],[CÓDIGO]],Consumo!$U$3:$U$902) + SUMIF(Consumo!$C$3:$C$902,tabItens[[#This Row],[CÓDIGO]],Consumo!$V$3:$V$902) + SUMIF(Consumo!$C$3:$C$902,tabItens[[#This Row],[CÓDIGO]],Consumo!$W$3:$W$902)</f>
        <v>40</v>
      </c>
      <c r="AT254" s="269">
        <f>SUMIF(Consumo!$C$3:$C$902,tabItens[[#This Row],[CÓDIGO]],Consumo!$AF$3:$AF$902)</f>
        <v>70</v>
      </c>
      <c r="AU254" s="270">
        <f>SUMIF(Consumo!$C$3:$C$902,tabItens[[#This Row],[CÓDIGO]],Consumo!$AG$3:$AG$902)</f>
        <v>30</v>
      </c>
      <c r="AV254" s="271">
        <f>SUMIF(Consumo!$C$3:$C$902,tabItens[[#This Row],[CÓDIGO]],Consumo!$AE$3:$AE$902)</f>
        <v>0</v>
      </c>
      <c r="AW254" s="244">
        <f>tabItens[[#This Row],[QTDE ATUAL]] + tabItens[[#This Row],[RC QTDE]] + tabItens[[#This Row],[AF SALDO]] + tabItens[[#This Row],[Recentes]]</f>
        <v>70</v>
      </c>
      <c r="AX254" s="272">
        <v>3</v>
      </c>
      <c r="AY254" s="272">
        <v>4</v>
      </c>
      <c r="AZ254" s="272">
        <f>IF(ISBLANK(tabItens[[#This Row],[CÓDIGO]]),"",tabItens[[#This Row],[PontoMês]] * (AZ$2+tabItens[[#This Row],[PontoQtM]]))</f>
        <v>12</v>
      </c>
      <c r="BA254" s="271">
        <f>tabItens[[#This Row],[PontoPed]] - tabItens[[#This Row],[Saldo]] + (1/10)</f>
        <v>-57.9</v>
      </c>
      <c r="BB254" s="271">
        <f xml:space="preserve"> tabItens[[#This Row],[PontoMês]] * BB$2 - tabItens[[#This Row],[QTDE ATUAL]] - (1/10)</f>
        <v>-17.100000000000001</v>
      </c>
      <c r="BC254" s="273">
        <f>IF( tabItens[[#This Row],[PontoPed]]&gt;0, IF(tabItens[[#This Row],[PontoPed]]&lt;1, 1, IF( tabItens[[#This Row],[Saldo]]&gt;tabItens[[#This Row],[PontoPed]], 0, (tabItens[[#This Row],[PontoPed]]-tabItens[[#This Row],[Saldo]])/tabItens[[#This Row],[PontoPed]] ) ), 0 )</f>
        <v>0</v>
      </c>
      <c r="BD254" s="274">
        <f>ROUNDDOWN(IF( OR( AND(tabItens[[#This Row],[PontoPed]]&lt;tabItens[[#This Row],[Saldo]],tabItens[[#This Row],[Saldo]]&gt;0), tabItens[[#This Row],[PontoPed]]=0), 99, IF(AND(tabItens[[#This Row],[Saldo]]=0,tabItens[[#This Row],[PontoPed]]&gt;0), 0, (1-tabItens[[#This Row],[PctAb]])*10 ) ),0)</f>
        <v>99</v>
      </c>
      <c r="BE254" s="275">
        <f>MAX(ROUNDDOWN( IF(tabItens[[#This Row],[Abaixo]] &gt; 0,   tabItens[[#This Row],[Abaixo]] + (tabItens[[#This Row],[PontoMês]] * IF( OR( ISBLANK(tabItens[[#This Row],[ATA Nº/ANO]]), tabItens[[#This Row],[ATA Nº/ANO]] = ""),BE$2,BE$1)),0),0),0)</f>
        <v>0</v>
      </c>
      <c r="BF25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4" s="276">
        <f>SUMIF(Consumo!$C$3:$C$902,tabItens[[#This Row],[CÓDIGO]],Consumo!$E$3:$E$902)</f>
        <v>0</v>
      </c>
      <c r="BH254" s="277">
        <f>IF(AND(tabItens[[#This Row],[Pend]] &gt; 0,tabItens[[#This Row],[Consumo]] &lt;&gt; 0), tabItens[[#This Row],[Pend]] / tabItens[[#This Row],[Consumo]], 0 )</f>
        <v>0</v>
      </c>
      <c r="BI254" s="276"/>
      <c r="BJ254" s="276"/>
      <c r="BK254" s="278" t="s">
        <v>2077</v>
      </c>
    </row>
    <row r="255" spans="1:63" x14ac:dyDescent="0.3">
      <c r="A255" s="239">
        <v>141430</v>
      </c>
      <c r="B255" s="240" t="s">
        <v>2031</v>
      </c>
      <c r="C255" s="241" t="s">
        <v>848</v>
      </c>
      <c r="D255" s="242">
        <v>293.3</v>
      </c>
      <c r="E255" s="243"/>
      <c r="F255" s="243"/>
      <c r="G255" s="243" t="s">
        <v>891</v>
      </c>
      <c r="H255" s="244">
        <v>70</v>
      </c>
      <c r="I255" s="245">
        <v>103003</v>
      </c>
      <c r="J255" s="246">
        <v>293.3</v>
      </c>
      <c r="K255" s="247">
        <v>96</v>
      </c>
      <c r="L255" s="248">
        <f>IF(tabItens[[#This Row],[Média]] &gt; 0, tabItens[[#This Row],[QTDE ATUAL]] / tabItens[[#This Row],[Média]],999.9)</f>
        <v>999.9</v>
      </c>
      <c r="M255" s="249">
        <v>0</v>
      </c>
      <c r="N255" s="250">
        <f>tabItens[[#This Row],[VALOR UNIT.]] * tabItens[[#This Row],[LC]]</f>
        <v>0</v>
      </c>
      <c r="O255" s="251"/>
      <c r="P255" s="252"/>
      <c r="Q255" s="253"/>
      <c r="R255" s="250"/>
      <c r="S255" s="254"/>
      <c r="T255" s="255">
        <f>ROUNDDOWN(IFERROR(tabItens[[#This Row],[ATA DT.VALID.]] - $D$1,0) / 30,0)</f>
        <v>-1507</v>
      </c>
      <c r="U255" s="240" t="s">
        <v>1306</v>
      </c>
      <c r="V255" s="256">
        <v>1</v>
      </c>
      <c r="W255" s="257" t="s">
        <v>2067</v>
      </c>
      <c r="X255" s="258">
        <v>61</v>
      </c>
      <c r="Y255" s="259">
        <v>16</v>
      </c>
      <c r="Z255" s="260"/>
      <c r="AA255" s="261"/>
      <c r="AB255" s="262"/>
      <c r="AC255" s="262"/>
      <c r="AD255" s="261"/>
      <c r="AE255" s="262"/>
      <c r="AF255" s="255"/>
      <c r="AG255" s="263" t="s">
        <v>2063</v>
      </c>
      <c r="AH255" s="264"/>
      <c r="AI255" s="255">
        <v>34</v>
      </c>
      <c r="AJ255" s="264">
        <v>44641</v>
      </c>
      <c r="AK255" s="264">
        <v>44362</v>
      </c>
      <c r="AL255" s="264">
        <v>44615</v>
      </c>
      <c r="AM255" s="254"/>
      <c r="AN255" s="243"/>
      <c r="AO255" s="265" t="str">
        <f>_xlfn.IFNA(IF(VLOOKUP(tabItens[[#This Row],[CÓDIGO]],tabExcluirDoEstoque[#Data],1,FALSE),"sim",""),"")</f>
        <v/>
      </c>
      <c r="AP255" s="266" t="str">
        <f ca="1">IF(OR(ISBLANK(tabItens[[#This Row],[ATA DT.VALID.]]),tabItens[[#This Row],[ATA DT.VALID.]]="",tabItens[[#This Row],[ATA DT.VALID.]]=" "),"",IF(TYPE(tabItens[[#This Row],[ATA DT.VALID.]])=1,ROUNDUP((tabItens[[#This Row],[ATA DT.VALID.]]-TODAY())/7,0),""))</f>
        <v/>
      </c>
      <c r="AQ255" s="267"/>
      <c r="AR255" s="268" t="str">
        <f>IF(ISBLANK(tabItens[[#This Row],[CÓDIGO]]),"",IFERROR(VLOOKUP(tabItens[[#This Row],[CÓDIGO]],Consumo!$C$2:$AI$902,32,FALSE),0))</f>
        <v>08.2023</v>
      </c>
      <c r="AS255" s="269">
        <f>SUMIF(Consumo!$C$3:$C$902,tabItens[[#This Row],[CÓDIGO]],Consumo!$T$3:$T$902) + SUMIF(Consumo!$C$3:$C$902,tabItens[[#This Row],[CÓDIGO]],Consumo!$U$3:$U$902) + SUMIF(Consumo!$C$3:$C$902,tabItens[[#This Row],[CÓDIGO]],Consumo!$V$3:$V$902) + SUMIF(Consumo!$C$3:$C$902,tabItens[[#This Row],[CÓDIGO]],Consumo!$W$3:$W$902)</f>
        <v>44</v>
      </c>
      <c r="AT255" s="269">
        <f>SUMIF(Consumo!$C$3:$C$902,tabItens[[#This Row],[CÓDIGO]],Consumo!$AF$3:$AF$902)</f>
        <v>172</v>
      </c>
      <c r="AU255" s="270">
        <f>SUMIF(Consumo!$C$3:$C$902,tabItens[[#This Row],[CÓDIGO]],Consumo!$AG$3:$AG$902)</f>
        <v>32</v>
      </c>
      <c r="AV255" s="271">
        <f>SUMIF(Consumo!$C$3:$C$902,tabItens[[#This Row],[CÓDIGO]],Consumo!$AE$3:$AE$902)</f>
        <v>0</v>
      </c>
      <c r="AW255" s="244">
        <f>tabItens[[#This Row],[QTDE ATUAL]] + tabItens[[#This Row],[RC QTDE]] + tabItens[[#This Row],[AF SALDO]] + tabItens[[#This Row],[Recentes]]</f>
        <v>70</v>
      </c>
      <c r="AX255" s="272">
        <v>88</v>
      </c>
      <c r="AY255" s="272">
        <v>4</v>
      </c>
      <c r="AZ255" s="272">
        <f>IF(ISBLANK(tabItens[[#This Row],[CÓDIGO]]),"",tabItens[[#This Row],[PontoMês]] * (AZ$2+tabItens[[#This Row],[PontoQtM]]))</f>
        <v>352</v>
      </c>
      <c r="BA255" s="271">
        <f>tabItens[[#This Row],[PontoPed]] - tabItens[[#This Row],[Saldo]] + (1/10)</f>
        <v>282.10000000000002</v>
      </c>
      <c r="BB255" s="271">
        <f xml:space="preserve"> tabItens[[#This Row],[PontoMês]] * BB$2 - tabItens[[#This Row],[QTDE ATUAL]] - (1/10)</f>
        <v>17.899999999999999</v>
      </c>
      <c r="BC255" s="273">
        <f>IF( tabItens[[#This Row],[PontoPed]]&gt;0, IF(tabItens[[#This Row],[PontoPed]]&lt;1, 1, IF( tabItens[[#This Row],[Saldo]]&gt;tabItens[[#This Row],[PontoPed]], 0, (tabItens[[#This Row],[PontoPed]]-tabItens[[#This Row],[Saldo]])/tabItens[[#This Row],[PontoPed]] ) ), 0 )</f>
        <v>0.80113636363636365</v>
      </c>
      <c r="BD255" s="274">
        <f>ROUNDDOWN(IF( OR( AND(tabItens[[#This Row],[PontoPed]]&lt;tabItens[[#This Row],[Saldo]],tabItens[[#This Row],[Saldo]]&gt;0), tabItens[[#This Row],[PontoPed]]=0), 99, IF(AND(tabItens[[#This Row],[Saldo]]=0,tabItens[[#This Row],[PontoPed]]&gt;0), 0, (1-tabItens[[#This Row],[PctAb]])*10 ) ),0)</f>
        <v>1</v>
      </c>
      <c r="BE255" s="275">
        <f>MAX(ROUNDDOWN( IF(tabItens[[#This Row],[Abaixo]] &gt; 0,   tabItens[[#This Row],[Abaixo]] + (tabItens[[#This Row],[PontoMês]] * IF( OR( ISBLANK(tabItens[[#This Row],[ATA Nº/ANO]]), tabItens[[#This Row],[ATA Nº/ANO]] = ""),BE$2,BE$1)),0),0),0)</f>
        <v>810</v>
      </c>
      <c r="BF25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810</v>
      </c>
      <c r="BG255" s="276">
        <f>SUMIF(Consumo!$C$3:$C$902,tabItens[[#This Row],[CÓDIGO]],Consumo!$E$3:$E$902)</f>
        <v>0</v>
      </c>
      <c r="BH255" s="277">
        <f>IF(AND(tabItens[[#This Row],[Pend]] &gt; 0,tabItens[[#This Row],[Consumo]] &lt;&gt; 0), tabItens[[#This Row],[Pend]] / tabItens[[#This Row],[Consumo]], 0 )</f>
        <v>0</v>
      </c>
      <c r="BI255" s="276"/>
      <c r="BJ255" s="276"/>
      <c r="BK255" s="278" t="s">
        <v>2077</v>
      </c>
    </row>
    <row r="256" spans="1:63" x14ac:dyDescent="0.3">
      <c r="A256" s="239">
        <v>23676</v>
      </c>
      <c r="B256" s="240" t="s">
        <v>1186</v>
      </c>
      <c r="C256" s="241" t="s">
        <v>848</v>
      </c>
      <c r="D256" s="242">
        <v>7.0000000000000007E-2</v>
      </c>
      <c r="E256" s="243"/>
      <c r="F256" s="243"/>
      <c r="G256" s="243" t="s">
        <v>891</v>
      </c>
      <c r="H256" s="244">
        <v>1931</v>
      </c>
      <c r="I256" s="245">
        <v>103003</v>
      </c>
      <c r="J256" s="246">
        <v>7.0000000000000007E-2</v>
      </c>
      <c r="K256" s="247">
        <v>3232</v>
      </c>
      <c r="L256" s="248">
        <f>IF(tabItens[[#This Row],[Média]] &gt; 0, tabItens[[#This Row],[QTDE ATUAL]] / tabItens[[#This Row],[Média]],999.9)</f>
        <v>999.9</v>
      </c>
      <c r="M256" s="249">
        <v>0</v>
      </c>
      <c r="N256" s="250">
        <f>tabItens[[#This Row],[VALOR UNIT.]] * tabItens[[#This Row],[LC]]</f>
        <v>0</v>
      </c>
      <c r="O256" s="251"/>
      <c r="P256" s="252"/>
      <c r="Q256" s="253"/>
      <c r="R256" s="250"/>
      <c r="S256" s="254"/>
      <c r="T256" s="255">
        <f>ROUNDDOWN(IFERROR(tabItens[[#This Row],[ATA DT.VALID.]] - $D$1,0) / 30,0)</f>
        <v>-1507</v>
      </c>
      <c r="U256" s="240" t="s">
        <v>1187</v>
      </c>
      <c r="V256" s="256">
        <v>1</v>
      </c>
      <c r="W256" s="257" t="s">
        <v>2069</v>
      </c>
      <c r="X256" s="258">
        <v>67</v>
      </c>
      <c r="Y256" s="259">
        <v>5</v>
      </c>
      <c r="Z256" s="260"/>
      <c r="AA256" s="261"/>
      <c r="AB256" s="262"/>
      <c r="AC256" s="262"/>
      <c r="AD256" s="261"/>
      <c r="AE256" s="262"/>
      <c r="AF256" s="255"/>
      <c r="AG256" s="263" t="s">
        <v>2063</v>
      </c>
      <c r="AH256" s="264"/>
      <c r="AI256" s="255">
        <v>1278</v>
      </c>
      <c r="AJ256" s="264">
        <v>43864</v>
      </c>
      <c r="AK256" s="264" t="s">
        <v>891</v>
      </c>
      <c r="AL256" s="264">
        <v>43826</v>
      </c>
      <c r="AM256" s="254"/>
      <c r="AN256" s="243"/>
      <c r="AO256" s="265" t="str">
        <f>_xlfn.IFNA(IF(VLOOKUP(tabItens[[#This Row],[CÓDIGO]],tabExcluirDoEstoque[#Data],1,FALSE),"sim",""),"")</f>
        <v/>
      </c>
      <c r="AP256" s="266" t="str">
        <f ca="1">IF(OR(ISBLANK(tabItens[[#This Row],[ATA DT.VALID.]]),tabItens[[#This Row],[ATA DT.VALID.]]="",tabItens[[#This Row],[ATA DT.VALID.]]=" "),"",IF(TYPE(tabItens[[#This Row],[ATA DT.VALID.]])=1,ROUNDUP((tabItens[[#This Row],[ATA DT.VALID.]]-TODAY())/7,0),""))</f>
        <v/>
      </c>
      <c r="AQ256" s="267"/>
      <c r="AR256" s="268" t="str">
        <f>IF(ISBLANK(tabItens[[#This Row],[CÓDIGO]]),"",IFERROR(VLOOKUP(tabItens[[#This Row],[CÓDIGO]],Consumo!$C$2:$AI$902,32,FALSE),0))</f>
        <v>08.2023</v>
      </c>
      <c r="AS256" s="269">
        <f>SUMIF(Consumo!$C$3:$C$902,tabItens[[#This Row],[CÓDIGO]],Consumo!$T$3:$T$902) + SUMIF(Consumo!$C$3:$C$902,tabItens[[#This Row],[CÓDIGO]],Consumo!$U$3:$U$902) + SUMIF(Consumo!$C$3:$C$902,tabItens[[#This Row],[CÓDIGO]],Consumo!$V$3:$V$902) + SUMIF(Consumo!$C$3:$C$902,tabItens[[#This Row],[CÓDIGO]],Consumo!$W$3:$W$902)</f>
        <v>2420</v>
      </c>
      <c r="AT256" s="269">
        <f>SUMIF(Consumo!$C$3:$C$902,tabItens[[#This Row],[CÓDIGO]],Consumo!$AF$3:$AF$902)</f>
        <v>4394</v>
      </c>
      <c r="AU256" s="270">
        <f>SUMIF(Consumo!$C$3:$C$902,tabItens[[#This Row],[CÓDIGO]],Consumo!$AG$3:$AG$902)</f>
        <v>1820</v>
      </c>
      <c r="AV256" s="271">
        <f>SUMIF(Consumo!$C$3:$C$902,tabItens[[#This Row],[CÓDIGO]],Consumo!$AE$3:$AE$902)</f>
        <v>0</v>
      </c>
      <c r="AW256" s="244">
        <f>tabItens[[#This Row],[QTDE ATUAL]] + tabItens[[#This Row],[RC QTDE]] + tabItens[[#This Row],[AF SALDO]] + tabItens[[#This Row],[Recentes]]</f>
        <v>1931</v>
      </c>
      <c r="AX256" s="272">
        <v>270</v>
      </c>
      <c r="AY256" s="272">
        <v>4</v>
      </c>
      <c r="AZ256" s="272">
        <f>IF(ISBLANK(tabItens[[#This Row],[CÓDIGO]]),"",tabItens[[#This Row],[PontoMês]] * (AZ$2+tabItens[[#This Row],[PontoQtM]]))</f>
        <v>1080</v>
      </c>
      <c r="BA256" s="271">
        <f>tabItens[[#This Row],[PontoPed]] - tabItens[[#This Row],[Saldo]] + (1/10)</f>
        <v>-850.9</v>
      </c>
      <c r="BB256" s="271">
        <f xml:space="preserve"> tabItens[[#This Row],[PontoMês]] * BB$2 - tabItens[[#This Row],[QTDE ATUAL]] - (1/10)</f>
        <v>-1661.1</v>
      </c>
      <c r="BC256" s="273">
        <f>IF( tabItens[[#This Row],[PontoPed]]&gt;0, IF(tabItens[[#This Row],[PontoPed]]&lt;1, 1, IF( tabItens[[#This Row],[Saldo]]&gt;tabItens[[#This Row],[PontoPed]], 0, (tabItens[[#This Row],[PontoPed]]-tabItens[[#This Row],[Saldo]])/tabItens[[#This Row],[PontoPed]] ) ), 0 )</f>
        <v>0</v>
      </c>
      <c r="BD256" s="274">
        <f>ROUNDDOWN(IF( OR( AND(tabItens[[#This Row],[PontoPed]]&lt;tabItens[[#This Row],[Saldo]],tabItens[[#This Row],[Saldo]]&gt;0), tabItens[[#This Row],[PontoPed]]=0), 99, IF(AND(tabItens[[#This Row],[Saldo]]=0,tabItens[[#This Row],[PontoPed]]&gt;0), 0, (1-tabItens[[#This Row],[PctAb]])*10 ) ),0)</f>
        <v>99</v>
      </c>
      <c r="BE256" s="275">
        <f>MAX(ROUNDDOWN( IF(tabItens[[#This Row],[Abaixo]] &gt; 0,   tabItens[[#This Row],[Abaixo]] + (tabItens[[#This Row],[PontoMês]] * IF( OR( ISBLANK(tabItens[[#This Row],[ATA Nº/ANO]]), tabItens[[#This Row],[ATA Nº/ANO]] = ""),BE$2,BE$1)),0),0),0)</f>
        <v>0</v>
      </c>
      <c r="BF25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56" s="276">
        <f>SUMIF(Consumo!$C$3:$C$902,tabItens[[#This Row],[CÓDIGO]],Consumo!$E$3:$E$902)</f>
        <v>0</v>
      </c>
      <c r="BH256" s="277">
        <f>IF(AND(tabItens[[#This Row],[Pend]] &gt; 0,tabItens[[#This Row],[Consumo]] &lt;&gt; 0), tabItens[[#This Row],[Pend]] / tabItens[[#This Row],[Consumo]], 0 )</f>
        <v>0</v>
      </c>
      <c r="BI256" s="276"/>
      <c r="BJ256" s="276"/>
      <c r="BK256" s="278" t="s">
        <v>2077</v>
      </c>
    </row>
    <row r="257" spans="1:63" x14ac:dyDescent="0.3">
      <c r="A257" s="239">
        <v>142982</v>
      </c>
      <c r="B257" s="240" t="s">
        <v>2039</v>
      </c>
      <c r="C257" s="241" t="s">
        <v>264</v>
      </c>
      <c r="D257" s="242">
        <v>233</v>
      </c>
      <c r="E257" s="243"/>
      <c r="F257" s="243"/>
      <c r="G257" s="243" t="s">
        <v>891</v>
      </c>
      <c r="H257" s="244">
        <v>0</v>
      </c>
      <c r="I257" s="245">
        <v>103003</v>
      </c>
      <c r="J257" s="246">
        <v>233</v>
      </c>
      <c r="K257" s="247">
        <v>63</v>
      </c>
      <c r="L257" s="248">
        <f>IF(tabItens[[#This Row],[Média]] &gt; 0, tabItens[[#This Row],[QTDE ATUAL]] / tabItens[[#This Row],[Média]],999.9)</f>
        <v>0</v>
      </c>
      <c r="M257" s="249">
        <v>0</v>
      </c>
      <c r="N257" s="250">
        <f>tabItens[[#This Row],[VALOR UNIT.]] * tabItens[[#This Row],[LC]]</f>
        <v>0</v>
      </c>
      <c r="O257" s="251"/>
      <c r="P257" s="252"/>
      <c r="Q257" s="253"/>
      <c r="R257" s="250"/>
      <c r="S257" s="254"/>
      <c r="T257" s="255">
        <f>ROUNDDOWN(IFERROR(tabItens[[#This Row],[ATA DT.VALID.]] - $D$1,0) / 30,0)</f>
        <v>-1507</v>
      </c>
      <c r="U257" s="240" t="s">
        <v>2040</v>
      </c>
      <c r="V257" s="256">
        <v>1</v>
      </c>
      <c r="W257" s="257"/>
      <c r="X257" s="258">
        <v>55</v>
      </c>
      <c r="Y257" s="259">
        <v>6</v>
      </c>
      <c r="Z257" s="260">
        <v>2956</v>
      </c>
      <c r="AA257" s="261">
        <v>2023</v>
      </c>
      <c r="AB257" s="262">
        <v>100</v>
      </c>
      <c r="AC257" s="262"/>
      <c r="AD257" s="261"/>
      <c r="AE257" s="262"/>
      <c r="AF257" s="255"/>
      <c r="AG257" s="263" t="s">
        <v>2063</v>
      </c>
      <c r="AH257" s="264"/>
      <c r="AI257" s="255">
        <v>26</v>
      </c>
      <c r="AJ257" s="264">
        <v>44909</v>
      </c>
      <c r="AK257" s="264">
        <v>44428</v>
      </c>
      <c r="AL257" s="264">
        <v>44845</v>
      </c>
      <c r="AM257" s="254"/>
      <c r="AN257" s="243"/>
      <c r="AO257" s="265" t="str">
        <f>_xlfn.IFNA(IF(VLOOKUP(tabItens[[#This Row],[CÓDIGO]],tabExcluirDoEstoque[#Data],1,FALSE),"sim",""),"")</f>
        <v/>
      </c>
      <c r="AP257" s="266" t="str">
        <f ca="1">IF(OR(ISBLANK(tabItens[[#This Row],[ATA DT.VALID.]]),tabItens[[#This Row],[ATA DT.VALID.]]="",tabItens[[#This Row],[ATA DT.VALID.]]=" "),"",IF(TYPE(tabItens[[#This Row],[ATA DT.VALID.]])=1,ROUNDUP((tabItens[[#This Row],[ATA DT.VALID.]]-TODAY())/7,0),""))</f>
        <v/>
      </c>
      <c r="AQ257" s="267"/>
      <c r="AR257" s="268" t="str">
        <f>IF(ISBLANK(tabItens[[#This Row],[CÓDIGO]]),"",IFERROR(VLOOKUP(tabItens[[#This Row],[CÓDIGO]],Consumo!$C$2:$AI$902,32,FALSE),0))</f>
        <v>07.2023</v>
      </c>
      <c r="AS257" s="269">
        <f>SUMIF(Consumo!$C$3:$C$902,tabItens[[#This Row],[CÓDIGO]],Consumo!$T$3:$T$902) + SUMIF(Consumo!$C$3:$C$902,tabItens[[#This Row],[CÓDIGO]],Consumo!$U$3:$U$902) + SUMIF(Consumo!$C$3:$C$902,tabItens[[#This Row],[CÓDIGO]],Consumo!$V$3:$V$902) + SUMIF(Consumo!$C$3:$C$902,tabItens[[#This Row],[CÓDIGO]],Consumo!$W$3:$W$902)</f>
        <v>4</v>
      </c>
      <c r="AT257" s="269">
        <f>SUMIF(Consumo!$C$3:$C$902,tabItens[[#This Row],[CÓDIGO]],Consumo!$AF$3:$AF$902)</f>
        <v>159</v>
      </c>
      <c r="AU257" s="270">
        <f>SUMIF(Consumo!$C$3:$C$902,tabItens[[#This Row],[CÓDIGO]],Consumo!$AG$3:$AG$902)</f>
        <v>35</v>
      </c>
      <c r="AV257" s="271">
        <f>SUMIF(Consumo!$C$3:$C$902,tabItens[[#This Row],[CÓDIGO]],Consumo!$AE$3:$AE$902)</f>
        <v>0.88888888888888884</v>
      </c>
      <c r="AW257" s="244">
        <f>tabItens[[#This Row],[QTDE ATUAL]] + tabItens[[#This Row],[RC QTDE]] + tabItens[[#This Row],[AF SALDO]] + tabItens[[#This Row],[Recentes]]</f>
        <v>100</v>
      </c>
      <c r="AX257" s="272">
        <v>0</v>
      </c>
      <c r="AY257" s="272">
        <v>0</v>
      </c>
      <c r="AZ257" s="272">
        <f>IF(ISBLANK(tabItens[[#This Row],[CÓDIGO]]),"",tabItens[[#This Row],[PontoMês]] * (AZ$2+tabItens[[#This Row],[PontoQtM]]))</f>
        <v>0</v>
      </c>
      <c r="BA257" s="271">
        <f>tabItens[[#This Row],[PontoPed]] - tabItens[[#This Row],[Saldo]] + (1/10)</f>
        <v>-99.9</v>
      </c>
      <c r="BB257" s="271">
        <f xml:space="preserve"> tabItens[[#This Row],[PontoMês]] * BB$2 - tabItens[[#This Row],[QTDE ATUAL]] - (1/10)</f>
        <v>-0.1</v>
      </c>
      <c r="BC257" s="273">
        <f>IF( tabItens[[#This Row],[PontoPed]]&gt;0, IF(tabItens[[#This Row],[PontoPed]]&lt;1, 1, IF( tabItens[[#This Row],[Saldo]]&gt;tabItens[[#This Row],[PontoPed]], 0, (tabItens[[#This Row],[PontoPed]]-tabItens[[#This Row],[Saldo]])/tabItens[[#This Row],[PontoPed]] ) ), 0 )</f>
        <v>0</v>
      </c>
      <c r="BD257" s="274">
        <f>ROUNDDOWN(IF( OR( AND(tabItens[[#This Row],[PontoPed]]&lt;tabItens[[#This Row],[Saldo]],tabItens[[#This Row],[Saldo]]&gt;0), tabItens[[#This Row],[PontoPed]]=0), 99, IF(AND(tabItens[[#This Row],[Saldo]]=0,tabItens[[#This Row],[PontoPed]]&gt;0), 0, (1-tabItens[[#This Row],[PctAb]])*10 ) ),0)</f>
        <v>99</v>
      </c>
      <c r="BE257" s="275">
        <f>MAX(ROUNDDOWN( IF(tabItens[[#This Row],[Abaixo]] &gt; 0,   tabItens[[#This Row],[Abaixo]] + (tabItens[[#This Row],[PontoMês]] * IF( OR( ISBLANK(tabItens[[#This Row],[ATA Nº/ANO]]), tabItens[[#This Row],[ATA Nº/ANO]] = ""),BE$2,BE$1)),0),0),0)</f>
        <v>0</v>
      </c>
      <c r="BF25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57" s="276">
        <f>SUMIF(Consumo!$C$3:$C$902,tabItens[[#This Row],[CÓDIGO]],Consumo!$E$3:$E$902)</f>
        <v>16</v>
      </c>
      <c r="BH257" s="277">
        <f>IF(AND(tabItens[[#This Row],[Pend]] &gt; 0,tabItens[[#This Row],[Consumo]] &lt;&gt; 0), tabItens[[#This Row],[Pend]] / tabItens[[#This Row],[Consumo]], 0 )</f>
        <v>0.10062893081761007</v>
      </c>
      <c r="BI257" s="276"/>
      <c r="BJ257" s="276"/>
      <c r="BK257" s="278" t="s">
        <v>2077</v>
      </c>
    </row>
    <row r="258" spans="1:63" x14ac:dyDescent="0.3">
      <c r="A258" s="239">
        <v>107790</v>
      </c>
      <c r="B258" s="240" t="s">
        <v>1655</v>
      </c>
      <c r="C258" s="241" t="s">
        <v>264</v>
      </c>
      <c r="D258" s="242">
        <v>17.28</v>
      </c>
      <c r="E258" s="243"/>
      <c r="F258" s="243"/>
      <c r="G258" s="243" t="s">
        <v>891</v>
      </c>
      <c r="H258" s="244">
        <v>141</v>
      </c>
      <c r="I258" s="245">
        <v>103003</v>
      </c>
      <c r="J258" s="246">
        <v>17.28</v>
      </c>
      <c r="K258" s="247">
        <v>141</v>
      </c>
      <c r="L258" s="248">
        <f>IF(tabItens[[#This Row],[Média]] &gt; 0, tabItens[[#This Row],[QTDE ATUAL]] / tabItens[[#This Row],[Média]],999.9)</f>
        <v>999.9</v>
      </c>
      <c r="M258" s="249">
        <v>0</v>
      </c>
      <c r="N258" s="250">
        <f>tabItens[[#This Row],[VALOR UNIT.]] * tabItens[[#This Row],[LC]]</f>
        <v>0</v>
      </c>
      <c r="O258" s="251"/>
      <c r="P258" s="252"/>
      <c r="Q258" s="253"/>
      <c r="R258" s="250"/>
      <c r="S258" s="254"/>
      <c r="T258" s="255">
        <f>ROUNDDOWN(IFERROR(tabItens[[#This Row],[ATA DT.VALID.]] - $D$1,0) / 30,0)</f>
        <v>-1507</v>
      </c>
      <c r="U258" s="240" t="s">
        <v>1656</v>
      </c>
      <c r="V258" s="256">
        <v>1</v>
      </c>
      <c r="W258" s="257" t="s">
        <v>2068</v>
      </c>
      <c r="X258" s="258">
        <v>50</v>
      </c>
      <c r="Y258" s="259">
        <v>3</v>
      </c>
      <c r="Z258" s="260">
        <v>2412</v>
      </c>
      <c r="AA258" s="261">
        <v>2023</v>
      </c>
      <c r="AB258" s="262">
        <v>100</v>
      </c>
      <c r="AC258" s="262"/>
      <c r="AD258" s="261"/>
      <c r="AE258" s="262"/>
      <c r="AF258" s="255"/>
      <c r="AG258" s="263" t="s">
        <v>2063</v>
      </c>
      <c r="AH258" s="264"/>
      <c r="AI258" s="255">
        <v>52</v>
      </c>
      <c r="AJ258" s="264">
        <v>44634</v>
      </c>
      <c r="AK258" s="264">
        <v>39700</v>
      </c>
      <c r="AL258" s="264">
        <v>44616</v>
      </c>
      <c r="AM258" s="254"/>
      <c r="AN258" s="243"/>
      <c r="AO258" s="265" t="str">
        <f>_xlfn.IFNA(IF(VLOOKUP(tabItens[[#This Row],[CÓDIGO]],tabExcluirDoEstoque[#Data],1,FALSE),"sim",""),"")</f>
        <v/>
      </c>
      <c r="AP258" s="266" t="str">
        <f ca="1">IF(OR(ISBLANK(tabItens[[#This Row],[ATA DT.VALID.]]),tabItens[[#This Row],[ATA DT.VALID.]]="",tabItens[[#This Row],[ATA DT.VALID.]]=" "),"",IF(TYPE(tabItens[[#This Row],[ATA DT.VALID.]])=1,ROUNDUP((tabItens[[#This Row],[ATA DT.VALID.]]-TODAY())/7,0),""))</f>
        <v/>
      </c>
      <c r="AQ258" s="267"/>
      <c r="AR258" s="268" t="str">
        <f>IF(ISBLANK(tabItens[[#This Row],[CÓDIGO]]),"",IFERROR(VLOOKUP(tabItens[[#This Row],[CÓDIGO]],Consumo!$C$2:$AI$902,32,FALSE),0))</f>
        <v>04.2023</v>
      </c>
      <c r="AS258" s="269">
        <f>SUMIF(Consumo!$C$3:$C$902,tabItens[[#This Row],[CÓDIGO]],Consumo!$T$3:$T$902) + SUMIF(Consumo!$C$3:$C$902,tabItens[[#This Row],[CÓDIGO]],Consumo!$U$3:$U$902) + SUMIF(Consumo!$C$3:$C$902,tabItens[[#This Row],[CÓDIGO]],Consumo!$V$3:$V$902) + SUMIF(Consumo!$C$3:$C$902,tabItens[[#This Row],[CÓDIGO]],Consumo!$W$3:$W$902)</f>
        <v>0</v>
      </c>
      <c r="AT258" s="269">
        <f>SUMIF(Consumo!$C$3:$C$902,tabItens[[#This Row],[CÓDIGO]],Consumo!$AF$3:$AF$902)</f>
        <v>222</v>
      </c>
      <c r="AU258" s="270">
        <f>SUMIF(Consumo!$C$3:$C$902,tabItens[[#This Row],[CÓDIGO]],Consumo!$AG$3:$AG$902)</f>
        <v>38</v>
      </c>
      <c r="AV258" s="271">
        <f>SUMIF(Consumo!$C$3:$C$902,tabItens[[#This Row],[CÓDIGO]],Consumo!$AE$3:$AE$902)</f>
        <v>0</v>
      </c>
      <c r="AW258" s="244">
        <f>tabItens[[#This Row],[QTDE ATUAL]] + tabItens[[#This Row],[RC QTDE]] + tabItens[[#This Row],[AF SALDO]] + tabItens[[#This Row],[Recentes]]</f>
        <v>241</v>
      </c>
      <c r="AX258" s="272">
        <v>22</v>
      </c>
      <c r="AY258" s="272">
        <v>4</v>
      </c>
      <c r="AZ258" s="272">
        <f>IF(ISBLANK(tabItens[[#This Row],[CÓDIGO]]),"",tabItens[[#This Row],[PontoMês]] * (AZ$2+tabItens[[#This Row],[PontoQtM]]))</f>
        <v>88</v>
      </c>
      <c r="BA258" s="271">
        <f>tabItens[[#This Row],[PontoPed]] - tabItens[[#This Row],[Saldo]] + (1/10)</f>
        <v>-152.9</v>
      </c>
      <c r="BB258" s="271">
        <f xml:space="preserve"> tabItens[[#This Row],[PontoMês]] * BB$2 - tabItens[[#This Row],[QTDE ATUAL]] - (1/10)</f>
        <v>-119.1</v>
      </c>
      <c r="BC258" s="273">
        <f>IF( tabItens[[#This Row],[PontoPed]]&gt;0, IF(tabItens[[#This Row],[PontoPed]]&lt;1, 1, IF( tabItens[[#This Row],[Saldo]]&gt;tabItens[[#This Row],[PontoPed]], 0, (tabItens[[#This Row],[PontoPed]]-tabItens[[#This Row],[Saldo]])/tabItens[[#This Row],[PontoPed]] ) ), 0 )</f>
        <v>0</v>
      </c>
      <c r="BD258" s="274">
        <f>ROUNDDOWN(IF( OR( AND(tabItens[[#This Row],[PontoPed]]&lt;tabItens[[#This Row],[Saldo]],tabItens[[#This Row],[Saldo]]&gt;0), tabItens[[#This Row],[PontoPed]]=0), 99, IF(AND(tabItens[[#This Row],[Saldo]]=0,tabItens[[#This Row],[PontoPed]]&gt;0), 0, (1-tabItens[[#This Row],[PctAb]])*10 ) ),0)</f>
        <v>99</v>
      </c>
      <c r="BE258" s="275">
        <f>MAX(ROUNDDOWN( IF(tabItens[[#This Row],[Abaixo]] &gt; 0,   tabItens[[#This Row],[Abaixo]] + (tabItens[[#This Row],[PontoMês]] * IF( OR( ISBLANK(tabItens[[#This Row],[ATA Nº/ANO]]), tabItens[[#This Row],[ATA Nº/ANO]] = ""),BE$2,BE$1)),0),0),0)</f>
        <v>0</v>
      </c>
      <c r="BF25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58" s="276">
        <f>SUMIF(Consumo!$C$3:$C$902,tabItens[[#This Row],[CÓDIGO]],Consumo!$E$3:$E$902)</f>
        <v>0</v>
      </c>
      <c r="BH258" s="277">
        <f>IF(AND(tabItens[[#This Row],[Pend]] &gt; 0,tabItens[[#This Row],[Consumo]] &lt;&gt; 0), tabItens[[#This Row],[Pend]] / tabItens[[#This Row],[Consumo]], 0 )</f>
        <v>0</v>
      </c>
      <c r="BI258" s="276"/>
      <c r="BJ258" s="276"/>
      <c r="BK258" s="278" t="s">
        <v>2077</v>
      </c>
    </row>
    <row r="259" spans="1:63" x14ac:dyDescent="0.3">
      <c r="A259" s="239">
        <v>12654</v>
      </c>
      <c r="B259" s="240" t="s">
        <v>956</v>
      </c>
      <c r="C259" s="241" t="s">
        <v>268</v>
      </c>
      <c r="D259" s="242">
        <v>3.81</v>
      </c>
      <c r="E259" s="243"/>
      <c r="F259" s="243"/>
      <c r="G259" s="243" t="s">
        <v>891</v>
      </c>
      <c r="H259" s="244">
        <v>73757</v>
      </c>
      <c r="I259" s="245">
        <v>103003</v>
      </c>
      <c r="J259" s="246">
        <v>3.81</v>
      </c>
      <c r="K259" s="247">
        <v>59053</v>
      </c>
      <c r="L259" s="248">
        <f>IF(tabItens[[#This Row],[Média]] &gt; 0, tabItens[[#This Row],[QTDE ATUAL]] / tabItens[[#This Row],[Média]],999.9)</f>
        <v>3412.9203084832907</v>
      </c>
      <c r="M259" s="249">
        <v>0</v>
      </c>
      <c r="N259" s="250">
        <f>tabItens[[#This Row],[VALOR UNIT.]] * tabItens[[#This Row],[LC]]</f>
        <v>0</v>
      </c>
      <c r="O259" s="251" t="s">
        <v>2083</v>
      </c>
      <c r="P259" s="252"/>
      <c r="Q259" s="253"/>
      <c r="R259" s="250"/>
      <c r="S259" s="254"/>
      <c r="T259" s="255">
        <f>ROUNDDOWN(IFERROR(tabItens[[#This Row],[ATA DT.VALID.]] - $D$1,0) / 30,0)</f>
        <v>-1507</v>
      </c>
      <c r="U259" s="240" t="s">
        <v>955</v>
      </c>
      <c r="V259" s="256">
        <v>1</v>
      </c>
      <c r="W259" s="257" t="s">
        <v>2064</v>
      </c>
      <c r="X259" s="258">
        <v>52</v>
      </c>
      <c r="Y259" s="259">
        <v>6</v>
      </c>
      <c r="Z259" s="260"/>
      <c r="AA259" s="261"/>
      <c r="AB259" s="262"/>
      <c r="AC259" s="262"/>
      <c r="AD259" s="261"/>
      <c r="AE259" s="262"/>
      <c r="AF259" s="255"/>
      <c r="AG259" s="263" t="s">
        <v>2063</v>
      </c>
      <c r="AH259" s="264"/>
      <c r="AI259" s="255">
        <v>35376</v>
      </c>
      <c r="AJ259" s="264">
        <v>44950</v>
      </c>
      <c r="AK259" s="264" t="s">
        <v>891</v>
      </c>
      <c r="AL259" s="264">
        <v>45008</v>
      </c>
      <c r="AM259" s="254"/>
      <c r="AN259" s="243"/>
      <c r="AO259" s="265" t="str">
        <f>_xlfn.IFNA(IF(VLOOKUP(tabItens[[#This Row],[CÓDIGO]],tabExcluirDoEstoque[#Data],1,FALSE),"sim",""),"")</f>
        <v/>
      </c>
      <c r="AP259" s="266" t="str">
        <f ca="1">IF(OR(ISBLANK(tabItens[[#This Row],[ATA DT.VALID.]]),tabItens[[#This Row],[ATA DT.VALID.]]="",tabItens[[#This Row],[ATA DT.VALID.]]=" "),"",IF(TYPE(tabItens[[#This Row],[ATA DT.VALID.]])=1,ROUNDUP((tabItens[[#This Row],[ATA DT.VALID.]]-TODAY())/7,0),""))</f>
        <v/>
      </c>
      <c r="AQ259" s="267">
        <v>0</v>
      </c>
      <c r="AR259" s="268" t="str">
        <f>IF(ISBLANK(tabItens[[#This Row],[CÓDIGO]]),"",IFERROR(VLOOKUP(tabItens[[#This Row],[CÓDIGO]],Consumo!$C$2:$AI$902,32,FALSE),0))</f>
        <v>08.2023</v>
      </c>
      <c r="AS259" s="269">
        <f>SUMIF(Consumo!$C$3:$C$902,tabItens[[#This Row],[CÓDIGO]],Consumo!$T$3:$T$902) + SUMIF(Consumo!$C$3:$C$902,tabItens[[#This Row],[CÓDIGO]],Consumo!$U$3:$U$902) + SUMIF(Consumo!$C$3:$C$902,tabItens[[#This Row],[CÓDIGO]],Consumo!$V$3:$V$902) + SUMIF(Consumo!$C$3:$C$902,tabItens[[#This Row],[CÓDIGO]],Consumo!$W$3:$W$902)</f>
        <v>36705</v>
      </c>
      <c r="AT259" s="269">
        <f>SUMIF(Consumo!$C$3:$C$902,tabItens[[#This Row],[CÓDIGO]],Consumo!$AF$3:$AF$902)</f>
        <v>149702</v>
      </c>
      <c r="AU259" s="270">
        <f>SUMIF(Consumo!$C$3:$C$902,tabItens[[#This Row],[CÓDIGO]],Consumo!$AG$3:$AG$902)</f>
        <v>13289</v>
      </c>
      <c r="AV259" s="271">
        <f>SUMIF(Consumo!$C$3:$C$902,tabItens[[#This Row],[CÓDIGO]],Consumo!$AE$3:$AE$902)</f>
        <v>21.611111111111111</v>
      </c>
      <c r="AW259" s="244">
        <f>tabItens[[#This Row],[QTDE ATUAL]] + tabItens[[#This Row],[RC QTDE]] + tabItens[[#This Row],[AF SALDO]] + tabItens[[#This Row],[Recentes]]</f>
        <v>73757</v>
      </c>
      <c r="AX259" s="272">
        <v>6016</v>
      </c>
      <c r="AY259" s="272">
        <v>3</v>
      </c>
      <c r="AZ259" s="272">
        <f>IF(ISBLANK(tabItens[[#This Row],[CÓDIGO]]),"",tabItens[[#This Row],[PontoMês]] * (AZ$2+tabItens[[#This Row],[PontoQtM]]))</f>
        <v>18048</v>
      </c>
      <c r="BA259" s="271">
        <f>tabItens[[#This Row],[PontoPed]] - tabItens[[#This Row],[Saldo]] + (1/10)</f>
        <v>-55708.9</v>
      </c>
      <c r="BB259" s="271">
        <f xml:space="preserve"> tabItens[[#This Row],[PontoMês]] * BB$2 - tabItens[[#This Row],[QTDE ATUAL]] - (1/10)</f>
        <v>-67741.100000000006</v>
      </c>
      <c r="BC259" s="273">
        <f>IF( tabItens[[#This Row],[PontoPed]]&gt;0, IF(tabItens[[#This Row],[PontoPed]]&lt;1, 1, IF( tabItens[[#This Row],[Saldo]]&gt;tabItens[[#This Row],[PontoPed]], 0, (tabItens[[#This Row],[PontoPed]]-tabItens[[#This Row],[Saldo]])/tabItens[[#This Row],[PontoPed]] ) ), 0 )</f>
        <v>0</v>
      </c>
      <c r="BD259" s="274">
        <f>ROUNDDOWN(IF( OR( AND(tabItens[[#This Row],[PontoPed]]&lt;tabItens[[#This Row],[Saldo]],tabItens[[#This Row],[Saldo]]&gt;0), tabItens[[#This Row],[PontoPed]]=0), 99, IF(AND(tabItens[[#This Row],[Saldo]]=0,tabItens[[#This Row],[PontoPed]]&gt;0), 0, (1-tabItens[[#This Row],[PctAb]])*10 ) ),0)</f>
        <v>99</v>
      </c>
      <c r="BE259" s="275">
        <f>MAX(ROUNDDOWN( IF(tabItens[[#This Row],[Abaixo]] &gt; 0,   tabItens[[#This Row],[Abaixo]] + (tabItens[[#This Row],[PontoMês]] * IF( OR( ISBLANK(tabItens[[#This Row],[ATA Nº/ANO]]), tabItens[[#This Row],[ATA Nº/ANO]] = ""),BE$2,BE$1)),0),0),0)</f>
        <v>0</v>
      </c>
      <c r="BF25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9" s="276">
        <f>SUMIF(Consumo!$C$3:$C$902,tabItens[[#This Row],[CÓDIGO]],Consumo!$E$3:$E$902)</f>
        <v>389</v>
      </c>
      <c r="BH259" s="277">
        <f>IF(AND(tabItens[[#This Row],[Pend]] &gt; 0,tabItens[[#This Row],[Consumo]] &lt;&gt; 0), tabItens[[#This Row],[Pend]] / tabItens[[#This Row],[Consumo]], 0 )</f>
        <v>2.598495678080453E-3</v>
      </c>
      <c r="BI259" s="276"/>
      <c r="BJ259" s="276"/>
      <c r="BK259" s="278" t="s">
        <v>2077</v>
      </c>
    </row>
    <row r="260" spans="1:63" x14ac:dyDescent="0.3">
      <c r="A260" s="239">
        <v>12652</v>
      </c>
      <c r="B260" s="240" t="s">
        <v>951</v>
      </c>
      <c r="C260" s="241" t="s">
        <v>268</v>
      </c>
      <c r="D260" s="242">
        <v>1.82</v>
      </c>
      <c r="E260" s="243" t="s">
        <v>952</v>
      </c>
      <c r="F260" s="243" t="s">
        <v>914</v>
      </c>
      <c r="G260" s="243" t="s">
        <v>953</v>
      </c>
      <c r="H260" s="244">
        <v>389</v>
      </c>
      <c r="I260" s="245">
        <v>103003</v>
      </c>
      <c r="J260" s="246">
        <v>1.82</v>
      </c>
      <c r="K260" s="247">
        <v>7100</v>
      </c>
      <c r="L260" s="248">
        <f>IF(tabItens[[#This Row],[Média]] &gt; 0, tabItens[[#This Row],[QTDE ATUAL]] / tabItens[[#This Row],[Média]],999.9)</f>
        <v>778</v>
      </c>
      <c r="M260" s="249">
        <v>0</v>
      </c>
      <c r="N260" s="250">
        <f>tabItens[[#This Row],[VALOR UNIT.]] * tabItens[[#This Row],[LC]]</f>
        <v>0</v>
      </c>
      <c r="O260" s="251" t="s">
        <v>954</v>
      </c>
      <c r="P260" s="252">
        <v>0</v>
      </c>
      <c r="Q260" s="253">
        <v>65000</v>
      </c>
      <c r="R260" s="250">
        <v>118300</v>
      </c>
      <c r="S260" s="254">
        <v>45454</v>
      </c>
      <c r="T260" s="255">
        <f>ROUNDDOWN(IFERROR(tabItens[[#This Row],[ATA DT.VALID.]] - $D$1,0) / 30,0)</f>
        <v>8</v>
      </c>
      <c r="U260" s="240" t="s">
        <v>955</v>
      </c>
      <c r="V260" s="256">
        <v>1</v>
      </c>
      <c r="W260" s="257" t="s">
        <v>2064</v>
      </c>
      <c r="X260" s="258">
        <v>52</v>
      </c>
      <c r="Y260" s="259">
        <v>6</v>
      </c>
      <c r="Z260" s="260"/>
      <c r="AA260" s="261"/>
      <c r="AB260" s="262"/>
      <c r="AC260" s="262"/>
      <c r="AD260" s="261"/>
      <c r="AE260" s="262"/>
      <c r="AF260" s="255"/>
      <c r="AG260" s="263" t="s">
        <v>2063</v>
      </c>
      <c r="AH260" s="264"/>
      <c r="AI260" s="255">
        <v>3066</v>
      </c>
      <c r="AJ260" s="264">
        <v>45154</v>
      </c>
      <c r="AK260" s="264" t="s">
        <v>891</v>
      </c>
      <c r="AL260" s="264">
        <v>45141</v>
      </c>
      <c r="AM260" s="254"/>
      <c r="AN260" s="243"/>
      <c r="AO260" s="265" t="str">
        <f>_xlfn.IFNA(IF(VLOOKUP(tabItens[[#This Row],[CÓDIGO]],tabExcluirDoEstoque[#Data],1,FALSE),"sim",""),"")</f>
        <v/>
      </c>
      <c r="AP260" s="266">
        <f ca="1">IF(OR(ISBLANK(tabItens[[#This Row],[ATA DT.VALID.]]),tabItens[[#This Row],[ATA DT.VALID.]]="",tabItens[[#This Row],[ATA DT.VALID.]]=" "),"",IF(TYPE(tabItens[[#This Row],[ATA DT.VALID.]])=1,ROUNDUP((tabItens[[#This Row],[ATA DT.VALID.]]-TODAY())/7,0),""))</f>
        <v>35</v>
      </c>
      <c r="AQ260" s="267">
        <v>0</v>
      </c>
      <c r="AR260" s="268" t="str">
        <f>IF(ISBLANK(tabItens[[#This Row],[CÓDIGO]]),"",IFERROR(VLOOKUP(tabItens[[#This Row],[CÓDIGO]],Consumo!$C$2:$AI$902,32,FALSE),0))</f>
        <v>08.2023</v>
      </c>
      <c r="AS260" s="269">
        <f>SUMIF(Consumo!$C$3:$C$902,tabItens[[#This Row],[CÓDIGO]],Consumo!$T$3:$T$902) + SUMIF(Consumo!$C$3:$C$902,tabItens[[#This Row],[CÓDIGO]],Consumo!$U$3:$U$902) + SUMIF(Consumo!$C$3:$C$902,tabItens[[#This Row],[CÓDIGO]],Consumo!$V$3:$V$902) + SUMIF(Consumo!$C$3:$C$902,tabItens[[#This Row],[CÓDIGO]],Consumo!$W$3:$W$902)</f>
        <v>3787</v>
      </c>
      <c r="AT260" s="269">
        <f>SUMIF(Consumo!$C$3:$C$902,tabItens[[#This Row],[CÓDIGO]],Consumo!$AF$3:$AF$902)</f>
        <v>11746</v>
      </c>
      <c r="AU260" s="270">
        <f>SUMIF(Consumo!$C$3:$C$902,tabItens[[#This Row],[CÓDIGO]],Consumo!$AG$3:$AG$902)</f>
        <v>1847</v>
      </c>
      <c r="AV260" s="271">
        <f>SUMIF(Consumo!$C$3:$C$902,tabItens[[#This Row],[CÓDIGO]],Consumo!$AE$3:$AE$902)</f>
        <v>0.5</v>
      </c>
      <c r="AW260" s="244">
        <f>tabItens[[#This Row],[QTDE ATUAL]] + tabItens[[#This Row],[RC QTDE]] + tabItens[[#This Row],[AF SALDO]] + tabItens[[#This Row],[Recentes]]</f>
        <v>389</v>
      </c>
      <c r="AX260" s="272">
        <v>500</v>
      </c>
      <c r="AY260" s="272">
        <v>4</v>
      </c>
      <c r="AZ260" s="272">
        <f>IF(ISBLANK(tabItens[[#This Row],[CÓDIGO]]),"",tabItens[[#This Row],[PontoMês]] * (AZ$2+tabItens[[#This Row],[PontoQtM]]))</f>
        <v>2000</v>
      </c>
      <c r="BA260" s="271">
        <f>tabItens[[#This Row],[PontoPed]] - tabItens[[#This Row],[Saldo]] + (1/10)</f>
        <v>1611.1</v>
      </c>
      <c r="BB260" s="271">
        <f xml:space="preserve"> tabItens[[#This Row],[PontoMês]] * BB$2 - tabItens[[#This Row],[QTDE ATUAL]] - (1/10)</f>
        <v>110.9</v>
      </c>
      <c r="BC260" s="273">
        <f>IF( tabItens[[#This Row],[PontoPed]]&gt;0, IF(tabItens[[#This Row],[PontoPed]]&lt;1, 1, IF( tabItens[[#This Row],[Saldo]]&gt;tabItens[[#This Row],[PontoPed]], 0, (tabItens[[#This Row],[PontoPed]]-tabItens[[#This Row],[Saldo]])/tabItens[[#This Row],[PontoPed]] ) ), 0 )</f>
        <v>0.80549999999999999</v>
      </c>
      <c r="BD260" s="274">
        <f>ROUNDDOWN(IF( OR( AND(tabItens[[#This Row],[PontoPed]]&lt;tabItens[[#This Row],[Saldo]],tabItens[[#This Row],[Saldo]]&gt;0), tabItens[[#This Row],[PontoPed]]=0), 99, IF(AND(tabItens[[#This Row],[Saldo]]=0,tabItens[[#This Row],[PontoPed]]&gt;0), 0, (1-tabItens[[#This Row],[PctAb]])*10 ) ),0)</f>
        <v>1</v>
      </c>
      <c r="BE260" s="275">
        <f>MAX(ROUNDDOWN( IF(tabItens[[#This Row],[Abaixo]] &gt; 0,   tabItens[[#This Row],[Abaixo]] + (tabItens[[#This Row],[PontoMês]] * IF( OR( ISBLANK(tabItens[[#This Row],[ATA Nº/ANO]]), tabItens[[#This Row],[ATA Nº/ANO]] = ""),BE$2,BE$1)),0),0),0)</f>
        <v>3111</v>
      </c>
      <c r="BF26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3111</v>
      </c>
      <c r="BG260" s="276">
        <f>SUMIF(Consumo!$C$3:$C$902,tabItens[[#This Row],[CÓDIGO]],Consumo!$E$3:$E$902)</f>
        <v>9</v>
      </c>
      <c r="BH260" s="277">
        <f>IF(AND(tabItens[[#This Row],[Pend]] &gt; 0,tabItens[[#This Row],[Consumo]] &lt;&gt; 0), tabItens[[#This Row],[Pend]] / tabItens[[#This Row],[Consumo]], 0 )</f>
        <v>7.6621828707645152E-4</v>
      </c>
      <c r="BI260" s="276"/>
      <c r="BJ260" s="276"/>
      <c r="BK260" s="278" t="s">
        <v>2077</v>
      </c>
    </row>
    <row r="261" spans="1:63" x14ac:dyDescent="0.3">
      <c r="A261" s="239">
        <v>81371</v>
      </c>
      <c r="B261" s="240" t="s">
        <v>1476</v>
      </c>
      <c r="C261" s="241" t="s">
        <v>336</v>
      </c>
      <c r="D261" s="242">
        <v>1.61</v>
      </c>
      <c r="E261" s="243"/>
      <c r="F261" s="243"/>
      <c r="G261" s="243" t="s">
        <v>891</v>
      </c>
      <c r="H261" s="244">
        <v>0</v>
      </c>
      <c r="I261" s="245">
        <v>103003</v>
      </c>
      <c r="J261" s="246">
        <v>1.61</v>
      </c>
      <c r="K261" s="247">
        <v>2833</v>
      </c>
      <c r="L261" s="248">
        <f>IF(tabItens[[#This Row],[Média]] &gt; 0, tabItens[[#This Row],[QTDE ATUAL]] / tabItens[[#This Row],[Média]],999.9)</f>
        <v>0</v>
      </c>
      <c r="M261" s="249">
        <v>0</v>
      </c>
      <c r="N261" s="250">
        <f>tabItens[[#This Row],[VALOR UNIT.]] * tabItens[[#This Row],[LC]]</f>
        <v>0</v>
      </c>
      <c r="O261" s="251"/>
      <c r="P261" s="252"/>
      <c r="Q261" s="253"/>
      <c r="R261" s="250"/>
      <c r="S261" s="254"/>
      <c r="T261" s="255">
        <f>ROUNDDOWN(IFERROR(tabItens[[#This Row],[ATA DT.VALID.]] - $D$1,0) / 30,0)</f>
        <v>-1507</v>
      </c>
      <c r="U261" s="240" t="s">
        <v>1475</v>
      </c>
      <c r="V261" s="256">
        <v>1</v>
      </c>
      <c r="W261" s="257" t="s">
        <v>2065</v>
      </c>
      <c r="X261" s="258">
        <v>71</v>
      </c>
      <c r="Y261" s="259">
        <v>33</v>
      </c>
      <c r="Z261" s="260">
        <v>6219</v>
      </c>
      <c r="AA261" s="261">
        <v>2023</v>
      </c>
      <c r="AB261" s="262">
        <v>1700</v>
      </c>
      <c r="AC261" s="262"/>
      <c r="AD261" s="261"/>
      <c r="AE261" s="262"/>
      <c r="AF261" s="255"/>
      <c r="AG261" s="263" t="s">
        <v>2063</v>
      </c>
      <c r="AH261" s="264"/>
      <c r="AI261" s="255">
        <v>1256</v>
      </c>
      <c r="AJ261" s="264">
        <v>45027</v>
      </c>
      <c r="AK261" s="264">
        <v>38217</v>
      </c>
      <c r="AL261" s="264">
        <v>44998</v>
      </c>
      <c r="AM261" s="254"/>
      <c r="AN261" s="243"/>
      <c r="AO261" s="265" t="str">
        <f>_xlfn.IFNA(IF(VLOOKUP(tabItens[[#This Row],[CÓDIGO]],tabExcluirDoEstoque[#Data],1,FALSE),"sim",""),"")</f>
        <v/>
      </c>
      <c r="AP261" s="266" t="str">
        <f ca="1">IF(OR(ISBLANK(tabItens[[#This Row],[ATA DT.VALID.]]),tabItens[[#This Row],[ATA DT.VALID.]]="",tabItens[[#This Row],[ATA DT.VALID.]]=" "),"",IF(TYPE(tabItens[[#This Row],[ATA DT.VALID.]])=1,ROUNDUP((tabItens[[#This Row],[ATA DT.VALID.]]-TODAY())/7,0),""))</f>
        <v/>
      </c>
      <c r="AQ261" s="267"/>
      <c r="AR261" s="268" t="str">
        <f>IF(ISBLANK(tabItens[[#This Row],[CÓDIGO]]),"",IFERROR(VLOOKUP(tabItens[[#This Row],[CÓDIGO]],Consumo!$C$2:$AI$902,32,FALSE),0))</f>
        <v>08.2023</v>
      </c>
      <c r="AS261" s="269">
        <f>SUMIF(Consumo!$C$3:$C$902,tabItens[[#This Row],[CÓDIGO]],Consumo!$T$3:$T$902) + SUMIF(Consumo!$C$3:$C$902,tabItens[[#This Row],[CÓDIGO]],Consumo!$U$3:$U$902) + SUMIF(Consumo!$C$3:$C$902,tabItens[[#This Row],[CÓDIGO]],Consumo!$V$3:$V$902) + SUMIF(Consumo!$C$3:$C$902,tabItens[[#This Row],[CÓDIGO]],Consumo!$W$3:$W$902)</f>
        <v>847</v>
      </c>
      <c r="AT261" s="269">
        <f>SUMIF(Consumo!$C$3:$C$902,tabItens[[#This Row],[CÓDIGO]],Consumo!$AF$3:$AF$902)</f>
        <v>4866</v>
      </c>
      <c r="AU261" s="270">
        <f>SUMIF(Consumo!$C$3:$C$902,tabItens[[#This Row],[CÓDIGO]],Consumo!$AG$3:$AG$902)</f>
        <v>1704</v>
      </c>
      <c r="AV261" s="271">
        <f>SUMIF(Consumo!$C$3:$C$902,tabItens[[#This Row],[CÓDIGO]],Consumo!$AE$3:$AE$902)</f>
        <v>8.1111111111111107</v>
      </c>
      <c r="AW261" s="244">
        <f>tabItens[[#This Row],[QTDE ATUAL]] + tabItens[[#This Row],[RC QTDE]] + tabItens[[#This Row],[AF SALDO]] + tabItens[[#This Row],[Recentes]]</f>
        <v>1700</v>
      </c>
      <c r="AX261" s="272">
        <v>358</v>
      </c>
      <c r="AY261" s="272">
        <v>4</v>
      </c>
      <c r="AZ261" s="272">
        <f>IF(ISBLANK(tabItens[[#This Row],[CÓDIGO]]),"",tabItens[[#This Row],[PontoMês]] * (AZ$2+tabItens[[#This Row],[PontoQtM]]))</f>
        <v>1432</v>
      </c>
      <c r="BA261" s="271">
        <f>tabItens[[#This Row],[PontoPed]] - tabItens[[#This Row],[Saldo]] + (1/10)</f>
        <v>-267.89999999999998</v>
      </c>
      <c r="BB261" s="271">
        <f xml:space="preserve"> tabItens[[#This Row],[PontoMês]] * BB$2 - tabItens[[#This Row],[QTDE ATUAL]] - (1/10)</f>
        <v>357.9</v>
      </c>
      <c r="BC261" s="273">
        <f>IF( tabItens[[#This Row],[PontoPed]]&gt;0, IF(tabItens[[#This Row],[PontoPed]]&lt;1, 1, IF( tabItens[[#This Row],[Saldo]]&gt;tabItens[[#This Row],[PontoPed]], 0, (tabItens[[#This Row],[PontoPed]]-tabItens[[#This Row],[Saldo]])/tabItens[[#This Row],[PontoPed]] ) ), 0 )</f>
        <v>0</v>
      </c>
      <c r="BD261" s="274">
        <f>ROUNDDOWN(IF( OR( AND(tabItens[[#This Row],[PontoPed]]&lt;tabItens[[#This Row],[Saldo]],tabItens[[#This Row],[Saldo]]&gt;0), tabItens[[#This Row],[PontoPed]]=0), 99, IF(AND(tabItens[[#This Row],[Saldo]]=0,tabItens[[#This Row],[PontoPed]]&gt;0), 0, (1-tabItens[[#This Row],[PctAb]])*10 ) ),0)</f>
        <v>99</v>
      </c>
      <c r="BE261" s="275">
        <f>MAX(ROUNDDOWN( IF(tabItens[[#This Row],[Abaixo]] &gt; 0,   tabItens[[#This Row],[Abaixo]] + (tabItens[[#This Row],[PontoMês]] * IF( OR( ISBLANK(tabItens[[#This Row],[ATA Nº/ANO]]), tabItens[[#This Row],[ATA Nº/ANO]] = ""),BE$2,BE$1)),0),0),0)</f>
        <v>0</v>
      </c>
      <c r="BF26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61" s="276">
        <f>SUMIF(Consumo!$C$3:$C$902,tabItens[[#This Row],[CÓDIGO]],Consumo!$E$3:$E$902)</f>
        <v>146</v>
      </c>
      <c r="BH261" s="277">
        <f>IF(AND(tabItens[[#This Row],[Pend]] &gt; 0,tabItens[[#This Row],[Consumo]] &lt;&gt; 0), tabItens[[#This Row],[Pend]] / tabItens[[#This Row],[Consumo]], 0 )</f>
        <v>3.0004110152075627E-2</v>
      </c>
      <c r="BI261" s="276"/>
      <c r="BJ261" s="276"/>
      <c r="BK261" s="278" t="s">
        <v>2077</v>
      </c>
    </row>
    <row r="262" spans="1:63" x14ac:dyDescent="0.3">
      <c r="A262" s="239">
        <v>132400</v>
      </c>
      <c r="B262" s="240" t="s">
        <v>1836</v>
      </c>
      <c r="C262" s="241" t="s">
        <v>336</v>
      </c>
      <c r="D262" s="242">
        <v>1.61</v>
      </c>
      <c r="E262" s="243"/>
      <c r="F262" s="243"/>
      <c r="G262" s="243" t="s">
        <v>891</v>
      </c>
      <c r="H262" s="244">
        <v>0</v>
      </c>
      <c r="I262" s="245">
        <v>103003</v>
      </c>
      <c r="J262" s="246">
        <v>1.61</v>
      </c>
      <c r="K262" s="247">
        <v>2836</v>
      </c>
      <c r="L262" s="248">
        <f>IF(tabItens[[#This Row],[Média]] &gt; 0, tabItens[[#This Row],[QTDE ATUAL]] / tabItens[[#This Row],[Média]],999.9)</f>
        <v>0</v>
      </c>
      <c r="M262" s="249">
        <v>0</v>
      </c>
      <c r="N262" s="250">
        <f>tabItens[[#This Row],[VALOR UNIT.]] * tabItens[[#This Row],[LC]]</f>
        <v>0</v>
      </c>
      <c r="O262" s="251"/>
      <c r="P262" s="252"/>
      <c r="Q262" s="253"/>
      <c r="R262" s="250"/>
      <c r="S262" s="254"/>
      <c r="T262" s="255">
        <f>ROUNDDOWN(IFERROR(tabItens[[#This Row],[ATA DT.VALID.]] - $D$1,0) / 30,0)</f>
        <v>-1507</v>
      </c>
      <c r="U262" s="240" t="s">
        <v>1475</v>
      </c>
      <c r="V262" s="256">
        <v>1</v>
      </c>
      <c r="W262" s="257" t="s">
        <v>2065</v>
      </c>
      <c r="X262" s="258">
        <v>71</v>
      </c>
      <c r="Y262" s="259">
        <v>33</v>
      </c>
      <c r="Z262" s="260">
        <v>6219</v>
      </c>
      <c r="AA262" s="261">
        <v>2023</v>
      </c>
      <c r="AB262" s="262">
        <v>1700</v>
      </c>
      <c r="AC262" s="262"/>
      <c r="AD262" s="261"/>
      <c r="AE262" s="262"/>
      <c r="AF262" s="255"/>
      <c r="AG262" s="263" t="s">
        <v>2063</v>
      </c>
      <c r="AH262" s="264"/>
      <c r="AI262" s="255">
        <v>1264</v>
      </c>
      <c r="AJ262" s="264">
        <v>45027</v>
      </c>
      <c r="AK262" s="264">
        <v>42765</v>
      </c>
      <c r="AL262" s="264">
        <v>44998</v>
      </c>
      <c r="AM262" s="254"/>
      <c r="AN262" s="243"/>
      <c r="AO262" s="265" t="str">
        <f>_xlfn.IFNA(IF(VLOOKUP(tabItens[[#This Row],[CÓDIGO]],tabExcluirDoEstoque[#Data],1,FALSE),"sim",""),"")</f>
        <v/>
      </c>
      <c r="AP262" s="266" t="str">
        <f ca="1">IF(OR(ISBLANK(tabItens[[#This Row],[ATA DT.VALID.]]),tabItens[[#This Row],[ATA DT.VALID.]]="",tabItens[[#This Row],[ATA DT.VALID.]]=" "),"",IF(TYPE(tabItens[[#This Row],[ATA DT.VALID.]])=1,ROUNDUP((tabItens[[#This Row],[ATA DT.VALID.]]-TODAY())/7,0),""))</f>
        <v/>
      </c>
      <c r="AQ262" s="267"/>
      <c r="AR262" s="268" t="str">
        <f>IF(ISBLANK(tabItens[[#This Row],[CÓDIGO]]),"",IFERROR(VLOOKUP(tabItens[[#This Row],[CÓDIGO]],Consumo!$C$2:$AI$902,32,FALSE),0))</f>
        <v>08.2023</v>
      </c>
      <c r="AS262" s="269">
        <f>SUMIF(Consumo!$C$3:$C$902,tabItens[[#This Row],[CÓDIGO]],Consumo!$T$3:$T$902) + SUMIF(Consumo!$C$3:$C$902,tabItens[[#This Row],[CÓDIGO]],Consumo!$U$3:$U$902) + SUMIF(Consumo!$C$3:$C$902,tabItens[[#This Row],[CÓDIGO]],Consumo!$V$3:$V$902) + SUMIF(Consumo!$C$3:$C$902,tabItens[[#This Row],[CÓDIGO]],Consumo!$W$3:$W$902)</f>
        <v>857</v>
      </c>
      <c r="AT262" s="269">
        <f>SUMIF(Consumo!$C$3:$C$902,tabItens[[#This Row],[CÓDIGO]],Consumo!$AF$3:$AF$902)</f>
        <v>4878</v>
      </c>
      <c r="AU262" s="270">
        <f>SUMIF(Consumo!$C$3:$C$902,tabItens[[#This Row],[CÓDIGO]],Consumo!$AG$3:$AG$902)</f>
        <v>1701</v>
      </c>
      <c r="AV262" s="271">
        <f>SUMIF(Consumo!$C$3:$C$902,tabItens[[#This Row],[CÓDIGO]],Consumo!$AE$3:$AE$902)</f>
        <v>8.0555555555555554</v>
      </c>
      <c r="AW262" s="244">
        <f>tabItens[[#This Row],[QTDE ATUAL]] + tabItens[[#This Row],[RC QTDE]] + tabItens[[#This Row],[AF SALDO]] + tabItens[[#This Row],[Recentes]]</f>
        <v>1700</v>
      </c>
      <c r="AX262" s="272">
        <v>359</v>
      </c>
      <c r="AY262" s="272">
        <v>4</v>
      </c>
      <c r="AZ262" s="272">
        <f>IF(ISBLANK(tabItens[[#This Row],[CÓDIGO]]),"",tabItens[[#This Row],[PontoMês]] * (AZ$2+tabItens[[#This Row],[PontoQtM]]))</f>
        <v>1436</v>
      </c>
      <c r="BA262" s="271">
        <f>tabItens[[#This Row],[PontoPed]] - tabItens[[#This Row],[Saldo]] + (1/10)</f>
        <v>-263.89999999999998</v>
      </c>
      <c r="BB262" s="271">
        <f xml:space="preserve"> tabItens[[#This Row],[PontoMês]] * BB$2 - tabItens[[#This Row],[QTDE ATUAL]] - (1/10)</f>
        <v>358.9</v>
      </c>
      <c r="BC262" s="273">
        <f>IF( tabItens[[#This Row],[PontoPed]]&gt;0, IF(tabItens[[#This Row],[PontoPed]]&lt;1, 1, IF( tabItens[[#This Row],[Saldo]]&gt;tabItens[[#This Row],[PontoPed]], 0, (tabItens[[#This Row],[PontoPed]]-tabItens[[#This Row],[Saldo]])/tabItens[[#This Row],[PontoPed]] ) ), 0 )</f>
        <v>0</v>
      </c>
      <c r="BD262" s="274">
        <f>ROUNDDOWN(IF( OR( AND(tabItens[[#This Row],[PontoPed]]&lt;tabItens[[#This Row],[Saldo]],tabItens[[#This Row],[Saldo]]&gt;0), tabItens[[#This Row],[PontoPed]]=0), 99, IF(AND(tabItens[[#This Row],[Saldo]]=0,tabItens[[#This Row],[PontoPed]]&gt;0), 0, (1-tabItens[[#This Row],[PctAb]])*10 ) ),0)</f>
        <v>99</v>
      </c>
      <c r="BE262" s="275">
        <f>MAX(ROUNDDOWN( IF(tabItens[[#This Row],[Abaixo]] &gt; 0,   tabItens[[#This Row],[Abaixo]] + (tabItens[[#This Row],[PontoMês]] * IF( OR( ISBLANK(tabItens[[#This Row],[ATA Nº/ANO]]), tabItens[[#This Row],[ATA Nº/ANO]] = ""),BE$2,BE$1)),0),0),0)</f>
        <v>0</v>
      </c>
      <c r="BF26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62" s="276">
        <f>SUMIF(Consumo!$C$3:$C$902,tabItens[[#This Row],[CÓDIGO]],Consumo!$E$3:$E$902)</f>
        <v>145</v>
      </c>
      <c r="BH262" s="277">
        <f>IF(AND(tabItens[[#This Row],[Pend]] &gt; 0,tabItens[[#This Row],[Consumo]] &lt;&gt; 0), tabItens[[#This Row],[Pend]] / tabItens[[#This Row],[Consumo]], 0 )</f>
        <v>2.972529725297253E-2</v>
      </c>
      <c r="BI262" s="276"/>
      <c r="BJ262" s="276"/>
      <c r="BK262" s="278" t="s">
        <v>2077</v>
      </c>
    </row>
    <row r="263" spans="1:63" x14ac:dyDescent="0.3">
      <c r="A263" s="239">
        <v>81370</v>
      </c>
      <c r="B263" s="240" t="s">
        <v>1474</v>
      </c>
      <c r="C263" s="241" t="s">
        <v>336</v>
      </c>
      <c r="D263" s="242">
        <v>1.61</v>
      </c>
      <c r="E263" s="243"/>
      <c r="F263" s="243"/>
      <c r="G263" s="243" t="s">
        <v>891</v>
      </c>
      <c r="H263" s="244">
        <v>0</v>
      </c>
      <c r="I263" s="245">
        <v>103003</v>
      </c>
      <c r="J263" s="246">
        <v>1.61</v>
      </c>
      <c r="K263" s="247">
        <v>2877</v>
      </c>
      <c r="L263" s="248">
        <f>IF(tabItens[[#This Row],[Média]] &gt; 0, tabItens[[#This Row],[QTDE ATUAL]] / tabItens[[#This Row],[Média]],999.9)</f>
        <v>0</v>
      </c>
      <c r="M263" s="249">
        <v>0</v>
      </c>
      <c r="N263" s="250">
        <f>tabItens[[#This Row],[VALOR UNIT.]] * tabItens[[#This Row],[LC]]</f>
        <v>0</v>
      </c>
      <c r="O263" s="251"/>
      <c r="P263" s="252"/>
      <c r="Q263" s="253"/>
      <c r="R263" s="250"/>
      <c r="S263" s="254"/>
      <c r="T263" s="255">
        <f>ROUNDDOWN(IFERROR(tabItens[[#This Row],[ATA DT.VALID.]] - $D$1,0) / 30,0)</f>
        <v>-1507</v>
      </c>
      <c r="U263" s="240" t="s">
        <v>1475</v>
      </c>
      <c r="V263" s="256">
        <v>1</v>
      </c>
      <c r="W263" s="257" t="s">
        <v>2065</v>
      </c>
      <c r="X263" s="258">
        <v>71</v>
      </c>
      <c r="Y263" s="259">
        <v>33</v>
      </c>
      <c r="Z263" s="260">
        <v>6219</v>
      </c>
      <c r="AA263" s="261">
        <v>2023</v>
      </c>
      <c r="AB263" s="262">
        <v>1700</v>
      </c>
      <c r="AC263" s="262"/>
      <c r="AD263" s="261"/>
      <c r="AE263" s="262"/>
      <c r="AF263" s="255"/>
      <c r="AG263" s="263" t="s">
        <v>2063</v>
      </c>
      <c r="AH263" s="264"/>
      <c r="AI263" s="255">
        <v>1278</v>
      </c>
      <c r="AJ263" s="264">
        <v>45027</v>
      </c>
      <c r="AK263" s="264">
        <v>38217</v>
      </c>
      <c r="AL263" s="264">
        <v>44998</v>
      </c>
      <c r="AM263" s="254"/>
      <c r="AN263" s="243"/>
      <c r="AO263" s="265" t="str">
        <f>_xlfn.IFNA(IF(VLOOKUP(tabItens[[#This Row],[CÓDIGO]],tabExcluirDoEstoque[#Data],1,FALSE),"sim",""),"")</f>
        <v/>
      </c>
      <c r="AP263" s="266" t="str">
        <f ca="1">IF(OR(ISBLANK(tabItens[[#This Row],[ATA DT.VALID.]]),tabItens[[#This Row],[ATA DT.VALID.]]="",tabItens[[#This Row],[ATA DT.VALID.]]=" "),"",IF(TYPE(tabItens[[#This Row],[ATA DT.VALID.]])=1,ROUNDUP((tabItens[[#This Row],[ATA DT.VALID.]]-TODAY())/7,0),""))</f>
        <v/>
      </c>
      <c r="AQ263" s="267"/>
      <c r="AR263" s="268" t="str">
        <f>IF(ISBLANK(tabItens[[#This Row],[CÓDIGO]]),"",IFERROR(VLOOKUP(tabItens[[#This Row],[CÓDIGO]],Consumo!$C$2:$AI$902,32,FALSE),0))</f>
        <v>08.2023</v>
      </c>
      <c r="AS263" s="269">
        <f>SUMIF(Consumo!$C$3:$C$902,tabItens[[#This Row],[CÓDIGO]],Consumo!$T$3:$T$902) + SUMIF(Consumo!$C$3:$C$902,tabItens[[#This Row],[CÓDIGO]],Consumo!$U$3:$U$902) + SUMIF(Consumo!$C$3:$C$902,tabItens[[#This Row],[CÓDIGO]],Consumo!$V$3:$V$902) + SUMIF(Consumo!$C$3:$C$902,tabItens[[#This Row],[CÓDIGO]],Consumo!$W$3:$W$902)</f>
        <v>914</v>
      </c>
      <c r="AT263" s="269">
        <f>SUMIF(Consumo!$C$3:$C$902,tabItens[[#This Row],[CÓDIGO]],Consumo!$AF$3:$AF$902)</f>
        <v>4895</v>
      </c>
      <c r="AU263" s="270">
        <f>SUMIF(Consumo!$C$3:$C$902,tabItens[[#This Row],[CÓDIGO]],Consumo!$AG$3:$AG$902)</f>
        <v>1694</v>
      </c>
      <c r="AV263" s="271">
        <f>SUMIF(Consumo!$C$3:$C$902,tabItens[[#This Row],[CÓDIGO]],Consumo!$AE$3:$AE$902)</f>
        <v>6.333333333333333</v>
      </c>
      <c r="AW263" s="244">
        <f>tabItens[[#This Row],[QTDE ATUAL]] + tabItens[[#This Row],[RC QTDE]] + tabItens[[#This Row],[AF SALDO]] + tabItens[[#This Row],[Recentes]]</f>
        <v>1700</v>
      </c>
      <c r="AX263" s="272">
        <v>354</v>
      </c>
      <c r="AY263" s="272">
        <v>4</v>
      </c>
      <c r="AZ263" s="272">
        <f>IF(ISBLANK(tabItens[[#This Row],[CÓDIGO]]),"",tabItens[[#This Row],[PontoMês]] * (AZ$2+tabItens[[#This Row],[PontoQtM]]))</f>
        <v>1416</v>
      </c>
      <c r="BA263" s="271">
        <f>tabItens[[#This Row],[PontoPed]] - tabItens[[#This Row],[Saldo]] + (1/10)</f>
        <v>-283.89999999999998</v>
      </c>
      <c r="BB263" s="271">
        <f xml:space="preserve"> tabItens[[#This Row],[PontoMês]] * BB$2 - tabItens[[#This Row],[QTDE ATUAL]] - (1/10)</f>
        <v>353.9</v>
      </c>
      <c r="BC263" s="273">
        <f>IF( tabItens[[#This Row],[PontoPed]]&gt;0, IF(tabItens[[#This Row],[PontoPed]]&lt;1, 1, IF( tabItens[[#This Row],[Saldo]]&gt;tabItens[[#This Row],[PontoPed]], 0, (tabItens[[#This Row],[PontoPed]]-tabItens[[#This Row],[Saldo]])/tabItens[[#This Row],[PontoPed]] ) ), 0 )</f>
        <v>0</v>
      </c>
      <c r="BD263" s="274">
        <f>ROUNDDOWN(IF( OR( AND(tabItens[[#This Row],[PontoPed]]&lt;tabItens[[#This Row],[Saldo]],tabItens[[#This Row],[Saldo]]&gt;0), tabItens[[#This Row],[PontoPed]]=0), 99, IF(AND(tabItens[[#This Row],[Saldo]]=0,tabItens[[#This Row],[PontoPed]]&gt;0), 0, (1-tabItens[[#This Row],[PctAb]])*10 ) ),0)</f>
        <v>99</v>
      </c>
      <c r="BE263" s="275">
        <f>MAX(ROUNDDOWN( IF(tabItens[[#This Row],[Abaixo]] &gt; 0,   tabItens[[#This Row],[Abaixo]] + (tabItens[[#This Row],[PontoMês]] * IF( OR( ISBLANK(tabItens[[#This Row],[ATA Nº/ANO]]), tabItens[[#This Row],[ATA Nº/ANO]] = ""),BE$2,BE$1)),0),0),0)</f>
        <v>0</v>
      </c>
      <c r="BF26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63" s="276">
        <f>SUMIF(Consumo!$C$3:$C$902,tabItens[[#This Row],[CÓDIGO]],Consumo!$E$3:$E$902)</f>
        <v>114</v>
      </c>
      <c r="BH263" s="277">
        <f>IF(AND(tabItens[[#This Row],[Pend]] &gt; 0,tabItens[[#This Row],[Consumo]] &lt;&gt; 0), tabItens[[#This Row],[Pend]] / tabItens[[#This Row],[Consumo]], 0 )</f>
        <v>2.3289070480081716E-2</v>
      </c>
      <c r="BI263" s="276"/>
      <c r="BJ263" s="276"/>
      <c r="BK263" s="278" t="s">
        <v>2077</v>
      </c>
    </row>
    <row r="264" spans="1:63" x14ac:dyDescent="0.3">
      <c r="A264" s="239">
        <v>134569</v>
      </c>
      <c r="B264" s="240" t="s">
        <v>1898</v>
      </c>
      <c r="C264" s="241" t="s">
        <v>437</v>
      </c>
      <c r="D264" s="242">
        <v>15.4</v>
      </c>
      <c r="E264" s="243"/>
      <c r="F264" s="243"/>
      <c r="G264" s="243" t="s">
        <v>891</v>
      </c>
      <c r="H264" s="244">
        <v>0</v>
      </c>
      <c r="I264" s="245">
        <v>103003</v>
      </c>
      <c r="J264" s="246">
        <v>15.4</v>
      </c>
      <c r="K264" s="247">
        <v>294</v>
      </c>
      <c r="L264" s="248">
        <f>IF(tabItens[[#This Row],[Média]] &gt; 0, tabItens[[#This Row],[QTDE ATUAL]] / tabItens[[#This Row],[Média]],999.9)</f>
        <v>999.9</v>
      </c>
      <c r="M264" s="249">
        <v>0</v>
      </c>
      <c r="N264" s="250">
        <f>tabItens[[#This Row],[VALOR UNIT.]] * tabItens[[#This Row],[LC]]</f>
        <v>0</v>
      </c>
      <c r="O264" s="251"/>
      <c r="P264" s="252"/>
      <c r="Q264" s="253"/>
      <c r="R264" s="250"/>
      <c r="S264" s="254"/>
      <c r="T264" s="255">
        <f>ROUNDDOWN(IFERROR(tabItens[[#This Row],[ATA DT.VALID.]] - $D$1,0) / 30,0)</f>
        <v>-1507</v>
      </c>
      <c r="U264" s="240" t="s">
        <v>1081</v>
      </c>
      <c r="V264" s="256">
        <v>1</v>
      </c>
      <c r="W264" s="257" t="s">
        <v>2070</v>
      </c>
      <c r="X264" s="258">
        <v>78</v>
      </c>
      <c r="Y264" s="259">
        <v>2</v>
      </c>
      <c r="Z264" s="260">
        <v>2511</v>
      </c>
      <c r="AA264" s="261">
        <v>2023</v>
      </c>
      <c r="AB264" s="262">
        <v>100</v>
      </c>
      <c r="AC264" s="262"/>
      <c r="AD264" s="261"/>
      <c r="AE264" s="262"/>
      <c r="AF264" s="255"/>
      <c r="AG264" s="263" t="s">
        <v>2063</v>
      </c>
      <c r="AH264" s="264"/>
      <c r="AI264" s="255">
        <v>102</v>
      </c>
      <c r="AJ264" s="264">
        <v>43845</v>
      </c>
      <c r="AK264" s="264">
        <v>43174</v>
      </c>
      <c r="AL264" s="264">
        <v>43826</v>
      </c>
      <c r="AM264" s="254"/>
      <c r="AN264" s="243"/>
      <c r="AO264" s="265" t="str">
        <f>_xlfn.IFNA(IF(VLOOKUP(tabItens[[#This Row],[CÓDIGO]],tabExcluirDoEstoque[#Data],1,FALSE),"sim",""),"")</f>
        <v/>
      </c>
      <c r="AP264" s="266" t="str">
        <f ca="1">IF(OR(ISBLANK(tabItens[[#This Row],[ATA DT.VALID.]]),tabItens[[#This Row],[ATA DT.VALID.]]="",tabItens[[#This Row],[ATA DT.VALID.]]=" "),"",IF(TYPE(tabItens[[#This Row],[ATA DT.VALID.]])=1,ROUNDUP((tabItens[[#This Row],[ATA DT.VALID.]]-TODAY())/7,0),""))</f>
        <v/>
      </c>
      <c r="AQ264" s="267"/>
      <c r="AR264" s="268" t="str">
        <f>IF(ISBLANK(tabItens[[#This Row],[CÓDIGO]]),"",IFERROR(VLOOKUP(tabItens[[#This Row],[CÓDIGO]],Consumo!$C$2:$AI$902,32,FALSE),0))</f>
        <v>05.2023</v>
      </c>
      <c r="AS264" s="269">
        <f>SUMIF(Consumo!$C$3:$C$902,tabItens[[#This Row],[CÓDIGO]],Consumo!$T$3:$T$902) + SUMIF(Consumo!$C$3:$C$902,tabItens[[#This Row],[CÓDIGO]],Consumo!$U$3:$U$902) + SUMIF(Consumo!$C$3:$C$902,tabItens[[#This Row],[CÓDIGO]],Consumo!$V$3:$V$902) + SUMIF(Consumo!$C$3:$C$902,tabItens[[#This Row],[CÓDIGO]],Consumo!$W$3:$W$902)</f>
        <v>86</v>
      </c>
      <c r="AT264" s="269">
        <f>SUMIF(Consumo!$C$3:$C$902,tabItens[[#This Row],[CÓDIGO]],Consumo!$AF$3:$AF$902)</f>
        <v>458</v>
      </c>
      <c r="AU264" s="270">
        <f>SUMIF(Consumo!$C$3:$C$902,tabItens[[#This Row],[CÓDIGO]],Consumo!$AG$3:$AG$902)</f>
        <v>100</v>
      </c>
      <c r="AV264" s="271">
        <f>SUMIF(Consumo!$C$3:$C$902,tabItens[[#This Row],[CÓDIGO]],Consumo!$AE$3:$AE$902)</f>
        <v>0</v>
      </c>
      <c r="AW264" s="244">
        <f>tabItens[[#This Row],[QTDE ATUAL]] + tabItens[[#This Row],[RC QTDE]] + tabItens[[#This Row],[AF SALDO]] + tabItens[[#This Row],[Recentes]]</f>
        <v>100</v>
      </c>
      <c r="AX264" s="272">
        <v>8</v>
      </c>
      <c r="AY264" s="272">
        <v>4</v>
      </c>
      <c r="AZ264" s="272">
        <f>IF(ISBLANK(tabItens[[#This Row],[CÓDIGO]]),"",tabItens[[#This Row],[PontoMês]] * (AZ$2+tabItens[[#This Row],[PontoQtM]]))</f>
        <v>32</v>
      </c>
      <c r="BA264" s="271">
        <f>tabItens[[#This Row],[PontoPed]] - tabItens[[#This Row],[Saldo]] + (1/10)</f>
        <v>-67.900000000000006</v>
      </c>
      <c r="BB264" s="271">
        <f xml:space="preserve"> tabItens[[#This Row],[PontoMês]] * BB$2 - tabItens[[#This Row],[QTDE ATUAL]] - (1/10)</f>
        <v>7.9</v>
      </c>
      <c r="BC264" s="273">
        <f>IF( tabItens[[#This Row],[PontoPed]]&gt;0, IF(tabItens[[#This Row],[PontoPed]]&lt;1, 1, IF( tabItens[[#This Row],[Saldo]]&gt;tabItens[[#This Row],[PontoPed]], 0, (tabItens[[#This Row],[PontoPed]]-tabItens[[#This Row],[Saldo]])/tabItens[[#This Row],[PontoPed]] ) ), 0 )</f>
        <v>0</v>
      </c>
      <c r="BD264" s="274">
        <f>ROUNDDOWN(IF( OR( AND(tabItens[[#This Row],[PontoPed]]&lt;tabItens[[#This Row],[Saldo]],tabItens[[#This Row],[Saldo]]&gt;0), tabItens[[#This Row],[PontoPed]]=0), 99, IF(AND(tabItens[[#This Row],[Saldo]]=0,tabItens[[#This Row],[PontoPed]]&gt;0), 0, (1-tabItens[[#This Row],[PctAb]])*10 ) ),0)</f>
        <v>99</v>
      </c>
      <c r="BE264" s="275">
        <f>MAX(ROUNDDOWN( IF(tabItens[[#This Row],[Abaixo]] &gt; 0,   tabItens[[#This Row],[Abaixo]] + (tabItens[[#This Row],[PontoMês]] * IF( OR( ISBLANK(tabItens[[#This Row],[ATA Nº/ANO]]), tabItens[[#This Row],[ATA Nº/ANO]] = ""),BE$2,BE$1)),0),0),0)</f>
        <v>0</v>
      </c>
      <c r="BF26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64" s="276">
        <f>SUMIF(Consumo!$C$3:$C$902,tabItens[[#This Row],[CÓDIGO]],Consumo!$E$3:$E$902)</f>
        <v>0</v>
      </c>
      <c r="BH264" s="277">
        <f>IF(AND(tabItens[[#This Row],[Pend]] &gt; 0,tabItens[[#This Row],[Consumo]] &lt;&gt; 0), tabItens[[#This Row],[Pend]] / tabItens[[#This Row],[Consumo]], 0 )</f>
        <v>0</v>
      </c>
      <c r="BI264" s="276"/>
      <c r="BJ264" s="276"/>
      <c r="BK264" s="278" t="s">
        <v>2077</v>
      </c>
    </row>
    <row r="265" spans="1:63" x14ac:dyDescent="0.3">
      <c r="A265" s="239">
        <v>78055</v>
      </c>
      <c r="B265" s="240" t="s">
        <v>1443</v>
      </c>
      <c r="C265" s="241" t="s">
        <v>437</v>
      </c>
      <c r="D265" s="242">
        <v>9.39</v>
      </c>
      <c r="E265" s="243"/>
      <c r="F265" s="243"/>
      <c r="G265" s="243" t="s">
        <v>891</v>
      </c>
      <c r="H265" s="244">
        <v>0</v>
      </c>
      <c r="I265" s="245">
        <v>103003</v>
      </c>
      <c r="J265" s="246">
        <v>9.39</v>
      </c>
      <c r="K265" s="247">
        <v>261</v>
      </c>
      <c r="L265" s="248">
        <f>IF(tabItens[[#This Row],[Média]] &gt; 0, tabItens[[#This Row],[QTDE ATUAL]] / tabItens[[#This Row],[Média]],999.9)</f>
        <v>999.9</v>
      </c>
      <c r="M265" s="249">
        <v>0</v>
      </c>
      <c r="N265" s="250">
        <f>tabItens[[#This Row],[VALOR UNIT.]] * tabItens[[#This Row],[LC]]</f>
        <v>0</v>
      </c>
      <c r="O265" s="251"/>
      <c r="P265" s="252"/>
      <c r="Q265" s="253"/>
      <c r="R265" s="250"/>
      <c r="S265" s="254"/>
      <c r="T265" s="255">
        <f>ROUNDDOWN(IFERROR(tabItens[[#This Row],[ATA DT.VALID.]] - $D$1,0) / 30,0)</f>
        <v>-1507</v>
      </c>
      <c r="U265" s="240" t="s">
        <v>1081</v>
      </c>
      <c r="V265" s="256">
        <v>1</v>
      </c>
      <c r="W265" s="257" t="s">
        <v>2070</v>
      </c>
      <c r="X265" s="258">
        <v>78</v>
      </c>
      <c r="Y265" s="259">
        <v>2</v>
      </c>
      <c r="Z265" s="260">
        <v>2504</v>
      </c>
      <c r="AA265" s="261">
        <v>2023</v>
      </c>
      <c r="AB265" s="262">
        <v>50</v>
      </c>
      <c r="AC265" s="262"/>
      <c r="AD265" s="261"/>
      <c r="AE265" s="262"/>
      <c r="AF265" s="255"/>
      <c r="AG265" s="263" t="s">
        <v>2063</v>
      </c>
      <c r="AH265" s="264"/>
      <c r="AI265" s="255">
        <v>88</v>
      </c>
      <c r="AJ265" s="264">
        <v>43553</v>
      </c>
      <c r="AK265" s="264">
        <v>38072</v>
      </c>
      <c r="AL265" s="264">
        <v>43523</v>
      </c>
      <c r="AM265" s="254"/>
      <c r="AN265" s="243"/>
      <c r="AO265" s="265" t="str">
        <f>_xlfn.IFNA(IF(VLOOKUP(tabItens[[#This Row],[CÓDIGO]],tabExcluirDoEstoque[#Data],1,FALSE),"sim",""),"")</f>
        <v/>
      </c>
      <c r="AP265" s="266" t="str">
        <f ca="1">IF(OR(ISBLANK(tabItens[[#This Row],[ATA DT.VALID.]]),tabItens[[#This Row],[ATA DT.VALID.]]="",tabItens[[#This Row],[ATA DT.VALID.]]=" "),"",IF(TYPE(tabItens[[#This Row],[ATA DT.VALID.]])=1,ROUNDUP((tabItens[[#This Row],[ATA DT.VALID.]]-TODAY())/7,0),""))</f>
        <v/>
      </c>
      <c r="AQ265" s="267"/>
      <c r="AR265" s="268" t="str">
        <f>IF(ISBLANK(tabItens[[#This Row],[CÓDIGO]]),"",IFERROR(VLOOKUP(tabItens[[#This Row],[CÓDIGO]],Consumo!$C$2:$AI$902,32,FALSE),0))</f>
        <v>04.2023</v>
      </c>
      <c r="AS265" s="269">
        <f>SUMIF(Consumo!$C$3:$C$902,tabItens[[#This Row],[CÓDIGO]],Consumo!$T$3:$T$902) + SUMIF(Consumo!$C$3:$C$902,tabItens[[#This Row],[CÓDIGO]],Consumo!$U$3:$U$902) + SUMIF(Consumo!$C$3:$C$902,tabItens[[#This Row],[CÓDIGO]],Consumo!$V$3:$V$902) + SUMIF(Consumo!$C$3:$C$902,tabItens[[#This Row],[CÓDIGO]],Consumo!$W$3:$W$902)</f>
        <v>0</v>
      </c>
      <c r="AT265" s="269">
        <f>SUMIF(Consumo!$C$3:$C$902,tabItens[[#This Row],[CÓDIGO]],Consumo!$AF$3:$AF$902)</f>
        <v>375</v>
      </c>
      <c r="AU265" s="270">
        <f>SUMIF(Consumo!$C$3:$C$902,tabItens[[#This Row],[CÓDIGO]],Consumo!$AG$3:$AG$902)</f>
        <v>218</v>
      </c>
      <c r="AV265" s="271">
        <f>SUMIF(Consumo!$C$3:$C$902,tabItens[[#This Row],[CÓDIGO]],Consumo!$AE$3:$AE$902)</f>
        <v>0</v>
      </c>
      <c r="AW265" s="244">
        <f>tabItens[[#This Row],[QTDE ATUAL]] + tabItens[[#This Row],[RC QTDE]] + tabItens[[#This Row],[AF SALDO]] + tabItens[[#This Row],[Recentes]]</f>
        <v>50</v>
      </c>
      <c r="AX265" s="272">
        <v>11</v>
      </c>
      <c r="AY265" s="272">
        <v>4</v>
      </c>
      <c r="AZ265" s="272">
        <f>IF(ISBLANK(tabItens[[#This Row],[CÓDIGO]]),"",tabItens[[#This Row],[PontoMês]] * (AZ$2+tabItens[[#This Row],[PontoQtM]]))</f>
        <v>44</v>
      </c>
      <c r="BA265" s="271">
        <f>tabItens[[#This Row],[PontoPed]] - tabItens[[#This Row],[Saldo]] + (1/10)</f>
        <v>-5.9</v>
      </c>
      <c r="BB265" s="271">
        <f xml:space="preserve"> tabItens[[#This Row],[PontoMês]] * BB$2 - tabItens[[#This Row],[QTDE ATUAL]] - (1/10)</f>
        <v>10.9</v>
      </c>
      <c r="BC265" s="273">
        <f>IF( tabItens[[#This Row],[PontoPed]]&gt;0, IF(tabItens[[#This Row],[PontoPed]]&lt;1, 1, IF( tabItens[[#This Row],[Saldo]]&gt;tabItens[[#This Row],[PontoPed]], 0, (tabItens[[#This Row],[PontoPed]]-tabItens[[#This Row],[Saldo]])/tabItens[[#This Row],[PontoPed]] ) ), 0 )</f>
        <v>0</v>
      </c>
      <c r="BD265" s="274">
        <f>ROUNDDOWN(IF( OR( AND(tabItens[[#This Row],[PontoPed]]&lt;tabItens[[#This Row],[Saldo]],tabItens[[#This Row],[Saldo]]&gt;0), tabItens[[#This Row],[PontoPed]]=0), 99, IF(AND(tabItens[[#This Row],[Saldo]]=0,tabItens[[#This Row],[PontoPed]]&gt;0), 0, (1-tabItens[[#This Row],[PctAb]])*10 ) ),0)</f>
        <v>99</v>
      </c>
      <c r="BE265" s="275">
        <f>MAX(ROUNDDOWN( IF(tabItens[[#This Row],[Abaixo]] &gt; 0,   tabItens[[#This Row],[Abaixo]] + (tabItens[[#This Row],[PontoMês]] * IF( OR( ISBLANK(tabItens[[#This Row],[ATA Nº/ANO]]), tabItens[[#This Row],[ATA Nº/ANO]] = ""),BE$2,BE$1)),0),0),0)</f>
        <v>0</v>
      </c>
      <c r="BF26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65" s="276">
        <f>SUMIF(Consumo!$C$3:$C$902,tabItens[[#This Row],[CÓDIGO]],Consumo!$E$3:$E$902)</f>
        <v>0</v>
      </c>
      <c r="BH265" s="277">
        <f>IF(AND(tabItens[[#This Row],[Pend]] &gt; 0,tabItens[[#This Row],[Consumo]] &lt;&gt; 0), tabItens[[#This Row],[Pend]] / tabItens[[#This Row],[Consumo]], 0 )</f>
        <v>0</v>
      </c>
      <c r="BI265" s="276"/>
      <c r="BJ265" s="276"/>
      <c r="BK265" s="278" t="s">
        <v>2077</v>
      </c>
    </row>
    <row r="266" spans="1:63" x14ac:dyDescent="0.3">
      <c r="A266" s="239">
        <v>11448</v>
      </c>
      <c r="B266" s="240" t="s">
        <v>938</v>
      </c>
      <c r="C266" s="241" t="s">
        <v>336</v>
      </c>
      <c r="D266" s="242">
        <v>1.8</v>
      </c>
      <c r="E266" s="243"/>
      <c r="F266" s="243"/>
      <c r="G266" s="243" t="s">
        <v>891</v>
      </c>
      <c r="H266" s="244">
        <v>578</v>
      </c>
      <c r="I266" s="245">
        <v>103003</v>
      </c>
      <c r="J266" s="246">
        <v>1.8</v>
      </c>
      <c r="K266" s="247">
        <v>452</v>
      </c>
      <c r="L266" s="248">
        <f>IF(tabItens[[#This Row],[Média]] &gt; 0, tabItens[[#This Row],[QTDE ATUAL]] / tabItens[[#This Row],[Média]],999.9)</f>
        <v>108.375</v>
      </c>
      <c r="M266" s="249">
        <v>0</v>
      </c>
      <c r="N266" s="250">
        <f>tabItens[[#This Row],[VALOR UNIT.]] * tabItens[[#This Row],[LC]]</f>
        <v>0</v>
      </c>
      <c r="O266" s="251" t="s">
        <v>2079</v>
      </c>
      <c r="P266" s="252"/>
      <c r="Q266" s="253"/>
      <c r="R266" s="250"/>
      <c r="S266" s="254"/>
      <c r="T266" s="255">
        <f>ROUNDDOWN(IFERROR(tabItens[[#This Row],[ATA DT.VALID.]] - $D$1,0) / 30,0)</f>
        <v>-1507</v>
      </c>
      <c r="U266" s="240" t="s">
        <v>939</v>
      </c>
      <c r="V266" s="256">
        <v>1</v>
      </c>
      <c r="W266" s="257" t="s">
        <v>2065</v>
      </c>
      <c r="X266" s="258">
        <v>45</v>
      </c>
      <c r="Y266" s="259">
        <v>9</v>
      </c>
      <c r="Z266" s="260"/>
      <c r="AA266" s="261"/>
      <c r="AB266" s="262"/>
      <c r="AC266" s="262"/>
      <c r="AD266" s="261"/>
      <c r="AE266" s="262"/>
      <c r="AF266" s="255"/>
      <c r="AG266" s="263" t="s">
        <v>2063</v>
      </c>
      <c r="AH266" s="264"/>
      <c r="AI266" s="255">
        <v>210</v>
      </c>
      <c r="AJ266" s="264">
        <v>45013</v>
      </c>
      <c r="AK266" s="264" t="s">
        <v>891</v>
      </c>
      <c r="AL266" s="264">
        <v>45107</v>
      </c>
      <c r="AM266" s="254"/>
      <c r="AN266" s="243"/>
      <c r="AO266" s="265" t="str">
        <f>_xlfn.IFNA(IF(VLOOKUP(tabItens[[#This Row],[CÓDIGO]],tabExcluirDoEstoque[#Data],1,FALSE),"sim",""),"")</f>
        <v/>
      </c>
      <c r="AP266" s="266" t="str">
        <f ca="1">IF(OR(ISBLANK(tabItens[[#This Row],[ATA DT.VALID.]]),tabItens[[#This Row],[ATA DT.VALID.]]="",tabItens[[#This Row],[ATA DT.VALID.]]=" "),"",IF(TYPE(tabItens[[#This Row],[ATA DT.VALID.]])=1,ROUNDUP((tabItens[[#This Row],[ATA DT.VALID.]]-TODAY())/7,0),""))</f>
        <v/>
      </c>
      <c r="AQ266" s="267">
        <v>0</v>
      </c>
      <c r="AR266" s="268" t="str">
        <f>IF(ISBLANK(tabItens[[#This Row],[CÓDIGO]]),"",IFERROR(VLOOKUP(tabItens[[#This Row],[CÓDIGO]],Consumo!$C$2:$AI$902,32,FALSE),0))</f>
        <v>08.2023</v>
      </c>
      <c r="AS266" s="269">
        <f>SUMIF(Consumo!$C$3:$C$902,tabItens[[#This Row],[CÓDIGO]],Consumo!$T$3:$T$902) + SUMIF(Consumo!$C$3:$C$902,tabItens[[#This Row],[CÓDIGO]],Consumo!$U$3:$U$902) + SUMIF(Consumo!$C$3:$C$902,tabItens[[#This Row],[CÓDIGO]],Consumo!$V$3:$V$902) + SUMIF(Consumo!$C$3:$C$902,tabItens[[#This Row],[CÓDIGO]],Consumo!$W$3:$W$902)</f>
        <v>314</v>
      </c>
      <c r="AT266" s="269">
        <f>SUMIF(Consumo!$C$3:$C$902,tabItens[[#This Row],[CÓDIGO]],Consumo!$AF$3:$AF$902)</f>
        <v>981</v>
      </c>
      <c r="AU266" s="270">
        <f>SUMIF(Consumo!$C$3:$C$902,tabItens[[#This Row],[CÓDIGO]],Consumo!$AG$3:$AG$902)</f>
        <v>94</v>
      </c>
      <c r="AV266" s="271">
        <f>SUMIF(Consumo!$C$3:$C$902,tabItens[[#This Row],[CÓDIGO]],Consumo!$AE$3:$AE$902)</f>
        <v>5.333333333333333</v>
      </c>
      <c r="AW266" s="244">
        <f>tabItens[[#This Row],[QTDE ATUAL]] + tabItens[[#This Row],[RC QTDE]] + tabItens[[#This Row],[AF SALDO]] + tabItens[[#This Row],[Recentes]]</f>
        <v>578</v>
      </c>
      <c r="AX266" s="272">
        <v>125</v>
      </c>
      <c r="AY266" s="272">
        <v>4</v>
      </c>
      <c r="AZ266" s="272">
        <f>IF(ISBLANK(tabItens[[#This Row],[CÓDIGO]]),"",tabItens[[#This Row],[PontoMês]] * (AZ$2+tabItens[[#This Row],[PontoQtM]]))</f>
        <v>500</v>
      </c>
      <c r="BA266" s="271">
        <f>tabItens[[#This Row],[PontoPed]] - tabItens[[#This Row],[Saldo]] + (1/10)</f>
        <v>-77.900000000000006</v>
      </c>
      <c r="BB266" s="271">
        <f xml:space="preserve"> tabItens[[#This Row],[PontoMês]] * BB$2 - tabItens[[#This Row],[QTDE ATUAL]] - (1/10)</f>
        <v>-453.1</v>
      </c>
      <c r="BC266" s="273">
        <f>IF( tabItens[[#This Row],[PontoPed]]&gt;0, IF(tabItens[[#This Row],[PontoPed]]&lt;1, 1, IF( tabItens[[#This Row],[Saldo]]&gt;tabItens[[#This Row],[PontoPed]], 0, (tabItens[[#This Row],[PontoPed]]-tabItens[[#This Row],[Saldo]])/tabItens[[#This Row],[PontoPed]] ) ), 0 )</f>
        <v>0</v>
      </c>
      <c r="BD266" s="274">
        <f>ROUNDDOWN(IF( OR( AND(tabItens[[#This Row],[PontoPed]]&lt;tabItens[[#This Row],[Saldo]],tabItens[[#This Row],[Saldo]]&gt;0), tabItens[[#This Row],[PontoPed]]=0), 99, IF(AND(tabItens[[#This Row],[Saldo]]=0,tabItens[[#This Row],[PontoPed]]&gt;0), 0, (1-tabItens[[#This Row],[PctAb]])*10 ) ),0)</f>
        <v>99</v>
      </c>
      <c r="BE266" s="275">
        <f>MAX(ROUNDDOWN( IF(tabItens[[#This Row],[Abaixo]] &gt; 0,   tabItens[[#This Row],[Abaixo]] + (tabItens[[#This Row],[PontoMês]] * IF( OR( ISBLANK(tabItens[[#This Row],[ATA Nº/ANO]]), tabItens[[#This Row],[ATA Nº/ANO]] = ""),BE$2,BE$1)),0),0),0)</f>
        <v>0</v>
      </c>
      <c r="BF26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6" s="276">
        <f>SUMIF(Consumo!$C$3:$C$902,tabItens[[#This Row],[CÓDIGO]],Consumo!$E$3:$E$902)</f>
        <v>96</v>
      </c>
      <c r="BH266" s="277">
        <f>IF(AND(tabItens[[#This Row],[Pend]] &gt; 0,tabItens[[#This Row],[Consumo]] &lt;&gt; 0), tabItens[[#This Row],[Pend]] / tabItens[[#This Row],[Consumo]], 0 )</f>
        <v>9.7859327217125383E-2</v>
      </c>
      <c r="BI266" s="276"/>
      <c r="BJ266" s="276"/>
      <c r="BK266" s="278" t="s">
        <v>2077</v>
      </c>
    </row>
    <row r="267" spans="1:63" x14ac:dyDescent="0.3">
      <c r="A267" s="239">
        <v>54586</v>
      </c>
      <c r="B267" s="240" t="s">
        <v>1328</v>
      </c>
      <c r="C267" s="241" t="s">
        <v>264</v>
      </c>
      <c r="D267" s="242">
        <v>15</v>
      </c>
      <c r="E267" s="243"/>
      <c r="F267" s="243"/>
      <c r="G267" s="243" t="s">
        <v>891</v>
      </c>
      <c r="H267" s="244">
        <v>10</v>
      </c>
      <c r="I267" s="245">
        <v>103003</v>
      </c>
      <c r="J267" s="246">
        <v>15</v>
      </c>
      <c r="K267" s="247">
        <v>62</v>
      </c>
      <c r="L267" s="248">
        <f>IF(tabItens[[#This Row],[Média]] &gt; 0, tabItens[[#This Row],[QTDE ATUAL]] / tabItens[[#This Row],[Média]],999.9)</f>
        <v>180</v>
      </c>
      <c r="M267" s="249">
        <v>0</v>
      </c>
      <c r="N267" s="250">
        <f>tabItens[[#This Row],[VALOR UNIT.]] * tabItens[[#This Row],[LC]]</f>
        <v>0</v>
      </c>
      <c r="O267" s="251" t="s">
        <v>2087</v>
      </c>
      <c r="P267" s="252"/>
      <c r="Q267" s="253"/>
      <c r="R267" s="250"/>
      <c r="S267" s="254"/>
      <c r="T267" s="255">
        <f>ROUNDDOWN(IFERROR(tabItens[[#This Row],[ATA DT.VALID.]] - $D$1,0) / 30,0)</f>
        <v>-1507</v>
      </c>
      <c r="U267" s="240" t="s">
        <v>1047</v>
      </c>
      <c r="V267" s="256">
        <v>1</v>
      </c>
      <c r="W267" s="257" t="s">
        <v>2067</v>
      </c>
      <c r="X267" s="258">
        <v>61</v>
      </c>
      <c r="Y267" s="259">
        <v>2</v>
      </c>
      <c r="Z267" s="260"/>
      <c r="AA267" s="261"/>
      <c r="AB267" s="262"/>
      <c r="AC267" s="262"/>
      <c r="AD267" s="261"/>
      <c r="AE267" s="262"/>
      <c r="AF267" s="255"/>
      <c r="AG267" s="263" t="s">
        <v>2063</v>
      </c>
      <c r="AH267" s="264"/>
      <c r="AI267" s="255">
        <v>24</v>
      </c>
      <c r="AJ267" s="264">
        <v>45160</v>
      </c>
      <c r="AK267" s="264" t="s">
        <v>891</v>
      </c>
      <c r="AL267" s="264">
        <v>45145</v>
      </c>
      <c r="AM267" s="254"/>
      <c r="AN267" s="243"/>
      <c r="AO267" s="265" t="str">
        <f>_xlfn.IFNA(IF(VLOOKUP(tabItens[[#This Row],[CÓDIGO]],tabExcluirDoEstoque[#Data],1,FALSE),"sim",""),"")</f>
        <v/>
      </c>
      <c r="AP267" s="266" t="str">
        <f ca="1">IF(OR(ISBLANK(tabItens[[#This Row],[ATA DT.VALID.]]),tabItens[[#This Row],[ATA DT.VALID.]]="",tabItens[[#This Row],[ATA DT.VALID.]]=" "),"",IF(TYPE(tabItens[[#This Row],[ATA DT.VALID.]])=1,ROUNDUP((tabItens[[#This Row],[ATA DT.VALID.]]-TODAY())/7,0),""))</f>
        <v/>
      </c>
      <c r="AQ267" s="267">
        <v>0</v>
      </c>
      <c r="AR267" s="268" t="str">
        <f>IF(ISBLANK(tabItens[[#This Row],[CÓDIGO]]),"",IFERROR(VLOOKUP(tabItens[[#This Row],[CÓDIGO]],Consumo!$C$2:$AI$902,32,FALSE),0))</f>
        <v>08.2023</v>
      </c>
      <c r="AS267" s="269">
        <f>SUMIF(Consumo!$C$3:$C$902,tabItens[[#This Row],[CÓDIGO]],Consumo!$T$3:$T$902) + SUMIF(Consumo!$C$3:$C$902,tabItens[[#This Row],[CÓDIGO]],Consumo!$U$3:$U$902) + SUMIF(Consumo!$C$3:$C$902,tabItens[[#This Row],[CÓDIGO]],Consumo!$V$3:$V$902) + SUMIF(Consumo!$C$3:$C$902,tabItens[[#This Row],[CÓDIGO]],Consumo!$W$3:$W$902)</f>
        <v>11</v>
      </c>
      <c r="AT267" s="269">
        <f>SUMIF(Consumo!$C$3:$C$902,tabItens[[#This Row],[CÓDIGO]],Consumo!$AF$3:$AF$902)</f>
        <v>91</v>
      </c>
      <c r="AU267" s="270">
        <f>SUMIF(Consumo!$C$3:$C$902,tabItens[[#This Row],[CÓDIGO]],Consumo!$AG$3:$AG$902)</f>
        <v>25</v>
      </c>
      <c r="AV267" s="271">
        <f>SUMIF(Consumo!$C$3:$C$902,tabItens[[#This Row],[CÓDIGO]],Consumo!$AE$3:$AE$902)</f>
        <v>5.5555555555555552E-2</v>
      </c>
      <c r="AW267" s="244">
        <f>tabItens[[#This Row],[QTDE ATUAL]] + tabItens[[#This Row],[RC QTDE]] + tabItens[[#This Row],[AF SALDO]] + tabItens[[#This Row],[Recentes]]</f>
        <v>10</v>
      </c>
      <c r="AX267" s="272">
        <v>3</v>
      </c>
      <c r="AY267" s="272">
        <v>4</v>
      </c>
      <c r="AZ267" s="272">
        <f>IF(ISBLANK(tabItens[[#This Row],[CÓDIGO]]),"",tabItens[[#This Row],[PontoMês]] * (AZ$2+tabItens[[#This Row],[PontoQtM]]))</f>
        <v>12</v>
      </c>
      <c r="BA267" s="271">
        <f>tabItens[[#This Row],[PontoPed]] - tabItens[[#This Row],[Saldo]] + (1/10)</f>
        <v>2.1</v>
      </c>
      <c r="BB267" s="271">
        <f xml:space="preserve"> tabItens[[#This Row],[PontoMês]] * BB$2 - tabItens[[#This Row],[QTDE ATUAL]] - (1/10)</f>
        <v>-7.1</v>
      </c>
      <c r="BC267" s="273">
        <f>IF( tabItens[[#This Row],[PontoPed]]&gt;0, IF(tabItens[[#This Row],[PontoPed]]&lt;1, 1, IF( tabItens[[#This Row],[Saldo]]&gt;tabItens[[#This Row],[PontoPed]], 0, (tabItens[[#This Row],[PontoPed]]-tabItens[[#This Row],[Saldo]])/tabItens[[#This Row],[PontoPed]] ) ), 0 )</f>
        <v>0.16666666666666666</v>
      </c>
      <c r="BD267" s="274">
        <f>ROUNDDOWN(IF( OR( AND(tabItens[[#This Row],[PontoPed]]&lt;tabItens[[#This Row],[Saldo]],tabItens[[#This Row],[Saldo]]&gt;0), tabItens[[#This Row],[PontoPed]]=0), 99, IF(AND(tabItens[[#This Row],[Saldo]]=0,tabItens[[#This Row],[PontoPed]]&gt;0), 0, (1-tabItens[[#This Row],[PctAb]])*10 ) ),0)</f>
        <v>8</v>
      </c>
      <c r="BE267" s="275">
        <f>MAX(ROUNDDOWN( IF(tabItens[[#This Row],[Abaixo]] &gt; 0,   tabItens[[#This Row],[Abaixo]] + (tabItens[[#This Row],[PontoMês]] * IF( OR( ISBLANK(tabItens[[#This Row],[ATA Nº/ANO]]), tabItens[[#This Row],[ATA Nº/ANO]] = ""),BE$2,BE$1)),0),0),0)</f>
        <v>11</v>
      </c>
      <c r="BF26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7" s="276">
        <f>SUMIF(Consumo!$C$3:$C$902,tabItens[[#This Row],[CÓDIGO]],Consumo!$E$3:$E$902)</f>
        <v>1</v>
      </c>
      <c r="BH267" s="277">
        <f>IF(AND(tabItens[[#This Row],[Pend]] &gt; 0,tabItens[[#This Row],[Consumo]] &lt;&gt; 0), tabItens[[#This Row],[Pend]] / tabItens[[#This Row],[Consumo]], 0 )</f>
        <v>1.098901098901099E-2</v>
      </c>
      <c r="BI267" s="276"/>
      <c r="BJ267" s="276"/>
      <c r="BK267" s="278" t="s">
        <v>2077</v>
      </c>
    </row>
    <row r="268" spans="1:63" x14ac:dyDescent="0.3">
      <c r="A268" s="239">
        <v>63277</v>
      </c>
      <c r="B268" s="240" t="s">
        <v>1366</v>
      </c>
      <c r="C268" s="241" t="s">
        <v>264</v>
      </c>
      <c r="D268" s="242">
        <v>2.38</v>
      </c>
      <c r="E268" s="243"/>
      <c r="F268" s="243"/>
      <c r="G268" s="243" t="s">
        <v>891</v>
      </c>
      <c r="H268" s="244">
        <v>308</v>
      </c>
      <c r="I268" s="245">
        <v>103003</v>
      </c>
      <c r="J268" s="246">
        <v>2.38</v>
      </c>
      <c r="K268" s="247">
        <v>94</v>
      </c>
      <c r="L268" s="248">
        <f>IF(tabItens[[#This Row],[Média]] &gt; 0, tabItens[[#This Row],[QTDE ATUAL]] / tabItens[[#This Row],[Média]],999.9)</f>
        <v>999.9</v>
      </c>
      <c r="M268" s="249">
        <v>0</v>
      </c>
      <c r="N268" s="250">
        <f>tabItens[[#This Row],[VALOR UNIT.]] * tabItens[[#This Row],[LC]]</f>
        <v>0</v>
      </c>
      <c r="O268" s="251" t="s">
        <v>2141</v>
      </c>
      <c r="P268" s="252"/>
      <c r="Q268" s="253"/>
      <c r="R268" s="250"/>
      <c r="S268" s="254"/>
      <c r="T268" s="255">
        <f>ROUNDDOWN(IFERROR(tabItens[[#This Row],[ATA DT.VALID.]] - $D$1,0) / 30,0)</f>
        <v>-1507</v>
      </c>
      <c r="U268" s="240" t="s">
        <v>972</v>
      </c>
      <c r="V268" s="256">
        <v>1</v>
      </c>
      <c r="W268" s="257" t="s">
        <v>2067</v>
      </c>
      <c r="X268" s="258">
        <v>61</v>
      </c>
      <c r="Y268" s="259">
        <v>8</v>
      </c>
      <c r="Z268" s="260"/>
      <c r="AA268" s="261"/>
      <c r="AB268" s="262"/>
      <c r="AC268" s="262"/>
      <c r="AD268" s="261"/>
      <c r="AE268" s="262"/>
      <c r="AF268" s="255"/>
      <c r="AG268" s="263" t="s">
        <v>2063</v>
      </c>
      <c r="AH268" s="264"/>
      <c r="AI268" s="255">
        <v>34</v>
      </c>
      <c r="AJ268" s="264">
        <v>45180</v>
      </c>
      <c r="AK268" s="264" t="s">
        <v>891</v>
      </c>
      <c r="AL268" s="264">
        <v>45145</v>
      </c>
      <c r="AM268" s="254"/>
      <c r="AN268" s="243"/>
      <c r="AO268" s="265" t="str">
        <f>_xlfn.IFNA(IF(VLOOKUP(tabItens[[#This Row],[CÓDIGO]],tabExcluirDoEstoque[#Data],1,FALSE),"sim",""),"")</f>
        <v/>
      </c>
      <c r="AP268" s="266" t="str">
        <f ca="1">IF(OR(ISBLANK(tabItens[[#This Row],[ATA DT.VALID.]]),tabItens[[#This Row],[ATA DT.VALID.]]="",tabItens[[#This Row],[ATA DT.VALID.]]=" "),"",IF(TYPE(tabItens[[#This Row],[ATA DT.VALID.]])=1,ROUNDUP((tabItens[[#This Row],[ATA DT.VALID.]]-TODAY())/7,0),""))</f>
        <v/>
      </c>
      <c r="AQ268" s="267">
        <v>0</v>
      </c>
      <c r="AR268" s="268" t="str">
        <f>IF(ISBLANK(tabItens[[#This Row],[CÓDIGO]]),"",IFERROR(VLOOKUP(tabItens[[#This Row],[CÓDIGO]],Consumo!$C$2:$AI$902,32,FALSE),0))</f>
        <v>07.2023</v>
      </c>
      <c r="AS268" s="269">
        <f>SUMIF(Consumo!$C$3:$C$902,tabItens[[#This Row],[CÓDIGO]],Consumo!$T$3:$T$902) + SUMIF(Consumo!$C$3:$C$902,tabItens[[#This Row],[CÓDIGO]],Consumo!$U$3:$U$902) + SUMIF(Consumo!$C$3:$C$902,tabItens[[#This Row],[CÓDIGO]],Consumo!$V$3:$V$902) + SUMIF(Consumo!$C$3:$C$902,tabItens[[#This Row],[CÓDIGO]],Consumo!$W$3:$W$902)</f>
        <v>30</v>
      </c>
      <c r="AT268" s="269">
        <f>SUMIF(Consumo!$C$3:$C$902,tabItens[[#This Row],[CÓDIGO]],Consumo!$AF$3:$AF$902)</f>
        <v>181</v>
      </c>
      <c r="AU268" s="270">
        <f>SUMIF(Consumo!$C$3:$C$902,tabItens[[#This Row],[CÓDIGO]],Consumo!$AG$3:$AG$902)</f>
        <v>32</v>
      </c>
      <c r="AV268" s="271">
        <f>SUMIF(Consumo!$C$3:$C$902,tabItens[[#This Row],[CÓDIGO]],Consumo!$AE$3:$AE$902)</f>
        <v>0</v>
      </c>
      <c r="AW268" s="244">
        <f>tabItens[[#This Row],[QTDE ATUAL]] + tabItens[[#This Row],[RC QTDE]] + tabItens[[#This Row],[AF SALDO]] + tabItens[[#This Row],[Recentes]]</f>
        <v>308</v>
      </c>
      <c r="AX268" s="272">
        <v>0</v>
      </c>
      <c r="AY268" s="272">
        <v>0</v>
      </c>
      <c r="AZ268" s="272">
        <f>IF(ISBLANK(tabItens[[#This Row],[CÓDIGO]]),"",tabItens[[#This Row],[PontoMês]] * (AZ$2+tabItens[[#This Row],[PontoQtM]]))</f>
        <v>0</v>
      </c>
      <c r="BA268" s="271">
        <f>tabItens[[#This Row],[PontoPed]] - tabItens[[#This Row],[Saldo]] + (1/10)</f>
        <v>-307.89999999999998</v>
      </c>
      <c r="BB268" s="271">
        <f xml:space="preserve"> tabItens[[#This Row],[PontoMês]] * BB$2 - tabItens[[#This Row],[QTDE ATUAL]] - (1/10)</f>
        <v>-308.10000000000002</v>
      </c>
      <c r="BC268" s="273">
        <f>IF( tabItens[[#This Row],[PontoPed]]&gt;0, IF(tabItens[[#This Row],[PontoPed]]&lt;1, 1, IF( tabItens[[#This Row],[Saldo]]&gt;tabItens[[#This Row],[PontoPed]], 0, (tabItens[[#This Row],[PontoPed]]-tabItens[[#This Row],[Saldo]])/tabItens[[#This Row],[PontoPed]] ) ), 0 )</f>
        <v>0</v>
      </c>
      <c r="BD268" s="274">
        <f>ROUNDDOWN(IF( OR( AND(tabItens[[#This Row],[PontoPed]]&lt;tabItens[[#This Row],[Saldo]],tabItens[[#This Row],[Saldo]]&gt;0), tabItens[[#This Row],[PontoPed]]=0), 99, IF(AND(tabItens[[#This Row],[Saldo]]=0,tabItens[[#This Row],[PontoPed]]&gt;0), 0, (1-tabItens[[#This Row],[PctAb]])*10 ) ),0)</f>
        <v>99</v>
      </c>
      <c r="BE268" s="275">
        <f>MAX(ROUNDDOWN( IF(tabItens[[#This Row],[Abaixo]] &gt; 0,   tabItens[[#This Row],[Abaixo]] + (tabItens[[#This Row],[PontoMês]] * IF( OR( ISBLANK(tabItens[[#This Row],[ATA Nº/ANO]]), tabItens[[#This Row],[ATA Nº/ANO]] = ""),BE$2,BE$1)),0),0),0)</f>
        <v>0</v>
      </c>
      <c r="BF26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8" s="276">
        <f>SUMIF(Consumo!$C$3:$C$902,tabItens[[#This Row],[CÓDIGO]],Consumo!$E$3:$E$902)</f>
        <v>0</v>
      </c>
      <c r="BH268" s="277">
        <f>IF(AND(tabItens[[#This Row],[Pend]] &gt; 0,tabItens[[#This Row],[Consumo]] &lt;&gt; 0), tabItens[[#This Row],[Pend]] / tabItens[[#This Row],[Consumo]], 0 )</f>
        <v>0</v>
      </c>
      <c r="BI268" s="276"/>
      <c r="BJ268" s="276"/>
      <c r="BK268" s="278" t="s">
        <v>2077</v>
      </c>
    </row>
    <row r="269" spans="1:63" x14ac:dyDescent="0.3">
      <c r="A269" s="239">
        <v>135299</v>
      </c>
      <c r="B269" s="240" t="s">
        <v>1907</v>
      </c>
      <c r="C269" s="241" t="s">
        <v>264</v>
      </c>
      <c r="D269" s="242">
        <v>2</v>
      </c>
      <c r="E269" s="243"/>
      <c r="F269" s="243"/>
      <c r="G269" s="243" t="s">
        <v>891</v>
      </c>
      <c r="H269" s="244">
        <v>45</v>
      </c>
      <c r="I269" s="245">
        <v>103003</v>
      </c>
      <c r="J269" s="246">
        <v>2</v>
      </c>
      <c r="K269" s="247">
        <v>65</v>
      </c>
      <c r="L269" s="248">
        <f>IF(tabItens[[#This Row],[Média]] &gt; 0, tabItens[[#This Row],[QTDE ATUAL]] / tabItens[[#This Row],[Média]],999.9)</f>
        <v>999.9</v>
      </c>
      <c r="M269" s="249">
        <v>0</v>
      </c>
      <c r="N269" s="250">
        <f>tabItens[[#This Row],[VALOR UNIT.]] * tabItens[[#This Row],[LC]]</f>
        <v>0</v>
      </c>
      <c r="O269" s="251" t="s">
        <v>2094</v>
      </c>
      <c r="P269" s="252"/>
      <c r="Q269" s="253"/>
      <c r="R269" s="250"/>
      <c r="S269" s="254"/>
      <c r="T269" s="255">
        <f>ROUNDDOWN(IFERROR(tabItens[[#This Row],[ATA DT.VALID.]] - $D$1,0) / 30,0)</f>
        <v>-1507</v>
      </c>
      <c r="U269" s="240" t="s">
        <v>972</v>
      </c>
      <c r="V269" s="256">
        <v>1</v>
      </c>
      <c r="W269" s="257" t="s">
        <v>2067</v>
      </c>
      <c r="X269" s="258">
        <v>61</v>
      </c>
      <c r="Y269" s="259">
        <v>8</v>
      </c>
      <c r="Z269" s="260"/>
      <c r="AA269" s="261"/>
      <c r="AB269" s="262"/>
      <c r="AC269" s="262"/>
      <c r="AD269" s="261"/>
      <c r="AE269" s="262"/>
      <c r="AF269" s="255"/>
      <c r="AG269" s="263" t="s">
        <v>2063</v>
      </c>
      <c r="AH269" s="264"/>
      <c r="AI269" s="255">
        <v>24</v>
      </c>
      <c r="AJ269" s="264">
        <v>45160</v>
      </c>
      <c r="AK269" s="264">
        <v>43277</v>
      </c>
      <c r="AL269" s="264">
        <v>45145</v>
      </c>
      <c r="AM269" s="254"/>
      <c r="AN269" s="243"/>
      <c r="AO269" s="265" t="str">
        <f>_xlfn.IFNA(IF(VLOOKUP(tabItens[[#This Row],[CÓDIGO]],tabExcluirDoEstoque[#Data],1,FALSE),"sim",""),"")</f>
        <v/>
      </c>
      <c r="AP269" s="266" t="str">
        <f ca="1">IF(OR(ISBLANK(tabItens[[#This Row],[ATA DT.VALID.]]),tabItens[[#This Row],[ATA DT.VALID.]]="",tabItens[[#This Row],[ATA DT.VALID.]]=" "),"",IF(TYPE(tabItens[[#This Row],[ATA DT.VALID.]])=1,ROUNDUP((tabItens[[#This Row],[ATA DT.VALID.]]-TODAY())/7,0),""))</f>
        <v/>
      </c>
      <c r="AQ269" s="267">
        <v>0</v>
      </c>
      <c r="AR269" s="268" t="str">
        <f>IF(ISBLANK(tabItens[[#This Row],[CÓDIGO]]),"",IFERROR(VLOOKUP(tabItens[[#This Row],[CÓDIGO]],Consumo!$C$2:$AI$902,32,FALSE),0))</f>
        <v>04.2023</v>
      </c>
      <c r="AS269" s="269">
        <f>SUMIF(Consumo!$C$3:$C$902,tabItens[[#This Row],[CÓDIGO]],Consumo!$T$3:$T$902) + SUMIF(Consumo!$C$3:$C$902,tabItens[[#This Row],[CÓDIGO]],Consumo!$U$3:$U$902) + SUMIF(Consumo!$C$3:$C$902,tabItens[[#This Row],[CÓDIGO]],Consumo!$V$3:$V$902) + SUMIF(Consumo!$C$3:$C$902,tabItens[[#This Row],[CÓDIGO]],Consumo!$W$3:$W$902)</f>
        <v>0</v>
      </c>
      <c r="AT269" s="269">
        <f>SUMIF(Consumo!$C$3:$C$902,tabItens[[#This Row],[CÓDIGO]],Consumo!$AF$3:$AF$902)</f>
        <v>107</v>
      </c>
      <c r="AU269" s="270">
        <f>SUMIF(Consumo!$C$3:$C$902,tabItens[[#This Row],[CÓDIGO]],Consumo!$AG$3:$AG$902)</f>
        <v>20</v>
      </c>
      <c r="AV269" s="271">
        <f>SUMIF(Consumo!$C$3:$C$902,tabItens[[#This Row],[CÓDIGO]],Consumo!$AE$3:$AE$902)</f>
        <v>0</v>
      </c>
      <c r="AW269" s="244">
        <f>tabItens[[#This Row],[QTDE ATUAL]] + tabItens[[#This Row],[RC QTDE]] + tabItens[[#This Row],[AF SALDO]] + tabItens[[#This Row],[Recentes]]</f>
        <v>45</v>
      </c>
      <c r="AX269" s="272">
        <v>5</v>
      </c>
      <c r="AY269" s="272">
        <v>4</v>
      </c>
      <c r="AZ269" s="272">
        <f>IF(ISBLANK(tabItens[[#This Row],[CÓDIGO]]),"",tabItens[[#This Row],[PontoMês]] * (AZ$2+tabItens[[#This Row],[PontoQtM]]))</f>
        <v>20</v>
      </c>
      <c r="BA269" s="271">
        <f>tabItens[[#This Row],[PontoPed]] - tabItens[[#This Row],[Saldo]] + (1/10)</f>
        <v>-24.9</v>
      </c>
      <c r="BB269" s="271">
        <f xml:space="preserve"> tabItens[[#This Row],[PontoMês]] * BB$2 - tabItens[[#This Row],[QTDE ATUAL]] - (1/10)</f>
        <v>-40.1</v>
      </c>
      <c r="BC269" s="273">
        <f>IF( tabItens[[#This Row],[PontoPed]]&gt;0, IF(tabItens[[#This Row],[PontoPed]]&lt;1, 1, IF( tabItens[[#This Row],[Saldo]]&gt;tabItens[[#This Row],[PontoPed]], 0, (tabItens[[#This Row],[PontoPed]]-tabItens[[#This Row],[Saldo]])/tabItens[[#This Row],[PontoPed]] ) ), 0 )</f>
        <v>0</v>
      </c>
      <c r="BD269" s="274">
        <f>ROUNDDOWN(IF( OR( AND(tabItens[[#This Row],[PontoPed]]&lt;tabItens[[#This Row],[Saldo]],tabItens[[#This Row],[Saldo]]&gt;0), tabItens[[#This Row],[PontoPed]]=0), 99, IF(AND(tabItens[[#This Row],[Saldo]]=0,tabItens[[#This Row],[PontoPed]]&gt;0), 0, (1-tabItens[[#This Row],[PctAb]])*10 ) ),0)</f>
        <v>99</v>
      </c>
      <c r="BE269" s="275">
        <f>MAX(ROUNDDOWN( IF(tabItens[[#This Row],[Abaixo]] &gt; 0,   tabItens[[#This Row],[Abaixo]] + (tabItens[[#This Row],[PontoMês]] * IF( OR( ISBLANK(tabItens[[#This Row],[ATA Nº/ANO]]), tabItens[[#This Row],[ATA Nº/ANO]] = ""),BE$2,BE$1)),0),0),0)</f>
        <v>0</v>
      </c>
      <c r="BF26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9" s="276">
        <f>SUMIF(Consumo!$C$3:$C$902,tabItens[[#This Row],[CÓDIGO]],Consumo!$E$3:$E$902)</f>
        <v>0</v>
      </c>
      <c r="BH269" s="277">
        <f>IF(AND(tabItens[[#This Row],[Pend]] &gt; 0,tabItens[[#This Row],[Consumo]] &lt;&gt; 0), tabItens[[#This Row],[Pend]] / tabItens[[#This Row],[Consumo]], 0 )</f>
        <v>0</v>
      </c>
      <c r="BI269" s="276"/>
      <c r="BJ269" s="276"/>
      <c r="BK269" s="278" t="s">
        <v>2077</v>
      </c>
    </row>
    <row r="270" spans="1:63" x14ac:dyDescent="0.3">
      <c r="A270" s="239">
        <v>135300</v>
      </c>
      <c r="B270" s="240" t="s">
        <v>1908</v>
      </c>
      <c r="C270" s="241" t="s">
        <v>264</v>
      </c>
      <c r="D270" s="242">
        <v>3</v>
      </c>
      <c r="E270" s="243"/>
      <c r="F270" s="243"/>
      <c r="G270" s="243" t="s">
        <v>891</v>
      </c>
      <c r="H270" s="244">
        <v>323</v>
      </c>
      <c r="I270" s="245">
        <v>103003</v>
      </c>
      <c r="J270" s="246">
        <v>3</v>
      </c>
      <c r="K270" s="247">
        <v>118</v>
      </c>
      <c r="L270" s="248">
        <f>IF(tabItens[[#This Row],[Média]] &gt; 0, tabItens[[#This Row],[QTDE ATUAL]] / tabItens[[#This Row],[Média]],999.9)</f>
        <v>999.9</v>
      </c>
      <c r="M270" s="249">
        <v>0</v>
      </c>
      <c r="N270" s="250">
        <f>tabItens[[#This Row],[VALOR UNIT.]] * tabItens[[#This Row],[LC]]</f>
        <v>0</v>
      </c>
      <c r="O270" s="251" t="s">
        <v>2087</v>
      </c>
      <c r="P270" s="252"/>
      <c r="Q270" s="253"/>
      <c r="R270" s="250"/>
      <c r="S270" s="254"/>
      <c r="T270" s="255">
        <f>ROUNDDOWN(IFERROR(tabItens[[#This Row],[ATA DT.VALID.]] - $D$1,0) / 30,0)</f>
        <v>-1507</v>
      </c>
      <c r="U270" s="240" t="s">
        <v>972</v>
      </c>
      <c r="V270" s="256">
        <v>1</v>
      </c>
      <c r="W270" s="257" t="s">
        <v>2067</v>
      </c>
      <c r="X270" s="258">
        <v>61</v>
      </c>
      <c r="Y270" s="259">
        <v>8</v>
      </c>
      <c r="Z270" s="260"/>
      <c r="AA270" s="261"/>
      <c r="AB270" s="262"/>
      <c r="AC270" s="262"/>
      <c r="AD270" s="261"/>
      <c r="AE270" s="262"/>
      <c r="AF270" s="255"/>
      <c r="AG270" s="263" t="s">
        <v>2063</v>
      </c>
      <c r="AH270" s="264"/>
      <c r="AI270" s="255">
        <v>44</v>
      </c>
      <c r="AJ270" s="264">
        <v>45160</v>
      </c>
      <c r="AK270" s="264">
        <v>43277</v>
      </c>
      <c r="AL270" s="264">
        <v>45145</v>
      </c>
      <c r="AM270" s="254"/>
      <c r="AN270" s="243"/>
      <c r="AO270" s="265" t="str">
        <f>_xlfn.IFNA(IF(VLOOKUP(tabItens[[#This Row],[CÓDIGO]],tabExcluirDoEstoque[#Data],1,FALSE),"sim",""),"")</f>
        <v/>
      </c>
      <c r="AP270" s="266" t="str">
        <f ca="1">IF(OR(ISBLANK(tabItens[[#This Row],[ATA DT.VALID.]]),tabItens[[#This Row],[ATA DT.VALID.]]="",tabItens[[#This Row],[ATA DT.VALID.]]=" "),"",IF(TYPE(tabItens[[#This Row],[ATA DT.VALID.]])=1,ROUNDUP((tabItens[[#This Row],[ATA DT.VALID.]]-TODAY())/7,0),""))</f>
        <v/>
      </c>
      <c r="AQ270" s="267">
        <v>0</v>
      </c>
      <c r="AR270" s="268" t="str">
        <f>IF(ISBLANK(tabItens[[#This Row],[CÓDIGO]]),"",IFERROR(VLOOKUP(tabItens[[#This Row],[CÓDIGO]],Consumo!$C$2:$AI$902,32,FALSE),0))</f>
        <v>04.2023</v>
      </c>
      <c r="AS270" s="269">
        <f>SUMIF(Consumo!$C$3:$C$902,tabItens[[#This Row],[CÓDIGO]],Consumo!$T$3:$T$902) + SUMIF(Consumo!$C$3:$C$902,tabItens[[#This Row],[CÓDIGO]],Consumo!$U$3:$U$902) + SUMIF(Consumo!$C$3:$C$902,tabItens[[#This Row],[CÓDIGO]],Consumo!$V$3:$V$902) + SUMIF(Consumo!$C$3:$C$902,tabItens[[#This Row],[CÓDIGO]],Consumo!$W$3:$W$902)</f>
        <v>0</v>
      </c>
      <c r="AT270" s="269">
        <f>SUMIF(Consumo!$C$3:$C$902,tabItens[[#This Row],[CÓDIGO]],Consumo!$AF$3:$AF$902)</f>
        <v>213</v>
      </c>
      <c r="AU270" s="270">
        <f>SUMIF(Consumo!$C$3:$C$902,tabItens[[#This Row],[CÓDIGO]],Consumo!$AG$3:$AG$902)</f>
        <v>46</v>
      </c>
      <c r="AV270" s="271">
        <f>SUMIF(Consumo!$C$3:$C$902,tabItens[[#This Row],[CÓDIGO]],Consumo!$AE$3:$AE$902)</f>
        <v>0</v>
      </c>
      <c r="AW270" s="244">
        <f>tabItens[[#This Row],[QTDE ATUAL]] + tabItens[[#This Row],[RC QTDE]] + tabItens[[#This Row],[AF SALDO]] + tabItens[[#This Row],[Recentes]]</f>
        <v>323</v>
      </c>
      <c r="AX270" s="272">
        <v>7</v>
      </c>
      <c r="AY270" s="272">
        <v>4</v>
      </c>
      <c r="AZ270" s="272">
        <f>IF(ISBLANK(tabItens[[#This Row],[CÓDIGO]]),"",tabItens[[#This Row],[PontoMês]] * (AZ$2+tabItens[[#This Row],[PontoQtM]]))</f>
        <v>28</v>
      </c>
      <c r="BA270" s="271">
        <f>tabItens[[#This Row],[PontoPed]] - tabItens[[#This Row],[Saldo]] + (1/10)</f>
        <v>-294.89999999999998</v>
      </c>
      <c r="BB270" s="271">
        <f xml:space="preserve"> tabItens[[#This Row],[PontoMês]] * BB$2 - tabItens[[#This Row],[QTDE ATUAL]] - (1/10)</f>
        <v>-316.10000000000002</v>
      </c>
      <c r="BC270" s="273">
        <f>IF( tabItens[[#This Row],[PontoPed]]&gt;0, IF(tabItens[[#This Row],[PontoPed]]&lt;1, 1, IF( tabItens[[#This Row],[Saldo]]&gt;tabItens[[#This Row],[PontoPed]], 0, (tabItens[[#This Row],[PontoPed]]-tabItens[[#This Row],[Saldo]])/tabItens[[#This Row],[PontoPed]] ) ), 0 )</f>
        <v>0</v>
      </c>
      <c r="BD270" s="274">
        <f>ROUNDDOWN(IF( OR( AND(tabItens[[#This Row],[PontoPed]]&lt;tabItens[[#This Row],[Saldo]],tabItens[[#This Row],[Saldo]]&gt;0), tabItens[[#This Row],[PontoPed]]=0), 99, IF(AND(tabItens[[#This Row],[Saldo]]=0,tabItens[[#This Row],[PontoPed]]&gt;0), 0, (1-tabItens[[#This Row],[PctAb]])*10 ) ),0)</f>
        <v>99</v>
      </c>
      <c r="BE270" s="275">
        <f>MAX(ROUNDDOWN( IF(tabItens[[#This Row],[Abaixo]] &gt; 0,   tabItens[[#This Row],[Abaixo]] + (tabItens[[#This Row],[PontoMês]] * IF( OR( ISBLANK(tabItens[[#This Row],[ATA Nº/ANO]]), tabItens[[#This Row],[ATA Nº/ANO]] = ""),BE$2,BE$1)),0),0),0)</f>
        <v>0</v>
      </c>
      <c r="BF27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0" s="276">
        <f>SUMIF(Consumo!$C$3:$C$902,tabItens[[#This Row],[CÓDIGO]],Consumo!$E$3:$E$902)</f>
        <v>0</v>
      </c>
      <c r="BH270" s="277">
        <f>IF(AND(tabItens[[#This Row],[Pend]] &gt; 0,tabItens[[#This Row],[Consumo]] &lt;&gt; 0), tabItens[[#This Row],[Pend]] / tabItens[[#This Row],[Consumo]], 0 )</f>
        <v>0</v>
      </c>
      <c r="BI270" s="276"/>
      <c r="BJ270" s="276"/>
      <c r="BK270" s="278" t="s">
        <v>2077</v>
      </c>
    </row>
    <row r="271" spans="1:63" x14ac:dyDescent="0.3">
      <c r="A271" s="239">
        <v>54587</v>
      </c>
      <c r="B271" s="240" t="s">
        <v>1329</v>
      </c>
      <c r="C271" s="241" t="s">
        <v>264</v>
      </c>
      <c r="D271" s="242">
        <v>17.829999999999998</v>
      </c>
      <c r="E271" s="243"/>
      <c r="F271" s="243"/>
      <c r="G271" s="243" t="s">
        <v>891</v>
      </c>
      <c r="H271" s="244">
        <v>27</v>
      </c>
      <c r="I271" s="245">
        <v>103003</v>
      </c>
      <c r="J271" s="246">
        <v>17.829999999999998</v>
      </c>
      <c r="K271" s="247">
        <v>71</v>
      </c>
      <c r="L271" s="248">
        <f>IF(tabItens[[#This Row],[Média]] &gt; 0, tabItens[[#This Row],[QTDE ATUAL]] / tabItens[[#This Row],[Média]],999.9)</f>
        <v>999.9</v>
      </c>
      <c r="M271" s="249">
        <v>0</v>
      </c>
      <c r="N271" s="250">
        <f>tabItens[[#This Row],[VALOR UNIT.]] * tabItens[[#This Row],[LC]]</f>
        <v>0</v>
      </c>
      <c r="O271" s="251" t="s">
        <v>2087</v>
      </c>
      <c r="P271" s="252"/>
      <c r="Q271" s="253"/>
      <c r="R271" s="250"/>
      <c r="S271" s="254"/>
      <c r="T271" s="255">
        <f>ROUNDDOWN(IFERROR(tabItens[[#This Row],[ATA DT.VALID.]] - $D$1,0) / 30,0)</f>
        <v>-1507</v>
      </c>
      <c r="U271" s="240" t="s">
        <v>1047</v>
      </c>
      <c r="V271" s="256">
        <v>1</v>
      </c>
      <c r="W271" s="257" t="s">
        <v>2067</v>
      </c>
      <c r="X271" s="258">
        <v>61</v>
      </c>
      <c r="Y271" s="259">
        <v>2</v>
      </c>
      <c r="Z271" s="260"/>
      <c r="AA271" s="261"/>
      <c r="AB271" s="262"/>
      <c r="AC271" s="262"/>
      <c r="AD271" s="261"/>
      <c r="AE271" s="262"/>
      <c r="AF271" s="255"/>
      <c r="AG271" s="263" t="s">
        <v>2063</v>
      </c>
      <c r="AH271" s="264"/>
      <c r="AI271" s="255">
        <v>24</v>
      </c>
      <c r="AJ271" s="264">
        <v>45180</v>
      </c>
      <c r="AK271" s="264" t="s">
        <v>891</v>
      </c>
      <c r="AL271" s="264">
        <v>45145</v>
      </c>
      <c r="AM271" s="254"/>
      <c r="AN271" s="243"/>
      <c r="AO271" s="265" t="str">
        <f>_xlfn.IFNA(IF(VLOOKUP(tabItens[[#This Row],[CÓDIGO]],tabExcluirDoEstoque[#Data],1,FALSE),"sim",""),"")</f>
        <v/>
      </c>
      <c r="AP271" s="266" t="str">
        <f ca="1">IF(OR(ISBLANK(tabItens[[#This Row],[ATA DT.VALID.]]),tabItens[[#This Row],[ATA DT.VALID.]]="",tabItens[[#This Row],[ATA DT.VALID.]]=" "),"",IF(TYPE(tabItens[[#This Row],[ATA DT.VALID.]])=1,ROUNDUP((tabItens[[#This Row],[ATA DT.VALID.]]-TODAY())/7,0),""))</f>
        <v/>
      </c>
      <c r="AQ271" s="267">
        <v>0</v>
      </c>
      <c r="AR271" s="268" t="str">
        <f>IF(ISBLANK(tabItens[[#This Row],[CÓDIGO]]),"",IFERROR(VLOOKUP(tabItens[[#This Row],[CÓDIGO]],Consumo!$C$2:$AI$902,32,FALSE),0))</f>
        <v>05.2023</v>
      </c>
      <c r="AS271" s="269">
        <f>SUMIF(Consumo!$C$3:$C$902,tabItens[[#This Row],[CÓDIGO]],Consumo!$T$3:$T$902) + SUMIF(Consumo!$C$3:$C$902,tabItens[[#This Row],[CÓDIGO]],Consumo!$U$3:$U$902) + SUMIF(Consumo!$C$3:$C$902,tabItens[[#This Row],[CÓDIGO]],Consumo!$V$3:$V$902) + SUMIF(Consumo!$C$3:$C$902,tabItens[[#This Row],[CÓDIGO]],Consumo!$W$3:$W$902)</f>
        <v>10</v>
      </c>
      <c r="AT271" s="269">
        <f>SUMIF(Consumo!$C$3:$C$902,tabItens[[#This Row],[CÓDIGO]],Consumo!$AF$3:$AF$902)</f>
        <v>82</v>
      </c>
      <c r="AU271" s="270">
        <f>SUMIF(Consumo!$C$3:$C$902,tabItens[[#This Row],[CÓDIGO]],Consumo!$AG$3:$AG$902)</f>
        <v>36</v>
      </c>
      <c r="AV271" s="271">
        <f>SUMIF(Consumo!$C$3:$C$902,tabItens[[#This Row],[CÓDIGO]],Consumo!$AE$3:$AE$902)</f>
        <v>0</v>
      </c>
      <c r="AW271" s="244">
        <f>tabItens[[#This Row],[QTDE ATUAL]] + tabItens[[#This Row],[RC QTDE]] + tabItens[[#This Row],[AF SALDO]] + tabItens[[#This Row],[Recentes]]</f>
        <v>27</v>
      </c>
      <c r="AX271" s="272">
        <v>5</v>
      </c>
      <c r="AY271" s="272">
        <v>4</v>
      </c>
      <c r="AZ271" s="272">
        <f>IF(ISBLANK(tabItens[[#This Row],[CÓDIGO]]),"",tabItens[[#This Row],[PontoMês]] * (AZ$2+tabItens[[#This Row],[PontoQtM]]))</f>
        <v>20</v>
      </c>
      <c r="BA271" s="271">
        <f>tabItens[[#This Row],[PontoPed]] - tabItens[[#This Row],[Saldo]] + (1/10)</f>
        <v>-6.9</v>
      </c>
      <c r="BB271" s="271">
        <f xml:space="preserve"> tabItens[[#This Row],[PontoMês]] * BB$2 - tabItens[[#This Row],[QTDE ATUAL]] - (1/10)</f>
        <v>-22.1</v>
      </c>
      <c r="BC271" s="273">
        <f>IF( tabItens[[#This Row],[PontoPed]]&gt;0, IF(tabItens[[#This Row],[PontoPed]]&lt;1, 1, IF( tabItens[[#This Row],[Saldo]]&gt;tabItens[[#This Row],[PontoPed]], 0, (tabItens[[#This Row],[PontoPed]]-tabItens[[#This Row],[Saldo]])/tabItens[[#This Row],[PontoPed]] ) ), 0 )</f>
        <v>0</v>
      </c>
      <c r="BD271" s="274">
        <f>ROUNDDOWN(IF( OR( AND(tabItens[[#This Row],[PontoPed]]&lt;tabItens[[#This Row],[Saldo]],tabItens[[#This Row],[Saldo]]&gt;0), tabItens[[#This Row],[PontoPed]]=0), 99, IF(AND(tabItens[[#This Row],[Saldo]]=0,tabItens[[#This Row],[PontoPed]]&gt;0), 0, (1-tabItens[[#This Row],[PctAb]])*10 ) ),0)</f>
        <v>99</v>
      </c>
      <c r="BE271" s="275">
        <f>MAX(ROUNDDOWN( IF(tabItens[[#This Row],[Abaixo]] &gt; 0,   tabItens[[#This Row],[Abaixo]] + (tabItens[[#This Row],[PontoMês]] * IF( OR( ISBLANK(tabItens[[#This Row],[ATA Nº/ANO]]), tabItens[[#This Row],[ATA Nº/ANO]] = ""),BE$2,BE$1)),0),0),0)</f>
        <v>0</v>
      </c>
      <c r="BF27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1" s="276">
        <f>SUMIF(Consumo!$C$3:$C$902,tabItens[[#This Row],[CÓDIGO]],Consumo!$E$3:$E$902)</f>
        <v>0</v>
      </c>
      <c r="BH271" s="277">
        <f>IF(AND(tabItens[[#This Row],[Pend]] &gt; 0,tabItens[[#This Row],[Consumo]] &lt;&gt; 0), tabItens[[#This Row],[Pend]] / tabItens[[#This Row],[Consumo]], 0 )</f>
        <v>0</v>
      </c>
      <c r="BI271" s="276"/>
      <c r="BJ271" s="276"/>
      <c r="BK271" s="278" t="s">
        <v>2077</v>
      </c>
    </row>
    <row r="272" spans="1:63" x14ac:dyDescent="0.3">
      <c r="A272" s="239">
        <v>12884</v>
      </c>
      <c r="B272" s="240" t="s">
        <v>982</v>
      </c>
      <c r="C272" s="241" t="s">
        <v>264</v>
      </c>
      <c r="D272" s="242">
        <v>3.8</v>
      </c>
      <c r="E272" s="243"/>
      <c r="F272" s="243"/>
      <c r="G272" s="243" t="s">
        <v>891</v>
      </c>
      <c r="H272" s="244">
        <v>88</v>
      </c>
      <c r="I272" s="245">
        <v>103003</v>
      </c>
      <c r="J272" s="246">
        <v>3.8</v>
      </c>
      <c r="K272" s="247">
        <v>176</v>
      </c>
      <c r="L272" s="248">
        <f>IF(tabItens[[#This Row],[Média]] &gt; 0, tabItens[[#This Row],[QTDE ATUAL]] / tabItens[[#This Row],[Média]],999.9)</f>
        <v>999.9</v>
      </c>
      <c r="M272" s="249">
        <v>0</v>
      </c>
      <c r="N272" s="250">
        <f>tabItens[[#This Row],[VALOR UNIT.]] * tabItens[[#This Row],[LC]]</f>
        <v>0</v>
      </c>
      <c r="O272" s="251" t="s">
        <v>2087</v>
      </c>
      <c r="P272" s="252"/>
      <c r="Q272" s="253"/>
      <c r="R272" s="250"/>
      <c r="S272" s="254"/>
      <c r="T272" s="255">
        <f>ROUNDDOWN(IFERROR(tabItens[[#This Row],[ATA DT.VALID.]] - $D$1,0) / 30,0)</f>
        <v>-1507</v>
      </c>
      <c r="U272" s="240" t="s">
        <v>972</v>
      </c>
      <c r="V272" s="256">
        <v>1</v>
      </c>
      <c r="W272" s="257" t="s">
        <v>2067</v>
      </c>
      <c r="X272" s="258">
        <v>61</v>
      </c>
      <c r="Y272" s="259">
        <v>8</v>
      </c>
      <c r="Z272" s="260"/>
      <c r="AA272" s="261"/>
      <c r="AB272" s="262"/>
      <c r="AC272" s="262"/>
      <c r="AD272" s="261"/>
      <c r="AE272" s="262"/>
      <c r="AF272" s="255"/>
      <c r="AG272" s="263" t="s">
        <v>2063</v>
      </c>
      <c r="AH272" s="264"/>
      <c r="AI272" s="255">
        <v>80</v>
      </c>
      <c r="AJ272" s="264">
        <v>45170</v>
      </c>
      <c r="AK272" s="264" t="s">
        <v>891</v>
      </c>
      <c r="AL272" s="264">
        <v>45145</v>
      </c>
      <c r="AM272" s="254"/>
      <c r="AN272" s="243"/>
      <c r="AO272" s="265" t="str">
        <f>_xlfn.IFNA(IF(VLOOKUP(tabItens[[#This Row],[CÓDIGO]],tabExcluirDoEstoque[#Data],1,FALSE),"sim",""),"")</f>
        <v/>
      </c>
      <c r="AP272" s="266" t="str">
        <f ca="1">IF(OR(ISBLANK(tabItens[[#This Row],[ATA DT.VALID.]]),tabItens[[#This Row],[ATA DT.VALID.]]="",tabItens[[#This Row],[ATA DT.VALID.]]=" "),"",IF(TYPE(tabItens[[#This Row],[ATA DT.VALID.]])=1,ROUNDUP((tabItens[[#This Row],[ATA DT.VALID.]]-TODAY())/7,0),""))</f>
        <v/>
      </c>
      <c r="AQ272" s="267">
        <v>0</v>
      </c>
      <c r="AR272" s="268" t="str">
        <f>IF(ISBLANK(tabItens[[#This Row],[CÓDIGO]]),"",IFERROR(VLOOKUP(tabItens[[#This Row],[CÓDIGO]],Consumo!$C$2:$AI$902,32,FALSE),0))</f>
        <v>07.2023</v>
      </c>
      <c r="AS272" s="269">
        <f>SUMIF(Consumo!$C$3:$C$902,tabItens[[#This Row],[CÓDIGO]],Consumo!$T$3:$T$902) + SUMIF(Consumo!$C$3:$C$902,tabItens[[#This Row],[CÓDIGO]],Consumo!$U$3:$U$902) + SUMIF(Consumo!$C$3:$C$902,tabItens[[#This Row],[CÓDIGO]],Consumo!$V$3:$V$902) + SUMIF(Consumo!$C$3:$C$902,tabItens[[#This Row],[CÓDIGO]],Consumo!$W$3:$W$902)</f>
        <v>60</v>
      </c>
      <c r="AT272" s="269">
        <f>SUMIF(Consumo!$C$3:$C$902,tabItens[[#This Row],[CÓDIGO]],Consumo!$AF$3:$AF$902)</f>
        <v>281</v>
      </c>
      <c r="AU272" s="270">
        <f>SUMIF(Consumo!$C$3:$C$902,tabItens[[#This Row],[CÓDIGO]],Consumo!$AG$3:$AG$902)</f>
        <v>56</v>
      </c>
      <c r="AV272" s="271">
        <f>SUMIF(Consumo!$C$3:$C$902,tabItens[[#This Row],[CÓDIGO]],Consumo!$AE$3:$AE$902)</f>
        <v>0</v>
      </c>
      <c r="AW272" s="244">
        <f>tabItens[[#This Row],[QTDE ATUAL]] + tabItens[[#This Row],[RC QTDE]] + tabItens[[#This Row],[AF SALDO]] + tabItens[[#This Row],[Recentes]]</f>
        <v>88</v>
      </c>
      <c r="AX272" s="272">
        <v>34</v>
      </c>
      <c r="AY272" s="272">
        <v>4</v>
      </c>
      <c r="AZ272" s="272">
        <f>IF(ISBLANK(tabItens[[#This Row],[CÓDIGO]]),"",tabItens[[#This Row],[PontoMês]] * (AZ$2+tabItens[[#This Row],[PontoQtM]]))</f>
        <v>136</v>
      </c>
      <c r="BA272" s="271">
        <f>tabItens[[#This Row],[PontoPed]] - tabItens[[#This Row],[Saldo]] + (1/10)</f>
        <v>48.1</v>
      </c>
      <c r="BB272" s="271">
        <f xml:space="preserve"> tabItens[[#This Row],[PontoMês]] * BB$2 - tabItens[[#This Row],[QTDE ATUAL]] - (1/10)</f>
        <v>-54.1</v>
      </c>
      <c r="BC272" s="273">
        <f>IF( tabItens[[#This Row],[PontoPed]]&gt;0, IF(tabItens[[#This Row],[PontoPed]]&lt;1, 1, IF( tabItens[[#This Row],[Saldo]]&gt;tabItens[[#This Row],[PontoPed]], 0, (tabItens[[#This Row],[PontoPed]]-tabItens[[#This Row],[Saldo]])/tabItens[[#This Row],[PontoPed]] ) ), 0 )</f>
        <v>0.35294117647058826</v>
      </c>
      <c r="BD272" s="274">
        <f>ROUNDDOWN(IF( OR( AND(tabItens[[#This Row],[PontoPed]]&lt;tabItens[[#This Row],[Saldo]],tabItens[[#This Row],[Saldo]]&gt;0), tabItens[[#This Row],[PontoPed]]=0), 99, IF(AND(tabItens[[#This Row],[Saldo]]=0,tabItens[[#This Row],[PontoPed]]&gt;0), 0, (1-tabItens[[#This Row],[PctAb]])*10 ) ),0)</f>
        <v>6</v>
      </c>
      <c r="BE272" s="275">
        <f>MAX(ROUNDDOWN( IF(tabItens[[#This Row],[Abaixo]] &gt; 0,   tabItens[[#This Row],[Abaixo]] + (tabItens[[#This Row],[PontoMês]] * IF( OR( ISBLANK(tabItens[[#This Row],[ATA Nº/ANO]]), tabItens[[#This Row],[ATA Nº/ANO]] = ""),BE$2,BE$1)),0),0),0)</f>
        <v>150</v>
      </c>
      <c r="BF27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2" s="276">
        <f>SUMIF(Consumo!$C$3:$C$902,tabItens[[#This Row],[CÓDIGO]],Consumo!$E$3:$E$902)</f>
        <v>0</v>
      </c>
      <c r="BH272" s="277">
        <f>IF(AND(tabItens[[#This Row],[Pend]] &gt; 0,tabItens[[#This Row],[Consumo]] &lt;&gt; 0), tabItens[[#This Row],[Pend]] / tabItens[[#This Row],[Consumo]], 0 )</f>
        <v>0</v>
      </c>
      <c r="BI272" s="276"/>
      <c r="BJ272" s="276"/>
      <c r="BK272" s="278" t="s">
        <v>2077</v>
      </c>
    </row>
    <row r="273" spans="1:63" x14ac:dyDescent="0.3">
      <c r="A273" s="239">
        <v>38534</v>
      </c>
      <c r="B273" s="240" t="s">
        <v>1277</v>
      </c>
      <c r="C273" s="241" t="s">
        <v>264</v>
      </c>
      <c r="D273" s="242">
        <v>2.86</v>
      </c>
      <c r="E273" s="243"/>
      <c r="F273" s="243"/>
      <c r="G273" s="243" t="s">
        <v>891</v>
      </c>
      <c r="H273" s="244">
        <v>102</v>
      </c>
      <c r="I273" s="245">
        <v>103003</v>
      </c>
      <c r="J273" s="246">
        <v>2.86</v>
      </c>
      <c r="K273" s="247">
        <v>6</v>
      </c>
      <c r="L273" s="248">
        <f>IF(tabItens[[#This Row],[Média]] &gt; 0, tabItens[[#This Row],[QTDE ATUAL]] / tabItens[[#This Row],[Média]],999.9)</f>
        <v>999.9</v>
      </c>
      <c r="M273" s="249">
        <v>0</v>
      </c>
      <c r="N273" s="250">
        <f>tabItens[[#This Row],[VALOR UNIT.]] * tabItens[[#This Row],[LC]]</f>
        <v>0</v>
      </c>
      <c r="O273" s="251"/>
      <c r="P273" s="252"/>
      <c r="Q273" s="253"/>
      <c r="R273" s="250"/>
      <c r="S273" s="254"/>
      <c r="T273" s="255">
        <f>ROUNDDOWN(IFERROR(tabItens[[#This Row],[ATA DT.VALID.]] - $D$1,0) / 30,0)</f>
        <v>-1507</v>
      </c>
      <c r="U273" s="240" t="s">
        <v>972</v>
      </c>
      <c r="V273" s="256">
        <v>1</v>
      </c>
      <c r="W273" s="257" t="s">
        <v>2067</v>
      </c>
      <c r="X273" s="258">
        <v>61</v>
      </c>
      <c r="Y273" s="259">
        <v>8</v>
      </c>
      <c r="Z273" s="260"/>
      <c r="AA273" s="261"/>
      <c r="AB273" s="262"/>
      <c r="AC273" s="262"/>
      <c r="AD273" s="261"/>
      <c r="AE273" s="262"/>
      <c r="AF273" s="255"/>
      <c r="AG273" s="263" t="s">
        <v>2063</v>
      </c>
      <c r="AH273" s="264"/>
      <c r="AI273" s="255">
        <v>2</v>
      </c>
      <c r="AJ273" s="264">
        <v>40858</v>
      </c>
      <c r="AK273" s="264" t="s">
        <v>891</v>
      </c>
      <c r="AL273" s="264">
        <v>44291</v>
      </c>
      <c r="AM273" s="254"/>
      <c r="AN273" s="243"/>
      <c r="AO273" s="265" t="str">
        <f>_xlfn.IFNA(IF(VLOOKUP(tabItens[[#This Row],[CÓDIGO]],tabExcluirDoEstoque[#Data],1,FALSE),"sim",""),"")</f>
        <v/>
      </c>
      <c r="AP273" s="266" t="str">
        <f ca="1">IF(OR(ISBLANK(tabItens[[#This Row],[ATA DT.VALID.]]),tabItens[[#This Row],[ATA DT.VALID.]]="",tabItens[[#This Row],[ATA DT.VALID.]]=" "),"",IF(TYPE(tabItens[[#This Row],[ATA DT.VALID.]])=1,ROUNDUP((tabItens[[#This Row],[ATA DT.VALID.]]-TODAY())/7,0),""))</f>
        <v/>
      </c>
      <c r="AQ273" s="267"/>
      <c r="AR273" s="268" t="str">
        <f>IF(ISBLANK(tabItens[[#This Row],[CÓDIGO]]),"",IFERROR(VLOOKUP(tabItens[[#This Row],[CÓDIGO]],Consumo!$C$2:$AI$902,32,FALSE),0))</f>
        <v>04.2023</v>
      </c>
      <c r="AS273" s="269">
        <f>SUMIF(Consumo!$C$3:$C$902,tabItens[[#This Row],[CÓDIGO]],Consumo!$T$3:$T$902) + SUMIF(Consumo!$C$3:$C$902,tabItens[[#This Row],[CÓDIGO]],Consumo!$U$3:$U$902) + SUMIF(Consumo!$C$3:$C$902,tabItens[[#This Row],[CÓDIGO]],Consumo!$V$3:$V$902) + SUMIF(Consumo!$C$3:$C$902,tabItens[[#This Row],[CÓDIGO]],Consumo!$W$3:$W$902)</f>
        <v>0</v>
      </c>
      <c r="AT273" s="269">
        <f>SUMIF(Consumo!$C$3:$C$902,tabItens[[#This Row],[CÓDIGO]],Consumo!$AF$3:$AF$902)</f>
        <v>12</v>
      </c>
      <c r="AU273" s="270">
        <f>SUMIF(Consumo!$C$3:$C$902,tabItens[[#This Row],[CÓDIGO]],Consumo!$AG$3:$AG$902)</f>
        <v>6</v>
      </c>
      <c r="AV273" s="271">
        <f>SUMIF(Consumo!$C$3:$C$902,tabItens[[#This Row],[CÓDIGO]],Consumo!$AE$3:$AE$902)</f>
        <v>0</v>
      </c>
      <c r="AW273" s="244">
        <f>tabItens[[#This Row],[QTDE ATUAL]] + tabItens[[#This Row],[RC QTDE]] + tabItens[[#This Row],[AF SALDO]] + tabItens[[#This Row],[Recentes]]</f>
        <v>102</v>
      </c>
      <c r="AX273" s="272">
        <v>1</v>
      </c>
      <c r="AY273" s="272">
        <v>4</v>
      </c>
      <c r="AZ273" s="272">
        <f>IF(ISBLANK(tabItens[[#This Row],[CÓDIGO]]),"",tabItens[[#This Row],[PontoMês]] * (AZ$2+tabItens[[#This Row],[PontoQtM]]))</f>
        <v>4</v>
      </c>
      <c r="BA273" s="271">
        <f>tabItens[[#This Row],[PontoPed]] - tabItens[[#This Row],[Saldo]] + (1/10)</f>
        <v>-97.9</v>
      </c>
      <c r="BB273" s="271">
        <f xml:space="preserve"> tabItens[[#This Row],[PontoMês]] * BB$2 - tabItens[[#This Row],[QTDE ATUAL]] - (1/10)</f>
        <v>-101.1</v>
      </c>
      <c r="BC273" s="273">
        <f>IF( tabItens[[#This Row],[PontoPed]]&gt;0, IF(tabItens[[#This Row],[PontoPed]]&lt;1, 1, IF( tabItens[[#This Row],[Saldo]]&gt;tabItens[[#This Row],[PontoPed]], 0, (tabItens[[#This Row],[PontoPed]]-tabItens[[#This Row],[Saldo]])/tabItens[[#This Row],[PontoPed]] ) ), 0 )</f>
        <v>0</v>
      </c>
      <c r="BD273" s="274">
        <f>ROUNDDOWN(IF( OR( AND(tabItens[[#This Row],[PontoPed]]&lt;tabItens[[#This Row],[Saldo]],tabItens[[#This Row],[Saldo]]&gt;0), tabItens[[#This Row],[PontoPed]]=0), 99, IF(AND(tabItens[[#This Row],[Saldo]]=0,tabItens[[#This Row],[PontoPed]]&gt;0), 0, (1-tabItens[[#This Row],[PctAb]])*10 ) ),0)</f>
        <v>99</v>
      </c>
      <c r="BE273" s="275">
        <f>MAX(ROUNDDOWN( IF(tabItens[[#This Row],[Abaixo]] &gt; 0,   tabItens[[#This Row],[Abaixo]] + (tabItens[[#This Row],[PontoMês]] * IF( OR( ISBLANK(tabItens[[#This Row],[ATA Nº/ANO]]), tabItens[[#This Row],[ATA Nº/ANO]] = ""),BE$2,BE$1)),0),0),0)</f>
        <v>0</v>
      </c>
      <c r="BF27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73" s="276">
        <f>SUMIF(Consumo!$C$3:$C$902,tabItens[[#This Row],[CÓDIGO]],Consumo!$E$3:$E$902)</f>
        <v>0</v>
      </c>
      <c r="BH273" s="277">
        <f>IF(AND(tabItens[[#This Row],[Pend]] &gt; 0,tabItens[[#This Row],[Consumo]] &lt;&gt; 0), tabItens[[#This Row],[Pend]] / tabItens[[#This Row],[Consumo]], 0 )</f>
        <v>0</v>
      </c>
      <c r="BI273" s="276"/>
      <c r="BJ273" s="276"/>
      <c r="BK273" s="278" t="s">
        <v>2077</v>
      </c>
    </row>
    <row r="274" spans="1:63" x14ac:dyDescent="0.3">
      <c r="A274" s="239">
        <v>12886</v>
      </c>
      <c r="B274" s="240" t="s">
        <v>983</v>
      </c>
      <c r="C274" s="241" t="s">
        <v>264</v>
      </c>
      <c r="D274" s="242">
        <v>2.94</v>
      </c>
      <c r="E274" s="243"/>
      <c r="F274" s="243"/>
      <c r="G274" s="243" t="s">
        <v>891</v>
      </c>
      <c r="H274" s="244">
        <v>405</v>
      </c>
      <c r="I274" s="245">
        <v>103003</v>
      </c>
      <c r="J274" s="246">
        <v>2.94</v>
      </c>
      <c r="K274" s="247">
        <v>117</v>
      </c>
      <c r="L274" s="248">
        <f>IF(tabItens[[#This Row],[Média]] &gt; 0, tabItens[[#This Row],[QTDE ATUAL]] / tabItens[[#This Row],[Média]],999.9)</f>
        <v>999.9</v>
      </c>
      <c r="M274" s="249">
        <v>0</v>
      </c>
      <c r="N274" s="250">
        <f>tabItens[[#This Row],[VALOR UNIT.]] * tabItens[[#This Row],[LC]]</f>
        <v>0</v>
      </c>
      <c r="O274" s="251" t="s">
        <v>2093</v>
      </c>
      <c r="P274" s="252"/>
      <c r="Q274" s="253"/>
      <c r="R274" s="250"/>
      <c r="S274" s="254"/>
      <c r="T274" s="255">
        <f>ROUNDDOWN(IFERROR(tabItens[[#This Row],[ATA DT.VALID.]] - $D$1,0) / 30,0)</f>
        <v>-1507</v>
      </c>
      <c r="U274" s="240" t="s">
        <v>972</v>
      </c>
      <c r="V274" s="256">
        <v>1</v>
      </c>
      <c r="W274" s="257" t="s">
        <v>2067</v>
      </c>
      <c r="X274" s="258">
        <v>61</v>
      </c>
      <c r="Y274" s="259">
        <v>8</v>
      </c>
      <c r="Z274" s="260"/>
      <c r="AA274" s="261"/>
      <c r="AB274" s="262"/>
      <c r="AC274" s="262"/>
      <c r="AD274" s="261"/>
      <c r="AE274" s="262"/>
      <c r="AF274" s="255"/>
      <c r="AG274" s="263" t="s">
        <v>2063</v>
      </c>
      <c r="AH274" s="264"/>
      <c r="AI274" s="255">
        <v>48</v>
      </c>
      <c r="AJ274" s="264">
        <v>45180</v>
      </c>
      <c r="AK274" s="264" t="s">
        <v>891</v>
      </c>
      <c r="AL274" s="264">
        <v>45145</v>
      </c>
      <c r="AM274" s="254"/>
      <c r="AN274" s="243"/>
      <c r="AO274" s="265" t="str">
        <f>_xlfn.IFNA(IF(VLOOKUP(tabItens[[#This Row],[CÓDIGO]],tabExcluirDoEstoque[#Data],1,FALSE),"sim",""),"")</f>
        <v/>
      </c>
      <c r="AP274" s="266" t="str">
        <f ca="1">IF(OR(ISBLANK(tabItens[[#This Row],[ATA DT.VALID.]]),tabItens[[#This Row],[ATA DT.VALID.]]="",tabItens[[#This Row],[ATA DT.VALID.]]=" "),"",IF(TYPE(tabItens[[#This Row],[ATA DT.VALID.]])=1,ROUNDUP((tabItens[[#This Row],[ATA DT.VALID.]]-TODAY())/7,0),""))</f>
        <v/>
      </c>
      <c r="AQ274" s="267">
        <v>0</v>
      </c>
      <c r="AR274" s="268" t="str">
        <f>IF(ISBLANK(tabItens[[#This Row],[CÓDIGO]]),"",IFERROR(VLOOKUP(tabItens[[#This Row],[CÓDIGO]],Consumo!$C$2:$AI$902,32,FALSE),0))</f>
        <v>07.2023</v>
      </c>
      <c r="AS274" s="269">
        <f>SUMIF(Consumo!$C$3:$C$902,tabItens[[#This Row],[CÓDIGO]],Consumo!$T$3:$T$902) + SUMIF(Consumo!$C$3:$C$902,tabItens[[#This Row],[CÓDIGO]],Consumo!$U$3:$U$902) + SUMIF(Consumo!$C$3:$C$902,tabItens[[#This Row],[CÓDIGO]],Consumo!$V$3:$V$902) + SUMIF(Consumo!$C$3:$C$902,tabItens[[#This Row],[CÓDIGO]],Consumo!$W$3:$W$902)</f>
        <v>20</v>
      </c>
      <c r="AT274" s="269">
        <f>SUMIF(Consumo!$C$3:$C$902,tabItens[[#This Row],[CÓDIGO]],Consumo!$AF$3:$AF$902)</f>
        <v>267</v>
      </c>
      <c r="AU274" s="270">
        <f>SUMIF(Consumo!$C$3:$C$902,tabItens[[#This Row],[CÓDIGO]],Consumo!$AG$3:$AG$902)</f>
        <v>35</v>
      </c>
      <c r="AV274" s="271">
        <f>SUMIF(Consumo!$C$3:$C$902,tabItens[[#This Row],[CÓDIGO]],Consumo!$AE$3:$AE$902)</f>
        <v>0</v>
      </c>
      <c r="AW274" s="244">
        <f>tabItens[[#This Row],[QTDE ATUAL]] + tabItens[[#This Row],[RC QTDE]] + tabItens[[#This Row],[AF SALDO]] + tabItens[[#This Row],[Recentes]]</f>
        <v>405</v>
      </c>
      <c r="AX274" s="272">
        <v>42</v>
      </c>
      <c r="AY274" s="272">
        <v>4</v>
      </c>
      <c r="AZ274" s="272">
        <f>IF(ISBLANK(tabItens[[#This Row],[CÓDIGO]]),"",tabItens[[#This Row],[PontoMês]] * (AZ$2+tabItens[[#This Row],[PontoQtM]]))</f>
        <v>168</v>
      </c>
      <c r="BA274" s="271">
        <f>tabItens[[#This Row],[PontoPed]] - tabItens[[#This Row],[Saldo]] + (1/10)</f>
        <v>-236.9</v>
      </c>
      <c r="BB274" s="271">
        <f xml:space="preserve"> tabItens[[#This Row],[PontoMês]] * BB$2 - tabItens[[#This Row],[QTDE ATUAL]] - (1/10)</f>
        <v>-363.1</v>
      </c>
      <c r="BC274" s="273">
        <f>IF( tabItens[[#This Row],[PontoPed]]&gt;0, IF(tabItens[[#This Row],[PontoPed]]&lt;1, 1, IF( tabItens[[#This Row],[Saldo]]&gt;tabItens[[#This Row],[PontoPed]], 0, (tabItens[[#This Row],[PontoPed]]-tabItens[[#This Row],[Saldo]])/tabItens[[#This Row],[PontoPed]] ) ), 0 )</f>
        <v>0</v>
      </c>
      <c r="BD274" s="274">
        <f>ROUNDDOWN(IF( OR( AND(tabItens[[#This Row],[PontoPed]]&lt;tabItens[[#This Row],[Saldo]],tabItens[[#This Row],[Saldo]]&gt;0), tabItens[[#This Row],[PontoPed]]=0), 99, IF(AND(tabItens[[#This Row],[Saldo]]=0,tabItens[[#This Row],[PontoPed]]&gt;0), 0, (1-tabItens[[#This Row],[PctAb]])*10 ) ),0)</f>
        <v>99</v>
      </c>
      <c r="BE274" s="275">
        <f>MAX(ROUNDDOWN( IF(tabItens[[#This Row],[Abaixo]] &gt; 0,   tabItens[[#This Row],[Abaixo]] + (tabItens[[#This Row],[PontoMês]] * IF( OR( ISBLANK(tabItens[[#This Row],[ATA Nº/ANO]]), tabItens[[#This Row],[ATA Nº/ANO]] = ""),BE$2,BE$1)),0),0),0)</f>
        <v>0</v>
      </c>
      <c r="BF27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4" s="276">
        <f>SUMIF(Consumo!$C$3:$C$902,tabItens[[#This Row],[CÓDIGO]],Consumo!$E$3:$E$902)</f>
        <v>0</v>
      </c>
      <c r="BH274" s="277">
        <f>IF(AND(tabItens[[#This Row],[Pend]] &gt; 0,tabItens[[#This Row],[Consumo]] &lt;&gt; 0), tabItens[[#This Row],[Pend]] / tabItens[[#This Row],[Consumo]], 0 )</f>
        <v>0</v>
      </c>
      <c r="BI274" s="276"/>
      <c r="BJ274" s="276"/>
      <c r="BK274" s="278" t="s">
        <v>2077</v>
      </c>
    </row>
    <row r="275" spans="1:63" x14ac:dyDescent="0.3">
      <c r="A275" s="239">
        <v>12894</v>
      </c>
      <c r="B275" s="240" t="s">
        <v>985</v>
      </c>
      <c r="C275" s="241" t="s">
        <v>264</v>
      </c>
      <c r="D275" s="242">
        <v>0.38</v>
      </c>
      <c r="E275" s="243"/>
      <c r="F275" s="243"/>
      <c r="G275" s="243" t="s">
        <v>891</v>
      </c>
      <c r="H275" s="244">
        <v>3121</v>
      </c>
      <c r="I275" s="245">
        <v>103003</v>
      </c>
      <c r="J275" s="246">
        <v>0.38</v>
      </c>
      <c r="K275" s="247">
        <v>1184</v>
      </c>
      <c r="L275" s="248">
        <f>IF(tabItens[[#This Row],[Média]] &gt; 0, tabItens[[#This Row],[QTDE ATUAL]] / tabItens[[#This Row],[Média]],999.9)</f>
        <v>999.9</v>
      </c>
      <c r="M275" s="249">
        <v>0</v>
      </c>
      <c r="N275" s="250">
        <f>tabItens[[#This Row],[VALOR UNIT.]] * tabItens[[#This Row],[LC]]</f>
        <v>0</v>
      </c>
      <c r="O275" s="251" t="s">
        <v>2093</v>
      </c>
      <c r="P275" s="252"/>
      <c r="Q275" s="253"/>
      <c r="R275" s="250"/>
      <c r="S275" s="254"/>
      <c r="T275" s="255">
        <f>ROUNDDOWN(IFERROR(tabItens[[#This Row],[ATA DT.VALID.]] - $D$1,0) / 30,0)</f>
        <v>-1507</v>
      </c>
      <c r="U275" s="240" t="s">
        <v>972</v>
      </c>
      <c r="V275" s="256">
        <v>1</v>
      </c>
      <c r="W275" s="257" t="s">
        <v>2067</v>
      </c>
      <c r="X275" s="258">
        <v>61</v>
      </c>
      <c r="Y275" s="259">
        <v>8</v>
      </c>
      <c r="Z275" s="260"/>
      <c r="AA275" s="261"/>
      <c r="AB275" s="262"/>
      <c r="AC275" s="262">
        <v>9634</v>
      </c>
      <c r="AD275" s="261">
        <v>2023</v>
      </c>
      <c r="AE275" s="262">
        <v>1000</v>
      </c>
      <c r="AF275" s="255">
        <v>1000</v>
      </c>
      <c r="AG275" s="263" t="s">
        <v>2044</v>
      </c>
      <c r="AH275" s="264">
        <v>45162</v>
      </c>
      <c r="AI275" s="255">
        <v>552</v>
      </c>
      <c r="AJ275" s="264">
        <v>44573</v>
      </c>
      <c r="AK275" s="264" t="s">
        <v>891</v>
      </c>
      <c r="AL275" s="264">
        <v>45145</v>
      </c>
      <c r="AM275" s="254"/>
      <c r="AN275" s="243"/>
      <c r="AO275" s="265" t="str">
        <f>_xlfn.IFNA(IF(VLOOKUP(tabItens[[#This Row],[CÓDIGO]],tabExcluirDoEstoque[#Data],1,FALSE),"sim",""),"")</f>
        <v/>
      </c>
      <c r="AP275" s="266" t="str">
        <f ca="1">IF(OR(ISBLANK(tabItens[[#This Row],[ATA DT.VALID.]]),tabItens[[#This Row],[ATA DT.VALID.]]="",tabItens[[#This Row],[ATA DT.VALID.]]=" "),"",IF(TYPE(tabItens[[#This Row],[ATA DT.VALID.]])=1,ROUNDUP((tabItens[[#This Row],[ATA DT.VALID.]]-TODAY())/7,0),""))</f>
        <v/>
      </c>
      <c r="AQ275" s="267">
        <v>0</v>
      </c>
      <c r="AR275" s="268" t="str">
        <f>IF(ISBLANK(tabItens[[#This Row],[CÓDIGO]]),"",IFERROR(VLOOKUP(tabItens[[#This Row],[CÓDIGO]],Consumo!$C$2:$AI$902,32,FALSE),0))</f>
        <v>08.2023</v>
      </c>
      <c r="AS275" s="269">
        <f>SUMIF(Consumo!$C$3:$C$902,tabItens[[#This Row],[CÓDIGO]],Consumo!$T$3:$T$902) + SUMIF(Consumo!$C$3:$C$902,tabItens[[#This Row],[CÓDIGO]],Consumo!$U$3:$U$902) + SUMIF(Consumo!$C$3:$C$902,tabItens[[#This Row],[CÓDIGO]],Consumo!$V$3:$V$902) + SUMIF(Consumo!$C$3:$C$902,tabItens[[#This Row],[CÓDIGO]],Consumo!$W$3:$W$902)</f>
        <v>487</v>
      </c>
      <c r="AT275" s="269">
        <f>SUMIF(Consumo!$C$3:$C$902,tabItens[[#This Row],[CÓDIGO]],Consumo!$AF$3:$AF$902)</f>
        <v>3210</v>
      </c>
      <c r="AU275" s="270">
        <f>SUMIF(Consumo!$C$3:$C$902,tabItens[[#This Row],[CÓDIGO]],Consumo!$AG$3:$AG$902)</f>
        <v>312</v>
      </c>
      <c r="AV275" s="271">
        <f>SUMIF(Consumo!$C$3:$C$902,tabItens[[#This Row],[CÓDIGO]],Consumo!$AE$3:$AE$902)</f>
        <v>0</v>
      </c>
      <c r="AW275" s="244">
        <f>tabItens[[#This Row],[QTDE ATUAL]] + tabItens[[#This Row],[RC QTDE]] + tabItens[[#This Row],[AF SALDO]] + tabItens[[#This Row],[Recentes]]</f>
        <v>4121</v>
      </c>
      <c r="AX275" s="272">
        <v>334</v>
      </c>
      <c r="AY275" s="272">
        <v>4</v>
      </c>
      <c r="AZ275" s="272">
        <f>IF(ISBLANK(tabItens[[#This Row],[CÓDIGO]]),"",tabItens[[#This Row],[PontoMês]] * (AZ$2+tabItens[[#This Row],[PontoQtM]]))</f>
        <v>1336</v>
      </c>
      <c r="BA275" s="271">
        <f>tabItens[[#This Row],[PontoPed]] - tabItens[[#This Row],[Saldo]] + (1/10)</f>
        <v>-2784.9</v>
      </c>
      <c r="BB275" s="271">
        <f xml:space="preserve"> tabItens[[#This Row],[PontoMês]] * BB$2 - tabItens[[#This Row],[QTDE ATUAL]] - (1/10)</f>
        <v>-2787.1</v>
      </c>
      <c r="BC275" s="273">
        <f>IF( tabItens[[#This Row],[PontoPed]]&gt;0, IF(tabItens[[#This Row],[PontoPed]]&lt;1, 1, IF( tabItens[[#This Row],[Saldo]]&gt;tabItens[[#This Row],[PontoPed]], 0, (tabItens[[#This Row],[PontoPed]]-tabItens[[#This Row],[Saldo]])/tabItens[[#This Row],[PontoPed]] ) ), 0 )</f>
        <v>0</v>
      </c>
      <c r="BD275" s="274">
        <f>ROUNDDOWN(IF( OR( AND(tabItens[[#This Row],[PontoPed]]&lt;tabItens[[#This Row],[Saldo]],tabItens[[#This Row],[Saldo]]&gt;0), tabItens[[#This Row],[PontoPed]]=0), 99, IF(AND(tabItens[[#This Row],[Saldo]]=0,tabItens[[#This Row],[PontoPed]]&gt;0), 0, (1-tabItens[[#This Row],[PctAb]])*10 ) ),0)</f>
        <v>99</v>
      </c>
      <c r="BE275" s="275">
        <f>MAX(ROUNDDOWN( IF(tabItens[[#This Row],[Abaixo]] &gt; 0,   tabItens[[#This Row],[Abaixo]] + (tabItens[[#This Row],[PontoMês]] * IF( OR( ISBLANK(tabItens[[#This Row],[ATA Nº/ANO]]), tabItens[[#This Row],[ATA Nº/ANO]] = ""),BE$2,BE$1)),0),0),0)</f>
        <v>0</v>
      </c>
      <c r="BF27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5" s="276">
        <f>SUMIF(Consumo!$C$3:$C$902,tabItens[[#This Row],[CÓDIGO]],Consumo!$E$3:$E$902)</f>
        <v>0</v>
      </c>
      <c r="BH275" s="277">
        <f>IF(AND(tabItens[[#This Row],[Pend]] &gt; 0,tabItens[[#This Row],[Consumo]] &lt;&gt; 0), tabItens[[#This Row],[Pend]] / tabItens[[#This Row],[Consumo]], 0 )</f>
        <v>0</v>
      </c>
      <c r="BI275" s="276"/>
      <c r="BJ275" s="276"/>
      <c r="BK275" s="278" t="s">
        <v>2077</v>
      </c>
    </row>
    <row r="276" spans="1:63" x14ac:dyDescent="0.3">
      <c r="A276" s="239">
        <v>12891</v>
      </c>
      <c r="B276" s="240" t="s">
        <v>984</v>
      </c>
      <c r="C276" s="241" t="s">
        <v>264</v>
      </c>
      <c r="D276" s="242">
        <v>1.1599999999999999</v>
      </c>
      <c r="E276" s="243"/>
      <c r="F276" s="243"/>
      <c r="G276" s="243" t="s">
        <v>891</v>
      </c>
      <c r="H276" s="244">
        <v>154</v>
      </c>
      <c r="I276" s="245">
        <v>103003</v>
      </c>
      <c r="J276" s="246">
        <v>1.1599999999999999</v>
      </c>
      <c r="K276" s="247">
        <v>62</v>
      </c>
      <c r="L276" s="248">
        <f>IF(tabItens[[#This Row],[Média]] &gt; 0, tabItens[[#This Row],[QTDE ATUAL]] / tabItens[[#This Row],[Média]],999.9)</f>
        <v>999.9</v>
      </c>
      <c r="M276" s="249">
        <v>0</v>
      </c>
      <c r="N276" s="250">
        <f>tabItens[[#This Row],[VALOR UNIT.]] * tabItens[[#This Row],[LC]]</f>
        <v>0</v>
      </c>
      <c r="O276" s="251" t="s">
        <v>2087</v>
      </c>
      <c r="P276" s="252"/>
      <c r="Q276" s="253"/>
      <c r="R276" s="250"/>
      <c r="S276" s="254"/>
      <c r="T276" s="255">
        <f>ROUNDDOWN(IFERROR(tabItens[[#This Row],[ATA DT.VALID.]] - $D$1,0) / 30,0)</f>
        <v>-1507</v>
      </c>
      <c r="U276" s="240" t="s">
        <v>972</v>
      </c>
      <c r="V276" s="256">
        <v>1</v>
      </c>
      <c r="W276" s="257" t="s">
        <v>2067</v>
      </c>
      <c r="X276" s="258">
        <v>61</v>
      </c>
      <c r="Y276" s="259">
        <v>8</v>
      </c>
      <c r="Z276" s="260"/>
      <c r="AA276" s="261"/>
      <c r="AB276" s="262"/>
      <c r="AC276" s="262"/>
      <c r="AD276" s="261"/>
      <c r="AE276" s="262"/>
      <c r="AF276" s="255"/>
      <c r="AG276" s="263" t="s">
        <v>2063</v>
      </c>
      <c r="AH276" s="264"/>
      <c r="AI276" s="255">
        <v>24</v>
      </c>
      <c r="AJ276" s="264">
        <v>45180</v>
      </c>
      <c r="AK276" s="264" t="s">
        <v>891</v>
      </c>
      <c r="AL276" s="264">
        <v>45145</v>
      </c>
      <c r="AM276" s="254"/>
      <c r="AN276" s="243"/>
      <c r="AO276" s="265" t="str">
        <f>_xlfn.IFNA(IF(VLOOKUP(tabItens[[#This Row],[CÓDIGO]],tabExcluirDoEstoque[#Data],1,FALSE),"sim",""),"")</f>
        <v/>
      </c>
      <c r="AP276" s="266" t="str">
        <f ca="1">IF(OR(ISBLANK(tabItens[[#This Row],[ATA DT.VALID.]]),tabItens[[#This Row],[ATA DT.VALID.]]="",tabItens[[#This Row],[ATA DT.VALID.]]=" "),"",IF(TYPE(tabItens[[#This Row],[ATA DT.VALID.]])=1,ROUNDUP((tabItens[[#This Row],[ATA DT.VALID.]]-TODAY())/7,0),""))</f>
        <v/>
      </c>
      <c r="AQ276" s="267">
        <v>100</v>
      </c>
      <c r="AR276" s="268" t="str">
        <f>IF(ISBLANK(tabItens[[#This Row],[CÓDIGO]]),"",IFERROR(VLOOKUP(tabItens[[#This Row],[CÓDIGO]],Consumo!$C$2:$AI$902,32,FALSE),0))</f>
        <v>05.2023</v>
      </c>
      <c r="AS276" s="269">
        <f>SUMIF(Consumo!$C$3:$C$902,tabItens[[#This Row],[CÓDIGO]],Consumo!$T$3:$T$902) + SUMIF(Consumo!$C$3:$C$902,tabItens[[#This Row],[CÓDIGO]],Consumo!$U$3:$U$902) + SUMIF(Consumo!$C$3:$C$902,tabItens[[#This Row],[CÓDIGO]],Consumo!$V$3:$V$902) + SUMIF(Consumo!$C$3:$C$902,tabItens[[#This Row],[CÓDIGO]],Consumo!$W$3:$W$902)</f>
        <v>15</v>
      </c>
      <c r="AT276" s="269">
        <f>SUMIF(Consumo!$C$3:$C$902,tabItens[[#This Row],[CÓDIGO]],Consumo!$AF$3:$AF$902)</f>
        <v>136</v>
      </c>
      <c r="AU276" s="270">
        <f>SUMIF(Consumo!$C$3:$C$902,tabItens[[#This Row],[CÓDIGO]],Consumo!$AG$3:$AG$902)</f>
        <v>30</v>
      </c>
      <c r="AV276" s="271">
        <f>SUMIF(Consumo!$C$3:$C$902,tabItens[[#This Row],[CÓDIGO]],Consumo!$AE$3:$AE$902)</f>
        <v>0</v>
      </c>
      <c r="AW276" s="244">
        <f>tabItens[[#This Row],[QTDE ATUAL]] + tabItens[[#This Row],[RC QTDE]] + tabItens[[#This Row],[AF SALDO]] + tabItens[[#This Row],[Recentes]]</f>
        <v>254</v>
      </c>
      <c r="AX276" s="272">
        <v>17</v>
      </c>
      <c r="AY276" s="272">
        <v>4</v>
      </c>
      <c r="AZ276" s="272">
        <f>IF(ISBLANK(tabItens[[#This Row],[CÓDIGO]]),"",tabItens[[#This Row],[PontoMês]] * (AZ$2+tabItens[[#This Row],[PontoQtM]]))</f>
        <v>68</v>
      </c>
      <c r="BA276" s="271">
        <f>tabItens[[#This Row],[PontoPed]] - tabItens[[#This Row],[Saldo]] + (1/10)</f>
        <v>-185.9</v>
      </c>
      <c r="BB276" s="271">
        <f xml:space="preserve"> tabItens[[#This Row],[PontoMês]] * BB$2 - tabItens[[#This Row],[QTDE ATUAL]] - (1/10)</f>
        <v>-137.1</v>
      </c>
      <c r="BC276" s="273">
        <f>IF( tabItens[[#This Row],[PontoPed]]&gt;0, IF(tabItens[[#This Row],[PontoPed]]&lt;1, 1, IF( tabItens[[#This Row],[Saldo]]&gt;tabItens[[#This Row],[PontoPed]], 0, (tabItens[[#This Row],[PontoPed]]-tabItens[[#This Row],[Saldo]])/tabItens[[#This Row],[PontoPed]] ) ), 0 )</f>
        <v>0</v>
      </c>
      <c r="BD276" s="274">
        <f>ROUNDDOWN(IF( OR( AND(tabItens[[#This Row],[PontoPed]]&lt;tabItens[[#This Row],[Saldo]],tabItens[[#This Row],[Saldo]]&gt;0), tabItens[[#This Row],[PontoPed]]=0), 99, IF(AND(tabItens[[#This Row],[Saldo]]=0,tabItens[[#This Row],[PontoPed]]&gt;0), 0, (1-tabItens[[#This Row],[PctAb]])*10 ) ),0)</f>
        <v>99</v>
      </c>
      <c r="BE276" s="275">
        <f>MAX(ROUNDDOWN( IF(tabItens[[#This Row],[Abaixo]] &gt; 0,   tabItens[[#This Row],[Abaixo]] + (tabItens[[#This Row],[PontoMês]] * IF( OR( ISBLANK(tabItens[[#This Row],[ATA Nº/ANO]]), tabItens[[#This Row],[ATA Nº/ANO]] = ""),BE$2,BE$1)),0),0),0)</f>
        <v>0</v>
      </c>
      <c r="BF27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6" s="276">
        <f>SUMIF(Consumo!$C$3:$C$902,tabItens[[#This Row],[CÓDIGO]],Consumo!$E$3:$E$902)</f>
        <v>0</v>
      </c>
      <c r="BH276" s="277">
        <f>IF(AND(tabItens[[#This Row],[Pend]] &gt; 0,tabItens[[#This Row],[Consumo]] &lt;&gt; 0), tabItens[[#This Row],[Pend]] / tabItens[[#This Row],[Consumo]], 0 )</f>
        <v>0</v>
      </c>
      <c r="BI276" s="276"/>
      <c r="BJ276" s="276"/>
      <c r="BK276" s="278" t="s">
        <v>2077</v>
      </c>
    </row>
    <row r="277" spans="1:63" x14ac:dyDescent="0.3">
      <c r="A277" s="239">
        <v>135302</v>
      </c>
      <c r="B277" s="240" t="s">
        <v>1910</v>
      </c>
      <c r="C277" s="241" t="s">
        <v>264</v>
      </c>
      <c r="D277" s="242">
        <v>3.58</v>
      </c>
      <c r="E277" s="243"/>
      <c r="F277" s="243"/>
      <c r="G277" s="243" t="s">
        <v>891</v>
      </c>
      <c r="H277" s="244">
        <v>613</v>
      </c>
      <c r="I277" s="245">
        <v>103003</v>
      </c>
      <c r="J277" s="246">
        <v>3.58</v>
      </c>
      <c r="K277" s="247">
        <v>203</v>
      </c>
      <c r="L277" s="248">
        <f>IF(tabItens[[#This Row],[Média]] &gt; 0, tabItens[[#This Row],[QTDE ATUAL]] / tabItens[[#This Row],[Média]],999.9)</f>
        <v>999.9</v>
      </c>
      <c r="M277" s="249">
        <v>0</v>
      </c>
      <c r="N277" s="250">
        <f>tabItens[[#This Row],[VALOR UNIT.]] * tabItens[[#This Row],[LC]]</f>
        <v>0</v>
      </c>
      <c r="O277" s="251" t="s">
        <v>2087</v>
      </c>
      <c r="P277" s="252"/>
      <c r="Q277" s="253"/>
      <c r="R277" s="250"/>
      <c r="S277" s="254"/>
      <c r="T277" s="255">
        <f>ROUNDDOWN(IFERROR(tabItens[[#This Row],[ATA DT.VALID.]] - $D$1,0) / 30,0)</f>
        <v>-1507</v>
      </c>
      <c r="U277" s="240" t="s">
        <v>972</v>
      </c>
      <c r="V277" s="256">
        <v>1</v>
      </c>
      <c r="W277" s="257" t="s">
        <v>2067</v>
      </c>
      <c r="X277" s="258">
        <v>61</v>
      </c>
      <c r="Y277" s="259">
        <v>8</v>
      </c>
      <c r="Z277" s="260"/>
      <c r="AA277" s="261"/>
      <c r="AB277" s="262"/>
      <c r="AC277" s="262"/>
      <c r="AD277" s="261"/>
      <c r="AE277" s="262"/>
      <c r="AF277" s="255"/>
      <c r="AG277" s="263" t="s">
        <v>2063</v>
      </c>
      <c r="AH277" s="264"/>
      <c r="AI277" s="255">
        <v>74</v>
      </c>
      <c r="AJ277" s="264">
        <v>44188</v>
      </c>
      <c r="AK277" s="264">
        <v>43277</v>
      </c>
      <c r="AL277" s="264">
        <v>44133</v>
      </c>
      <c r="AM277" s="254"/>
      <c r="AN277" s="243"/>
      <c r="AO277" s="265" t="str">
        <f>_xlfn.IFNA(IF(VLOOKUP(tabItens[[#This Row],[CÓDIGO]],tabExcluirDoEstoque[#Data],1,FALSE),"sim",""),"")</f>
        <v/>
      </c>
      <c r="AP277" s="266" t="str">
        <f ca="1">IF(OR(ISBLANK(tabItens[[#This Row],[ATA DT.VALID.]]),tabItens[[#This Row],[ATA DT.VALID.]]="",tabItens[[#This Row],[ATA DT.VALID.]]=" "),"",IF(TYPE(tabItens[[#This Row],[ATA DT.VALID.]])=1,ROUNDUP((tabItens[[#This Row],[ATA DT.VALID.]]-TODAY())/7,0),""))</f>
        <v/>
      </c>
      <c r="AQ277" s="267">
        <v>0</v>
      </c>
      <c r="AR277" s="268" t="str">
        <f>IF(ISBLANK(tabItens[[#This Row],[CÓDIGO]]),"",IFERROR(VLOOKUP(tabItens[[#This Row],[CÓDIGO]],Consumo!$C$2:$AI$902,32,FALSE),0))</f>
        <v>05.2023</v>
      </c>
      <c r="AS277" s="269">
        <f>SUMIF(Consumo!$C$3:$C$902,tabItens[[#This Row],[CÓDIGO]],Consumo!$T$3:$T$902) + SUMIF(Consumo!$C$3:$C$902,tabItens[[#This Row],[CÓDIGO]],Consumo!$U$3:$U$902) + SUMIF(Consumo!$C$3:$C$902,tabItens[[#This Row],[CÓDIGO]],Consumo!$V$3:$V$902) + SUMIF(Consumo!$C$3:$C$902,tabItens[[#This Row],[CÓDIGO]],Consumo!$W$3:$W$902)</f>
        <v>2</v>
      </c>
      <c r="AT277" s="269">
        <f>SUMIF(Consumo!$C$3:$C$902,tabItens[[#This Row],[CÓDIGO]],Consumo!$AF$3:$AF$902)</f>
        <v>274</v>
      </c>
      <c r="AU277" s="270">
        <f>SUMIF(Consumo!$C$3:$C$902,tabItens[[#This Row],[CÓDIGO]],Consumo!$AG$3:$AG$902)</f>
        <v>80</v>
      </c>
      <c r="AV277" s="271">
        <f>SUMIF(Consumo!$C$3:$C$902,tabItens[[#This Row],[CÓDIGO]],Consumo!$AE$3:$AE$902)</f>
        <v>0</v>
      </c>
      <c r="AW277" s="244">
        <f>tabItens[[#This Row],[QTDE ATUAL]] + tabItens[[#This Row],[RC QTDE]] + tabItens[[#This Row],[AF SALDO]] + tabItens[[#This Row],[Recentes]]</f>
        <v>613</v>
      </c>
      <c r="AX277" s="272">
        <v>19</v>
      </c>
      <c r="AY277" s="272">
        <v>4</v>
      </c>
      <c r="AZ277" s="272">
        <f>IF(ISBLANK(tabItens[[#This Row],[CÓDIGO]]),"",tabItens[[#This Row],[PontoMês]] * (AZ$2+tabItens[[#This Row],[PontoQtM]]))</f>
        <v>76</v>
      </c>
      <c r="BA277" s="271">
        <f>tabItens[[#This Row],[PontoPed]] - tabItens[[#This Row],[Saldo]] + (1/10)</f>
        <v>-536.9</v>
      </c>
      <c r="BB277" s="271">
        <f xml:space="preserve"> tabItens[[#This Row],[PontoMês]] * BB$2 - tabItens[[#This Row],[QTDE ATUAL]] - (1/10)</f>
        <v>-594.1</v>
      </c>
      <c r="BC277" s="273">
        <f>IF( tabItens[[#This Row],[PontoPed]]&gt;0, IF(tabItens[[#This Row],[PontoPed]]&lt;1, 1, IF( tabItens[[#This Row],[Saldo]]&gt;tabItens[[#This Row],[PontoPed]], 0, (tabItens[[#This Row],[PontoPed]]-tabItens[[#This Row],[Saldo]])/tabItens[[#This Row],[PontoPed]] ) ), 0 )</f>
        <v>0</v>
      </c>
      <c r="BD277" s="274">
        <f>ROUNDDOWN(IF( OR( AND(tabItens[[#This Row],[PontoPed]]&lt;tabItens[[#This Row],[Saldo]],tabItens[[#This Row],[Saldo]]&gt;0), tabItens[[#This Row],[PontoPed]]=0), 99, IF(AND(tabItens[[#This Row],[Saldo]]=0,tabItens[[#This Row],[PontoPed]]&gt;0), 0, (1-tabItens[[#This Row],[PctAb]])*10 ) ),0)</f>
        <v>99</v>
      </c>
      <c r="BE277" s="275">
        <f>MAX(ROUNDDOWN( IF(tabItens[[#This Row],[Abaixo]] &gt; 0,   tabItens[[#This Row],[Abaixo]] + (tabItens[[#This Row],[PontoMês]] * IF( OR( ISBLANK(tabItens[[#This Row],[ATA Nº/ANO]]), tabItens[[#This Row],[ATA Nº/ANO]] = ""),BE$2,BE$1)),0),0),0)</f>
        <v>0</v>
      </c>
      <c r="BF27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7" s="276">
        <f>SUMIF(Consumo!$C$3:$C$902,tabItens[[#This Row],[CÓDIGO]],Consumo!$E$3:$E$902)</f>
        <v>0</v>
      </c>
      <c r="BH277" s="277">
        <f>IF(AND(tabItens[[#This Row],[Pend]] &gt; 0,tabItens[[#This Row],[Consumo]] &lt;&gt; 0), tabItens[[#This Row],[Pend]] / tabItens[[#This Row],[Consumo]], 0 )</f>
        <v>0</v>
      </c>
      <c r="BI277" s="276"/>
      <c r="BJ277" s="276"/>
      <c r="BK277" s="278" t="s">
        <v>2077</v>
      </c>
    </row>
    <row r="278" spans="1:63" x14ac:dyDescent="0.3">
      <c r="A278" s="239">
        <v>12881</v>
      </c>
      <c r="B278" s="240" t="s">
        <v>981</v>
      </c>
      <c r="C278" s="241" t="s">
        <v>264</v>
      </c>
      <c r="D278" s="242">
        <v>2.6</v>
      </c>
      <c r="E278" s="243"/>
      <c r="F278" s="243"/>
      <c r="G278" s="243" t="s">
        <v>891</v>
      </c>
      <c r="H278" s="244">
        <v>466</v>
      </c>
      <c r="I278" s="245">
        <v>103003</v>
      </c>
      <c r="J278" s="246">
        <v>2.6</v>
      </c>
      <c r="K278" s="247">
        <v>140</v>
      </c>
      <c r="L278" s="248">
        <f>IF(tabItens[[#This Row],[Média]] &gt; 0, tabItens[[#This Row],[QTDE ATUAL]] / tabItens[[#This Row],[Média]],999.9)</f>
        <v>999.9</v>
      </c>
      <c r="M278" s="249">
        <v>0</v>
      </c>
      <c r="N278" s="250">
        <f>tabItens[[#This Row],[VALOR UNIT.]] * tabItens[[#This Row],[LC]]</f>
        <v>0</v>
      </c>
      <c r="O278" s="251" t="s">
        <v>2093</v>
      </c>
      <c r="P278" s="252"/>
      <c r="Q278" s="253"/>
      <c r="R278" s="250"/>
      <c r="S278" s="254"/>
      <c r="T278" s="255">
        <f>ROUNDDOWN(IFERROR(tabItens[[#This Row],[ATA DT.VALID.]] - $D$1,0) / 30,0)</f>
        <v>-1507</v>
      </c>
      <c r="U278" s="240" t="s">
        <v>972</v>
      </c>
      <c r="V278" s="256">
        <v>1</v>
      </c>
      <c r="W278" s="257" t="s">
        <v>2067</v>
      </c>
      <c r="X278" s="258">
        <v>61</v>
      </c>
      <c r="Y278" s="259">
        <v>8</v>
      </c>
      <c r="Z278" s="260"/>
      <c r="AA278" s="261"/>
      <c r="AB278" s="262"/>
      <c r="AC278" s="262"/>
      <c r="AD278" s="261"/>
      <c r="AE278" s="262"/>
      <c r="AF278" s="255"/>
      <c r="AG278" s="263" t="s">
        <v>2063</v>
      </c>
      <c r="AH278" s="264"/>
      <c r="AI278" s="255">
        <v>72</v>
      </c>
      <c r="AJ278" s="264">
        <v>44573</v>
      </c>
      <c r="AK278" s="264" t="s">
        <v>891</v>
      </c>
      <c r="AL278" s="264">
        <v>44813</v>
      </c>
      <c r="AM278" s="254"/>
      <c r="AN278" s="243"/>
      <c r="AO278" s="265" t="str">
        <f>_xlfn.IFNA(IF(VLOOKUP(tabItens[[#This Row],[CÓDIGO]],tabExcluirDoEstoque[#Data],1,FALSE),"sim",""),"")</f>
        <v/>
      </c>
      <c r="AP278" s="266" t="str">
        <f ca="1">IF(OR(ISBLANK(tabItens[[#This Row],[ATA DT.VALID.]]),tabItens[[#This Row],[ATA DT.VALID.]]="",tabItens[[#This Row],[ATA DT.VALID.]]=" "),"",IF(TYPE(tabItens[[#This Row],[ATA DT.VALID.]])=1,ROUNDUP((tabItens[[#This Row],[ATA DT.VALID.]]-TODAY())/7,0),""))</f>
        <v/>
      </c>
      <c r="AQ278" s="267">
        <v>0</v>
      </c>
      <c r="AR278" s="268" t="str">
        <f>IF(ISBLANK(tabItens[[#This Row],[CÓDIGO]]),"",IFERROR(VLOOKUP(tabItens[[#This Row],[CÓDIGO]],Consumo!$C$2:$AI$902,32,FALSE),0))</f>
        <v>08.2023</v>
      </c>
      <c r="AS278" s="269">
        <f>SUMIF(Consumo!$C$3:$C$902,tabItens[[#This Row],[CÓDIGO]],Consumo!$T$3:$T$902) + SUMIF(Consumo!$C$3:$C$902,tabItens[[#This Row],[CÓDIGO]],Consumo!$U$3:$U$902) + SUMIF(Consumo!$C$3:$C$902,tabItens[[#This Row],[CÓDIGO]],Consumo!$V$3:$V$902) + SUMIF(Consumo!$C$3:$C$902,tabItens[[#This Row],[CÓDIGO]],Consumo!$W$3:$W$902)</f>
        <v>55</v>
      </c>
      <c r="AT278" s="269">
        <f>SUMIF(Consumo!$C$3:$C$902,tabItens[[#This Row],[CÓDIGO]],Consumo!$AF$3:$AF$902)</f>
        <v>298</v>
      </c>
      <c r="AU278" s="270">
        <f>SUMIF(Consumo!$C$3:$C$902,tabItens[[#This Row],[CÓDIGO]],Consumo!$AG$3:$AG$902)</f>
        <v>34</v>
      </c>
      <c r="AV278" s="271">
        <f>SUMIF(Consumo!$C$3:$C$902,tabItens[[#This Row],[CÓDIGO]],Consumo!$AE$3:$AE$902)</f>
        <v>0</v>
      </c>
      <c r="AW278" s="244">
        <f>tabItens[[#This Row],[QTDE ATUAL]] + tabItens[[#This Row],[RC QTDE]] + tabItens[[#This Row],[AF SALDO]] + tabItens[[#This Row],[Recentes]]</f>
        <v>466</v>
      </c>
      <c r="AX278" s="272">
        <v>34</v>
      </c>
      <c r="AY278" s="272">
        <v>4</v>
      </c>
      <c r="AZ278" s="272">
        <f>IF(ISBLANK(tabItens[[#This Row],[CÓDIGO]]),"",tabItens[[#This Row],[PontoMês]] * (AZ$2+tabItens[[#This Row],[PontoQtM]]))</f>
        <v>136</v>
      </c>
      <c r="BA278" s="271">
        <f>tabItens[[#This Row],[PontoPed]] - tabItens[[#This Row],[Saldo]] + (1/10)</f>
        <v>-329.9</v>
      </c>
      <c r="BB278" s="271">
        <f xml:space="preserve"> tabItens[[#This Row],[PontoMês]] * BB$2 - tabItens[[#This Row],[QTDE ATUAL]] - (1/10)</f>
        <v>-432.1</v>
      </c>
      <c r="BC278" s="273">
        <f>IF( tabItens[[#This Row],[PontoPed]]&gt;0, IF(tabItens[[#This Row],[PontoPed]]&lt;1, 1, IF( tabItens[[#This Row],[Saldo]]&gt;tabItens[[#This Row],[PontoPed]], 0, (tabItens[[#This Row],[PontoPed]]-tabItens[[#This Row],[Saldo]])/tabItens[[#This Row],[PontoPed]] ) ), 0 )</f>
        <v>0</v>
      </c>
      <c r="BD278" s="274">
        <f>ROUNDDOWN(IF( OR( AND(tabItens[[#This Row],[PontoPed]]&lt;tabItens[[#This Row],[Saldo]],tabItens[[#This Row],[Saldo]]&gt;0), tabItens[[#This Row],[PontoPed]]=0), 99, IF(AND(tabItens[[#This Row],[Saldo]]=0,tabItens[[#This Row],[PontoPed]]&gt;0), 0, (1-tabItens[[#This Row],[PctAb]])*10 ) ),0)</f>
        <v>99</v>
      </c>
      <c r="BE278" s="275">
        <f>MAX(ROUNDDOWN( IF(tabItens[[#This Row],[Abaixo]] &gt; 0,   tabItens[[#This Row],[Abaixo]] + (tabItens[[#This Row],[PontoMês]] * IF( OR( ISBLANK(tabItens[[#This Row],[ATA Nº/ANO]]), tabItens[[#This Row],[ATA Nº/ANO]] = ""),BE$2,BE$1)),0),0),0)</f>
        <v>0</v>
      </c>
      <c r="BF27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8" s="276">
        <f>SUMIF(Consumo!$C$3:$C$902,tabItens[[#This Row],[CÓDIGO]],Consumo!$E$3:$E$902)</f>
        <v>0</v>
      </c>
      <c r="BH278" s="277">
        <f>IF(AND(tabItens[[#This Row],[Pend]] &gt; 0,tabItens[[#This Row],[Consumo]] &lt;&gt; 0), tabItens[[#This Row],[Pend]] / tabItens[[#This Row],[Consumo]], 0 )</f>
        <v>0</v>
      </c>
      <c r="BI278" s="276"/>
      <c r="BJ278" s="276"/>
      <c r="BK278" s="278" t="s">
        <v>2077</v>
      </c>
    </row>
    <row r="279" spans="1:63" x14ac:dyDescent="0.3">
      <c r="A279" s="239">
        <v>135301</v>
      </c>
      <c r="B279" s="240" t="s">
        <v>1909</v>
      </c>
      <c r="C279" s="241" t="s">
        <v>264</v>
      </c>
      <c r="D279" s="242">
        <v>4.29</v>
      </c>
      <c r="E279" s="243"/>
      <c r="F279" s="243"/>
      <c r="G279" s="243" t="s">
        <v>891</v>
      </c>
      <c r="H279" s="244">
        <v>365</v>
      </c>
      <c r="I279" s="245">
        <v>103003</v>
      </c>
      <c r="J279" s="246">
        <v>4.29</v>
      </c>
      <c r="K279" s="247">
        <v>149</v>
      </c>
      <c r="L279" s="248">
        <f>IF(tabItens[[#This Row],[Média]] &gt; 0, tabItens[[#This Row],[QTDE ATUAL]] / tabItens[[#This Row],[Média]],999.9)</f>
        <v>999.9</v>
      </c>
      <c r="M279" s="249">
        <v>0</v>
      </c>
      <c r="N279" s="250">
        <f>tabItens[[#This Row],[VALOR UNIT.]] * tabItens[[#This Row],[LC]]</f>
        <v>0</v>
      </c>
      <c r="O279" s="251" t="s">
        <v>2087</v>
      </c>
      <c r="P279" s="252"/>
      <c r="Q279" s="253"/>
      <c r="R279" s="250"/>
      <c r="S279" s="254"/>
      <c r="T279" s="255">
        <f>ROUNDDOWN(IFERROR(tabItens[[#This Row],[ATA DT.VALID.]] - $D$1,0) / 30,0)</f>
        <v>-1507</v>
      </c>
      <c r="U279" s="240" t="s">
        <v>972</v>
      </c>
      <c r="V279" s="256">
        <v>1</v>
      </c>
      <c r="W279" s="257" t="s">
        <v>2067</v>
      </c>
      <c r="X279" s="258">
        <v>61</v>
      </c>
      <c r="Y279" s="259">
        <v>8</v>
      </c>
      <c r="Z279" s="260"/>
      <c r="AA279" s="261"/>
      <c r="AB279" s="262"/>
      <c r="AC279" s="262"/>
      <c r="AD279" s="261"/>
      <c r="AE279" s="262"/>
      <c r="AF279" s="255"/>
      <c r="AG279" s="263" t="s">
        <v>2063</v>
      </c>
      <c r="AH279" s="264"/>
      <c r="AI279" s="255">
        <v>60</v>
      </c>
      <c r="AJ279" s="264">
        <v>45180</v>
      </c>
      <c r="AK279" s="264">
        <v>43277</v>
      </c>
      <c r="AL279" s="264">
        <v>45145</v>
      </c>
      <c r="AM279" s="254"/>
      <c r="AN279" s="243"/>
      <c r="AO279" s="265" t="str">
        <f>_xlfn.IFNA(IF(VLOOKUP(tabItens[[#This Row],[CÓDIGO]],tabExcluirDoEstoque[#Data],1,FALSE),"sim",""),"")</f>
        <v/>
      </c>
      <c r="AP279" s="266" t="str">
        <f ca="1">IF(OR(ISBLANK(tabItens[[#This Row],[ATA DT.VALID.]]),tabItens[[#This Row],[ATA DT.VALID.]]="",tabItens[[#This Row],[ATA DT.VALID.]]=" "),"",IF(TYPE(tabItens[[#This Row],[ATA DT.VALID.]])=1,ROUNDUP((tabItens[[#This Row],[ATA DT.VALID.]]-TODAY())/7,0),""))</f>
        <v/>
      </c>
      <c r="AQ279" s="267">
        <v>0</v>
      </c>
      <c r="AR279" s="268" t="str">
        <f>IF(ISBLANK(tabItens[[#This Row],[CÓDIGO]]),"",IFERROR(VLOOKUP(tabItens[[#This Row],[CÓDIGO]],Consumo!$C$2:$AI$902,32,FALSE),0))</f>
        <v>05.2023</v>
      </c>
      <c r="AS279" s="269">
        <f>SUMIF(Consumo!$C$3:$C$902,tabItens[[#This Row],[CÓDIGO]],Consumo!$T$3:$T$902) + SUMIF(Consumo!$C$3:$C$902,tabItens[[#This Row],[CÓDIGO]],Consumo!$U$3:$U$902) + SUMIF(Consumo!$C$3:$C$902,tabItens[[#This Row],[CÓDIGO]],Consumo!$V$3:$V$902) + SUMIF(Consumo!$C$3:$C$902,tabItens[[#This Row],[CÓDIGO]],Consumo!$W$3:$W$902)</f>
        <v>40</v>
      </c>
      <c r="AT279" s="269">
        <f>SUMIF(Consumo!$C$3:$C$902,tabItens[[#This Row],[CÓDIGO]],Consumo!$AF$3:$AF$902)</f>
        <v>328</v>
      </c>
      <c r="AU279" s="270">
        <f>SUMIF(Consumo!$C$3:$C$902,tabItens[[#This Row],[CÓDIGO]],Consumo!$AG$3:$AG$902)</f>
        <v>62</v>
      </c>
      <c r="AV279" s="271">
        <f>SUMIF(Consumo!$C$3:$C$902,tabItens[[#This Row],[CÓDIGO]],Consumo!$AE$3:$AE$902)</f>
        <v>0</v>
      </c>
      <c r="AW279" s="244">
        <f>tabItens[[#This Row],[QTDE ATUAL]] + tabItens[[#This Row],[RC QTDE]] + tabItens[[#This Row],[AF SALDO]] + tabItens[[#This Row],[Recentes]]</f>
        <v>365</v>
      </c>
      <c r="AX279" s="272">
        <v>34</v>
      </c>
      <c r="AY279" s="272">
        <v>4</v>
      </c>
      <c r="AZ279" s="272">
        <f>IF(ISBLANK(tabItens[[#This Row],[CÓDIGO]]),"",tabItens[[#This Row],[PontoMês]] * (AZ$2+tabItens[[#This Row],[PontoQtM]]))</f>
        <v>136</v>
      </c>
      <c r="BA279" s="271">
        <f>tabItens[[#This Row],[PontoPed]] - tabItens[[#This Row],[Saldo]] + (1/10)</f>
        <v>-228.9</v>
      </c>
      <c r="BB279" s="271">
        <f xml:space="preserve"> tabItens[[#This Row],[PontoMês]] * BB$2 - tabItens[[#This Row],[QTDE ATUAL]] - (1/10)</f>
        <v>-331.1</v>
      </c>
      <c r="BC279" s="273">
        <f>IF( tabItens[[#This Row],[PontoPed]]&gt;0, IF(tabItens[[#This Row],[PontoPed]]&lt;1, 1, IF( tabItens[[#This Row],[Saldo]]&gt;tabItens[[#This Row],[PontoPed]], 0, (tabItens[[#This Row],[PontoPed]]-tabItens[[#This Row],[Saldo]])/tabItens[[#This Row],[PontoPed]] ) ), 0 )</f>
        <v>0</v>
      </c>
      <c r="BD279" s="274">
        <f>ROUNDDOWN(IF( OR( AND(tabItens[[#This Row],[PontoPed]]&lt;tabItens[[#This Row],[Saldo]],tabItens[[#This Row],[Saldo]]&gt;0), tabItens[[#This Row],[PontoPed]]=0), 99, IF(AND(tabItens[[#This Row],[Saldo]]=0,tabItens[[#This Row],[PontoPed]]&gt;0), 0, (1-tabItens[[#This Row],[PctAb]])*10 ) ),0)</f>
        <v>99</v>
      </c>
      <c r="BE279" s="275">
        <f>MAX(ROUNDDOWN( IF(tabItens[[#This Row],[Abaixo]] &gt; 0,   tabItens[[#This Row],[Abaixo]] + (tabItens[[#This Row],[PontoMês]] * IF( OR( ISBLANK(tabItens[[#This Row],[ATA Nº/ANO]]), tabItens[[#This Row],[ATA Nº/ANO]] = ""),BE$2,BE$1)),0),0),0)</f>
        <v>0</v>
      </c>
      <c r="BF27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9" s="276">
        <f>SUMIF(Consumo!$C$3:$C$902,tabItens[[#This Row],[CÓDIGO]],Consumo!$E$3:$E$902)</f>
        <v>0</v>
      </c>
      <c r="BH279" s="277">
        <f>IF(AND(tabItens[[#This Row],[Pend]] &gt; 0,tabItens[[#This Row],[Consumo]] &lt;&gt; 0), tabItens[[#This Row],[Pend]] / tabItens[[#This Row],[Consumo]], 0 )</f>
        <v>0</v>
      </c>
      <c r="BI279" s="276"/>
      <c r="BJ279" s="276"/>
      <c r="BK279" s="278" t="s">
        <v>2077</v>
      </c>
    </row>
    <row r="280" spans="1:63" x14ac:dyDescent="0.3">
      <c r="A280" s="239">
        <v>25523</v>
      </c>
      <c r="B280" s="240" t="s">
        <v>1212</v>
      </c>
      <c r="C280" s="241" t="s">
        <v>264</v>
      </c>
      <c r="D280" s="242">
        <v>5.57</v>
      </c>
      <c r="E280" s="243"/>
      <c r="F280" s="243"/>
      <c r="G280" s="243" t="s">
        <v>891</v>
      </c>
      <c r="H280" s="244">
        <v>742</v>
      </c>
      <c r="I280" s="245">
        <v>103003</v>
      </c>
      <c r="J280" s="246">
        <v>5.57</v>
      </c>
      <c r="K280" s="247">
        <v>211</v>
      </c>
      <c r="L280" s="248">
        <f>IF(tabItens[[#This Row],[Média]] &gt; 0, tabItens[[#This Row],[QTDE ATUAL]] / tabItens[[#This Row],[Média]],999.9)</f>
        <v>999.9</v>
      </c>
      <c r="M280" s="249">
        <v>0</v>
      </c>
      <c r="N280" s="250">
        <f>tabItens[[#This Row],[VALOR UNIT.]] * tabItens[[#This Row],[LC]]</f>
        <v>0</v>
      </c>
      <c r="O280" s="251" t="s">
        <v>2087</v>
      </c>
      <c r="P280" s="252"/>
      <c r="Q280" s="253"/>
      <c r="R280" s="250"/>
      <c r="S280" s="254"/>
      <c r="T280" s="255">
        <f>ROUNDDOWN(IFERROR(tabItens[[#This Row],[ATA DT.VALID.]] - $D$1,0) / 30,0)</f>
        <v>-1507</v>
      </c>
      <c r="U280" s="240" t="s">
        <v>972</v>
      </c>
      <c r="V280" s="256">
        <v>1</v>
      </c>
      <c r="W280" s="257" t="s">
        <v>2067</v>
      </c>
      <c r="X280" s="258">
        <v>61</v>
      </c>
      <c r="Y280" s="259">
        <v>8</v>
      </c>
      <c r="Z280" s="260"/>
      <c r="AA280" s="261"/>
      <c r="AB280" s="262"/>
      <c r="AC280" s="262"/>
      <c r="AD280" s="261"/>
      <c r="AE280" s="262"/>
      <c r="AF280" s="255"/>
      <c r="AG280" s="263" t="s">
        <v>2063</v>
      </c>
      <c r="AH280" s="264"/>
      <c r="AI280" s="255">
        <v>82</v>
      </c>
      <c r="AJ280" s="264">
        <v>43903</v>
      </c>
      <c r="AK280" s="264" t="s">
        <v>891</v>
      </c>
      <c r="AL280" s="264">
        <v>44533</v>
      </c>
      <c r="AM280" s="254"/>
      <c r="AN280" s="243"/>
      <c r="AO280" s="265" t="str">
        <f>_xlfn.IFNA(IF(VLOOKUP(tabItens[[#This Row],[CÓDIGO]],tabExcluirDoEstoque[#Data],1,FALSE),"sim",""),"")</f>
        <v/>
      </c>
      <c r="AP280" s="266" t="str">
        <f ca="1">IF(OR(ISBLANK(tabItens[[#This Row],[ATA DT.VALID.]]),tabItens[[#This Row],[ATA DT.VALID.]]="",tabItens[[#This Row],[ATA DT.VALID.]]=" "),"",IF(TYPE(tabItens[[#This Row],[ATA DT.VALID.]])=1,ROUNDUP((tabItens[[#This Row],[ATA DT.VALID.]]-TODAY())/7,0),""))</f>
        <v/>
      </c>
      <c r="AQ280" s="267">
        <v>0</v>
      </c>
      <c r="AR280" s="268" t="str">
        <f>IF(ISBLANK(tabItens[[#This Row],[CÓDIGO]]),"",IFERROR(VLOOKUP(tabItens[[#This Row],[CÓDIGO]],Consumo!$C$2:$AI$902,32,FALSE),0))</f>
        <v>04.2023</v>
      </c>
      <c r="AS280" s="269">
        <f>SUMIF(Consumo!$C$3:$C$902,tabItens[[#This Row],[CÓDIGO]],Consumo!$T$3:$T$902) + SUMIF(Consumo!$C$3:$C$902,tabItens[[#This Row],[CÓDIGO]],Consumo!$U$3:$U$902) + SUMIF(Consumo!$C$3:$C$902,tabItens[[#This Row],[CÓDIGO]],Consumo!$V$3:$V$902) + SUMIF(Consumo!$C$3:$C$902,tabItens[[#This Row],[CÓDIGO]],Consumo!$W$3:$W$902)</f>
        <v>0</v>
      </c>
      <c r="AT280" s="269">
        <f>SUMIF(Consumo!$C$3:$C$902,tabItens[[#This Row],[CÓDIGO]],Consumo!$AF$3:$AF$902)</f>
        <v>327</v>
      </c>
      <c r="AU280" s="270">
        <f>SUMIF(Consumo!$C$3:$C$902,tabItens[[#This Row],[CÓDIGO]],Consumo!$AG$3:$AG$902)</f>
        <v>71</v>
      </c>
      <c r="AV280" s="271">
        <f>SUMIF(Consumo!$C$3:$C$902,tabItens[[#This Row],[CÓDIGO]],Consumo!$AE$3:$AE$902)</f>
        <v>0</v>
      </c>
      <c r="AW280" s="244">
        <f>tabItens[[#This Row],[QTDE ATUAL]] + tabItens[[#This Row],[RC QTDE]] + tabItens[[#This Row],[AF SALDO]] + tabItens[[#This Row],[Recentes]]</f>
        <v>742</v>
      </c>
      <c r="AX280" s="272">
        <v>17</v>
      </c>
      <c r="AY280" s="272">
        <v>4</v>
      </c>
      <c r="AZ280" s="272">
        <f>IF(ISBLANK(tabItens[[#This Row],[CÓDIGO]]),"",tabItens[[#This Row],[PontoMês]] * (AZ$2+tabItens[[#This Row],[PontoQtM]]))</f>
        <v>68</v>
      </c>
      <c r="BA280" s="271">
        <f>tabItens[[#This Row],[PontoPed]] - tabItens[[#This Row],[Saldo]] + (1/10)</f>
        <v>-673.9</v>
      </c>
      <c r="BB280" s="271">
        <f xml:space="preserve"> tabItens[[#This Row],[PontoMês]] * BB$2 - tabItens[[#This Row],[QTDE ATUAL]] - (1/10)</f>
        <v>-725.1</v>
      </c>
      <c r="BC280" s="273">
        <f>IF( tabItens[[#This Row],[PontoPed]]&gt;0, IF(tabItens[[#This Row],[PontoPed]]&lt;1, 1, IF( tabItens[[#This Row],[Saldo]]&gt;tabItens[[#This Row],[PontoPed]], 0, (tabItens[[#This Row],[PontoPed]]-tabItens[[#This Row],[Saldo]])/tabItens[[#This Row],[PontoPed]] ) ), 0 )</f>
        <v>0</v>
      </c>
      <c r="BD280" s="274">
        <f>ROUNDDOWN(IF( OR( AND(tabItens[[#This Row],[PontoPed]]&lt;tabItens[[#This Row],[Saldo]],tabItens[[#This Row],[Saldo]]&gt;0), tabItens[[#This Row],[PontoPed]]=0), 99, IF(AND(tabItens[[#This Row],[Saldo]]=0,tabItens[[#This Row],[PontoPed]]&gt;0), 0, (1-tabItens[[#This Row],[PctAb]])*10 ) ),0)</f>
        <v>99</v>
      </c>
      <c r="BE280" s="275">
        <f>MAX(ROUNDDOWN( IF(tabItens[[#This Row],[Abaixo]] &gt; 0,   tabItens[[#This Row],[Abaixo]] + (tabItens[[#This Row],[PontoMês]] * IF( OR( ISBLANK(tabItens[[#This Row],[ATA Nº/ANO]]), tabItens[[#This Row],[ATA Nº/ANO]] = ""),BE$2,BE$1)),0),0),0)</f>
        <v>0</v>
      </c>
      <c r="BF28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0" s="276">
        <f>SUMIF(Consumo!$C$3:$C$902,tabItens[[#This Row],[CÓDIGO]],Consumo!$E$3:$E$902)</f>
        <v>0</v>
      </c>
      <c r="BH280" s="277">
        <f>IF(AND(tabItens[[#This Row],[Pend]] &gt; 0,tabItens[[#This Row],[Consumo]] &lt;&gt; 0), tabItens[[#This Row],[Pend]] / tabItens[[#This Row],[Consumo]], 0 )</f>
        <v>0</v>
      </c>
      <c r="BI280" s="276"/>
      <c r="BJ280" s="276"/>
      <c r="BK280" s="278" t="s">
        <v>2077</v>
      </c>
    </row>
    <row r="281" spans="1:63" x14ac:dyDescent="0.3">
      <c r="A281" s="239">
        <v>50475</v>
      </c>
      <c r="B281" s="240" t="s">
        <v>1303</v>
      </c>
      <c r="C281" s="241" t="s">
        <v>264</v>
      </c>
      <c r="D281" s="242">
        <v>1.94</v>
      </c>
      <c r="E281" s="243"/>
      <c r="F281" s="243"/>
      <c r="G281" s="243" t="s">
        <v>891</v>
      </c>
      <c r="H281" s="244">
        <v>230</v>
      </c>
      <c r="I281" s="245">
        <v>103003</v>
      </c>
      <c r="J281" s="246">
        <v>1.94</v>
      </c>
      <c r="K281" s="247"/>
      <c r="L281" s="248">
        <f>IF(tabItens[[#This Row],[Média]] &gt; 0, tabItens[[#This Row],[QTDE ATUAL]] / tabItens[[#This Row],[Média]],999.9)</f>
        <v>999.9</v>
      </c>
      <c r="M281" s="249">
        <v>0</v>
      </c>
      <c r="N281" s="250">
        <f>tabItens[[#This Row],[VALOR UNIT.]] * tabItens[[#This Row],[LC]]</f>
        <v>0</v>
      </c>
      <c r="O281" s="251" t="s">
        <v>2107</v>
      </c>
      <c r="P281" s="252"/>
      <c r="Q281" s="253"/>
      <c r="R281" s="250"/>
      <c r="S281" s="254"/>
      <c r="T281" s="255">
        <f>ROUNDDOWN(IFERROR(tabItens[[#This Row],[ATA DT.VALID.]] - $D$1,0) / 30,0)</f>
        <v>-1507</v>
      </c>
      <c r="U281" s="240" t="s">
        <v>1281</v>
      </c>
      <c r="V281" s="256">
        <v>1</v>
      </c>
      <c r="W281" s="257" t="s">
        <v>2062</v>
      </c>
      <c r="X281" s="258">
        <v>51</v>
      </c>
      <c r="Y281" s="259">
        <v>17</v>
      </c>
      <c r="Z281" s="260"/>
      <c r="AA281" s="261"/>
      <c r="AB281" s="262"/>
      <c r="AC281" s="262"/>
      <c r="AD281" s="261"/>
      <c r="AE281" s="262"/>
      <c r="AF281" s="255"/>
      <c r="AG281" s="263" t="s">
        <v>2063</v>
      </c>
      <c r="AH281" s="264"/>
      <c r="AI281" s="255">
        <v>46</v>
      </c>
      <c r="AJ281" s="264">
        <v>41472</v>
      </c>
      <c r="AK281" s="264" t="s">
        <v>891</v>
      </c>
      <c r="AL281" s="264">
        <v>44273</v>
      </c>
      <c r="AM281" s="254"/>
      <c r="AN281" s="243"/>
      <c r="AO281" s="265" t="str">
        <f>_xlfn.IFNA(IF(VLOOKUP(tabItens[[#This Row],[CÓDIGO]],tabExcluirDoEstoque[#Data],1,FALSE),"sim",""),"")</f>
        <v/>
      </c>
      <c r="AP281" s="266" t="str">
        <f ca="1">IF(OR(ISBLANK(tabItens[[#This Row],[ATA DT.VALID.]]),tabItens[[#This Row],[ATA DT.VALID.]]="",tabItens[[#This Row],[ATA DT.VALID.]]=" "),"",IF(TYPE(tabItens[[#This Row],[ATA DT.VALID.]])=1,ROUNDUP((tabItens[[#This Row],[ATA DT.VALID.]]-TODAY())/7,0),""))</f>
        <v/>
      </c>
      <c r="AQ281" s="267">
        <v>0</v>
      </c>
      <c r="AR281" s="268">
        <f>IF(ISBLANK(tabItens[[#This Row],[CÓDIGO]]),"",IFERROR(VLOOKUP(tabItens[[#This Row],[CÓDIGO]],Consumo!$C$2:$AI$902,32,FALSE),0))</f>
        <v>0</v>
      </c>
      <c r="AS281" s="269">
        <f>SUMIF(Consumo!$C$3:$C$902,tabItens[[#This Row],[CÓDIGO]],Consumo!$T$3:$T$902) + SUMIF(Consumo!$C$3:$C$902,tabItens[[#This Row],[CÓDIGO]],Consumo!$U$3:$U$902) + SUMIF(Consumo!$C$3:$C$902,tabItens[[#This Row],[CÓDIGO]],Consumo!$V$3:$V$902) + SUMIF(Consumo!$C$3:$C$902,tabItens[[#This Row],[CÓDIGO]],Consumo!$W$3:$W$902)</f>
        <v>0</v>
      </c>
      <c r="AT281" s="269">
        <f>SUMIF(Consumo!$C$3:$C$902,tabItens[[#This Row],[CÓDIGO]],Consumo!$AF$3:$AF$902)</f>
        <v>0</v>
      </c>
      <c r="AU281" s="270">
        <f>SUMIF(Consumo!$C$3:$C$902,tabItens[[#This Row],[CÓDIGO]],Consumo!$AG$3:$AG$902)</f>
        <v>0</v>
      </c>
      <c r="AV281" s="271">
        <f>SUMIF(Consumo!$C$3:$C$902,tabItens[[#This Row],[CÓDIGO]],Consumo!$AE$3:$AE$902)</f>
        <v>0</v>
      </c>
      <c r="AW281" s="244">
        <f>tabItens[[#This Row],[QTDE ATUAL]] + tabItens[[#This Row],[RC QTDE]] + tabItens[[#This Row],[AF SALDO]] + tabItens[[#This Row],[Recentes]]</f>
        <v>230</v>
      </c>
      <c r="AX281" s="272">
        <v>18</v>
      </c>
      <c r="AY281" s="272">
        <v>4</v>
      </c>
      <c r="AZ281" s="272">
        <f>IF(ISBLANK(tabItens[[#This Row],[CÓDIGO]]),"",tabItens[[#This Row],[PontoMês]] * (AZ$2+tabItens[[#This Row],[PontoQtM]]))</f>
        <v>72</v>
      </c>
      <c r="BA281" s="271">
        <f>tabItens[[#This Row],[PontoPed]] - tabItens[[#This Row],[Saldo]] + (1/10)</f>
        <v>-157.9</v>
      </c>
      <c r="BB281" s="271">
        <f xml:space="preserve"> tabItens[[#This Row],[PontoMês]] * BB$2 - tabItens[[#This Row],[QTDE ATUAL]] - (1/10)</f>
        <v>-212.1</v>
      </c>
      <c r="BC281" s="273">
        <f>IF( tabItens[[#This Row],[PontoPed]]&gt;0, IF(tabItens[[#This Row],[PontoPed]]&lt;1, 1, IF( tabItens[[#This Row],[Saldo]]&gt;tabItens[[#This Row],[PontoPed]], 0, (tabItens[[#This Row],[PontoPed]]-tabItens[[#This Row],[Saldo]])/tabItens[[#This Row],[PontoPed]] ) ), 0 )</f>
        <v>0</v>
      </c>
      <c r="BD281" s="274">
        <f>ROUNDDOWN(IF( OR( AND(tabItens[[#This Row],[PontoPed]]&lt;tabItens[[#This Row],[Saldo]],tabItens[[#This Row],[Saldo]]&gt;0), tabItens[[#This Row],[PontoPed]]=0), 99, IF(AND(tabItens[[#This Row],[Saldo]]=0,tabItens[[#This Row],[PontoPed]]&gt;0), 0, (1-tabItens[[#This Row],[PctAb]])*10 ) ),0)</f>
        <v>99</v>
      </c>
      <c r="BE281" s="275">
        <f>MAX(ROUNDDOWN( IF(tabItens[[#This Row],[Abaixo]] &gt; 0,   tabItens[[#This Row],[Abaixo]] + (tabItens[[#This Row],[PontoMês]] * IF( OR( ISBLANK(tabItens[[#This Row],[ATA Nº/ANO]]), tabItens[[#This Row],[ATA Nº/ANO]] = ""),BE$2,BE$1)),0),0),0)</f>
        <v>0</v>
      </c>
      <c r="BF28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1" s="276">
        <f>SUMIF(Consumo!$C$3:$C$902,tabItens[[#This Row],[CÓDIGO]],Consumo!$E$3:$E$902)</f>
        <v>0</v>
      </c>
      <c r="BH281" s="277">
        <f>IF(AND(tabItens[[#This Row],[Pend]] &gt; 0,tabItens[[#This Row],[Consumo]] &lt;&gt; 0), tabItens[[#This Row],[Pend]] / tabItens[[#This Row],[Consumo]], 0 )</f>
        <v>0</v>
      </c>
      <c r="BI281" s="276"/>
      <c r="BJ281" s="276"/>
      <c r="BK281" s="278" t="s">
        <v>2077</v>
      </c>
    </row>
    <row r="282" spans="1:63" x14ac:dyDescent="0.3">
      <c r="A282" s="239">
        <v>67376</v>
      </c>
      <c r="B282" s="240" t="s">
        <v>1402</v>
      </c>
      <c r="C282" s="241" t="s">
        <v>264</v>
      </c>
      <c r="D282" s="242">
        <v>53</v>
      </c>
      <c r="E282" s="243"/>
      <c r="F282" s="243"/>
      <c r="G282" s="243" t="s">
        <v>891</v>
      </c>
      <c r="H282" s="244">
        <v>158</v>
      </c>
      <c r="I282" s="245">
        <v>103003</v>
      </c>
      <c r="J282" s="246">
        <v>53</v>
      </c>
      <c r="K282" s="247">
        <v>75</v>
      </c>
      <c r="L282" s="248">
        <f>IF(tabItens[[#This Row],[Média]] &gt; 0, tabItens[[#This Row],[QTDE ATUAL]] / tabItens[[#This Row],[Média]],999.9)</f>
        <v>999.9</v>
      </c>
      <c r="M282" s="249">
        <v>0</v>
      </c>
      <c r="N282" s="250">
        <f>tabItens[[#This Row],[VALOR UNIT.]] * tabItens[[#This Row],[LC]]</f>
        <v>0</v>
      </c>
      <c r="O282" s="251" t="s">
        <v>2107</v>
      </c>
      <c r="P282" s="252"/>
      <c r="Q282" s="253"/>
      <c r="R282" s="250"/>
      <c r="S282" s="254"/>
      <c r="T282" s="255">
        <f>ROUNDDOWN(IFERROR(tabItens[[#This Row],[ATA DT.VALID.]] - $D$1,0) / 30,0)</f>
        <v>-1507</v>
      </c>
      <c r="U282" s="240" t="s">
        <v>1281</v>
      </c>
      <c r="V282" s="256">
        <v>1</v>
      </c>
      <c r="W282" s="257" t="s">
        <v>2062</v>
      </c>
      <c r="X282" s="258">
        <v>51</v>
      </c>
      <c r="Y282" s="259">
        <v>17</v>
      </c>
      <c r="Z282" s="260"/>
      <c r="AA282" s="261"/>
      <c r="AB282" s="262"/>
      <c r="AC282" s="262">
        <v>10512</v>
      </c>
      <c r="AD282" s="261">
        <v>2023</v>
      </c>
      <c r="AE282" s="262">
        <v>30</v>
      </c>
      <c r="AF282" s="255">
        <v>30</v>
      </c>
      <c r="AG282" s="263" t="s">
        <v>2055</v>
      </c>
      <c r="AH282" s="264">
        <v>45197</v>
      </c>
      <c r="AI282" s="255">
        <v>26</v>
      </c>
      <c r="AJ282" s="264">
        <v>44148</v>
      </c>
      <c r="AK282" s="264" t="s">
        <v>891</v>
      </c>
      <c r="AL282" s="264">
        <v>45160</v>
      </c>
      <c r="AM282" s="254"/>
      <c r="AN282" s="243"/>
      <c r="AO282" s="265" t="str">
        <f>_xlfn.IFNA(IF(VLOOKUP(tabItens[[#This Row],[CÓDIGO]],tabExcluirDoEstoque[#Data],1,FALSE),"sim",""),"")</f>
        <v/>
      </c>
      <c r="AP282" s="266" t="str">
        <f ca="1">IF(OR(ISBLANK(tabItens[[#This Row],[ATA DT.VALID.]]),tabItens[[#This Row],[ATA DT.VALID.]]="",tabItens[[#This Row],[ATA DT.VALID.]]=" "),"",IF(TYPE(tabItens[[#This Row],[ATA DT.VALID.]])=1,ROUNDUP((tabItens[[#This Row],[ATA DT.VALID.]]-TODAY())/7,0),""))</f>
        <v/>
      </c>
      <c r="AQ282" s="267">
        <v>0</v>
      </c>
      <c r="AR282" s="268" t="str">
        <f>IF(ISBLANK(tabItens[[#This Row],[CÓDIGO]]),"",IFERROR(VLOOKUP(tabItens[[#This Row],[CÓDIGO]],Consumo!$C$2:$AI$902,32,FALSE),0))</f>
        <v>08.2023</v>
      </c>
      <c r="AS282" s="269">
        <f>SUMIF(Consumo!$C$3:$C$902,tabItens[[#This Row],[CÓDIGO]],Consumo!$T$3:$T$902) + SUMIF(Consumo!$C$3:$C$902,tabItens[[#This Row],[CÓDIGO]],Consumo!$U$3:$U$902) + SUMIF(Consumo!$C$3:$C$902,tabItens[[#This Row],[CÓDIGO]],Consumo!$V$3:$V$902) + SUMIF(Consumo!$C$3:$C$902,tabItens[[#This Row],[CÓDIGO]],Consumo!$W$3:$W$902)</f>
        <v>15</v>
      </c>
      <c r="AT282" s="269">
        <f>SUMIF(Consumo!$C$3:$C$902,tabItens[[#This Row],[CÓDIGO]],Consumo!$AF$3:$AF$902)</f>
        <v>154</v>
      </c>
      <c r="AU282" s="270">
        <f>SUMIF(Consumo!$C$3:$C$902,tabItens[[#This Row],[CÓDIGO]],Consumo!$AG$3:$AG$902)</f>
        <v>62</v>
      </c>
      <c r="AV282" s="271">
        <f>SUMIF(Consumo!$C$3:$C$902,tabItens[[#This Row],[CÓDIGO]],Consumo!$AE$3:$AE$902)</f>
        <v>0</v>
      </c>
      <c r="AW282" s="244">
        <f>tabItens[[#This Row],[QTDE ATUAL]] + tabItens[[#This Row],[RC QTDE]] + tabItens[[#This Row],[AF SALDO]] + tabItens[[#This Row],[Recentes]]</f>
        <v>188</v>
      </c>
      <c r="AX282" s="272">
        <v>11</v>
      </c>
      <c r="AY282" s="272">
        <v>4</v>
      </c>
      <c r="AZ282" s="272">
        <f>IF(ISBLANK(tabItens[[#This Row],[CÓDIGO]]),"",tabItens[[#This Row],[PontoMês]] * (AZ$2+tabItens[[#This Row],[PontoQtM]]))</f>
        <v>44</v>
      </c>
      <c r="BA282" s="271">
        <f>tabItens[[#This Row],[PontoPed]] - tabItens[[#This Row],[Saldo]] + (1/10)</f>
        <v>-143.9</v>
      </c>
      <c r="BB282" s="271">
        <f xml:space="preserve"> tabItens[[#This Row],[PontoMês]] * BB$2 - tabItens[[#This Row],[QTDE ATUAL]] - (1/10)</f>
        <v>-147.1</v>
      </c>
      <c r="BC282" s="273">
        <f>IF( tabItens[[#This Row],[PontoPed]]&gt;0, IF(tabItens[[#This Row],[PontoPed]]&lt;1, 1, IF( tabItens[[#This Row],[Saldo]]&gt;tabItens[[#This Row],[PontoPed]], 0, (tabItens[[#This Row],[PontoPed]]-tabItens[[#This Row],[Saldo]])/tabItens[[#This Row],[PontoPed]] ) ), 0 )</f>
        <v>0</v>
      </c>
      <c r="BD282" s="274">
        <f>ROUNDDOWN(IF( OR( AND(tabItens[[#This Row],[PontoPed]]&lt;tabItens[[#This Row],[Saldo]],tabItens[[#This Row],[Saldo]]&gt;0), tabItens[[#This Row],[PontoPed]]=0), 99, IF(AND(tabItens[[#This Row],[Saldo]]=0,tabItens[[#This Row],[PontoPed]]&gt;0), 0, (1-tabItens[[#This Row],[PctAb]])*10 ) ),0)</f>
        <v>99</v>
      </c>
      <c r="BE282" s="275">
        <f>MAX(ROUNDDOWN( IF(tabItens[[#This Row],[Abaixo]] &gt; 0,   tabItens[[#This Row],[Abaixo]] + (tabItens[[#This Row],[PontoMês]] * IF( OR( ISBLANK(tabItens[[#This Row],[ATA Nº/ANO]]), tabItens[[#This Row],[ATA Nº/ANO]] = ""),BE$2,BE$1)),0),0),0)</f>
        <v>0</v>
      </c>
      <c r="BF28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2" s="276">
        <f>SUMIF(Consumo!$C$3:$C$902,tabItens[[#This Row],[CÓDIGO]],Consumo!$E$3:$E$902)</f>
        <v>0</v>
      </c>
      <c r="BH282" s="277">
        <f>IF(AND(tabItens[[#This Row],[Pend]] &gt; 0,tabItens[[#This Row],[Consumo]] &lt;&gt; 0), tabItens[[#This Row],[Pend]] / tabItens[[#This Row],[Consumo]], 0 )</f>
        <v>0</v>
      </c>
      <c r="BI282" s="276"/>
      <c r="BJ282" s="276"/>
      <c r="BK282" s="278" t="s">
        <v>2077</v>
      </c>
    </row>
    <row r="283" spans="1:63" x14ac:dyDescent="0.3">
      <c r="A283" s="239">
        <v>67375</v>
      </c>
      <c r="B283" s="240" t="s">
        <v>1401</v>
      </c>
      <c r="C283" s="241" t="s">
        <v>264</v>
      </c>
      <c r="D283" s="242">
        <v>46</v>
      </c>
      <c r="E283" s="243"/>
      <c r="F283" s="243"/>
      <c r="G283" s="243" t="s">
        <v>891</v>
      </c>
      <c r="H283" s="244">
        <v>63</v>
      </c>
      <c r="I283" s="245">
        <v>103003</v>
      </c>
      <c r="J283" s="246">
        <v>46</v>
      </c>
      <c r="K283" s="247">
        <v>78</v>
      </c>
      <c r="L283" s="248">
        <f>IF(tabItens[[#This Row],[Média]] &gt; 0, tabItens[[#This Row],[QTDE ATUAL]] / tabItens[[#This Row],[Média]],999.9)</f>
        <v>999.9</v>
      </c>
      <c r="M283" s="249">
        <v>0</v>
      </c>
      <c r="N283" s="250">
        <f>tabItens[[#This Row],[VALOR UNIT.]] * tabItens[[#This Row],[LC]]</f>
        <v>0</v>
      </c>
      <c r="O283" s="251" t="s">
        <v>2107</v>
      </c>
      <c r="P283" s="252"/>
      <c r="Q283" s="253"/>
      <c r="R283" s="250"/>
      <c r="S283" s="254"/>
      <c r="T283" s="255">
        <f>ROUNDDOWN(IFERROR(tabItens[[#This Row],[ATA DT.VALID.]] - $D$1,0) / 30,0)</f>
        <v>-1507</v>
      </c>
      <c r="U283" s="240" t="s">
        <v>1281</v>
      </c>
      <c r="V283" s="256">
        <v>1</v>
      </c>
      <c r="W283" s="257" t="s">
        <v>2062</v>
      </c>
      <c r="X283" s="258">
        <v>51</v>
      </c>
      <c r="Y283" s="259">
        <v>17</v>
      </c>
      <c r="Z283" s="260"/>
      <c r="AA283" s="261"/>
      <c r="AB283" s="262"/>
      <c r="AC283" s="262">
        <v>10465</v>
      </c>
      <c r="AD283" s="261">
        <v>2023</v>
      </c>
      <c r="AE283" s="262">
        <v>50</v>
      </c>
      <c r="AF283" s="255">
        <v>50</v>
      </c>
      <c r="AG283" s="263" t="s">
        <v>2055</v>
      </c>
      <c r="AH283" s="264">
        <v>45197</v>
      </c>
      <c r="AI283" s="255">
        <v>26</v>
      </c>
      <c r="AJ283" s="264">
        <v>44760</v>
      </c>
      <c r="AK283" s="264" t="s">
        <v>891</v>
      </c>
      <c r="AL283" s="264">
        <v>45160</v>
      </c>
      <c r="AM283" s="254"/>
      <c r="AN283" s="243"/>
      <c r="AO283" s="265" t="str">
        <f>_xlfn.IFNA(IF(VLOOKUP(tabItens[[#This Row],[CÓDIGO]],tabExcluirDoEstoque[#Data],1,FALSE),"sim",""),"")</f>
        <v/>
      </c>
      <c r="AP283" s="266" t="str">
        <f ca="1">IF(OR(ISBLANK(tabItens[[#This Row],[ATA DT.VALID.]]),tabItens[[#This Row],[ATA DT.VALID.]]="",tabItens[[#This Row],[ATA DT.VALID.]]=" "),"",IF(TYPE(tabItens[[#This Row],[ATA DT.VALID.]])=1,ROUNDUP((tabItens[[#This Row],[ATA DT.VALID.]]-TODAY())/7,0),""))</f>
        <v/>
      </c>
      <c r="AQ283" s="267">
        <v>0</v>
      </c>
      <c r="AR283" s="268" t="str">
        <f>IF(ISBLANK(tabItens[[#This Row],[CÓDIGO]]),"",IFERROR(VLOOKUP(tabItens[[#This Row],[CÓDIGO]],Consumo!$C$2:$AI$902,32,FALSE),0))</f>
        <v>07.2023</v>
      </c>
      <c r="AS283" s="269">
        <f>SUMIF(Consumo!$C$3:$C$902,tabItens[[#This Row],[CÓDIGO]],Consumo!$T$3:$T$902) + SUMIF(Consumo!$C$3:$C$902,tabItens[[#This Row],[CÓDIGO]],Consumo!$U$3:$U$902) + SUMIF(Consumo!$C$3:$C$902,tabItens[[#This Row],[CÓDIGO]],Consumo!$V$3:$V$902) + SUMIF(Consumo!$C$3:$C$902,tabItens[[#This Row],[CÓDIGO]],Consumo!$W$3:$W$902)</f>
        <v>30</v>
      </c>
      <c r="AT283" s="269">
        <f>SUMIF(Consumo!$C$3:$C$902,tabItens[[#This Row],[CÓDIGO]],Consumo!$AF$3:$AF$902)</f>
        <v>142</v>
      </c>
      <c r="AU283" s="270">
        <f>SUMIF(Consumo!$C$3:$C$902,tabItens[[#This Row],[CÓDIGO]],Consumo!$AG$3:$AG$902)</f>
        <v>30</v>
      </c>
      <c r="AV283" s="271">
        <f>SUMIF(Consumo!$C$3:$C$902,tabItens[[#This Row],[CÓDIGO]],Consumo!$AE$3:$AE$902)</f>
        <v>0</v>
      </c>
      <c r="AW283" s="244">
        <f>tabItens[[#This Row],[QTDE ATUAL]] + tabItens[[#This Row],[RC QTDE]] + tabItens[[#This Row],[AF SALDO]] + tabItens[[#This Row],[Recentes]]</f>
        <v>113</v>
      </c>
      <c r="AX283" s="272">
        <v>8</v>
      </c>
      <c r="AY283" s="272">
        <v>4</v>
      </c>
      <c r="AZ283" s="272">
        <f>IF(ISBLANK(tabItens[[#This Row],[CÓDIGO]]),"",tabItens[[#This Row],[PontoMês]] * (AZ$2+tabItens[[#This Row],[PontoQtM]]))</f>
        <v>32</v>
      </c>
      <c r="BA283" s="271">
        <f>tabItens[[#This Row],[PontoPed]] - tabItens[[#This Row],[Saldo]] + (1/10)</f>
        <v>-80.900000000000006</v>
      </c>
      <c r="BB283" s="271">
        <f xml:space="preserve"> tabItens[[#This Row],[PontoMês]] * BB$2 - tabItens[[#This Row],[QTDE ATUAL]] - (1/10)</f>
        <v>-55.1</v>
      </c>
      <c r="BC283" s="273">
        <f>IF( tabItens[[#This Row],[PontoPed]]&gt;0, IF(tabItens[[#This Row],[PontoPed]]&lt;1, 1, IF( tabItens[[#This Row],[Saldo]]&gt;tabItens[[#This Row],[PontoPed]], 0, (tabItens[[#This Row],[PontoPed]]-tabItens[[#This Row],[Saldo]])/tabItens[[#This Row],[PontoPed]] ) ), 0 )</f>
        <v>0</v>
      </c>
      <c r="BD283" s="274">
        <f>ROUNDDOWN(IF( OR( AND(tabItens[[#This Row],[PontoPed]]&lt;tabItens[[#This Row],[Saldo]],tabItens[[#This Row],[Saldo]]&gt;0), tabItens[[#This Row],[PontoPed]]=0), 99, IF(AND(tabItens[[#This Row],[Saldo]]=0,tabItens[[#This Row],[PontoPed]]&gt;0), 0, (1-tabItens[[#This Row],[PctAb]])*10 ) ),0)</f>
        <v>99</v>
      </c>
      <c r="BE283" s="275">
        <f>MAX(ROUNDDOWN( IF(tabItens[[#This Row],[Abaixo]] &gt; 0,   tabItens[[#This Row],[Abaixo]] + (tabItens[[#This Row],[PontoMês]] * IF( OR( ISBLANK(tabItens[[#This Row],[ATA Nº/ANO]]), tabItens[[#This Row],[ATA Nº/ANO]] = ""),BE$2,BE$1)),0),0),0)</f>
        <v>0</v>
      </c>
      <c r="BF28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3" s="276">
        <f>SUMIF(Consumo!$C$3:$C$902,tabItens[[#This Row],[CÓDIGO]],Consumo!$E$3:$E$902)</f>
        <v>0</v>
      </c>
      <c r="BH283" s="277">
        <f>IF(AND(tabItens[[#This Row],[Pend]] &gt; 0,tabItens[[#This Row],[Consumo]] &lt;&gt; 0), tabItens[[#This Row],[Pend]] / tabItens[[#This Row],[Consumo]], 0 )</f>
        <v>0</v>
      </c>
      <c r="BI283" s="276"/>
      <c r="BJ283" s="276"/>
      <c r="BK283" s="278" t="s">
        <v>2077</v>
      </c>
    </row>
    <row r="284" spans="1:63" x14ac:dyDescent="0.3">
      <c r="A284" s="239">
        <v>114299</v>
      </c>
      <c r="B284" s="240" t="s">
        <v>1705</v>
      </c>
      <c r="C284" s="241" t="s">
        <v>264</v>
      </c>
      <c r="D284" s="242">
        <v>16.850000000000001</v>
      </c>
      <c r="E284" s="243"/>
      <c r="F284" s="243"/>
      <c r="G284" s="243" t="s">
        <v>891</v>
      </c>
      <c r="H284" s="244">
        <v>174</v>
      </c>
      <c r="I284" s="245">
        <v>103003</v>
      </c>
      <c r="J284" s="246">
        <v>16.850000000000001</v>
      </c>
      <c r="K284" s="247"/>
      <c r="L284" s="248">
        <f>IF(tabItens[[#This Row],[Média]] &gt; 0, tabItens[[#This Row],[QTDE ATUAL]] / tabItens[[#This Row],[Média]],999.9)</f>
        <v>999.9</v>
      </c>
      <c r="M284" s="249">
        <v>0</v>
      </c>
      <c r="N284" s="250">
        <f>tabItens[[#This Row],[VALOR UNIT.]] * tabItens[[#This Row],[LC]]</f>
        <v>0</v>
      </c>
      <c r="O284" s="251" t="s">
        <v>2107</v>
      </c>
      <c r="P284" s="252"/>
      <c r="Q284" s="253"/>
      <c r="R284" s="250"/>
      <c r="S284" s="254"/>
      <c r="T284" s="255">
        <f>ROUNDDOWN(IFERROR(tabItens[[#This Row],[ATA DT.VALID.]] - $D$1,0) / 30,0)</f>
        <v>-1507</v>
      </c>
      <c r="U284" s="240" t="s">
        <v>1281</v>
      </c>
      <c r="V284" s="256">
        <v>1</v>
      </c>
      <c r="W284" s="257" t="s">
        <v>2062</v>
      </c>
      <c r="X284" s="258">
        <v>51</v>
      </c>
      <c r="Y284" s="259">
        <v>17</v>
      </c>
      <c r="Z284" s="260"/>
      <c r="AA284" s="261"/>
      <c r="AB284" s="262"/>
      <c r="AC284" s="262"/>
      <c r="AD284" s="261"/>
      <c r="AE284" s="262"/>
      <c r="AF284" s="255"/>
      <c r="AG284" s="263" t="s">
        <v>2063</v>
      </c>
      <c r="AH284" s="264"/>
      <c r="AI284" s="255">
        <v>0</v>
      </c>
      <c r="AJ284" s="264">
        <v>43070</v>
      </c>
      <c r="AK284" s="264">
        <v>40240</v>
      </c>
      <c r="AL284" s="264">
        <v>42996</v>
      </c>
      <c r="AM284" s="254"/>
      <c r="AN284" s="243"/>
      <c r="AO284" s="265" t="str">
        <f>_xlfn.IFNA(IF(VLOOKUP(tabItens[[#This Row],[CÓDIGO]],tabExcluirDoEstoque[#Data],1,FALSE),"sim",""),"")</f>
        <v/>
      </c>
      <c r="AP284" s="266" t="str">
        <f ca="1">IF(OR(ISBLANK(tabItens[[#This Row],[ATA DT.VALID.]]),tabItens[[#This Row],[ATA DT.VALID.]]="",tabItens[[#This Row],[ATA DT.VALID.]]=" "),"",IF(TYPE(tabItens[[#This Row],[ATA DT.VALID.]])=1,ROUNDUP((tabItens[[#This Row],[ATA DT.VALID.]]-TODAY())/7,0),""))</f>
        <v/>
      </c>
      <c r="AQ284" s="267">
        <v>0</v>
      </c>
      <c r="AR284" s="268">
        <f>IF(ISBLANK(tabItens[[#This Row],[CÓDIGO]]),"",IFERROR(VLOOKUP(tabItens[[#This Row],[CÓDIGO]],Consumo!$C$2:$AI$902,32,FALSE),0))</f>
        <v>0</v>
      </c>
      <c r="AS284" s="269">
        <f>SUMIF(Consumo!$C$3:$C$902,tabItens[[#This Row],[CÓDIGO]],Consumo!$T$3:$T$902) + SUMIF(Consumo!$C$3:$C$902,tabItens[[#This Row],[CÓDIGO]],Consumo!$U$3:$U$902) + SUMIF(Consumo!$C$3:$C$902,tabItens[[#This Row],[CÓDIGO]],Consumo!$V$3:$V$902) + SUMIF(Consumo!$C$3:$C$902,tabItens[[#This Row],[CÓDIGO]],Consumo!$W$3:$W$902)</f>
        <v>0</v>
      </c>
      <c r="AT284" s="269">
        <f>SUMIF(Consumo!$C$3:$C$902,tabItens[[#This Row],[CÓDIGO]],Consumo!$AF$3:$AF$902)</f>
        <v>0</v>
      </c>
      <c r="AU284" s="270">
        <f>SUMIF(Consumo!$C$3:$C$902,tabItens[[#This Row],[CÓDIGO]],Consumo!$AG$3:$AG$902)</f>
        <v>0</v>
      </c>
      <c r="AV284" s="271">
        <f>SUMIF(Consumo!$C$3:$C$902,tabItens[[#This Row],[CÓDIGO]],Consumo!$AE$3:$AE$902)</f>
        <v>0</v>
      </c>
      <c r="AW284" s="244">
        <f>tabItens[[#This Row],[QTDE ATUAL]] + tabItens[[#This Row],[RC QTDE]] + tabItens[[#This Row],[AF SALDO]] + tabItens[[#This Row],[Recentes]]</f>
        <v>174</v>
      </c>
      <c r="AX284" s="272">
        <v>15</v>
      </c>
      <c r="AY284" s="272">
        <v>4</v>
      </c>
      <c r="AZ284" s="272">
        <f>IF(ISBLANK(tabItens[[#This Row],[CÓDIGO]]),"",tabItens[[#This Row],[PontoMês]] * (AZ$2+tabItens[[#This Row],[PontoQtM]]))</f>
        <v>60</v>
      </c>
      <c r="BA284" s="271">
        <f>tabItens[[#This Row],[PontoPed]] - tabItens[[#This Row],[Saldo]] + (1/10)</f>
        <v>-113.9</v>
      </c>
      <c r="BB284" s="271">
        <f xml:space="preserve"> tabItens[[#This Row],[PontoMês]] * BB$2 - tabItens[[#This Row],[QTDE ATUAL]] - (1/10)</f>
        <v>-159.1</v>
      </c>
      <c r="BC284" s="273">
        <f>IF( tabItens[[#This Row],[PontoPed]]&gt;0, IF(tabItens[[#This Row],[PontoPed]]&lt;1, 1, IF( tabItens[[#This Row],[Saldo]]&gt;tabItens[[#This Row],[PontoPed]], 0, (tabItens[[#This Row],[PontoPed]]-tabItens[[#This Row],[Saldo]])/tabItens[[#This Row],[PontoPed]] ) ), 0 )</f>
        <v>0</v>
      </c>
      <c r="BD284" s="274">
        <f>ROUNDDOWN(IF( OR( AND(tabItens[[#This Row],[PontoPed]]&lt;tabItens[[#This Row],[Saldo]],tabItens[[#This Row],[Saldo]]&gt;0), tabItens[[#This Row],[PontoPed]]=0), 99, IF(AND(tabItens[[#This Row],[Saldo]]=0,tabItens[[#This Row],[PontoPed]]&gt;0), 0, (1-tabItens[[#This Row],[PctAb]])*10 ) ),0)</f>
        <v>99</v>
      </c>
      <c r="BE284" s="275">
        <f>MAX(ROUNDDOWN( IF(tabItens[[#This Row],[Abaixo]] &gt; 0,   tabItens[[#This Row],[Abaixo]] + (tabItens[[#This Row],[PontoMês]] * IF( OR( ISBLANK(tabItens[[#This Row],[ATA Nº/ANO]]), tabItens[[#This Row],[ATA Nº/ANO]] = ""),BE$2,BE$1)),0),0),0)</f>
        <v>0</v>
      </c>
      <c r="BF28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4" s="276">
        <f>SUMIF(Consumo!$C$3:$C$902,tabItens[[#This Row],[CÓDIGO]],Consumo!$E$3:$E$902)</f>
        <v>0</v>
      </c>
      <c r="BH284" s="277">
        <f>IF(AND(tabItens[[#This Row],[Pend]] &gt; 0,tabItens[[#This Row],[Consumo]] &lt;&gt; 0), tabItens[[#This Row],[Pend]] / tabItens[[#This Row],[Consumo]], 0 )</f>
        <v>0</v>
      </c>
      <c r="BI284" s="276"/>
      <c r="BJ284" s="276"/>
      <c r="BK284" s="278" t="s">
        <v>2077</v>
      </c>
    </row>
    <row r="285" spans="1:63" x14ac:dyDescent="0.3">
      <c r="A285" s="239">
        <v>14784</v>
      </c>
      <c r="B285" s="240" t="s">
        <v>1079</v>
      </c>
      <c r="C285" s="241" t="s">
        <v>264</v>
      </c>
      <c r="D285" s="242">
        <v>3.9</v>
      </c>
      <c r="E285" s="243"/>
      <c r="F285" s="243"/>
      <c r="G285" s="243" t="s">
        <v>891</v>
      </c>
      <c r="H285" s="244">
        <v>100</v>
      </c>
      <c r="I285" s="245">
        <v>103003</v>
      </c>
      <c r="J285" s="246">
        <v>3.9</v>
      </c>
      <c r="K285" s="247">
        <v>213</v>
      </c>
      <c r="L285" s="248">
        <f>IF(tabItens[[#This Row],[Média]] &gt; 0, tabItens[[#This Row],[QTDE ATUAL]] / tabItens[[#This Row],[Média]],999.9)</f>
        <v>34.615384615384613</v>
      </c>
      <c r="M285" s="249">
        <v>0</v>
      </c>
      <c r="N285" s="250">
        <f>tabItens[[#This Row],[VALOR UNIT.]] * tabItens[[#This Row],[LC]]</f>
        <v>0</v>
      </c>
      <c r="O285" s="251" t="s">
        <v>2109</v>
      </c>
      <c r="P285" s="252"/>
      <c r="Q285" s="253"/>
      <c r="R285" s="250"/>
      <c r="S285" s="254"/>
      <c r="T285" s="255">
        <f>ROUNDDOWN(IFERROR(tabItens[[#This Row],[ATA DT.VALID.]] - $D$1,0) / 30,0)</f>
        <v>-1507</v>
      </c>
      <c r="U285" s="240" t="s">
        <v>996</v>
      </c>
      <c r="V285" s="256">
        <v>1</v>
      </c>
      <c r="W285" s="257" t="s">
        <v>2068</v>
      </c>
      <c r="X285" s="258">
        <v>55</v>
      </c>
      <c r="Y285" s="259">
        <v>32</v>
      </c>
      <c r="Z285" s="260"/>
      <c r="AA285" s="261"/>
      <c r="AB285" s="262"/>
      <c r="AC285" s="262"/>
      <c r="AD285" s="261"/>
      <c r="AE285" s="262"/>
      <c r="AF285" s="255"/>
      <c r="AG285" s="263" t="s">
        <v>2063</v>
      </c>
      <c r="AH285" s="264"/>
      <c r="AI285" s="255">
        <v>74</v>
      </c>
      <c r="AJ285" s="264">
        <v>45166</v>
      </c>
      <c r="AK285" s="264" t="s">
        <v>891</v>
      </c>
      <c r="AL285" s="264">
        <v>45145</v>
      </c>
      <c r="AM285" s="254"/>
      <c r="AN285" s="243"/>
      <c r="AO285" s="265" t="str">
        <f>_xlfn.IFNA(IF(VLOOKUP(tabItens[[#This Row],[CÓDIGO]],tabExcluirDoEstoque[#Data],1,FALSE),"sim",""),"")</f>
        <v/>
      </c>
      <c r="AP285" s="266" t="str">
        <f ca="1">IF(OR(ISBLANK(tabItens[[#This Row],[ATA DT.VALID.]]),tabItens[[#This Row],[ATA DT.VALID.]]="",tabItens[[#This Row],[ATA DT.VALID.]]=" "),"",IF(TYPE(tabItens[[#This Row],[ATA DT.VALID.]])=1,ROUNDUP((tabItens[[#This Row],[ATA DT.VALID.]]-TODAY())/7,0),""))</f>
        <v/>
      </c>
      <c r="AQ285" s="267">
        <v>0</v>
      </c>
      <c r="AR285" s="268" t="str">
        <f>IF(ISBLANK(tabItens[[#This Row],[CÓDIGO]]),"",IFERROR(VLOOKUP(tabItens[[#This Row],[CÓDIGO]],Consumo!$C$2:$AI$902,32,FALSE),0))</f>
        <v>04.2023</v>
      </c>
      <c r="AS285" s="269">
        <f>SUMIF(Consumo!$C$3:$C$902,tabItens[[#This Row],[CÓDIGO]],Consumo!$T$3:$T$902) + SUMIF(Consumo!$C$3:$C$902,tabItens[[#This Row],[CÓDIGO]],Consumo!$U$3:$U$902) + SUMIF(Consumo!$C$3:$C$902,tabItens[[#This Row],[CÓDIGO]],Consumo!$V$3:$V$902) + SUMIF(Consumo!$C$3:$C$902,tabItens[[#This Row],[CÓDIGO]],Consumo!$W$3:$W$902)</f>
        <v>0</v>
      </c>
      <c r="AT285" s="269">
        <f>SUMIF(Consumo!$C$3:$C$902,tabItens[[#This Row],[CÓDIGO]],Consumo!$AF$3:$AF$902)</f>
        <v>357</v>
      </c>
      <c r="AU285" s="270">
        <f>SUMIF(Consumo!$C$3:$C$902,tabItens[[#This Row],[CÓDIGO]],Consumo!$AG$3:$AG$902)</f>
        <v>61</v>
      </c>
      <c r="AV285" s="271">
        <f>SUMIF(Consumo!$C$3:$C$902,tabItens[[#This Row],[CÓDIGO]],Consumo!$AE$3:$AE$902)</f>
        <v>2.8888888888888888</v>
      </c>
      <c r="AW285" s="244">
        <f>tabItens[[#This Row],[QTDE ATUAL]] + tabItens[[#This Row],[RC QTDE]] + tabItens[[#This Row],[AF SALDO]] + tabItens[[#This Row],[Recentes]]</f>
        <v>100</v>
      </c>
      <c r="AX285" s="272">
        <v>15</v>
      </c>
      <c r="AY285" s="272">
        <v>4</v>
      </c>
      <c r="AZ285" s="272">
        <f>IF(ISBLANK(tabItens[[#This Row],[CÓDIGO]]),"",tabItens[[#This Row],[PontoMês]] * (AZ$2+tabItens[[#This Row],[PontoQtM]]))</f>
        <v>60</v>
      </c>
      <c r="BA285" s="271">
        <f>tabItens[[#This Row],[PontoPed]] - tabItens[[#This Row],[Saldo]] + (1/10)</f>
        <v>-39.9</v>
      </c>
      <c r="BB285" s="271">
        <f xml:space="preserve"> tabItens[[#This Row],[PontoMês]] * BB$2 - tabItens[[#This Row],[QTDE ATUAL]] - (1/10)</f>
        <v>-85.1</v>
      </c>
      <c r="BC285" s="273">
        <f>IF( tabItens[[#This Row],[PontoPed]]&gt;0, IF(tabItens[[#This Row],[PontoPed]]&lt;1, 1, IF( tabItens[[#This Row],[Saldo]]&gt;tabItens[[#This Row],[PontoPed]], 0, (tabItens[[#This Row],[PontoPed]]-tabItens[[#This Row],[Saldo]])/tabItens[[#This Row],[PontoPed]] ) ), 0 )</f>
        <v>0</v>
      </c>
      <c r="BD285" s="274">
        <f>ROUNDDOWN(IF( OR( AND(tabItens[[#This Row],[PontoPed]]&lt;tabItens[[#This Row],[Saldo]],tabItens[[#This Row],[Saldo]]&gt;0), tabItens[[#This Row],[PontoPed]]=0), 99, IF(AND(tabItens[[#This Row],[Saldo]]=0,tabItens[[#This Row],[PontoPed]]&gt;0), 0, (1-tabItens[[#This Row],[PctAb]])*10 ) ),0)</f>
        <v>99</v>
      </c>
      <c r="BE285" s="275">
        <f>MAX(ROUNDDOWN( IF(tabItens[[#This Row],[Abaixo]] &gt; 0,   tabItens[[#This Row],[Abaixo]] + (tabItens[[#This Row],[PontoMês]] * IF( OR( ISBLANK(tabItens[[#This Row],[ATA Nº/ANO]]), tabItens[[#This Row],[ATA Nº/ANO]] = ""),BE$2,BE$1)),0),0),0)</f>
        <v>0</v>
      </c>
      <c r="BF28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5" s="276">
        <f>SUMIF(Consumo!$C$3:$C$902,tabItens[[#This Row],[CÓDIGO]],Consumo!$E$3:$E$902)</f>
        <v>52</v>
      </c>
      <c r="BH285" s="277">
        <f>IF(AND(tabItens[[#This Row],[Pend]] &gt; 0,tabItens[[#This Row],[Consumo]] &lt;&gt; 0), tabItens[[#This Row],[Pend]] / tabItens[[#This Row],[Consumo]], 0 )</f>
        <v>0.14565826330532214</v>
      </c>
      <c r="BI285" s="276"/>
      <c r="BJ285" s="276"/>
      <c r="BK285" s="278" t="s">
        <v>2077</v>
      </c>
    </row>
    <row r="286" spans="1:63" x14ac:dyDescent="0.3">
      <c r="A286" s="239">
        <v>102776</v>
      </c>
      <c r="B286" s="240" t="s">
        <v>1594</v>
      </c>
      <c r="C286" s="241" t="s">
        <v>264</v>
      </c>
      <c r="D286" s="242">
        <v>16</v>
      </c>
      <c r="E286" s="243"/>
      <c r="F286" s="243"/>
      <c r="G286" s="243" t="s">
        <v>891</v>
      </c>
      <c r="H286" s="244">
        <v>40</v>
      </c>
      <c r="I286" s="245">
        <v>103003</v>
      </c>
      <c r="J286" s="246">
        <v>16</v>
      </c>
      <c r="K286" s="247"/>
      <c r="L286" s="248">
        <f>IF(tabItens[[#This Row],[Média]] &gt; 0, tabItens[[#This Row],[QTDE ATUAL]] / tabItens[[#This Row],[Média]],999.9)</f>
        <v>999.9</v>
      </c>
      <c r="M286" s="249">
        <v>0</v>
      </c>
      <c r="N286" s="250">
        <f>tabItens[[#This Row],[VALOR UNIT.]] * tabItens[[#This Row],[LC]]</f>
        <v>0</v>
      </c>
      <c r="O286" s="251"/>
      <c r="P286" s="252"/>
      <c r="Q286" s="253"/>
      <c r="R286" s="250"/>
      <c r="S286" s="254"/>
      <c r="T286" s="255">
        <f>ROUNDDOWN(IFERROR(tabItens[[#This Row],[ATA DT.VALID.]] - $D$1,0) / 30,0)</f>
        <v>-1507</v>
      </c>
      <c r="U286" s="240" t="s">
        <v>996</v>
      </c>
      <c r="V286" s="256">
        <v>1</v>
      </c>
      <c r="W286" s="257" t="s">
        <v>2068</v>
      </c>
      <c r="X286" s="258">
        <v>55</v>
      </c>
      <c r="Y286" s="259">
        <v>32</v>
      </c>
      <c r="Z286" s="260"/>
      <c r="AA286" s="261"/>
      <c r="AB286" s="262"/>
      <c r="AC286" s="262"/>
      <c r="AD286" s="261"/>
      <c r="AE286" s="262"/>
      <c r="AF286" s="255"/>
      <c r="AG286" s="263" t="s">
        <v>2063</v>
      </c>
      <c r="AH286" s="264"/>
      <c r="AI286" s="255">
        <v>0</v>
      </c>
      <c r="AJ286" s="264">
        <v>42534</v>
      </c>
      <c r="AK286" s="264">
        <v>39373</v>
      </c>
      <c r="AL286" s="264">
        <v>42494</v>
      </c>
      <c r="AM286" s="254"/>
      <c r="AN286" s="243"/>
      <c r="AO286" s="265" t="str">
        <f>_xlfn.IFNA(IF(VLOOKUP(tabItens[[#This Row],[CÓDIGO]],tabExcluirDoEstoque[#Data],1,FALSE),"sim",""),"")</f>
        <v/>
      </c>
      <c r="AP286" s="266" t="str">
        <f ca="1">IF(OR(ISBLANK(tabItens[[#This Row],[ATA DT.VALID.]]),tabItens[[#This Row],[ATA DT.VALID.]]="",tabItens[[#This Row],[ATA DT.VALID.]]=" "),"",IF(TYPE(tabItens[[#This Row],[ATA DT.VALID.]])=1,ROUNDUP((tabItens[[#This Row],[ATA DT.VALID.]]-TODAY())/7,0),""))</f>
        <v/>
      </c>
      <c r="AQ286" s="267"/>
      <c r="AR286" s="268" t="str">
        <f>IF(ISBLANK(tabItens[[#This Row],[CÓDIGO]]),"",IFERROR(VLOOKUP(tabItens[[#This Row],[CÓDIGO]],Consumo!$C$2:$AI$902,32,FALSE),0))</f>
        <v>06.2022</v>
      </c>
      <c r="AS286" s="269">
        <f>SUMIF(Consumo!$C$3:$C$902,tabItens[[#This Row],[CÓDIGO]],Consumo!$T$3:$T$902) + SUMIF(Consumo!$C$3:$C$902,tabItens[[#This Row],[CÓDIGO]],Consumo!$U$3:$U$902) + SUMIF(Consumo!$C$3:$C$902,tabItens[[#This Row],[CÓDIGO]],Consumo!$V$3:$V$902) + SUMIF(Consumo!$C$3:$C$902,tabItens[[#This Row],[CÓDIGO]],Consumo!$W$3:$W$902)</f>
        <v>0</v>
      </c>
      <c r="AT286" s="269">
        <f>SUMIF(Consumo!$C$3:$C$902,tabItens[[#This Row],[CÓDIGO]],Consumo!$AF$3:$AF$902)</f>
        <v>10</v>
      </c>
      <c r="AU286" s="270">
        <f>SUMIF(Consumo!$C$3:$C$902,tabItens[[#This Row],[CÓDIGO]],Consumo!$AG$3:$AG$902)</f>
        <v>10</v>
      </c>
      <c r="AV286" s="271">
        <f>SUMIF(Consumo!$C$3:$C$902,tabItens[[#This Row],[CÓDIGO]],Consumo!$AE$3:$AE$902)</f>
        <v>0</v>
      </c>
      <c r="AW286" s="244">
        <f>tabItens[[#This Row],[QTDE ATUAL]] + tabItens[[#This Row],[RC QTDE]] + tabItens[[#This Row],[AF SALDO]] + tabItens[[#This Row],[Recentes]]</f>
        <v>40</v>
      </c>
      <c r="AX286" s="272">
        <v>0</v>
      </c>
      <c r="AY286" s="272">
        <v>4</v>
      </c>
      <c r="AZ286" s="272">
        <f>IF(ISBLANK(tabItens[[#This Row],[CÓDIGO]]),"",tabItens[[#This Row],[PontoMês]] * (AZ$2+tabItens[[#This Row],[PontoQtM]]))</f>
        <v>0</v>
      </c>
      <c r="BA286" s="271">
        <f>tabItens[[#This Row],[PontoPed]] - tabItens[[#This Row],[Saldo]] + (1/10)</f>
        <v>-39.9</v>
      </c>
      <c r="BB286" s="271">
        <f xml:space="preserve"> tabItens[[#This Row],[PontoMês]] * BB$2 - tabItens[[#This Row],[QTDE ATUAL]] - (1/10)</f>
        <v>-40.1</v>
      </c>
      <c r="BC286" s="273">
        <f>IF( tabItens[[#This Row],[PontoPed]]&gt;0, IF(tabItens[[#This Row],[PontoPed]]&lt;1, 1, IF( tabItens[[#This Row],[Saldo]]&gt;tabItens[[#This Row],[PontoPed]], 0, (tabItens[[#This Row],[PontoPed]]-tabItens[[#This Row],[Saldo]])/tabItens[[#This Row],[PontoPed]] ) ), 0 )</f>
        <v>0</v>
      </c>
      <c r="BD286" s="274">
        <f>ROUNDDOWN(IF( OR( AND(tabItens[[#This Row],[PontoPed]]&lt;tabItens[[#This Row],[Saldo]],tabItens[[#This Row],[Saldo]]&gt;0), tabItens[[#This Row],[PontoPed]]=0), 99, IF(AND(tabItens[[#This Row],[Saldo]]=0,tabItens[[#This Row],[PontoPed]]&gt;0), 0, (1-tabItens[[#This Row],[PctAb]])*10 ) ),0)</f>
        <v>99</v>
      </c>
      <c r="BE286" s="275">
        <f>MAX(ROUNDDOWN( IF(tabItens[[#This Row],[Abaixo]] &gt; 0,   tabItens[[#This Row],[Abaixo]] + (tabItens[[#This Row],[PontoMês]] * IF( OR( ISBLANK(tabItens[[#This Row],[ATA Nº/ANO]]), tabItens[[#This Row],[ATA Nº/ANO]] = ""),BE$2,BE$1)),0),0),0)</f>
        <v>0</v>
      </c>
      <c r="BF28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86" s="276">
        <f>SUMIF(Consumo!$C$3:$C$902,tabItens[[#This Row],[CÓDIGO]],Consumo!$E$3:$E$902)</f>
        <v>0</v>
      </c>
      <c r="BH286" s="277">
        <f>IF(AND(tabItens[[#This Row],[Pend]] &gt; 0,tabItens[[#This Row],[Consumo]] &lt;&gt; 0), tabItens[[#This Row],[Pend]] / tabItens[[#This Row],[Consumo]], 0 )</f>
        <v>0</v>
      </c>
      <c r="BI286" s="276"/>
      <c r="BJ286" s="276"/>
      <c r="BK286" s="278" t="s">
        <v>2077</v>
      </c>
    </row>
    <row r="287" spans="1:63" x14ac:dyDescent="0.3">
      <c r="A287" s="239">
        <v>102922</v>
      </c>
      <c r="B287" s="240" t="s">
        <v>1600</v>
      </c>
      <c r="C287" s="241" t="s">
        <v>336</v>
      </c>
      <c r="D287" s="242">
        <v>1.41</v>
      </c>
      <c r="E287" s="243" t="s">
        <v>1601</v>
      </c>
      <c r="F287" s="243" t="s">
        <v>1534</v>
      </c>
      <c r="G287" s="243" t="s">
        <v>898</v>
      </c>
      <c r="H287" s="244">
        <v>2139</v>
      </c>
      <c r="I287" s="245">
        <v>103003</v>
      </c>
      <c r="J287" s="246">
        <v>1.41</v>
      </c>
      <c r="K287" s="247">
        <v>14273</v>
      </c>
      <c r="L287" s="248">
        <f>IF(tabItens[[#This Row],[Média]] &gt; 0, tabItens[[#This Row],[QTDE ATUAL]] / tabItens[[#This Row],[Média]],999.9)</f>
        <v>11.642576353190202</v>
      </c>
      <c r="M287" s="249">
        <v>0</v>
      </c>
      <c r="N287" s="250">
        <f>tabItens[[#This Row],[VALOR UNIT.]] * tabItens[[#This Row],[LC]]</f>
        <v>0</v>
      </c>
      <c r="O287" s="251" t="s">
        <v>899</v>
      </c>
      <c r="P287" s="252">
        <v>0</v>
      </c>
      <c r="Q287" s="253">
        <v>44000</v>
      </c>
      <c r="R287" s="250">
        <v>62040</v>
      </c>
      <c r="S287" s="254">
        <v>45377</v>
      </c>
      <c r="T287" s="255">
        <f>ROUNDDOWN(IFERROR(tabItens[[#This Row],[ATA DT.VALID.]] - $D$1,0) / 30,0)</f>
        <v>5</v>
      </c>
      <c r="U287" s="240" t="s">
        <v>966</v>
      </c>
      <c r="V287" s="256">
        <v>1</v>
      </c>
      <c r="W287" s="257" t="s">
        <v>2064</v>
      </c>
      <c r="X287" s="258">
        <v>72</v>
      </c>
      <c r="Y287" s="259">
        <v>10</v>
      </c>
      <c r="Z287" s="260"/>
      <c r="AA287" s="261"/>
      <c r="AB287" s="262"/>
      <c r="AC287" s="262"/>
      <c r="AD287" s="261"/>
      <c r="AE287" s="262"/>
      <c r="AF287" s="255"/>
      <c r="AG287" s="263" t="s">
        <v>2063</v>
      </c>
      <c r="AH287" s="264"/>
      <c r="AI287" s="255">
        <v>6410</v>
      </c>
      <c r="AJ287" s="264">
        <v>45154</v>
      </c>
      <c r="AK287" s="264">
        <v>39379</v>
      </c>
      <c r="AL287" s="264">
        <v>45120</v>
      </c>
      <c r="AM287" s="254"/>
      <c r="AN287" s="243"/>
      <c r="AO287" s="265" t="str">
        <f>_xlfn.IFNA(IF(VLOOKUP(tabItens[[#This Row],[CÓDIGO]],tabExcluirDoEstoque[#Data],1,FALSE),"sim",""),"")</f>
        <v/>
      </c>
      <c r="AP287" s="266">
        <f ca="1">IF(OR(ISBLANK(tabItens[[#This Row],[ATA DT.VALID.]]),tabItens[[#This Row],[ATA DT.VALID.]]="",tabItens[[#This Row],[ATA DT.VALID.]]=" "),"",IF(TYPE(tabItens[[#This Row],[ATA DT.VALID.]])=1,ROUNDUP((tabItens[[#This Row],[ATA DT.VALID.]]-TODAY())/7,0),""))</f>
        <v>24</v>
      </c>
      <c r="AQ287" s="267">
        <v>0</v>
      </c>
      <c r="AR287" s="268" t="str">
        <f>IF(ISBLANK(tabItens[[#This Row],[CÓDIGO]]),"",IFERROR(VLOOKUP(tabItens[[#This Row],[CÓDIGO]],Consumo!$C$2:$AI$902,32,FALSE),0))</f>
        <v>08.2023</v>
      </c>
      <c r="AS287" s="269">
        <f>SUMIF(Consumo!$C$3:$C$902,tabItens[[#This Row],[CÓDIGO]],Consumo!$T$3:$T$902) + SUMIF(Consumo!$C$3:$C$902,tabItens[[#This Row],[CÓDIGO]],Consumo!$U$3:$U$902) + SUMIF(Consumo!$C$3:$C$902,tabItens[[#This Row],[CÓDIGO]],Consumo!$V$3:$V$902) + SUMIF(Consumo!$C$3:$C$902,tabItens[[#This Row],[CÓDIGO]],Consumo!$W$3:$W$902)</f>
        <v>6179</v>
      </c>
      <c r="AT287" s="269">
        <f>SUMIF(Consumo!$C$3:$C$902,tabItens[[#This Row],[CÓDIGO]],Consumo!$AF$3:$AF$902)</f>
        <v>33809</v>
      </c>
      <c r="AU287" s="270">
        <f>SUMIF(Consumo!$C$3:$C$902,tabItens[[#This Row],[CÓDIGO]],Consumo!$AG$3:$AG$902)</f>
        <v>2769</v>
      </c>
      <c r="AV287" s="271">
        <f>SUMIF(Consumo!$C$3:$C$902,tabItens[[#This Row],[CÓDIGO]],Consumo!$AE$3:$AE$902)</f>
        <v>183.72222222222223</v>
      </c>
      <c r="AW287" s="244">
        <f>tabItens[[#This Row],[QTDE ATUAL]] + tabItens[[#This Row],[RC QTDE]] + tabItens[[#This Row],[AF SALDO]] + tabItens[[#This Row],[Recentes]]</f>
        <v>2139</v>
      </c>
      <c r="AX287" s="272">
        <v>1914</v>
      </c>
      <c r="AY287" s="272">
        <v>4</v>
      </c>
      <c r="AZ287" s="272">
        <f>IF(ISBLANK(tabItens[[#This Row],[CÓDIGO]]),"",tabItens[[#This Row],[PontoMês]] * (AZ$2+tabItens[[#This Row],[PontoQtM]]))</f>
        <v>7656</v>
      </c>
      <c r="BA287" s="271">
        <f>tabItens[[#This Row],[PontoPed]] - tabItens[[#This Row],[Saldo]] + (1/10)</f>
        <v>5517.1</v>
      </c>
      <c r="BB287" s="271">
        <f xml:space="preserve"> tabItens[[#This Row],[PontoMês]] * BB$2 - tabItens[[#This Row],[QTDE ATUAL]] - (1/10)</f>
        <v>-225.1</v>
      </c>
      <c r="BC287" s="273">
        <f>IF( tabItens[[#This Row],[PontoPed]]&gt;0, IF(tabItens[[#This Row],[PontoPed]]&lt;1, 1, IF( tabItens[[#This Row],[Saldo]]&gt;tabItens[[#This Row],[PontoPed]], 0, (tabItens[[#This Row],[PontoPed]]-tabItens[[#This Row],[Saldo]])/tabItens[[#This Row],[PontoPed]] ) ), 0 )</f>
        <v>0.72061128526645768</v>
      </c>
      <c r="BD287" s="274">
        <f>ROUNDDOWN(IF( OR( AND(tabItens[[#This Row],[PontoPed]]&lt;tabItens[[#This Row],[Saldo]],tabItens[[#This Row],[Saldo]]&gt;0), tabItens[[#This Row],[PontoPed]]=0), 99, IF(AND(tabItens[[#This Row],[Saldo]]=0,tabItens[[#This Row],[PontoPed]]&gt;0), 0, (1-tabItens[[#This Row],[PctAb]])*10 ) ),0)</f>
        <v>2</v>
      </c>
      <c r="BE287" s="275">
        <f>MAX(ROUNDDOWN( IF(tabItens[[#This Row],[Abaixo]] &gt; 0,   tabItens[[#This Row],[Abaixo]] + (tabItens[[#This Row],[PontoMês]] * IF( OR( ISBLANK(tabItens[[#This Row],[ATA Nº/ANO]]), tabItens[[#This Row],[ATA Nº/ANO]] = ""),BE$2,BE$1)),0),0),0)</f>
        <v>11259</v>
      </c>
      <c r="BF28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11259</v>
      </c>
      <c r="BG287" s="276">
        <f>SUMIF(Consumo!$C$3:$C$902,tabItens[[#This Row],[CÓDIGO]],Consumo!$E$3:$E$902)</f>
        <v>3307</v>
      </c>
      <c r="BH287" s="277">
        <f>IF(AND(tabItens[[#This Row],[Pend]] &gt; 0,tabItens[[#This Row],[Consumo]] &lt;&gt; 0), tabItens[[#This Row],[Pend]] / tabItens[[#This Row],[Consumo]], 0 )</f>
        <v>9.7814191487473751E-2</v>
      </c>
      <c r="BI287" s="276"/>
      <c r="BJ287" s="276"/>
      <c r="BK287" s="278" t="s">
        <v>2077</v>
      </c>
    </row>
    <row r="288" spans="1:63" x14ac:dyDescent="0.3">
      <c r="A288" s="239">
        <v>138475</v>
      </c>
      <c r="B288" s="240" t="s">
        <v>1975</v>
      </c>
      <c r="C288" s="241" t="s">
        <v>264</v>
      </c>
      <c r="D288" s="242">
        <v>13.05</v>
      </c>
      <c r="E288" s="243"/>
      <c r="F288" s="243"/>
      <c r="G288" s="243" t="s">
        <v>891</v>
      </c>
      <c r="H288" s="244">
        <v>155</v>
      </c>
      <c r="I288" s="245">
        <v>103003</v>
      </c>
      <c r="J288" s="246">
        <v>13.05</v>
      </c>
      <c r="K288" s="247">
        <v>21</v>
      </c>
      <c r="L288" s="248">
        <f>IF(tabItens[[#This Row],[Média]] &gt; 0, tabItens[[#This Row],[QTDE ATUAL]] / tabItens[[#This Row],[Média]],999.9)</f>
        <v>999.9</v>
      </c>
      <c r="M288" s="249">
        <v>0</v>
      </c>
      <c r="N288" s="250">
        <f>tabItens[[#This Row],[VALOR UNIT.]] * tabItens[[#This Row],[LC]]</f>
        <v>0</v>
      </c>
      <c r="O288" s="251" t="s">
        <v>2163</v>
      </c>
      <c r="P288" s="252"/>
      <c r="Q288" s="253"/>
      <c r="R288" s="250"/>
      <c r="S288" s="254"/>
      <c r="T288" s="255">
        <f>ROUNDDOWN(IFERROR(tabItens[[#This Row],[ATA DT.VALID.]] - $D$1,0) / 30,0)</f>
        <v>-1507</v>
      </c>
      <c r="U288" s="240" t="s">
        <v>1283</v>
      </c>
      <c r="V288" s="256">
        <v>1</v>
      </c>
      <c r="W288" s="257" t="s">
        <v>2069</v>
      </c>
      <c r="X288" s="258">
        <v>83</v>
      </c>
      <c r="Y288" s="259">
        <v>4</v>
      </c>
      <c r="Z288" s="260"/>
      <c r="AA288" s="261"/>
      <c r="AB288" s="262"/>
      <c r="AC288" s="262"/>
      <c r="AD288" s="261"/>
      <c r="AE288" s="262"/>
      <c r="AF288" s="255"/>
      <c r="AG288" s="263" t="s">
        <v>2063</v>
      </c>
      <c r="AH288" s="264"/>
      <c r="AI288" s="255">
        <v>8</v>
      </c>
      <c r="AJ288" s="264">
        <v>43878</v>
      </c>
      <c r="AK288" s="264">
        <v>43721</v>
      </c>
      <c r="AL288" s="264">
        <v>43826</v>
      </c>
      <c r="AM288" s="254"/>
      <c r="AN288" s="243"/>
      <c r="AO288" s="265" t="str">
        <f>_xlfn.IFNA(IF(VLOOKUP(tabItens[[#This Row],[CÓDIGO]],tabExcluirDoEstoque[#Data],1,FALSE),"sim",""),"")</f>
        <v/>
      </c>
      <c r="AP288" s="266" t="str">
        <f ca="1">IF(OR(ISBLANK(tabItens[[#This Row],[ATA DT.VALID.]]),tabItens[[#This Row],[ATA DT.VALID.]]="",tabItens[[#This Row],[ATA DT.VALID.]]=" "),"",IF(TYPE(tabItens[[#This Row],[ATA DT.VALID.]])=1,ROUNDUP((tabItens[[#This Row],[ATA DT.VALID.]]-TODAY())/7,0),""))</f>
        <v/>
      </c>
      <c r="AQ288" s="267">
        <v>0</v>
      </c>
      <c r="AR288" s="268" t="str">
        <f>IF(ISBLANK(tabItens[[#This Row],[CÓDIGO]]),"",IFERROR(VLOOKUP(tabItens[[#This Row],[CÓDIGO]],Consumo!$C$2:$AI$902,32,FALSE),0))</f>
        <v>03.2023</v>
      </c>
      <c r="AS288" s="269">
        <f>SUMIF(Consumo!$C$3:$C$902,tabItens[[#This Row],[CÓDIGO]],Consumo!$T$3:$T$902) + SUMIF(Consumo!$C$3:$C$902,tabItens[[#This Row],[CÓDIGO]],Consumo!$U$3:$U$902) + SUMIF(Consumo!$C$3:$C$902,tabItens[[#This Row],[CÓDIGO]],Consumo!$V$3:$V$902) + SUMIF(Consumo!$C$3:$C$902,tabItens[[#This Row],[CÓDIGO]],Consumo!$W$3:$W$902)</f>
        <v>0</v>
      </c>
      <c r="AT288" s="269">
        <f>SUMIF(Consumo!$C$3:$C$902,tabItens[[#This Row],[CÓDIGO]],Consumo!$AF$3:$AF$902)</f>
        <v>27</v>
      </c>
      <c r="AU288" s="270">
        <f>SUMIF(Consumo!$C$3:$C$902,tabItens[[#This Row],[CÓDIGO]],Consumo!$AG$3:$AG$902)</f>
        <v>10</v>
      </c>
      <c r="AV288" s="271">
        <f>SUMIF(Consumo!$C$3:$C$902,tabItens[[#This Row],[CÓDIGO]],Consumo!$AE$3:$AE$902)</f>
        <v>0</v>
      </c>
      <c r="AW288" s="244">
        <f>tabItens[[#This Row],[QTDE ATUAL]] + tabItens[[#This Row],[RC QTDE]] + tabItens[[#This Row],[AF SALDO]] + tabItens[[#This Row],[Recentes]]</f>
        <v>155</v>
      </c>
      <c r="AX288" s="272">
        <v>17</v>
      </c>
      <c r="AY288" s="272">
        <v>4</v>
      </c>
      <c r="AZ288" s="272">
        <f>IF(ISBLANK(tabItens[[#This Row],[CÓDIGO]]),"",tabItens[[#This Row],[PontoMês]] * (AZ$2+tabItens[[#This Row],[PontoQtM]]))</f>
        <v>68</v>
      </c>
      <c r="BA288" s="271">
        <f>tabItens[[#This Row],[PontoPed]] - tabItens[[#This Row],[Saldo]] + (1/10)</f>
        <v>-86.9</v>
      </c>
      <c r="BB288" s="271">
        <f xml:space="preserve"> tabItens[[#This Row],[PontoMês]] * BB$2 - tabItens[[#This Row],[QTDE ATUAL]] - (1/10)</f>
        <v>-138.1</v>
      </c>
      <c r="BC288" s="273">
        <f>IF( tabItens[[#This Row],[PontoPed]]&gt;0, IF(tabItens[[#This Row],[PontoPed]]&lt;1, 1, IF( tabItens[[#This Row],[Saldo]]&gt;tabItens[[#This Row],[PontoPed]], 0, (tabItens[[#This Row],[PontoPed]]-tabItens[[#This Row],[Saldo]])/tabItens[[#This Row],[PontoPed]] ) ), 0 )</f>
        <v>0</v>
      </c>
      <c r="BD288" s="274">
        <f>ROUNDDOWN(IF( OR( AND(tabItens[[#This Row],[PontoPed]]&lt;tabItens[[#This Row],[Saldo]],tabItens[[#This Row],[Saldo]]&gt;0), tabItens[[#This Row],[PontoPed]]=0), 99, IF(AND(tabItens[[#This Row],[Saldo]]=0,tabItens[[#This Row],[PontoPed]]&gt;0), 0, (1-tabItens[[#This Row],[PctAb]])*10 ) ),0)</f>
        <v>99</v>
      </c>
      <c r="BE288" s="275">
        <f>MAX(ROUNDDOWN( IF(tabItens[[#This Row],[Abaixo]] &gt; 0,   tabItens[[#This Row],[Abaixo]] + (tabItens[[#This Row],[PontoMês]] * IF( OR( ISBLANK(tabItens[[#This Row],[ATA Nº/ANO]]), tabItens[[#This Row],[ATA Nº/ANO]] = ""),BE$2,BE$1)),0),0),0)</f>
        <v>0</v>
      </c>
      <c r="BF28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8" s="276">
        <f>SUMIF(Consumo!$C$3:$C$902,tabItens[[#This Row],[CÓDIGO]],Consumo!$E$3:$E$902)</f>
        <v>0</v>
      </c>
      <c r="BH288" s="277">
        <f>IF(AND(tabItens[[#This Row],[Pend]] &gt; 0,tabItens[[#This Row],[Consumo]] &lt;&gt; 0), tabItens[[#This Row],[Pend]] / tabItens[[#This Row],[Consumo]], 0 )</f>
        <v>0</v>
      </c>
      <c r="BI288" s="276"/>
      <c r="BJ288" s="276"/>
      <c r="BK288" s="278" t="s">
        <v>2077</v>
      </c>
    </row>
    <row r="289" spans="1:63" x14ac:dyDescent="0.3">
      <c r="A289" s="239">
        <v>109986</v>
      </c>
      <c r="B289" s="240" t="s">
        <v>1670</v>
      </c>
      <c r="C289" s="241" t="s">
        <v>264</v>
      </c>
      <c r="D289" s="242">
        <v>14.5</v>
      </c>
      <c r="E289" s="243"/>
      <c r="F289" s="243"/>
      <c r="G289" s="243" t="s">
        <v>891</v>
      </c>
      <c r="H289" s="244">
        <v>98</v>
      </c>
      <c r="I289" s="245">
        <v>103003</v>
      </c>
      <c r="J289" s="246">
        <v>14.5</v>
      </c>
      <c r="K289" s="247"/>
      <c r="L289" s="248">
        <f>IF(tabItens[[#This Row],[Média]] &gt; 0, tabItens[[#This Row],[QTDE ATUAL]] / tabItens[[#This Row],[Média]],999.9)</f>
        <v>999.9</v>
      </c>
      <c r="M289" s="249">
        <v>0</v>
      </c>
      <c r="N289" s="250">
        <f>tabItens[[#This Row],[VALOR UNIT.]] * tabItens[[#This Row],[LC]]</f>
        <v>0</v>
      </c>
      <c r="O289" s="251" t="s">
        <v>2163</v>
      </c>
      <c r="P289" s="252"/>
      <c r="Q289" s="253"/>
      <c r="R289" s="250"/>
      <c r="S289" s="254"/>
      <c r="T289" s="255">
        <f>ROUNDDOWN(IFERROR(tabItens[[#This Row],[ATA DT.VALID.]] - $D$1,0) / 30,0)</f>
        <v>-1507</v>
      </c>
      <c r="U289" s="240" t="s">
        <v>1283</v>
      </c>
      <c r="V289" s="256">
        <v>1</v>
      </c>
      <c r="W289" s="257" t="s">
        <v>2069</v>
      </c>
      <c r="X289" s="258">
        <v>83</v>
      </c>
      <c r="Y289" s="259">
        <v>4</v>
      </c>
      <c r="Z289" s="260"/>
      <c r="AA289" s="261"/>
      <c r="AB289" s="262"/>
      <c r="AC289" s="262"/>
      <c r="AD289" s="261"/>
      <c r="AE289" s="262"/>
      <c r="AF289" s="255"/>
      <c r="AG289" s="263" t="s">
        <v>2063</v>
      </c>
      <c r="AH289" s="264"/>
      <c r="AI289" s="255">
        <v>0</v>
      </c>
      <c r="AJ289" s="264">
        <v>43614</v>
      </c>
      <c r="AK289" s="264">
        <v>39877</v>
      </c>
      <c r="AL289" s="264">
        <v>43588</v>
      </c>
      <c r="AM289" s="254"/>
      <c r="AN289" s="243"/>
      <c r="AO289" s="265" t="str">
        <f>_xlfn.IFNA(IF(VLOOKUP(tabItens[[#This Row],[CÓDIGO]],tabExcluirDoEstoque[#Data],1,FALSE),"sim",""),"")</f>
        <v/>
      </c>
      <c r="AP289" s="266" t="str">
        <f ca="1">IF(OR(ISBLANK(tabItens[[#This Row],[ATA DT.VALID.]]),tabItens[[#This Row],[ATA DT.VALID.]]="",tabItens[[#This Row],[ATA DT.VALID.]]=" "),"",IF(TYPE(tabItens[[#This Row],[ATA DT.VALID.]])=1,ROUNDUP((tabItens[[#This Row],[ATA DT.VALID.]]-TODAY())/7,0),""))</f>
        <v/>
      </c>
      <c r="AQ289" s="267">
        <v>0</v>
      </c>
      <c r="AR289" s="268">
        <f>IF(ISBLANK(tabItens[[#This Row],[CÓDIGO]]),"",IFERROR(VLOOKUP(tabItens[[#This Row],[CÓDIGO]],Consumo!$C$2:$AI$902,32,FALSE),0))</f>
        <v>0</v>
      </c>
      <c r="AS289" s="269">
        <f>SUMIF(Consumo!$C$3:$C$902,tabItens[[#This Row],[CÓDIGO]],Consumo!$T$3:$T$902) + SUMIF(Consumo!$C$3:$C$902,tabItens[[#This Row],[CÓDIGO]],Consumo!$U$3:$U$902) + SUMIF(Consumo!$C$3:$C$902,tabItens[[#This Row],[CÓDIGO]],Consumo!$V$3:$V$902) + SUMIF(Consumo!$C$3:$C$902,tabItens[[#This Row],[CÓDIGO]],Consumo!$W$3:$W$902)</f>
        <v>0</v>
      </c>
      <c r="AT289" s="269">
        <f>SUMIF(Consumo!$C$3:$C$902,tabItens[[#This Row],[CÓDIGO]],Consumo!$AF$3:$AF$902)</f>
        <v>0</v>
      </c>
      <c r="AU289" s="270">
        <f>SUMIF(Consumo!$C$3:$C$902,tabItens[[#This Row],[CÓDIGO]],Consumo!$AG$3:$AG$902)</f>
        <v>0</v>
      </c>
      <c r="AV289" s="271">
        <f>SUMIF(Consumo!$C$3:$C$902,tabItens[[#This Row],[CÓDIGO]],Consumo!$AE$3:$AE$902)</f>
        <v>0</v>
      </c>
      <c r="AW289" s="244">
        <f>tabItens[[#This Row],[QTDE ATUAL]] + tabItens[[#This Row],[RC QTDE]] + tabItens[[#This Row],[AF SALDO]] + tabItens[[#This Row],[Recentes]]</f>
        <v>98</v>
      </c>
      <c r="AX289" s="272">
        <v>10</v>
      </c>
      <c r="AY289" s="272">
        <v>4</v>
      </c>
      <c r="AZ289" s="272">
        <f>IF(ISBLANK(tabItens[[#This Row],[CÓDIGO]]),"",tabItens[[#This Row],[PontoMês]] * (AZ$2+tabItens[[#This Row],[PontoQtM]]))</f>
        <v>40</v>
      </c>
      <c r="BA289" s="271">
        <f>tabItens[[#This Row],[PontoPed]] - tabItens[[#This Row],[Saldo]] + (1/10)</f>
        <v>-57.9</v>
      </c>
      <c r="BB289" s="271">
        <f xml:space="preserve"> tabItens[[#This Row],[PontoMês]] * BB$2 - tabItens[[#This Row],[QTDE ATUAL]] - (1/10)</f>
        <v>-88.1</v>
      </c>
      <c r="BC289" s="273">
        <f>IF( tabItens[[#This Row],[PontoPed]]&gt;0, IF(tabItens[[#This Row],[PontoPed]]&lt;1, 1, IF( tabItens[[#This Row],[Saldo]]&gt;tabItens[[#This Row],[PontoPed]], 0, (tabItens[[#This Row],[PontoPed]]-tabItens[[#This Row],[Saldo]])/tabItens[[#This Row],[PontoPed]] ) ), 0 )</f>
        <v>0</v>
      </c>
      <c r="BD289" s="274">
        <f>ROUNDDOWN(IF( OR( AND(tabItens[[#This Row],[PontoPed]]&lt;tabItens[[#This Row],[Saldo]],tabItens[[#This Row],[Saldo]]&gt;0), tabItens[[#This Row],[PontoPed]]=0), 99, IF(AND(tabItens[[#This Row],[Saldo]]=0,tabItens[[#This Row],[PontoPed]]&gt;0), 0, (1-tabItens[[#This Row],[PctAb]])*10 ) ),0)</f>
        <v>99</v>
      </c>
      <c r="BE289" s="275">
        <f>MAX(ROUNDDOWN( IF(tabItens[[#This Row],[Abaixo]] &gt; 0,   tabItens[[#This Row],[Abaixo]] + (tabItens[[#This Row],[PontoMês]] * IF( OR( ISBLANK(tabItens[[#This Row],[ATA Nº/ANO]]), tabItens[[#This Row],[ATA Nº/ANO]] = ""),BE$2,BE$1)),0),0),0)</f>
        <v>0</v>
      </c>
      <c r="BF28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9" s="276">
        <f>SUMIF(Consumo!$C$3:$C$902,tabItens[[#This Row],[CÓDIGO]],Consumo!$E$3:$E$902)</f>
        <v>0</v>
      </c>
      <c r="BH289" s="277">
        <f>IF(AND(tabItens[[#This Row],[Pend]] &gt; 0,tabItens[[#This Row],[Consumo]] &lt;&gt; 0), tabItens[[#This Row],[Pend]] / tabItens[[#This Row],[Consumo]], 0 )</f>
        <v>0</v>
      </c>
      <c r="BI289" s="276"/>
      <c r="BJ289" s="276"/>
      <c r="BK289" s="278" t="s">
        <v>2077</v>
      </c>
    </row>
    <row r="290" spans="1:63" x14ac:dyDescent="0.3">
      <c r="A290" s="239">
        <v>122304</v>
      </c>
      <c r="B290" s="240" t="s">
        <v>1755</v>
      </c>
      <c r="C290" s="241" t="s">
        <v>31</v>
      </c>
      <c r="D290" s="242">
        <v>1.99</v>
      </c>
      <c r="E290" s="243"/>
      <c r="F290" s="243"/>
      <c r="G290" s="243" t="s">
        <v>891</v>
      </c>
      <c r="H290" s="244">
        <v>0</v>
      </c>
      <c r="I290" s="245">
        <v>103003</v>
      </c>
      <c r="J290" s="246">
        <v>1.99</v>
      </c>
      <c r="K290" s="247">
        <v>2153</v>
      </c>
      <c r="L290" s="248">
        <f>IF(tabItens[[#This Row],[Média]] &gt; 0, tabItens[[#This Row],[QTDE ATUAL]] / tabItens[[#This Row],[Média]],999.9)</f>
        <v>0</v>
      </c>
      <c r="M290" s="249">
        <v>0</v>
      </c>
      <c r="N290" s="250">
        <f>tabItens[[#This Row],[VALOR UNIT.]] * tabItens[[#This Row],[LC]]</f>
        <v>0</v>
      </c>
      <c r="O290" s="251" t="s">
        <v>2180</v>
      </c>
      <c r="P290" s="252"/>
      <c r="Q290" s="253"/>
      <c r="R290" s="250"/>
      <c r="S290" s="254"/>
      <c r="T290" s="255">
        <f>ROUNDDOWN(IFERROR(tabItens[[#This Row],[ATA DT.VALID.]] - $D$1,0) / 30,0)</f>
        <v>-1507</v>
      </c>
      <c r="U290" s="240" t="s">
        <v>1283</v>
      </c>
      <c r="V290" s="256">
        <v>1</v>
      </c>
      <c r="W290" s="257" t="s">
        <v>2069</v>
      </c>
      <c r="X290" s="258">
        <v>83</v>
      </c>
      <c r="Y290" s="259">
        <v>4</v>
      </c>
      <c r="Z290" s="260">
        <v>2542</v>
      </c>
      <c r="AA290" s="261">
        <v>2023</v>
      </c>
      <c r="AB290" s="262">
        <v>4000</v>
      </c>
      <c r="AC290" s="262"/>
      <c r="AD290" s="261"/>
      <c r="AE290" s="262"/>
      <c r="AF290" s="255"/>
      <c r="AG290" s="263" t="s">
        <v>2063</v>
      </c>
      <c r="AH290" s="264"/>
      <c r="AI290" s="255">
        <v>782</v>
      </c>
      <c r="AJ290" s="264">
        <v>44970</v>
      </c>
      <c r="AK290" s="264">
        <v>40946</v>
      </c>
      <c r="AL290" s="264">
        <v>45175</v>
      </c>
      <c r="AM290" s="254"/>
      <c r="AN290" s="243"/>
      <c r="AO290" s="265" t="str">
        <f>_xlfn.IFNA(IF(VLOOKUP(tabItens[[#This Row],[CÓDIGO]],tabExcluirDoEstoque[#Data],1,FALSE),"sim",""),"")</f>
        <v/>
      </c>
      <c r="AP290" s="266" t="str">
        <f ca="1">IF(OR(ISBLANK(tabItens[[#This Row],[ATA DT.VALID.]]),tabItens[[#This Row],[ATA DT.VALID.]]="",tabItens[[#This Row],[ATA DT.VALID.]]=" "),"",IF(TYPE(tabItens[[#This Row],[ATA DT.VALID.]])=1,ROUNDUP((tabItens[[#This Row],[ATA DT.VALID.]]-TODAY())/7,0),""))</f>
        <v/>
      </c>
      <c r="AQ290" s="267">
        <v>0</v>
      </c>
      <c r="AR290" s="268" t="str">
        <f>IF(ISBLANK(tabItens[[#This Row],[CÓDIGO]]),"",IFERROR(VLOOKUP(tabItens[[#This Row],[CÓDIGO]],Consumo!$C$2:$AI$902,32,FALSE),0))</f>
        <v>07.2023</v>
      </c>
      <c r="AS290" s="269">
        <f>SUMIF(Consumo!$C$3:$C$902,tabItens[[#This Row],[CÓDIGO]],Consumo!$T$3:$T$902) + SUMIF(Consumo!$C$3:$C$902,tabItens[[#This Row],[CÓDIGO]],Consumo!$U$3:$U$902) + SUMIF(Consumo!$C$3:$C$902,tabItens[[#This Row],[CÓDIGO]],Consumo!$V$3:$V$902) + SUMIF(Consumo!$C$3:$C$902,tabItens[[#This Row],[CÓDIGO]],Consumo!$W$3:$W$902)</f>
        <v>65</v>
      </c>
      <c r="AT290" s="269">
        <f>SUMIF(Consumo!$C$3:$C$902,tabItens[[#This Row],[CÓDIGO]],Consumo!$AF$3:$AF$902)</f>
        <v>4047</v>
      </c>
      <c r="AU290" s="270">
        <f>SUMIF(Consumo!$C$3:$C$902,tabItens[[#This Row],[CÓDIGO]],Consumo!$AG$3:$AG$902)</f>
        <v>619</v>
      </c>
      <c r="AV290" s="271">
        <f>SUMIF(Consumo!$C$3:$C$902,tabItens[[#This Row],[CÓDIGO]],Consumo!$AE$3:$AE$902)</f>
        <v>11.388888888888889</v>
      </c>
      <c r="AW290" s="244">
        <f>tabItens[[#This Row],[QTDE ATUAL]] + tabItens[[#This Row],[RC QTDE]] + tabItens[[#This Row],[AF SALDO]] + tabItens[[#This Row],[Recentes]]</f>
        <v>4000</v>
      </c>
      <c r="AX290" s="272">
        <v>100</v>
      </c>
      <c r="AY290" s="272">
        <v>4</v>
      </c>
      <c r="AZ290" s="272">
        <f>IF(ISBLANK(tabItens[[#This Row],[CÓDIGO]]),"",tabItens[[#This Row],[PontoMês]] * (AZ$2+tabItens[[#This Row],[PontoQtM]]))</f>
        <v>400</v>
      </c>
      <c r="BA290" s="271">
        <f>tabItens[[#This Row],[PontoPed]] - tabItens[[#This Row],[Saldo]] + (1/10)</f>
        <v>-3599.9</v>
      </c>
      <c r="BB290" s="271">
        <f xml:space="preserve"> tabItens[[#This Row],[PontoMês]] * BB$2 - tabItens[[#This Row],[QTDE ATUAL]] - (1/10)</f>
        <v>99.9</v>
      </c>
      <c r="BC290" s="273">
        <f>IF( tabItens[[#This Row],[PontoPed]]&gt;0, IF(tabItens[[#This Row],[PontoPed]]&lt;1, 1, IF( tabItens[[#This Row],[Saldo]]&gt;tabItens[[#This Row],[PontoPed]], 0, (tabItens[[#This Row],[PontoPed]]-tabItens[[#This Row],[Saldo]])/tabItens[[#This Row],[PontoPed]] ) ), 0 )</f>
        <v>0</v>
      </c>
      <c r="BD290" s="274">
        <f>ROUNDDOWN(IF( OR( AND(tabItens[[#This Row],[PontoPed]]&lt;tabItens[[#This Row],[Saldo]],tabItens[[#This Row],[Saldo]]&gt;0), tabItens[[#This Row],[PontoPed]]=0), 99, IF(AND(tabItens[[#This Row],[Saldo]]=0,tabItens[[#This Row],[PontoPed]]&gt;0), 0, (1-tabItens[[#This Row],[PctAb]])*10 ) ),0)</f>
        <v>99</v>
      </c>
      <c r="BE290" s="275">
        <f>MAX(ROUNDDOWN( IF(tabItens[[#This Row],[Abaixo]] &gt; 0,   tabItens[[#This Row],[Abaixo]] + (tabItens[[#This Row],[PontoMês]] * IF( OR( ISBLANK(tabItens[[#This Row],[ATA Nº/ANO]]), tabItens[[#This Row],[ATA Nº/ANO]] = ""),BE$2,BE$1)),0),0),0)</f>
        <v>0</v>
      </c>
      <c r="BF29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0" s="276">
        <f>SUMIF(Consumo!$C$3:$C$902,tabItens[[#This Row],[CÓDIGO]],Consumo!$E$3:$E$902)</f>
        <v>205</v>
      </c>
      <c r="BH290" s="277">
        <f>IF(AND(tabItens[[#This Row],[Pend]] &gt; 0,tabItens[[#This Row],[Consumo]] &lt;&gt; 0), tabItens[[#This Row],[Pend]] / tabItens[[#This Row],[Consumo]], 0 )</f>
        <v>5.0654806029157402E-2</v>
      </c>
      <c r="BI290" s="276"/>
      <c r="BJ290" s="276"/>
      <c r="BK290" s="278" t="s">
        <v>2077</v>
      </c>
    </row>
    <row r="291" spans="1:63" x14ac:dyDescent="0.3">
      <c r="A291" s="239">
        <v>122305</v>
      </c>
      <c r="B291" s="240" t="s">
        <v>1756</v>
      </c>
      <c r="C291" s="241" t="s">
        <v>31</v>
      </c>
      <c r="D291" s="242">
        <v>2.14</v>
      </c>
      <c r="E291" s="243"/>
      <c r="F291" s="243"/>
      <c r="G291" s="243" t="s">
        <v>891</v>
      </c>
      <c r="H291" s="244">
        <v>426</v>
      </c>
      <c r="I291" s="245">
        <v>103003</v>
      </c>
      <c r="J291" s="246">
        <v>2.14</v>
      </c>
      <c r="K291" s="247">
        <v>899</v>
      </c>
      <c r="L291" s="248">
        <f>IF(tabItens[[#This Row],[Média]] &gt; 0, tabItens[[#This Row],[QTDE ATUAL]] / tabItens[[#This Row],[Média]],999.9)</f>
        <v>999.9</v>
      </c>
      <c r="M291" s="249">
        <v>0</v>
      </c>
      <c r="N291" s="250">
        <f>tabItens[[#This Row],[VALOR UNIT.]] * tabItens[[#This Row],[LC]]</f>
        <v>0</v>
      </c>
      <c r="O291" s="251" t="s">
        <v>2125</v>
      </c>
      <c r="P291" s="252"/>
      <c r="Q291" s="253"/>
      <c r="R291" s="250"/>
      <c r="S291" s="254"/>
      <c r="T291" s="255">
        <f>ROUNDDOWN(IFERROR(tabItens[[#This Row],[ATA DT.VALID.]] - $D$1,0) / 30,0)</f>
        <v>-1507</v>
      </c>
      <c r="U291" s="240" t="s">
        <v>1283</v>
      </c>
      <c r="V291" s="256">
        <v>1</v>
      </c>
      <c r="W291" s="257" t="s">
        <v>2069</v>
      </c>
      <c r="X291" s="258">
        <v>83</v>
      </c>
      <c r="Y291" s="259">
        <v>4</v>
      </c>
      <c r="Z291" s="260"/>
      <c r="AA291" s="261"/>
      <c r="AB291" s="262"/>
      <c r="AC291" s="262"/>
      <c r="AD291" s="261"/>
      <c r="AE291" s="262"/>
      <c r="AF291" s="255"/>
      <c r="AG291" s="263" t="s">
        <v>2063</v>
      </c>
      <c r="AH291" s="264"/>
      <c r="AI291" s="255">
        <v>302</v>
      </c>
      <c r="AJ291" s="264">
        <v>43818</v>
      </c>
      <c r="AK291" s="264">
        <v>40946</v>
      </c>
      <c r="AL291" s="264">
        <v>44214</v>
      </c>
      <c r="AM291" s="254"/>
      <c r="AN291" s="243"/>
      <c r="AO291" s="265" t="str">
        <f>_xlfn.IFNA(IF(VLOOKUP(tabItens[[#This Row],[CÓDIGO]],tabExcluirDoEstoque[#Data],1,FALSE),"sim",""),"")</f>
        <v/>
      </c>
      <c r="AP291" s="266" t="str">
        <f ca="1">IF(OR(ISBLANK(tabItens[[#This Row],[ATA DT.VALID.]]),tabItens[[#This Row],[ATA DT.VALID.]]="",tabItens[[#This Row],[ATA DT.VALID.]]=" "),"",IF(TYPE(tabItens[[#This Row],[ATA DT.VALID.]])=1,ROUNDUP((tabItens[[#This Row],[ATA DT.VALID.]]-TODAY())/7,0),""))</f>
        <v/>
      </c>
      <c r="AQ291" s="267">
        <v>0</v>
      </c>
      <c r="AR291" s="268" t="str">
        <f>IF(ISBLANK(tabItens[[#This Row],[CÓDIGO]]),"",IFERROR(VLOOKUP(tabItens[[#This Row],[CÓDIGO]],Consumo!$C$2:$AI$902,32,FALSE),0))</f>
        <v>08.2023</v>
      </c>
      <c r="AS291" s="269">
        <f>SUMIF(Consumo!$C$3:$C$902,tabItens[[#This Row],[CÓDIGO]],Consumo!$T$3:$T$902) + SUMIF(Consumo!$C$3:$C$902,tabItens[[#This Row],[CÓDIGO]],Consumo!$U$3:$U$902) + SUMIF(Consumo!$C$3:$C$902,tabItens[[#This Row],[CÓDIGO]],Consumo!$V$3:$V$902) + SUMIF(Consumo!$C$3:$C$902,tabItens[[#This Row],[CÓDIGO]],Consumo!$W$3:$W$902)</f>
        <v>550</v>
      </c>
      <c r="AT291" s="269">
        <f>SUMIF(Consumo!$C$3:$C$902,tabItens[[#This Row],[CÓDIGO]],Consumo!$AF$3:$AF$902)</f>
        <v>1033</v>
      </c>
      <c r="AU291" s="270">
        <f>SUMIF(Consumo!$C$3:$C$902,tabItens[[#This Row],[CÓDIGO]],Consumo!$AG$3:$AG$902)</f>
        <v>400</v>
      </c>
      <c r="AV291" s="271">
        <f>SUMIF(Consumo!$C$3:$C$902,tabItens[[#This Row],[CÓDIGO]],Consumo!$AE$3:$AE$902)</f>
        <v>0</v>
      </c>
      <c r="AW291" s="244">
        <f>tabItens[[#This Row],[QTDE ATUAL]] + tabItens[[#This Row],[RC QTDE]] + tabItens[[#This Row],[AF SALDO]] + tabItens[[#This Row],[Recentes]]</f>
        <v>426</v>
      </c>
      <c r="AX291" s="272">
        <v>100</v>
      </c>
      <c r="AY291" s="272">
        <v>4</v>
      </c>
      <c r="AZ291" s="272">
        <f>IF(ISBLANK(tabItens[[#This Row],[CÓDIGO]]),"",tabItens[[#This Row],[PontoMês]] * (AZ$2+tabItens[[#This Row],[PontoQtM]]))</f>
        <v>400</v>
      </c>
      <c r="BA291" s="271">
        <f>tabItens[[#This Row],[PontoPed]] - tabItens[[#This Row],[Saldo]] + (1/10)</f>
        <v>-25.9</v>
      </c>
      <c r="BB291" s="271">
        <f xml:space="preserve"> tabItens[[#This Row],[PontoMês]] * BB$2 - tabItens[[#This Row],[QTDE ATUAL]] - (1/10)</f>
        <v>-326.10000000000002</v>
      </c>
      <c r="BC291" s="273">
        <f>IF( tabItens[[#This Row],[PontoPed]]&gt;0, IF(tabItens[[#This Row],[PontoPed]]&lt;1, 1, IF( tabItens[[#This Row],[Saldo]]&gt;tabItens[[#This Row],[PontoPed]], 0, (tabItens[[#This Row],[PontoPed]]-tabItens[[#This Row],[Saldo]])/tabItens[[#This Row],[PontoPed]] ) ), 0 )</f>
        <v>0</v>
      </c>
      <c r="BD291" s="274">
        <f>ROUNDDOWN(IF( OR( AND(tabItens[[#This Row],[PontoPed]]&lt;tabItens[[#This Row],[Saldo]],tabItens[[#This Row],[Saldo]]&gt;0), tabItens[[#This Row],[PontoPed]]=0), 99, IF(AND(tabItens[[#This Row],[Saldo]]=0,tabItens[[#This Row],[PontoPed]]&gt;0), 0, (1-tabItens[[#This Row],[PctAb]])*10 ) ),0)</f>
        <v>99</v>
      </c>
      <c r="BE291" s="275">
        <f>MAX(ROUNDDOWN( IF(tabItens[[#This Row],[Abaixo]] &gt; 0,   tabItens[[#This Row],[Abaixo]] + (tabItens[[#This Row],[PontoMês]] * IF( OR( ISBLANK(tabItens[[#This Row],[ATA Nº/ANO]]), tabItens[[#This Row],[ATA Nº/ANO]] = ""),BE$2,BE$1)),0),0),0)</f>
        <v>0</v>
      </c>
      <c r="BF29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1" s="276">
        <f>SUMIF(Consumo!$C$3:$C$902,tabItens[[#This Row],[CÓDIGO]],Consumo!$E$3:$E$902)</f>
        <v>0</v>
      </c>
      <c r="BH291" s="277">
        <f>IF(AND(tabItens[[#This Row],[Pend]] &gt; 0,tabItens[[#This Row],[Consumo]] &lt;&gt; 0), tabItens[[#This Row],[Pend]] / tabItens[[#This Row],[Consumo]], 0 )</f>
        <v>0</v>
      </c>
      <c r="BI291" s="276"/>
      <c r="BJ291" s="276"/>
      <c r="BK291" s="278" t="s">
        <v>2077</v>
      </c>
    </row>
    <row r="292" spans="1:63" x14ac:dyDescent="0.3">
      <c r="A292" s="239">
        <v>81455</v>
      </c>
      <c r="B292" s="240" t="s">
        <v>1477</v>
      </c>
      <c r="C292" s="241" t="s">
        <v>264</v>
      </c>
      <c r="D292" s="242">
        <v>4.97</v>
      </c>
      <c r="E292" s="243"/>
      <c r="F292" s="243"/>
      <c r="G292" s="243" t="s">
        <v>891</v>
      </c>
      <c r="H292" s="244">
        <v>1</v>
      </c>
      <c r="I292" s="245">
        <v>103003</v>
      </c>
      <c r="J292" s="246">
        <v>4.97</v>
      </c>
      <c r="K292" s="247">
        <v>642</v>
      </c>
      <c r="L292" s="248">
        <f>IF(tabItens[[#This Row],[Média]] &gt; 0, tabItens[[#This Row],[QTDE ATUAL]] / tabItens[[#This Row],[Média]],999.9)</f>
        <v>0.26470588235294118</v>
      </c>
      <c r="M292" s="249">
        <v>0</v>
      </c>
      <c r="N292" s="250">
        <f>tabItens[[#This Row],[VALOR UNIT.]] * tabItens[[#This Row],[LC]]</f>
        <v>0</v>
      </c>
      <c r="O292" s="251" t="s">
        <v>2091</v>
      </c>
      <c r="P292" s="252"/>
      <c r="Q292" s="253"/>
      <c r="R292" s="250"/>
      <c r="S292" s="254"/>
      <c r="T292" s="255">
        <f>ROUNDDOWN(IFERROR(tabItens[[#This Row],[ATA DT.VALID.]] - $D$1,0) / 30,0)</f>
        <v>-1507</v>
      </c>
      <c r="U292" s="240" t="s">
        <v>1283</v>
      </c>
      <c r="V292" s="256">
        <v>1</v>
      </c>
      <c r="W292" s="257" t="s">
        <v>2069</v>
      </c>
      <c r="X292" s="258">
        <v>83</v>
      </c>
      <c r="Y292" s="259">
        <v>4</v>
      </c>
      <c r="Z292" s="260">
        <v>2516</v>
      </c>
      <c r="AA292" s="261">
        <v>2023</v>
      </c>
      <c r="AB292" s="262">
        <v>80</v>
      </c>
      <c r="AC292" s="262"/>
      <c r="AD292" s="261"/>
      <c r="AE292" s="262"/>
      <c r="AF292" s="255"/>
      <c r="AG292" s="263" t="s">
        <v>2063</v>
      </c>
      <c r="AH292" s="264"/>
      <c r="AI292" s="255">
        <v>214</v>
      </c>
      <c r="AJ292" s="264">
        <v>44944</v>
      </c>
      <c r="AK292" s="264">
        <v>38223</v>
      </c>
      <c r="AL292" s="264">
        <v>44915</v>
      </c>
      <c r="AM292" s="254"/>
      <c r="AN292" s="243"/>
      <c r="AO292" s="265" t="str">
        <f>_xlfn.IFNA(IF(VLOOKUP(tabItens[[#This Row],[CÓDIGO]],tabExcluirDoEstoque[#Data],1,FALSE),"sim",""),"")</f>
        <v/>
      </c>
      <c r="AP292" s="266" t="str">
        <f ca="1">IF(OR(ISBLANK(tabItens[[#This Row],[ATA DT.VALID.]]),tabItens[[#This Row],[ATA DT.VALID.]]="",tabItens[[#This Row],[ATA DT.VALID.]]=" "),"",IF(TYPE(tabItens[[#This Row],[ATA DT.VALID.]])=1,ROUNDUP((tabItens[[#This Row],[ATA DT.VALID.]]-TODAY())/7,0),""))</f>
        <v/>
      </c>
      <c r="AQ292" s="267">
        <v>0</v>
      </c>
      <c r="AR292" s="268" t="str">
        <f>IF(ISBLANK(tabItens[[#This Row],[CÓDIGO]]),"",IFERROR(VLOOKUP(tabItens[[#This Row],[CÓDIGO]],Consumo!$C$2:$AI$902,32,FALSE),0))</f>
        <v>05.2023</v>
      </c>
      <c r="AS292" s="269">
        <f>SUMIF(Consumo!$C$3:$C$902,tabItens[[#This Row],[CÓDIGO]],Consumo!$T$3:$T$902) + SUMIF(Consumo!$C$3:$C$902,tabItens[[#This Row],[CÓDIGO]],Consumo!$U$3:$U$902) + SUMIF(Consumo!$C$3:$C$902,tabItens[[#This Row],[CÓDIGO]],Consumo!$V$3:$V$902) + SUMIF(Consumo!$C$3:$C$902,tabItens[[#This Row],[CÓDIGO]],Consumo!$W$3:$W$902)</f>
        <v>132</v>
      </c>
      <c r="AT292" s="269">
        <f>SUMIF(Consumo!$C$3:$C$902,tabItens[[#This Row],[CÓDIGO]],Consumo!$AF$3:$AF$902)</f>
        <v>900</v>
      </c>
      <c r="AU292" s="270">
        <f>SUMIF(Consumo!$C$3:$C$902,tabItens[[#This Row],[CÓDIGO]],Consumo!$AG$3:$AG$902)</f>
        <v>270</v>
      </c>
      <c r="AV292" s="271">
        <f>SUMIF(Consumo!$C$3:$C$902,tabItens[[#This Row],[CÓDIGO]],Consumo!$AE$3:$AE$902)</f>
        <v>3.7777777777777777</v>
      </c>
      <c r="AW292" s="244">
        <f>tabItens[[#This Row],[QTDE ATUAL]] + tabItens[[#This Row],[RC QTDE]] + tabItens[[#This Row],[AF SALDO]] + tabItens[[#This Row],[Recentes]]</f>
        <v>81</v>
      </c>
      <c r="AX292" s="272">
        <v>30</v>
      </c>
      <c r="AY292" s="272">
        <v>4</v>
      </c>
      <c r="AZ292" s="272">
        <f>IF(ISBLANK(tabItens[[#This Row],[CÓDIGO]]),"",tabItens[[#This Row],[PontoMês]] * (AZ$2+tabItens[[#This Row],[PontoQtM]]))</f>
        <v>120</v>
      </c>
      <c r="BA292" s="271">
        <f>tabItens[[#This Row],[PontoPed]] - tabItens[[#This Row],[Saldo]] + (1/10)</f>
        <v>39.1</v>
      </c>
      <c r="BB292" s="271">
        <f xml:space="preserve"> tabItens[[#This Row],[PontoMês]] * BB$2 - tabItens[[#This Row],[QTDE ATUAL]] - (1/10)</f>
        <v>28.9</v>
      </c>
      <c r="BC292" s="273">
        <f>IF( tabItens[[#This Row],[PontoPed]]&gt;0, IF(tabItens[[#This Row],[PontoPed]]&lt;1, 1, IF( tabItens[[#This Row],[Saldo]]&gt;tabItens[[#This Row],[PontoPed]], 0, (tabItens[[#This Row],[PontoPed]]-tabItens[[#This Row],[Saldo]])/tabItens[[#This Row],[PontoPed]] ) ), 0 )</f>
        <v>0.32500000000000001</v>
      </c>
      <c r="BD292" s="274">
        <f>ROUNDDOWN(IF( OR( AND(tabItens[[#This Row],[PontoPed]]&lt;tabItens[[#This Row],[Saldo]],tabItens[[#This Row],[Saldo]]&gt;0), tabItens[[#This Row],[PontoPed]]=0), 99, IF(AND(tabItens[[#This Row],[Saldo]]=0,tabItens[[#This Row],[PontoPed]]&gt;0), 0, (1-tabItens[[#This Row],[PctAb]])*10 ) ),0)</f>
        <v>6</v>
      </c>
      <c r="BE292" s="275">
        <f>MAX(ROUNDDOWN( IF(tabItens[[#This Row],[Abaixo]] &gt; 0,   tabItens[[#This Row],[Abaixo]] + (tabItens[[#This Row],[PontoMês]] * IF( OR( ISBLANK(tabItens[[#This Row],[ATA Nº/ANO]]), tabItens[[#This Row],[ATA Nº/ANO]] = ""),BE$2,BE$1)),0),0),0)</f>
        <v>129</v>
      </c>
      <c r="BF29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2" s="276">
        <f>SUMIF(Consumo!$C$3:$C$902,tabItens[[#This Row],[CÓDIGO]],Consumo!$E$3:$E$902)</f>
        <v>68</v>
      </c>
      <c r="BH292" s="277">
        <f>IF(AND(tabItens[[#This Row],[Pend]] &gt; 0,tabItens[[#This Row],[Consumo]] &lt;&gt; 0), tabItens[[#This Row],[Pend]] / tabItens[[#This Row],[Consumo]], 0 )</f>
        <v>7.5555555555555556E-2</v>
      </c>
      <c r="BI292" s="276"/>
      <c r="BJ292" s="276"/>
      <c r="BK292" s="278" t="s">
        <v>2077</v>
      </c>
    </row>
    <row r="293" spans="1:63" x14ac:dyDescent="0.3">
      <c r="A293" s="239">
        <v>80387</v>
      </c>
      <c r="B293" s="240" t="s">
        <v>1467</v>
      </c>
      <c r="C293" s="241" t="s">
        <v>264</v>
      </c>
      <c r="D293" s="242">
        <v>5.51</v>
      </c>
      <c r="E293" s="243"/>
      <c r="F293" s="243"/>
      <c r="G293" s="243" t="s">
        <v>891</v>
      </c>
      <c r="H293" s="244">
        <v>130</v>
      </c>
      <c r="I293" s="245">
        <v>103003</v>
      </c>
      <c r="J293" s="246">
        <v>5.51</v>
      </c>
      <c r="K293" s="247">
        <v>710</v>
      </c>
      <c r="L293" s="248">
        <f>IF(tabItens[[#This Row],[Média]] &gt; 0, tabItens[[#This Row],[QTDE ATUAL]] / tabItens[[#This Row],[Média]],999.9)</f>
        <v>999.9</v>
      </c>
      <c r="M293" s="249">
        <v>0</v>
      </c>
      <c r="N293" s="250">
        <f>tabItens[[#This Row],[VALOR UNIT.]] * tabItens[[#This Row],[LC]]</f>
        <v>0</v>
      </c>
      <c r="O293" s="251" t="s">
        <v>2138</v>
      </c>
      <c r="P293" s="252"/>
      <c r="Q293" s="253"/>
      <c r="R293" s="250"/>
      <c r="S293" s="254"/>
      <c r="T293" s="255">
        <f>ROUNDDOWN(IFERROR(tabItens[[#This Row],[ATA DT.VALID.]] - $D$1,0) / 30,0)</f>
        <v>-1507</v>
      </c>
      <c r="U293" s="240" t="s">
        <v>1283</v>
      </c>
      <c r="V293" s="256">
        <v>1</v>
      </c>
      <c r="W293" s="257" t="s">
        <v>2069</v>
      </c>
      <c r="X293" s="258">
        <v>83</v>
      </c>
      <c r="Y293" s="259">
        <v>4</v>
      </c>
      <c r="Z293" s="260">
        <v>7315</v>
      </c>
      <c r="AA293" s="261">
        <v>2023</v>
      </c>
      <c r="AB293" s="262">
        <v>255</v>
      </c>
      <c r="AC293" s="262"/>
      <c r="AD293" s="261"/>
      <c r="AE293" s="262"/>
      <c r="AF293" s="255"/>
      <c r="AG293" s="263" t="s">
        <v>2063</v>
      </c>
      <c r="AH293" s="264"/>
      <c r="AI293" s="255">
        <v>256</v>
      </c>
      <c r="AJ293" s="264">
        <v>43882</v>
      </c>
      <c r="AK293" s="264">
        <v>38169</v>
      </c>
      <c r="AL293" s="264">
        <v>43826</v>
      </c>
      <c r="AM293" s="254"/>
      <c r="AN293" s="243"/>
      <c r="AO293" s="265" t="str">
        <f>_xlfn.IFNA(IF(VLOOKUP(tabItens[[#This Row],[CÓDIGO]],tabExcluirDoEstoque[#Data],1,FALSE),"sim",""),"")</f>
        <v/>
      </c>
      <c r="AP293" s="266" t="str">
        <f ca="1">IF(OR(ISBLANK(tabItens[[#This Row],[ATA DT.VALID.]]),tabItens[[#This Row],[ATA DT.VALID.]]="",tabItens[[#This Row],[ATA DT.VALID.]]=" "),"",IF(TYPE(tabItens[[#This Row],[ATA DT.VALID.]])=1,ROUNDUP((tabItens[[#This Row],[ATA DT.VALID.]]-TODAY())/7,0),""))</f>
        <v/>
      </c>
      <c r="AQ293" s="267">
        <v>0</v>
      </c>
      <c r="AR293" s="268" t="str">
        <f>IF(ISBLANK(tabItens[[#This Row],[CÓDIGO]]),"",IFERROR(VLOOKUP(tabItens[[#This Row],[CÓDIGO]],Consumo!$C$2:$AI$902,32,FALSE),0))</f>
        <v>05.2023</v>
      </c>
      <c r="AS293" s="269">
        <f>SUMIF(Consumo!$C$3:$C$902,tabItens[[#This Row],[CÓDIGO]],Consumo!$T$3:$T$902) + SUMIF(Consumo!$C$3:$C$902,tabItens[[#This Row],[CÓDIGO]],Consumo!$U$3:$U$902) + SUMIF(Consumo!$C$3:$C$902,tabItens[[#This Row],[CÓDIGO]],Consumo!$V$3:$V$902) + SUMIF(Consumo!$C$3:$C$902,tabItens[[#This Row],[CÓDIGO]],Consumo!$W$3:$W$902)</f>
        <v>200</v>
      </c>
      <c r="AT293" s="269">
        <f>SUMIF(Consumo!$C$3:$C$902,tabItens[[#This Row],[CÓDIGO]],Consumo!$AF$3:$AF$902)</f>
        <v>920</v>
      </c>
      <c r="AU293" s="270">
        <f>SUMIF(Consumo!$C$3:$C$902,tabItens[[#This Row],[CÓDIGO]],Consumo!$AG$3:$AG$902)</f>
        <v>310</v>
      </c>
      <c r="AV293" s="271">
        <f>SUMIF(Consumo!$C$3:$C$902,tabItens[[#This Row],[CÓDIGO]],Consumo!$AE$3:$AE$902)</f>
        <v>0</v>
      </c>
      <c r="AW293" s="244">
        <f>tabItens[[#This Row],[QTDE ATUAL]] + tabItens[[#This Row],[RC QTDE]] + tabItens[[#This Row],[AF SALDO]] + tabItens[[#This Row],[Recentes]]</f>
        <v>385</v>
      </c>
      <c r="AX293" s="272">
        <v>55</v>
      </c>
      <c r="AY293" s="272">
        <v>4</v>
      </c>
      <c r="AZ293" s="272">
        <f>IF(ISBLANK(tabItens[[#This Row],[CÓDIGO]]),"",tabItens[[#This Row],[PontoMês]] * (AZ$2+tabItens[[#This Row],[PontoQtM]]))</f>
        <v>220</v>
      </c>
      <c r="BA293" s="271">
        <f>tabItens[[#This Row],[PontoPed]] - tabItens[[#This Row],[Saldo]] + (1/10)</f>
        <v>-164.9</v>
      </c>
      <c r="BB293" s="271">
        <f xml:space="preserve"> tabItens[[#This Row],[PontoMês]] * BB$2 - tabItens[[#This Row],[QTDE ATUAL]] - (1/10)</f>
        <v>-75.099999999999994</v>
      </c>
      <c r="BC293" s="273">
        <f>IF( tabItens[[#This Row],[PontoPed]]&gt;0, IF(tabItens[[#This Row],[PontoPed]]&lt;1, 1, IF( tabItens[[#This Row],[Saldo]]&gt;tabItens[[#This Row],[PontoPed]], 0, (tabItens[[#This Row],[PontoPed]]-tabItens[[#This Row],[Saldo]])/tabItens[[#This Row],[PontoPed]] ) ), 0 )</f>
        <v>0</v>
      </c>
      <c r="BD293" s="274">
        <f>ROUNDDOWN(IF( OR( AND(tabItens[[#This Row],[PontoPed]]&lt;tabItens[[#This Row],[Saldo]],tabItens[[#This Row],[Saldo]]&gt;0), tabItens[[#This Row],[PontoPed]]=0), 99, IF(AND(tabItens[[#This Row],[Saldo]]=0,tabItens[[#This Row],[PontoPed]]&gt;0), 0, (1-tabItens[[#This Row],[PctAb]])*10 ) ),0)</f>
        <v>99</v>
      </c>
      <c r="BE293" s="275">
        <f>MAX(ROUNDDOWN( IF(tabItens[[#This Row],[Abaixo]] &gt; 0,   tabItens[[#This Row],[Abaixo]] + (tabItens[[#This Row],[PontoMês]] * IF( OR( ISBLANK(tabItens[[#This Row],[ATA Nº/ANO]]), tabItens[[#This Row],[ATA Nº/ANO]] = ""),BE$2,BE$1)),0),0),0)</f>
        <v>0</v>
      </c>
      <c r="BF29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3" s="276">
        <f>SUMIF(Consumo!$C$3:$C$902,tabItens[[#This Row],[CÓDIGO]],Consumo!$E$3:$E$902)</f>
        <v>0</v>
      </c>
      <c r="BH293" s="277">
        <f>IF(AND(tabItens[[#This Row],[Pend]] &gt; 0,tabItens[[#This Row],[Consumo]] &lt;&gt; 0), tabItens[[#This Row],[Pend]] / tabItens[[#This Row],[Consumo]], 0 )</f>
        <v>0</v>
      </c>
      <c r="BI293" s="276"/>
      <c r="BJ293" s="276"/>
      <c r="BK293" s="278" t="s">
        <v>2077</v>
      </c>
    </row>
    <row r="294" spans="1:63" x14ac:dyDescent="0.3">
      <c r="A294" s="239">
        <v>52129</v>
      </c>
      <c r="B294" s="240" t="s">
        <v>1309</v>
      </c>
      <c r="C294" s="241" t="s">
        <v>264</v>
      </c>
      <c r="D294" s="242">
        <v>7.79</v>
      </c>
      <c r="E294" s="243"/>
      <c r="F294" s="243"/>
      <c r="G294" s="243" t="s">
        <v>891</v>
      </c>
      <c r="H294" s="244">
        <v>455</v>
      </c>
      <c r="I294" s="245">
        <v>103003</v>
      </c>
      <c r="J294" s="246">
        <v>7.79</v>
      </c>
      <c r="K294" s="247">
        <v>215</v>
      </c>
      <c r="L294" s="248">
        <f>IF(tabItens[[#This Row],[Média]] &gt; 0, tabItens[[#This Row],[QTDE ATUAL]] / tabItens[[#This Row],[Média]],999.9)</f>
        <v>999.9</v>
      </c>
      <c r="M294" s="249">
        <v>0</v>
      </c>
      <c r="N294" s="250">
        <f>tabItens[[#This Row],[VALOR UNIT.]] * tabItens[[#This Row],[LC]]</f>
        <v>0</v>
      </c>
      <c r="O294" s="251" t="s">
        <v>2122</v>
      </c>
      <c r="P294" s="252"/>
      <c r="Q294" s="253"/>
      <c r="R294" s="250"/>
      <c r="S294" s="254"/>
      <c r="T294" s="255">
        <f>ROUNDDOWN(IFERROR(tabItens[[#This Row],[ATA DT.VALID.]] - $D$1,0) / 30,0)</f>
        <v>-1507</v>
      </c>
      <c r="U294" s="240" t="s">
        <v>1310</v>
      </c>
      <c r="V294" s="256">
        <v>1</v>
      </c>
      <c r="W294" s="257" t="s">
        <v>2069</v>
      </c>
      <c r="X294" s="258">
        <v>70</v>
      </c>
      <c r="Y294" s="259">
        <v>30</v>
      </c>
      <c r="Z294" s="260"/>
      <c r="AA294" s="261"/>
      <c r="AB294" s="262"/>
      <c r="AC294" s="262"/>
      <c r="AD294" s="261"/>
      <c r="AE294" s="262"/>
      <c r="AF294" s="255"/>
      <c r="AG294" s="263" t="s">
        <v>2063</v>
      </c>
      <c r="AH294" s="264"/>
      <c r="AI294" s="255">
        <v>72</v>
      </c>
      <c r="AJ294" s="264">
        <v>44550</v>
      </c>
      <c r="AK294" s="264" t="s">
        <v>891</v>
      </c>
      <c r="AL294" s="264">
        <v>44536</v>
      </c>
      <c r="AM294" s="254"/>
      <c r="AN294" s="243"/>
      <c r="AO294" s="265" t="str">
        <f>_xlfn.IFNA(IF(VLOOKUP(tabItens[[#This Row],[CÓDIGO]],tabExcluirDoEstoque[#Data],1,FALSE),"sim",""),"")</f>
        <v/>
      </c>
      <c r="AP294" s="266" t="str">
        <f ca="1">IF(OR(ISBLANK(tabItens[[#This Row],[ATA DT.VALID.]]),tabItens[[#This Row],[ATA DT.VALID.]]="",tabItens[[#This Row],[ATA DT.VALID.]]=" "),"",IF(TYPE(tabItens[[#This Row],[ATA DT.VALID.]])=1,ROUNDUP((tabItens[[#This Row],[ATA DT.VALID.]]-TODAY())/7,0),""))</f>
        <v/>
      </c>
      <c r="AQ294" s="267">
        <v>0</v>
      </c>
      <c r="AR294" s="268" t="str">
        <f>IF(ISBLANK(tabItens[[#This Row],[CÓDIGO]]),"",IFERROR(VLOOKUP(tabItens[[#This Row],[CÓDIGO]],Consumo!$C$2:$AI$902,32,FALSE),0))</f>
        <v>05.2023</v>
      </c>
      <c r="AS294" s="269">
        <f>SUMIF(Consumo!$C$3:$C$902,tabItens[[#This Row],[CÓDIGO]],Consumo!$T$3:$T$902) + SUMIF(Consumo!$C$3:$C$902,tabItens[[#This Row],[CÓDIGO]],Consumo!$U$3:$U$902) + SUMIF(Consumo!$C$3:$C$902,tabItens[[#This Row],[CÓDIGO]],Consumo!$V$3:$V$902) + SUMIF(Consumo!$C$3:$C$902,tabItens[[#This Row],[CÓDIGO]],Consumo!$W$3:$W$902)</f>
        <v>20</v>
      </c>
      <c r="AT294" s="269">
        <f>SUMIF(Consumo!$C$3:$C$902,tabItens[[#This Row],[CÓDIGO]],Consumo!$AF$3:$AF$902)</f>
        <v>245</v>
      </c>
      <c r="AU294" s="270">
        <f>SUMIF(Consumo!$C$3:$C$902,tabItens[[#This Row],[CÓDIGO]],Consumo!$AG$3:$AG$902)</f>
        <v>100</v>
      </c>
      <c r="AV294" s="271">
        <f>SUMIF(Consumo!$C$3:$C$902,tabItens[[#This Row],[CÓDIGO]],Consumo!$AE$3:$AE$902)</f>
        <v>0</v>
      </c>
      <c r="AW294" s="244">
        <f>tabItens[[#This Row],[QTDE ATUAL]] + tabItens[[#This Row],[RC QTDE]] + tabItens[[#This Row],[AF SALDO]] + tabItens[[#This Row],[Recentes]]</f>
        <v>455</v>
      </c>
      <c r="AX294" s="272">
        <v>37</v>
      </c>
      <c r="AY294" s="272">
        <v>4</v>
      </c>
      <c r="AZ294" s="272">
        <f>IF(ISBLANK(tabItens[[#This Row],[CÓDIGO]]),"",tabItens[[#This Row],[PontoMês]] * (AZ$2+tabItens[[#This Row],[PontoQtM]]))</f>
        <v>148</v>
      </c>
      <c r="BA294" s="271">
        <f>tabItens[[#This Row],[PontoPed]] - tabItens[[#This Row],[Saldo]] + (1/10)</f>
        <v>-306.89999999999998</v>
      </c>
      <c r="BB294" s="271">
        <f xml:space="preserve"> tabItens[[#This Row],[PontoMês]] * BB$2 - tabItens[[#This Row],[QTDE ATUAL]] - (1/10)</f>
        <v>-418.1</v>
      </c>
      <c r="BC294" s="273">
        <f>IF( tabItens[[#This Row],[PontoPed]]&gt;0, IF(tabItens[[#This Row],[PontoPed]]&lt;1, 1, IF( tabItens[[#This Row],[Saldo]]&gt;tabItens[[#This Row],[PontoPed]], 0, (tabItens[[#This Row],[PontoPed]]-tabItens[[#This Row],[Saldo]])/tabItens[[#This Row],[PontoPed]] ) ), 0 )</f>
        <v>0</v>
      </c>
      <c r="BD294" s="274">
        <f>ROUNDDOWN(IF( OR( AND(tabItens[[#This Row],[PontoPed]]&lt;tabItens[[#This Row],[Saldo]],tabItens[[#This Row],[Saldo]]&gt;0), tabItens[[#This Row],[PontoPed]]=0), 99, IF(AND(tabItens[[#This Row],[Saldo]]=0,tabItens[[#This Row],[PontoPed]]&gt;0), 0, (1-tabItens[[#This Row],[PctAb]])*10 ) ),0)</f>
        <v>99</v>
      </c>
      <c r="BE294" s="275">
        <f>MAX(ROUNDDOWN( IF(tabItens[[#This Row],[Abaixo]] &gt; 0,   tabItens[[#This Row],[Abaixo]] + (tabItens[[#This Row],[PontoMês]] * IF( OR( ISBLANK(tabItens[[#This Row],[ATA Nº/ANO]]), tabItens[[#This Row],[ATA Nº/ANO]] = ""),BE$2,BE$1)),0),0),0)</f>
        <v>0</v>
      </c>
      <c r="BF29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4" s="276">
        <f>SUMIF(Consumo!$C$3:$C$902,tabItens[[#This Row],[CÓDIGO]],Consumo!$E$3:$E$902)</f>
        <v>0</v>
      </c>
      <c r="BH294" s="277">
        <f>IF(AND(tabItens[[#This Row],[Pend]] &gt; 0,tabItens[[#This Row],[Consumo]] &lt;&gt; 0), tabItens[[#This Row],[Pend]] / tabItens[[#This Row],[Consumo]], 0 )</f>
        <v>0</v>
      </c>
      <c r="BI294" s="276"/>
      <c r="BJ294" s="276"/>
      <c r="BK294" s="278" t="s">
        <v>2077</v>
      </c>
    </row>
    <row r="295" spans="1:63" x14ac:dyDescent="0.3">
      <c r="A295" s="239">
        <v>17562</v>
      </c>
      <c r="B295" s="240" t="s">
        <v>1144</v>
      </c>
      <c r="C295" s="241" t="s">
        <v>264</v>
      </c>
      <c r="D295" s="242">
        <v>6.35</v>
      </c>
      <c r="E295" s="243"/>
      <c r="F295" s="243"/>
      <c r="G295" s="243" t="s">
        <v>891</v>
      </c>
      <c r="H295" s="244">
        <v>443</v>
      </c>
      <c r="I295" s="245">
        <v>103003</v>
      </c>
      <c r="J295" s="246">
        <v>6.35</v>
      </c>
      <c r="K295" s="247">
        <v>40</v>
      </c>
      <c r="L295" s="248">
        <f>IF(tabItens[[#This Row],[Média]] &gt; 0, tabItens[[#This Row],[QTDE ATUAL]] / tabItens[[#This Row],[Média]],999.9)</f>
        <v>999.9</v>
      </c>
      <c r="M295" s="249">
        <v>0</v>
      </c>
      <c r="N295" s="250">
        <f>tabItens[[#This Row],[VALOR UNIT.]] * tabItens[[#This Row],[LC]]</f>
        <v>0</v>
      </c>
      <c r="O295" s="251" t="s">
        <v>2091</v>
      </c>
      <c r="P295" s="252"/>
      <c r="Q295" s="253"/>
      <c r="R295" s="250"/>
      <c r="S295" s="254"/>
      <c r="T295" s="255">
        <f>ROUNDDOWN(IFERROR(tabItens[[#This Row],[ATA DT.VALID.]] - $D$1,0) / 30,0)</f>
        <v>-1507</v>
      </c>
      <c r="U295" s="240" t="s">
        <v>1145</v>
      </c>
      <c r="V295" s="256">
        <v>1</v>
      </c>
      <c r="W295" s="257" t="s">
        <v>2069</v>
      </c>
      <c r="X295" s="258">
        <v>83</v>
      </c>
      <c r="Y295" s="259">
        <v>8</v>
      </c>
      <c r="Z295" s="260"/>
      <c r="AA295" s="261"/>
      <c r="AB295" s="262"/>
      <c r="AC295" s="262"/>
      <c r="AD295" s="261"/>
      <c r="AE295" s="262"/>
      <c r="AF295" s="255"/>
      <c r="AG295" s="263" t="s">
        <v>2063</v>
      </c>
      <c r="AH295" s="264"/>
      <c r="AI295" s="255">
        <v>14</v>
      </c>
      <c r="AJ295" s="264">
        <v>43280</v>
      </c>
      <c r="AK295" s="264" t="s">
        <v>891</v>
      </c>
      <c r="AL295" s="264">
        <v>44231</v>
      </c>
      <c r="AM295" s="254"/>
      <c r="AN295" s="243"/>
      <c r="AO295" s="265" t="str">
        <f>_xlfn.IFNA(IF(VLOOKUP(tabItens[[#This Row],[CÓDIGO]],tabExcluirDoEstoque[#Data],1,FALSE),"sim",""),"")</f>
        <v/>
      </c>
      <c r="AP295" s="266" t="str">
        <f ca="1">IF(OR(ISBLANK(tabItens[[#This Row],[ATA DT.VALID.]]),tabItens[[#This Row],[ATA DT.VALID.]]="",tabItens[[#This Row],[ATA DT.VALID.]]=" "),"",IF(TYPE(tabItens[[#This Row],[ATA DT.VALID.]])=1,ROUNDUP((tabItens[[#This Row],[ATA DT.VALID.]]-TODAY())/7,0),""))</f>
        <v/>
      </c>
      <c r="AQ295" s="267">
        <v>0</v>
      </c>
      <c r="AR295" s="268" t="str">
        <f>IF(ISBLANK(tabItens[[#This Row],[CÓDIGO]]),"",IFERROR(VLOOKUP(tabItens[[#This Row],[CÓDIGO]],Consumo!$C$2:$AI$902,32,FALSE),0))</f>
        <v>03.2023</v>
      </c>
      <c r="AS295" s="269">
        <f>SUMIF(Consumo!$C$3:$C$902,tabItens[[#This Row],[CÓDIGO]],Consumo!$T$3:$T$902) + SUMIF(Consumo!$C$3:$C$902,tabItens[[#This Row],[CÓDIGO]],Consumo!$U$3:$U$902) + SUMIF(Consumo!$C$3:$C$902,tabItens[[#This Row],[CÓDIGO]],Consumo!$V$3:$V$902) + SUMIF(Consumo!$C$3:$C$902,tabItens[[#This Row],[CÓDIGO]],Consumo!$W$3:$W$902)</f>
        <v>0</v>
      </c>
      <c r="AT295" s="269">
        <f>SUMIF(Consumo!$C$3:$C$902,tabItens[[#This Row],[CÓDIGO]],Consumo!$AF$3:$AF$902)</f>
        <v>40</v>
      </c>
      <c r="AU295" s="270">
        <f>SUMIF(Consumo!$C$3:$C$902,tabItens[[#This Row],[CÓDIGO]],Consumo!$AG$3:$AG$902)</f>
        <v>30</v>
      </c>
      <c r="AV295" s="271">
        <f>SUMIF(Consumo!$C$3:$C$902,tabItens[[#This Row],[CÓDIGO]],Consumo!$AE$3:$AE$902)</f>
        <v>0</v>
      </c>
      <c r="AW295" s="244">
        <f>tabItens[[#This Row],[QTDE ATUAL]] + tabItens[[#This Row],[RC QTDE]] + tabItens[[#This Row],[AF SALDO]] + tabItens[[#This Row],[Recentes]]</f>
        <v>443</v>
      </c>
      <c r="AX295" s="272">
        <v>17</v>
      </c>
      <c r="AY295" s="272">
        <v>4</v>
      </c>
      <c r="AZ295" s="272">
        <f>IF(ISBLANK(tabItens[[#This Row],[CÓDIGO]]),"",tabItens[[#This Row],[PontoMês]] * (AZ$2+tabItens[[#This Row],[PontoQtM]]))</f>
        <v>68</v>
      </c>
      <c r="BA295" s="271">
        <f>tabItens[[#This Row],[PontoPed]] - tabItens[[#This Row],[Saldo]] + (1/10)</f>
        <v>-374.9</v>
      </c>
      <c r="BB295" s="271">
        <f xml:space="preserve"> tabItens[[#This Row],[PontoMês]] * BB$2 - tabItens[[#This Row],[QTDE ATUAL]] - (1/10)</f>
        <v>-426.1</v>
      </c>
      <c r="BC295" s="273">
        <f>IF( tabItens[[#This Row],[PontoPed]]&gt;0, IF(tabItens[[#This Row],[PontoPed]]&lt;1, 1, IF( tabItens[[#This Row],[Saldo]]&gt;tabItens[[#This Row],[PontoPed]], 0, (tabItens[[#This Row],[PontoPed]]-tabItens[[#This Row],[Saldo]])/tabItens[[#This Row],[PontoPed]] ) ), 0 )</f>
        <v>0</v>
      </c>
      <c r="BD295" s="274">
        <f>ROUNDDOWN(IF( OR( AND(tabItens[[#This Row],[PontoPed]]&lt;tabItens[[#This Row],[Saldo]],tabItens[[#This Row],[Saldo]]&gt;0), tabItens[[#This Row],[PontoPed]]=0), 99, IF(AND(tabItens[[#This Row],[Saldo]]=0,tabItens[[#This Row],[PontoPed]]&gt;0), 0, (1-tabItens[[#This Row],[PctAb]])*10 ) ),0)</f>
        <v>99</v>
      </c>
      <c r="BE295" s="275">
        <f>MAX(ROUNDDOWN( IF(tabItens[[#This Row],[Abaixo]] &gt; 0,   tabItens[[#This Row],[Abaixo]] + (tabItens[[#This Row],[PontoMês]] * IF( OR( ISBLANK(tabItens[[#This Row],[ATA Nº/ANO]]), tabItens[[#This Row],[ATA Nº/ANO]] = ""),BE$2,BE$1)),0),0),0)</f>
        <v>0</v>
      </c>
      <c r="BF29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5" s="276">
        <f>SUMIF(Consumo!$C$3:$C$902,tabItens[[#This Row],[CÓDIGO]],Consumo!$E$3:$E$902)</f>
        <v>0</v>
      </c>
      <c r="BH295" s="277">
        <f>IF(AND(tabItens[[#This Row],[Pend]] &gt; 0,tabItens[[#This Row],[Consumo]] &lt;&gt; 0), tabItens[[#This Row],[Pend]] / tabItens[[#This Row],[Consumo]], 0 )</f>
        <v>0</v>
      </c>
      <c r="BI295" s="276"/>
      <c r="BJ295" s="276"/>
      <c r="BK295" s="278" t="s">
        <v>2077</v>
      </c>
    </row>
    <row r="296" spans="1:63" x14ac:dyDescent="0.3">
      <c r="A296" s="239">
        <v>139545</v>
      </c>
      <c r="B296" s="240" t="s">
        <v>1986</v>
      </c>
      <c r="C296" s="241" t="s">
        <v>31</v>
      </c>
      <c r="D296" s="242">
        <v>4.28</v>
      </c>
      <c r="E296" s="243"/>
      <c r="F296" s="243"/>
      <c r="G296" s="243" t="s">
        <v>891</v>
      </c>
      <c r="H296" s="244">
        <v>373</v>
      </c>
      <c r="I296" s="245">
        <v>103003</v>
      </c>
      <c r="J296" s="246">
        <v>4.28</v>
      </c>
      <c r="K296" s="247">
        <v>77</v>
      </c>
      <c r="L296" s="248">
        <f>IF(tabItens[[#This Row],[Média]] &gt; 0, tabItens[[#This Row],[QTDE ATUAL]] / tabItens[[#This Row],[Média]],999.9)</f>
        <v>999.9</v>
      </c>
      <c r="M296" s="249">
        <v>0</v>
      </c>
      <c r="N296" s="250">
        <f>tabItens[[#This Row],[VALOR UNIT.]] * tabItens[[#This Row],[LC]]</f>
        <v>0</v>
      </c>
      <c r="O296" s="251"/>
      <c r="P296" s="252"/>
      <c r="Q296" s="253"/>
      <c r="R296" s="250"/>
      <c r="S296" s="254"/>
      <c r="T296" s="255">
        <f>ROUNDDOWN(IFERROR(tabItens[[#This Row],[ATA DT.VALID.]] - $D$1,0) / 30,0)</f>
        <v>-1507</v>
      </c>
      <c r="U296" s="240" t="s">
        <v>1283</v>
      </c>
      <c r="V296" s="256">
        <v>1</v>
      </c>
      <c r="W296" s="257" t="s">
        <v>2069</v>
      </c>
      <c r="X296" s="258">
        <v>83</v>
      </c>
      <c r="Y296" s="259">
        <v>4</v>
      </c>
      <c r="Z296" s="260"/>
      <c r="AA296" s="261"/>
      <c r="AB296" s="262"/>
      <c r="AC296" s="262"/>
      <c r="AD296" s="261"/>
      <c r="AE296" s="262"/>
      <c r="AF296" s="255"/>
      <c r="AG296" s="263" t="s">
        <v>2063</v>
      </c>
      <c r="AH296" s="264"/>
      <c r="AI296" s="255">
        <v>26</v>
      </c>
      <c r="AJ296" s="264">
        <v>44166</v>
      </c>
      <c r="AK296" s="264">
        <v>43983</v>
      </c>
      <c r="AL296" s="264">
        <v>44125</v>
      </c>
      <c r="AM296" s="254"/>
      <c r="AN296" s="243"/>
      <c r="AO296" s="265" t="str">
        <f>_xlfn.IFNA(IF(VLOOKUP(tabItens[[#This Row],[CÓDIGO]],tabExcluirDoEstoque[#Data],1,FALSE),"sim",""),"")</f>
        <v/>
      </c>
      <c r="AP296" s="266" t="str">
        <f ca="1">IF(OR(ISBLANK(tabItens[[#This Row],[ATA DT.VALID.]]),tabItens[[#This Row],[ATA DT.VALID.]]="",tabItens[[#This Row],[ATA DT.VALID.]]=" "),"",IF(TYPE(tabItens[[#This Row],[ATA DT.VALID.]])=1,ROUNDUP((tabItens[[#This Row],[ATA DT.VALID.]]-TODAY())/7,0),""))</f>
        <v/>
      </c>
      <c r="AQ296" s="267"/>
      <c r="AR296" s="268" t="str">
        <f>IF(ISBLANK(tabItens[[#This Row],[CÓDIGO]]),"",IFERROR(VLOOKUP(tabItens[[#This Row],[CÓDIGO]],Consumo!$C$2:$AI$902,32,FALSE),0))</f>
        <v>04.2023</v>
      </c>
      <c r="AS296" s="269">
        <f>SUMIF(Consumo!$C$3:$C$902,tabItens[[#This Row],[CÓDIGO]],Consumo!$T$3:$T$902) + SUMIF(Consumo!$C$3:$C$902,tabItens[[#This Row],[CÓDIGO]],Consumo!$U$3:$U$902) + SUMIF(Consumo!$C$3:$C$902,tabItens[[#This Row],[CÓDIGO]],Consumo!$V$3:$V$902) + SUMIF(Consumo!$C$3:$C$902,tabItens[[#This Row],[CÓDIGO]],Consumo!$W$3:$W$902)</f>
        <v>0</v>
      </c>
      <c r="AT296" s="269">
        <f>SUMIF(Consumo!$C$3:$C$902,tabItens[[#This Row],[CÓDIGO]],Consumo!$AF$3:$AF$902)</f>
        <v>154</v>
      </c>
      <c r="AU296" s="270">
        <f>SUMIF(Consumo!$C$3:$C$902,tabItens[[#This Row],[CÓDIGO]],Consumo!$AG$3:$AG$902)</f>
        <v>50</v>
      </c>
      <c r="AV296" s="271">
        <f>SUMIF(Consumo!$C$3:$C$902,tabItens[[#This Row],[CÓDIGO]],Consumo!$AE$3:$AE$902)</f>
        <v>0</v>
      </c>
      <c r="AW296" s="244">
        <f>tabItens[[#This Row],[QTDE ATUAL]] + tabItens[[#This Row],[RC QTDE]] + tabItens[[#This Row],[AF SALDO]] + tabItens[[#This Row],[Recentes]]</f>
        <v>373</v>
      </c>
      <c r="AX296" s="272">
        <v>3</v>
      </c>
      <c r="AY296" s="272">
        <v>4</v>
      </c>
      <c r="AZ296" s="272">
        <f>IF(ISBLANK(tabItens[[#This Row],[CÓDIGO]]),"",tabItens[[#This Row],[PontoMês]] * (AZ$2+tabItens[[#This Row],[PontoQtM]]))</f>
        <v>12</v>
      </c>
      <c r="BA296" s="271">
        <f>tabItens[[#This Row],[PontoPed]] - tabItens[[#This Row],[Saldo]] + (1/10)</f>
        <v>-360.9</v>
      </c>
      <c r="BB296" s="271">
        <f xml:space="preserve"> tabItens[[#This Row],[PontoMês]] * BB$2 - tabItens[[#This Row],[QTDE ATUAL]] - (1/10)</f>
        <v>-370.1</v>
      </c>
      <c r="BC296" s="273">
        <f>IF( tabItens[[#This Row],[PontoPed]]&gt;0, IF(tabItens[[#This Row],[PontoPed]]&lt;1, 1, IF( tabItens[[#This Row],[Saldo]]&gt;tabItens[[#This Row],[PontoPed]], 0, (tabItens[[#This Row],[PontoPed]]-tabItens[[#This Row],[Saldo]])/tabItens[[#This Row],[PontoPed]] ) ), 0 )</f>
        <v>0</v>
      </c>
      <c r="BD296" s="274">
        <f>ROUNDDOWN(IF( OR( AND(tabItens[[#This Row],[PontoPed]]&lt;tabItens[[#This Row],[Saldo]],tabItens[[#This Row],[Saldo]]&gt;0), tabItens[[#This Row],[PontoPed]]=0), 99, IF(AND(tabItens[[#This Row],[Saldo]]=0,tabItens[[#This Row],[PontoPed]]&gt;0), 0, (1-tabItens[[#This Row],[PctAb]])*10 ) ),0)</f>
        <v>99</v>
      </c>
      <c r="BE296" s="275">
        <f>MAX(ROUNDDOWN( IF(tabItens[[#This Row],[Abaixo]] &gt; 0,   tabItens[[#This Row],[Abaixo]] + (tabItens[[#This Row],[PontoMês]] * IF( OR( ISBLANK(tabItens[[#This Row],[ATA Nº/ANO]]), tabItens[[#This Row],[ATA Nº/ANO]] = ""),BE$2,BE$1)),0),0),0)</f>
        <v>0</v>
      </c>
      <c r="BF29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96" s="276">
        <f>SUMIF(Consumo!$C$3:$C$902,tabItens[[#This Row],[CÓDIGO]],Consumo!$E$3:$E$902)</f>
        <v>0</v>
      </c>
      <c r="BH296" s="277">
        <f>IF(AND(tabItens[[#This Row],[Pend]] &gt; 0,tabItens[[#This Row],[Consumo]] &lt;&gt; 0), tabItens[[#This Row],[Pend]] / tabItens[[#This Row],[Consumo]], 0 )</f>
        <v>0</v>
      </c>
      <c r="BI296" s="276"/>
      <c r="BJ296" s="276"/>
      <c r="BK296" s="278" t="s">
        <v>2077</v>
      </c>
    </row>
    <row r="297" spans="1:63" x14ac:dyDescent="0.3">
      <c r="A297" s="239">
        <v>64634</v>
      </c>
      <c r="B297" s="240" t="s">
        <v>1388</v>
      </c>
      <c r="C297" s="241" t="s">
        <v>264</v>
      </c>
      <c r="D297" s="242">
        <v>3</v>
      </c>
      <c r="E297" s="243"/>
      <c r="F297" s="243"/>
      <c r="G297" s="243" t="s">
        <v>891</v>
      </c>
      <c r="H297" s="244">
        <v>89</v>
      </c>
      <c r="I297" s="245">
        <v>103003</v>
      </c>
      <c r="J297" s="246">
        <v>3</v>
      </c>
      <c r="K297" s="247"/>
      <c r="L297" s="248">
        <f>IF(tabItens[[#This Row],[Média]] &gt; 0, tabItens[[#This Row],[QTDE ATUAL]] / tabItens[[#This Row],[Média]],999.9)</f>
        <v>999.9</v>
      </c>
      <c r="M297" s="249">
        <v>0</v>
      </c>
      <c r="N297" s="250">
        <f>tabItens[[#This Row],[VALOR UNIT.]] * tabItens[[#This Row],[LC]]</f>
        <v>0</v>
      </c>
      <c r="O297" s="251"/>
      <c r="P297" s="252"/>
      <c r="Q297" s="253"/>
      <c r="R297" s="250"/>
      <c r="S297" s="254"/>
      <c r="T297" s="255">
        <f>ROUNDDOWN(IFERROR(tabItens[[#This Row],[ATA DT.VALID.]] - $D$1,0) / 30,0)</f>
        <v>-1507</v>
      </c>
      <c r="U297" s="240" t="s">
        <v>1389</v>
      </c>
      <c r="V297" s="256">
        <v>1</v>
      </c>
      <c r="W297" s="257" t="s">
        <v>2069</v>
      </c>
      <c r="X297" s="258">
        <v>83</v>
      </c>
      <c r="Y297" s="259">
        <v>10</v>
      </c>
      <c r="Z297" s="260"/>
      <c r="AA297" s="261"/>
      <c r="AB297" s="262"/>
      <c r="AC297" s="262"/>
      <c r="AD297" s="261"/>
      <c r="AE297" s="262"/>
      <c r="AF297" s="255"/>
      <c r="AG297" s="263" t="s">
        <v>2063</v>
      </c>
      <c r="AH297" s="264"/>
      <c r="AI297" s="255">
        <v>0</v>
      </c>
      <c r="AJ297" s="264">
        <v>44162</v>
      </c>
      <c r="AK297" s="264" t="s">
        <v>891</v>
      </c>
      <c r="AL297" s="264">
        <v>44029</v>
      </c>
      <c r="AM297" s="254"/>
      <c r="AN297" s="243"/>
      <c r="AO297" s="265" t="str">
        <f>_xlfn.IFNA(IF(VLOOKUP(tabItens[[#This Row],[CÓDIGO]],tabExcluirDoEstoque[#Data],1,FALSE),"sim",""),"")</f>
        <v/>
      </c>
      <c r="AP297" s="266" t="str">
        <f ca="1">IF(OR(ISBLANK(tabItens[[#This Row],[ATA DT.VALID.]]),tabItens[[#This Row],[ATA DT.VALID.]]="",tabItens[[#This Row],[ATA DT.VALID.]]=" "),"",IF(TYPE(tabItens[[#This Row],[ATA DT.VALID.]])=1,ROUNDUP((tabItens[[#This Row],[ATA DT.VALID.]]-TODAY())/7,0),""))</f>
        <v/>
      </c>
      <c r="AQ297" s="267"/>
      <c r="AR297" s="268">
        <f>IF(ISBLANK(tabItens[[#This Row],[CÓDIGO]]),"",IFERROR(VLOOKUP(tabItens[[#This Row],[CÓDIGO]],Consumo!$C$2:$AI$902,32,FALSE),0))</f>
        <v>0</v>
      </c>
      <c r="AS297" s="269">
        <f>SUMIF(Consumo!$C$3:$C$902,tabItens[[#This Row],[CÓDIGO]],Consumo!$T$3:$T$902) + SUMIF(Consumo!$C$3:$C$902,tabItens[[#This Row],[CÓDIGO]],Consumo!$U$3:$U$902) + SUMIF(Consumo!$C$3:$C$902,tabItens[[#This Row],[CÓDIGO]],Consumo!$V$3:$V$902) + SUMIF(Consumo!$C$3:$C$902,tabItens[[#This Row],[CÓDIGO]],Consumo!$W$3:$W$902)</f>
        <v>0</v>
      </c>
      <c r="AT297" s="269">
        <f>SUMIF(Consumo!$C$3:$C$902,tabItens[[#This Row],[CÓDIGO]],Consumo!$AF$3:$AF$902)</f>
        <v>0</v>
      </c>
      <c r="AU297" s="270">
        <f>SUMIF(Consumo!$C$3:$C$902,tabItens[[#This Row],[CÓDIGO]],Consumo!$AG$3:$AG$902)</f>
        <v>0</v>
      </c>
      <c r="AV297" s="271">
        <f>SUMIF(Consumo!$C$3:$C$902,tabItens[[#This Row],[CÓDIGO]],Consumo!$AE$3:$AE$902)</f>
        <v>0</v>
      </c>
      <c r="AW297" s="244">
        <f>tabItens[[#This Row],[QTDE ATUAL]] + tabItens[[#This Row],[RC QTDE]] + tabItens[[#This Row],[AF SALDO]] + tabItens[[#This Row],[Recentes]]</f>
        <v>89</v>
      </c>
      <c r="AX297" s="272">
        <v>1</v>
      </c>
      <c r="AY297" s="272">
        <v>4</v>
      </c>
      <c r="AZ297" s="272">
        <f>IF(ISBLANK(tabItens[[#This Row],[CÓDIGO]]),"",tabItens[[#This Row],[PontoMês]] * (AZ$2+tabItens[[#This Row],[PontoQtM]]))</f>
        <v>4</v>
      </c>
      <c r="BA297" s="271">
        <f>tabItens[[#This Row],[PontoPed]] - tabItens[[#This Row],[Saldo]] + (1/10)</f>
        <v>-84.9</v>
      </c>
      <c r="BB297" s="271">
        <f xml:space="preserve"> tabItens[[#This Row],[PontoMês]] * BB$2 - tabItens[[#This Row],[QTDE ATUAL]] - (1/10)</f>
        <v>-88.1</v>
      </c>
      <c r="BC297" s="273">
        <f>IF( tabItens[[#This Row],[PontoPed]]&gt;0, IF(tabItens[[#This Row],[PontoPed]]&lt;1, 1, IF( tabItens[[#This Row],[Saldo]]&gt;tabItens[[#This Row],[PontoPed]], 0, (tabItens[[#This Row],[PontoPed]]-tabItens[[#This Row],[Saldo]])/tabItens[[#This Row],[PontoPed]] ) ), 0 )</f>
        <v>0</v>
      </c>
      <c r="BD297" s="274">
        <f>ROUNDDOWN(IF( OR( AND(tabItens[[#This Row],[PontoPed]]&lt;tabItens[[#This Row],[Saldo]],tabItens[[#This Row],[Saldo]]&gt;0), tabItens[[#This Row],[PontoPed]]=0), 99, IF(AND(tabItens[[#This Row],[Saldo]]=0,tabItens[[#This Row],[PontoPed]]&gt;0), 0, (1-tabItens[[#This Row],[PctAb]])*10 ) ),0)</f>
        <v>99</v>
      </c>
      <c r="BE297" s="275">
        <f>MAX(ROUNDDOWN( IF(tabItens[[#This Row],[Abaixo]] &gt; 0,   tabItens[[#This Row],[Abaixo]] + (tabItens[[#This Row],[PontoMês]] * IF( OR( ISBLANK(tabItens[[#This Row],[ATA Nº/ANO]]), tabItens[[#This Row],[ATA Nº/ANO]] = ""),BE$2,BE$1)),0),0),0)</f>
        <v>0</v>
      </c>
      <c r="BF29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97" s="276">
        <f>SUMIF(Consumo!$C$3:$C$902,tabItens[[#This Row],[CÓDIGO]],Consumo!$E$3:$E$902)</f>
        <v>0</v>
      </c>
      <c r="BH297" s="277">
        <f>IF(AND(tabItens[[#This Row],[Pend]] &gt; 0,tabItens[[#This Row],[Consumo]] &lt;&gt; 0), tabItens[[#This Row],[Pend]] / tabItens[[#This Row],[Consumo]], 0 )</f>
        <v>0</v>
      </c>
      <c r="BI297" s="276"/>
      <c r="BJ297" s="276"/>
      <c r="BK297" s="278" t="s">
        <v>2077</v>
      </c>
    </row>
    <row r="298" spans="1:63" x14ac:dyDescent="0.3">
      <c r="A298" s="239">
        <v>40251</v>
      </c>
      <c r="B298" s="240" t="s">
        <v>1282</v>
      </c>
      <c r="C298" s="241" t="s">
        <v>264</v>
      </c>
      <c r="D298" s="242">
        <v>10.66</v>
      </c>
      <c r="E298" s="243"/>
      <c r="F298" s="243"/>
      <c r="G298" s="243" t="s">
        <v>891</v>
      </c>
      <c r="H298" s="244">
        <v>0</v>
      </c>
      <c r="I298" s="245">
        <v>103003</v>
      </c>
      <c r="J298" s="246">
        <v>10.66</v>
      </c>
      <c r="K298" s="247">
        <v>438</v>
      </c>
      <c r="L298" s="248">
        <f>IF(tabItens[[#This Row],[Média]] &gt; 0, tabItens[[#This Row],[QTDE ATUAL]] / tabItens[[#This Row],[Média]],999.9)</f>
        <v>0</v>
      </c>
      <c r="M298" s="249">
        <v>0</v>
      </c>
      <c r="N298" s="250">
        <f>tabItens[[#This Row],[VALOR UNIT.]] * tabItens[[#This Row],[LC]]</f>
        <v>0</v>
      </c>
      <c r="O298" s="251" t="s">
        <v>2125</v>
      </c>
      <c r="P298" s="252"/>
      <c r="Q298" s="253"/>
      <c r="R298" s="250"/>
      <c r="S298" s="254"/>
      <c r="T298" s="255">
        <f>ROUNDDOWN(IFERROR(tabItens[[#This Row],[ATA DT.VALID.]] - $D$1,0) / 30,0)</f>
        <v>-1507</v>
      </c>
      <c r="U298" s="240" t="s">
        <v>1283</v>
      </c>
      <c r="V298" s="256">
        <v>1</v>
      </c>
      <c r="W298" s="257" t="s">
        <v>2069</v>
      </c>
      <c r="X298" s="258">
        <v>83</v>
      </c>
      <c r="Y298" s="259">
        <v>4</v>
      </c>
      <c r="Z298" s="260">
        <v>2684</v>
      </c>
      <c r="AA298" s="261">
        <v>2023</v>
      </c>
      <c r="AB298" s="262">
        <v>100</v>
      </c>
      <c r="AC298" s="262"/>
      <c r="AD298" s="261"/>
      <c r="AE298" s="262"/>
      <c r="AF298" s="255"/>
      <c r="AG298" s="263" t="s">
        <v>2063</v>
      </c>
      <c r="AH298" s="264"/>
      <c r="AI298" s="255">
        <v>162</v>
      </c>
      <c r="AJ298" s="264">
        <v>44599</v>
      </c>
      <c r="AK298" s="264" t="s">
        <v>891</v>
      </c>
      <c r="AL298" s="264">
        <v>44594</v>
      </c>
      <c r="AM298" s="254"/>
      <c r="AN298" s="243"/>
      <c r="AO298" s="265" t="str">
        <f>_xlfn.IFNA(IF(VLOOKUP(tabItens[[#This Row],[CÓDIGO]],tabExcluirDoEstoque[#Data],1,FALSE),"sim",""),"")</f>
        <v/>
      </c>
      <c r="AP298" s="266" t="str">
        <f ca="1">IF(OR(ISBLANK(tabItens[[#This Row],[ATA DT.VALID.]]),tabItens[[#This Row],[ATA DT.VALID.]]="",tabItens[[#This Row],[ATA DT.VALID.]]=" "),"",IF(TYPE(tabItens[[#This Row],[ATA DT.VALID.]])=1,ROUNDUP((tabItens[[#This Row],[ATA DT.VALID.]]-TODAY())/7,0),""))</f>
        <v/>
      </c>
      <c r="AQ298" s="267">
        <v>0</v>
      </c>
      <c r="AR298" s="268" t="str">
        <f>IF(ISBLANK(tabItens[[#This Row],[CÓDIGO]]),"",IFERROR(VLOOKUP(tabItens[[#This Row],[CÓDIGO]],Consumo!$C$2:$AI$902,32,FALSE),0))</f>
        <v>04.2023</v>
      </c>
      <c r="AS298" s="269">
        <f>SUMIF(Consumo!$C$3:$C$902,tabItens[[#This Row],[CÓDIGO]],Consumo!$T$3:$T$902) + SUMIF(Consumo!$C$3:$C$902,tabItens[[#This Row],[CÓDIGO]],Consumo!$U$3:$U$902) + SUMIF(Consumo!$C$3:$C$902,tabItens[[#This Row],[CÓDIGO]],Consumo!$V$3:$V$902) + SUMIF(Consumo!$C$3:$C$902,tabItens[[#This Row],[CÓDIGO]],Consumo!$W$3:$W$902)</f>
        <v>0</v>
      </c>
      <c r="AT298" s="269">
        <f>SUMIF(Consumo!$C$3:$C$902,tabItens[[#This Row],[CÓDIGO]],Consumo!$AF$3:$AF$902)</f>
        <v>883</v>
      </c>
      <c r="AU298" s="270">
        <f>SUMIF(Consumo!$C$3:$C$902,tabItens[[#This Row],[CÓDIGO]],Consumo!$AG$3:$AG$902)</f>
        <v>191</v>
      </c>
      <c r="AV298" s="271">
        <f>SUMIF(Consumo!$C$3:$C$902,tabItens[[#This Row],[CÓDIGO]],Consumo!$AE$3:$AE$902)</f>
        <v>6.1111111111111107</v>
      </c>
      <c r="AW298" s="244">
        <f>tabItens[[#This Row],[QTDE ATUAL]] + tabItens[[#This Row],[RC QTDE]] + tabItens[[#This Row],[AF SALDO]] + tabItens[[#This Row],[Recentes]]</f>
        <v>100</v>
      </c>
      <c r="AX298" s="272">
        <v>50</v>
      </c>
      <c r="AY298" s="272">
        <v>4</v>
      </c>
      <c r="AZ298" s="272">
        <f>IF(ISBLANK(tabItens[[#This Row],[CÓDIGO]]),"",tabItens[[#This Row],[PontoMês]] * (AZ$2+tabItens[[#This Row],[PontoQtM]]))</f>
        <v>200</v>
      </c>
      <c r="BA298" s="271">
        <f>tabItens[[#This Row],[PontoPed]] - tabItens[[#This Row],[Saldo]] + (1/10)</f>
        <v>100.1</v>
      </c>
      <c r="BB298" s="271">
        <f xml:space="preserve"> tabItens[[#This Row],[PontoMês]] * BB$2 - tabItens[[#This Row],[QTDE ATUAL]] - (1/10)</f>
        <v>49.9</v>
      </c>
      <c r="BC298" s="273">
        <f>IF( tabItens[[#This Row],[PontoPed]]&gt;0, IF(tabItens[[#This Row],[PontoPed]]&lt;1, 1, IF( tabItens[[#This Row],[Saldo]]&gt;tabItens[[#This Row],[PontoPed]], 0, (tabItens[[#This Row],[PontoPed]]-tabItens[[#This Row],[Saldo]])/tabItens[[#This Row],[PontoPed]] ) ), 0 )</f>
        <v>0.5</v>
      </c>
      <c r="BD298" s="274">
        <f>ROUNDDOWN(IF( OR( AND(tabItens[[#This Row],[PontoPed]]&lt;tabItens[[#This Row],[Saldo]],tabItens[[#This Row],[Saldo]]&gt;0), tabItens[[#This Row],[PontoPed]]=0), 99, IF(AND(tabItens[[#This Row],[Saldo]]=0,tabItens[[#This Row],[PontoPed]]&gt;0), 0, (1-tabItens[[#This Row],[PctAb]])*10 ) ),0)</f>
        <v>5</v>
      </c>
      <c r="BE298" s="275">
        <f>MAX(ROUNDDOWN( IF(tabItens[[#This Row],[Abaixo]] &gt; 0,   tabItens[[#This Row],[Abaixo]] + (tabItens[[#This Row],[PontoMês]] * IF( OR( ISBLANK(tabItens[[#This Row],[ATA Nº/ANO]]), tabItens[[#This Row],[ATA Nº/ANO]] = ""),BE$2,BE$1)),0),0),0)</f>
        <v>250</v>
      </c>
      <c r="BF29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8" s="276">
        <f>SUMIF(Consumo!$C$3:$C$902,tabItens[[#This Row],[CÓDIGO]],Consumo!$E$3:$E$902)</f>
        <v>110</v>
      </c>
      <c r="BH298" s="277">
        <f>IF(AND(tabItens[[#This Row],[Pend]] &gt; 0,tabItens[[#This Row],[Consumo]] &lt;&gt; 0), tabItens[[#This Row],[Pend]] / tabItens[[#This Row],[Consumo]], 0 )</f>
        <v>0.1245753114382786</v>
      </c>
      <c r="BI298" s="276"/>
      <c r="BJ298" s="276"/>
      <c r="BK298" s="278" t="s">
        <v>2077</v>
      </c>
    </row>
    <row r="299" spans="1:63" x14ac:dyDescent="0.3">
      <c r="A299" s="239">
        <v>88726</v>
      </c>
      <c r="B299" s="240" t="s">
        <v>1504</v>
      </c>
      <c r="C299" s="241" t="s">
        <v>264</v>
      </c>
      <c r="D299" s="242">
        <v>20</v>
      </c>
      <c r="E299" s="243"/>
      <c r="F299" s="243"/>
      <c r="G299" s="243" t="s">
        <v>891</v>
      </c>
      <c r="H299" s="244">
        <v>150</v>
      </c>
      <c r="I299" s="245">
        <v>103003</v>
      </c>
      <c r="J299" s="246">
        <v>20</v>
      </c>
      <c r="K299" s="247">
        <v>29</v>
      </c>
      <c r="L299" s="248">
        <f>IF(tabItens[[#This Row],[Média]] &gt; 0, tabItens[[#This Row],[QTDE ATUAL]] / tabItens[[#This Row],[Média]],999.9)</f>
        <v>999.9</v>
      </c>
      <c r="M299" s="249">
        <v>0</v>
      </c>
      <c r="N299" s="250">
        <f>tabItens[[#This Row],[VALOR UNIT.]] * tabItens[[#This Row],[LC]]</f>
        <v>0</v>
      </c>
      <c r="O299" s="251" t="s">
        <v>2113</v>
      </c>
      <c r="P299" s="252"/>
      <c r="Q299" s="253"/>
      <c r="R299" s="250"/>
      <c r="S299" s="254"/>
      <c r="T299" s="255">
        <f>ROUNDDOWN(IFERROR(tabItens[[#This Row],[ATA DT.VALID.]] - $D$1,0) / 30,0)</f>
        <v>-1507</v>
      </c>
      <c r="U299" s="240" t="s">
        <v>1503</v>
      </c>
      <c r="V299" s="256">
        <v>1</v>
      </c>
      <c r="W299" s="257" t="s">
        <v>2068</v>
      </c>
      <c r="X299" s="258">
        <v>55</v>
      </c>
      <c r="Y299" s="259">
        <v>26</v>
      </c>
      <c r="Z299" s="260"/>
      <c r="AA299" s="261"/>
      <c r="AB299" s="262"/>
      <c r="AC299" s="262"/>
      <c r="AD299" s="261"/>
      <c r="AE299" s="262"/>
      <c r="AF299" s="255"/>
      <c r="AG299" s="263" t="s">
        <v>2063</v>
      </c>
      <c r="AH299" s="264"/>
      <c r="AI299" s="255">
        <v>12</v>
      </c>
      <c r="AJ299" s="264">
        <v>44336</v>
      </c>
      <c r="AK299" s="264">
        <v>38656</v>
      </c>
      <c r="AL299" s="264">
        <v>44333</v>
      </c>
      <c r="AM299" s="254"/>
      <c r="AN299" s="243"/>
      <c r="AO299" s="265" t="str">
        <f>_xlfn.IFNA(IF(VLOOKUP(tabItens[[#This Row],[CÓDIGO]],tabExcluirDoEstoque[#Data],1,FALSE),"sim",""),"")</f>
        <v/>
      </c>
      <c r="AP299" s="266" t="str">
        <f ca="1">IF(OR(ISBLANK(tabItens[[#This Row],[ATA DT.VALID.]]),tabItens[[#This Row],[ATA DT.VALID.]]="",tabItens[[#This Row],[ATA DT.VALID.]]=" "),"",IF(TYPE(tabItens[[#This Row],[ATA DT.VALID.]])=1,ROUNDUP((tabItens[[#This Row],[ATA DT.VALID.]]-TODAY())/7,0),""))</f>
        <v/>
      </c>
      <c r="AQ299" s="267">
        <v>0</v>
      </c>
      <c r="AR299" s="268" t="str">
        <f>IF(ISBLANK(tabItens[[#This Row],[CÓDIGO]]),"",IFERROR(VLOOKUP(tabItens[[#This Row],[CÓDIGO]],Consumo!$C$2:$AI$902,32,FALSE),0))</f>
        <v>05.2023</v>
      </c>
      <c r="AS299" s="269">
        <f>SUMIF(Consumo!$C$3:$C$902,tabItens[[#This Row],[CÓDIGO]],Consumo!$T$3:$T$902) + SUMIF(Consumo!$C$3:$C$902,tabItens[[#This Row],[CÓDIGO]],Consumo!$U$3:$U$902) + SUMIF(Consumo!$C$3:$C$902,tabItens[[#This Row],[CÓDIGO]],Consumo!$V$3:$V$902) + SUMIF(Consumo!$C$3:$C$902,tabItens[[#This Row],[CÓDIGO]],Consumo!$W$3:$W$902)</f>
        <v>4</v>
      </c>
      <c r="AT299" s="269">
        <f>SUMIF(Consumo!$C$3:$C$902,tabItens[[#This Row],[CÓDIGO]],Consumo!$AF$3:$AF$902)</f>
        <v>45</v>
      </c>
      <c r="AU299" s="270">
        <f>SUMIF(Consumo!$C$3:$C$902,tabItens[[#This Row],[CÓDIGO]],Consumo!$AG$3:$AG$902)</f>
        <v>12</v>
      </c>
      <c r="AV299" s="271">
        <f>SUMIF(Consumo!$C$3:$C$902,tabItens[[#This Row],[CÓDIGO]],Consumo!$AE$3:$AE$902)</f>
        <v>0</v>
      </c>
      <c r="AW299" s="244">
        <f>tabItens[[#This Row],[QTDE ATUAL]] + tabItens[[#This Row],[RC QTDE]] + tabItens[[#This Row],[AF SALDO]] + tabItens[[#This Row],[Recentes]]</f>
        <v>150</v>
      </c>
      <c r="AX299" s="272">
        <v>14</v>
      </c>
      <c r="AY299" s="272">
        <v>4</v>
      </c>
      <c r="AZ299" s="272">
        <f>IF(ISBLANK(tabItens[[#This Row],[CÓDIGO]]),"",tabItens[[#This Row],[PontoMês]] * (AZ$2+tabItens[[#This Row],[PontoQtM]]))</f>
        <v>56</v>
      </c>
      <c r="BA299" s="271">
        <f>tabItens[[#This Row],[PontoPed]] - tabItens[[#This Row],[Saldo]] + (1/10)</f>
        <v>-93.9</v>
      </c>
      <c r="BB299" s="271">
        <f xml:space="preserve"> tabItens[[#This Row],[PontoMês]] * BB$2 - tabItens[[#This Row],[QTDE ATUAL]] - (1/10)</f>
        <v>-136.1</v>
      </c>
      <c r="BC299" s="273">
        <f>IF( tabItens[[#This Row],[PontoPed]]&gt;0, IF(tabItens[[#This Row],[PontoPed]]&lt;1, 1, IF( tabItens[[#This Row],[Saldo]]&gt;tabItens[[#This Row],[PontoPed]], 0, (tabItens[[#This Row],[PontoPed]]-tabItens[[#This Row],[Saldo]])/tabItens[[#This Row],[PontoPed]] ) ), 0 )</f>
        <v>0</v>
      </c>
      <c r="BD299" s="274">
        <f>ROUNDDOWN(IF( OR( AND(tabItens[[#This Row],[PontoPed]]&lt;tabItens[[#This Row],[Saldo]],tabItens[[#This Row],[Saldo]]&gt;0), tabItens[[#This Row],[PontoPed]]=0), 99, IF(AND(tabItens[[#This Row],[Saldo]]=0,tabItens[[#This Row],[PontoPed]]&gt;0), 0, (1-tabItens[[#This Row],[PctAb]])*10 ) ),0)</f>
        <v>99</v>
      </c>
      <c r="BE299" s="275">
        <f>MAX(ROUNDDOWN( IF(tabItens[[#This Row],[Abaixo]] &gt; 0,   tabItens[[#This Row],[Abaixo]] + (tabItens[[#This Row],[PontoMês]] * IF( OR( ISBLANK(tabItens[[#This Row],[ATA Nº/ANO]]), tabItens[[#This Row],[ATA Nº/ANO]] = ""),BE$2,BE$1)),0),0),0)</f>
        <v>0</v>
      </c>
      <c r="BF29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9" s="276">
        <f>SUMIF(Consumo!$C$3:$C$902,tabItens[[#This Row],[CÓDIGO]],Consumo!$E$3:$E$902)</f>
        <v>0</v>
      </c>
      <c r="BH299" s="277">
        <f>IF(AND(tabItens[[#This Row],[Pend]] &gt; 0,tabItens[[#This Row],[Consumo]] &lt;&gt; 0), tabItens[[#This Row],[Pend]] / tabItens[[#This Row],[Consumo]], 0 )</f>
        <v>0</v>
      </c>
      <c r="BI299" s="276"/>
      <c r="BJ299" s="276"/>
      <c r="BK299" s="278" t="s">
        <v>2077</v>
      </c>
    </row>
    <row r="300" spans="1:63" x14ac:dyDescent="0.3">
      <c r="A300" s="239">
        <v>88727</v>
      </c>
      <c r="B300" s="240" t="s">
        <v>1505</v>
      </c>
      <c r="C300" s="241" t="s">
        <v>264</v>
      </c>
      <c r="D300" s="242">
        <v>20.61</v>
      </c>
      <c r="E300" s="243"/>
      <c r="F300" s="243"/>
      <c r="G300" s="243" t="s">
        <v>891</v>
      </c>
      <c r="H300" s="244">
        <v>248</v>
      </c>
      <c r="I300" s="245">
        <v>103003</v>
      </c>
      <c r="J300" s="246">
        <v>20.61</v>
      </c>
      <c r="K300" s="247">
        <v>167</v>
      </c>
      <c r="L300" s="248">
        <f>IF(tabItens[[#This Row],[Média]] &gt; 0, tabItens[[#This Row],[QTDE ATUAL]] / tabItens[[#This Row],[Média]],999.9)</f>
        <v>999.9</v>
      </c>
      <c r="M300" s="249">
        <v>0</v>
      </c>
      <c r="N300" s="250">
        <f>tabItens[[#This Row],[VALOR UNIT.]] * tabItens[[#This Row],[LC]]</f>
        <v>0</v>
      </c>
      <c r="O300" s="251" t="s">
        <v>2113</v>
      </c>
      <c r="P300" s="252"/>
      <c r="Q300" s="253"/>
      <c r="R300" s="250"/>
      <c r="S300" s="254"/>
      <c r="T300" s="255">
        <f>ROUNDDOWN(IFERROR(tabItens[[#This Row],[ATA DT.VALID.]] - $D$1,0) / 30,0)</f>
        <v>-1507</v>
      </c>
      <c r="U300" s="240" t="s">
        <v>1503</v>
      </c>
      <c r="V300" s="256">
        <v>1</v>
      </c>
      <c r="W300" s="257" t="s">
        <v>2068</v>
      </c>
      <c r="X300" s="258">
        <v>55</v>
      </c>
      <c r="Y300" s="259">
        <v>26</v>
      </c>
      <c r="Z300" s="260"/>
      <c r="AA300" s="261"/>
      <c r="AB300" s="262"/>
      <c r="AC300" s="262"/>
      <c r="AD300" s="261"/>
      <c r="AE300" s="262"/>
      <c r="AF300" s="255"/>
      <c r="AG300" s="263" t="s">
        <v>2063</v>
      </c>
      <c r="AH300" s="264"/>
      <c r="AI300" s="255">
        <v>62</v>
      </c>
      <c r="AJ300" s="264">
        <v>44545</v>
      </c>
      <c r="AK300" s="264">
        <v>38656</v>
      </c>
      <c r="AL300" s="264">
        <v>44516</v>
      </c>
      <c r="AM300" s="254"/>
      <c r="AN300" s="243"/>
      <c r="AO300" s="265" t="str">
        <f>_xlfn.IFNA(IF(VLOOKUP(tabItens[[#This Row],[CÓDIGO]],tabExcluirDoEstoque[#Data],1,FALSE),"sim",""),"")</f>
        <v/>
      </c>
      <c r="AP300" s="266" t="str">
        <f ca="1">IF(OR(ISBLANK(tabItens[[#This Row],[ATA DT.VALID.]]),tabItens[[#This Row],[ATA DT.VALID.]]="",tabItens[[#This Row],[ATA DT.VALID.]]=" "),"",IF(TYPE(tabItens[[#This Row],[ATA DT.VALID.]])=1,ROUNDUP((tabItens[[#This Row],[ATA DT.VALID.]]-TODAY())/7,0),""))</f>
        <v/>
      </c>
      <c r="AQ300" s="267">
        <v>0</v>
      </c>
      <c r="AR300" s="268" t="str">
        <f>IF(ISBLANK(tabItens[[#This Row],[CÓDIGO]]),"",IFERROR(VLOOKUP(tabItens[[#This Row],[CÓDIGO]],Consumo!$C$2:$AI$902,32,FALSE),0))</f>
        <v>06.2023</v>
      </c>
      <c r="AS300" s="269">
        <f>SUMIF(Consumo!$C$3:$C$902,tabItens[[#This Row],[CÓDIGO]],Consumo!$T$3:$T$902) + SUMIF(Consumo!$C$3:$C$902,tabItens[[#This Row],[CÓDIGO]],Consumo!$U$3:$U$902) + SUMIF(Consumo!$C$3:$C$902,tabItens[[#This Row],[CÓDIGO]],Consumo!$V$3:$V$902) + SUMIF(Consumo!$C$3:$C$902,tabItens[[#This Row],[CÓDIGO]],Consumo!$W$3:$W$902)</f>
        <v>10</v>
      </c>
      <c r="AT300" s="269">
        <f>SUMIF(Consumo!$C$3:$C$902,tabItens[[#This Row],[CÓDIGO]],Consumo!$AF$3:$AF$902)</f>
        <v>243</v>
      </c>
      <c r="AU300" s="270">
        <f>SUMIF(Consumo!$C$3:$C$902,tabItens[[#This Row],[CÓDIGO]],Consumo!$AG$3:$AG$902)</f>
        <v>51</v>
      </c>
      <c r="AV300" s="271">
        <f>SUMIF(Consumo!$C$3:$C$902,tabItens[[#This Row],[CÓDIGO]],Consumo!$AE$3:$AE$902)</f>
        <v>0</v>
      </c>
      <c r="AW300" s="244">
        <f>tabItens[[#This Row],[QTDE ATUAL]] + tabItens[[#This Row],[RC QTDE]] + tabItens[[#This Row],[AF SALDO]] + tabItens[[#This Row],[Recentes]]</f>
        <v>248</v>
      </c>
      <c r="AX300" s="272">
        <v>17</v>
      </c>
      <c r="AY300" s="272">
        <v>4</v>
      </c>
      <c r="AZ300" s="272">
        <f>IF(ISBLANK(tabItens[[#This Row],[CÓDIGO]]),"",tabItens[[#This Row],[PontoMês]] * (AZ$2+tabItens[[#This Row],[PontoQtM]]))</f>
        <v>68</v>
      </c>
      <c r="BA300" s="271">
        <f>tabItens[[#This Row],[PontoPed]] - tabItens[[#This Row],[Saldo]] + (1/10)</f>
        <v>-179.9</v>
      </c>
      <c r="BB300" s="271">
        <f xml:space="preserve"> tabItens[[#This Row],[PontoMês]] * BB$2 - tabItens[[#This Row],[QTDE ATUAL]] - (1/10)</f>
        <v>-231.1</v>
      </c>
      <c r="BC300" s="273">
        <f>IF( tabItens[[#This Row],[PontoPed]]&gt;0, IF(tabItens[[#This Row],[PontoPed]]&lt;1, 1, IF( tabItens[[#This Row],[Saldo]]&gt;tabItens[[#This Row],[PontoPed]], 0, (tabItens[[#This Row],[PontoPed]]-tabItens[[#This Row],[Saldo]])/tabItens[[#This Row],[PontoPed]] ) ), 0 )</f>
        <v>0</v>
      </c>
      <c r="BD300" s="274">
        <f>ROUNDDOWN(IF( OR( AND(tabItens[[#This Row],[PontoPed]]&lt;tabItens[[#This Row],[Saldo]],tabItens[[#This Row],[Saldo]]&gt;0), tabItens[[#This Row],[PontoPed]]=0), 99, IF(AND(tabItens[[#This Row],[Saldo]]=0,tabItens[[#This Row],[PontoPed]]&gt;0), 0, (1-tabItens[[#This Row],[PctAb]])*10 ) ),0)</f>
        <v>99</v>
      </c>
      <c r="BE300" s="275">
        <f>MAX(ROUNDDOWN( IF(tabItens[[#This Row],[Abaixo]] &gt; 0,   tabItens[[#This Row],[Abaixo]] + (tabItens[[#This Row],[PontoMês]] * IF( OR( ISBLANK(tabItens[[#This Row],[ATA Nº/ANO]]), tabItens[[#This Row],[ATA Nº/ANO]] = ""),BE$2,BE$1)),0),0),0)</f>
        <v>0</v>
      </c>
      <c r="BF30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0" s="276">
        <f>SUMIF(Consumo!$C$3:$C$902,tabItens[[#This Row],[CÓDIGO]],Consumo!$E$3:$E$902)</f>
        <v>0</v>
      </c>
      <c r="BH300" s="277">
        <f>IF(AND(tabItens[[#This Row],[Pend]] &gt; 0,tabItens[[#This Row],[Consumo]] &lt;&gt; 0), tabItens[[#This Row],[Pend]] / tabItens[[#This Row],[Consumo]], 0 )</f>
        <v>0</v>
      </c>
      <c r="BI300" s="276"/>
      <c r="BJ300" s="276"/>
      <c r="BK300" s="278" t="s">
        <v>2077</v>
      </c>
    </row>
    <row r="301" spans="1:63" x14ac:dyDescent="0.3">
      <c r="A301" s="239">
        <v>88728</v>
      </c>
      <c r="B301" s="240" t="s">
        <v>1506</v>
      </c>
      <c r="C301" s="241" t="s">
        <v>264</v>
      </c>
      <c r="D301" s="242">
        <v>28</v>
      </c>
      <c r="E301" s="243"/>
      <c r="F301" s="243"/>
      <c r="G301" s="243" t="s">
        <v>891</v>
      </c>
      <c r="H301" s="244">
        <v>186</v>
      </c>
      <c r="I301" s="245">
        <v>103003</v>
      </c>
      <c r="J301" s="246">
        <v>28</v>
      </c>
      <c r="K301" s="247">
        <v>88</v>
      </c>
      <c r="L301" s="248">
        <f>IF(tabItens[[#This Row],[Média]] &gt; 0, tabItens[[#This Row],[QTDE ATUAL]] / tabItens[[#This Row],[Média]],999.9)</f>
        <v>999.9</v>
      </c>
      <c r="M301" s="249">
        <v>0</v>
      </c>
      <c r="N301" s="250">
        <f>tabItens[[#This Row],[VALOR UNIT.]] * tabItens[[#This Row],[LC]]</f>
        <v>0</v>
      </c>
      <c r="O301" s="251" t="s">
        <v>2113</v>
      </c>
      <c r="P301" s="252"/>
      <c r="Q301" s="253"/>
      <c r="R301" s="250"/>
      <c r="S301" s="254"/>
      <c r="T301" s="255">
        <f>ROUNDDOWN(IFERROR(tabItens[[#This Row],[ATA DT.VALID.]] - $D$1,0) / 30,0)</f>
        <v>-1507</v>
      </c>
      <c r="U301" s="240" t="s">
        <v>1503</v>
      </c>
      <c r="V301" s="256">
        <v>1</v>
      </c>
      <c r="W301" s="257" t="s">
        <v>2068</v>
      </c>
      <c r="X301" s="258">
        <v>55</v>
      </c>
      <c r="Y301" s="259">
        <v>26</v>
      </c>
      <c r="Z301" s="260"/>
      <c r="AA301" s="261"/>
      <c r="AB301" s="262"/>
      <c r="AC301" s="262"/>
      <c r="AD301" s="261"/>
      <c r="AE301" s="262"/>
      <c r="AF301" s="255"/>
      <c r="AG301" s="263" t="s">
        <v>2063</v>
      </c>
      <c r="AH301" s="264"/>
      <c r="AI301" s="255">
        <v>36</v>
      </c>
      <c r="AJ301" s="264">
        <v>44336</v>
      </c>
      <c r="AK301" s="264">
        <v>38656</v>
      </c>
      <c r="AL301" s="264">
        <v>45075</v>
      </c>
      <c r="AM301" s="254"/>
      <c r="AN301" s="243"/>
      <c r="AO301" s="265" t="str">
        <f>_xlfn.IFNA(IF(VLOOKUP(tabItens[[#This Row],[CÓDIGO]],tabExcluirDoEstoque[#Data],1,FALSE),"sim",""),"")</f>
        <v/>
      </c>
      <c r="AP301" s="266" t="str">
        <f ca="1">IF(OR(ISBLANK(tabItens[[#This Row],[ATA DT.VALID.]]),tabItens[[#This Row],[ATA DT.VALID.]]="",tabItens[[#This Row],[ATA DT.VALID.]]=" "),"",IF(TYPE(tabItens[[#This Row],[ATA DT.VALID.]])=1,ROUNDUP((tabItens[[#This Row],[ATA DT.VALID.]]-TODAY())/7,0),""))</f>
        <v/>
      </c>
      <c r="AQ301" s="267">
        <v>0</v>
      </c>
      <c r="AR301" s="268" t="str">
        <f>IF(ISBLANK(tabItens[[#This Row],[CÓDIGO]]),"",IFERROR(VLOOKUP(tabItens[[#This Row],[CÓDIGO]],Consumo!$C$2:$AI$902,32,FALSE),0))</f>
        <v>07.2023</v>
      </c>
      <c r="AS301" s="269">
        <f>SUMIF(Consumo!$C$3:$C$902,tabItens[[#This Row],[CÓDIGO]],Consumo!$T$3:$T$902) + SUMIF(Consumo!$C$3:$C$902,tabItens[[#This Row],[CÓDIGO]],Consumo!$U$3:$U$902) + SUMIF(Consumo!$C$3:$C$902,tabItens[[#This Row],[CÓDIGO]],Consumo!$V$3:$V$902) + SUMIF(Consumo!$C$3:$C$902,tabItens[[#This Row],[CÓDIGO]],Consumo!$W$3:$W$902)</f>
        <v>20</v>
      </c>
      <c r="AT301" s="269">
        <f>SUMIF(Consumo!$C$3:$C$902,tabItens[[#This Row],[CÓDIGO]],Consumo!$AF$3:$AF$902)</f>
        <v>165</v>
      </c>
      <c r="AU301" s="270">
        <f>SUMIF(Consumo!$C$3:$C$902,tabItens[[#This Row],[CÓDIGO]],Consumo!$AG$3:$AG$902)</f>
        <v>24</v>
      </c>
      <c r="AV301" s="271">
        <f>SUMIF(Consumo!$C$3:$C$902,tabItens[[#This Row],[CÓDIGO]],Consumo!$AE$3:$AE$902)</f>
        <v>0</v>
      </c>
      <c r="AW301" s="244">
        <f>tabItens[[#This Row],[QTDE ATUAL]] + tabItens[[#This Row],[RC QTDE]] + tabItens[[#This Row],[AF SALDO]] + tabItens[[#This Row],[Recentes]]</f>
        <v>186</v>
      </c>
      <c r="AX301" s="272">
        <v>13</v>
      </c>
      <c r="AY301" s="272">
        <v>4</v>
      </c>
      <c r="AZ301" s="272">
        <f>IF(ISBLANK(tabItens[[#This Row],[CÓDIGO]]),"",tabItens[[#This Row],[PontoMês]] * (AZ$2+tabItens[[#This Row],[PontoQtM]]))</f>
        <v>52</v>
      </c>
      <c r="BA301" s="271">
        <f>tabItens[[#This Row],[PontoPed]] - tabItens[[#This Row],[Saldo]] + (1/10)</f>
        <v>-133.9</v>
      </c>
      <c r="BB301" s="271">
        <f xml:space="preserve"> tabItens[[#This Row],[PontoMês]] * BB$2 - tabItens[[#This Row],[QTDE ATUAL]] - (1/10)</f>
        <v>-173.1</v>
      </c>
      <c r="BC301" s="273">
        <f>IF( tabItens[[#This Row],[PontoPed]]&gt;0, IF(tabItens[[#This Row],[PontoPed]]&lt;1, 1, IF( tabItens[[#This Row],[Saldo]]&gt;tabItens[[#This Row],[PontoPed]], 0, (tabItens[[#This Row],[PontoPed]]-tabItens[[#This Row],[Saldo]])/tabItens[[#This Row],[PontoPed]] ) ), 0 )</f>
        <v>0</v>
      </c>
      <c r="BD301" s="274">
        <f>ROUNDDOWN(IF( OR( AND(tabItens[[#This Row],[PontoPed]]&lt;tabItens[[#This Row],[Saldo]],tabItens[[#This Row],[Saldo]]&gt;0), tabItens[[#This Row],[PontoPed]]=0), 99, IF(AND(tabItens[[#This Row],[Saldo]]=0,tabItens[[#This Row],[PontoPed]]&gt;0), 0, (1-tabItens[[#This Row],[PctAb]])*10 ) ),0)</f>
        <v>99</v>
      </c>
      <c r="BE301" s="275">
        <f>MAX(ROUNDDOWN( IF(tabItens[[#This Row],[Abaixo]] &gt; 0,   tabItens[[#This Row],[Abaixo]] + (tabItens[[#This Row],[PontoMês]] * IF( OR( ISBLANK(tabItens[[#This Row],[ATA Nº/ANO]]), tabItens[[#This Row],[ATA Nº/ANO]] = ""),BE$2,BE$1)),0),0),0)</f>
        <v>0</v>
      </c>
      <c r="BF30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1" s="276">
        <f>SUMIF(Consumo!$C$3:$C$902,tabItens[[#This Row],[CÓDIGO]],Consumo!$E$3:$E$902)</f>
        <v>0</v>
      </c>
      <c r="BH301" s="277">
        <f>IF(AND(tabItens[[#This Row],[Pend]] &gt; 0,tabItens[[#This Row],[Consumo]] &lt;&gt; 0), tabItens[[#This Row],[Pend]] / tabItens[[#This Row],[Consumo]], 0 )</f>
        <v>0</v>
      </c>
      <c r="BI301" s="276"/>
      <c r="BJ301" s="276"/>
      <c r="BK301" s="278" t="s">
        <v>2077</v>
      </c>
    </row>
    <row r="302" spans="1:63" x14ac:dyDescent="0.3">
      <c r="A302" s="239">
        <v>88729</v>
      </c>
      <c r="B302" s="240" t="s">
        <v>1507</v>
      </c>
      <c r="C302" s="241" t="s">
        <v>264</v>
      </c>
      <c r="D302" s="242">
        <v>27.87</v>
      </c>
      <c r="E302" s="243"/>
      <c r="F302" s="243"/>
      <c r="G302" s="243" t="s">
        <v>891</v>
      </c>
      <c r="H302" s="244">
        <v>17</v>
      </c>
      <c r="I302" s="245">
        <v>103003</v>
      </c>
      <c r="J302" s="246">
        <v>27.87</v>
      </c>
      <c r="K302" s="247">
        <v>47</v>
      </c>
      <c r="L302" s="248">
        <f>IF(tabItens[[#This Row],[Média]] &gt; 0, tabItens[[#This Row],[QTDE ATUAL]] / tabItens[[#This Row],[Média]],999.9)</f>
        <v>999.9</v>
      </c>
      <c r="M302" s="249">
        <v>0</v>
      </c>
      <c r="N302" s="250">
        <f>tabItens[[#This Row],[VALOR UNIT.]] * tabItens[[#This Row],[LC]]</f>
        <v>0</v>
      </c>
      <c r="O302" s="251" t="s">
        <v>2113</v>
      </c>
      <c r="P302" s="252"/>
      <c r="Q302" s="253"/>
      <c r="R302" s="250"/>
      <c r="S302" s="254"/>
      <c r="T302" s="255">
        <f>ROUNDDOWN(IFERROR(tabItens[[#This Row],[ATA DT.VALID.]] - $D$1,0) / 30,0)</f>
        <v>-1507</v>
      </c>
      <c r="U302" s="240" t="s">
        <v>1503</v>
      </c>
      <c r="V302" s="256">
        <v>1</v>
      </c>
      <c r="W302" s="257" t="s">
        <v>2068</v>
      </c>
      <c r="X302" s="258">
        <v>55</v>
      </c>
      <c r="Y302" s="259">
        <v>26</v>
      </c>
      <c r="Z302" s="260">
        <v>2442</v>
      </c>
      <c r="AA302" s="261">
        <v>2023</v>
      </c>
      <c r="AB302" s="262">
        <v>15</v>
      </c>
      <c r="AC302" s="262"/>
      <c r="AD302" s="261"/>
      <c r="AE302" s="262"/>
      <c r="AF302" s="255"/>
      <c r="AG302" s="263" t="s">
        <v>2063</v>
      </c>
      <c r="AH302" s="264"/>
      <c r="AI302" s="255">
        <v>16</v>
      </c>
      <c r="AJ302" s="264">
        <v>44175</v>
      </c>
      <c r="AK302" s="264">
        <v>38656</v>
      </c>
      <c r="AL302" s="264">
        <v>44865</v>
      </c>
      <c r="AM302" s="254"/>
      <c r="AN302" s="243"/>
      <c r="AO302" s="265" t="str">
        <f>_xlfn.IFNA(IF(VLOOKUP(tabItens[[#This Row],[CÓDIGO]],tabExcluirDoEstoque[#Data],1,FALSE),"sim",""),"")</f>
        <v/>
      </c>
      <c r="AP302" s="266" t="str">
        <f ca="1">IF(OR(ISBLANK(tabItens[[#This Row],[ATA DT.VALID.]]),tabItens[[#This Row],[ATA DT.VALID.]]="",tabItens[[#This Row],[ATA DT.VALID.]]=" "),"",IF(TYPE(tabItens[[#This Row],[ATA DT.VALID.]])=1,ROUNDUP((tabItens[[#This Row],[ATA DT.VALID.]]-TODAY())/7,0),""))</f>
        <v/>
      </c>
      <c r="AQ302" s="267">
        <v>0</v>
      </c>
      <c r="AR302" s="268" t="str">
        <f>IF(ISBLANK(tabItens[[#This Row],[CÓDIGO]]),"",IFERROR(VLOOKUP(tabItens[[#This Row],[CÓDIGO]],Consumo!$C$2:$AI$902,32,FALSE),0))</f>
        <v>06.2023</v>
      </c>
      <c r="AS302" s="269">
        <f>SUMIF(Consumo!$C$3:$C$902,tabItens[[#This Row],[CÓDIGO]],Consumo!$T$3:$T$902) + SUMIF(Consumo!$C$3:$C$902,tabItens[[#This Row],[CÓDIGO]],Consumo!$U$3:$U$902) + SUMIF(Consumo!$C$3:$C$902,tabItens[[#This Row],[CÓDIGO]],Consumo!$V$3:$V$902) + SUMIF(Consumo!$C$3:$C$902,tabItens[[#This Row],[CÓDIGO]],Consumo!$W$3:$W$902)</f>
        <v>20</v>
      </c>
      <c r="AT302" s="269">
        <f>SUMIF(Consumo!$C$3:$C$902,tabItens[[#This Row],[CÓDIGO]],Consumo!$AF$3:$AF$902)</f>
        <v>68</v>
      </c>
      <c r="AU302" s="270">
        <f>SUMIF(Consumo!$C$3:$C$902,tabItens[[#This Row],[CÓDIGO]],Consumo!$AG$3:$AG$902)</f>
        <v>20</v>
      </c>
      <c r="AV302" s="271">
        <f>SUMIF(Consumo!$C$3:$C$902,tabItens[[#This Row],[CÓDIGO]],Consumo!$AE$3:$AE$902)</f>
        <v>0</v>
      </c>
      <c r="AW302" s="244">
        <f>tabItens[[#This Row],[QTDE ATUAL]] + tabItens[[#This Row],[RC QTDE]] + tabItens[[#This Row],[AF SALDO]] + tabItens[[#This Row],[Recentes]]</f>
        <v>32</v>
      </c>
      <c r="AX302" s="272">
        <v>9</v>
      </c>
      <c r="AY302" s="272">
        <v>4</v>
      </c>
      <c r="AZ302" s="272">
        <f>IF(ISBLANK(tabItens[[#This Row],[CÓDIGO]]),"",tabItens[[#This Row],[PontoMês]] * (AZ$2+tabItens[[#This Row],[PontoQtM]]))</f>
        <v>36</v>
      </c>
      <c r="BA302" s="271">
        <f>tabItens[[#This Row],[PontoPed]] - tabItens[[#This Row],[Saldo]] + (1/10)</f>
        <v>4.0999999999999996</v>
      </c>
      <c r="BB302" s="271">
        <f xml:space="preserve"> tabItens[[#This Row],[PontoMês]] * BB$2 - tabItens[[#This Row],[QTDE ATUAL]] - (1/10)</f>
        <v>-8.1</v>
      </c>
      <c r="BC302" s="273">
        <f>IF( tabItens[[#This Row],[PontoPed]]&gt;0, IF(tabItens[[#This Row],[PontoPed]]&lt;1, 1, IF( tabItens[[#This Row],[Saldo]]&gt;tabItens[[#This Row],[PontoPed]], 0, (tabItens[[#This Row],[PontoPed]]-tabItens[[#This Row],[Saldo]])/tabItens[[#This Row],[PontoPed]] ) ), 0 )</f>
        <v>0.1111111111111111</v>
      </c>
      <c r="BD302" s="274">
        <f>ROUNDDOWN(IF( OR( AND(tabItens[[#This Row],[PontoPed]]&lt;tabItens[[#This Row],[Saldo]],tabItens[[#This Row],[Saldo]]&gt;0), tabItens[[#This Row],[PontoPed]]=0), 99, IF(AND(tabItens[[#This Row],[Saldo]]=0,tabItens[[#This Row],[PontoPed]]&gt;0), 0, (1-tabItens[[#This Row],[PctAb]])*10 ) ),0)</f>
        <v>8</v>
      </c>
      <c r="BE302" s="275">
        <f>MAX(ROUNDDOWN( IF(tabItens[[#This Row],[Abaixo]] &gt; 0,   tabItens[[#This Row],[Abaixo]] + (tabItens[[#This Row],[PontoMês]] * IF( OR( ISBLANK(tabItens[[#This Row],[ATA Nº/ANO]]), tabItens[[#This Row],[ATA Nº/ANO]] = ""),BE$2,BE$1)),0),0),0)</f>
        <v>31</v>
      </c>
      <c r="BF30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2" s="276">
        <f>SUMIF(Consumo!$C$3:$C$902,tabItens[[#This Row],[CÓDIGO]],Consumo!$E$3:$E$902)</f>
        <v>0</v>
      </c>
      <c r="BH302" s="277">
        <f>IF(AND(tabItens[[#This Row],[Pend]] &gt; 0,tabItens[[#This Row],[Consumo]] &lt;&gt; 0), tabItens[[#This Row],[Pend]] / tabItens[[#This Row],[Consumo]], 0 )</f>
        <v>0</v>
      </c>
      <c r="BI302" s="276"/>
      <c r="BJ302" s="276"/>
      <c r="BK302" s="278" t="s">
        <v>2077</v>
      </c>
    </row>
    <row r="303" spans="1:63" x14ac:dyDescent="0.3">
      <c r="A303" s="239">
        <v>88730</v>
      </c>
      <c r="B303" s="240" t="s">
        <v>1508</v>
      </c>
      <c r="C303" s="241" t="s">
        <v>264</v>
      </c>
      <c r="D303" s="242">
        <v>22.5</v>
      </c>
      <c r="E303" s="243"/>
      <c r="F303" s="243"/>
      <c r="G303" s="243" t="s">
        <v>891</v>
      </c>
      <c r="H303" s="244">
        <v>18</v>
      </c>
      <c r="I303" s="245">
        <v>103003</v>
      </c>
      <c r="J303" s="246">
        <v>22.5</v>
      </c>
      <c r="K303" s="247">
        <v>33</v>
      </c>
      <c r="L303" s="248">
        <f>IF(tabItens[[#This Row],[Média]] &gt; 0, tabItens[[#This Row],[QTDE ATUAL]] / tabItens[[#This Row],[Média]],999.9)</f>
        <v>999.9</v>
      </c>
      <c r="M303" s="249">
        <v>0</v>
      </c>
      <c r="N303" s="250">
        <f>tabItens[[#This Row],[VALOR UNIT.]] * tabItens[[#This Row],[LC]]</f>
        <v>0</v>
      </c>
      <c r="O303" s="251" t="s">
        <v>2113</v>
      </c>
      <c r="P303" s="252"/>
      <c r="Q303" s="253"/>
      <c r="R303" s="250"/>
      <c r="S303" s="254"/>
      <c r="T303" s="255">
        <f>ROUNDDOWN(IFERROR(tabItens[[#This Row],[ATA DT.VALID.]] - $D$1,0) / 30,0)</f>
        <v>-1507</v>
      </c>
      <c r="U303" s="240" t="s">
        <v>1503</v>
      </c>
      <c r="V303" s="256">
        <v>1</v>
      </c>
      <c r="W303" s="257" t="s">
        <v>2068</v>
      </c>
      <c r="X303" s="258">
        <v>55</v>
      </c>
      <c r="Y303" s="259">
        <v>26</v>
      </c>
      <c r="Z303" s="260">
        <v>2442</v>
      </c>
      <c r="AA303" s="261">
        <v>2023</v>
      </c>
      <c r="AB303" s="262">
        <v>10</v>
      </c>
      <c r="AC303" s="262"/>
      <c r="AD303" s="261"/>
      <c r="AE303" s="262"/>
      <c r="AF303" s="255"/>
      <c r="AG303" s="263" t="s">
        <v>2063</v>
      </c>
      <c r="AH303" s="264"/>
      <c r="AI303" s="255">
        <v>12</v>
      </c>
      <c r="AJ303" s="264">
        <v>44874</v>
      </c>
      <c r="AK303" s="264">
        <v>38656</v>
      </c>
      <c r="AL303" s="264">
        <v>44845</v>
      </c>
      <c r="AM303" s="254"/>
      <c r="AN303" s="243"/>
      <c r="AO303" s="265" t="str">
        <f>_xlfn.IFNA(IF(VLOOKUP(tabItens[[#This Row],[CÓDIGO]],tabExcluirDoEstoque[#Data],1,FALSE),"sim",""),"")</f>
        <v/>
      </c>
      <c r="AP303" s="266" t="str">
        <f ca="1">IF(OR(ISBLANK(tabItens[[#This Row],[ATA DT.VALID.]]),tabItens[[#This Row],[ATA DT.VALID.]]="",tabItens[[#This Row],[ATA DT.VALID.]]=" "),"",IF(TYPE(tabItens[[#This Row],[ATA DT.VALID.]])=1,ROUNDUP((tabItens[[#This Row],[ATA DT.VALID.]]-TODAY())/7,0),""))</f>
        <v/>
      </c>
      <c r="AQ303" s="267">
        <v>0</v>
      </c>
      <c r="AR303" s="268" t="str">
        <f>IF(ISBLANK(tabItens[[#This Row],[CÓDIGO]]),"",IFERROR(VLOOKUP(tabItens[[#This Row],[CÓDIGO]],Consumo!$C$2:$AI$902,32,FALSE),0))</f>
        <v>08.2023</v>
      </c>
      <c r="AS303" s="269">
        <f>SUMIF(Consumo!$C$3:$C$902,tabItens[[#This Row],[CÓDIGO]],Consumo!$T$3:$T$902) + SUMIF(Consumo!$C$3:$C$902,tabItens[[#This Row],[CÓDIGO]],Consumo!$U$3:$U$902) + SUMIF(Consumo!$C$3:$C$902,tabItens[[#This Row],[CÓDIGO]],Consumo!$V$3:$V$902) + SUMIF(Consumo!$C$3:$C$902,tabItens[[#This Row],[CÓDIGO]],Consumo!$W$3:$W$902)</f>
        <v>15</v>
      </c>
      <c r="AT303" s="269">
        <f>SUMIF(Consumo!$C$3:$C$902,tabItens[[#This Row],[CÓDIGO]],Consumo!$AF$3:$AF$902)</f>
        <v>37</v>
      </c>
      <c r="AU303" s="270">
        <f>SUMIF(Consumo!$C$3:$C$902,tabItens[[#This Row],[CÓDIGO]],Consumo!$AG$3:$AG$902)</f>
        <v>15</v>
      </c>
      <c r="AV303" s="271">
        <f>SUMIF(Consumo!$C$3:$C$902,tabItens[[#This Row],[CÓDIGO]],Consumo!$AE$3:$AE$902)</f>
        <v>0</v>
      </c>
      <c r="AW303" s="244">
        <f>tabItens[[#This Row],[QTDE ATUAL]] + tabItens[[#This Row],[RC QTDE]] + tabItens[[#This Row],[AF SALDO]] + tabItens[[#This Row],[Recentes]]</f>
        <v>28</v>
      </c>
      <c r="AX303" s="272">
        <v>5</v>
      </c>
      <c r="AY303" s="272">
        <v>4</v>
      </c>
      <c r="AZ303" s="272">
        <f>IF(ISBLANK(tabItens[[#This Row],[CÓDIGO]]),"",tabItens[[#This Row],[PontoMês]] * (AZ$2+tabItens[[#This Row],[PontoQtM]]))</f>
        <v>20</v>
      </c>
      <c r="BA303" s="271">
        <f>tabItens[[#This Row],[PontoPed]] - tabItens[[#This Row],[Saldo]] + (1/10)</f>
        <v>-7.9</v>
      </c>
      <c r="BB303" s="271">
        <f xml:space="preserve"> tabItens[[#This Row],[PontoMês]] * BB$2 - tabItens[[#This Row],[QTDE ATUAL]] - (1/10)</f>
        <v>-13.1</v>
      </c>
      <c r="BC303" s="273">
        <f>IF( tabItens[[#This Row],[PontoPed]]&gt;0, IF(tabItens[[#This Row],[PontoPed]]&lt;1, 1, IF( tabItens[[#This Row],[Saldo]]&gt;tabItens[[#This Row],[PontoPed]], 0, (tabItens[[#This Row],[PontoPed]]-tabItens[[#This Row],[Saldo]])/tabItens[[#This Row],[PontoPed]] ) ), 0 )</f>
        <v>0</v>
      </c>
      <c r="BD303" s="274">
        <f>ROUNDDOWN(IF( OR( AND(tabItens[[#This Row],[PontoPed]]&lt;tabItens[[#This Row],[Saldo]],tabItens[[#This Row],[Saldo]]&gt;0), tabItens[[#This Row],[PontoPed]]=0), 99, IF(AND(tabItens[[#This Row],[Saldo]]=0,tabItens[[#This Row],[PontoPed]]&gt;0), 0, (1-tabItens[[#This Row],[PctAb]])*10 ) ),0)</f>
        <v>99</v>
      </c>
      <c r="BE303" s="275">
        <f>MAX(ROUNDDOWN( IF(tabItens[[#This Row],[Abaixo]] &gt; 0,   tabItens[[#This Row],[Abaixo]] + (tabItens[[#This Row],[PontoMês]] * IF( OR( ISBLANK(tabItens[[#This Row],[ATA Nº/ANO]]), tabItens[[#This Row],[ATA Nº/ANO]] = ""),BE$2,BE$1)),0),0),0)</f>
        <v>0</v>
      </c>
      <c r="BF30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3" s="276">
        <f>SUMIF(Consumo!$C$3:$C$902,tabItens[[#This Row],[CÓDIGO]],Consumo!$E$3:$E$902)</f>
        <v>0</v>
      </c>
      <c r="BH303" s="277">
        <f>IF(AND(tabItens[[#This Row],[Pend]] &gt; 0,tabItens[[#This Row],[Consumo]] &lt;&gt; 0), tabItens[[#This Row],[Pend]] / tabItens[[#This Row],[Consumo]], 0 )</f>
        <v>0</v>
      </c>
      <c r="BI303" s="276"/>
      <c r="BJ303" s="276"/>
      <c r="BK303" s="278" t="s">
        <v>2077</v>
      </c>
    </row>
    <row r="304" spans="1:63" x14ac:dyDescent="0.3">
      <c r="A304" s="239">
        <v>88740</v>
      </c>
      <c r="B304" s="240" t="s">
        <v>1514</v>
      </c>
      <c r="C304" s="241" t="s">
        <v>264</v>
      </c>
      <c r="D304" s="242">
        <v>20.079999999999998</v>
      </c>
      <c r="E304" s="243"/>
      <c r="F304" s="243"/>
      <c r="G304" s="243" t="s">
        <v>891</v>
      </c>
      <c r="H304" s="244">
        <v>76</v>
      </c>
      <c r="I304" s="245">
        <v>103003</v>
      </c>
      <c r="J304" s="246">
        <v>20.079999999999998</v>
      </c>
      <c r="K304" s="247">
        <v>86</v>
      </c>
      <c r="L304" s="248">
        <f>IF(tabItens[[#This Row],[Média]] &gt; 0, tabItens[[#This Row],[QTDE ATUAL]] / tabItens[[#This Row],[Média]],999.9)</f>
        <v>999.9</v>
      </c>
      <c r="M304" s="249">
        <v>0</v>
      </c>
      <c r="N304" s="250">
        <f>tabItens[[#This Row],[VALOR UNIT.]] * tabItens[[#This Row],[LC]]</f>
        <v>0</v>
      </c>
      <c r="O304" s="251" t="s">
        <v>2156</v>
      </c>
      <c r="P304" s="252"/>
      <c r="Q304" s="253"/>
      <c r="R304" s="250"/>
      <c r="S304" s="254"/>
      <c r="T304" s="255">
        <f>ROUNDDOWN(IFERROR(tabItens[[#This Row],[ATA DT.VALID.]] - $D$1,0) / 30,0)</f>
        <v>-1507</v>
      </c>
      <c r="U304" s="240" t="s">
        <v>1503</v>
      </c>
      <c r="V304" s="256">
        <v>1</v>
      </c>
      <c r="W304" s="257" t="s">
        <v>2068</v>
      </c>
      <c r="X304" s="258">
        <v>55</v>
      </c>
      <c r="Y304" s="259">
        <v>26</v>
      </c>
      <c r="Z304" s="260"/>
      <c r="AA304" s="261"/>
      <c r="AB304" s="262"/>
      <c r="AC304" s="262"/>
      <c r="AD304" s="261"/>
      <c r="AE304" s="262"/>
      <c r="AF304" s="255"/>
      <c r="AG304" s="263" t="s">
        <v>2063</v>
      </c>
      <c r="AH304" s="264"/>
      <c r="AI304" s="255">
        <v>30</v>
      </c>
      <c r="AJ304" s="264">
        <v>41173</v>
      </c>
      <c r="AK304" s="264">
        <v>38656</v>
      </c>
      <c r="AL304" s="264">
        <v>44291</v>
      </c>
      <c r="AM304" s="254"/>
      <c r="AN304" s="243"/>
      <c r="AO304" s="265" t="str">
        <f>_xlfn.IFNA(IF(VLOOKUP(tabItens[[#This Row],[CÓDIGO]],tabExcluirDoEstoque[#Data],1,FALSE),"sim",""),"")</f>
        <v/>
      </c>
      <c r="AP304" s="266" t="str">
        <f ca="1">IF(OR(ISBLANK(tabItens[[#This Row],[ATA DT.VALID.]]),tabItens[[#This Row],[ATA DT.VALID.]]="",tabItens[[#This Row],[ATA DT.VALID.]]=" "),"",IF(TYPE(tabItens[[#This Row],[ATA DT.VALID.]])=1,ROUNDUP((tabItens[[#This Row],[ATA DT.VALID.]]-TODAY())/7,0),""))</f>
        <v/>
      </c>
      <c r="AQ304" s="267">
        <v>0</v>
      </c>
      <c r="AR304" s="268" t="str">
        <f>IF(ISBLANK(tabItens[[#This Row],[CÓDIGO]]),"",IFERROR(VLOOKUP(tabItens[[#This Row],[CÓDIGO]],Consumo!$C$2:$AI$902,32,FALSE),0))</f>
        <v>08.2023</v>
      </c>
      <c r="AS304" s="269">
        <f>SUMIF(Consumo!$C$3:$C$902,tabItens[[#This Row],[CÓDIGO]],Consumo!$T$3:$T$902) + SUMIF(Consumo!$C$3:$C$902,tabItens[[#This Row],[CÓDIGO]],Consumo!$U$3:$U$902) + SUMIF(Consumo!$C$3:$C$902,tabItens[[#This Row],[CÓDIGO]],Consumo!$V$3:$V$902) + SUMIF(Consumo!$C$3:$C$902,tabItens[[#This Row],[CÓDIGO]],Consumo!$W$3:$W$902)</f>
        <v>10</v>
      </c>
      <c r="AT304" s="269">
        <f>SUMIF(Consumo!$C$3:$C$902,tabItens[[#This Row],[CÓDIGO]],Consumo!$AF$3:$AF$902)</f>
        <v>95</v>
      </c>
      <c r="AU304" s="270">
        <f>SUMIF(Consumo!$C$3:$C$902,tabItens[[#This Row],[CÓDIGO]],Consumo!$AG$3:$AG$902)</f>
        <v>63</v>
      </c>
      <c r="AV304" s="271">
        <f>SUMIF(Consumo!$C$3:$C$902,tabItens[[#This Row],[CÓDIGO]],Consumo!$AE$3:$AE$902)</f>
        <v>0</v>
      </c>
      <c r="AW304" s="244">
        <f>tabItens[[#This Row],[QTDE ATUAL]] + tabItens[[#This Row],[RC QTDE]] + tabItens[[#This Row],[AF SALDO]] + tabItens[[#This Row],[Recentes]]</f>
        <v>76</v>
      </c>
      <c r="AX304" s="272">
        <v>8</v>
      </c>
      <c r="AY304" s="272">
        <v>4</v>
      </c>
      <c r="AZ304" s="272">
        <f>IF(ISBLANK(tabItens[[#This Row],[CÓDIGO]]),"",tabItens[[#This Row],[PontoMês]] * (AZ$2+tabItens[[#This Row],[PontoQtM]]))</f>
        <v>32</v>
      </c>
      <c r="BA304" s="271">
        <f>tabItens[[#This Row],[PontoPed]] - tabItens[[#This Row],[Saldo]] + (1/10)</f>
        <v>-43.9</v>
      </c>
      <c r="BB304" s="271">
        <f xml:space="preserve"> tabItens[[#This Row],[PontoMês]] * BB$2 - tabItens[[#This Row],[QTDE ATUAL]] - (1/10)</f>
        <v>-68.099999999999994</v>
      </c>
      <c r="BC304" s="273">
        <f>IF( tabItens[[#This Row],[PontoPed]]&gt;0, IF(tabItens[[#This Row],[PontoPed]]&lt;1, 1, IF( tabItens[[#This Row],[Saldo]]&gt;tabItens[[#This Row],[PontoPed]], 0, (tabItens[[#This Row],[PontoPed]]-tabItens[[#This Row],[Saldo]])/tabItens[[#This Row],[PontoPed]] ) ), 0 )</f>
        <v>0</v>
      </c>
      <c r="BD304" s="274">
        <f>ROUNDDOWN(IF( OR( AND(tabItens[[#This Row],[PontoPed]]&lt;tabItens[[#This Row],[Saldo]],tabItens[[#This Row],[Saldo]]&gt;0), tabItens[[#This Row],[PontoPed]]=0), 99, IF(AND(tabItens[[#This Row],[Saldo]]=0,tabItens[[#This Row],[PontoPed]]&gt;0), 0, (1-tabItens[[#This Row],[PctAb]])*10 ) ),0)</f>
        <v>99</v>
      </c>
      <c r="BE304" s="275">
        <f>MAX(ROUNDDOWN( IF(tabItens[[#This Row],[Abaixo]] &gt; 0,   tabItens[[#This Row],[Abaixo]] + (tabItens[[#This Row],[PontoMês]] * IF( OR( ISBLANK(tabItens[[#This Row],[ATA Nº/ANO]]), tabItens[[#This Row],[ATA Nº/ANO]] = ""),BE$2,BE$1)),0),0),0)</f>
        <v>0</v>
      </c>
      <c r="BF30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4" s="276">
        <f>SUMIF(Consumo!$C$3:$C$902,tabItens[[#This Row],[CÓDIGO]],Consumo!$E$3:$E$902)</f>
        <v>0</v>
      </c>
      <c r="BH304" s="277">
        <f>IF(AND(tabItens[[#This Row],[Pend]] &gt; 0,tabItens[[#This Row],[Consumo]] &lt;&gt; 0), tabItens[[#This Row],[Pend]] / tabItens[[#This Row],[Consumo]], 0 )</f>
        <v>0</v>
      </c>
      <c r="BI304" s="276"/>
      <c r="BJ304" s="276"/>
      <c r="BK304" s="278" t="s">
        <v>2077</v>
      </c>
    </row>
    <row r="305" spans="1:63" x14ac:dyDescent="0.3">
      <c r="A305" s="239">
        <v>88731</v>
      </c>
      <c r="B305" s="240" t="s">
        <v>1509</v>
      </c>
      <c r="C305" s="241" t="s">
        <v>264</v>
      </c>
      <c r="D305" s="242">
        <v>15.28</v>
      </c>
      <c r="E305" s="243"/>
      <c r="F305" s="243"/>
      <c r="G305" s="243" t="s">
        <v>891</v>
      </c>
      <c r="H305" s="244">
        <v>40</v>
      </c>
      <c r="I305" s="245">
        <v>103003</v>
      </c>
      <c r="J305" s="246">
        <v>15.28</v>
      </c>
      <c r="K305" s="247">
        <v>1</v>
      </c>
      <c r="L305" s="248">
        <f>IF(tabItens[[#This Row],[Média]] &gt; 0, tabItens[[#This Row],[QTDE ATUAL]] / tabItens[[#This Row],[Média]],999.9)</f>
        <v>999.9</v>
      </c>
      <c r="M305" s="249">
        <v>0</v>
      </c>
      <c r="N305" s="250">
        <f>tabItens[[#This Row],[VALOR UNIT.]] * tabItens[[#This Row],[LC]]</f>
        <v>0</v>
      </c>
      <c r="O305" s="251"/>
      <c r="P305" s="252"/>
      <c r="Q305" s="253"/>
      <c r="R305" s="250"/>
      <c r="S305" s="254"/>
      <c r="T305" s="255">
        <f>ROUNDDOWN(IFERROR(tabItens[[#This Row],[ATA DT.VALID.]] - $D$1,0) / 30,0)</f>
        <v>-1507</v>
      </c>
      <c r="U305" s="240" t="s">
        <v>1503</v>
      </c>
      <c r="V305" s="256">
        <v>1</v>
      </c>
      <c r="W305" s="257" t="s">
        <v>2068</v>
      </c>
      <c r="X305" s="258">
        <v>55</v>
      </c>
      <c r="Y305" s="259">
        <v>26</v>
      </c>
      <c r="Z305" s="260"/>
      <c r="AA305" s="261"/>
      <c r="AB305" s="262"/>
      <c r="AC305" s="262"/>
      <c r="AD305" s="261"/>
      <c r="AE305" s="262"/>
      <c r="AF305" s="255"/>
      <c r="AG305" s="263" t="s">
        <v>2063</v>
      </c>
      <c r="AH305" s="264"/>
      <c r="AI305" s="255">
        <v>0</v>
      </c>
      <c r="AJ305" s="264">
        <v>40200</v>
      </c>
      <c r="AK305" s="264">
        <v>38656</v>
      </c>
      <c r="AL305" s="264">
        <v>41040</v>
      </c>
      <c r="AM305" s="254"/>
      <c r="AN305" s="243"/>
      <c r="AO305" s="265" t="str">
        <f>_xlfn.IFNA(IF(VLOOKUP(tabItens[[#This Row],[CÓDIGO]],tabExcluirDoEstoque[#Data],1,FALSE),"sim",""),"")</f>
        <v/>
      </c>
      <c r="AP305" s="266" t="str">
        <f ca="1">IF(OR(ISBLANK(tabItens[[#This Row],[ATA DT.VALID.]]),tabItens[[#This Row],[ATA DT.VALID.]]="",tabItens[[#This Row],[ATA DT.VALID.]]=" "),"",IF(TYPE(tabItens[[#This Row],[ATA DT.VALID.]])=1,ROUNDUP((tabItens[[#This Row],[ATA DT.VALID.]]-TODAY())/7,0),""))</f>
        <v/>
      </c>
      <c r="AQ305" s="267"/>
      <c r="AR305" s="268" t="str">
        <f>IF(ISBLANK(tabItens[[#This Row],[CÓDIGO]]),"",IFERROR(VLOOKUP(tabItens[[#This Row],[CÓDIGO]],Consumo!$C$2:$AI$902,32,FALSE),0))</f>
        <v>02.2023</v>
      </c>
      <c r="AS305" s="269">
        <f>SUMIF(Consumo!$C$3:$C$902,tabItens[[#This Row],[CÓDIGO]],Consumo!$T$3:$T$902) + SUMIF(Consumo!$C$3:$C$902,tabItens[[#This Row],[CÓDIGO]],Consumo!$U$3:$U$902) + SUMIF(Consumo!$C$3:$C$902,tabItens[[#This Row],[CÓDIGO]],Consumo!$V$3:$V$902) + SUMIF(Consumo!$C$3:$C$902,tabItens[[#This Row],[CÓDIGO]],Consumo!$W$3:$W$902)</f>
        <v>0</v>
      </c>
      <c r="AT305" s="269">
        <f>SUMIF(Consumo!$C$3:$C$902,tabItens[[#This Row],[CÓDIGO]],Consumo!$AF$3:$AF$902)</f>
        <v>1</v>
      </c>
      <c r="AU305" s="270">
        <f>SUMIF(Consumo!$C$3:$C$902,tabItens[[#This Row],[CÓDIGO]],Consumo!$AG$3:$AG$902)</f>
        <v>1</v>
      </c>
      <c r="AV305" s="271">
        <f>SUMIF(Consumo!$C$3:$C$902,tabItens[[#This Row],[CÓDIGO]],Consumo!$AE$3:$AE$902)</f>
        <v>0</v>
      </c>
      <c r="AW305" s="244">
        <f>tabItens[[#This Row],[QTDE ATUAL]] + tabItens[[#This Row],[RC QTDE]] + tabItens[[#This Row],[AF SALDO]] + tabItens[[#This Row],[Recentes]]</f>
        <v>40</v>
      </c>
      <c r="AX305" s="272">
        <v>0</v>
      </c>
      <c r="AY305" s="272">
        <v>4</v>
      </c>
      <c r="AZ305" s="272">
        <f>IF(ISBLANK(tabItens[[#This Row],[CÓDIGO]]),"",tabItens[[#This Row],[PontoMês]] * (AZ$2+tabItens[[#This Row],[PontoQtM]]))</f>
        <v>0</v>
      </c>
      <c r="BA305" s="271">
        <f>tabItens[[#This Row],[PontoPed]] - tabItens[[#This Row],[Saldo]] + (1/10)</f>
        <v>-39.9</v>
      </c>
      <c r="BB305" s="271">
        <f xml:space="preserve"> tabItens[[#This Row],[PontoMês]] * BB$2 - tabItens[[#This Row],[QTDE ATUAL]] - (1/10)</f>
        <v>-40.1</v>
      </c>
      <c r="BC305" s="273">
        <f>IF( tabItens[[#This Row],[PontoPed]]&gt;0, IF(tabItens[[#This Row],[PontoPed]]&lt;1, 1, IF( tabItens[[#This Row],[Saldo]]&gt;tabItens[[#This Row],[PontoPed]], 0, (tabItens[[#This Row],[PontoPed]]-tabItens[[#This Row],[Saldo]])/tabItens[[#This Row],[PontoPed]] ) ), 0 )</f>
        <v>0</v>
      </c>
      <c r="BD305" s="274">
        <f>ROUNDDOWN(IF( OR( AND(tabItens[[#This Row],[PontoPed]]&lt;tabItens[[#This Row],[Saldo]],tabItens[[#This Row],[Saldo]]&gt;0), tabItens[[#This Row],[PontoPed]]=0), 99, IF(AND(tabItens[[#This Row],[Saldo]]=0,tabItens[[#This Row],[PontoPed]]&gt;0), 0, (1-tabItens[[#This Row],[PctAb]])*10 ) ),0)</f>
        <v>99</v>
      </c>
      <c r="BE305" s="275">
        <f>MAX(ROUNDDOWN( IF(tabItens[[#This Row],[Abaixo]] &gt; 0,   tabItens[[#This Row],[Abaixo]] + (tabItens[[#This Row],[PontoMês]] * IF( OR( ISBLANK(tabItens[[#This Row],[ATA Nº/ANO]]), tabItens[[#This Row],[ATA Nº/ANO]] = ""),BE$2,BE$1)),0),0),0)</f>
        <v>0</v>
      </c>
      <c r="BF30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05" s="276">
        <f>SUMIF(Consumo!$C$3:$C$902,tabItens[[#This Row],[CÓDIGO]],Consumo!$E$3:$E$902)</f>
        <v>0</v>
      </c>
      <c r="BH305" s="277">
        <f>IF(AND(tabItens[[#This Row],[Pend]] &gt; 0,tabItens[[#This Row],[Consumo]] &lt;&gt; 0), tabItens[[#This Row],[Pend]] / tabItens[[#This Row],[Consumo]], 0 )</f>
        <v>0</v>
      </c>
      <c r="BI305" s="276"/>
      <c r="BJ305" s="276"/>
      <c r="BK305" s="278" t="s">
        <v>2077</v>
      </c>
    </row>
    <row r="306" spans="1:63" x14ac:dyDescent="0.3">
      <c r="A306" s="239">
        <v>88746</v>
      </c>
      <c r="B306" s="240" t="s">
        <v>1517</v>
      </c>
      <c r="C306" s="241" t="s">
        <v>264</v>
      </c>
      <c r="D306" s="242">
        <v>158.69999999999999</v>
      </c>
      <c r="E306" s="243"/>
      <c r="F306" s="243"/>
      <c r="G306" s="243" t="s">
        <v>891</v>
      </c>
      <c r="H306" s="244">
        <v>42</v>
      </c>
      <c r="I306" s="245">
        <v>103003</v>
      </c>
      <c r="J306" s="246">
        <v>158.69999999999999</v>
      </c>
      <c r="K306" s="247">
        <v>9</v>
      </c>
      <c r="L306" s="248">
        <f>IF(tabItens[[#This Row],[Média]] &gt; 0, tabItens[[#This Row],[QTDE ATUAL]] / tabItens[[#This Row],[Média]],999.9)</f>
        <v>999.9</v>
      </c>
      <c r="M306" s="249">
        <v>0</v>
      </c>
      <c r="N306" s="250">
        <f>tabItens[[#This Row],[VALOR UNIT.]] * tabItens[[#This Row],[LC]]</f>
        <v>0</v>
      </c>
      <c r="O306" s="251" t="s">
        <v>2156</v>
      </c>
      <c r="P306" s="252"/>
      <c r="Q306" s="253"/>
      <c r="R306" s="250"/>
      <c r="S306" s="254"/>
      <c r="T306" s="255">
        <f>ROUNDDOWN(IFERROR(tabItens[[#This Row],[ATA DT.VALID.]] - $D$1,0) / 30,0)</f>
        <v>-1507</v>
      </c>
      <c r="U306" s="240" t="s">
        <v>1503</v>
      </c>
      <c r="V306" s="256">
        <v>1</v>
      </c>
      <c r="W306" s="257" t="s">
        <v>2068</v>
      </c>
      <c r="X306" s="258">
        <v>55</v>
      </c>
      <c r="Y306" s="259">
        <v>26</v>
      </c>
      <c r="Z306" s="260"/>
      <c r="AA306" s="261"/>
      <c r="AB306" s="262"/>
      <c r="AC306" s="262"/>
      <c r="AD306" s="261"/>
      <c r="AE306" s="262"/>
      <c r="AF306" s="255"/>
      <c r="AG306" s="263" t="s">
        <v>2063</v>
      </c>
      <c r="AH306" s="264"/>
      <c r="AI306" s="255">
        <v>4</v>
      </c>
      <c r="AJ306" s="264">
        <v>43818</v>
      </c>
      <c r="AK306" s="264">
        <v>38656</v>
      </c>
      <c r="AL306" s="264">
        <v>44923</v>
      </c>
      <c r="AM306" s="254"/>
      <c r="AN306" s="243"/>
      <c r="AO306" s="265" t="str">
        <f>_xlfn.IFNA(IF(VLOOKUP(tabItens[[#This Row],[CÓDIGO]],tabExcluirDoEstoque[#Data],1,FALSE),"sim",""),"")</f>
        <v/>
      </c>
      <c r="AP306" s="266" t="str">
        <f ca="1">IF(OR(ISBLANK(tabItens[[#This Row],[ATA DT.VALID.]]),tabItens[[#This Row],[ATA DT.VALID.]]="",tabItens[[#This Row],[ATA DT.VALID.]]=" "),"",IF(TYPE(tabItens[[#This Row],[ATA DT.VALID.]])=1,ROUNDUP((tabItens[[#This Row],[ATA DT.VALID.]]-TODAY())/7,0),""))</f>
        <v/>
      </c>
      <c r="AQ306" s="267">
        <v>0</v>
      </c>
      <c r="AR306" s="268" t="str">
        <f>IF(ISBLANK(tabItens[[#This Row],[CÓDIGO]]),"",IFERROR(VLOOKUP(tabItens[[#This Row],[CÓDIGO]],Consumo!$C$2:$AI$902,32,FALSE),0))</f>
        <v>04.2023</v>
      </c>
      <c r="AS306" s="269">
        <f>SUMIF(Consumo!$C$3:$C$902,tabItens[[#This Row],[CÓDIGO]],Consumo!$T$3:$T$902) + SUMIF(Consumo!$C$3:$C$902,tabItens[[#This Row],[CÓDIGO]],Consumo!$U$3:$U$902) + SUMIF(Consumo!$C$3:$C$902,tabItens[[#This Row],[CÓDIGO]],Consumo!$V$3:$V$902) + SUMIF(Consumo!$C$3:$C$902,tabItens[[#This Row],[CÓDIGO]],Consumo!$W$3:$W$902)</f>
        <v>0</v>
      </c>
      <c r="AT306" s="269">
        <f>SUMIF(Consumo!$C$3:$C$902,tabItens[[#This Row],[CÓDIGO]],Consumo!$AF$3:$AF$902)</f>
        <v>15</v>
      </c>
      <c r="AU306" s="270">
        <f>SUMIF(Consumo!$C$3:$C$902,tabItens[[#This Row],[CÓDIGO]],Consumo!$AG$3:$AG$902)</f>
        <v>5</v>
      </c>
      <c r="AV306" s="271">
        <f>SUMIF(Consumo!$C$3:$C$902,tabItens[[#This Row],[CÓDIGO]],Consumo!$AE$3:$AE$902)</f>
        <v>0</v>
      </c>
      <c r="AW306" s="244">
        <f>tabItens[[#This Row],[QTDE ATUAL]] + tabItens[[#This Row],[RC QTDE]] + tabItens[[#This Row],[AF SALDO]] + tabItens[[#This Row],[Recentes]]</f>
        <v>42</v>
      </c>
      <c r="AX306" s="272">
        <v>3</v>
      </c>
      <c r="AY306" s="272">
        <v>4</v>
      </c>
      <c r="AZ306" s="272">
        <f>IF(ISBLANK(tabItens[[#This Row],[CÓDIGO]]),"",tabItens[[#This Row],[PontoMês]] * (AZ$2+tabItens[[#This Row],[PontoQtM]]))</f>
        <v>12</v>
      </c>
      <c r="BA306" s="271">
        <f>tabItens[[#This Row],[PontoPed]] - tabItens[[#This Row],[Saldo]] + (1/10)</f>
        <v>-29.9</v>
      </c>
      <c r="BB306" s="271">
        <f xml:space="preserve"> tabItens[[#This Row],[PontoMês]] * BB$2 - tabItens[[#This Row],[QTDE ATUAL]] - (1/10)</f>
        <v>-39.1</v>
      </c>
      <c r="BC306" s="273">
        <f>IF( tabItens[[#This Row],[PontoPed]]&gt;0, IF(tabItens[[#This Row],[PontoPed]]&lt;1, 1, IF( tabItens[[#This Row],[Saldo]]&gt;tabItens[[#This Row],[PontoPed]], 0, (tabItens[[#This Row],[PontoPed]]-tabItens[[#This Row],[Saldo]])/tabItens[[#This Row],[PontoPed]] ) ), 0 )</f>
        <v>0</v>
      </c>
      <c r="BD306" s="274">
        <f>ROUNDDOWN(IF( OR( AND(tabItens[[#This Row],[PontoPed]]&lt;tabItens[[#This Row],[Saldo]],tabItens[[#This Row],[Saldo]]&gt;0), tabItens[[#This Row],[PontoPed]]=0), 99, IF(AND(tabItens[[#This Row],[Saldo]]=0,tabItens[[#This Row],[PontoPed]]&gt;0), 0, (1-tabItens[[#This Row],[PctAb]])*10 ) ),0)</f>
        <v>99</v>
      </c>
      <c r="BE306" s="275">
        <f>MAX(ROUNDDOWN( IF(tabItens[[#This Row],[Abaixo]] &gt; 0,   tabItens[[#This Row],[Abaixo]] + (tabItens[[#This Row],[PontoMês]] * IF( OR( ISBLANK(tabItens[[#This Row],[ATA Nº/ANO]]), tabItens[[#This Row],[ATA Nº/ANO]] = ""),BE$2,BE$1)),0),0),0)</f>
        <v>0</v>
      </c>
      <c r="BF30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6" s="276">
        <f>SUMIF(Consumo!$C$3:$C$902,tabItens[[#This Row],[CÓDIGO]],Consumo!$E$3:$E$902)</f>
        <v>0</v>
      </c>
      <c r="BH306" s="277">
        <f>IF(AND(tabItens[[#This Row],[Pend]] &gt; 0,tabItens[[#This Row],[Consumo]] &lt;&gt; 0), tabItens[[#This Row],[Pend]] / tabItens[[#This Row],[Consumo]], 0 )</f>
        <v>0</v>
      </c>
      <c r="BI306" s="276"/>
      <c r="BJ306" s="276"/>
      <c r="BK306" s="278" t="s">
        <v>2077</v>
      </c>
    </row>
    <row r="307" spans="1:63" x14ac:dyDescent="0.3">
      <c r="A307" s="239">
        <v>88747</v>
      </c>
      <c r="B307" s="240" t="s">
        <v>1518</v>
      </c>
      <c r="C307" s="241" t="s">
        <v>264</v>
      </c>
      <c r="D307" s="242">
        <v>205</v>
      </c>
      <c r="E307" s="243"/>
      <c r="F307" s="243"/>
      <c r="G307" s="243" t="s">
        <v>891</v>
      </c>
      <c r="H307" s="244">
        <v>7</v>
      </c>
      <c r="I307" s="245">
        <v>103003</v>
      </c>
      <c r="J307" s="246">
        <v>205</v>
      </c>
      <c r="K307" s="247">
        <v>6</v>
      </c>
      <c r="L307" s="248">
        <f>IF(tabItens[[#This Row],[Média]] &gt; 0, tabItens[[#This Row],[QTDE ATUAL]] / tabItens[[#This Row],[Média]],999.9)</f>
        <v>999.9</v>
      </c>
      <c r="M307" s="249">
        <v>0</v>
      </c>
      <c r="N307" s="250">
        <f>tabItens[[#This Row],[VALOR UNIT.]] * tabItens[[#This Row],[LC]]</f>
        <v>0</v>
      </c>
      <c r="O307" s="251" t="s">
        <v>2113</v>
      </c>
      <c r="P307" s="252"/>
      <c r="Q307" s="253"/>
      <c r="R307" s="250"/>
      <c r="S307" s="254"/>
      <c r="T307" s="255">
        <f>ROUNDDOWN(IFERROR(tabItens[[#This Row],[ATA DT.VALID.]] - $D$1,0) / 30,0)</f>
        <v>-1507</v>
      </c>
      <c r="U307" s="240" t="s">
        <v>1503</v>
      </c>
      <c r="V307" s="256">
        <v>1</v>
      </c>
      <c r="W307" s="257" t="s">
        <v>2068</v>
      </c>
      <c r="X307" s="258">
        <v>55</v>
      </c>
      <c r="Y307" s="259">
        <v>26</v>
      </c>
      <c r="Z307" s="260"/>
      <c r="AA307" s="261"/>
      <c r="AB307" s="262"/>
      <c r="AC307" s="262"/>
      <c r="AD307" s="261"/>
      <c r="AE307" s="262"/>
      <c r="AF307" s="255"/>
      <c r="AG307" s="263" t="s">
        <v>2063</v>
      </c>
      <c r="AH307" s="264"/>
      <c r="AI307" s="255">
        <v>2</v>
      </c>
      <c r="AJ307" s="264">
        <v>44649</v>
      </c>
      <c r="AK307" s="264">
        <v>38656</v>
      </c>
      <c r="AL307" s="264">
        <v>44687</v>
      </c>
      <c r="AM307" s="254"/>
      <c r="AN307" s="243"/>
      <c r="AO307" s="265" t="str">
        <f>_xlfn.IFNA(IF(VLOOKUP(tabItens[[#This Row],[CÓDIGO]],tabExcluirDoEstoque[#Data],1,FALSE),"sim",""),"")</f>
        <v/>
      </c>
      <c r="AP307" s="266" t="str">
        <f ca="1">IF(OR(ISBLANK(tabItens[[#This Row],[ATA DT.VALID.]]),tabItens[[#This Row],[ATA DT.VALID.]]="",tabItens[[#This Row],[ATA DT.VALID.]]=" "),"",IF(TYPE(tabItens[[#This Row],[ATA DT.VALID.]])=1,ROUNDUP((tabItens[[#This Row],[ATA DT.VALID.]]-TODAY())/7,0),""))</f>
        <v/>
      </c>
      <c r="AQ307" s="267">
        <v>0</v>
      </c>
      <c r="AR307" s="268" t="str">
        <f>IF(ISBLANK(tabItens[[#This Row],[CÓDIGO]]),"",IFERROR(VLOOKUP(tabItens[[#This Row],[CÓDIGO]],Consumo!$C$2:$AI$902,32,FALSE),0))</f>
        <v>04.2023</v>
      </c>
      <c r="AS307" s="269">
        <f>SUMIF(Consumo!$C$3:$C$902,tabItens[[#This Row],[CÓDIGO]],Consumo!$T$3:$T$902) + SUMIF(Consumo!$C$3:$C$902,tabItens[[#This Row],[CÓDIGO]],Consumo!$U$3:$U$902) + SUMIF(Consumo!$C$3:$C$902,tabItens[[#This Row],[CÓDIGO]],Consumo!$V$3:$V$902) + SUMIF(Consumo!$C$3:$C$902,tabItens[[#This Row],[CÓDIGO]],Consumo!$W$3:$W$902)</f>
        <v>0</v>
      </c>
      <c r="AT307" s="269">
        <f>SUMIF(Consumo!$C$3:$C$902,tabItens[[#This Row],[CÓDIGO]],Consumo!$AF$3:$AF$902)</f>
        <v>7</v>
      </c>
      <c r="AU307" s="270">
        <f>SUMIF(Consumo!$C$3:$C$902,tabItens[[#This Row],[CÓDIGO]],Consumo!$AG$3:$AG$902)</f>
        <v>3</v>
      </c>
      <c r="AV307" s="271">
        <f>SUMIF(Consumo!$C$3:$C$902,tabItens[[#This Row],[CÓDIGO]],Consumo!$AE$3:$AE$902)</f>
        <v>0</v>
      </c>
      <c r="AW307" s="244">
        <f>tabItens[[#This Row],[QTDE ATUAL]] + tabItens[[#This Row],[RC QTDE]] + tabItens[[#This Row],[AF SALDO]] + tabItens[[#This Row],[Recentes]]</f>
        <v>7</v>
      </c>
      <c r="AX307" s="272">
        <v>1.5</v>
      </c>
      <c r="AY307" s="272">
        <v>4</v>
      </c>
      <c r="AZ307" s="272">
        <f>IF(ISBLANK(tabItens[[#This Row],[CÓDIGO]]),"",tabItens[[#This Row],[PontoMês]] * (AZ$2+tabItens[[#This Row],[PontoQtM]]))</f>
        <v>6</v>
      </c>
      <c r="BA307" s="271">
        <f>tabItens[[#This Row],[PontoPed]] - tabItens[[#This Row],[Saldo]] + (1/10)</f>
        <v>-0.9</v>
      </c>
      <c r="BB307" s="271">
        <f xml:space="preserve"> tabItens[[#This Row],[PontoMês]] * BB$2 - tabItens[[#This Row],[QTDE ATUAL]] - (1/10)</f>
        <v>-5.6</v>
      </c>
      <c r="BC307" s="273">
        <f>IF( tabItens[[#This Row],[PontoPed]]&gt;0, IF(tabItens[[#This Row],[PontoPed]]&lt;1, 1, IF( tabItens[[#This Row],[Saldo]]&gt;tabItens[[#This Row],[PontoPed]], 0, (tabItens[[#This Row],[PontoPed]]-tabItens[[#This Row],[Saldo]])/tabItens[[#This Row],[PontoPed]] ) ), 0 )</f>
        <v>0</v>
      </c>
      <c r="BD307" s="274">
        <f>ROUNDDOWN(IF( OR( AND(tabItens[[#This Row],[PontoPed]]&lt;tabItens[[#This Row],[Saldo]],tabItens[[#This Row],[Saldo]]&gt;0), tabItens[[#This Row],[PontoPed]]=0), 99, IF(AND(tabItens[[#This Row],[Saldo]]=0,tabItens[[#This Row],[PontoPed]]&gt;0), 0, (1-tabItens[[#This Row],[PctAb]])*10 ) ),0)</f>
        <v>99</v>
      </c>
      <c r="BE307" s="275">
        <f>MAX(ROUNDDOWN( IF(tabItens[[#This Row],[Abaixo]] &gt; 0,   tabItens[[#This Row],[Abaixo]] + (tabItens[[#This Row],[PontoMês]] * IF( OR( ISBLANK(tabItens[[#This Row],[ATA Nº/ANO]]), tabItens[[#This Row],[ATA Nº/ANO]] = ""),BE$2,BE$1)),0),0),0)</f>
        <v>0</v>
      </c>
      <c r="BF30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7" s="276">
        <f>SUMIF(Consumo!$C$3:$C$902,tabItens[[#This Row],[CÓDIGO]],Consumo!$E$3:$E$902)</f>
        <v>0</v>
      </c>
      <c r="BH307" s="277">
        <f>IF(AND(tabItens[[#This Row],[Pend]] &gt; 0,tabItens[[#This Row],[Consumo]] &lt;&gt; 0), tabItens[[#This Row],[Pend]] / tabItens[[#This Row],[Consumo]], 0 )</f>
        <v>0</v>
      </c>
      <c r="BI307" s="276"/>
      <c r="BJ307" s="276"/>
      <c r="BK307" s="278" t="s">
        <v>2077</v>
      </c>
    </row>
    <row r="308" spans="1:63" x14ac:dyDescent="0.3">
      <c r="A308" s="239">
        <v>88732</v>
      </c>
      <c r="B308" s="240" t="s">
        <v>1510</v>
      </c>
      <c r="C308" s="241" t="s">
        <v>264</v>
      </c>
      <c r="D308" s="242">
        <v>19.5</v>
      </c>
      <c r="E308" s="243"/>
      <c r="F308" s="243"/>
      <c r="G308" s="243" t="s">
        <v>891</v>
      </c>
      <c r="H308" s="244">
        <v>24</v>
      </c>
      <c r="I308" s="245">
        <v>103003</v>
      </c>
      <c r="J308" s="246">
        <v>19.5</v>
      </c>
      <c r="K308" s="247">
        <v>36</v>
      </c>
      <c r="L308" s="248">
        <f>IF(tabItens[[#This Row],[Média]] &gt; 0, tabItens[[#This Row],[QTDE ATUAL]] / tabItens[[#This Row],[Média]],999.9)</f>
        <v>999.9</v>
      </c>
      <c r="M308" s="249">
        <v>0</v>
      </c>
      <c r="N308" s="250">
        <f>tabItens[[#This Row],[VALOR UNIT.]] * tabItens[[#This Row],[LC]]</f>
        <v>0</v>
      </c>
      <c r="O308" s="251" t="s">
        <v>2113</v>
      </c>
      <c r="P308" s="252"/>
      <c r="Q308" s="253"/>
      <c r="R308" s="250"/>
      <c r="S308" s="254"/>
      <c r="T308" s="255">
        <f>ROUNDDOWN(IFERROR(tabItens[[#This Row],[ATA DT.VALID.]] - $D$1,0) / 30,0)</f>
        <v>-1507</v>
      </c>
      <c r="U308" s="240" t="s">
        <v>1503</v>
      </c>
      <c r="V308" s="256">
        <v>1</v>
      </c>
      <c r="W308" s="257" t="s">
        <v>2068</v>
      </c>
      <c r="X308" s="258">
        <v>55</v>
      </c>
      <c r="Y308" s="259">
        <v>26</v>
      </c>
      <c r="Z308" s="260">
        <v>2442</v>
      </c>
      <c r="AA308" s="261">
        <v>2023</v>
      </c>
      <c r="AB308" s="262">
        <v>10</v>
      </c>
      <c r="AC308" s="262"/>
      <c r="AD308" s="261"/>
      <c r="AE308" s="262"/>
      <c r="AF308" s="255"/>
      <c r="AG308" s="263" t="s">
        <v>2063</v>
      </c>
      <c r="AH308" s="264"/>
      <c r="AI308" s="255">
        <v>12</v>
      </c>
      <c r="AJ308" s="264">
        <v>43903</v>
      </c>
      <c r="AK308" s="264">
        <v>38656</v>
      </c>
      <c r="AL308" s="264">
        <v>43892</v>
      </c>
      <c r="AM308" s="254"/>
      <c r="AN308" s="243"/>
      <c r="AO308" s="265" t="str">
        <f>_xlfn.IFNA(IF(VLOOKUP(tabItens[[#This Row],[CÓDIGO]],tabExcluirDoEstoque[#Data],1,FALSE),"sim",""),"")</f>
        <v/>
      </c>
      <c r="AP308" s="266" t="str">
        <f ca="1">IF(OR(ISBLANK(tabItens[[#This Row],[ATA DT.VALID.]]),tabItens[[#This Row],[ATA DT.VALID.]]="",tabItens[[#This Row],[ATA DT.VALID.]]=" "),"",IF(TYPE(tabItens[[#This Row],[ATA DT.VALID.]])=1,ROUNDUP((tabItens[[#This Row],[ATA DT.VALID.]]-TODAY())/7,0),""))</f>
        <v/>
      </c>
      <c r="AQ308" s="267">
        <v>0</v>
      </c>
      <c r="AR308" s="268" t="str">
        <f>IF(ISBLANK(tabItens[[#This Row],[CÓDIGO]]),"",IFERROR(VLOOKUP(tabItens[[#This Row],[CÓDIGO]],Consumo!$C$2:$AI$902,32,FALSE),0))</f>
        <v>04.2023</v>
      </c>
      <c r="AS308" s="269">
        <f>SUMIF(Consumo!$C$3:$C$902,tabItens[[#This Row],[CÓDIGO]],Consumo!$T$3:$T$902) + SUMIF(Consumo!$C$3:$C$902,tabItens[[#This Row],[CÓDIGO]],Consumo!$U$3:$U$902) + SUMIF(Consumo!$C$3:$C$902,tabItens[[#This Row],[CÓDIGO]],Consumo!$V$3:$V$902) + SUMIF(Consumo!$C$3:$C$902,tabItens[[#This Row],[CÓDIGO]],Consumo!$W$3:$W$902)</f>
        <v>0</v>
      </c>
      <c r="AT308" s="269">
        <f>SUMIF(Consumo!$C$3:$C$902,tabItens[[#This Row],[CÓDIGO]],Consumo!$AF$3:$AF$902)</f>
        <v>46</v>
      </c>
      <c r="AU308" s="270">
        <f>SUMIF(Consumo!$C$3:$C$902,tabItens[[#This Row],[CÓDIGO]],Consumo!$AG$3:$AG$902)</f>
        <v>10</v>
      </c>
      <c r="AV308" s="271">
        <f>SUMIF(Consumo!$C$3:$C$902,tabItens[[#This Row],[CÓDIGO]],Consumo!$AE$3:$AE$902)</f>
        <v>0</v>
      </c>
      <c r="AW308" s="244">
        <f>tabItens[[#This Row],[QTDE ATUAL]] + tabItens[[#This Row],[RC QTDE]] + tabItens[[#This Row],[AF SALDO]] + tabItens[[#This Row],[Recentes]]</f>
        <v>34</v>
      </c>
      <c r="AX308" s="272">
        <v>11</v>
      </c>
      <c r="AY308" s="272">
        <v>4</v>
      </c>
      <c r="AZ308" s="272">
        <f>IF(ISBLANK(tabItens[[#This Row],[CÓDIGO]]),"",tabItens[[#This Row],[PontoMês]] * (AZ$2+tabItens[[#This Row],[PontoQtM]]))</f>
        <v>44</v>
      </c>
      <c r="BA308" s="271">
        <f>tabItens[[#This Row],[PontoPed]] - tabItens[[#This Row],[Saldo]] + (1/10)</f>
        <v>10.1</v>
      </c>
      <c r="BB308" s="271">
        <f xml:space="preserve"> tabItens[[#This Row],[PontoMês]] * BB$2 - tabItens[[#This Row],[QTDE ATUAL]] - (1/10)</f>
        <v>-13.1</v>
      </c>
      <c r="BC308" s="273">
        <f>IF( tabItens[[#This Row],[PontoPed]]&gt;0, IF(tabItens[[#This Row],[PontoPed]]&lt;1, 1, IF( tabItens[[#This Row],[Saldo]]&gt;tabItens[[#This Row],[PontoPed]], 0, (tabItens[[#This Row],[PontoPed]]-tabItens[[#This Row],[Saldo]])/tabItens[[#This Row],[PontoPed]] ) ), 0 )</f>
        <v>0.22727272727272727</v>
      </c>
      <c r="BD308" s="274">
        <f>ROUNDDOWN(IF( OR( AND(tabItens[[#This Row],[PontoPed]]&lt;tabItens[[#This Row],[Saldo]],tabItens[[#This Row],[Saldo]]&gt;0), tabItens[[#This Row],[PontoPed]]=0), 99, IF(AND(tabItens[[#This Row],[Saldo]]=0,tabItens[[#This Row],[PontoPed]]&gt;0), 0, (1-tabItens[[#This Row],[PctAb]])*10 ) ),0)</f>
        <v>7</v>
      </c>
      <c r="BE308" s="275">
        <f>MAX(ROUNDDOWN( IF(tabItens[[#This Row],[Abaixo]] &gt; 0,   tabItens[[#This Row],[Abaixo]] + (tabItens[[#This Row],[PontoMês]] * IF( OR( ISBLANK(tabItens[[#This Row],[ATA Nº/ANO]]), tabItens[[#This Row],[ATA Nº/ANO]] = ""),BE$2,BE$1)),0),0),0)</f>
        <v>43</v>
      </c>
      <c r="BF30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8" s="276">
        <f>SUMIF(Consumo!$C$3:$C$902,tabItens[[#This Row],[CÓDIGO]],Consumo!$E$3:$E$902)</f>
        <v>0</v>
      </c>
      <c r="BH308" s="277">
        <f>IF(AND(tabItens[[#This Row],[Pend]] &gt; 0,tabItens[[#This Row],[Consumo]] &lt;&gt; 0), tabItens[[#This Row],[Pend]] / tabItens[[#This Row],[Consumo]], 0 )</f>
        <v>0</v>
      </c>
      <c r="BI308" s="276"/>
      <c r="BJ308" s="276"/>
      <c r="BK308" s="278" t="s">
        <v>2077</v>
      </c>
    </row>
    <row r="309" spans="1:63" x14ac:dyDescent="0.3">
      <c r="A309" s="239">
        <v>88733</v>
      </c>
      <c r="B309" s="240" t="s">
        <v>1511</v>
      </c>
      <c r="C309" s="241" t="s">
        <v>264</v>
      </c>
      <c r="D309" s="242">
        <v>28.2</v>
      </c>
      <c r="E309" s="243"/>
      <c r="F309" s="243"/>
      <c r="G309" s="243" t="s">
        <v>891</v>
      </c>
      <c r="H309" s="244">
        <v>0</v>
      </c>
      <c r="I309" s="245">
        <v>103003</v>
      </c>
      <c r="J309" s="246">
        <v>28.2</v>
      </c>
      <c r="K309" s="247">
        <v>56</v>
      </c>
      <c r="L309" s="248">
        <f>IF(tabItens[[#This Row],[Média]] &gt; 0, tabItens[[#This Row],[QTDE ATUAL]] / tabItens[[#This Row],[Média]],999.9)</f>
        <v>0</v>
      </c>
      <c r="M309" s="249">
        <v>0</v>
      </c>
      <c r="N309" s="250">
        <f>tabItens[[#This Row],[VALOR UNIT.]] * tabItens[[#This Row],[LC]]</f>
        <v>0</v>
      </c>
      <c r="O309" s="251" t="s">
        <v>2113</v>
      </c>
      <c r="P309" s="252"/>
      <c r="Q309" s="253"/>
      <c r="R309" s="250"/>
      <c r="S309" s="254"/>
      <c r="T309" s="255">
        <f>ROUNDDOWN(IFERROR(tabItens[[#This Row],[ATA DT.VALID.]] - $D$1,0) / 30,0)</f>
        <v>-1507</v>
      </c>
      <c r="U309" s="240" t="s">
        <v>1503</v>
      </c>
      <c r="V309" s="256">
        <v>1</v>
      </c>
      <c r="W309" s="257" t="s">
        <v>2068</v>
      </c>
      <c r="X309" s="258">
        <v>55</v>
      </c>
      <c r="Y309" s="259">
        <v>26</v>
      </c>
      <c r="Z309" s="260">
        <v>2956</v>
      </c>
      <c r="AA309" s="261">
        <v>2023</v>
      </c>
      <c r="AB309" s="262">
        <v>20</v>
      </c>
      <c r="AC309" s="262"/>
      <c r="AD309" s="261"/>
      <c r="AE309" s="262"/>
      <c r="AF309" s="255"/>
      <c r="AG309" s="263" t="s">
        <v>2063</v>
      </c>
      <c r="AH309" s="264"/>
      <c r="AI309" s="255">
        <v>20</v>
      </c>
      <c r="AJ309" s="264">
        <v>44175</v>
      </c>
      <c r="AK309" s="264">
        <v>38656</v>
      </c>
      <c r="AL309" s="264">
        <v>44167</v>
      </c>
      <c r="AM309" s="254"/>
      <c r="AN309" s="243"/>
      <c r="AO309" s="265" t="str">
        <f>_xlfn.IFNA(IF(VLOOKUP(tabItens[[#This Row],[CÓDIGO]],tabExcluirDoEstoque[#Data],1,FALSE),"sim",""),"")</f>
        <v/>
      </c>
      <c r="AP309" s="266" t="str">
        <f ca="1">IF(OR(ISBLANK(tabItens[[#This Row],[ATA DT.VALID.]]),tabItens[[#This Row],[ATA DT.VALID.]]="",tabItens[[#This Row],[ATA DT.VALID.]]=" "),"",IF(TYPE(tabItens[[#This Row],[ATA DT.VALID.]])=1,ROUNDUP((tabItens[[#This Row],[ATA DT.VALID.]]-TODAY())/7,0),""))</f>
        <v/>
      </c>
      <c r="AQ309" s="267">
        <v>0</v>
      </c>
      <c r="AR309" s="268" t="str">
        <f>IF(ISBLANK(tabItens[[#This Row],[CÓDIGO]]),"",IFERROR(VLOOKUP(tabItens[[#This Row],[CÓDIGO]],Consumo!$C$2:$AI$902,32,FALSE),0))</f>
        <v>04.2023</v>
      </c>
      <c r="AS309" s="269">
        <f>SUMIF(Consumo!$C$3:$C$902,tabItens[[#This Row],[CÓDIGO]],Consumo!$T$3:$T$902) + SUMIF(Consumo!$C$3:$C$902,tabItens[[#This Row],[CÓDIGO]],Consumo!$U$3:$U$902) + SUMIF(Consumo!$C$3:$C$902,tabItens[[#This Row],[CÓDIGO]],Consumo!$V$3:$V$902) + SUMIF(Consumo!$C$3:$C$902,tabItens[[#This Row],[CÓDIGO]],Consumo!$W$3:$W$902)</f>
        <v>0</v>
      </c>
      <c r="AT309" s="269">
        <f>SUMIF(Consumo!$C$3:$C$902,tabItens[[#This Row],[CÓDIGO]],Consumo!$AF$3:$AF$902)</f>
        <v>69</v>
      </c>
      <c r="AU309" s="270">
        <f>SUMIF(Consumo!$C$3:$C$902,tabItens[[#This Row],[CÓDIGO]],Consumo!$AG$3:$AG$902)</f>
        <v>20</v>
      </c>
      <c r="AV309" s="271">
        <f>SUMIF(Consumo!$C$3:$C$902,tabItens[[#This Row],[CÓDIGO]],Consumo!$AE$3:$AE$902)</f>
        <v>0.1111111111111111</v>
      </c>
      <c r="AW309" s="244">
        <f>tabItens[[#This Row],[QTDE ATUAL]] + tabItens[[#This Row],[RC QTDE]] + tabItens[[#This Row],[AF SALDO]] + tabItens[[#This Row],[Recentes]]</f>
        <v>20</v>
      </c>
      <c r="AX309" s="272">
        <v>6</v>
      </c>
      <c r="AY309" s="272">
        <v>4</v>
      </c>
      <c r="AZ309" s="272">
        <f>IF(ISBLANK(tabItens[[#This Row],[CÓDIGO]]),"",tabItens[[#This Row],[PontoMês]] * (AZ$2+tabItens[[#This Row],[PontoQtM]]))</f>
        <v>24</v>
      </c>
      <c r="BA309" s="271">
        <f>tabItens[[#This Row],[PontoPed]] - tabItens[[#This Row],[Saldo]] + (1/10)</f>
        <v>4.0999999999999996</v>
      </c>
      <c r="BB309" s="271">
        <f xml:space="preserve"> tabItens[[#This Row],[PontoMês]] * BB$2 - tabItens[[#This Row],[QTDE ATUAL]] - (1/10)</f>
        <v>5.9</v>
      </c>
      <c r="BC309" s="273">
        <f>IF( tabItens[[#This Row],[PontoPed]]&gt;0, IF(tabItens[[#This Row],[PontoPed]]&lt;1, 1, IF( tabItens[[#This Row],[Saldo]]&gt;tabItens[[#This Row],[PontoPed]], 0, (tabItens[[#This Row],[PontoPed]]-tabItens[[#This Row],[Saldo]])/tabItens[[#This Row],[PontoPed]] ) ), 0 )</f>
        <v>0.16666666666666666</v>
      </c>
      <c r="BD309" s="274">
        <f>ROUNDDOWN(IF( OR( AND(tabItens[[#This Row],[PontoPed]]&lt;tabItens[[#This Row],[Saldo]],tabItens[[#This Row],[Saldo]]&gt;0), tabItens[[#This Row],[PontoPed]]=0), 99, IF(AND(tabItens[[#This Row],[Saldo]]=0,tabItens[[#This Row],[PontoPed]]&gt;0), 0, (1-tabItens[[#This Row],[PctAb]])*10 ) ),0)</f>
        <v>8</v>
      </c>
      <c r="BE309" s="275">
        <f>MAX(ROUNDDOWN( IF(tabItens[[#This Row],[Abaixo]] &gt; 0,   tabItens[[#This Row],[Abaixo]] + (tabItens[[#This Row],[PontoMês]] * IF( OR( ISBLANK(tabItens[[#This Row],[ATA Nº/ANO]]), tabItens[[#This Row],[ATA Nº/ANO]] = ""),BE$2,BE$1)),0),0),0)</f>
        <v>22</v>
      </c>
      <c r="BF30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9" s="276">
        <f>SUMIF(Consumo!$C$3:$C$902,tabItens[[#This Row],[CÓDIGO]],Consumo!$E$3:$E$902)</f>
        <v>2</v>
      </c>
      <c r="BH309" s="277">
        <f>IF(AND(tabItens[[#This Row],[Pend]] &gt; 0,tabItens[[#This Row],[Consumo]] &lt;&gt; 0), tabItens[[#This Row],[Pend]] / tabItens[[#This Row],[Consumo]], 0 )</f>
        <v>2.8985507246376812E-2</v>
      </c>
      <c r="BI309" s="276"/>
      <c r="BJ309" s="276"/>
      <c r="BK309" s="278" t="s">
        <v>2077</v>
      </c>
    </row>
    <row r="310" spans="1:63" x14ac:dyDescent="0.3">
      <c r="A310" s="239">
        <v>88734</v>
      </c>
      <c r="B310" s="240" t="s">
        <v>1512</v>
      </c>
      <c r="C310" s="241" t="s">
        <v>264</v>
      </c>
      <c r="D310" s="242">
        <v>44</v>
      </c>
      <c r="E310" s="243"/>
      <c r="F310" s="243"/>
      <c r="G310" s="243" t="s">
        <v>891</v>
      </c>
      <c r="H310" s="244">
        <v>44</v>
      </c>
      <c r="I310" s="245">
        <v>103003</v>
      </c>
      <c r="J310" s="246">
        <v>44</v>
      </c>
      <c r="K310" s="247">
        <v>8</v>
      </c>
      <c r="L310" s="248">
        <f>IF(tabItens[[#This Row],[Média]] &gt; 0, tabItens[[#This Row],[QTDE ATUAL]] / tabItens[[#This Row],[Média]],999.9)</f>
        <v>999.9</v>
      </c>
      <c r="M310" s="249">
        <v>0</v>
      </c>
      <c r="N310" s="250">
        <f>tabItens[[#This Row],[VALOR UNIT.]] * tabItens[[#This Row],[LC]]</f>
        <v>0</v>
      </c>
      <c r="O310" s="251" t="s">
        <v>2113</v>
      </c>
      <c r="P310" s="252"/>
      <c r="Q310" s="253"/>
      <c r="R310" s="250"/>
      <c r="S310" s="254"/>
      <c r="T310" s="255">
        <f>ROUNDDOWN(IFERROR(tabItens[[#This Row],[ATA DT.VALID.]] - $D$1,0) / 30,0)</f>
        <v>-1507</v>
      </c>
      <c r="U310" s="240" t="s">
        <v>1503</v>
      </c>
      <c r="V310" s="256">
        <v>1</v>
      </c>
      <c r="W310" s="257" t="s">
        <v>2068</v>
      </c>
      <c r="X310" s="258">
        <v>55</v>
      </c>
      <c r="Y310" s="259">
        <v>26</v>
      </c>
      <c r="Z310" s="260"/>
      <c r="AA310" s="261"/>
      <c r="AB310" s="262"/>
      <c r="AC310" s="262"/>
      <c r="AD310" s="261"/>
      <c r="AE310" s="262"/>
      <c r="AF310" s="255"/>
      <c r="AG310" s="263" t="s">
        <v>2063</v>
      </c>
      <c r="AH310" s="264"/>
      <c r="AI310" s="255">
        <v>2</v>
      </c>
      <c r="AJ310" s="264">
        <v>43903</v>
      </c>
      <c r="AK310" s="264">
        <v>38656</v>
      </c>
      <c r="AL310" s="264">
        <v>44687</v>
      </c>
      <c r="AM310" s="254"/>
      <c r="AN310" s="243"/>
      <c r="AO310" s="265" t="str">
        <f>_xlfn.IFNA(IF(VLOOKUP(tabItens[[#This Row],[CÓDIGO]],tabExcluirDoEstoque[#Data],1,FALSE),"sim",""),"")</f>
        <v/>
      </c>
      <c r="AP310" s="266" t="str">
        <f ca="1">IF(OR(ISBLANK(tabItens[[#This Row],[ATA DT.VALID.]]),tabItens[[#This Row],[ATA DT.VALID.]]="",tabItens[[#This Row],[ATA DT.VALID.]]=" "),"",IF(TYPE(tabItens[[#This Row],[ATA DT.VALID.]])=1,ROUNDUP((tabItens[[#This Row],[ATA DT.VALID.]]-TODAY())/7,0),""))</f>
        <v/>
      </c>
      <c r="AQ310" s="267">
        <v>0</v>
      </c>
      <c r="AR310" s="268" t="str">
        <f>IF(ISBLANK(tabItens[[#This Row],[CÓDIGO]]),"",IFERROR(VLOOKUP(tabItens[[#This Row],[CÓDIGO]],Consumo!$C$2:$AI$902,32,FALSE),0))</f>
        <v>02.2023</v>
      </c>
      <c r="AS310" s="269">
        <f>SUMIF(Consumo!$C$3:$C$902,tabItens[[#This Row],[CÓDIGO]],Consumo!$T$3:$T$902) + SUMIF(Consumo!$C$3:$C$902,tabItens[[#This Row],[CÓDIGO]],Consumo!$U$3:$U$902) + SUMIF(Consumo!$C$3:$C$902,tabItens[[#This Row],[CÓDIGO]],Consumo!$V$3:$V$902) + SUMIF(Consumo!$C$3:$C$902,tabItens[[#This Row],[CÓDIGO]],Consumo!$W$3:$W$902)</f>
        <v>0</v>
      </c>
      <c r="AT310" s="269">
        <f>SUMIF(Consumo!$C$3:$C$902,tabItens[[#This Row],[CÓDIGO]],Consumo!$AF$3:$AF$902)</f>
        <v>9</v>
      </c>
      <c r="AU310" s="270">
        <f>SUMIF(Consumo!$C$3:$C$902,tabItens[[#This Row],[CÓDIGO]],Consumo!$AG$3:$AG$902)</f>
        <v>3</v>
      </c>
      <c r="AV310" s="271">
        <f>SUMIF(Consumo!$C$3:$C$902,tabItens[[#This Row],[CÓDIGO]],Consumo!$AE$3:$AE$902)</f>
        <v>0</v>
      </c>
      <c r="AW310" s="244">
        <f>tabItens[[#This Row],[QTDE ATUAL]] + tabItens[[#This Row],[RC QTDE]] + tabItens[[#This Row],[AF SALDO]] + tabItens[[#This Row],[Recentes]]</f>
        <v>44</v>
      </c>
      <c r="AX310" s="272">
        <v>8</v>
      </c>
      <c r="AY310" s="272">
        <v>4</v>
      </c>
      <c r="AZ310" s="272">
        <f>IF(ISBLANK(tabItens[[#This Row],[CÓDIGO]]),"",tabItens[[#This Row],[PontoMês]] * (AZ$2+tabItens[[#This Row],[PontoQtM]]))</f>
        <v>32</v>
      </c>
      <c r="BA310" s="271">
        <f>tabItens[[#This Row],[PontoPed]] - tabItens[[#This Row],[Saldo]] + (1/10)</f>
        <v>-11.9</v>
      </c>
      <c r="BB310" s="271">
        <f xml:space="preserve"> tabItens[[#This Row],[PontoMês]] * BB$2 - tabItens[[#This Row],[QTDE ATUAL]] - (1/10)</f>
        <v>-36.1</v>
      </c>
      <c r="BC310" s="273">
        <f>IF( tabItens[[#This Row],[PontoPed]]&gt;0, IF(tabItens[[#This Row],[PontoPed]]&lt;1, 1, IF( tabItens[[#This Row],[Saldo]]&gt;tabItens[[#This Row],[PontoPed]], 0, (tabItens[[#This Row],[PontoPed]]-tabItens[[#This Row],[Saldo]])/tabItens[[#This Row],[PontoPed]] ) ), 0 )</f>
        <v>0</v>
      </c>
      <c r="BD310" s="274">
        <f>ROUNDDOWN(IF( OR( AND(tabItens[[#This Row],[PontoPed]]&lt;tabItens[[#This Row],[Saldo]],tabItens[[#This Row],[Saldo]]&gt;0), tabItens[[#This Row],[PontoPed]]=0), 99, IF(AND(tabItens[[#This Row],[Saldo]]=0,tabItens[[#This Row],[PontoPed]]&gt;0), 0, (1-tabItens[[#This Row],[PctAb]])*10 ) ),0)</f>
        <v>99</v>
      </c>
      <c r="BE310" s="275">
        <f>MAX(ROUNDDOWN( IF(tabItens[[#This Row],[Abaixo]] &gt; 0,   tabItens[[#This Row],[Abaixo]] + (tabItens[[#This Row],[PontoMês]] * IF( OR( ISBLANK(tabItens[[#This Row],[ATA Nº/ANO]]), tabItens[[#This Row],[ATA Nº/ANO]] = ""),BE$2,BE$1)),0),0),0)</f>
        <v>0</v>
      </c>
      <c r="BF31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0" s="276">
        <f>SUMIF(Consumo!$C$3:$C$902,tabItens[[#This Row],[CÓDIGO]],Consumo!$E$3:$E$902)</f>
        <v>0</v>
      </c>
      <c r="BH310" s="277">
        <f>IF(AND(tabItens[[#This Row],[Pend]] &gt; 0,tabItens[[#This Row],[Consumo]] &lt;&gt; 0), tabItens[[#This Row],[Pend]] / tabItens[[#This Row],[Consumo]], 0 )</f>
        <v>0</v>
      </c>
      <c r="BI310" s="276"/>
      <c r="BJ310" s="276"/>
      <c r="BK310" s="278" t="s">
        <v>2077</v>
      </c>
    </row>
    <row r="311" spans="1:63" x14ac:dyDescent="0.3">
      <c r="A311" s="239">
        <v>88735</v>
      </c>
      <c r="B311" s="240" t="s">
        <v>1513</v>
      </c>
      <c r="C311" s="241" t="s">
        <v>264</v>
      </c>
      <c r="D311" s="242">
        <v>34.299999999999997</v>
      </c>
      <c r="E311" s="243"/>
      <c r="F311" s="243"/>
      <c r="G311" s="243" t="s">
        <v>891</v>
      </c>
      <c r="H311" s="244">
        <v>91</v>
      </c>
      <c r="I311" s="245">
        <v>103003</v>
      </c>
      <c r="J311" s="246">
        <v>34.299999999999997</v>
      </c>
      <c r="K311" s="247">
        <v>22</v>
      </c>
      <c r="L311" s="248">
        <f>IF(tabItens[[#This Row],[Média]] &gt; 0, tabItens[[#This Row],[QTDE ATUAL]] / tabItens[[#This Row],[Média]],999.9)</f>
        <v>999.9</v>
      </c>
      <c r="M311" s="249">
        <v>0</v>
      </c>
      <c r="N311" s="250">
        <f>tabItens[[#This Row],[VALOR UNIT.]] * tabItens[[#This Row],[LC]]</f>
        <v>0</v>
      </c>
      <c r="O311" s="251" t="s">
        <v>2113</v>
      </c>
      <c r="P311" s="252"/>
      <c r="Q311" s="253"/>
      <c r="R311" s="250"/>
      <c r="S311" s="254"/>
      <c r="T311" s="255">
        <f>ROUNDDOWN(IFERROR(tabItens[[#This Row],[ATA DT.VALID.]] - $D$1,0) / 30,0)</f>
        <v>-1507</v>
      </c>
      <c r="U311" s="240" t="s">
        <v>1503</v>
      </c>
      <c r="V311" s="256">
        <v>1</v>
      </c>
      <c r="W311" s="257" t="s">
        <v>2068</v>
      </c>
      <c r="X311" s="258">
        <v>55</v>
      </c>
      <c r="Y311" s="259">
        <v>26</v>
      </c>
      <c r="Z311" s="260"/>
      <c r="AA311" s="261"/>
      <c r="AB311" s="262"/>
      <c r="AC311" s="262"/>
      <c r="AD311" s="261"/>
      <c r="AE311" s="262"/>
      <c r="AF311" s="255"/>
      <c r="AG311" s="263" t="s">
        <v>2063</v>
      </c>
      <c r="AH311" s="264"/>
      <c r="AI311" s="255">
        <v>8</v>
      </c>
      <c r="AJ311" s="264">
        <v>44628</v>
      </c>
      <c r="AK311" s="264">
        <v>38656</v>
      </c>
      <c r="AL311" s="264">
        <v>44616</v>
      </c>
      <c r="AM311" s="254"/>
      <c r="AN311" s="243"/>
      <c r="AO311" s="265" t="str">
        <f>_xlfn.IFNA(IF(VLOOKUP(tabItens[[#This Row],[CÓDIGO]],tabExcluirDoEstoque[#Data],1,FALSE),"sim",""),"")</f>
        <v/>
      </c>
      <c r="AP311" s="266" t="str">
        <f ca="1">IF(OR(ISBLANK(tabItens[[#This Row],[ATA DT.VALID.]]),tabItens[[#This Row],[ATA DT.VALID.]]="",tabItens[[#This Row],[ATA DT.VALID.]]=" "),"",IF(TYPE(tabItens[[#This Row],[ATA DT.VALID.]])=1,ROUNDUP((tabItens[[#This Row],[ATA DT.VALID.]]-TODAY())/7,0),""))</f>
        <v/>
      </c>
      <c r="AQ311" s="267">
        <v>0</v>
      </c>
      <c r="AR311" s="268" t="str">
        <f>IF(ISBLANK(tabItens[[#This Row],[CÓDIGO]]),"",IFERROR(VLOOKUP(tabItens[[#This Row],[CÓDIGO]],Consumo!$C$2:$AI$902,32,FALSE),0))</f>
        <v>06.2023</v>
      </c>
      <c r="AS311" s="269">
        <f>SUMIF(Consumo!$C$3:$C$902,tabItens[[#This Row],[CÓDIGO]],Consumo!$T$3:$T$902) + SUMIF(Consumo!$C$3:$C$902,tabItens[[#This Row],[CÓDIGO]],Consumo!$U$3:$U$902) + SUMIF(Consumo!$C$3:$C$902,tabItens[[#This Row],[CÓDIGO]],Consumo!$V$3:$V$902) + SUMIF(Consumo!$C$3:$C$902,tabItens[[#This Row],[CÓDIGO]],Consumo!$W$3:$W$902)</f>
        <v>5</v>
      </c>
      <c r="AT311" s="269">
        <f>SUMIF(Consumo!$C$3:$C$902,tabItens[[#This Row],[CÓDIGO]],Consumo!$AF$3:$AF$902)</f>
        <v>25</v>
      </c>
      <c r="AU311" s="270">
        <f>SUMIF(Consumo!$C$3:$C$902,tabItens[[#This Row],[CÓDIGO]],Consumo!$AG$3:$AG$902)</f>
        <v>5</v>
      </c>
      <c r="AV311" s="271">
        <f>SUMIF(Consumo!$C$3:$C$902,tabItens[[#This Row],[CÓDIGO]],Consumo!$AE$3:$AE$902)</f>
        <v>0</v>
      </c>
      <c r="AW311" s="244">
        <f>tabItens[[#This Row],[QTDE ATUAL]] + tabItens[[#This Row],[RC QTDE]] + tabItens[[#This Row],[AF SALDO]] + tabItens[[#This Row],[Recentes]]</f>
        <v>91</v>
      </c>
      <c r="AX311" s="272">
        <v>4</v>
      </c>
      <c r="AY311" s="272">
        <v>4</v>
      </c>
      <c r="AZ311" s="272">
        <f>IF(ISBLANK(tabItens[[#This Row],[CÓDIGO]]),"",tabItens[[#This Row],[PontoMês]] * (AZ$2+tabItens[[#This Row],[PontoQtM]]))</f>
        <v>16</v>
      </c>
      <c r="BA311" s="271">
        <f>tabItens[[#This Row],[PontoPed]] - tabItens[[#This Row],[Saldo]] + (1/10)</f>
        <v>-74.900000000000006</v>
      </c>
      <c r="BB311" s="271">
        <f xml:space="preserve"> tabItens[[#This Row],[PontoMês]] * BB$2 - tabItens[[#This Row],[QTDE ATUAL]] - (1/10)</f>
        <v>-87.1</v>
      </c>
      <c r="BC311" s="273">
        <f>IF( tabItens[[#This Row],[PontoPed]]&gt;0, IF(tabItens[[#This Row],[PontoPed]]&lt;1, 1, IF( tabItens[[#This Row],[Saldo]]&gt;tabItens[[#This Row],[PontoPed]], 0, (tabItens[[#This Row],[PontoPed]]-tabItens[[#This Row],[Saldo]])/tabItens[[#This Row],[PontoPed]] ) ), 0 )</f>
        <v>0</v>
      </c>
      <c r="BD311" s="274">
        <f>ROUNDDOWN(IF( OR( AND(tabItens[[#This Row],[PontoPed]]&lt;tabItens[[#This Row],[Saldo]],tabItens[[#This Row],[Saldo]]&gt;0), tabItens[[#This Row],[PontoPed]]=0), 99, IF(AND(tabItens[[#This Row],[Saldo]]=0,tabItens[[#This Row],[PontoPed]]&gt;0), 0, (1-tabItens[[#This Row],[PctAb]])*10 ) ),0)</f>
        <v>99</v>
      </c>
      <c r="BE311" s="275">
        <f>MAX(ROUNDDOWN( IF(tabItens[[#This Row],[Abaixo]] &gt; 0,   tabItens[[#This Row],[Abaixo]] + (tabItens[[#This Row],[PontoMês]] * IF( OR( ISBLANK(tabItens[[#This Row],[ATA Nº/ANO]]), tabItens[[#This Row],[ATA Nº/ANO]] = ""),BE$2,BE$1)),0),0),0)</f>
        <v>0</v>
      </c>
      <c r="BF31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1" s="276">
        <f>SUMIF(Consumo!$C$3:$C$902,tabItens[[#This Row],[CÓDIGO]],Consumo!$E$3:$E$902)</f>
        <v>0</v>
      </c>
      <c r="BH311" s="277">
        <f>IF(AND(tabItens[[#This Row],[Pend]] &gt; 0,tabItens[[#This Row],[Consumo]] &lt;&gt; 0), tabItens[[#This Row],[Pend]] / tabItens[[#This Row],[Consumo]], 0 )</f>
        <v>0</v>
      </c>
      <c r="BI311" s="276"/>
      <c r="BJ311" s="276"/>
      <c r="BK311" s="278" t="s">
        <v>2077</v>
      </c>
    </row>
    <row r="312" spans="1:63" x14ac:dyDescent="0.3">
      <c r="A312" s="239">
        <v>88744</v>
      </c>
      <c r="B312" s="240" t="s">
        <v>1515</v>
      </c>
      <c r="C312" s="241" t="s">
        <v>264</v>
      </c>
      <c r="D312" s="242">
        <v>44</v>
      </c>
      <c r="E312" s="243"/>
      <c r="F312" s="243"/>
      <c r="G312" s="243" t="s">
        <v>891</v>
      </c>
      <c r="H312" s="244">
        <v>32</v>
      </c>
      <c r="I312" s="245">
        <v>103003</v>
      </c>
      <c r="J312" s="246">
        <v>44</v>
      </c>
      <c r="K312" s="247">
        <v>17</v>
      </c>
      <c r="L312" s="248">
        <f>IF(tabItens[[#This Row],[Média]] &gt; 0, tabItens[[#This Row],[QTDE ATUAL]] / tabItens[[#This Row],[Média]],999.9)</f>
        <v>999.9</v>
      </c>
      <c r="M312" s="249">
        <v>0</v>
      </c>
      <c r="N312" s="250">
        <f>tabItens[[#This Row],[VALOR UNIT.]] * tabItens[[#This Row],[LC]]</f>
        <v>0</v>
      </c>
      <c r="O312" s="251" t="s">
        <v>2156</v>
      </c>
      <c r="P312" s="252"/>
      <c r="Q312" s="253"/>
      <c r="R312" s="250"/>
      <c r="S312" s="254"/>
      <c r="T312" s="255">
        <f>ROUNDDOWN(IFERROR(tabItens[[#This Row],[ATA DT.VALID.]] - $D$1,0) / 30,0)</f>
        <v>-1507</v>
      </c>
      <c r="U312" s="240" t="s">
        <v>1503</v>
      </c>
      <c r="V312" s="256">
        <v>1</v>
      </c>
      <c r="W312" s="257" t="s">
        <v>2068</v>
      </c>
      <c r="X312" s="258">
        <v>55</v>
      </c>
      <c r="Y312" s="259">
        <v>26</v>
      </c>
      <c r="Z312" s="260"/>
      <c r="AA312" s="261"/>
      <c r="AB312" s="262"/>
      <c r="AC312" s="262"/>
      <c r="AD312" s="261"/>
      <c r="AE312" s="262"/>
      <c r="AF312" s="255"/>
      <c r="AG312" s="263" t="s">
        <v>2063</v>
      </c>
      <c r="AH312" s="264"/>
      <c r="AI312" s="255">
        <v>6</v>
      </c>
      <c r="AJ312" s="264">
        <v>44509</v>
      </c>
      <c r="AK312" s="264">
        <v>38656</v>
      </c>
      <c r="AL312" s="264">
        <v>44687</v>
      </c>
      <c r="AM312" s="254"/>
      <c r="AN312" s="243"/>
      <c r="AO312" s="265" t="str">
        <f>_xlfn.IFNA(IF(VLOOKUP(tabItens[[#This Row],[CÓDIGO]],tabExcluirDoEstoque[#Data],1,FALSE),"sim",""),"")</f>
        <v/>
      </c>
      <c r="AP312" s="266" t="str">
        <f ca="1">IF(OR(ISBLANK(tabItens[[#This Row],[ATA DT.VALID.]]),tabItens[[#This Row],[ATA DT.VALID.]]="",tabItens[[#This Row],[ATA DT.VALID.]]=" "),"",IF(TYPE(tabItens[[#This Row],[ATA DT.VALID.]])=1,ROUNDUP((tabItens[[#This Row],[ATA DT.VALID.]]-TODAY())/7,0),""))</f>
        <v/>
      </c>
      <c r="AQ312" s="267">
        <v>0</v>
      </c>
      <c r="AR312" s="268" t="str">
        <f>IF(ISBLANK(tabItens[[#This Row],[CÓDIGO]]),"",IFERROR(VLOOKUP(tabItens[[#This Row],[CÓDIGO]],Consumo!$C$2:$AI$902,32,FALSE),0))</f>
        <v>04.2023</v>
      </c>
      <c r="AS312" s="269">
        <f>SUMIF(Consumo!$C$3:$C$902,tabItens[[#This Row],[CÓDIGO]],Consumo!$T$3:$T$902) + SUMIF(Consumo!$C$3:$C$902,tabItens[[#This Row],[CÓDIGO]],Consumo!$U$3:$U$902) + SUMIF(Consumo!$C$3:$C$902,tabItens[[#This Row],[CÓDIGO]],Consumo!$V$3:$V$902) + SUMIF(Consumo!$C$3:$C$902,tabItens[[#This Row],[CÓDIGO]],Consumo!$W$3:$W$902)</f>
        <v>0</v>
      </c>
      <c r="AT312" s="269">
        <f>SUMIF(Consumo!$C$3:$C$902,tabItens[[#This Row],[CÓDIGO]],Consumo!$AF$3:$AF$902)</f>
        <v>21</v>
      </c>
      <c r="AU312" s="270">
        <f>SUMIF(Consumo!$C$3:$C$902,tabItens[[#This Row],[CÓDIGO]],Consumo!$AG$3:$AG$902)</f>
        <v>5</v>
      </c>
      <c r="AV312" s="271">
        <f>SUMIF(Consumo!$C$3:$C$902,tabItens[[#This Row],[CÓDIGO]],Consumo!$AE$3:$AE$902)</f>
        <v>0</v>
      </c>
      <c r="AW312" s="244">
        <f>tabItens[[#This Row],[QTDE ATUAL]] + tabItens[[#This Row],[RC QTDE]] + tabItens[[#This Row],[AF SALDO]] + tabItens[[#This Row],[Recentes]]</f>
        <v>32</v>
      </c>
      <c r="AX312" s="272">
        <v>3</v>
      </c>
      <c r="AY312" s="272">
        <v>4</v>
      </c>
      <c r="AZ312" s="272">
        <f>IF(ISBLANK(tabItens[[#This Row],[CÓDIGO]]),"",tabItens[[#This Row],[PontoMês]] * (AZ$2+tabItens[[#This Row],[PontoQtM]]))</f>
        <v>12</v>
      </c>
      <c r="BA312" s="271">
        <f>tabItens[[#This Row],[PontoPed]] - tabItens[[#This Row],[Saldo]] + (1/10)</f>
        <v>-19.899999999999999</v>
      </c>
      <c r="BB312" s="271">
        <f xml:space="preserve"> tabItens[[#This Row],[PontoMês]] * BB$2 - tabItens[[#This Row],[QTDE ATUAL]] - (1/10)</f>
        <v>-29.1</v>
      </c>
      <c r="BC312" s="273">
        <f>IF( tabItens[[#This Row],[PontoPed]]&gt;0, IF(tabItens[[#This Row],[PontoPed]]&lt;1, 1, IF( tabItens[[#This Row],[Saldo]]&gt;tabItens[[#This Row],[PontoPed]], 0, (tabItens[[#This Row],[PontoPed]]-tabItens[[#This Row],[Saldo]])/tabItens[[#This Row],[PontoPed]] ) ), 0 )</f>
        <v>0</v>
      </c>
      <c r="BD312" s="274">
        <f>ROUNDDOWN(IF( OR( AND(tabItens[[#This Row],[PontoPed]]&lt;tabItens[[#This Row],[Saldo]],tabItens[[#This Row],[Saldo]]&gt;0), tabItens[[#This Row],[PontoPed]]=0), 99, IF(AND(tabItens[[#This Row],[Saldo]]=0,tabItens[[#This Row],[PontoPed]]&gt;0), 0, (1-tabItens[[#This Row],[PctAb]])*10 ) ),0)</f>
        <v>99</v>
      </c>
      <c r="BE312" s="275">
        <f>MAX(ROUNDDOWN( IF(tabItens[[#This Row],[Abaixo]] &gt; 0,   tabItens[[#This Row],[Abaixo]] + (tabItens[[#This Row],[PontoMês]] * IF( OR( ISBLANK(tabItens[[#This Row],[ATA Nº/ANO]]), tabItens[[#This Row],[ATA Nº/ANO]] = ""),BE$2,BE$1)),0),0),0)</f>
        <v>0</v>
      </c>
      <c r="BF31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2" s="276">
        <f>SUMIF(Consumo!$C$3:$C$902,tabItens[[#This Row],[CÓDIGO]],Consumo!$E$3:$E$902)</f>
        <v>0</v>
      </c>
      <c r="BH312" s="277">
        <f>IF(AND(tabItens[[#This Row],[Pend]] &gt; 0,tabItens[[#This Row],[Consumo]] &lt;&gt; 0), tabItens[[#This Row],[Pend]] / tabItens[[#This Row],[Consumo]], 0 )</f>
        <v>0</v>
      </c>
      <c r="BI312" s="276"/>
      <c r="BJ312" s="276"/>
      <c r="BK312" s="278" t="s">
        <v>2077</v>
      </c>
    </row>
    <row r="313" spans="1:63" x14ac:dyDescent="0.3">
      <c r="A313" s="239">
        <v>88745</v>
      </c>
      <c r="B313" s="240" t="s">
        <v>1516</v>
      </c>
      <c r="C313" s="241" t="s">
        <v>264</v>
      </c>
      <c r="D313" s="242">
        <v>80</v>
      </c>
      <c r="E313" s="243"/>
      <c r="F313" s="243"/>
      <c r="G313" s="243" t="s">
        <v>891</v>
      </c>
      <c r="H313" s="244">
        <v>17</v>
      </c>
      <c r="I313" s="245">
        <v>103003</v>
      </c>
      <c r="J313" s="246">
        <v>80</v>
      </c>
      <c r="K313" s="247">
        <v>15</v>
      </c>
      <c r="L313" s="248">
        <f>IF(tabItens[[#This Row],[Média]] &gt; 0, tabItens[[#This Row],[QTDE ATUAL]] / tabItens[[#This Row],[Média]],999.9)</f>
        <v>999.9</v>
      </c>
      <c r="M313" s="249">
        <v>0</v>
      </c>
      <c r="N313" s="250">
        <f>tabItens[[#This Row],[VALOR UNIT.]] * tabItens[[#This Row],[LC]]</f>
        <v>0</v>
      </c>
      <c r="O313" s="251" t="s">
        <v>2156</v>
      </c>
      <c r="P313" s="252"/>
      <c r="Q313" s="253"/>
      <c r="R313" s="250"/>
      <c r="S313" s="254"/>
      <c r="T313" s="255">
        <f>ROUNDDOWN(IFERROR(tabItens[[#This Row],[ATA DT.VALID.]] - $D$1,0) / 30,0)</f>
        <v>-1507</v>
      </c>
      <c r="U313" s="240" t="s">
        <v>1503</v>
      </c>
      <c r="V313" s="256">
        <v>1</v>
      </c>
      <c r="W313" s="257" t="s">
        <v>2068</v>
      </c>
      <c r="X313" s="258">
        <v>55</v>
      </c>
      <c r="Y313" s="259">
        <v>26</v>
      </c>
      <c r="Z313" s="260">
        <v>2678</v>
      </c>
      <c r="AA313" s="261">
        <v>2023</v>
      </c>
      <c r="AB313" s="262">
        <v>70</v>
      </c>
      <c r="AC313" s="262"/>
      <c r="AD313" s="261"/>
      <c r="AE313" s="262"/>
      <c r="AF313" s="255"/>
      <c r="AG313" s="263" t="s">
        <v>2063</v>
      </c>
      <c r="AH313" s="264"/>
      <c r="AI313" s="255">
        <v>6</v>
      </c>
      <c r="AJ313" s="264">
        <v>44855</v>
      </c>
      <c r="AK313" s="264">
        <v>38656</v>
      </c>
      <c r="AL313" s="264">
        <v>44845</v>
      </c>
      <c r="AM313" s="254"/>
      <c r="AN313" s="243"/>
      <c r="AO313" s="265" t="str">
        <f>_xlfn.IFNA(IF(VLOOKUP(tabItens[[#This Row],[CÓDIGO]],tabExcluirDoEstoque[#Data],1,FALSE),"sim",""),"")</f>
        <v/>
      </c>
      <c r="AP313" s="266" t="str">
        <f ca="1">IF(OR(ISBLANK(tabItens[[#This Row],[ATA DT.VALID.]]),tabItens[[#This Row],[ATA DT.VALID.]]="",tabItens[[#This Row],[ATA DT.VALID.]]=" "),"",IF(TYPE(tabItens[[#This Row],[ATA DT.VALID.]])=1,ROUNDUP((tabItens[[#This Row],[ATA DT.VALID.]]-TODAY())/7,0),""))</f>
        <v/>
      </c>
      <c r="AQ313" s="267">
        <v>0</v>
      </c>
      <c r="AR313" s="268" t="str">
        <f>IF(ISBLANK(tabItens[[#This Row],[CÓDIGO]]),"",IFERROR(VLOOKUP(tabItens[[#This Row],[CÓDIGO]],Consumo!$C$2:$AI$902,32,FALSE),0))</f>
        <v>04.2023</v>
      </c>
      <c r="AS313" s="269">
        <f>SUMIF(Consumo!$C$3:$C$902,tabItens[[#This Row],[CÓDIGO]],Consumo!$T$3:$T$902) + SUMIF(Consumo!$C$3:$C$902,tabItens[[#This Row],[CÓDIGO]],Consumo!$U$3:$U$902) + SUMIF(Consumo!$C$3:$C$902,tabItens[[#This Row],[CÓDIGO]],Consumo!$V$3:$V$902) + SUMIF(Consumo!$C$3:$C$902,tabItens[[#This Row],[CÓDIGO]],Consumo!$W$3:$W$902)</f>
        <v>0</v>
      </c>
      <c r="AT313" s="269">
        <f>SUMIF(Consumo!$C$3:$C$902,tabItens[[#This Row],[CÓDIGO]],Consumo!$AF$3:$AF$902)</f>
        <v>25</v>
      </c>
      <c r="AU313" s="270">
        <f>SUMIF(Consumo!$C$3:$C$902,tabItens[[#This Row],[CÓDIGO]],Consumo!$AG$3:$AG$902)</f>
        <v>6</v>
      </c>
      <c r="AV313" s="271">
        <f>SUMIF(Consumo!$C$3:$C$902,tabItens[[#This Row],[CÓDIGO]],Consumo!$AE$3:$AE$902)</f>
        <v>0</v>
      </c>
      <c r="AW313" s="244">
        <f>tabItens[[#This Row],[QTDE ATUAL]] + tabItens[[#This Row],[RC QTDE]] + tabItens[[#This Row],[AF SALDO]] + tabItens[[#This Row],[Recentes]]</f>
        <v>87</v>
      </c>
      <c r="AX313" s="272">
        <v>4</v>
      </c>
      <c r="AY313" s="272">
        <v>4</v>
      </c>
      <c r="AZ313" s="272">
        <f>IF(ISBLANK(tabItens[[#This Row],[CÓDIGO]]),"",tabItens[[#This Row],[PontoMês]] * (AZ$2+tabItens[[#This Row],[PontoQtM]]))</f>
        <v>16</v>
      </c>
      <c r="BA313" s="271">
        <f>tabItens[[#This Row],[PontoPed]] - tabItens[[#This Row],[Saldo]] + (1/10)</f>
        <v>-70.900000000000006</v>
      </c>
      <c r="BB313" s="271">
        <f xml:space="preserve"> tabItens[[#This Row],[PontoMês]] * BB$2 - tabItens[[#This Row],[QTDE ATUAL]] - (1/10)</f>
        <v>-13.1</v>
      </c>
      <c r="BC313" s="273">
        <f>IF( tabItens[[#This Row],[PontoPed]]&gt;0, IF(tabItens[[#This Row],[PontoPed]]&lt;1, 1, IF( tabItens[[#This Row],[Saldo]]&gt;tabItens[[#This Row],[PontoPed]], 0, (tabItens[[#This Row],[PontoPed]]-tabItens[[#This Row],[Saldo]])/tabItens[[#This Row],[PontoPed]] ) ), 0 )</f>
        <v>0</v>
      </c>
      <c r="BD313" s="274">
        <f>ROUNDDOWN(IF( OR( AND(tabItens[[#This Row],[PontoPed]]&lt;tabItens[[#This Row],[Saldo]],tabItens[[#This Row],[Saldo]]&gt;0), tabItens[[#This Row],[PontoPed]]=0), 99, IF(AND(tabItens[[#This Row],[Saldo]]=0,tabItens[[#This Row],[PontoPed]]&gt;0), 0, (1-tabItens[[#This Row],[PctAb]])*10 ) ),0)</f>
        <v>99</v>
      </c>
      <c r="BE313" s="275">
        <f>MAX(ROUNDDOWN( IF(tabItens[[#This Row],[Abaixo]] &gt; 0,   tabItens[[#This Row],[Abaixo]] + (tabItens[[#This Row],[PontoMês]] * IF( OR( ISBLANK(tabItens[[#This Row],[ATA Nº/ANO]]), tabItens[[#This Row],[ATA Nº/ANO]] = ""),BE$2,BE$1)),0),0),0)</f>
        <v>0</v>
      </c>
      <c r="BF31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3" s="276">
        <f>SUMIF(Consumo!$C$3:$C$902,tabItens[[#This Row],[CÓDIGO]],Consumo!$E$3:$E$902)</f>
        <v>0</v>
      </c>
      <c r="BH313" s="277">
        <f>IF(AND(tabItens[[#This Row],[Pend]] &gt; 0,tabItens[[#This Row],[Consumo]] &lt;&gt; 0), tabItens[[#This Row],[Pend]] / tabItens[[#This Row],[Consumo]], 0 )</f>
        <v>0</v>
      </c>
      <c r="BI313" s="276"/>
      <c r="BJ313" s="276"/>
      <c r="BK313" s="278" t="s">
        <v>2077</v>
      </c>
    </row>
    <row r="314" spans="1:63" x14ac:dyDescent="0.3">
      <c r="A314" s="239">
        <v>110771</v>
      </c>
      <c r="B314" s="240" t="s">
        <v>1676</v>
      </c>
      <c r="C314" s="241" t="s">
        <v>264</v>
      </c>
      <c r="D314" s="242">
        <v>19.3</v>
      </c>
      <c r="E314" s="243"/>
      <c r="F314" s="243"/>
      <c r="G314" s="243" t="s">
        <v>891</v>
      </c>
      <c r="H314" s="244">
        <v>40</v>
      </c>
      <c r="I314" s="245">
        <v>103003</v>
      </c>
      <c r="J314" s="246">
        <v>19.3</v>
      </c>
      <c r="K314" s="247">
        <v>75</v>
      </c>
      <c r="L314" s="248">
        <f>IF(tabItens[[#This Row],[Média]] &gt; 0, tabItens[[#This Row],[QTDE ATUAL]] / tabItens[[#This Row],[Média]],999.9)</f>
        <v>999.9</v>
      </c>
      <c r="M314" s="249">
        <v>0</v>
      </c>
      <c r="N314" s="250">
        <f>tabItens[[#This Row],[VALOR UNIT.]] * tabItens[[#This Row],[LC]]</f>
        <v>0</v>
      </c>
      <c r="O314" s="251" t="s">
        <v>2113</v>
      </c>
      <c r="P314" s="252"/>
      <c r="Q314" s="253"/>
      <c r="R314" s="250"/>
      <c r="S314" s="254"/>
      <c r="T314" s="255">
        <f>ROUNDDOWN(IFERROR(tabItens[[#This Row],[ATA DT.VALID.]] - $D$1,0) / 30,0)</f>
        <v>-1507</v>
      </c>
      <c r="U314" s="240" t="s">
        <v>1503</v>
      </c>
      <c r="V314" s="256">
        <v>1</v>
      </c>
      <c r="W314" s="257" t="s">
        <v>2068</v>
      </c>
      <c r="X314" s="258">
        <v>55</v>
      </c>
      <c r="Y314" s="259">
        <v>26</v>
      </c>
      <c r="Z314" s="260">
        <v>2560</v>
      </c>
      <c r="AA314" s="261">
        <v>2023</v>
      </c>
      <c r="AB314" s="262">
        <v>30</v>
      </c>
      <c r="AC314" s="262"/>
      <c r="AD314" s="261"/>
      <c r="AE314" s="262"/>
      <c r="AF314" s="255"/>
      <c r="AG314" s="263" t="s">
        <v>2063</v>
      </c>
      <c r="AH314" s="264"/>
      <c r="AI314" s="255">
        <v>26</v>
      </c>
      <c r="AJ314" s="264">
        <v>44336</v>
      </c>
      <c r="AK314" s="264">
        <v>39933</v>
      </c>
      <c r="AL314" s="264">
        <v>44333</v>
      </c>
      <c r="AM314" s="254"/>
      <c r="AN314" s="243"/>
      <c r="AO314" s="265" t="str">
        <f>_xlfn.IFNA(IF(VLOOKUP(tabItens[[#This Row],[CÓDIGO]],tabExcluirDoEstoque[#Data],1,FALSE),"sim",""),"")</f>
        <v/>
      </c>
      <c r="AP314" s="266" t="str">
        <f ca="1">IF(OR(ISBLANK(tabItens[[#This Row],[ATA DT.VALID.]]),tabItens[[#This Row],[ATA DT.VALID.]]="",tabItens[[#This Row],[ATA DT.VALID.]]=" "),"",IF(TYPE(tabItens[[#This Row],[ATA DT.VALID.]])=1,ROUNDUP((tabItens[[#This Row],[ATA DT.VALID.]]-TODAY())/7,0),""))</f>
        <v/>
      </c>
      <c r="AQ314" s="267">
        <v>0</v>
      </c>
      <c r="AR314" s="268" t="str">
        <f>IF(ISBLANK(tabItens[[#This Row],[CÓDIGO]]),"",IFERROR(VLOOKUP(tabItens[[#This Row],[CÓDIGO]],Consumo!$C$2:$AI$902,32,FALSE),0))</f>
        <v>08.2023</v>
      </c>
      <c r="AS314" s="269">
        <f>SUMIF(Consumo!$C$3:$C$902,tabItens[[#This Row],[CÓDIGO]],Consumo!$T$3:$T$902) + SUMIF(Consumo!$C$3:$C$902,tabItens[[#This Row],[CÓDIGO]],Consumo!$U$3:$U$902) + SUMIF(Consumo!$C$3:$C$902,tabItens[[#This Row],[CÓDIGO]],Consumo!$V$3:$V$902) + SUMIF(Consumo!$C$3:$C$902,tabItens[[#This Row],[CÓDIGO]],Consumo!$W$3:$W$902)</f>
        <v>15</v>
      </c>
      <c r="AT314" s="269">
        <f>SUMIF(Consumo!$C$3:$C$902,tabItens[[#This Row],[CÓDIGO]],Consumo!$AF$3:$AF$902)</f>
        <v>138</v>
      </c>
      <c r="AU314" s="270">
        <f>SUMIF(Consumo!$C$3:$C$902,tabItens[[#This Row],[CÓDIGO]],Consumo!$AG$3:$AG$902)</f>
        <v>36</v>
      </c>
      <c r="AV314" s="271">
        <f>SUMIF(Consumo!$C$3:$C$902,tabItens[[#This Row],[CÓDIGO]],Consumo!$AE$3:$AE$902)</f>
        <v>0</v>
      </c>
      <c r="AW314" s="244">
        <f>tabItens[[#This Row],[QTDE ATUAL]] + tabItens[[#This Row],[RC QTDE]] + tabItens[[#This Row],[AF SALDO]] + tabItens[[#This Row],[Recentes]]</f>
        <v>70</v>
      </c>
      <c r="AX314" s="272">
        <v>8</v>
      </c>
      <c r="AY314" s="272">
        <v>4</v>
      </c>
      <c r="AZ314" s="272">
        <f>IF(ISBLANK(tabItens[[#This Row],[CÓDIGO]]),"",tabItens[[#This Row],[PontoMês]] * (AZ$2+tabItens[[#This Row],[PontoQtM]]))</f>
        <v>32</v>
      </c>
      <c r="BA314" s="271">
        <f>tabItens[[#This Row],[PontoPed]] - tabItens[[#This Row],[Saldo]] + (1/10)</f>
        <v>-37.9</v>
      </c>
      <c r="BB314" s="271">
        <f xml:space="preserve"> tabItens[[#This Row],[PontoMês]] * BB$2 - tabItens[[#This Row],[QTDE ATUAL]] - (1/10)</f>
        <v>-32.1</v>
      </c>
      <c r="BC314" s="273">
        <f>IF( tabItens[[#This Row],[PontoPed]]&gt;0, IF(tabItens[[#This Row],[PontoPed]]&lt;1, 1, IF( tabItens[[#This Row],[Saldo]]&gt;tabItens[[#This Row],[PontoPed]], 0, (tabItens[[#This Row],[PontoPed]]-tabItens[[#This Row],[Saldo]])/tabItens[[#This Row],[PontoPed]] ) ), 0 )</f>
        <v>0</v>
      </c>
      <c r="BD314" s="274">
        <f>ROUNDDOWN(IF( OR( AND(tabItens[[#This Row],[PontoPed]]&lt;tabItens[[#This Row],[Saldo]],tabItens[[#This Row],[Saldo]]&gt;0), tabItens[[#This Row],[PontoPed]]=0), 99, IF(AND(tabItens[[#This Row],[Saldo]]=0,tabItens[[#This Row],[PontoPed]]&gt;0), 0, (1-tabItens[[#This Row],[PctAb]])*10 ) ),0)</f>
        <v>99</v>
      </c>
      <c r="BE314" s="275">
        <f>MAX(ROUNDDOWN( IF(tabItens[[#This Row],[Abaixo]] &gt; 0,   tabItens[[#This Row],[Abaixo]] + (tabItens[[#This Row],[PontoMês]] * IF( OR( ISBLANK(tabItens[[#This Row],[ATA Nº/ANO]]), tabItens[[#This Row],[ATA Nº/ANO]] = ""),BE$2,BE$1)),0),0),0)</f>
        <v>0</v>
      </c>
      <c r="BF31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4" s="276">
        <f>SUMIF(Consumo!$C$3:$C$902,tabItens[[#This Row],[CÓDIGO]],Consumo!$E$3:$E$902)</f>
        <v>0</v>
      </c>
      <c r="BH314" s="277">
        <f>IF(AND(tabItens[[#This Row],[Pend]] &gt; 0,tabItens[[#This Row],[Consumo]] &lt;&gt; 0), tabItens[[#This Row],[Pend]] / tabItens[[#This Row],[Consumo]], 0 )</f>
        <v>0</v>
      </c>
      <c r="BI314" s="276"/>
      <c r="BJ314" s="276"/>
      <c r="BK314" s="278" t="s">
        <v>2077</v>
      </c>
    </row>
    <row r="315" spans="1:63" x14ac:dyDescent="0.3">
      <c r="A315" s="239">
        <v>102820</v>
      </c>
      <c r="B315" s="240" t="s">
        <v>1596</v>
      </c>
      <c r="C315" s="241" t="s">
        <v>264</v>
      </c>
      <c r="D315" s="242">
        <v>233.33</v>
      </c>
      <c r="E315" s="243"/>
      <c r="F315" s="243"/>
      <c r="G315" s="243" t="s">
        <v>891</v>
      </c>
      <c r="H315" s="244">
        <v>0</v>
      </c>
      <c r="I315" s="245">
        <v>103003</v>
      </c>
      <c r="J315" s="246">
        <v>233.33</v>
      </c>
      <c r="K315" s="247">
        <v>5</v>
      </c>
      <c r="L315" s="248">
        <f>IF(tabItens[[#This Row],[Média]] &gt; 0, tabItens[[#This Row],[QTDE ATUAL]] / tabItens[[#This Row],[Média]],999.9)</f>
        <v>999.9</v>
      </c>
      <c r="M315" s="249">
        <v>0</v>
      </c>
      <c r="N315" s="250">
        <f>tabItens[[#This Row],[VALOR UNIT.]] * tabItens[[#This Row],[LC]]</f>
        <v>0</v>
      </c>
      <c r="O315" s="251" t="s">
        <v>2156</v>
      </c>
      <c r="P315" s="252"/>
      <c r="Q315" s="253"/>
      <c r="R315" s="250"/>
      <c r="S315" s="254"/>
      <c r="T315" s="255">
        <f>ROUNDDOWN(IFERROR(tabItens[[#This Row],[ATA DT.VALID.]] - $D$1,0) / 30,0)</f>
        <v>-1507</v>
      </c>
      <c r="U315" s="240" t="s">
        <v>1503</v>
      </c>
      <c r="V315" s="256">
        <v>1</v>
      </c>
      <c r="W315" s="257" t="s">
        <v>2068</v>
      </c>
      <c r="X315" s="258">
        <v>55</v>
      </c>
      <c r="Y315" s="259">
        <v>26</v>
      </c>
      <c r="Z315" s="260">
        <v>2234</v>
      </c>
      <c r="AA315" s="261">
        <v>2023</v>
      </c>
      <c r="AB315" s="262">
        <v>20</v>
      </c>
      <c r="AC315" s="262"/>
      <c r="AD315" s="261"/>
      <c r="AE315" s="262"/>
      <c r="AF315" s="255"/>
      <c r="AG315" s="263" t="s">
        <v>2063</v>
      </c>
      <c r="AH315" s="264"/>
      <c r="AI315" s="255">
        <v>2</v>
      </c>
      <c r="AJ315" s="264">
        <v>44874</v>
      </c>
      <c r="AK315" s="264">
        <v>39374</v>
      </c>
      <c r="AL315" s="264">
        <v>44845</v>
      </c>
      <c r="AM315" s="254"/>
      <c r="AN315" s="243"/>
      <c r="AO315" s="265" t="str">
        <f>_xlfn.IFNA(IF(VLOOKUP(tabItens[[#This Row],[CÓDIGO]],tabExcluirDoEstoque[#Data],1,FALSE),"sim",""),"")</f>
        <v/>
      </c>
      <c r="AP315" s="266" t="str">
        <f ca="1">IF(OR(ISBLANK(tabItens[[#This Row],[ATA DT.VALID.]]),tabItens[[#This Row],[ATA DT.VALID.]]="",tabItens[[#This Row],[ATA DT.VALID.]]=" "),"",IF(TYPE(tabItens[[#This Row],[ATA DT.VALID.]])=1,ROUNDUP((tabItens[[#This Row],[ATA DT.VALID.]]-TODAY())/7,0),""))</f>
        <v/>
      </c>
      <c r="AQ315" s="267">
        <v>0</v>
      </c>
      <c r="AR315" s="268" t="str">
        <f>IF(ISBLANK(tabItens[[#This Row],[CÓDIGO]]),"",IFERROR(VLOOKUP(tabItens[[#This Row],[CÓDIGO]],Consumo!$C$2:$AI$902,32,FALSE),0))</f>
        <v>01.2023</v>
      </c>
      <c r="AS315" s="269">
        <f>SUMIF(Consumo!$C$3:$C$902,tabItens[[#This Row],[CÓDIGO]],Consumo!$T$3:$T$902) + SUMIF(Consumo!$C$3:$C$902,tabItens[[#This Row],[CÓDIGO]],Consumo!$U$3:$U$902) + SUMIF(Consumo!$C$3:$C$902,tabItens[[#This Row],[CÓDIGO]],Consumo!$V$3:$V$902) + SUMIF(Consumo!$C$3:$C$902,tabItens[[#This Row],[CÓDIGO]],Consumo!$W$3:$W$902)</f>
        <v>0</v>
      </c>
      <c r="AT315" s="269">
        <f>SUMIF(Consumo!$C$3:$C$902,tabItens[[#This Row],[CÓDIGO]],Consumo!$AF$3:$AF$902)</f>
        <v>15</v>
      </c>
      <c r="AU315" s="270">
        <f>SUMIF(Consumo!$C$3:$C$902,tabItens[[#This Row],[CÓDIGO]],Consumo!$AG$3:$AG$902)</f>
        <v>9</v>
      </c>
      <c r="AV315" s="271">
        <f>SUMIF(Consumo!$C$3:$C$902,tabItens[[#This Row],[CÓDIGO]],Consumo!$AE$3:$AE$902)</f>
        <v>0</v>
      </c>
      <c r="AW315" s="244">
        <f>tabItens[[#This Row],[QTDE ATUAL]] + tabItens[[#This Row],[RC QTDE]] + tabItens[[#This Row],[AF SALDO]] + tabItens[[#This Row],[Recentes]]</f>
        <v>20</v>
      </c>
      <c r="AX315" s="272">
        <v>3</v>
      </c>
      <c r="AY315" s="272">
        <v>4</v>
      </c>
      <c r="AZ315" s="272">
        <f>IF(ISBLANK(tabItens[[#This Row],[CÓDIGO]]),"",tabItens[[#This Row],[PontoMês]] * (AZ$2+tabItens[[#This Row],[PontoQtM]]))</f>
        <v>12</v>
      </c>
      <c r="BA315" s="271">
        <f>tabItens[[#This Row],[PontoPed]] - tabItens[[#This Row],[Saldo]] + (1/10)</f>
        <v>-7.9</v>
      </c>
      <c r="BB315" s="271">
        <f xml:space="preserve"> tabItens[[#This Row],[PontoMês]] * BB$2 - tabItens[[#This Row],[QTDE ATUAL]] - (1/10)</f>
        <v>2.9</v>
      </c>
      <c r="BC315" s="273">
        <f>IF( tabItens[[#This Row],[PontoPed]]&gt;0, IF(tabItens[[#This Row],[PontoPed]]&lt;1, 1, IF( tabItens[[#This Row],[Saldo]]&gt;tabItens[[#This Row],[PontoPed]], 0, (tabItens[[#This Row],[PontoPed]]-tabItens[[#This Row],[Saldo]])/tabItens[[#This Row],[PontoPed]] ) ), 0 )</f>
        <v>0</v>
      </c>
      <c r="BD315" s="274">
        <f>ROUNDDOWN(IF( OR( AND(tabItens[[#This Row],[PontoPed]]&lt;tabItens[[#This Row],[Saldo]],tabItens[[#This Row],[Saldo]]&gt;0), tabItens[[#This Row],[PontoPed]]=0), 99, IF(AND(tabItens[[#This Row],[Saldo]]=0,tabItens[[#This Row],[PontoPed]]&gt;0), 0, (1-tabItens[[#This Row],[PctAb]])*10 ) ),0)</f>
        <v>99</v>
      </c>
      <c r="BE315" s="275">
        <f>MAX(ROUNDDOWN( IF(tabItens[[#This Row],[Abaixo]] &gt; 0,   tabItens[[#This Row],[Abaixo]] + (tabItens[[#This Row],[PontoMês]] * IF( OR( ISBLANK(tabItens[[#This Row],[ATA Nº/ANO]]), tabItens[[#This Row],[ATA Nº/ANO]] = ""),BE$2,BE$1)),0),0),0)</f>
        <v>0</v>
      </c>
      <c r="BF31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5" s="276">
        <f>SUMIF(Consumo!$C$3:$C$902,tabItens[[#This Row],[CÓDIGO]],Consumo!$E$3:$E$902)</f>
        <v>0</v>
      </c>
      <c r="BH315" s="277">
        <f>IF(AND(tabItens[[#This Row],[Pend]] &gt; 0,tabItens[[#This Row],[Consumo]] &lt;&gt; 0), tabItens[[#This Row],[Pend]] / tabItens[[#This Row],[Consumo]], 0 )</f>
        <v>0</v>
      </c>
      <c r="BI315" s="276"/>
      <c r="BJ315" s="276"/>
      <c r="BK315" s="278" t="s">
        <v>2077</v>
      </c>
    </row>
    <row r="316" spans="1:63" x14ac:dyDescent="0.3">
      <c r="A316" s="239">
        <v>102819</v>
      </c>
      <c r="B316" s="240" t="s">
        <v>1595</v>
      </c>
      <c r="C316" s="241" t="s">
        <v>264</v>
      </c>
      <c r="D316" s="242">
        <v>231.13</v>
      </c>
      <c r="E316" s="243"/>
      <c r="F316" s="243"/>
      <c r="G316" s="243" t="s">
        <v>891</v>
      </c>
      <c r="H316" s="244">
        <v>3</v>
      </c>
      <c r="I316" s="245">
        <v>103003</v>
      </c>
      <c r="J316" s="246">
        <v>231.13</v>
      </c>
      <c r="K316" s="247">
        <v>9</v>
      </c>
      <c r="L316" s="248">
        <f>IF(tabItens[[#This Row],[Média]] &gt; 0, tabItens[[#This Row],[QTDE ATUAL]] / tabItens[[#This Row],[Média]],999.9)</f>
        <v>999.9</v>
      </c>
      <c r="M316" s="249">
        <v>0</v>
      </c>
      <c r="N316" s="250">
        <f>tabItens[[#This Row],[VALOR UNIT.]] * tabItens[[#This Row],[LC]]</f>
        <v>0</v>
      </c>
      <c r="O316" s="251" t="s">
        <v>2113</v>
      </c>
      <c r="P316" s="252"/>
      <c r="Q316" s="253"/>
      <c r="R316" s="250"/>
      <c r="S316" s="254"/>
      <c r="T316" s="255">
        <f>ROUNDDOWN(IFERROR(tabItens[[#This Row],[ATA DT.VALID.]] - $D$1,0) / 30,0)</f>
        <v>-1507</v>
      </c>
      <c r="U316" s="240" t="s">
        <v>1503</v>
      </c>
      <c r="V316" s="256">
        <v>1</v>
      </c>
      <c r="W316" s="257" t="s">
        <v>2068</v>
      </c>
      <c r="X316" s="258">
        <v>55</v>
      </c>
      <c r="Y316" s="259">
        <v>26</v>
      </c>
      <c r="Z316" s="260">
        <v>2956</v>
      </c>
      <c r="AA316" s="261">
        <v>2023</v>
      </c>
      <c r="AB316" s="262">
        <v>3</v>
      </c>
      <c r="AC316" s="262"/>
      <c r="AD316" s="261"/>
      <c r="AE316" s="262"/>
      <c r="AF316" s="255"/>
      <c r="AG316" s="263" t="s">
        <v>2063</v>
      </c>
      <c r="AH316" s="264"/>
      <c r="AI316" s="255">
        <v>4</v>
      </c>
      <c r="AJ316" s="264">
        <v>44357</v>
      </c>
      <c r="AK316" s="264">
        <v>39374</v>
      </c>
      <c r="AL316" s="264">
        <v>44333</v>
      </c>
      <c r="AM316" s="254"/>
      <c r="AN316" s="243"/>
      <c r="AO316" s="265" t="str">
        <f>_xlfn.IFNA(IF(VLOOKUP(tabItens[[#This Row],[CÓDIGO]],tabExcluirDoEstoque[#Data],1,FALSE),"sim",""),"")</f>
        <v/>
      </c>
      <c r="AP316" s="266" t="str">
        <f ca="1">IF(OR(ISBLANK(tabItens[[#This Row],[ATA DT.VALID.]]),tabItens[[#This Row],[ATA DT.VALID.]]="",tabItens[[#This Row],[ATA DT.VALID.]]=" "),"",IF(TYPE(tabItens[[#This Row],[ATA DT.VALID.]])=1,ROUNDUP((tabItens[[#This Row],[ATA DT.VALID.]]-TODAY())/7,0),""))</f>
        <v/>
      </c>
      <c r="AQ316" s="267">
        <v>0</v>
      </c>
      <c r="AR316" s="268" t="str">
        <f>IF(ISBLANK(tabItens[[#This Row],[CÓDIGO]]),"",IFERROR(VLOOKUP(tabItens[[#This Row],[CÓDIGO]],Consumo!$C$2:$AI$902,32,FALSE),0))</f>
        <v>07.2023</v>
      </c>
      <c r="AS316" s="269">
        <f>SUMIF(Consumo!$C$3:$C$902,tabItens[[#This Row],[CÓDIGO]],Consumo!$T$3:$T$902) + SUMIF(Consumo!$C$3:$C$902,tabItens[[#This Row],[CÓDIGO]],Consumo!$U$3:$U$902) + SUMIF(Consumo!$C$3:$C$902,tabItens[[#This Row],[CÓDIGO]],Consumo!$V$3:$V$902) + SUMIF(Consumo!$C$3:$C$902,tabItens[[#This Row],[CÓDIGO]],Consumo!$W$3:$W$902)</f>
        <v>5</v>
      </c>
      <c r="AT316" s="269">
        <f>SUMIF(Consumo!$C$3:$C$902,tabItens[[#This Row],[CÓDIGO]],Consumo!$AF$3:$AF$902)</f>
        <v>11</v>
      </c>
      <c r="AU316" s="270">
        <f>SUMIF(Consumo!$C$3:$C$902,tabItens[[#This Row],[CÓDIGO]],Consumo!$AG$3:$AG$902)</f>
        <v>4</v>
      </c>
      <c r="AV316" s="271">
        <f>SUMIF(Consumo!$C$3:$C$902,tabItens[[#This Row],[CÓDIGO]],Consumo!$AE$3:$AE$902)</f>
        <v>0</v>
      </c>
      <c r="AW316" s="244">
        <f>tabItens[[#This Row],[QTDE ATUAL]] + tabItens[[#This Row],[RC QTDE]] + tabItens[[#This Row],[AF SALDO]] + tabItens[[#This Row],[Recentes]]</f>
        <v>6</v>
      </c>
      <c r="AX316" s="272">
        <v>1</v>
      </c>
      <c r="AY316" s="272">
        <v>4</v>
      </c>
      <c r="AZ316" s="272">
        <f>IF(ISBLANK(tabItens[[#This Row],[CÓDIGO]]),"",tabItens[[#This Row],[PontoMês]] * (AZ$2+tabItens[[#This Row],[PontoQtM]]))</f>
        <v>4</v>
      </c>
      <c r="BA316" s="271">
        <f>tabItens[[#This Row],[PontoPed]] - tabItens[[#This Row],[Saldo]] + (1/10)</f>
        <v>-1.9</v>
      </c>
      <c r="BB316" s="271">
        <f xml:space="preserve"> tabItens[[#This Row],[PontoMês]] * BB$2 - tabItens[[#This Row],[QTDE ATUAL]] - (1/10)</f>
        <v>-2.1</v>
      </c>
      <c r="BC316" s="273">
        <f>IF( tabItens[[#This Row],[PontoPed]]&gt;0, IF(tabItens[[#This Row],[PontoPed]]&lt;1, 1, IF( tabItens[[#This Row],[Saldo]]&gt;tabItens[[#This Row],[PontoPed]], 0, (tabItens[[#This Row],[PontoPed]]-tabItens[[#This Row],[Saldo]])/tabItens[[#This Row],[PontoPed]] ) ), 0 )</f>
        <v>0</v>
      </c>
      <c r="BD316" s="274">
        <f>ROUNDDOWN(IF( OR( AND(tabItens[[#This Row],[PontoPed]]&lt;tabItens[[#This Row],[Saldo]],tabItens[[#This Row],[Saldo]]&gt;0), tabItens[[#This Row],[PontoPed]]=0), 99, IF(AND(tabItens[[#This Row],[Saldo]]=0,tabItens[[#This Row],[PontoPed]]&gt;0), 0, (1-tabItens[[#This Row],[PctAb]])*10 ) ),0)</f>
        <v>99</v>
      </c>
      <c r="BE316" s="275">
        <f>MAX(ROUNDDOWN( IF(tabItens[[#This Row],[Abaixo]] &gt; 0,   tabItens[[#This Row],[Abaixo]] + (tabItens[[#This Row],[PontoMês]] * IF( OR( ISBLANK(tabItens[[#This Row],[ATA Nº/ANO]]), tabItens[[#This Row],[ATA Nº/ANO]] = ""),BE$2,BE$1)),0),0),0)</f>
        <v>0</v>
      </c>
      <c r="BF31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6" s="276">
        <f>SUMIF(Consumo!$C$3:$C$902,tabItens[[#This Row],[CÓDIGO]],Consumo!$E$3:$E$902)</f>
        <v>0</v>
      </c>
      <c r="BH316" s="277">
        <f>IF(AND(tabItens[[#This Row],[Pend]] &gt; 0,tabItens[[#This Row],[Consumo]] &lt;&gt; 0), tabItens[[#This Row],[Pend]] / tabItens[[#This Row],[Consumo]], 0 )</f>
        <v>0</v>
      </c>
      <c r="BI316" s="276"/>
      <c r="BJ316" s="276"/>
      <c r="BK316" s="278" t="s">
        <v>2077</v>
      </c>
    </row>
    <row r="317" spans="1:63" x14ac:dyDescent="0.3">
      <c r="A317" s="239">
        <v>110888</v>
      </c>
      <c r="B317" s="240" t="s">
        <v>1677</v>
      </c>
      <c r="C317" s="241" t="s">
        <v>264</v>
      </c>
      <c r="D317" s="242">
        <v>280</v>
      </c>
      <c r="E317" s="243"/>
      <c r="F317" s="243"/>
      <c r="G317" s="243" t="s">
        <v>891</v>
      </c>
      <c r="H317" s="244">
        <v>1</v>
      </c>
      <c r="I317" s="245">
        <v>103003</v>
      </c>
      <c r="J317" s="246">
        <v>280</v>
      </c>
      <c r="K317" s="247">
        <v>3</v>
      </c>
      <c r="L317" s="248">
        <f>IF(tabItens[[#This Row],[Média]] &gt; 0, tabItens[[#This Row],[QTDE ATUAL]] / tabItens[[#This Row],[Média]],999.9)</f>
        <v>999.9</v>
      </c>
      <c r="M317" s="249">
        <v>0</v>
      </c>
      <c r="N317" s="250">
        <f>tabItens[[#This Row],[VALOR UNIT.]] * tabItens[[#This Row],[LC]]</f>
        <v>0</v>
      </c>
      <c r="O317" s="251" t="s">
        <v>2113</v>
      </c>
      <c r="P317" s="252"/>
      <c r="Q317" s="253"/>
      <c r="R317" s="250"/>
      <c r="S317" s="254"/>
      <c r="T317" s="255">
        <f>ROUNDDOWN(IFERROR(tabItens[[#This Row],[ATA DT.VALID.]] - $D$1,0) / 30,0)</f>
        <v>-1507</v>
      </c>
      <c r="U317" s="240" t="s">
        <v>1503</v>
      </c>
      <c r="V317" s="256">
        <v>1</v>
      </c>
      <c r="W317" s="257" t="s">
        <v>2068</v>
      </c>
      <c r="X317" s="258">
        <v>55</v>
      </c>
      <c r="Y317" s="259">
        <v>26</v>
      </c>
      <c r="Z317" s="260">
        <v>2560</v>
      </c>
      <c r="AA317" s="261">
        <v>2023</v>
      </c>
      <c r="AB317" s="262">
        <v>2</v>
      </c>
      <c r="AC317" s="262"/>
      <c r="AD317" s="261"/>
      <c r="AE317" s="262"/>
      <c r="AF317" s="255"/>
      <c r="AG317" s="263" t="s">
        <v>2063</v>
      </c>
      <c r="AH317" s="264"/>
      <c r="AI317" s="255">
        <v>2</v>
      </c>
      <c r="AJ317" s="264">
        <v>44874</v>
      </c>
      <c r="AK317" s="264">
        <v>39944</v>
      </c>
      <c r="AL317" s="264">
        <v>44845</v>
      </c>
      <c r="AM317" s="254"/>
      <c r="AN317" s="243"/>
      <c r="AO317" s="265" t="str">
        <f>_xlfn.IFNA(IF(VLOOKUP(tabItens[[#This Row],[CÓDIGO]],tabExcluirDoEstoque[#Data],1,FALSE),"sim",""),"")</f>
        <v/>
      </c>
      <c r="AP317" s="266" t="str">
        <f ca="1">IF(OR(ISBLANK(tabItens[[#This Row],[ATA DT.VALID.]]),tabItens[[#This Row],[ATA DT.VALID.]]="",tabItens[[#This Row],[ATA DT.VALID.]]=" "),"",IF(TYPE(tabItens[[#This Row],[ATA DT.VALID.]])=1,ROUNDUP((tabItens[[#This Row],[ATA DT.VALID.]]-TODAY())/7,0),""))</f>
        <v/>
      </c>
      <c r="AQ317" s="267">
        <v>0</v>
      </c>
      <c r="AR317" s="268" t="str">
        <f>IF(ISBLANK(tabItens[[#This Row],[CÓDIGO]]),"",IFERROR(VLOOKUP(tabItens[[#This Row],[CÓDIGO]],Consumo!$C$2:$AI$902,32,FALSE),0))</f>
        <v>04.2023</v>
      </c>
      <c r="AS317" s="269">
        <f>SUMIF(Consumo!$C$3:$C$902,tabItens[[#This Row],[CÓDIGO]],Consumo!$T$3:$T$902) + SUMIF(Consumo!$C$3:$C$902,tabItens[[#This Row],[CÓDIGO]],Consumo!$U$3:$U$902) + SUMIF(Consumo!$C$3:$C$902,tabItens[[#This Row],[CÓDIGO]],Consumo!$V$3:$V$902) + SUMIF(Consumo!$C$3:$C$902,tabItens[[#This Row],[CÓDIGO]],Consumo!$W$3:$W$902)</f>
        <v>0</v>
      </c>
      <c r="AT317" s="269">
        <f>SUMIF(Consumo!$C$3:$C$902,tabItens[[#This Row],[CÓDIGO]],Consumo!$AF$3:$AF$902)</f>
        <v>5</v>
      </c>
      <c r="AU317" s="270">
        <f>SUMIF(Consumo!$C$3:$C$902,tabItens[[#This Row],[CÓDIGO]],Consumo!$AG$3:$AG$902)</f>
        <v>2</v>
      </c>
      <c r="AV317" s="271">
        <f>SUMIF(Consumo!$C$3:$C$902,tabItens[[#This Row],[CÓDIGO]],Consumo!$AE$3:$AE$902)</f>
        <v>0</v>
      </c>
      <c r="AW317" s="244">
        <f>tabItens[[#This Row],[QTDE ATUAL]] + tabItens[[#This Row],[RC QTDE]] + tabItens[[#This Row],[AF SALDO]] + tabItens[[#This Row],[Recentes]]</f>
        <v>3</v>
      </c>
      <c r="AX317" s="272">
        <v>1</v>
      </c>
      <c r="AY317" s="272">
        <v>4</v>
      </c>
      <c r="AZ317" s="272">
        <f>IF(ISBLANK(tabItens[[#This Row],[CÓDIGO]]),"",tabItens[[#This Row],[PontoMês]] * (AZ$2+tabItens[[#This Row],[PontoQtM]]))</f>
        <v>4</v>
      </c>
      <c r="BA317" s="271">
        <f>tabItens[[#This Row],[PontoPed]] - tabItens[[#This Row],[Saldo]] + (1/10)</f>
        <v>1.1000000000000001</v>
      </c>
      <c r="BB317" s="271">
        <f xml:space="preserve"> tabItens[[#This Row],[PontoMês]] * BB$2 - tabItens[[#This Row],[QTDE ATUAL]] - (1/10)</f>
        <v>-0.1</v>
      </c>
      <c r="BC317" s="273">
        <f>IF( tabItens[[#This Row],[PontoPed]]&gt;0, IF(tabItens[[#This Row],[PontoPed]]&lt;1, 1, IF( tabItens[[#This Row],[Saldo]]&gt;tabItens[[#This Row],[PontoPed]], 0, (tabItens[[#This Row],[PontoPed]]-tabItens[[#This Row],[Saldo]])/tabItens[[#This Row],[PontoPed]] ) ), 0 )</f>
        <v>0.25</v>
      </c>
      <c r="BD317" s="274">
        <f>ROUNDDOWN(IF( OR( AND(tabItens[[#This Row],[PontoPed]]&lt;tabItens[[#This Row],[Saldo]],tabItens[[#This Row],[Saldo]]&gt;0), tabItens[[#This Row],[PontoPed]]=0), 99, IF(AND(tabItens[[#This Row],[Saldo]]=0,tabItens[[#This Row],[PontoPed]]&gt;0), 0, (1-tabItens[[#This Row],[PctAb]])*10 ) ),0)</f>
        <v>7</v>
      </c>
      <c r="BE317" s="275">
        <f>MAX(ROUNDDOWN( IF(tabItens[[#This Row],[Abaixo]] &gt; 0,   tabItens[[#This Row],[Abaixo]] + (tabItens[[#This Row],[PontoMês]] * IF( OR( ISBLANK(tabItens[[#This Row],[ATA Nº/ANO]]), tabItens[[#This Row],[ATA Nº/ANO]] = ""),BE$2,BE$1)),0),0),0)</f>
        <v>4</v>
      </c>
      <c r="BF31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7" s="276">
        <f>SUMIF(Consumo!$C$3:$C$902,tabItens[[#This Row],[CÓDIGO]],Consumo!$E$3:$E$902)</f>
        <v>0</v>
      </c>
      <c r="BH317" s="277">
        <f>IF(AND(tabItens[[#This Row],[Pend]] &gt; 0,tabItens[[#This Row],[Consumo]] &lt;&gt; 0), tabItens[[#This Row],[Pend]] / tabItens[[#This Row],[Consumo]], 0 )</f>
        <v>0</v>
      </c>
      <c r="BI317" s="276"/>
      <c r="BJ317" s="276"/>
      <c r="BK317" s="278" t="s">
        <v>2077</v>
      </c>
    </row>
    <row r="318" spans="1:63" x14ac:dyDescent="0.3">
      <c r="A318" s="239">
        <v>129962</v>
      </c>
      <c r="B318" s="240" t="s">
        <v>1802</v>
      </c>
      <c r="C318" s="241" t="s">
        <v>264</v>
      </c>
      <c r="D318" s="242">
        <v>351.97</v>
      </c>
      <c r="E318" s="243"/>
      <c r="F318" s="243"/>
      <c r="G318" s="243" t="s">
        <v>891</v>
      </c>
      <c r="H318" s="244">
        <v>7</v>
      </c>
      <c r="I318" s="245">
        <v>103003</v>
      </c>
      <c r="J318" s="246">
        <v>351.97</v>
      </c>
      <c r="K318" s="247">
        <v>3</v>
      </c>
      <c r="L318" s="248">
        <f>IF(tabItens[[#This Row],[Média]] &gt; 0, tabItens[[#This Row],[QTDE ATUAL]] / tabItens[[#This Row],[Média]],999.9)</f>
        <v>999.9</v>
      </c>
      <c r="M318" s="249">
        <v>0</v>
      </c>
      <c r="N318" s="250">
        <f>tabItens[[#This Row],[VALOR UNIT.]] * tabItens[[#This Row],[LC]]</f>
        <v>0</v>
      </c>
      <c r="O318" s="251" t="s">
        <v>2187</v>
      </c>
      <c r="P318" s="252"/>
      <c r="Q318" s="253"/>
      <c r="R318" s="250"/>
      <c r="S318" s="254"/>
      <c r="T318" s="255">
        <f>ROUNDDOWN(IFERROR(tabItens[[#This Row],[ATA DT.VALID.]] - $D$1,0) / 30,0)</f>
        <v>-1507</v>
      </c>
      <c r="U318" s="240" t="s">
        <v>1503</v>
      </c>
      <c r="V318" s="256">
        <v>1</v>
      </c>
      <c r="W318" s="257" t="s">
        <v>2068</v>
      </c>
      <c r="X318" s="258">
        <v>55</v>
      </c>
      <c r="Y318" s="259">
        <v>26</v>
      </c>
      <c r="Z318" s="260">
        <v>2956</v>
      </c>
      <c r="AA318" s="261">
        <v>2023</v>
      </c>
      <c r="AB318" s="262">
        <v>3</v>
      </c>
      <c r="AC318" s="262"/>
      <c r="AD318" s="261"/>
      <c r="AE318" s="262"/>
      <c r="AF318" s="255"/>
      <c r="AG318" s="263" t="s">
        <v>2063</v>
      </c>
      <c r="AH318" s="264"/>
      <c r="AI318" s="255">
        <v>2</v>
      </c>
      <c r="AJ318" s="264">
        <v>43642</v>
      </c>
      <c r="AK318" s="264">
        <v>42046</v>
      </c>
      <c r="AL318" s="264">
        <v>43859</v>
      </c>
      <c r="AM318" s="254"/>
      <c r="AN318" s="243"/>
      <c r="AO318" s="265" t="str">
        <f>_xlfn.IFNA(IF(VLOOKUP(tabItens[[#This Row],[CÓDIGO]],tabExcluirDoEstoque[#Data],1,FALSE),"sim",""),"")</f>
        <v/>
      </c>
      <c r="AP318" s="266" t="str">
        <f ca="1">IF(OR(ISBLANK(tabItens[[#This Row],[ATA DT.VALID.]]),tabItens[[#This Row],[ATA DT.VALID.]]="",tabItens[[#This Row],[ATA DT.VALID.]]=" "),"",IF(TYPE(tabItens[[#This Row],[ATA DT.VALID.]])=1,ROUNDUP((tabItens[[#This Row],[ATA DT.VALID.]]-TODAY())/7,0),""))</f>
        <v/>
      </c>
      <c r="AQ318" s="267">
        <v>0</v>
      </c>
      <c r="AR318" s="268" t="str">
        <f>IF(ISBLANK(tabItens[[#This Row],[CÓDIGO]]),"",IFERROR(VLOOKUP(tabItens[[#This Row],[CÓDIGO]],Consumo!$C$2:$AI$902,32,FALSE),0))</f>
        <v>01.2023</v>
      </c>
      <c r="AS318" s="269">
        <f>SUMIF(Consumo!$C$3:$C$902,tabItens[[#This Row],[CÓDIGO]],Consumo!$T$3:$T$902) + SUMIF(Consumo!$C$3:$C$902,tabItens[[#This Row],[CÓDIGO]],Consumo!$U$3:$U$902) + SUMIF(Consumo!$C$3:$C$902,tabItens[[#This Row],[CÓDIGO]],Consumo!$V$3:$V$902) + SUMIF(Consumo!$C$3:$C$902,tabItens[[#This Row],[CÓDIGO]],Consumo!$W$3:$W$902)</f>
        <v>0</v>
      </c>
      <c r="AT318" s="269">
        <f>SUMIF(Consumo!$C$3:$C$902,tabItens[[#This Row],[CÓDIGO]],Consumo!$AF$3:$AF$902)</f>
        <v>3</v>
      </c>
      <c r="AU318" s="270">
        <f>SUMIF(Consumo!$C$3:$C$902,tabItens[[#This Row],[CÓDIGO]],Consumo!$AG$3:$AG$902)</f>
        <v>2</v>
      </c>
      <c r="AV318" s="271">
        <f>SUMIF(Consumo!$C$3:$C$902,tabItens[[#This Row],[CÓDIGO]],Consumo!$AE$3:$AE$902)</f>
        <v>0</v>
      </c>
      <c r="AW318" s="244">
        <f>tabItens[[#This Row],[QTDE ATUAL]] + tabItens[[#This Row],[RC QTDE]] + tabItens[[#This Row],[AF SALDO]] + tabItens[[#This Row],[Recentes]]</f>
        <v>10</v>
      </c>
      <c r="AX318" s="272">
        <v>1</v>
      </c>
      <c r="AY318" s="272">
        <v>3</v>
      </c>
      <c r="AZ318" s="272">
        <f>IF(ISBLANK(tabItens[[#This Row],[CÓDIGO]]),"",tabItens[[#This Row],[PontoMês]] * (AZ$2+tabItens[[#This Row],[PontoQtM]]))</f>
        <v>3</v>
      </c>
      <c r="BA318" s="271">
        <f>tabItens[[#This Row],[PontoPed]] - tabItens[[#This Row],[Saldo]] + (1/10)</f>
        <v>-6.9</v>
      </c>
      <c r="BB318" s="271">
        <f xml:space="preserve"> tabItens[[#This Row],[PontoMês]] * BB$2 - tabItens[[#This Row],[QTDE ATUAL]] - (1/10)</f>
        <v>-6.1</v>
      </c>
      <c r="BC318" s="273">
        <f>IF( tabItens[[#This Row],[PontoPed]]&gt;0, IF(tabItens[[#This Row],[PontoPed]]&lt;1, 1, IF( tabItens[[#This Row],[Saldo]]&gt;tabItens[[#This Row],[PontoPed]], 0, (tabItens[[#This Row],[PontoPed]]-tabItens[[#This Row],[Saldo]])/tabItens[[#This Row],[PontoPed]] ) ), 0 )</f>
        <v>0</v>
      </c>
      <c r="BD318" s="274">
        <f>ROUNDDOWN(IF( OR( AND(tabItens[[#This Row],[PontoPed]]&lt;tabItens[[#This Row],[Saldo]],tabItens[[#This Row],[Saldo]]&gt;0), tabItens[[#This Row],[PontoPed]]=0), 99, IF(AND(tabItens[[#This Row],[Saldo]]=0,tabItens[[#This Row],[PontoPed]]&gt;0), 0, (1-tabItens[[#This Row],[PctAb]])*10 ) ),0)</f>
        <v>99</v>
      </c>
      <c r="BE318" s="275">
        <f>MAX(ROUNDDOWN( IF(tabItens[[#This Row],[Abaixo]] &gt; 0,   tabItens[[#This Row],[Abaixo]] + (tabItens[[#This Row],[PontoMês]] * IF( OR( ISBLANK(tabItens[[#This Row],[ATA Nº/ANO]]), tabItens[[#This Row],[ATA Nº/ANO]] = ""),BE$2,BE$1)),0),0),0)</f>
        <v>0</v>
      </c>
      <c r="BF31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8" s="276">
        <f>SUMIF(Consumo!$C$3:$C$902,tabItens[[#This Row],[CÓDIGO]],Consumo!$E$3:$E$902)</f>
        <v>0</v>
      </c>
      <c r="BH318" s="277">
        <f>IF(AND(tabItens[[#This Row],[Pend]] &gt; 0,tabItens[[#This Row],[Consumo]] &lt;&gt; 0), tabItens[[#This Row],[Pend]] / tabItens[[#This Row],[Consumo]], 0 )</f>
        <v>0</v>
      </c>
      <c r="BI318" s="276"/>
      <c r="BJ318" s="276"/>
      <c r="BK318" s="278" t="s">
        <v>2077</v>
      </c>
    </row>
    <row r="319" spans="1:63" x14ac:dyDescent="0.3">
      <c r="A319" s="239">
        <v>129961</v>
      </c>
      <c r="B319" s="240" t="s">
        <v>1801</v>
      </c>
      <c r="C319" s="241" t="s">
        <v>264</v>
      </c>
      <c r="D319" s="242">
        <v>574.29999999999995</v>
      </c>
      <c r="E319" s="243"/>
      <c r="F319" s="243"/>
      <c r="G319" s="243" t="s">
        <v>891</v>
      </c>
      <c r="H319" s="244">
        <v>4</v>
      </c>
      <c r="I319" s="245">
        <v>103003</v>
      </c>
      <c r="J319" s="246">
        <v>574.29999999999995</v>
      </c>
      <c r="K319" s="247">
        <v>1</v>
      </c>
      <c r="L319" s="248">
        <f>IF(tabItens[[#This Row],[Média]] &gt; 0, tabItens[[#This Row],[QTDE ATUAL]] / tabItens[[#This Row],[Média]],999.9)</f>
        <v>999.9</v>
      </c>
      <c r="M319" s="249">
        <v>0</v>
      </c>
      <c r="N319" s="250">
        <f>tabItens[[#This Row],[VALOR UNIT.]] * tabItens[[#This Row],[LC]]</f>
        <v>0</v>
      </c>
      <c r="O319" s="251" t="s">
        <v>2156</v>
      </c>
      <c r="P319" s="252"/>
      <c r="Q319" s="253"/>
      <c r="R319" s="250"/>
      <c r="S319" s="254"/>
      <c r="T319" s="255">
        <f>ROUNDDOWN(IFERROR(tabItens[[#This Row],[ATA DT.VALID.]] - $D$1,0) / 30,0)</f>
        <v>-1507</v>
      </c>
      <c r="U319" s="240" t="s">
        <v>1503</v>
      </c>
      <c r="V319" s="256">
        <v>1</v>
      </c>
      <c r="W319" s="257" t="s">
        <v>2068</v>
      </c>
      <c r="X319" s="258">
        <v>55</v>
      </c>
      <c r="Y319" s="259">
        <v>26</v>
      </c>
      <c r="Z319" s="260"/>
      <c r="AA319" s="261"/>
      <c r="AB319" s="262"/>
      <c r="AC319" s="262"/>
      <c r="AD319" s="261"/>
      <c r="AE319" s="262"/>
      <c r="AF319" s="255"/>
      <c r="AG319" s="263" t="s">
        <v>2063</v>
      </c>
      <c r="AH319" s="264"/>
      <c r="AI319" s="255">
        <v>0</v>
      </c>
      <c r="AJ319" s="264">
        <v>43790</v>
      </c>
      <c r="AK319" s="264">
        <v>42046</v>
      </c>
      <c r="AL319" s="264">
        <v>43783</v>
      </c>
      <c r="AM319" s="254"/>
      <c r="AN319" s="243"/>
      <c r="AO319" s="265" t="str">
        <f>_xlfn.IFNA(IF(VLOOKUP(tabItens[[#This Row],[CÓDIGO]],tabExcluirDoEstoque[#Data],1,FALSE),"sim",""),"")</f>
        <v/>
      </c>
      <c r="AP319" s="266" t="str">
        <f ca="1">IF(OR(ISBLANK(tabItens[[#This Row],[ATA DT.VALID.]]),tabItens[[#This Row],[ATA DT.VALID.]]="",tabItens[[#This Row],[ATA DT.VALID.]]=" "),"",IF(TYPE(tabItens[[#This Row],[ATA DT.VALID.]])=1,ROUNDUP((tabItens[[#This Row],[ATA DT.VALID.]]-TODAY())/7,0),""))</f>
        <v/>
      </c>
      <c r="AQ319" s="267">
        <v>0</v>
      </c>
      <c r="AR319" s="268" t="str">
        <f>IF(ISBLANK(tabItens[[#This Row],[CÓDIGO]]),"",IFERROR(VLOOKUP(tabItens[[#This Row],[CÓDIGO]],Consumo!$C$2:$AI$902,32,FALSE),0))</f>
        <v>08.2023</v>
      </c>
      <c r="AS319" s="269">
        <f>SUMIF(Consumo!$C$3:$C$902,tabItens[[#This Row],[CÓDIGO]],Consumo!$T$3:$T$902) + SUMIF(Consumo!$C$3:$C$902,tabItens[[#This Row],[CÓDIGO]],Consumo!$U$3:$U$902) + SUMIF(Consumo!$C$3:$C$902,tabItens[[#This Row],[CÓDIGO]],Consumo!$V$3:$V$902) + SUMIF(Consumo!$C$3:$C$902,tabItens[[#This Row],[CÓDIGO]],Consumo!$W$3:$W$902)</f>
        <v>1</v>
      </c>
      <c r="AT319" s="269">
        <f>SUMIF(Consumo!$C$3:$C$902,tabItens[[#This Row],[CÓDIGO]],Consumo!$AF$3:$AF$902)</f>
        <v>3</v>
      </c>
      <c r="AU319" s="270">
        <f>SUMIF(Consumo!$C$3:$C$902,tabItens[[#This Row],[CÓDIGO]],Consumo!$AG$3:$AG$902)</f>
        <v>1</v>
      </c>
      <c r="AV319" s="271">
        <f>SUMIF(Consumo!$C$3:$C$902,tabItens[[#This Row],[CÓDIGO]],Consumo!$AE$3:$AE$902)</f>
        <v>0</v>
      </c>
      <c r="AW319" s="244">
        <f>tabItens[[#This Row],[QTDE ATUAL]] + tabItens[[#This Row],[RC QTDE]] + tabItens[[#This Row],[AF SALDO]] + tabItens[[#This Row],[Recentes]]</f>
        <v>4</v>
      </c>
      <c r="AX319" s="272">
        <v>1.9</v>
      </c>
      <c r="AY319" s="272">
        <v>4</v>
      </c>
      <c r="AZ319" s="272">
        <f>IF(ISBLANK(tabItens[[#This Row],[CÓDIGO]]),"",tabItens[[#This Row],[PontoMês]] * (AZ$2+tabItens[[#This Row],[PontoQtM]]))</f>
        <v>7.6</v>
      </c>
      <c r="BA319" s="271">
        <f>tabItens[[#This Row],[PontoPed]] - tabItens[[#This Row],[Saldo]] + (1/10)</f>
        <v>3.6999999999999997</v>
      </c>
      <c r="BB319" s="271">
        <f xml:space="preserve"> tabItens[[#This Row],[PontoMês]] * BB$2 - tabItens[[#This Row],[QTDE ATUAL]] - (1/10)</f>
        <v>-2.2000000000000002</v>
      </c>
      <c r="BC319" s="273">
        <f>IF( tabItens[[#This Row],[PontoPed]]&gt;0, IF(tabItens[[#This Row],[PontoPed]]&lt;1, 1, IF( tabItens[[#This Row],[Saldo]]&gt;tabItens[[#This Row],[PontoPed]], 0, (tabItens[[#This Row],[PontoPed]]-tabItens[[#This Row],[Saldo]])/tabItens[[#This Row],[PontoPed]] ) ), 0 )</f>
        <v>0.47368421052631576</v>
      </c>
      <c r="BD319" s="274">
        <f>ROUNDDOWN(IF( OR( AND(tabItens[[#This Row],[PontoPed]]&lt;tabItens[[#This Row],[Saldo]],tabItens[[#This Row],[Saldo]]&gt;0), tabItens[[#This Row],[PontoPed]]=0), 99, IF(AND(tabItens[[#This Row],[Saldo]]=0,tabItens[[#This Row],[PontoPed]]&gt;0), 0, (1-tabItens[[#This Row],[PctAb]])*10 ) ),0)</f>
        <v>5</v>
      </c>
      <c r="BE319" s="275">
        <f>MAX(ROUNDDOWN( IF(tabItens[[#This Row],[Abaixo]] &gt; 0,   tabItens[[#This Row],[Abaixo]] + (tabItens[[#This Row],[PontoMês]] * IF( OR( ISBLANK(tabItens[[#This Row],[ATA Nº/ANO]]), tabItens[[#This Row],[ATA Nº/ANO]] = ""),BE$2,BE$1)),0),0),0)</f>
        <v>9</v>
      </c>
      <c r="BF31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9" s="276">
        <f>SUMIF(Consumo!$C$3:$C$902,tabItens[[#This Row],[CÓDIGO]],Consumo!$E$3:$E$902)</f>
        <v>0</v>
      </c>
      <c r="BH319" s="277">
        <f>IF(AND(tabItens[[#This Row],[Pend]] &gt; 0,tabItens[[#This Row],[Consumo]] &lt;&gt; 0), tabItens[[#This Row],[Pend]] / tabItens[[#This Row],[Consumo]], 0 )</f>
        <v>0</v>
      </c>
      <c r="BI319" s="276"/>
      <c r="BJ319" s="276"/>
      <c r="BK319" s="278" t="s">
        <v>2077</v>
      </c>
    </row>
    <row r="320" spans="1:63" x14ac:dyDescent="0.3">
      <c r="A320" s="239">
        <v>101891</v>
      </c>
      <c r="B320" s="240" t="s">
        <v>1581</v>
      </c>
      <c r="C320" s="241" t="s">
        <v>264</v>
      </c>
      <c r="D320" s="242">
        <v>67.45</v>
      </c>
      <c r="E320" s="243"/>
      <c r="F320" s="243"/>
      <c r="G320" s="243" t="s">
        <v>891</v>
      </c>
      <c r="H320" s="244">
        <v>23</v>
      </c>
      <c r="I320" s="245">
        <v>103003</v>
      </c>
      <c r="J320" s="246">
        <v>67.45</v>
      </c>
      <c r="K320" s="247">
        <v>26</v>
      </c>
      <c r="L320" s="248">
        <f>IF(tabItens[[#This Row],[Média]] &gt; 0, tabItens[[#This Row],[QTDE ATUAL]] / tabItens[[#This Row],[Média]],999.9)</f>
        <v>999.9</v>
      </c>
      <c r="M320" s="249">
        <v>0</v>
      </c>
      <c r="N320" s="250">
        <f>tabItens[[#This Row],[VALOR UNIT.]] * tabItens[[#This Row],[LC]]</f>
        <v>0</v>
      </c>
      <c r="O320" s="251" t="s">
        <v>2109</v>
      </c>
      <c r="P320" s="252"/>
      <c r="Q320" s="253"/>
      <c r="R320" s="250"/>
      <c r="S320" s="254"/>
      <c r="T320" s="255">
        <f>ROUNDDOWN(IFERROR(tabItens[[#This Row],[ATA DT.VALID.]] - $D$1,0) / 30,0)</f>
        <v>-1507</v>
      </c>
      <c r="U320" s="240" t="s">
        <v>1582</v>
      </c>
      <c r="V320" s="256">
        <v>1</v>
      </c>
      <c r="W320" s="257" t="s">
        <v>2068</v>
      </c>
      <c r="X320" s="258">
        <v>55</v>
      </c>
      <c r="Y320" s="259">
        <v>24</v>
      </c>
      <c r="Z320" s="260">
        <v>2956</v>
      </c>
      <c r="AA320" s="261">
        <v>2023</v>
      </c>
      <c r="AB320" s="262">
        <v>10</v>
      </c>
      <c r="AC320" s="262"/>
      <c r="AD320" s="261"/>
      <c r="AE320" s="262"/>
      <c r="AF320" s="255"/>
      <c r="AG320" s="263" t="s">
        <v>2063</v>
      </c>
      <c r="AH320" s="264"/>
      <c r="AI320" s="255">
        <v>8</v>
      </c>
      <c r="AJ320" s="264">
        <v>44945</v>
      </c>
      <c r="AK320" s="264">
        <v>39330</v>
      </c>
      <c r="AL320" s="264">
        <v>44917</v>
      </c>
      <c r="AM320" s="254"/>
      <c r="AN320" s="243"/>
      <c r="AO320" s="265" t="str">
        <f>_xlfn.IFNA(IF(VLOOKUP(tabItens[[#This Row],[CÓDIGO]],tabExcluirDoEstoque[#Data],1,FALSE),"sim",""),"")</f>
        <v/>
      </c>
      <c r="AP320" s="266" t="str">
        <f ca="1">IF(OR(ISBLANK(tabItens[[#This Row],[ATA DT.VALID.]]),tabItens[[#This Row],[ATA DT.VALID.]]="",tabItens[[#This Row],[ATA DT.VALID.]]=" "),"",IF(TYPE(tabItens[[#This Row],[ATA DT.VALID.]])=1,ROUNDUP((tabItens[[#This Row],[ATA DT.VALID.]]-TODAY())/7,0),""))</f>
        <v/>
      </c>
      <c r="AQ320" s="267">
        <v>0</v>
      </c>
      <c r="AR320" s="268" t="str">
        <f>IF(ISBLANK(tabItens[[#This Row],[CÓDIGO]]),"",IFERROR(VLOOKUP(tabItens[[#This Row],[CÓDIGO]],Consumo!$C$2:$AI$902,32,FALSE),0))</f>
        <v>04.2023</v>
      </c>
      <c r="AS320" s="269">
        <f>SUMIF(Consumo!$C$3:$C$902,tabItens[[#This Row],[CÓDIGO]],Consumo!$T$3:$T$902) + SUMIF(Consumo!$C$3:$C$902,tabItens[[#This Row],[CÓDIGO]],Consumo!$U$3:$U$902) + SUMIF(Consumo!$C$3:$C$902,tabItens[[#This Row],[CÓDIGO]],Consumo!$V$3:$V$902) + SUMIF(Consumo!$C$3:$C$902,tabItens[[#This Row],[CÓDIGO]],Consumo!$W$3:$W$902)</f>
        <v>0</v>
      </c>
      <c r="AT320" s="269">
        <f>SUMIF(Consumo!$C$3:$C$902,tabItens[[#This Row],[CÓDIGO]],Consumo!$AF$3:$AF$902)</f>
        <v>34</v>
      </c>
      <c r="AU320" s="270">
        <f>SUMIF(Consumo!$C$3:$C$902,tabItens[[#This Row],[CÓDIGO]],Consumo!$AG$3:$AG$902)</f>
        <v>16</v>
      </c>
      <c r="AV320" s="271">
        <f>SUMIF(Consumo!$C$3:$C$902,tabItens[[#This Row],[CÓDIGO]],Consumo!$AE$3:$AE$902)</f>
        <v>0</v>
      </c>
      <c r="AW320" s="244">
        <f>tabItens[[#This Row],[QTDE ATUAL]] + tabItens[[#This Row],[RC QTDE]] + tabItens[[#This Row],[AF SALDO]] + tabItens[[#This Row],[Recentes]]</f>
        <v>33</v>
      </c>
      <c r="AX320" s="272">
        <v>5</v>
      </c>
      <c r="AY320" s="272">
        <v>4</v>
      </c>
      <c r="AZ320" s="272">
        <f>IF(ISBLANK(tabItens[[#This Row],[CÓDIGO]]),"",tabItens[[#This Row],[PontoMês]] * (AZ$2+tabItens[[#This Row],[PontoQtM]]))</f>
        <v>20</v>
      </c>
      <c r="BA320" s="271">
        <f>tabItens[[#This Row],[PontoPed]] - tabItens[[#This Row],[Saldo]] + (1/10)</f>
        <v>-12.9</v>
      </c>
      <c r="BB320" s="271">
        <f xml:space="preserve"> tabItens[[#This Row],[PontoMês]] * BB$2 - tabItens[[#This Row],[QTDE ATUAL]] - (1/10)</f>
        <v>-18.100000000000001</v>
      </c>
      <c r="BC320" s="273">
        <f>IF( tabItens[[#This Row],[PontoPed]]&gt;0, IF(tabItens[[#This Row],[PontoPed]]&lt;1, 1, IF( tabItens[[#This Row],[Saldo]]&gt;tabItens[[#This Row],[PontoPed]], 0, (tabItens[[#This Row],[PontoPed]]-tabItens[[#This Row],[Saldo]])/tabItens[[#This Row],[PontoPed]] ) ), 0 )</f>
        <v>0</v>
      </c>
      <c r="BD320" s="274">
        <f>ROUNDDOWN(IF( OR( AND(tabItens[[#This Row],[PontoPed]]&lt;tabItens[[#This Row],[Saldo]],tabItens[[#This Row],[Saldo]]&gt;0), tabItens[[#This Row],[PontoPed]]=0), 99, IF(AND(tabItens[[#This Row],[Saldo]]=0,tabItens[[#This Row],[PontoPed]]&gt;0), 0, (1-tabItens[[#This Row],[PctAb]])*10 ) ),0)</f>
        <v>99</v>
      </c>
      <c r="BE320" s="275">
        <f>MAX(ROUNDDOWN( IF(tabItens[[#This Row],[Abaixo]] &gt; 0,   tabItens[[#This Row],[Abaixo]] + (tabItens[[#This Row],[PontoMês]] * IF( OR( ISBLANK(tabItens[[#This Row],[ATA Nº/ANO]]), tabItens[[#This Row],[ATA Nº/ANO]] = ""),BE$2,BE$1)),0),0),0)</f>
        <v>0</v>
      </c>
      <c r="BF32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0" s="276">
        <f>SUMIF(Consumo!$C$3:$C$902,tabItens[[#This Row],[CÓDIGO]],Consumo!$E$3:$E$902)</f>
        <v>0</v>
      </c>
      <c r="BH320" s="277">
        <f>IF(AND(tabItens[[#This Row],[Pend]] &gt; 0,tabItens[[#This Row],[Consumo]] &lt;&gt; 0), tabItens[[#This Row],[Pend]] / tabItens[[#This Row],[Consumo]], 0 )</f>
        <v>0</v>
      </c>
      <c r="BI320" s="276"/>
      <c r="BJ320" s="276"/>
      <c r="BK320" s="278" t="s">
        <v>2077</v>
      </c>
    </row>
    <row r="321" spans="1:63" x14ac:dyDescent="0.3">
      <c r="A321" s="239">
        <v>114771</v>
      </c>
      <c r="B321" s="240" t="s">
        <v>1708</v>
      </c>
      <c r="C321" s="241" t="s">
        <v>264</v>
      </c>
      <c r="D321" s="242">
        <v>40.35</v>
      </c>
      <c r="E321" s="243"/>
      <c r="F321" s="243"/>
      <c r="G321" s="243" t="s">
        <v>891</v>
      </c>
      <c r="H321" s="244">
        <v>105</v>
      </c>
      <c r="I321" s="245">
        <v>103003</v>
      </c>
      <c r="J321" s="246">
        <v>40.35</v>
      </c>
      <c r="K321" s="247"/>
      <c r="L321" s="248">
        <f>IF(tabItens[[#This Row],[Média]] &gt; 0, tabItens[[#This Row],[QTDE ATUAL]] / tabItens[[#This Row],[Média]],999.9)</f>
        <v>999.9</v>
      </c>
      <c r="M321" s="249">
        <v>0</v>
      </c>
      <c r="N321" s="250">
        <f>tabItens[[#This Row],[VALOR UNIT.]] * tabItens[[#This Row],[LC]]</f>
        <v>0</v>
      </c>
      <c r="O321" s="251"/>
      <c r="P321" s="252"/>
      <c r="Q321" s="253"/>
      <c r="R321" s="250"/>
      <c r="S321" s="254"/>
      <c r="T321" s="255">
        <f>ROUNDDOWN(IFERROR(tabItens[[#This Row],[ATA DT.VALID.]] - $D$1,0) / 30,0)</f>
        <v>-1507</v>
      </c>
      <c r="U321" s="240" t="s">
        <v>991</v>
      </c>
      <c r="V321" s="256">
        <v>1</v>
      </c>
      <c r="W321" s="257" t="s">
        <v>2068</v>
      </c>
      <c r="X321" s="258">
        <v>55</v>
      </c>
      <c r="Y321" s="259">
        <v>31</v>
      </c>
      <c r="Z321" s="260"/>
      <c r="AA321" s="261"/>
      <c r="AB321" s="262"/>
      <c r="AC321" s="262"/>
      <c r="AD321" s="261"/>
      <c r="AE321" s="262"/>
      <c r="AF321" s="255"/>
      <c r="AG321" s="263" t="s">
        <v>2063</v>
      </c>
      <c r="AH321" s="264"/>
      <c r="AI321" s="255">
        <v>0</v>
      </c>
      <c r="AJ321" s="264">
        <v>40581</v>
      </c>
      <c r="AK321" s="264">
        <v>40275</v>
      </c>
      <c r="AL321" s="264">
        <v>40527</v>
      </c>
      <c r="AM321" s="254"/>
      <c r="AN321" s="243"/>
      <c r="AO321" s="265" t="str">
        <f>_xlfn.IFNA(IF(VLOOKUP(tabItens[[#This Row],[CÓDIGO]],tabExcluirDoEstoque[#Data],1,FALSE),"sim",""),"")</f>
        <v/>
      </c>
      <c r="AP321" s="266" t="str">
        <f ca="1">IF(OR(ISBLANK(tabItens[[#This Row],[ATA DT.VALID.]]),tabItens[[#This Row],[ATA DT.VALID.]]="",tabItens[[#This Row],[ATA DT.VALID.]]=" "),"",IF(TYPE(tabItens[[#This Row],[ATA DT.VALID.]])=1,ROUNDUP((tabItens[[#This Row],[ATA DT.VALID.]]-TODAY())/7,0),""))</f>
        <v/>
      </c>
      <c r="AQ321" s="267"/>
      <c r="AR321" s="268">
        <f>IF(ISBLANK(tabItens[[#This Row],[CÓDIGO]]),"",IFERROR(VLOOKUP(tabItens[[#This Row],[CÓDIGO]],Consumo!$C$2:$AI$902,32,FALSE),0))</f>
        <v>0</v>
      </c>
      <c r="AS321" s="269">
        <f>SUMIF(Consumo!$C$3:$C$902,tabItens[[#This Row],[CÓDIGO]],Consumo!$T$3:$T$902) + SUMIF(Consumo!$C$3:$C$902,tabItens[[#This Row],[CÓDIGO]],Consumo!$U$3:$U$902) + SUMIF(Consumo!$C$3:$C$902,tabItens[[#This Row],[CÓDIGO]],Consumo!$V$3:$V$902) + SUMIF(Consumo!$C$3:$C$902,tabItens[[#This Row],[CÓDIGO]],Consumo!$W$3:$W$902)</f>
        <v>0</v>
      </c>
      <c r="AT321" s="269">
        <f>SUMIF(Consumo!$C$3:$C$902,tabItens[[#This Row],[CÓDIGO]],Consumo!$AF$3:$AF$902)</f>
        <v>0</v>
      </c>
      <c r="AU321" s="270">
        <f>SUMIF(Consumo!$C$3:$C$902,tabItens[[#This Row],[CÓDIGO]],Consumo!$AG$3:$AG$902)</f>
        <v>0</v>
      </c>
      <c r="AV321" s="271">
        <f>SUMIF(Consumo!$C$3:$C$902,tabItens[[#This Row],[CÓDIGO]],Consumo!$AE$3:$AE$902)</f>
        <v>0</v>
      </c>
      <c r="AW321" s="244">
        <f>tabItens[[#This Row],[QTDE ATUAL]] + tabItens[[#This Row],[RC QTDE]] + tabItens[[#This Row],[AF SALDO]] + tabItens[[#This Row],[Recentes]]</f>
        <v>105</v>
      </c>
      <c r="AX321" s="272">
        <v>1</v>
      </c>
      <c r="AY321" s="272">
        <v>4</v>
      </c>
      <c r="AZ321" s="272">
        <f>IF(ISBLANK(tabItens[[#This Row],[CÓDIGO]]),"",tabItens[[#This Row],[PontoMês]] * (AZ$2+tabItens[[#This Row],[PontoQtM]]))</f>
        <v>4</v>
      </c>
      <c r="BA321" s="271">
        <f>tabItens[[#This Row],[PontoPed]] - tabItens[[#This Row],[Saldo]] + (1/10)</f>
        <v>-100.9</v>
      </c>
      <c r="BB321" s="271">
        <f xml:space="preserve"> tabItens[[#This Row],[PontoMês]] * BB$2 - tabItens[[#This Row],[QTDE ATUAL]] - (1/10)</f>
        <v>-104.1</v>
      </c>
      <c r="BC321" s="273">
        <f>IF( tabItens[[#This Row],[PontoPed]]&gt;0, IF(tabItens[[#This Row],[PontoPed]]&lt;1, 1, IF( tabItens[[#This Row],[Saldo]]&gt;tabItens[[#This Row],[PontoPed]], 0, (tabItens[[#This Row],[PontoPed]]-tabItens[[#This Row],[Saldo]])/tabItens[[#This Row],[PontoPed]] ) ), 0 )</f>
        <v>0</v>
      </c>
      <c r="BD321" s="274">
        <f>ROUNDDOWN(IF( OR( AND(tabItens[[#This Row],[PontoPed]]&lt;tabItens[[#This Row],[Saldo]],tabItens[[#This Row],[Saldo]]&gt;0), tabItens[[#This Row],[PontoPed]]=0), 99, IF(AND(tabItens[[#This Row],[Saldo]]=0,tabItens[[#This Row],[PontoPed]]&gt;0), 0, (1-tabItens[[#This Row],[PctAb]])*10 ) ),0)</f>
        <v>99</v>
      </c>
      <c r="BE321" s="275">
        <f>MAX(ROUNDDOWN( IF(tabItens[[#This Row],[Abaixo]] &gt; 0,   tabItens[[#This Row],[Abaixo]] + (tabItens[[#This Row],[PontoMês]] * IF( OR( ISBLANK(tabItens[[#This Row],[ATA Nº/ANO]]), tabItens[[#This Row],[ATA Nº/ANO]] = ""),BE$2,BE$1)),0),0),0)</f>
        <v>0</v>
      </c>
      <c r="BF32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21" s="276">
        <f>SUMIF(Consumo!$C$3:$C$902,tabItens[[#This Row],[CÓDIGO]],Consumo!$E$3:$E$902)</f>
        <v>0</v>
      </c>
      <c r="BH321" s="277">
        <f>IF(AND(tabItens[[#This Row],[Pend]] &gt; 0,tabItens[[#This Row],[Consumo]] &lt;&gt; 0), tabItens[[#This Row],[Pend]] / tabItens[[#This Row],[Consumo]], 0 )</f>
        <v>0</v>
      </c>
      <c r="BI321" s="276"/>
      <c r="BJ321" s="276"/>
      <c r="BK321" s="278" t="s">
        <v>2077</v>
      </c>
    </row>
    <row r="322" spans="1:63" x14ac:dyDescent="0.3">
      <c r="A322" s="239">
        <v>114772</v>
      </c>
      <c r="B322" s="240" t="s">
        <v>1709</v>
      </c>
      <c r="C322" s="241" t="s">
        <v>264</v>
      </c>
      <c r="D322" s="242">
        <v>51.4</v>
      </c>
      <c r="E322" s="243"/>
      <c r="F322" s="243"/>
      <c r="G322" s="243" t="s">
        <v>891</v>
      </c>
      <c r="H322" s="244">
        <v>35</v>
      </c>
      <c r="I322" s="245">
        <v>103003</v>
      </c>
      <c r="J322" s="246">
        <v>51.4</v>
      </c>
      <c r="K322" s="247"/>
      <c r="L322" s="248">
        <f>IF(tabItens[[#This Row],[Média]] &gt; 0, tabItens[[#This Row],[QTDE ATUAL]] / tabItens[[#This Row],[Média]],999.9)</f>
        <v>999.9</v>
      </c>
      <c r="M322" s="249">
        <v>0</v>
      </c>
      <c r="N322" s="250">
        <f>tabItens[[#This Row],[VALOR UNIT.]] * tabItens[[#This Row],[LC]]</f>
        <v>0</v>
      </c>
      <c r="O322" s="251" t="s">
        <v>2170</v>
      </c>
      <c r="P322" s="252"/>
      <c r="Q322" s="253"/>
      <c r="R322" s="250"/>
      <c r="S322" s="254"/>
      <c r="T322" s="255">
        <f>ROUNDDOWN(IFERROR(tabItens[[#This Row],[ATA DT.VALID.]] - $D$1,0) / 30,0)</f>
        <v>-1507</v>
      </c>
      <c r="U322" s="240" t="s">
        <v>991</v>
      </c>
      <c r="V322" s="256">
        <v>1</v>
      </c>
      <c r="W322" s="257" t="s">
        <v>2068</v>
      </c>
      <c r="X322" s="258">
        <v>55</v>
      </c>
      <c r="Y322" s="259">
        <v>31</v>
      </c>
      <c r="Z322" s="260"/>
      <c r="AA322" s="261"/>
      <c r="AB322" s="262"/>
      <c r="AC322" s="262"/>
      <c r="AD322" s="261"/>
      <c r="AE322" s="262"/>
      <c r="AF322" s="255"/>
      <c r="AG322" s="263" t="s">
        <v>2063</v>
      </c>
      <c r="AH322" s="264"/>
      <c r="AI322" s="255">
        <v>0</v>
      </c>
      <c r="AJ322" s="264">
        <v>40403</v>
      </c>
      <c r="AK322" s="264">
        <v>40275</v>
      </c>
      <c r="AL322" s="264">
        <v>40337</v>
      </c>
      <c r="AM322" s="254"/>
      <c r="AN322" s="243"/>
      <c r="AO322" s="265" t="str">
        <f>_xlfn.IFNA(IF(VLOOKUP(tabItens[[#This Row],[CÓDIGO]],tabExcluirDoEstoque[#Data],1,FALSE),"sim",""),"")</f>
        <v/>
      </c>
      <c r="AP322" s="266" t="str">
        <f ca="1">IF(OR(ISBLANK(tabItens[[#This Row],[ATA DT.VALID.]]),tabItens[[#This Row],[ATA DT.VALID.]]="",tabItens[[#This Row],[ATA DT.VALID.]]=" "),"",IF(TYPE(tabItens[[#This Row],[ATA DT.VALID.]])=1,ROUNDUP((tabItens[[#This Row],[ATA DT.VALID.]]-TODAY())/7,0),""))</f>
        <v/>
      </c>
      <c r="AQ322" s="267">
        <v>0</v>
      </c>
      <c r="AR322" s="268">
        <f>IF(ISBLANK(tabItens[[#This Row],[CÓDIGO]]),"",IFERROR(VLOOKUP(tabItens[[#This Row],[CÓDIGO]],Consumo!$C$2:$AI$902,32,FALSE),0))</f>
        <v>0</v>
      </c>
      <c r="AS322" s="269">
        <f>SUMIF(Consumo!$C$3:$C$902,tabItens[[#This Row],[CÓDIGO]],Consumo!$T$3:$T$902) + SUMIF(Consumo!$C$3:$C$902,tabItens[[#This Row],[CÓDIGO]],Consumo!$U$3:$U$902) + SUMIF(Consumo!$C$3:$C$902,tabItens[[#This Row],[CÓDIGO]],Consumo!$V$3:$V$902) + SUMIF(Consumo!$C$3:$C$902,tabItens[[#This Row],[CÓDIGO]],Consumo!$W$3:$W$902)</f>
        <v>0</v>
      </c>
      <c r="AT322" s="269">
        <f>SUMIF(Consumo!$C$3:$C$902,tabItens[[#This Row],[CÓDIGO]],Consumo!$AF$3:$AF$902)</f>
        <v>0</v>
      </c>
      <c r="AU322" s="270">
        <f>SUMIF(Consumo!$C$3:$C$902,tabItens[[#This Row],[CÓDIGO]],Consumo!$AG$3:$AG$902)</f>
        <v>0</v>
      </c>
      <c r="AV322" s="271">
        <f>SUMIF(Consumo!$C$3:$C$902,tabItens[[#This Row],[CÓDIGO]],Consumo!$AE$3:$AE$902)</f>
        <v>0</v>
      </c>
      <c r="AW322" s="244">
        <f>tabItens[[#This Row],[QTDE ATUAL]] + tabItens[[#This Row],[RC QTDE]] + tabItens[[#This Row],[AF SALDO]] + tabItens[[#This Row],[Recentes]]</f>
        <v>35</v>
      </c>
      <c r="AX322" s="272">
        <v>1</v>
      </c>
      <c r="AY322" s="272">
        <v>4</v>
      </c>
      <c r="AZ322" s="272">
        <f>IF(ISBLANK(tabItens[[#This Row],[CÓDIGO]]),"",tabItens[[#This Row],[PontoMês]] * (AZ$2+tabItens[[#This Row],[PontoQtM]]))</f>
        <v>4</v>
      </c>
      <c r="BA322" s="271">
        <f>tabItens[[#This Row],[PontoPed]] - tabItens[[#This Row],[Saldo]] + (1/10)</f>
        <v>-30.9</v>
      </c>
      <c r="BB322" s="271">
        <f xml:space="preserve"> tabItens[[#This Row],[PontoMês]] * BB$2 - tabItens[[#This Row],[QTDE ATUAL]] - (1/10)</f>
        <v>-34.1</v>
      </c>
      <c r="BC322" s="273">
        <f>IF( tabItens[[#This Row],[PontoPed]]&gt;0, IF(tabItens[[#This Row],[PontoPed]]&lt;1, 1, IF( tabItens[[#This Row],[Saldo]]&gt;tabItens[[#This Row],[PontoPed]], 0, (tabItens[[#This Row],[PontoPed]]-tabItens[[#This Row],[Saldo]])/tabItens[[#This Row],[PontoPed]] ) ), 0 )</f>
        <v>0</v>
      </c>
      <c r="BD322" s="274">
        <f>ROUNDDOWN(IF( OR( AND(tabItens[[#This Row],[PontoPed]]&lt;tabItens[[#This Row],[Saldo]],tabItens[[#This Row],[Saldo]]&gt;0), tabItens[[#This Row],[PontoPed]]=0), 99, IF(AND(tabItens[[#This Row],[Saldo]]=0,tabItens[[#This Row],[PontoPed]]&gt;0), 0, (1-tabItens[[#This Row],[PctAb]])*10 ) ),0)</f>
        <v>99</v>
      </c>
      <c r="BE322" s="275">
        <f>MAX(ROUNDDOWN( IF(tabItens[[#This Row],[Abaixo]] &gt; 0,   tabItens[[#This Row],[Abaixo]] + (tabItens[[#This Row],[PontoMês]] * IF( OR( ISBLANK(tabItens[[#This Row],[ATA Nº/ANO]]), tabItens[[#This Row],[ATA Nº/ANO]] = ""),BE$2,BE$1)),0),0),0)</f>
        <v>0</v>
      </c>
      <c r="BF32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2" s="276">
        <f>SUMIF(Consumo!$C$3:$C$902,tabItens[[#This Row],[CÓDIGO]],Consumo!$E$3:$E$902)</f>
        <v>0</v>
      </c>
      <c r="BH322" s="277">
        <f>IF(AND(tabItens[[#This Row],[Pend]] &gt; 0,tabItens[[#This Row],[Consumo]] &lt;&gt; 0), tabItens[[#This Row],[Pend]] / tabItens[[#This Row],[Consumo]], 0 )</f>
        <v>0</v>
      </c>
      <c r="BI322" s="276"/>
      <c r="BJ322" s="276"/>
      <c r="BK322" s="278" t="s">
        <v>2077</v>
      </c>
    </row>
    <row r="323" spans="1:63" x14ac:dyDescent="0.3">
      <c r="A323" s="239">
        <v>13197</v>
      </c>
      <c r="B323" s="240" t="s">
        <v>1033</v>
      </c>
      <c r="C323" s="241" t="s">
        <v>264</v>
      </c>
      <c r="D323" s="242">
        <v>0.28999999999999998</v>
      </c>
      <c r="E323" s="243"/>
      <c r="F323" s="243"/>
      <c r="G323" s="243" t="s">
        <v>891</v>
      </c>
      <c r="H323" s="244">
        <v>269</v>
      </c>
      <c r="I323" s="245">
        <v>103003</v>
      </c>
      <c r="J323" s="246">
        <v>0.28999999999999998</v>
      </c>
      <c r="K323" s="247">
        <v>103</v>
      </c>
      <c r="L323" s="248">
        <f>IF(tabItens[[#This Row],[Média]] &gt; 0, tabItens[[#This Row],[QTDE ATUAL]] / tabItens[[#This Row],[Média]],999.9)</f>
        <v>999.9</v>
      </c>
      <c r="M323" s="249">
        <v>0</v>
      </c>
      <c r="N323" s="250">
        <f>tabItens[[#This Row],[VALOR UNIT.]] * tabItens[[#This Row],[LC]]</f>
        <v>0</v>
      </c>
      <c r="O323" s="251"/>
      <c r="P323" s="252"/>
      <c r="Q323" s="253"/>
      <c r="R323" s="250"/>
      <c r="S323" s="254"/>
      <c r="T323" s="255">
        <f>ROUNDDOWN(IFERROR(tabItens[[#This Row],[ATA DT.VALID.]] - $D$1,0) / 30,0)</f>
        <v>-1507</v>
      </c>
      <c r="U323" s="240" t="s">
        <v>1034</v>
      </c>
      <c r="V323" s="256">
        <v>1</v>
      </c>
      <c r="W323" s="257" t="s">
        <v>2062</v>
      </c>
      <c r="X323" s="258">
        <v>51</v>
      </c>
      <c r="Y323" s="259">
        <v>8</v>
      </c>
      <c r="Z323" s="260"/>
      <c r="AA323" s="261"/>
      <c r="AB323" s="262"/>
      <c r="AC323" s="262"/>
      <c r="AD323" s="261"/>
      <c r="AE323" s="262"/>
      <c r="AF323" s="255"/>
      <c r="AG323" s="263" t="s">
        <v>2063</v>
      </c>
      <c r="AH323" s="264"/>
      <c r="AI323" s="255">
        <v>34</v>
      </c>
      <c r="AJ323" s="264">
        <v>41550</v>
      </c>
      <c r="AK323" s="264" t="s">
        <v>891</v>
      </c>
      <c r="AL323" s="264">
        <v>42501</v>
      </c>
      <c r="AM323" s="254"/>
      <c r="AN323" s="243"/>
      <c r="AO323" s="265" t="str">
        <f>_xlfn.IFNA(IF(VLOOKUP(tabItens[[#This Row],[CÓDIGO]],tabExcluirDoEstoque[#Data],1,FALSE),"sim",""),"")</f>
        <v/>
      </c>
      <c r="AP323" s="266" t="str">
        <f ca="1">IF(OR(ISBLANK(tabItens[[#This Row],[ATA DT.VALID.]]),tabItens[[#This Row],[ATA DT.VALID.]]="",tabItens[[#This Row],[ATA DT.VALID.]]=" "),"",IF(TYPE(tabItens[[#This Row],[ATA DT.VALID.]])=1,ROUNDUP((tabItens[[#This Row],[ATA DT.VALID.]]-TODAY())/7,0),""))</f>
        <v/>
      </c>
      <c r="AQ323" s="267"/>
      <c r="AR323" s="268" t="str">
        <f>IF(ISBLANK(tabItens[[#This Row],[CÓDIGO]]),"",IFERROR(VLOOKUP(tabItens[[#This Row],[CÓDIGO]],Consumo!$C$2:$AI$902,32,FALSE),0))</f>
        <v>04.2023</v>
      </c>
      <c r="AS323" s="269">
        <f>SUMIF(Consumo!$C$3:$C$902,tabItens[[#This Row],[CÓDIGO]],Consumo!$T$3:$T$902) + SUMIF(Consumo!$C$3:$C$902,tabItens[[#This Row],[CÓDIGO]],Consumo!$U$3:$U$902) + SUMIF(Consumo!$C$3:$C$902,tabItens[[#This Row],[CÓDIGO]],Consumo!$V$3:$V$902) + SUMIF(Consumo!$C$3:$C$902,tabItens[[#This Row],[CÓDIGO]],Consumo!$W$3:$W$902)</f>
        <v>0</v>
      </c>
      <c r="AT323" s="269">
        <f>SUMIF(Consumo!$C$3:$C$902,tabItens[[#This Row],[CÓDIGO]],Consumo!$AF$3:$AF$902)</f>
        <v>137</v>
      </c>
      <c r="AU323" s="270">
        <f>SUMIF(Consumo!$C$3:$C$902,tabItens[[#This Row],[CÓDIGO]],Consumo!$AG$3:$AG$902)</f>
        <v>55</v>
      </c>
      <c r="AV323" s="271">
        <f>SUMIF(Consumo!$C$3:$C$902,tabItens[[#This Row],[CÓDIGO]],Consumo!$AE$3:$AE$902)</f>
        <v>0</v>
      </c>
      <c r="AW323" s="244">
        <f>tabItens[[#This Row],[QTDE ATUAL]] + tabItens[[#This Row],[RC QTDE]] + tabItens[[#This Row],[AF SALDO]] + tabItens[[#This Row],[Recentes]]</f>
        <v>269</v>
      </c>
      <c r="AX323" s="272">
        <v>14</v>
      </c>
      <c r="AY323" s="272">
        <v>4</v>
      </c>
      <c r="AZ323" s="272">
        <f>IF(ISBLANK(tabItens[[#This Row],[CÓDIGO]]),"",tabItens[[#This Row],[PontoMês]] * (AZ$2+tabItens[[#This Row],[PontoQtM]]))</f>
        <v>56</v>
      </c>
      <c r="BA323" s="271">
        <f>tabItens[[#This Row],[PontoPed]] - tabItens[[#This Row],[Saldo]] + (1/10)</f>
        <v>-212.9</v>
      </c>
      <c r="BB323" s="271">
        <f xml:space="preserve"> tabItens[[#This Row],[PontoMês]] * BB$2 - tabItens[[#This Row],[QTDE ATUAL]] - (1/10)</f>
        <v>-255.1</v>
      </c>
      <c r="BC323" s="273">
        <f>IF( tabItens[[#This Row],[PontoPed]]&gt;0, IF(tabItens[[#This Row],[PontoPed]]&lt;1, 1, IF( tabItens[[#This Row],[Saldo]]&gt;tabItens[[#This Row],[PontoPed]], 0, (tabItens[[#This Row],[PontoPed]]-tabItens[[#This Row],[Saldo]])/tabItens[[#This Row],[PontoPed]] ) ), 0 )</f>
        <v>0</v>
      </c>
      <c r="BD323" s="274">
        <f>ROUNDDOWN(IF( OR( AND(tabItens[[#This Row],[PontoPed]]&lt;tabItens[[#This Row],[Saldo]],tabItens[[#This Row],[Saldo]]&gt;0), tabItens[[#This Row],[PontoPed]]=0), 99, IF(AND(tabItens[[#This Row],[Saldo]]=0,tabItens[[#This Row],[PontoPed]]&gt;0), 0, (1-tabItens[[#This Row],[PctAb]])*10 ) ),0)</f>
        <v>99</v>
      </c>
      <c r="BE323" s="275">
        <f>MAX(ROUNDDOWN( IF(tabItens[[#This Row],[Abaixo]] &gt; 0,   tabItens[[#This Row],[Abaixo]] + (tabItens[[#This Row],[PontoMês]] * IF( OR( ISBLANK(tabItens[[#This Row],[ATA Nº/ANO]]), tabItens[[#This Row],[ATA Nº/ANO]] = ""),BE$2,BE$1)),0),0),0)</f>
        <v>0</v>
      </c>
      <c r="BF32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23" s="276">
        <f>SUMIF(Consumo!$C$3:$C$902,tabItens[[#This Row],[CÓDIGO]],Consumo!$E$3:$E$902)</f>
        <v>0</v>
      </c>
      <c r="BH323" s="277">
        <f>IF(AND(tabItens[[#This Row],[Pend]] &gt; 0,tabItens[[#This Row],[Consumo]] &lt;&gt; 0), tabItens[[#This Row],[Pend]] / tabItens[[#This Row],[Consumo]], 0 )</f>
        <v>0</v>
      </c>
      <c r="BI323" s="276"/>
      <c r="BJ323" s="276"/>
      <c r="BK323" s="278" t="s">
        <v>2077</v>
      </c>
    </row>
    <row r="324" spans="1:63" x14ac:dyDescent="0.3">
      <c r="A324" s="239">
        <v>13199</v>
      </c>
      <c r="B324" s="240" t="s">
        <v>1035</v>
      </c>
      <c r="C324" s="241" t="s">
        <v>264</v>
      </c>
      <c r="D324" s="242">
        <v>1.9</v>
      </c>
      <c r="E324" s="243"/>
      <c r="F324" s="243"/>
      <c r="G324" s="243" t="s">
        <v>891</v>
      </c>
      <c r="H324" s="244">
        <v>0</v>
      </c>
      <c r="I324" s="245">
        <v>103003</v>
      </c>
      <c r="J324" s="246">
        <v>1.9</v>
      </c>
      <c r="K324" s="247">
        <v>124</v>
      </c>
      <c r="L324" s="248">
        <f>IF(tabItens[[#This Row],[Média]] &gt; 0, tabItens[[#This Row],[QTDE ATUAL]] / tabItens[[#This Row],[Média]],999.9)</f>
        <v>999.9</v>
      </c>
      <c r="M324" s="249">
        <v>0</v>
      </c>
      <c r="N324" s="250">
        <f>tabItens[[#This Row],[VALOR UNIT.]] * tabItens[[#This Row],[LC]]</f>
        <v>0</v>
      </c>
      <c r="O324" s="251" t="s">
        <v>2101</v>
      </c>
      <c r="P324" s="252"/>
      <c r="Q324" s="253"/>
      <c r="R324" s="250"/>
      <c r="S324" s="254"/>
      <c r="T324" s="255">
        <f>ROUNDDOWN(IFERROR(tabItens[[#This Row],[ATA DT.VALID.]] - $D$1,0) / 30,0)</f>
        <v>-1507</v>
      </c>
      <c r="U324" s="240" t="s">
        <v>1034</v>
      </c>
      <c r="V324" s="256">
        <v>1</v>
      </c>
      <c r="W324" s="257" t="s">
        <v>2062</v>
      </c>
      <c r="X324" s="258">
        <v>51</v>
      </c>
      <c r="Y324" s="259">
        <v>8</v>
      </c>
      <c r="Z324" s="260">
        <v>3002</v>
      </c>
      <c r="AA324" s="261">
        <v>2023</v>
      </c>
      <c r="AB324" s="262">
        <v>30</v>
      </c>
      <c r="AC324" s="262"/>
      <c r="AD324" s="261"/>
      <c r="AE324" s="262"/>
      <c r="AF324" s="255"/>
      <c r="AG324" s="263" t="s">
        <v>2063</v>
      </c>
      <c r="AH324" s="264"/>
      <c r="AI324" s="255">
        <v>42</v>
      </c>
      <c r="AJ324" s="264">
        <v>43320</v>
      </c>
      <c r="AK324" s="264" t="s">
        <v>891</v>
      </c>
      <c r="AL324" s="264">
        <v>45105</v>
      </c>
      <c r="AM324" s="254"/>
      <c r="AN324" s="243"/>
      <c r="AO324" s="265" t="str">
        <f>_xlfn.IFNA(IF(VLOOKUP(tabItens[[#This Row],[CÓDIGO]],tabExcluirDoEstoque[#Data],1,FALSE),"sim",""),"")</f>
        <v/>
      </c>
      <c r="AP324" s="266" t="str">
        <f ca="1">IF(OR(ISBLANK(tabItens[[#This Row],[ATA DT.VALID.]]),tabItens[[#This Row],[ATA DT.VALID.]]="",tabItens[[#This Row],[ATA DT.VALID.]]=" "),"",IF(TYPE(tabItens[[#This Row],[ATA DT.VALID.]])=1,ROUNDUP((tabItens[[#This Row],[ATA DT.VALID.]]-TODAY())/7,0),""))</f>
        <v/>
      </c>
      <c r="AQ324" s="267">
        <v>0</v>
      </c>
      <c r="AR324" s="268" t="str">
        <f>IF(ISBLANK(tabItens[[#This Row],[CÓDIGO]]),"",IFERROR(VLOOKUP(tabItens[[#This Row],[CÓDIGO]],Consumo!$C$2:$AI$902,32,FALSE),0))</f>
        <v>05.2023</v>
      </c>
      <c r="AS324" s="269">
        <f>SUMIF(Consumo!$C$3:$C$902,tabItens[[#This Row],[CÓDIGO]],Consumo!$T$3:$T$902) + SUMIF(Consumo!$C$3:$C$902,tabItens[[#This Row],[CÓDIGO]],Consumo!$U$3:$U$902) + SUMIF(Consumo!$C$3:$C$902,tabItens[[#This Row],[CÓDIGO]],Consumo!$V$3:$V$902) + SUMIF(Consumo!$C$3:$C$902,tabItens[[#This Row],[CÓDIGO]],Consumo!$W$3:$W$902)</f>
        <v>70</v>
      </c>
      <c r="AT324" s="269">
        <f>SUMIF(Consumo!$C$3:$C$902,tabItens[[#This Row],[CÓDIGO]],Consumo!$AF$3:$AF$902)</f>
        <v>156</v>
      </c>
      <c r="AU324" s="270">
        <f>SUMIF(Consumo!$C$3:$C$902,tabItens[[#This Row],[CÓDIGO]],Consumo!$AG$3:$AG$902)</f>
        <v>70</v>
      </c>
      <c r="AV324" s="271">
        <f>SUMIF(Consumo!$C$3:$C$902,tabItens[[#This Row],[CÓDIGO]],Consumo!$AE$3:$AE$902)</f>
        <v>0</v>
      </c>
      <c r="AW324" s="244">
        <f>tabItens[[#This Row],[QTDE ATUAL]] + tabItens[[#This Row],[RC QTDE]] + tabItens[[#This Row],[AF SALDO]] + tabItens[[#This Row],[Recentes]]</f>
        <v>30</v>
      </c>
      <c r="AX324" s="272">
        <v>25</v>
      </c>
      <c r="AY324" s="272">
        <v>4</v>
      </c>
      <c r="AZ324" s="272">
        <f>IF(ISBLANK(tabItens[[#This Row],[CÓDIGO]]),"",tabItens[[#This Row],[PontoMês]] * (AZ$2+tabItens[[#This Row],[PontoQtM]]))</f>
        <v>100</v>
      </c>
      <c r="BA324" s="271">
        <f>tabItens[[#This Row],[PontoPed]] - tabItens[[#This Row],[Saldo]] + (1/10)</f>
        <v>70.099999999999994</v>
      </c>
      <c r="BB324" s="271">
        <f xml:space="preserve"> tabItens[[#This Row],[PontoMês]] * BB$2 - tabItens[[#This Row],[QTDE ATUAL]] - (1/10)</f>
        <v>24.9</v>
      </c>
      <c r="BC324" s="273">
        <f>IF( tabItens[[#This Row],[PontoPed]]&gt;0, IF(tabItens[[#This Row],[PontoPed]]&lt;1, 1, IF( tabItens[[#This Row],[Saldo]]&gt;tabItens[[#This Row],[PontoPed]], 0, (tabItens[[#This Row],[PontoPed]]-tabItens[[#This Row],[Saldo]])/tabItens[[#This Row],[PontoPed]] ) ), 0 )</f>
        <v>0.7</v>
      </c>
      <c r="BD324" s="274">
        <f>ROUNDDOWN(IF( OR( AND(tabItens[[#This Row],[PontoPed]]&lt;tabItens[[#This Row],[Saldo]],tabItens[[#This Row],[Saldo]]&gt;0), tabItens[[#This Row],[PontoPed]]=0), 99, IF(AND(tabItens[[#This Row],[Saldo]]=0,tabItens[[#This Row],[PontoPed]]&gt;0), 0, (1-tabItens[[#This Row],[PctAb]])*10 ) ),0)</f>
        <v>3</v>
      </c>
      <c r="BE324" s="275">
        <f>MAX(ROUNDDOWN( IF(tabItens[[#This Row],[Abaixo]] &gt; 0,   tabItens[[#This Row],[Abaixo]] + (tabItens[[#This Row],[PontoMês]] * IF( OR( ISBLANK(tabItens[[#This Row],[ATA Nº/ANO]]), tabItens[[#This Row],[ATA Nº/ANO]] = ""),BE$2,BE$1)),0),0),0)</f>
        <v>145</v>
      </c>
      <c r="BF32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4" s="276">
        <f>SUMIF(Consumo!$C$3:$C$902,tabItens[[#This Row],[CÓDIGO]],Consumo!$E$3:$E$902)</f>
        <v>0</v>
      </c>
      <c r="BH324" s="277">
        <f>IF(AND(tabItens[[#This Row],[Pend]] &gt; 0,tabItens[[#This Row],[Consumo]] &lt;&gt; 0), tabItens[[#This Row],[Pend]] / tabItens[[#This Row],[Consumo]], 0 )</f>
        <v>0</v>
      </c>
      <c r="BI324" s="276"/>
      <c r="BJ324" s="276"/>
      <c r="BK324" s="278" t="s">
        <v>2077</v>
      </c>
    </row>
    <row r="325" spans="1:63" x14ac:dyDescent="0.3">
      <c r="A325" s="239">
        <v>136553</v>
      </c>
      <c r="B325" s="240" t="s">
        <v>1922</v>
      </c>
      <c r="C325" s="241" t="s">
        <v>264</v>
      </c>
      <c r="D325" s="242">
        <v>2.7</v>
      </c>
      <c r="E325" s="243"/>
      <c r="F325" s="243"/>
      <c r="G325" s="243" t="s">
        <v>891</v>
      </c>
      <c r="H325" s="244">
        <v>0</v>
      </c>
      <c r="I325" s="245">
        <v>103003</v>
      </c>
      <c r="J325" s="246">
        <v>2.7</v>
      </c>
      <c r="K325" s="247">
        <v>2279</v>
      </c>
      <c r="L325" s="248">
        <f>IF(tabItens[[#This Row],[Média]] &gt; 0, tabItens[[#This Row],[QTDE ATUAL]] / tabItens[[#This Row],[Média]],999.9)</f>
        <v>0</v>
      </c>
      <c r="M325" s="249">
        <v>0</v>
      </c>
      <c r="N325" s="250">
        <f>tabItens[[#This Row],[VALOR UNIT.]] * tabItens[[#This Row],[LC]]</f>
        <v>0</v>
      </c>
      <c r="O325" s="251" t="s">
        <v>2181</v>
      </c>
      <c r="P325" s="252"/>
      <c r="Q325" s="253"/>
      <c r="R325" s="250"/>
      <c r="S325" s="254"/>
      <c r="T325" s="255">
        <f>ROUNDDOWN(IFERROR(tabItens[[#This Row],[ATA DT.VALID.]] - $D$1,0) / 30,0)</f>
        <v>-1507</v>
      </c>
      <c r="U325" s="240" t="s">
        <v>1923</v>
      </c>
      <c r="V325" s="256">
        <v>1</v>
      </c>
      <c r="W325" s="257" t="s">
        <v>2062</v>
      </c>
      <c r="X325" s="258">
        <v>51</v>
      </c>
      <c r="Y325" s="259">
        <v>10</v>
      </c>
      <c r="Z325" s="260">
        <v>2669</v>
      </c>
      <c r="AA325" s="261">
        <v>2023</v>
      </c>
      <c r="AB325" s="262">
        <v>2000</v>
      </c>
      <c r="AC325" s="262"/>
      <c r="AD325" s="261"/>
      <c r="AE325" s="262"/>
      <c r="AF325" s="255"/>
      <c r="AG325" s="263" t="s">
        <v>2063</v>
      </c>
      <c r="AH325" s="264"/>
      <c r="AI325" s="255">
        <v>848</v>
      </c>
      <c r="AJ325" s="264">
        <v>44516</v>
      </c>
      <c r="AK325" s="264">
        <v>43518</v>
      </c>
      <c r="AL325" s="264">
        <v>44984</v>
      </c>
      <c r="AM325" s="254"/>
      <c r="AN325" s="243"/>
      <c r="AO325" s="265" t="str">
        <f>_xlfn.IFNA(IF(VLOOKUP(tabItens[[#This Row],[CÓDIGO]],tabExcluirDoEstoque[#Data],1,FALSE),"sim",""),"")</f>
        <v/>
      </c>
      <c r="AP325" s="266" t="str">
        <f ca="1">IF(OR(ISBLANK(tabItens[[#This Row],[ATA DT.VALID.]]),tabItens[[#This Row],[ATA DT.VALID.]]="",tabItens[[#This Row],[ATA DT.VALID.]]=" "),"",IF(TYPE(tabItens[[#This Row],[ATA DT.VALID.]])=1,ROUNDUP((tabItens[[#This Row],[ATA DT.VALID.]]-TODAY())/7,0),""))</f>
        <v/>
      </c>
      <c r="AQ325" s="267">
        <v>0</v>
      </c>
      <c r="AR325" s="268" t="str">
        <f>IF(ISBLANK(tabItens[[#This Row],[CÓDIGO]]),"",IFERROR(VLOOKUP(tabItens[[#This Row],[CÓDIGO]],Consumo!$C$2:$AI$902,32,FALSE),0))</f>
        <v>05.2023</v>
      </c>
      <c r="AS325" s="269">
        <f>SUMIF(Consumo!$C$3:$C$902,tabItens[[#This Row],[CÓDIGO]],Consumo!$T$3:$T$902) + SUMIF(Consumo!$C$3:$C$902,tabItens[[#This Row],[CÓDIGO]],Consumo!$U$3:$U$902) + SUMIF(Consumo!$C$3:$C$902,tabItens[[#This Row],[CÓDIGO]],Consumo!$V$3:$V$902) + SUMIF(Consumo!$C$3:$C$902,tabItens[[#This Row],[CÓDIGO]],Consumo!$W$3:$W$902)</f>
        <v>48</v>
      </c>
      <c r="AT325" s="269">
        <f>SUMIF(Consumo!$C$3:$C$902,tabItens[[#This Row],[CÓDIGO]],Consumo!$AF$3:$AF$902)</f>
        <v>3772</v>
      </c>
      <c r="AU325" s="270">
        <f>SUMIF(Consumo!$C$3:$C$902,tabItens[[#This Row],[CÓDIGO]],Consumo!$AG$3:$AG$902)</f>
        <v>580</v>
      </c>
      <c r="AV325" s="271">
        <f>SUMIF(Consumo!$C$3:$C$902,tabItens[[#This Row],[CÓDIGO]],Consumo!$AE$3:$AE$902)</f>
        <v>11.111111111111111</v>
      </c>
      <c r="AW325" s="244">
        <f>tabItens[[#This Row],[QTDE ATUAL]] + tabItens[[#This Row],[RC QTDE]] + tabItens[[#This Row],[AF SALDO]] + tabItens[[#This Row],[Recentes]]</f>
        <v>2000</v>
      </c>
      <c r="AX325" s="272">
        <v>478</v>
      </c>
      <c r="AY325" s="272">
        <v>4</v>
      </c>
      <c r="AZ325" s="272">
        <f>IF(ISBLANK(tabItens[[#This Row],[CÓDIGO]]),"",tabItens[[#This Row],[PontoMês]] * (AZ$2+tabItens[[#This Row],[PontoQtM]]))</f>
        <v>1912</v>
      </c>
      <c r="BA325" s="271">
        <f>tabItens[[#This Row],[PontoPed]] - tabItens[[#This Row],[Saldo]] + (1/10)</f>
        <v>-87.9</v>
      </c>
      <c r="BB325" s="271">
        <f xml:space="preserve"> tabItens[[#This Row],[PontoMês]] * BB$2 - tabItens[[#This Row],[QTDE ATUAL]] - (1/10)</f>
        <v>477.9</v>
      </c>
      <c r="BC325" s="273">
        <f>IF( tabItens[[#This Row],[PontoPed]]&gt;0, IF(tabItens[[#This Row],[PontoPed]]&lt;1, 1, IF( tabItens[[#This Row],[Saldo]]&gt;tabItens[[#This Row],[PontoPed]], 0, (tabItens[[#This Row],[PontoPed]]-tabItens[[#This Row],[Saldo]])/tabItens[[#This Row],[PontoPed]] ) ), 0 )</f>
        <v>0</v>
      </c>
      <c r="BD325" s="274">
        <f>ROUNDDOWN(IF( OR( AND(tabItens[[#This Row],[PontoPed]]&lt;tabItens[[#This Row],[Saldo]],tabItens[[#This Row],[Saldo]]&gt;0), tabItens[[#This Row],[PontoPed]]=0), 99, IF(AND(tabItens[[#This Row],[Saldo]]=0,tabItens[[#This Row],[PontoPed]]&gt;0), 0, (1-tabItens[[#This Row],[PctAb]])*10 ) ),0)</f>
        <v>99</v>
      </c>
      <c r="BE325" s="275">
        <f>MAX(ROUNDDOWN( IF(tabItens[[#This Row],[Abaixo]] &gt; 0,   tabItens[[#This Row],[Abaixo]] + (tabItens[[#This Row],[PontoMês]] * IF( OR( ISBLANK(tabItens[[#This Row],[ATA Nº/ANO]]), tabItens[[#This Row],[ATA Nº/ANO]] = ""),BE$2,BE$1)),0),0),0)</f>
        <v>0</v>
      </c>
      <c r="BF32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5" s="276">
        <f>SUMIF(Consumo!$C$3:$C$902,tabItens[[#This Row],[CÓDIGO]],Consumo!$E$3:$E$902)</f>
        <v>200</v>
      </c>
      <c r="BH325" s="277">
        <f>IF(AND(tabItens[[#This Row],[Pend]] &gt; 0,tabItens[[#This Row],[Consumo]] &lt;&gt; 0), tabItens[[#This Row],[Pend]] / tabItens[[#This Row],[Consumo]], 0 )</f>
        <v>5.3022269353128315E-2</v>
      </c>
      <c r="BI325" s="276"/>
      <c r="BJ325" s="276"/>
      <c r="BK325" s="278" t="s">
        <v>2077</v>
      </c>
    </row>
    <row r="326" spans="1:63" x14ac:dyDescent="0.3">
      <c r="A326" s="239">
        <v>136556</v>
      </c>
      <c r="B326" s="240" t="s">
        <v>1926</v>
      </c>
      <c r="C326" s="241" t="s">
        <v>264</v>
      </c>
      <c r="D326" s="242">
        <v>5.24</v>
      </c>
      <c r="E326" s="243"/>
      <c r="F326" s="243"/>
      <c r="G326" s="243" t="s">
        <v>891</v>
      </c>
      <c r="H326" s="244">
        <v>0</v>
      </c>
      <c r="I326" s="245">
        <v>103003</v>
      </c>
      <c r="J326" s="246">
        <v>5.24</v>
      </c>
      <c r="K326" s="247">
        <v>700</v>
      </c>
      <c r="L326" s="248">
        <f>IF(tabItens[[#This Row],[Média]] &gt; 0, tabItens[[#This Row],[QTDE ATUAL]] / tabItens[[#This Row],[Média]],999.9)</f>
        <v>0</v>
      </c>
      <c r="M326" s="249">
        <v>0</v>
      </c>
      <c r="N326" s="250">
        <f>tabItens[[#This Row],[VALOR UNIT.]] * tabItens[[#This Row],[LC]]</f>
        <v>0</v>
      </c>
      <c r="O326" s="251" t="s">
        <v>2181</v>
      </c>
      <c r="P326" s="252"/>
      <c r="Q326" s="253"/>
      <c r="R326" s="250"/>
      <c r="S326" s="254"/>
      <c r="T326" s="255">
        <f>ROUNDDOWN(IFERROR(tabItens[[#This Row],[ATA DT.VALID.]] - $D$1,0) / 30,0)</f>
        <v>-1507</v>
      </c>
      <c r="U326" s="240" t="s">
        <v>1923</v>
      </c>
      <c r="V326" s="256">
        <v>1</v>
      </c>
      <c r="W326" s="257" t="s">
        <v>2062</v>
      </c>
      <c r="X326" s="258">
        <v>51</v>
      </c>
      <c r="Y326" s="259">
        <v>10</v>
      </c>
      <c r="Z326" s="260">
        <v>2673</v>
      </c>
      <c r="AA326" s="261">
        <v>2023</v>
      </c>
      <c r="AB326" s="262">
        <v>2000</v>
      </c>
      <c r="AC326" s="262"/>
      <c r="AD326" s="261"/>
      <c r="AE326" s="262"/>
      <c r="AF326" s="255"/>
      <c r="AG326" s="263" t="s">
        <v>2063</v>
      </c>
      <c r="AH326" s="264"/>
      <c r="AI326" s="255">
        <v>298</v>
      </c>
      <c r="AJ326" s="264">
        <v>44946</v>
      </c>
      <c r="AK326" s="264">
        <v>43518</v>
      </c>
      <c r="AL326" s="264">
        <v>44922</v>
      </c>
      <c r="AM326" s="254"/>
      <c r="AN326" s="243"/>
      <c r="AO326" s="265" t="str">
        <f>_xlfn.IFNA(IF(VLOOKUP(tabItens[[#This Row],[CÓDIGO]],tabExcluirDoEstoque[#Data],1,FALSE),"sim",""),"")</f>
        <v/>
      </c>
      <c r="AP326" s="266" t="str">
        <f ca="1">IF(OR(ISBLANK(tabItens[[#This Row],[ATA DT.VALID.]]),tabItens[[#This Row],[ATA DT.VALID.]]="",tabItens[[#This Row],[ATA DT.VALID.]]=" "),"",IF(TYPE(tabItens[[#This Row],[ATA DT.VALID.]])=1,ROUNDUP((tabItens[[#This Row],[ATA DT.VALID.]]-TODAY())/7,0),""))</f>
        <v/>
      </c>
      <c r="AQ326" s="267">
        <v>0</v>
      </c>
      <c r="AR326" s="268" t="str">
        <f>IF(ISBLANK(tabItens[[#This Row],[CÓDIGO]]),"",IFERROR(VLOOKUP(tabItens[[#This Row],[CÓDIGO]],Consumo!$C$2:$AI$902,32,FALSE),0))</f>
        <v>04.2023</v>
      </c>
      <c r="AS326" s="269">
        <f>SUMIF(Consumo!$C$3:$C$902,tabItens[[#This Row],[CÓDIGO]],Consumo!$T$3:$T$902) + SUMIF(Consumo!$C$3:$C$902,tabItens[[#This Row],[CÓDIGO]],Consumo!$U$3:$U$902) + SUMIF(Consumo!$C$3:$C$902,tabItens[[#This Row],[CÓDIGO]],Consumo!$V$3:$V$902) + SUMIF(Consumo!$C$3:$C$902,tabItens[[#This Row],[CÓDIGO]],Consumo!$W$3:$W$902)</f>
        <v>0</v>
      </c>
      <c r="AT326" s="269">
        <f>SUMIF(Consumo!$C$3:$C$902,tabItens[[#This Row],[CÓDIGO]],Consumo!$AF$3:$AF$902)</f>
        <v>1760</v>
      </c>
      <c r="AU326" s="270">
        <f>SUMIF(Consumo!$C$3:$C$902,tabItens[[#This Row],[CÓDIGO]],Consumo!$AG$3:$AG$902)</f>
        <v>464</v>
      </c>
      <c r="AV326" s="271">
        <f>SUMIF(Consumo!$C$3:$C$902,tabItens[[#This Row],[CÓDIGO]],Consumo!$AE$3:$AE$902)</f>
        <v>5.3888888888888893</v>
      </c>
      <c r="AW326" s="244">
        <f>tabItens[[#This Row],[QTDE ATUAL]] + tabItens[[#This Row],[RC QTDE]] + tabItens[[#This Row],[AF SALDO]] + tabItens[[#This Row],[Recentes]]</f>
        <v>2000</v>
      </c>
      <c r="AX326" s="272">
        <v>89</v>
      </c>
      <c r="AY326" s="272">
        <v>4</v>
      </c>
      <c r="AZ326" s="272">
        <f>IF(ISBLANK(tabItens[[#This Row],[CÓDIGO]]),"",tabItens[[#This Row],[PontoMês]] * (AZ$2+tabItens[[#This Row],[PontoQtM]]))</f>
        <v>356</v>
      </c>
      <c r="BA326" s="271">
        <f>tabItens[[#This Row],[PontoPed]] - tabItens[[#This Row],[Saldo]] + (1/10)</f>
        <v>-1643.9</v>
      </c>
      <c r="BB326" s="271">
        <f xml:space="preserve"> tabItens[[#This Row],[PontoMês]] * BB$2 - tabItens[[#This Row],[QTDE ATUAL]] - (1/10)</f>
        <v>88.9</v>
      </c>
      <c r="BC326" s="273">
        <f>IF( tabItens[[#This Row],[PontoPed]]&gt;0, IF(tabItens[[#This Row],[PontoPed]]&lt;1, 1, IF( tabItens[[#This Row],[Saldo]]&gt;tabItens[[#This Row],[PontoPed]], 0, (tabItens[[#This Row],[PontoPed]]-tabItens[[#This Row],[Saldo]])/tabItens[[#This Row],[PontoPed]] ) ), 0 )</f>
        <v>0</v>
      </c>
      <c r="BD326" s="274">
        <f>ROUNDDOWN(IF( OR( AND(tabItens[[#This Row],[PontoPed]]&lt;tabItens[[#This Row],[Saldo]],tabItens[[#This Row],[Saldo]]&gt;0), tabItens[[#This Row],[PontoPed]]=0), 99, IF(AND(tabItens[[#This Row],[Saldo]]=0,tabItens[[#This Row],[PontoPed]]&gt;0), 0, (1-tabItens[[#This Row],[PctAb]])*10 ) ),0)</f>
        <v>99</v>
      </c>
      <c r="BE326" s="275">
        <f>MAX(ROUNDDOWN( IF(tabItens[[#This Row],[Abaixo]] &gt; 0,   tabItens[[#This Row],[Abaixo]] + (tabItens[[#This Row],[PontoMês]] * IF( OR( ISBLANK(tabItens[[#This Row],[ATA Nº/ANO]]), tabItens[[#This Row],[ATA Nº/ANO]] = ""),BE$2,BE$1)),0),0),0)</f>
        <v>0</v>
      </c>
      <c r="BF32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6" s="276">
        <f>SUMIF(Consumo!$C$3:$C$902,tabItens[[#This Row],[CÓDIGO]],Consumo!$E$3:$E$902)</f>
        <v>97</v>
      </c>
      <c r="BH326" s="277">
        <f>IF(AND(tabItens[[#This Row],[Pend]] &gt; 0,tabItens[[#This Row],[Consumo]] &lt;&gt; 0), tabItens[[#This Row],[Pend]] / tabItens[[#This Row],[Consumo]], 0 )</f>
        <v>5.5113636363636365E-2</v>
      </c>
      <c r="BI326" s="276"/>
      <c r="BJ326" s="276"/>
      <c r="BK326" s="278" t="s">
        <v>2077</v>
      </c>
    </row>
    <row r="327" spans="1:63" x14ac:dyDescent="0.3">
      <c r="A327" s="239">
        <v>17132</v>
      </c>
      <c r="B327" s="240" t="s">
        <v>1131</v>
      </c>
      <c r="C327" s="241" t="s">
        <v>268</v>
      </c>
      <c r="D327" s="242">
        <v>2.0299999999999998</v>
      </c>
      <c r="E327" s="243"/>
      <c r="F327" s="243"/>
      <c r="G327" s="243" t="s">
        <v>891</v>
      </c>
      <c r="H327" s="244">
        <v>1497</v>
      </c>
      <c r="I327" s="245">
        <v>103003</v>
      </c>
      <c r="J327" s="246">
        <v>2.0299999999999998</v>
      </c>
      <c r="K327" s="247">
        <v>782</v>
      </c>
      <c r="L327" s="248">
        <f>IF(tabItens[[#This Row],[Média]] &gt; 0, tabItens[[#This Row],[QTDE ATUAL]] / tabItens[[#This Row],[Média]],999.9)</f>
        <v>999.9</v>
      </c>
      <c r="M327" s="249">
        <v>0</v>
      </c>
      <c r="N327" s="250">
        <f>tabItens[[#This Row],[VALOR UNIT.]] * tabItens[[#This Row],[LC]]</f>
        <v>0</v>
      </c>
      <c r="O327" s="251" t="s">
        <v>2105</v>
      </c>
      <c r="P327" s="252"/>
      <c r="Q327" s="253"/>
      <c r="R327" s="250"/>
      <c r="S327" s="254"/>
      <c r="T327" s="255">
        <f>ROUNDDOWN(IFERROR(tabItens[[#This Row],[ATA DT.VALID.]] - $D$1,0) / 30,0)</f>
        <v>-1507</v>
      </c>
      <c r="U327" s="240" t="s">
        <v>933</v>
      </c>
      <c r="V327" s="256">
        <v>1</v>
      </c>
      <c r="W327" s="257" t="s">
        <v>2064</v>
      </c>
      <c r="X327" s="258">
        <v>45</v>
      </c>
      <c r="Y327" s="259">
        <v>12</v>
      </c>
      <c r="Z327" s="260"/>
      <c r="AA327" s="261"/>
      <c r="AB327" s="262"/>
      <c r="AC327" s="262"/>
      <c r="AD327" s="261"/>
      <c r="AE327" s="262"/>
      <c r="AF327" s="255"/>
      <c r="AG327" s="263" t="s">
        <v>2063</v>
      </c>
      <c r="AH327" s="264"/>
      <c r="AI327" s="255">
        <v>332</v>
      </c>
      <c r="AJ327" s="264">
        <v>44678</v>
      </c>
      <c r="AK327" s="264" t="s">
        <v>891</v>
      </c>
      <c r="AL327" s="264">
        <v>45107</v>
      </c>
      <c r="AM327" s="254"/>
      <c r="AN327" s="243"/>
      <c r="AO327" s="265" t="str">
        <f>_xlfn.IFNA(IF(VLOOKUP(tabItens[[#This Row],[CÓDIGO]],tabExcluirDoEstoque[#Data],1,FALSE),"sim",""),"")</f>
        <v/>
      </c>
      <c r="AP327" s="266" t="str">
        <f ca="1">IF(OR(ISBLANK(tabItens[[#This Row],[ATA DT.VALID.]]),tabItens[[#This Row],[ATA DT.VALID.]]="",tabItens[[#This Row],[ATA DT.VALID.]]=" "),"",IF(TYPE(tabItens[[#This Row],[ATA DT.VALID.]])=1,ROUNDUP((tabItens[[#This Row],[ATA DT.VALID.]]-TODAY())/7,0),""))</f>
        <v/>
      </c>
      <c r="AQ327" s="267">
        <v>0</v>
      </c>
      <c r="AR327" s="268" t="str">
        <f>IF(ISBLANK(tabItens[[#This Row],[CÓDIGO]]),"",IFERROR(VLOOKUP(tabItens[[#This Row],[CÓDIGO]],Consumo!$C$2:$AI$902,32,FALSE),0))</f>
        <v>08.2023</v>
      </c>
      <c r="AS327" s="269">
        <f>SUMIF(Consumo!$C$3:$C$902,tabItens[[#This Row],[CÓDIGO]],Consumo!$T$3:$T$902) + SUMIF(Consumo!$C$3:$C$902,tabItens[[#This Row],[CÓDIGO]],Consumo!$U$3:$U$902) + SUMIF(Consumo!$C$3:$C$902,tabItens[[#This Row],[CÓDIGO]],Consumo!$V$3:$V$902) + SUMIF(Consumo!$C$3:$C$902,tabItens[[#This Row],[CÓDIGO]],Consumo!$W$3:$W$902)</f>
        <v>202</v>
      </c>
      <c r="AT327" s="269">
        <f>SUMIF(Consumo!$C$3:$C$902,tabItens[[#This Row],[CÓDIGO]],Consumo!$AF$3:$AF$902)</f>
        <v>1306</v>
      </c>
      <c r="AU327" s="270">
        <f>SUMIF(Consumo!$C$3:$C$902,tabItens[[#This Row],[CÓDIGO]],Consumo!$AG$3:$AG$902)</f>
        <v>519</v>
      </c>
      <c r="AV327" s="271">
        <f>SUMIF(Consumo!$C$3:$C$902,tabItens[[#This Row],[CÓDIGO]],Consumo!$AE$3:$AE$902)</f>
        <v>0</v>
      </c>
      <c r="AW327" s="244">
        <f>tabItens[[#This Row],[QTDE ATUAL]] + tabItens[[#This Row],[RC QTDE]] + tabItens[[#This Row],[AF SALDO]] + tabItens[[#This Row],[Recentes]]</f>
        <v>1497</v>
      </c>
      <c r="AX327" s="272">
        <v>93</v>
      </c>
      <c r="AY327" s="272">
        <v>4</v>
      </c>
      <c r="AZ327" s="272">
        <f>IF(ISBLANK(tabItens[[#This Row],[CÓDIGO]]),"",tabItens[[#This Row],[PontoMês]] * (AZ$2+tabItens[[#This Row],[PontoQtM]]))</f>
        <v>372</v>
      </c>
      <c r="BA327" s="271">
        <f>tabItens[[#This Row],[PontoPed]] - tabItens[[#This Row],[Saldo]] + (1/10)</f>
        <v>-1124.9000000000001</v>
      </c>
      <c r="BB327" s="271">
        <f xml:space="preserve"> tabItens[[#This Row],[PontoMês]] * BB$2 - tabItens[[#This Row],[QTDE ATUAL]] - (1/10)</f>
        <v>-1404.1</v>
      </c>
      <c r="BC327" s="273">
        <f>IF( tabItens[[#This Row],[PontoPed]]&gt;0, IF(tabItens[[#This Row],[PontoPed]]&lt;1, 1, IF( tabItens[[#This Row],[Saldo]]&gt;tabItens[[#This Row],[PontoPed]], 0, (tabItens[[#This Row],[PontoPed]]-tabItens[[#This Row],[Saldo]])/tabItens[[#This Row],[PontoPed]] ) ), 0 )</f>
        <v>0</v>
      </c>
      <c r="BD327" s="274">
        <f>ROUNDDOWN(IF( OR( AND(tabItens[[#This Row],[PontoPed]]&lt;tabItens[[#This Row],[Saldo]],tabItens[[#This Row],[Saldo]]&gt;0), tabItens[[#This Row],[PontoPed]]=0), 99, IF(AND(tabItens[[#This Row],[Saldo]]=0,tabItens[[#This Row],[PontoPed]]&gt;0), 0, (1-tabItens[[#This Row],[PctAb]])*10 ) ),0)</f>
        <v>99</v>
      </c>
      <c r="BE327" s="275">
        <f>MAX(ROUNDDOWN( IF(tabItens[[#This Row],[Abaixo]] &gt; 0,   tabItens[[#This Row],[Abaixo]] + (tabItens[[#This Row],[PontoMês]] * IF( OR( ISBLANK(tabItens[[#This Row],[ATA Nº/ANO]]), tabItens[[#This Row],[ATA Nº/ANO]] = ""),BE$2,BE$1)),0),0),0)</f>
        <v>0</v>
      </c>
      <c r="BF32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7" s="276">
        <f>SUMIF(Consumo!$C$3:$C$902,tabItens[[#This Row],[CÓDIGO]],Consumo!$E$3:$E$902)</f>
        <v>0</v>
      </c>
      <c r="BH327" s="277">
        <f>IF(AND(tabItens[[#This Row],[Pend]] &gt; 0,tabItens[[#This Row],[Consumo]] &lt;&gt; 0), tabItens[[#This Row],[Pend]] / tabItens[[#This Row],[Consumo]], 0 )</f>
        <v>0</v>
      </c>
      <c r="BI327" s="276"/>
      <c r="BJ327" s="276"/>
      <c r="BK327" s="278" t="s">
        <v>2077</v>
      </c>
    </row>
    <row r="328" spans="1:63" x14ac:dyDescent="0.3">
      <c r="A328" s="239">
        <v>108711</v>
      </c>
      <c r="B328" s="240" t="s">
        <v>1664</v>
      </c>
      <c r="C328" s="241" t="s">
        <v>31</v>
      </c>
      <c r="D328" s="242">
        <v>36.5</v>
      </c>
      <c r="E328" s="243"/>
      <c r="F328" s="243"/>
      <c r="G328" s="243" t="s">
        <v>891</v>
      </c>
      <c r="H328" s="244">
        <v>108</v>
      </c>
      <c r="I328" s="245">
        <v>103003</v>
      </c>
      <c r="J328" s="246">
        <v>36.5</v>
      </c>
      <c r="K328" s="247">
        <v>7</v>
      </c>
      <c r="L328" s="248">
        <f>IF(tabItens[[#This Row],[Média]] &gt; 0, tabItens[[#This Row],[QTDE ATUAL]] / tabItens[[#This Row],[Média]],999.9)</f>
        <v>999.9</v>
      </c>
      <c r="M328" s="249">
        <v>0</v>
      </c>
      <c r="N328" s="250">
        <f>tabItens[[#This Row],[VALOR UNIT.]] * tabItens[[#This Row],[LC]]</f>
        <v>0</v>
      </c>
      <c r="O328" s="251" t="s">
        <v>2166</v>
      </c>
      <c r="P328" s="252"/>
      <c r="Q328" s="253"/>
      <c r="R328" s="250"/>
      <c r="S328" s="254"/>
      <c r="T328" s="255">
        <f>ROUNDDOWN(IFERROR(tabItens[[#This Row],[ATA DT.VALID.]] - $D$1,0) / 30,0)</f>
        <v>-1507</v>
      </c>
      <c r="U328" s="240" t="s">
        <v>1665</v>
      </c>
      <c r="V328" s="256">
        <v>1</v>
      </c>
      <c r="W328" s="257" t="s">
        <v>2067</v>
      </c>
      <c r="X328" s="258">
        <v>61</v>
      </c>
      <c r="Y328" s="259">
        <v>10</v>
      </c>
      <c r="Z328" s="260"/>
      <c r="AA328" s="261"/>
      <c r="AB328" s="262"/>
      <c r="AC328" s="262"/>
      <c r="AD328" s="261"/>
      <c r="AE328" s="262"/>
      <c r="AF328" s="255"/>
      <c r="AG328" s="263" t="s">
        <v>2063</v>
      </c>
      <c r="AH328" s="264"/>
      <c r="AI328" s="255">
        <v>2</v>
      </c>
      <c r="AJ328" s="264">
        <v>43739</v>
      </c>
      <c r="AK328" s="264">
        <v>39762</v>
      </c>
      <c r="AL328" s="264">
        <v>44462</v>
      </c>
      <c r="AM328" s="254"/>
      <c r="AN328" s="243"/>
      <c r="AO328" s="265" t="str">
        <f>_xlfn.IFNA(IF(VLOOKUP(tabItens[[#This Row],[CÓDIGO]],tabExcluirDoEstoque[#Data],1,FALSE),"sim",""),"")</f>
        <v/>
      </c>
      <c r="AP328" s="266" t="str">
        <f ca="1">IF(OR(ISBLANK(tabItens[[#This Row],[ATA DT.VALID.]]),tabItens[[#This Row],[ATA DT.VALID.]]="",tabItens[[#This Row],[ATA DT.VALID.]]=" "),"",IF(TYPE(tabItens[[#This Row],[ATA DT.VALID.]])=1,ROUNDUP((tabItens[[#This Row],[ATA DT.VALID.]]-TODAY())/7,0),""))</f>
        <v/>
      </c>
      <c r="AQ328" s="267">
        <v>0</v>
      </c>
      <c r="AR328" s="268" t="str">
        <f>IF(ISBLANK(tabItens[[#This Row],[CÓDIGO]]),"",IFERROR(VLOOKUP(tabItens[[#This Row],[CÓDIGO]],Consumo!$C$2:$AI$902,32,FALSE),0))</f>
        <v>11.2022</v>
      </c>
      <c r="AS328" s="269">
        <f>SUMIF(Consumo!$C$3:$C$902,tabItens[[#This Row],[CÓDIGO]],Consumo!$T$3:$T$902) + SUMIF(Consumo!$C$3:$C$902,tabItens[[#This Row],[CÓDIGO]],Consumo!$U$3:$U$902) + SUMIF(Consumo!$C$3:$C$902,tabItens[[#This Row],[CÓDIGO]],Consumo!$V$3:$V$902) + SUMIF(Consumo!$C$3:$C$902,tabItens[[#This Row],[CÓDIGO]],Consumo!$W$3:$W$902)</f>
        <v>0</v>
      </c>
      <c r="AT328" s="269">
        <f>SUMIF(Consumo!$C$3:$C$902,tabItens[[#This Row],[CÓDIGO]],Consumo!$AF$3:$AF$902)</f>
        <v>12</v>
      </c>
      <c r="AU328" s="270">
        <f>SUMIF(Consumo!$C$3:$C$902,tabItens[[#This Row],[CÓDIGO]],Consumo!$AG$3:$AG$902)</f>
        <v>6</v>
      </c>
      <c r="AV328" s="271">
        <f>SUMIF(Consumo!$C$3:$C$902,tabItens[[#This Row],[CÓDIGO]],Consumo!$AE$3:$AE$902)</f>
        <v>0</v>
      </c>
      <c r="AW328" s="244">
        <f>tabItens[[#This Row],[QTDE ATUAL]] + tabItens[[#This Row],[RC QTDE]] + tabItens[[#This Row],[AF SALDO]] + tabItens[[#This Row],[Recentes]]</f>
        <v>108</v>
      </c>
      <c r="AX328" s="272">
        <v>25</v>
      </c>
      <c r="AY328" s="272">
        <v>4</v>
      </c>
      <c r="AZ328" s="272">
        <f>IF(ISBLANK(tabItens[[#This Row],[CÓDIGO]]),"",tabItens[[#This Row],[PontoMês]] * (AZ$2+tabItens[[#This Row],[PontoQtM]]))</f>
        <v>100</v>
      </c>
      <c r="BA328" s="271">
        <f>tabItens[[#This Row],[PontoPed]] - tabItens[[#This Row],[Saldo]] + (1/10)</f>
        <v>-7.9</v>
      </c>
      <c r="BB328" s="271">
        <f xml:space="preserve"> tabItens[[#This Row],[PontoMês]] * BB$2 - tabItens[[#This Row],[QTDE ATUAL]] - (1/10)</f>
        <v>-83.1</v>
      </c>
      <c r="BC328" s="273">
        <f>IF( tabItens[[#This Row],[PontoPed]]&gt;0, IF(tabItens[[#This Row],[PontoPed]]&lt;1, 1, IF( tabItens[[#This Row],[Saldo]]&gt;tabItens[[#This Row],[PontoPed]], 0, (tabItens[[#This Row],[PontoPed]]-tabItens[[#This Row],[Saldo]])/tabItens[[#This Row],[PontoPed]] ) ), 0 )</f>
        <v>0</v>
      </c>
      <c r="BD328" s="274">
        <f>ROUNDDOWN(IF( OR( AND(tabItens[[#This Row],[PontoPed]]&lt;tabItens[[#This Row],[Saldo]],tabItens[[#This Row],[Saldo]]&gt;0), tabItens[[#This Row],[PontoPed]]=0), 99, IF(AND(tabItens[[#This Row],[Saldo]]=0,tabItens[[#This Row],[PontoPed]]&gt;0), 0, (1-tabItens[[#This Row],[PctAb]])*10 ) ),0)</f>
        <v>99</v>
      </c>
      <c r="BE328" s="275">
        <f>MAX(ROUNDDOWN( IF(tabItens[[#This Row],[Abaixo]] &gt; 0,   tabItens[[#This Row],[Abaixo]] + (tabItens[[#This Row],[PontoMês]] * IF( OR( ISBLANK(tabItens[[#This Row],[ATA Nº/ANO]]), tabItens[[#This Row],[ATA Nº/ANO]] = ""),BE$2,BE$1)),0),0),0)</f>
        <v>0</v>
      </c>
      <c r="BF32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8" s="276">
        <f>SUMIF(Consumo!$C$3:$C$902,tabItens[[#This Row],[CÓDIGO]],Consumo!$E$3:$E$902)</f>
        <v>0</v>
      </c>
      <c r="BH328" s="277">
        <f>IF(AND(tabItens[[#This Row],[Pend]] &gt; 0,tabItens[[#This Row],[Consumo]] &lt;&gt; 0), tabItens[[#This Row],[Pend]] / tabItens[[#This Row],[Consumo]], 0 )</f>
        <v>0</v>
      </c>
      <c r="BI328" s="276"/>
      <c r="BJ328" s="276"/>
      <c r="BK328" s="278" t="s">
        <v>2077</v>
      </c>
    </row>
    <row r="329" spans="1:63" x14ac:dyDescent="0.3">
      <c r="A329" s="239">
        <v>102723</v>
      </c>
      <c r="B329" s="240" t="s">
        <v>1592</v>
      </c>
      <c r="C329" s="241" t="s">
        <v>264</v>
      </c>
      <c r="D329" s="242">
        <v>38.33</v>
      </c>
      <c r="E329" s="243"/>
      <c r="F329" s="243"/>
      <c r="G329" s="243" t="s">
        <v>891</v>
      </c>
      <c r="H329" s="244">
        <v>245</v>
      </c>
      <c r="I329" s="245">
        <v>103003</v>
      </c>
      <c r="J329" s="246">
        <v>38.33</v>
      </c>
      <c r="K329" s="247">
        <v>126</v>
      </c>
      <c r="L329" s="248">
        <f>IF(tabItens[[#This Row],[Média]] &gt; 0, tabItens[[#This Row],[QTDE ATUAL]] / tabItens[[#This Row],[Média]],999.9)</f>
        <v>999.9</v>
      </c>
      <c r="M329" s="249">
        <v>0</v>
      </c>
      <c r="N329" s="250">
        <f>tabItens[[#This Row],[VALOR UNIT.]] * tabItens[[#This Row],[LC]]</f>
        <v>0</v>
      </c>
      <c r="O329" s="251"/>
      <c r="P329" s="252"/>
      <c r="Q329" s="253"/>
      <c r="R329" s="250"/>
      <c r="S329" s="254"/>
      <c r="T329" s="255">
        <f>ROUNDDOWN(IFERROR(tabItens[[#This Row],[ATA DT.VALID.]] - $D$1,0) / 30,0)</f>
        <v>-1507</v>
      </c>
      <c r="U329" s="240" t="s">
        <v>1590</v>
      </c>
      <c r="V329" s="256">
        <v>1</v>
      </c>
      <c r="W329" s="257" t="s">
        <v>2068</v>
      </c>
      <c r="X329" s="258">
        <v>69</v>
      </c>
      <c r="Y329" s="259">
        <v>5</v>
      </c>
      <c r="Z329" s="260">
        <v>2221</v>
      </c>
      <c r="AA329" s="261">
        <v>2023</v>
      </c>
      <c r="AB329" s="262">
        <v>100</v>
      </c>
      <c r="AC329" s="262"/>
      <c r="AD329" s="261"/>
      <c r="AE329" s="262"/>
      <c r="AF329" s="255"/>
      <c r="AG329" s="263" t="s">
        <v>2063</v>
      </c>
      <c r="AH329" s="264"/>
      <c r="AI329" s="255">
        <v>42</v>
      </c>
      <c r="AJ329" s="264">
        <v>44965</v>
      </c>
      <c r="AK329" s="264">
        <v>39371</v>
      </c>
      <c r="AL329" s="264">
        <v>44916</v>
      </c>
      <c r="AM329" s="254"/>
      <c r="AN329" s="243"/>
      <c r="AO329" s="265" t="str">
        <f>_xlfn.IFNA(IF(VLOOKUP(tabItens[[#This Row],[CÓDIGO]],tabExcluirDoEstoque[#Data],1,FALSE),"sim",""),"")</f>
        <v/>
      </c>
      <c r="AP329" s="266" t="str">
        <f ca="1">IF(OR(ISBLANK(tabItens[[#This Row],[ATA DT.VALID.]]),tabItens[[#This Row],[ATA DT.VALID.]]="",tabItens[[#This Row],[ATA DT.VALID.]]=" "),"",IF(TYPE(tabItens[[#This Row],[ATA DT.VALID.]])=1,ROUNDUP((tabItens[[#This Row],[ATA DT.VALID.]]-TODAY())/7,0),""))</f>
        <v/>
      </c>
      <c r="AQ329" s="267"/>
      <c r="AR329" s="268" t="str">
        <f>IF(ISBLANK(tabItens[[#This Row],[CÓDIGO]]),"",IFERROR(VLOOKUP(tabItens[[#This Row],[CÓDIGO]],Consumo!$C$2:$AI$902,32,FALSE),0))</f>
        <v>07.2023</v>
      </c>
      <c r="AS329" s="269">
        <f>SUMIF(Consumo!$C$3:$C$902,tabItens[[#This Row],[CÓDIGO]],Consumo!$T$3:$T$902) + SUMIF(Consumo!$C$3:$C$902,tabItens[[#This Row],[CÓDIGO]],Consumo!$U$3:$U$902) + SUMIF(Consumo!$C$3:$C$902,tabItens[[#This Row],[CÓDIGO]],Consumo!$V$3:$V$902) + SUMIF(Consumo!$C$3:$C$902,tabItens[[#This Row],[CÓDIGO]],Consumo!$W$3:$W$902)</f>
        <v>40</v>
      </c>
      <c r="AT329" s="269">
        <f>SUMIF(Consumo!$C$3:$C$902,tabItens[[#This Row],[CÓDIGO]],Consumo!$AF$3:$AF$902)</f>
        <v>231</v>
      </c>
      <c r="AU329" s="270">
        <f>SUMIF(Consumo!$C$3:$C$902,tabItens[[#This Row],[CÓDIGO]],Consumo!$AG$3:$AG$902)</f>
        <v>60</v>
      </c>
      <c r="AV329" s="271">
        <f>SUMIF(Consumo!$C$3:$C$902,tabItens[[#This Row],[CÓDIGO]],Consumo!$AE$3:$AE$902)</f>
        <v>0</v>
      </c>
      <c r="AW329" s="244">
        <f>tabItens[[#This Row],[QTDE ATUAL]] + tabItens[[#This Row],[RC QTDE]] + tabItens[[#This Row],[AF SALDO]] + tabItens[[#This Row],[Recentes]]</f>
        <v>345</v>
      </c>
      <c r="AX329" s="272">
        <v>0</v>
      </c>
      <c r="AY329" s="272">
        <v>4</v>
      </c>
      <c r="AZ329" s="272">
        <f>IF(ISBLANK(tabItens[[#This Row],[CÓDIGO]]),"",tabItens[[#This Row],[PontoMês]] * (AZ$2+tabItens[[#This Row],[PontoQtM]]))</f>
        <v>0</v>
      </c>
      <c r="BA329" s="271">
        <f>tabItens[[#This Row],[PontoPed]] - tabItens[[#This Row],[Saldo]] + (1/10)</f>
        <v>-344.9</v>
      </c>
      <c r="BB329" s="271">
        <f xml:space="preserve"> tabItens[[#This Row],[PontoMês]] * BB$2 - tabItens[[#This Row],[QTDE ATUAL]] - (1/10)</f>
        <v>-245.1</v>
      </c>
      <c r="BC329" s="273">
        <f>IF( tabItens[[#This Row],[PontoPed]]&gt;0, IF(tabItens[[#This Row],[PontoPed]]&lt;1, 1, IF( tabItens[[#This Row],[Saldo]]&gt;tabItens[[#This Row],[PontoPed]], 0, (tabItens[[#This Row],[PontoPed]]-tabItens[[#This Row],[Saldo]])/tabItens[[#This Row],[PontoPed]] ) ), 0 )</f>
        <v>0</v>
      </c>
      <c r="BD329" s="274">
        <f>ROUNDDOWN(IF( OR( AND(tabItens[[#This Row],[PontoPed]]&lt;tabItens[[#This Row],[Saldo]],tabItens[[#This Row],[Saldo]]&gt;0), tabItens[[#This Row],[PontoPed]]=0), 99, IF(AND(tabItens[[#This Row],[Saldo]]=0,tabItens[[#This Row],[PontoPed]]&gt;0), 0, (1-tabItens[[#This Row],[PctAb]])*10 ) ),0)</f>
        <v>99</v>
      </c>
      <c r="BE329" s="275">
        <f>MAX(ROUNDDOWN( IF(tabItens[[#This Row],[Abaixo]] &gt; 0,   tabItens[[#This Row],[Abaixo]] + (tabItens[[#This Row],[PontoMês]] * IF( OR( ISBLANK(tabItens[[#This Row],[ATA Nº/ANO]]), tabItens[[#This Row],[ATA Nº/ANO]] = ""),BE$2,BE$1)),0),0),0)</f>
        <v>0</v>
      </c>
      <c r="BF32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29" s="276">
        <f>SUMIF(Consumo!$C$3:$C$902,tabItens[[#This Row],[CÓDIGO]],Consumo!$E$3:$E$902)</f>
        <v>0</v>
      </c>
      <c r="BH329" s="277">
        <f>IF(AND(tabItens[[#This Row],[Pend]] &gt; 0,tabItens[[#This Row],[Consumo]] &lt;&gt; 0), tabItens[[#This Row],[Pend]] / tabItens[[#This Row],[Consumo]], 0 )</f>
        <v>0</v>
      </c>
      <c r="BI329" s="276"/>
      <c r="BJ329" s="276"/>
      <c r="BK329" s="278" t="s">
        <v>2077</v>
      </c>
    </row>
    <row r="330" spans="1:63" x14ac:dyDescent="0.3">
      <c r="A330" s="239">
        <v>102690</v>
      </c>
      <c r="B330" s="240" t="s">
        <v>1589</v>
      </c>
      <c r="C330" s="241" t="s">
        <v>264</v>
      </c>
      <c r="D330" s="242">
        <v>85.67</v>
      </c>
      <c r="E330" s="243"/>
      <c r="F330" s="243"/>
      <c r="G330" s="243" t="s">
        <v>891</v>
      </c>
      <c r="H330" s="244">
        <v>412</v>
      </c>
      <c r="I330" s="245">
        <v>103003</v>
      </c>
      <c r="J330" s="246">
        <v>85.67</v>
      </c>
      <c r="K330" s="247">
        <v>76</v>
      </c>
      <c r="L330" s="248">
        <f>IF(tabItens[[#This Row],[Média]] &gt; 0, tabItens[[#This Row],[QTDE ATUAL]] / tabItens[[#This Row],[Média]],999.9)</f>
        <v>1059.4285714285713</v>
      </c>
      <c r="M330" s="249">
        <v>0</v>
      </c>
      <c r="N330" s="250">
        <f>tabItens[[#This Row],[VALOR UNIT.]] * tabItens[[#This Row],[LC]]</f>
        <v>0</v>
      </c>
      <c r="O330" s="251"/>
      <c r="P330" s="252"/>
      <c r="Q330" s="253"/>
      <c r="R330" s="250"/>
      <c r="S330" s="254"/>
      <c r="T330" s="255">
        <f>ROUNDDOWN(IFERROR(tabItens[[#This Row],[ATA DT.VALID.]] - $D$1,0) / 30,0)</f>
        <v>-1507</v>
      </c>
      <c r="U330" s="240" t="s">
        <v>1590</v>
      </c>
      <c r="V330" s="256">
        <v>1</v>
      </c>
      <c r="W330" s="257" t="s">
        <v>2068</v>
      </c>
      <c r="X330" s="258">
        <v>69</v>
      </c>
      <c r="Y330" s="259">
        <v>5</v>
      </c>
      <c r="Z330" s="260"/>
      <c r="AA330" s="261"/>
      <c r="AB330" s="262"/>
      <c r="AC330" s="262"/>
      <c r="AD330" s="261"/>
      <c r="AE330" s="262"/>
      <c r="AF330" s="255"/>
      <c r="AG330" s="263" t="s">
        <v>2063</v>
      </c>
      <c r="AH330" s="264"/>
      <c r="AI330" s="255">
        <v>26</v>
      </c>
      <c r="AJ330" s="264">
        <v>44965</v>
      </c>
      <c r="AK330" s="264">
        <v>39371</v>
      </c>
      <c r="AL330" s="264">
        <v>44916</v>
      </c>
      <c r="AM330" s="254"/>
      <c r="AN330" s="243"/>
      <c r="AO330" s="265" t="str">
        <f>_xlfn.IFNA(IF(VLOOKUP(tabItens[[#This Row],[CÓDIGO]],tabExcluirDoEstoque[#Data],1,FALSE),"sim",""),"")</f>
        <v/>
      </c>
      <c r="AP330" s="266" t="str">
        <f ca="1">IF(OR(ISBLANK(tabItens[[#This Row],[ATA DT.VALID.]]),tabItens[[#This Row],[ATA DT.VALID.]]="",tabItens[[#This Row],[ATA DT.VALID.]]=" "),"",IF(TYPE(tabItens[[#This Row],[ATA DT.VALID.]])=1,ROUNDUP((tabItens[[#This Row],[ATA DT.VALID.]]-TODAY())/7,0),""))</f>
        <v/>
      </c>
      <c r="AQ330" s="267"/>
      <c r="AR330" s="268" t="str">
        <f>IF(ISBLANK(tabItens[[#This Row],[CÓDIGO]]),"",IFERROR(VLOOKUP(tabItens[[#This Row],[CÓDIGO]],Consumo!$C$2:$AI$902,32,FALSE),0))</f>
        <v>04.2023</v>
      </c>
      <c r="AS330" s="269">
        <f>SUMIF(Consumo!$C$3:$C$902,tabItens[[#This Row],[CÓDIGO]],Consumo!$T$3:$T$902) + SUMIF(Consumo!$C$3:$C$902,tabItens[[#This Row],[CÓDIGO]],Consumo!$U$3:$U$902) + SUMIF(Consumo!$C$3:$C$902,tabItens[[#This Row],[CÓDIGO]],Consumo!$V$3:$V$902) + SUMIF(Consumo!$C$3:$C$902,tabItens[[#This Row],[CÓDIGO]],Consumo!$W$3:$W$902)</f>
        <v>0</v>
      </c>
      <c r="AT330" s="269">
        <f>SUMIF(Consumo!$C$3:$C$902,tabItens[[#This Row],[CÓDIGO]],Consumo!$AF$3:$AF$902)</f>
        <v>128</v>
      </c>
      <c r="AU330" s="270">
        <f>SUMIF(Consumo!$C$3:$C$902,tabItens[[#This Row],[CÓDIGO]],Consumo!$AG$3:$AG$902)</f>
        <v>30</v>
      </c>
      <c r="AV330" s="271">
        <f>SUMIF(Consumo!$C$3:$C$902,tabItens[[#This Row],[CÓDIGO]],Consumo!$AE$3:$AE$902)</f>
        <v>0.3888888888888889</v>
      </c>
      <c r="AW330" s="244">
        <f>tabItens[[#This Row],[QTDE ATUAL]] + tabItens[[#This Row],[RC QTDE]] + tabItens[[#This Row],[AF SALDO]] + tabItens[[#This Row],[Recentes]]</f>
        <v>412</v>
      </c>
      <c r="AX330" s="272">
        <v>2</v>
      </c>
      <c r="AY330" s="272">
        <v>4</v>
      </c>
      <c r="AZ330" s="272">
        <f>IF(ISBLANK(tabItens[[#This Row],[CÓDIGO]]),"",tabItens[[#This Row],[PontoMês]] * (AZ$2+tabItens[[#This Row],[PontoQtM]]))</f>
        <v>8</v>
      </c>
      <c r="BA330" s="271">
        <f>tabItens[[#This Row],[PontoPed]] - tabItens[[#This Row],[Saldo]] + (1/10)</f>
        <v>-403.9</v>
      </c>
      <c r="BB330" s="271">
        <f xml:space="preserve"> tabItens[[#This Row],[PontoMês]] * BB$2 - tabItens[[#This Row],[QTDE ATUAL]] - (1/10)</f>
        <v>-410.1</v>
      </c>
      <c r="BC330" s="273">
        <f>IF( tabItens[[#This Row],[PontoPed]]&gt;0, IF(tabItens[[#This Row],[PontoPed]]&lt;1, 1, IF( tabItens[[#This Row],[Saldo]]&gt;tabItens[[#This Row],[PontoPed]], 0, (tabItens[[#This Row],[PontoPed]]-tabItens[[#This Row],[Saldo]])/tabItens[[#This Row],[PontoPed]] ) ), 0 )</f>
        <v>0</v>
      </c>
      <c r="BD330" s="274">
        <f>ROUNDDOWN(IF( OR( AND(tabItens[[#This Row],[PontoPed]]&lt;tabItens[[#This Row],[Saldo]],tabItens[[#This Row],[Saldo]]&gt;0), tabItens[[#This Row],[PontoPed]]=0), 99, IF(AND(tabItens[[#This Row],[Saldo]]=0,tabItens[[#This Row],[PontoPed]]&gt;0), 0, (1-tabItens[[#This Row],[PctAb]])*10 ) ),0)</f>
        <v>99</v>
      </c>
      <c r="BE330" s="275">
        <f>MAX(ROUNDDOWN( IF(tabItens[[#This Row],[Abaixo]] &gt; 0,   tabItens[[#This Row],[Abaixo]] + (tabItens[[#This Row],[PontoMês]] * IF( OR( ISBLANK(tabItens[[#This Row],[ATA Nº/ANO]]), tabItens[[#This Row],[ATA Nº/ANO]] = ""),BE$2,BE$1)),0),0),0)</f>
        <v>0</v>
      </c>
      <c r="BF33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30" s="276">
        <f>SUMIF(Consumo!$C$3:$C$902,tabItens[[#This Row],[CÓDIGO]],Consumo!$E$3:$E$902)</f>
        <v>7</v>
      </c>
      <c r="BH330" s="277">
        <f>IF(AND(tabItens[[#This Row],[Pend]] &gt; 0,tabItens[[#This Row],[Consumo]] &lt;&gt; 0), tabItens[[#This Row],[Pend]] / tabItens[[#This Row],[Consumo]], 0 )</f>
        <v>5.46875E-2</v>
      </c>
      <c r="BI330" s="276"/>
      <c r="BJ330" s="276"/>
      <c r="BK330" s="278" t="s">
        <v>2077</v>
      </c>
    </row>
    <row r="331" spans="1:63" x14ac:dyDescent="0.3">
      <c r="A331" s="239">
        <v>133371</v>
      </c>
      <c r="B331" s="240" t="s">
        <v>1856</v>
      </c>
      <c r="C331" s="241" t="s">
        <v>321</v>
      </c>
      <c r="D331" s="242">
        <v>20.74</v>
      </c>
      <c r="E331" s="243"/>
      <c r="F331" s="243"/>
      <c r="G331" s="243" t="s">
        <v>891</v>
      </c>
      <c r="H331" s="244">
        <v>220</v>
      </c>
      <c r="I331" s="245">
        <v>103003</v>
      </c>
      <c r="J331" s="246">
        <v>20.74</v>
      </c>
      <c r="K331" s="247">
        <v>460</v>
      </c>
      <c r="L331" s="248">
        <f>IF(tabItens[[#This Row],[Média]] &gt; 0, tabItens[[#This Row],[QTDE ATUAL]] / tabItens[[#This Row],[Média]],999.9)</f>
        <v>999.9</v>
      </c>
      <c r="M331" s="249">
        <v>0</v>
      </c>
      <c r="N331" s="250">
        <f>tabItens[[#This Row],[VALOR UNIT.]] * tabItens[[#This Row],[LC]]</f>
        <v>0</v>
      </c>
      <c r="O331" s="251" t="s">
        <v>2190</v>
      </c>
      <c r="P331" s="252"/>
      <c r="Q331" s="253"/>
      <c r="R331" s="250"/>
      <c r="S331" s="254"/>
      <c r="T331" s="255">
        <f>ROUNDDOWN(IFERROR(tabItens[[#This Row],[ATA DT.VALID.]] - $D$1,0) / 30,0)</f>
        <v>-1507</v>
      </c>
      <c r="U331" s="240" t="s">
        <v>1857</v>
      </c>
      <c r="V331" s="256">
        <v>1</v>
      </c>
      <c r="W331" s="257" t="s">
        <v>2069</v>
      </c>
      <c r="X331" s="258">
        <v>70</v>
      </c>
      <c r="Y331" s="259">
        <v>33</v>
      </c>
      <c r="Z331" s="260">
        <v>10092</v>
      </c>
      <c r="AA331" s="261">
        <v>2023</v>
      </c>
      <c r="AB331" s="262">
        <v>200</v>
      </c>
      <c r="AC331" s="262"/>
      <c r="AD331" s="261"/>
      <c r="AE331" s="262"/>
      <c r="AF331" s="255"/>
      <c r="AG331" s="263" t="s">
        <v>2063</v>
      </c>
      <c r="AH331" s="264"/>
      <c r="AI331" s="255">
        <v>160</v>
      </c>
      <c r="AJ331" s="264">
        <v>44937</v>
      </c>
      <c r="AK331" s="264">
        <v>42983</v>
      </c>
      <c r="AL331" s="264">
        <v>44917</v>
      </c>
      <c r="AM331" s="254"/>
      <c r="AN331" s="243"/>
      <c r="AO331" s="265" t="str">
        <f>_xlfn.IFNA(IF(VLOOKUP(tabItens[[#This Row],[CÓDIGO]],tabExcluirDoEstoque[#Data],1,FALSE),"sim",""),"")</f>
        <v/>
      </c>
      <c r="AP331" s="266" t="str">
        <f ca="1">IF(OR(ISBLANK(tabItens[[#This Row],[ATA DT.VALID.]]),tabItens[[#This Row],[ATA DT.VALID.]]="",tabItens[[#This Row],[ATA DT.VALID.]]=" "),"",IF(TYPE(tabItens[[#This Row],[ATA DT.VALID.]])=1,ROUNDUP((tabItens[[#This Row],[ATA DT.VALID.]]-TODAY())/7,0),""))</f>
        <v/>
      </c>
      <c r="AQ331" s="267">
        <v>0</v>
      </c>
      <c r="AR331" s="268" t="str">
        <f>IF(ISBLANK(tabItens[[#This Row],[CÓDIGO]]),"",IFERROR(VLOOKUP(tabItens[[#This Row],[CÓDIGO]],Consumo!$C$2:$AI$902,32,FALSE),0))</f>
        <v>05.2023</v>
      </c>
      <c r="AS331" s="269">
        <f>SUMIF(Consumo!$C$3:$C$902,tabItens[[#This Row],[CÓDIGO]],Consumo!$T$3:$T$902) + SUMIF(Consumo!$C$3:$C$902,tabItens[[#This Row],[CÓDIGO]],Consumo!$U$3:$U$902) + SUMIF(Consumo!$C$3:$C$902,tabItens[[#This Row],[CÓDIGO]],Consumo!$V$3:$V$902) + SUMIF(Consumo!$C$3:$C$902,tabItens[[#This Row],[CÓDIGO]],Consumo!$W$3:$W$902)</f>
        <v>200</v>
      </c>
      <c r="AT331" s="269">
        <f>SUMIF(Consumo!$C$3:$C$902,tabItens[[#This Row],[CÓDIGO]],Consumo!$AF$3:$AF$902)</f>
        <v>640</v>
      </c>
      <c r="AU331" s="270">
        <f>SUMIF(Consumo!$C$3:$C$902,tabItens[[#This Row],[CÓDIGO]],Consumo!$AG$3:$AG$902)</f>
        <v>200</v>
      </c>
      <c r="AV331" s="271">
        <f>SUMIF(Consumo!$C$3:$C$902,tabItens[[#This Row],[CÓDIGO]],Consumo!$AE$3:$AE$902)</f>
        <v>0</v>
      </c>
      <c r="AW331" s="244">
        <f>tabItens[[#This Row],[QTDE ATUAL]] + tabItens[[#This Row],[RC QTDE]] + tabItens[[#This Row],[AF SALDO]] + tabItens[[#This Row],[Recentes]]</f>
        <v>420</v>
      </c>
      <c r="AX331" s="272">
        <v>60</v>
      </c>
      <c r="AY331" s="272">
        <v>4</v>
      </c>
      <c r="AZ331" s="272">
        <f>IF(ISBLANK(tabItens[[#This Row],[CÓDIGO]]),"",tabItens[[#This Row],[PontoMês]] * (AZ$2+tabItens[[#This Row],[PontoQtM]]))</f>
        <v>240</v>
      </c>
      <c r="BA331" s="271">
        <f>tabItens[[#This Row],[PontoPed]] - tabItens[[#This Row],[Saldo]] + (1/10)</f>
        <v>-179.9</v>
      </c>
      <c r="BB331" s="271">
        <f xml:space="preserve"> tabItens[[#This Row],[PontoMês]] * BB$2 - tabItens[[#This Row],[QTDE ATUAL]] - (1/10)</f>
        <v>-160.1</v>
      </c>
      <c r="BC331" s="273">
        <f>IF( tabItens[[#This Row],[PontoPed]]&gt;0, IF(tabItens[[#This Row],[PontoPed]]&lt;1, 1, IF( tabItens[[#This Row],[Saldo]]&gt;tabItens[[#This Row],[PontoPed]], 0, (tabItens[[#This Row],[PontoPed]]-tabItens[[#This Row],[Saldo]])/tabItens[[#This Row],[PontoPed]] ) ), 0 )</f>
        <v>0</v>
      </c>
      <c r="BD331" s="274">
        <f>ROUNDDOWN(IF( OR( AND(tabItens[[#This Row],[PontoPed]]&lt;tabItens[[#This Row],[Saldo]],tabItens[[#This Row],[Saldo]]&gt;0), tabItens[[#This Row],[PontoPed]]=0), 99, IF(AND(tabItens[[#This Row],[Saldo]]=0,tabItens[[#This Row],[PontoPed]]&gt;0), 0, (1-tabItens[[#This Row],[PctAb]])*10 ) ),0)</f>
        <v>99</v>
      </c>
      <c r="BE331" s="275">
        <f>MAX(ROUNDDOWN( IF(tabItens[[#This Row],[Abaixo]] &gt; 0,   tabItens[[#This Row],[Abaixo]] + (tabItens[[#This Row],[PontoMês]] * IF( OR( ISBLANK(tabItens[[#This Row],[ATA Nº/ANO]]), tabItens[[#This Row],[ATA Nº/ANO]] = ""),BE$2,BE$1)),0),0),0)</f>
        <v>0</v>
      </c>
      <c r="BF33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1" s="276">
        <f>SUMIF(Consumo!$C$3:$C$902,tabItens[[#This Row],[CÓDIGO]],Consumo!$E$3:$E$902)</f>
        <v>0</v>
      </c>
      <c r="BH331" s="277">
        <f>IF(AND(tabItens[[#This Row],[Pend]] &gt; 0,tabItens[[#This Row],[Consumo]] &lt;&gt; 0), tabItens[[#This Row],[Pend]] / tabItens[[#This Row],[Consumo]], 0 )</f>
        <v>0</v>
      </c>
      <c r="BI331" s="276"/>
      <c r="BJ331" s="276"/>
      <c r="BK331" s="278" t="s">
        <v>2077</v>
      </c>
    </row>
    <row r="332" spans="1:63" x14ac:dyDescent="0.3">
      <c r="A332" s="239">
        <v>120995</v>
      </c>
      <c r="B332" s="240" t="s">
        <v>1750</v>
      </c>
      <c r="C332" s="241" t="s">
        <v>273</v>
      </c>
      <c r="D332" s="242">
        <v>3.39</v>
      </c>
      <c r="E332" s="243"/>
      <c r="F332" s="243"/>
      <c r="G332" s="243" t="s">
        <v>891</v>
      </c>
      <c r="H332" s="244">
        <v>80</v>
      </c>
      <c r="I332" s="245">
        <v>103003</v>
      </c>
      <c r="J332" s="246">
        <v>3.39</v>
      </c>
      <c r="K332" s="247">
        <v>150</v>
      </c>
      <c r="L332" s="248">
        <f>IF(tabItens[[#This Row],[Média]] &gt; 0, tabItens[[#This Row],[QTDE ATUAL]] / tabItens[[#This Row],[Média]],999.9)</f>
        <v>999.9</v>
      </c>
      <c r="M332" s="249">
        <v>0</v>
      </c>
      <c r="N332" s="250">
        <f>tabItens[[#This Row],[VALOR UNIT.]] * tabItens[[#This Row],[LC]]</f>
        <v>0</v>
      </c>
      <c r="O332" s="251" t="s">
        <v>2100</v>
      </c>
      <c r="P332" s="252"/>
      <c r="Q332" s="253"/>
      <c r="R332" s="250"/>
      <c r="S332" s="254"/>
      <c r="T332" s="255">
        <f>ROUNDDOWN(IFERROR(tabItens[[#This Row],[ATA DT.VALID.]] - $D$1,0) / 30,0)</f>
        <v>-1507</v>
      </c>
      <c r="U332" s="240" t="s">
        <v>996</v>
      </c>
      <c r="V332" s="256">
        <v>1</v>
      </c>
      <c r="W332" s="257" t="s">
        <v>2068</v>
      </c>
      <c r="X332" s="258">
        <v>55</v>
      </c>
      <c r="Y332" s="259">
        <v>32</v>
      </c>
      <c r="Z332" s="260">
        <v>2442</v>
      </c>
      <c r="AA332" s="261">
        <v>2023</v>
      </c>
      <c r="AB332" s="262">
        <v>100</v>
      </c>
      <c r="AC332" s="262"/>
      <c r="AD332" s="261"/>
      <c r="AE332" s="262"/>
      <c r="AF332" s="255"/>
      <c r="AG332" s="263" t="s">
        <v>2063</v>
      </c>
      <c r="AH332" s="264"/>
      <c r="AI332" s="255">
        <v>50</v>
      </c>
      <c r="AJ332" s="264">
        <v>44883</v>
      </c>
      <c r="AK332" s="264">
        <v>40794</v>
      </c>
      <c r="AL332" s="264">
        <v>44917</v>
      </c>
      <c r="AM332" s="254"/>
      <c r="AN332" s="243"/>
      <c r="AO332" s="265" t="str">
        <f>_xlfn.IFNA(IF(VLOOKUP(tabItens[[#This Row],[CÓDIGO]],tabExcluirDoEstoque[#Data],1,FALSE),"sim",""),"")</f>
        <v/>
      </c>
      <c r="AP332" s="266" t="str">
        <f ca="1">IF(OR(ISBLANK(tabItens[[#This Row],[ATA DT.VALID.]]),tabItens[[#This Row],[ATA DT.VALID.]]="",tabItens[[#This Row],[ATA DT.VALID.]]=" "),"",IF(TYPE(tabItens[[#This Row],[ATA DT.VALID.]])=1,ROUNDUP((tabItens[[#This Row],[ATA DT.VALID.]]-TODAY())/7,0),""))</f>
        <v/>
      </c>
      <c r="AQ332" s="267">
        <v>0</v>
      </c>
      <c r="AR332" s="268" t="str">
        <f>IF(ISBLANK(tabItens[[#This Row],[CÓDIGO]]),"",IFERROR(VLOOKUP(tabItens[[#This Row],[CÓDIGO]],Consumo!$C$2:$AI$902,32,FALSE),0))</f>
        <v>06.2023</v>
      </c>
      <c r="AS332" s="269">
        <f>SUMIF(Consumo!$C$3:$C$902,tabItens[[#This Row],[CÓDIGO]],Consumo!$T$3:$T$902) + SUMIF(Consumo!$C$3:$C$902,tabItens[[#This Row],[CÓDIGO]],Consumo!$U$3:$U$902) + SUMIF(Consumo!$C$3:$C$902,tabItens[[#This Row],[CÓDIGO]],Consumo!$V$3:$V$902) + SUMIF(Consumo!$C$3:$C$902,tabItens[[#This Row],[CÓDIGO]],Consumo!$W$3:$W$902)</f>
        <v>50</v>
      </c>
      <c r="AT332" s="269">
        <f>SUMIF(Consumo!$C$3:$C$902,tabItens[[#This Row],[CÓDIGO]],Consumo!$AF$3:$AF$902)</f>
        <v>196</v>
      </c>
      <c r="AU332" s="270">
        <f>SUMIF(Consumo!$C$3:$C$902,tabItens[[#This Row],[CÓDIGO]],Consumo!$AG$3:$AG$902)</f>
        <v>50</v>
      </c>
      <c r="AV332" s="271">
        <f>SUMIF(Consumo!$C$3:$C$902,tabItens[[#This Row],[CÓDIGO]],Consumo!$AE$3:$AE$902)</f>
        <v>0</v>
      </c>
      <c r="AW332" s="244">
        <f>tabItens[[#This Row],[QTDE ATUAL]] + tabItens[[#This Row],[RC QTDE]] + tabItens[[#This Row],[AF SALDO]] + tabItens[[#This Row],[Recentes]]</f>
        <v>180</v>
      </c>
      <c r="AX332" s="272">
        <v>10</v>
      </c>
      <c r="AY332" s="272">
        <v>4</v>
      </c>
      <c r="AZ332" s="272">
        <f>IF(ISBLANK(tabItens[[#This Row],[CÓDIGO]]),"",tabItens[[#This Row],[PontoMês]] * (AZ$2+tabItens[[#This Row],[PontoQtM]]))</f>
        <v>40</v>
      </c>
      <c r="BA332" s="271">
        <f>tabItens[[#This Row],[PontoPed]] - tabItens[[#This Row],[Saldo]] + (1/10)</f>
        <v>-139.9</v>
      </c>
      <c r="BB332" s="271">
        <f xml:space="preserve"> tabItens[[#This Row],[PontoMês]] * BB$2 - tabItens[[#This Row],[QTDE ATUAL]] - (1/10)</f>
        <v>-70.099999999999994</v>
      </c>
      <c r="BC332" s="273">
        <f>IF( tabItens[[#This Row],[PontoPed]]&gt;0, IF(tabItens[[#This Row],[PontoPed]]&lt;1, 1, IF( tabItens[[#This Row],[Saldo]]&gt;tabItens[[#This Row],[PontoPed]], 0, (tabItens[[#This Row],[PontoPed]]-tabItens[[#This Row],[Saldo]])/tabItens[[#This Row],[PontoPed]] ) ), 0 )</f>
        <v>0</v>
      </c>
      <c r="BD332" s="274">
        <f>ROUNDDOWN(IF( OR( AND(tabItens[[#This Row],[PontoPed]]&lt;tabItens[[#This Row],[Saldo]],tabItens[[#This Row],[Saldo]]&gt;0), tabItens[[#This Row],[PontoPed]]=0), 99, IF(AND(tabItens[[#This Row],[Saldo]]=0,tabItens[[#This Row],[PontoPed]]&gt;0), 0, (1-tabItens[[#This Row],[PctAb]])*10 ) ),0)</f>
        <v>99</v>
      </c>
      <c r="BE332" s="275">
        <f>MAX(ROUNDDOWN( IF(tabItens[[#This Row],[Abaixo]] &gt; 0,   tabItens[[#This Row],[Abaixo]] + (tabItens[[#This Row],[PontoMês]] * IF( OR( ISBLANK(tabItens[[#This Row],[ATA Nº/ANO]]), tabItens[[#This Row],[ATA Nº/ANO]] = ""),BE$2,BE$1)),0),0),0)</f>
        <v>0</v>
      </c>
      <c r="BF33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2" s="276">
        <f>SUMIF(Consumo!$C$3:$C$902,tabItens[[#This Row],[CÓDIGO]],Consumo!$E$3:$E$902)</f>
        <v>0</v>
      </c>
      <c r="BH332" s="277">
        <f>IF(AND(tabItens[[#This Row],[Pend]] &gt; 0,tabItens[[#This Row],[Consumo]] &lt;&gt; 0), tabItens[[#This Row],[Pend]] / tabItens[[#This Row],[Consumo]], 0 )</f>
        <v>0</v>
      </c>
      <c r="BI332" s="276"/>
      <c r="BJ332" s="276"/>
      <c r="BK332" s="278" t="s">
        <v>2077</v>
      </c>
    </row>
    <row r="333" spans="1:63" x14ac:dyDescent="0.3">
      <c r="A333" s="239">
        <v>129991</v>
      </c>
      <c r="B333" s="240" t="s">
        <v>1803</v>
      </c>
      <c r="C333" s="241" t="s">
        <v>273</v>
      </c>
      <c r="D333" s="242">
        <v>12.24</v>
      </c>
      <c r="E333" s="243"/>
      <c r="F333" s="243"/>
      <c r="G333" s="243" t="s">
        <v>891</v>
      </c>
      <c r="H333" s="244">
        <v>324</v>
      </c>
      <c r="I333" s="245">
        <v>103003</v>
      </c>
      <c r="J333" s="246">
        <v>12.24</v>
      </c>
      <c r="K333" s="247">
        <v>278</v>
      </c>
      <c r="L333" s="248">
        <f>IF(tabItens[[#This Row],[Média]] &gt; 0, tabItens[[#This Row],[QTDE ATUAL]] / tabItens[[#This Row],[Média]],999.9)</f>
        <v>999.9</v>
      </c>
      <c r="M333" s="249">
        <v>0</v>
      </c>
      <c r="N333" s="250">
        <f>tabItens[[#This Row],[VALOR UNIT.]] * tabItens[[#This Row],[LC]]</f>
        <v>0</v>
      </c>
      <c r="O333" s="251" t="s">
        <v>2095</v>
      </c>
      <c r="P333" s="252"/>
      <c r="Q333" s="253"/>
      <c r="R333" s="250"/>
      <c r="S333" s="254"/>
      <c r="T333" s="255">
        <f>ROUNDDOWN(IFERROR(tabItens[[#This Row],[ATA DT.VALID.]] - $D$1,0) / 30,0)</f>
        <v>-1507</v>
      </c>
      <c r="U333" s="240" t="s">
        <v>996</v>
      </c>
      <c r="V333" s="256">
        <v>1</v>
      </c>
      <c r="W333" s="257" t="s">
        <v>2068</v>
      </c>
      <c r="X333" s="258">
        <v>55</v>
      </c>
      <c r="Y333" s="259">
        <v>32</v>
      </c>
      <c r="Z333" s="260"/>
      <c r="AA333" s="261"/>
      <c r="AB333" s="262"/>
      <c r="AC333" s="262"/>
      <c r="AD333" s="261"/>
      <c r="AE333" s="262"/>
      <c r="AF333" s="255"/>
      <c r="AG333" s="263" t="s">
        <v>2063</v>
      </c>
      <c r="AH333" s="264"/>
      <c r="AI333" s="255">
        <v>92</v>
      </c>
      <c r="AJ333" s="264">
        <v>44945</v>
      </c>
      <c r="AK333" s="264">
        <v>42055</v>
      </c>
      <c r="AL333" s="264">
        <v>44917</v>
      </c>
      <c r="AM333" s="254"/>
      <c r="AN333" s="243"/>
      <c r="AO333" s="265" t="str">
        <f>_xlfn.IFNA(IF(VLOOKUP(tabItens[[#This Row],[CÓDIGO]],tabExcluirDoEstoque[#Data],1,FALSE),"sim",""),"")</f>
        <v/>
      </c>
      <c r="AP333" s="266" t="str">
        <f ca="1">IF(OR(ISBLANK(tabItens[[#This Row],[ATA DT.VALID.]]),tabItens[[#This Row],[ATA DT.VALID.]]="",tabItens[[#This Row],[ATA DT.VALID.]]=" "),"",IF(TYPE(tabItens[[#This Row],[ATA DT.VALID.]])=1,ROUNDUP((tabItens[[#This Row],[ATA DT.VALID.]]-TODAY())/7,0),""))</f>
        <v/>
      </c>
      <c r="AQ333" s="267">
        <v>0</v>
      </c>
      <c r="AR333" s="268" t="str">
        <f>IF(ISBLANK(tabItens[[#This Row],[CÓDIGO]]),"",IFERROR(VLOOKUP(tabItens[[#This Row],[CÓDIGO]],Consumo!$C$2:$AI$902,32,FALSE),0))</f>
        <v>08.2023</v>
      </c>
      <c r="AS333" s="269">
        <f>SUMIF(Consumo!$C$3:$C$902,tabItens[[#This Row],[CÓDIGO]],Consumo!$T$3:$T$902) + SUMIF(Consumo!$C$3:$C$902,tabItens[[#This Row],[CÓDIGO]],Consumo!$U$3:$U$902) + SUMIF(Consumo!$C$3:$C$902,tabItens[[#This Row],[CÓDIGO]],Consumo!$V$3:$V$902) + SUMIF(Consumo!$C$3:$C$902,tabItens[[#This Row],[CÓDIGO]],Consumo!$W$3:$W$902)</f>
        <v>52</v>
      </c>
      <c r="AT333" s="269">
        <f>SUMIF(Consumo!$C$3:$C$902,tabItens[[#This Row],[CÓDIGO]],Consumo!$AF$3:$AF$902)</f>
        <v>281</v>
      </c>
      <c r="AU333" s="270">
        <f>SUMIF(Consumo!$C$3:$C$902,tabItens[[#This Row],[CÓDIGO]],Consumo!$AG$3:$AG$902)</f>
        <v>150</v>
      </c>
      <c r="AV333" s="271">
        <f>SUMIF(Consumo!$C$3:$C$902,tabItens[[#This Row],[CÓDIGO]],Consumo!$AE$3:$AE$902)</f>
        <v>0</v>
      </c>
      <c r="AW333" s="244">
        <f>tabItens[[#This Row],[QTDE ATUAL]] + tabItens[[#This Row],[RC QTDE]] + tabItens[[#This Row],[AF SALDO]] + tabItens[[#This Row],[Recentes]]</f>
        <v>324</v>
      </c>
      <c r="AX333" s="272">
        <v>25</v>
      </c>
      <c r="AY333" s="272">
        <v>4</v>
      </c>
      <c r="AZ333" s="272">
        <f>IF(ISBLANK(tabItens[[#This Row],[CÓDIGO]]),"",tabItens[[#This Row],[PontoMês]] * (AZ$2+tabItens[[#This Row],[PontoQtM]]))</f>
        <v>100</v>
      </c>
      <c r="BA333" s="271">
        <f>tabItens[[#This Row],[PontoPed]] - tabItens[[#This Row],[Saldo]] + (1/10)</f>
        <v>-223.9</v>
      </c>
      <c r="BB333" s="271">
        <f xml:space="preserve"> tabItens[[#This Row],[PontoMês]] * BB$2 - tabItens[[#This Row],[QTDE ATUAL]] - (1/10)</f>
        <v>-299.10000000000002</v>
      </c>
      <c r="BC333" s="273">
        <f>IF( tabItens[[#This Row],[PontoPed]]&gt;0, IF(tabItens[[#This Row],[PontoPed]]&lt;1, 1, IF( tabItens[[#This Row],[Saldo]]&gt;tabItens[[#This Row],[PontoPed]], 0, (tabItens[[#This Row],[PontoPed]]-tabItens[[#This Row],[Saldo]])/tabItens[[#This Row],[PontoPed]] ) ), 0 )</f>
        <v>0</v>
      </c>
      <c r="BD333" s="274">
        <f>ROUNDDOWN(IF( OR( AND(tabItens[[#This Row],[PontoPed]]&lt;tabItens[[#This Row],[Saldo]],tabItens[[#This Row],[Saldo]]&gt;0), tabItens[[#This Row],[PontoPed]]=0), 99, IF(AND(tabItens[[#This Row],[Saldo]]=0,tabItens[[#This Row],[PontoPed]]&gt;0), 0, (1-tabItens[[#This Row],[PctAb]])*10 ) ),0)</f>
        <v>99</v>
      </c>
      <c r="BE333" s="275">
        <f>MAX(ROUNDDOWN( IF(tabItens[[#This Row],[Abaixo]] &gt; 0,   tabItens[[#This Row],[Abaixo]] + (tabItens[[#This Row],[PontoMês]] * IF( OR( ISBLANK(tabItens[[#This Row],[ATA Nº/ANO]]), tabItens[[#This Row],[ATA Nº/ANO]] = ""),BE$2,BE$1)),0),0),0)</f>
        <v>0</v>
      </c>
      <c r="BF33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3" s="276">
        <f>SUMIF(Consumo!$C$3:$C$902,tabItens[[#This Row],[CÓDIGO]],Consumo!$E$3:$E$902)</f>
        <v>0</v>
      </c>
      <c r="BH333" s="277">
        <f>IF(AND(tabItens[[#This Row],[Pend]] &gt; 0,tabItens[[#This Row],[Consumo]] &lt;&gt; 0), tabItens[[#This Row],[Pend]] / tabItens[[#This Row],[Consumo]], 0 )</f>
        <v>0</v>
      </c>
      <c r="BI333" s="276"/>
      <c r="BJ333" s="276"/>
      <c r="BK333" s="278" t="s">
        <v>2077</v>
      </c>
    </row>
    <row r="334" spans="1:63" x14ac:dyDescent="0.3">
      <c r="A334" s="239">
        <v>99787</v>
      </c>
      <c r="B334" s="240" t="s">
        <v>1573</v>
      </c>
      <c r="C334" s="241" t="s">
        <v>264</v>
      </c>
      <c r="D334" s="242">
        <v>73</v>
      </c>
      <c r="E334" s="243"/>
      <c r="F334" s="243"/>
      <c r="G334" s="243" t="s">
        <v>891</v>
      </c>
      <c r="H334" s="244">
        <v>16</v>
      </c>
      <c r="I334" s="245">
        <v>103003</v>
      </c>
      <c r="J334" s="246">
        <v>73</v>
      </c>
      <c r="K334" s="247">
        <v>63</v>
      </c>
      <c r="L334" s="248">
        <f>IF(tabItens[[#This Row],[Média]] &gt; 0, tabItens[[#This Row],[QTDE ATUAL]] / tabItens[[#This Row],[Média]],999.9)</f>
        <v>999.9</v>
      </c>
      <c r="M334" s="249">
        <v>0</v>
      </c>
      <c r="N334" s="250">
        <f>tabItens[[#This Row],[VALOR UNIT.]] * tabItens[[#This Row],[LC]]</f>
        <v>0</v>
      </c>
      <c r="O334" s="251" t="s">
        <v>2109</v>
      </c>
      <c r="P334" s="252"/>
      <c r="Q334" s="253"/>
      <c r="R334" s="250"/>
      <c r="S334" s="254"/>
      <c r="T334" s="255">
        <f>ROUNDDOWN(IFERROR(tabItens[[#This Row],[ATA DT.VALID.]] - $D$1,0) / 30,0)</f>
        <v>-1507</v>
      </c>
      <c r="U334" s="240" t="s">
        <v>996</v>
      </c>
      <c r="V334" s="256">
        <v>1</v>
      </c>
      <c r="W334" s="257" t="s">
        <v>2068</v>
      </c>
      <c r="X334" s="258">
        <v>55</v>
      </c>
      <c r="Y334" s="259">
        <v>32</v>
      </c>
      <c r="Z334" s="260">
        <v>2691</v>
      </c>
      <c r="AA334" s="261">
        <v>2023</v>
      </c>
      <c r="AB334" s="262">
        <v>60</v>
      </c>
      <c r="AC334" s="262"/>
      <c r="AD334" s="261"/>
      <c r="AE334" s="262"/>
      <c r="AF334" s="255"/>
      <c r="AG334" s="263" t="s">
        <v>2063</v>
      </c>
      <c r="AH334" s="264"/>
      <c r="AI334" s="255">
        <v>22</v>
      </c>
      <c r="AJ334" s="264">
        <v>44874</v>
      </c>
      <c r="AK334" s="264">
        <v>39227</v>
      </c>
      <c r="AL334" s="264">
        <v>44845</v>
      </c>
      <c r="AM334" s="254"/>
      <c r="AN334" s="243"/>
      <c r="AO334" s="265" t="str">
        <f>_xlfn.IFNA(IF(VLOOKUP(tabItens[[#This Row],[CÓDIGO]],tabExcluirDoEstoque[#Data],1,FALSE),"sim",""),"")</f>
        <v/>
      </c>
      <c r="AP334" s="266" t="str">
        <f ca="1">IF(OR(ISBLANK(tabItens[[#This Row],[ATA DT.VALID.]]),tabItens[[#This Row],[ATA DT.VALID.]]="",tabItens[[#This Row],[ATA DT.VALID.]]=" "),"",IF(TYPE(tabItens[[#This Row],[ATA DT.VALID.]])=1,ROUNDUP((tabItens[[#This Row],[ATA DT.VALID.]]-TODAY())/7,0),""))</f>
        <v/>
      </c>
      <c r="AQ334" s="267">
        <v>0</v>
      </c>
      <c r="AR334" s="268" t="str">
        <f>IF(ISBLANK(tabItens[[#This Row],[CÓDIGO]]),"",IFERROR(VLOOKUP(tabItens[[#This Row],[CÓDIGO]],Consumo!$C$2:$AI$902,32,FALSE),0))</f>
        <v>07.2023</v>
      </c>
      <c r="AS334" s="269">
        <f>SUMIF(Consumo!$C$3:$C$902,tabItens[[#This Row],[CÓDIGO]],Consumo!$T$3:$T$902) + SUMIF(Consumo!$C$3:$C$902,tabItens[[#This Row],[CÓDIGO]],Consumo!$U$3:$U$902) + SUMIF(Consumo!$C$3:$C$902,tabItens[[#This Row],[CÓDIGO]],Consumo!$V$3:$V$902) + SUMIF(Consumo!$C$3:$C$902,tabItens[[#This Row],[CÓDIGO]],Consumo!$W$3:$W$902)</f>
        <v>10</v>
      </c>
      <c r="AT334" s="269">
        <f>SUMIF(Consumo!$C$3:$C$902,tabItens[[#This Row],[CÓDIGO]],Consumo!$AF$3:$AF$902)</f>
        <v>77</v>
      </c>
      <c r="AU334" s="270">
        <f>SUMIF(Consumo!$C$3:$C$902,tabItens[[#This Row],[CÓDIGO]],Consumo!$AG$3:$AG$902)</f>
        <v>35</v>
      </c>
      <c r="AV334" s="271">
        <f>SUMIF(Consumo!$C$3:$C$902,tabItens[[#This Row],[CÓDIGO]],Consumo!$AE$3:$AE$902)</f>
        <v>0</v>
      </c>
      <c r="AW334" s="244">
        <f>tabItens[[#This Row],[QTDE ATUAL]] + tabItens[[#This Row],[RC QTDE]] + tabItens[[#This Row],[AF SALDO]] + tabItens[[#This Row],[Recentes]]</f>
        <v>76</v>
      </c>
      <c r="AX334" s="272">
        <v>5</v>
      </c>
      <c r="AY334" s="272">
        <v>4</v>
      </c>
      <c r="AZ334" s="272">
        <f>IF(ISBLANK(tabItens[[#This Row],[CÓDIGO]]),"",tabItens[[#This Row],[PontoMês]] * (AZ$2+tabItens[[#This Row],[PontoQtM]]))</f>
        <v>20</v>
      </c>
      <c r="BA334" s="271">
        <f>tabItens[[#This Row],[PontoPed]] - tabItens[[#This Row],[Saldo]] + (1/10)</f>
        <v>-55.9</v>
      </c>
      <c r="BB334" s="271">
        <f xml:space="preserve"> tabItens[[#This Row],[PontoMês]] * BB$2 - tabItens[[#This Row],[QTDE ATUAL]] - (1/10)</f>
        <v>-11.1</v>
      </c>
      <c r="BC334" s="273">
        <f>IF( tabItens[[#This Row],[PontoPed]]&gt;0, IF(tabItens[[#This Row],[PontoPed]]&lt;1, 1, IF( tabItens[[#This Row],[Saldo]]&gt;tabItens[[#This Row],[PontoPed]], 0, (tabItens[[#This Row],[PontoPed]]-tabItens[[#This Row],[Saldo]])/tabItens[[#This Row],[PontoPed]] ) ), 0 )</f>
        <v>0</v>
      </c>
      <c r="BD334" s="274">
        <f>ROUNDDOWN(IF( OR( AND(tabItens[[#This Row],[PontoPed]]&lt;tabItens[[#This Row],[Saldo]],tabItens[[#This Row],[Saldo]]&gt;0), tabItens[[#This Row],[PontoPed]]=0), 99, IF(AND(tabItens[[#This Row],[Saldo]]=0,tabItens[[#This Row],[PontoPed]]&gt;0), 0, (1-tabItens[[#This Row],[PctAb]])*10 ) ),0)</f>
        <v>99</v>
      </c>
      <c r="BE334" s="275">
        <f>MAX(ROUNDDOWN( IF(tabItens[[#This Row],[Abaixo]] &gt; 0,   tabItens[[#This Row],[Abaixo]] + (tabItens[[#This Row],[PontoMês]] * IF( OR( ISBLANK(tabItens[[#This Row],[ATA Nº/ANO]]), tabItens[[#This Row],[ATA Nº/ANO]] = ""),BE$2,BE$1)),0),0),0)</f>
        <v>0</v>
      </c>
      <c r="BF33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4" s="276">
        <f>SUMIF(Consumo!$C$3:$C$902,tabItens[[#This Row],[CÓDIGO]],Consumo!$E$3:$E$902)</f>
        <v>0</v>
      </c>
      <c r="BH334" s="277">
        <f>IF(AND(tabItens[[#This Row],[Pend]] &gt; 0,tabItens[[#This Row],[Consumo]] &lt;&gt; 0), tabItens[[#This Row],[Pend]] / tabItens[[#This Row],[Consumo]], 0 )</f>
        <v>0</v>
      </c>
      <c r="BI334" s="276"/>
      <c r="BJ334" s="276"/>
      <c r="BK334" s="278" t="s">
        <v>2077</v>
      </c>
    </row>
    <row r="335" spans="1:63" x14ac:dyDescent="0.3">
      <c r="A335" s="239">
        <v>60889</v>
      </c>
      <c r="B335" s="240" t="s">
        <v>1358</v>
      </c>
      <c r="C335" s="241" t="s">
        <v>346</v>
      </c>
      <c r="D335" s="242">
        <v>34.659999999999997</v>
      </c>
      <c r="E335" s="243"/>
      <c r="F335" s="243"/>
      <c r="G335" s="243" t="s">
        <v>891</v>
      </c>
      <c r="H335" s="244">
        <v>638</v>
      </c>
      <c r="I335" s="245">
        <v>103003</v>
      </c>
      <c r="J335" s="246">
        <v>34.659999999999997</v>
      </c>
      <c r="K335" s="247">
        <v>1224</v>
      </c>
      <c r="L335" s="248">
        <f>IF(tabItens[[#This Row],[Média]] &gt; 0, tabItens[[#This Row],[QTDE ATUAL]] / tabItens[[#This Row],[Média]],999.9)</f>
        <v>280.09756097560978</v>
      </c>
      <c r="M335" s="249">
        <v>0</v>
      </c>
      <c r="N335" s="250">
        <f>tabItens[[#This Row],[VALOR UNIT.]] * tabItens[[#This Row],[LC]]</f>
        <v>0</v>
      </c>
      <c r="O335" s="251" t="s">
        <v>2109</v>
      </c>
      <c r="P335" s="252"/>
      <c r="Q335" s="253"/>
      <c r="R335" s="250"/>
      <c r="S335" s="254"/>
      <c r="T335" s="255">
        <f>ROUNDDOWN(IFERROR(tabItens[[#This Row],[ATA DT.VALID.]] - $D$1,0) / 30,0)</f>
        <v>-1507</v>
      </c>
      <c r="U335" s="240" t="s">
        <v>996</v>
      </c>
      <c r="V335" s="256">
        <v>1</v>
      </c>
      <c r="W335" s="257" t="s">
        <v>2068</v>
      </c>
      <c r="X335" s="258">
        <v>55</v>
      </c>
      <c r="Y335" s="259">
        <v>32</v>
      </c>
      <c r="Z335" s="260">
        <v>2956</v>
      </c>
      <c r="AA335" s="261">
        <v>2023</v>
      </c>
      <c r="AB335" s="262">
        <v>300</v>
      </c>
      <c r="AC335" s="262"/>
      <c r="AD335" s="261"/>
      <c r="AE335" s="262"/>
      <c r="AF335" s="255"/>
      <c r="AG335" s="263" t="s">
        <v>2063</v>
      </c>
      <c r="AH335" s="264"/>
      <c r="AI335" s="255">
        <v>634</v>
      </c>
      <c r="AJ335" s="264">
        <v>44874</v>
      </c>
      <c r="AK335" s="264" t="s">
        <v>891</v>
      </c>
      <c r="AL335" s="264">
        <v>44845</v>
      </c>
      <c r="AM335" s="254"/>
      <c r="AN335" s="243"/>
      <c r="AO335" s="265" t="str">
        <f>_xlfn.IFNA(IF(VLOOKUP(tabItens[[#This Row],[CÓDIGO]],tabExcluirDoEstoque[#Data],1,FALSE),"sim",""),"")</f>
        <v/>
      </c>
      <c r="AP335" s="266" t="str">
        <f ca="1">IF(OR(ISBLANK(tabItens[[#This Row],[ATA DT.VALID.]]),tabItens[[#This Row],[ATA DT.VALID.]]="",tabItens[[#This Row],[ATA DT.VALID.]]=" "),"",IF(TYPE(tabItens[[#This Row],[ATA DT.VALID.]])=1,ROUNDUP((tabItens[[#This Row],[ATA DT.VALID.]]-TODAY())/7,0),""))</f>
        <v/>
      </c>
      <c r="AQ335" s="267">
        <v>0</v>
      </c>
      <c r="AR335" s="268" t="str">
        <f>IF(ISBLANK(tabItens[[#This Row],[CÓDIGO]]),"",IFERROR(VLOOKUP(tabItens[[#This Row],[CÓDIGO]],Consumo!$C$2:$AI$902,32,FALSE),0))</f>
        <v>08.2023</v>
      </c>
      <c r="AS335" s="269">
        <f>SUMIF(Consumo!$C$3:$C$902,tabItens[[#This Row],[CÓDIGO]],Consumo!$T$3:$T$902) + SUMIF(Consumo!$C$3:$C$902,tabItens[[#This Row],[CÓDIGO]],Consumo!$U$3:$U$902) + SUMIF(Consumo!$C$3:$C$902,tabItens[[#This Row],[CÓDIGO]],Consumo!$V$3:$V$902) + SUMIF(Consumo!$C$3:$C$902,tabItens[[#This Row],[CÓDIGO]],Consumo!$W$3:$W$902)</f>
        <v>620</v>
      </c>
      <c r="AT335" s="269">
        <f>SUMIF(Consumo!$C$3:$C$902,tabItens[[#This Row],[CÓDIGO]],Consumo!$AF$3:$AF$902)</f>
        <v>2303</v>
      </c>
      <c r="AU335" s="270">
        <f>SUMIF(Consumo!$C$3:$C$902,tabItens[[#This Row],[CÓDIGO]],Consumo!$AG$3:$AG$902)</f>
        <v>320</v>
      </c>
      <c r="AV335" s="271">
        <f>SUMIF(Consumo!$C$3:$C$902,tabItens[[#This Row],[CÓDIGO]],Consumo!$AE$3:$AE$902)</f>
        <v>2.2777777777777777</v>
      </c>
      <c r="AW335" s="244">
        <f>tabItens[[#This Row],[QTDE ATUAL]] + tabItens[[#This Row],[RC QTDE]] + tabItens[[#This Row],[AF SALDO]] + tabItens[[#This Row],[Recentes]]</f>
        <v>938</v>
      </c>
      <c r="AX335" s="272">
        <v>79</v>
      </c>
      <c r="AY335" s="272">
        <v>4</v>
      </c>
      <c r="AZ335" s="272">
        <f>IF(ISBLANK(tabItens[[#This Row],[CÓDIGO]]),"",tabItens[[#This Row],[PontoMês]] * (AZ$2+tabItens[[#This Row],[PontoQtM]]))</f>
        <v>316</v>
      </c>
      <c r="BA335" s="271">
        <f>tabItens[[#This Row],[PontoPed]] - tabItens[[#This Row],[Saldo]] + (1/10)</f>
        <v>-621.9</v>
      </c>
      <c r="BB335" s="271">
        <f xml:space="preserve"> tabItens[[#This Row],[PontoMês]] * BB$2 - tabItens[[#This Row],[QTDE ATUAL]] - (1/10)</f>
        <v>-559.1</v>
      </c>
      <c r="BC335" s="273">
        <f>IF( tabItens[[#This Row],[PontoPed]]&gt;0, IF(tabItens[[#This Row],[PontoPed]]&lt;1, 1, IF( tabItens[[#This Row],[Saldo]]&gt;tabItens[[#This Row],[PontoPed]], 0, (tabItens[[#This Row],[PontoPed]]-tabItens[[#This Row],[Saldo]])/tabItens[[#This Row],[PontoPed]] ) ), 0 )</f>
        <v>0</v>
      </c>
      <c r="BD335" s="274">
        <f>ROUNDDOWN(IF( OR( AND(tabItens[[#This Row],[PontoPed]]&lt;tabItens[[#This Row],[Saldo]],tabItens[[#This Row],[Saldo]]&gt;0), tabItens[[#This Row],[PontoPed]]=0), 99, IF(AND(tabItens[[#This Row],[Saldo]]=0,tabItens[[#This Row],[PontoPed]]&gt;0), 0, (1-tabItens[[#This Row],[PctAb]])*10 ) ),0)</f>
        <v>99</v>
      </c>
      <c r="BE335" s="275">
        <f>MAX(ROUNDDOWN( IF(tabItens[[#This Row],[Abaixo]] &gt; 0,   tabItens[[#This Row],[Abaixo]] + (tabItens[[#This Row],[PontoMês]] * IF( OR( ISBLANK(tabItens[[#This Row],[ATA Nº/ANO]]), tabItens[[#This Row],[ATA Nº/ANO]] = ""),BE$2,BE$1)),0),0),0)</f>
        <v>0</v>
      </c>
      <c r="BF33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5" s="276">
        <f>SUMIF(Consumo!$C$3:$C$902,tabItens[[#This Row],[CÓDIGO]],Consumo!$E$3:$E$902)</f>
        <v>41</v>
      </c>
      <c r="BH335" s="277">
        <f>IF(AND(tabItens[[#This Row],[Pend]] &gt; 0,tabItens[[#This Row],[Consumo]] &lt;&gt; 0), tabItens[[#This Row],[Pend]] / tabItens[[#This Row],[Consumo]], 0 )</f>
        <v>1.7802865827181935E-2</v>
      </c>
      <c r="BI335" s="276"/>
      <c r="BJ335" s="276"/>
      <c r="BK335" s="278" t="s">
        <v>2077</v>
      </c>
    </row>
    <row r="336" spans="1:63" x14ac:dyDescent="0.3">
      <c r="A336" s="239">
        <v>14885</v>
      </c>
      <c r="B336" s="240" t="s">
        <v>1082</v>
      </c>
      <c r="C336" s="241" t="s">
        <v>273</v>
      </c>
      <c r="D336" s="242">
        <v>2.56</v>
      </c>
      <c r="E336" s="243"/>
      <c r="F336" s="243"/>
      <c r="G336" s="243" t="s">
        <v>891</v>
      </c>
      <c r="H336" s="244">
        <v>0</v>
      </c>
      <c r="I336" s="245">
        <v>103003</v>
      </c>
      <c r="J336" s="246">
        <v>2.56</v>
      </c>
      <c r="K336" s="247">
        <v>200</v>
      </c>
      <c r="L336" s="248">
        <f>IF(tabItens[[#This Row],[Média]] &gt; 0, tabItens[[#This Row],[QTDE ATUAL]] / tabItens[[#This Row],[Média]],999.9)</f>
        <v>0</v>
      </c>
      <c r="M336" s="249">
        <v>0</v>
      </c>
      <c r="N336" s="250">
        <f>tabItens[[#This Row],[VALOR UNIT.]] * tabItens[[#This Row],[LC]]</f>
        <v>0</v>
      </c>
      <c r="O336" s="251" t="s">
        <v>2095</v>
      </c>
      <c r="P336" s="252"/>
      <c r="Q336" s="253"/>
      <c r="R336" s="250"/>
      <c r="S336" s="254"/>
      <c r="T336" s="255">
        <f>ROUNDDOWN(IFERROR(tabItens[[#This Row],[ATA DT.VALID.]] - $D$1,0) / 30,0)</f>
        <v>-1507</v>
      </c>
      <c r="U336" s="240" t="s">
        <v>996</v>
      </c>
      <c r="V336" s="256">
        <v>1</v>
      </c>
      <c r="W336" s="257" t="s">
        <v>2068</v>
      </c>
      <c r="X336" s="258">
        <v>55</v>
      </c>
      <c r="Y336" s="259">
        <v>32</v>
      </c>
      <c r="Z336" s="260">
        <v>2956</v>
      </c>
      <c r="AA336" s="261">
        <v>2023</v>
      </c>
      <c r="AB336" s="262">
        <v>100</v>
      </c>
      <c r="AC336" s="262"/>
      <c r="AD336" s="261"/>
      <c r="AE336" s="262"/>
      <c r="AF336" s="255"/>
      <c r="AG336" s="263" t="s">
        <v>2063</v>
      </c>
      <c r="AH336" s="264"/>
      <c r="AI336" s="255">
        <v>66</v>
      </c>
      <c r="AJ336" s="264">
        <v>44883</v>
      </c>
      <c r="AK336" s="264" t="s">
        <v>891</v>
      </c>
      <c r="AL336" s="264">
        <v>44845</v>
      </c>
      <c r="AM336" s="254"/>
      <c r="AN336" s="243"/>
      <c r="AO336" s="265" t="str">
        <f>_xlfn.IFNA(IF(VLOOKUP(tabItens[[#This Row],[CÓDIGO]],tabExcluirDoEstoque[#Data],1,FALSE),"sim",""),"")</f>
        <v/>
      </c>
      <c r="AP336" s="266" t="str">
        <f ca="1">IF(OR(ISBLANK(tabItens[[#This Row],[ATA DT.VALID.]]),tabItens[[#This Row],[ATA DT.VALID.]]="",tabItens[[#This Row],[ATA DT.VALID.]]=" "),"",IF(TYPE(tabItens[[#This Row],[ATA DT.VALID.]])=1,ROUNDUP((tabItens[[#This Row],[ATA DT.VALID.]]-TODAY())/7,0),""))</f>
        <v/>
      </c>
      <c r="AQ336" s="267">
        <v>0</v>
      </c>
      <c r="AR336" s="268" t="str">
        <f>IF(ISBLANK(tabItens[[#This Row],[CÓDIGO]]),"",IFERROR(VLOOKUP(tabItens[[#This Row],[CÓDIGO]],Consumo!$C$2:$AI$902,32,FALSE),0))</f>
        <v>04.2023</v>
      </c>
      <c r="AS336" s="269">
        <f>SUMIF(Consumo!$C$3:$C$902,tabItens[[#This Row],[CÓDIGO]],Consumo!$T$3:$T$902) + SUMIF(Consumo!$C$3:$C$902,tabItens[[#This Row],[CÓDIGO]],Consumo!$U$3:$U$902) + SUMIF(Consumo!$C$3:$C$902,tabItens[[#This Row],[CÓDIGO]],Consumo!$V$3:$V$902) + SUMIF(Consumo!$C$3:$C$902,tabItens[[#This Row],[CÓDIGO]],Consumo!$W$3:$W$902)</f>
        <v>0</v>
      </c>
      <c r="AT336" s="269">
        <f>SUMIF(Consumo!$C$3:$C$902,tabItens[[#This Row],[CÓDIGO]],Consumo!$AF$3:$AF$902)</f>
        <v>250</v>
      </c>
      <c r="AU336" s="270">
        <f>SUMIF(Consumo!$C$3:$C$902,tabItens[[#This Row],[CÓDIGO]],Consumo!$AG$3:$AG$902)</f>
        <v>165</v>
      </c>
      <c r="AV336" s="271">
        <f>SUMIF(Consumo!$C$3:$C$902,tabItens[[#This Row],[CÓDIGO]],Consumo!$AE$3:$AE$902)</f>
        <v>2.7777777777777777</v>
      </c>
      <c r="AW336" s="244">
        <f>tabItens[[#This Row],[QTDE ATUAL]] + tabItens[[#This Row],[RC QTDE]] + tabItens[[#This Row],[AF SALDO]] + tabItens[[#This Row],[Recentes]]</f>
        <v>100</v>
      </c>
      <c r="AX336" s="272">
        <v>15</v>
      </c>
      <c r="AY336" s="272">
        <v>4</v>
      </c>
      <c r="AZ336" s="272">
        <f>IF(ISBLANK(tabItens[[#This Row],[CÓDIGO]]),"",tabItens[[#This Row],[PontoMês]] * (AZ$2+tabItens[[#This Row],[PontoQtM]]))</f>
        <v>60</v>
      </c>
      <c r="BA336" s="271">
        <f>tabItens[[#This Row],[PontoPed]] - tabItens[[#This Row],[Saldo]] + (1/10)</f>
        <v>-39.9</v>
      </c>
      <c r="BB336" s="271">
        <f xml:space="preserve"> tabItens[[#This Row],[PontoMês]] * BB$2 - tabItens[[#This Row],[QTDE ATUAL]] - (1/10)</f>
        <v>14.9</v>
      </c>
      <c r="BC336" s="273">
        <f>IF( tabItens[[#This Row],[PontoPed]]&gt;0, IF(tabItens[[#This Row],[PontoPed]]&lt;1, 1, IF( tabItens[[#This Row],[Saldo]]&gt;tabItens[[#This Row],[PontoPed]], 0, (tabItens[[#This Row],[PontoPed]]-tabItens[[#This Row],[Saldo]])/tabItens[[#This Row],[PontoPed]] ) ), 0 )</f>
        <v>0</v>
      </c>
      <c r="BD336" s="274">
        <f>ROUNDDOWN(IF( OR( AND(tabItens[[#This Row],[PontoPed]]&lt;tabItens[[#This Row],[Saldo]],tabItens[[#This Row],[Saldo]]&gt;0), tabItens[[#This Row],[PontoPed]]=0), 99, IF(AND(tabItens[[#This Row],[Saldo]]=0,tabItens[[#This Row],[PontoPed]]&gt;0), 0, (1-tabItens[[#This Row],[PctAb]])*10 ) ),0)</f>
        <v>99</v>
      </c>
      <c r="BE336" s="275">
        <f>MAX(ROUNDDOWN( IF(tabItens[[#This Row],[Abaixo]] &gt; 0,   tabItens[[#This Row],[Abaixo]] + (tabItens[[#This Row],[PontoMês]] * IF( OR( ISBLANK(tabItens[[#This Row],[ATA Nº/ANO]]), tabItens[[#This Row],[ATA Nº/ANO]] = ""),BE$2,BE$1)),0),0),0)</f>
        <v>0</v>
      </c>
      <c r="BF33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6" s="276">
        <f>SUMIF(Consumo!$C$3:$C$902,tabItens[[#This Row],[CÓDIGO]],Consumo!$E$3:$E$902)</f>
        <v>50</v>
      </c>
      <c r="BH336" s="277">
        <f>IF(AND(tabItens[[#This Row],[Pend]] &gt; 0,tabItens[[#This Row],[Consumo]] &lt;&gt; 0), tabItens[[#This Row],[Pend]] / tabItens[[#This Row],[Consumo]], 0 )</f>
        <v>0.2</v>
      </c>
      <c r="BI336" s="276"/>
      <c r="BJ336" s="276"/>
      <c r="BK336" s="278" t="s">
        <v>2077</v>
      </c>
    </row>
    <row r="337" spans="1:63" x14ac:dyDescent="0.3">
      <c r="A337" s="239">
        <v>14887</v>
      </c>
      <c r="B337" s="240" t="s">
        <v>1083</v>
      </c>
      <c r="C337" s="241" t="s">
        <v>273</v>
      </c>
      <c r="D337" s="242">
        <v>3.75</v>
      </c>
      <c r="E337" s="243"/>
      <c r="F337" s="243"/>
      <c r="G337" s="243" t="s">
        <v>891</v>
      </c>
      <c r="H337" s="244">
        <v>0</v>
      </c>
      <c r="I337" s="245">
        <v>103003</v>
      </c>
      <c r="J337" s="246">
        <v>3.75</v>
      </c>
      <c r="K337" s="247">
        <v>200</v>
      </c>
      <c r="L337" s="248">
        <f>IF(tabItens[[#This Row],[Média]] &gt; 0, tabItens[[#This Row],[QTDE ATUAL]] / tabItens[[#This Row],[Média]],999.9)</f>
        <v>0</v>
      </c>
      <c r="M337" s="249">
        <v>0</v>
      </c>
      <c r="N337" s="250">
        <f>tabItens[[#This Row],[VALOR UNIT.]] * tabItens[[#This Row],[LC]]</f>
        <v>0</v>
      </c>
      <c r="O337" s="251" t="s">
        <v>2095</v>
      </c>
      <c r="P337" s="252"/>
      <c r="Q337" s="253"/>
      <c r="R337" s="250"/>
      <c r="S337" s="254"/>
      <c r="T337" s="255">
        <f>ROUNDDOWN(IFERROR(tabItens[[#This Row],[ATA DT.VALID.]] - $D$1,0) / 30,0)</f>
        <v>-1507</v>
      </c>
      <c r="U337" s="240" t="s">
        <v>996</v>
      </c>
      <c r="V337" s="256">
        <v>1</v>
      </c>
      <c r="W337" s="257" t="s">
        <v>2068</v>
      </c>
      <c r="X337" s="258">
        <v>55</v>
      </c>
      <c r="Y337" s="259">
        <v>32</v>
      </c>
      <c r="Z337" s="260">
        <v>10083</v>
      </c>
      <c r="AA337" s="261">
        <v>2023</v>
      </c>
      <c r="AB337" s="262">
        <v>300</v>
      </c>
      <c r="AC337" s="262"/>
      <c r="AD337" s="261"/>
      <c r="AE337" s="262"/>
      <c r="AF337" s="255"/>
      <c r="AG337" s="263" t="s">
        <v>2063</v>
      </c>
      <c r="AH337" s="264"/>
      <c r="AI337" s="255">
        <v>66</v>
      </c>
      <c r="AJ337" s="264">
        <v>44883</v>
      </c>
      <c r="AK337" s="264" t="s">
        <v>891</v>
      </c>
      <c r="AL337" s="264">
        <v>44845</v>
      </c>
      <c r="AM337" s="254"/>
      <c r="AN337" s="243"/>
      <c r="AO337" s="265" t="str">
        <f>_xlfn.IFNA(IF(VLOOKUP(tabItens[[#This Row],[CÓDIGO]],tabExcluirDoEstoque[#Data],1,FALSE),"sim",""),"")</f>
        <v/>
      </c>
      <c r="AP337" s="266" t="str">
        <f ca="1">IF(OR(ISBLANK(tabItens[[#This Row],[ATA DT.VALID.]]),tabItens[[#This Row],[ATA DT.VALID.]]="",tabItens[[#This Row],[ATA DT.VALID.]]=" "),"",IF(TYPE(tabItens[[#This Row],[ATA DT.VALID.]])=1,ROUNDUP((tabItens[[#This Row],[ATA DT.VALID.]]-TODAY())/7,0),""))</f>
        <v/>
      </c>
      <c r="AQ337" s="267">
        <v>0</v>
      </c>
      <c r="AR337" s="268" t="str">
        <f>IF(ISBLANK(tabItens[[#This Row],[CÓDIGO]]),"",IFERROR(VLOOKUP(tabItens[[#This Row],[CÓDIGO]],Consumo!$C$2:$AI$902,32,FALSE),0))</f>
        <v>04.2023</v>
      </c>
      <c r="AS337" s="269">
        <f>SUMIF(Consumo!$C$3:$C$902,tabItens[[#This Row],[CÓDIGO]],Consumo!$T$3:$T$902) + SUMIF(Consumo!$C$3:$C$902,tabItens[[#This Row],[CÓDIGO]],Consumo!$U$3:$U$902) + SUMIF(Consumo!$C$3:$C$902,tabItens[[#This Row],[CÓDIGO]],Consumo!$V$3:$V$902) + SUMIF(Consumo!$C$3:$C$902,tabItens[[#This Row],[CÓDIGO]],Consumo!$W$3:$W$902)</f>
        <v>0</v>
      </c>
      <c r="AT337" s="269">
        <f>SUMIF(Consumo!$C$3:$C$902,tabItens[[#This Row],[CÓDIGO]],Consumo!$AF$3:$AF$902)</f>
        <v>540</v>
      </c>
      <c r="AU337" s="270">
        <f>SUMIF(Consumo!$C$3:$C$902,tabItens[[#This Row],[CÓDIGO]],Consumo!$AG$3:$AG$902)</f>
        <v>176</v>
      </c>
      <c r="AV337" s="271">
        <f>SUMIF(Consumo!$C$3:$C$902,tabItens[[#This Row],[CÓDIGO]],Consumo!$AE$3:$AE$902)</f>
        <v>9.1111111111111107</v>
      </c>
      <c r="AW337" s="244">
        <f>tabItens[[#This Row],[QTDE ATUAL]] + tabItens[[#This Row],[RC QTDE]] + tabItens[[#This Row],[AF SALDO]] + tabItens[[#This Row],[Recentes]]</f>
        <v>300</v>
      </c>
      <c r="AX337" s="272">
        <v>42</v>
      </c>
      <c r="AY337" s="272">
        <v>3</v>
      </c>
      <c r="AZ337" s="272">
        <f>IF(ISBLANK(tabItens[[#This Row],[CÓDIGO]]),"",tabItens[[#This Row],[PontoMês]] * (AZ$2+tabItens[[#This Row],[PontoQtM]]))</f>
        <v>126</v>
      </c>
      <c r="BA337" s="271">
        <f>tabItens[[#This Row],[PontoPed]] - tabItens[[#This Row],[Saldo]] + (1/10)</f>
        <v>-173.9</v>
      </c>
      <c r="BB337" s="271">
        <f xml:space="preserve"> tabItens[[#This Row],[PontoMês]] * BB$2 - tabItens[[#This Row],[QTDE ATUAL]] - (1/10)</f>
        <v>41.9</v>
      </c>
      <c r="BC337" s="273">
        <f>IF( tabItens[[#This Row],[PontoPed]]&gt;0, IF(tabItens[[#This Row],[PontoPed]]&lt;1, 1, IF( tabItens[[#This Row],[Saldo]]&gt;tabItens[[#This Row],[PontoPed]], 0, (tabItens[[#This Row],[PontoPed]]-tabItens[[#This Row],[Saldo]])/tabItens[[#This Row],[PontoPed]] ) ), 0 )</f>
        <v>0</v>
      </c>
      <c r="BD337" s="274">
        <f>ROUNDDOWN(IF( OR( AND(tabItens[[#This Row],[PontoPed]]&lt;tabItens[[#This Row],[Saldo]],tabItens[[#This Row],[Saldo]]&gt;0), tabItens[[#This Row],[PontoPed]]=0), 99, IF(AND(tabItens[[#This Row],[Saldo]]=0,tabItens[[#This Row],[PontoPed]]&gt;0), 0, (1-tabItens[[#This Row],[PctAb]])*10 ) ),0)</f>
        <v>99</v>
      </c>
      <c r="BE337" s="275">
        <f>MAX(ROUNDDOWN( IF(tabItens[[#This Row],[Abaixo]] &gt; 0,   tabItens[[#This Row],[Abaixo]] + (tabItens[[#This Row],[PontoMês]] * IF( OR( ISBLANK(tabItens[[#This Row],[ATA Nº/ANO]]), tabItens[[#This Row],[ATA Nº/ANO]] = ""),BE$2,BE$1)),0),0),0)</f>
        <v>0</v>
      </c>
      <c r="BF33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7" s="276">
        <f>SUMIF(Consumo!$C$3:$C$902,tabItens[[#This Row],[CÓDIGO]],Consumo!$E$3:$E$902)</f>
        <v>164</v>
      </c>
      <c r="BH337" s="277">
        <f>IF(AND(tabItens[[#This Row],[Pend]] &gt; 0,tabItens[[#This Row],[Consumo]] &lt;&gt; 0), tabItens[[#This Row],[Pend]] / tabItens[[#This Row],[Consumo]], 0 )</f>
        <v>0.3037037037037037</v>
      </c>
      <c r="BI337" s="276"/>
      <c r="BJ337" s="276"/>
      <c r="BK337" s="278" t="s">
        <v>2077</v>
      </c>
    </row>
    <row r="338" spans="1:63" x14ac:dyDescent="0.3">
      <c r="A338" s="239">
        <v>13009</v>
      </c>
      <c r="B338" s="240" t="s">
        <v>995</v>
      </c>
      <c r="C338" s="241" t="s">
        <v>273</v>
      </c>
      <c r="D338" s="242">
        <v>1.55</v>
      </c>
      <c r="E338" s="243"/>
      <c r="F338" s="243"/>
      <c r="G338" s="243" t="s">
        <v>891</v>
      </c>
      <c r="H338" s="244">
        <v>456</v>
      </c>
      <c r="I338" s="245">
        <v>103003</v>
      </c>
      <c r="J338" s="246">
        <v>1.55</v>
      </c>
      <c r="K338" s="247">
        <v>380</v>
      </c>
      <c r="L338" s="248">
        <f>IF(tabItens[[#This Row],[Média]] &gt; 0, tabItens[[#This Row],[QTDE ATUAL]] / tabItens[[#This Row],[Média]],999.9)</f>
        <v>999.9</v>
      </c>
      <c r="M338" s="249">
        <v>0</v>
      </c>
      <c r="N338" s="250">
        <f>tabItens[[#This Row],[VALOR UNIT.]] * tabItens[[#This Row],[LC]]</f>
        <v>0</v>
      </c>
      <c r="O338" s="251"/>
      <c r="P338" s="252"/>
      <c r="Q338" s="253"/>
      <c r="R338" s="250"/>
      <c r="S338" s="254"/>
      <c r="T338" s="255">
        <f>ROUNDDOWN(IFERROR(tabItens[[#This Row],[ATA DT.VALID.]] - $D$1,0) / 30,0)</f>
        <v>-1507</v>
      </c>
      <c r="U338" s="240" t="s">
        <v>996</v>
      </c>
      <c r="V338" s="256">
        <v>1</v>
      </c>
      <c r="W338" s="257" t="s">
        <v>2068</v>
      </c>
      <c r="X338" s="258">
        <v>55</v>
      </c>
      <c r="Y338" s="259">
        <v>32</v>
      </c>
      <c r="Z338" s="260"/>
      <c r="AA338" s="261"/>
      <c r="AB338" s="262"/>
      <c r="AC338" s="262"/>
      <c r="AD338" s="261"/>
      <c r="AE338" s="262"/>
      <c r="AF338" s="255"/>
      <c r="AG338" s="263" t="s">
        <v>2063</v>
      </c>
      <c r="AH338" s="264"/>
      <c r="AI338" s="255">
        <v>132</v>
      </c>
      <c r="AJ338" s="264">
        <v>43837</v>
      </c>
      <c r="AK338" s="264" t="s">
        <v>891</v>
      </c>
      <c r="AL338" s="264">
        <v>45181</v>
      </c>
      <c r="AM338" s="254"/>
      <c r="AN338" s="243"/>
      <c r="AO338" s="265" t="str">
        <f>_xlfn.IFNA(IF(VLOOKUP(tabItens[[#This Row],[CÓDIGO]],tabExcluirDoEstoque[#Data],1,FALSE),"sim",""),"")</f>
        <v/>
      </c>
      <c r="AP338" s="266" t="str">
        <f ca="1">IF(OR(ISBLANK(tabItens[[#This Row],[ATA DT.VALID.]]),tabItens[[#This Row],[ATA DT.VALID.]]="",tabItens[[#This Row],[ATA DT.VALID.]]=" "),"",IF(TYPE(tabItens[[#This Row],[ATA DT.VALID.]])=1,ROUNDUP((tabItens[[#This Row],[ATA DT.VALID.]]-TODAY())/7,0),""))</f>
        <v/>
      </c>
      <c r="AQ338" s="267"/>
      <c r="AR338" s="268" t="str">
        <f>IF(ISBLANK(tabItens[[#This Row],[CÓDIGO]]),"",IFERROR(VLOOKUP(tabItens[[#This Row],[CÓDIGO]],Consumo!$C$2:$AI$902,32,FALSE),0))</f>
        <v>08.2023</v>
      </c>
      <c r="AS338" s="269">
        <f>SUMIF(Consumo!$C$3:$C$902,tabItens[[#This Row],[CÓDIGO]],Consumo!$T$3:$T$902) + SUMIF(Consumo!$C$3:$C$902,tabItens[[#This Row],[CÓDIGO]],Consumo!$U$3:$U$902) + SUMIF(Consumo!$C$3:$C$902,tabItens[[#This Row],[CÓDIGO]],Consumo!$V$3:$V$902) + SUMIF(Consumo!$C$3:$C$902,tabItens[[#This Row],[CÓDIGO]],Consumo!$W$3:$W$902)</f>
        <v>200</v>
      </c>
      <c r="AT338" s="269">
        <f>SUMIF(Consumo!$C$3:$C$902,tabItens[[#This Row],[CÓDIGO]],Consumo!$AF$3:$AF$902)</f>
        <v>453</v>
      </c>
      <c r="AU338" s="270">
        <f>SUMIF(Consumo!$C$3:$C$902,tabItens[[#This Row],[CÓDIGO]],Consumo!$AG$3:$AG$902)</f>
        <v>150</v>
      </c>
      <c r="AV338" s="271">
        <f>SUMIF(Consumo!$C$3:$C$902,tabItens[[#This Row],[CÓDIGO]],Consumo!$AE$3:$AE$902)</f>
        <v>0</v>
      </c>
      <c r="AW338" s="244">
        <f>tabItens[[#This Row],[QTDE ATUAL]] + tabItens[[#This Row],[RC QTDE]] + tabItens[[#This Row],[AF SALDO]] + tabItens[[#This Row],[Recentes]]</f>
        <v>456</v>
      </c>
      <c r="AX338" s="272">
        <v>24</v>
      </c>
      <c r="AY338" s="272">
        <v>4</v>
      </c>
      <c r="AZ338" s="272">
        <f>IF(ISBLANK(tabItens[[#This Row],[CÓDIGO]]),"",tabItens[[#This Row],[PontoMês]] * (AZ$2+tabItens[[#This Row],[PontoQtM]]))</f>
        <v>96</v>
      </c>
      <c r="BA338" s="271">
        <f>tabItens[[#This Row],[PontoPed]] - tabItens[[#This Row],[Saldo]] + (1/10)</f>
        <v>-359.9</v>
      </c>
      <c r="BB338" s="271">
        <f xml:space="preserve"> tabItens[[#This Row],[PontoMês]] * BB$2 - tabItens[[#This Row],[QTDE ATUAL]] - (1/10)</f>
        <v>-432.1</v>
      </c>
      <c r="BC338" s="273">
        <f>IF( tabItens[[#This Row],[PontoPed]]&gt;0, IF(tabItens[[#This Row],[PontoPed]]&lt;1, 1, IF( tabItens[[#This Row],[Saldo]]&gt;tabItens[[#This Row],[PontoPed]], 0, (tabItens[[#This Row],[PontoPed]]-tabItens[[#This Row],[Saldo]])/tabItens[[#This Row],[PontoPed]] ) ), 0 )</f>
        <v>0</v>
      </c>
      <c r="BD338" s="274">
        <f>ROUNDDOWN(IF( OR( AND(tabItens[[#This Row],[PontoPed]]&lt;tabItens[[#This Row],[Saldo]],tabItens[[#This Row],[Saldo]]&gt;0), tabItens[[#This Row],[PontoPed]]=0), 99, IF(AND(tabItens[[#This Row],[Saldo]]=0,tabItens[[#This Row],[PontoPed]]&gt;0), 0, (1-tabItens[[#This Row],[PctAb]])*10 ) ),0)</f>
        <v>99</v>
      </c>
      <c r="BE338" s="275">
        <f>MAX(ROUNDDOWN( IF(tabItens[[#This Row],[Abaixo]] &gt; 0,   tabItens[[#This Row],[Abaixo]] + (tabItens[[#This Row],[PontoMês]] * IF( OR( ISBLANK(tabItens[[#This Row],[ATA Nº/ANO]]), tabItens[[#This Row],[ATA Nº/ANO]] = ""),BE$2,BE$1)),0),0),0)</f>
        <v>0</v>
      </c>
      <c r="BF33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38" s="276">
        <f>SUMIF(Consumo!$C$3:$C$902,tabItens[[#This Row],[CÓDIGO]],Consumo!$E$3:$E$902)</f>
        <v>0</v>
      </c>
      <c r="BH338" s="277">
        <f>IF(AND(tabItens[[#This Row],[Pend]] &gt; 0,tabItens[[#This Row],[Consumo]] &lt;&gt; 0), tabItens[[#This Row],[Pend]] / tabItens[[#This Row],[Consumo]], 0 )</f>
        <v>0</v>
      </c>
      <c r="BI338" s="276"/>
      <c r="BJ338" s="276"/>
      <c r="BK338" s="278" t="s">
        <v>2077</v>
      </c>
    </row>
    <row r="339" spans="1:63" x14ac:dyDescent="0.3">
      <c r="A339" s="239">
        <v>110702</v>
      </c>
      <c r="B339" s="240" t="s">
        <v>1675</v>
      </c>
      <c r="C339" s="241" t="s">
        <v>264</v>
      </c>
      <c r="D339" s="242">
        <v>16.79</v>
      </c>
      <c r="E339" s="243"/>
      <c r="F339" s="243"/>
      <c r="G339" s="243" t="s">
        <v>891</v>
      </c>
      <c r="H339" s="244">
        <v>136</v>
      </c>
      <c r="I339" s="245">
        <v>103003</v>
      </c>
      <c r="J339" s="246">
        <v>16.79</v>
      </c>
      <c r="K339" s="247">
        <v>27</v>
      </c>
      <c r="L339" s="248">
        <f>IF(tabItens[[#This Row],[Média]] &gt; 0, tabItens[[#This Row],[QTDE ATUAL]] / tabItens[[#This Row],[Média]],999.9)</f>
        <v>999.9</v>
      </c>
      <c r="M339" s="249">
        <v>0</v>
      </c>
      <c r="N339" s="250">
        <f>tabItens[[#This Row],[VALOR UNIT.]] * tabItens[[#This Row],[LC]]</f>
        <v>0</v>
      </c>
      <c r="O339" s="251"/>
      <c r="P339" s="252"/>
      <c r="Q339" s="253"/>
      <c r="R339" s="250"/>
      <c r="S339" s="254"/>
      <c r="T339" s="255">
        <f>ROUNDDOWN(IFERROR(tabItens[[#This Row],[ATA DT.VALID.]] - $D$1,0) / 30,0)</f>
        <v>-1507</v>
      </c>
      <c r="U339" s="240" t="s">
        <v>996</v>
      </c>
      <c r="V339" s="256">
        <v>1</v>
      </c>
      <c r="W339" s="257" t="s">
        <v>2068</v>
      </c>
      <c r="X339" s="258">
        <v>55</v>
      </c>
      <c r="Y339" s="259">
        <v>32</v>
      </c>
      <c r="Z339" s="260">
        <v>2956</v>
      </c>
      <c r="AA339" s="261">
        <v>2023</v>
      </c>
      <c r="AB339" s="262">
        <v>50</v>
      </c>
      <c r="AC339" s="262"/>
      <c r="AD339" s="261"/>
      <c r="AE339" s="262"/>
      <c r="AF339" s="255"/>
      <c r="AG339" s="263" t="s">
        <v>2063</v>
      </c>
      <c r="AH339" s="264"/>
      <c r="AI339" s="255">
        <v>10</v>
      </c>
      <c r="AJ339" s="264">
        <v>42216</v>
      </c>
      <c r="AK339" s="264">
        <v>39927</v>
      </c>
      <c r="AL339" s="264">
        <v>42205</v>
      </c>
      <c r="AM339" s="254"/>
      <c r="AN339" s="243"/>
      <c r="AO339" s="265" t="str">
        <f>_xlfn.IFNA(IF(VLOOKUP(tabItens[[#This Row],[CÓDIGO]],tabExcluirDoEstoque[#Data],1,FALSE),"sim",""),"")</f>
        <v/>
      </c>
      <c r="AP339" s="266" t="str">
        <f ca="1">IF(OR(ISBLANK(tabItens[[#This Row],[ATA DT.VALID.]]),tabItens[[#This Row],[ATA DT.VALID.]]="",tabItens[[#This Row],[ATA DT.VALID.]]=" "),"",IF(TYPE(tabItens[[#This Row],[ATA DT.VALID.]])=1,ROUNDUP((tabItens[[#This Row],[ATA DT.VALID.]]-TODAY())/7,0),""))</f>
        <v/>
      </c>
      <c r="AQ339" s="267"/>
      <c r="AR339" s="268" t="str">
        <f>IF(ISBLANK(tabItens[[#This Row],[CÓDIGO]]),"",IFERROR(VLOOKUP(tabItens[[#This Row],[CÓDIGO]],Consumo!$C$2:$AI$902,32,FALSE),0))</f>
        <v>05.2023</v>
      </c>
      <c r="AS339" s="269">
        <f>SUMIF(Consumo!$C$3:$C$902,tabItens[[#This Row],[CÓDIGO]],Consumo!$T$3:$T$902) + SUMIF(Consumo!$C$3:$C$902,tabItens[[#This Row],[CÓDIGO]],Consumo!$U$3:$U$902) + SUMIF(Consumo!$C$3:$C$902,tabItens[[#This Row],[CÓDIGO]],Consumo!$V$3:$V$902) + SUMIF(Consumo!$C$3:$C$902,tabItens[[#This Row],[CÓDIGO]],Consumo!$W$3:$W$902)</f>
        <v>4</v>
      </c>
      <c r="AT339" s="269">
        <f>SUMIF(Consumo!$C$3:$C$902,tabItens[[#This Row],[CÓDIGO]],Consumo!$AF$3:$AF$902)</f>
        <v>52</v>
      </c>
      <c r="AU339" s="270">
        <f>SUMIF(Consumo!$C$3:$C$902,tabItens[[#This Row],[CÓDIGO]],Consumo!$AG$3:$AG$902)</f>
        <v>10</v>
      </c>
      <c r="AV339" s="271">
        <f>SUMIF(Consumo!$C$3:$C$902,tabItens[[#This Row],[CÓDIGO]],Consumo!$AE$3:$AE$902)</f>
        <v>0</v>
      </c>
      <c r="AW339" s="244">
        <f>tabItens[[#This Row],[QTDE ATUAL]] + tabItens[[#This Row],[RC QTDE]] + tabItens[[#This Row],[AF SALDO]] + tabItens[[#This Row],[Recentes]]</f>
        <v>186</v>
      </c>
      <c r="AX339" s="272">
        <v>6</v>
      </c>
      <c r="AY339" s="272">
        <v>4</v>
      </c>
      <c r="AZ339" s="272">
        <f>IF(ISBLANK(tabItens[[#This Row],[CÓDIGO]]),"",tabItens[[#This Row],[PontoMês]] * (AZ$2+tabItens[[#This Row],[PontoQtM]]))</f>
        <v>24</v>
      </c>
      <c r="BA339" s="271">
        <f>tabItens[[#This Row],[PontoPed]] - tabItens[[#This Row],[Saldo]] + (1/10)</f>
        <v>-161.9</v>
      </c>
      <c r="BB339" s="271">
        <f xml:space="preserve"> tabItens[[#This Row],[PontoMês]] * BB$2 - tabItens[[#This Row],[QTDE ATUAL]] - (1/10)</f>
        <v>-130.1</v>
      </c>
      <c r="BC339" s="273">
        <f>IF( tabItens[[#This Row],[PontoPed]]&gt;0, IF(tabItens[[#This Row],[PontoPed]]&lt;1, 1, IF( tabItens[[#This Row],[Saldo]]&gt;tabItens[[#This Row],[PontoPed]], 0, (tabItens[[#This Row],[PontoPed]]-tabItens[[#This Row],[Saldo]])/tabItens[[#This Row],[PontoPed]] ) ), 0 )</f>
        <v>0</v>
      </c>
      <c r="BD339" s="274">
        <f>ROUNDDOWN(IF( OR( AND(tabItens[[#This Row],[PontoPed]]&lt;tabItens[[#This Row],[Saldo]],tabItens[[#This Row],[Saldo]]&gt;0), tabItens[[#This Row],[PontoPed]]=0), 99, IF(AND(tabItens[[#This Row],[Saldo]]=0,tabItens[[#This Row],[PontoPed]]&gt;0), 0, (1-tabItens[[#This Row],[PctAb]])*10 ) ),0)</f>
        <v>99</v>
      </c>
      <c r="BE339" s="275">
        <f>MAX(ROUNDDOWN( IF(tabItens[[#This Row],[Abaixo]] &gt; 0,   tabItens[[#This Row],[Abaixo]] + (tabItens[[#This Row],[PontoMês]] * IF( OR( ISBLANK(tabItens[[#This Row],[ATA Nº/ANO]]), tabItens[[#This Row],[ATA Nº/ANO]] = ""),BE$2,BE$1)),0),0),0)</f>
        <v>0</v>
      </c>
      <c r="BF33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39" s="276">
        <f>SUMIF(Consumo!$C$3:$C$902,tabItens[[#This Row],[CÓDIGO]],Consumo!$E$3:$E$902)</f>
        <v>0</v>
      </c>
      <c r="BH339" s="277">
        <f>IF(AND(tabItens[[#This Row],[Pend]] &gt; 0,tabItens[[#This Row],[Consumo]] &lt;&gt; 0), tabItens[[#This Row],[Pend]] / tabItens[[#This Row],[Consumo]], 0 )</f>
        <v>0</v>
      </c>
      <c r="BI339" s="276"/>
      <c r="BJ339" s="276"/>
      <c r="BK339" s="278" t="s">
        <v>2077</v>
      </c>
    </row>
    <row r="340" spans="1:63" x14ac:dyDescent="0.3">
      <c r="A340" s="239">
        <v>102694</v>
      </c>
      <c r="B340" s="240" t="s">
        <v>1591</v>
      </c>
      <c r="C340" s="241" t="s">
        <v>264</v>
      </c>
      <c r="D340" s="242">
        <v>4</v>
      </c>
      <c r="E340" s="243"/>
      <c r="F340" s="243"/>
      <c r="G340" s="243" t="s">
        <v>891</v>
      </c>
      <c r="H340" s="244">
        <v>215</v>
      </c>
      <c r="I340" s="245">
        <v>103003</v>
      </c>
      <c r="J340" s="246">
        <v>4</v>
      </c>
      <c r="K340" s="247">
        <v>62</v>
      </c>
      <c r="L340" s="248">
        <f>IF(tabItens[[#This Row],[Média]] &gt; 0, tabItens[[#This Row],[QTDE ATUAL]] / tabItens[[#This Row],[Média]],999.9)</f>
        <v>1290</v>
      </c>
      <c r="M340" s="249">
        <v>0</v>
      </c>
      <c r="N340" s="250">
        <f>tabItens[[#This Row],[VALOR UNIT.]] * tabItens[[#This Row],[LC]]</f>
        <v>0</v>
      </c>
      <c r="O340" s="251"/>
      <c r="P340" s="252"/>
      <c r="Q340" s="253"/>
      <c r="R340" s="250"/>
      <c r="S340" s="254"/>
      <c r="T340" s="255">
        <f>ROUNDDOWN(IFERROR(tabItens[[#This Row],[ATA DT.VALID.]] - $D$1,0) / 30,0)</f>
        <v>-1507</v>
      </c>
      <c r="U340" s="240" t="s">
        <v>1590</v>
      </c>
      <c r="V340" s="256">
        <v>1</v>
      </c>
      <c r="W340" s="257" t="s">
        <v>2068</v>
      </c>
      <c r="X340" s="258">
        <v>69</v>
      </c>
      <c r="Y340" s="259">
        <v>5</v>
      </c>
      <c r="Z340" s="260" t="s">
        <v>2075</v>
      </c>
      <c r="AA340" s="261">
        <v>2023</v>
      </c>
      <c r="AB340" s="262">
        <v>110</v>
      </c>
      <c r="AC340" s="262"/>
      <c r="AD340" s="261"/>
      <c r="AE340" s="262"/>
      <c r="AF340" s="255"/>
      <c r="AG340" s="263" t="s">
        <v>2063</v>
      </c>
      <c r="AH340" s="264"/>
      <c r="AI340" s="255">
        <v>20</v>
      </c>
      <c r="AJ340" s="264">
        <v>44965</v>
      </c>
      <c r="AK340" s="264">
        <v>39371</v>
      </c>
      <c r="AL340" s="264">
        <v>44916</v>
      </c>
      <c r="AM340" s="254"/>
      <c r="AN340" s="243"/>
      <c r="AO340" s="265" t="str">
        <f>_xlfn.IFNA(IF(VLOOKUP(tabItens[[#This Row],[CÓDIGO]],tabExcluirDoEstoque[#Data],1,FALSE),"sim",""),"")</f>
        <v/>
      </c>
      <c r="AP340" s="266" t="str">
        <f ca="1">IF(OR(ISBLANK(tabItens[[#This Row],[ATA DT.VALID.]]),tabItens[[#This Row],[ATA DT.VALID.]]="",tabItens[[#This Row],[ATA DT.VALID.]]=" "),"",IF(TYPE(tabItens[[#This Row],[ATA DT.VALID.]])=1,ROUNDUP((tabItens[[#This Row],[ATA DT.VALID.]]-TODAY())/7,0),""))</f>
        <v/>
      </c>
      <c r="AQ340" s="267"/>
      <c r="AR340" s="268" t="str">
        <f>IF(ISBLANK(tabItens[[#This Row],[CÓDIGO]]),"",IFERROR(VLOOKUP(tabItens[[#This Row],[CÓDIGO]],Consumo!$C$2:$AI$902,32,FALSE),0))</f>
        <v>05.2023</v>
      </c>
      <c r="AS340" s="269">
        <f>SUMIF(Consumo!$C$3:$C$902,tabItens[[#This Row],[CÓDIGO]],Consumo!$T$3:$T$902) + SUMIF(Consumo!$C$3:$C$902,tabItens[[#This Row],[CÓDIGO]],Consumo!$U$3:$U$902) + SUMIF(Consumo!$C$3:$C$902,tabItens[[#This Row],[CÓDIGO]],Consumo!$V$3:$V$902) + SUMIF(Consumo!$C$3:$C$902,tabItens[[#This Row],[CÓDIGO]],Consumo!$W$3:$W$902)</f>
        <v>10</v>
      </c>
      <c r="AT340" s="269">
        <f>SUMIF(Consumo!$C$3:$C$902,tabItens[[#This Row],[CÓDIGO]],Consumo!$AF$3:$AF$902)</f>
        <v>100</v>
      </c>
      <c r="AU340" s="270">
        <f>SUMIF(Consumo!$C$3:$C$902,tabItens[[#This Row],[CÓDIGO]],Consumo!$AG$3:$AG$902)</f>
        <v>30</v>
      </c>
      <c r="AV340" s="271">
        <f>SUMIF(Consumo!$C$3:$C$902,tabItens[[#This Row],[CÓDIGO]],Consumo!$AE$3:$AE$902)</f>
        <v>0.16666666666666666</v>
      </c>
      <c r="AW340" s="244">
        <f>tabItens[[#This Row],[QTDE ATUAL]] + tabItens[[#This Row],[RC QTDE]] + tabItens[[#This Row],[AF SALDO]] + tabItens[[#This Row],[Recentes]]</f>
        <v>325</v>
      </c>
      <c r="AX340" s="272">
        <v>3</v>
      </c>
      <c r="AY340" s="272">
        <v>4</v>
      </c>
      <c r="AZ340" s="272">
        <f>IF(ISBLANK(tabItens[[#This Row],[CÓDIGO]]),"",tabItens[[#This Row],[PontoMês]] * (AZ$2+tabItens[[#This Row],[PontoQtM]]))</f>
        <v>12</v>
      </c>
      <c r="BA340" s="271">
        <f>tabItens[[#This Row],[PontoPed]] - tabItens[[#This Row],[Saldo]] + (1/10)</f>
        <v>-312.89999999999998</v>
      </c>
      <c r="BB340" s="271">
        <f xml:space="preserve"> tabItens[[#This Row],[PontoMês]] * BB$2 - tabItens[[#This Row],[QTDE ATUAL]] - (1/10)</f>
        <v>-212.1</v>
      </c>
      <c r="BC340" s="273">
        <f>IF( tabItens[[#This Row],[PontoPed]]&gt;0, IF(tabItens[[#This Row],[PontoPed]]&lt;1, 1, IF( tabItens[[#This Row],[Saldo]]&gt;tabItens[[#This Row],[PontoPed]], 0, (tabItens[[#This Row],[PontoPed]]-tabItens[[#This Row],[Saldo]])/tabItens[[#This Row],[PontoPed]] ) ), 0 )</f>
        <v>0</v>
      </c>
      <c r="BD340" s="274">
        <f>ROUNDDOWN(IF( OR( AND(tabItens[[#This Row],[PontoPed]]&lt;tabItens[[#This Row],[Saldo]],tabItens[[#This Row],[Saldo]]&gt;0), tabItens[[#This Row],[PontoPed]]=0), 99, IF(AND(tabItens[[#This Row],[Saldo]]=0,tabItens[[#This Row],[PontoPed]]&gt;0), 0, (1-tabItens[[#This Row],[PctAb]])*10 ) ),0)</f>
        <v>99</v>
      </c>
      <c r="BE340" s="275">
        <f>MAX(ROUNDDOWN( IF(tabItens[[#This Row],[Abaixo]] &gt; 0,   tabItens[[#This Row],[Abaixo]] + (tabItens[[#This Row],[PontoMês]] * IF( OR( ISBLANK(tabItens[[#This Row],[ATA Nº/ANO]]), tabItens[[#This Row],[ATA Nº/ANO]] = ""),BE$2,BE$1)),0),0),0)</f>
        <v>0</v>
      </c>
      <c r="BF34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40" s="276">
        <f>SUMIF(Consumo!$C$3:$C$902,tabItens[[#This Row],[CÓDIGO]],Consumo!$E$3:$E$902)</f>
        <v>3</v>
      </c>
      <c r="BH340" s="277">
        <f>IF(AND(tabItens[[#This Row],[Pend]] &gt; 0,tabItens[[#This Row],[Consumo]] &lt;&gt; 0), tabItens[[#This Row],[Pend]] / tabItens[[#This Row],[Consumo]], 0 )</f>
        <v>0.03</v>
      </c>
      <c r="BI340" s="276"/>
      <c r="BJ340" s="276"/>
      <c r="BK340" s="278" t="s">
        <v>2077</v>
      </c>
    </row>
    <row r="341" spans="1:63" x14ac:dyDescent="0.3">
      <c r="A341" s="239">
        <v>26504</v>
      </c>
      <c r="B341" s="240" t="s">
        <v>1220</v>
      </c>
      <c r="C341" s="241" t="s">
        <v>264</v>
      </c>
      <c r="D341" s="242">
        <v>14.2</v>
      </c>
      <c r="E341" s="243"/>
      <c r="F341" s="243"/>
      <c r="G341" s="243" t="s">
        <v>891</v>
      </c>
      <c r="H341" s="244">
        <v>750</v>
      </c>
      <c r="I341" s="245">
        <v>103003</v>
      </c>
      <c r="J341" s="246">
        <v>14.2</v>
      </c>
      <c r="K341" s="247"/>
      <c r="L341" s="248">
        <f>IF(tabItens[[#This Row],[Média]] &gt; 0, tabItens[[#This Row],[QTDE ATUAL]] / tabItens[[#This Row],[Média]],999.9)</f>
        <v>999.9</v>
      </c>
      <c r="M341" s="249">
        <v>0</v>
      </c>
      <c r="N341" s="250">
        <f>tabItens[[#This Row],[VALOR UNIT.]] * tabItens[[#This Row],[LC]]</f>
        <v>0</v>
      </c>
      <c r="O341" s="251" t="s">
        <v>2127</v>
      </c>
      <c r="P341" s="252"/>
      <c r="Q341" s="253"/>
      <c r="R341" s="250"/>
      <c r="S341" s="254"/>
      <c r="T341" s="255">
        <f>ROUNDDOWN(IFERROR(tabItens[[#This Row],[ATA DT.VALID.]] - $D$1,0) / 30,0)</f>
        <v>-1507</v>
      </c>
      <c r="U341" s="240" t="s">
        <v>1221</v>
      </c>
      <c r="V341" s="256">
        <v>1</v>
      </c>
      <c r="W341" s="257" t="s">
        <v>2065</v>
      </c>
      <c r="X341" s="258">
        <v>78</v>
      </c>
      <c r="Y341" s="259">
        <v>6</v>
      </c>
      <c r="Z341" s="260"/>
      <c r="AA341" s="261"/>
      <c r="AB341" s="262"/>
      <c r="AC341" s="262"/>
      <c r="AD341" s="261"/>
      <c r="AE341" s="262"/>
      <c r="AF341" s="255"/>
      <c r="AG341" s="263" t="s">
        <v>2063</v>
      </c>
      <c r="AH341" s="264"/>
      <c r="AI341" s="255">
        <v>0</v>
      </c>
      <c r="AJ341" s="264">
        <v>43777</v>
      </c>
      <c r="AK341" s="264" t="s">
        <v>891</v>
      </c>
      <c r="AL341" s="264">
        <v>43840</v>
      </c>
      <c r="AM341" s="254"/>
      <c r="AN341" s="243"/>
      <c r="AO341" s="265" t="str">
        <f>_xlfn.IFNA(IF(VLOOKUP(tabItens[[#This Row],[CÓDIGO]],tabExcluirDoEstoque[#Data],1,FALSE),"sim",""),"")</f>
        <v/>
      </c>
      <c r="AP341" s="266" t="str">
        <f ca="1">IF(OR(ISBLANK(tabItens[[#This Row],[ATA DT.VALID.]]),tabItens[[#This Row],[ATA DT.VALID.]]="",tabItens[[#This Row],[ATA DT.VALID.]]=" "),"",IF(TYPE(tabItens[[#This Row],[ATA DT.VALID.]])=1,ROUNDUP((tabItens[[#This Row],[ATA DT.VALID.]]-TODAY())/7,0),""))</f>
        <v/>
      </c>
      <c r="AQ341" s="267">
        <v>0</v>
      </c>
      <c r="AR341" s="268">
        <f>IF(ISBLANK(tabItens[[#This Row],[CÓDIGO]]),"",IFERROR(VLOOKUP(tabItens[[#This Row],[CÓDIGO]],Consumo!$C$2:$AI$902,32,FALSE),0))</f>
        <v>0</v>
      </c>
      <c r="AS341" s="269">
        <f>SUMIF(Consumo!$C$3:$C$902,tabItens[[#This Row],[CÓDIGO]],Consumo!$T$3:$T$902) + SUMIF(Consumo!$C$3:$C$902,tabItens[[#This Row],[CÓDIGO]],Consumo!$U$3:$U$902) + SUMIF(Consumo!$C$3:$C$902,tabItens[[#This Row],[CÓDIGO]],Consumo!$V$3:$V$902) + SUMIF(Consumo!$C$3:$C$902,tabItens[[#This Row],[CÓDIGO]],Consumo!$W$3:$W$902)</f>
        <v>0</v>
      </c>
      <c r="AT341" s="269">
        <f>SUMIF(Consumo!$C$3:$C$902,tabItens[[#This Row],[CÓDIGO]],Consumo!$AF$3:$AF$902)</f>
        <v>0</v>
      </c>
      <c r="AU341" s="270">
        <f>SUMIF(Consumo!$C$3:$C$902,tabItens[[#This Row],[CÓDIGO]],Consumo!$AG$3:$AG$902)</f>
        <v>0</v>
      </c>
      <c r="AV341" s="271">
        <f>SUMIF(Consumo!$C$3:$C$902,tabItens[[#This Row],[CÓDIGO]],Consumo!$AE$3:$AE$902)</f>
        <v>0</v>
      </c>
      <c r="AW341" s="244">
        <f>tabItens[[#This Row],[QTDE ATUAL]] + tabItens[[#This Row],[RC QTDE]] + tabItens[[#This Row],[AF SALDO]] + tabItens[[#This Row],[Recentes]]</f>
        <v>750</v>
      </c>
      <c r="AX341" s="272">
        <v>125</v>
      </c>
      <c r="AY341" s="272">
        <v>4</v>
      </c>
      <c r="AZ341" s="272">
        <f>IF(ISBLANK(tabItens[[#This Row],[CÓDIGO]]),"",tabItens[[#This Row],[PontoMês]] * (AZ$2+tabItens[[#This Row],[PontoQtM]]))</f>
        <v>500</v>
      </c>
      <c r="BA341" s="271">
        <f>tabItens[[#This Row],[PontoPed]] - tabItens[[#This Row],[Saldo]] + (1/10)</f>
        <v>-249.9</v>
      </c>
      <c r="BB341" s="271">
        <f xml:space="preserve"> tabItens[[#This Row],[PontoMês]] * BB$2 - tabItens[[#This Row],[QTDE ATUAL]] - (1/10)</f>
        <v>-625.1</v>
      </c>
      <c r="BC341" s="273">
        <f>IF( tabItens[[#This Row],[PontoPed]]&gt;0, IF(tabItens[[#This Row],[PontoPed]]&lt;1, 1, IF( tabItens[[#This Row],[Saldo]]&gt;tabItens[[#This Row],[PontoPed]], 0, (tabItens[[#This Row],[PontoPed]]-tabItens[[#This Row],[Saldo]])/tabItens[[#This Row],[PontoPed]] ) ), 0 )</f>
        <v>0</v>
      </c>
      <c r="BD341" s="274">
        <f>ROUNDDOWN(IF( OR( AND(tabItens[[#This Row],[PontoPed]]&lt;tabItens[[#This Row],[Saldo]],tabItens[[#This Row],[Saldo]]&gt;0), tabItens[[#This Row],[PontoPed]]=0), 99, IF(AND(tabItens[[#This Row],[Saldo]]=0,tabItens[[#This Row],[PontoPed]]&gt;0), 0, (1-tabItens[[#This Row],[PctAb]])*10 ) ),0)</f>
        <v>99</v>
      </c>
      <c r="BE341" s="275">
        <f>MAX(ROUNDDOWN( IF(tabItens[[#This Row],[Abaixo]] &gt; 0,   tabItens[[#This Row],[Abaixo]] + (tabItens[[#This Row],[PontoMês]] * IF( OR( ISBLANK(tabItens[[#This Row],[ATA Nº/ANO]]), tabItens[[#This Row],[ATA Nº/ANO]] = ""),BE$2,BE$1)),0),0),0)</f>
        <v>0</v>
      </c>
      <c r="BF34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1" s="276">
        <f>SUMIF(Consumo!$C$3:$C$902,tabItens[[#This Row],[CÓDIGO]],Consumo!$E$3:$E$902)</f>
        <v>0</v>
      </c>
      <c r="BH341" s="277">
        <f>IF(AND(tabItens[[#This Row],[Pend]] &gt; 0,tabItens[[#This Row],[Consumo]] &lt;&gt; 0), tabItens[[#This Row],[Pend]] / tabItens[[#This Row],[Consumo]], 0 )</f>
        <v>0</v>
      </c>
      <c r="BI341" s="276"/>
      <c r="BJ341" s="276"/>
      <c r="BK341" s="278" t="s">
        <v>2077</v>
      </c>
    </row>
    <row r="342" spans="1:63" x14ac:dyDescent="0.3">
      <c r="A342" s="239">
        <v>138055</v>
      </c>
      <c r="B342" s="240" t="s">
        <v>1957</v>
      </c>
      <c r="C342" s="241" t="s">
        <v>264</v>
      </c>
      <c r="D342" s="242">
        <v>2.9</v>
      </c>
      <c r="E342" s="243"/>
      <c r="F342" s="243"/>
      <c r="G342" s="243" t="s">
        <v>891</v>
      </c>
      <c r="H342" s="244">
        <v>344</v>
      </c>
      <c r="I342" s="245">
        <v>103003</v>
      </c>
      <c r="J342" s="246">
        <v>2.9</v>
      </c>
      <c r="K342" s="247">
        <v>538</v>
      </c>
      <c r="L342" s="248">
        <f>IF(tabItens[[#This Row],[Média]] &gt; 0, tabItens[[#This Row],[QTDE ATUAL]] / tabItens[[#This Row],[Média]],999.9)</f>
        <v>999.9</v>
      </c>
      <c r="M342" s="249">
        <v>0</v>
      </c>
      <c r="N342" s="250">
        <f>tabItens[[#This Row],[VALOR UNIT.]] * tabItens[[#This Row],[LC]]</f>
        <v>0</v>
      </c>
      <c r="O342" s="251" t="s">
        <v>2087</v>
      </c>
      <c r="P342" s="252"/>
      <c r="Q342" s="253"/>
      <c r="R342" s="250"/>
      <c r="S342" s="254"/>
      <c r="T342" s="255">
        <f>ROUNDDOWN(IFERROR(tabItens[[#This Row],[ATA DT.VALID.]] - $D$1,0) / 30,0)</f>
        <v>-1507</v>
      </c>
      <c r="U342" s="240" t="s">
        <v>1009</v>
      </c>
      <c r="V342" s="256">
        <v>1</v>
      </c>
      <c r="W342" s="257" t="s">
        <v>2067</v>
      </c>
      <c r="X342" s="258">
        <v>61</v>
      </c>
      <c r="Y342" s="259">
        <v>11</v>
      </c>
      <c r="Z342" s="260"/>
      <c r="AA342" s="261"/>
      <c r="AB342" s="262"/>
      <c r="AC342" s="262">
        <v>9630</v>
      </c>
      <c r="AD342" s="261">
        <v>2023</v>
      </c>
      <c r="AE342" s="262">
        <v>100</v>
      </c>
      <c r="AF342" s="255">
        <v>100</v>
      </c>
      <c r="AG342" s="263" t="s">
        <v>2044</v>
      </c>
      <c r="AH342" s="264">
        <v>45162</v>
      </c>
      <c r="AI342" s="255">
        <v>224</v>
      </c>
      <c r="AJ342" s="264">
        <v>44792</v>
      </c>
      <c r="AK342" s="264">
        <v>43656</v>
      </c>
      <c r="AL342" s="264">
        <v>45145</v>
      </c>
      <c r="AM342" s="254"/>
      <c r="AN342" s="243"/>
      <c r="AO342" s="265" t="str">
        <f>_xlfn.IFNA(IF(VLOOKUP(tabItens[[#This Row],[CÓDIGO]],tabExcluirDoEstoque[#Data],1,FALSE),"sim",""),"")</f>
        <v/>
      </c>
      <c r="AP342" s="266" t="str">
        <f ca="1">IF(OR(ISBLANK(tabItens[[#This Row],[ATA DT.VALID.]]),tabItens[[#This Row],[ATA DT.VALID.]]="",tabItens[[#This Row],[ATA DT.VALID.]]=" "),"",IF(TYPE(tabItens[[#This Row],[ATA DT.VALID.]])=1,ROUNDUP((tabItens[[#This Row],[ATA DT.VALID.]]-TODAY())/7,0),""))</f>
        <v/>
      </c>
      <c r="AQ342" s="267">
        <v>0</v>
      </c>
      <c r="AR342" s="268" t="str">
        <f>IF(ISBLANK(tabItens[[#This Row],[CÓDIGO]]),"",IFERROR(VLOOKUP(tabItens[[#This Row],[CÓDIGO]],Consumo!$C$2:$AI$902,32,FALSE),0))</f>
        <v>08.2023</v>
      </c>
      <c r="AS342" s="269">
        <f>SUMIF(Consumo!$C$3:$C$902,tabItens[[#This Row],[CÓDIGO]],Consumo!$T$3:$T$902) + SUMIF(Consumo!$C$3:$C$902,tabItens[[#This Row],[CÓDIGO]],Consumo!$U$3:$U$902) + SUMIF(Consumo!$C$3:$C$902,tabItens[[#This Row],[CÓDIGO]],Consumo!$V$3:$V$902) + SUMIF(Consumo!$C$3:$C$902,tabItens[[#This Row],[CÓDIGO]],Consumo!$W$3:$W$902)</f>
        <v>258</v>
      </c>
      <c r="AT342" s="269">
        <f>SUMIF(Consumo!$C$3:$C$902,tabItens[[#This Row],[CÓDIGO]],Consumo!$AF$3:$AF$902)</f>
        <v>855</v>
      </c>
      <c r="AU342" s="270">
        <f>SUMIF(Consumo!$C$3:$C$902,tabItens[[#This Row],[CÓDIGO]],Consumo!$AG$3:$AG$902)</f>
        <v>156</v>
      </c>
      <c r="AV342" s="271">
        <f>SUMIF(Consumo!$C$3:$C$902,tabItens[[#This Row],[CÓDIGO]],Consumo!$AE$3:$AE$902)</f>
        <v>0</v>
      </c>
      <c r="AW342" s="244">
        <f>tabItens[[#This Row],[QTDE ATUAL]] + tabItens[[#This Row],[RC QTDE]] + tabItens[[#This Row],[AF SALDO]] + tabItens[[#This Row],[Recentes]]</f>
        <v>444</v>
      </c>
      <c r="AX342" s="272">
        <v>50</v>
      </c>
      <c r="AY342" s="272">
        <v>4</v>
      </c>
      <c r="AZ342" s="272">
        <f>IF(ISBLANK(tabItens[[#This Row],[CÓDIGO]]),"",tabItens[[#This Row],[PontoMês]] * (AZ$2+tabItens[[#This Row],[PontoQtM]]))</f>
        <v>200</v>
      </c>
      <c r="BA342" s="271">
        <f>tabItens[[#This Row],[PontoPed]] - tabItens[[#This Row],[Saldo]] + (1/10)</f>
        <v>-243.9</v>
      </c>
      <c r="BB342" s="271">
        <f xml:space="preserve"> tabItens[[#This Row],[PontoMês]] * BB$2 - tabItens[[#This Row],[QTDE ATUAL]] - (1/10)</f>
        <v>-294.10000000000002</v>
      </c>
      <c r="BC342" s="273">
        <f>IF( tabItens[[#This Row],[PontoPed]]&gt;0, IF(tabItens[[#This Row],[PontoPed]]&lt;1, 1, IF( tabItens[[#This Row],[Saldo]]&gt;tabItens[[#This Row],[PontoPed]], 0, (tabItens[[#This Row],[PontoPed]]-tabItens[[#This Row],[Saldo]])/tabItens[[#This Row],[PontoPed]] ) ), 0 )</f>
        <v>0</v>
      </c>
      <c r="BD342" s="274">
        <f>ROUNDDOWN(IF( OR( AND(tabItens[[#This Row],[PontoPed]]&lt;tabItens[[#This Row],[Saldo]],tabItens[[#This Row],[Saldo]]&gt;0), tabItens[[#This Row],[PontoPed]]=0), 99, IF(AND(tabItens[[#This Row],[Saldo]]=0,tabItens[[#This Row],[PontoPed]]&gt;0), 0, (1-tabItens[[#This Row],[PctAb]])*10 ) ),0)</f>
        <v>99</v>
      </c>
      <c r="BE342" s="275">
        <f>MAX(ROUNDDOWN( IF(tabItens[[#This Row],[Abaixo]] &gt; 0,   tabItens[[#This Row],[Abaixo]] + (tabItens[[#This Row],[PontoMês]] * IF( OR( ISBLANK(tabItens[[#This Row],[ATA Nº/ANO]]), tabItens[[#This Row],[ATA Nº/ANO]] = ""),BE$2,BE$1)),0),0),0)</f>
        <v>0</v>
      </c>
      <c r="BF34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2" s="276">
        <f>SUMIF(Consumo!$C$3:$C$902,tabItens[[#This Row],[CÓDIGO]],Consumo!$E$3:$E$902)</f>
        <v>0</v>
      </c>
      <c r="BH342" s="277">
        <f>IF(AND(tabItens[[#This Row],[Pend]] &gt; 0,tabItens[[#This Row],[Consumo]] &lt;&gt; 0), tabItens[[#This Row],[Pend]] / tabItens[[#This Row],[Consumo]], 0 )</f>
        <v>0</v>
      </c>
      <c r="BI342" s="276"/>
      <c r="BJ342" s="276"/>
      <c r="BK342" s="278" t="s">
        <v>2077</v>
      </c>
    </row>
    <row r="343" spans="1:63" x14ac:dyDescent="0.3">
      <c r="A343" s="239">
        <v>23581</v>
      </c>
      <c r="B343" s="240" t="s">
        <v>1184</v>
      </c>
      <c r="C343" s="241" t="s">
        <v>31</v>
      </c>
      <c r="D343" s="242">
        <v>0.08</v>
      </c>
      <c r="E343" s="243"/>
      <c r="F343" s="243"/>
      <c r="G343" s="243" t="s">
        <v>891</v>
      </c>
      <c r="H343" s="244">
        <v>14046</v>
      </c>
      <c r="I343" s="245">
        <v>103003</v>
      </c>
      <c r="J343" s="246">
        <v>0.08</v>
      </c>
      <c r="K343" s="247">
        <v>12072</v>
      </c>
      <c r="L343" s="248">
        <f>IF(tabItens[[#This Row],[Média]] &gt; 0, tabItens[[#This Row],[QTDE ATUAL]] / tabItens[[#This Row],[Média]],999.9)</f>
        <v>999.9</v>
      </c>
      <c r="M343" s="249">
        <v>0</v>
      </c>
      <c r="N343" s="250">
        <f>tabItens[[#This Row],[VALOR UNIT.]] * tabItens[[#This Row],[LC]]</f>
        <v>0</v>
      </c>
      <c r="O343" s="251"/>
      <c r="P343" s="252"/>
      <c r="Q343" s="253"/>
      <c r="R343" s="250"/>
      <c r="S343" s="254"/>
      <c r="T343" s="255">
        <f>ROUNDDOWN(IFERROR(tabItens[[#This Row],[ATA DT.VALID.]] - $D$1,0) / 30,0)</f>
        <v>-1507</v>
      </c>
      <c r="U343" s="240" t="s">
        <v>943</v>
      </c>
      <c r="V343" s="256">
        <v>1</v>
      </c>
      <c r="W343" s="257" t="s">
        <v>2065</v>
      </c>
      <c r="X343" s="258">
        <v>45</v>
      </c>
      <c r="Y343" s="259">
        <v>11</v>
      </c>
      <c r="Z343" s="260"/>
      <c r="AA343" s="261"/>
      <c r="AB343" s="262"/>
      <c r="AC343" s="262"/>
      <c r="AD343" s="261"/>
      <c r="AE343" s="262"/>
      <c r="AF343" s="255"/>
      <c r="AG343" s="263" t="s">
        <v>2063</v>
      </c>
      <c r="AH343" s="264"/>
      <c r="AI343" s="255">
        <v>6342</v>
      </c>
      <c r="AJ343" s="264">
        <v>43628</v>
      </c>
      <c r="AK343" s="264" t="s">
        <v>891</v>
      </c>
      <c r="AL343" s="264">
        <v>45107</v>
      </c>
      <c r="AM343" s="254"/>
      <c r="AN343" s="243"/>
      <c r="AO343" s="265" t="str">
        <f>_xlfn.IFNA(IF(VLOOKUP(tabItens[[#This Row],[CÓDIGO]],tabExcluirDoEstoque[#Data],1,FALSE),"sim",""),"")</f>
        <v/>
      </c>
      <c r="AP343" s="266" t="str">
        <f ca="1">IF(OR(ISBLANK(tabItens[[#This Row],[ATA DT.VALID.]]),tabItens[[#This Row],[ATA DT.VALID.]]="",tabItens[[#This Row],[ATA DT.VALID.]]=" "),"",IF(TYPE(tabItens[[#This Row],[ATA DT.VALID.]])=1,ROUNDUP((tabItens[[#This Row],[ATA DT.VALID.]]-TODAY())/7,0),""))</f>
        <v/>
      </c>
      <c r="AQ343" s="267"/>
      <c r="AR343" s="268" t="str">
        <f>IF(ISBLANK(tabItens[[#This Row],[CÓDIGO]]),"",IFERROR(VLOOKUP(tabItens[[#This Row],[CÓDIGO]],Consumo!$C$2:$AI$902,32,FALSE),0))</f>
        <v>08.2023</v>
      </c>
      <c r="AS343" s="269">
        <f>SUMIF(Consumo!$C$3:$C$902,tabItens[[#This Row],[CÓDIGO]],Consumo!$T$3:$T$902) + SUMIF(Consumo!$C$3:$C$902,tabItens[[#This Row],[CÓDIGO]],Consumo!$U$3:$U$902) + SUMIF(Consumo!$C$3:$C$902,tabItens[[#This Row],[CÓDIGO]],Consumo!$V$3:$V$902) + SUMIF(Consumo!$C$3:$C$902,tabItens[[#This Row],[CÓDIGO]],Consumo!$W$3:$W$902)</f>
        <v>4241</v>
      </c>
      <c r="AT343" s="269">
        <f>SUMIF(Consumo!$C$3:$C$902,tabItens[[#This Row],[CÓDIGO]],Consumo!$AF$3:$AF$902)</f>
        <v>22345</v>
      </c>
      <c r="AU343" s="270">
        <f>SUMIF(Consumo!$C$3:$C$902,tabItens[[#This Row],[CÓDIGO]],Consumo!$AG$3:$AG$902)</f>
        <v>5409</v>
      </c>
      <c r="AV343" s="271">
        <f>SUMIF(Consumo!$C$3:$C$902,tabItens[[#This Row],[CÓDIGO]],Consumo!$AE$3:$AE$902)</f>
        <v>0</v>
      </c>
      <c r="AW343" s="244">
        <f>tabItens[[#This Row],[QTDE ATUAL]] + tabItens[[#This Row],[RC QTDE]] + tabItens[[#This Row],[AF SALDO]] + tabItens[[#This Row],[Recentes]]</f>
        <v>14046</v>
      </c>
      <c r="AX343" s="272">
        <v>1372</v>
      </c>
      <c r="AY343" s="272">
        <v>4</v>
      </c>
      <c r="AZ343" s="272">
        <f>IF(ISBLANK(tabItens[[#This Row],[CÓDIGO]]),"",tabItens[[#This Row],[PontoMês]] * (AZ$2+tabItens[[#This Row],[PontoQtM]]))</f>
        <v>5488</v>
      </c>
      <c r="BA343" s="271">
        <f>tabItens[[#This Row],[PontoPed]] - tabItens[[#This Row],[Saldo]] + (1/10)</f>
        <v>-8557.9</v>
      </c>
      <c r="BB343" s="271">
        <f xml:space="preserve"> tabItens[[#This Row],[PontoMês]] * BB$2 - tabItens[[#This Row],[QTDE ATUAL]] - (1/10)</f>
        <v>-12674.1</v>
      </c>
      <c r="BC343" s="273">
        <f>IF( tabItens[[#This Row],[PontoPed]]&gt;0, IF(tabItens[[#This Row],[PontoPed]]&lt;1, 1, IF( tabItens[[#This Row],[Saldo]]&gt;tabItens[[#This Row],[PontoPed]], 0, (tabItens[[#This Row],[PontoPed]]-tabItens[[#This Row],[Saldo]])/tabItens[[#This Row],[PontoPed]] ) ), 0 )</f>
        <v>0</v>
      </c>
      <c r="BD343" s="274">
        <f>ROUNDDOWN(IF( OR( AND(tabItens[[#This Row],[PontoPed]]&lt;tabItens[[#This Row],[Saldo]],tabItens[[#This Row],[Saldo]]&gt;0), tabItens[[#This Row],[PontoPed]]=0), 99, IF(AND(tabItens[[#This Row],[Saldo]]=0,tabItens[[#This Row],[PontoPed]]&gt;0), 0, (1-tabItens[[#This Row],[PctAb]])*10 ) ),0)</f>
        <v>99</v>
      </c>
      <c r="BE343" s="275">
        <f>MAX(ROUNDDOWN( IF(tabItens[[#This Row],[Abaixo]] &gt; 0,   tabItens[[#This Row],[Abaixo]] + (tabItens[[#This Row],[PontoMês]] * IF( OR( ISBLANK(tabItens[[#This Row],[ATA Nº/ANO]]), tabItens[[#This Row],[ATA Nº/ANO]] = ""),BE$2,BE$1)),0),0),0)</f>
        <v>0</v>
      </c>
      <c r="BF34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43" s="276">
        <f>SUMIF(Consumo!$C$3:$C$902,tabItens[[#This Row],[CÓDIGO]],Consumo!$E$3:$E$902)</f>
        <v>0</v>
      </c>
      <c r="BH343" s="277">
        <f>IF(AND(tabItens[[#This Row],[Pend]] &gt; 0,tabItens[[#This Row],[Consumo]] &lt;&gt; 0), tabItens[[#This Row],[Pend]] / tabItens[[#This Row],[Consumo]], 0 )</f>
        <v>0</v>
      </c>
      <c r="BI343" s="276"/>
      <c r="BJ343" s="276"/>
      <c r="BK343" s="278" t="s">
        <v>2077</v>
      </c>
    </row>
    <row r="344" spans="1:63" x14ac:dyDescent="0.3">
      <c r="A344" s="239">
        <v>84878</v>
      </c>
      <c r="B344" s="240" t="s">
        <v>1495</v>
      </c>
      <c r="C344" s="241" t="s">
        <v>31</v>
      </c>
      <c r="D344" s="242">
        <v>0.12</v>
      </c>
      <c r="E344" s="243"/>
      <c r="F344" s="243"/>
      <c r="G344" s="243" t="s">
        <v>891</v>
      </c>
      <c r="H344" s="244">
        <v>54641</v>
      </c>
      <c r="I344" s="245">
        <v>103003</v>
      </c>
      <c r="J344" s="246">
        <v>0.12</v>
      </c>
      <c r="K344" s="247">
        <v>61584</v>
      </c>
      <c r="L344" s="248">
        <f>IF(tabItens[[#This Row],[Média]] &gt; 0, tabItens[[#This Row],[QTDE ATUAL]] / tabItens[[#This Row],[Média]],999.9)</f>
        <v>499.51142712036568</v>
      </c>
      <c r="M344" s="249">
        <v>0</v>
      </c>
      <c r="N344" s="250">
        <f>tabItens[[#This Row],[VALOR UNIT.]] * tabItens[[#This Row],[LC]]</f>
        <v>0</v>
      </c>
      <c r="O344" s="251"/>
      <c r="P344" s="252"/>
      <c r="Q344" s="253"/>
      <c r="R344" s="250"/>
      <c r="S344" s="254"/>
      <c r="T344" s="255">
        <f>ROUNDDOWN(IFERROR(tabItens[[#This Row],[ATA DT.VALID.]] - $D$1,0) / 30,0)</f>
        <v>-1507</v>
      </c>
      <c r="U344" s="240" t="s">
        <v>943</v>
      </c>
      <c r="V344" s="256">
        <v>1</v>
      </c>
      <c r="W344" s="257" t="s">
        <v>2065</v>
      </c>
      <c r="X344" s="258">
        <v>45</v>
      </c>
      <c r="Y344" s="259">
        <v>11</v>
      </c>
      <c r="Z344" s="260"/>
      <c r="AA344" s="261"/>
      <c r="AB344" s="262"/>
      <c r="AC344" s="262"/>
      <c r="AD344" s="261"/>
      <c r="AE344" s="262"/>
      <c r="AF344" s="255"/>
      <c r="AG344" s="263" t="s">
        <v>2063</v>
      </c>
      <c r="AH344" s="264"/>
      <c r="AI344" s="255">
        <v>30910</v>
      </c>
      <c r="AJ344" s="264">
        <v>44967</v>
      </c>
      <c r="AK344" s="264">
        <v>38448</v>
      </c>
      <c r="AL344" s="264">
        <v>44998</v>
      </c>
      <c r="AM344" s="254"/>
      <c r="AN344" s="243"/>
      <c r="AO344" s="265" t="str">
        <f>_xlfn.IFNA(IF(VLOOKUP(tabItens[[#This Row],[CÓDIGO]],tabExcluirDoEstoque[#Data],1,FALSE),"sim",""),"")</f>
        <v/>
      </c>
      <c r="AP344" s="266" t="str">
        <f ca="1">IF(OR(ISBLANK(tabItens[[#This Row],[ATA DT.VALID.]]),tabItens[[#This Row],[ATA DT.VALID.]]="",tabItens[[#This Row],[ATA DT.VALID.]]=" "),"",IF(TYPE(tabItens[[#This Row],[ATA DT.VALID.]])=1,ROUNDUP((tabItens[[#This Row],[ATA DT.VALID.]]-TODAY())/7,0),""))</f>
        <v/>
      </c>
      <c r="AQ344" s="267"/>
      <c r="AR344" s="268" t="str">
        <f>IF(ISBLANK(tabItens[[#This Row],[CÓDIGO]]),"",IFERROR(VLOOKUP(tabItens[[#This Row],[CÓDIGO]],Consumo!$C$2:$AI$902,32,FALSE),0))</f>
        <v>08.2023</v>
      </c>
      <c r="AS344" s="269">
        <f>SUMIF(Consumo!$C$3:$C$902,tabItens[[#This Row],[CÓDIGO]],Consumo!$T$3:$T$902) + SUMIF(Consumo!$C$3:$C$902,tabItens[[#This Row],[CÓDIGO]],Consumo!$U$3:$U$902) + SUMIF(Consumo!$C$3:$C$902,tabItens[[#This Row],[CÓDIGO]],Consumo!$V$3:$V$902) + SUMIF(Consumo!$C$3:$C$902,tabItens[[#This Row],[CÓDIGO]],Consumo!$W$3:$W$902)</f>
        <v>14911</v>
      </c>
      <c r="AT344" s="269">
        <f>SUMIF(Consumo!$C$3:$C$902,tabItens[[#This Row],[CÓDIGO]],Consumo!$AF$3:$AF$902)</f>
        <v>92916</v>
      </c>
      <c r="AU344" s="270">
        <f>SUMIF(Consumo!$C$3:$C$902,tabItens[[#This Row],[CÓDIGO]],Consumo!$AG$3:$AG$902)</f>
        <v>41878</v>
      </c>
      <c r="AV344" s="271">
        <f>SUMIF(Consumo!$C$3:$C$902,tabItens[[#This Row],[CÓDIGO]],Consumo!$AE$3:$AE$902)</f>
        <v>109.38888888888889</v>
      </c>
      <c r="AW344" s="244">
        <f>tabItens[[#This Row],[QTDE ATUAL]] + tabItens[[#This Row],[RC QTDE]] + tabItens[[#This Row],[AF SALDO]] + tabItens[[#This Row],[Recentes]]</f>
        <v>54641</v>
      </c>
      <c r="AX344" s="272">
        <v>6209</v>
      </c>
      <c r="AY344" s="272">
        <v>4</v>
      </c>
      <c r="AZ344" s="272">
        <f>IF(ISBLANK(tabItens[[#This Row],[CÓDIGO]]),"",tabItens[[#This Row],[PontoMês]] * (AZ$2+tabItens[[#This Row],[PontoQtM]]))</f>
        <v>24836</v>
      </c>
      <c r="BA344" s="271">
        <f>tabItens[[#This Row],[PontoPed]] - tabItens[[#This Row],[Saldo]] + (1/10)</f>
        <v>-29804.9</v>
      </c>
      <c r="BB344" s="271">
        <f xml:space="preserve"> tabItens[[#This Row],[PontoMês]] * BB$2 - tabItens[[#This Row],[QTDE ATUAL]] - (1/10)</f>
        <v>-48432.1</v>
      </c>
      <c r="BC344" s="273">
        <f>IF( tabItens[[#This Row],[PontoPed]]&gt;0, IF(tabItens[[#This Row],[PontoPed]]&lt;1, 1, IF( tabItens[[#This Row],[Saldo]]&gt;tabItens[[#This Row],[PontoPed]], 0, (tabItens[[#This Row],[PontoPed]]-tabItens[[#This Row],[Saldo]])/tabItens[[#This Row],[PontoPed]] ) ), 0 )</f>
        <v>0</v>
      </c>
      <c r="BD344" s="274">
        <f>ROUNDDOWN(IF( OR( AND(tabItens[[#This Row],[PontoPed]]&lt;tabItens[[#This Row],[Saldo]],tabItens[[#This Row],[Saldo]]&gt;0), tabItens[[#This Row],[PontoPed]]=0), 99, IF(AND(tabItens[[#This Row],[Saldo]]=0,tabItens[[#This Row],[PontoPed]]&gt;0), 0, (1-tabItens[[#This Row],[PctAb]])*10 ) ),0)</f>
        <v>99</v>
      </c>
      <c r="BE344" s="275">
        <f>MAX(ROUNDDOWN( IF(tabItens[[#This Row],[Abaixo]] &gt; 0,   tabItens[[#This Row],[Abaixo]] + (tabItens[[#This Row],[PontoMês]] * IF( OR( ISBLANK(tabItens[[#This Row],[ATA Nº/ANO]]), tabItens[[#This Row],[ATA Nº/ANO]] = ""),BE$2,BE$1)),0),0),0)</f>
        <v>0</v>
      </c>
      <c r="BF34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44" s="276">
        <f>SUMIF(Consumo!$C$3:$C$902,tabItens[[#This Row],[CÓDIGO]],Consumo!$E$3:$E$902)</f>
        <v>1969</v>
      </c>
      <c r="BH344" s="277">
        <f>IF(AND(tabItens[[#This Row],[Pend]] &gt; 0,tabItens[[#This Row],[Consumo]] &lt;&gt; 0), tabItens[[#This Row],[Pend]] / tabItens[[#This Row],[Consumo]], 0 )</f>
        <v>2.119118343449998E-2</v>
      </c>
      <c r="BI344" s="276"/>
      <c r="BJ344" s="276"/>
      <c r="BK344" s="278" t="s">
        <v>2077</v>
      </c>
    </row>
    <row r="345" spans="1:63" x14ac:dyDescent="0.3">
      <c r="A345" s="239">
        <v>11857</v>
      </c>
      <c r="B345" s="240" t="s">
        <v>942</v>
      </c>
      <c r="C345" s="241" t="s">
        <v>31</v>
      </c>
      <c r="D345" s="242">
        <v>0.15</v>
      </c>
      <c r="E345" s="243"/>
      <c r="F345" s="243"/>
      <c r="G345" s="243" t="s">
        <v>891</v>
      </c>
      <c r="H345" s="244">
        <v>22085</v>
      </c>
      <c r="I345" s="245">
        <v>103003</v>
      </c>
      <c r="J345" s="246">
        <v>0.15</v>
      </c>
      <c r="K345" s="247">
        <v>12338</v>
      </c>
      <c r="L345" s="248">
        <f>IF(tabItens[[#This Row],[Média]] &gt; 0, tabItens[[#This Row],[QTDE ATUAL]] / tabItens[[#This Row],[Média]],999.9)</f>
        <v>999.9</v>
      </c>
      <c r="M345" s="249">
        <v>0</v>
      </c>
      <c r="N345" s="250">
        <f>tabItens[[#This Row],[VALOR UNIT.]] * tabItens[[#This Row],[LC]]</f>
        <v>0</v>
      </c>
      <c r="O345" s="251" t="s">
        <v>2080</v>
      </c>
      <c r="P345" s="252"/>
      <c r="Q345" s="253"/>
      <c r="R345" s="250"/>
      <c r="S345" s="254"/>
      <c r="T345" s="255">
        <f>ROUNDDOWN(IFERROR(tabItens[[#This Row],[ATA DT.VALID.]] - $D$1,0) / 30,0)</f>
        <v>-1507</v>
      </c>
      <c r="U345" s="240" t="s">
        <v>943</v>
      </c>
      <c r="V345" s="256">
        <v>1</v>
      </c>
      <c r="W345" s="257" t="s">
        <v>2065</v>
      </c>
      <c r="X345" s="258">
        <v>45</v>
      </c>
      <c r="Y345" s="259">
        <v>11</v>
      </c>
      <c r="Z345" s="260"/>
      <c r="AA345" s="261"/>
      <c r="AB345" s="262"/>
      <c r="AC345" s="262"/>
      <c r="AD345" s="261"/>
      <c r="AE345" s="262"/>
      <c r="AF345" s="255"/>
      <c r="AG345" s="263" t="s">
        <v>2063</v>
      </c>
      <c r="AH345" s="264"/>
      <c r="AI345" s="255">
        <v>6534</v>
      </c>
      <c r="AJ345" s="264">
        <v>43635</v>
      </c>
      <c r="AK345" s="264" t="s">
        <v>891</v>
      </c>
      <c r="AL345" s="264">
        <v>45107</v>
      </c>
      <c r="AM345" s="254"/>
      <c r="AN345" s="243"/>
      <c r="AO345" s="265" t="str">
        <f>_xlfn.IFNA(IF(VLOOKUP(tabItens[[#This Row],[CÓDIGO]],tabExcluirDoEstoque[#Data],1,FALSE),"sim",""),"")</f>
        <v/>
      </c>
      <c r="AP345" s="266" t="str">
        <f ca="1">IF(OR(ISBLANK(tabItens[[#This Row],[ATA DT.VALID.]]),tabItens[[#This Row],[ATA DT.VALID.]]="",tabItens[[#This Row],[ATA DT.VALID.]]=" "),"",IF(TYPE(tabItens[[#This Row],[ATA DT.VALID.]])=1,ROUNDUP((tabItens[[#This Row],[ATA DT.VALID.]]-TODAY())/7,0),""))</f>
        <v/>
      </c>
      <c r="AQ345" s="267">
        <v>0</v>
      </c>
      <c r="AR345" s="268" t="str">
        <f>IF(ISBLANK(tabItens[[#This Row],[CÓDIGO]]),"",IFERROR(VLOOKUP(tabItens[[#This Row],[CÓDIGO]],Consumo!$C$2:$AI$902,32,FALSE),0))</f>
        <v>08.2023</v>
      </c>
      <c r="AS345" s="269">
        <f>SUMIF(Consumo!$C$3:$C$902,tabItens[[#This Row],[CÓDIGO]],Consumo!$T$3:$T$902) + SUMIF(Consumo!$C$3:$C$902,tabItens[[#This Row],[CÓDIGO]],Consumo!$U$3:$U$902) + SUMIF(Consumo!$C$3:$C$902,tabItens[[#This Row],[CÓDIGO]],Consumo!$V$3:$V$902) + SUMIF(Consumo!$C$3:$C$902,tabItens[[#This Row],[CÓDIGO]],Consumo!$W$3:$W$902)</f>
        <v>6781</v>
      </c>
      <c r="AT345" s="269">
        <f>SUMIF(Consumo!$C$3:$C$902,tabItens[[#This Row],[CÓDIGO]],Consumo!$AF$3:$AF$902)</f>
        <v>26731</v>
      </c>
      <c r="AU345" s="270">
        <f>SUMIF(Consumo!$C$3:$C$902,tabItens[[#This Row],[CÓDIGO]],Consumo!$AG$3:$AG$902)</f>
        <v>3197</v>
      </c>
      <c r="AV345" s="271">
        <f>SUMIF(Consumo!$C$3:$C$902,tabItens[[#This Row],[CÓDIGO]],Consumo!$AE$3:$AE$902)</f>
        <v>0</v>
      </c>
      <c r="AW345" s="244">
        <f>tabItens[[#This Row],[QTDE ATUAL]] + tabItens[[#This Row],[RC QTDE]] + tabItens[[#This Row],[AF SALDO]] + tabItens[[#This Row],[Recentes]]</f>
        <v>22085</v>
      </c>
      <c r="AX345" s="272">
        <v>1362</v>
      </c>
      <c r="AY345" s="272">
        <v>4</v>
      </c>
      <c r="AZ345" s="272">
        <f>IF(ISBLANK(tabItens[[#This Row],[CÓDIGO]]),"",tabItens[[#This Row],[PontoMês]] * (AZ$2+tabItens[[#This Row],[PontoQtM]]))</f>
        <v>5448</v>
      </c>
      <c r="BA345" s="271">
        <f>tabItens[[#This Row],[PontoPed]] - tabItens[[#This Row],[Saldo]] + (1/10)</f>
        <v>-16636.900000000001</v>
      </c>
      <c r="BB345" s="271">
        <f xml:space="preserve"> tabItens[[#This Row],[PontoMês]] * BB$2 - tabItens[[#This Row],[QTDE ATUAL]] - (1/10)</f>
        <v>-20723.099999999999</v>
      </c>
      <c r="BC345" s="273">
        <f>IF( tabItens[[#This Row],[PontoPed]]&gt;0, IF(tabItens[[#This Row],[PontoPed]]&lt;1, 1, IF( tabItens[[#This Row],[Saldo]]&gt;tabItens[[#This Row],[PontoPed]], 0, (tabItens[[#This Row],[PontoPed]]-tabItens[[#This Row],[Saldo]])/tabItens[[#This Row],[PontoPed]] ) ), 0 )</f>
        <v>0</v>
      </c>
      <c r="BD345" s="274">
        <f>ROUNDDOWN(IF( OR( AND(tabItens[[#This Row],[PontoPed]]&lt;tabItens[[#This Row],[Saldo]],tabItens[[#This Row],[Saldo]]&gt;0), tabItens[[#This Row],[PontoPed]]=0), 99, IF(AND(tabItens[[#This Row],[Saldo]]=0,tabItens[[#This Row],[PontoPed]]&gt;0), 0, (1-tabItens[[#This Row],[PctAb]])*10 ) ),0)</f>
        <v>99</v>
      </c>
      <c r="BE345" s="275">
        <f>MAX(ROUNDDOWN( IF(tabItens[[#This Row],[Abaixo]] &gt; 0,   tabItens[[#This Row],[Abaixo]] + (tabItens[[#This Row],[PontoMês]] * IF( OR( ISBLANK(tabItens[[#This Row],[ATA Nº/ANO]]), tabItens[[#This Row],[ATA Nº/ANO]] = ""),BE$2,BE$1)),0),0),0)</f>
        <v>0</v>
      </c>
      <c r="BF34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5" s="276">
        <f>SUMIF(Consumo!$C$3:$C$902,tabItens[[#This Row],[CÓDIGO]],Consumo!$E$3:$E$902)</f>
        <v>0</v>
      </c>
      <c r="BH345" s="277">
        <f>IF(AND(tabItens[[#This Row],[Pend]] &gt; 0,tabItens[[#This Row],[Consumo]] &lt;&gt; 0), tabItens[[#This Row],[Pend]] / tabItens[[#This Row],[Consumo]], 0 )</f>
        <v>0</v>
      </c>
      <c r="BI345" s="276"/>
      <c r="BJ345" s="276"/>
      <c r="BK345" s="278" t="s">
        <v>2077</v>
      </c>
    </row>
    <row r="346" spans="1:63" x14ac:dyDescent="0.3">
      <c r="A346" s="239">
        <v>12613</v>
      </c>
      <c r="B346" s="240" t="s">
        <v>945</v>
      </c>
      <c r="C346" s="241" t="s">
        <v>31</v>
      </c>
      <c r="D346" s="242">
        <v>0.28000000000000003</v>
      </c>
      <c r="E346" s="243"/>
      <c r="F346" s="243"/>
      <c r="G346" s="243" t="s">
        <v>891</v>
      </c>
      <c r="H346" s="244">
        <v>99554</v>
      </c>
      <c r="I346" s="245">
        <v>103003</v>
      </c>
      <c r="J346" s="246">
        <v>0.28000000000000003</v>
      </c>
      <c r="K346" s="247">
        <v>38484</v>
      </c>
      <c r="L346" s="248">
        <f>IF(tabItens[[#This Row],[Média]] &gt; 0, tabItens[[#This Row],[QTDE ATUAL]] / tabItens[[#This Row],[Média]],999.9)</f>
        <v>334.94803738317756</v>
      </c>
      <c r="M346" s="249">
        <v>0</v>
      </c>
      <c r="N346" s="250">
        <f>tabItens[[#This Row],[VALOR UNIT.]] * tabItens[[#This Row],[LC]]</f>
        <v>0</v>
      </c>
      <c r="O346" s="251" t="s">
        <v>2080</v>
      </c>
      <c r="P346" s="252"/>
      <c r="Q346" s="253"/>
      <c r="R346" s="250"/>
      <c r="S346" s="254"/>
      <c r="T346" s="255">
        <f>ROUNDDOWN(IFERROR(tabItens[[#This Row],[ATA DT.VALID.]] - $D$1,0) / 30,0)</f>
        <v>-1507</v>
      </c>
      <c r="U346" s="240" t="s">
        <v>943</v>
      </c>
      <c r="V346" s="256">
        <v>1</v>
      </c>
      <c r="W346" s="257" t="s">
        <v>2065</v>
      </c>
      <c r="X346" s="258">
        <v>45</v>
      </c>
      <c r="Y346" s="259">
        <v>11</v>
      </c>
      <c r="Z346" s="260">
        <v>6211</v>
      </c>
      <c r="AA346" s="261">
        <v>2023</v>
      </c>
      <c r="AB346" s="262">
        <v>10000</v>
      </c>
      <c r="AC346" s="262"/>
      <c r="AD346" s="261"/>
      <c r="AE346" s="262"/>
      <c r="AF346" s="255"/>
      <c r="AG346" s="263" t="s">
        <v>2063</v>
      </c>
      <c r="AH346" s="264"/>
      <c r="AI346" s="255">
        <v>52792</v>
      </c>
      <c r="AJ346" s="264">
        <v>44950</v>
      </c>
      <c r="AK346" s="264" t="s">
        <v>891</v>
      </c>
      <c r="AL346" s="264">
        <v>45107</v>
      </c>
      <c r="AM346" s="254"/>
      <c r="AN346" s="243"/>
      <c r="AO346" s="265" t="str">
        <f>_xlfn.IFNA(IF(VLOOKUP(tabItens[[#This Row],[CÓDIGO]],tabExcluirDoEstoque[#Data],1,FALSE),"sim",""),"")</f>
        <v/>
      </c>
      <c r="AP346" s="266" t="str">
        <f ca="1">IF(OR(ISBLANK(tabItens[[#This Row],[ATA DT.VALID.]]),tabItens[[#This Row],[ATA DT.VALID.]]="",tabItens[[#This Row],[ATA DT.VALID.]]=" "),"",IF(TYPE(tabItens[[#This Row],[ATA DT.VALID.]])=1,ROUNDUP((tabItens[[#This Row],[ATA DT.VALID.]]-TODAY())/7,0),""))</f>
        <v/>
      </c>
      <c r="AQ346" s="267">
        <v>0</v>
      </c>
      <c r="AR346" s="268" t="str">
        <f>IF(ISBLANK(tabItens[[#This Row],[CÓDIGO]]),"",IFERROR(VLOOKUP(tabItens[[#This Row],[CÓDIGO]],Consumo!$C$2:$AI$902,32,FALSE),0))</f>
        <v>08.2023</v>
      </c>
      <c r="AS346" s="269">
        <f>SUMIF(Consumo!$C$3:$C$902,tabItens[[#This Row],[CÓDIGO]],Consumo!$T$3:$T$902) + SUMIF(Consumo!$C$3:$C$902,tabItens[[#This Row],[CÓDIGO]],Consumo!$U$3:$U$902) + SUMIF(Consumo!$C$3:$C$902,tabItens[[#This Row],[CÓDIGO]],Consumo!$V$3:$V$902) + SUMIF(Consumo!$C$3:$C$902,tabItens[[#This Row],[CÓDIGO]],Consumo!$W$3:$W$902)</f>
        <v>23284</v>
      </c>
      <c r="AT346" s="269">
        <f>SUMIF(Consumo!$C$3:$C$902,tabItens[[#This Row],[CÓDIGO]],Consumo!$AF$3:$AF$902)</f>
        <v>66436</v>
      </c>
      <c r="AU346" s="270">
        <f>SUMIF(Consumo!$C$3:$C$902,tabItens[[#This Row],[CÓDIGO]],Consumo!$AG$3:$AG$902)</f>
        <v>8747</v>
      </c>
      <c r="AV346" s="271">
        <f>SUMIF(Consumo!$C$3:$C$902,tabItens[[#This Row],[CÓDIGO]],Consumo!$AE$3:$AE$902)</f>
        <v>297.22222222222223</v>
      </c>
      <c r="AW346" s="244">
        <f>tabItens[[#This Row],[QTDE ATUAL]] + tabItens[[#This Row],[RC QTDE]] + tabItens[[#This Row],[AF SALDO]] + tabItens[[#This Row],[Recentes]]</f>
        <v>109554</v>
      </c>
      <c r="AX346" s="272">
        <v>4367</v>
      </c>
      <c r="AY346" s="272">
        <v>4</v>
      </c>
      <c r="AZ346" s="272">
        <f>IF(ISBLANK(tabItens[[#This Row],[CÓDIGO]]),"",tabItens[[#This Row],[PontoMês]] * (AZ$2+tabItens[[#This Row],[PontoQtM]]))</f>
        <v>17468</v>
      </c>
      <c r="BA346" s="271">
        <f>tabItens[[#This Row],[PontoPed]] - tabItens[[#This Row],[Saldo]] + (1/10)</f>
        <v>-92085.9</v>
      </c>
      <c r="BB346" s="271">
        <f xml:space="preserve"> tabItens[[#This Row],[PontoMês]] * BB$2 - tabItens[[#This Row],[QTDE ATUAL]] - (1/10)</f>
        <v>-95187.1</v>
      </c>
      <c r="BC346" s="273">
        <f>IF( tabItens[[#This Row],[PontoPed]]&gt;0, IF(tabItens[[#This Row],[PontoPed]]&lt;1, 1, IF( tabItens[[#This Row],[Saldo]]&gt;tabItens[[#This Row],[PontoPed]], 0, (tabItens[[#This Row],[PontoPed]]-tabItens[[#This Row],[Saldo]])/tabItens[[#This Row],[PontoPed]] ) ), 0 )</f>
        <v>0</v>
      </c>
      <c r="BD346" s="274">
        <f>ROUNDDOWN(IF( OR( AND(tabItens[[#This Row],[PontoPed]]&lt;tabItens[[#This Row],[Saldo]],tabItens[[#This Row],[Saldo]]&gt;0), tabItens[[#This Row],[PontoPed]]=0), 99, IF(AND(tabItens[[#This Row],[Saldo]]=0,tabItens[[#This Row],[PontoPed]]&gt;0), 0, (1-tabItens[[#This Row],[PctAb]])*10 ) ),0)</f>
        <v>99</v>
      </c>
      <c r="BE346" s="275">
        <f>MAX(ROUNDDOWN( IF(tabItens[[#This Row],[Abaixo]] &gt; 0,   tabItens[[#This Row],[Abaixo]] + (tabItens[[#This Row],[PontoMês]] * IF( OR( ISBLANK(tabItens[[#This Row],[ATA Nº/ANO]]), tabItens[[#This Row],[ATA Nº/ANO]] = ""),BE$2,BE$1)),0),0),0)</f>
        <v>0</v>
      </c>
      <c r="BF34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6" s="276">
        <f>SUMIF(Consumo!$C$3:$C$902,tabItens[[#This Row],[CÓDIGO]],Consumo!$E$3:$E$902)</f>
        <v>5350</v>
      </c>
      <c r="BH346" s="277">
        <f>IF(AND(tabItens[[#This Row],[Pend]] &gt; 0,tabItens[[#This Row],[Consumo]] &lt;&gt; 0), tabItens[[#This Row],[Pend]] / tabItens[[#This Row],[Consumo]], 0 )</f>
        <v>8.0528629056535614E-2</v>
      </c>
      <c r="BI346" s="276"/>
      <c r="BJ346" s="276"/>
      <c r="BK346" s="278" t="s">
        <v>2077</v>
      </c>
    </row>
    <row r="347" spans="1:63" x14ac:dyDescent="0.3">
      <c r="A347" s="239">
        <v>12614</v>
      </c>
      <c r="B347" s="240" t="s">
        <v>946</v>
      </c>
      <c r="C347" s="241" t="s">
        <v>31</v>
      </c>
      <c r="D347" s="242">
        <v>0.47</v>
      </c>
      <c r="E347" s="243"/>
      <c r="F347" s="243"/>
      <c r="G347" s="243" t="s">
        <v>891</v>
      </c>
      <c r="H347" s="244">
        <v>0</v>
      </c>
      <c r="I347" s="245">
        <v>103003</v>
      </c>
      <c r="J347" s="246">
        <v>0.47</v>
      </c>
      <c r="K347" s="247">
        <v>26319</v>
      </c>
      <c r="L347" s="248">
        <f>IF(tabItens[[#This Row],[Média]] &gt; 0, tabItens[[#This Row],[QTDE ATUAL]] / tabItens[[#This Row],[Média]],999.9)</f>
        <v>0</v>
      </c>
      <c r="M347" s="249">
        <v>0</v>
      </c>
      <c r="N347" s="250">
        <f>tabItens[[#This Row],[VALOR UNIT.]] * tabItens[[#This Row],[LC]]</f>
        <v>0</v>
      </c>
      <c r="O347" s="251" t="s">
        <v>2080</v>
      </c>
      <c r="P347" s="252"/>
      <c r="Q347" s="253"/>
      <c r="R347" s="250"/>
      <c r="S347" s="254"/>
      <c r="T347" s="255">
        <f>ROUNDDOWN(IFERROR(tabItens[[#This Row],[ATA DT.VALID.]] - $D$1,0) / 30,0)</f>
        <v>-1507</v>
      </c>
      <c r="U347" s="240" t="s">
        <v>943</v>
      </c>
      <c r="V347" s="256">
        <v>1</v>
      </c>
      <c r="W347" s="257" t="s">
        <v>2065</v>
      </c>
      <c r="X347" s="258">
        <v>45</v>
      </c>
      <c r="Y347" s="259">
        <v>11</v>
      </c>
      <c r="Z347" s="260">
        <v>6982</v>
      </c>
      <c r="AA347" s="261">
        <v>2023</v>
      </c>
      <c r="AB347" s="262">
        <v>1800</v>
      </c>
      <c r="AC347" s="262"/>
      <c r="AD347" s="261"/>
      <c r="AE347" s="262"/>
      <c r="AF347" s="255"/>
      <c r="AG347" s="263" t="s">
        <v>2063</v>
      </c>
      <c r="AH347" s="264"/>
      <c r="AI347" s="255">
        <v>11876</v>
      </c>
      <c r="AJ347" s="264">
        <v>43804</v>
      </c>
      <c r="AK347" s="264" t="s">
        <v>891</v>
      </c>
      <c r="AL347" s="264">
        <v>45107</v>
      </c>
      <c r="AM347" s="254"/>
      <c r="AN347" s="243"/>
      <c r="AO347" s="265" t="str">
        <f>_xlfn.IFNA(IF(VLOOKUP(tabItens[[#This Row],[CÓDIGO]],tabExcluirDoEstoque[#Data],1,FALSE),"sim",""),"")</f>
        <v/>
      </c>
      <c r="AP347" s="266" t="str">
        <f ca="1">IF(OR(ISBLANK(tabItens[[#This Row],[ATA DT.VALID.]]),tabItens[[#This Row],[ATA DT.VALID.]]="",tabItens[[#This Row],[ATA DT.VALID.]]=" "),"",IF(TYPE(tabItens[[#This Row],[ATA DT.VALID.]])=1,ROUNDUP((tabItens[[#This Row],[ATA DT.VALID.]]-TODAY())/7,0),""))</f>
        <v/>
      </c>
      <c r="AQ347" s="267">
        <v>0</v>
      </c>
      <c r="AR347" s="268" t="str">
        <f>IF(ISBLANK(tabItens[[#This Row],[CÓDIGO]]),"",IFERROR(VLOOKUP(tabItens[[#This Row],[CÓDIGO]],Consumo!$C$2:$AI$902,32,FALSE),0))</f>
        <v>08.2023</v>
      </c>
      <c r="AS347" s="269">
        <f>SUMIF(Consumo!$C$3:$C$902,tabItens[[#This Row],[CÓDIGO]],Consumo!$T$3:$T$902) + SUMIF(Consumo!$C$3:$C$902,tabItens[[#This Row],[CÓDIGO]],Consumo!$U$3:$U$902) + SUMIF(Consumo!$C$3:$C$902,tabItens[[#This Row],[CÓDIGO]],Consumo!$V$3:$V$902) + SUMIF(Consumo!$C$3:$C$902,tabItens[[#This Row],[CÓDIGO]],Consumo!$W$3:$W$902)</f>
        <v>7222</v>
      </c>
      <c r="AT347" s="269">
        <f>SUMIF(Consumo!$C$3:$C$902,tabItens[[#This Row],[CÓDIGO]],Consumo!$AF$3:$AF$902)</f>
        <v>52493</v>
      </c>
      <c r="AU347" s="270">
        <f>SUMIF(Consumo!$C$3:$C$902,tabItens[[#This Row],[CÓDIGO]],Consumo!$AG$3:$AG$902)</f>
        <v>8884</v>
      </c>
      <c r="AV347" s="271">
        <f>SUMIF(Consumo!$C$3:$C$902,tabItens[[#This Row],[CÓDIGO]],Consumo!$AE$3:$AE$902)</f>
        <v>116.72222222222223</v>
      </c>
      <c r="AW347" s="244">
        <f>tabItens[[#This Row],[QTDE ATUAL]] + tabItens[[#This Row],[RC QTDE]] + tabItens[[#This Row],[AF SALDO]] + tabItens[[#This Row],[Recentes]]</f>
        <v>1800</v>
      </c>
      <c r="AX347" s="272">
        <v>2760</v>
      </c>
      <c r="AY347" s="272">
        <v>4</v>
      </c>
      <c r="AZ347" s="272">
        <f>IF(ISBLANK(tabItens[[#This Row],[CÓDIGO]]),"",tabItens[[#This Row],[PontoMês]] * (AZ$2+tabItens[[#This Row],[PontoQtM]]))</f>
        <v>11040</v>
      </c>
      <c r="BA347" s="271">
        <f>tabItens[[#This Row],[PontoPed]] - tabItens[[#This Row],[Saldo]] + (1/10)</f>
        <v>9240.1</v>
      </c>
      <c r="BB347" s="271">
        <f xml:space="preserve"> tabItens[[#This Row],[PontoMês]] * BB$2 - tabItens[[#This Row],[QTDE ATUAL]] - (1/10)</f>
        <v>2759.9</v>
      </c>
      <c r="BC347" s="273">
        <f>IF( tabItens[[#This Row],[PontoPed]]&gt;0, IF(tabItens[[#This Row],[PontoPed]]&lt;1, 1, IF( tabItens[[#This Row],[Saldo]]&gt;tabItens[[#This Row],[PontoPed]], 0, (tabItens[[#This Row],[PontoPed]]-tabItens[[#This Row],[Saldo]])/tabItens[[#This Row],[PontoPed]] ) ), 0 )</f>
        <v>0.83695652173913049</v>
      </c>
      <c r="BD347" s="274">
        <f>ROUNDDOWN(IF( OR( AND(tabItens[[#This Row],[PontoPed]]&lt;tabItens[[#This Row],[Saldo]],tabItens[[#This Row],[Saldo]]&gt;0), tabItens[[#This Row],[PontoPed]]=0), 99, IF(AND(tabItens[[#This Row],[Saldo]]=0,tabItens[[#This Row],[PontoPed]]&gt;0), 0, (1-tabItens[[#This Row],[PctAb]])*10 ) ),0)</f>
        <v>1</v>
      </c>
      <c r="BE347" s="275">
        <f>MAX(ROUNDDOWN( IF(tabItens[[#This Row],[Abaixo]] &gt; 0,   tabItens[[#This Row],[Abaixo]] + (tabItens[[#This Row],[PontoMês]] * IF( OR( ISBLANK(tabItens[[#This Row],[ATA Nº/ANO]]), tabItens[[#This Row],[ATA Nº/ANO]] = ""),BE$2,BE$1)),0),0),0)</f>
        <v>17520</v>
      </c>
      <c r="BF34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7" s="276">
        <f>SUMIF(Consumo!$C$3:$C$902,tabItens[[#This Row],[CÓDIGO]],Consumo!$E$3:$E$902)</f>
        <v>2101</v>
      </c>
      <c r="BH347" s="277">
        <f>IF(AND(tabItens[[#This Row],[Pend]] &gt; 0,tabItens[[#This Row],[Consumo]] &lt;&gt; 0), tabItens[[#This Row],[Pend]] / tabItens[[#This Row],[Consumo]], 0 )</f>
        <v>4.0024384203608099E-2</v>
      </c>
      <c r="BI347" s="276"/>
      <c r="BJ347" s="276"/>
      <c r="BK347" s="278" t="s">
        <v>2077</v>
      </c>
    </row>
    <row r="348" spans="1:63" x14ac:dyDescent="0.3">
      <c r="A348" s="239">
        <v>132407</v>
      </c>
      <c r="B348" s="240" t="s">
        <v>1838</v>
      </c>
      <c r="C348" s="241" t="s">
        <v>268</v>
      </c>
      <c r="D348" s="242">
        <v>9.4700000000000006</v>
      </c>
      <c r="E348" s="243"/>
      <c r="F348" s="243"/>
      <c r="G348" s="243" t="s">
        <v>891</v>
      </c>
      <c r="H348" s="244">
        <v>2260</v>
      </c>
      <c r="I348" s="245">
        <v>103003</v>
      </c>
      <c r="J348" s="246">
        <v>9.4700000000000006</v>
      </c>
      <c r="K348" s="247">
        <v>133</v>
      </c>
      <c r="L348" s="248">
        <f>IF(tabItens[[#This Row],[Média]] &gt; 0, tabItens[[#This Row],[QTDE ATUAL]] / tabItens[[#This Row],[Média]],999.9)</f>
        <v>999.9</v>
      </c>
      <c r="M348" s="249">
        <v>0</v>
      </c>
      <c r="N348" s="250">
        <f>tabItens[[#This Row],[VALOR UNIT.]] * tabItens[[#This Row],[LC]]</f>
        <v>0</v>
      </c>
      <c r="O348" s="251"/>
      <c r="P348" s="252"/>
      <c r="Q348" s="253"/>
      <c r="R348" s="250"/>
      <c r="S348" s="254"/>
      <c r="T348" s="255">
        <f>ROUNDDOWN(IFERROR(tabItens[[#This Row],[ATA DT.VALID.]] - $D$1,0) / 30,0)</f>
        <v>-1507</v>
      </c>
      <c r="U348" s="240" t="s">
        <v>1412</v>
      </c>
      <c r="V348" s="256">
        <v>1</v>
      </c>
      <c r="W348" s="257" t="s">
        <v>2065</v>
      </c>
      <c r="X348" s="258">
        <v>57</v>
      </c>
      <c r="Y348" s="259">
        <v>6</v>
      </c>
      <c r="Z348" s="260"/>
      <c r="AA348" s="261"/>
      <c r="AB348" s="262"/>
      <c r="AC348" s="262"/>
      <c r="AD348" s="261"/>
      <c r="AE348" s="262"/>
      <c r="AF348" s="255"/>
      <c r="AG348" s="263" t="s">
        <v>2063</v>
      </c>
      <c r="AH348" s="264"/>
      <c r="AI348" s="255">
        <v>62</v>
      </c>
      <c r="AJ348" s="264">
        <v>43627</v>
      </c>
      <c r="AK348" s="264">
        <v>42773</v>
      </c>
      <c r="AL348" s="264">
        <v>43608</v>
      </c>
      <c r="AM348" s="254"/>
      <c r="AN348" s="243"/>
      <c r="AO348" s="265" t="str">
        <f>_xlfn.IFNA(IF(VLOOKUP(tabItens[[#This Row],[CÓDIGO]],tabExcluirDoEstoque[#Data],1,FALSE),"sim",""),"")</f>
        <v/>
      </c>
      <c r="AP348" s="266" t="str">
        <f ca="1">IF(OR(ISBLANK(tabItens[[#This Row],[ATA DT.VALID.]]),tabItens[[#This Row],[ATA DT.VALID.]]="",tabItens[[#This Row],[ATA DT.VALID.]]=" "),"",IF(TYPE(tabItens[[#This Row],[ATA DT.VALID.]])=1,ROUNDUP((tabItens[[#This Row],[ATA DT.VALID.]]-TODAY())/7,0),""))</f>
        <v/>
      </c>
      <c r="AQ348" s="267"/>
      <c r="AR348" s="268" t="str">
        <f>IF(ISBLANK(tabItens[[#This Row],[CÓDIGO]]),"",IFERROR(VLOOKUP(tabItens[[#This Row],[CÓDIGO]],Consumo!$C$2:$AI$902,32,FALSE),0))</f>
        <v>08.2023</v>
      </c>
      <c r="AS348" s="269">
        <f>SUMIF(Consumo!$C$3:$C$902,tabItens[[#This Row],[CÓDIGO]],Consumo!$T$3:$T$902) + SUMIF(Consumo!$C$3:$C$902,tabItens[[#This Row],[CÓDIGO]],Consumo!$U$3:$U$902) + SUMIF(Consumo!$C$3:$C$902,tabItens[[#This Row],[CÓDIGO]],Consumo!$V$3:$V$902) + SUMIF(Consumo!$C$3:$C$902,tabItens[[#This Row],[CÓDIGO]],Consumo!$W$3:$W$902)</f>
        <v>66</v>
      </c>
      <c r="AT348" s="269">
        <f>SUMIF(Consumo!$C$3:$C$902,tabItens[[#This Row],[CÓDIGO]],Consumo!$AF$3:$AF$902)</f>
        <v>277</v>
      </c>
      <c r="AU348" s="270">
        <f>SUMIF(Consumo!$C$3:$C$902,tabItens[[#This Row],[CÓDIGO]],Consumo!$AG$3:$AG$902)</f>
        <v>36</v>
      </c>
      <c r="AV348" s="271">
        <f>SUMIF(Consumo!$C$3:$C$902,tabItens[[#This Row],[CÓDIGO]],Consumo!$AE$3:$AE$902)</f>
        <v>0</v>
      </c>
      <c r="AW348" s="244">
        <f>tabItens[[#This Row],[QTDE ATUAL]] + tabItens[[#This Row],[RC QTDE]] + tabItens[[#This Row],[AF SALDO]] + tabItens[[#This Row],[Recentes]]</f>
        <v>2260</v>
      </c>
      <c r="AX348" s="272">
        <v>17</v>
      </c>
      <c r="AY348" s="272">
        <v>4</v>
      </c>
      <c r="AZ348" s="272">
        <f>IF(ISBLANK(tabItens[[#This Row],[CÓDIGO]]),"",tabItens[[#This Row],[PontoMês]] * (AZ$2+tabItens[[#This Row],[PontoQtM]]))</f>
        <v>68</v>
      </c>
      <c r="BA348" s="271">
        <f>tabItens[[#This Row],[PontoPed]] - tabItens[[#This Row],[Saldo]] + (1/10)</f>
        <v>-2191.9</v>
      </c>
      <c r="BB348" s="271">
        <f xml:space="preserve"> tabItens[[#This Row],[PontoMês]] * BB$2 - tabItens[[#This Row],[QTDE ATUAL]] - (1/10)</f>
        <v>-2243.1</v>
      </c>
      <c r="BC348" s="273">
        <f>IF( tabItens[[#This Row],[PontoPed]]&gt;0, IF(tabItens[[#This Row],[PontoPed]]&lt;1, 1, IF( tabItens[[#This Row],[Saldo]]&gt;tabItens[[#This Row],[PontoPed]], 0, (tabItens[[#This Row],[PontoPed]]-tabItens[[#This Row],[Saldo]])/tabItens[[#This Row],[PontoPed]] ) ), 0 )</f>
        <v>0</v>
      </c>
      <c r="BD348" s="274">
        <f>ROUNDDOWN(IF( OR( AND(tabItens[[#This Row],[PontoPed]]&lt;tabItens[[#This Row],[Saldo]],tabItens[[#This Row],[Saldo]]&gt;0), tabItens[[#This Row],[PontoPed]]=0), 99, IF(AND(tabItens[[#This Row],[Saldo]]=0,tabItens[[#This Row],[PontoPed]]&gt;0), 0, (1-tabItens[[#This Row],[PctAb]])*10 ) ),0)</f>
        <v>99</v>
      </c>
      <c r="BE348" s="275">
        <f>MAX(ROUNDDOWN( IF(tabItens[[#This Row],[Abaixo]] &gt; 0,   tabItens[[#This Row],[Abaixo]] + (tabItens[[#This Row],[PontoMês]] * IF( OR( ISBLANK(tabItens[[#This Row],[ATA Nº/ANO]]), tabItens[[#This Row],[ATA Nº/ANO]] = ""),BE$2,BE$1)),0),0),0)</f>
        <v>0</v>
      </c>
      <c r="BF34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48" s="276">
        <f>SUMIF(Consumo!$C$3:$C$902,tabItens[[#This Row],[CÓDIGO]],Consumo!$E$3:$E$902)</f>
        <v>0</v>
      </c>
      <c r="BH348" s="277">
        <f>IF(AND(tabItens[[#This Row],[Pend]] &gt; 0,tabItens[[#This Row],[Consumo]] &lt;&gt; 0), tabItens[[#This Row],[Pend]] / tabItens[[#This Row],[Consumo]], 0 )</f>
        <v>0</v>
      </c>
      <c r="BI348" s="276"/>
      <c r="BJ348" s="276"/>
      <c r="BK348" s="278" t="s">
        <v>2077</v>
      </c>
    </row>
    <row r="349" spans="1:63" x14ac:dyDescent="0.3">
      <c r="A349" s="239">
        <v>132405</v>
      </c>
      <c r="B349" s="240" t="s">
        <v>1837</v>
      </c>
      <c r="C349" s="241" t="s">
        <v>268</v>
      </c>
      <c r="D349" s="242">
        <v>4.9000000000000004</v>
      </c>
      <c r="E349" s="243"/>
      <c r="F349" s="243"/>
      <c r="G349" s="243" t="s">
        <v>891</v>
      </c>
      <c r="H349" s="244">
        <v>2258</v>
      </c>
      <c r="I349" s="245">
        <v>103003</v>
      </c>
      <c r="J349" s="246">
        <v>4.9000000000000004</v>
      </c>
      <c r="K349" s="247">
        <v>128</v>
      </c>
      <c r="L349" s="248">
        <f>IF(tabItens[[#This Row],[Média]] &gt; 0, tabItens[[#This Row],[QTDE ATUAL]] / tabItens[[#This Row],[Média]],999.9)</f>
        <v>999.9</v>
      </c>
      <c r="M349" s="249">
        <v>0</v>
      </c>
      <c r="N349" s="250">
        <f>tabItens[[#This Row],[VALOR UNIT.]] * tabItens[[#This Row],[LC]]</f>
        <v>0</v>
      </c>
      <c r="O349" s="251"/>
      <c r="P349" s="252"/>
      <c r="Q349" s="253"/>
      <c r="R349" s="250"/>
      <c r="S349" s="254"/>
      <c r="T349" s="255">
        <f>ROUNDDOWN(IFERROR(tabItens[[#This Row],[ATA DT.VALID.]] - $D$1,0) / 30,0)</f>
        <v>-1507</v>
      </c>
      <c r="U349" s="240" t="s">
        <v>1412</v>
      </c>
      <c r="V349" s="256">
        <v>1</v>
      </c>
      <c r="W349" s="257" t="s">
        <v>2065</v>
      </c>
      <c r="X349" s="258">
        <v>57</v>
      </c>
      <c r="Y349" s="259">
        <v>6</v>
      </c>
      <c r="Z349" s="260"/>
      <c r="AA349" s="261"/>
      <c r="AB349" s="262"/>
      <c r="AC349" s="262"/>
      <c r="AD349" s="261"/>
      <c r="AE349" s="262"/>
      <c r="AF349" s="255"/>
      <c r="AG349" s="263" t="s">
        <v>2063</v>
      </c>
      <c r="AH349" s="264"/>
      <c r="AI349" s="255">
        <v>64</v>
      </c>
      <c r="AJ349" s="264">
        <v>43628</v>
      </c>
      <c r="AK349" s="264">
        <v>42773</v>
      </c>
      <c r="AL349" s="264">
        <v>43607</v>
      </c>
      <c r="AM349" s="254"/>
      <c r="AN349" s="243"/>
      <c r="AO349" s="265" t="str">
        <f>_xlfn.IFNA(IF(VLOOKUP(tabItens[[#This Row],[CÓDIGO]],tabExcluirDoEstoque[#Data],1,FALSE),"sim",""),"")</f>
        <v/>
      </c>
      <c r="AP349" s="266" t="str">
        <f ca="1">IF(OR(ISBLANK(tabItens[[#This Row],[ATA DT.VALID.]]),tabItens[[#This Row],[ATA DT.VALID.]]="",tabItens[[#This Row],[ATA DT.VALID.]]=" "),"",IF(TYPE(tabItens[[#This Row],[ATA DT.VALID.]])=1,ROUNDUP((tabItens[[#This Row],[ATA DT.VALID.]]-TODAY())/7,0),""))</f>
        <v/>
      </c>
      <c r="AQ349" s="267"/>
      <c r="AR349" s="268" t="str">
        <f>IF(ISBLANK(tabItens[[#This Row],[CÓDIGO]]),"",IFERROR(VLOOKUP(tabItens[[#This Row],[CÓDIGO]],Consumo!$C$2:$AI$902,32,FALSE),0))</f>
        <v>08.2023</v>
      </c>
      <c r="AS349" s="269">
        <f>SUMIF(Consumo!$C$3:$C$902,tabItens[[#This Row],[CÓDIGO]],Consumo!$T$3:$T$902) + SUMIF(Consumo!$C$3:$C$902,tabItens[[#This Row],[CÓDIGO]],Consumo!$U$3:$U$902) + SUMIF(Consumo!$C$3:$C$902,tabItens[[#This Row],[CÓDIGO]],Consumo!$V$3:$V$902) + SUMIF(Consumo!$C$3:$C$902,tabItens[[#This Row],[CÓDIGO]],Consumo!$W$3:$W$902)</f>
        <v>72</v>
      </c>
      <c r="AT349" s="269">
        <f>SUMIF(Consumo!$C$3:$C$902,tabItens[[#This Row],[CÓDIGO]],Consumo!$AF$3:$AF$902)</f>
        <v>269</v>
      </c>
      <c r="AU349" s="270">
        <f>SUMIF(Consumo!$C$3:$C$902,tabItens[[#This Row],[CÓDIGO]],Consumo!$AG$3:$AG$902)</f>
        <v>31</v>
      </c>
      <c r="AV349" s="271">
        <f>SUMIF(Consumo!$C$3:$C$902,tabItens[[#This Row],[CÓDIGO]],Consumo!$AE$3:$AE$902)</f>
        <v>0</v>
      </c>
      <c r="AW349" s="244">
        <f>tabItens[[#This Row],[QTDE ATUAL]] + tabItens[[#This Row],[RC QTDE]] + tabItens[[#This Row],[AF SALDO]] + tabItens[[#This Row],[Recentes]]</f>
        <v>2258</v>
      </c>
      <c r="AX349" s="272">
        <v>16</v>
      </c>
      <c r="AY349" s="272">
        <v>4</v>
      </c>
      <c r="AZ349" s="272">
        <f>IF(ISBLANK(tabItens[[#This Row],[CÓDIGO]]),"",tabItens[[#This Row],[PontoMês]] * (AZ$2+tabItens[[#This Row],[PontoQtM]]))</f>
        <v>64</v>
      </c>
      <c r="BA349" s="271">
        <f>tabItens[[#This Row],[PontoPed]] - tabItens[[#This Row],[Saldo]] + (1/10)</f>
        <v>-2193.9</v>
      </c>
      <c r="BB349" s="271">
        <f xml:space="preserve"> tabItens[[#This Row],[PontoMês]] * BB$2 - tabItens[[#This Row],[QTDE ATUAL]] - (1/10)</f>
        <v>-2242.1</v>
      </c>
      <c r="BC349" s="273">
        <f>IF( tabItens[[#This Row],[PontoPed]]&gt;0, IF(tabItens[[#This Row],[PontoPed]]&lt;1, 1, IF( tabItens[[#This Row],[Saldo]]&gt;tabItens[[#This Row],[PontoPed]], 0, (tabItens[[#This Row],[PontoPed]]-tabItens[[#This Row],[Saldo]])/tabItens[[#This Row],[PontoPed]] ) ), 0 )</f>
        <v>0</v>
      </c>
      <c r="BD349" s="274">
        <f>ROUNDDOWN(IF( OR( AND(tabItens[[#This Row],[PontoPed]]&lt;tabItens[[#This Row],[Saldo]],tabItens[[#This Row],[Saldo]]&gt;0), tabItens[[#This Row],[PontoPed]]=0), 99, IF(AND(tabItens[[#This Row],[Saldo]]=0,tabItens[[#This Row],[PontoPed]]&gt;0), 0, (1-tabItens[[#This Row],[PctAb]])*10 ) ),0)</f>
        <v>99</v>
      </c>
      <c r="BE349" s="275">
        <f>MAX(ROUNDDOWN( IF(tabItens[[#This Row],[Abaixo]] &gt; 0,   tabItens[[#This Row],[Abaixo]] + (tabItens[[#This Row],[PontoMês]] * IF( OR( ISBLANK(tabItens[[#This Row],[ATA Nº/ANO]]), tabItens[[#This Row],[ATA Nº/ANO]] = ""),BE$2,BE$1)),0),0),0)</f>
        <v>0</v>
      </c>
      <c r="BF34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49" s="276">
        <f>SUMIF(Consumo!$C$3:$C$902,tabItens[[#This Row],[CÓDIGO]],Consumo!$E$3:$E$902)</f>
        <v>0</v>
      </c>
      <c r="BH349" s="277">
        <f>IF(AND(tabItens[[#This Row],[Pend]] &gt; 0,tabItens[[#This Row],[Consumo]] &lt;&gt; 0), tabItens[[#This Row],[Pend]] / tabItens[[#This Row],[Consumo]], 0 )</f>
        <v>0</v>
      </c>
      <c r="BI349" s="276"/>
      <c r="BJ349" s="276"/>
      <c r="BK349" s="278" t="s">
        <v>2077</v>
      </c>
    </row>
    <row r="350" spans="1:63" x14ac:dyDescent="0.3">
      <c r="A350" s="239">
        <v>72222</v>
      </c>
      <c r="B350" s="240" t="s">
        <v>1411</v>
      </c>
      <c r="C350" s="241" t="s">
        <v>268</v>
      </c>
      <c r="D350" s="242">
        <v>7.34</v>
      </c>
      <c r="E350" s="243"/>
      <c r="F350" s="243"/>
      <c r="G350" s="243" t="s">
        <v>891</v>
      </c>
      <c r="H350" s="244">
        <v>1595</v>
      </c>
      <c r="I350" s="245">
        <v>103003</v>
      </c>
      <c r="J350" s="246">
        <v>7.34</v>
      </c>
      <c r="K350" s="247">
        <v>154</v>
      </c>
      <c r="L350" s="248">
        <f>IF(tabItens[[#This Row],[Média]] &gt; 0, tabItens[[#This Row],[QTDE ATUAL]] / tabItens[[#This Row],[Média]],999.9)</f>
        <v>999.9</v>
      </c>
      <c r="M350" s="249">
        <v>0</v>
      </c>
      <c r="N350" s="250">
        <f>tabItens[[#This Row],[VALOR UNIT.]] * tabItens[[#This Row],[LC]]</f>
        <v>0</v>
      </c>
      <c r="O350" s="251"/>
      <c r="P350" s="252"/>
      <c r="Q350" s="253"/>
      <c r="R350" s="250"/>
      <c r="S350" s="254"/>
      <c r="T350" s="255">
        <f>ROUNDDOWN(IFERROR(tabItens[[#This Row],[ATA DT.VALID.]] - $D$1,0) / 30,0)</f>
        <v>-1507</v>
      </c>
      <c r="U350" s="240" t="s">
        <v>1412</v>
      </c>
      <c r="V350" s="256">
        <v>1</v>
      </c>
      <c r="W350" s="257" t="s">
        <v>2065</v>
      </c>
      <c r="X350" s="258">
        <v>57</v>
      </c>
      <c r="Y350" s="259">
        <v>6</v>
      </c>
      <c r="Z350" s="260"/>
      <c r="AA350" s="261"/>
      <c r="AB350" s="262"/>
      <c r="AC350" s="262"/>
      <c r="AD350" s="261"/>
      <c r="AE350" s="262"/>
      <c r="AF350" s="255"/>
      <c r="AG350" s="263" t="s">
        <v>2063</v>
      </c>
      <c r="AH350" s="264"/>
      <c r="AI350" s="255">
        <v>76</v>
      </c>
      <c r="AJ350" s="264">
        <v>43622</v>
      </c>
      <c r="AK350" s="264" t="s">
        <v>891</v>
      </c>
      <c r="AL350" s="264">
        <v>43608</v>
      </c>
      <c r="AM350" s="254"/>
      <c r="AN350" s="243"/>
      <c r="AO350" s="265" t="str">
        <f>_xlfn.IFNA(IF(VLOOKUP(tabItens[[#This Row],[CÓDIGO]],tabExcluirDoEstoque[#Data],1,FALSE),"sim",""),"")</f>
        <v/>
      </c>
      <c r="AP350" s="266" t="str">
        <f ca="1">IF(OR(ISBLANK(tabItens[[#This Row],[ATA DT.VALID.]]),tabItens[[#This Row],[ATA DT.VALID.]]="",tabItens[[#This Row],[ATA DT.VALID.]]=" "),"",IF(TYPE(tabItens[[#This Row],[ATA DT.VALID.]])=1,ROUNDUP((tabItens[[#This Row],[ATA DT.VALID.]]-TODAY())/7,0),""))</f>
        <v/>
      </c>
      <c r="AQ350" s="267"/>
      <c r="AR350" s="268" t="str">
        <f>IF(ISBLANK(tabItens[[#This Row],[CÓDIGO]]),"",IFERROR(VLOOKUP(tabItens[[#This Row],[CÓDIGO]],Consumo!$C$2:$AI$902,32,FALSE),0))</f>
        <v>08.2023</v>
      </c>
      <c r="AS350" s="269">
        <f>SUMIF(Consumo!$C$3:$C$902,tabItens[[#This Row],[CÓDIGO]],Consumo!$T$3:$T$902) + SUMIF(Consumo!$C$3:$C$902,tabItens[[#This Row],[CÓDIGO]],Consumo!$U$3:$U$902) + SUMIF(Consumo!$C$3:$C$902,tabItens[[#This Row],[CÓDIGO]],Consumo!$V$3:$V$902) + SUMIF(Consumo!$C$3:$C$902,tabItens[[#This Row],[CÓDIGO]],Consumo!$W$3:$W$902)</f>
        <v>75</v>
      </c>
      <c r="AT350" s="269">
        <f>SUMIF(Consumo!$C$3:$C$902,tabItens[[#This Row],[CÓDIGO]],Consumo!$AF$3:$AF$902)</f>
        <v>325</v>
      </c>
      <c r="AU350" s="270">
        <f>SUMIF(Consumo!$C$3:$C$902,tabItens[[#This Row],[CÓDIGO]],Consumo!$AG$3:$AG$902)</f>
        <v>44</v>
      </c>
      <c r="AV350" s="271">
        <f>SUMIF(Consumo!$C$3:$C$902,tabItens[[#This Row],[CÓDIGO]],Consumo!$AE$3:$AE$902)</f>
        <v>0</v>
      </c>
      <c r="AW350" s="244">
        <f>tabItens[[#This Row],[QTDE ATUAL]] + tabItens[[#This Row],[RC QTDE]] + tabItens[[#This Row],[AF SALDO]] + tabItens[[#This Row],[Recentes]]</f>
        <v>1595</v>
      </c>
      <c r="AX350" s="272">
        <v>18</v>
      </c>
      <c r="AY350" s="272">
        <v>4</v>
      </c>
      <c r="AZ350" s="272">
        <f>IF(ISBLANK(tabItens[[#This Row],[CÓDIGO]]),"",tabItens[[#This Row],[PontoMês]] * (AZ$2+tabItens[[#This Row],[PontoQtM]]))</f>
        <v>72</v>
      </c>
      <c r="BA350" s="271">
        <f>tabItens[[#This Row],[PontoPed]] - tabItens[[#This Row],[Saldo]] + (1/10)</f>
        <v>-1522.9</v>
      </c>
      <c r="BB350" s="271">
        <f xml:space="preserve"> tabItens[[#This Row],[PontoMês]] * BB$2 - tabItens[[#This Row],[QTDE ATUAL]] - (1/10)</f>
        <v>-1577.1</v>
      </c>
      <c r="BC350" s="273">
        <f>IF( tabItens[[#This Row],[PontoPed]]&gt;0, IF(tabItens[[#This Row],[PontoPed]]&lt;1, 1, IF( tabItens[[#This Row],[Saldo]]&gt;tabItens[[#This Row],[PontoPed]], 0, (tabItens[[#This Row],[PontoPed]]-tabItens[[#This Row],[Saldo]])/tabItens[[#This Row],[PontoPed]] ) ), 0 )</f>
        <v>0</v>
      </c>
      <c r="BD350" s="274">
        <f>ROUNDDOWN(IF( OR( AND(tabItens[[#This Row],[PontoPed]]&lt;tabItens[[#This Row],[Saldo]],tabItens[[#This Row],[Saldo]]&gt;0), tabItens[[#This Row],[PontoPed]]=0), 99, IF(AND(tabItens[[#This Row],[Saldo]]=0,tabItens[[#This Row],[PontoPed]]&gt;0), 0, (1-tabItens[[#This Row],[PctAb]])*10 ) ),0)</f>
        <v>99</v>
      </c>
      <c r="BE350" s="275">
        <f>MAX(ROUNDDOWN( IF(tabItens[[#This Row],[Abaixo]] &gt; 0,   tabItens[[#This Row],[Abaixo]] + (tabItens[[#This Row],[PontoMês]] * IF( OR( ISBLANK(tabItens[[#This Row],[ATA Nº/ANO]]), tabItens[[#This Row],[ATA Nº/ANO]] = ""),BE$2,BE$1)),0),0),0)</f>
        <v>0</v>
      </c>
      <c r="BF35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50" s="276">
        <f>SUMIF(Consumo!$C$3:$C$902,tabItens[[#This Row],[CÓDIGO]],Consumo!$E$3:$E$902)</f>
        <v>0</v>
      </c>
      <c r="BH350" s="277">
        <f>IF(AND(tabItens[[#This Row],[Pend]] &gt; 0,tabItens[[#This Row],[Consumo]] &lt;&gt; 0), tabItens[[#This Row],[Pend]] / tabItens[[#This Row],[Consumo]], 0 )</f>
        <v>0</v>
      </c>
      <c r="BI350" s="276"/>
      <c r="BJ350" s="276"/>
      <c r="BK350" s="278" t="s">
        <v>2077</v>
      </c>
    </row>
    <row r="351" spans="1:63" x14ac:dyDescent="0.3">
      <c r="A351" s="239">
        <v>14154</v>
      </c>
      <c r="B351" s="240" t="s">
        <v>1067</v>
      </c>
      <c r="C351" s="241" t="s">
        <v>264</v>
      </c>
      <c r="D351" s="242">
        <v>0.56000000000000005</v>
      </c>
      <c r="E351" s="243" t="s">
        <v>1068</v>
      </c>
      <c r="F351" s="243" t="s">
        <v>959</v>
      </c>
      <c r="G351" s="243" t="s">
        <v>898</v>
      </c>
      <c r="H351" s="244">
        <v>0</v>
      </c>
      <c r="I351" s="245">
        <v>103003</v>
      </c>
      <c r="J351" s="246">
        <v>0.56000000000000005</v>
      </c>
      <c r="K351" s="247">
        <v>8592</v>
      </c>
      <c r="L351" s="248">
        <f>IF(tabItens[[#This Row],[Média]] &gt; 0, tabItens[[#This Row],[QTDE ATUAL]] / tabItens[[#This Row],[Média]],999.9)</f>
        <v>0</v>
      </c>
      <c r="M351" s="249">
        <v>0</v>
      </c>
      <c r="N351" s="250">
        <f>tabItens[[#This Row],[VALOR UNIT.]] * tabItens[[#This Row],[LC]]</f>
        <v>0</v>
      </c>
      <c r="O351" s="251" t="s">
        <v>899</v>
      </c>
      <c r="P351" s="252">
        <v>0</v>
      </c>
      <c r="Q351" s="253">
        <v>27500</v>
      </c>
      <c r="R351" s="250">
        <v>15400</v>
      </c>
      <c r="S351" s="254">
        <v>45377</v>
      </c>
      <c r="T351" s="255">
        <f>ROUNDDOWN(IFERROR(tabItens[[#This Row],[ATA DT.VALID.]] - $D$1,0) / 30,0)</f>
        <v>5</v>
      </c>
      <c r="U351" s="240" t="s">
        <v>900</v>
      </c>
      <c r="V351" s="256">
        <v>1</v>
      </c>
      <c r="W351" s="257" t="s">
        <v>2064</v>
      </c>
      <c r="X351" s="258">
        <v>72</v>
      </c>
      <c r="Y351" s="259">
        <v>6</v>
      </c>
      <c r="Z351" s="260"/>
      <c r="AA351" s="261"/>
      <c r="AB351" s="262"/>
      <c r="AC351" s="262"/>
      <c r="AD351" s="261"/>
      <c r="AE351" s="262"/>
      <c r="AF351" s="255"/>
      <c r="AG351" s="263" t="s">
        <v>2063</v>
      </c>
      <c r="AH351" s="264"/>
      <c r="AI351" s="255">
        <v>3696</v>
      </c>
      <c r="AJ351" s="264">
        <v>45092</v>
      </c>
      <c r="AK351" s="264" t="s">
        <v>891</v>
      </c>
      <c r="AL351" s="264">
        <v>45181</v>
      </c>
      <c r="AM351" s="254"/>
      <c r="AN351" s="243"/>
      <c r="AO351" s="265" t="str">
        <f>_xlfn.IFNA(IF(VLOOKUP(tabItens[[#This Row],[CÓDIGO]],tabExcluirDoEstoque[#Data],1,FALSE),"sim",""),"")</f>
        <v/>
      </c>
      <c r="AP351" s="266">
        <f ca="1">IF(OR(ISBLANK(tabItens[[#This Row],[ATA DT.VALID.]]),tabItens[[#This Row],[ATA DT.VALID.]]="",tabItens[[#This Row],[ATA DT.VALID.]]=" "),"",IF(TYPE(tabItens[[#This Row],[ATA DT.VALID.]])=1,ROUNDUP((tabItens[[#This Row],[ATA DT.VALID.]]-TODAY())/7,0),""))</f>
        <v>24</v>
      </c>
      <c r="AQ351" s="267">
        <v>0</v>
      </c>
      <c r="AR351" s="268" t="str">
        <f>IF(ISBLANK(tabItens[[#This Row],[CÓDIGO]]),"",IFERROR(VLOOKUP(tabItens[[#This Row],[CÓDIGO]],Consumo!$C$2:$AI$902,32,FALSE),0))</f>
        <v>08.2023</v>
      </c>
      <c r="AS351" s="269">
        <f>SUMIF(Consumo!$C$3:$C$902,tabItens[[#This Row],[CÓDIGO]],Consumo!$T$3:$T$902) + SUMIF(Consumo!$C$3:$C$902,tabItens[[#This Row],[CÓDIGO]],Consumo!$U$3:$U$902) + SUMIF(Consumo!$C$3:$C$902,tabItens[[#This Row],[CÓDIGO]],Consumo!$V$3:$V$902) + SUMIF(Consumo!$C$3:$C$902,tabItens[[#This Row],[CÓDIGO]],Consumo!$W$3:$W$902)</f>
        <v>2725</v>
      </c>
      <c r="AT351" s="269">
        <f>SUMIF(Consumo!$C$3:$C$902,tabItens[[#This Row],[CÓDIGO]],Consumo!$AF$3:$AF$902)</f>
        <v>16438</v>
      </c>
      <c r="AU351" s="270">
        <f>SUMIF(Consumo!$C$3:$C$902,tabItens[[#This Row],[CÓDIGO]],Consumo!$AG$3:$AG$902)</f>
        <v>3714</v>
      </c>
      <c r="AV351" s="271">
        <f>SUMIF(Consumo!$C$3:$C$902,tabItens[[#This Row],[CÓDIGO]],Consumo!$AE$3:$AE$902)</f>
        <v>44.388888888888886</v>
      </c>
      <c r="AW351" s="244">
        <f>tabItens[[#This Row],[QTDE ATUAL]] + tabItens[[#This Row],[RC QTDE]] + tabItens[[#This Row],[AF SALDO]] + tabItens[[#This Row],[Recentes]]</f>
        <v>0</v>
      </c>
      <c r="AX351" s="272">
        <v>750</v>
      </c>
      <c r="AY351" s="272">
        <v>4</v>
      </c>
      <c r="AZ351" s="272">
        <f>IF(ISBLANK(tabItens[[#This Row],[CÓDIGO]]),"",tabItens[[#This Row],[PontoMês]] * (AZ$2+tabItens[[#This Row],[PontoQtM]]))</f>
        <v>3000</v>
      </c>
      <c r="BA351" s="271">
        <f>tabItens[[#This Row],[PontoPed]] - tabItens[[#This Row],[Saldo]] + (1/10)</f>
        <v>3000.1</v>
      </c>
      <c r="BB351" s="271">
        <f xml:space="preserve"> tabItens[[#This Row],[PontoMês]] * BB$2 - tabItens[[#This Row],[QTDE ATUAL]] - (1/10)</f>
        <v>749.9</v>
      </c>
      <c r="BC351" s="273">
        <f>IF( tabItens[[#This Row],[PontoPed]]&gt;0, IF(tabItens[[#This Row],[PontoPed]]&lt;1, 1, IF( tabItens[[#This Row],[Saldo]]&gt;tabItens[[#This Row],[PontoPed]], 0, (tabItens[[#This Row],[PontoPed]]-tabItens[[#This Row],[Saldo]])/tabItens[[#This Row],[PontoPed]] ) ), 0 )</f>
        <v>1</v>
      </c>
      <c r="BD351" s="274">
        <f>ROUNDDOWN(IF( OR( AND(tabItens[[#This Row],[PontoPed]]&lt;tabItens[[#This Row],[Saldo]],tabItens[[#This Row],[Saldo]]&gt;0), tabItens[[#This Row],[PontoPed]]=0), 99, IF(AND(tabItens[[#This Row],[Saldo]]=0,tabItens[[#This Row],[PontoPed]]&gt;0), 0, (1-tabItens[[#This Row],[PctAb]])*10 ) ),0)</f>
        <v>0</v>
      </c>
      <c r="BE351" s="275">
        <f>MAX(ROUNDDOWN( IF(tabItens[[#This Row],[Abaixo]] &gt; 0,   tabItens[[#This Row],[Abaixo]] + (tabItens[[#This Row],[PontoMês]] * IF( OR( ISBLANK(tabItens[[#This Row],[ATA Nº/ANO]]), tabItens[[#This Row],[ATA Nº/ANO]] = ""),BE$2,BE$1)),0),0),0)</f>
        <v>5250</v>
      </c>
      <c r="BF35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5250</v>
      </c>
      <c r="BG351" s="276">
        <f>SUMIF(Consumo!$C$3:$C$902,tabItens[[#This Row],[CÓDIGO]],Consumo!$E$3:$E$902)</f>
        <v>799</v>
      </c>
      <c r="BH351" s="277">
        <f>IF(AND(tabItens[[#This Row],[Pend]] &gt; 0,tabItens[[#This Row],[Consumo]] &lt;&gt; 0), tabItens[[#This Row],[Pend]] / tabItens[[#This Row],[Consumo]], 0 )</f>
        <v>4.8606886482540454E-2</v>
      </c>
      <c r="BI351" s="276"/>
      <c r="BJ351" s="276"/>
      <c r="BK351" s="278" t="s">
        <v>2077</v>
      </c>
    </row>
    <row r="352" spans="1:63" x14ac:dyDescent="0.3">
      <c r="A352" s="239">
        <v>133819</v>
      </c>
      <c r="B352" s="240" t="s">
        <v>1864</v>
      </c>
      <c r="C352" s="241" t="s">
        <v>264</v>
      </c>
      <c r="D352" s="242">
        <v>1.67</v>
      </c>
      <c r="E352" s="243"/>
      <c r="F352" s="243"/>
      <c r="G352" s="243" t="s">
        <v>891</v>
      </c>
      <c r="H352" s="244">
        <v>0</v>
      </c>
      <c r="I352" s="245">
        <v>103003</v>
      </c>
      <c r="J352" s="246">
        <v>1.67</v>
      </c>
      <c r="K352" s="247">
        <v>379</v>
      </c>
      <c r="L352" s="248">
        <f>IF(tabItens[[#This Row],[Média]] &gt; 0, tabItens[[#This Row],[QTDE ATUAL]] / tabItens[[#This Row],[Média]],999.9)</f>
        <v>999.9</v>
      </c>
      <c r="M352" s="249">
        <v>0</v>
      </c>
      <c r="N352" s="250">
        <f>tabItens[[#This Row],[VALOR UNIT.]] * tabItens[[#This Row],[LC]]</f>
        <v>0</v>
      </c>
      <c r="O352" s="251" t="s">
        <v>2094</v>
      </c>
      <c r="P352" s="252"/>
      <c r="Q352" s="253"/>
      <c r="R352" s="250"/>
      <c r="S352" s="254"/>
      <c r="T352" s="255">
        <f>ROUNDDOWN(IFERROR(tabItens[[#This Row],[ATA DT.VALID.]] - $D$1,0) / 30,0)</f>
        <v>-1507</v>
      </c>
      <c r="U352" s="240" t="s">
        <v>1009</v>
      </c>
      <c r="V352" s="256">
        <v>1</v>
      </c>
      <c r="W352" s="257" t="s">
        <v>2067</v>
      </c>
      <c r="X352" s="258">
        <v>61</v>
      </c>
      <c r="Y352" s="259">
        <v>11</v>
      </c>
      <c r="Z352" s="260"/>
      <c r="AA352" s="261"/>
      <c r="AB352" s="262"/>
      <c r="AC352" s="262">
        <v>9616</v>
      </c>
      <c r="AD352" s="261">
        <v>2023</v>
      </c>
      <c r="AE352" s="262">
        <v>400</v>
      </c>
      <c r="AF352" s="255">
        <v>400</v>
      </c>
      <c r="AG352" s="263" t="s">
        <v>2045</v>
      </c>
      <c r="AH352" s="264">
        <v>45162</v>
      </c>
      <c r="AI352" s="255">
        <v>168</v>
      </c>
      <c r="AJ352" s="264">
        <v>43427</v>
      </c>
      <c r="AK352" s="264">
        <v>43052</v>
      </c>
      <c r="AL352" s="264">
        <v>45145</v>
      </c>
      <c r="AM352" s="254"/>
      <c r="AN352" s="243"/>
      <c r="AO352" s="265" t="str">
        <f>_xlfn.IFNA(IF(VLOOKUP(tabItens[[#This Row],[CÓDIGO]],tabExcluirDoEstoque[#Data],1,FALSE),"sim",""),"")</f>
        <v/>
      </c>
      <c r="AP352" s="266" t="str">
        <f ca="1">IF(OR(ISBLANK(tabItens[[#This Row],[ATA DT.VALID.]]),tabItens[[#This Row],[ATA DT.VALID.]]="",tabItens[[#This Row],[ATA DT.VALID.]]=" "),"",IF(TYPE(tabItens[[#This Row],[ATA DT.VALID.]])=1,ROUNDUP((tabItens[[#This Row],[ATA DT.VALID.]]-TODAY())/7,0),""))</f>
        <v/>
      </c>
      <c r="AQ352" s="267">
        <v>0</v>
      </c>
      <c r="AR352" s="268" t="str">
        <f>IF(ISBLANK(tabItens[[#This Row],[CÓDIGO]]),"",IFERROR(VLOOKUP(tabItens[[#This Row],[CÓDIGO]],Consumo!$C$2:$AI$902,32,FALSE),0))</f>
        <v>08.2023</v>
      </c>
      <c r="AS352" s="269">
        <f>SUMIF(Consumo!$C$3:$C$902,tabItens[[#This Row],[CÓDIGO]],Consumo!$T$3:$T$902) + SUMIF(Consumo!$C$3:$C$902,tabItens[[#This Row],[CÓDIGO]],Consumo!$U$3:$U$902) + SUMIF(Consumo!$C$3:$C$902,tabItens[[#This Row],[CÓDIGO]],Consumo!$V$3:$V$902) + SUMIF(Consumo!$C$3:$C$902,tabItens[[#This Row],[CÓDIGO]],Consumo!$W$3:$W$902)</f>
        <v>185</v>
      </c>
      <c r="AT352" s="269">
        <f>SUMIF(Consumo!$C$3:$C$902,tabItens[[#This Row],[CÓDIGO]],Consumo!$AF$3:$AF$902)</f>
        <v>662</v>
      </c>
      <c r="AU352" s="270">
        <f>SUMIF(Consumo!$C$3:$C$902,tabItens[[#This Row],[CÓDIGO]],Consumo!$AG$3:$AG$902)</f>
        <v>100</v>
      </c>
      <c r="AV352" s="271">
        <f>SUMIF(Consumo!$C$3:$C$902,tabItens[[#This Row],[CÓDIGO]],Consumo!$AE$3:$AE$902)</f>
        <v>0</v>
      </c>
      <c r="AW352" s="244">
        <f>tabItens[[#This Row],[QTDE ATUAL]] + tabItens[[#This Row],[RC QTDE]] + tabItens[[#This Row],[AF SALDO]] + tabItens[[#This Row],[Recentes]]</f>
        <v>400</v>
      </c>
      <c r="AX352" s="272">
        <v>100</v>
      </c>
      <c r="AY352" s="272">
        <v>4</v>
      </c>
      <c r="AZ352" s="272">
        <f>IF(ISBLANK(tabItens[[#This Row],[CÓDIGO]]),"",tabItens[[#This Row],[PontoMês]] * (AZ$2+tabItens[[#This Row],[PontoQtM]]))</f>
        <v>400</v>
      </c>
      <c r="BA352" s="271">
        <f>tabItens[[#This Row],[PontoPed]] - tabItens[[#This Row],[Saldo]] + (1/10)</f>
        <v>0.1</v>
      </c>
      <c r="BB352" s="271">
        <f xml:space="preserve"> tabItens[[#This Row],[PontoMês]] * BB$2 - tabItens[[#This Row],[QTDE ATUAL]] - (1/10)</f>
        <v>99.9</v>
      </c>
      <c r="BC352" s="273">
        <f>IF( tabItens[[#This Row],[PontoPed]]&gt;0, IF(tabItens[[#This Row],[PontoPed]]&lt;1, 1, IF( tabItens[[#This Row],[Saldo]]&gt;tabItens[[#This Row],[PontoPed]], 0, (tabItens[[#This Row],[PontoPed]]-tabItens[[#This Row],[Saldo]])/tabItens[[#This Row],[PontoPed]] ) ), 0 )</f>
        <v>0</v>
      </c>
      <c r="BD352" s="274">
        <f>ROUNDDOWN(IF( OR( AND(tabItens[[#This Row],[PontoPed]]&lt;tabItens[[#This Row],[Saldo]],tabItens[[#This Row],[Saldo]]&gt;0), tabItens[[#This Row],[PontoPed]]=0), 99, IF(AND(tabItens[[#This Row],[Saldo]]=0,tabItens[[#This Row],[PontoPed]]&gt;0), 0, (1-tabItens[[#This Row],[PctAb]])*10 ) ),0)</f>
        <v>10</v>
      </c>
      <c r="BE352" s="275">
        <f>MAX(ROUNDDOWN( IF(tabItens[[#This Row],[Abaixo]] &gt; 0,   tabItens[[#This Row],[Abaixo]] + (tabItens[[#This Row],[PontoMês]] * IF( OR( ISBLANK(tabItens[[#This Row],[ATA Nº/ANO]]), tabItens[[#This Row],[ATA Nº/ANO]] = ""),BE$2,BE$1)),0),0),0)</f>
        <v>300</v>
      </c>
      <c r="BF35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2" s="276">
        <f>SUMIF(Consumo!$C$3:$C$902,tabItens[[#This Row],[CÓDIGO]],Consumo!$E$3:$E$902)</f>
        <v>0</v>
      </c>
      <c r="BH352" s="277">
        <f>IF(AND(tabItens[[#This Row],[Pend]] &gt; 0,tabItens[[#This Row],[Consumo]] &lt;&gt; 0), tabItens[[#This Row],[Pend]] / tabItens[[#This Row],[Consumo]], 0 )</f>
        <v>0</v>
      </c>
      <c r="BI352" s="276"/>
      <c r="BJ352" s="276"/>
      <c r="BK352" s="278" t="s">
        <v>2077</v>
      </c>
    </row>
    <row r="353" spans="1:63" x14ac:dyDescent="0.3">
      <c r="A353" s="239">
        <v>133788</v>
      </c>
      <c r="B353" s="240" t="s">
        <v>1861</v>
      </c>
      <c r="C353" s="241" t="s">
        <v>31</v>
      </c>
      <c r="D353" s="242">
        <v>1.3</v>
      </c>
      <c r="E353" s="243"/>
      <c r="F353" s="243"/>
      <c r="G353" s="243" t="s">
        <v>891</v>
      </c>
      <c r="H353" s="244">
        <v>456</v>
      </c>
      <c r="I353" s="245">
        <v>103003</v>
      </c>
      <c r="J353" s="246">
        <v>1.3</v>
      </c>
      <c r="K353" s="247">
        <v>1518</v>
      </c>
      <c r="L353" s="248">
        <f>IF(tabItens[[#This Row],[Média]] &gt; 0, tabItens[[#This Row],[QTDE ATUAL]] / tabItens[[#This Row],[Média]],999.9)</f>
        <v>999.9</v>
      </c>
      <c r="M353" s="249">
        <v>0</v>
      </c>
      <c r="N353" s="250">
        <f>tabItens[[#This Row],[VALOR UNIT.]] * tabItens[[#This Row],[LC]]</f>
        <v>0</v>
      </c>
      <c r="O353" s="251"/>
      <c r="P353" s="252"/>
      <c r="Q353" s="253"/>
      <c r="R353" s="250"/>
      <c r="S353" s="254"/>
      <c r="T353" s="255">
        <f>ROUNDDOWN(IFERROR(tabItens[[#This Row],[ATA DT.VALID.]] - $D$1,0) / 30,0)</f>
        <v>-1507</v>
      </c>
      <c r="U353" s="240" t="s">
        <v>1831</v>
      </c>
      <c r="V353" s="256">
        <v>1</v>
      </c>
      <c r="W353" s="257" t="s">
        <v>2065</v>
      </c>
      <c r="X353" s="258">
        <v>45</v>
      </c>
      <c r="Y353" s="259">
        <v>16</v>
      </c>
      <c r="Z353" s="260"/>
      <c r="AA353" s="261"/>
      <c r="AB353" s="262"/>
      <c r="AC353" s="262"/>
      <c r="AD353" s="261"/>
      <c r="AE353" s="262"/>
      <c r="AF353" s="255"/>
      <c r="AG353" s="263" t="s">
        <v>2063</v>
      </c>
      <c r="AH353" s="264"/>
      <c r="AI353" s="255">
        <v>3434</v>
      </c>
      <c r="AJ353" s="264" t="s">
        <v>891</v>
      </c>
      <c r="AK353" s="264">
        <v>43038</v>
      </c>
      <c r="AL353" s="264">
        <v>44896</v>
      </c>
      <c r="AM353" s="254"/>
      <c r="AN353" s="243"/>
      <c r="AO353" s="265" t="str">
        <f>_xlfn.IFNA(IF(VLOOKUP(tabItens[[#This Row],[CÓDIGO]],tabExcluirDoEstoque[#Data],1,FALSE),"sim",""),"")</f>
        <v/>
      </c>
      <c r="AP353" s="266" t="str">
        <f ca="1">IF(OR(ISBLANK(tabItens[[#This Row],[ATA DT.VALID.]]),tabItens[[#This Row],[ATA DT.VALID.]]="",tabItens[[#This Row],[ATA DT.VALID.]]=" "),"",IF(TYPE(tabItens[[#This Row],[ATA DT.VALID.]])=1,ROUNDUP((tabItens[[#This Row],[ATA DT.VALID.]]-TODAY())/7,0),""))</f>
        <v/>
      </c>
      <c r="AQ353" s="267"/>
      <c r="AR353" s="268" t="str">
        <f>IF(ISBLANK(tabItens[[#This Row],[CÓDIGO]]),"",IFERROR(VLOOKUP(tabItens[[#This Row],[CÓDIGO]],Consumo!$C$2:$AI$902,32,FALSE),0))</f>
        <v>08.2023</v>
      </c>
      <c r="AS353" s="269">
        <f>SUMIF(Consumo!$C$3:$C$902,tabItens[[#This Row],[CÓDIGO]],Consumo!$T$3:$T$902) + SUMIF(Consumo!$C$3:$C$902,tabItens[[#This Row],[CÓDIGO]],Consumo!$U$3:$U$902) + SUMIF(Consumo!$C$3:$C$902,tabItens[[#This Row],[CÓDIGO]],Consumo!$V$3:$V$902) + SUMIF(Consumo!$C$3:$C$902,tabItens[[#This Row],[CÓDIGO]],Consumo!$W$3:$W$902)</f>
        <v>423</v>
      </c>
      <c r="AT353" s="269">
        <f>SUMIF(Consumo!$C$3:$C$902,tabItens[[#This Row],[CÓDIGO]],Consumo!$AF$3:$AF$902)</f>
        <v>1972</v>
      </c>
      <c r="AU353" s="270">
        <f>SUMIF(Consumo!$C$3:$C$902,tabItens[[#This Row],[CÓDIGO]],Consumo!$AG$3:$AG$902)</f>
        <v>718</v>
      </c>
      <c r="AV353" s="271">
        <f>SUMIF(Consumo!$C$3:$C$902,tabItens[[#This Row],[CÓDIGO]],Consumo!$AE$3:$AE$902)</f>
        <v>0</v>
      </c>
      <c r="AW353" s="244">
        <f>tabItens[[#This Row],[QTDE ATUAL]] + tabItens[[#This Row],[RC QTDE]] + tabItens[[#This Row],[AF SALDO]] + tabItens[[#This Row],[Recentes]]</f>
        <v>456</v>
      </c>
      <c r="AX353" s="272">
        <v>113</v>
      </c>
      <c r="AY353" s="272">
        <v>4</v>
      </c>
      <c r="AZ353" s="272">
        <f>IF(ISBLANK(tabItens[[#This Row],[CÓDIGO]]),"",tabItens[[#This Row],[PontoMês]] * (AZ$2+tabItens[[#This Row],[PontoQtM]]))</f>
        <v>452</v>
      </c>
      <c r="BA353" s="271">
        <f>tabItens[[#This Row],[PontoPed]] - tabItens[[#This Row],[Saldo]] + (1/10)</f>
        <v>-3.9</v>
      </c>
      <c r="BB353" s="271">
        <f xml:space="preserve"> tabItens[[#This Row],[PontoMês]] * BB$2 - tabItens[[#This Row],[QTDE ATUAL]] - (1/10)</f>
        <v>-343.1</v>
      </c>
      <c r="BC353" s="273">
        <f>IF( tabItens[[#This Row],[PontoPed]]&gt;0, IF(tabItens[[#This Row],[PontoPed]]&lt;1, 1, IF( tabItens[[#This Row],[Saldo]]&gt;tabItens[[#This Row],[PontoPed]], 0, (tabItens[[#This Row],[PontoPed]]-tabItens[[#This Row],[Saldo]])/tabItens[[#This Row],[PontoPed]] ) ), 0 )</f>
        <v>0</v>
      </c>
      <c r="BD353" s="274">
        <f>ROUNDDOWN(IF( OR( AND(tabItens[[#This Row],[PontoPed]]&lt;tabItens[[#This Row],[Saldo]],tabItens[[#This Row],[Saldo]]&gt;0), tabItens[[#This Row],[PontoPed]]=0), 99, IF(AND(tabItens[[#This Row],[Saldo]]=0,tabItens[[#This Row],[PontoPed]]&gt;0), 0, (1-tabItens[[#This Row],[PctAb]])*10 ) ),0)</f>
        <v>99</v>
      </c>
      <c r="BE353" s="275">
        <f>MAX(ROUNDDOWN( IF(tabItens[[#This Row],[Abaixo]] &gt; 0,   tabItens[[#This Row],[Abaixo]] + (tabItens[[#This Row],[PontoMês]] * IF( OR( ISBLANK(tabItens[[#This Row],[ATA Nº/ANO]]), tabItens[[#This Row],[ATA Nº/ANO]] = ""),BE$2,BE$1)),0),0),0)</f>
        <v>0</v>
      </c>
      <c r="BF35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53" s="276">
        <f>SUMIF(Consumo!$C$3:$C$902,tabItens[[#This Row],[CÓDIGO]],Consumo!$E$3:$E$902)</f>
        <v>0</v>
      </c>
      <c r="BH353" s="277">
        <f>IF(AND(tabItens[[#This Row],[Pend]] &gt; 0,tabItens[[#This Row],[Consumo]] &lt;&gt; 0), tabItens[[#This Row],[Pend]] / tabItens[[#This Row],[Consumo]], 0 )</f>
        <v>0</v>
      </c>
      <c r="BI353" s="276"/>
      <c r="BJ353" s="276"/>
      <c r="BK353" s="278" t="s">
        <v>2077</v>
      </c>
    </row>
    <row r="354" spans="1:63" x14ac:dyDescent="0.3">
      <c r="A354" s="239">
        <v>133790</v>
      </c>
      <c r="B354" s="240" t="s">
        <v>1862</v>
      </c>
      <c r="C354" s="241" t="s">
        <v>31</v>
      </c>
      <c r="D354" s="242">
        <v>1.27</v>
      </c>
      <c r="E354" s="243"/>
      <c r="F354" s="243"/>
      <c r="G354" s="243" t="s">
        <v>891</v>
      </c>
      <c r="H354" s="244">
        <v>1564</v>
      </c>
      <c r="I354" s="245">
        <v>103003</v>
      </c>
      <c r="J354" s="246">
        <v>1.27</v>
      </c>
      <c r="K354" s="247">
        <v>935</v>
      </c>
      <c r="L354" s="248">
        <f>IF(tabItens[[#This Row],[Média]] &gt; 0, tabItens[[#This Row],[QTDE ATUAL]] / tabItens[[#This Row],[Média]],999.9)</f>
        <v>999.9</v>
      </c>
      <c r="M354" s="249">
        <v>0</v>
      </c>
      <c r="N354" s="250">
        <f>tabItens[[#This Row],[VALOR UNIT.]] * tabItens[[#This Row],[LC]]</f>
        <v>0</v>
      </c>
      <c r="O354" s="251"/>
      <c r="P354" s="252"/>
      <c r="Q354" s="253"/>
      <c r="R354" s="250"/>
      <c r="S354" s="254"/>
      <c r="T354" s="255">
        <f>ROUNDDOWN(IFERROR(tabItens[[#This Row],[ATA DT.VALID.]] - $D$1,0) / 30,0)</f>
        <v>-1507</v>
      </c>
      <c r="U354" s="240" t="s">
        <v>1831</v>
      </c>
      <c r="V354" s="256">
        <v>1</v>
      </c>
      <c r="W354" s="257" t="s">
        <v>2065</v>
      </c>
      <c r="X354" s="258">
        <v>45</v>
      </c>
      <c r="Y354" s="259">
        <v>16</v>
      </c>
      <c r="Z354" s="260"/>
      <c r="AA354" s="261"/>
      <c r="AB354" s="262"/>
      <c r="AC354" s="262"/>
      <c r="AD354" s="261"/>
      <c r="AE354" s="262"/>
      <c r="AF354" s="255"/>
      <c r="AG354" s="263" t="s">
        <v>2063</v>
      </c>
      <c r="AH354" s="264"/>
      <c r="AI354" s="255">
        <v>3050</v>
      </c>
      <c r="AJ354" s="264" t="s">
        <v>891</v>
      </c>
      <c r="AK354" s="264">
        <v>43038</v>
      </c>
      <c r="AL354" s="264">
        <v>44896</v>
      </c>
      <c r="AM354" s="254"/>
      <c r="AN354" s="243"/>
      <c r="AO354" s="265" t="str">
        <f>_xlfn.IFNA(IF(VLOOKUP(tabItens[[#This Row],[CÓDIGO]],tabExcluirDoEstoque[#Data],1,FALSE),"sim",""),"")</f>
        <v/>
      </c>
      <c r="AP354" s="266" t="str">
        <f ca="1">IF(OR(ISBLANK(tabItens[[#This Row],[ATA DT.VALID.]]),tabItens[[#This Row],[ATA DT.VALID.]]="",tabItens[[#This Row],[ATA DT.VALID.]]=" "),"",IF(TYPE(tabItens[[#This Row],[ATA DT.VALID.]])=1,ROUNDUP((tabItens[[#This Row],[ATA DT.VALID.]]-TODAY())/7,0),""))</f>
        <v/>
      </c>
      <c r="AQ354" s="267"/>
      <c r="AR354" s="268" t="str">
        <f>IF(ISBLANK(tabItens[[#This Row],[CÓDIGO]]),"",IFERROR(VLOOKUP(tabItens[[#This Row],[CÓDIGO]],Consumo!$C$2:$AI$902,32,FALSE),0))</f>
        <v>08.2023</v>
      </c>
      <c r="AS354" s="269">
        <f>SUMIF(Consumo!$C$3:$C$902,tabItens[[#This Row],[CÓDIGO]],Consumo!$T$3:$T$902) + SUMIF(Consumo!$C$3:$C$902,tabItens[[#This Row],[CÓDIGO]],Consumo!$U$3:$U$902) + SUMIF(Consumo!$C$3:$C$902,tabItens[[#This Row],[CÓDIGO]],Consumo!$V$3:$V$902) + SUMIF(Consumo!$C$3:$C$902,tabItens[[#This Row],[CÓDIGO]],Consumo!$W$3:$W$902)</f>
        <v>436</v>
      </c>
      <c r="AT354" s="269">
        <f>SUMIF(Consumo!$C$3:$C$902,tabItens[[#This Row],[CÓDIGO]],Consumo!$AF$3:$AF$902)</f>
        <v>1421</v>
      </c>
      <c r="AU354" s="270">
        <f>SUMIF(Consumo!$C$3:$C$902,tabItens[[#This Row],[CÓDIGO]],Consumo!$AG$3:$AG$902)</f>
        <v>245</v>
      </c>
      <c r="AV354" s="271">
        <f>SUMIF(Consumo!$C$3:$C$902,tabItens[[#This Row],[CÓDIGO]],Consumo!$AE$3:$AE$902)</f>
        <v>0</v>
      </c>
      <c r="AW354" s="244">
        <f>tabItens[[#This Row],[QTDE ATUAL]] + tabItens[[#This Row],[RC QTDE]] + tabItens[[#This Row],[AF SALDO]] + tabItens[[#This Row],[Recentes]]</f>
        <v>1564</v>
      </c>
      <c r="AX354" s="272">
        <v>113</v>
      </c>
      <c r="AY354" s="272">
        <v>4</v>
      </c>
      <c r="AZ354" s="272">
        <f>IF(ISBLANK(tabItens[[#This Row],[CÓDIGO]]),"",tabItens[[#This Row],[PontoMês]] * (AZ$2+tabItens[[#This Row],[PontoQtM]]))</f>
        <v>452</v>
      </c>
      <c r="BA354" s="271">
        <f>tabItens[[#This Row],[PontoPed]] - tabItens[[#This Row],[Saldo]] + (1/10)</f>
        <v>-1111.9000000000001</v>
      </c>
      <c r="BB354" s="271">
        <f xml:space="preserve"> tabItens[[#This Row],[PontoMês]] * BB$2 - tabItens[[#This Row],[QTDE ATUAL]] - (1/10)</f>
        <v>-1451.1</v>
      </c>
      <c r="BC354" s="273">
        <f>IF( tabItens[[#This Row],[PontoPed]]&gt;0, IF(tabItens[[#This Row],[PontoPed]]&lt;1, 1, IF( tabItens[[#This Row],[Saldo]]&gt;tabItens[[#This Row],[PontoPed]], 0, (tabItens[[#This Row],[PontoPed]]-tabItens[[#This Row],[Saldo]])/tabItens[[#This Row],[PontoPed]] ) ), 0 )</f>
        <v>0</v>
      </c>
      <c r="BD354" s="274">
        <f>ROUNDDOWN(IF( OR( AND(tabItens[[#This Row],[PontoPed]]&lt;tabItens[[#This Row],[Saldo]],tabItens[[#This Row],[Saldo]]&gt;0), tabItens[[#This Row],[PontoPed]]=0), 99, IF(AND(tabItens[[#This Row],[Saldo]]=0,tabItens[[#This Row],[PontoPed]]&gt;0), 0, (1-tabItens[[#This Row],[PctAb]])*10 ) ),0)</f>
        <v>99</v>
      </c>
      <c r="BE354" s="275">
        <f>MAX(ROUNDDOWN( IF(tabItens[[#This Row],[Abaixo]] &gt; 0,   tabItens[[#This Row],[Abaixo]] + (tabItens[[#This Row],[PontoMês]] * IF( OR( ISBLANK(tabItens[[#This Row],[ATA Nº/ANO]]), tabItens[[#This Row],[ATA Nº/ANO]] = ""),BE$2,BE$1)),0),0),0)</f>
        <v>0</v>
      </c>
      <c r="BF35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54" s="276">
        <f>SUMIF(Consumo!$C$3:$C$902,tabItens[[#This Row],[CÓDIGO]],Consumo!$E$3:$E$902)</f>
        <v>0</v>
      </c>
      <c r="BH354" s="277">
        <f>IF(AND(tabItens[[#This Row],[Pend]] &gt; 0,tabItens[[#This Row],[Consumo]] &lt;&gt; 0), tabItens[[#This Row],[Pend]] / tabItens[[#This Row],[Consumo]], 0 )</f>
        <v>0</v>
      </c>
      <c r="BI354" s="276"/>
      <c r="BJ354" s="276"/>
      <c r="BK354" s="278" t="s">
        <v>2077</v>
      </c>
    </row>
    <row r="355" spans="1:63" x14ac:dyDescent="0.3">
      <c r="A355" s="239">
        <v>140933</v>
      </c>
      <c r="B355" s="240" t="s">
        <v>2022</v>
      </c>
      <c r="C355" s="241" t="s">
        <v>264</v>
      </c>
      <c r="D355" s="242">
        <v>4.08</v>
      </c>
      <c r="E355" s="243"/>
      <c r="F355" s="243"/>
      <c r="G355" s="243" t="s">
        <v>891</v>
      </c>
      <c r="H355" s="244">
        <v>754</v>
      </c>
      <c r="I355" s="245">
        <v>103003</v>
      </c>
      <c r="J355" s="246">
        <v>4.08</v>
      </c>
      <c r="K355" s="247">
        <v>148</v>
      </c>
      <c r="L355" s="248">
        <f>IF(tabItens[[#This Row],[Média]] &gt; 0, tabItens[[#This Row],[QTDE ATUAL]] / tabItens[[#This Row],[Média]],999.9)</f>
        <v>999.9</v>
      </c>
      <c r="M355" s="249">
        <v>0</v>
      </c>
      <c r="N355" s="250">
        <f>tabItens[[#This Row],[VALOR UNIT.]] * tabItens[[#This Row],[LC]]</f>
        <v>0</v>
      </c>
      <c r="O355" s="251"/>
      <c r="P355" s="252"/>
      <c r="Q355" s="253"/>
      <c r="R355" s="250"/>
      <c r="S355" s="254"/>
      <c r="T355" s="255">
        <f>ROUNDDOWN(IFERROR(tabItens[[#This Row],[ATA DT.VALID.]] - $D$1,0) / 30,0)</f>
        <v>-1507</v>
      </c>
      <c r="U355" s="240" t="s">
        <v>1831</v>
      </c>
      <c r="V355" s="256">
        <v>1</v>
      </c>
      <c r="W355" s="257" t="s">
        <v>2065</v>
      </c>
      <c r="X355" s="258">
        <v>45</v>
      </c>
      <c r="Y355" s="259">
        <v>16</v>
      </c>
      <c r="Z355" s="260"/>
      <c r="AA355" s="261"/>
      <c r="AB355" s="262"/>
      <c r="AC355" s="262"/>
      <c r="AD355" s="261"/>
      <c r="AE355" s="262"/>
      <c r="AF355" s="255"/>
      <c r="AG355" s="263" t="s">
        <v>2063</v>
      </c>
      <c r="AH355" s="264"/>
      <c r="AI355" s="255">
        <v>50</v>
      </c>
      <c r="AJ355" s="264">
        <v>45014</v>
      </c>
      <c r="AK355" s="264">
        <v>44294</v>
      </c>
      <c r="AL355" s="264">
        <v>45140</v>
      </c>
      <c r="AM355" s="254"/>
      <c r="AN355" s="243"/>
      <c r="AO355" s="265" t="str">
        <f>_xlfn.IFNA(IF(VLOOKUP(tabItens[[#This Row],[CÓDIGO]],tabExcluirDoEstoque[#Data],1,FALSE),"sim",""),"")</f>
        <v/>
      </c>
      <c r="AP355" s="266" t="str">
        <f ca="1">IF(OR(ISBLANK(tabItens[[#This Row],[ATA DT.VALID.]]),tabItens[[#This Row],[ATA DT.VALID.]]="",tabItens[[#This Row],[ATA DT.VALID.]]=" "),"",IF(TYPE(tabItens[[#This Row],[ATA DT.VALID.]])=1,ROUNDUP((tabItens[[#This Row],[ATA DT.VALID.]]-TODAY())/7,0),""))</f>
        <v/>
      </c>
      <c r="AQ355" s="267"/>
      <c r="AR355" s="268" t="str">
        <f>IF(ISBLANK(tabItens[[#This Row],[CÓDIGO]]),"",IFERROR(VLOOKUP(tabItens[[#This Row],[CÓDIGO]],Consumo!$C$2:$AI$902,32,FALSE),0))</f>
        <v>08.2023</v>
      </c>
      <c r="AS355" s="269">
        <f>SUMIF(Consumo!$C$3:$C$902,tabItens[[#This Row],[CÓDIGO]],Consumo!$T$3:$T$902) + SUMIF(Consumo!$C$3:$C$902,tabItens[[#This Row],[CÓDIGO]],Consumo!$U$3:$U$902) + SUMIF(Consumo!$C$3:$C$902,tabItens[[#This Row],[CÓDIGO]],Consumo!$V$3:$V$902) + SUMIF(Consumo!$C$3:$C$902,tabItens[[#This Row],[CÓDIGO]],Consumo!$W$3:$W$902)</f>
        <v>121</v>
      </c>
      <c r="AT355" s="269">
        <f>SUMIF(Consumo!$C$3:$C$902,tabItens[[#This Row],[CÓDIGO]],Consumo!$AF$3:$AF$902)</f>
        <v>148</v>
      </c>
      <c r="AU355" s="270">
        <f>SUMIF(Consumo!$C$3:$C$902,tabItens[[#This Row],[CÓDIGO]],Consumo!$AG$3:$AG$902)</f>
        <v>82</v>
      </c>
      <c r="AV355" s="271">
        <f>SUMIF(Consumo!$C$3:$C$902,tabItens[[#This Row],[CÓDIGO]],Consumo!$AE$3:$AE$902)</f>
        <v>0</v>
      </c>
      <c r="AW355" s="244">
        <f>tabItens[[#This Row],[QTDE ATUAL]] + tabItens[[#This Row],[RC QTDE]] + tabItens[[#This Row],[AF SALDO]] + tabItens[[#This Row],[Recentes]]</f>
        <v>754</v>
      </c>
      <c r="AX355" s="272">
        <v>0</v>
      </c>
      <c r="AY355" s="272">
        <v>0</v>
      </c>
      <c r="AZ355" s="272">
        <f>IF(ISBLANK(tabItens[[#This Row],[CÓDIGO]]),"",tabItens[[#This Row],[PontoMês]] * (AZ$2+tabItens[[#This Row],[PontoQtM]]))</f>
        <v>0</v>
      </c>
      <c r="BA355" s="271">
        <f>tabItens[[#This Row],[PontoPed]] - tabItens[[#This Row],[Saldo]] + (1/10)</f>
        <v>-753.9</v>
      </c>
      <c r="BB355" s="271">
        <f xml:space="preserve"> tabItens[[#This Row],[PontoMês]] * BB$2 - tabItens[[#This Row],[QTDE ATUAL]] - (1/10)</f>
        <v>-754.1</v>
      </c>
      <c r="BC355" s="273">
        <f>IF( tabItens[[#This Row],[PontoPed]]&gt;0, IF(tabItens[[#This Row],[PontoPed]]&lt;1, 1, IF( tabItens[[#This Row],[Saldo]]&gt;tabItens[[#This Row],[PontoPed]], 0, (tabItens[[#This Row],[PontoPed]]-tabItens[[#This Row],[Saldo]])/tabItens[[#This Row],[PontoPed]] ) ), 0 )</f>
        <v>0</v>
      </c>
      <c r="BD355" s="274">
        <f>ROUNDDOWN(IF( OR( AND(tabItens[[#This Row],[PontoPed]]&lt;tabItens[[#This Row],[Saldo]],tabItens[[#This Row],[Saldo]]&gt;0), tabItens[[#This Row],[PontoPed]]=0), 99, IF(AND(tabItens[[#This Row],[Saldo]]=0,tabItens[[#This Row],[PontoPed]]&gt;0), 0, (1-tabItens[[#This Row],[PctAb]])*10 ) ),0)</f>
        <v>99</v>
      </c>
      <c r="BE355" s="275">
        <f>MAX(ROUNDDOWN( IF(tabItens[[#This Row],[Abaixo]] &gt; 0,   tabItens[[#This Row],[Abaixo]] + (tabItens[[#This Row],[PontoMês]] * IF( OR( ISBLANK(tabItens[[#This Row],[ATA Nº/ANO]]), tabItens[[#This Row],[ATA Nº/ANO]] = ""),BE$2,BE$1)),0),0),0)</f>
        <v>0</v>
      </c>
      <c r="BF35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55" s="276">
        <f>SUMIF(Consumo!$C$3:$C$902,tabItens[[#This Row],[CÓDIGO]],Consumo!$E$3:$E$902)</f>
        <v>0</v>
      </c>
      <c r="BH355" s="277">
        <f>IF(AND(tabItens[[#This Row],[Pend]] &gt; 0,tabItens[[#This Row],[Consumo]] &lt;&gt; 0), tabItens[[#This Row],[Pend]] / tabItens[[#This Row],[Consumo]], 0 )</f>
        <v>0</v>
      </c>
      <c r="BI355" s="276"/>
      <c r="BJ355" s="276"/>
      <c r="BK355" s="278" t="s">
        <v>2077</v>
      </c>
    </row>
    <row r="356" spans="1:63" x14ac:dyDescent="0.3">
      <c r="A356" s="239">
        <v>29296</v>
      </c>
      <c r="B356" s="240" t="s">
        <v>1245</v>
      </c>
      <c r="C356" s="241" t="s">
        <v>268</v>
      </c>
      <c r="D356" s="242">
        <v>7.09</v>
      </c>
      <c r="E356" s="243"/>
      <c r="F356" s="243"/>
      <c r="G356" s="243" t="s">
        <v>891</v>
      </c>
      <c r="H356" s="244">
        <v>295</v>
      </c>
      <c r="I356" s="245">
        <v>103003</v>
      </c>
      <c r="J356" s="246">
        <v>7.09</v>
      </c>
      <c r="K356" s="247">
        <v>165</v>
      </c>
      <c r="L356" s="248">
        <f>IF(tabItens[[#This Row],[Média]] &gt; 0, tabItens[[#This Row],[QTDE ATUAL]] / tabItens[[#This Row],[Média]],999.9)</f>
        <v>999.9</v>
      </c>
      <c r="M356" s="249">
        <v>0</v>
      </c>
      <c r="N356" s="250">
        <f>tabItens[[#This Row],[VALOR UNIT.]] * tabItens[[#This Row],[LC]]</f>
        <v>0</v>
      </c>
      <c r="O356" s="251" t="s">
        <v>2106</v>
      </c>
      <c r="P356" s="252"/>
      <c r="Q356" s="253"/>
      <c r="R356" s="250"/>
      <c r="S356" s="254"/>
      <c r="T356" s="255">
        <f>ROUNDDOWN(IFERROR(tabItens[[#This Row],[ATA DT.VALID.]] - $D$1,0) / 30,0)</f>
        <v>-1507</v>
      </c>
      <c r="U356" s="240" t="s">
        <v>962</v>
      </c>
      <c r="V356" s="256">
        <v>1</v>
      </c>
      <c r="W356" s="257" t="s">
        <v>2064</v>
      </c>
      <c r="X356" s="258">
        <v>72</v>
      </c>
      <c r="Y356" s="259">
        <v>7</v>
      </c>
      <c r="Z356" s="260">
        <v>2643</v>
      </c>
      <c r="AA356" s="261">
        <v>2023</v>
      </c>
      <c r="AB356" s="262">
        <v>100</v>
      </c>
      <c r="AC356" s="262"/>
      <c r="AD356" s="261"/>
      <c r="AE356" s="262"/>
      <c r="AF356" s="255"/>
      <c r="AG356" s="263" t="s">
        <v>2063</v>
      </c>
      <c r="AH356" s="264"/>
      <c r="AI356" s="255">
        <v>78</v>
      </c>
      <c r="AJ356" s="264">
        <v>44358</v>
      </c>
      <c r="AK356" s="264" t="s">
        <v>891</v>
      </c>
      <c r="AL356" s="264">
        <v>44333</v>
      </c>
      <c r="AM356" s="254"/>
      <c r="AN356" s="243"/>
      <c r="AO356" s="265" t="str">
        <f>_xlfn.IFNA(IF(VLOOKUP(tabItens[[#This Row],[CÓDIGO]],tabExcluirDoEstoque[#Data],1,FALSE),"sim",""),"")</f>
        <v/>
      </c>
      <c r="AP356" s="266" t="str">
        <f ca="1">IF(OR(ISBLANK(tabItens[[#This Row],[ATA DT.VALID.]]),tabItens[[#This Row],[ATA DT.VALID.]]="",tabItens[[#This Row],[ATA DT.VALID.]]=" "),"",IF(TYPE(tabItens[[#This Row],[ATA DT.VALID.]])=1,ROUNDUP((tabItens[[#This Row],[ATA DT.VALID.]]-TODAY())/7,0),""))</f>
        <v/>
      </c>
      <c r="AQ356" s="267">
        <v>0</v>
      </c>
      <c r="AR356" s="268" t="str">
        <f>IF(ISBLANK(tabItens[[#This Row],[CÓDIGO]]),"",IFERROR(VLOOKUP(tabItens[[#This Row],[CÓDIGO]],Consumo!$C$2:$AI$902,32,FALSE),0))</f>
        <v>08.2023</v>
      </c>
      <c r="AS356" s="269">
        <f>SUMIF(Consumo!$C$3:$C$902,tabItens[[#This Row],[CÓDIGO]],Consumo!$T$3:$T$902) + SUMIF(Consumo!$C$3:$C$902,tabItens[[#This Row],[CÓDIGO]],Consumo!$U$3:$U$902) + SUMIF(Consumo!$C$3:$C$902,tabItens[[#This Row],[CÓDIGO]],Consumo!$V$3:$V$902) + SUMIF(Consumo!$C$3:$C$902,tabItens[[#This Row],[CÓDIGO]],Consumo!$W$3:$W$902)</f>
        <v>73</v>
      </c>
      <c r="AT356" s="269">
        <f>SUMIF(Consumo!$C$3:$C$902,tabItens[[#This Row],[CÓDIGO]],Consumo!$AF$3:$AF$902)</f>
        <v>389</v>
      </c>
      <c r="AU356" s="270">
        <f>SUMIF(Consumo!$C$3:$C$902,tabItens[[#This Row],[CÓDIGO]],Consumo!$AG$3:$AG$902)</f>
        <v>70</v>
      </c>
      <c r="AV356" s="271">
        <f>SUMIF(Consumo!$C$3:$C$902,tabItens[[#This Row],[CÓDIGO]],Consumo!$AE$3:$AE$902)</f>
        <v>0</v>
      </c>
      <c r="AW356" s="244">
        <f>tabItens[[#This Row],[QTDE ATUAL]] + tabItens[[#This Row],[RC QTDE]] + tabItens[[#This Row],[AF SALDO]] + tabItens[[#This Row],[Recentes]]</f>
        <v>395</v>
      </c>
      <c r="AX356" s="272">
        <v>16</v>
      </c>
      <c r="AY356" s="272">
        <v>4</v>
      </c>
      <c r="AZ356" s="272">
        <f>IF(ISBLANK(tabItens[[#This Row],[CÓDIGO]]),"",tabItens[[#This Row],[PontoMês]] * (AZ$2+tabItens[[#This Row],[PontoQtM]]))</f>
        <v>64</v>
      </c>
      <c r="BA356" s="271">
        <f>tabItens[[#This Row],[PontoPed]] - tabItens[[#This Row],[Saldo]] + (1/10)</f>
        <v>-330.9</v>
      </c>
      <c r="BB356" s="271">
        <f xml:space="preserve"> tabItens[[#This Row],[PontoMês]] * BB$2 - tabItens[[#This Row],[QTDE ATUAL]] - (1/10)</f>
        <v>-279.10000000000002</v>
      </c>
      <c r="BC356" s="273">
        <f>IF( tabItens[[#This Row],[PontoPed]]&gt;0, IF(tabItens[[#This Row],[PontoPed]]&lt;1, 1, IF( tabItens[[#This Row],[Saldo]]&gt;tabItens[[#This Row],[PontoPed]], 0, (tabItens[[#This Row],[PontoPed]]-tabItens[[#This Row],[Saldo]])/tabItens[[#This Row],[PontoPed]] ) ), 0 )</f>
        <v>0</v>
      </c>
      <c r="BD356" s="274">
        <f>ROUNDDOWN(IF( OR( AND(tabItens[[#This Row],[PontoPed]]&lt;tabItens[[#This Row],[Saldo]],tabItens[[#This Row],[Saldo]]&gt;0), tabItens[[#This Row],[PontoPed]]=0), 99, IF(AND(tabItens[[#This Row],[Saldo]]=0,tabItens[[#This Row],[PontoPed]]&gt;0), 0, (1-tabItens[[#This Row],[PctAb]])*10 ) ),0)</f>
        <v>99</v>
      </c>
      <c r="BE356" s="275">
        <f>MAX(ROUNDDOWN( IF(tabItens[[#This Row],[Abaixo]] &gt; 0,   tabItens[[#This Row],[Abaixo]] + (tabItens[[#This Row],[PontoMês]] * IF( OR( ISBLANK(tabItens[[#This Row],[ATA Nº/ANO]]), tabItens[[#This Row],[ATA Nº/ANO]] = ""),BE$2,BE$1)),0),0),0)</f>
        <v>0</v>
      </c>
      <c r="BF35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6" s="276">
        <f>SUMIF(Consumo!$C$3:$C$902,tabItens[[#This Row],[CÓDIGO]],Consumo!$E$3:$E$902)</f>
        <v>0</v>
      </c>
      <c r="BH356" s="277">
        <f>IF(AND(tabItens[[#This Row],[Pend]] &gt; 0,tabItens[[#This Row],[Consumo]] &lt;&gt; 0), tabItens[[#This Row],[Pend]] / tabItens[[#This Row],[Consumo]], 0 )</f>
        <v>0</v>
      </c>
      <c r="BI356" s="276"/>
      <c r="BJ356" s="276"/>
      <c r="BK356" s="278" t="s">
        <v>2077</v>
      </c>
    </row>
    <row r="357" spans="1:63" x14ac:dyDescent="0.3">
      <c r="A357" s="239">
        <v>13091</v>
      </c>
      <c r="B357" s="240" t="s">
        <v>1007</v>
      </c>
      <c r="C357" s="241" t="s">
        <v>381</v>
      </c>
      <c r="D357" s="242">
        <v>0.95</v>
      </c>
      <c r="E357" s="243"/>
      <c r="F357" s="243"/>
      <c r="G357" s="243" t="s">
        <v>891</v>
      </c>
      <c r="H357" s="244">
        <v>0</v>
      </c>
      <c r="I357" s="245">
        <v>103003</v>
      </c>
      <c r="J357" s="246">
        <v>0.95</v>
      </c>
      <c r="K357" s="247">
        <v>2048</v>
      </c>
      <c r="L357" s="248">
        <f>IF(tabItens[[#This Row],[Média]] &gt; 0, tabItens[[#This Row],[QTDE ATUAL]] / tabItens[[#This Row],[Média]],999.9)</f>
        <v>0</v>
      </c>
      <c r="M357" s="249">
        <v>0</v>
      </c>
      <c r="N357" s="250">
        <f>tabItens[[#This Row],[VALOR UNIT.]] * tabItens[[#This Row],[LC]]</f>
        <v>0</v>
      </c>
      <c r="O357" s="251" t="s">
        <v>2080</v>
      </c>
      <c r="P357" s="252"/>
      <c r="Q357" s="253"/>
      <c r="R357" s="250"/>
      <c r="S357" s="254"/>
      <c r="T357" s="255">
        <f>ROUNDDOWN(IFERROR(tabItens[[#This Row],[ATA DT.VALID.]] - $D$1,0) / 30,0)</f>
        <v>-1507</v>
      </c>
      <c r="U357" s="240" t="s">
        <v>919</v>
      </c>
      <c r="V357" s="256">
        <v>1</v>
      </c>
      <c r="W357" s="257" t="s">
        <v>2065</v>
      </c>
      <c r="X357" s="258">
        <v>45</v>
      </c>
      <c r="Y357" s="259">
        <v>14</v>
      </c>
      <c r="Z357" s="260">
        <v>7338</v>
      </c>
      <c r="AA357" s="261">
        <v>2023</v>
      </c>
      <c r="AB357" s="262">
        <v>2000</v>
      </c>
      <c r="AC357" s="262"/>
      <c r="AD357" s="261"/>
      <c r="AE357" s="262"/>
      <c r="AF357" s="255"/>
      <c r="AG357" s="263" t="s">
        <v>2063</v>
      </c>
      <c r="AH357" s="264"/>
      <c r="AI357" s="255">
        <v>682</v>
      </c>
      <c r="AJ357" s="264">
        <v>44952</v>
      </c>
      <c r="AK357" s="264" t="s">
        <v>891</v>
      </c>
      <c r="AL357" s="264">
        <v>44999</v>
      </c>
      <c r="AM357" s="254"/>
      <c r="AN357" s="243"/>
      <c r="AO357" s="265" t="str">
        <f>_xlfn.IFNA(IF(VLOOKUP(tabItens[[#This Row],[CÓDIGO]],tabExcluirDoEstoque[#Data],1,FALSE),"sim",""),"")</f>
        <v/>
      </c>
      <c r="AP357" s="266" t="str">
        <f ca="1">IF(OR(ISBLANK(tabItens[[#This Row],[ATA DT.VALID.]]),tabItens[[#This Row],[ATA DT.VALID.]]="",tabItens[[#This Row],[ATA DT.VALID.]]=" "),"",IF(TYPE(tabItens[[#This Row],[ATA DT.VALID.]])=1,ROUNDUP((tabItens[[#This Row],[ATA DT.VALID.]]-TODAY())/7,0),""))</f>
        <v/>
      </c>
      <c r="AQ357" s="267">
        <v>0</v>
      </c>
      <c r="AR357" s="268" t="str">
        <f>IF(ISBLANK(tabItens[[#This Row],[CÓDIGO]]),"",IFERROR(VLOOKUP(tabItens[[#This Row],[CÓDIGO]],Consumo!$C$2:$AI$902,32,FALSE),0))</f>
        <v>04.2023</v>
      </c>
      <c r="AS357" s="269">
        <f>SUMIF(Consumo!$C$3:$C$902,tabItens[[#This Row],[CÓDIGO]],Consumo!$T$3:$T$902) + SUMIF(Consumo!$C$3:$C$902,tabItens[[#This Row],[CÓDIGO]],Consumo!$U$3:$U$902) + SUMIF(Consumo!$C$3:$C$902,tabItens[[#This Row],[CÓDIGO]],Consumo!$V$3:$V$902) + SUMIF(Consumo!$C$3:$C$902,tabItens[[#This Row],[CÓDIGO]],Consumo!$W$3:$W$902)</f>
        <v>0</v>
      </c>
      <c r="AT357" s="269">
        <f>SUMIF(Consumo!$C$3:$C$902,tabItens[[#This Row],[CÓDIGO]],Consumo!$AF$3:$AF$902)</f>
        <v>5934</v>
      </c>
      <c r="AU357" s="270">
        <f>SUMIF(Consumo!$C$3:$C$902,tabItens[[#This Row],[CÓDIGO]],Consumo!$AG$3:$AG$902)</f>
        <v>915</v>
      </c>
      <c r="AV357" s="271">
        <f>SUMIF(Consumo!$C$3:$C$902,tabItens[[#This Row],[CÓDIGO]],Consumo!$AE$3:$AE$902)</f>
        <v>49.722222222222221</v>
      </c>
      <c r="AW357" s="244">
        <f>tabItens[[#This Row],[QTDE ATUAL]] + tabItens[[#This Row],[RC QTDE]] + tabItens[[#This Row],[AF SALDO]] + tabItens[[#This Row],[Recentes]]</f>
        <v>2000</v>
      </c>
      <c r="AX357" s="272">
        <v>306</v>
      </c>
      <c r="AY357" s="272">
        <v>4</v>
      </c>
      <c r="AZ357" s="272">
        <f>IF(ISBLANK(tabItens[[#This Row],[CÓDIGO]]),"",tabItens[[#This Row],[PontoMês]] * (AZ$2+tabItens[[#This Row],[PontoQtM]]))</f>
        <v>1224</v>
      </c>
      <c r="BA357" s="271">
        <f>tabItens[[#This Row],[PontoPed]] - tabItens[[#This Row],[Saldo]] + (1/10)</f>
        <v>-775.9</v>
      </c>
      <c r="BB357" s="271">
        <f xml:space="preserve"> tabItens[[#This Row],[PontoMês]] * BB$2 - tabItens[[#This Row],[QTDE ATUAL]] - (1/10)</f>
        <v>305.89999999999998</v>
      </c>
      <c r="BC357" s="273">
        <f>IF( tabItens[[#This Row],[PontoPed]]&gt;0, IF(tabItens[[#This Row],[PontoPed]]&lt;1, 1, IF( tabItens[[#This Row],[Saldo]]&gt;tabItens[[#This Row],[PontoPed]], 0, (tabItens[[#This Row],[PontoPed]]-tabItens[[#This Row],[Saldo]])/tabItens[[#This Row],[PontoPed]] ) ), 0 )</f>
        <v>0</v>
      </c>
      <c r="BD357" s="274">
        <f>ROUNDDOWN(IF( OR( AND(tabItens[[#This Row],[PontoPed]]&lt;tabItens[[#This Row],[Saldo]],tabItens[[#This Row],[Saldo]]&gt;0), tabItens[[#This Row],[PontoPed]]=0), 99, IF(AND(tabItens[[#This Row],[Saldo]]=0,tabItens[[#This Row],[PontoPed]]&gt;0), 0, (1-tabItens[[#This Row],[PctAb]])*10 ) ),0)</f>
        <v>99</v>
      </c>
      <c r="BE357" s="275">
        <f>MAX(ROUNDDOWN( IF(tabItens[[#This Row],[Abaixo]] &gt; 0,   tabItens[[#This Row],[Abaixo]] + (tabItens[[#This Row],[PontoMês]] * IF( OR( ISBLANK(tabItens[[#This Row],[ATA Nº/ANO]]), tabItens[[#This Row],[ATA Nº/ANO]] = ""),BE$2,BE$1)),0),0),0)</f>
        <v>0</v>
      </c>
      <c r="BF35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7" s="276">
        <f>SUMIF(Consumo!$C$3:$C$902,tabItens[[#This Row],[CÓDIGO]],Consumo!$E$3:$E$902)</f>
        <v>895</v>
      </c>
      <c r="BH357" s="277">
        <f>IF(AND(tabItens[[#This Row],[Pend]] &gt; 0,tabItens[[#This Row],[Consumo]] &lt;&gt; 0), tabItens[[#This Row],[Pend]] / tabItens[[#This Row],[Consumo]], 0 )</f>
        <v>0.1508257499157398</v>
      </c>
      <c r="BI357" s="276"/>
      <c r="BJ357" s="276"/>
      <c r="BK357" s="278" t="s">
        <v>2077</v>
      </c>
    </row>
    <row r="358" spans="1:63" x14ac:dyDescent="0.3">
      <c r="A358" s="239">
        <v>11072</v>
      </c>
      <c r="B358" s="240" t="s">
        <v>932</v>
      </c>
      <c r="C358" s="241" t="s">
        <v>264</v>
      </c>
      <c r="D358" s="242">
        <v>1.59</v>
      </c>
      <c r="E358" s="243"/>
      <c r="F358" s="243"/>
      <c r="G358" s="243" t="s">
        <v>891</v>
      </c>
      <c r="H358" s="244">
        <v>384</v>
      </c>
      <c r="I358" s="245">
        <v>103003</v>
      </c>
      <c r="J358" s="246">
        <v>1.59</v>
      </c>
      <c r="K358" s="247">
        <v>371</v>
      </c>
      <c r="L358" s="248">
        <f>IF(tabItens[[#This Row],[Média]] &gt; 0, tabItens[[#This Row],[QTDE ATUAL]] / tabItens[[#This Row],[Média]],999.9)</f>
        <v>999.9</v>
      </c>
      <c r="M358" s="249">
        <v>0</v>
      </c>
      <c r="N358" s="250">
        <f>tabItens[[#This Row],[VALOR UNIT.]] * tabItens[[#This Row],[LC]]</f>
        <v>0</v>
      </c>
      <c r="O358" s="251" t="s">
        <v>2080</v>
      </c>
      <c r="P358" s="252"/>
      <c r="Q358" s="253"/>
      <c r="R358" s="250"/>
      <c r="S358" s="254"/>
      <c r="T358" s="255">
        <f>ROUNDDOWN(IFERROR(tabItens[[#This Row],[ATA DT.VALID.]] - $D$1,0) / 30,0)</f>
        <v>-1507</v>
      </c>
      <c r="U358" s="240" t="s">
        <v>933</v>
      </c>
      <c r="V358" s="256">
        <v>1</v>
      </c>
      <c r="W358" s="257" t="s">
        <v>2064</v>
      </c>
      <c r="X358" s="258">
        <v>45</v>
      </c>
      <c r="Y358" s="259">
        <v>12</v>
      </c>
      <c r="Z358" s="260"/>
      <c r="AA358" s="261"/>
      <c r="AB358" s="262"/>
      <c r="AC358" s="262"/>
      <c r="AD358" s="261"/>
      <c r="AE358" s="262"/>
      <c r="AF358" s="255"/>
      <c r="AG358" s="263" t="s">
        <v>2063</v>
      </c>
      <c r="AH358" s="264"/>
      <c r="AI358" s="255">
        <v>204</v>
      </c>
      <c r="AJ358" s="264">
        <v>43616</v>
      </c>
      <c r="AK358" s="264" t="s">
        <v>891</v>
      </c>
      <c r="AL358" s="264">
        <v>44998</v>
      </c>
      <c r="AM358" s="254"/>
      <c r="AN358" s="243"/>
      <c r="AO358" s="265" t="str">
        <f>_xlfn.IFNA(IF(VLOOKUP(tabItens[[#This Row],[CÓDIGO]],tabExcluirDoEstoque[#Data],1,FALSE),"sim",""),"")</f>
        <v/>
      </c>
      <c r="AP358" s="266" t="str">
        <f ca="1">IF(OR(ISBLANK(tabItens[[#This Row],[ATA DT.VALID.]]),tabItens[[#This Row],[ATA DT.VALID.]]="",tabItens[[#This Row],[ATA DT.VALID.]]=" "),"",IF(TYPE(tabItens[[#This Row],[ATA DT.VALID.]])=1,ROUNDUP((tabItens[[#This Row],[ATA DT.VALID.]]-TODAY())/7,0),""))</f>
        <v/>
      </c>
      <c r="AQ358" s="267">
        <v>0</v>
      </c>
      <c r="AR358" s="268" t="str">
        <f>IF(ISBLANK(tabItens[[#This Row],[CÓDIGO]]),"",IFERROR(VLOOKUP(tabItens[[#This Row],[CÓDIGO]],Consumo!$C$2:$AI$902,32,FALSE),0))</f>
        <v>08.2023</v>
      </c>
      <c r="AS358" s="269">
        <f>SUMIF(Consumo!$C$3:$C$902,tabItens[[#This Row],[CÓDIGO]],Consumo!$T$3:$T$902) + SUMIF(Consumo!$C$3:$C$902,tabItens[[#This Row],[CÓDIGO]],Consumo!$U$3:$U$902) + SUMIF(Consumo!$C$3:$C$902,tabItens[[#This Row],[CÓDIGO]],Consumo!$V$3:$V$902) + SUMIF(Consumo!$C$3:$C$902,tabItens[[#This Row],[CÓDIGO]],Consumo!$W$3:$W$902)</f>
        <v>203</v>
      </c>
      <c r="AT358" s="269">
        <f>SUMIF(Consumo!$C$3:$C$902,tabItens[[#This Row],[CÓDIGO]],Consumo!$AF$3:$AF$902)</f>
        <v>891</v>
      </c>
      <c r="AU358" s="270">
        <f>SUMIF(Consumo!$C$3:$C$902,tabItens[[#This Row],[CÓDIGO]],Consumo!$AG$3:$AG$902)</f>
        <v>73</v>
      </c>
      <c r="AV358" s="271">
        <f>SUMIF(Consumo!$C$3:$C$902,tabItens[[#This Row],[CÓDIGO]],Consumo!$AE$3:$AE$902)</f>
        <v>0</v>
      </c>
      <c r="AW358" s="244">
        <f>tabItens[[#This Row],[QTDE ATUAL]] + tabItens[[#This Row],[RC QTDE]] + tabItens[[#This Row],[AF SALDO]] + tabItens[[#This Row],[Recentes]]</f>
        <v>384</v>
      </c>
      <c r="AX358" s="272">
        <v>51</v>
      </c>
      <c r="AY358" s="272">
        <v>4</v>
      </c>
      <c r="AZ358" s="272">
        <f>IF(ISBLANK(tabItens[[#This Row],[CÓDIGO]]),"",tabItens[[#This Row],[PontoMês]] * (AZ$2+tabItens[[#This Row],[PontoQtM]]))</f>
        <v>204</v>
      </c>
      <c r="BA358" s="271">
        <f>tabItens[[#This Row],[PontoPed]] - tabItens[[#This Row],[Saldo]] + (1/10)</f>
        <v>-179.9</v>
      </c>
      <c r="BB358" s="271">
        <f xml:space="preserve"> tabItens[[#This Row],[PontoMês]] * BB$2 - tabItens[[#This Row],[QTDE ATUAL]] - (1/10)</f>
        <v>-333.1</v>
      </c>
      <c r="BC358" s="273">
        <f>IF( tabItens[[#This Row],[PontoPed]]&gt;0, IF(tabItens[[#This Row],[PontoPed]]&lt;1, 1, IF( tabItens[[#This Row],[Saldo]]&gt;tabItens[[#This Row],[PontoPed]], 0, (tabItens[[#This Row],[PontoPed]]-tabItens[[#This Row],[Saldo]])/tabItens[[#This Row],[PontoPed]] ) ), 0 )</f>
        <v>0</v>
      </c>
      <c r="BD358" s="274">
        <f>ROUNDDOWN(IF( OR( AND(tabItens[[#This Row],[PontoPed]]&lt;tabItens[[#This Row],[Saldo]],tabItens[[#This Row],[Saldo]]&gt;0), tabItens[[#This Row],[PontoPed]]=0), 99, IF(AND(tabItens[[#This Row],[Saldo]]=0,tabItens[[#This Row],[PontoPed]]&gt;0), 0, (1-tabItens[[#This Row],[PctAb]])*10 ) ),0)</f>
        <v>99</v>
      </c>
      <c r="BE358" s="275">
        <f>MAX(ROUNDDOWN( IF(tabItens[[#This Row],[Abaixo]] &gt; 0,   tabItens[[#This Row],[Abaixo]] + (tabItens[[#This Row],[PontoMês]] * IF( OR( ISBLANK(tabItens[[#This Row],[ATA Nº/ANO]]), tabItens[[#This Row],[ATA Nº/ANO]] = ""),BE$2,BE$1)),0),0),0)</f>
        <v>0</v>
      </c>
      <c r="BF35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8" s="276">
        <f>SUMIF(Consumo!$C$3:$C$902,tabItens[[#This Row],[CÓDIGO]],Consumo!$E$3:$E$902)</f>
        <v>0</v>
      </c>
      <c r="BH358" s="277">
        <f>IF(AND(tabItens[[#This Row],[Pend]] &gt; 0,tabItens[[#This Row],[Consumo]] &lt;&gt; 0), tabItens[[#This Row],[Pend]] / tabItens[[#This Row],[Consumo]], 0 )</f>
        <v>0</v>
      </c>
      <c r="BI358" s="276"/>
      <c r="BJ358" s="276"/>
      <c r="BK358" s="278" t="s">
        <v>2077</v>
      </c>
    </row>
    <row r="359" spans="1:63" x14ac:dyDescent="0.3">
      <c r="A359" s="239">
        <v>15436</v>
      </c>
      <c r="B359" s="240" t="s">
        <v>1097</v>
      </c>
      <c r="C359" s="241" t="s">
        <v>264</v>
      </c>
      <c r="D359" s="242">
        <v>29.62</v>
      </c>
      <c r="E359" s="243"/>
      <c r="F359" s="243"/>
      <c r="G359" s="243" t="s">
        <v>891</v>
      </c>
      <c r="H359" s="244">
        <v>0</v>
      </c>
      <c r="I359" s="245">
        <v>103003</v>
      </c>
      <c r="J359" s="246">
        <v>29.62</v>
      </c>
      <c r="K359" s="247">
        <v>788</v>
      </c>
      <c r="L359" s="248">
        <f>IF(tabItens[[#This Row],[Média]] &gt; 0, tabItens[[#This Row],[QTDE ATUAL]] / tabItens[[#This Row],[Média]],999.9)</f>
        <v>0</v>
      </c>
      <c r="M359" s="249">
        <v>0</v>
      </c>
      <c r="N359" s="250">
        <f>tabItens[[#This Row],[VALOR UNIT.]] * tabItens[[#This Row],[LC]]</f>
        <v>0</v>
      </c>
      <c r="O359" s="251" t="s">
        <v>2098</v>
      </c>
      <c r="P359" s="252"/>
      <c r="Q359" s="253"/>
      <c r="R359" s="250"/>
      <c r="S359" s="254"/>
      <c r="T359" s="255">
        <f>ROUNDDOWN(IFERROR(tabItens[[#This Row],[ATA DT.VALID.]] - $D$1,0) / 30,0)</f>
        <v>-1507</v>
      </c>
      <c r="U359" s="240" t="s">
        <v>1098</v>
      </c>
      <c r="V359" s="256">
        <v>1</v>
      </c>
      <c r="W359" s="257" t="s">
        <v>2062</v>
      </c>
      <c r="X359" s="258">
        <v>51</v>
      </c>
      <c r="Y359" s="259">
        <v>9</v>
      </c>
      <c r="Z359" s="260">
        <v>2544</v>
      </c>
      <c r="AA359" s="261">
        <v>2023</v>
      </c>
      <c r="AB359" s="262">
        <v>600</v>
      </c>
      <c r="AC359" s="262"/>
      <c r="AD359" s="261"/>
      <c r="AE359" s="262"/>
      <c r="AF359" s="255"/>
      <c r="AG359" s="263" t="s">
        <v>2063</v>
      </c>
      <c r="AH359" s="264"/>
      <c r="AI359" s="255">
        <v>304</v>
      </c>
      <c r="AJ359" s="264">
        <v>44161</v>
      </c>
      <c r="AK359" s="264" t="s">
        <v>891</v>
      </c>
      <c r="AL359" s="264">
        <v>44207</v>
      </c>
      <c r="AM359" s="254"/>
      <c r="AN359" s="243"/>
      <c r="AO359" s="265" t="str">
        <f>_xlfn.IFNA(IF(VLOOKUP(tabItens[[#This Row],[CÓDIGO]],tabExcluirDoEstoque[#Data],1,FALSE),"sim",""),"")</f>
        <v/>
      </c>
      <c r="AP359" s="266" t="str">
        <f ca="1">IF(OR(ISBLANK(tabItens[[#This Row],[ATA DT.VALID.]]),tabItens[[#This Row],[ATA DT.VALID.]]="",tabItens[[#This Row],[ATA DT.VALID.]]=" "),"",IF(TYPE(tabItens[[#This Row],[ATA DT.VALID.]])=1,ROUNDUP((tabItens[[#This Row],[ATA DT.VALID.]]-TODAY())/7,0),""))</f>
        <v/>
      </c>
      <c r="AQ359" s="267">
        <v>0</v>
      </c>
      <c r="AR359" s="268" t="str">
        <f>IF(ISBLANK(tabItens[[#This Row],[CÓDIGO]]),"",IFERROR(VLOOKUP(tabItens[[#This Row],[CÓDIGO]],Consumo!$C$2:$AI$902,32,FALSE),0))</f>
        <v>04.2023</v>
      </c>
      <c r="AS359" s="269">
        <f>SUMIF(Consumo!$C$3:$C$902,tabItens[[#This Row],[CÓDIGO]],Consumo!$T$3:$T$902) + SUMIF(Consumo!$C$3:$C$902,tabItens[[#This Row],[CÓDIGO]],Consumo!$U$3:$U$902) + SUMIF(Consumo!$C$3:$C$902,tabItens[[#This Row],[CÓDIGO]],Consumo!$V$3:$V$902) + SUMIF(Consumo!$C$3:$C$902,tabItens[[#This Row],[CÓDIGO]],Consumo!$W$3:$W$902)</f>
        <v>0</v>
      </c>
      <c r="AT359" s="269">
        <f>SUMIF(Consumo!$C$3:$C$902,tabItens[[#This Row],[CÓDIGO]],Consumo!$AF$3:$AF$902)</f>
        <v>1378</v>
      </c>
      <c r="AU359" s="270">
        <f>SUMIF(Consumo!$C$3:$C$902,tabItens[[#This Row],[CÓDIGO]],Consumo!$AG$3:$AG$902)</f>
        <v>183</v>
      </c>
      <c r="AV359" s="271">
        <f>SUMIF(Consumo!$C$3:$C$902,tabItens[[#This Row],[CÓDIGO]],Consumo!$AE$3:$AE$902)</f>
        <v>5.7222222222222223</v>
      </c>
      <c r="AW359" s="244">
        <f>tabItens[[#This Row],[QTDE ATUAL]] + tabItens[[#This Row],[RC QTDE]] + tabItens[[#This Row],[AF SALDO]] + tabItens[[#This Row],[Recentes]]</f>
        <v>600</v>
      </c>
      <c r="AX359" s="272">
        <v>56</v>
      </c>
      <c r="AY359" s="272">
        <v>4</v>
      </c>
      <c r="AZ359" s="272">
        <f>IF(ISBLANK(tabItens[[#This Row],[CÓDIGO]]),"",tabItens[[#This Row],[PontoMês]] * (AZ$2+tabItens[[#This Row],[PontoQtM]]))</f>
        <v>224</v>
      </c>
      <c r="BA359" s="271">
        <f>tabItens[[#This Row],[PontoPed]] - tabItens[[#This Row],[Saldo]] + (1/10)</f>
        <v>-375.9</v>
      </c>
      <c r="BB359" s="271">
        <f xml:space="preserve"> tabItens[[#This Row],[PontoMês]] * BB$2 - tabItens[[#This Row],[QTDE ATUAL]] - (1/10)</f>
        <v>55.9</v>
      </c>
      <c r="BC359" s="273">
        <f>IF( tabItens[[#This Row],[PontoPed]]&gt;0, IF(tabItens[[#This Row],[PontoPed]]&lt;1, 1, IF( tabItens[[#This Row],[Saldo]]&gt;tabItens[[#This Row],[PontoPed]], 0, (tabItens[[#This Row],[PontoPed]]-tabItens[[#This Row],[Saldo]])/tabItens[[#This Row],[PontoPed]] ) ), 0 )</f>
        <v>0</v>
      </c>
      <c r="BD359" s="274">
        <f>ROUNDDOWN(IF( OR( AND(tabItens[[#This Row],[PontoPed]]&lt;tabItens[[#This Row],[Saldo]],tabItens[[#This Row],[Saldo]]&gt;0), tabItens[[#This Row],[PontoPed]]=0), 99, IF(AND(tabItens[[#This Row],[Saldo]]=0,tabItens[[#This Row],[PontoPed]]&gt;0), 0, (1-tabItens[[#This Row],[PctAb]])*10 ) ),0)</f>
        <v>99</v>
      </c>
      <c r="BE359" s="275">
        <f>MAX(ROUNDDOWN( IF(tabItens[[#This Row],[Abaixo]] &gt; 0,   tabItens[[#This Row],[Abaixo]] + (tabItens[[#This Row],[PontoMês]] * IF( OR( ISBLANK(tabItens[[#This Row],[ATA Nº/ANO]]), tabItens[[#This Row],[ATA Nº/ANO]] = ""),BE$2,BE$1)),0),0),0)</f>
        <v>0</v>
      </c>
      <c r="BF35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9" s="276">
        <f>SUMIF(Consumo!$C$3:$C$902,tabItens[[#This Row],[CÓDIGO]],Consumo!$E$3:$E$902)</f>
        <v>103</v>
      </c>
      <c r="BH359" s="277">
        <f>IF(AND(tabItens[[#This Row],[Pend]] &gt; 0,tabItens[[#This Row],[Consumo]] &lt;&gt; 0), tabItens[[#This Row],[Pend]] / tabItens[[#This Row],[Consumo]], 0 )</f>
        <v>7.474600870827286E-2</v>
      </c>
      <c r="BI359" s="276"/>
      <c r="BJ359" s="276"/>
      <c r="BK359" s="278" t="s">
        <v>2077</v>
      </c>
    </row>
    <row r="360" spans="1:63" x14ac:dyDescent="0.3">
      <c r="A360" s="239">
        <v>136554</v>
      </c>
      <c r="B360" s="240" t="s">
        <v>1924</v>
      </c>
      <c r="C360" s="241" t="s">
        <v>264</v>
      </c>
      <c r="D360" s="242">
        <v>6.19</v>
      </c>
      <c r="E360" s="243"/>
      <c r="F360" s="243"/>
      <c r="G360" s="243" t="s">
        <v>891</v>
      </c>
      <c r="H360" s="244">
        <v>0</v>
      </c>
      <c r="I360" s="245">
        <v>103003</v>
      </c>
      <c r="J360" s="246">
        <v>6.19</v>
      </c>
      <c r="K360" s="247">
        <v>632</v>
      </c>
      <c r="L360" s="248">
        <f>IF(tabItens[[#This Row],[Média]] &gt; 0, tabItens[[#This Row],[QTDE ATUAL]] / tabItens[[#This Row],[Média]],999.9)</f>
        <v>0</v>
      </c>
      <c r="M360" s="249">
        <v>0</v>
      </c>
      <c r="N360" s="250">
        <f>tabItens[[#This Row],[VALOR UNIT.]] * tabItens[[#This Row],[LC]]</f>
        <v>0</v>
      </c>
      <c r="O360" s="251" t="s">
        <v>2129</v>
      </c>
      <c r="P360" s="252"/>
      <c r="Q360" s="253"/>
      <c r="R360" s="250"/>
      <c r="S360" s="254"/>
      <c r="T360" s="255">
        <f>ROUNDDOWN(IFERROR(tabItens[[#This Row],[ATA DT.VALID.]] - $D$1,0) / 30,0)</f>
        <v>-1507</v>
      </c>
      <c r="U360" s="240" t="s">
        <v>1098</v>
      </c>
      <c r="V360" s="256">
        <v>1</v>
      </c>
      <c r="W360" s="257" t="s">
        <v>2062</v>
      </c>
      <c r="X360" s="258">
        <v>51</v>
      </c>
      <c r="Y360" s="259">
        <v>9</v>
      </c>
      <c r="Z360" s="260">
        <v>2640</v>
      </c>
      <c r="AA360" s="261">
        <v>2023</v>
      </c>
      <c r="AB360" s="262">
        <v>2000</v>
      </c>
      <c r="AC360" s="262"/>
      <c r="AD360" s="261"/>
      <c r="AE360" s="262"/>
      <c r="AF360" s="255"/>
      <c r="AG360" s="263" t="s">
        <v>2063</v>
      </c>
      <c r="AH360" s="264"/>
      <c r="AI360" s="255">
        <v>216</v>
      </c>
      <c r="AJ360" s="264">
        <v>44547</v>
      </c>
      <c r="AK360" s="264">
        <v>43518</v>
      </c>
      <c r="AL360" s="264">
        <v>45152</v>
      </c>
      <c r="AM360" s="254"/>
      <c r="AN360" s="243"/>
      <c r="AO360" s="265" t="str">
        <f>_xlfn.IFNA(IF(VLOOKUP(tabItens[[#This Row],[CÓDIGO]],tabExcluirDoEstoque[#Data],1,FALSE),"sim",""),"")</f>
        <v/>
      </c>
      <c r="AP360" s="266" t="str">
        <f ca="1">IF(OR(ISBLANK(tabItens[[#This Row],[ATA DT.VALID.]]),tabItens[[#This Row],[ATA DT.VALID.]]="",tabItens[[#This Row],[ATA DT.VALID.]]=" "),"",IF(TYPE(tabItens[[#This Row],[ATA DT.VALID.]])=1,ROUNDUP((tabItens[[#This Row],[ATA DT.VALID.]]-TODAY())/7,0),""))</f>
        <v/>
      </c>
      <c r="AQ360" s="267">
        <v>0</v>
      </c>
      <c r="AR360" s="268" t="str">
        <f>IF(ISBLANK(tabItens[[#This Row],[CÓDIGO]]),"",IFERROR(VLOOKUP(tabItens[[#This Row],[CÓDIGO]],Consumo!$C$2:$AI$902,32,FALSE),0))</f>
        <v>03.2023</v>
      </c>
      <c r="AS360" s="269">
        <f>SUMIF(Consumo!$C$3:$C$902,tabItens[[#This Row],[CÓDIGO]],Consumo!$T$3:$T$902) + SUMIF(Consumo!$C$3:$C$902,tabItens[[#This Row],[CÓDIGO]],Consumo!$U$3:$U$902) + SUMIF(Consumo!$C$3:$C$902,tabItens[[#This Row],[CÓDIGO]],Consumo!$V$3:$V$902) + SUMIF(Consumo!$C$3:$C$902,tabItens[[#This Row],[CÓDIGO]],Consumo!$W$3:$W$902)</f>
        <v>0</v>
      </c>
      <c r="AT360" s="269">
        <f>SUMIF(Consumo!$C$3:$C$902,tabItens[[#This Row],[CÓDIGO]],Consumo!$AF$3:$AF$902)</f>
        <v>1487</v>
      </c>
      <c r="AU360" s="270">
        <f>SUMIF(Consumo!$C$3:$C$902,tabItens[[#This Row],[CÓDIGO]],Consumo!$AG$3:$AG$902)</f>
        <v>180</v>
      </c>
      <c r="AV360" s="271">
        <f>SUMIF(Consumo!$C$3:$C$902,tabItens[[#This Row],[CÓDIGO]],Consumo!$AE$3:$AE$902)</f>
        <v>11.888888888888889</v>
      </c>
      <c r="AW360" s="244">
        <f>tabItens[[#This Row],[QTDE ATUAL]] + tabItens[[#This Row],[RC QTDE]] + tabItens[[#This Row],[AF SALDO]] + tabItens[[#This Row],[Recentes]]</f>
        <v>2000</v>
      </c>
      <c r="AX360" s="272">
        <v>87</v>
      </c>
      <c r="AY360" s="272">
        <v>4</v>
      </c>
      <c r="AZ360" s="272">
        <f>IF(ISBLANK(tabItens[[#This Row],[CÓDIGO]]),"",tabItens[[#This Row],[PontoMês]] * (AZ$2+tabItens[[#This Row],[PontoQtM]]))</f>
        <v>348</v>
      </c>
      <c r="BA360" s="271">
        <f>tabItens[[#This Row],[PontoPed]] - tabItens[[#This Row],[Saldo]] + (1/10)</f>
        <v>-1651.9</v>
      </c>
      <c r="BB360" s="271">
        <f xml:space="preserve"> tabItens[[#This Row],[PontoMês]] * BB$2 - tabItens[[#This Row],[QTDE ATUAL]] - (1/10)</f>
        <v>86.9</v>
      </c>
      <c r="BC360" s="273">
        <f>IF( tabItens[[#This Row],[PontoPed]]&gt;0, IF(tabItens[[#This Row],[PontoPed]]&lt;1, 1, IF( tabItens[[#This Row],[Saldo]]&gt;tabItens[[#This Row],[PontoPed]], 0, (tabItens[[#This Row],[PontoPed]]-tabItens[[#This Row],[Saldo]])/tabItens[[#This Row],[PontoPed]] ) ), 0 )</f>
        <v>0</v>
      </c>
      <c r="BD360" s="274">
        <f>ROUNDDOWN(IF( OR( AND(tabItens[[#This Row],[PontoPed]]&lt;tabItens[[#This Row],[Saldo]],tabItens[[#This Row],[Saldo]]&gt;0), tabItens[[#This Row],[PontoPed]]=0), 99, IF(AND(tabItens[[#This Row],[Saldo]]=0,tabItens[[#This Row],[PontoPed]]&gt;0), 0, (1-tabItens[[#This Row],[PctAb]])*10 ) ),0)</f>
        <v>99</v>
      </c>
      <c r="BE360" s="275">
        <f>MAX(ROUNDDOWN( IF(tabItens[[#This Row],[Abaixo]] &gt; 0,   tabItens[[#This Row],[Abaixo]] + (tabItens[[#This Row],[PontoMês]] * IF( OR( ISBLANK(tabItens[[#This Row],[ATA Nº/ANO]]), tabItens[[#This Row],[ATA Nº/ANO]] = ""),BE$2,BE$1)),0),0),0)</f>
        <v>0</v>
      </c>
      <c r="BF36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0" s="276">
        <f>SUMIF(Consumo!$C$3:$C$902,tabItens[[#This Row],[CÓDIGO]],Consumo!$E$3:$E$902)</f>
        <v>214</v>
      </c>
      <c r="BH360" s="277">
        <f>IF(AND(tabItens[[#This Row],[Pend]] &gt; 0,tabItens[[#This Row],[Consumo]] &lt;&gt; 0), tabItens[[#This Row],[Pend]] / tabItens[[#This Row],[Consumo]], 0 )</f>
        <v>0.14391392064559516</v>
      </c>
      <c r="BI360" s="276"/>
      <c r="BJ360" s="276"/>
      <c r="BK360" s="278" t="s">
        <v>2077</v>
      </c>
    </row>
    <row r="361" spans="1:63" x14ac:dyDescent="0.3">
      <c r="A361" s="239">
        <v>136555</v>
      </c>
      <c r="B361" s="240" t="s">
        <v>1925</v>
      </c>
      <c r="C361" s="241" t="s">
        <v>264</v>
      </c>
      <c r="D361" s="242">
        <v>7.49</v>
      </c>
      <c r="E361" s="243"/>
      <c r="F361" s="243"/>
      <c r="G361" s="243" t="s">
        <v>891</v>
      </c>
      <c r="H361" s="244">
        <v>750</v>
      </c>
      <c r="I361" s="245">
        <v>103003</v>
      </c>
      <c r="J361" s="246">
        <v>7.74</v>
      </c>
      <c r="K361" s="247">
        <v>1044</v>
      </c>
      <c r="L361" s="248">
        <f>IF(tabItens[[#This Row],[Média]] &gt; 0, tabItens[[#This Row],[QTDE ATUAL]] / tabItens[[#This Row],[Média]],999.9)</f>
        <v>53.571428571428569</v>
      </c>
      <c r="M361" s="249">
        <v>0</v>
      </c>
      <c r="N361" s="250">
        <f>tabItens[[#This Row],[VALOR UNIT.]] * tabItens[[#This Row],[LC]]</f>
        <v>0</v>
      </c>
      <c r="O361" s="251" t="s">
        <v>2129</v>
      </c>
      <c r="P361" s="252"/>
      <c r="Q361" s="253"/>
      <c r="R361" s="250"/>
      <c r="S361" s="254"/>
      <c r="T361" s="255">
        <f>ROUNDDOWN(IFERROR(tabItens[[#This Row],[ATA DT.VALID.]] - $D$1,0) / 30,0)</f>
        <v>-1507</v>
      </c>
      <c r="U361" s="240" t="s">
        <v>1098</v>
      </c>
      <c r="V361" s="256">
        <v>1</v>
      </c>
      <c r="W361" s="257" t="s">
        <v>2062</v>
      </c>
      <c r="X361" s="258">
        <v>51</v>
      </c>
      <c r="Y361" s="259">
        <v>9</v>
      </c>
      <c r="Z361" s="260"/>
      <c r="AA361" s="261"/>
      <c r="AB361" s="262"/>
      <c r="AC361" s="262"/>
      <c r="AD361" s="261"/>
      <c r="AE361" s="262"/>
      <c r="AF361" s="255"/>
      <c r="AG361" s="263" t="s">
        <v>2063</v>
      </c>
      <c r="AH361" s="264"/>
      <c r="AI361" s="255">
        <v>686</v>
      </c>
      <c r="AJ361" s="264">
        <v>45180</v>
      </c>
      <c r="AK361" s="264">
        <v>43518</v>
      </c>
      <c r="AL361" s="264">
        <v>45152</v>
      </c>
      <c r="AM361" s="254"/>
      <c r="AN361" s="243"/>
      <c r="AO361" s="265" t="str">
        <f>_xlfn.IFNA(IF(VLOOKUP(tabItens[[#This Row],[CÓDIGO]],tabExcluirDoEstoque[#Data],1,FALSE),"sim",""),"")</f>
        <v/>
      </c>
      <c r="AP361" s="266" t="str">
        <f ca="1">IF(OR(ISBLANK(tabItens[[#This Row],[ATA DT.VALID.]]),tabItens[[#This Row],[ATA DT.VALID.]]="",tabItens[[#This Row],[ATA DT.VALID.]]=" "),"",IF(TYPE(tabItens[[#This Row],[ATA DT.VALID.]])=1,ROUNDUP((tabItens[[#This Row],[ATA DT.VALID.]]-TODAY())/7,0),""))</f>
        <v/>
      </c>
      <c r="AQ361" s="267">
        <v>0</v>
      </c>
      <c r="AR361" s="268" t="str">
        <f>IF(ISBLANK(tabItens[[#This Row],[CÓDIGO]]),"",IFERROR(VLOOKUP(tabItens[[#This Row],[CÓDIGO]],Consumo!$C$2:$AI$902,32,FALSE),0))</f>
        <v>06.2023</v>
      </c>
      <c r="AS361" s="269">
        <f>SUMIF(Consumo!$C$3:$C$902,tabItens[[#This Row],[CÓDIGO]],Consumo!$T$3:$T$902) + SUMIF(Consumo!$C$3:$C$902,tabItens[[#This Row],[CÓDIGO]],Consumo!$U$3:$U$902) + SUMIF(Consumo!$C$3:$C$902,tabItens[[#This Row],[CÓDIGO]],Consumo!$V$3:$V$902) + SUMIF(Consumo!$C$3:$C$902,tabItens[[#This Row],[CÓDIGO]],Consumo!$W$3:$W$902)</f>
        <v>500</v>
      </c>
      <c r="AT361" s="269">
        <f>SUMIF(Consumo!$C$3:$C$902,tabItens[[#This Row],[CÓDIGO]],Consumo!$AF$3:$AF$902)</f>
        <v>1551</v>
      </c>
      <c r="AU361" s="270">
        <f>SUMIF(Consumo!$C$3:$C$902,tabItens[[#This Row],[CÓDIGO]],Consumo!$AG$3:$AG$902)</f>
        <v>500</v>
      </c>
      <c r="AV361" s="271">
        <f>SUMIF(Consumo!$C$3:$C$902,tabItens[[#This Row],[CÓDIGO]],Consumo!$AE$3:$AE$902)</f>
        <v>14</v>
      </c>
      <c r="AW361" s="244">
        <f>tabItens[[#This Row],[QTDE ATUAL]] + tabItens[[#This Row],[RC QTDE]] + tabItens[[#This Row],[AF SALDO]] + tabItens[[#This Row],[Recentes]]</f>
        <v>750</v>
      </c>
      <c r="AX361" s="272">
        <v>108</v>
      </c>
      <c r="AY361" s="272">
        <v>4</v>
      </c>
      <c r="AZ361" s="272">
        <f>IF(ISBLANK(tabItens[[#This Row],[CÓDIGO]]),"",tabItens[[#This Row],[PontoMês]] * (AZ$2+tabItens[[#This Row],[PontoQtM]]))</f>
        <v>432</v>
      </c>
      <c r="BA361" s="271">
        <f>tabItens[[#This Row],[PontoPed]] - tabItens[[#This Row],[Saldo]] + (1/10)</f>
        <v>-317.89999999999998</v>
      </c>
      <c r="BB361" s="271">
        <f xml:space="preserve"> tabItens[[#This Row],[PontoMês]] * BB$2 - tabItens[[#This Row],[QTDE ATUAL]] - (1/10)</f>
        <v>-642.1</v>
      </c>
      <c r="BC361" s="273">
        <f>IF( tabItens[[#This Row],[PontoPed]]&gt;0, IF(tabItens[[#This Row],[PontoPed]]&lt;1, 1, IF( tabItens[[#This Row],[Saldo]]&gt;tabItens[[#This Row],[PontoPed]], 0, (tabItens[[#This Row],[PontoPed]]-tabItens[[#This Row],[Saldo]])/tabItens[[#This Row],[PontoPed]] ) ), 0 )</f>
        <v>0</v>
      </c>
      <c r="BD361" s="274">
        <f>ROUNDDOWN(IF( OR( AND(tabItens[[#This Row],[PontoPed]]&lt;tabItens[[#This Row],[Saldo]],tabItens[[#This Row],[Saldo]]&gt;0), tabItens[[#This Row],[PontoPed]]=0), 99, IF(AND(tabItens[[#This Row],[Saldo]]=0,tabItens[[#This Row],[PontoPed]]&gt;0), 0, (1-tabItens[[#This Row],[PctAb]])*10 ) ),0)</f>
        <v>99</v>
      </c>
      <c r="BE361" s="275">
        <f>MAX(ROUNDDOWN( IF(tabItens[[#This Row],[Abaixo]] &gt; 0,   tabItens[[#This Row],[Abaixo]] + (tabItens[[#This Row],[PontoMês]] * IF( OR( ISBLANK(tabItens[[#This Row],[ATA Nº/ANO]]), tabItens[[#This Row],[ATA Nº/ANO]] = ""),BE$2,BE$1)),0),0),0)</f>
        <v>0</v>
      </c>
      <c r="BF36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1" s="276">
        <f>SUMIF(Consumo!$C$3:$C$902,tabItens[[#This Row],[CÓDIGO]],Consumo!$E$3:$E$902)</f>
        <v>252</v>
      </c>
      <c r="BH361" s="277">
        <f>IF(AND(tabItens[[#This Row],[Pend]] &gt; 0,tabItens[[#This Row],[Consumo]] &lt;&gt; 0), tabItens[[#This Row],[Pend]] / tabItens[[#This Row],[Consumo]], 0 )</f>
        <v>0.16247582205029013</v>
      </c>
      <c r="BI361" s="276"/>
      <c r="BJ361" s="276"/>
      <c r="BK361" s="278" t="s">
        <v>2077</v>
      </c>
    </row>
    <row r="362" spans="1:63" x14ac:dyDescent="0.3">
      <c r="A362" s="239">
        <v>132465</v>
      </c>
      <c r="B362" s="240" t="s">
        <v>1839</v>
      </c>
      <c r="C362" s="241" t="s">
        <v>31</v>
      </c>
      <c r="D362" s="242">
        <v>7.5</v>
      </c>
      <c r="E362" s="243"/>
      <c r="F362" s="243"/>
      <c r="G362" s="243" t="s">
        <v>891</v>
      </c>
      <c r="H362" s="244">
        <v>0</v>
      </c>
      <c r="I362" s="245">
        <v>103003</v>
      </c>
      <c r="J362" s="246">
        <v>7.6537100000000002</v>
      </c>
      <c r="K362" s="247">
        <v>98</v>
      </c>
      <c r="L362" s="248">
        <f>IF(tabItens[[#This Row],[Média]] &gt; 0, tabItens[[#This Row],[QTDE ATUAL]] / tabItens[[#This Row],[Média]],999.9)</f>
        <v>999.9</v>
      </c>
      <c r="M362" s="249">
        <v>0</v>
      </c>
      <c r="N362" s="250">
        <f>tabItens[[#This Row],[VALOR UNIT.]] * tabItens[[#This Row],[LC]]</f>
        <v>0</v>
      </c>
      <c r="O362" s="251" t="s">
        <v>2189</v>
      </c>
      <c r="P362" s="252"/>
      <c r="Q362" s="253"/>
      <c r="R362" s="250"/>
      <c r="S362" s="254"/>
      <c r="T362" s="255">
        <f>ROUNDDOWN(IFERROR(tabItens[[#This Row],[ATA DT.VALID.]] - $D$1,0) / 30,0)</f>
        <v>-1507</v>
      </c>
      <c r="U362" s="240" t="s">
        <v>1011</v>
      </c>
      <c r="V362" s="256">
        <v>1</v>
      </c>
      <c r="W362" s="257" t="s">
        <v>2070</v>
      </c>
      <c r="X362" s="258">
        <v>51</v>
      </c>
      <c r="Y362" s="259">
        <v>11</v>
      </c>
      <c r="Z362" s="260">
        <v>2552</v>
      </c>
      <c r="AA362" s="261">
        <v>2023</v>
      </c>
      <c r="AB362" s="262">
        <v>50</v>
      </c>
      <c r="AC362" s="262"/>
      <c r="AD362" s="261"/>
      <c r="AE362" s="262"/>
      <c r="AF362" s="255"/>
      <c r="AG362" s="263" t="s">
        <v>2063</v>
      </c>
      <c r="AH362" s="264"/>
      <c r="AI362" s="255">
        <v>32</v>
      </c>
      <c r="AJ362" s="264">
        <v>43768</v>
      </c>
      <c r="AK362" s="264">
        <v>42796</v>
      </c>
      <c r="AL362" s="264">
        <v>43747</v>
      </c>
      <c r="AM362" s="254"/>
      <c r="AN362" s="243"/>
      <c r="AO362" s="265" t="str">
        <f>_xlfn.IFNA(IF(VLOOKUP(tabItens[[#This Row],[CÓDIGO]],tabExcluirDoEstoque[#Data],1,FALSE),"sim",""),"")</f>
        <v/>
      </c>
      <c r="AP362" s="266" t="str">
        <f ca="1">IF(OR(ISBLANK(tabItens[[#This Row],[ATA DT.VALID.]]),tabItens[[#This Row],[ATA DT.VALID.]]="",tabItens[[#This Row],[ATA DT.VALID.]]=" "),"",IF(TYPE(tabItens[[#This Row],[ATA DT.VALID.]])=1,ROUNDUP((tabItens[[#This Row],[ATA DT.VALID.]]-TODAY())/7,0),""))</f>
        <v/>
      </c>
      <c r="AQ362" s="267">
        <v>0</v>
      </c>
      <c r="AR362" s="268" t="str">
        <f>IF(ISBLANK(tabItens[[#This Row],[CÓDIGO]]),"",IFERROR(VLOOKUP(tabItens[[#This Row],[CÓDIGO]],Consumo!$C$2:$AI$902,32,FALSE),0))</f>
        <v>03.2023</v>
      </c>
      <c r="AS362" s="269">
        <f>SUMIF(Consumo!$C$3:$C$902,tabItens[[#This Row],[CÓDIGO]],Consumo!$T$3:$T$902) + SUMIF(Consumo!$C$3:$C$902,tabItens[[#This Row],[CÓDIGO]],Consumo!$U$3:$U$902) + SUMIF(Consumo!$C$3:$C$902,tabItens[[#This Row],[CÓDIGO]],Consumo!$V$3:$V$902) + SUMIF(Consumo!$C$3:$C$902,tabItens[[#This Row],[CÓDIGO]],Consumo!$W$3:$W$902)</f>
        <v>0</v>
      </c>
      <c r="AT362" s="269">
        <f>SUMIF(Consumo!$C$3:$C$902,tabItens[[#This Row],[CÓDIGO]],Consumo!$AF$3:$AF$902)</f>
        <v>156</v>
      </c>
      <c r="AU362" s="270">
        <f>SUMIF(Consumo!$C$3:$C$902,tabItens[[#This Row],[CÓDIGO]],Consumo!$AG$3:$AG$902)</f>
        <v>60</v>
      </c>
      <c r="AV362" s="271">
        <f>SUMIF(Consumo!$C$3:$C$902,tabItens[[#This Row],[CÓDIGO]],Consumo!$AE$3:$AE$902)</f>
        <v>0</v>
      </c>
      <c r="AW362" s="244">
        <f>tabItens[[#This Row],[QTDE ATUAL]] + tabItens[[#This Row],[RC QTDE]] + tabItens[[#This Row],[AF SALDO]] + tabItens[[#This Row],[Recentes]]</f>
        <v>50</v>
      </c>
      <c r="AX362" s="272">
        <v>50</v>
      </c>
      <c r="AY362" s="272">
        <v>4</v>
      </c>
      <c r="AZ362" s="272">
        <f>IF(ISBLANK(tabItens[[#This Row],[CÓDIGO]]),"",tabItens[[#This Row],[PontoMês]] * (AZ$2+tabItens[[#This Row],[PontoQtM]]))</f>
        <v>200</v>
      </c>
      <c r="BA362" s="271">
        <f>tabItens[[#This Row],[PontoPed]] - tabItens[[#This Row],[Saldo]] + (1/10)</f>
        <v>150.1</v>
      </c>
      <c r="BB362" s="271">
        <f xml:space="preserve"> tabItens[[#This Row],[PontoMês]] * BB$2 - tabItens[[#This Row],[QTDE ATUAL]] - (1/10)</f>
        <v>49.9</v>
      </c>
      <c r="BC362" s="273">
        <f>IF( tabItens[[#This Row],[PontoPed]]&gt;0, IF(tabItens[[#This Row],[PontoPed]]&lt;1, 1, IF( tabItens[[#This Row],[Saldo]]&gt;tabItens[[#This Row],[PontoPed]], 0, (tabItens[[#This Row],[PontoPed]]-tabItens[[#This Row],[Saldo]])/tabItens[[#This Row],[PontoPed]] ) ), 0 )</f>
        <v>0.75</v>
      </c>
      <c r="BD362" s="274">
        <f>ROUNDDOWN(IF( OR( AND(tabItens[[#This Row],[PontoPed]]&lt;tabItens[[#This Row],[Saldo]],tabItens[[#This Row],[Saldo]]&gt;0), tabItens[[#This Row],[PontoPed]]=0), 99, IF(AND(tabItens[[#This Row],[Saldo]]=0,tabItens[[#This Row],[PontoPed]]&gt;0), 0, (1-tabItens[[#This Row],[PctAb]])*10 ) ),0)</f>
        <v>2</v>
      </c>
      <c r="BE362" s="275">
        <f>MAX(ROUNDDOWN( IF(tabItens[[#This Row],[Abaixo]] &gt; 0,   tabItens[[#This Row],[Abaixo]] + (tabItens[[#This Row],[PontoMês]] * IF( OR( ISBLANK(tabItens[[#This Row],[ATA Nº/ANO]]), tabItens[[#This Row],[ATA Nº/ANO]] = ""),BE$2,BE$1)),0),0),0)</f>
        <v>300</v>
      </c>
      <c r="BF36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2" s="276">
        <f>SUMIF(Consumo!$C$3:$C$902,tabItens[[#This Row],[CÓDIGO]],Consumo!$E$3:$E$902)</f>
        <v>0</v>
      </c>
      <c r="BH362" s="277">
        <f>IF(AND(tabItens[[#This Row],[Pend]] &gt; 0,tabItens[[#This Row],[Consumo]] &lt;&gt; 0), tabItens[[#This Row],[Pend]] / tabItens[[#This Row],[Consumo]], 0 )</f>
        <v>0</v>
      </c>
      <c r="BI362" s="276"/>
      <c r="BJ362" s="276"/>
      <c r="BK362" s="278" t="s">
        <v>2077</v>
      </c>
    </row>
    <row r="363" spans="1:63" x14ac:dyDescent="0.3">
      <c r="A363" s="239">
        <v>77786</v>
      </c>
      <c r="B363" s="240" t="s">
        <v>1436</v>
      </c>
      <c r="C363" s="241" t="s">
        <v>264</v>
      </c>
      <c r="D363" s="242">
        <v>115</v>
      </c>
      <c r="E363" s="243"/>
      <c r="F363" s="243"/>
      <c r="G363" s="243" t="s">
        <v>891</v>
      </c>
      <c r="H363" s="244">
        <v>50</v>
      </c>
      <c r="I363" s="245">
        <v>103003</v>
      </c>
      <c r="J363" s="246">
        <v>115</v>
      </c>
      <c r="K363" s="247"/>
      <c r="L363" s="248">
        <f>IF(tabItens[[#This Row],[Média]] &gt; 0, tabItens[[#This Row],[QTDE ATUAL]] / tabItens[[#This Row],[Média]],999.9)</f>
        <v>999.9</v>
      </c>
      <c r="M363" s="249">
        <v>0</v>
      </c>
      <c r="N363" s="250">
        <f>tabItens[[#This Row],[VALOR UNIT.]] * tabItens[[#This Row],[LC]]</f>
        <v>0</v>
      </c>
      <c r="O363" s="251" t="s">
        <v>2142</v>
      </c>
      <c r="P363" s="252"/>
      <c r="Q363" s="253"/>
      <c r="R363" s="250"/>
      <c r="S363" s="254"/>
      <c r="T363" s="255">
        <f>ROUNDDOWN(IFERROR(tabItens[[#This Row],[ATA DT.VALID.]] - $D$1,0) / 30,0)</f>
        <v>-1507</v>
      </c>
      <c r="U363" s="240" t="s">
        <v>1352</v>
      </c>
      <c r="V363" s="256">
        <v>1</v>
      </c>
      <c r="W363" s="257" t="s">
        <v>2062</v>
      </c>
      <c r="X363" s="258">
        <v>69</v>
      </c>
      <c r="Y363" s="259">
        <v>8</v>
      </c>
      <c r="Z363" s="260"/>
      <c r="AA363" s="261"/>
      <c r="AB363" s="262"/>
      <c r="AC363" s="262"/>
      <c r="AD363" s="261"/>
      <c r="AE363" s="262"/>
      <c r="AF363" s="255"/>
      <c r="AG363" s="263" t="s">
        <v>2063</v>
      </c>
      <c r="AH363" s="264"/>
      <c r="AI363" s="255">
        <v>0</v>
      </c>
      <c r="AJ363" s="264">
        <v>44067</v>
      </c>
      <c r="AK363" s="264">
        <v>38064</v>
      </c>
      <c r="AL363" s="264">
        <v>44047</v>
      </c>
      <c r="AM363" s="254"/>
      <c r="AN363" s="243"/>
      <c r="AO363" s="265" t="str">
        <f>_xlfn.IFNA(IF(VLOOKUP(tabItens[[#This Row],[CÓDIGO]],tabExcluirDoEstoque[#Data],1,FALSE),"sim",""),"")</f>
        <v/>
      </c>
      <c r="AP363" s="266" t="str">
        <f ca="1">IF(OR(ISBLANK(tabItens[[#This Row],[ATA DT.VALID.]]),tabItens[[#This Row],[ATA DT.VALID.]]="",tabItens[[#This Row],[ATA DT.VALID.]]=" "),"",IF(TYPE(tabItens[[#This Row],[ATA DT.VALID.]])=1,ROUNDUP((tabItens[[#This Row],[ATA DT.VALID.]]-TODAY())/7,0),""))</f>
        <v/>
      </c>
      <c r="AQ363" s="267">
        <v>0</v>
      </c>
      <c r="AR363" s="268">
        <f>IF(ISBLANK(tabItens[[#This Row],[CÓDIGO]]),"",IFERROR(VLOOKUP(tabItens[[#This Row],[CÓDIGO]],Consumo!$C$2:$AI$902,32,FALSE),0))</f>
        <v>0</v>
      </c>
      <c r="AS363" s="269">
        <f>SUMIF(Consumo!$C$3:$C$902,tabItens[[#This Row],[CÓDIGO]],Consumo!$T$3:$T$902) + SUMIF(Consumo!$C$3:$C$902,tabItens[[#This Row],[CÓDIGO]],Consumo!$U$3:$U$902) + SUMIF(Consumo!$C$3:$C$902,tabItens[[#This Row],[CÓDIGO]],Consumo!$V$3:$V$902) + SUMIF(Consumo!$C$3:$C$902,tabItens[[#This Row],[CÓDIGO]],Consumo!$W$3:$W$902)</f>
        <v>0</v>
      </c>
      <c r="AT363" s="269">
        <f>SUMIF(Consumo!$C$3:$C$902,tabItens[[#This Row],[CÓDIGO]],Consumo!$AF$3:$AF$902)</f>
        <v>0</v>
      </c>
      <c r="AU363" s="270">
        <f>SUMIF(Consumo!$C$3:$C$902,tabItens[[#This Row],[CÓDIGO]],Consumo!$AG$3:$AG$902)</f>
        <v>0</v>
      </c>
      <c r="AV363" s="271">
        <f>SUMIF(Consumo!$C$3:$C$902,tabItens[[#This Row],[CÓDIGO]],Consumo!$AE$3:$AE$902)</f>
        <v>0</v>
      </c>
      <c r="AW363" s="244">
        <f>tabItens[[#This Row],[QTDE ATUAL]] + tabItens[[#This Row],[RC QTDE]] + tabItens[[#This Row],[AF SALDO]] + tabItens[[#This Row],[Recentes]]</f>
        <v>50</v>
      </c>
      <c r="AX363" s="272">
        <v>5</v>
      </c>
      <c r="AY363" s="272">
        <v>4</v>
      </c>
      <c r="AZ363" s="272">
        <f>IF(ISBLANK(tabItens[[#This Row],[CÓDIGO]]),"",tabItens[[#This Row],[PontoMês]] * (AZ$2+tabItens[[#This Row],[PontoQtM]]))</f>
        <v>20</v>
      </c>
      <c r="BA363" s="271">
        <f>tabItens[[#This Row],[PontoPed]] - tabItens[[#This Row],[Saldo]] + (1/10)</f>
        <v>-29.9</v>
      </c>
      <c r="BB363" s="271">
        <f xml:space="preserve"> tabItens[[#This Row],[PontoMês]] * BB$2 - tabItens[[#This Row],[QTDE ATUAL]] - (1/10)</f>
        <v>-45.1</v>
      </c>
      <c r="BC363" s="273">
        <f>IF( tabItens[[#This Row],[PontoPed]]&gt;0, IF(tabItens[[#This Row],[PontoPed]]&lt;1, 1, IF( tabItens[[#This Row],[Saldo]]&gt;tabItens[[#This Row],[PontoPed]], 0, (tabItens[[#This Row],[PontoPed]]-tabItens[[#This Row],[Saldo]])/tabItens[[#This Row],[PontoPed]] ) ), 0 )</f>
        <v>0</v>
      </c>
      <c r="BD363" s="274">
        <f>ROUNDDOWN(IF( OR( AND(tabItens[[#This Row],[PontoPed]]&lt;tabItens[[#This Row],[Saldo]],tabItens[[#This Row],[Saldo]]&gt;0), tabItens[[#This Row],[PontoPed]]=0), 99, IF(AND(tabItens[[#This Row],[Saldo]]=0,tabItens[[#This Row],[PontoPed]]&gt;0), 0, (1-tabItens[[#This Row],[PctAb]])*10 ) ),0)</f>
        <v>99</v>
      </c>
      <c r="BE363" s="275">
        <f>MAX(ROUNDDOWN( IF(tabItens[[#This Row],[Abaixo]] &gt; 0,   tabItens[[#This Row],[Abaixo]] + (tabItens[[#This Row],[PontoMês]] * IF( OR( ISBLANK(tabItens[[#This Row],[ATA Nº/ANO]]), tabItens[[#This Row],[ATA Nº/ANO]] = ""),BE$2,BE$1)),0),0),0)</f>
        <v>0</v>
      </c>
      <c r="BF36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3" s="276">
        <f>SUMIF(Consumo!$C$3:$C$902,tabItens[[#This Row],[CÓDIGO]],Consumo!$E$3:$E$902)</f>
        <v>0</v>
      </c>
      <c r="BH363" s="277">
        <f>IF(AND(tabItens[[#This Row],[Pend]] &gt; 0,tabItens[[#This Row],[Consumo]] &lt;&gt; 0), tabItens[[#This Row],[Pend]] / tabItens[[#This Row],[Consumo]], 0 )</f>
        <v>0</v>
      </c>
      <c r="BI363" s="276"/>
      <c r="BJ363" s="276"/>
      <c r="BK363" s="278" t="s">
        <v>2077</v>
      </c>
    </row>
    <row r="364" spans="1:63" x14ac:dyDescent="0.3">
      <c r="A364" s="239">
        <v>64625</v>
      </c>
      <c r="B364" s="240" t="s">
        <v>1385</v>
      </c>
      <c r="C364" s="241" t="s">
        <v>346</v>
      </c>
      <c r="D364" s="242">
        <v>61.42</v>
      </c>
      <c r="E364" s="243"/>
      <c r="F364" s="243"/>
      <c r="G364" s="243" t="s">
        <v>891</v>
      </c>
      <c r="H364" s="244">
        <v>677</v>
      </c>
      <c r="I364" s="245">
        <v>103003</v>
      </c>
      <c r="J364" s="246">
        <v>61.42</v>
      </c>
      <c r="K364" s="247">
        <v>60</v>
      </c>
      <c r="L364" s="248">
        <f>IF(tabItens[[#This Row],[Média]] &gt; 0, tabItens[[#This Row],[QTDE ATUAL]] / tabItens[[#This Row],[Média]],999.9)</f>
        <v>999.9</v>
      </c>
      <c r="M364" s="249">
        <v>0</v>
      </c>
      <c r="N364" s="250">
        <f>tabItens[[#This Row],[VALOR UNIT.]] * tabItens[[#This Row],[LC]]</f>
        <v>0</v>
      </c>
      <c r="O364" s="251" t="s">
        <v>2143</v>
      </c>
      <c r="P364" s="252"/>
      <c r="Q364" s="253"/>
      <c r="R364" s="250"/>
      <c r="S364" s="254"/>
      <c r="T364" s="255">
        <f>ROUNDDOWN(IFERROR(tabItens[[#This Row],[ATA DT.VALID.]] - $D$1,0) / 30,0)</f>
        <v>-1507</v>
      </c>
      <c r="U364" s="240" t="s">
        <v>1352</v>
      </c>
      <c r="V364" s="256">
        <v>1</v>
      </c>
      <c r="W364" s="257" t="s">
        <v>2062</v>
      </c>
      <c r="X364" s="258">
        <v>69</v>
      </c>
      <c r="Y364" s="259">
        <v>8</v>
      </c>
      <c r="Z364" s="260"/>
      <c r="AA364" s="261"/>
      <c r="AB364" s="262"/>
      <c r="AC364" s="262"/>
      <c r="AD364" s="261"/>
      <c r="AE364" s="262"/>
      <c r="AF364" s="255"/>
      <c r="AG364" s="263" t="s">
        <v>2063</v>
      </c>
      <c r="AH364" s="264"/>
      <c r="AI364" s="255">
        <v>20</v>
      </c>
      <c r="AJ364" s="264">
        <v>44893</v>
      </c>
      <c r="AK364" s="264" t="s">
        <v>891</v>
      </c>
      <c r="AL364" s="264">
        <v>44881</v>
      </c>
      <c r="AM364" s="254"/>
      <c r="AN364" s="243"/>
      <c r="AO364" s="265" t="str">
        <f>_xlfn.IFNA(IF(VLOOKUP(tabItens[[#This Row],[CÓDIGO]],tabExcluirDoEstoque[#Data],1,FALSE),"sim",""),"")</f>
        <v/>
      </c>
      <c r="AP364" s="266" t="str">
        <f ca="1">IF(OR(ISBLANK(tabItens[[#This Row],[ATA DT.VALID.]]),tabItens[[#This Row],[ATA DT.VALID.]]="",tabItens[[#This Row],[ATA DT.VALID.]]=" "),"",IF(TYPE(tabItens[[#This Row],[ATA DT.VALID.]])=1,ROUNDUP((tabItens[[#This Row],[ATA DT.VALID.]]-TODAY())/7,0),""))</f>
        <v/>
      </c>
      <c r="AQ364" s="267">
        <v>0</v>
      </c>
      <c r="AR364" s="268" t="str">
        <f>IF(ISBLANK(tabItens[[#This Row],[CÓDIGO]]),"",IFERROR(VLOOKUP(tabItens[[#This Row],[CÓDIGO]],Consumo!$C$2:$AI$902,32,FALSE),0))</f>
        <v>02.2023</v>
      </c>
      <c r="AS364" s="269">
        <f>SUMIF(Consumo!$C$3:$C$902,tabItens[[#This Row],[CÓDIGO]],Consumo!$T$3:$T$902) + SUMIF(Consumo!$C$3:$C$902,tabItens[[#This Row],[CÓDIGO]],Consumo!$U$3:$U$902) + SUMIF(Consumo!$C$3:$C$902,tabItens[[#This Row],[CÓDIGO]],Consumo!$V$3:$V$902) + SUMIF(Consumo!$C$3:$C$902,tabItens[[#This Row],[CÓDIGO]],Consumo!$W$3:$W$902)</f>
        <v>0</v>
      </c>
      <c r="AT364" s="269">
        <f>SUMIF(Consumo!$C$3:$C$902,tabItens[[#This Row],[CÓDIGO]],Consumo!$AF$3:$AF$902)</f>
        <v>273</v>
      </c>
      <c r="AU364" s="270">
        <f>SUMIF(Consumo!$C$3:$C$902,tabItens[[#This Row],[CÓDIGO]],Consumo!$AG$3:$AG$902)</f>
        <v>178</v>
      </c>
      <c r="AV364" s="271">
        <f>SUMIF(Consumo!$C$3:$C$902,tabItens[[#This Row],[CÓDIGO]],Consumo!$AE$3:$AE$902)</f>
        <v>0</v>
      </c>
      <c r="AW364" s="244">
        <f>tabItens[[#This Row],[QTDE ATUAL]] + tabItens[[#This Row],[RC QTDE]] + tabItens[[#This Row],[AF SALDO]] + tabItens[[#This Row],[Recentes]]</f>
        <v>677</v>
      </c>
      <c r="AX364" s="272">
        <v>34</v>
      </c>
      <c r="AY364" s="272">
        <v>4</v>
      </c>
      <c r="AZ364" s="272">
        <f>IF(ISBLANK(tabItens[[#This Row],[CÓDIGO]]),"",tabItens[[#This Row],[PontoMês]] * (AZ$2+tabItens[[#This Row],[PontoQtM]]))</f>
        <v>136</v>
      </c>
      <c r="BA364" s="271">
        <f>tabItens[[#This Row],[PontoPed]] - tabItens[[#This Row],[Saldo]] + (1/10)</f>
        <v>-540.9</v>
      </c>
      <c r="BB364" s="271">
        <f xml:space="preserve"> tabItens[[#This Row],[PontoMês]] * BB$2 - tabItens[[#This Row],[QTDE ATUAL]] - (1/10)</f>
        <v>-643.1</v>
      </c>
      <c r="BC364" s="273">
        <f>IF( tabItens[[#This Row],[PontoPed]]&gt;0, IF(tabItens[[#This Row],[PontoPed]]&lt;1, 1, IF( tabItens[[#This Row],[Saldo]]&gt;tabItens[[#This Row],[PontoPed]], 0, (tabItens[[#This Row],[PontoPed]]-tabItens[[#This Row],[Saldo]])/tabItens[[#This Row],[PontoPed]] ) ), 0 )</f>
        <v>0</v>
      </c>
      <c r="BD364" s="274">
        <f>ROUNDDOWN(IF( OR( AND(tabItens[[#This Row],[PontoPed]]&lt;tabItens[[#This Row],[Saldo]],tabItens[[#This Row],[Saldo]]&gt;0), tabItens[[#This Row],[PontoPed]]=0), 99, IF(AND(tabItens[[#This Row],[Saldo]]=0,tabItens[[#This Row],[PontoPed]]&gt;0), 0, (1-tabItens[[#This Row],[PctAb]])*10 ) ),0)</f>
        <v>99</v>
      </c>
      <c r="BE364" s="275">
        <f>MAX(ROUNDDOWN( IF(tabItens[[#This Row],[Abaixo]] &gt; 0,   tabItens[[#This Row],[Abaixo]] + (tabItens[[#This Row],[PontoMês]] * IF( OR( ISBLANK(tabItens[[#This Row],[ATA Nº/ANO]]), tabItens[[#This Row],[ATA Nº/ANO]] = ""),BE$2,BE$1)),0),0),0)</f>
        <v>0</v>
      </c>
      <c r="BF36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4" s="276">
        <f>SUMIF(Consumo!$C$3:$C$902,tabItens[[#This Row],[CÓDIGO]],Consumo!$E$3:$E$902)</f>
        <v>0</v>
      </c>
      <c r="BH364" s="277">
        <f>IF(AND(tabItens[[#This Row],[Pend]] &gt; 0,tabItens[[#This Row],[Consumo]] &lt;&gt; 0), tabItens[[#This Row],[Pend]] / tabItens[[#This Row],[Consumo]], 0 )</f>
        <v>0</v>
      </c>
      <c r="BI364" s="276"/>
      <c r="BJ364" s="276"/>
      <c r="BK364" s="278" t="s">
        <v>2077</v>
      </c>
    </row>
    <row r="365" spans="1:63" x14ac:dyDescent="0.3">
      <c r="A365" s="239">
        <v>64626</v>
      </c>
      <c r="B365" s="240" t="s">
        <v>1386</v>
      </c>
      <c r="C365" s="241" t="s">
        <v>346</v>
      </c>
      <c r="D365" s="242">
        <v>75.400000000000006</v>
      </c>
      <c r="E365" s="243"/>
      <c r="F365" s="243"/>
      <c r="G365" s="243" t="s">
        <v>891</v>
      </c>
      <c r="H365" s="244">
        <v>2603</v>
      </c>
      <c r="I365" s="245">
        <v>103003</v>
      </c>
      <c r="J365" s="246">
        <v>75.400000000000006</v>
      </c>
      <c r="K365" s="247">
        <v>507</v>
      </c>
      <c r="L365" s="248">
        <f>IF(tabItens[[#This Row],[Média]] &gt; 0, tabItens[[#This Row],[QTDE ATUAL]] / tabItens[[#This Row],[Média]],999.9)</f>
        <v>999.9</v>
      </c>
      <c r="M365" s="249">
        <v>0</v>
      </c>
      <c r="N365" s="250">
        <f>tabItens[[#This Row],[VALOR UNIT.]] * tabItens[[#This Row],[LC]]</f>
        <v>0</v>
      </c>
      <c r="O365" s="251" t="s">
        <v>2102</v>
      </c>
      <c r="P365" s="252"/>
      <c r="Q365" s="253"/>
      <c r="R365" s="250"/>
      <c r="S365" s="254"/>
      <c r="T365" s="255">
        <f>ROUNDDOWN(IFERROR(tabItens[[#This Row],[ATA DT.VALID.]] - $D$1,0) / 30,0)</f>
        <v>-1507</v>
      </c>
      <c r="U365" s="240" t="s">
        <v>1352</v>
      </c>
      <c r="V365" s="256">
        <v>1</v>
      </c>
      <c r="W365" s="257" t="s">
        <v>2062</v>
      </c>
      <c r="X365" s="258">
        <v>69</v>
      </c>
      <c r="Y365" s="259">
        <v>8</v>
      </c>
      <c r="Z365" s="260"/>
      <c r="AA365" s="261"/>
      <c r="AB365" s="262"/>
      <c r="AC365" s="262"/>
      <c r="AD365" s="261"/>
      <c r="AE365" s="262"/>
      <c r="AF365" s="255"/>
      <c r="AG365" s="263" t="s">
        <v>2063</v>
      </c>
      <c r="AH365" s="264"/>
      <c r="AI365" s="255">
        <v>170</v>
      </c>
      <c r="AJ365" s="264">
        <v>45180</v>
      </c>
      <c r="AK365" s="264" t="s">
        <v>891</v>
      </c>
      <c r="AL365" s="264">
        <v>45128</v>
      </c>
      <c r="AM365" s="254"/>
      <c r="AN365" s="243"/>
      <c r="AO365" s="265" t="str">
        <f>_xlfn.IFNA(IF(VLOOKUP(tabItens[[#This Row],[CÓDIGO]],tabExcluirDoEstoque[#Data],1,FALSE),"sim",""),"")</f>
        <v/>
      </c>
      <c r="AP365" s="266" t="str">
        <f ca="1">IF(OR(ISBLANK(tabItens[[#This Row],[ATA DT.VALID.]]),tabItens[[#This Row],[ATA DT.VALID.]]="",tabItens[[#This Row],[ATA DT.VALID.]]=" "),"",IF(TYPE(tabItens[[#This Row],[ATA DT.VALID.]])=1,ROUNDUP((tabItens[[#This Row],[ATA DT.VALID.]]-TODAY())/7,0),""))</f>
        <v/>
      </c>
      <c r="AQ365" s="267">
        <v>0</v>
      </c>
      <c r="AR365" s="268" t="str">
        <f>IF(ISBLANK(tabItens[[#This Row],[CÓDIGO]]),"",IFERROR(VLOOKUP(tabItens[[#This Row],[CÓDIGO]],Consumo!$C$2:$AI$902,32,FALSE),0))</f>
        <v>07.2023</v>
      </c>
      <c r="AS365" s="269">
        <f>SUMIF(Consumo!$C$3:$C$902,tabItens[[#This Row],[CÓDIGO]],Consumo!$T$3:$T$902) + SUMIF(Consumo!$C$3:$C$902,tabItens[[#This Row],[CÓDIGO]],Consumo!$U$3:$U$902) + SUMIF(Consumo!$C$3:$C$902,tabItens[[#This Row],[CÓDIGO]],Consumo!$V$3:$V$902) + SUMIF(Consumo!$C$3:$C$902,tabItens[[#This Row],[CÓDIGO]],Consumo!$W$3:$W$902)</f>
        <v>507</v>
      </c>
      <c r="AT365" s="269">
        <f>SUMIF(Consumo!$C$3:$C$902,tabItens[[#This Row],[CÓDIGO]],Consumo!$AF$3:$AF$902)</f>
        <v>897</v>
      </c>
      <c r="AU365" s="270">
        <f>SUMIF(Consumo!$C$3:$C$902,tabItens[[#This Row],[CÓDIGO]],Consumo!$AG$3:$AG$902)</f>
        <v>307</v>
      </c>
      <c r="AV365" s="271">
        <f>SUMIF(Consumo!$C$3:$C$902,tabItens[[#This Row],[CÓDIGO]],Consumo!$AE$3:$AE$902)</f>
        <v>0</v>
      </c>
      <c r="AW365" s="244">
        <f>tabItens[[#This Row],[QTDE ATUAL]] + tabItens[[#This Row],[RC QTDE]] + tabItens[[#This Row],[AF SALDO]] + tabItens[[#This Row],[Recentes]]</f>
        <v>2603</v>
      </c>
      <c r="AX365" s="272">
        <v>125</v>
      </c>
      <c r="AY365" s="272">
        <v>4</v>
      </c>
      <c r="AZ365" s="272">
        <f>IF(ISBLANK(tabItens[[#This Row],[CÓDIGO]]),"",tabItens[[#This Row],[PontoMês]] * (AZ$2+tabItens[[#This Row],[PontoQtM]]))</f>
        <v>500</v>
      </c>
      <c r="BA365" s="271">
        <f>tabItens[[#This Row],[PontoPed]] - tabItens[[#This Row],[Saldo]] + (1/10)</f>
        <v>-2102.9</v>
      </c>
      <c r="BB365" s="271">
        <f xml:space="preserve"> tabItens[[#This Row],[PontoMês]] * BB$2 - tabItens[[#This Row],[QTDE ATUAL]] - (1/10)</f>
        <v>-2478.1</v>
      </c>
      <c r="BC365" s="273">
        <f>IF( tabItens[[#This Row],[PontoPed]]&gt;0, IF(tabItens[[#This Row],[PontoPed]]&lt;1, 1, IF( tabItens[[#This Row],[Saldo]]&gt;tabItens[[#This Row],[PontoPed]], 0, (tabItens[[#This Row],[PontoPed]]-tabItens[[#This Row],[Saldo]])/tabItens[[#This Row],[PontoPed]] ) ), 0 )</f>
        <v>0</v>
      </c>
      <c r="BD365" s="274">
        <f>ROUNDDOWN(IF( OR( AND(tabItens[[#This Row],[PontoPed]]&lt;tabItens[[#This Row],[Saldo]],tabItens[[#This Row],[Saldo]]&gt;0), tabItens[[#This Row],[PontoPed]]=0), 99, IF(AND(tabItens[[#This Row],[Saldo]]=0,tabItens[[#This Row],[PontoPed]]&gt;0), 0, (1-tabItens[[#This Row],[PctAb]])*10 ) ),0)</f>
        <v>99</v>
      </c>
      <c r="BE365" s="275">
        <f>MAX(ROUNDDOWN( IF(tabItens[[#This Row],[Abaixo]] &gt; 0,   tabItens[[#This Row],[Abaixo]] + (tabItens[[#This Row],[PontoMês]] * IF( OR( ISBLANK(tabItens[[#This Row],[ATA Nº/ANO]]), tabItens[[#This Row],[ATA Nº/ANO]] = ""),BE$2,BE$1)),0),0),0)</f>
        <v>0</v>
      </c>
      <c r="BF36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5" s="276">
        <f>SUMIF(Consumo!$C$3:$C$902,tabItens[[#This Row],[CÓDIGO]],Consumo!$E$3:$E$902)</f>
        <v>0</v>
      </c>
      <c r="BH365" s="277">
        <f>IF(AND(tabItens[[#This Row],[Pend]] &gt; 0,tabItens[[#This Row],[Consumo]] &lt;&gt; 0), tabItens[[#This Row],[Pend]] / tabItens[[#This Row],[Consumo]], 0 )</f>
        <v>0</v>
      </c>
      <c r="BI365" s="276"/>
      <c r="BJ365" s="276"/>
      <c r="BK365" s="278" t="s">
        <v>2077</v>
      </c>
    </row>
    <row r="366" spans="1:63" x14ac:dyDescent="0.3">
      <c r="A366" s="239">
        <v>64860</v>
      </c>
      <c r="B366" s="240" t="s">
        <v>1397</v>
      </c>
      <c r="C366" s="241" t="s">
        <v>346</v>
      </c>
      <c r="D366" s="242">
        <v>41</v>
      </c>
      <c r="E366" s="243"/>
      <c r="F366" s="243"/>
      <c r="G366" s="243" t="s">
        <v>891</v>
      </c>
      <c r="H366" s="244">
        <v>56</v>
      </c>
      <c r="I366" s="245">
        <v>103003</v>
      </c>
      <c r="J366" s="246">
        <v>41</v>
      </c>
      <c r="K366" s="247">
        <v>201</v>
      </c>
      <c r="L366" s="248">
        <f>IF(tabItens[[#This Row],[Média]] &gt; 0, tabItens[[#This Row],[QTDE ATUAL]] / tabItens[[#This Row],[Média]],999.9)</f>
        <v>999.9</v>
      </c>
      <c r="M366" s="249">
        <v>0</v>
      </c>
      <c r="N366" s="250">
        <f>tabItens[[#This Row],[VALOR UNIT.]] * tabItens[[#This Row],[LC]]</f>
        <v>0</v>
      </c>
      <c r="O366" s="251" t="s">
        <v>2142</v>
      </c>
      <c r="P366" s="252"/>
      <c r="Q366" s="253"/>
      <c r="R366" s="250"/>
      <c r="S366" s="254"/>
      <c r="T366" s="255">
        <f>ROUNDDOWN(IFERROR(tabItens[[#This Row],[ATA DT.VALID.]] - $D$1,0) / 30,0)</f>
        <v>-1507</v>
      </c>
      <c r="U366" s="240" t="s">
        <v>1352</v>
      </c>
      <c r="V366" s="256">
        <v>1</v>
      </c>
      <c r="W366" s="257" t="s">
        <v>2062</v>
      </c>
      <c r="X366" s="258">
        <v>69</v>
      </c>
      <c r="Y366" s="259">
        <v>8</v>
      </c>
      <c r="Z366" s="260"/>
      <c r="AA366" s="261"/>
      <c r="AB366" s="262"/>
      <c r="AC366" s="262">
        <v>10278</v>
      </c>
      <c r="AD366" s="261">
        <v>2023</v>
      </c>
      <c r="AE366" s="262">
        <v>50</v>
      </c>
      <c r="AF366" s="255">
        <v>50</v>
      </c>
      <c r="AG366" s="263" t="s">
        <v>2054</v>
      </c>
      <c r="AH366" s="264">
        <v>45190</v>
      </c>
      <c r="AI366" s="255">
        <v>68</v>
      </c>
      <c r="AJ366" s="264">
        <v>44410</v>
      </c>
      <c r="AK366" s="264" t="s">
        <v>891</v>
      </c>
      <c r="AL366" s="264">
        <v>45156</v>
      </c>
      <c r="AM366" s="254"/>
      <c r="AN366" s="243"/>
      <c r="AO366" s="265" t="str">
        <f>_xlfn.IFNA(IF(VLOOKUP(tabItens[[#This Row],[CÓDIGO]],tabExcluirDoEstoque[#Data],1,FALSE),"sim",""),"")</f>
        <v/>
      </c>
      <c r="AP366" s="266" t="str">
        <f ca="1">IF(OR(ISBLANK(tabItens[[#This Row],[ATA DT.VALID.]]),tabItens[[#This Row],[ATA DT.VALID.]]="",tabItens[[#This Row],[ATA DT.VALID.]]=" "),"",IF(TYPE(tabItens[[#This Row],[ATA DT.VALID.]])=1,ROUNDUP((tabItens[[#This Row],[ATA DT.VALID.]]-TODAY())/7,0),""))</f>
        <v/>
      </c>
      <c r="AQ366" s="267">
        <v>0</v>
      </c>
      <c r="AR366" s="268" t="str">
        <f>IF(ISBLANK(tabItens[[#This Row],[CÓDIGO]]),"",IFERROR(VLOOKUP(tabItens[[#This Row],[CÓDIGO]],Consumo!$C$2:$AI$902,32,FALSE),0))</f>
        <v>02.2023</v>
      </c>
      <c r="AS366" s="269">
        <f>SUMIF(Consumo!$C$3:$C$902,tabItens[[#This Row],[CÓDIGO]],Consumo!$T$3:$T$902) + SUMIF(Consumo!$C$3:$C$902,tabItens[[#This Row],[CÓDIGO]],Consumo!$U$3:$U$902) + SUMIF(Consumo!$C$3:$C$902,tabItens[[#This Row],[CÓDIGO]],Consumo!$V$3:$V$902) + SUMIF(Consumo!$C$3:$C$902,tabItens[[#This Row],[CÓDIGO]],Consumo!$W$3:$W$902)</f>
        <v>0</v>
      </c>
      <c r="AT366" s="269">
        <f>SUMIF(Consumo!$C$3:$C$902,tabItens[[#This Row],[CÓDIGO]],Consumo!$AF$3:$AF$902)</f>
        <v>211</v>
      </c>
      <c r="AU366" s="270">
        <f>SUMIF(Consumo!$C$3:$C$902,tabItens[[#This Row],[CÓDIGO]],Consumo!$AG$3:$AG$902)</f>
        <v>200</v>
      </c>
      <c r="AV366" s="271">
        <f>SUMIF(Consumo!$C$3:$C$902,tabItens[[#This Row],[CÓDIGO]],Consumo!$AE$3:$AE$902)</f>
        <v>0</v>
      </c>
      <c r="AW366" s="244">
        <f>tabItens[[#This Row],[QTDE ATUAL]] + tabItens[[#This Row],[RC QTDE]] + tabItens[[#This Row],[AF SALDO]] + tabItens[[#This Row],[Recentes]]</f>
        <v>106</v>
      </c>
      <c r="AX366" s="272">
        <v>10</v>
      </c>
      <c r="AY366" s="272">
        <v>4</v>
      </c>
      <c r="AZ366" s="272">
        <f>IF(ISBLANK(tabItens[[#This Row],[CÓDIGO]]),"",tabItens[[#This Row],[PontoMês]] * (AZ$2+tabItens[[#This Row],[PontoQtM]]))</f>
        <v>40</v>
      </c>
      <c r="BA366" s="271">
        <f>tabItens[[#This Row],[PontoPed]] - tabItens[[#This Row],[Saldo]] + (1/10)</f>
        <v>-65.900000000000006</v>
      </c>
      <c r="BB366" s="271">
        <f xml:space="preserve"> tabItens[[#This Row],[PontoMês]] * BB$2 - tabItens[[#This Row],[QTDE ATUAL]] - (1/10)</f>
        <v>-46.1</v>
      </c>
      <c r="BC366" s="273">
        <f>IF( tabItens[[#This Row],[PontoPed]]&gt;0, IF(tabItens[[#This Row],[PontoPed]]&lt;1, 1, IF( tabItens[[#This Row],[Saldo]]&gt;tabItens[[#This Row],[PontoPed]], 0, (tabItens[[#This Row],[PontoPed]]-tabItens[[#This Row],[Saldo]])/tabItens[[#This Row],[PontoPed]] ) ), 0 )</f>
        <v>0</v>
      </c>
      <c r="BD366" s="274">
        <f>ROUNDDOWN(IF( OR( AND(tabItens[[#This Row],[PontoPed]]&lt;tabItens[[#This Row],[Saldo]],tabItens[[#This Row],[Saldo]]&gt;0), tabItens[[#This Row],[PontoPed]]=0), 99, IF(AND(tabItens[[#This Row],[Saldo]]=0,tabItens[[#This Row],[PontoPed]]&gt;0), 0, (1-tabItens[[#This Row],[PctAb]])*10 ) ),0)</f>
        <v>99</v>
      </c>
      <c r="BE366" s="275">
        <f>MAX(ROUNDDOWN( IF(tabItens[[#This Row],[Abaixo]] &gt; 0,   tabItens[[#This Row],[Abaixo]] + (tabItens[[#This Row],[PontoMês]] * IF( OR( ISBLANK(tabItens[[#This Row],[ATA Nº/ANO]]), tabItens[[#This Row],[ATA Nº/ANO]] = ""),BE$2,BE$1)),0),0),0)</f>
        <v>0</v>
      </c>
      <c r="BF36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6" s="276">
        <f>SUMIF(Consumo!$C$3:$C$902,tabItens[[#This Row],[CÓDIGO]],Consumo!$E$3:$E$902)</f>
        <v>0</v>
      </c>
      <c r="BH366" s="277">
        <f>IF(AND(tabItens[[#This Row],[Pend]] &gt; 0,tabItens[[#This Row],[Consumo]] &lt;&gt; 0), tabItens[[#This Row],[Pend]] / tabItens[[#This Row],[Consumo]], 0 )</f>
        <v>0</v>
      </c>
      <c r="BI366" s="276"/>
      <c r="BJ366" s="276"/>
      <c r="BK366" s="278" t="s">
        <v>2077</v>
      </c>
    </row>
    <row r="367" spans="1:63" x14ac:dyDescent="0.3">
      <c r="A367" s="239">
        <v>27287</v>
      </c>
      <c r="B367" s="240" t="s">
        <v>1231</v>
      </c>
      <c r="C367" s="241" t="s">
        <v>346</v>
      </c>
      <c r="D367" s="242">
        <v>40</v>
      </c>
      <c r="E367" s="243"/>
      <c r="F367" s="243"/>
      <c r="G367" s="243" t="s">
        <v>891</v>
      </c>
      <c r="H367" s="244">
        <v>1114</v>
      </c>
      <c r="I367" s="245">
        <v>103003</v>
      </c>
      <c r="J367" s="246">
        <v>40</v>
      </c>
      <c r="K367" s="247">
        <v>95</v>
      </c>
      <c r="L367" s="248">
        <f>IF(tabItens[[#This Row],[Média]] &gt; 0, tabItens[[#This Row],[QTDE ATUAL]] / tabItens[[#This Row],[Média]],999.9)</f>
        <v>999.9</v>
      </c>
      <c r="M367" s="249">
        <v>0</v>
      </c>
      <c r="N367" s="250">
        <f>tabItens[[#This Row],[VALOR UNIT.]] * tabItens[[#This Row],[LC]]</f>
        <v>0</v>
      </c>
      <c r="O367" s="251" t="s">
        <v>2128</v>
      </c>
      <c r="P367" s="252"/>
      <c r="Q367" s="253"/>
      <c r="R367" s="250"/>
      <c r="S367" s="254"/>
      <c r="T367" s="255">
        <f>ROUNDDOWN(IFERROR(tabItens[[#This Row],[ATA DT.VALID.]] - $D$1,0) / 30,0)</f>
        <v>-1507</v>
      </c>
      <c r="U367" s="240" t="s">
        <v>1232</v>
      </c>
      <c r="V367" s="256">
        <v>1</v>
      </c>
      <c r="W367" s="257" t="s">
        <v>2062</v>
      </c>
      <c r="X367" s="258">
        <v>51</v>
      </c>
      <c r="Y367" s="259">
        <v>13</v>
      </c>
      <c r="Z367" s="260"/>
      <c r="AA367" s="261"/>
      <c r="AB367" s="262"/>
      <c r="AC367" s="262"/>
      <c r="AD367" s="261"/>
      <c r="AE367" s="262"/>
      <c r="AF367" s="255"/>
      <c r="AG367" s="263" t="s">
        <v>2063</v>
      </c>
      <c r="AH367" s="264"/>
      <c r="AI367" s="255">
        <v>32</v>
      </c>
      <c r="AJ367" s="264">
        <v>44495</v>
      </c>
      <c r="AK367" s="264" t="s">
        <v>891</v>
      </c>
      <c r="AL367" s="264">
        <v>44483</v>
      </c>
      <c r="AM367" s="254"/>
      <c r="AN367" s="243"/>
      <c r="AO367" s="265" t="str">
        <f>_xlfn.IFNA(IF(VLOOKUP(tabItens[[#This Row],[CÓDIGO]],tabExcluirDoEstoque[#Data],1,FALSE),"sim",""),"")</f>
        <v/>
      </c>
      <c r="AP367" s="266" t="str">
        <f ca="1">IF(OR(ISBLANK(tabItens[[#This Row],[ATA DT.VALID.]]),tabItens[[#This Row],[ATA DT.VALID.]]="",tabItens[[#This Row],[ATA DT.VALID.]]=" "),"",IF(TYPE(tabItens[[#This Row],[ATA DT.VALID.]])=1,ROUNDUP((tabItens[[#This Row],[ATA DT.VALID.]]-TODAY())/7,0),""))</f>
        <v/>
      </c>
      <c r="AQ367" s="267">
        <v>0</v>
      </c>
      <c r="AR367" s="268" t="str">
        <f>IF(ISBLANK(tabItens[[#This Row],[CÓDIGO]]),"",IFERROR(VLOOKUP(tabItens[[#This Row],[CÓDIGO]],Consumo!$C$2:$AI$902,32,FALSE),0))</f>
        <v>05.2023</v>
      </c>
      <c r="AS367" s="269">
        <f>SUMIF(Consumo!$C$3:$C$902,tabItens[[#This Row],[CÓDIGO]],Consumo!$T$3:$T$902) + SUMIF(Consumo!$C$3:$C$902,tabItens[[#This Row],[CÓDIGO]],Consumo!$U$3:$U$902) + SUMIF(Consumo!$C$3:$C$902,tabItens[[#This Row],[CÓDIGO]],Consumo!$V$3:$V$902) + SUMIF(Consumo!$C$3:$C$902,tabItens[[#This Row],[CÓDIGO]],Consumo!$W$3:$W$902)</f>
        <v>40</v>
      </c>
      <c r="AT367" s="269">
        <f>SUMIF(Consumo!$C$3:$C$902,tabItens[[#This Row],[CÓDIGO]],Consumo!$AF$3:$AF$902)</f>
        <v>140</v>
      </c>
      <c r="AU367" s="270">
        <f>SUMIF(Consumo!$C$3:$C$902,tabItens[[#This Row],[CÓDIGO]],Consumo!$AG$3:$AG$902)</f>
        <v>40</v>
      </c>
      <c r="AV367" s="271">
        <f>SUMIF(Consumo!$C$3:$C$902,tabItens[[#This Row],[CÓDIGO]],Consumo!$AE$3:$AE$902)</f>
        <v>0</v>
      </c>
      <c r="AW367" s="244">
        <f>tabItens[[#This Row],[QTDE ATUAL]] + tabItens[[#This Row],[RC QTDE]] + tabItens[[#This Row],[AF SALDO]] + tabItens[[#This Row],[Recentes]]</f>
        <v>1114</v>
      </c>
      <c r="AX367" s="272">
        <v>50</v>
      </c>
      <c r="AY367" s="272">
        <v>4</v>
      </c>
      <c r="AZ367" s="272">
        <f>IF(ISBLANK(tabItens[[#This Row],[CÓDIGO]]),"",tabItens[[#This Row],[PontoMês]] * (AZ$2+tabItens[[#This Row],[PontoQtM]]))</f>
        <v>200</v>
      </c>
      <c r="BA367" s="271">
        <f>tabItens[[#This Row],[PontoPed]] - tabItens[[#This Row],[Saldo]] + (1/10)</f>
        <v>-913.9</v>
      </c>
      <c r="BB367" s="271">
        <f xml:space="preserve"> tabItens[[#This Row],[PontoMês]] * BB$2 - tabItens[[#This Row],[QTDE ATUAL]] - (1/10)</f>
        <v>-1064.0999999999999</v>
      </c>
      <c r="BC367" s="273">
        <f>IF( tabItens[[#This Row],[PontoPed]]&gt;0, IF(tabItens[[#This Row],[PontoPed]]&lt;1, 1, IF( tabItens[[#This Row],[Saldo]]&gt;tabItens[[#This Row],[PontoPed]], 0, (tabItens[[#This Row],[PontoPed]]-tabItens[[#This Row],[Saldo]])/tabItens[[#This Row],[PontoPed]] ) ), 0 )</f>
        <v>0</v>
      </c>
      <c r="BD367" s="274">
        <f>ROUNDDOWN(IF( OR( AND(tabItens[[#This Row],[PontoPed]]&lt;tabItens[[#This Row],[Saldo]],tabItens[[#This Row],[Saldo]]&gt;0), tabItens[[#This Row],[PontoPed]]=0), 99, IF(AND(tabItens[[#This Row],[Saldo]]=0,tabItens[[#This Row],[PontoPed]]&gt;0), 0, (1-tabItens[[#This Row],[PctAb]])*10 ) ),0)</f>
        <v>99</v>
      </c>
      <c r="BE367" s="275">
        <f>MAX(ROUNDDOWN( IF(tabItens[[#This Row],[Abaixo]] &gt; 0,   tabItens[[#This Row],[Abaixo]] + (tabItens[[#This Row],[PontoMês]] * IF( OR( ISBLANK(tabItens[[#This Row],[ATA Nº/ANO]]), tabItens[[#This Row],[ATA Nº/ANO]] = ""),BE$2,BE$1)),0),0),0)</f>
        <v>0</v>
      </c>
      <c r="BF36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7" s="276">
        <f>SUMIF(Consumo!$C$3:$C$902,tabItens[[#This Row],[CÓDIGO]],Consumo!$E$3:$E$902)</f>
        <v>0</v>
      </c>
      <c r="BH367" s="277">
        <f>IF(AND(tabItens[[#This Row],[Pend]] &gt; 0,tabItens[[#This Row],[Consumo]] &lt;&gt; 0), tabItens[[#This Row],[Pend]] / tabItens[[#This Row],[Consumo]], 0 )</f>
        <v>0</v>
      </c>
      <c r="BI367" s="276"/>
      <c r="BJ367" s="276"/>
      <c r="BK367" s="278" t="s">
        <v>2077</v>
      </c>
    </row>
    <row r="368" spans="1:63" x14ac:dyDescent="0.3">
      <c r="A368" s="239">
        <v>87348</v>
      </c>
      <c r="B368" s="240" t="s">
        <v>1497</v>
      </c>
      <c r="C368" s="241" t="s">
        <v>346</v>
      </c>
      <c r="D368" s="242">
        <v>16.32</v>
      </c>
      <c r="E368" s="243"/>
      <c r="F368" s="243"/>
      <c r="G368" s="243" t="s">
        <v>891</v>
      </c>
      <c r="H368" s="244">
        <v>832</v>
      </c>
      <c r="I368" s="245">
        <v>103003</v>
      </c>
      <c r="J368" s="246">
        <v>16.32</v>
      </c>
      <c r="K368" s="247">
        <v>40</v>
      </c>
      <c r="L368" s="248">
        <f>IF(tabItens[[#This Row],[Média]] &gt; 0, tabItens[[#This Row],[QTDE ATUAL]] / tabItens[[#This Row],[Média]],999.9)</f>
        <v>999.9</v>
      </c>
      <c r="M368" s="249">
        <v>0</v>
      </c>
      <c r="N368" s="250">
        <f>tabItens[[#This Row],[VALOR UNIT.]] * tabItens[[#This Row],[LC]]</f>
        <v>0</v>
      </c>
      <c r="O368" s="251" t="s">
        <v>2102</v>
      </c>
      <c r="P368" s="252"/>
      <c r="Q368" s="253"/>
      <c r="R368" s="250"/>
      <c r="S368" s="254"/>
      <c r="T368" s="255">
        <f>ROUNDDOWN(IFERROR(tabItens[[#This Row],[ATA DT.VALID.]] - $D$1,0) / 30,0)</f>
        <v>-1507</v>
      </c>
      <c r="U368" s="240" t="s">
        <v>1232</v>
      </c>
      <c r="V368" s="256">
        <v>1</v>
      </c>
      <c r="W368" s="257" t="s">
        <v>2062</v>
      </c>
      <c r="X368" s="258">
        <v>51</v>
      </c>
      <c r="Y368" s="259">
        <v>13</v>
      </c>
      <c r="Z368" s="260"/>
      <c r="AA368" s="261"/>
      <c r="AB368" s="262"/>
      <c r="AC368" s="262"/>
      <c r="AD368" s="261"/>
      <c r="AE368" s="262"/>
      <c r="AF368" s="255"/>
      <c r="AG368" s="263" t="s">
        <v>2063</v>
      </c>
      <c r="AH368" s="264"/>
      <c r="AI368" s="255">
        <v>14</v>
      </c>
      <c r="AJ368" s="264">
        <v>43852</v>
      </c>
      <c r="AK368" s="264">
        <v>38583</v>
      </c>
      <c r="AL368" s="264">
        <v>44005</v>
      </c>
      <c r="AM368" s="254"/>
      <c r="AN368" s="243"/>
      <c r="AO368" s="265" t="str">
        <f>_xlfn.IFNA(IF(VLOOKUP(tabItens[[#This Row],[CÓDIGO]],tabExcluirDoEstoque[#Data],1,FALSE),"sim",""),"")</f>
        <v/>
      </c>
      <c r="AP368" s="266" t="str">
        <f ca="1">IF(OR(ISBLANK(tabItens[[#This Row],[ATA DT.VALID.]]),tabItens[[#This Row],[ATA DT.VALID.]]="",tabItens[[#This Row],[ATA DT.VALID.]]=" "),"",IF(TYPE(tabItens[[#This Row],[ATA DT.VALID.]])=1,ROUNDUP((tabItens[[#This Row],[ATA DT.VALID.]]-TODAY())/7,0),""))</f>
        <v/>
      </c>
      <c r="AQ368" s="267">
        <v>0</v>
      </c>
      <c r="AR368" s="268" t="str">
        <f>IF(ISBLANK(tabItens[[#This Row],[CÓDIGO]]),"",IFERROR(VLOOKUP(tabItens[[#This Row],[CÓDIGO]],Consumo!$C$2:$AI$902,32,FALSE),0))</f>
        <v>03.2023</v>
      </c>
      <c r="AS368" s="269">
        <f>SUMIF(Consumo!$C$3:$C$902,tabItens[[#This Row],[CÓDIGO]],Consumo!$T$3:$T$902) + SUMIF(Consumo!$C$3:$C$902,tabItens[[#This Row],[CÓDIGO]],Consumo!$U$3:$U$902) + SUMIF(Consumo!$C$3:$C$902,tabItens[[#This Row],[CÓDIGO]],Consumo!$V$3:$V$902) + SUMIF(Consumo!$C$3:$C$902,tabItens[[#This Row],[CÓDIGO]],Consumo!$W$3:$W$902)</f>
        <v>0</v>
      </c>
      <c r="AT368" s="269">
        <f>SUMIF(Consumo!$C$3:$C$902,tabItens[[#This Row],[CÓDIGO]],Consumo!$AF$3:$AF$902)</f>
        <v>299</v>
      </c>
      <c r="AU368" s="270">
        <f>SUMIF(Consumo!$C$3:$C$902,tabItens[[#This Row],[CÓDIGO]],Consumo!$AG$3:$AG$902)</f>
        <v>225</v>
      </c>
      <c r="AV368" s="271">
        <f>SUMIF(Consumo!$C$3:$C$902,tabItens[[#This Row],[CÓDIGO]],Consumo!$AE$3:$AE$902)</f>
        <v>0</v>
      </c>
      <c r="AW368" s="244">
        <f>tabItens[[#This Row],[QTDE ATUAL]] + tabItens[[#This Row],[RC QTDE]] + tabItens[[#This Row],[AF SALDO]] + tabItens[[#This Row],[Recentes]]</f>
        <v>832</v>
      </c>
      <c r="AX368" s="272">
        <v>42</v>
      </c>
      <c r="AY368" s="272">
        <v>4</v>
      </c>
      <c r="AZ368" s="272">
        <f>IF(ISBLANK(tabItens[[#This Row],[CÓDIGO]]),"",tabItens[[#This Row],[PontoMês]] * (AZ$2+tabItens[[#This Row],[PontoQtM]]))</f>
        <v>168</v>
      </c>
      <c r="BA368" s="271">
        <f>tabItens[[#This Row],[PontoPed]] - tabItens[[#This Row],[Saldo]] + (1/10)</f>
        <v>-663.9</v>
      </c>
      <c r="BB368" s="271">
        <f xml:space="preserve"> tabItens[[#This Row],[PontoMês]] * BB$2 - tabItens[[#This Row],[QTDE ATUAL]] - (1/10)</f>
        <v>-790.1</v>
      </c>
      <c r="BC368" s="273">
        <f>IF( tabItens[[#This Row],[PontoPed]]&gt;0, IF(tabItens[[#This Row],[PontoPed]]&lt;1, 1, IF( tabItens[[#This Row],[Saldo]]&gt;tabItens[[#This Row],[PontoPed]], 0, (tabItens[[#This Row],[PontoPed]]-tabItens[[#This Row],[Saldo]])/tabItens[[#This Row],[PontoPed]] ) ), 0 )</f>
        <v>0</v>
      </c>
      <c r="BD368" s="274">
        <f>ROUNDDOWN(IF( OR( AND(tabItens[[#This Row],[PontoPed]]&lt;tabItens[[#This Row],[Saldo]],tabItens[[#This Row],[Saldo]]&gt;0), tabItens[[#This Row],[PontoPed]]=0), 99, IF(AND(tabItens[[#This Row],[Saldo]]=0,tabItens[[#This Row],[PontoPed]]&gt;0), 0, (1-tabItens[[#This Row],[PctAb]])*10 ) ),0)</f>
        <v>99</v>
      </c>
      <c r="BE368" s="275">
        <f>MAX(ROUNDDOWN( IF(tabItens[[#This Row],[Abaixo]] &gt; 0,   tabItens[[#This Row],[Abaixo]] + (tabItens[[#This Row],[PontoMês]] * IF( OR( ISBLANK(tabItens[[#This Row],[ATA Nº/ANO]]), tabItens[[#This Row],[ATA Nº/ANO]] = ""),BE$2,BE$1)),0),0),0)</f>
        <v>0</v>
      </c>
      <c r="BF36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8" s="276">
        <f>SUMIF(Consumo!$C$3:$C$902,tabItens[[#This Row],[CÓDIGO]],Consumo!$E$3:$E$902)</f>
        <v>0</v>
      </c>
      <c r="BH368" s="277">
        <f>IF(AND(tabItens[[#This Row],[Pend]] &gt; 0,tabItens[[#This Row],[Consumo]] &lt;&gt; 0), tabItens[[#This Row],[Pend]] / tabItens[[#This Row],[Consumo]], 0 )</f>
        <v>0</v>
      </c>
      <c r="BI368" s="276"/>
      <c r="BJ368" s="276"/>
      <c r="BK368" s="278" t="s">
        <v>2077</v>
      </c>
    </row>
    <row r="369" spans="1:63" x14ac:dyDescent="0.3">
      <c r="A369" s="239">
        <v>64861</v>
      </c>
      <c r="B369" s="240" t="s">
        <v>1398</v>
      </c>
      <c r="C369" s="241" t="s">
        <v>346</v>
      </c>
      <c r="D369" s="242">
        <v>38.89</v>
      </c>
      <c r="E369" s="243"/>
      <c r="F369" s="243"/>
      <c r="G369" s="243" t="s">
        <v>891</v>
      </c>
      <c r="H369" s="244">
        <v>1790</v>
      </c>
      <c r="I369" s="245">
        <v>103003</v>
      </c>
      <c r="J369" s="246">
        <v>38.89</v>
      </c>
      <c r="K369" s="247"/>
      <c r="L369" s="248">
        <f>IF(tabItens[[#This Row],[Média]] &gt; 0, tabItens[[#This Row],[QTDE ATUAL]] / tabItens[[#This Row],[Média]],999.9)</f>
        <v>999.9</v>
      </c>
      <c r="M369" s="249">
        <v>0</v>
      </c>
      <c r="N369" s="250">
        <f>tabItens[[#This Row],[VALOR UNIT.]] * tabItens[[#This Row],[LC]]</f>
        <v>0</v>
      </c>
      <c r="O369" s="251" t="s">
        <v>2142</v>
      </c>
      <c r="P369" s="252"/>
      <c r="Q369" s="253"/>
      <c r="R369" s="250"/>
      <c r="S369" s="254"/>
      <c r="T369" s="255">
        <f>ROUNDDOWN(IFERROR(tabItens[[#This Row],[ATA DT.VALID.]] - $D$1,0) / 30,0)</f>
        <v>-1507</v>
      </c>
      <c r="U369" s="240" t="s">
        <v>1352</v>
      </c>
      <c r="V369" s="256">
        <v>1</v>
      </c>
      <c r="W369" s="257" t="s">
        <v>2062</v>
      </c>
      <c r="X369" s="258">
        <v>69</v>
      </c>
      <c r="Y369" s="259">
        <v>8</v>
      </c>
      <c r="Z369" s="260"/>
      <c r="AA369" s="261"/>
      <c r="AB369" s="262"/>
      <c r="AC369" s="262"/>
      <c r="AD369" s="261"/>
      <c r="AE369" s="262"/>
      <c r="AF369" s="255"/>
      <c r="AG369" s="263" t="s">
        <v>2063</v>
      </c>
      <c r="AH369" s="264"/>
      <c r="AI369" s="255">
        <v>0</v>
      </c>
      <c r="AJ369" s="264">
        <v>44579</v>
      </c>
      <c r="AK369" s="264" t="s">
        <v>891</v>
      </c>
      <c r="AL369" s="264">
        <v>44883</v>
      </c>
      <c r="AM369" s="254"/>
      <c r="AN369" s="243"/>
      <c r="AO369" s="265" t="str">
        <f>_xlfn.IFNA(IF(VLOOKUP(tabItens[[#This Row],[CÓDIGO]],tabExcluirDoEstoque[#Data],1,FALSE),"sim",""),"")</f>
        <v/>
      </c>
      <c r="AP369" s="266" t="str">
        <f ca="1">IF(OR(ISBLANK(tabItens[[#This Row],[ATA DT.VALID.]]),tabItens[[#This Row],[ATA DT.VALID.]]="",tabItens[[#This Row],[ATA DT.VALID.]]=" "),"",IF(TYPE(tabItens[[#This Row],[ATA DT.VALID.]])=1,ROUNDUP((tabItens[[#This Row],[ATA DT.VALID.]]-TODAY())/7,0),""))</f>
        <v/>
      </c>
      <c r="AQ369" s="267">
        <v>0</v>
      </c>
      <c r="AR369" s="268" t="str">
        <f>IF(ISBLANK(tabItens[[#This Row],[CÓDIGO]]),"",IFERROR(VLOOKUP(tabItens[[#This Row],[CÓDIGO]],Consumo!$C$2:$AI$902,32,FALSE),0))</f>
        <v>08.2022</v>
      </c>
      <c r="AS369" s="269">
        <f>SUMIF(Consumo!$C$3:$C$902,tabItens[[#This Row],[CÓDIGO]],Consumo!$T$3:$T$902) + SUMIF(Consumo!$C$3:$C$902,tabItens[[#This Row],[CÓDIGO]],Consumo!$U$3:$U$902) + SUMIF(Consumo!$C$3:$C$902,tabItens[[#This Row],[CÓDIGO]],Consumo!$V$3:$V$902) + SUMIF(Consumo!$C$3:$C$902,tabItens[[#This Row],[CÓDIGO]],Consumo!$W$3:$W$902)</f>
        <v>0</v>
      </c>
      <c r="AT369" s="269">
        <f>SUMIF(Consumo!$C$3:$C$902,tabItens[[#This Row],[CÓDIGO]],Consumo!$AF$3:$AF$902)</f>
        <v>10</v>
      </c>
      <c r="AU369" s="270">
        <f>SUMIF(Consumo!$C$3:$C$902,tabItens[[#This Row],[CÓDIGO]],Consumo!$AG$3:$AG$902)</f>
        <v>10</v>
      </c>
      <c r="AV369" s="271">
        <f>SUMIF(Consumo!$C$3:$C$902,tabItens[[#This Row],[CÓDIGO]],Consumo!$AE$3:$AE$902)</f>
        <v>0</v>
      </c>
      <c r="AW369" s="244">
        <f>tabItens[[#This Row],[QTDE ATUAL]] + tabItens[[#This Row],[RC QTDE]] + tabItens[[#This Row],[AF SALDO]] + tabItens[[#This Row],[Recentes]]</f>
        <v>1790</v>
      </c>
      <c r="AX369" s="272">
        <v>35</v>
      </c>
      <c r="AY369" s="272">
        <v>4</v>
      </c>
      <c r="AZ369" s="272">
        <f>IF(ISBLANK(tabItens[[#This Row],[CÓDIGO]]),"",tabItens[[#This Row],[PontoMês]] * (AZ$2+tabItens[[#This Row],[PontoQtM]]))</f>
        <v>140</v>
      </c>
      <c r="BA369" s="271">
        <f>tabItens[[#This Row],[PontoPed]] - tabItens[[#This Row],[Saldo]] + (1/10)</f>
        <v>-1649.9</v>
      </c>
      <c r="BB369" s="271">
        <f xml:space="preserve"> tabItens[[#This Row],[PontoMês]] * BB$2 - tabItens[[#This Row],[QTDE ATUAL]] - (1/10)</f>
        <v>-1755.1</v>
      </c>
      <c r="BC369" s="273">
        <f>IF( tabItens[[#This Row],[PontoPed]]&gt;0, IF(tabItens[[#This Row],[PontoPed]]&lt;1, 1, IF( tabItens[[#This Row],[Saldo]]&gt;tabItens[[#This Row],[PontoPed]], 0, (tabItens[[#This Row],[PontoPed]]-tabItens[[#This Row],[Saldo]])/tabItens[[#This Row],[PontoPed]] ) ), 0 )</f>
        <v>0</v>
      </c>
      <c r="BD369" s="274">
        <f>ROUNDDOWN(IF( OR( AND(tabItens[[#This Row],[PontoPed]]&lt;tabItens[[#This Row],[Saldo]],tabItens[[#This Row],[Saldo]]&gt;0), tabItens[[#This Row],[PontoPed]]=0), 99, IF(AND(tabItens[[#This Row],[Saldo]]=0,tabItens[[#This Row],[PontoPed]]&gt;0), 0, (1-tabItens[[#This Row],[PctAb]])*10 ) ),0)</f>
        <v>99</v>
      </c>
      <c r="BE369" s="275">
        <f>MAX(ROUNDDOWN( IF(tabItens[[#This Row],[Abaixo]] &gt; 0,   tabItens[[#This Row],[Abaixo]] + (tabItens[[#This Row],[PontoMês]] * IF( OR( ISBLANK(tabItens[[#This Row],[ATA Nº/ANO]]), tabItens[[#This Row],[ATA Nº/ANO]] = ""),BE$2,BE$1)),0),0),0)</f>
        <v>0</v>
      </c>
      <c r="BF36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9" s="276">
        <f>SUMIF(Consumo!$C$3:$C$902,tabItens[[#This Row],[CÓDIGO]],Consumo!$E$3:$E$902)</f>
        <v>0</v>
      </c>
      <c r="BH369" s="277">
        <f>IF(AND(tabItens[[#This Row],[Pend]] &gt; 0,tabItens[[#This Row],[Consumo]] &lt;&gt; 0), tabItens[[#This Row],[Pend]] / tabItens[[#This Row],[Consumo]], 0 )</f>
        <v>0</v>
      </c>
      <c r="BI369" s="276"/>
      <c r="BJ369" s="276"/>
      <c r="BK369" s="278" t="s">
        <v>2077</v>
      </c>
    </row>
    <row r="370" spans="1:63" x14ac:dyDescent="0.3">
      <c r="A370" s="239">
        <v>64627</v>
      </c>
      <c r="B370" s="240" t="s">
        <v>1387</v>
      </c>
      <c r="C370" s="241" t="s">
        <v>346</v>
      </c>
      <c r="D370" s="242">
        <v>66</v>
      </c>
      <c r="E370" s="243"/>
      <c r="F370" s="243"/>
      <c r="G370" s="243" t="s">
        <v>891</v>
      </c>
      <c r="H370" s="244">
        <v>2221</v>
      </c>
      <c r="I370" s="245">
        <v>103003</v>
      </c>
      <c r="J370" s="246">
        <v>66</v>
      </c>
      <c r="K370" s="247">
        <v>40</v>
      </c>
      <c r="L370" s="248">
        <f>IF(tabItens[[#This Row],[Média]] &gt; 0, tabItens[[#This Row],[QTDE ATUAL]] / tabItens[[#This Row],[Média]],999.9)</f>
        <v>999.9</v>
      </c>
      <c r="M370" s="249">
        <v>0</v>
      </c>
      <c r="N370" s="250">
        <f>tabItens[[#This Row],[VALOR UNIT.]] * tabItens[[#This Row],[LC]]</f>
        <v>0</v>
      </c>
      <c r="O370" s="251" t="s">
        <v>2142</v>
      </c>
      <c r="P370" s="252"/>
      <c r="Q370" s="253"/>
      <c r="R370" s="250"/>
      <c r="S370" s="254"/>
      <c r="T370" s="255">
        <f>ROUNDDOWN(IFERROR(tabItens[[#This Row],[ATA DT.VALID.]] - $D$1,0) / 30,0)</f>
        <v>-1507</v>
      </c>
      <c r="U370" s="240" t="s">
        <v>1352</v>
      </c>
      <c r="V370" s="256">
        <v>1</v>
      </c>
      <c r="W370" s="257" t="s">
        <v>2062</v>
      </c>
      <c r="X370" s="258">
        <v>69</v>
      </c>
      <c r="Y370" s="259">
        <v>8</v>
      </c>
      <c r="Z370" s="260"/>
      <c r="AA370" s="261"/>
      <c r="AB370" s="262"/>
      <c r="AC370" s="262"/>
      <c r="AD370" s="261"/>
      <c r="AE370" s="262"/>
      <c r="AF370" s="255"/>
      <c r="AG370" s="263" t="s">
        <v>2063</v>
      </c>
      <c r="AH370" s="264"/>
      <c r="AI370" s="255">
        <v>14</v>
      </c>
      <c r="AJ370" s="264">
        <v>44579</v>
      </c>
      <c r="AK370" s="264" t="s">
        <v>891</v>
      </c>
      <c r="AL370" s="264">
        <v>44883</v>
      </c>
      <c r="AM370" s="254"/>
      <c r="AN370" s="243"/>
      <c r="AO370" s="265" t="str">
        <f>_xlfn.IFNA(IF(VLOOKUP(tabItens[[#This Row],[CÓDIGO]],tabExcluirDoEstoque[#Data],1,FALSE),"sim",""),"")</f>
        <v/>
      </c>
      <c r="AP370" s="266" t="str">
        <f ca="1">IF(OR(ISBLANK(tabItens[[#This Row],[ATA DT.VALID.]]),tabItens[[#This Row],[ATA DT.VALID.]]="",tabItens[[#This Row],[ATA DT.VALID.]]=" "),"",IF(TYPE(tabItens[[#This Row],[ATA DT.VALID.]])=1,ROUNDUP((tabItens[[#This Row],[ATA DT.VALID.]]-TODAY())/7,0),""))</f>
        <v/>
      </c>
      <c r="AQ370" s="267">
        <v>0</v>
      </c>
      <c r="AR370" s="268" t="str">
        <f>IF(ISBLANK(tabItens[[#This Row],[CÓDIGO]]),"",IFERROR(VLOOKUP(tabItens[[#This Row],[CÓDIGO]],Consumo!$C$2:$AI$902,32,FALSE),0))</f>
        <v>05.2023</v>
      </c>
      <c r="AS370" s="269">
        <f>SUMIF(Consumo!$C$3:$C$902,tabItens[[#This Row],[CÓDIGO]],Consumo!$T$3:$T$902) + SUMIF(Consumo!$C$3:$C$902,tabItens[[#This Row],[CÓDIGO]],Consumo!$U$3:$U$902) + SUMIF(Consumo!$C$3:$C$902,tabItens[[#This Row],[CÓDIGO]],Consumo!$V$3:$V$902) + SUMIF(Consumo!$C$3:$C$902,tabItens[[#This Row],[CÓDIGO]],Consumo!$W$3:$W$902)</f>
        <v>40</v>
      </c>
      <c r="AT370" s="269">
        <f>SUMIF(Consumo!$C$3:$C$902,tabItens[[#This Row],[CÓDIGO]],Consumo!$AF$3:$AF$902)</f>
        <v>95</v>
      </c>
      <c r="AU370" s="270">
        <f>SUMIF(Consumo!$C$3:$C$902,tabItens[[#This Row],[CÓDIGO]],Consumo!$AG$3:$AG$902)</f>
        <v>40</v>
      </c>
      <c r="AV370" s="271">
        <f>SUMIF(Consumo!$C$3:$C$902,tabItens[[#This Row],[CÓDIGO]],Consumo!$AE$3:$AE$902)</f>
        <v>0</v>
      </c>
      <c r="AW370" s="244">
        <f>tabItens[[#This Row],[QTDE ATUAL]] + tabItens[[#This Row],[RC QTDE]] + tabItens[[#This Row],[AF SALDO]] + tabItens[[#This Row],[Recentes]]</f>
        <v>2221</v>
      </c>
      <c r="AX370" s="272">
        <v>50</v>
      </c>
      <c r="AY370" s="272">
        <v>4</v>
      </c>
      <c r="AZ370" s="272">
        <f>IF(ISBLANK(tabItens[[#This Row],[CÓDIGO]]),"",tabItens[[#This Row],[PontoMês]] * (AZ$2+tabItens[[#This Row],[PontoQtM]]))</f>
        <v>200</v>
      </c>
      <c r="BA370" s="271">
        <f>tabItens[[#This Row],[PontoPed]] - tabItens[[#This Row],[Saldo]] + (1/10)</f>
        <v>-2020.9</v>
      </c>
      <c r="BB370" s="271">
        <f xml:space="preserve"> tabItens[[#This Row],[PontoMês]] * BB$2 - tabItens[[#This Row],[QTDE ATUAL]] - (1/10)</f>
        <v>-2171.1</v>
      </c>
      <c r="BC370" s="273">
        <f>IF( tabItens[[#This Row],[PontoPed]]&gt;0, IF(tabItens[[#This Row],[PontoPed]]&lt;1, 1, IF( tabItens[[#This Row],[Saldo]]&gt;tabItens[[#This Row],[PontoPed]], 0, (tabItens[[#This Row],[PontoPed]]-tabItens[[#This Row],[Saldo]])/tabItens[[#This Row],[PontoPed]] ) ), 0 )</f>
        <v>0</v>
      </c>
      <c r="BD370" s="274">
        <f>ROUNDDOWN(IF( OR( AND(tabItens[[#This Row],[PontoPed]]&lt;tabItens[[#This Row],[Saldo]],tabItens[[#This Row],[Saldo]]&gt;0), tabItens[[#This Row],[PontoPed]]=0), 99, IF(AND(tabItens[[#This Row],[Saldo]]=0,tabItens[[#This Row],[PontoPed]]&gt;0), 0, (1-tabItens[[#This Row],[PctAb]])*10 ) ),0)</f>
        <v>99</v>
      </c>
      <c r="BE370" s="275">
        <f>MAX(ROUNDDOWN( IF(tabItens[[#This Row],[Abaixo]] &gt; 0,   tabItens[[#This Row],[Abaixo]] + (tabItens[[#This Row],[PontoMês]] * IF( OR( ISBLANK(tabItens[[#This Row],[ATA Nº/ANO]]), tabItens[[#This Row],[ATA Nº/ANO]] = ""),BE$2,BE$1)),0),0),0)</f>
        <v>0</v>
      </c>
      <c r="BF37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0" s="276">
        <f>SUMIF(Consumo!$C$3:$C$902,tabItens[[#This Row],[CÓDIGO]],Consumo!$E$3:$E$902)</f>
        <v>0</v>
      </c>
      <c r="BH370" s="277">
        <f>IF(AND(tabItens[[#This Row],[Pend]] &gt; 0,tabItens[[#This Row],[Consumo]] &lt;&gt; 0), tabItens[[#This Row],[Pend]] / tabItens[[#This Row],[Consumo]], 0 )</f>
        <v>0</v>
      </c>
      <c r="BI370" s="276"/>
      <c r="BJ370" s="276"/>
      <c r="BK370" s="278" t="s">
        <v>2077</v>
      </c>
    </row>
    <row r="371" spans="1:63" x14ac:dyDescent="0.3">
      <c r="A371" s="239">
        <v>64817</v>
      </c>
      <c r="B371" s="240" t="s">
        <v>1395</v>
      </c>
      <c r="C371" s="241" t="s">
        <v>346</v>
      </c>
      <c r="D371" s="242">
        <v>16</v>
      </c>
      <c r="E371" s="243"/>
      <c r="F371" s="243"/>
      <c r="G371" s="243" t="s">
        <v>891</v>
      </c>
      <c r="H371" s="244">
        <v>86</v>
      </c>
      <c r="I371" s="245">
        <v>103003</v>
      </c>
      <c r="J371" s="246">
        <v>16</v>
      </c>
      <c r="K371" s="247">
        <v>4</v>
      </c>
      <c r="L371" s="248">
        <f>IF(tabItens[[#This Row],[Média]] &gt; 0, tabItens[[#This Row],[QTDE ATUAL]] / tabItens[[#This Row],[Média]],999.9)</f>
        <v>999.9</v>
      </c>
      <c r="M371" s="249">
        <v>0</v>
      </c>
      <c r="N371" s="250">
        <f>tabItens[[#This Row],[VALOR UNIT.]] * tabItens[[#This Row],[LC]]</f>
        <v>0</v>
      </c>
      <c r="O371" s="251" t="s">
        <v>2143</v>
      </c>
      <c r="P371" s="252"/>
      <c r="Q371" s="253"/>
      <c r="R371" s="250"/>
      <c r="S371" s="254"/>
      <c r="T371" s="255">
        <f>ROUNDDOWN(IFERROR(tabItens[[#This Row],[ATA DT.VALID.]] - $D$1,0) / 30,0)</f>
        <v>-1507</v>
      </c>
      <c r="U371" s="240" t="s">
        <v>1352</v>
      </c>
      <c r="V371" s="256">
        <v>1</v>
      </c>
      <c r="W371" s="257" t="s">
        <v>2062</v>
      </c>
      <c r="X371" s="258">
        <v>69</v>
      </c>
      <c r="Y371" s="259">
        <v>8</v>
      </c>
      <c r="Z371" s="260"/>
      <c r="AA371" s="261"/>
      <c r="AB371" s="262"/>
      <c r="AC371" s="262"/>
      <c r="AD371" s="261"/>
      <c r="AE371" s="262"/>
      <c r="AF371" s="255"/>
      <c r="AG371" s="263" t="s">
        <v>2063</v>
      </c>
      <c r="AH371" s="264"/>
      <c r="AI371" s="255">
        <v>2</v>
      </c>
      <c r="AJ371" s="264">
        <v>43788</v>
      </c>
      <c r="AK371" s="264" t="s">
        <v>891</v>
      </c>
      <c r="AL371" s="264">
        <v>44012</v>
      </c>
      <c r="AM371" s="254"/>
      <c r="AN371" s="243"/>
      <c r="AO371" s="265" t="str">
        <f>_xlfn.IFNA(IF(VLOOKUP(tabItens[[#This Row],[CÓDIGO]],tabExcluirDoEstoque[#Data],1,FALSE),"sim",""),"")</f>
        <v/>
      </c>
      <c r="AP371" s="266" t="str">
        <f ca="1">IF(OR(ISBLANK(tabItens[[#This Row],[ATA DT.VALID.]]),tabItens[[#This Row],[ATA DT.VALID.]]="",tabItens[[#This Row],[ATA DT.VALID.]]=" "),"",IF(TYPE(tabItens[[#This Row],[ATA DT.VALID.]])=1,ROUNDUP((tabItens[[#This Row],[ATA DT.VALID.]]-TODAY())/7,0),""))</f>
        <v/>
      </c>
      <c r="AQ371" s="267">
        <v>0</v>
      </c>
      <c r="AR371" s="268" t="str">
        <f>IF(ISBLANK(tabItens[[#This Row],[CÓDIGO]]),"",IFERROR(VLOOKUP(tabItens[[#This Row],[CÓDIGO]],Consumo!$C$2:$AI$902,32,FALSE),0))</f>
        <v>01.2023</v>
      </c>
      <c r="AS371" s="269">
        <f>SUMIF(Consumo!$C$3:$C$902,tabItens[[#This Row],[CÓDIGO]],Consumo!$T$3:$T$902) + SUMIF(Consumo!$C$3:$C$902,tabItens[[#This Row],[CÓDIGO]],Consumo!$U$3:$U$902) + SUMIF(Consumo!$C$3:$C$902,tabItens[[#This Row],[CÓDIGO]],Consumo!$V$3:$V$902) + SUMIF(Consumo!$C$3:$C$902,tabItens[[#This Row],[CÓDIGO]],Consumo!$W$3:$W$902)</f>
        <v>0</v>
      </c>
      <c r="AT371" s="269">
        <f>SUMIF(Consumo!$C$3:$C$902,tabItens[[#This Row],[CÓDIGO]],Consumo!$AF$3:$AF$902)</f>
        <v>4</v>
      </c>
      <c r="AU371" s="270">
        <f>SUMIF(Consumo!$C$3:$C$902,tabItens[[#This Row],[CÓDIGO]],Consumo!$AG$3:$AG$902)</f>
        <v>2</v>
      </c>
      <c r="AV371" s="271">
        <f>SUMIF(Consumo!$C$3:$C$902,tabItens[[#This Row],[CÓDIGO]],Consumo!$AE$3:$AE$902)</f>
        <v>0</v>
      </c>
      <c r="AW371" s="244">
        <f>tabItens[[#This Row],[QTDE ATUAL]] + tabItens[[#This Row],[RC QTDE]] + tabItens[[#This Row],[AF SALDO]] + tabItens[[#This Row],[Recentes]]</f>
        <v>86</v>
      </c>
      <c r="AX371" s="272">
        <v>17</v>
      </c>
      <c r="AY371" s="272">
        <v>4</v>
      </c>
      <c r="AZ371" s="272">
        <f>IF(ISBLANK(tabItens[[#This Row],[CÓDIGO]]),"",tabItens[[#This Row],[PontoMês]] * (AZ$2+tabItens[[#This Row],[PontoQtM]]))</f>
        <v>68</v>
      </c>
      <c r="BA371" s="271">
        <f>tabItens[[#This Row],[PontoPed]] - tabItens[[#This Row],[Saldo]] + (1/10)</f>
        <v>-17.899999999999999</v>
      </c>
      <c r="BB371" s="271">
        <f xml:space="preserve"> tabItens[[#This Row],[PontoMês]] * BB$2 - tabItens[[#This Row],[QTDE ATUAL]] - (1/10)</f>
        <v>-69.099999999999994</v>
      </c>
      <c r="BC371" s="273">
        <f>IF( tabItens[[#This Row],[PontoPed]]&gt;0, IF(tabItens[[#This Row],[PontoPed]]&lt;1, 1, IF( tabItens[[#This Row],[Saldo]]&gt;tabItens[[#This Row],[PontoPed]], 0, (tabItens[[#This Row],[PontoPed]]-tabItens[[#This Row],[Saldo]])/tabItens[[#This Row],[PontoPed]] ) ), 0 )</f>
        <v>0</v>
      </c>
      <c r="BD371" s="274">
        <f>ROUNDDOWN(IF( OR( AND(tabItens[[#This Row],[PontoPed]]&lt;tabItens[[#This Row],[Saldo]],tabItens[[#This Row],[Saldo]]&gt;0), tabItens[[#This Row],[PontoPed]]=0), 99, IF(AND(tabItens[[#This Row],[Saldo]]=0,tabItens[[#This Row],[PontoPed]]&gt;0), 0, (1-tabItens[[#This Row],[PctAb]])*10 ) ),0)</f>
        <v>99</v>
      </c>
      <c r="BE371" s="275">
        <f>MAX(ROUNDDOWN( IF(tabItens[[#This Row],[Abaixo]] &gt; 0,   tabItens[[#This Row],[Abaixo]] + (tabItens[[#This Row],[PontoMês]] * IF( OR( ISBLANK(tabItens[[#This Row],[ATA Nº/ANO]]), tabItens[[#This Row],[ATA Nº/ANO]] = ""),BE$2,BE$1)),0),0),0)</f>
        <v>0</v>
      </c>
      <c r="BF37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1" s="276">
        <f>SUMIF(Consumo!$C$3:$C$902,tabItens[[#This Row],[CÓDIGO]],Consumo!$E$3:$E$902)</f>
        <v>0</v>
      </c>
      <c r="BH371" s="277">
        <f>IF(AND(tabItens[[#This Row],[Pend]] &gt; 0,tabItens[[#This Row],[Consumo]] &lt;&gt; 0), tabItens[[#This Row],[Pend]] / tabItens[[#This Row],[Consumo]], 0 )</f>
        <v>0</v>
      </c>
      <c r="BI371" s="276"/>
      <c r="BJ371" s="276"/>
      <c r="BK371" s="278" t="s">
        <v>2077</v>
      </c>
    </row>
    <row r="372" spans="1:63" x14ac:dyDescent="0.3">
      <c r="A372" s="239">
        <v>60517</v>
      </c>
      <c r="B372" s="240" t="s">
        <v>1356</v>
      </c>
      <c r="C372" s="241" t="s">
        <v>346</v>
      </c>
      <c r="D372" s="242">
        <v>75.56</v>
      </c>
      <c r="E372" s="243"/>
      <c r="F372" s="243"/>
      <c r="G372" s="243" t="s">
        <v>891</v>
      </c>
      <c r="H372" s="244">
        <v>1781</v>
      </c>
      <c r="I372" s="245">
        <v>103003</v>
      </c>
      <c r="J372" s="246">
        <v>75.56</v>
      </c>
      <c r="K372" s="247">
        <v>12</v>
      </c>
      <c r="L372" s="248">
        <f>IF(tabItens[[#This Row],[Média]] &gt; 0, tabItens[[#This Row],[QTDE ATUAL]] / tabItens[[#This Row],[Média]],999.9)</f>
        <v>999.9</v>
      </c>
      <c r="M372" s="249">
        <v>0</v>
      </c>
      <c r="N372" s="250">
        <f>tabItens[[#This Row],[VALOR UNIT.]] * tabItens[[#This Row],[LC]]</f>
        <v>0</v>
      </c>
      <c r="O372" s="251" t="s">
        <v>2102</v>
      </c>
      <c r="P372" s="252"/>
      <c r="Q372" s="253"/>
      <c r="R372" s="250"/>
      <c r="S372" s="254"/>
      <c r="T372" s="255">
        <f>ROUNDDOWN(IFERROR(tabItens[[#This Row],[ATA DT.VALID.]] - $D$1,0) / 30,0)</f>
        <v>-1507</v>
      </c>
      <c r="U372" s="240" t="s">
        <v>1232</v>
      </c>
      <c r="V372" s="256">
        <v>1</v>
      </c>
      <c r="W372" s="257" t="s">
        <v>2062</v>
      </c>
      <c r="X372" s="258">
        <v>51</v>
      </c>
      <c r="Y372" s="259">
        <v>13</v>
      </c>
      <c r="Z372" s="260"/>
      <c r="AA372" s="261"/>
      <c r="AB372" s="262"/>
      <c r="AC372" s="262"/>
      <c r="AD372" s="261"/>
      <c r="AE372" s="262"/>
      <c r="AF372" s="255"/>
      <c r="AG372" s="263" t="s">
        <v>2063</v>
      </c>
      <c r="AH372" s="264"/>
      <c r="AI372" s="255">
        <v>72</v>
      </c>
      <c r="AJ372" s="264">
        <v>44505</v>
      </c>
      <c r="AK372" s="264" t="s">
        <v>891</v>
      </c>
      <c r="AL372" s="264">
        <v>44882</v>
      </c>
      <c r="AM372" s="254"/>
      <c r="AN372" s="243"/>
      <c r="AO372" s="265" t="str">
        <f>_xlfn.IFNA(IF(VLOOKUP(tabItens[[#This Row],[CÓDIGO]],tabExcluirDoEstoque[#Data],1,FALSE),"sim",""),"")</f>
        <v/>
      </c>
      <c r="AP372" s="266" t="str">
        <f ca="1">IF(OR(ISBLANK(tabItens[[#This Row],[ATA DT.VALID.]]),tabItens[[#This Row],[ATA DT.VALID.]]="",tabItens[[#This Row],[ATA DT.VALID.]]=" "),"",IF(TYPE(tabItens[[#This Row],[ATA DT.VALID.]])=1,ROUNDUP((tabItens[[#This Row],[ATA DT.VALID.]]-TODAY())/7,0),""))</f>
        <v/>
      </c>
      <c r="AQ372" s="267">
        <v>0</v>
      </c>
      <c r="AR372" s="268" t="str">
        <f>IF(ISBLANK(tabItens[[#This Row],[CÓDIGO]]),"",IFERROR(VLOOKUP(tabItens[[#This Row],[CÓDIGO]],Consumo!$C$2:$AI$902,32,FALSE),0))</f>
        <v>05.2023</v>
      </c>
      <c r="AS372" s="269">
        <f>SUMIF(Consumo!$C$3:$C$902,tabItens[[#This Row],[CÓDIGO]],Consumo!$T$3:$T$902) + SUMIF(Consumo!$C$3:$C$902,tabItens[[#This Row],[CÓDIGO]],Consumo!$U$3:$U$902) + SUMIF(Consumo!$C$3:$C$902,tabItens[[#This Row],[CÓDIGO]],Consumo!$V$3:$V$902) + SUMIF(Consumo!$C$3:$C$902,tabItens[[#This Row],[CÓDIGO]],Consumo!$W$3:$W$902)</f>
        <v>10</v>
      </c>
      <c r="AT372" s="269">
        <f>SUMIF(Consumo!$C$3:$C$902,tabItens[[#This Row],[CÓDIGO]],Consumo!$AF$3:$AF$902)</f>
        <v>14</v>
      </c>
      <c r="AU372" s="270">
        <f>SUMIF(Consumo!$C$3:$C$902,tabItens[[#This Row],[CÓDIGO]],Consumo!$AG$3:$AG$902)</f>
        <v>10</v>
      </c>
      <c r="AV372" s="271">
        <f>SUMIF(Consumo!$C$3:$C$902,tabItens[[#This Row],[CÓDIGO]],Consumo!$AE$3:$AE$902)</f>
        <v>0</v>
      </c>
      <c r="AW372" s="244">
        <f>tabItens[[#This Row],[QTDE ATUAL]] + tabItens[[#This Row],[RC QTDE]] + tabItens[[#This Row],[AF SALDO]] + tabItens[[#This Row],[Recentes]]</f>
        <v>1781</v>
      </c>
      <c r="AX372" s="272">
        <v>30</v>
      </c>
      <c r="AY372" s="272">
        <v>4</v>
      </c>
      <c r="AZ372" s="272">
        <f>IF(ISBLANK(tabItens[[#This Row],[CÓDIGO]]),"",tabItens[[#This Row],[PontoMês]] * (AZ$2+tabItens[[#This Row],[PontoQtM]]))</f>
        <v>120</v>
      </c>
      <c r="BA372" s="271">
        <f>tabItens[[#This Row],[PontoPed]] - tabItens[[#This Row],[Saldo]] + (1/10)</f>
        <v>-1660.9</v>
      </c>
      <c r="BB372" s="271">
        <f xml:space="preserve"> tabItens[[#This Row],[PontoMês]] * BB$2 - tabItens[[#This Row],[QTDE ATUAL]] - (1/10)</f>
        <v>-1751.1</v>
      </c>
      <c r="BC372" s="273">
        <f>IF( tabItens[[#This Row],[PontoPed]]&gt;0, IF(tabItens[[#This Row],[PontoPed]]&lt;1, 1, IF( tabItens[[#This Row],[Saldo]]&gt;tabItens[[#This Row],[PontoPed]], 0, (tabItens[[#This Row],[PontoPed]]-tabItens[[#This Row],[Saldo]])/tabItens[[#This Row],[PontoPed]] ) ), 0 )</f>
        <v>0</v>
      </c>
      <c r="BD372" s="274">
        <f>ROUNDDOWN(IF( OR( AND(tabItens[[#This Row],[PontoPed]]&lt;tabItens[[#This Row],[Saldo]],tabItens[[#This Row],[Saldo]]&gt;0), tabItens[[#This Row],[PontoPed]]=0), 99, IF(AND(tabItens[[#This Row],[Saldo]]=0,tabItens[[#This Row],[PontoPed]]&gt;0), 0, (1-tabItens[[#This Row],[PctAb]])*10 ) ),0)</f>
        <v>99</v>
      </c>
      <c r="BE372" s="275">
        <f>MAX(ROUNDDOWN( IF(tabItens[[#This Row],[Abaixo]] &gt; 0,   tabItens[[#This Row],[Abaixo]] + (tabItens[[#This Row],[PontoMês]] * IF( OR( ISBLANK(tabItens[[#This Row],[ATA Nº/ANO]]), tabItens[[#This Row],[ATA Nº/ANO]] = ""),BE$2,BE$1)),0),0),0)</f>
        <v>0</v>
      </c>
      <c r="BF37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2" s="276">
        <f>SUMIF(Consumo!$C$3:$C$902,tabItens[[#This Row],[CÓDIGO]],Consumo!$E$3:$E$902)</f>
        <v>0</v>
      </c>
      <c r="BH372" s="277">
        <f>IF(AND(tabItens[[#This Row],[Pend]] &gt; 0,tabItens[[#This Row],[Consumo]] &lt;&gt; 0), tabItens[[#This Row],[Pend]] / tabItens[[#This Row],[Consumo]], 0 )</f>
        <v>0</v>
      </c>
      <c r="BI372" s="276"/>
      <c r="BJ372" s="276"/>
      <c r="BK372" s="278" t="s">
        <v>2077</v>
      </c>
    </row>
    <row r="373" spans="1:63" x14ac:dyDescent="0.3">
      <c r="A373" s="239">
        <v>53813</v>
      </c>
      <c r="B373" s="240" t="s">
        <v>1315</v>
      </c>
      <c r="C373" s="241" t="s">
        <v>346</v>
      </c>
      <c r="D373" s="242">
        <v>80</v>
      </c>
      <c r="E373" s="243"/>
      <c r="F373" s="243"/>
      <c r="G373" s="243" t="s">
        <v>891</v>
      </c>
      <c r="H373" s="244">
        <v>184</v>
      </c>
      <c r="I373" s="245">
        <v>103003</v>
      </c>
      <c r="J373" s="246">
        <v>80</v>
      </c>
      <c r="K373" s="247">
        <v>9</v>
      </c>
      <c r="L373" s="248">
        <f>IF(tabItens[[#This Row],[Média]] &gt; 0, tabItens[[#This Row],[QTDE ATUAL]] / tabItens[[#This Row],[Média]],999.9)</f>
        <v>999.9</v>
      </c>
      <c r="M373" s="249">
        <v>0</v>
      </c>
      <c r="N373" s="250">
        <f>tabItens[[#This Row],[VALOR UNIT.]] * tabItens[[#This Row],[LC]]</f>
        <v>0</v>
      </c>
      <c r="O373" s="251" t="s">
        <v>2135</v>
      </c>
      <c r="P373" s="252"/>
      <c r="Q373" s="253"/>
      <c r="R373" s="250"/>
      <c r="S373" s="254"/>
      <c r="T373" s="255">
        <f>ROUNDDOWN(IFERROR(tabItens[[#This Row],[ATA DT.VALID.]] - $D$1,0) / 30,0)</f>
        <v>-1507</v>
      </c>
      <c r="U373" s="240" t="s">
        <v>1232</v>
      </c>
      <c r="V373" s="256">
        <v>1</v>
      </c>
      <c r="W373" s="257" t="s">
        <v>2062</v>
      </c>
      <c r="X373" s="258">
        <v>51</v>
      </c>
      <c r="Y373" s="259">
        <v>13</v>
      </c>
      <c r="Z373" s="260"/>
      <c r="AA373" s="261"/>
      <c r="AB373" s="262"/>
      <c r="AC373" s="262">
        <v>10273</v>
      </c>
      <c r="AD373" s="261">
        <v>2023</v>
      </c>
      <c r="AE373" s="262">
        <v>50</v>
      </c>
      <c r="AF373" s="255">
        <v>50</v>
      </c>
      <c r="AG373" s="263" t="s">
        <v>2054</v>
      </c>
      <c r="AH373" s="264">
        <v>45190</v>
      </c>
      <c r="AI373" s="255">
        <v>4</v>
      </c>
      <c r="AJ373" s="264">
        <v>44522</v>
      </c>
      <c r="AK373" s="264" t="s">
        <v>891</v>
      </c>
      <c r="AL373" s="264">
        <v>45156</v>
      </c>
      <c r="AM373" s="254"/>
      <c r="AN373" s="243"/>
      <c r="AO373" s="265" t="str">
        <f>_xlfn.IFNA(IF(VLOOKUP(tabItens[[#This Row],[CÓDIGO]],tabExcluirDoEstoque[#Data],1,FALSE),"sim",""),"")</f>
        <v/>
      </c>
      <c r="AP373" s="266" t="str">
        <f ca="1">IF(OR(ISBLANK(tabItens[[#This Row],[ATA DT.VALID.]]),tabItens[[#This Row],[ATA DT.VALID.]]="",tabItens[[#This Row],[ATA DT.VALID.]]=" "),"",IF(TYPE(tabItens[[#This Row],[ATA DT.VALID.]])=1,ROUNDUP((tabItens[[#This Row],[ATA DT.VALID.]]-TODAY())/7,0),""))</f>
        <v/>
      </c>
      <c r="AQ373" s="267">
        <v>0</v>
      </c>
      <c r="AR373" s="268" t="str">
        <f>IF(ISBLANK(tabItens[[#This Row],[CÓDIGO]]),"",IFERROR(VLOOKUP(tabItens[[#This Row],[CÓDIGO]],Consumo!$C$2:$AI$902,32,FALSE),0))</f>
        <v>01.2023</v>
      </c>
      <c r="AS373" s="269">
        <f>SUMIF(Consumo!$C$3:$C$902,tabItens[[#This Row],[CÓDIGO]],Consumo!$T$3:$T$902) + SUMIF(Consumo!$C$3:$C$902,tabItens[[#This Row],[CÓDIGO]],Consumo!$U$3:$U$902) + SUMIF(Consumo!$C$3:$C$902,tabItens[[#This Row],[CÓDIGO]],Consumo!$V$3:$V$902) + SUMIF(Consumo!$C$3:$C$902,tabItens[[#This Row],[CÓDIGO]],Consumo!$W$3:$W$902)</f>
        <v>0</v>
      </c>
      <c r="AT373" s="269">
        <f>SUMIF(Consumo!$C$3:$C$902,tabItens[[#This Row],[CÓDIGO]],Consumo!$AF$3:$AF$902)</f>
        <v>115</v>
      </c>
      <c r="AU373" s="270">
        <f>SUMIF(Consumo!$C$3:$C$902,tabItens[[#This Row],[CÓDIGO]],Consumo!$AG$3:$AG$902)</f>
        <v>90</v>
      </c>
      <c r="AV373" s="271">
        <f>SUMIF(Consumo!$C$3:$C$902,tabItens[[#This Row],[CÓDIGO]],Consumo!$AE$3:$AE$902)</f>
        <v>0</v>
      </c>
      <c r="AW373" s="244">
        <f>tabItens[[#This Row],[QTDE ATUAL]] + tabItens[[#This Row],[RC QTDE]] + tabItens[[#This Row],[AF SALDO]] + tabItens[[#This Row],[Recentes]]</f>
        <v>234</v>
      </c>
      <c r="AX373" s="272">
        <v>9</v>
      </c>
      <c r="AY373" s="272">
        <v>4</v>
      </c>
      <c r="AZ373" s="272">
        <f>IF(ISBLANK(tabItens[[#This Row],[CÓDIGO]]),"",tabItens[[#This Row],[PontoMês]] * (AZ$2+tabItens[[#This Row],[PontoQtM]]))</f>
        <v>36</v>
      </c>
      <c r="BA373" s="271">
        <f>tabItens[[#This Row],[PontoPed]] - tabItens[[#This Row],[Saldo]] + (1/10)</f>
        <v>-197.9</v>
      </c>
      <c r="BB373" s="271">
        <f xml:space="preserve"> tabItens[[#This Row],[PontoMês]] * BB$2 - tabItens[[#This Row],[QTDE ATUAL]] - (1/10)</f>
        <v>-175.1</v>
      </c>
      <c r="BC373" s="273">
        <f>IF( tabItens[[#This Row],[PontoPed]]&gt;0, IF(tabItens[[#This Row],[PontoPed]]&lt;1, 1, IF( tabItens[[#This Row],[Saldo]]&gt;tabItens[[#This Row],[PontoPed]], 0, (tabItens[[#This Row],[PontoPed]]-tabItens[[#This Row],[Saldo]])/tabItens[[#This Row],[PontoPed]] ) ), 0 )</f>
        <v>0</v>
      </c>
      <c r="BD373" s="274">
        <f>ROUNDDOWN(IF( OR( AND(tabItens[[#This Row],[PontoPed]]&lt;tabItens[[#This Row],[Saldo]],tabItens[[#This Row],[Saldo]]&gt;0), tabItens[[#This Row],[PontoPed]]=0), 99, IF(AND(tabItens[[#This Row],[Saldo]]=0,tabItens[[#This Row],[PontoPed]]&gt;0), 0, (1-tabItens[[#This Row],[PctAb]])*10 ) ),0)</f>
        <v>99</v>
      </c>
      <c r="BE373" s="275">
        <f>MAX(ROUNDDOWN( IF(tabItens[[#This Row],[Abaixo]] &gt; 0,   tabItens[[#This Row],[Abaixo]] + (tabItens[[#This Row],[PontoMês]] * IF( OR( ISBLANK(tabItens[[#This Row],[ATA Nº/ANO]]), tabItens[[#This Row],[ATA Nº/ANO]] = ""),BE$2,BE$1)),0),0),0)</f>
        <v>0</v>
      </c>
      <c r="BF37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3" s="276">
        <f>SUMIF(Consumo!$C$3:$C$902,tabItens[[#This Row],[CÓDIGO]],Consumo!$E$3:$E$902)</f>
        <v>0</v>
      </c>
      <c r="BH373" s="277">
        <f>IF(AND(tabItens[[#This Row],[Pend]] &gt; 0,tabItens[[#This Row],[Consumo]] &lt;&gt; 0), tabItens[[#This Row],[Pend]] / tabItens[[#This Row],[Consumo]], 0 )</f>
        <v>0</v>
      </c>
      <c r="BI373" s="276"/>
      <c r="BJ373" s="276"/>
      <c r="BK373" s="278" t="s">
        <v>2077</v>
      </c>
    </row>
    <row r="374" spans="1:63" x14ac:dyDescent="0.3">
      <c r="A374" s="239">
        <v>53814</v>
      </c>
      <c r="B374" s="240" t="s">
        <v>1316</v>
      </c>
      <c r="C374" s="241" t="s">
        <v>346</v>
      </c>
      <c r="D374" s="242">
        <v>124.87</v>
      </c>
      <c r="E374" s="243"/>
      <c r="F374" s="243"/>
      <c r="G374" s="243" t="s">
        <v>891</v>
      </c>
      <c r="H374" s="244">
        <v>487</v>
      </c>
      <c r="I374" s="245">
        <v>103003</v>
      </c>
      <c r="J374" s="246">
        <v>124.87</v>
      </c>
      <c r="K374" s="247">
        <v>328</v>
      </c>
      <c r="L374" s="248">
        <f>IF(tabItens[[#This Row],[Média]] &gt; 0, tabItens[[#This Row],[QTDE ATUAL]] / tabItens[[#This Row],[Média]],999.9)</f>
        <v>2191.5</v>
      </c>
      <c r="M374" s="249">
        <v>0</v>
      </c>
      <c r="N374" s="250">
        <f>tabItens[[#This Row],[VALOR UNIT.]] * tabItens[[#This Row],[LC]]</f>
        <v>0</v>
      </c>
      <c r="O374" s="251" t="s">
        <v>2135</v>
      </c>
      <c r="P374" s="252"/>
      <c r="Q374" s="253"/>
      <c r="R374" s="250"/>
      <c r="S374" s="254"/>
      <c r="T374" s="255">
        <f>ROUNDDOWN(IFERROR(tabItens[[#This Row],[ATA DT.VALID.]] - $D$1,0) / 30,0)</f>
        <v>-1507</v>
      </c>
      <c r="U374" s="240" t="s">
        <v>1232</v>
      </c>
      <c r="V374" s="256">
        <v>1</v>
      </c>
      <c r="W374" s="257" t="s">
        <v>2062</v>
      </c>
      <c r="X374" s="258">
        <v>51</v>
      </c>
      <c r="Y374" s="259">
        <v>13</v>
      </c>
      <c r="Z374" s="260"/>
      <c r="AA374" s="261"/>
      <c r="AB374" s="262"/>
      <c r="AC374" s="262">
        <v>10249</v>
      </c>
      <c r="AD374" s="261">
        <v>2023</v>
      </c>
      <c r="AE374" s="262">
        <v>672</v>
      </c>
      <c r="AF374" s="255">
        <v>800</v>
      </c>
      <c r="AG374" s="263" t="s">
        <v>2054</v>
      </c>
      <c r="AH374" s="264">
        <v>45190</v>
      </c>
      <c r="AI374" s="255">
        <v>310</v>
      </c>
      <c r="AJ374" s="264">
        <v>45181</v>
      </c>
      <c r="AK374" s="264" t="s">
        <v>891</v>
      </c>
      <c r="AL374" s="264">
        <v>45156</v>
      </c>
      <c r="AM374" s="254"/>
      <c r="AN374" s="243"/>
      <c r="AO374" s="265" t="str">
        <f>_xlfn.IFNA(IF(VLOOKUP(tabItens[[#This Row],[CÓDIGO]],tabExcluirDoEstoque[#Data],1,FALSE),"sim",""),"")</f>
        <v/>
      </c>
      <c r="AP374" s="266" t="str">
        <f ca="1">IF(OR(ISBLANK(tabItens[[#This Row],[ATA DT.VALID.]]),tabItens[[#This Row],[ATA DT.VALID.]]="",tabItens[[#This Row],[ATA DT.VALID.]]=" "),"",IF(TYPE(tabItens[[#This Row],[ATA DT.VALID.]])=1,ROUNDUP((tabItens[[#This Row],[ATA DT.VALID.]]-TODAY())/7,0),""))</f>
        <v/>
      </c>
      <c r="AQ374" s="267">
        <v>0</v>
      </c>
      <c r="AR374" s="268" t="str">
        <f>IF(ISBLANK(tabItens[[#This Row],[CÓDIGO]]),"",IFERROR(VLOOKUP(tabItens[[#This Row],[CÓDIGO]],Consumo!$C$2:$AI$902,32,FALSE),0))</f>
        <v>06.2023</v>
      </c>
      <c r="AS374" s="269">
        <f>SUMIF(Consumo!$C$3:$C$902,tabItens[[#This Row],[CÓDIGO]],Consumo!$T$3:$T$902) + SUMIF(Consumo!$C$3:$C$902,tabItens[[#This Row],[CÓDIGO]],Consumo!$U$3:$U$902) + SUMIF(Consumo!$C$3:$C$902,tabItens[[#This Row],[CÓDIGO]],Consumo!$V$3:$V$902) + SUMIF(Consumo!$C$3:$C$902,tabItens[[#This Row],[CÓDIGO]],Consumo!$W$3:$W$902)</f>
        <v>60</v>
      </c>
      <c r="AT374" s="269">
        <f>SUMIF(Consumo!$C$3:$C$902,tabItens[[#This Row],[CÓDIGO]],Consumo!$AF$3:$AF$902)</f>
        <v>647</v>
      </c>
      <c r="AU374" s="270">
        <f>SUMIF(Consumo!$C$3:$C$902,tabItens[[#This Row],[CÓDIGO]],Consumo!$AG$3:$AG$902)</f>
        <v>201</v>
      </c>
      <c r="AV374" s="271">
        <f>SUMIF(Consumo!$C$3:$C$902,tabItens[[#This Row],[CÓDIGO]],Consumo!$AE$3:$AE$902)</f>
        <v>0.22222222222222221</v>
      </c>
      <c r="AW374" s="244">
        <f>tabItens[[#This Row],[QTDE ATUAL]] + tabItens[[#This Row],[RC QTDE]] + tabItens[[#This Row],[AF SALDO]] + tabItens[[#This Row],[Recentes]]</f>
        <v>1159</v>
      </c>
      <c r="AX374" s="272">
        <v>17</v>
      </c>
      <c r="AY374" s="272">
        <v>4</v>
      </c>
      <c r="AZ374" s="272">
        <f>IF(ISBLANK(tabItens[[#This Row],[CÓDIGO]]),"",tabItens[[#This Row],[PontoMês]] * (AZ$2+tabItens[[#This Row],[PontoQtM]]))</f>
        <v>68</v>
      </c>
      <c r="BA374" s="271">
        <f>tabItens[[#This Row],[PontoPed]] - tabItens[[#This Row],[Saldo]] + (1/10)</f>
        <v>-1090.9000000000001</v>
      </c>
      <c r="BB374" s="271">
        <f xml:space="preserve"> tabItens[[#This Row],[PontoMês]] * BB$2 - tabItens[[#This Row],[QTDE ATUAL]] - (1/10)</f>
        <v>-470.1</v>
      </c>
      <c r="BC374" s="273">
        <f>IF( tabItens[[#This Row],[PontoPed]]&gt;0, IF(tabItens[[#This Row],[PontoPed]]&lt;1, 1, IF( tabItens[[#This Row],[Saldo]]&gt;tabItens[[#This Row],[PontoPed]], 0, (tabItens[[#This Row],[PontoPed]]-tabItens[[#This Row],[Saldo]])/tabItens[[#This Row],[PontoPed]] ) ), 0 )</f>
        <v>0</v>
      </c>
      <c r="BD374" s="274">
        <f>ROUNDDOWN(IF( OR( AND(tabItens[[#This Row],[PontoPed]]&lt;tabItens[[#This Row],[Saldo]],tabItens[[#This Row],[Saldo]]&gt;0), tabItens[[#This Row],[PontoPed]]=0), 99, IF(AND(tabItens[[#This Row],[Saldo]]=0,tabItens[[#This Row],[PontoPed]]&gt;0), 0, (1-tabItens[[#This Row],[PctAb]])*10 ) ),0)</f>
        <v>99</v>
      </c>
      <c r="BE374" s="275">
        <f>MAX(ROUNDDOWN( IF(tabItens[[#This Row],[Abaixo]] &gt; 0,   tabItens[[#This Row],[Abaixo]] + (tabItens[[#This Row],[PontoMês]] * IF( OR( ISBLANK(tabItens[[#This Row],[ATA Nº/ANO]]), tabItens[[#This Row],[ATA Nº/ANO]] = ""),BE$2,BE$1)),0),0),0)</f>
        <v>0</v>
      </c>
      <c r="BF37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4" s="276">
        <f>SUMIF(Consumo!$C$3:$C$902,tabItens[[#This Row],[CÓDIGO]],Consumo!$E$3:$E$902)</f>
        <v>4</v>
      </c>
      <c r="BH374" s="277">
        <f>IF(AND(tabItens[[#This Row],[Pend]] &gt; 0,tabItens[[#This Row],[Consumo]] &lt;&gt; 0), tabItens[[#This Row],[Pend]] / tabItens[[#This Row],[Consumo]], 0 )</f>
        <v>6.1823802163833074E-3</v>
      </c>
      <c r="BI374" s="276"/>
      <c r="BJ374" s="276"/>
      <c r="BK374" s="278" t="s">
        <v>2077</v>
      </c>
    </row>
    <row r="375" spans="1:63" x14ac:dyDescent="0.3">
      <c r="A375" s="239">
        <v>132232</v>
      </c>
      <c r="B375" s="240" t="s">
        <v>1826</v>
      </c>
      <c r="C375" s="241" t="s">
        <v>346</v>
      </c>
      <c r="D375" s="242">
        <v>255</v>
      </c>
      <c r="E375" s="243"/>
      <c r="F375" s="243"/>
      <c r="G375" s="243" t="s">
        <v>891</v>
      </c>
      <c r="H375" s="244">
        <v>64</v>
      </c>
      <c r="I375" s="245">
        <v>103003</v>
      </c>
      <c r="J375" s="246">
        <v>255</v>
      </c>
      <c r="K375" s="247">
        <v>36</v>
      </c>
      <c r="L375" s="248">
        <f>IF(tabItens[[#This Row],[Média]] &gt; 0, tabItens[[#This Row],[QTDE ATUAL]] / tabItens[[#This Row],[Média]],999.9)</f>
        <v>999.9</v>
      </c>
      <c r="M375" s="249">
        <v>0</v>
      </c>
      <c r="N375" s="250">
        <f>tabItens[[#This Row],[VALOR UNIT.]] * tabItens[[#This Row],[LC]]</f>
        <v>0</v>
      </c>
      <c r="O375" s="251" t="s">
        <v>2128</v>
      </c>
      <c r="P375" s="252"/>
      <c r="Q375" s="253"/>
      <c r="R375" s="250"/>
      <c r="S375" s="254"/>
      <c r="T375" s="255">
        <f>ROUNDDOWN(IFERROR(tabItens[[#This Row],[ATA DT.VALID.]] - $D$1,0) / 30,0)</f>
        <v>-1507</v>
      </c>
      <c r="U375" s="240" t="s">
        <v>1232</v>
      </c>
      <c r="V375" s="256">
        <v>1</v>
      </c>
      <c r="W375" s="257" t="s">
        <v>2062</v>
      </c>
      <c r="X375" s="258">
        <v>51</v>
      </c>
      <c r="Y375" s="259">
        <v>13</v>
      </c>
      <c r="Z375" s="260"/>
      <c r="AA375" s="261"/>
      <c r="AB375" s="262"/>
      <c r="AC375" s="262"/>
      <c r="AD375" s="261"/>
      <c r="AE375" s="262"/>
      <c r="AF375" s="255"/>
      <c r="AG375" s="263" t="s">
        <v>2063</v>
      </c>
      <c r="AH375" s="264"/>
      <c r="AI375" s="255">
        <v>12</v>
      </c>
      <c r="AJ375" s="264">
        <v>45181</v>
      </c>
      <c r="AK375" s="264">
        <v>42656</v>
      </c>
      <c r="AL375" s="264">
        <v>45156</v>
      </c>
      <c r="AM375" s="254"/>
      <c r="AN375" s="243"/>
      <c r="AO375" s="265" t="str">
        <f>_xlfn.IFNA(IF(VLOOKUP(tabItens[[#This Row],[CÓDIGO]],tabExcluirDoEstoque[#Data],1,FALSE),"sim",""),"")</f>
        <v/>
      </c>
      <c r="AP375" s="266" t="str">
        <f ca="1">IF(OR(ISBLANK(tabItens[[#This Row],[ATA DT.VALID.]]),tabItens[[#This Row],[ATA DT.VALID.]]="",tabItens[[#This Row],[ATA DT.VALID.]]=" "),"",IF(TYPE(tabItens[[#This Row],[ATA DT.VALID.]])=1,ROUNDUP((tabItens[[#This Row],[ATA DT.VALID.]]-TODAY())/7,0),""))</f>
        <v/>
      </c>
      <c r="AQ375" s="267">
        <v>0</v>
      </c>
      <c r="AR375" s="268" t="str">
        <f>IF(ISBLANK(tabItens[[#This Row],[CÓDIGO]]),"",IFERROR(VLOOKUP(tabItens[[#This Row],[CÓDIGO]],Consumo!$C$2:$AI$902,32,FALSE),0))</f>
        <v>07.2023</v>
      </c>
      <c r="AS375" s="269">
        <f>SUMIF(Consumo!$C$3:$C$902,tabItens[[#This Row],[CÓDIGO]],Consumo!$T$3:$T$902) + SUMIF(Consumo!$C$3:$C$902,tabItens[[#This Row],[CÓDIGO]],Consumo!$U$3:$U$902) + SUMIF(Consumo!$C$3:$C$902,tabItens[[#This Row],[CÓDIGO]],Consumo!$V$3:$V$902) + SUMIF(Consumo!$C$3:$C$902,tabItens[[#This Row],[CÓDIGO]],Consumo!$W$3:$W$902)</f>
        <v>15</v>
      </c>
      <c r="AT375" s="269">
        <f>SUMIF(Consumo!$C$3:$C$902,tabItens[[#This Row],[CÓDIGO]],Consumo!$AF$3:$AF$902)</f>
        <v>36</v>
      </c>
      <c r="AU375" s="270">
        <f>SUMIF(Consumo!$C$3:$C$902,tabItens[[#This Row],[CÓDIGO]],Consumo!$AG$3:$AG$902)</f>
        <v>15</v>
      </c>
      <c r="AV375" s="271">
        <f>SUMIF(Consumo!$C$3:$C$902,tabItens[[#This Row],[CÓDIGO]],Consumo!$AE$3:$AE$902)</f>
        <v>0</v>
      </c>
      <c r="AW375" s="244">
        <f>tabItens[[#This Row],[QTDE ATUAL]] + tabItens[[#This Row],[RC QTDE]] + tabItens[[#This Row],[AF SALDO]] + tabItens[[#This Row],[Recentes]]</f>
        <v>64</v>
      </c>
      <c r="AX375" s="272">
        <v>5</v>
      </c>
      <c r="AY375" s="272">
        <v>4</v>
      </c>
      <c r="AZ375" s="272">
        <f>IF(ISBLANK(tabItens[[#This Row],[CÓDIGO]]),"",tabItens[[#This Row],[PontoMês]] * (AZ$2+tabItens[[#This Row],[PontoQtM]]))</f>
        <v>20</v>
      </c>
      <c r="BA375" s="271">
        <f>tabItens[[#This Row],[PontoPed]] - tabItens[[#This Row],[Saldo]] + (1/10)</f>
        <v>-43.9</v>
      </c>
      <c r="BB375" s="271">
        <f xml:space="preserve"> tabItens[[#This Row],[PontoMês]] * BB$2 - tabItens[[#This Row],[QTDE ATUAL]] - (1/10)</f>
        <v>-59.1</v>
      </c>
      <c r="BC375" s="273">
        <f>IF( tabItens[[#This Row],[PontoPed]]&gt;0, IF(tabItens[[#This Row],[PontoPed]]&lt;1, 1, IF( tabItens[[#This Row],[Saldo]]&gt;tabItens[[#This Row],[PontoPed]], 0, (tabItens[[#This Row],[PontoPed]]-tabItens[[#This Row],[Saldo]])/tabItens[[#This Row],[PontoPed]] ) ), 0 )</f>
        <v>0</v>
      </c>
      <c r="BD375" s="274">
        <f>ROUNDDOWN(IF( OR( AND(tabItens[[#This Row],[PontoPed]]&lt;tabItens[[#This Row],[Saldo]],tabItens[[#This Row],[Saldo]]&gt;0), tabItens[[#This Row],[PontoPed]]=0), 99, IF(AND(tabItens[[#This Row],[Saldo]]=0,tabItens[[#This Row],[PontoPed]]&gt;0), 0, (1-tabItens[[#This Row],[PctAb]])*10 ) ),0)</f>
        <v>99</v>
      </c>
      <c r="BE375" s="275">
        <f>MAX(ROUNDDOWN( IF(tabItens[[#This Row],[Abaixo]] &gt; 0,   tabItens[[#This Row],[Abaixo]] + (tabItens[[#This Row],[PontoMês]] * IF( OR( ISBLANK(tabItens[[#This Row],[ATA Nº/ANO]]), tabItens[[#This Row],[ATA Nº/ANO]] = ""),BE$2,BE$1)),0),0),0)</f>
        <v>0</v>
      </c>
      <c r="BF37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5" s="276">
        <f>SUMIF(Consumo!$C$3:$C$902,tabItens[[#This Row],[CÓDIGO]],Consumo!$E$3:$E$902)</f>
        <v>0</v>
      </c>
      <c r="BH375" s="277">
        <f>IF(AND(tabItens[[#This Row],[Pend]] &gt; 0,tabItens[[#This Row],[Consumo]] &lt;&gt; 0), tabItens[[#This Row],[Pend]] / tabItens[[#This Row],[Consumo]], 0 )</f>
        <v>0</v>
      </c>
      <c r="BI375" s="276"/>
      <c r="BJ375" s="276"/>
      <c r="BK375" s="278" t="s">
        <v>2077</v>
      </c>
    </row>
    <row r="376" spans="1:63" x14ac:dyDescent="0.3">
      <c r="A376" s="239">
        <v>115282</v>
      </c>
      <c r="B376" s="240" t="s">
        <v>1718</v>
      </c>
      <c r="C376" s="241" t="s">
        <v>394</v>
      </c>
      <c r="D376" s="242">
        <v>39.9</v>
      </c>
      <c r="E376" s="243"/>
      <c r="F376" s="243"/>
      <c r="G376" s="243" t="s">
        <v>891</v>
      </c>
      <c r="H376" s="244">
        <v>1104</v>
      </c>
      <c r="I376" s="245">
        <v>103003</v>
      </c>
      <c r="J376" s="246">
        <v>39.9</v>
      </c>
      <c r="K376" s="247">
        <v>616</v>
      </c>
      <c r="L376" s="248">
        <f>IF(tabItens[[#This Row],[Média]] &gt; 0, tabItens[[#This Row],[QTDE ATUAL]] / tabItens[[#This Row],[Média]],999.9)</f>
        <v>6624</v>
      </c>
      <c r="M376" s="249">
        <v>0</v>
      </c>
      <c r="N376" s="250">
        <f>tabItens[[#This Row],[VALOR UNIT.]] * tabItens[[#This Row],[LC]]</f>
        <v>0</v>
      </c>
      <c r="O376" s="251" t="s">
        <v>2173</v>
      </c>
      <c r="P376" s="252"/>
      <c r="Q376" s="253"/>
      <c r="R376" s="250"/>
      <c r="S376" s="254"/>
      <c r="T376" s="255">
        <f>ROUNDDOWN(IFERROR(tabItens[[#This Row],[ATA DT.VALID.]] - $D$1,0) / 30,0)</f>
        <v>-1507</v>
      </c>
      <c r="U376" s="240" t="s">
        <v>1719</v>
      </c>
      <c r="V376" s="256">
        <v>1</v>
      </c>
      <c r="W376" s="257" t="s">
        <v>2064</v>
      </c>
      <c r="X376" s="258">
        <v>73</v>
      </c>
      <c r="Y376" s="259">
        <v>10</v>
      </c>
      <c r="Z376" s="260">
        <v>2924</v>
      </c>
      <c r="AA376" s="261">
        <v>2023</v>
      </c>
      <c r="AB376" s="262">
        <v>1000</v>
      </c>
      <c r="AC376" s="262"/>
      <c r="AD376" s="261"/>
      <c r="AE376" s="262"/>
      <c r="AF376" s="255"/>
      <c r="AG376" s="263" t="s">
        <v>2063</v>
      </c>
      <c r="AH376" s="264"/>
      <c r="AI376" s="255">
        <v>244</v>
      </c>
      <c r="AJ376" s="264">
        <v>44914</v>
      </c>
      <c r="AK376" s="264">
        <v>40312</v>
      </c>
      <c r="AL376" s="264">
        <v>45076</v>
      </c>
      <c r="AM376" s="254"/>
      <c r="AN376" s="243"/>
      <c r="AO376" s="265" t="str">
        <f>_xlfn.IFNA(IF(VLOOKUP(tabItens[[#This Row],[CÓDIGO]],tabExcluirDoEstoque[#Data],1,FALSE),"sim",""),"")</f>
        <v/>
      </c>
      <c r="AP376" s="266" t="str">
        <f ca="1">IF(OR(ISBLANK(tabItens[[#This Row],[ATA DT.VALID.]]),tabItens[[#This Row],[ATA DT.VALID.]]="",tabItens[[#This Row],[ATA DT.VALID.]]=" "),"",IF(TYPE(tabItens[[#This Row],[ATA DT.VALID.]])=1,ROUNDUP((tabItens[[#This Row],[ATA DT.VALID.]]-TODAY())/7,0),""))</f>
        <v/>
      </c>
      <c r="AQ376" s="267">
        <v>0</v>
      </c>
      <c r="AR376" s="268" t="str">
        <f>IF(ISBLANK(tabItens[[#This Row],[CÓDIGO]]),"",IFERROR(VLOOKUP(tabItens[[#This Row],[CÓDIGO]],Consumo!$C$2:$AI$902,32,FALSE),0))</f>
        <v>08.2023</v>
      </c>
      <c r="AS376" s="269">
        <f>SUMIF(Consumo!$C$3:$C$902,tabItens[[#This Row],[CÓDIGO]],Consumo!$T$3:$T$902) + SUMIF(Consumo!$C$3:$C$902,tabItens[[#This Row],[CÓDIGO]],Consumo!$U$3:$U$902) + SUMIF(Consumo!$C$3:$C$902,tabItens[[#This Row],[CÓDIGO]],Consumo!$V$3:$V$902) + SUMIF(Consumo!$C$3:$C$902,tabItens[[#This Row],[CÓDIGO]],Consumo!$W$3:$W$902)</f>
        <v>107</v>
      </c>
      <c r="AT376" s="269">
        <f>SUMIF(Consumo!$C$3:$C$902,tabItens[[#This Row],[CÓDIGO]],Consumo!$AF$3:$AF$902)</f>
        <v>1125</v>
      </c>
      <c r="AU376" s="270">
        <f>SUMIF(Consumo!$C$3:$C$902,tabItens[[#This Row],[CÓDIGO]],Consumo!$AG$3:$AG$902)</f>
        <v>250</v>
      </c>
      <c r="AV376" s="271">
        <f>SUMIF(Consumo!$C$3:$C$902,tabItens[[#This Row],[CÓDIGO]],Consumo!$AE$3:$AE$902)</f>
        <v>0.16666666666666666</v>
      </c>
      <c r="AW376" s="244">
        <f>tabItens[[#This Row],[QTDE ATUAL]] + tabItens[[#This Row],[RC QTDE]] + tabItens[[#This Row],[AF SALDO]] + tabItens[[#This Row],[Recentes]]</f>
        <v>2104</v>
      </c>
      <c r="AX376" s="272">
        <v>37</v>
      </c>
      <c r="AY376" s="272">
        <v>4</v>
      </c>
      <c r="AZ376" s="272">
        <f>IF(ISBLANK(tabItens[[#This Row],[CÓDIGO]]),"",tabItens[[#This Row],[PontoMês]] * (AZ$2+tabItens[[#This Row],[PontoQtM]]))</f>
        <v>148</v>
      </c>
      <c r="BA376" s="271">
        <f>tabItens[[#This Row],[PontoPed]] - tabItens[[#This Row],[Saldo]] + (1/10)</f>
        <v>-1955.9</v>
      </c>
      <c r="BB376" s="271">
        <f xml:space="preserve"> tabItens[[#This Row],[PontoMês]] * BB$2 - tabItens[[#This Row],[QTDE ATUAL]] - (1/10)</f>
        <v>-1067.0999999999999</v>
      </c>
      <c r="BC376" s="273">
        <f>IF( tabItens[[#This Row],[PontoPed]]&gt;0, IF(tabItens[[#This Row],[PontoPed]]&lt;1, 1, IF( tabItens[[#This Row],[Saldo]]&gt;tabItens[[#This Row],[PontoPed]], 0, (tabItens[[#This Row],[PontoPed]]-tabItens[[#This Row],[Saldo]])/tabItens[[#This Row],[PontoPed]] ) ), 0 )</f>
        <v>0</v>
      </c>
      <c r="BD376" s="274">
        <f>ROUNDDOWN(IF( OR( AND(tabItens[[#This Row],[PontoPed]]&lt;tabItens[[#This Row],[Saldo]],tabItens[[#This Row],[Saldo]]&gt;0), tabItens[[#This Row],[PontoPed]]=0), 99, IF(AND(tabItens[[#This Row],[Saldo]]=0,tabItens[[#This Row],[PontoPed]]&gt;0), 0, (1-tabItens[[#This Row],[PctAb]])*10 ) ),0)</f>
        <v>99</v>
      </c>
      <c r="BE376" s="275">
        <f>MAX(ROUNDDOWN( IF(tabItens[[#This Row],[Abaixo]] &gt; 0,   tabItens[[#This Row],[Abaixo]] + (tabItens[[#This Row],[PontoMês]] * IF( OR( ISBLANK(tabItens[[#This Row],[ATA Nº/ANO]]), tabItens[[#This Row],[ATA Nº/ANO]] = ""),BE$2,BE$1)),0),0),0)</f>
        <v>0</v>
      </c>
      <c r="BF37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6" s="276">
        <f>SUMIF(Consumo!$C$3:$C$902,tabItens[[#This Row],[CÓDIGO]],Consumo!$E$3:$E$902)</f>
        <v>3</v>
      </c>
      <c r="BH376" s="277">
        <f>IF(AND(tabItens[[#This Row],[Pend]] &gt; 0,tabItens[[#This Row],[Consumo]] &lt;&gt; 0), tabItens[[#This Row],[Pend]] / tabItens[[#This Row],[Consumo]], 0 )</f>
        <v>2.6666666666666666E-3</v>
      </c>
      <c r="BI376" s="276"/>
      <c r="BJ376" s="276"/>
      <c r="BK376" s="278" t="s">
        <v>2077</v>
      </c>
    </row>
    <row r="377" spans="1:63" x14ac:dyDescent="0.3">
      <c r="A377" s="239">
        <v>135303</v>
      </c>
      <c r="B377" s="240" t="s">
        <v>1911</v>
      </c>
      <c r="C377" s="241" t="s">
        <v>264</v>
      </c>
      <c r="D377" s="242">
        <v>56</v>
      </c>
      <c r="E377" s="243"/>
      <c r="F377" s="243"/>
      <c r="G377" s="243" t="s">
        <v>891</v>
      </c>
      <c r="H377" s="244">
        <v>106</v>
      </c>
      <c r="I377" s="245">
        <v>103003</v>
      </c>
      <c r="J377" s="246">
        <v>56</v>
      </c>
      <c r="K377" s="247">
        <v>34</v>
      </c>
      <c r="L377" s="248">
        <f>IF(tabItens[[#This Row],[Média]] &gt; 0, tabItens[[#This Row],[QTDE ATUAL]] / tabItens[[#This Row],[Média]],999.9)</f>
        <v>999.9</v>
      </c>
      <c r="M377" s="249">
        <v>0</v>
      </c>
      <c r="N377" s="250">
        <f>tabItens[[#This Row],[VALOR UNIT.]] * tabItens[[#This Row],[LC]]</f>
        <v>0</v>
      </c>
      <c r="O377" s="251"/>
      <c r="P377" s="252"/>
      <c r="Q377" s="253"/>
      <c r="R377" s="250"/>
      <c r="S377" s="254"/>
      <c r="T377" s="255">
        <f>ROUNDDOWN(IFERROR(tabItens[[#This Row],[ATA DT.VALID.]] - $D$1,0) / 30,0)</f>
        <v>-1507</v>
      </c>
      <c r="U377" s="240" t="s">
        <v>1912</v>
      </c>
      <c r="V377" s="256">
        <v>1</v>
      </c>
      <c r="W377" s="257" t="s">
        <v>2064</v>
      </c>
      <c r="X377" s="258">
        <v>49</v>
      </c>
      <c r="Y377" s="259">
        <v>7</v>
      </c>
      <c r="Z377" s="260"/>
      <c r="AA377" s="261"/>
      <c r="AB377" s="262"/>
      <c r="AC377" s="262"/>
      <c r="AD377" s="261"/>
      <c r="AE377" s="262"/>
      <c r="AF377" s="255"/>
      <c r="AG377" s="263" t="s">
        <v>2063</v>
      </c>
      <c r="AH377" s="264"/>
      <c r="AI377" s="255">
        <v>16</v>
      </c>
      <c r="AJ377" s="264">
        <v>43866</v>
      </c>
      <c r="AK377" s="264">
        <v>43277</v>
      </c>
      <c r="AL377" s="264">
        <v>43826</v>
      </c>
      <c r="AM377" s="254"/>
      <c r="AN377" s="243"/>
      <c r="AO377" s="265" t="str">
        <f>_xlfn.IFNA(IF(VLOOKUP(tabItens[[#This Row],[CÓDIGO]],tabExcluirDoEstoque[#Data],1,FALSE),"sim",""),"")</f>
        <v/>
      </c>
      <c r="AP377" s="266" t="str">
        <f ca="1">IF(OR(ISBLANK(tabItens[[#This Row],[ATA DT.VALID.]]),tabItens[[#This Row],[ATA DT.VALID.]]="",tabItens[[#This Row],[ATA DT.VALID.]]=" "),"",IF(TYPE(tabItens[[#This Row],[ATA DT.VALID.]])=1,ROUNDUP((tabItens[[#This Row],[ATA DT.VALID.]]-TODAY())/7,0),""))</f>
        <v/>
      </c>
      <c r="AQ377" s="267"/>
      <c r="AR377" s="268" t="str">
        <f>IF(ISBLANK(tabItens[[#This Row],[CÓDIGO]]),"",IFERROR(VLOOKUP(tabItens[[#This Row],[CÓDIGO]],Consumo!$C$2:$AI$902,32,FALSE),0))</f>
        <v>07.2023</v>
      </c>
      <c r="AS377" s="269">
        <f>SUMIF(Consumo!$C$3:$C$902,tabItens[[#This Row],[CÓDIGO]],Consumo!$T$3:$T$902) + SUMIF(Consumo!$C$3:$C$902,tabItens[[#This Row],[CÓDIGO]],Consumo!$U$3:$U$902) + SUMIF(Consumo!$C$3:$C$902,tabItens[[#This Row],[CÓDIGO]],Consumo!$V$3:$V$902) + SUMIF(Consumo!$C$3:$C$902,tabItens[[#This Row],[CÓDIGO]],Consumo!$W$3:$W$902)</f>
        <v>8</v>
      </c>
      <c r="AT377" s="269">
        <f>SUMIF(Consumo!$C$3:$C$902,tabItens[[#This Row],[CÓDIGO]],Consumo!$AF$3:$AF$902)</f>
        <v>58</v>
      </c>
      <c r="AU377" s="270">
        <f>SUMIF(Consumo!$C$3:$C$902,tabItens[[#This Row],[CÓDIGO]],Consumo!$AG$3:$AG$902)</f>
        <v>8</v>
      </c>
      <c r="AV377" s="271">
        <f>SUMIF(Consumo!$C$3:$C$902,tabItens[[#This Row],[CÓDIGO]],Consumo!$AE$3:$AE$902)</f>
        <v>0</v>
      </c>
      <c r="AW377" s="244">
        <f>tabItens[[#This Row],[QTDE ATUAL]] + tabItens[[#This Row],[RC QTDE]] + tabItens[[#This Row],[AF SALDO]] + tabItens[[#This Row],[Recentes]]</f>
        <v>106</v>
      </c>
      <c r="AX377" s="272">
        <v>4</v>
      </c>
      <c r="AY377" s="272">
        <v>4</v>
      </c>
      <c r="AZ377" s="272">
        <f>IF(ISBLANK(tabItens[[#This Row],[CÓDIGO]]),"",tabItens[[#This Row],[PontoMês]] * (AZ$2+tabItens[[#This Row],[PontoQtM]]))</f>
        <v>16</v>
      </c>
      <c r="BA377" s="271">
        <f>tabItens[[#This Row],[PontoPed]] - tabItens[[#This Row],[Saldo]] + (1/10)</f>
        <v>-89.9</v>
      </c>
      <c r="BB377" s="271">
        <f xml:space="preserve"> tabItens[[#This Row],[PontoMês]] * BB$2 - tabItens[[#This Row],[QTDE ATUAL]] - (1/10)</f>
        <v>-102.1</v>
      </c>
      <c r="BC377" s="273">
        <f>IF( tabItens[[#This Row],[PontoPed]]&gt;0, IF(tabItens[[#This Row],[PontoPed]]&lt;1, 1, IF( tabItens[[#This Row],[Saldo]]&gt;tabItens[[#This Row],[PontoPed]], 0, (tabItens[[#This Row],[PontoPed]]-tabItens[[#This Row],[Saldo]])/tabItens[[#This Row],[PontoPed]] ) ), 0 )</f>
        <v>0</v>
      </c>
      <c r="BD377" s="274">
        <f>ROUNDDOWN(IF( OR( AND(tabItens[[#This Row],[PontoPed]]&lt;tabItens[[#This Row],[Saldo]],tabItens[[#This Row],[Saldo]]&gt;0), tabItens[[#This Row],[PontoPed]]=0), 99, IF(AND(tabItens[[#This Row],[Saldo]]=0,tabItens[[#This Row],[PontoPed]]&gt;0), 0, (1-tabItens[[#This Row],[PctAb]])*10 ) ),0)</f>
        <v>99</v>
      </c>
      <c r="BE377" s="275">
        <f>MAX(ROUNDDOWN( IF(tabItens[[#This Row],[Abaixo]] &gt; 0,   tabItens[[#This Row],[Abaixo]] + (tabItens[[#This Row],[PontoMês]] * IF( OR( ISBLANK(tabItens[[#This Row],[ATA Nº/ANO]]), tabItens[[#This Row],[ATA Nº/ANO]] = ""),BE$2,BE$1)),0),0),0)</f>
        <v>0</v>
      </c>
      <c r="BF37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77" s="276">
        <f>SUMIF(Consumo!$C$3:$C$902,tabItens[[#This Row],[CÓDIGO]],Consumo!$E$3:$E$902)</f>
        <v>0</v>
      </c>
      <c r="BH377" s="277">
        <f>IF(AND(tabItens[[#This Row],[Pend]] &gt; 0,tabItens[[#This Row],[Consumo]] &lt;&gt; 0), tabItens[[#This Row],[Pend]] / tabItens[[#This Row],[Consumo]], 0 )</f>
        <v>0</v>
      </c>
      <c r="BI377" s="276"/>
      <c r="BJ377" s="276"/>
      <c r="BK377" s="278" t="s">
        <v>2077</v>
      </c>
    </row>
    <row r="378" spans="1:63" x14ac:dyDescent="0.3">
      <c r="A378" s="239">
        <v>132394</v>
      </c>
      <c r="B378" s="240" t="s">
        <v>1834</v>
      </c>
      <c r="C378" s="241" t="s">
        <v>261</v>
      </c>
      <c r="D378" s="242">
        <v>0.53</v>
      </c>
      <c r="E378" s="243"/>
      <c r="F378" s="243"/>
      <c r="G378" s="243" t="s">
        <v>891</v>
      </c>
      <c r="H378" s="244">
        <v>3275</v>
      </c>
      <c r="I378" s="245">
        <v>103003</v>
      </c>
      <c r="J378" s="246">
        <v>0.53</v>
      </c>
      <c r="K378" s="247">
        <v>6110</v>
      </c>
      <c r="L378" s="248">
        <f>IF(tabItens[[#This Row],[Média]] &gt; 0, tabItens[[#This Row],[QTDE ATUAL]] / tabItens[[#This Row],[Média]],999.9)</f>
        <v>29475</v>
      </c>
      <c r="M378" s="249">
        <v>0</v>
      </c>
      <c r="N378" s="250">
        <f>tabItens[[#This Row],[VALOR UNIT.]] * tabItens[[#This Row],[LC]]</f>
        <v>0</v>
      </c>
      <c r="O378" s="251"/>
      <c r="P378" s="252"/>
      <c r="Q378" s="253"/>
      <c r="R378" s="250"/>
      <c r="S378" s="254"/>
      <c r="T378" s="255">
        <f>ROUNDDOWN(IFERROR(tabItens[[#This Row],[ATA DT.VALID.]] - $D$1,0) / 30,0)</f>
        <v>-1507</v>
      </c>
      <c r="U378" s="240" t="s">
        <v>919</v>
      </c>
      <c r="V378" s="256">
        <v>1</v>
      </c>
      <c r="W378" s="257" t="s">
        <v>2065</v>
      </c>
      <c r="X378" s="258">
        <v>45</v>
      </c>
      <c r="Y378" s="259">
        <v>14</v>
      </c>
      <c r="Z378" s="260"/>
      <c r="AA378" s="261"/>
      <c r="AB378" s="262"/>
      <c r="AC378" s="262"/>
      <c r="AD378" s="261"/>
      <c r="AE378" s="262"/>
      <c r="AF378" s="255"/>
      <c r="AG378" s="263" t="s">
        <v>2063</v>
      </c>
      <c r="AH378" s="264"/>
      <c r="AI378" s="255">
        <v>2650</v>
      </c>
      <c r="AJ378" s="264">
        <v>44967</v>
      </c>
      <c r="AK378" s="264">
        <v>42765</v>
      </c>
      <c r="AL378" s="264">
        <v>44959</v>
      </c>
      <c r="AM378" s="254"/>
      <c r="AN378" s="243"/>
      <c r="AO378" s="265" t="str">
        <f>_xlfn.IFNA(IF(VLOOKUP(tabItens[[#This Row],[CÓDIGO]],tabExcluirDoEstoque[#Data],1,FALSE),"sim",""),"")</f>
        <v/>
      </c>
      <c r="AP378" s="266" t="str">
        <f ca="1">IF(OR(ISBLANK(tabItens[[#This Row],[ATA DT.VALID.]]),tabItens[[#This Row],[ATA DT.VALID.]]="",tabItens[[#This Row],[ATA DT.VALID.]]=" "),"",IF(TYPE(tabItens[[#This Row],[ATA DT.VALID.]])=1,ROUNDUP((tabItens[[#This Row],[ATA DT.VALID.]]-TODAY())/7,0),""))</f>
        <v/>
      </c>
      <c r="AQ378" s="267"/>
      <c r="AR378" s="268" t="str">
        <f>IF(ISBLANK(tabItens[[#This Row],[CÓDIGO]]),"",IFERROR(VLOOKUP(tabItens[[#This Row],[CÓDIGO]],Consumo!$C$2:$AI$902,32,FALSE),0))</f>
        <v>08.2023</v>
      </c>
      <c r="AS378" s="269">
        <f>SUMIF(Consumo!$C$3:$C$902,tabItens[[#This Row],[CÓDIGO]],Consumo!$T$3:$T$902) + SUMIF(Consumo!$C$3:$C$902,tabItens[[#This Row],[CÓDIGO]],Consumo!$U$3:$U$902) + SUMIF(Consumo!$C$3:$C$902,tabItens[[#This Row],[CÓDIGO]],Consumo!$V$3:$V$902) + SUMIF(Consumo!$C$3:$C$902,tabItens[[#This Row],[CÓDIGO]],Consumo!$W$3:$W$902)</f>
        <v>1586</v>
      </c>
      <c r="AT378" s="269">
        <f>SUMIF(Consumo!$C$3:$C$902,tabItens[[#This Row],[CÓDIGO]],Consumo!$AF$3:$AF$902)</f>
        <v>9965</v>
      </c>
      <c r="AU378" s="270">
        <f>SUMIF(Consumo!$C$3:$C$902,tabItens[[#This Row],[CÓDIGO]],Consumo!$AG$3:$AG$902)</f>
        <v>3897</v>
      </c>
      <c r="AV378" s="271">
        <f>SUMIF(Consumo!$C$3:$C$902,tabItens[[#This Row],[CÓDIGO]],Consumo!$AE$3:$AE$902)</f>
        <v>0.1111111111111111</v>
      </c>
      <c r="AW378" s="244">
        <f>tabItens[[#This Row],[QTDE ATUAL]] + tabItens[[#This Row],[RC QTDE]] + tabItens[[#This Row],[AF SALDO]] + tabItens[[#This Row],[Recentes]]</f>
        <v>3275</v>
      </c>
      <c r="AX378" s="272">
        <v>582</v>
      </c>
      <c r="AY378" s="272">
        <v>4</v>
      </c>
      <c r="AZ378" s="272">
        <f>IF(ISBLANK(tabItens[[#This Row],[CÓDIGO]]),"",tabItens[[#This Row],[PontoMês]] * (AZ$2+tabItens[[#This Row],[PontoQtM]]))</f>
        <v>2328</v>
      </c>
      <c r="BA378" s="271">
        <f>tabItens[[#This Row],[PontoPed]] - tabItens[[#This Row],[Saldo]] + (1/10)</f>
        <v>-946.9</v>
      </c>
      <c r="BB378" s="271">
        <f xml:space="preserve"> tabItens[[#This Row],[PontoMês]] * BB$2 - tabItens[[#This Row],[QTDE ATUAL]] - (1/10)</f>
        <v>-2693.1</v>
      </c>
      <c r="BC378" s="273">
        <f>IF( tabItens[[#This Row],[PontoPed]]&gt;0, IF(tabItens[[#This Row],[PontoPed]]&lt;1, 1, IF( tabItens[[#This Row],[Saldo]]&gt;tabItens[[#This Row],[PontoPed]], 0, (tabItens[[#This Row],[PontoPed]]-tabItens[[#This Row],[Saldo]])/tabItens[[#This Row],[PontoPed]] ) ), 0 )</f>
        <v>0</v>
      </c>
      <c r="BD378" s="274">
        <f>ROUNDDOWN(IF( OR( AND(tabItens[[#This Row],[PontoPed]]&lt;tabItens[[#This Row],[Saldo]],tabItens[[#This Row],[Saldo]]&gt;0), tabItens[[#This Row],[PontoPed]]=0), 99, IF(AND(tabItens[[#This Row],[Saldo]]=0,tabItens[[#This Row],[PontoPed]]&gt;0), 0, (1-tabItens[[#This Row],[PctAb]])*10 ) ),0)</f>
        <v>99</v>
      </c>
      <c r="BE378" s="275">
        <f>MAX(ROUNDDOWN( IF(tabItens[[#This Row],[Abaixo]] &gt; 0,   tabItens[[#This Row],[Abaixo]] + (tabItens[[#This Row],[PontoMês]] * IF( OR( ISBLANK(tabItens[[#This Row],[ATA Nº/ANO]]), tabItens[[#This Row],[ATA Nº/ANO]] = ""),BE$2,BE$1)),0),0),0)</f>
        <v>0</v>
      </c>
      <c r="BF37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78" s="276">
        <f>SUMIF(Consumo!$C$3:$C$902,tabItens[[#This Row],[CÓDIGO]],Consumo!$E$3:$E$902)</f>
        <v>2</v>
      </c>
      <c r="BH378" s="277">
        <f>IF(AND(tabItens[[#This Row],[Pend]] &gt; 0,tabItens[[#This Row],[Consumo]] &lt;&gt; 0), tabItens[[#This Row],[Pend]] / tabItens[[#This Row],[Consumo]], 0 )</f>
        <v>2.0070245860511792E-4</v>
      </c>
      <c r="BI378" s="276"/>
      <c r="BJ378" s="276"/>
      <c r="BK378" s="278" t="s">
        <v>2077</v>
      </c>
    </row>
    <row r="379" spans="1:63" x14ac:dyDescent="0.3">
      <c r="A379" s="239">
        <v>132395</v>
      </c>
      <c r="B379" s="240" t="s">
        <v>1835</v>
      </c>
      <c r="C379" s="241" t="s">
        <v>261</v>
      </c>
      <c r="D379" s="242">
        <v>0.56000000000000005</v>
      </c>
      <c r="E379" s="243"/>
      <c r="F379" s="243"/>
      <c r="G379" s="243" t="s">
        <v>891</v>
      </c>
      <c r="H379" s="244">
        <v>3078</v>
      </c>
      <c r="I379" s="245">
        <v>103003</v>
      </c>
      <c r="J379" s="246">
        <v>0.56000000000000005</v>
      </c>
      <c r="K379" s="247">
        <v>6171</v>
      </c>
      <c r="L379" s="248">
        <f>IF(tabItens[[#This Row],[Média]] &gt; 0, tabItens[[#This Row],[QTDE ATUAL]] / tabItens[[#This Row],[Média]],999.9)</f>
        <v>27702</v>
      </c>
      <c r="M379" s="249">
        <v>0</v>
      </c>
      <c r="N379" s="250">
        <f>tabItens[[#This Row],[VALOR UNIT.]] * tabItens[[#This Row],[LC]]</f>
        <v>0</v>
      </c>
      <c r="O379" s="251"/>
      <c r="P379" s="252"/>
      <c r="Q379" s="253"/>
      <c r="R379" s="250"/>
      <c r="S379" s="254"/>
      <c r="T379" s="255">
        <f>ROUNDDOWN(IFERROR(tabItens[[#This Row],[ATA DT.VALID.]] - $D$1,0) / 30,0)</f>
        <v>-1507</v>
      </c>
      <c r="U379" s="240" t="s">
        <v>919</v>
      </c>
      <c r="V379" s="256">
        <v>1</v>
      </c>
      <c r="W379" s="257" t="s">
        <v>2065</v>
      </c>
      <c r="X379" s="258">
        <v>45</v>
      </c>
      <c r="Y379" s="259">
        <v>14</v>
      </c>
      <c r="Z379" s="260"/>
      <c r="AA379" s="261"/>
      <c r="AB379" s="262"/>
      <c r="AC379" s="262"/>
      <c r="AD379" s="261"/>
      <c r="AE379" s="262"/>
      <c r="AF379" s="255"/>
      <c r="AG379" s="263" t="s">
        <v>2063</v>
      </c>
      <c r="AH379" s="264"/>
      <c r="AI379" s="255">
        <v>2682</v>
      </c>
      <c r="AJ379" s="264">
        <v>44967</v>
      </c>
      <c r="AK379" s="264">
        <v>42765</v>
      </c>
      <c r="AL379" s="264">
        <v>44959</v>
      </c>
      <c r="AM379" s="254"/>
      <c r="AN379" s="243"/>
      <c r="AO379" s="265" t="str">
        <f>_xlfn.IFNA(IF(VLOOKUP(tabItens[[#This Row],[CÓDIGO]],tabExcluirDoEstoque[#Data],1,FALSE),"sim",""),"")</f>
        <v/>
      </c>
      <c r="AP379" s="266" t="str">
        <f ca="1">IF(OR(ISBLANK(tabItens[[#This Row],[ATA DT.VALID.]]),tabItens[[#This Row],[ATA DT.VALID.]]="",tabItens[[#This Row],[ATA DT.VALID.]]=" "),"",IF(TYPE(tabItens[[#This Row],[ATA DT.VALID.]])=1,ROUNDUP((tabItens[[#This Row],[ATA DT.VALID.]]-TODAY())/7,0),""))</f>
        <v/>
      </c>
      <c r="AQ379" s="267"/>
      <c r="AR379" s="268" t="str">
        <f>IF(ISBLANK(tabItens[[#This Row],[CÓDIGO]]),"",IFERROR(VLOOKUP(tabItens[[#This Row],[CÓDIGO]],Consumo!$C$2:$AI$902,32,FALSE),0))</f>
        <v>08.2023</v>
      </c>
      <c r="AS379" s="269">
        <f>SUMIF(Consumo!$C$3:$C$902,tabItens[[#This Row],[CÓDIGO]],Consumo!$T$3:$T$902) + SUMIF(Consumo!$C$3:$C$902,tabItens[[#This Row],[CÓDIGO]],Consumo!$U$3:$U$902) + SUMIF(Consumo!$C$3:$C$902,tabItens[[#This Row],[CÓDIGO]],Consumo!$V$3:$V$902) + SUMIF(Consumo!$C$3:$C$902,tabItens[[#This Row],[CÓDIGO]],Consumo!$W$3:$W$902)</f>
        <v>1607</v>
      </c>
      <c r="AT379" s="269">
        <f>SUMIF(Consumo!$C$3:$C$902,tabItens[[#This Row],[CÓDIGO]],Consumo!$AF$3:$AF$902)</f>
        <v>10071</v>
      </c>
      <c r="AU379" s="270">
        <f>SUMIF(Consumo!$C$3:$C$902,tabItens[[#This Row],[CÓDIGO]],Consumo!$AG$3:$AG$902)</f>
        <v>3929</v>
      </c>
      <c r="AV379" s="271">
        <f>SUMIF(Consumo!$C$3:$C$902,tabItens[[#This Row],[CÓDIGO]],Consumo!$AE$3:$AE$902)</f>
        <v>0.1111111111111111</v>
      </c>
      <c r="AW379" s="244">
        <f>tabItens[[#This Row],[QTDE ATUAL]] + tabItens[[#This Row],[RC QTDE]] + tabItens[[#This Row],[AF SALDO]] + tabItens[[#This Row],[Recentes]]</f>
        <v>3078</v>
      </c>
      <c r="AX379" s="272">
        <v>579</v>
      </c>
      <c r="AY379" s="272">
        <v>4</v>
      </c>
      <c r="AZ379" s="272">
        <f>IF(ISBLANK(tabItens[[#This Row],[CÓDIGO]]),"",tabItens[[#This Row],[PontoMês]] * (AZ$2+tabItens[[#This Row],[PontoQtM]]))</f>
        <v>2316</v>
      </c>
      <c r="BA379" s="271">
        <f>tabItens[[#This Row],[PontoPed]] - tabItens[[#This Row],[Saldo]] + (1/10)</f>
        <v>-761.9</v>
      </c>
      <c r="BB379" s="271">
        <f xml:space="preserve"> tabItens[[#This Row],[PontoMês]] * BB$2 - tabItens[[#This Row],[QTDE ATUAL]] - (1/10)</f>
        <v>-2499.1</v>
      </c>
      <c r="BC379" s="273">
        <f>IF( tabItens[[#This Row],[PontoPed]]&gt;0, IF(tabItens[[#This Row],[PontoPed]]&lt;1, 1, IF( tabItens[[#This Row],[Saldo]]&gt;tabItens[[#This Row],[PontoPed]], 0, (tabItens[[#This Row],[PontoPed]]-tabItens[[#This Row],[Saldo]])/tabItens[[#This Row],[PontoPed]] ) ), 0 )</f>
        <v>0</v>
      </c>
      <c r="BD379" s="274">
        <f>ROUNDDOWN(IF( OR( AND(tabItens[[#This Row],[PontoPed]]&lt;tabItens[[#This Row],[Saldo]],tabItens[[#This Row],[Saldo]]&gt;0), tabItens[[#This Row],[PontoPed]]=0), 99, IF(AND(tabItens[[#This Row],[Saldo]]=0,tabItens[[#This Row],[PontoPed]]&gt;0), 0, (1-tabItens[[#This Row],[PctAb]])*10 ) ),0)</f>
        <v>99</v>
      </c>
      <c r="BE379" s="275">
        <f>MAX(ROUNDDOWN( IF(tabItens[[#This Row],[Abaixo]] &gt; 0,   tabItens[[#This Row],[Abaixo]] + (tabItens[[#This Row],[PontoMês]] * IF( OR( ISBLANK(tabItens[[#This Row],[ATA Nº/ANO]]), tabItens[[#This Row],[ATA Nº/ANO]] = ""),BE$2,BE$1)),0),0),0)</f>
        <v>0</v>
      </c>
      <c r="BF37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79" s="276">
        <f>SUMIF(Consumo!$C$3:$C$902,tabItens[[#This Row],[CÓDIGO]],Consumo!$E$3:$E$902)</f>
        <v>2</v>
      </c>
      <c r="BH379" s="277">
        <f>IF(AND(tabItens[[#This Row],[Pend]] &gt; 0,tabItens[[#This Row],[Consumo]] &lt;&gt; 0), tabItens[[#This Row],[Pend]] / tabItens[[#This Row],[Consumo]], 0 )</f>
        <v>1.9859001092245059E-4</v>
      </c>
      <c r="BI379" s="276"/>
      <c r="BJ379" s="276"/>
      <c r="BK379" s="278" t="s">
        <v>2077</v>
      </c>
    </row>
    <row r="380" spans="1:63" x14ac:dyDescent="0.3">
      <c r="A380" s="239">
        <v>132290</v>
      </c>
      <c r="B380" s="240" t="s">
        <v>1827</v>
      </c>
      <c r="C380" s="241" t="s">
        <v>261</v>
      </c>
      <c r="D380" s="242">
        <v>0.6</v>
      </c>
      <c r="E380" s="243"/>
      <c r="F380" s="243"/>
      <c r="G380" s="243" t="s">
        <v>891</v>
      </c>
      <c r="H380" s="244">
        <v>2955</v>
      </c>
      <c r="I380" s="245">
        <v>103003</v>
      </c>
      <c r="J380" s="246">
        <v>0.6</v>
      </c>
      <c r="K380" s="247">
        <v>6141</v>
      </c>
      <c r="L380" s="248">
        <f>IF(tabItens[[#This Row],[Média]] &gt; 0, tabItens[[#This Row],[QTDE ATUAL]] / tabItens[[#This Row],[Média]],999.9)</f>
        <v>26595</v>
      </c>
      <c r="M380" s="249">
        <v>0</v>
      </c>
      <c r="N380" s="250">
        <f>tabItens[[#This Row],[VALOR UNIT.]] * tabItens[[#This Row],[LC]]</f>
        <v>0</v>
      </c>
      <c r="O380" s="251"/>
      <c r="P380" s="252"/>
      <c r="Q380" s="253"/>
      <c r="R380" s="250"/>
      <c r="S380" s="254"/>
      <c r="T380" s="255">
        <f>ROUNDDOWN(IFERROR(tabItens[[#This Row],[ATA DT.VALID.]] - $D$1,0) / 30,0)</f>
        <v>-1507</v>
      </c>
      <c r="U380" s="240" t="s">
        <v>919</v>
      </c>
      <c r="V380" s="256">
        <v>1</v>
      </c>
      <c r="W380" s="257" t="s">
        <v>2065</v>
      </c>
      <c r="X380" s="258">
        <v>45</v>
      </c>
      <c r="Y380" s="259">
        <v>14</v>
      </c>
      <c r="Z380" s="260"/>
      <c r="AA380" s="261"/>
      <c r="AB380" s="262"/>
      <c r="AC380" s="262"/>
      <c r="AD380" s="261"/>
      <c r="AE380" s="262"/>
      <c r="AF380" s="255"/>
      <c r="AG380" s="263" t="s">
        <v>2063</v>
      </c>
      <c r="AH380" s="264"/>
      <c r="AI380" s="255">
        <v>2666</v>
      </c>
      <c r="AJ380" s="264">
        <v>44967</v>
      </c>
      <c r="AK380" s="264">
        <v>42685</v>
      </c>
      <c r="AL380" s="264">
        <v>44959</v>
      </c>
      <c r="AM380" s="254"/>
      <c r="AN380" s="243"/>
      <c r="AO380" s="265" t="str">
        <f>_xlfn.IFNA(IF(VLOOKUP(tabItens[[#This Row],[CÓDIGO]],tabExcluirDoEstoque[#Data],1,FALSE),"sim",""),"")</f>
        <v/>
      </c>
      <c r="AP380" s="266" t="str">
        <f ca="1">IF(OR(ISBLANK(tabItens[[#This Row],[ATA DT.VALID.]]),tabItens[[#This Row],[ATA DT.VALID.]]="",tabItens[[#This Row],[ATA DT.VALID.]]=" "),"",IF(TYPE(tabItens[[#This Row],[ATA DT.VALID.]])=1,ROUNDUP((tabItens[[#This Row],[ATA DT.VALID.]]-TODAY())/7,0),""))</f>
        <v/>
      </c>
      <c r="AQ380" s="267"/>
      <c r="AR380" s="268" t="str">
        <f>IF(ISBLANK(tabItens[[#This Row],[CÓDIGO]]),"",IFERROR(VLOOKUP(tabItens[[#This Row],[CÓDIGO]],Consumo!$C$2:$AI$902,32,FALSE),0))</f>
        <v>08.2023</v>
      </c>
      <c r="AS380" s="269">
        <f>SUMIF(Consumo!$C$3:$C$902,tabItens[[#This Row],[CÓDIGO]],Consumo!$T$3:$T$902) + SUMIF(Consumo!$C$3:$C$902,tabItens[[#This Row],[CÓDIGO]],Consumo!$U$3:$U$902) + SUMIF(Consumo!$C$3:$C$902,tabItens[[#This Row],[CÓDIGO]],Consumo!$V$3:$V$902) + SUMIF(Consumo!$C$3:$C$902,tabItens[[#This Row],[CÓDIGO]],Consumo!$W$3:$W$902)</f>
        <v>1603</v>
      </c>
      <c r="AT380" s="269">
        <f>SUMIF(Consumo!$C$3:$C$902,tabItens[[#This Row],[CÓDIGO]],Consumo!$AF$3:$AF$902)</f>
        <v>9984</v>
      </c>
      <c r="AU380" s="270">
        <f>SUMIF(Consumo!$C$3:$C$902,tabItens[[#This Row],[CÓDIGO]],Consumo!$AG$3:$AG$902)</f>
        <v>3921</v>
      </c>
      <c r="AV380" s="271">
        <f>SUMIF(Consumo!$C$3:$C$902,tabItens[[#This Row],[CÓDIGO]],Consumo!$AE$3:$AE$902)</f>
        <v>0.1111111111111111</v>
      </c>
      <c r="AW380" s="244">
        <f>tabItens[[#This Row],[QTDE ATUAL]] + tabItens[[#This Row],[RC QTDE]] + tabItens[[#This Row],[AF SALDO]] + tabItens[[#This Row],[Recentes]]</f>
        <v>2955</v>
      </c>
      <c r="AX380" s="272">
        <v>571</v>
      </c>
      <c r="AY380" s="272">
        <v>4</v>
      </c>
      <c r="AZ380" s="272">
        <f>IF(ISBLANK(tabItens[[#This Row],[CÓDIGO]]),"",tabItens[[#This Row],[PontoMês]] * (AZ$2+tabItens[[#This Row],[PontoQtM]]))</f>
        <v>2284</v>
      </c>
      <c r="BA380" s="271">
        <f>tabItens[[#This Row],[PontoPed]] - tabItens[[#This Row],[Saldo]] + (1/10)</f>
        <v>-670.9</v>
      </c>
      <c r="BB380" s="271">
        <f xml:space="preserve"> tabItens[[#This Row],[PontoMês]] * BB$2 - tabItens[[#This Row],[QTDE ATUAL]] - (1/10)</f>
        <v>-2384.1</v>
      </c>
      <c r="BC380" s="273">
        <f>IF( tabItens[[#This Row],[PontoPed]]&gt;0, IF(tabItens[[#This Row],[PontoPed]]&lt;1, 1, IF( tabItens[[#This Row],[Saldo]]&gt;tabItens[[#This Row],[PontoPed]], 0, (tabItens[[#This Row],[PontoPed]]-tabItens[[#This Row],[Saldo]])/tabItens[[#This Row],[PontoPed]] ) ), 0 )</f>
        <v>0</v>
      </c>
      <c r="BD380" s="274">
        <f>ROUNDDOWN(IF( OR( AND(tabItens[[#This Row],[PontoPed]]&lt;tabItens[[#This Row],[Saldo]],tabItens[[#This Row],[Saldo]]&gt;0), tabItens[[#This Row],[PontoPed]]=0), 99, IF(AND(tabItens[[#This Row],[Saldo]]=0,tabItens[[#This Row],[PontoPed]]&gt;0), 0, (1-tabItens[[#This Row],[PctAb]])*10 ) ),0)</f>
        <v>99</v>
      </c>
      <c r="BE380" s="275">
        <f>MAX(ROUNDDOWN( IF(tabItens[[#This Row],[Abaixo]] &gt; 0,   tabItens[[#This Row],[Abaixo]] + (tabItens[[#This Row],[PontoMês]] * IF( OR( ISBLANK(tabItens[[#This Row],[ATA Nº/ANO]]), tabItens[[#This Row],[ATA Nº/ANO]] = ""),BE$2,BE$1)),0),0),0)</f>
        <v>0</v>
      </c>
      <c r="BF38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80" s="276">
        <f>SUMIF(Consumo!$C$3:$C$902,tabItens[[#This Row],[CÓDIGO]],Consumo!$E$3:$E$902)</f>
        <v>2</v>
      </c>
      <c r="BH380" s="277">
        <f>IF(AND(tabItens[[#This Row],[Pend]] &gt; 0,tabItens[[#This Row],[Consumo]] &lt;&gt; 0), tabItens[[#This Row],[Pend]] / tabItens[[#This Row],[Consumo]], 0 )</f>
        <v>2.0032051282051281E-4</v>
      </c>
      <c r="BI380" s="276"/>
      <c r="BJ380" s="276"/>
      <c r="BK380" s="278" t="s">
        <v>2077</v>
      </c>
    </row>
    <row r="381" spans="1:63" x14ac:dyDescent="0.3">
      <c r="A381" s="239">
        <v>10547</v>
      </c>
      <c r="B381" s="240" t="s">
        <v>918</v>
      </c>
      <c r="C381" s="241" t="s">
        <v>261</v>
      </c>
      <c r="D381" s="242">
        <v>2.68</v>
      </c>
      <c r="E381" s="243"/>
      <c r="F381" s="243"/>
      <c r="G381" s="243" t="s">
        <v>891</v>
      </c>
      <c r="H381" s="244">
        <v>0</v>
      </c>
      <c r="I381" s="245">
        <v>103003</v>
      </c>
      <c r="J381" s="246">
        <v>2.68</v>
      </c>
      <c r="K381" s="247">
        <v>15113</v>
      </c>
      <c r="L381" s="248">
        <f>IF(tabItens[[#This Row],[Média]] &gt; 0, tabItens[[#This Row],[QTDE ATUAL]] / tabItens[[#This Row],[Média]],999.9)</f>
        <v>0</v>
      </c>
      <c r="M381" s="249">
        <v>0</v>
      </c>
      <c r="N381" s="250">
        <f>tabItens[[#This Row],[VALOR UNIT.]] * tabItens[[#This Row],[LC]]</f>
        <v>0</v>
      </c>
      <c r="O381" s="251" t="s">
        <v>2080</v>
      </c>
      <c r="P381" s="252"/>
      <c r="Q381" s="253"/>
      <c r="R381" s="250"/>
      <c r="S381" s="254"/>
      <c r="T381" s="255">
        <f>ROUNDDOWN(IFERROR(tabItens[[#This Row],[ATA DT.VALID.]] - $D$1,0) / 30,0)</f>
        <v>-1507</v>
      </c>
      <c r="U381" s="240" t="s">
        <v>919</v>
      </c>
      <c r="V381" s="256">
        <v>1</v>
      </c>
      <c r="W381" s="257" t="s">
        <v>2065</v>
      </c>
      <c r="X381" s="258">
        <v>45</v>
      </c>
      <c r="Y381" s="259">
        <v>14</v>
      </c>
      <c r="Z381" s="260">
        <v>6982</v>
      </c>
      <c r="AA381" s="261">
        <v>2023</v>
      </c>
      <c r="AB381" s="262">
        <v>7900</v>
      </c>
      <c r="AC381" s="262"/>
      <c r="AD381" s="261"/>
      <c r="AE381" s="262"/>
      <c r="AF381" s="255"/>
      <c r="AG381" s="263" t="s">
        <v>2063</v>
      </c>
      <c r="AH381" s="264"/>
      <c r="AI381" s="255">
        <v>15038</v>
      </c>
      <c r="AJ381" s="264">
        <v>44924</v>
      </c>
      <c r="AK381" s="264" t="s">
        <v>891</v>
      </c>
      <c r="AL381" s="264">
        <v>45107</v>
      </c>
      <c r="AM381" s="254"/>
      <c r="AN381" s="243"/>
      <c r="AO381" s="265" t="str">
        <f>_xlfn.IFNA(IF(VLOOKUP(tabItens[[#This Row],[CÓDIGO]],tabExcluirDoEstoque[#Data],1,FALSE),"sim",""),"")</f>
        <v/>
      </c>
      <c r="AP381" s="266" t="str">
        <f ca="1">IF(OR(ISBLANK(tabItens[[#This Row],[ATA DT.VALID.]]),tabItens[[#This Row],[ATA DT.VALID.]]="",tabItens[[#This Row],[ATA DT.VALID.]]=" "),"",IF(TYPE(tabItens[[#This Row],[ATA DT.VALID.]])=1,ROUNDUP((tabItens[[#This Row],[ATA DT.VALID.]]-TODAY())/7,0),""))</f>
        <v/>
      </c>
      <c r="AQ381" s="267">
        <v>0</v>
      </c>
      <c r="AR381" s="268" t="str">
        <f>IF(ISBLANK(tabItens[[#This Row],[CÓDIGO]]),"",IFERROR(VLOOKUP(tabItens[[#This Row],[CÓDIGO]],Consumo!$C$2:$AI$902,32,FALSE),0))</f>
        <v>05.2023</v>
      </c>
      <c r="AS381" s="269">
        <f>SUMIF(Consumo!$C$3:$C$902,tabItens[[#This Row],[CÓDIGO]],Consumo!$T$3:$T$902) + SUMIF(Consumo!$C$3:$C$902,tabItens[[#This Row],[CÓDIGO]],Consumo!$U$3:$U$902) + SUMIF(Consumo!$C$3:$C$902,tabItens[[#This Row],[CÓDIGO]],Consumo!$V$3:$V$902) + SUMIF(Consumo!$C$3:$C$902,tabItens[[#This Row],[CÓDIGO]],Consumo!$W$3:$W$902)</f>
        <v>114</v>
      </c>
      <c r="AT381" s="269">
        <f>SUMIF(Consumo!$C$3:$C$902,tabItens[[#This Row],[CÓDIGO]],Consumo!$AF$3:$AF$902)</f>
        <v>21178</v>
      </c>
      <c r="AU381" s="270">
        <f>SUMIF(Consumo!$C$3:$C$902,tabItens[[#This Row],[CÓDIGO]],Consumo!$AG$3:$AG$902)</f>
        <v>11820</v>
      </c>
      <c r="AV381" s="271">
        <f>SUMIF(Consumo!$C$3:$C$902,tabItens[[#This Row],[CÓDIGO]],Consumo!$AE$3:$AE$902)</f>
        <v>102.27777777777777</v>
      </c>
      <c r="AW381" s="244">
        <f>tabItens[[#This Row],[QTDE ATUAL]] + tabItens[[#This Row],[RC QTDE]] + tabItens[[#This Row],[AF SALDO]] + tabItens[[#This Row],[Recentes]]</f>
        <v>7900</v>
      </c>
      <c r="AX381" s="272">
        <v>1355</v>
      </c>
      <c r="AY381" s="272">
        <v>4</v>
      </c>
      <c r="AZ381" s="272">
        <f>IF(ISBLANK(tabItens[[#This Row],[CÓDIGO]]),"",tabItens[[#This Row],[PontoMês]] * (AZ$2+tabItens[[#This Row],[PontoQtM]]))</f>
        <v>5420</v>
      </c>
      <c r="BA381" s="271">
        <f>tabItens[[#This Row],[PontoPed]] - tabItens[[#This Row],[Saldo]] + (1/10)</f>
        <v>-2479.9</v>
      </c>
      <c r="BB381" s="271">
        <f xml:space="preserve"> tabItens[[#This Row],[PontoMês]] * BB$2 - tabItens[[#This Row],[QTDE ATUAL]] - (1/10)</f>
        <v>1354.9</v>
      </c>
      <c r="BC381" s="273">
        <f>IF( tabItens[[#This Row],[PontoPed]]&gt;0, IF(tabItens[[#This Row],[PontoPed]]&lt;1, 1, IF( tabItens[[#This Row],[Saldo]]&gt;tabItens[[#This Row],[PontoPed]], 0, (tabItens[[#This Row],[PontoPed]]-tabItens[[#This Row],[Saldo]])/tabItens[[#This Row],[PontoPed]] ) ), 0 )</f>
        <v>0</v>
      </c>
      <c r="BD381" s="274">
        <f>ROUNDDOWN(IF( OR( AND(tabItens[[#This Row],[PontoPed]]&lt;tabItens[[#This Row],[Saldo]],tabItens[[#This Row],[Saldo]]&gt;0), tabItens[[#This Row],[PontoPed]]=0), 99, IF(AND(tabItens[[#This Row],[Saldo]]=0,tabItens[[#This Row],[PontoPed]]&gt;0), 0, (1-tabItens[[#This Row],[PctAb]])*10 ) ),0)</f>
        <v>99</v>
      </c>
      <c r="BE381" s="275">
        <f>MAX(ROUNDDOWN( IF(tabItens[[#This Row],[Abaixo]] &gt; 0,   tabItens[[#This Row],[Abaixo]] + (tabItens[[#This Row],[PontoMês]] * IF( OR( ISBLANK(tabItens[[#This Row],[ATA Nº/ANO]]), tabItens[[#This Row],[ATA Nº/ANO]] = ""),BE$2,BE$1)),0),0),0)</f>
        <v>0</v>
      </c>
      <c r="BF38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1" s="276">
        <f>SUMIF(Consumo!$C$3:$C$902,tabItens[[#This Row],[CÓDIGO]],Consumo!$E$3:$E$902)</f>
        <v>1841</v>
      </c>
      <c r="BH381" s="277">
        <f>IF(AND(tabItens[[#This Row],[Pend]] &gt; 0,tabItens[[#This Row],[Consumo]] &lt;&gt; 0), tabItens[[#This Row],[Pend]] / tabItens[[#This Row],[Consumo]], 0 )</f>
        <v>8.6929832845405605E-2</v>
      </c>
      <c r="BI381" s="276"/>
      <c r="BJ381" s="276"/>
      <c r="BK381" s="278" t="s">
        <v>2077</v>
      </c>
    </row>
    <row r="382" spans="1:63" x14ac:dyDescent="0.3">
      <c r="A382" s="239">
        <v>131930</v>
      </c>
      <c r="B382" s="240" t="s">
        <v>1822</v>
      </c>
      <c r="C382" s="241" t="s">
        <v>31</v>
      </c>
      <c r="D382" s="242">
        <v>5.18</v>
      </c>
      <c r="E382" s="243"/>
      <c r="F382" s="243"/>
      <c r="G382" s="243" t="s">
        <v>891</v>
      </c>
      <c r="H382" s="244">
        <v>9652</v>
      </c>
      <c r="I382" s="245">
        <v>103003</v>
      </c>
      <c r="J382" s="246">
        <v>4.4969000000000001</v>
      </c>
      <c r="K382" s="247">
        <v>11174</v>
      </c>
      <c r="L382" s="248">
        <f>IF(tabItens[[#This Row],[Média]] &gt; 0, tabItens[[#This Row],[QTDE ATUAL]] / tabItens[[#This Row],[Média]],999.9)</f>
        <v>2802.1935483870966</v>
      </c>
      <c r="M382" s="249">
        <v>0</v>
      </c>
      <c r="N382" s="250">
        <f>tabItens[[#This Row],[VALOR UNIT.]] * tabItens[[#This Row],[LC]]</f>
        <v>0</v>
      </c>
      <c r="O382" s="251"/>
      <c r="P382" s="252"/>
      <c r="Q382" s="253"/>
      <c r="R382" s="250"/>
      <c r="S382" s="254"/>
      <c r="T382" s="255">
        <f>ROUNDDOWN(IFERROR(tabItens[[#This Row],[ATA DT.VALID.]] - $D$1,0) / 30,0)</f>
        <v>-1507</v>
      </c>
      <c r="U382" s="240" t="s">
        <v>939</v>
      </c>
      <c r="V382" s="256">
        <v>1</v>
      </c>
      <c r="W382" s="257" t="s">
        <v>2065</v>
      </c>
      <c r="X382" s="258">
        <v>45</v>
      </c>
      <c r="Y382" s="259">
        <v>9</v>
      </c>
      <c r="Z382" s="260"/>
      <c r="AA382" s="261"/>
      <c r="AB382" s="262"/>
      <c r="AC382" s="262"/>
      <c r="AD382" s="261"/>
      <c r="AE382" s="262"/>
      <c r="AF382" s="255"/>
      <c r="AG382" s="263" t="s">
        <v>2063</v>
      </c>
      <c r="AH382" s="264"/>
      <c r="AI382" s="255">
        <v>5570</v>
      </c>
      <c r="AJ382" s="264">
        <v>44998</v>
      </c>
      <c r="AK382" s="264">
        <v>42590</v>
      </c>
      <c r="AL382" s="264">
        <v>44986</v>
      </c>
      <c r="AM382" s="254"/>
      <c r="AN382" s="243"/>
      <c r="AO382" s="265" t="str">
        <f>_xlfn.IFNA(IF(VLOOKUP(tabItens[[#This Row],[CÓDIGO]],tabExcluirDoEstoque[#Data],1,FALSE),"sim",""),"")</f>
        <v/>
      </c>
      <c r="AP382" s="266" t="str">
        <f ca="1">IF(OR(ISBLANK(tabItens[[#This Row],[ATA DT.VALID.]]),tabItens[[#This Row],[ATA DT.VALID.]]="",tabItens[[#This Row],[ATA DT.VALID.]]=" "),"",IF(TYPE(tabItens[[#This Row],[ATA DT.VALID.]])=1,ROUNDUP((tabItens[[#This Row],[ATA DT.VALID.]]-TODAY())/7,0),""))</f>
        <v/>
      </c>
      <c r="AQ382" s="267"/>
      <c r="AR382" s="268" t="str">
        <f>IF(ISBLANK(tabItens[[#This Row],[CÓDIGO]]),"",IFERROR(VLOOKUP(tabItens[[#This Row],[CÓDIGO]],Consumo!$C$2:$AI$902,32,FALSE),0))</f>
        <v>08.2023</v>
      </c>
      <c r="AS382" s="269">
        <f>SUMIF(Consumo!$C$3:$C$902,tabItens[[#This Row],[CÓDIGO]],Consumo!$T$3:$T$902) + SUMIF(Consumo!$C$3:$C$902,tabItens[[#This Row],[CÓDIGO]],Consumo!$U$3:$U$902) + SUMIF(Consumo!$C$3:$C$902,tabItens[[#This Row],[CÓDIGO]],Consumo!$V$3:$V$902) + SUMIF(Consumo!$C$3:$C$902,tabItens[[#This Row],[CÓDIGO]],Consumo!$W$3:$W$902)</f>
        <v>4826</v>
      </c>
      <c r="AT382" s="269">
        <f>SUMIF(Consumo!$C$3:$C$902,tabItens[[#This Row],[CÓDIGO]],Consumo!$AF$3:$AF$902)</f>
        <v>23544</v>
      </c>
      <c r="AU382" s="270">
        <f>SUMIF(Consumo!$C$3:$C$902,tabItens[[#This Row],[CÓDIGO]],Consumo!$AG$3:$AG$902)</f>
        <v>5008</v>
      </c>
      <c r="AV382" s="271">
        <f>SUMIF(Consumo!$C$3:$C$902,tabItens[[#This Row],[CÓDIGO]],Consumo!$AE$3:$AE$902)</f>
        <v>3.4444444444444446</v>
      </c>
      <c r="AW382" s="244">
        <f>tabItens[[#This Row],[QTDE ATUAL]] + tabItens[[#This Row],[RC QTDE]] + tabItens[[#This Row],[AF SALDO]] + tabItens[[#This Row],[Recentes]]</f>
        <v>9652</v>
      </c>
      <c r="AX382" s="272">
        <v>1008</v>
      </c>
      <c r="AY382" s="272">
        <v>4</v>
      </c>
      <c r="AZ382" s="272">
        <f>IF(ISBLANK(tabItens[[#This Row],[CÓDIGO]]),"",tabItens[[#This Row],[PontoMês]] * (AZ$2+tabItens[[#This Row],[PontoQtM]]))</f>
        <v>4032</v>
      </c>
      <c r="BA382" s="271">
        <f>tabItens[[#This Row],[PontoPed]] - tabItens[[#This Row],[Saldo]] + (1/10)</f>
        <v>-5619.9</v>
      </c>
      <c r="BB382" s="271">
        <f xml:space="preserve"> tabItens[[#This Row],[PontoMês]] * BB$2 - tabItens[[#This Row],[QTDE ATUAL]] - (1/10)</f>
        <v>-8644.1</v>
      </c>
      <c r="BC382" s="273">
        <f>IF( tabItens[[#This Row],[PontoPed]]&gt;0, IF(tabItens[[#This Row],[PontoPed]]&lt;1, 1, IF( tabItens[[#This Row],[Saldo]]&gt;tabItens[[#This Row],[PontoPed]], 0, (tabItens[[#This Row],[PontoPed]]-tabItens[[#This Row],[Saldo]])/tabItens[[#This Row],[PontoPed]] ) ), 0 )</f>
        <v>0</v>
      </c>
      <c r="BD382" s="274">
        <f>ROUNDDOWN(IF( OR( AND(tabItens[[#This Row],[PontoPed]]&lt;tabItens[[#This Row],[Saldo]],tabItens[[#This Row],[Saldo]]&gt;0), tabItens[[#This Row],[PontoPed]]=0), 99, IF(AND(tabItens[[#This Row],[Saldo]]=0,tabItens[[#This Row],[PontoPed]]&gt;0), 0, (1-tabItens[[#This Row],[PctAb]])*10 ) ),0)</f>
        <v>99</v>
      </c>
      <c r="BE382" s="275">
        <f>MAX(ROUNDDOWN( IF(tabItens[[#This Row],[Abaixo]] &gt; 0,   tabItens[[#This Row],[Abaixo]] + (tabItens[[#This Row],[PontoMês]] * IF( OR( ISBLANK(tabItens[[#This Row],[ATA Nº/ANO]]), tabItens[[#This Row],[ATA Nº/ANO]] = ""),BE$2,BE$1)),0),0),0)</f>
        <v>0</v>
      </c>
      <c r="BF38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82" s="276">
        <f>SUMIF(Consumo!$C$3:$C$902,tabItens[[#This Row],[CÓDIGO]],Consumo!$E$3:$E$902)</f>
        <v>62</v>
      </c>
      <c r="BH382" s="277">
        <f>IF(AND(tabItens[[#This Row],[Pend]] &gt; 0,tabItens[[#This Row],[Consumo]] &lt;&gt; 0), tabItens[[#This Row],[Pend]] / tabItens[[#This Row],[Consumo]], 0 )</f>
        <v>2.6333673122663948E-3</v>
      </c>
      <c r="BI382" s="276"/>
      <c r="BJ382" s="276"/>
      <c r="BK382" s="278" t="s">
        <v>2077</v>
      </c>
    </row>
    <row r="383" spans="1:63" x14ac:dyDescent="0.3">
      <c r="A383" s="239">
        <v>132296</v>
      </c>
      <c r="B383" s="240" t="s">
        <v>1828</v>
      </c>
      <c r="C383" s="241" t="s">
        <v>261</v>
      </c>
      <c r="D383" s="242">
        <v>1.49</v>
      </c>
      <c r="E383" s="243"/>
      <c r="F383" s="243"/>
      <c r="G383" s="243" t="s">
        <v>891</v>
      </c>
      <c r="H383" s="244">
        <v>4139</v>
      </c>
      <c r="I383" s="245">
        <v>103003</v>
      </c>
      <c r="J383" s="246">
        <v>1.49</v>
      </c>
      <c r="K383" s="247">
        <v>5413</v>
      </c>
      <c r="L383" s="248">
        <f>IF(tabItens[[#This Row],[Média]] &gt; 0, tabItens[[#This Row],[QTDE ATUAL]] / tabItens[[#This Row],[Média]],999.9)</f>
        <v>130.93497363796135</v>
      </c>
      <c r="M383" s="249">
        <v>0</v>
      </c>
      <c r="N383" s="250">
        <f>tabItens[[#This Row],[VALOR UNIT.]] * tabItens[[#This Row],[LC]]</f>
        <v>0</v>
      </c>
      <c r="O383" s="251" t="s">
        <v>2080</v>
      </c>
      <c r="P383" s="252"/>
      <c r="Q383" s="253"/>
      <c r="R383" s="250"/>
      <c r="S383" s="254"/>
      <c r="T383" s="255">
        <f>ROUNDDOWN(IFERROR(tabItens[[#This Row],[ATA DT.VALID.]] - $D$1,0) / 30,0)</f>
        <v>-1507</v>
      </c>
      <c r="U383" s="240" t="s">
        <v>919</v>
      </c>
      <c r="V383" s="256">
        <v>1</v>
      </c>
      <c r="W383" s="257" t="s">
        <v>2065</v>
      </c>
      <c r="X383" s="258">
        <v>45</v>
      </c>
      <c r="Y383" s="259">
        <v>14</v>
      </c>
      <c r="Z383" s="260"/>
      <c r="AA383" s="261"/>
      <c r="AB383" s="262"/>
      <c r="AC383" s="262"/>
      <c r="AD383" s="261"/>
      <c r="AE383" s="262"/>
      <c r="AF383" s="255"/>
      <c r="AG383" s="263" t="s">
        <v>2063</v>
      </c>
      <c r="AH383" s="264"/>
      <c r="AI383" s="255">
        <v>1804</v>
      </c>
      <c r="AJ383" s="264">
        <v>44998</v>
      </c>
      <c r="AK383" s="264">
        <v>42685</v>
      </c>
      <c r="AL383" s="264">
        <v>44910</v>
      </c>
      <c r="AM383" s="254"/>
      <c r="AN383" s="243"/>
      <c r="AO383" s="265" t="str">
        <f>_xlfn.IFNA(IF(VLOOKUP(tabItens[[#This Row],[CÓDIGO]],tabExcluirDoEstoque[#Data],1,FALSE),"sim",""),"")</f>
        <v/>
      </c>
      <c r="AP383" s="266" t="str">
        <f ca="1">IF(OR(ISBLANK(tabItens[[#This Row],[ATA DT.VALID.]]),tabItens[[#This Row],[ATA DT.VALID.]]="",tabItens[[#This Row],[ATA DT.VALID.]]=" "),"",IF(TYPE(tabItens[[#This Row],[ATA DT.VALID.]])=1,ROUNDUP((tabItens[[#This Row],[ATA DT.VALID.]]-TODAY())/7,0),""))</f>
        <v/>
      </c>
      <c r="AQ383" s="267">
        <v>0</v>
      </c>
      <c r="AR383" s="268" t="str">
        <f>IF(ISBLANK(tabItens[[#This Row],[CÓDIGO]]),"",IFERROR(VLOOKUP(tabItens[[#This Row],[CÓDIGO]],Consumo!$C$2:$AI$902,32,FALSE),0))</f>
        <v>08.2023</v>
      </c>
      <c r="AS383" s="269">
        <f>SUMIF(Consumo!$C$3:$C$902,tabItens[[#This Row],[CÓDIGO]],Consumo!$T$3:$T$902) + SUMIF(Consumo!$C$3:$C$902,tabItens[[#This Row],[CÓDIGO]],Consumo!$U$3:$U$902) + SUMIF(Consumo!$C$3:$C$902,tabItens[[#This Row],[CÓDIGO]],Consumo!$V$3:$V$902) + SUMIF(Consumo!$C$3:$C$902,tabItens[[#This Row],[CÓDIGO]],Consumo!$W$3:$W$902)</f>
        <v>3962</v>
      </c>
      <c r="AT383" s="269">
        <f>SUMIF(Consumo!$C$3:$C$902,tabItens[[#This Row],[CÓDIGO]],Consumo!$AF$3:$AF$902)</f>
        <v>9249</v>
      </c>
      <c r="AU383" s="270">
        <f>SUMIF(Consumo!$C$3:$C$902,tabItens[[#This Row],[CÓDIGO]],Consumo!$AG$3:$AG$902)</f>
        <v>1047</v>
      </c>
      <c r="AV383" s="271">
        <f>SUMIF(Consumo!$C$3:$C$902,tabItens[[#This Row],[CÓDIGO]],Consumo!$AE$3:$AE$902)</f>
        <v>31.611111111111111</v>
      </c>
      <c r="AW383" s="244">
        <f>tabItens[[#This Row],[QTDE ATUAL]] + tabItens[[#This Row],[RC QTDE]] + tabItens[[#This Row],[AF SALDO]] + tabItens[[#This Row],[Recentes]]</f>
        <v>4139</v>
      </c>
      <c r="AX383" s="272">
        <v>855</v>
      </c>
      <c r="AY383" s="272">
        <v>4</v>
      </c>
      <c r="AZ383" s="272">
        <f>IF(ISBLANK(tabItens[[#This Row],[CÓDIGO]]),"",tabItens[[#This Row],[PontoMês]] * (AZ$2+tabItens[[#This Row],[PontoQtM]]))</f>
        <v>3420</v>
      </c>
      <c r="BA383" s="271">
        <f>tabItens[[#This Row],[PontoPed]] - tabItens[[#This Row],[Saldo]] + (1/10)</f>
        <v>-718.9</v>
      </c>
      <c r="BB383" s="271">
        <f xml:space="preserve"> tabItens[[#This Row],[PontoMês]] * BB$2 - tabItens[[#This Row],[QTDE ATUAL]] - (1/10)</f>
        <v>-3284.1</v>
      </c>
      <c r="BC383" s="273">
        <f>IF( tabItens[[#This Row],[PontoPed]]&gt;0, IF(tabItens[[#This Row],[PontoPed]]&lt;1, 1, IF( tabItens[[#This Row],[Saldo]]&gt;tabItens[[#This Row],[PontoPed]], 0, (tabItens[[#This Row],[PontoPed]]-tabItens[[#This Row],[Saldo]])/tabItens[[#This Row],[PontoPed]] ) ), 0 )</f>
        <v>0</v>
      </c>
      <c r="BD383" s="274">
        <f>ROUNDDOWN(IF( OR( AND(tabItens[[#This Row],[PontoPed]]&lt;tabItens[[#This Row],[Saldo]],tabItens[[#This Row],[Saldo]]&gt;0), tabItens[[#This Row],[PontoPed]]=0), 99, IF(AND(tabItens[[#This Row],[Saldo]]=0,tabItens[[#This Row],[PontoPed]]&gt;0), 0, (1-tabItens[[#This Row],[PctAb]])*10 ) ),0)</f>
        <v>99</v>
      </c>
      <c r="BE383" s="275">
        <f>MAX(ROUNDDOWN( IF(tabItens[[#This Row],[Abaixo]] &gt; 0,   tabItens[[#This Row],[Abaixo]] + (tabItens[[#This Row],[PontoMês]] * IF( OR( ISBLANK(tabItens[[#This Row],[ATA Nº/ANO]]), tabItens[[#This Row],[ATA Nº/ANO]] = ""),BE$2,BE$1)),0),0),0)</f>
        <v>0</v>
      </c>
      <c r="BF38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3" s="276">
        <f>SUMIF(Consumo!$C$3:$C$902,tabItens[[#This Row],[CÓDIGO]],Consumo!$E$3:$E$902)</f>
        <v>569</v>
      </c>
      <c r="BH383" s="277">
        <f>IF(AND(tabItens[[#This Row],[Pend]] &gt; 0,tabItens[[#This Row],[Consumo]] &lt;&gt; 0), tabItens[[#This Row],[Pend]] / tabItens[[#This Row],[Consumo]], 0 )</f>
        <v>6.1520164342091038E-2</v>
      </c>
      <c r="BI383" s="276"/>
      <c r="BJ383" s="276"/>
      <c r="BK383" s="278" t="s">
        <v>2077</v>
      </c>
    </row>
    <row r="384" spans="1:63" x14ac:dyDescent="0.3">
      <c r="A384" s="239">
        <v>132297</v>
      </c>
      <c r="B384" s="240" t="s">
        <v>1829</v>
      </c>
      <c r="C384" s="241" t="s">
        <v>261</v>
      </c>
      <c r="D384" s="242">
        <v>3.57</v>
      </c>
      <c r="E384" s="243"/>
      <c r="F384" s="243"/>
      <c r="G384" s="243" t="s">
        <v>891</v>
      </c>
      <c r="H384" s="244">
        <v>958</v>
      </c>
      <c r="I384" s="245">
        <v>103003</v>
      </c>
      <c r="J384" s="246">
        <v>3.14</v>
      </c>
      <c r="K384" s="247">
        <v>16227</v>
      </c>
      <c r="L384" s="248">
        <f>IF(tabItens[[#This Row],[Média]] &gt; 0, tabItens[[#This Row],[QTDE ATUAL]] / tabItens[[#This Row],[Média]],999.9)</f>
        <v>20.750902527075812</v>
      </c>
      <c r="M384" s="249">
        <v>0</v>
      </c>
      <c r="N384" s="250">
        <f>tabItens[[#This Row],[VALOR UNIT.]] * tabItens[[#This Row],[LC]]</f>
        <v>0</v>
      </c>
      <c r="O384" s="251" t="s">
        <v>2080</v>
      </c>
      <c r="P384" s="252"/>
      <c r="Q384" s="253"/>
      <c r="R384" s="250"/>
      <c r="S384" s="254"/>
      <c r="T384" s="255">
        <f>ROUNDDOWN(IFERROR(tabItens[[#This Row],[ATA DT.VALID.]] - $D$1,0) / 30,0)</f>
        <v>-1507</v>
      </c>
      <c r="U384" s="240" t="s">
        <v>919</v>
      </c>
      <c r="V384" s="256">
        <v>1</v>
      </c>
      <c r="W384" s="257" t="s">
        <v>2065</v>
      </c>
      <c r="X384" s="258">
        <v>45</v>
      </c>
      <c r="Y384" s="259">
        <v>14</v>
      </c>
      <c r="Z384" s="260">
        <v>6982</v>
      </c>
      <c r="AA384" s="261">
        <v>2023</v>
      </c>
      <c r="AB384" s="262">
        <v>4000</v>
      </c>
      <c r="AC384" s="262"/>
      <c r="AD384" s="261"/>
      <c r="AE384" s="262"/>
      <c r="AF384" s="255"/>
      <c r="AG384" s="263" t="s">
        <v>2063</v>
      </c>
      <c r="AH384" s="264"/>
      <c r="AI384" s="255">
        <v>10562</v>
      </c>
      <c r="AJ384" s="264">
        <v>45019</v>
      </c>
      <c r="AK384" s="264">
        <v>42685</v>
      </c>
      <c r="AL384" s="264">
        <v>44999</v>
      </c>
      <c r="AM384" s="254"/>
      <c r="AN384" s="243"/>
      <c r="AO384" s="265" t="str">
        <f>_xlfn.IFNA(IF(VLOOKUP(tabItens[[#This Row],[CÓDIGO]],tabExcluirDoEstoque[#Data],1,FALSE),"sim",""),"")</f>
        <v/>
      </c>
      <c r="AP384" s="266" t="str">
        <f ca="1">IF(OR(ISBLANK(tabItens[[#This Row],[ATA DT.VALID.]]),tabItens[[#This Row],[ATA DT.VALID.]]="",tabItens[[#This Row],[ATA DT.VALID.]]=" "),"",IF(TYPE(tabItens[[#This Row],[ATA DT.VALID.]])=1,ROUNDUP((tabItens[[#This Row],[ATA DT.VALID.]]-TODAY())/7,0),""))</f>
        <v/>
      </c>
      <c r="AQ384" s="267">
        <v>0</v>
      </c>
      <c r="AR384" s="268" t="str">
        <f>IF(ISBLANK(tabItens[[#This Row],[CÓDIGO]]),"",IFERROR(VLOOKUP(tabItens[[#This Row],[CÓDIGO]],Consumo!$C$2:$AI$902,32,FALSE),0))</f>
        <v>08.2023</v>
      </c>
      <c r="AS384" s="269">
        <f>SUMIF(Consumo!$C$3:$C$902,tabItens[[#This Row],[CÓDIGO]],Consumo!$T$3:$T$902) + SUMIF(Consumo!$C$3:$C$902,tabItens[[#This Row],[CÓDIGO]],Consumo!$U$3:$U$902) + SUMIF(Consumo!$C$3:$C$902,tabItens[[#This Row],[CÓDIGO]],Consumo!$V$3:$V$902) + SUMIF(Consumo!$C$3:$C$902,tabItens[[#This Row],[CÓDIGO]],Consumo!$W$3:$W$902)</f>
        <v>6645</v>
      </c>
      <c r="AT384" s="269">
        <f>SUMIF(Consumo!$C$3:$C$902,tabItens[[#This Row],[CÓDIGO]],Consumo!$AF$3:$AF$902)</f>
        <v>31522</v>
      </c>
      <c r="AU384" s="270">
        <f>SUMIF(Consumo!$C$3:$C$902,tabItens[[#This Row],[CÓDIGO]],Consumo!$AG$3:$AG$902)</f>
        <v>7873</v>
      </c>
      <c r="AV384" s="271">
        <f>SUMIF(Consumo!$C$3:$C$902,tabItens[[#This Row],[CÓDIGO]],Consumo!$AE$3:$AE$902)</f>
        <v>46.166666666666664</v>
      </c>
      <c r="AW384" s="244">
        <f>tabItens[[#This Row],[QTDE ATUAL]] + tabItens[[#This Row],[RC QTDE]] + tabItens[[#This Row],[AF SALDO]] + tabItens[[#This Row],[Recentes]]</f>
        <v>4958</v>
      </c>
      <c r="AX384" s="272">
        <v>2358</v>
      </c>
      <c r="AY384" s="272">
        <v>4</v>
      </c>
      <c r="AZ384" s="272">
        <f>IF(ISBLANK(tabItens[[#This Row],[CÓDIGO]]),"",tabItens[[#This Row],[PontoMês]] * (AZ$2+tabItens[[#This Row],[PontoQtM]]))</f>
        <v>9432</v>
      </c>
      <c r="BA384" s="271">
        <f>tabItens[[#This Row],[PontoPed]] - tabItens[[#This Row],[Saldo]] + (1/10)</f>
        <v>4474.1000000000004</v>
      </c>
      <c r="BB384" s="271">
        <f xml:space="preserve"> tabItens[[#This Row],[PontoMês]] * BB$2 - tabItens[[#This Row],[QTDE ATUAL]] - (1/10)</f>
        <v>1399.9</v>
      </c>
      <c r="BC384" s="273">
        <f>IF( tabItens[[#This Row],[PontoPed]]&gt;0, IF(tabItens[[#This Row],[PontoPed]]&lt;1, 1, IF( tabItens[[#This Row],[Saldo]]&gt;tabItens[[#This Row],[PontoPed]], 0, (tabItens[[#This Row],[PontoPed]]-tabItens[[#This Row],[Saldo]])/tabItens[[#This Row],[PontoPed]] ) ), 0 )</f>
        <v>0.47434266327396096</v>
      </c>
      <c r="BD384" s="274">
        <f>ROUNDDOWN(IF( OR( AND(tabItens[[#This Row],[PontoPed]]&lt;tabItens[[#This Row],[Saldo]],tabItens[[#This Row],[Saldo]]&gt;0), tabItens[[#This Row],[PontoPed]]=0), 99, IF(AND(tabItens[[#This Row],[Saldo]]=0,tabItens[[#This Row],[PontoPed]]&gt;0), 0, (1-tabItens[[#This Row],[PctAb]])*10 ) ),0)</f>
        <v>5</v>
      </c>
      <c r="BE384" s="275">
        <f>MAX(ROUNDDOWN( IF(tabItens[[#This Row],[Abaixo]] &gt; 0,   tabItens[[#This Row],[Abaixo]] + (tabItens[[#This Row],[PontoMês]] * IF( OR( ISBLANK(tabItens[[#This Row],[ATA Nº/ANO]]), tabItens[[#This Row],[ATA Nº/ANO]] = ""),BE$2,BE$1)),0),0),0)</f>
        <v>11548</v>
      </c>
      <c r="BF38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4" s="276">
        <f>SUMIF(Consumo!$C$3:$C$902,tabItens[[#This Row],[CÓDIGO]],Consumo!$E$3:$E$902)</f>
        <v>831</v>
      </c>
      <c r="BH384" s="277">
        <f>IF(AND(tabItens[[#This Row],[Pend]] &gt; 0,tabItens[[#This Row],[Consumo]] &lt;&gt; 0), tabItens[[#This Row],[Pend]] / tabItens[[#This Row],[Consumo]], 0 )</f>
        <v>2.6362540447941122E-2</v>
      </c>
      <c r="BI384" s="276"/>
      <c r="BJ384" s="276"/>
      <c r="BK384" s="278" t="s">
        <v>2077</v>
      </c>
    </row>
    <row r="385" spans="1:63" x14ac:dyDescent="0.3">
      <c r="A385" s="239">
        <v>134556</v>
      </c>
      <c r="B385" s="240" t="s">
        <v>1885</v>
      </c>
      <c r="C385" s="241" t="s">
        <v>261</v>
      </c>
      <c r="D385" s="242">
        <v>40.159999999999997</v>
      </c>
      <c r="E385" s="243"/>
      <c r="F385" s="243" t="s">
        <v>1422</v>
      </c>
      <c r="G385" s="243" t="s">
        <v>1287</v>
      </c>
      <c r="H385" s="244">
        <v>0</v>
      </c>
      <c r="I385" s="245">
        <v>103003</v>
      </c>
      <c r="J385" s="246">
        <v>165</v>
      </c>
      <c r="K385" s="247">
        <v>143</v>
      </c>
      <c r="L385" s="248">
        <f>IF(tabItens[[#This Row],[Média]] &gt; 0, tabItens[[#This Row],[QTDE ATUAL]] / tabItens[[#This Row],[Média]],999.9)</f>
        <v>0</v>
      </c>
      <c r="M385" s="249">
        <v>0</v>
      </c>
      <c r="N385" s="250">
        <f>tabItens[[#This Row],[VALOR UNIT.]] * tabItens[[#This Row],[LC]]</f>
        <v>0</v>
      </c>
      <c r="O385" s="251" t="s">
        <v>1288</v>
      </c>
      <c r="P385" s="252">
        <v>0</v>
      </c>
      <c r="Q385" s="253">
        <v>332</v>
      </c>
      <c r="R385" s="250">
        <v>13333.12</v>
      </c>
      <c r="S385" s="254">
        <v>45540</v>
      </c>
      <c r="T385" s="255">
        <f>ROUNDDOWN(IFERROR(tabItens[[#This Row],[ATA DT.VALID.]] - $D$1,0) / 30,0)</f>
        <v>10</v>
      </c>
      <c r="U385" s="240" t="s">
        <v>1434</v>
      </c>
      <c r="V385" s="256">
        <v>1</v>
      </c>
      <c r="W385" s="257" t="s">
        <v>2062</v>
      </c>
      <c r="X385" s="258">
        <v>74</v>
      </c>
      <c r="Y385" s="259">
        <v>2</v>
      </c>
      <c r="Z385" s="260">
        <v>2217</v>
      </c>
      <c r="AA385" s="261">
        <v>2023</v>
      </c>
      <c r="AB385" s="262">
        <v>600</v>
      </c>
      <c r="AC385" s="262"/>
      <c r="AD385" s="261"/>
      <c r="AE385" s="262"/>
      <c r="AF385" s="255"/>
      <c r="AG385" s="263" t="s">
        <v>2063</v>
      </c>
      <c r="AH385" s="264"/>
      <c r="AI385" s="255">
        <v>48</v>
      </c>
      <c r="AJ385" s="264">
        <v>44854</v>
      </c>
      <c r="AK385" s="264">
        <v>43174</v>
      </c>
      <c r="AL385" s="264">
        <v>44852</v>
      </c>
      <c r="AM385" s="254"/>
      <c r="AN385" s="243"/>
      <c r="AO385" s="265" t="str">
        <f>_xlfn.IFNA(IF(VLOOKUP(tabItens[[#This Row],[CÓDIGO]],tabExcluirDoEstoque[#Data],1,FALSE),"sim",""),"")</f>
        <v/>
      </c>
      <c r="AP385" s="266">
        <f ca="1">IF(OR(ISBLANK(tabItens[[#This Row],[ATA DT.VALID.]]),tabItens[[#This Row],[ATA DT.VALID.]]="",tabItens[[#This Row],[ATA DT.VALID.]]=" "),"",IF(TYPE(tabItens[[#This Row],[ATA DT.VALID.]])=1,ROUNDUP((tabItens[[#This Row],[ATA DT.VALID.]]-TODAY())/7,0),""))</f>
        <v>47</v>
      </c>
      <c r="AQ385" s="267">
        <v>0</v>
      </c>
      <c r="AR385" s="268" t="str">
        <f>IF(ISBLANK(tabItens[[#This Row],[CÓDIGO]]),"",IFERROR(VLOOKUP(tabItens[[#This Row],[CÓDIGO]],Consumo!$C$2:$AI$902,32,FALSE),0))</f>
        <v>12.2022</v>
      </c>
      <c r="AS385" s="269">
        <f>SUMIF(Consumo!$C$3:$C$902,tabItens[[#This Row],[CÓDIGO]],Consumo!$T$3:$T$902) + SUMIF(Consumo!$C$3:$C$902,tabItens[[#This Row],[CÓDIGO]],Consumo!$U$3:$U$902) + SUMIF(Consumo!$C$3:$C$902,tabItens[[#This Row],[CÓDIGO]],Consumo!$V$3:$V$902) + SUMIF(Consumo!$C$3:$C$902,tabItens[[#This Row],[CÓDIGO]],Consumo!$W$3:$W$902)</f>
        <v>0</v>
      </c>
      <c r="AT385" s="269">
        <f>SUMIF(Consumo!$C$3:$C$902,tabItens[[#This Row],[CÓDIGO]],Consumo!$AF$3:$AF$902)</f>
        <v>282</v>
      </c>
      <c r="AU385" s="270">
        <f>SUMIF(Consumo!$C$3:$C$902,tabItens[[#This Row],[CÓDIGO]],Consumo!$AG$3:$AG$902)</f>
        <v>60</v>
      </c>
      <c r="AV385" s="271">
        <f>SUMIF(Consumo!$C$3:$C$902,tabItens[[#This Row],[CÓDIGO]],Consumo!$AE$3:$AE$902)</f>
        <v>0.88888888888888884</v>
      </c>
      <c r="AW385" s="244">
        <f>tabItens[[#This Row],[QTDE ATUAL]] + tabItens[[#This Row],[RC QTDE]] + tabItens[[#This Row],[AF SALDO]] + tabItens[[#This Row],[Recentes]]</f>
        <v>600</v>
      </c>
      <c r="AX385" s="272">
        <v>7</v>
      </c>
      <c r="AY385" s="272">
        <v>4</v>
      </c>
      <c r="AZ385" s="272">
        <f>IF(ISBLANK(tabItens[[#This Row],[CÓDIGO]]),"",tabItens[[#This Row],[PontoMês]] * (AZ$2+tabItens[[#This Row],[PontoQtM]]))</f>
        <v>28</v>
      </c>
      <c r="BA385" s="271">
        <f>tabItens[[#This Row],[PontoPed]] - tabItens[[#This Row],[Saldo]] + (1/10)</f>
        <v>-571.9</v>
      </c>
      <c r="BB385" s="271">
        <f xml:space="preserve"> tabItens[[#This Row],[PontoMês]] * BB$2 - tabItens[[#This Row],[QTDE ATUAL]] - (1/10)</f>
        <v>6.9</v>
      </c>
      <c r="BC385" s="273">
        <f>IF( tabItens[[#This Row],[PontoPed]]&gt;0, IF(tabItens[[#This Row],[PontoPed]]&lt;1, 1, IF( tabItens[[#This Row],[Saldo]]&gt;tabItens[[#This Row],[PontoPed]], 0, (tabItens[[#This Row],[PontoPed]]-tabItens[[#This Row],[Saldo]])/tabItens[[#This Row],[PontoPed]] ) ), 0 )</f>
        <v>0</v>
      </c>
      <c r="BD385" s="274">
        <f>ROUNDDOWN(IF( OR( AND(tabItens[[#This Row],[PontoPed]]&lt;tabItens[[#This Row],[Saldo]],tabItens[[#This Row],[Saldo]]&gt;0), tabItens[[#This Row],[PontoPed]]=0), 99, IF(AND(tabItens[[#This Row],[Saldo]]=0,tabItens[[#This Row],[PontoPed]]&gt;0), 0, (1-tabItens[[#This Row],[PctAb]])*10 ) ),0)</f>
        <v>99</v>
      </c>
      <c r="BE385" s="275">
        <f>MAX(ROUNDDOWN( IF(tabItens[[#This Row],[Abaixo]] &gt; 0,   tabItens[[#This Row],[Abaixo]] + (tabItens[[#This Row],[PontoMês]] * IF( OR( ISBLANK(tabItens[[#This Row],[ATA Nº/ANO]]), tabItens[[#This Row],[ATA Nº/ANO]] = ""),BE$2,BE$1)),0),0),0)</f>
        <v>0</v>
      </c>
      <c r="BF38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85" s="276">
        <f>SUMIF(Consumo!$C$3:$C$902,tabItens[[#This Row],[CÓDIGO]],Consumo!$E$3:$E$902)</f>
        <v>16</v>
      </c>
      <c r="BH385" s="277">
        <f>IF(AND(tabItens[[#This Row],[Pend]] &gt; 0,tabItens[[#This Row],[Consumo]] &lt;&gt; 0), tabItens[[#This Row],[Pend]] / tabItens[[#This Row],[Consumo]], 0 )</f>
        <v>5.6737588652482268E-2</v>
      </c>
      <c r="BI385" s="276"/>
      <c r="BJ385" s="276"/>
      <c r="BK385" s="278" t="s">
        <v>2077</v>
      </c>
    </row>
    <row r="386" spans="1:63" x14ac:dyDescent="0.3">
      <c r="A386" s="239">
        <v>130618</v>
      </c>
      <c r="B386" s="240" t="s">
        <v>1808</v>
      </c>
      <c r="C386" s="241" t="s">
        <v>261</v>
      </c>
      <c r="D386" s="242">
        <v>30</v>
      </c>
      <c r="E386" s="243"/>
      <c r="F386" s="243"/>
      <c r="G386" s="243" t="s">
        <v>891</v>
      </c>
      <c r="H386" s="244">
        <v>0</v>
      </c>
      <c r="I386" s="245">
        <v>103003</v>
      </c>
      <c r="J386" s="246">
        <v>30</v>
      </c>
      <c r="K386" s="247">
        <v>71</v>
      </c>
      <c r="L386" s="248">
        <f>IF(tabItens[[#This Row],[Média]] &gt; 0, tabItens[[#This Row],[QTDE ATUAL]] / tabItens[[#This Row],[Média]],999.9)</f>
        <v>0</v>
      </c>
      <c r="M386" s="249">
        <v>0</v>
      </c>
      <c r="N386" s="250">
        <f>tabItens[[#This Row],[VALOR UNIT.]] * tabItens[[#This Row],[LC]]</f>
        <v>0</v>
      </c>
      <c r="O386" s="251"/>
      <c r="P386" s="252"/>
      <c r="Q386" s="253"/>
      <c r="R386" s="250"/>
      <c r="S386" s="254"/>
      <c r="T386" s="255">
        <f>ROUNDDOWN(IFERROR(tabItens[[#This Row],[ATA DT.VALID.]] - $D$1,0) / 30,0)</f>
        <v>-1507</v>
      </c>
      <c r="U386" s="240" t="s">
        <v>1081</v>
      </c>
      <c r="V386" s="256">
        <v>1</v>
      </c>
      <c r="W386" s="257" t="s">
        <v>2070</v>
      </c>
      <c r="X386" s="258">
        <v>78</v>
      </c>
      <c r="Y386" s="259">
        <v>2</v>
      </c>
      <c r="Z386" s="260">
        <v>3976</v>
      </c>
      <c r="AA386" s="261">
        <v>2023</v>
      </c>
      <c r="AB386" s="262">
        <v>30</v>
      </c>
      <c r="AC386" s="262"/>
      <c r="AD386" s="261"/>
      <c r="AE386" s="262"/>
      <c r="AF386" s="255"/>
      <c r="AG386" s="263" t="s">
        <v>2063</v>
      </c>
      <c r="AH386" s="264"/>
      <c r="AI386" s="255">
        <v>24</v>
      </c>
      <c r="AJ386" s="264">
        <v>42535</v>
      </c>
      <c r="AK386" s="264">
        <v>42201</v>
      </c>
      <c r="AL386" s="264">
        <v>42523</v>
      </c>
      <c r="AM386" s="254"/>
      <c r="AN386" s="243"/>
      <c r="AO386" s="265" t="str">
        <f>_xlfn.IFNA(IF(VLOOKUP(tabItens[[#This Row],[CÓDIGO]],tabExcluirDoEstoque[#Data],1,FALSE),"sim",""),"")</f>
        <v/>
      </c>
      <c r="AP386" s="266" t="str">
        <f ca="1">IF(OR(ISBLANK(tabItens[[#This Row],[ATA DT.VALID.]]),tabItens[[#This Row],[ATA DT.VALID.]]="",tabItens[[#This Row],[ATA DT.VALID.]]=" "),"",IF(TYPE(tabItens[[#This Row],[ATA DT.VALID.]])=1,ROUNDUP((tabItens[[#This Row],[ATA DT.VALID.]]-TODAY())/7,0),""))</f>
        <v/>
      </c>
      <c r="AQ386" s="267"/>
      <c r="AR386" s="268" t="str">
        <f>IF(ISBLANK(tabItens[[#This Row],[CÓDIGO]]),"",IFERROR(VLOOKUP(tabItens[[#This Row],[CÓDIGO]],Consumo!$C$2:$AI$902,32,FALSE),0))</f>
        <v>02.2023</v>
      </c>
      <c r="AS386" s="269">
        <f>SUMIF(Consumo!$C$3:$C$902,tabItens[[#This Row],[CÓDIGO]],Consumo!$T$3:$T$902) + SUMIF(Consumo!$C$3:$C$902,tabItens[[#This Row],[CÓDIGO]],Consumo!$U$3:$U$902) + SUMIF(Consumo!$C$3:$C$902,tabItens[[#This Row],[CÓDIGO]],Consumo!$V$3:$V$902) + SUMIF(Consumo!$C$3:$C$902,tabItens[[#This Row],[CÓDIGO]],Consumo!$W$3:$W$902)</f>
        <v>0</v>
      </c>
      <c r="AT386" s="269">
        <f>SUMIF(Consumo!$C$3:$C$902,tabItens[[#This Row],[CÓDIGO]],Consumo!$AF$3:$AF$902)</f>
        <v>130</v>
      </c>
      <c r="AU386" s="270">
        <f>SUMIF(Consumo!$C$3:$C$902,tabItens[[#This Row],[CÓDIGO]],Consumo!$AG$3:$AG$902)</f>
        <v>31</v>
      </c>
      <c r="AV386" s="271">
        <f>SUMIF(Consumo!$C$3:$C$902,tabItens[[#This Row],[CÓDIGO]],Consumo!$AE$3:$AE$902)</f>
        <v>1.6111111111111112</v>
      </c>
      <c r="AW386" s="244">
        <f>tabItens[[#This Row],[QTDE ATUAL]] + tabItens[[#This Row],[RC QTDE]] + tabItens[[#This Row],[AF SALDO]] + tabItens[[#This Row],[Recentes]]</f>
        <v>30</v>
      </c>
      <c r="AX386" s="272">
        <v>1</v>
      </c>
      <c r="AY386" s="272">
        <v>4</v>
      </c>
      <c r="AZ386" s="272">
        <f>IF(ISBLANK(tabItens[[#This Row],[CÓDIGO]]),"",tabItens[[#This Row],[PontoMês]] * (AZ$2+tabItens[[#This Row],[PontoQtM]]))</f>
        <v>4</v>
      </c>
      <c r="BA386" s="271">
        <f>tabItens[[#This Row],[PontoPed]] - tabItens[[#This Row],[Saldo]] + (1/10)</f>
        <v>-25.9</v>
      </c>
      <c r="BB386" s="271">
        <f xml:space="preserve"> tabItens[[#This Row],[PontoMês]] * BB$2 - tabItens[[#This Row],[QTDE ATUAL]] - (1/10)</f>
        <v>0.9</v>
      </c>
      <c r="BC386" s="273">
        <f>IF( tabItens[[#This Row],[PontoPed]]&gt;0, IF(tabItens[[#This Row],[PontoPed]]&lt;1, 1, IF( tabItens[[#This Row],[Saldo]]&gt;tabItens[[#This Row],[PontoPed]], 0, (tabItens[[#This Row],[PontoPed]]-tabItens[[#This Row],[Saldo]])/tabItens[[#This Row],[PontoPed]] ) ), 0 )</f>
        <v>0</v>
      </c>
      <c r="BD386" s="274">
        <f>ROUNDDOWN(IF( OR( AND(tabItens[[#This Row],[PontoPed]]&lt;tabItens[[#This Row],[Saldo]],tabItens[[#This Row],[Saldo]]&gt;0), tabItens[[#This Row],[PontoPed]]=0), 99, IF(AND(tabItens[[#This Row],[Saldo]]=0,tabItens[[#This Row],[PontoPed]]&gt;0), 0, (1-tabItens[[#This Row],[PctAb]])*10 ) ),0)</f>
        <v>99</v>
      </c>
      <c r="BE386" s="275">
        <f>MAX(ROUNDDOWN( IF(tabItens[[#This Row],[Abaixo]] &gt; 0,   tabItens[[#This Row],[Abaixo]] + (tabItens[[#This Row],[PontoMês]] * IF( OR( ISBLANK(tabItens[[#This Row],[ATA Nº/ANO]]), tabItens[[#This Row],[ATA Nº/ANO]] = ""),BE$2,BE$1)),0),0),0)</f>
        <v>0</v>
      </c>
      <c r="BF38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86" s="276">
        <f>SUMIF(Consumo!$C$3:$C$902,tabItens[[#This Row],[CÓDIGO]],Consumo!$E$3:$E$902)</f>
        <v>29</v>
      </c>
      <c r="BH386" s="277">
        <f>IF(AND(tabItens[[#This Row],[Pend]] &gt; 0,tabItens[[#This Row],[Consumo]] &lt;&gt; 0), tabItens[[#This Row],[Pend]] / tabItens[[#This Row],[Consumo]], 0 )</f>
        <v>0.22307692307692309</v>
      </c>
      <c r="BI386" s="276"/>
      <c r="BJ386" s="276"/>
      <c r="BK386" s="278" t="s">
        <v>2077</v>
      </c>
    </row>
    <row r="387" spans="1:63" x14ac:dyDescent="0.3">
      <c r="A387" s="239">
        <v>98359</v>
      </c>
      <c r="B387" s="240" t="s">
        <v>1563</v>
      </c>
      <c r="C387" s="241" t="s">
        <v>261</v>
      </c>
      <c r="D387" s="242">
        <v>137</v>
      </c>
      <c r="E387" s="243"/>
      <c r="F387" s="243"/>
      <c r="G387" s="243" t="s">
        <v>891</v>
      </c>
      <c r="H387" s="244">
        <v>66</v>
      </c>
      <c r="I387" s="245">
        <v>103003</v>
      </c>
      <c r="J387" s="246">
        <v>137</v>
      </c>
      <c r="K387" s="247">
        <v>24</v>
      </c>
      <c r="L387" s="248">
        <f>IF(tabItens[[#This Row],[Média]] &gt; 0, tabItens[[#This Row],[QTDE ATUAL]] / tabItens[[#This Row],[Média]],999.9)</f>
        <v>999.9</v>
      </c>
      <c r="M387" s="249">
        <v>0</v>
      </c>
      <c r="N387" s="250">
        <f>tabItens[[#This Row],[VALOR UNIT.]] * tabItens[[#This Row],[LC]]</f>
        <v>0</v>
      </c>
      <c r="O387" s="251" t="s">
        <v>2158</v>
      </c>
      <c r="P387" s="252"/>
      <c r="Q387" s="253"/>
      <c r="R387" s="250"/>
      <c r="S387" s="254"/>
      <c r="T387" s="255">
        <f>ROUNDDOWN(IFERROR(tabItens[[#This Row],[ATA DT.VALID.]] - $D$1,0) / 30,0)</f>
        <v>-1507</v>
      </c>
      <c r="U387" s="240" t="s">
        <v>1081</v>
      </c>
      <c r="V387" s="256">
        <v>1</v>
      </c>
      <c r="W387" s="257" t="s">
        <v>2070</v>
      </c>
      <c r="X387" s="258">
        <v>78</v>
      </c>
      <c r="Y387" s="259">
        <v>2</v>
      </c>
      <c r="Z387" s="260"/>
      <c r="AA387" s="261"/>
      <c r="AB387" s="262"/>
      <c r="AC387" s="262"/>
      <c r="AD387" s="261"/>
      <c r="AE387" s="262"/>
      <c r="AF387" s="255"/>
      <c r="AG387" s="263" t="s">
        <v>2063</v>
      </c>
      <c r="AH387" s="264"/>
      <c r="AI387" s="255">
        <v>8</v>
      </c>
      <c r="AJ387" s="264">
        <v>44165</v>
      </c>
      <c r="AK387" s="264">
        <v>39168</v>
      </c>
      <c r="AL387" s="264">
        <v>44789</v>
      </c>
      <c r="AM387" s="254"/>
      <c r="AN387" s="243"/>
      <c r="AO387" s="265" t="str">
        <f>_xlfn.IFNA(IF(VLOOKUP(tabItens[[#This Row],[CÓDIGO]],tabExcluirDoEstoque[#Data],1,FALSE),"sim",""),"")</f>
        <v/>
      </c>
      <c r="AP387" s="266" t="str">
        <f ca="1">IF(OR(ISBLANK(tabItens[[#This Row],[ATA DT.VALID.]]),tabItens[[#This Row],[ATA DT.VALID.]]="",tabItens[[#This Row],[ATA DT.VALID.]]=" "),"",IF(TYPE(tabItens[[#This Row],[ATA DT.VALID.]])=1,ROUNDUP((tabItens[[#This Row],[ATA DT.VALID.]]-TODAY())/7,0),""))</f>
        <v/>
      </c>
      <c r="AQ387" s="267">
        <v>0</v>
      </c>
      <c r="AR387" s="268" t="str">
        <f>IF(ISBLANK(tabItens[[#This Row],[CÓDIGO]]),"",IFERROR(VLOOKUP(tabItens[[#This Row],[CÓDIGO]],Consumo!$C$2:$AI$902,32,FALSE),0))</f>
        <v>07.2023</v>
      </c>
      <c r="AS387" s="269">
        <f>SUMIF(Consumo!$C$3:$C$902,tabItens[[#This Row],[CÓDIGO]],Consumo!$T$3:$T$902) + SUMIF(Consumo!$C$3:$C$902,tabItens[[#This Row],[CÓDIGO]],Consumo!$U$3:$U$902) + SUMIF(Consumo!$C$3:$C$902,tabItens[[#This Row],[CÓDIGO]],Consumo!$V$3:$V$902) + SUMIF(Consumo!$C$3:$C$902,tabItens[[#This Row],[CÓDIGO]],Consumo!$W$3:$W$902)</f>
        <v>10</v>
      </c>
      <c r="AT387" s="269">
        <f>SUMIF(Consumo!$C$3:$C$902,tabItens[[#This Row],[CÓDIGO]],Consumo!$AF$3:$AF$902)</f>
        <v>30</v>
      </c>
      <c r="AU387" s="270">
        <f>SUMIF(Consumo!$C$3:$C$902,tabItens[[#This Row],[CÓDIGO]],Consumo!$AG$3:$AG$902)</f>
        <v>10</v>
      </c>
      <c r="AV387" s="271">
        <f>SUMIF(Consumo!$C$3:$C$902,tabItens[[#This Row],[CÓDIGO]],Consumo!$AE$3:$AE$902)</f>
        <v>0</v>
      </c>
      <c r="AW387" s="244">
        <f>tabItens[[#This Row],[QTDE ATUAL]] + tabItens[[#This Row],[RC QTDE]] + tabItens[[#This Row],[AF SALDO]] + tabItens[[#This Row],[Recentes]]</f>
        <v>66</v>
      </c>
      <c r="AX387" s="272">
        <v>10</v>
      </c>
      <c r="AY387" s="272">
        <v>4</v>
      </c>
      <c r="AZ387" s="272">
        <f>IF(ISBLANK(tabItens[[#This Row],[CÓDIGO]]),"",tabItens[[#This Row],[PontoMês]] * (AZ$2+tabItens[[#This Row],[PontoQtM]]))</f>
        <v>40</v>
      </c>
      <c r="BA387" s="271">
        <f>tabItens[[#This Row],[PontoPed]] - tabItens[[#This Row],[Saldo]] + (1/10)</f>
        <v>-25.9</v>
      </c>
      <c r="BB387" s="271">
        <f xml:space="preserve"> tabItens[[#This Row],[PontoMês]] * BB$2 - tabItens[[#This Row],[QTDE ATUAL]] - (1/10)</f>
        <v>-56.1</v>
      </c>
      <c r="BC387" s="273">
        <f>IF( tabItens[[#This Row],[PontoPed]]&gt;0, IF(tabItens[[#This Row],[PontoPed]]&lt;1, 1, IF( tabItens[[#This Row],[Saldo]]&gt;tabItens[[#This Row],[PontoPed]], 0, (tabItens[[#This Row],[PontoPed]]-tabItens[[#This Row],[Saldo]])/tabItens[[#This Row],[PontoPed]] ) ), 0 )</f>
        <v>0</v>
      </c>
      <c r="BD387" s="274">
        <f>ROUNDDOWN(IF( OR( AND(tabItens[[#This Row],[PontoPed]]&lt;tabItens[[#This Row],[Saldo]],tabItens[[#This Row],[Saldo]]&gt;0), tabItens[[#This Row],[PontoPed]]=0), 99, IF(AND(tabItens[[#This Row],[Saldo]]=0,tabItens[[#This Row],[PontoPed]]&gt;0), 0, (1-tabItens[[#This Row],[PctAb]])*10 ) ),0)</f>
        <v>99</v>
      </c>
      <c r="BE387" s="275">
        <f>MAX(ROUNDDOWN( IF(tabItens[[#This Row],[Abaixo]] &gt; 0,   tabItens[[#This Row],[Abaixo]] + (tabItens[[#This Row],[PontoMês]] * IF( OR( ISBLANK(tabItens[[#This Row],[ATA Nº/ANO]]), tabItens[[#This Row],[ATA Nº/ANO]] = ""),BE$2,BE$1)),0),0),0)</f>
        <v>0</v>
      </c>
      <c r="BF38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7" s="276">
        <f>SUMIF(Consumo!$C$3:$C$902,tabItens[[#This Row],[CÓDIGO]],Consumo!$E$3:$E$902)</f>
        <v>0</v>
      </c>
      <c r="BH387" s="277">
        <f>IF(AND(tabItens[[#This Row],[Pend]] &gt; 0,tabItens[[#This Row],[Consumo]] &lt;&gt; 0), tabItens[[#This Row],[Pend]] / tabItens[[#This Row],[Consumo]], 0 )</f>
        <v>0</v>
      </c>
      <c r="BI387" s="276"/>
      <c r="BJ387" s="276"/>
      <c r="BK387" s="278" t="s">
        <v>2077</v>
      </c>
    </row>
    <row r="388" spans="1:63" x14ac:dyDescent="0.3">
      <c r="A388" s="239">
        <v>128782</v>
      </c>
      <c r="B388" s="240" t="s">
        <v>1794</v>
      </c>
      <c r="C388" s="241" t="s">
        <v>261</v>
      </c>
      <c r="D388" s="242">
        <v>188</v>
      </c>
      <c r="E388" s="243"/>
      <c r="F388" s="243"/>
      <c r="G388" s="243" t="s">
        <v>891</v>
      </c>
      <c r="H388" s="244">
        <v>97</v>
      </c>
      <c r="I388" s="245">
        <v>103003</v>
      </c>
      <c r="J388" s="246">
        <v>188</v>
      </c>
      <c r="K388" s="247"/>
      <c r="L388" s="248">
        <f>IF(tabItens[[#This Row],[Média]] &gt; 0, tabItens[[#This Row],[QTDE ATUAL]] / tabItens[[#This Row],[Média]],999.9)</f>
        <v>999.9</v>
      </c>
      <c r="M388" s="249">
        <v>0</v>
      </c>
      <c r="N388" s="250">
        <f>tabItens[[#This Row],[VALOR UNIT.]] * tabItens[[#This Row],[LC]]</f>
        <v>0</v>
      </c>
      <c r="O388" s="251"/>
      <c r="P388" s="252"/>
      <c r="Q388" s="253"/>
      <c r="R388" s="250"/>
      <c r="S388" s="254"/>
      <c r="T388" s="255">
        <f>ROUNDDOWN(IFERROR(tabItens[[#This Row],[ATA DT.VALID.]] - $D$1,0) / 30,0)</f>
        <v>-1507</v>
      </c>
      <c r="U388" s="240" t="s">
        <v>1081</v>
      </c>
      <c r="V388" s="256">
        <v>1</v>
      </c>
      <c r="W388" s="257" t="s">
        <v>2070</v>
      </c>
      <c r="X388" s="258">
        <v>78</v>
      </c>
      <c r="Y388" s="259">
        <v>2</v>
      </c>
      <c r="Z388" s="260"/>
      <c r="AA388" s="261"/>
      <c r="AB388" s="262"/>
      <c r="AC388" s="262"/>
      <c r="AD388" s="261"/>
      <c r="AE388" s="262"/>
      <c r="AF388" s="255"/>
      <c r="AG388" s="263" t="s">
        <v>2063</v>
      </c>
      <c r="AH388" s="264"/>
      <c r="AI388" s="255">
        <v>0</v>
      </c>
      <c r="AJ388" s="264">
        <v>42522</v>
      </c>
      <c r="AK388" s="264">
        <v>41914</v>
      </c>
      <c r="AL388" s="264">
        <v>42893</v>
      </c>
      <c r="AM388" s="254"/>
      <c r="AN388" s="243"/>
      <c r="AO388" s="265" t="str">
        <f>_xlfn.IFNA(IF(VLOOKUP(tabItens[[#This Row],[CÓDIGO]],tabExcluirDoEstoque[#Data],1,FALSE),"sim",""),"")</f>
        <v/>
      </c>
      <c r="AP388" s="266" t="str">
        <f ca="1">IF(OR(ISBLANK(tabItens[[#This Row],[ATA DT.VALID.]]),tabItens[[#This Row],[ATA DT.VALID.]]="",tabItens[[#This Row],[ATA DT.VALID.]]=" "),"",IF(TYPE(tabItens[[#This Row],[ATA DT.VALID.]])=1,ROUNDUP((tabItens[[#This Row],[ATA DT.VALID.]]-TODAY())/7,0),""))</f>
        <v/>
      </c>
      <c r="AQ388" s="267"/>
      <c r="AR388" s="268" t="str">
        <f>IF(ISBLANK(tabItens[[#This Row],[CÓDIGO]]),"",IFERROR(VLOOKUP(tabItens[[#This Row],[CÓDIGO]],Consumo!$C$2:$AI$902,32,FALSE),0))</f>
        <v>03.2022</v>
      </c>
      <c r="AS388" s="269">
        <f>SUMIF(Consumo!$C$3:$C$902,tabItens[[#This Row],[CÓDIGO]],Consumo!$T$3:$T$902) + SUMIF(Consumo!$C$3:$C$902,tabItens[[#This Row],[CÓDIGO]],Consumo!$U$3:$U$902) + SUMIF(Consumo!$C$3:$C$902,tabItens[[#This Row],[CÓDIGO]],Consumo!$V$3:$V$902) + SUMIF(Consumo!$C$3:$C$902,tabItens[[#This Row],[CÓDIGO]],Consumo!$W$3:$W$902)</f>
        <v>0</v>
      </c>
      <c r="AT388" s="269">
        <f>SUMIF(Consumo!$C$3:$C$902,tabItens[[#This Row],[CÓDIGO]],Consumo!$AF$3:$AF$902)</f>
        <v>1</v>
      </c>
      <c r="AU388" s="270">
        <f>SUMIF(Consumo!$C$3:$C$902,tabItens[[#This Row],[CÓDIGO]],Consumo!$AG$3:$AG$902)</f>
        <v>1</v>
      </c>
      <c r="AV388" s="271">
        <f>SUMIF(Consumo!$C$3:$C$902,tabItens[[#This Row],[CÓDIGO]],Consumo!$AE$3:$AE$902)</f>
        <v>0</v>
      </c>
      <c r="AW388" s="244">
        <f>tabItens[[#This Row],[QTDE ATUAL]] + tabItens[[#This Row],[RC QTDE]] + tabItens[[#This Row],[AF SALDO]] + tabItens[[#This Row],[Recentes]]</f>
        <v>97</v>
      </c>
      <c r="AX388" s="272">
        <v>0</v>
      </c>
      <c r="AY388" s="272">
        <v>4</v>
      </c>
      <c r="AZ388" s="272">
        <f>IF(ISBLANK(tabItens[[#This Row],[CÓDIGO]]),"",tabItens[[#This Row],[PontoMês]] * (AZ$2+tabItens[[#This Row],[PontoQtM]]))</f>
        <v>0</v>
      </c>
      <c r="BA388" s="271">
        <f>tabItens[[#This Row],[PontoPed]] - tabItens[[#This Row],[Saldo]] + (1/10)</f>
        <v>-96.9</v>
      </c>
      <c r="BB388" s="271">
        <f xml:space="preserve"> tabItens[[#This Row],[PontoMês]] * BB$2 - tabItens[[#This Row],[QTDE ATUAL]] - (1/10)</f>
        <v>-97.1</v>
      </c>
      <c r="BC388" s="273">
        <f>IF( tabItens[[#This Row],[PontoPed]]&gt;0, IF(tabItens[[#This Row],[PontoPed]]&lt;1, 1, IF( tabItens[[#This Row],[Saldo]]&gt;tabItens[[#This Row],[PontoPed]], 0, (tabItens[[#This Row],[PontoPed]]-tabItens[[#This Row],[Saldo]])/tabItens[[#This Row],[PontoPed]] ) ), 0 )</f>
        <v>0</v>
      </c>
      <c r="BD388" s="274">
        <f>ROUNDDOWN(IF( OR( AND(tabItens[[#This Row],[PontoPed]]&lt;tabItens[[#This Row],[Saldo]],tabItens[[#This Row],[Saldo]]&gt;0), tabItens[[#This Row],[PontoPed]]=0), 99, IF(AND(tabItens[[#This Row],[Saldo]]=0,tabItens[[#This Row],[PontoPed]]&gt;0), 0, (1-tabItens[[#This Row],[PctAb]])*10 ) ),0)</f>
        <v>99</v>
      </c>
      <c r="BE388" s="275">
        <f>MAX(ROUNDDOWN( IF(tabItens[[#This Row],[Abaixo]] &gt; 0,   tabItens[[#This Row],[Abaixo]] + (tabItens[[#This Row],[PontoMês]] * IF( OR( ISBLANK(tabItens[[#This Row],[ATA Nº/ANO]]), tabItens[[#This Row],[ATA Nº/ANO]] = ""),BE$2,BE$1)),0),0),0)</f>
        <v>0</v>
      </c>
      <c r="BF38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88" s="276">
        <f>SUMIF(Consumo!$C$3:$C$902,tabItens[[#This Row],[CÓDIGO]],Consumo!$E$3:$E$902)</f>
        <v>0</v>
      </c>
      <c r="BH388" s="277">
        <f>IF(AND(tabItens[[#This Row],[Pend]] &gt; 0,tabItens[[#This Row],[Consumo]] &lt;&gt; 0), tabItens[[#This Row],[Pend]] / tabItens[[#This Row],[Consumo]], 0 )</f>
        <v>0</v>
      </c>
      <c r="BI388" s="276"/>
      <c r="BJ388" s="276"/>
      <c r="BK388" s="278" t="s">
        <v>2077</v>
      </c>
    </row>
    <row r="389" spans="1:63" x14ac:dyDescent="0.3">
      <c r="A389" s="239">
        <v>13064</v>
      </c>
      <c r="B389" s="240" t="s">
        <v>1000</v>
      </c>
      <c r="C389" s="241" t="s">
        <v>261</v>
      </c>
      <c r="D389" s="242">
        <v>2.5099999999999998</v>
      </c>
      <c r="E389" s="243"/>
      <c r="F389" s="243"/>
      <c r="G389" s="243" t="s">
        <v>891</v>
      </c>
      <c r="H389" s="244">
        <v>877</v>
      </c>
      <c r="I389" s="245">
        <v>103003</v>
      </c>
      <c r="J389" s="246">
        <v>2.5099999999999998</v>
      </c>
      <c r="K389" s="247">
        <v>1228</v>
      </c>
      <c r="L389" s="248">
        <f>IF(tabItens[[#This Row],[Média]] &gt; 0, tabItens[[#This Row],[QTDE ATUAL]] / tabItens[[#This Row],[Média]],999.9)</f>
        <v>999.9</v>
      </c>
      <c r="M389" s="249">
        <v>0</v>
      </c>
      <c r="N389" s="250">
        <f>tabItens[[#This Row],[VALOR UNIT.]] * tabItens[[#This Row],[LC]]</f>
        <v>0</v>
      </c>
      <c r="O389" s="251" t="s">
        <v>2097</v>
      </c>
      <c r="P389" s="252"/>
      <c r="Q389" s="253"/>
      <c r="R389" s="250"/>
      <c r="S389" s="254"/>
      <c r="T389" s="255">
        <f>ROUNDDOWN(IFERROR(tabItens[[#This Row],[ATA DT.VALID.]] - $D$1,0) / 30,0)</f>
        <v>-1507</v>
      </c>
      <c r="U389" s="240" t="s">
        <v>999</v>
      </c>
      <c r="V389" s="256">
        <v>1</v>
      </c>
      <c r="W389" s="257" t="s">
        <v>2067</v>
      </c>
      <c r="X389" s="258">
        <v>61</v>
      </c>
      <c r="Y389" s="259">
        <v>9</v>
      </c>
      <c r="Z389" s="260"/>
      <c r="AA389" s="261"/>
      <c r="AB389" s="262"/>
      <c r="AC389" s="262"/>
      <c r="AD389" s="261"/>
      <c r="AE389" s="262"/>
      <c r="AF389" s="255"/>
      <c r="AG389" s="263" t="s">
        <v>2063</v>
      </c>
      <c r="AH389" s="264"/>
      <c r="AI389" s="255">
        <v>758</v>
      </c>
      <c r="AJ389" s="264">
        <v>45169</v>
      </c>
      <c r="AK389" s="264" t="s">
        <v>891</v>
      </c>
      <c r="AL389" s="264">
        <v>45145</v>
      </c>
      <c r="AM389" s="254"/>
      <c r="AN389" s="243"/>
      <c r="AO389" s="265" t="str">
        <f>_xlfn.IFNA(IF(VLOOKUP(tabItens[[#This Row],[CÓDIGO]],tabExcluirDoEstoque[#Data],1,FALSE),"sim",""),"")</f>
        <v/>
      </c>
      <c r="AP389" s="266" t="str">
        <f ca="1">IF(OR(ISBLANK(tabItens[[#This Row],[ATA DT.VALID.]]),tabItens[[#This Row],[ATA DT.VALID.]]="",tabItens[[#This Row],[ATA DT.VALID.]]=" "),"",IF(TYPE(tabItens[[#This Row],[ATA DT.VALID.]])=1,ROUNDUP((tabItens[[#This Row],[ATA DT.VALID.]]-TODAY())/7,0),""))</f>
        <v/>
      </c>
      <c r="AQ389" s="267">
        <v>0</v>
      </c>
      <c r="AR389" s="268" t="str">
        <f>IF(ISBLANK(tabItens[[#This Row],[CÓDIGO]]),"",IFERROR(VLOOKUP(tabItens[[#This Row],[CÓDIGO]],Consumo!$C$2:$AI$902,32,FALSE),0))</f>
        <v>08.2023</v>
      </c>
      <c r="AS389" s="269">
        <f>SUMIF(Consumo!$C$3:$C$902,tabItens[[#This Row],[CÓDIGO]],Consumo!$T$3:$T$902) + SUMIF(Consumo!$C$3:$C$902,tabItens[[#This Row],[CÓDIGO]],Consumo!$U$3:$U$902) + SUMIF(Consumo!$C$3:$C$902,tabItens[[#This Row],[CÓDIGO]],Consumo!$V$3:$V$902) + SUMIF(Consumo!$C$3:$C$902,tabItens[[#This Row],[CÓDIGO]],Consumo!$W$3:$W$902)</f>
        <v>681</v>
      </c>
      <c r="AT389" s="269">
        <f>SUMIF(Consumo!$C$3:$C$902,tabItens[[#This Row],[CÓDIGO]],Consumo!$AF$3:$AF$902)</f>
        <v>2851</v>
      </c>
      <c r="AU389" s="270">
        <f>SUMIF(Consumo!$C$3:$C$902,tabItens[[#This Row],[CÓDIGO]],Consumo!$AG$3:$AG$902)</f>
        <v>316</v>
      </c>
      <c r="AV389" s="271">
        <f>SUMIF(Consumo!$C$3:$C$902,tabItens[[#This Row],[CÓDIGO]],Consumo!$AE$3:$AE$902)</f>
        <v>0</v>
      </c>
      <c r="AW389" s="244">
        <f>tabItens[[#This Row],[QTDE ATUAL]] + tabItens[[#This Row],[RC QTDE]] + tabItens[[#This Row],[AF SALDO]] + tabItens[[#This Row],[Recentes]]</f>
        <v>877</v>
      </c>
      <c r="AX389" s="272">
        <v>138</v>
      </c>
      <c r="AY389" s="272">
        <v>4</v>
      </c>
      <c r="AZ389" s="272">
        <f>IF(ISBLANK(tabItens[[#This Row],[CÓDIGO]]),"",tabItens[[#This Row],[PontoMês]] * (AZ$2+tabItens[[#This Row],[PontoQtM]]))</f>
        <v>552</v>
      </c>
      <c r="BA389" s="271">
        <f>tabItens[[#This Row],[PontoPed]] - tabItens[[#This Row],[Saldo]] + (1/10)</f>
        <v>-324.89999999999998</v>
      </c>
      <c r="BB389" s="271">
        <f xml:space="preserve"> tabItens[[#This Row],[PontoMês]] * BB$2 - tabItens[[#This Row],[QTDE ATUAL]] - (1/10)</f>
        <v>-739.1</v>
      </c>
      <c r="BC389" s="273">
        <f>IF( tabItens[[#This Row],[PontoPed]]&gt;0, IF(tabItens[[#This Row],[PontoPed]]&lt;1, 1, IF( tabItens[[#This Row],[Saldo]]&gt;tabItens[[#This Row],[PontoPed]], 0, (tabItens[[#This Row],[PontoPed]]-tabItens[[#This Row],[Saldo]])/tabItens[[#This Row],[PontoPed]] ) ), 0 )</f>
        <v>0</v>
      </c>
      <c r="BD389" s="274">
        <f>ROUNDDOWN(IF( OR( AND(tabItens[[#This Row],[PontoPed]]&lt;tabItens[[#This Row],[Saldo]],tabItens[[#This Row],[Saldo]]&gt;0), tabItens[[#This Row],[PontoPed]]=0), 99, IF(AND(tabItens[[#This Row],[Saldo]]=0,tabItens[[#This Row],[PontoPed]]&gt;0), 0, (1-tabItens[[#This Row],[PctAb]])*10 ) ),0)</f>
        <v>99</v>
      </c>
      <c r="BE389" s="275">
        <f>MAX(ROUNDDOWN( IF(tabItens[[#This Row],[Abaixo]] &gt; 0,   tabItens[[#This Row],[Abaixo]] + (tabItens[[#This Row],[PontoMês]] * IF( OR( ISBLANK(tabItens[[#This Row],[ATA Nº/ANO]]), tabItens[[#This Row],[ATA Nº/ANO]] = ""),BE$2,BE$1)),0),0),0)</f>
        <v>0</v>
      </c>
      <c r="BF38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9" s="276">
        <f>SUMIF(Consumo!$C$3:$C$902,tabItens[[#This Row],[CÓDIGO]],Consumo!$E$3:$E$902)</f>
        <v>0</v>
      </c>
      <c r="BH389" s="277">
        <f>IF(AND(tabItens[[#This Row],[Pend]] &gt; 0,tabItens[[#This Row],[Consumo]] &lt;&gt; 0), tabItens[[#This Row],[Pend]] / tabItens[[#This Row],[Consumo]], 0 )</f>
        <v>0</v>
      </c>
      <c r="BI389" s="276"/>
      <c r="BJ389" s="276"/>
      <c r="BK389" s="278" t="s">
        <v>2077</v>
      </c>
    </row>
    <row r="390" spans="1:63" x14ac:dyDescent="0.3">
      <c r="A390" s="239">
        <v>14754</v>
      </c>
      <c r="B390" s="240" t="s">
        <v>1077</v>
      </c>
      <c r="C390" s="241" t="s">
        <v>261</v>
      </c>
      <c r="D390" s="242">
        <v>7.58</v>
      </c>
      <c r="E390" s="243"/>
      <c r="F390" s="243"/>
      <c r="G390" s="243" t="s">
        <v>891</v>
      </c>
      <c r="H390" s="244">
        <v>61</v>
      </c>
      <c r="I390" s="245">
        <v>103003</v>
      </c>
      <c r="J390" s="246">
        <v>7.58</v>
      </c>
      <c r="K390" s="247">
        <v>25</v>
      </c>
      <c r="L390" s="248">
        <f>IF(tabItens[[#This Row],[Média]] &gt; 0, tabItens[[#This Row],[QTDE ATUAL]] / tabItens[[#This Row],[Média]],999.9)</f>
        <v>999.9</v>
      </c>
      <c r="M390" s="249">
        <v>0</v>
      </c>
      <c r="N390" s="250">
        <f>tabItens[[#This Row],[VALOR UNIT.]] * tabItens[[#This Row],[LC]]</f>
        <v>0</v>
      </c>
      <c r="O390" s="251" t="s">
        <v>2095</v>
      </c>
      <c r="P390" s="252"/>
      <c r="Q390" s="253"/>
      <c r="R390" s="250"/>
      <c r="S390" s="254"/>
      <c r="T390" s="255">
        <f>ROUNDDOWN(IFERROR(tabItens[[#This Row],[ATA DT.VALID.]] - $D$1,0) / 30,0)</f>
        <v>-1507</v>
      </c>
      <c r="U390" s="240" t="s">
        <v>1078</v>
      </c>
      <c r="V390" s="256">
        <v>1</v>
      </c>
      <c r="W390" s="257" t="s">
        <v>2068</v>
      </c>
      <c r="X390" s="258">
        <v>55</v>
      </c>
      <c r="Y390" s="259">
        <v>40</v>
      </c>
      <c r="Z390" s="260"/>
      <c r="AA390" s="261"/>
      <c r="AB390" s="262"/>
      <c r="AC390" s="262"/>
      <c r="AD390" s="261"/>
      <c r="AE390" s="262"/>
      <c r="AF390" s="255"/>
      <c r="AG390" s="263" t="s">
        <v>2063</v>
      </c>
      <c r="AH390" s="264"/>
      <c r="AI390" s="255">
        <v>10</v>
      </c>
      <c r="AJ390" s="264">
        <v>43915</v>
      </c>
      <c r="AK390" s="264" t="s">
        <v>891</v>
      </c>
      <c r="AL390" s="264">
        <v>43948</v>
      </c>
      <c r="AM390" s="254"/>
      <c r="AN390" s="243"/>
      <c r="AO390" s="265" t="str">
        <f>_xlfn.IFNA(IF(VLOOKUP(tabItens[[#This Row],[CÓDIGO]],tabExcluirDoEstoque[#Data],1,FALSE),"sim",""),"")</f>
        <v/>
      </c>
      <c r="AP390" s="266" t="str">
        <f ca="1">IF(OR(ISBLANK(tabItens[[#This Row],[ATA DT.VALID.]]),tabItens[[#This Row],[ATA DT.VALID.]]="",tabItens[[#This Row],[ATA DT.VALID.]]=" "),"",IF(TYPE(tabItens[[#This Row],[ATA DT.VALID.]])=1,ROUNDUP((tabItens[[#This Row],[ATA DT.VALID.]]-TODAY())/7,0),""))</f>
        <v/>
      </c>
      <c r="AQ390" s="267">
        <v>0</v>
      </c>
      <c r="AR390" s="268" t="str">
        <f>IF(ISBLANK(tabItens[[#This Row],[CÓDIGO]]),"",IFERROR(VLOOKUP(tabItens[[#This Row],[CÓDIGO]],Consumo!$C$2:$AI$902,32,FALSE),0))</f>
        <v>07.2023</v>
      </c>
      <c r="AS390" s="269">
        <f>SUMIF(Consumo!$C$3:$C$902,tabItens[[#This Row],[CÓDIGO]],Consumo!$T$3:$T$902) + SUMIF(Consumo!$C$3:$C$902,tabItens[[#This Row],[CÓDIGO]],Consumo!$U$3:$U$902) + SUMIF(Consumo!$C$3:$C$902,tabItens[[#This Row],[CÓDIGO]],Consumo!$V$3:$V$902) + SUMIF(Consumo!$C$3:$C$902,tabItens[[#This Row],[CÓDIGO]],Consumo!$W$3:$W$902)</f>
        <v>12</v>
      </c>
      <c r="AT390" s="269">
        <f>SUMIF(Consumo!$C$3:$C$902,tabItens[[#This Row],[CÓDIGO]],Consumo!$AF$3:$AF$902)</f>
        <v>39</v>
      </c>
      <c r="AU390" s="270">
        <f>SUMIF(Consumo!$C$3:$C$902,tabItens[[#This Row],[CÓDIGO]],Consumo!$AG$3:$AG$902)</f>
        <v>10</v>
      </c>
      <c r="AV390" s="271">
        <f>SUMIF(Consumo!$C$3:$C$902,tabItens[[#This Row],[CÓDIGO]],Consumo!$AE$3:$AE$902)</f>
        <v>0</v>
      </c>
      <c r="AW390" s="244">
        <f>tabItens[[#This Row],[QTDE ATUAL]] + tabItens[[#This Row],[RC QTDE]] + tabItens[[#This Row],[AF SALDO]] + tabItens[[#This Row],[Recentes]]</f>
        <v>61</v>
      </c>
      <c r="AX390" s="272">
        <v>13</v>
      </c>
      <c r="AY390" s="272">
        <v>4</v>
      </c>
      <c r="AZ390" s="272">
        <f>IF(ISBLANK(tabItens[[#This Row],[CÓDIGO]]),"",tabItens[[#This Row],[PontoMês]] * (AZ$2+tabItens[[#This Row],[PontoQtM]]))</f>
        <v>52</v>
      </c>
      <c r="BA390" s="271">
        <f>tabItens[[#This Row],[PontoPed]] - tabItens[[#This Row],[Saldo]] + (1/10)</f>
        <v>-8.9</v>
      </c>
      <c r="BB390" s="271">
        <f xml:space="preserve"> tabItens[[#This Row],[PontoMês]] * BB$2 - tabItens[[#This Row],[QTDE ATUAL]] - (1/10)</f>
        <v>-48.1</v>
      </c>
      <c r="BC390" s="273">
        <f>IF( tabItens[[#This Row],[PontoPed]]&gt;0, IF(tabItens[[#This Row],[PontoPed]]&lt;1, 1, IF( tabItens[[#This Row],[Saldo]]&gt;tabItens[[#This Row],[PontoPed]], 0, (tabItens[[#This Row],[PontoPed]]-tabItens[[#This Row],[Saldo]])/tabItens[[#This Row],[PontoPed]] ) ), 0 )</f>
        <v>0</v>
      </c>
      <c r="BD390" s="274">
        <f>ROUNDDOWN(IF( OR( AND(tabItens[[#This Row],[PontoPed]]&lt;tabItens[[#This Row],[Saldo]],tabItens[[#This Row],[Saldo]]&gt;0), tabItens[[#This Row],[PontoPed]]=0), 99, IF(AND(tabItens[[#This Row],[Saldo]]=0,tabItens[[#This Row],[PontoPed]]&gt;0), 0, (1-tabItens[[#This Row],[PctAb]])*10 ) ),0)</f>
        <v>99</v>
      </c>
      <c r="BE390" s="275">
        <f>MAX(ROUNDDOWN( IF(tabItens[[#This Row],[Abaixo]] &gt; 0,   tabItens[[#This Row],[Abaixo]] + (tabItens[[#This Row],[PontoMês]] * IF( OR( ISBLANK(tabItens[[#This Row],[ATA Nº/ANO]]), tabItens[[#This Row],[ATA Nº/ANO]] = ""),BE$2,BE$1)),0),0),0)</f>
        <v>0</v>
      </c>
      <c r="BF39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0" s="276">
        <f>SUMIF(Consumo!$C$3:$C$902,tabItens[[#This Row],[CÓDIGO]],Consumo!$E$3:$E$902)</f>
        <v>0</v>
      </c>
      <c r="BH390" s="277">
        <f>IF(AND(tabItens[[#This Row],[Pend]] &gt; 0,tabItens[[#This Row],[Consumo]] &lt;&gt; 0), tabItens[[#This Row],[Pend]] / tabItens[[#This Row],[Consumo]], 0 )</f>
        <v>0</v>
      </c>
      <c r="BI390" s="276"/>
      <c r="BJ390" s="276"/>
      <c r="BK390" s="278" t="s">
        <v>2077</v>
      </c>
    </row>
    <row r="391" spans="1:63" x14ac:dyDescent="0.3">
      <c r="A391" s="239">
        <v>14921</v>
      </c>
      <c r="B391" s="240" t="s">
        <v>1084</v>
      </c>
      <c r="C391" s="241" t="s">
        <v>261</v>
      </c>
      <c r="D391" s="242">
        <v>4.3499999999999996</v>
      </c>
      <c r="E391" s="243"/>
      <c r="F391" s="243"/>
      <c r="G391" s="243" t="s">
        <v>891</v>
      </c>
      <c r="H391" s="244">
        <v>461</v>
      </c>
      <c r="I391" s="245">
        <v>103003</v>
      </c>
      <c r="J391" s="246">
        <v>4.3499999999999996</v>
      </c>
      <c r="K391" s="247">
        <v>805</v>
      </c>
      <c r="L391" s="248">
        <f>IF(tabItens[[#This Row],[Média]] &gt; 0, tabItens[[#This Row],[QTDE ATUAL]] / tabItens[[#This Row],[Média]],999.9)</f>
        <v>999.9</v>
      </c>
      <c r="M391" s="249">
        <v>0</v>
      </c>
      <c r="N391" s="250">
        <f>tabItens[[#This Row],[VALOR UNIT.]] * tabItens[[#This Row],[LC]]</f>
        <v>0</v>
      </c>
      <c r="O391" s="251" t="s">
        <v>2111</v>
      </c>
      <c r="P391" s="252"/>
      <c r="Q391" s="253"/>
      <c r="R391" s="250"/>
      <c r="S391" s="254"/>
      <c r="T391" s="255">
        <f>ROUNDDOWN(IFERROR(tabItens[[#This Row],[ATA DT.VALID.]] - $D$1,0) / 30,0)</f>
        <v>-1507</v>
      </c>
      <c r="U391" s="240" t="s">
        <v>1078</v>
      </c>
      <c r="V391" s="256">
        <v>1</v>
      </c>
      <c r="W391" s="257" t="s">
        <v>2068</v>
      </c>
      <c r="X391" s="258">
        <v>55</v>
      </c>
      <c r="Y391" s="259">
        <v>40</v>
      </c>
      <c r="Z391" s="260">
        <v>10091</v>
      </c>
      <c r="AA391" s="261">
        <v>2023</v>
      </c>
      <c r="AB391" s="262">
        <v>800</v>
      </c>
      <c r="AC391" s="262"/>
      <c r="AD391" s="261"/>
      <c r="AE391" s="262"/>
      <c r="AF391" s="255"/>
      <c r="AG391" s="263" t="s">
        <v>2063</v>
      </c>
      <c r="AH391" s="264"/>
      <c r="AI391" s="255">
        <v>444</v>
      </c>
      <c r="AJ391" s="264">
        <v>44545</v>
      </c>
      <c r="AK391" s="264" t="s">
        <v>891</v>
      </c>
      <c r="AL391" s="264">
        <v>44917</v>
      </c>
      <c r="AM391" s="254"/>
      <c r="AN391" s="243"/>
      <c r="AO391" s="265" t="str">
        <f>_xlfn.IFNA(IF(VLOOKUP(tabItens[[#This Row],[CÓDIGO]],tabExcluirDoEstoque[#Data],1,FALSE),"sim",""),"")</f>
        <v/>
      </c>
      <c r="AP391" s="266" t="str">
        <f ca="1">IF(OR(ISBLANK(tabItens[[#This Row],[ATA DT.VALID.]]),tabItens[[#This Row],[ATA DT.VALID.]]="",tabItens[[#This Row],[ATA DT.VALID.]]=" "),"",IF(TYPE(tabItens[[#This Row],[ATA DT.VALID.]])=1,ROUNDUP((tabItens[[#This Row],[ATA DT.VALID.]]-TODAY())/7,0),""))</f>
        <v/>
      </c>
      <c r="AQ391" s="267">
        <v>0</v>
      </c>
      <c r="AR391" s="268" t="str">
        <f>IF(ISBLANK(tabItens[[#This Row],[CÓDIGO]]),"",IFERROR(VLOOKUP(tabItens[[#This Row],[CÓDIGO]],Consumo!$C$2:$AI$902,32,FALSE),0))</f>
        <v>08.2023</v>
      </c>
      <c r="AS391" s="269">
        <f>SUMIF(Consumo!$C$3:$C$902,tabItens[[#This Row],[CÓDIGO]],Consumo!$T$3:$T$902) + SUMIF(Consumo!$C$3:$C$902,tabItens[[#This Row],[CÓDIGO]],Consumo!$U$3:$U$902) + SUMIF(Consumo!$C$3:$C$902,tabItens[[#This Row],[CÓDIGO]],Consumo!$V$3:$V$902) + SUMIF(Consumo!$C$3:$C$902,tabItens[[#This Row],[CÓDIGO]],Consumo!$W$3:$W$902)</f>
        <v>423</v>
      </c>
      <c r="AT391" s="269">
        <f>SUMIF(Consumo!$C$3:$C$902,tabItens[[#This Row],[CÓDIGO]],Consumo!$AF$3:$AF$902)</f>
        <v>1977</v>
      </c>
      <c r="AU391" s="270">
        <f>SUMIF(Consumo!$C$3:$C$902,tabItens[[#This Row],[CÓDIGO]],Consumo!$AG$3:$AG$902)</f>
        <v>155</v>
      </c>
      <c r="AV391" s="271">
        <f>SUMIF(Consumo!$C$3:$C$902,tabItens[[#This Row],[CÓDIGO]],Consumo!$AE$3:$AE$902)</f>
        <v>0</v>
      </c>
      <c r="AW391" s="244">
        <f>tabItens[[#This Row],[QTDE ATUAL]] + tabItens[[#This Row],[RC QTDE]] + tabItens[[#This Row],[AF SALDO]] + tabItens[[#This Row],[Recentes]]</f>
        <v>1261</v>
      </c>
      <c r="AX391" s="272">
        <v>102</v>
      </c>
      <c r="AY391" s="272">
        <v>4</v>
      </c>
      <c r="AZ391" s="272">
        <f>IF(ISBLANK(tabItens[[#This Row],[CÓDIGO]]),"",tabItens[[#This Row],[PontoMês]] * (AZ$2+tabItens[[#This Row],[PontoQtM]]))</f>
        <v>408</v>
      </c>
      <c r="BA391" s="271">
        <f>tabItens[[#This Row],[PontoPed]] - tabItens[[#This Row],[Saldo]] + (1/10)</f>
        <v>-852.9</v>
      </c>
      <c r="BB391" s="271">
        <f xml:space="preserve"> tabItens[[#This Row],[PontoMês]] * BB$2 - tabItens[[#This Row],[QTDE ATUAL]] - (1/10)</f>
        <v>-359.1</v>
      </c>
      <c r="BC391" s="273">
        <f>IF( tabItens[[#This Row],[PontoPed]]&gt;0, IF(tabItens[[#This Row],[PontoPed]]&lt;1, 1, IF( tabItens[[#This Row],[Saldo]]&gt;tabItens[[#This Row],[PontoPed]], 0, (tabItens[[#This Row],[PontoPed]]-tabItens[[#This Row],[Saldo]])/tabItens[[#This Row],[PontoPed]] ) ), 0 )</f>
        <v>0</v>
      </c>
      <c r="BD391" s="274">
        <f>ROUNDDOWN(IF( OR( AND(tabItens[[#This Row],[PontoPed]]&lt;tabItens[[#This Row],[Saldo]],tabItens[[#This Row],[Saldo]]&gt;0), tabItens[[#This Row],[PontoPed]]=0), 99, IF(AND(tabItens[[#This Row],[Saldo]]=0,tabItens[[#This Row],[PontoPed]]&gt;0), 0, (1-tabItens[[#This Row],[PctAb]])*10 ) ),0)</f>
        <v>99</v>
      </c>
      <c r="BE391" s="275">
        <f>MAX(ROUNDDOWN( IF(tabItens[[#This Row],[Abaixo]] &gt; 0,   tabItens[[#This Row],[Abaixo]] + (tabItens[[#This Row],[PontoMês]] * IF( OR( ISBLANK(tabItens[[#This Row],[ATA Nº/ANO]]), tabItens[[#This Row],[ATA Nº/ANO]] = ""),BE$2,BE$1)),0),0),0)</f>
        <v>0</v>
      </c>
      <c r="BF39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1" s="276">
        <f>SUMIF(Consumo!$C$3:$C$902,tabItens[[#This Row],[CÓDIGO]],Consumo!$E$3:$E$902)</f>
        <v>0</v>
      </c>
      <c r="BH391" s="277">
        <f>IF(AND(tabItens[[#This Row],[Pend]] &gt; 0,tabItens[[#This Row],[Consumo]] &lt;&gt; 0), tabItens[[#This Row],[Pend]] / tabItens[[#This Row],[Consumo]], 0 )</f>
        <v>0</v>
      </c>
      <c r="BI391" s="276"/>
      <c r="BJ391" s="276"/>
      <c r="BK391" s="278" t="s">
        <v>2077</v>
      </c>
    </row>
    <row r="392" spans="1:63" x14ac:dyDescent="0.3">
      <c r="A392" s="239">
        <v>132751</v>
      </c>
      <c r="B392" s="240" t="s">
        <v>1848</v>
      </c>
      <c r="C392" s="241" t="s">
        <v>261</v>
      </c>
      <c r="D392" s="242">
        <v>217.5</v>
      </c>
      <c r="E392" s="243"/>
      <c r="F392" s="243"/>
      <c r="G392" s="243" t="s">
        <v>891</v>
      </c>
      <c r="H392" s="244">
        <v>3</v>
      </c>
      <c r="I392" s="245">
        <v>103003</v>
      </c>
      <c r="J392" s="246">
        <v>217.5</v>
      </c>
      <c r="K392" s="247">
        <v>1</v>
      </c>
      <c r="L392" s="248">
        <f>IF(tabItens[[#This Row],[Média]] &gt; 0, tabItens[[#This Row],[QTDE ATUAL]] / tabItens[[#This Row],[Média]],999.9)</f>
        <v>999.9</v>
      </c>
      <c r="M392" s="249">
        <v>0</v>
      </c>
      <c r="N392" s="250">
        <f>tabItens[[#This Row],[VALOR UNIT.]] * tabItens[[#This Row],[LC]]</f>
        <v>0</v>
      </c>
      <c r="O392" s="251"/>
      <c r="P392" s="252"/>
      <c r="Q392" s="253"/>
      <c r="R392" s="250"/>
      <c r="S392" s="254"/>
      <c r="T392" s="255">
        <f>ROUNDDOWN(IFERROR(tabItens[[#This Row],[ATA DT.VALID.]] - $D$1,0) / 30,0)</f>
        <v>-1507</v>
      </c>
      <c r="U392" s="240" t="s">
        <v>1078</v>
      </c>
      <c r="V392" s="256">
        <v>1</v>
      </c>
      <c r="W392" s="257" t="s">
        <v>2068</v>
      </c>
      <c r="X392" s="258">
        <v>55</v>
      </c>
      <c r="Y392" s="259">
        <v>40</v>
      </c>
      <c r="Z392" s="260"/>
      <c r="AA392" s="261"/>
      <c r="AB392" s="262"/>
      <c r="AC392" s="262"/>
      <c r="AD392" s="261"/>
      <c r="AE392" s="262"/>
      <c r="AF392" s="255"/>
      <c r="AG392" s="263" t="s">
        <v>2063</v>
      </c>
      <c r="AH392" s="264"/>
      <c r="AI392" s="255">
        <v>0</v>
      </c>
      <c r="AJ392" s="264">
        <v>43763</v>
      </c>
      <c r="AK392" s="264">
        <v>42892</v>
      </c>
      <c r="AL392" s="264">
        <v>43747</v>
      </c>
      <c r="AM392" s="254"/>
      <c r="AN392" s="243"/>
      <c r="AO392" s="265" t="str">
        <f>_xlfn.IFNA(IF(VLOOKUP(tabItens[[#This Row],[CÓDIGO]],tabExcluirDoEstoque[#Data],1,FALSE),"sim",""),"")</f>
        <v/>
      </c>
      <c r="AP392" s="266" t="str">
        <f ca="1">IF(OR(ISBLANK(tabItens[[#This Row],[ATA DT.VALID.]]),tabItens[[#This Row],[ATA DT.VALID.]]="",tabItens[[#This Row],[ATA DT.VALID.]]=" "),"",IF(TYPE(tabItens[[#This Row],[ATA DT.VALID.]])=1,ROUNDUP((tabItens[[#This Row],[ATA DT.VALID.]]-TODAY())/7,0),""))</f>
        <v/>
      </c>
      <c r="AQ392" s="267"/>
      <c r="AR392" s="268" t="str">
        <f>IF(ISBLANK(tabItens[[#This Row],[CÓDIGO]]),"",IFERROR(VLOOKUP(tabItens[[#This Row],[CÓDIGO]],Consumo!$C$2:$AI$902,32,FALSE),0))</f>
        <v>01.2023</v>
      </c>
      <c r="AS392" s="269">
        <f>SUMIF(Consumo!$C$3:$C$902,tabItens[[#This Row],[CÓDIGO]],Consumo!$T$3:$T$902) + SUMIF(Consumo!$C$3:$C$902,tabItens[[#This Row],[CÓDIGO]],Consumo!$U$3:$U$902) + SUMIF(Consumo!$C$3:$C$902,tabItens[[#This Row],[CÓDIGO]],Consumo!$V$3:$V$902) + SUMIF(Consumo!$C$3:$C$902,tabItens[[#This Row],[CÓDIGO]],Consumo!$W$3:$W$902)</f>
        <v>0</v>
      </c>
      <c r="AT392" s="269">
        <f>SUMIF(Consumo!$C$3:$C$902,tabItens[[#This Row],[CÓDIGO]],Consumo!$AF$3:$AF$902)</f>
        <v>2</v>
      </c>
      <c r="AU392" s="270">
        <f>SUMIF(Consumo!$C$3:$C$902,tabItens[[#This Row],[CÓDIGO]],Consumo!$AG$3:$AG$902)</f>
        <v>1</v>
      </c>
      <c r="AV392" s="271">
        <f>SUMIF(Consumo!$C$3:$C$902,tabItens[[#This Row],[CÓDIGO]],Consumo!$AE$3:$AE$902)</f>
        <v>0</v>
      </c>
      <c r="AW392" s="244">
        <f>tabItens[[#This Row],[QTDE ATUAL]] + tabItens[[#This Row],[RC QTDE]] + tabItens[[#This Row],[AF SALDO]] + tabItens[[#This Row],[Recentes]]</f>
        <v>3</v>
      </c>
      <c r="AX392" s="272">
        <v>0</v>
      </c>
      <c r="AY392" s="272">
        <v>4</v>
      </c>
      <c r="AZ392" s="272">
        <f>IF(ISBLANK(tabItens[[#This Row],[CÓDIGO]]),"",tabItens[[#This Row],[PontoMês]] * (AZ$2+tabItens[[#This Row],[PontoQtM]]))</f>
        <v>0</v>
      </c>
      <c r="BA392" s="271">
        <f>tabItens[[#This Row],[PontoPed]] - tabItens[[#This Row],[Saldo]] + (1/10)</f>
        <v>-2.9</v>
      </c>
      <c r="BB392" s="271">
        <f xml:space="preserve"> tabItens[[#This Row],[PontoMês]] * BB$2 - tabItens[[#This Row],[QTDE ATUAL]] - (1/10)</f>
        <v>-3.1</v>
      </c>
      <c r="BC392" s="273">
        <f>IF( tabItens[[#This Row],[PontoPed]]&gt;0, IF(tabItens[[#This Row],[PontoPed]]&lt;1, 1, IF( tabItens[[#This Row],[Saldo]]&gt;tabItens[[#This Row],[PontoPed]], 0, (tabItens[[#This Row],[PontoPed]]-tabItens[[#This Row],[Saldo]])/tabItens[[#This Row],[PontoPed]] ) ), 0 )</f>
        <v>0</v>
      </c>
      <c r="BD392" s="274">
        <f>ROUNDDOWN(IF( OR( AND(tabItens[[#This Row],[PontoPed]]&lt;tabItens[[#This Row],[Saldo]],tabItens[[#This Row],[Saldo]]&gt;0), tabItens[[#This Row],[PontoPed]]=0), 99, IF(AND(tabItens[[#This Row],[Saldo]]=0,tabItens[[#This Row],[PontoPed]]&gt;0), 0, (1-tabItens[[#This Row],[PctAb]])*10 ) ),0)</f>
        <v>99</v>
      </c>
      <c r="BE392" s="275">
        <f>MAX(ROUNDDOWN( IF(tabItens[[#This Row],[Abaixo]] &gt; 0,   tabItens[[#This Row],[Abaixo]] + (tabItens[[#This Row],[PontoMês]] * IF( OR( ISBLANK(tabItens[[#This Row],[ATA Nº/ANO]]), tabItens[[#This Row],[ATA Nº/ANO]] = ""),BE$2,BE$1)),0),0),0)</f>
        <v>0</v>
      </c>
      <c r="BF39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92" s="276">
        <f>SUMIF(Consumo!$C$3:$C$902,tabItens[[#This Row],[CÓDIGO]],Consumo!$E$3:$E$902)</f>
        <v>0</v>
      </c>
      <c r="BH392" s="277">
        <f>IF(AND(tabItens[[#This Row],[Pend]] &gt; 0,tabItens[[#This Row],[Consumo]] &lt;&gt; 0), tabItens[[#This Row],[Pend]] / tabItens[[#This Row],[Consumo]], 0 )</f>
        <v>0</v>
      </c>
      <c r="BI392" s="276"/>
      <c r="BJ392" s="276"/>
      <c r="BK392" s="278" t="s">
        <v>2077</v>
      </c>
    </row>
    <row r="393" spans="1:63" x14ac:dyDescent="0.3">
      <c r="A393" s="239">
        <v>93139</v>
      </c>
      <c r="B393" s="240" t="s">
        <v>1538</v>
      </c>
      <c r="C393" s="241" t="s">
        <v>261</v>
      </c>
      <c r="D393" s="242">
        <v>8.2899999999999991</v>
      </c>
      <c r="E393" s="243"/>
      <c r="F393" s="243"/>
      <c r="G393" s="243" t="s">
        <v>891</v>
      </c>
      <c r="H393" s="244">
        <v>171</v>
      </c>
      <c r="I393" s="245">
        <v>103003</v>
      </c>
      <c r="J393" s="246">
        <v>8.2899999999999991</v>
      </c>
      <c r="K393" s="247">
        <v>125</v>
      </c>
      <c r="L393" s="248">
        <f>IF(tabItens[[#This Row],[Média]] &gt; 0, tabItens[[#This Row],[QTDE ATUAL]] / tabItens[[#This Row],[Média]],999.9)</f>
        <v>999.9</v>
      </c>
      <c r="M393" s="249">
        <v>0</v>
      </c>
      <c r="N393" s="250">
        <f>tabItens[[#This Row],[VALOR UNIT.]] * tabItens[[#This Row],[LC]]</f>
        <v>0</v>
      </c>
      <c r="O393" s="251" t="s">
        <v>2157</v>
      </c>
      <c r="P393" s="252"/>
      <c r="Q393" s="253"/>
      <c r="R393" s="250"/>
      <c r="S393" s="254"/>
      <c r="T393" s="255">
        <f>ROUNDDOWN(IFERROR(tabItens[[#This Row],[ATA DT.VALID.]] - $D$1,0) / 30,0)</f>
        <v>-1507</v>
      </c>
      <c r="U393" s="240" t="s">
        <v>1539</v>
      </c>
      <c r="V393" s="256">
        <v>1</v>
      </c>
      <c r="W393" s="257" t="s">
        <v>2071</v>
      </c>
      <c r="X393" s="258">
        <v>54</v>
      </c>
      <c r="Y393" s="259">
        <v>8</v>
      </c>
      <c r="Z393" s="260"/>
      <c r="AA393" s="261"/>
      <c r="AB393" s="262"/>
      <c r="AC393" s="262"/>
      <c r="AD393" s="261"/>
      <c r="AE393" s="262"/>
      <c r="AF393" s="255"/>
      <c r="AG393" s="263" t="s">
        <v>2063</v>
      </c>
      <c r="AH393" s="264"/>
      <c r="AI393" s="255">
        <v>52</v>
      </c>
      <c r="AJ393" s="264">
        <v>45181</v>
      </c>
      <c r="AK393" s="264">
        <v>38912</v>
      </c>
      <c r="AL393" s="264">
        <v>45163</v>
      </c>
      <c r="AM393" s="254"/>
      <c r="AN393" s="243"/>
      <c r="AO393" s="265" t="str">
        <f>_xlfn.IFNA(IF(VLOOKUP(tabItens[[#This Row],[CÓDIGO]],tabExcluirDoEstoque[#Data],1,FALSE),"sim",""),"")</f>
        <v/>
      </c>
      <c r="AP393" s="266" t="str">
        <f ca="1">IF(OR(ISBLANK(tabItens[[#This Row],[ATA DT.VALID.]]),tabItens[[#This Row],[ATA DT.VALID.]]="",tabItens[[#This Row],[ATA DT.VALID.]]=" "),"",IF(TYPE(tabItens[[#This Row],[ATA DT.VALID.]])=1,ROUNDUP((tabItens[[#This Row],[ATA DT.VALID.]]-TODAY())/7,0),""))</f>
        <v/>
      </c>
      <c r="AQ393" s="267">
        <v>0</v>
      </c>
      <c r="AR393" s="268" t="str">
        <f>IF(ISBLANK(tabItens[[#This Row],[CÓDIGO]]),"",IFERROR(VLOOKUP(tabItens[[#This Row],[CÓDIGO]],Consumo!$C$2:$AI$902,32,FALSE),0))</f>
        <v>08.2023</v>
      </c>
      <c r="AS393" s="269">
        <f>SUMIF(Consumo!$C$3:$C$902,tabItens[[#This Row],[CÓDIGO]],Consumo!$T$3:$T$902) + SUMIF(Consumo!$C$3:$C$902,tabItens[[#This Row],[CÓDIGO]],Consumo!$U$3:$U$902) + SUMIF(Consumo!$C$3:$C$902,tabItens[[#This Row],[CÓDIGO]],Consumo!$V$3:$V$902) + SUMIF(Consumo!$C$3:$C$902,tabItens[[#This Row],[CÓDIGO]],Consumo!$W$3:$W$902)</f>
        <v>76</v>
      </c>
      <c r="AT393" s="269">
        <f>SUMIF(Consumo!$C$3:$C$902,tabItens[[#This Row],[CÓDIGO]],Consumo!$AF$3:$AF$902)</f>
        <v>204</v>
      </c>
      <c r="AU393" s="270">
        <f>SUMIF(Consumo!$C$3:$C$902,tabItens[[#This Row],[CÓDIGO]],Consumo!$AG$3:$AG$902)</f>
        <v>61</v>
      </c>
      <c r="AV393" s="271">
        <f>SUMIF(Consumo!$C$3:$C$902,tabItens[[#This Row],[CÓDIGO]],Consumo!$AE$3:$AE$902)</f>
        <v>0</v>
      </c>
      <c r="AW393" s="244">
        <f>tabItens[[#This Row],[QTDE ATUAL]] + tabItens[[#This Row],[RC QTDE]] + tabItens[[#This Row],[AF SALDO]] + tabItens[[#This Row],[Recentes]]</f>
        <v>171</v>
      </c>
      <c r="AX393" s="272">
        <v>15</v>
      </c>
      <c r="AY393" s="272">
        <v>4</v>
      </c>
      <c r="AZ393" s="272">
        <f>IF(ISBLANK(tabItens[[#This Row],[CÓDIGO]]),"",tabItens[[#This Row],[PontoMês]] * (AZ$2+tabItens[[#This Row],[PontoQtM]]))</f>
        <v>60</v>
      </c>
      <c r="BA393" s="271">
        <f>tabItens[[#This Row],[PontoPed]] - tabItens[[#This Row],[Saldo]] + (1/10)</f>
        <v>-110.9</v>
      </c>
      <c r="BB393" s="271">
        <f xml:space="preserve"> tabItens[[#This Row],[PontoMês]] * BB$2 - tabItens[[#This Row],[QTDE ATUAL]] - (1/10)</f>
        <v>-156.1</v>
      </c>
      <c r="BC393" s="273">
        <f>IF( tabItens[[#This Row],[PontoPed]]&gt;0, IF(tabItens[[#This Row],[PontoPed]]&lt;1, 1, IF( tabItens[[#This Row],[Saldo]]&gt;tabItens[[#This Row],[PontoPed]], 0, (tabItens[[#This Row],[PontoPed]]-tabItens[[#This Row],[Saldo]])/tabItens[[#This Row],[PontoPed]] ) ), 0 )</f>
        <v>0</v>
      </c>
      <c r="BD393" s="274">
        <f>ROUNDDOWN(IF( OR( AND(tabItens[[#This Row],[PontoPed]]&lt;tabItens[[#This Row],[Saldo]],tabItens[[#This Row],[Saldo]]&gt;0), tabItens[[#This Row],[PontoPed]]=0), 99, IF(AND(tabItens[[#This Row],[Saldo]]=0,tabItens[[#This Row],[PontoPed]]&gt;0), 0, (1-tabItens[[#This Row],[PctAb]])*10 ) ),0)</f>
        <v>99</v>
      </c>
      <c r="BE393" s="275">
        <f>MAX(ROUNDDOWN( IF(tabItens[[#This Row],[Abaixo]] &gt; 0,   tabItens[[#This Row],[Abaixo]] + (tabItens[[#This Row],[PontoMês]] * IF( OR( ISBLANK(tabItens[[#This Row],[ATA Nº/ANO]]), tabItens[[#This Row],[ATA Nº/ANO]] = ""),BE$2,BE$1)),0),0),0)</f>
        <v>0</v>
      </c>
      <c r="BF39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3" s="276">
        <f>SUMIF(Consumo!$C$3:$C$902,tabItens[[#This Row],[CÓDIGO]],Consumo!$E$3:$E$902)</f>
        <v>0</v>
      </c>
      <c r="BH393" s="277">
        <f>IF(AND(tabItens[[#This Row],[Pend]] &gt; 0,tabItens[[#This Row],[Consumo]] &lt;&gt; 0), tabItens[[#This Row],[Pend]] / tabItens[[#This Row],[Consumo]], 0 )</f>
        <v>0</v>
      </c>
      <c r="BI393" s="276"/>
      <c r="BJ393" s="276"/>
      <c r="BK393" s="278" t="s">
        <v>2077</v>
      </c>
    </row>
    <row r="394" spans="1:63" x14ac:dyDescent="0.3">
      <c r="A394" s="239">
        <v>42566</v>
      </c>
      <c r="B394" s="240" t="s">
        <v>1285</v>
      </c>
      <c r="C394" s="241" t="s">
        <v>31</v>
      </c>
      <c r="D394" s="242">
        <v>170</v>
      </c>
      <c r="E394" s="243"/>
      <c r="F394" s="243" t="s">
        <v>1286</v>
      </c>
      <c r="G394" s="243" t="s">
        <v>1287</v>
      </c>
      <c r="H394" s="244">
        <v>47</v>
      </c>
      <c r="I394" s="245">
        <v>103003</v>
      </c>
      <c r="J394" s="246">
        <v>309.08999999999997</v>
      </c>
      <c r="K394" s="247">
        <v>21</v>
      </c>
      <c r="L394" s="248">
        <f>IF(tabItens[[#This Row],[Média]] &gt; 0, tabItens[[#This Row],[QTDE ATUAL]] / tabItens[[#This Row],[Média]],999.9)</f>
        <v>999.9</v>
      </c>
      <c r="M394" s="249">
        <v>0</v>
      </c>
      <c r="N394" s="250">
        <f>tabItens[[#This Row],[VALOR UNIT.]] * tabItens[[#This Row],[LC]]</f>
        <v>0</v>
      </c>
      <c r="O394" s="251" t="s">
        <v>1288</v>
      </c>
      <c r="P394" s="252">
        <v>0</v>
      </c>
      <c r="Q394" s="253">
        <v>160</v>
      </c>
      <c r="R394" s="250">
        <v>27200</v>
      </c>
      <c r="S394" s="254">
        <v>45540</v>
      </c>
      <c r="T394" s="255">
        <f>ROUNDDOWN(IFERROR(tabItens[[#This Row],[ATA DT.VALID.]] - $D$1,0) / 30,0)</f>
        <v>10</v>
      </c>
      <c r="U394" s="240" t="s">
        <v>1289</v>
      </c>
      <c r="V394" s="256">
        <v>1</v>
      </c>
      <c r="W394" s="257" t="s">
        <v>2062</v>
      </c>
      <c r="X394" s="258">
        <v>51</v>
      </c>
      <c r="Y394" s="259">
        <v>28</v>
      </c>
      <c r="Z394" s="260"/>
      <c r="AA394" s="261"/>
      <c r="AB394" s="262"/>
      <c r="AC394" s="262"/>
      <c r="AD394" s="261"/>
      <c r="AE394" s="262"/>
      <c r="AF394" s="255"/>
      <c r="AG394" s="263" t="s">
        <v>2063</v>
      </c>
      <c r="AH394" s="264"/>
      <c r="AI394" s="255">
        <v>8</v>
      </c>
      <c r="AJ394" s="264">
        <v>45005</v>
      </c>
      <c r="AK394" s="264" t="s">
        <v>891</v>
      </c>
      <c r="AL394" s="264">
        <v>44995</v>
      </c>
      <c r="AM394" s="254"/>
      <c r="AN394" s="243"/>
      <c r="AO394" s="265" t="str">
        <f>_xlfn.IFNA(IF(VLOOKUP(tabItens[[#This Row],[CÓDIGO]],tabExcluirDoEstoque[#Data],1,FALSE),"sim",""),"")</f>
        <v/>
      </c>
      <c r="AP394" s="266">
        <f ca="1">IF(OR(ISBLANK(tabItens[[#This Row],[ATA DT.VALID.]]),tabItens[[#This Row],[ATA DT.VALID.]]="",tabItens[[#This Row],[ATA DT.VALID.]]=" "),"",IF(TYPE(tabItens[[#This Row],[ATA DT.VALID.]])=1,ROUNDUP((tabItens[[#This Row],[ATA DT.VALID.]]-TODAY())/7,0),""))</f>
        <v>47</v>
      </c>
      <c r="AQ394" s="267">
        <v>0</v>
      </c>
      <c r="AR394" s="268" t="str">
        <f>IF(ISBLANK(tabItens[[#This Row],[CÓDIGO]]),"",IFERROR(VLOOKUP(tabItens[[#This Row],[CÓDIGO]],Consumo!$C$2:$AI$902,32,FALSE),0))</f>
        <v>08.2023</v>
      </c>
      <c r="AS394" s="269">
        <f>SUMIF(Consumo!$C$3:$C$902,tabItens[[#This Row],[CÓDIGO]],Consumo!$T$3:$T$902) + SUMIF(Consumo!$C$3:$C$902,tabItens[[#This Row],[CÓDIGO]],Consumo!$U$3:$U$902) + SUMIF(Consumo!$C$3:$C$902,tabItens[[#This Row],[CÓDIGO]],Consumo!$V$3:$V$902) + SUMIF(Consumo!$C$3:$C$902,tabItens[[#This Row],[CÓDIGO]],Consumo!$W$3:$W$902)</f>
        <v>2</v>
      </c>
      <c r="AT394" s="269">
        <f>SUMIF(Consumo!$C$3:$C$902,tabItens[[#This Row],[CÓDIGO]],Consumo!$AF$3:$AF$902)</f>
        <v>43</v>
      </c>
      <c r="AU394" s="270">
        <f>SUMIF(Consumo!$C$3:$C$902,tabItens[[#This Row],[CÓDIGO]],Consumo!$AG$3:$AG$902)</f>
        <v>14</v>
      </c>
      <c r="AV394" s="271">
        <f>SUMIF(Consumo!$C$3:$C$902,tabItens[[#This Row],[CÓDIGO]],Consumo!$AE$3:$AE$902)</f>
        <v>0</v>
      </c>
      <c r="AW394" s="244">
        <f>tabItens[[#This Row],[QTDE ATUAL]] + tabItens[[#This Row],[RC QTDE]] + tabItens[[#This Row],[AF SALDO]] + tabItens[[#This Row],[Recentes]]</f>
        <v>47</v>
      </c>
      <c r="AX394" s="272">
        <v>5</v>
      </c>
      <c r="AY394" s="272">
        <v>4</v>
      </c>
      <c r="AZ394" s="272">
        <f>IF(ISBLANK(tabItens[[#This Row],[CÓDIGO]]),"",tabItens[[#This Row],[PontoMês]] * (AZ$2+tabItens[[#This Row],[PontoQtM]]))</f>
        <v>20</v>
      </c>
      <c r="BA394" s="271">
        <f>tabItens[[#This Row],[PontoPed]] - tabItens[[#This Row],[Saldo]] + (1/10)</f>
        <v>-26.9</v>
      </c>
      <c r="BB394" s="271">
        <f xml:space="preserve"> tabItens[[#This Row],[PontoMês]] * BB$2 - tabItens[[#This Row],[QTDE ATUAL]] - (1/10)</f>
        <v>-42.1</v>
      </c>
      <c r="BC394" s="273">
        <f>IF( tabItens[[#This Row],[PontoPed]]&gt;0, IF(tabItens[[#This Row],[PontoPed]]&lt;1, 1, IF( tabItens[[#This Row],[Saldo]]&gt;tabItens[[#This Row],[PontoPed]], 0, (tabItens[[#This Row],[PontoPed]]-tabItens[[#This Row],[Saldo]])/tabItens[[#This Row],[PontoPed]] ) ), 0 )</f>
        <v>0</v>
      </c>
      <c r="BD394" s="274">
        <f>ROUNDDOWN(IF( OR( AND(tabItens[[#This Row],[PontoPed]]&lt;tabItens[[#This Row],[Saldo]],tabItens[[#This Row],[Saldo]]&gt;0), tabItens[[#This Row],[PontoPed]]=0), 99, IF(AND(tabItens[[#This Row],[Saldo]]=0,tabItens[[#This Row],[PontoPed]]&gt;0), 0, (1-tabItens[[#This Row],[PctAb]])*10 ) ),0)</f>
        <v>99</v>
      </c>
      <c r="BE394" s="275">
        <f>MAX(ROUNDDOWN( IF(tabItens[[#This Row],[Abaixo]] &gt; 0,   tabItens[[#This Row],[Abaixo]] + (tabItens[[#This Row],[PontoMês]] * IF( OR( ISBLANK(tabItens[[#This Row],[ATA Nº/ANO]]), tabItens[[#This Row],[ATA Nº/ANO]] = ""),BE$2,BE$1)),0),0),0)</f>
        <v>0</v>
      </c>
      <c r="BF39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94" s="276">
        <f>SUMIF(Consumo!$C$3:$C$902,tabItens[[#This Row],[CÓDIGO]],Consumo!$E$3:$E$902)</f>
        <v>0</v>
      </c>
      <c r="BH394" s="277">
        <f>IF(AND(tabItens[[#This Row],[Pend]] &gt; 0,tabItens[[#This Row],[Consumo]] &lt;&gt; 0), tabItens[[#This Row],[Pend]] / tabItens[[#This Row],[Consumo]], 0 )</f>
        <v>0</v>
      </c>
      <c r="BI394" s="276"/>
      <c r="BJ394" s="276"/>
      <c r="BK394" s="278" t="s">
        <v>2077</v>
      </c>
    </row>
    <row r="395" spans="1:63" x14ac:dyDescent="0.3">
      <c r="A395" s="239">
        <v>78307</v>
      </c>
      <c r="B395" s="240" t="s">
        <v>1449</v>
      </c>
      <c r="C395" s="241" t="s">
        <v>264</v>
      </c>
      <c r="D395" s="242">
        <v>238.63</v>
      </c>
      <c r="E395" s="243"/>
      <c r="F395" s="243" t="s">
        <v>1422</v>
      </c>
      <c r="G395" s="243" t="s">
        <v>1287</v>
      </c>
      <c r="H395" s="244">
        <v>34</v>
      </c>
      <c r="I395" s="245">
        <v>103003</v>
      </c>
      <c r="J395" s="246">
        <v>273</v>
      </c>
      <c r="K395" s="247"/>
      <c r="L395" s="248">
        <f>IF(tabItens[[#This Row],[Média]] &gt; 0, tabItens[[#This Row],[QTDE ATUAL]] / tabItens[[#This Row],[Média]],999.9)</f>
        <v>999.9</v>
      </c>
      <c r="M395" s="249">
        <v>0</v>
      </c>
      <c r="N395" s="250">
        <f>tabItens[[#This Row],[VALOR UNIT.]] * tabItens[[#This Row],[LC]]</f>
        <v>0</v>
      </c>
      <c r="O395" s="251" t="s">
        <v>1288</v>
      </c>
      <c r="P395" s="252">
        <v>0</v>
      </c>
      <c r="Q395" s="253">
        <v>44</v>
      </c>
      <c r="R395" s="250">
        <v>10499.72</v>
      </c>
      <c r="S395" s="254">
        <v>45540</v>
      </c>
      <c r="T395" s="255">
        <f>ROUNDDOWN(IFERROR(tabItens[[#This Row],[ATA DT.VALID.]] - $D$1,0) / 30,0)</f>
        <v>10</v>
      </c>
      <c r="U395" s="240" t="s">
        <v>1289</v>
      </c>
      <c r="V395" s="256">
        <v>1</v>
      </c>
      <c r="W395" s="257" t="s">
        <v>2062</v>
      </c>
      <c r="X395" s="258">
        <v>51</v>
      </c>
      <c r="Y395" s="259">
        <v>28</v>
      </c>
      <c r="Z395" s="260"/>
      <c r="AA395" s="261"/>
      <c r="AB395" s="262"/>
      <c r="AC395" s="262"/>
      <c r="AD395" s="261"/>
      <c r="AE395" s="262"/>
      <c r="AF395" s="255"/>
      <c r="AG395" s="263" t="s">
        <v>2063</v>
      </c>
      <c r="AH395" s="264"/>
      <c r="AI395" s="255">
        <v>0</v>
      </c>
      <c r="AJ395" s="264">
        <v>43818</v>
      </c>
      <c r="AK395" s="264">
        <v>38085</v>
      </c>
      <c r="AL395" s="264">
        <v>44579</v>
      </c>
      <c r="AM395" s="254"/>
      <c r="AN395" s="243"/>
      <c r="AO395" s="265" t="str">
        <f>_xlfn.IFNA(IF(VLOOKUP(tabItens[[#This Row],[CÓDIGO]],tabExcluirDoEstoque[#Data],1,FALSE),"sim",""),"")</f>
        <v/>
      </c>
      <c r="AP395" s="266">
        <f ca="1">IF(OR(ISBLANK(tabItens[[#This Row],[ATA DT.VALID.]]),tabItens[[#This Row],[ATA DT.VALID.]]="",tabItens[[#This Row],[ATA DT.VALID.]]=" "),"",IF(TYPE(tabItens[[#This Row],[ATA DT.VALID.]])=1,ROUNDUP((tabItens[[#This Row],[ATA DT.VALID.]]-TODAY())/7,0),""))</f>
        <v>47</v>
      </c>
      <c r="AQ395" s="267">
        <v>0</v>
      </c>
      <c r="AR395" s="268">
        <f>IF(ISBLANK(tabItens[[#This Row],[CÓDIGO]]),"",IFERROR(VLOOKUP(tabItens[[#This Row],[CÓDIGO]],Consumo!$C$2:$AI$902,32,FALSE),0))</f>
        <v>0</v>
      </c>
      <c r="AS395" s="269">
        <f>SUMIF(Consumo!$C$3:$C$902,tabItens[[#This Row],[CÓDIGO]],Consumo!$T$3:$T$902) + SUMIF(Consumo!$C$3:$C$902,tabItens[[#This Row],[CÓDIGO]],Consumo!$U$3:$U$902) + SUMIF(Consumo!$C$3:$C$902,tabItens[[#This Row],[CÓDIGO]],Consumo!$V$3:$V$902) + SUMIF(Consumo!$C$3:$C$902,tabItens[[#This Row],[CÓDIGO]],Consumo!$W$3:$W$902)</f>
        <v>0</v>
      </c>
      <c r="AT395" s="269">
        <f>SUMIF(Consumo!$C$3:$C$902,tabItens[[#This Row],[CÓDIGO]],Consumo!$AF$3:$AF$902)</f>
        <v>0</v>
      </c>
      <c r="AU395" s="270">
        <f>SUMIF(Consumo!$C$3:$C$902,tabItens[[#This Row],[CÓDIGO]],Consumo!$AG$3:$AG$902)</f>
        <v>0</v>
      </c>
      <c r="AV395" s="271">
        <f>SUMIF(Consumo!$C$3:$C$902,tabItens[[#This Row],[CÓDIGO]],Consumo!$AE$3:$AE$902)</f>
        <v>0</v>
      </c>
      <c r="AW395" s="244">
        <f>tabItens[[#This Row],[QTDE ATUAL]] + tabItens[[#This Row],[RC QTDE]] + tabItens[[#This Row],[AF SALDO]] + tabItens[[#This Row],[Recentes]]</f>
        <v>34</v>
      </c>
      <c r="AX395" s="272">
        <v>3</v>
      </c>
      <c r="AY395" s="272">
        <v>4</v>
      </c>
      <c r="AZ395" s="272">
        <f>IF(ISBLANK(tabItens[[#This Row],[CÓDIGO]]),"",tabItens[[#This Row],[PontoMês]] * (AZ$2+tabItens[[#This Row],[PontoQtM]]))</f>
        <v>12</v>
      </c>
      <c r="BA395" s="271">
        <f>tabItens[[#This Row],[PontoPed]] - tabItens[[#This Row],[Saldo]] + (1/10)</f>
        <v>-21.9</v>
      </c>
      <c r="BB395" s="271">
        <f xml:space="preserve"> tabItens[[#This Row],[PontoMês]] * BB$2 - tabItens[[#This Row],[QTDE ATUAL]] - (1/10)</f>
        <v>-31.1</v>
      </c>
      <c r="BC395" s="273">
        <f>IF( tabItens[[#This Row],[PontoPed]]&gt;0, IF(tabItens[[#This Row],[PontoPed]]&lt;1, 1, IF( tabItens[[#This Row],[Saldo]]&gt;tabItens[[#This Row],[PontoPed]], 0, (tabItens[[#This Row],[PontoPed]]-tabItens[[#This Row],[Saldo]])/tabItens[[#This Row],[PontoPed]] ) ), 0 )</f>
        <v>0</v>
      </c>
      <c r="BD395" s="274">
        <f>ROUNDDOWN(IF( OR( AND(tabItens[[#This Row],[PontoPed]]&lt;tabItens[[#This Row],[Saldo]],tabItens[[#This Row],[Saldo]]&gt;0), tabItens[[#This Row],[PontoPed]]=0), 99, IF(AND(tabItens[[#This Row],[Saldo]]=0,tabItens[[#This Row],[PontoPed]]&gt;0), 0, (1-tabItens[[#This Row],[PctAb]])*10 ) ),0)</f>
        <v>99</v>
      </c>
      <c r="BE395" s="275">
        <f>MAX(ROUNDDOWN( IF(tabItens[[#This Row],[Abaixo]] &gt; 0,   tabItens[[#This Row],[Abaixo]] + (tabItens[[#This Row],[PontoMês]] * IF( OR( ISBLANK(tabItens[[#This Row],[ATA Nº/ANO]]), tabItens[[#This Row],[ATA Nº/ANO]] = ""),BE$2,BE$1)),0),0),0)</f>
        <v>0</v>
      </c>
      <c r="BF39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95" s="276">
        <f>SUMIF(Consumo!$C$3:$C$902,tabItens[[#This Row],[CÓDIGO]],Consumo!$E$3:$E$902)</f>
        <v>0</v>
      </c>
      <c r="BH395" s="277">
        <f>IF(AND(tabItens[[#This Row],[Pend]] &gt; 0,tabItens[[#This Row],[Consumo]] &lt;&gt; 0), tabItens[[#This Row],[Pend]] / tabItens[[#This Row],[Consumo]], 0 )</f>
        <v>0</v>
      </c>
      <c r="BI395" s="276"/>
      <c r="BJ395" s="276"/>
      <c r="BK395" s="278" t="s">
        <v>2077</v>
      </c>
    </row>
    <row r="396" spans="1:63" x14ac:dyDescent="0.3">
      <c r="A396" s="239">
        <v>50591</v>
      </c>
      <c r="B396" s="240" t="s">
        <v>1304</v>
      </c>
      <c r="C396" s="241" t="s">
        <v>264</v>
      </c>
      <c r="D396" s="242">
        <v>151.51</v>
      </c>
      <c r="E396" s="243"/>
      <c r="F396" s="243" t="s">
        <v>1286</v>
      </c>
      <c r="G396" s="243" t="s">
        <v>1287</v>
      </c>
      <c r="H396" s="244">
        <v>30</v>
      </c>
      <c r="I396" s="245">
        <v>103003</v>
      </c>
      <c r="J396" s="246">
        <v>113.47</v>
      </c>
      <c r="K396" s="247">
        <v>16</v>
      </c>
      <c r="L396" s="248">
        <f>IF(tabItens[[#This Row],[Média]] &gt; 0, tabItens[[#This Row],[QTDE ATUAL]] / tabItens[[#This Row],[Média]],999.9)</f>
        <v>999.9</v>
      </c>
      <c r="M396" s="249">
        <v>0</v>
      </c>
      <c r="N396" s="250">
        <f>tabItens[[#This Row],[VALOR UNIT.]] * tabItens[[#This Row],[LC]]</f>
        <v>0</v>
      </c>
      <c r="O396" s="251" t="s">
        <v>1288</v>
      </c>
      <c r="P396" s="252">
        <v>0</v>
      </c>
      <c r="Q396" s="253">
        <v>66</v>
      </c>
      <c r="R396" s="250">
        <v>9999.66</v>
      </c>
      <c r="S396" s="254">
        <v>45540</v>
      </c>
      <c r="T396" s="255">
        <f>ROUNDDOWN(IFERROR(tabItens[[#This Row],[ATA DT.VALID.]] - $D$1,0) / 30,0)</f>
        <v>10</v>
      </c>
      <c r="U396" s="240" t="s">
        <v>1289</v>
      </c>
      <c r="V396" s="256">
        <v>1</v>
      </c>
      <c r="W396" s="257" t="s">
        <v>2062</v>
      </c>
      <c r="X396" s="258">
        <v>51</v>
      </c>
      <c r="Y396" s="259">
        <v>28</v>
      </c>
      <c r="Z396" s="260"/>
      <c r="AA396" s="261"/>
      <c r="AB396" s="262"/>
      <c r="AC396" s="262"/>
      <c r="AD396" s="261"/>
      <c r="AE396" s="262"/>
      <c r="AF396" s="255"/>
      <c r="AG396" s="263" t="s">
        <v>2063</v>
      </c>
      <c r="AH396" s="264"/>
      <c r="AI396" s="255">
        <v>6</v>
      </c>
      <c r="AJ396" s="264">
        <v>43818</v>
      </c>
      <c r="AK396" s="264" t="s">
        <v>891</v>
      </c>
      <c r="AL396" s="264">
        <v>44238</v>
      </c>
      <c r="AM396" s="254"/>
      <c r="AN396" s="243"/>
      <c r="AO396" s="265" t="str">
        <f>_xlfn.IFNA(IF(VLOOKUP(tabItens[[#This Row],[CÓDIGO]],tabExcluirDoEstoque[#Data],1,FALSE),"sim",""),"")</f>
        <v/>
      </c>
      <c r="AP396" s="266">
        <f ca="1">IF(OR(ISBLANK(tabItens[[#This Row],[ATA DT.VALID.]]),tabItens[[#This Row],[ATA DT.VALID.]]="",tabItens[[#This Row],[ATA DT.VALID.]]=" "),"",IF(TYPE(tabItens[[#This Row],[ATA DT.VALID.]])=1,ROUNDUP((tabItens[[#This Row],[ATA DT.VALID.]]-TODAY())/7,0),""))</f>
        <v>47</v>
      </c>
      <c r="AQ396" s="267">
        <v>0</v>
      </c>
      <c r="AR396" s="268" t="str">
        <f>IF(ISBLANK(tabItens[[#This Row],[CÓDIGO]]),"",IFERROR(VLOOKUP(tabItens[[#This Row],[CÓDIGO]],Consumo!$C$2:$AI$902,32,FALSE),0))</f>
        <v>03.2023</v>
      </c>
      <c r="AS396" s="269">
        <f>SUMIF(Consumo!$C$3:$C$902,tabItens[[#This Row],[CÓDIGO]],Consumo!$T$3:$T$902) + SUMIF(Consumo!$C$3:$C$902,tabItens[[#This Row],[CÓDIGO]],Consumo!$U$3:$U$902) + SUMIF(Consumo!$C$3:$C$902,tabItens[[#This Row],[CÓDIGO]],Consumo!$V$3:$V$902) + SUMIF(Consumo!$C$3:$C$902,tabItens[[#This Row],[CÓDIGO]],Consumo!$W$3:$W$902)</f>
        <v>0</v>
      </c>
      <c r="AT396" s="269">
        <f>SUMIF(Consumo!$C$3:$C$902,tabItens[[#This Row],[CÓDIGO]],Consumo!$AF$3:$AF$902)</f>
        <v>21</v>
      </c>
      <c r="AU396" s="270">
        <f>SUMIF(Consumo!$C$3:$C$902,tabItens[[#This Row],[CÓDIGO]],Consumo!$AG$3:$AG$902)</f>
        <v>4</v>
      </c>
      <c r="AV396" s="271">
        <f>SUMIF(Consumo!$C$3:$C$902,tabItens[[#This Row],[CÓDIGO]],Consumo!$AE$3:$AE$902)</f>
        <v>0</v>
      </c>
      <c r="AW396" s="244">
        <f>tabItens[[#This Row],[QTDE ATUAL]] + tabItens[[#This Row],[RC QTDE]] + tabItens[[#This Row],[AF SALDO]] + tabItens[[#This Row],[Recentes]]</f>
        <v>30</v>
      </c>
      <c r="AX396" s="272">
        <v>5</v>
      </c>
      <c r="AY396" s="272">
        <v>4</v>
      </c>
      <c r="AZ396" s="272">
        <f>IF(ISBLANK(tabItens[[#This Row],[CÓDIGO]]),"",tabItens[[#This Row],[PontoMês]] * (AZ$2+tabItens[[#This Row],[PontoQtM]]))</f>
        <v>20</v>
      </c>
      <c r="BA396" s="271">
        <f>tabItens[[#This Row],[PontoPed]] - tabItens[[#This Row],[Saldo]] + (1/10)</f>
        <v>-9.9</v>
      </c>
      <c r="BB396" s="271">
        <f xml:space="preserve"> tabItens[[#This Row],[PontoMês]] * BB$2 - tabItens[[#This Row],[QTDE ATUAL]] - (1/10)</f>
        <v>-25.1</v>
      </c>
      <c r="BC396" s="273">
        <f>IF( tabItens[[#This Row],[PontoPed]]&gt;0, IF(tabItens[[#This Row],[PontoPed]]&lt;1, 1, IF( tabItens[[#This Row],[Saldo]]&gt;tabItens[[#This Row],[PontoPed]], 0, (tabItens[[#This Row],[PontoPed]]-tabItens[[#This Row],[Saldo]])/tabItens[[#This Row],[PontoPed]] ) ), 0 )</f>
        <v>0</v>
      </c>
      <c r="BD396" s="274">
        <f>ROUNDDOWN(IF( OR( AND(tabItens[[#This Row],[PontoPed]]&lt;tabItens[[#This Row],[Saldo]],tabItens[[#This Row],[Saldo]]&gt;0), tabItens[[#This Row],[PontoPed]]=0), 99, IF(AND(tabItens[[#This Row],[Saldo]]=0,tabItens[[#This Row],[PontoPed]]&gt;0), 0, (1-tabItens[[#This Row],[PctAb]])*10 ) ),0)</f>
        <v>99</v>
      </c>
      <c r="BE396" s="275">
        <f>MAX(ROUNDDOWN( IF(tabItens[[#This Row],[Abaixo]] &gt; 0,   tabItens[[#This Row],[Abaixo]] + (tabItens[[#This Row],[PontoMês]] * IF( OR( ISBLANK(tabItens[[#This Row],[ATA Nº/ANO]]), tabItens[[#This Row],[ATA Nº/ANO]] = ""),BE$2,BE$1)),0),0),0)</f>
        <v>0</v>
      </c>
      <c r="BF39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96" s="276">
        <f>SUMIF(Consumo!$C$3:$C$902,tabItens[[#This Row],[CÓDIGO]],Consumo!$E$3:$E$902)</f>
        <v>0</v>
      </c>
      <c r="BH396" s="277">
        <f>IF(AND(tabItens[[#This Row],[Pend]] &gt; 0,tabItens[[#This Row],[Consumo]] &lt;&gt; 0), tabItens[[#This Row],[Pend]] / tabItens[[#This Row],[Consumo]], 0 )</f>
        <v>0</v>
      </c>
      <c r="BI396" s="276"/>
      <c r="BJ396" s="276"/>
      <c r="BK396" s="278" t="s">
        <v>2077</v>
      </c>
    </row>
    <row r="397" spans="1:63" x14ac:dyDescent="0.3">
      <c r="A397" s="239">
        <v>49033</v>
      </c>
      <c r="B397" s="240" t="s">
        <v>1299</v>
      </c>
      <c r="C397" s="241" t="s">
        <v>264</v>
      </c>
      <c r="D397" s="242">
        <v>160.13</v>
      </c>
      <c r="E397" s="243"/>
      <c r="F397" s="243" t="s">
        <v>1286</v>
      </c>
      <c r="G397" s="243" t="s">
        <v>1287</v>
      </c>
      <c r="H397" s="244">
        <v>32</v>
      </c>
      <c r="I397" s="245">
        <v>103003</v>
      </c>
      <c r="J397" s="246">
        <v>308.64999999999998</v>
      </c>
      <c r="K397" s="247">
        <v>14</v>
      </c>
      <c r="L397" s="248">
        <f>IF(tabItens[[#This Row],[Média]] &gt; 0, tabItens[[#This Row],[QTDE ATUAL]] / tabItens[[#This Row],[Média]],999.9)</f>
        <v>576</v>
      </c>
      <c r="M397" s="249">
        <v>0</v>
      </c>
      <c r="N397" s="250">
        <f>tabItens[[#This Row],[VALOR UNIT.]] * tabItens[[#This Row],[LC]]</f>
        <v>0</v>
      </c>
      <c r="O397" s="251" t="s">
        <v>1288</v>
      </c>
      <c r="P397" s="252">
        <v>0</v>
      </c>
      <c r="Q397" s="253">
        <v>143</v>
      </c>
      <c r="R397" s="250">
        <v>22898.59</v>
      </c>
      <c r="S397" s="254">
        <v>45540</v>
      </c>
      <c r="T397" s="255">
        <f>ROUNDDOWN(IFERROR(tabItens[[#This Row],[ATA DT.VALID.]] - $D$1,0) / 30,0)</f>
        <v>10</v>
      </c>
      <c r="U397" s="240" t="s">
        <v>1289</v>
      </c>
      <c r="V397" s="256">
        <v>1</v>
      </c>
      <c r="W397" s="257" t="s">
        <v>2062</v>
      </c>
      <c r="X397" s="258">
        <v>51</v>
      </c>
      <c r="Y397" s="259">
        <v>28</v>
      </c>
      <c r="Z397" s="260"/>
      <c r="AA397" s="261"/>
      <c r="AB397" s="262"/>
      <c r="AC397" s="262"/>
      <c r="AD397" s="261"/>
      <c r="AE397" s="262"/>
      <c r="AF397" s="255"/>
      <c r="AG397" s="263" t="s">
        <v>2063</v>
      </c>
      <c r="AH397" s="264"/>
      <c r="AI397" s="255">
        <v>4</v>
      </c>
      <c r="AJ397" s="264">
        <v>45069</v>
      </c>
      <c r="AK397" s="264" t="s">
        <v>891</v>
      </c>
      <c r="AL397" s="264">
        <v>45034</v>
      </c>
      <c r="AM397" s="254"/>
      <c r="AN397" s="243"/>
      <c r="AO397" s="265" t="str">
        <f>_xlfn.IFNA(IF(VLOOKUP(tabItens[[#This Row],[CÓDIGO]],tabExcluirDoEstoque[#Data],1,FALSE),"sim",""),"")</f>
        <v/>
      </c>
      <c r="AP397" s="266">
        <f ca="1">IF(OR(ISBLANK(tabItens[[#This Row],[ATA DT.VALID.]]),tabItens[[#This Row],[ATA DT.VALID.]]="",tabItens[[#This Row],[ATA DT.VALID.]]=" "),"",IF(TYPE(tabItens[[#This Row],[ATA DT.VALID.]])=1,ROUNDUP((tabItens[[#This Row],[ATA DT.VALID.]]-TODAY())/7,0),""))</f>
        <v>47</v>
      </c>
      <c r="AQ397" s="267">
        <v>0</v>
      </c>
      <c r="AR397" s="268" t="str">
        <f>IF(ISBLANK(tabItens[[#This Row],[CÓDIGO]]),"",IFERROR(VLOOKUP(tabItens[[#This Row],[CÓDIGO]],Consumo!$C$2:$AI$902,32,FALSE),0))</f>
        <v>03.2023</v>
      </c>
      <c r="AS397" s="269">
        <f>SUMIF(Consumo!$C$3:$C$902,tabItens[[#This Row],[CÓDIGO]],Consumo!$T$3:$T$902) + SUMIF(Consumo!$C$3:$C$902,tabItens[[#This Row],[CÓDIGO]],Consumo!$U$3:$U$902) + SUMIF(Consumo!$C$3:$C$902,tabItens[[#This Row],[CÓDIGO]],Consumo!$V$3:$V$902) + SUMIF(Consumo!$C$3:$C$902,tabItens[[#This Row],[CÓDIGO]],Consumo!$W$3:$W$902)</f>
        <v>0</v>
      </c>
      <c r="AT397" s="269">
        <f>SUMIF(Consumo!$C$3:$C$902,tabItens[[#This Row],[CÓDIGO]],Consumo!$AF$3:$AF$902)</f>
        <v>29</v>
      </c>
      <c r="AU397" s="270">
        <f>SUMIF(Consumo!$C$3:$C$902,tabItens[[#This Row],[CÓDIGO]],Consumo!$AG$3:$AG$902)</f>
        <v>10</v>
      </c>
      <c r="AV397" s="271">
        <f>SUMIF(Consumo!$C$3:$C$902,tabItens[[#This Row],[CÓDIGO]],Consumo!$AE$3:$AE$902)</f>
        <v>5.5555555555555552E-2</v>
      </c>
      <c r="AW397" s="244">
        <f>tabItens[[#This Row],[QTDE ATUAL]] + tabItens[[#This Row],[RC QTDE]] + tabItens[[#This Row],[AF SALDO]] + tabItens[[#This Row],[Recentes]]</f>
        <v>32</v>
      </c>
      <c r="AX397" s="272">
        <v>4</v>
      </c>
      <c r="AY397" s="272">
        <v>4</v>
      </c>
      <c r="AZ397" s="272">
        <f>IF(ISBLANK(tabItens[[#This Row],[CÓDIGO]]),"",tabItens[[#This Row],[PontoMês]] * (AZ$2+tabItens[[#This Row],[PontoQtM]]))</f>
        <v>16</v>
      </c>
      <c r="BA397" s="271">
        <f>tabItens[[#This Row],[PontoPed]] - tabItens[[#This Row],[Saldo]] + (1/10)</f>
        <v>-15.9</v>
      </c>
      <c r="BB397" s="271">
        <f xml:space="preserve"> tabItens[[#This Row],[PontoMês]] * BB$2 - tabItens[[#This Row],[QTDE ATUAL]] - (1/10)</f>
        <v>-28.1</v>
      </c>
      <c r="BC397" s="273">
        <f>IF( tabItens[[#This Row],[PontoPed]]&gt;0, IF(tabItens[[#This Row],[PontoPed]]&lt;1, 1, IF( tabItens[[#This Row],[Saldo]]&gt;tabItens[[#This Row],[PontoPed]], 0, (tabItens[[#This Row],[PontoPed]]-tabItens[[#This Row],[Saldo]])/tabItens[[#This Row],[PontoPed]] ) ), 0 )</f>
        <v>0</v>
      </c>
      <c r="BD397" s="274">
        <f>ROUNDDOWN(IF( OR( AND(tabItens[[#This Row],[PontoPed]]&lt;tabItens[[#This Row],[Saldo]],tabItens[[#This Row],[Saldo]]&gt;0), tabItens[[#This Row],[PontoPed]]=0), 99, IF(AND(tabItens[[#This Row],[Saldo]]=0,tabItens[[#This Row],[PontoPed]]&gt;0), 0, (1-tabItens[[#This Row],[PctAb]])*10 ) ),0)</f>
        <v>99</v>
      </c>
      <c r="BE397" s="275">
        <f>MAX(ROUNDDOWN( IF(tabItens[[#This Row],[Abaixo]] &gt; 0,   tabItens[[#This Row],[Abaixo]] + (tabItens[[#This Row],[PontoMês]] * IF( OR( ISBLANK(tabItens[[#This Row],[ATA Nº/ANO]]), tabItens[[#This Row],[ATA Nº/ANO]] = ""),BE$2,BE$1)),0),0),0)</f>
        <v>0</v>
      </c>
      <c r="BF39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97" s="276">
        <f>SUMIF(Consumo!$C$3:$C$902,tabItens[[#This Row],[CÓDIGO]],Consumo!$E$3:$E$902)</f>
        <v>1</v>
      </c>
      <c r="BH397" s="277">
        <f>IF(AND(tabItens[[#This Row],[Pend]] &gt; 0,tabItens[[#This Row],[Consumo]] &lt;&gt; 0), tabItens[[#This Row],[Pend]] / tabItens[[#This Row],[Consumo]], 0 )</f>
        <v>3.4482758620689655E-2</v>
      </c>
      <c r="BI397" s="276"/>
      <c r="BJ397" s="276"/>
      <c r="BK397" s="278" t="s">
        <v>2077</v>
      </c>
    </row>
    <row r="398" spans="1:63" x14ac:dyDescent="0.3">
      <c r="A398" s="239">
        <v>56519</v>
      </c>
      <c r="B398" s="240" t="s">
        <v>1335</v>
      </c>
      <c r="C398" s="241" t="s">
        <v>264</v>
      </c>
      <c r="D398" s="242">
        <v>615.38</v>
      </c>
      <c r="E398" s="243"/>
      <c r="F398" s="243" t="s">
        <v>1336</v>
      </c>
      <c r="G398" s="243" t="s">
        <v>1287</v>
      </c>
      <c r="H398" s="244">
        <v>41</v>
      </c>
      <c r="I398" s="245">
        <v>103003</v>
      </c>
      <c r="J398" s="246">
        <v>689.98</v>
      </c>
      <c r="K398" s="247">
        <v>23</v>
      </c>
      <c r="L398" s="248">
        <f>IF(tabItens[[#This Row],[Média]] &gt; 0, tabItens[[#This Row],[QTDE ATUAL]] / tabItens[[#This Row],[Média]],999.9)</f>
        <v>999.9</v>
      </c>
      <c r="M398" s="249">
        <v>0</v>
      </c>
      <c r="N398" s="250">
        <f>tabItens[[#This Row],[VALOR UNIT.]] * tabItens[[#This Row],[LC]]</f>
        <v>0</v>
      </c>
      <c r="O398" s="251" t="s">
        <v>1288</v>
      </c>
      <c r="P398" s="252">
        <v>0</v>
      </c>
      <c r="Q398" s="253">
        <v>143</v>
      </c>
      <c r="R398" s="250">
        <v>87999.34</v>
      </c>
      <c r="S398" s="254">
        <v>45540</v>
      </c>
      <c r="T398" s="255">
        <f>ROUNDDOWN(IFERROR(tabItens[[#This Row],[ATA DT.VALID.]] - $D$1,0) / 30,0)</f>
        <v>10</v>
      </c>
      <c r="U398" s="240" t="s">
        <v>1289</v>
      </c>
      <c r="V398" s="256">
        <v>1</v>
      </c>
      <c r="W398" s="257" t="s">
        <v>2062</v>
      </c>
      <c r="X398" s="258">
        <v>51</v>
      </c>
      <c r="Y398" s="259">
        <v>28</v>
      </c>
      <c r="Z398" s="260"/>
      <c r="AA398" s="261"/>
      <c r="AB398" s="262"/>
      <c r="AC398" s="262"/>
      <c r="AD398" s="261"/>
      <c r="AE398" s="262"/>
      <c r="AF398" s="255"/>
      <c r="AG398" s="263" t="s">
        <v>2063</v>
      </c>
      <c r="AH398" s="264"/>
      <c r="AI398" s="255">
        <v>8</v>
      </c>
      <c r="AJ398" s="264">
        <v>45048</v>
      </c>
      <c r="AK398" s="264" t="s">
        <v>891</v>
      </c>
      <c r="AL398" s="264">
        <v>45016</v>
      </c>
      <c r="AM398" s="254"/>
      <c r="AN398" s="243"/>
      <c r="AO398" s="265" t="str">
        <f>_xlfn.IFNA(IF(VLOOKUP(tabItens[[#This Row],[CÓDIGO]],tabExcluirDoEstoque[#Data],1,FALSE),"sim",""),"")</f>
        <v/>
      </c>
      <c r="AP398" s="266">
        <f ca="1">IF(OR(ISBLANK(tabItens[[#This Row],[ATA DT.VALID.]]),tabItens[[#This Row],[ATA DT.VALID.]]="",tabItens[[#This Row],[ATA DT.VALID.]]=" "),"",IF(TYPE(tabItens[[#This Row],[ATA DT.VALID.]])=1,ROUNDUP((tabItens[[#This Row],[ATA DT.VALID.]]-TODAY())/7,0),""))</f>
        <v>47</v>
      </c>
      <c r="AQ398" s="267">
        <v>0</v>
      </c>
      <c r="AR398" s="268" t="str">
        <f>IF(ISBLANK(tabItens[[#This Row],[CÓDIGO]]),"",IFERROR(VLOOKUP(tabItens[[#This Row],[CÓDIGO]],Consumo!$C$2:$AI$902,32,FALSE),0))</f>
        <v>07.2023</v>
      </c>
      <c r="AS398" s="269">
        <f>SUMIF(Consumo!$C$3:$C$902,tabItens[[#This Row],[CÓDIGO]],Consumo!$T$3:$T$902) + SUMIF(Consumo!$C$3:$C$902,tabItens[[#This Row],[CÓDIGO]],Consumo!$U$3:$U$902) + SUMIF(Consumo!$C$3:$C$902,tabItens[[#This Row],[CÓDIGO]],Consumo!$V$3:$V$902) + SUMIF(Consumo!$C$3:$C$902,tabItens[[#This Row],[CÓDIGO]],Consumo!$W$3:$W$902)</f>
        <v>6</v>
      </c>
      <c r="AT398" s="269">
        <f>SUMIF(Consumo!$C$3:$C$902,tabItens[[#This Row],[CÓDIGO]],Consumo!$AF$3:$AF$902)</f>
        <v>40</v>
      </c>
      <c r="AU398" s="270">
        <f>SUMIF(Consumo!$C$3:$C$902,tabItens[[#This Row],[CÓDIGO]],Consumo!$AG$3:$AG$902)</f>
        <v>9</v>
      </c>
      <c r="AV398" s="271">
        <f>SUMIF(Consumo!$C$3:$C$902,tabItens[[#This Row],[CÓDIGO]],Consumo!$AE$3:$AE$902)</f>
        <v>0</v>
      </c>
      <c r="AW398" s="244">
        <f>tabItens[[#This Row],[QTDE ATUAL]] + tabItens[[#This Row],[RC QTDE]] + tabItens[[#This Row],[AF SALDO]] + tabItens[[#This Row],[Recentes]]</f>
        <v>41</v>
      </c>
      <c r="AX398" s="272">
        <v>3</v>
      </c>
      <c r="AY398" s="272">
        <v>4</v>
      </c>
      <c r="AZ398" s="272">
        <f>IF(ISBLANK(tabItens[[#This Row],[CÓDIGO]]),"",tabItens[[#This Row],[PontoMês]] * (AZ$2+tabItens[[#This Row],[PontoQtM]]))</f>
        <v>12</v>
      </c>
      <c r="BA398" s="271">
        <f>tabItens[[#This Row],[PontoPed]] - tabItens[[#This Row],[Saldo]] + (1/10)</f>
        <v>-28.9</v>
      </c>
      <c r="BB398" s="271">
        <f xml:space="preserve"> tabItens[[#This Row],[PontoMês]] * BB$2 - tabItens[[#This Row],[QTDE ATUAL]] - (1/10)</f>
        <v>-38.1</v>
      </c>
      <c r="BC398" s="273">
        <f>IF( tabItens[[#This Row],[PontoPed]]&gt;0, IF(tabItens[[#This Row],[PontoPed]]&lt;1, 1, IF( tabItens[[#This Row],[Saldo]]&gt;tabItens[[#This Row],[PontoPed]], 0, (tabItens[[#This Row],[PontoPed]]-tabItens[[#This Row],[Saldo]])/tabItens[[#This Row],[PontoPed]] ) ), 0 )</f>
        <v>0</v>
      </c>
      <c r="BD398" s="274">
        <f>ROUNDDOWN(IF( OR( AND(tabItens[[#This Row],[PontoPed]]&lt;tabItens[[#This Row],[Saldo]],tabItens[[#This Row],[Saldo]]&gt;0), tabItens[[#This Row],[PontoPed]]=0), 99, IF(AND(tabItens[[#This Row],[Saldo]]=0,tabItens[[#This Row],[PontoPed]]&gt;0), 0, (1-tabItens[[#This Row],[PctAb]])*10 ) ),0)</f>
        <v>99</v>
      </c>
      <c r="BE398" s="275">
        <f>MAX(ROUNDDOWN( IF(tabItens[[#This Row],[Abaixo]] &gt; 0,   tabItens[[#This Row],[Abaixo]] + (tabItens[[#This Row],[PontoMês]] * IF( OR( ISBLANK(tabItens[[#This Row],[ATA Nº/ANO]]), tabItens[[#This Row],[ATA Nº/ANO]] = ""),BE$2,BE$1)),0),0),0)</f>
        <v>0</v>
      </c>
      <c r="BF39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98" s="276">
        <f>SUMIF(Consumo!$C$3:$C$902,tabItens[[#This Row],[CÓDIGO]],Consumo!$E$3:$E$902)</f>
        <v>0</v>
      </c>
      <c r="BH398" s="277">
        <f>IF(AND(tabItens[[#This Row],[Pend]] &gt; 0,tabItens[[#This Row],[Consumo]] &lt;&gt; 0), tabItens[[#This Row],[Pend]] / tabItens[[#This Row],[Consumo]], 0 )</f>
        <v>0</v>
      </c>
      <c r="BI398" s="276"/>
      <c r="BJ398" s="276"/>
      <c r="BK398" s="278" t="s">
        <v>2077</v>
      </c>
    </row>
    <row r="399" spans="1:63" x14ac:dyDescent="0.3">
      <c r="A399" s="239">
        <v>56520</v>
      </c>
      <c r="B399" s="240" t="s">
        <v>1337</v>
      </c>
      <c r="C399" s="241" t="s">
        <v>264</v>
      </c>
      <c r="D399" s="242">
        <v>671.14</v>
      </c>
      <c r="E399" s="243"/>
      <c r="F399" s="243" t="s">
        <v>1286</v>
      </c>
      <c r="G399" s="243" t="s">
        <v>1287</v>
      </c>
      <c r="H399" s="244">
        <v>4</v>
      </c>
      <c r="I399" s="245">
        <v>103003</v>
      </c>
      <c r="J399" s="246">
        <v>671.14</v>
      </c>
      <c r="K399" s="247">
        <v>53</v>
      </c>
      <c r="L399" s="248">
        <f>IF(tabItens[[#This Row],[Média]] &gt; 0, tabItens[[#This Row],[QTDE ATUAL]] / tabItens[[#This Row],[Média]],999.9)</f>
        <v>3.2727272727272725</v>
      </c>
      <c r="M399" s="249">
        <v>0</v>
      </c>
      <c r="N399" s="250">
        <f>tabItens[[#This Row],[VALOR UNIT.]] * tabItens[[#This Row],[LC]]</f>
        <v>0</v>
      </c>
      <c r="O399" s="251" t="s">
        <v>1288</v>
      </c>
      <c r="P399" s="252">
        <v>0</v>
      </c>
      <c r="Q399" s="253">
        <v>109</v>
      </c>
      <c r="R399" s="250">
        <v>73154.259999999995</v>
      </c>
      <c r="S399" s="254">
        <v>45540</v>
      </c>
      <c r="T399" s="255">
        <f>ROUNDDOWN(IFERROR(tabItens[[#This Row],[ATA DT.VALID.]] - $D$1,0) / 30,0)</f>
        <v>10</v>
      </c>
      <c r="U399" s="240" t="s">
        <v>1289</v>
      </c>
      <c r="V399" s="256">
        <v>1</v>
      </c>
      <c r="W399" s="257" t="s">
        <v>2062</v>
      </c>
      <c r="X399" s="258">
        <v>51</v>
      </c>
      <c r="Y399" s="259">
        <v>28</v>
      </c>
      <c r="Z399" s="260"/>
      <c r="AA399" s="261"/>
      <c r="AB399" s="262"/>
      <c r="AC399" s="262"/>
      <c r="AD399" s="261"/>
      <c r="AE399" s="262"/>
      <c r="AF399" s="255"/>
      <c r="AG399" s="263" t="s">
        <v>2063</v>
      </c>
      <c r="AH399" s="264"/>
      <c r="AI399" s="255">
        <v>20</v>
      </c>
      <c r="AJ399" s="264">
        <v>45048</v>
      </c>
      <c r="AK399" s="264" t="s">
        <v>891</v>
      </c>
      <c r="AL399" s="264">
        <v>45182</v>
      </c>
      <c r="AM399" s="254"/>
      <c r="AN399" s="243"/>
      <c r="AO399" s="265" t="str">
        <f>_xlfn.IFNA(IF(VLOOKUP(tabItens[[#This Row],[CÓDIGO]],tabExcluirDoEstoque[#Data],1,FALSE),"sim",""),"")</f>
        <v/>
      </c>
      <c r="AP399" s="266">
        <f ca="1">IF(OR(ISBLANK(tabItens[[#This Row],[ATA DT.VALID.]]),tabItens[[#This Row],[ATA DT.VALID.]]="",tabItens[[#This Row],[ATA DT.VALID.]]=" "),"",IF(TYPE(tabItens[[#This Row],[ATA DT.VALID.]])=1,ROUNDUP((tabItens[[#This Row],[ATA DT.VALID.]]-TODAY())/7,0),""))</f>
        <v>47</v>
      </c>
      <c r="AQ399" s="267">
        <v>0</v>
      </c>
      <c r="AR399" s="268" t="str">
        <f>IF(ISBLANK(tabItens[[#This Row],[CÓDIGO]]),"",IFERROR(VLOOKUP(tabItens[[#This Row],[CÓDIGO]],Consumo!$C$2:$AI$902,32,FALSE),0))</f>
        <v>08.2023</v>
      </c>
      <c r="AS399" s="269">
        <f>SUMIF(Consumo!$C$3:$C$902,tabItens[[#This Row],[CÓDIGO]],Consumo!$T$3:$T$902) + SUMIF(Consumo!$C$3:$C$902,tabItens[[#This Row],[CÓDIGO]],Consumo!$U$3:$U$902) + SUMIF(Consumo!$C$3:$C$902,tabItens[[#This Row],[CÓDIGO]],Consumo!$V$3:$V$902) + SUMIF(Consumo!$C$3:$C$902,tabItens[[#This Row],[CÓDIGO]],Consumo!$W$3:$W$902)</f>
        <v>9</v>
      </c>
      <c r="AT399" s="269">
        <f>SUMIF(Consumo!$C$3:$C$902,tabItens[[#This Row],[CÓDIGO]],Consumo!$AF$3:$AF$902)</f>
        <v>107</v>
      </c>
      <c r="AU399" s="270">
        <f>SUMIF(Consumo!$C$3:$C$902,tabItens[[#This Row],[CÓDIGO]],Consumo!$AG$3:$AG$902)</f>
        <v>21</v>
      </c>
      <c r="AV399" s="271">
        <f>SUMIF(Consumo!$C$3:$C$902,tabItens[[#This Row],[CÓDIGO]],Consumo!$AE$3:$AE$902)</f>
        <v>1.2222222222222223</v>
      </c>
      <c r="AW399" s="244">
        <f>tabItens[[#This Row],[QTDE ATUAL]] + tabItens[[#This Row],[RC QTDE]] + tabItens[[#This Row],[AF SALDO]] + tabItens[[#This Row],[Recentes]]</f>
        <v>4</v>
      </c>
      <c r="AX399" s="272">
        <v>5</v>
      </c>
      <c r="AY399" s="272">
        <v>4</v>
      </c>
      <c r="AZ399" s="272">
        <f>IF(ISBLANK(tabItens[[#This Row],[CÓDIGO]]),"",tabItens[[#This Row],[PontoMês]] * (AZ$2+tabItens[[#This Row],[PontoQtM]]))</f>
        <v>20</v>
      </c>
      <c r="BA399" s="271">
        <f>tabItens[[#This Row],[PontoPed]] - tabItens[[#This Row],[Saldo]] + (1/10)</f>
        <v>16.100000000000001</v>
      </c>
      <c r="BB399" s="271">
        <f xml:space="preserve"> tabItens[[#This Row],[PontoMês]] * BB$2 - tabItens[[#This Row],[QTDE ATUAL]] - (1/10)</f>
        <v>0.9</v>
      </c>
      <c r="BC399" s="273">
        <f>IF( tabItens[[#This Row],[PontoPed]]&gt;0, IF(tabItens[[#This Row],[PontoPed]]&lt;1, 1, IF( tabItens[[#This Row],[Saldo]]&gt;tabItens[[#This Row],[PontoPed]], 0, (tabItens[[#This Row],[PontoPed]]-tabItens[[#This Row],[Saldo]])/tabItens[[#This Row],[PontoPed]] ) ), 0 )</f>
        <v>0.8</v>
      </c>
      <c r="BD399" s="274">
        <f>ROUNDDOWN(IF( OR( AND(tabItens[[#This Row],[PontoPed]]&lt;tabItens[[#This Row],[Saldo]],tabItens[[#This Row],[Saldo]]&gt;0), tabItens[[#This Row],[PontoPed]]=0), 99, IF(AND(tabItens[[#This Row],[Saldo]]=0,tabItens[[#This Row],[PontoPed]]&gt;0), 0, (1-tabItens[[#This Row],[PctAb]])*10 ) ),0)</f>
        <v>2</v>
      </c>
      <c r="BE399" s="275">
        <f>MAX(ROUNDDOWN( IF(tabItens[[#This Row],[Abaixo]] &gt; 0,   tabItens[[#This Row],[Abaixo]] + (tabItens[[#This Row],[PontoMês]] * IF( OR( ISBLANK(tabItens[[#This Row],[ATA Nº/ANO]]), tabItens[[#This Row],[ATA Nº/ANO]] = ""),BE$2,BE$1)),0),0),0)</f>
        <v>31</v>
      </c>
      <c r="BF39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31</v>
      </c>
      <c r="BG399" s="276">
        <f>SUMIF(Consumo!$C$3:$C$902,tabItens[[#This Row],[CÓDIGO]],Consumo!$E$3:$E$902)</f>
        <v>22</v>
      </c>
      <c r="BH399" s="277">
        <f>IF(AND(tabItens[[#This Row],[Pend]] &gt; 0,tabItens[[#This Row],[Consumo]] &lt;&gt; 0), tabItens[[#This Row],[Pend]] / tabItens[[#This Row],[Consumo]], 0 )</f>
        <v>0.20560747663551401</v>
      </c>
      <c r="BI399" s="276"/>
      <c r="BJ399" s="276"/>
      <c r="BK399" s="278" t="s">
        <v>2077</v>
      </c>
    </row>
    <row r="400" spans="1:63" x14ac:dyDescent="0.3">
      <c r="A400" s="239">
        <v>98702</v>
      </c>
      <c r="B400" s="240" t="s">
        <v>1565</v>
      </c>
      <c r="C400" s="241" t="s">
        <v>561</v>
      </c>
      <c r="D400" s="242">
        <v>18.75</v>
      </c>
      <c r="E400" s="243"/>
      <c r="F400" s="243"/>
      <c r="G400" s="243" t="s">
        <v>891</v>
      </c>
      <c r="H400" s="244">
        <v>0</v>
      </c>
      <c r="I400" s="245">
        <v>103003</v>
      </c>
      <c r="J400" s="246">
        <v>18.75</v>
      </c>
      <c r="K400" s="247">
        <v>4093</v>
      </c>
      <c r="L400" s="248">
        <f>IF(tabItens[[#This Row],[Média]] &gt; 0, tabItens[[#This Row],[QTDE ATUAL]] / tabItens[[#This Row],[Média]],999.9)</f>
        <v>999.9</v>
      </c>
      <c r="M400" s="249">
        <v>0</v>
      </c>
      <c r="N400" s="250">
        <f>tabItens[[#This Row],[VALOR UNIT.]] * tabItens[[#This Row],[LC]]</f>
        <v>0</v>
      </c>
      <c r="O400" s="251" t="s">
        <v>2107</v>
      </c>
      <c r="P400" s="252"/>
      <c r="Q400" s="253"/>
      <c r="R400" s="250"/>
      <c r="S400" s="254"/>
      <c r="T400" s="255">
        <f>ROUNDDOWN(IFERROR(tabItens[[#This Row],[ATA DT.VALID.]] - $D$1,0) / 30,0)</f>
        <v>-1507</v>
      </c>
      <c r="U400" s="240" t="s">
        <v>1566</v>
      </c>
      <c r="V400" s="256">
        <v>1</v>
      </c>
      <c r="W400" s="257" t="s">
        <v>2062</v>
      </c>
      <c r="X400" s="258">
        <v>51</v>
      </c>
      <c r="Y400" s="259">
        <v>24</v>
      </c>
      <c r="Z400" s="260"/>
      <c r="AA400" s="261"/>
      <c r="AB400" s="262"/>
      <c r="AC400" s="262">
        <v>10466</v>
      </c>
      <c r="AD400" s="261">
        <v>2023</v>
      </c>
      <c r="AE400" s="262">
        <v>8000</v>
      </c>
      <c r="AF400" s="255">
        <v>8000</v>
      </c>
      <c r="AG400" s="263" t="s">
        <v>2051</v>
      </c>
      <c r="AH400" s="264">
        <v>45197</v>
      </c>
      <c r="AI400" s="255">
        <v>1834</v>
      </c>
      <c r="AJ400" s="264">
        <v>44775</v>
      </c>
      <c r="AK400" s="264">
        <v>39183</v>
      </c>
      <c r="AL400" s="264">
        <v>45160</v>
      </c>
      <c r="AM400" s="254"/>
      <c r="AN400" s="243"/>
      <c r="AO400" s="265" t="str">
        <f>_xlfn.IFNA(IF(VLOOKUP(tabItens[[#This Row],[CÓDIGO]],tabExcluirDoEstoque[#Data],1,FALSE),"sim",""),"")</f>
        <v/>
      </c>
      <c r="AP400" s="266" t="str">
        <f ca="1">IF(OR(ISBLANK(tabItens[[#This Row],[ATA DT.VALID.]]),tabItens[[#This Row],[ATA DT.VALID.]]="",tabItens[[#This Row],[ATA DT.VALID.]]=" "),"",IF(TYPE(tabItens[[#This Row],[ATA DT.VALID.]])=1,ROUNDUP((tabItens[[#This Row],[ATA DT.VALID.]]-TODAY())/7,0),""))</f>
        <v/>
      </c>
      <c r="AQ400" s="267">
        <v>0</v>
      </c>
      <c r="AR400" s="268" t="str">
        <f>IF(ISBLANK(tabItens[[#This Row],[CÓDIGO]]),"",IFERROR(VLOOKUP(tabItens[[#This Row],[CÓDIGO]],Consumo!$C$2:$AI$902,32,FALSE),0))</f>
        <v>08.2023</v>
      </c>
      <c r="AS400" s="269">
        <f>SUMIF(Consumo!$C$3:$C$902,tabItens[[#This Row],[CÓDIGO]],Consumo!$T$3:$T$902) + SUMIF(Consumo!$C$3:$C$902,tabItens[[#This Row],[CÓDIGO]],Consumo!$U$3:$U$902) + SUMIF(Consumo!$C$3:$C$902,tabItens[[#This Row],[CÓDIGO]],Consumo!$V$3:$V$902) + SUMIF(Consumo!$C$3:$C$902,tabItens[[#This Row],[CÓDIGO]],Consumo!$W$3:$W$902)</f>
        <v>1589</v>
      </c>
      <c r="AT400" s="269">
        <f>SUMIF(Consumo!$C$3:$C$902,tabItens[[#This Row],[CÓDIGO]],Consumo!$AF$3:$AF$902)</f>
        <v>8532</v>
      </c>
      <c r="AU400" s="270">
        <f>SUMIF(Consumo!$C$3:$C$902,tabItens[[#This Row],[CÓDIGO]],Consumo!$AG$3:$AG$902)</f>
        <v>1008</v>
      </c>
      <c r="AV400" s="271">
        <f>SUMIF(Consumo!$C$3:$C$902,tabItens[[#This Row],[CÓDIGO]],Consumo!$AE$3:$AE$902)</f>
        <v>0</v>
      </c>
      <c r="AW400" s="244">
        <f>tabItens[[#This Row],[QTDE ATUAL]] + tabItens[[#This Row],[RC QTDE]] + tabItens[[#This Row],[AF SALDO]] + tabItens[[#This Row],[Recentes]]</f>
        <v>8000</v>
      </c>
      <c r="AX400" s="272">
        <v>350</v>
      </c>
      <c r="AY400" s="272">
        <v>3</v>
      </c>
      <c r="AZ400" s="272">
        <f>IF(ISBLANK(tabItens[[#This Row],[CÓDIGO]]),"",tabItens[[#This Row],[PontoMês]] * (AZ$2+tabItens[[#This Row],[PontoQtM]]))</f>
        <v>1050</v>
      </c>
      <c r="BA400" s="271">
        <f>tabItens[[#This Row],[PontoPed]] - tabItens[[#This Row],[Saldo]] + (1/10)</f>
        <v>-6949.9</v>
      </c>
      <c r="BB400" s="271">
        <f xml:space="preserve"> tabItens[[#This Row],[PontoMês]] * BB$2 - tabItens[[#This Row],[QTDE ATUAL]] - (1/10)</f>
        <v>349.9</v>
      </c>
      <c r="BC400" s="273">
        <f>IF( tabItens[[#This Row],[PontoPed]]&gt;0, IF(tabItens[[#This Row],[PontoPed]]&lt;1, 1, IF( tabItens[[#This Row],[Saldo]]&gt;tabItens[[#This Row],[PontoPed]], 0, (tabItens[[#This Row],[PontoPed]]-tabItens[[#This Row],[Saldo]])/tabItens[[#This Row],[PontoPed]] ) ), 0 )</f>
        <v>0</v>
      </c>
      <c r="BD400" s="274">
        <f>ROUNDDOWN(IF( OR( AND(tabItens[[#This Row],[PontoPed]]&lt;tabItens[[#This Row],[Saldo]],tabItens[[#This Row],[Saldo]]&gt;0), tabItens[[#This Row],[PontoPed]]=0), 99, IF(AND(tabItens[[#This Row],[Saldo]]=0,tabItens[[#This Row],[PontoPed]]&gt;0), 0, (1-tabItens[[#This Row],[PctAb]])*10 ) ),0)</f>
        <v>99</v>
      </c>
      <c r="BE400" s="275">
        <f>MAX(ROUNDDOWN( IF(tabItens[[#This Row],[Abaixo]] &gt; 0,   tabItens[[#This Row],[Abaixo]] + (tabItens[[#This Row],[PontoMês]] * IF( OR( ISBLANK(tabItens[[#This Row],[ATA Nº/ANO]]), tabItens[[#This Row],[ATA Nº/ANO]] = ""),BE$2,BE$1)),0),0),0)</f>
        <v>0</v>
      </c>
      <c r="BF40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0" s="276">
        <f>SUMIF(Consumo!$C$3:$C$902,tabItens[[#This Row],[CÓDIGO]],Consumo!$E$3:$E$902)</f>
        <v>0</v>
      </c>
      <c r="BH400" s="277">
        <f>IF(AND(tabItens[[#This Row],[Pend]] &gt; 0,tabItens[[#This Row],[Consumo]] &lt;&gt; 0), tabItens[[#This Row],[Pend]] / tabItens[[#This Row],[Consumo]], 0 )</f>
        <v>0</v>
      </c>
      <c r="BI400" s="276"/>
      <c r="BJ400" s="276"/>
      <c r="BK400" s="278" t="s">
        <v>2077</v>
      </c>
    </row>
    <row r="401" spans="1:63" x14ac:dyDescent="0.3">
      <c r="A401" s="239">
        <v>141253</v>
      </c>
      <c r="B401" s="240" t="s">
        <v>2023</v>
      </c>
      <c r="C401" s="241" t="s">
        <v>302</v>
      </c>
      <c r="D401" s="242">
        <v>109.97</v>
      </c>
      <c r="E401" s="243"/>
      <c r="F401" s="243"/>
      <c r="G401" s="243" t="s">
        <v>891</v>
      </c>
      <c r="H401" s="244">
        <v>0</v>
      </c>
      <c r="I401" s="245">
        <v>103003</v>
      </c>
      <c r="J401" s="246">
        <v>109.97</v>
      </c>
      <c r="K401" s="247">
        <v>193</v>
      </c>
      <c r="L401" s="248">
        <f>IF(tabItens[[#This Row],[Média]] &gt; 0, tabItens[[#This Row],[QTDE ATUAL]] / tabItens[[#This Row],[Média]],999.9)</f>
        <v>0</v>
      </c>
      <c r="M401" s="249">
        <v>0</v>
      </c>
      <c r="N401" s="250">
        <f>tabItens[[#This Row],[VALOR UNIT.]] * tabItens[[#This Row],[LC]]</f>
        <v>0</v>
      </c>
      <c r="O401" s="251"/>
      <c r="P401" s="252"/>
      <c r="Q401" s="253"/>
      <c r="R401" s="250"/>
      <c r="S401" s="254"/>
      <c r="T401" s="255">
        <f>ROUNDDOWN(IFERROR(tabItens[[#This Row],[ATA DT.VALID.]] - $D$1,0) / 30,0)</f>
        <v>-1507</v>
      </c>
      <c r="U401" s="240" t="s">
        <v>1521</v>
      </c>
      <c r="V401" s="256">
        <v>1</v>
      </c>
      <c r="W401" s="257" t="s">
        <v>2066</v>
      </c>
      <c r="X401" s="258">
        <v>76</v>
      </c>
      <c r="Y401" s="259">
        <v>13</v>
      </c>
      <c r="Z401" s="260"/>
      <c r="AA401" s="261"/>
      <c r="AB401" s="262"/>
      <c r="AC401" s="262"/>
      <c r="AD401" s="261"/>
      <c r="AE401" s="262"/>
      <c r="AF401" s="255"/>
      <c r="AG401" s="263" t="s">
        <v>2063</v>
      </c>
      <c r="AH401" s="264"/>
      <c r="AI401" s="255">
        <v>78</v>
      </c>
      <c r="AJ401" s="264">
        <v>44613</v>
      </c>
      <c r="AK401" s="264">
        <v>44355</v>
      </c>
      <c r="AL401" s="264">
        <v>44586</v>
      </c>
      <c r="AM401" s="254"/>
      <c r="AN401" s="243"/>
      <c r="AO401" s="265" t="str">
        <f>_xlfn.IFNA(IF(VLOOKUP(tabItens[[#This Row],[CÓDIGO]],tabExcluirDoEstoque[#Data],1,FALSE),"sim",""),"")</f>
        <v/>
      </c>
      <c r="AP401" s="266" t="str">
        <f ca="1">IF(OR(ISBLANK(tabItens[[#This Row],[ATA DT.VALID.]]),tabItens[[#This Row],[ATA DT.VALID.]]="",tabItens[[#This Row],[ATA DT.VALID.]]=" "),"",IF(TYPE(tabItens[[#This Row],[ATA DT.VALID.]])=1,ROUNDUP((tabItens[[#This Row],[ATA DT.VALID.]]-TODAY())/7,0),""))</f>
        <v/>
      </c>
      <c r="AQ401" s="267"/>
      <c r="AR401" s="268" t="str">
        <f>IF(ISBLANK(tabItens[[#This Row],[CÓDIGO]]),"",IFERROR(VLOOKUP(tabItens[[#This Row],[CÓDIGO]],Consumo!$C$2:$AI$902,32,FALSE),0))</f>
        <v>06.2023</v>
      </c>
      <c r="AS401" s="269">
        <f>SUMIF(Consumo!$C$3:$C$902,tabItens[[#This Row],[CÓDIGO]],Consumo!$T$3:$T$902) + SUMIF(Consumo!$C$3:$C$902,tabItens[[#This Row],[CÓDIGO]],Consumo!$U$3:$U$902) + SUMIF(Consumo!$C$3:$C$902,tabItens[[#This Row],[CÓDIGO]],Consumo!$V$3:$V$902) + SUMIF(Consumo!$C$3:$C$902,tabItens[[#This Row],[CÓDIGO]],Consumo!$W$3:$W$902)</f>
        <v>65</v>
      </c>
      <c r="AT401" s="269">
        <f>SUMIF(Consumo!$C$3:$C$902,tabItens[[#This Row],[CÓDIGO]],Consumo!$AF$3:$AF$902)</f>
        <v>307</v>
      </c>
      <c r="AU401" s="270">
        <f>SUMIF(Consumo!$C$3:$C$902,tabItens[[#This Row],[CÓDIGO]],Consumo!$AG$3:$AG$902)</f>
        <v>57</v>
      </c>
      <c r="AV401" s="271">
        <f>SUMIF(Consumo!$C$3:$C$902,tabItens[[#This Row],[CÓDIGO]],Consumo!$AE$3:$AE$902)</f>
        <v>0.44444444444444442</v>
      </c>
      <c r="AW401" s="244">
        <f>tabItens[[#This Row],[QTDE ATUAL]] + tabItens[[#This Row],[RC QTDE]] + tabItens[[#This Row],[AF SALDO]] + tabItens[[#This Row],[Recentes]]</f>
        <v>0</v>
      </c>
      <c r="AX401" s="272">
        <v>161</v>
      </c>
      <c r="AY401" s="272">
        <v>4</v>
      </c>
      <c r="AZ401" s="272">
        <f>IF(ISBLANK(tabItens[[#This Row],[CÓDIGO]]),"",tabItens[[#This Row],[PontoMês]] * (AZ$2+tabItens[[#This Row],[PontoQtM]]))</f>
        <v>644</v>
      </c>
      <c r="BA401" s="271">
        <f>tabItens[[#This Row],[PontoPed]] - tabItens[[#This Row],[Saldo]] + (1/10)</f>
        <v>644.1</v>
      </c>
      <c r="BB401" s="271">
        <f xml:space="preserve"> tabItens[[#This Row],[PontoMês]] * BB$2 - tabItens[[#This Row],[QTDE ATUAL]] - (1/10)</f>
        <v>160.9</v>
      </c>
      <c r="BC401" s="273">
        <f>IF( tabItens[[#This Row],[PontoPed]]&gt;0, IF(tabItens[[#This Row],[PontoPed]]&lt;1, 1, IF( tabItens[[#This Row],[Saldo]]&gt;tabItens[[#This Row],[PontoPed]], 0, (tabItens[[#This Row],[PontoPed]]-tabItens[[#This Row],[Saldo]])/tabItens[[#This Row],[PontoPed]] ) ), 0 )</f>
        <v>1</v>
      </c>
      <c r="BD401" s="274">
        <f>ROUNDDOWN(IF( OR( AND(tabItens[[#This Row],[PontoPed]]&lt;tabItens[[#This Row],[Saldo]],tabItens[[#This Row],[Saldo]]&gt;0), tabItens[[#This Row],[PontoPed]]=0), 99, IF(AND(tabItens[[#This Row],[Saldo]]=0,tabItens[[#This Row],[PontoPed]]&gt;0), 0, (1-tabItens[[#This Row],[PctAb]])*10 ) ),0)</f>
        <v>0</v>
      </c>
      <c r="BE401" s="275">
        <f>MAX(ROUNDDOWN( IF(tabItens[[#This Row],[Abaixo]] &gt; 0,   tabItens[[#This Row],[Abaixo]] + (tabItens[[#This Row],[PontoMês]] * IF( OR( ISBLANK(tabItens[[#This Row],[ATA Nº/ANO]]), tabItens[[#This Row],[ATA Nº/ANO]] = ""),BE$2,BE$1)),0),0),0)</f>
        <v>1610</v>
      </c>
      <c r="BF40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1610</v>
      </c>
      <c r="BG401" s="276">
        <f>SUMIF(Consumo!$C$3:$C$902,tabItens[[#This Row],[CÓDIGO]],Consumo!$E$3:$E$902)</f>
        <v>8</v>
      </c>
      <c r="BH401" s="277">
        <f>IF(AND(tabItens[[#This Row],[Pend]] &gt; 0,tabItens[[#This Row],[Consumo]] &lt;&gt; 0), tabItens[[#This Row],[Pend]] / tabItens[[#This Row],[Consumo]], 0 )</f>
        <v>2.6058631921824105E-2</v>
      </c>
      <c r="BI401" s="276"/>
      <c r="BJ401" s="276"/>
      <c r="BK401" s="278" t="s">
        <v>2077</v>
      </c>
    </row>
    <row r="402" spans="1:63" x14ac:dyDescent="0.3">
      <c r="A402" s="239">
        <v>102728</v>
      </c>
      <c r="B402" s="240" t="s">
        <v>1593</v>
      </c>
      <c r="C402" s="241" t="s">
        <v>264</v>
      </c>
      <c r="D402" s="242">
        <v>2.97</v>
      </c>
      <c r="E402" s="243"/>
      <c r="F402" s="243"/>
      <c r="G402" s="243" t="s">
        <v>891</v>
      </c>
      <c r="H402" s="244">
        <v>224</v>
      </c>
      <c r="I402" s="245">
        <v>103003</v>
      </c>
      <c r="J402" s="246">
        <v>2.97</v>
      </c>
      <c r="K402" s="247">
        <v>360</v>
      </c>
      <c r="L402" s="248">
        <f>IF(tabItens[[#This Row],[Média]] &gt; 0, tabItens[[#This Row],[QTDE ATUAL]] / tabItens[[#This Row],[Média]],999.9)</f>
        <v>999.9</v>
      </c>
      <c r="M402" s="249">
        <v>0</v>
      </c>
      <c r="N402" s="250">
        <f>tabItens[[#This Row],[VALOR UNIT.]] * tabItens[[#This Row],[LC]]</f>
        <v>0</v>
      </c>
      <c r="O402" s="251"/>
      <c r="P402" s="252"/>
      <c r="Q402" s="253"/>
      <c r="R402" s="250"/>
      <c r="S402" s="254"/>
      <c r="T402" s="255">
        <f>ROUNDDOWN(IFERROR(tabItens[[#This Row],[ATA DT.VALID.]] - $D$1,0) / 30,0)</f>
        <v>-1507</v>
      </c>
      <c r="U402" s="240" t="s">
        <v>1352</v>
      </c>
      <c r="V402" s="256">
        <v>1</v>
      </c>
      <c r="W402" s="257" t="s">
        <v>2062</v>
      </c>
      <c r="X402" s="258">
        <v>69</v>
      </c>
      <c r="Y402" s="259">
        <v>8</v>
      </c>
      <c r="Z402" s="260">
        <v>2496</v>
      </c>
      <c r="AA402" s="261">
        <v>2023</v>
      </c>
      <c r="AB402" s="262">
        <v>50</v>
      </c>
      <c r="AC402" s="262"/>
      <c r="AD402" s="261"/>
      <c r="AE402" s="262"/>
      <c r="AF402" s="255"/>
      <c r="AG402" s="263" t="s">
        <v>2063</v>
      </c>
      <c r="AH402" s="264"/>
      <c r="AI402" s="255">
        <v>124</v>
      </c>
      <c r="AJ402" s="264">
        <v>44943</v>
      </c>
      <c r="AK402" s="264">
        <v>39371</v>
      </c>
      <c r="AL402" s="264">
        <v>44917</v>
      </c>
      <c r="AM402" s="254"/>
      <c r="AN402" s="243"/>
      <c r="AO402" s="265" t="str">
        <f>_xlfn.IFNA(IF(VLOOKUP(tabItens[[#This Row],[CÓDIGO]],tabExcluirDoEstoque[#Data],1,FALSE),"sim",""),"")</f>
        <v/>
      </c>
      <c r="AP402" s="266" t="str">
        <f ca="1">IF(OR(ISBLANK(tabItens[[#This Row],[ATA DT.VALID.]]),tabItens[[#This Row],[ATA DT.VALID.]]="",tabItens[[#This Row],[ATA DT.VALID.]]=" "),"",IF(TYPE(tabItens[[#This Row],[ATA DT.VALID.]])=1,ROUNDUP((tabItens[[#This Row],[ATA DT.VALID.]]-TODAY())/7,0),""))</f>
        <v/>
      </c>
      <c r="AQ402" s="267"/>
      <c r="AR402" s="268" t="str">
        <f>IF(ISBLANK(tabItens[[#This Row],[CÓDIGO]]),"",IFERROR(VLOOKUP(tabItens[[#This Row],[CÓDIGO]],Consumo!$C$2:$AI$902,32,FALSE),0))</f>
        <v>07.2023</v>
      </c>
      <c r="AS402" s="269">
        <f>SUMIF(Consumo!$C$3:$C$902,tabItens[[#This Row],[CÓDIGO]],Consumo!$T$3:$T$902) + SUMIF(Consumo!$C$3:$C$902,tabItens[[#This Row],[CÓDIGO]],Consumo!$U$3:$U$902) + SUMIF(Consumo!$C$3:$C$902,tabItens[[#This Row],[CÓDIGO]],Consumo!$V$3:$V$902) + SUMIF(Consumo!$C$3:$C$902,tabItens[[#This Row],[CÓDIGO]],Consumo!$W$3:$W$902)</f>
        <v>20</v>
      </c>
      <c r="AT402" s="269">
        <f>SUMIF(Consumo!$C$3:$C$902,tabItens[[#This Row],[CÓDIGO]],Consumo!$AF$3:$AF$902)</f>
        <v>609</v>
      </c>
      <c r="AU402" s="270">
        <f>SUMIF(Consumo!$C$3:$C$902,tabItens[[#This Row],[CÓDIGO]],Consumo!$AG$3:$AG$902)</f>
        <v>150</v>
      </c>
      <c r="AV402" s="271">
        <f>SUMIF(Consumo!$C$3:$C$902,tabItens[[#This Row],[CÓDIGO]],Consumo!$AE$3:$AE$902)</f>
        <v>0</v>
      </c>
      <c r="AW402" s="244">
        <f>tabItens[[#This Row],[QTDE ATUAL]] + tabItens[[#This Row],[RC QTDE]] + tabItens[[#This Row],[AF SALDO]] + tabItens[[#This Row],[Recentes]]</f>
        <v>274</v>
      </c>
      <c r="AX402" s="272">
        <v>7</v>
      </c>
      <c r="AY402" s="272">
        <v>4</v>
      </c>
      <c r="AZ402" s="272">
        <f>IF(ISBLANK(tabItens[[#This Row],[CÓDIGO]]),"",tabItens[[#This Row],[PontoMês]] * (AZ$2+tabItens[[#This Row],[PontoQtM]]))</f>
        <v>28</v>
      </c>
      <c r="BA402" s="271">
        <f>tabItens[[#This Row],[PontoPed]] - tabItens[[#This Row],[Saldo]] + (1/10)</f>
        <v>-245.9</v>
      </c>
      <c r="BB402" s="271">
        <f xml:space="preserve"> tabItens[[#This Row],[PontoMês]] * BB$2 - tabItens[[#This Row],[QTDE ATUAL]] - (1/10)</f>
        <v>-217.1</v>
      </c>
      <c r="BC402" s="273">
        <f>IF( tabItens[[#This Row],[PontoPed]]&gt;0, IF(tabItens[[#This Row],[PontoPed]]&lt;1, 1, IF( tabItens[[#This Row],[Saldo]]&gt;tabItens[[#This Row],[PontoPed]], 0, (tabItens[[#This Row],[PontoPed]]-tabItens[[#This Row],[Saldo]])/tabItens[[#This Row],[PontoPed]] ) ), 0 )</f>
        <v>0</v>
      </c>
      <c r="BD402" s="274">
        <f>ROUNDDOWN(IF( OR( AND(tabItens[[#This Row],[PontoPed]]&lt;tabItens[[#This Row],[Saldo]],tabItens[[#This Row],[Saldo]]&gt;0), tabItens[[#This Row],[PontoPed]]=0), 99, IF(AND(tabItens[[#This Row],[Saldo]]=0,tabItens[[#This Row],[PontoPed]]&gt;0), 0, (1-tabItens[[#This Row],[PctAb]])*10 ) ),0)</f>
        <v>99</v>
      </c>
      <c r="BE402" s="275">
        <f>MAX(ROUNDDOWN( IF(tabItens[[#This Row],[Abaixo]] &gt; 0,   tabItens[[#This Row],[Abaixo]] + (tabItens[[#This Row],[PontoMês]] * IF( OR( ISBLANK(tabItens[[#This Row],[ATA Nº/ANO]]), tabItens[[#This Row],[ATA Nº/ANO]] = ""),BE$2,BE$1)),0),0),0)</f>
        <v>0</v>
      </c>
      <c r="BF40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02" s="276">
        <f>SUMIF(Consumo!$C$3:$C$902,tabItens[[#This Row],[CÓDIGO]],Consumo!$E$3:$E$902)</f>
        <v>0</v>
      </c>
      <c r="BH402" s="277">
        <f>IF(AND(tabItens[[#This Row],[Pend]] &gt; 0,tabItens[[#This Row],[Consumo]] &lt;&gt; 0), tabItens[[#This Row],[Pend]] / tabItens[[#This Row],[Consumo]], 0 )</f>
        <v>0</v>
      </c>
      <c r="BI402" s="276"/>
      <c r="BJ402" s="276"/>
      <c r="BK402" s="278" t="s">
        <v>2077</v>
      </c>
    </row>
    <row r="403" spans="1:63" x14ac:dyDescent="0.3">
      <c r="A403" s="239">
        <v>89194</v>
      </c>
      <c r="B403" s="240" t="s">
        <v>1525</v>
      </c>
      <c r="C403" s="241" t="s">
        <v>264</v>
      </c>
      <c r="D403" s="242">
        <v>76.900000000000006</v>
      </c>
      <c r="E403" s="243"/>
      <c r="F403" s="243"/>
      <c r="G403" s="243" t="s">
        <v>891</v>
      </c>
      <c r="H403" s="244">
        <v>0</v>
      </c>
      <c r="I403" s="245">
        <v>103003</v>
      </c>
      <c r="J403" s="246">
        <v>76.900000000000006</v>
      </c>
      <c r="K403" s="247">
        <v>730</v>
      </c>
      <c r="L403" s="248">
        <f>IF(tabItens[[#This Row],[Média]] &gt; 0, tabItens[[#This Row],[QTDE ATUAL]] / tabItens[[#This Row],[Média]],999.9)</f>
        <v>0</v>
      </c>
      <c r="M403" s="249">
        <v>0</v>
      </c>
      <c r="N403" s="250">
        <f>tabItens[[#This Row],[VALOR UNIT.]] * tabItens[[#This Row],[LC]]</f>
        <v>0</v>
      </c>
      <c r="O403" s="251"/>
      <c r="P403" s="252"/>
      <c r="Q403" s="253"/>
      <c r="R403" s="250"/>
      <c r="S403" s="254"/>
      <c r="T403" s="255">
        <f>ROUNDDOWN(IFERROR(tabItens[[#This Row],[ATA DT.VALID.]] - $D$1,0) / 30,0)</f>
        <v>-1507</v>
      </c>
      <c r="U403" s="240" t="s">
        <v>1526</v>
      </c>
      <c r="V403" s="256">
        <v>1</v>
      </c>
      <c r="W403" s="257" t="s">
        <v>2064</v>
      </c>
      <c r="X403" s="258">
        <v>73</v>
      </c>
      <c r="Y403" s="259">
        <v>4</v>
      </c>
      <c r="Z403" s="260">
        <v>6284</v>
      </c>
      <c r="AA403" s="261">
        <v>2023</v>
      </c>
      <c r="AB403" s="262">
        <v>500</v>
      </c>
      <c r="AC403" s="262"/>
      <c r="AD403" s="261"/>
      <c r="AE403" s="262"/>
      <c r="AF403" s="255"/>
      <c r="AG403" s="263" t="s">
        <v>2063</v>
      </c>
      <c r="AH403" s="264"/>
      <c r="AI403" s="255">
        <v>336</v>
      </c>
      <c r="AJ403" s="264">
        <v>44796</v>
      </c>
      <c r="AK403" s="264">
        <v>38688</v>
      </c>
      <c r="AL403" s="264">
        <v>45079</v>
      </c>
      <c r="AM403" s="254"/>
      <c r="AN403" s="243"/>
      <c r="AO403" s="265" t="str">
        <f>_xlfn.IFNA(IF(VLOOKUP(tabItens[[#This Row],[CÓDIGO]],tabExcluirDoEstoque[#Data],1,FALSE),"sim",""),"")</f>
        <v/>
      </c>
      <c r="AP403" s="266" t="str">
        <f ca="1">IF(OR(ISBLANK(tabItens[[#This Row],[ATA DT.VALID.]]),tabItens[[#This Row],[ATA DT.VALID.]]="",tabItens[[#This Row],[ATA DT.VALID.]]=" "),"",IF(TYPE(tabItens[[#This Row],[ATA DT.VALID.]])=1,ROUNDUP((tabItens[[#This Row],[ATA DT.VALID.]]-TODAY())/7,0),""))</f>
        <v/>
      </c>
      <c r="AQ403" s="267"/>
      <c r="AR403" s="268" t="str">
        <f>IF(ISBLANK(tabItens[[#This Row],[CÓDIGO]]),"",IFERROR(VLOOKUP(tabItens[[#This Row],[CÓDIGO]],Consumo!$C$2:$AI$902,32,FALSE),0))</f>
        <v>06.2023</v>
      </c>
      <c r="AS403" s="269">
        <f>SUMIF(Consumo!$C$3:$C$902,tabItens[[#This Row],[CÓDIGO]],Consumo!$T$3:$T$902) + SUMIF(Consumo!$C$3:$C$902,tabItens[[#This Row],[CÓDIGO]],Consumo!$U$3:$U$902) + SUMIF(Consumo!$C$3:$C$902,tabItens[[#This Row],[CÓDIGO]],Consumo!$V$3:$V$902) + SUMIF(Consumo!$C$3:$C$902,tabItens[[#This Row],[CÓDIGO]],Consumo!$W$3:$W$902)</f>
        <v>130</v>
      </c>
      <c r="AT403" s="269">
        <f>SUMIF(Consumo!$C$3:$C$902,tabItens[[#This Row],[CÓDIGO]],Consumo!$AF$3:$AF$902)</f>
        <v>1655</v>
      </c>
      <c r="AU403" s="270">
        <f>SUMIF(Consumo!$C$3:$C$902,tabItens[[#This Row],[CÓDIGO]],Consumo!$AG$3:$AG$902)</f>
        <v>147</v>
      </c>
      <c r="AV403" s="271">
        <f>SUMIF(Consumo!$C$3:$C$902,tabItens[[#This Row],[CÓDIGO]],Consumo!$AE$3:$AE$902)</f>
        <v>1.8888888888888888</v>
      </c>
      <c r="AW403" s="244">
        <f>tabItens[[#This Row],[QTDE ATUAL]] + tabItens[[#This Row],[RC QTDE]] + tabItens[[#This Row],[AF SALDO]] + tabItens[[#This Row],[Recentes]]</f>
        <v>500</v>
      </c>
      <c r="AX403" s="272">
        <v>0</v>
      </c>
      <c r="AY403" s="272">
        <v>0</v>
      </c>
      <c r="AZ403" s="272">
        <f>IF(ISBLANK(tabItens[[#This Row],[CÓDIGO]]),"",tabItens[[#This Row],[PontoMês]] * (AZ$2+tabItens[[#This Row],[PontoQtM]]))</f>
        <v>0</v>
      </c>
      <c r="BA403" s="271">
        <f>tabItens[[#This Row],[PontoPed]] - tabItens[[#This Row],[Saldo]] + (1/10)</f>
        <v>-499.9</v>
      </c>
      <c r="BB403" s="271">
        <f xml:space="preserve"> tabItens[[#This Row],[PontoMês]] * BB$2 - tabItens[[#This Row],[QTDE ATUAL]] - (1/10)</f>
        <v>-0.1</v>
      </c>
      <c r="BC403" s="273">
        <f>IF( tabItens[[#This Row],[PontoPed]]&gt;0, IF(tabItens[[#This Row],[PontoPed]]&lt;1, 1, IF( tabItens[[#This Row],[Saldo]]&gt;tabItens[[#This Row],[PontoPed]], 0, (tabItens[[#This Row],[PontoPed]]-tabItens[[#This Row],[Saldo]])/tabItens[[#This Row],[PontoPed]] ) ), 0 )</f>
        <v>0</v>
      </c>
      <c r="BD403" s="274">
        <f>ROUNDDOWN(IF( OR( AND(tabItens[[#This Row],[PontoPed]]&lt;tabItens[[#This Row],[Saldo]],tabItens[[#This Row],[Saldo]]&gt;0), tabItens[[#This Row],[PontoPed]]=0), 99, IF(AND(tabItens[[#This Row],[Saldo]]=0,tabItens[[#This Row],[PontoPed]]&gt;0), 0, (1-tabItens[[#This Row],[PctAb]])*10 ) ),0)</f>
        <v>99</v>
      </c>
      <c r="BE403" s="275">
        <f>MAX(ROUNDDOWN( IF(tabItens[[#This Row],[Abaixo]] &gt; 0,   tabItens[[#This Row],[Abaixo]] + (tabItens[[#This Row],[PontoMês]] * IF( OR( ISBLANK(tabItens[[#This Row],[ATA Nº/ANO]]), tabItens[[#This Row],[ATA Nº/ANO]] = ""),BE$2,BE$1)),0),0),0)</f>
        <v>0</v>
      </c>
      <c r="BF40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03" s="276">
        <f>SUMIF(Consumo!$C$3:$C$902,tabItens[[#This Row],[CÓDIGO]],Consumo!$E$3:$E$902)</f>
        <v>34</v>
      </c>
      <c r="BH403" s="277">
        <f>IF(AND(tabItens[[#This Row],[Pend]] &gt; 0,tabItens[[#This Row],[Consumo]] &lt;&gt; 0), tabItens[[#This Row],[Pend]] / tabItens[[#This Row],[Consumo]], 0 )</f>
        <v>2.0543806646525681E-2</v>
      </c>
      <c r="BI403" s="276"/>
      <c r="BJ403" s="276"/>
      <c r="BK403" s="278" t="s">
        <v>2077</v>
      </c>
    </row>
    <row r="404" spans="1:63" x14ac:dyDescent="0.3">
      <c r="A404" s="239">
        <v>27353</v>
      </c>
      <c r="B404" s="240" t="s">
        <v>1233</v>
      </c>
      <c r="C404" s="241" t="s">
        <v>612</v>
      </c>
      <c r="D404" s="242">
        <v>3.21</v>
      </c>
      <c r="E404" s="243"/>
      <c r="F404" s="243"/>
      <c r="G404" s="243" t="s">
        <v>891</v>
      </c>
      <c r="H404" s="244">
        <v>0</v>
      </c>
      <c r="I404" s="245">
        <v>103003</v>
      </c>
      <c r="J404" s="246">
        <v>3.21</v>
      </c>
      <c r="K404" s="247">
        <v>376</v>
      </c>
      <c r="L404" s="248">
        <f>IF(tabItens[[#This Row],[Média]] &gt; 0, tabItens[[#This Row],[QTDE ATUAL]] / tabItens[[#This Row],[Média]],999.9)</f>
        <v>0</v>
      </c>
      <c r="M404" s="249">
        <v>0</v>
      </c>
      <c r="N404" s="250">
        <f>tabItens[[#This Row],[VALOR UNIT.]] * tabItens[[#This Row],[LC]]</f>
        <v>0</v>
      </c>
      <c r="O404" s="251" t="s">
        <v>2107</v>
      </c>
      <c r="P404" s="252"/>
      <c r="Q404" s="253"/>
      <c r="R404" s="250"/>
      <c r="S404" s="254"/>
      <c r="T404" s="255">
        <f>ROUNDDOWN(IFERROR(tabItens[[#This Row],[ATA DT.VALID.]] - $D$1,0) / 30,0)</f>
        <v>-1507</v>
      </c>
      <c r="U404" s="240" t="s">
        <v>969</v>
      </c>
      <c r="V404" s="256">
        <v>1</v>
      </c>
      <c r="W404" s="257" t="s">
        <v>2062</v>
      </c>
      <c r="X404" s="258">
        <v>51</v>
      </c>
      <c r="Y404" s="259">
        <v>3</v>
      </c>
      <c r="Z404" s="260"/>
      <c r="AA404" s="261"/>
      <c r="AB404" s="262"/>
      <c r="AC404" s="262">
        <v>10444</v>
      </c>
      <c r="AD404" s="261">
        <v>2023</v>
      </c>
      <c r="AE404" s="262">
        <v>100</v>
      </c>
      <c r="AF404" s="255">
        <v>100</v>
      </c>
      <c r="AG404" s="263" t="s">
        <v>2050</v>
      </c>
      <c r="AH404" s="264">
        <v>45197</v>
      </c>
      <c r="AI404" s="255">
        <v>140</v>
      </c>
      <c r="AJ404" s="264">
        <v>44550</v>
      </c>
      <c r="AK404" s="264" t="s">
        <v>891</v>
      </c>
      <c r="AL404" s="264">
        <v>45160</v>
      </c>
      <c r="AM404" s="254"/>
      <c r="AN404" s="243"/>
      <c r="AO404" s="265" t="str">
        <f>_xlfn.IFNA(IF(VLOOKUP(tabItens[[#This Row],[CÓDIGO]],tabExcluirDoEstoque[#Data],1,FALSE),"sim",""),"")</f>
        <v/>
      </c>
      <c r="AP404" s="266" t="str">
        <f ca="1">IF(OR(ISBLANK(tabItens[[#This Row],[ATA DT.VALID.]]),tabItens[[#This Row],[ATA DT.VALID.]]="",tabItens[[#This Row],[ATA DT.VALID.]]=" "),"",IF(TYPE(tabItens[[#This Row],[ATA DT.VALID.]])=1,ROUNDUP((tabItens[[#This Row],[ATA DT.VALID.]]-TODAY())/7,0),""))</f>
        <v/>
      </c>
      <c r="AQ404" s="267">
        <v>0</v>
      </c>
      <c r="AR404" s="268" t="str">
        <f>IF(ISBLANK(tabItens[[#This Row],[CÓDIGO]]),"",IFERROR(VLOOKUP(tabItens[[#This Row],[CÓDIGO]],Consumo!$C$2:$AI$902,32,FALSE),0))</f>
        <v>05.2023</v>
      </c>
      <c r="AS404" s="269">
        <f>SUMIF(Consumo!$C$3:$C$902,tabItens[[#This Row],[CÓDIGO]],Consumo!$T$3:$T$902) + SUMIF(Consumo!$C$3:$C$902,tabItens[[#This Row],[CÓDIGO]],Consumo!$U$3:$U$902) + SUMIF(Consumo!$C$3:$C$902,tabItens[[#This Row],[CÓDIGO]],Consumo!$V$3:$V$902) + SUMIF(Consumo!$C$3:$C$902,tabItens[[#This Row],[CÓDIGO]],Consumo!$W$3:$W$902)</f>
        <v>154</v>
      </c>
      <c r="AT404" s="269">
        <f>SUMIF(Consumo!$C$3:$C$902,tabItens[[#This Row],[CÓDIGO]],Consumo!$AF$3:$AF$902)</f>
        <v>599</v>
      </c>
      <c r="AU404" s="270">
        <f>SUMIF(Consumo!$C$3:$C$902,tabItens[[#This Row],[CÓDIGO]],Consumo!$AG$3:$AG$902)</f>
        <v>154</v>
      </c>
      <c r="AV404" s="271">
        <f>SUMIF(Consumo!$C$3:$C$902,tabItens[[#This Row],[CÓDIGO]],Consumo!$AE$3:$AE$902)</f>
        <v>1.1111111111111112</v>
      </c>
      <c r="AW404" s="244">
        <f>tabItens[[#This Row],[QTDE ATUAL]] + tabItens[[#This Row],[RC QTDE]] + tabItens[[#This Row],[AF SALDO]] + tabItens[[#This Row],[Recentes]]</f>
        <v>100</v>
      </c>
      <c r="AX404" s="272">
        <v>20</v>
      </c>
      <c r="AY404" s="272">
        <v>4</v>
      </c>
      <c r="AZ404" s="272">
        <f>IF(ISBLANK(tabItens[[#This Row],[CÓDIGO]]),"",tabItens[[#This Row],[PontoMês]] * (AZ$2+tabItens[[#This Row],[PontoQtM]]))</f>
        <v>80</v>
      </c>
      <c r="BA404" s="271">
        <f>tabItens[[#This Row],[PontoPed]] - tabItens[[#This Row],[Saldo]] + (1/10)</f>
        <v>-19.899999999999999</v>
      </c>
      <c r="BB404" s="271">
        <f xml:space="preserve"> tabItens[[#This Row],[PontoMês]] * BB$2 - tabItens[[#This Row],[QTDE ATUAL]] - (1/10)</f>
        <v>19.899999999999999</v>
      </c>
      <c r="BC404" s="273">
        <f>IF( tabItens[[#This Row],[PontoPed]]&gt;0, IF(tabItens[[#This Row],[PontoPed]]&lt;1, 1, IF( tabItens[[#This Row],[Saldo]]&gt;tabItens[[#This Row],[PontoPed]], 0, (tabItens[[#This Row],[PontoPed]]-tabItens[[#This Row],[Saldo]])/tabItens[[#This Row],[PontoPed]] ) ), 0 )</f>
        <v>0</v>
      </c>
      <c r="BD404" s="274">
        <f>ROUNDDOWN(IF( OR( AND(tabItens[[#This Row],[PontoPed]]&lt;tabItens[[#This Row],[Saldo]],tabItens[[#This Row],[Saldo]]&gt;0), tabItens[[#This Row],[PontoPed]]=0), 99, IF(AND(tabItens[[#This Row],[Saldo]]=0,tabItens[[#This Row],[PontoPed]]&gt;0), 0, (1-tabItens[[#This Row],[PctAb]])*10 ) ),0)</f>
        <v>99</v>
      </c>
      <c r="BE404" s="275">
        <f>MAX(ROUNDDOWN( IF(tabItens[[#This Row],[Abaixo]] &gt; 0,   tabItens[[#This Row],[Abaixo]] + (tabItens[[#This Row],[PontoMês]] * IF( OR( ISBLANK(tabItens[[#This Row],[ATA Nº/ANO]]), tabItens[[#This Row],[ATA Nº/ANO]] = ""),BE$2,BE$1)),0),0),0)</f>
        <v>0</v>
      </c>
      <c r="BF40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4" s="276">
        <f>SUMIF(Consumo!$C$3:$C$902,tabItens[[#This Row],[CÓDIGO]],Consumo!$E$3:$E$902)</f>
        <v>20</v>
      </c>
      <c r="BH404" s="277">
        <f>IF(AND(tabItens[[#This Row],[Pend]] &gt; 0,tabItens[[#This Row],[Consumo]] &lt;&gt; 0), tabItens[[#This Row],[Pend]] / tabItens[[#This Row],[Consumo]], 0 )</f>
        <v>3.3388981636060099E-2</v>
      </c>
      <c r="BI404" s="276"/>
      <c r="BJ404" s="276"/>
      <c r="BK404" s="278" t="s">
        <v>2077</v>
      </c>
    </row>
    <row r="405" spans="1:63" x14ac:dyDescent="0.3">
      <c r="A405" s="239">
        <v>138462</v>
      </c>
      <c r="B405" s="240" t="s">
        <v>1970</v>
      </c>
      <c r="C405" s="241" t="s">
        <v>1969</v>
      </c>
      <c r="D405" s="242">
        <v>2.95</v>
      </c>
      <c r="E405" s="243"/>
      <c r="F405" s="243"/>
      <c r="G405" s="243" t="s">
        <v>891</v>
      </c>
      <c r="H405" s="244">
        <v>8035</v>
      </c>
      <c r="I405" s="245">
        <v>103003</v>
      </c>
      <c r="J405" s="246">
        <v>2.95</v>
      </c>
      <c r="K405" s="247">
        <v>8479</v>
      </c>
      <c r="L405" s="248">
        <f>IF(tabItens[[#This Row],[Média]] &gt; 0, tabItens[[#This Row],[QTDE ATUAL]] / tabItens[[#This Row],[Média]],999.9)</f>
        <v>1112.5384615384614</v>
      </c>
      <c r="M405" s="249">
        <v>0</v>
      </c>
      <c r="N405" s="250">
        <f>tabItens[[#This Row],[VALOR UNIT.]] * tabItens[[#This Row],[LC]]</f>
        <v>0</v>
      </c>
      <c r="O405" s="251"/>
      <c r="P405" s="252"/>
      <c r="Q405" s="253"/>
      <c r="R405" s="250"/>
      <c r="S405" s="254"/>
      <c r="T405" s="255">
        <f>ROUNDDOWN(IFERROR(tabItens[[#This Row],[ATA DT.VALID.]] - $D$1,0) / 30,0)</f>
        <v>-1507</v>
      </c>
      <c r="U405" s="240" t="s">
        <v>1831</v>
      </c>
      <c r="V405" s="256">
        <v>1</v>
      </c>
      <c r="W405" s="257" t="s">
        <v>2065</v>
      </c>
      <c r="X405" s="258">
        <v>45</v>
      </c>
      <c r="Y405" s="259">
        <v>16</v>
      </c>
      <c r="Z405" s="260"/>
      <c r="AA405" s="261"/>
      <c r="AB405" s="262"/>
      <c r="AC405" s="262"/>
      <c r="AD405" s="261"/>
      <c r="AE405" s="262"/>
      <c r="AF405" s="255"/>
      <c r="AG405" s="263" t="s">
        <v>2063</v>
      </c>
      <c r="AH405" s="264"/>
      <c r="AI405" s="255">
        <v>3366</v>
      </c>
      <c r="AJ405" s="264">
        <v>44991</v>
      </c>
      <c r="AK405" s="264">
        <v>43720</v>
      </c>
      <c r="AL405" s="264">
        <v>44910</v>
      </c>
      <c r="AM405" s="254"/>
      <c r="AN405" s="243"/>
      <c r="AO405" s="265" t="str">
        <f>_xlfn.IFNA(IF(VLOOKUP(tabItens[[#This Row],[CÓDIGO]],tabExcluirDoEstoque[#Data],1,FALSE),"sim",""),"")</f>
        <v/>
      </c>
      <c r="AP405" s="266" t="str">
        <f ca="1">IF(OR(ISBLANK(tabItens[[#This Row],[ATA DT.VALID.]]),tabItens[[#This Row],[ATA DT.VALID.]]="",tabItens[[#This Row],[ATA DT.VALID.]]=" "),"",IF(TYPE(tabItens[[#This Row],[ATA DT.VALID.]])=1,ROUNDUP((tabItens[[#This Row],[ATA DT.VALID.]]-TODAY())/7,0),""))</f>
        <v/>
      </c>
      <c r="AQ405" s="267"/>
      <c r="AR405" s="268" t="str">
        <f>IF(ISBLANK(tabItens[[#This Row],[CÓDIGO]]),"",IFERROR(VLOOKUP(tabItens[[#This Row],[CÓDIGO]],Consumo!$C$2:$AI$902,32,FALSE),0))</f>
        <v>08.2023</v>
      </c>
      <c r="AS405" s="269">
        <f>SUMIF(Consumo!$C$3:$C$902,tabItens[[#This Row],[CÓDIGO]],Consumo!$T$3:$T$902) + SUMIF(Consumo!$C$3:$C$902,tabItens[[#This Row],[CÓDIGO]],Consumo!$U$3:$U$902) + SUMIF(Consumo!$C$3:$C$902,tabItens[[#This Row],[CÓDIGO]],Consumo!$V$3:$V$902) + SUMIF(Consumo!$C$3:$C$902,tabItens[[#This Row],[CÓDIGO]],Consumo!$W$3:$W$902)</f>
        <v>1876</v>
      </c>
      <c r="AT405" s="269">
        <f>SUMIF(Consumo!$C$3:$C$902,tabItens[[#This Row],[CÓDIGO]],Consumo!$AF$3:$AF$902)</f>
        <v>12606</v>
      </c>
      <c r="AU405" s="270">
        <f>SUMIF(Consumo!$C$3:$C$902,tabItens[[#This Row],[CÓDIGO]],Consumo!$AG$3:$AG$902)</f>
        <v>5715</v>
      </c>
      <c r="AV405" s="271">
        <f>SUMIF(Consumo!$C$3:$C$902,tabItens[[#This Row],[CÓDIGO]],Consumo!$AE$3:$AE$902)</f>
        <v>7.2222222222222223</v>
      </c>
      <c r="AW405" s="244">
        <f>tabItens[[#This Row],[QTDE ATUAL]] + tabItens[[#This Row],[RC QTDE]] + tabItens[[#This Row],[AF SALDO]] + tabItens[[#This Row],[Recentes]]</f>
        <v>8035</v>
      </c>
      <c r="AX405" s="272">
        <v>1946</v>
      </c>
      <c r="AY405" s="272">
        <v>4</v>
      </c>
      <c r="AZ405" s="272">
        <f>IF(ISBLANK(tabItens[[#This Row],[CÓDIGO]]),"",tabItens[[#This Row],[PontoMês]] * (AZ$2+tabItens[[#This Row],[PontoQtM]]))</f>
        <v>7784</v>
      </c>
      <c r="BA405" s="271">
        <f>tabItens[[#This Row],[PontoPed]] - tabItens[[#This Row],[Saldo]] + (1/10)</f>
        <v>-250.9</v>
      </c>
      <c r="BB405" s="271">
        <f xml:space="preserve"> tabItens[[#This Row],[PontoMês]] * BB$2 - tabItens[[#This Row],[QTDE ATUAL]] - (1/10)</f>
        <v>-6089.1</v>
      </c>
      <c r="BC405" s="273">
        <f>IF( tabItens[[#This Row],[PontoPed]]&gt;0, IF(tabItens[[#This Row],[PontoPed]]&lt;1, 1, IF( tabItens[[#This Row],[Saldo]]&gt;tabItens[[#This Row],[PontoPed]], 0, (tabItens[[#This Row],[PontoPed]]-tabItens[[#This Row],[Saldo]])/tabItens[[#This Row],[PontoPed]] ) ), 0 )</f>
        <v>0</v>
      </c>
      <c r="BD405" s="274">
        <f>ROUNDDOWN(IF( OR( AND(tabItens[[#This Row],[PontoPed]]&lt;tabItens[[#This Row],[Saldo]],tabItens[[#This Row],[Saldo]]&gt;0), tabItens[[#This Row],[PontoPed]]=0), 99, IF(AND(tabItens[[#This Row],[Saldo]]=0,tabItens[[#This Row],[PontoPed]]&gt;0), 0, (1-tabItens[[#This Row],[PctAb]])*10 ) ),0)</f>
        <v>99</v>
      </c>
      <c r="BE405" s="275">
        <f>MAX(ROUNDDOWN( IF(tabItens[[#This Row],[Abaixo]] &gt; 0,   tabItens[[#This Row],[Abaixo]] + (tabItens[[#This Row],[PontoMês]] * IF( OR( ISBLANK(tabItens[[#This Row],[ATA Nº/ANO]]), tabItens[[#This Row],[ATA Nº/ANO]] = ""),BE$2,BE$1)),0),0),0)</f>
        <v>0</v>
      </c>
      <c r="BF40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05" s="276">
        <f>SUMIF(Consumo!$C$3:$C$902,tabItens[[#This Row],[CÓDIGO]],Consumo!$E$3:$E$902)</f>
        <v>130</v>
      </c>
      <c r="BH405" s="277">
        <f>IF(AND(tabItens[[#This Row],[Pend]] &gt; 0,tabItens[[#This Row],[Consumo]] &lt;&gt; 0), tabItens[[#This Row],[Pend]] / tabItens[[#This Row],[Consumo]], 0 )</f>
        <v>1.0312549579565287E-2</v>
      </c>
      <c r="BI405" s="276"/>
      <c r="BJ405" s="276"/>
      <c r="BK405" s="278" t="s">
        <v>2077</v>
      </c>
    </row>
    <row r="406" spans="1:63" x14ac:dyDescent="0.3">
      <c r="A406" s="239">
        <v>16512</v>
      </c>
      <c r="B406" s="240" t="s">
        <v>1122</v>
      </c>
      <c r="C406" s="241" t="s">
        <v>270</v>
      </c>
      <c r="D406" s="242">
        <v>3.49</v>
      </c>
      <c r="E406" s="243"/>
      <c r="F406" s="243"/>
      <c r="G406" s="243" t="s">
        <v>891</v>
      </c>
      <c r="H406" s="244">
        <v>0</v>
      </c>
      <c r="I406" s="245">
        <v>103003</v>
      </c>
      <c r="J406" s="246">
        <v>3.49</v>
      </c>
      <c r="K406" s="247">
        <v>1147</v>
      </c>
      <c r="L406" s="248">
        <f>IF(tabItens[[#This Row],[Média]] &gt; 0, tabItens[[#This Row],[QTDE ATUAL]] / tabItens[[#This Row],[Média]],999.9)</f>
        <v>0</v>
      </c>
      <c r="M406" s="249">
        <v>0</v>
      </c>
      <c r="N406" s="250">
        <f>tabItens[[#This Row],[VALOR UNIT.]] * tabItens[[#This Row],[LC]]</f>
        <v>0</v>
      </c>
      <c r="O406" s="251"/>
      <c r="P406" s="252"/>
      <c r="Q406" s="253"/>
      <c r="R406" s="250"/>
      <c r="S406" s="254"/>
      <c r="T406" s="255">
        <f>ROUNDDOWN(IFERROR(tabItens[[#This Row],[ATA DT.VALID.]] - $D$1,0) / 30,0)</f>
        <v>-1507</v>
      </c>
      <c r="U406" s="240" t="s">
        <v>1043</v>
      </c>
      <c r="V406" s="256">
        <v>1</v>
      </c>
      <c r="W406" s="257" t="s">
        <v>2065</v>
      </c>
      <c r="X406" s="258">
        <v>45</v>
      </c>
      <c r="Y406" s="259">
        <v>17</v>
      </c>
      <c r="Z406" s="260">
        <v>6978</v>
      </c>
      <c r="AA406" s="261">
        <v>2023</v>
      </c>
      <c r="AB406" s="262">
        <v>1100</v>
      </c>
      <c r="AC406" s="262"/>
      <c r="AD406" s="261"/>
      <c r="AE406" s="262"/>
      <c r="AF406" s="255"/>
      <c r="AG406" s="263" t="s">
        <v>2063</v>
      </c>
      <c r="AH406" s="264"/>
      <c r="AI406" s="255">
        <v>404</v>
      </c>
      <c r="AJ406" s="264">
        <v>44942</v>
      </c>
      <c r="AK406" s="264" t="s">
        <v>891</v>
      </c>
      <c r="AL406" s="264">
        <v>44910</v>
      </c>
      <c r="AM406" s="254"/>
      <c r="AN406" s="243"/>
      <c r="AO406" s="265" t="str">
        <f>_xlfn.IFNA(IF(VLOOKUP(tabItens[[#This Row],[CÓDIGO]],tabExcluirDoEstoque[#Data],1,FALSE),"sim",""),"")</f>
        <v/>
      </c>
      <c r="AP406" s="266" t="str">
        <f ca="1">IF(OR(ISBLANK(tabItens[[#This Row],[ATA DT.VALID.]]),tabItens[[#This Row],[ATA DT.VALID.]]="",tabItens[[#This Row],[ATA DT.VALID.]]=" "),"",IF(TYPE(tabItens[[#This Row],[ATA DT.VALID.]])=1,ROUNDUP((tabItens[[#This Row],[ATA DT.VALID.]]-TODAY())/7,0),""))</f>
        <v/>
      </c>
      <c r="AQ406" s="267"/>
      <c r="AR406" s="268" t="str">
        <f>IF(ISBLANK(tabItens[[#This Row],[CÓDIGO]]),"",IFERROR(VLOOKUP(tabItens[[#This Row],[CÓDIGO]],Consumo!$C$2:$AI$902,32,FALSE),0))</f>
        <v>07.2023</v>
      </c>
      <c r="AS406" s="269">
        <f>SUMIF(Consumo!$C$3:$C$902,tabItens[[#This Row],[CÓDIGO]],Consumo!$T$3:$T$902) + SUMIF(Consumo!$C$3:$C$902,tabItens[[#This Row],[CÓDIGO]],Consumo!$U$3:$U$902) + SUMIF(Consumo!$C$3:$C$902,tabItens[[#This Row],[CÓDIGO]],Consumo!$V$3:$V$902) + SUMIF(Consumo!$C$3:$C$902,tabItens[[#This Row],[CÓDIGO]],Consumo!$W$3:$W$902)</f>
        <v>87</v>
      </c>
      <c r="AT406" s="269">
        <f>SUMIF(Consumo!$C$3:$C$902,tabItens[[#This Row],[CÓDIGO]],Consumo!$AF$3:$AF$902)</f>
        <v>2377</v>
      </c>
      <c r="AU406" s="270">
        <f>SUMIF(Consumo!$C$3:$C$902,tabItens[[#This Row],[CÓDIGO]],Consumo!$AG$3:$AG$902)</f>
        <v>474</v>
      </c>
      <c r="AV406" s="271">
        <f>SUMIF(Consumo!$C$3:$C$902,tabItens[[#This Row],[CÓDIGO]],Consumo!$AE$3:$AE$902)</f>
        <v>27.222222222222221</v>
      </c>
      <c r="AW406" s="244">
        <f>tabItens[[#This Row],[QTDE ATUAL]] + tabItens[[#This Row],[RC QTDE]] + tabItens[[#This Row],[AF SALDO]] + tabItens[[#This Row],[Recentes]]</f>
        <v>1100</v>
      </c>
      <c r="AX406" s="272">
        <v>179</v>
      </c>
      <c r="AY406" s="272">
        <v>4</v>
      </c>
      <c r="AZ406" s="272">
        <f>IF(ISBLANK(tabItens[[#This Row],[CÓDIGO]]),"",tabItens[[#This Row],[PontoMês]] * (AZ$2+tabItens[[#This Row],[PontoQtM]]))</f>
        <v>716</v>
      </c>
      <c r="BA406" s="271">
        <f>tabItens[[#This Row],[PontoPed]] - tabItens[[#This Row],[Saldo]] + (1/10)</f>
        <v>-383.9</v>
      </c>
      <c r="BB406" s="271">
        <f xml:space="preserve"> tabItens[[#This Row],[PontoMês]] * BB$2 - tabItens[[#This Row],[QTDE ATUAL]] - (1/10)</f>
        <v>178.9</v>
      </c>
      <c r="BC406" s="273">
        <f>IF( tabItens[[#This Row],[PontoPed]]&gt;0, IF(tabItens[[#This Row],[PontoPed]]&lt;1, 1, IF( tabItens[[#This Row],[Saldo]]&gt;tabItens[[#This Row],[PontoPed]], 0, (tabItens[[#This Row],[PontoPed]]-tabItens[[#This Row],[Saldo]])/tabItens[[#This Row],[PontoPed]] ) ), 0 )</f>
        <v>0</v>
      </c>
      <c r="BD406" s="274">
        <f>ROUNDDOWN(IF( OR( AND(tabItens[[#This Row],[PontoPed]]&lt;tabItens[[#This Row],[Saldo]],tabItens[[#This Row],[Saldo]]&gt;0), tabItens[[#This Row],[PontoPed]]=0), 99, IF(AND(tabItens[[#This Row],[Saldo]]=0,tabItens[[#This Row],[PontoPed]]&gt;0), 0, (1-tabItens[[#This Row],[PctAb]])*10 ) ),0)</f>
        <v>99</v>
      </c>
      <c r="BE406" s="275">
        <f>MAX(ROUNDDOWN( IF(tabItens[[#This Row],[Abaixo]] &gt; 0,   tabItens[[#This Row],[Abaixo]] + (tabItens[[#This Row],[PontoMês]] * IF( OR( ISBLANK(tabItens[[#This Row],[ATA Nº/ANO]]), tabItens[[#This Row],[ATA Nº/ANO]] = ""),BE$2,BE$1)),0),0),0)</f>
        <v>0</v>
      </c>
      <c r="BF40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06" s="276">
        <f>SUMIF(Consumo!$C$3:$C$902,tabItens[[#This Row],[CÓDIGO]],Consumo!$E$3:$E$902)</f>
        <v>490</v>
      </c>
      <c r="BH406" s="277">
        <f>IF(AND(tabItens[[#This Row],[Pend]] &gt; 0,tabItens[[#This Row],[Consumo]] &lt;&gt; 0), tabItens[[#This Row],[Pend]] / tabItens[[#This Row],[Consumo]], 0 )</f>
        <v>0.20614219604543543</v>
      </c>
      <c r="BI406" s="276"/>
      <c r="BJ406" s="276"/>
      <c r="BK406" s="278" t="s">
        <v>2077</v>
      </c>
    </row>
    <row r="407" spans="1:63" x14ac:dyDescent="0.3">
      <c r="A407" s="239">
        <v>132299</v>
      </c>
      <c r="B407" s="240" t="s">
        <v>1830</v>
      </c>
      <c r="C407" s="241" t="s">
        <v>270</v>
      </c>
      <c r="D407" s="242">
        <v>7.96</v>
      </c>
      <c r="E407" s="243"/>
      <c r="F407" s="243"/>
      <c r="G407" s="243" t="s">
        <v>891</v>
      </c>
      <c r="H407" s="244">
        <v>2437</v>
      </c>
      <c r="I407" s="245">
        <v>103003</v>
      </c>
      <c r="J407" s="246">
        <v>7.96</v>
      </c>
      <c r="K407" s="247">
        <v>3375</v>
      </c>
      <c r="L407" s="248">
        <f>IF(tabItens[[#This Row],[Média]] &gt; 0, tabItens[[#This Row],[QTDE ATUAL]] / tabItens[[#This Row],[Média]],999.9)</f>
        <v>10966.5</v>
      </c>
      <c r="M407" s="249">
        <v>0</v>
      </c>
      <c r="N407" s="250">
        <f>tabItens[[#This Row],[VALOR UNIT.]] * tabItens[[#This Row],[LC]]</f>
        <v>0</v>
      </c>
      <c r="O407" s="251"/>
      <c r="P407" s="252"/>
      <c r="Q407" s="253"/>
      <c r="R407" s="250"/>
      <c r="S407" s="254"/>
      <c r="T407" s="255">
        <f>ROUNDDOWN(IFERROR(tabItens[[#This Row],[ATA DT.VALID.]] - $D$1,0) / 30,0)</f>
        <v>-1507</v>
      </c>
      <c r="U407" s="240" t="s">
        <v>1831</v>
      </c>
      <c r="V407" s="256">
        <v>1</v>
      </c>
      <c r="W407" s="257" t="s">
        <v>2065</v>
      </c>
      <c r="X407" s="258">
        <v>45</v>
      </c>
      <c r="Y407" s="259">
        <v>16</v>
      </c>
      <c r="Z407" s="260"/>
      <c r="AA407" s="261"/>
      <c r="AB407" s="262"/>
      <c r="AC407" s="262"/>
      <c r="AD407" s="261"/>
      <c r="AE407" s="262"/>
      <c r="AF407" s="255"/>
      <c r="AG407" s="263" t="s">
        <v>2063</v>
      </c>
      <c r="AH407" s="264"/>
      <c r="AI407" s="255">
        <v>1386</v>
      </c>
      <c r="AJ407" s="264">
        <v>45020</v>
      </c>
      <c r="AK407" s="264">
        <v>42685</v>
      </c>
      <c r="AL407" s="264">
        <v>44998</v>
      </c>
      <c r="AM407" s="254"/>
      <c r="AN407" s="243"/>
      <c r="AO407" s="265" t="str">
        <f>_xlfn.IFNA(IF(VLOOKUP(tabItens[[#This Row],[CÓDIGO]],tabExcluirDoEstoque[#Data],1,FALSE),"sim",""),"")</f>
        <v/>
      </c>
      <c r="AP407" s="266" t="str">
        <f ca="1">IF(OR(ISBLANK(tabItens[[#This Row],[ATA DT.VALID.]]),tabItens[[#This Row],[ATA DT.VALID.]]="",tabItens[[#This Row],[ATA DT.VALID.]]=" "),"",IF(TYPE(tabItens[[#This Row],[ATA DT.VALID.]])=1,ROUNDUP((tabItens[[#This Row],[ATA DT.VALID.]]-TODAY())/7,0),""))</f>
        <v/>
      </c>
      <c r="AQ407" s="267"/>
      <c r="AR407" s="268" t="str">
        <f>IF(ISBLANK(tabItens[[#This Row],[CÓDIGO]]),"",IFERROR(VLOOKUP(tabItens[[#This Row],[CÓDIGO]],Consumo!$C$2:$AI$902,32,FALSE),0))</f>
        <v>08.2023</v>
      </c>
      <c r="AS407" s="269">
        <f>SUMIF(Consumo!$C$3:$C$902,tabItens[[#This Row],[CÓDIGO]],Consumo!$T$3:$T$902) + SUMIF(Consumo!$C$3:$C$902,tabItens[[#This Row],[CÓDIGO]],Consumo!$U$3:$U$902) + SUMIF(Consumo!$C$3:$C$902,tabItens[[#This Row],[CÓDIGO]],Consumo!$V$3:$V$902) + SUMIF(Consumo!$C$3:$C$902,tabItens[[#This Row],[CÓDIGO]],Consumo!$W$3:$W$902)</f>
        <v>475</v>
      </c>
      <c r="AT407" s="269">
        <f>SUMIF(Consumo!$C$3:$C$902,tabItens[[#This Row],[CÓDIGO]],Consumo!$AF$3:$AF$902)</f>
        <v>4145</v>
      </c>
      <c r="AU407" s="270">
        <f>SUMIF(Consumo!$C$3:$C$902,tabItens[[#This Row],[CÓDIGO]],Consumo!$AG$3:$AG$902)</f>
        <v>2639</v>
      </c>
      <c r="AV407" s="271">
        <f>SUMIF(Consumo!$C$3:$C$902,tabItens[[#This Row],[CÓDIGO]],Consumo!$AE$3:$AE$902)</f>
        <v>0.22222222222222221</v>
      </c>
      <c r="AW407" s="244">
        <f>tabItens[[#This Row],[QTDE ATUAL]] + tabItens[[#This Row],[RC QTDE]] + tabItens[[#This Row],[AF SALDO]] + tabItens[[#This Row],[Recentes]]</f>
        <v>2437</v>
      </c>
      <c r="AX407" s="272">
        <v>14</v>
      </c>
      <c r="AY407" s="272">
        <v>4</v>
      </c>
      <c r="AZ407" s="272">
        <f>IF(ISBLANK(tabItens[[#This Row],[CÓDIGO]]),"",tabItens[[#This Row],[PontoMês]] * (AZ$2+tabItens[[#This Row],[PontoQtM]]))</f>
        <v>56</v>
      </c>
      <c r="BA407" s="271">
        <f>tabItens[[#This Row],[PontoPed]] - tabItens[[#This Row],[Saldo]] + (1/10)</f>
        <v>-2380.9</v>
      </c>
      <c r="BB407" s="271">
        <f xml:space="preserve"> tabItens[[#This Row],[PontoMês]] * BB$2 - tabItens[[#This Row],[QTDE ATUAL]] - (1/10)</f>
        <v>-2423.1</v>
      </c>
      <c r="BC407" s="273">
        <f>IF( tabItens[[#This Row],[PontoPed]]&gt;0, IF(tabItens[[#This Row],[PontoPed]]&lt;1, 1, IF( tabItens[[#This Row],[Saldo]]&gt;tabItens[[#This Row],[PontoPed]], 0, (tabItens[[#This Row],[PontoPed]]-tabItens[[#This Row],[Saldo]])/tabItens[[#This Row],[PontoPed]] ) ), 0 )</f>
        <v>0</v>
      </c>
      <c r="BD407" s="274">
        <f>ROUNDDOWN(IF( OR( AND(tabItens[[#This Row],[PontoPed]]&lt;tabItens[[#This Row],[Saldo]],tabItens[[#This Row],[Saldo]]&gt;0), tabItens[[#This Row],[PontoPed]]=0), 99, IF(AND(tabItens[[#This Row],[Saldo]]=0,tabItens[[#This Row],[PontoPed]]&gt;0), 0, (1-tabItens[[#This Row],[PctAb]])*10 ) ),0)</f>
        <v>99</v>
      </c>
      <c r="BE407" s="275">
        <f>MAX(ROUNDDOWN( IF(tabItens[[#This Row],[Abaixo]] &gt; 0,   tabItens[[#This Row],[Abaixo]] + (tabItens[[#This Row],[PontoMês]] * IF( OR( ISBLANK(tabItens[[#This Row],[ATA Nº/ANO]]), tabItens[[#This Row],[ATA Nº/ANO]] = ""),BE$2,BE$1)),0),0),0)</f>
        <v>0</v>
      </c>
      <c r="BF40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07" s="276">
        <f>SUMIF(Consumo!$C$3:$C$902,tabItens[[#This Row],[CÓDIGO]],Consumo!$E$3:$E$902)</f>
        <v>4</v>
      </c>
      <c r="BH407" s="277">
        <f>IF(AND(tabItens[[#This Row],[Pend]] &gt; 0,tabItens[[#This Row],[Consumo]] &lt;&gt; 0), tabItens[[#This Row],[Pend]] / tabItens[[#This Row],[Consumo]], 0 )</f>
        <v>9.6501809408926415E-4</v>
      </c>
      <c r="BI407" s="276"/>
      <c r="BJ407" s="276"/>
      <c r="BK407" s="278" t="s">
        <v>2077</v>
      </c>
    </row>
    <row r="408" spans="1:63" x14ac:dyDescent="0.3">
      <c r="A408" s="239">
        <v>82995</v>
      </c>
      <c r="B408" s="240" t="s">
        <v>1489</v>
      </c>
      <c r="C408" s="241" t="s">
        <v>264</v>
      </c>
      <c r="D408" s="242">
        <v>8.14</v>
      </c>
      <c r="E408" s="243"/>
      <c r="F408" s="243"/>
      <c r="G408" s="243" t="s">
        <v>891</v>
      </c>
      <c r="H408" s="244">
        <v>300</v>
      </c>
      <c r="I408" s="245">
        <v>103003</v>
      </c>
      <c r="J408" s="246">
        <v>8.14</v>
      </c>
      <c r="K408" s="247">
        <v>670</v>
      </c>
      <c r="L408" s="248">
        <f>IF(tabItens[[#This Row],[Média]] &gt; 0, tabItens[[#This Row],[QTDE ATUAL]] / tabItens[[#This Row],[Média]],999.9)</f>
        <v>20.76923076923077</v>
      </c>
      <c r="M408" s="249">
        <v>0</v>
      </c>
      <c r="N408" s="250">
        <f>tabItens[[#This Row],[VALOR UNIT.]] * tabItens[[#This Row],[LC]]</f>
        <v>0</v>
      </c>
      <c r="O408" s="251" t="s">
        <v>2129</v>
      </c>
      <c r="P408" s="252"/>
      <c r="Q408" s="253"/>
      <c r="R408" s="250"/>
      <c r="S408" s="254"/>
      <c r="T408" s="255">
        <f>ROUNDDOWN(IFERROR(tabItens[[#This Row],[ATA DT.VALID.]] - $D$1,0) / 30,0)</f>
        <v>-1507</v>
      </c>
      <c r="U408" s="240" t="s">
        <v>1034</v>
      </c>
      <c r="V408" s="256">
        <v>1</v>
      </c>
      <c r="W408" s="257" t="s">
        <v>2062</v>
      </c>
      <c r="X408" s="258">
        <v>51</v>
      </c>
      <c r="Y408" s="259">
        <v>8</v>
      </c>
      <c r="Z408" s="260"/>
      <c r="AA408" s="261"/>
      <c r="AB408" s="262"/>
      <c r="AC408" s="262"/>
      <c r="AD408" s="261"/>
      <c r="AE408" s="262"/>
      <c r="AF408" s="255"/>
      <c r="AG408" s="263" t="s">
        <v>2063</v>
      </c>
      <c r="AH408" s="264"/>
      <c r="AI408" s="255">
        <v>224</v>
      </c>
      <c r="AJ408" s="264">
        <v>45181</v>
      </c>
      <c r="AK408" s="264">
        <v>38317</v>
      </c>
      <c r="AL408" s="264">
        <v>45160</v>
      </c>
      <c r="AM408" s="254"/>
      <c r="AN408" s="243"/>
      <c r="AO408" s="265" t="str">
        <f>_xlfn.IFNA(IF(VLOOKUP(tabItens[[#This Row],[CÓDIGO]],tabExcluirDoEstoque[#Data],1,FALSE),"sim",""),"")</f>
        <v/>
      </c>
      <c r="AP408" s="266" t="str">
        <f ca="1">IF(OR(ISBLANK(tabItens[[#This Row],[ATA DT.VALID.]]),tabItens[[#This Row],[ATA DT.VALID.]]="",tabItens[[#This Row],[ATA DT.VALID.]]=" "),"",IF(TYPE(tabItens[[#This Row],[ATA DT.VALID.]])=1,ROUNDUP((tabItens[[#This Row],[ATA DT.VALID.]]-TODAY())/7,0),""))</f>
        <v/>
      </c>
      <c r="AQ408" s="267">
        <v>0</v>
      </c>
      <c r="AR408" s="268" t="str">
        <f>IF(ISBLANK(tabItens[[#This Row],[CÓDIGO]]),"",IFERROR(VLOOKUP(tabItens[[#This Row],[CÓDIGO]],Consumo!$C$2:$AI$902,32,FALSE),0))</f>
        <v>06.2023</v>
      </c>
      <c r="AS408" s="269">
        <f>SUMIF(Consumo!$C$3:$C$902,tabItens[[#This Row],[CÓDIGO]],Consumo!$T$3:$T$902) + SUMIF(Consumo!$C$3:$C$902,tabItens[[#This Row],[CÓDIGO]],Consumo!$U$3:$U$902) + SUMIF(Consumo!$C$3:$C$902,tabItens[[#This Row],[CÓDIGO]],Consumo!$V$3:$V$902) + SUMIF(Consumo!$C$3:$C$902,tabItens[[#This Row],[CÓDIGO]],Consumo!$W$3:$W$902)</f>
        <v>340</v>
      </c>
      <c r="AT408" s="269">
        <f>SUMIF(Consumo!$C$3:$C$902,tabItens[[#This Row],[CÓDIGO]],Consumo!$AF$3:$AF$902)</f>
        <v>1155</v>
      </c>
      <c r="AU408" s="270">
        <f>SUMIF(Consumo!$C$3:$C$902,tabItens[[#This Row],[CÓDIGO]],Consumo!$AG$3:$AG$902)</f>
        <v>340</v>
      </c>
      <c r="AV408" s="271">
        <f>SUMIF(Consumo!$C$3:$C$902,tabItens[[#This Row],[CÓDIGO]],Consumo!$AE$3:$AE$902)</f>
        <v>14.444444444444445</v>
      </c>
      <c r="AW408" s="244">
        <f>tabItens[[#This Row],[QTDE ATUAL]] + tabItens[[#This Row],[RC QTDE]] + tabItens[[#This Row],[AF SALDO]] + tabItens[[#This Row],[Recentes]]</f>
        <v>300</v>
      </c>
      <c r="AX408" s="272">
        <v>59</v>
      </c>
      <c r="AY408" s="272">
        <v>4</v>
      </c>
      <c r="AZ408" s="272">
        <f>IF(ISBLANK(tabItens[[#This Row],[CÓDIGO]]),"",tabItens[[#This Row],[PontoMês]] * (AZ$2+tabItens[[#This Row],[PontoQtM]]))</f>
        <v>236</v>
      </c>
      <c r="BA408" s="271">
        <f>tabItens[[#This Row],[PontoPed]] - tabItens[[#This Row],[Saldo]] + (1/10)</f>
        <v>-63.9</v>
      </c>
      <c r="BB408" s="271">
        <f xml:space="preserve"> tabItens[[#This Row],[PontoMês]] * BB$2 - tabItens[[#This Row],[QTDE ATUAL]] - (1/10)</f>
        <v>-241.1</v>
      </c>
      <c r="BC408" s="273">
        <f>IF( tabItens[[#This Row],[PontoPed]]&gt;0, IF(tabItens[[#This Row],[PontoPed]]&lt;1, 1, IF( tabItens[[#This Row],[Saldo]]&gt;tabItens[[#This Row],[PontoPed]], 0, (tabItens[[#This Row],[PontoPed]]-tabItens[[#This Row],[Saldo]])/tabItens[[#This Row],[PontoPed]] ) ), 0 )</f>
        <v>0</v>
      </c>
      <c r="BD408" s="274">
        <f>ROUNDDOWN(IF( OR( AND(tabItens[[#This Row],[PontoPed]]&lt;tabItens[[#This Row],[Saldo]],tabItens[[#This Row],[Saldo]]&gt;0), tabItens[[#This Row],[PontoPed]]=0), 99, IF(AND(tabItens[[#This Row],[Saldo]]=0,tabItens[[#This Row],[PontoPed]]&gt;0), 0, (1-tabItens[[#This Row],[PctAb]])*10 ) ),0)</f>
        <v>99</v>
      </c>
      <c r="BE408" s="275">
        <f>MAX(ROUNDDOWN( IF(tabItens[[#This Row],[Abaixo]] &gt; 0,   tabItens[[#This Row],[Abaixo]] + (tabItens[[#This Row],[PontoMês]] * IF( OR( ISBLANK(tabItens[[#This Row],[ATA Nº/ANO]]), tabItens[[#This Row],[ATA Nº/ANO]] = ""),BE$2,BE$1)),0),0),0)</f>
        <v>0</v>
      </c>
      <c r="BF40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8" s="276">
        <f>SUMIF(Consumo!$C$3:$C$902,tabItens[[#This Row],[CÓDIGO]],Consumo!$E$3:$E$902)</f>
        <v>260</v>
      </c>
      <c r="BH408" s="277">
        <f>IF(AND(tabItens[[#This Row],[Pend]] &gt; 0,tabItens[[#This Row],[Consumo]] &lt;&gt; 0), tabItens[[#This Row],[Pend]] / tabItens[[#This Row],[Consumo]], 0 )</f>
        <v>0.22510822510822512</v>
      </c>
      <c r="BI408" s="276"/>
      <c r="BJ408" s="276"/>
      <c r="BK408" s="278" t="s">
        <v>2077</v>
      </c>
    </row>
    <row r="409" spans="1:63" x14ac:dyDescent="0.3">
      <c r="A409" s="239">
        <v>82996</v>
      </c>
      <c r="B409" s="240" t="s">
        <v>1490</v>
      </c>
      <c r="C409" s="241" t="s">
        <v>264</v>
      </c>
      <c r="D409" s="242">
        <v>8.56</v>
      </c>
      <c r="E409" s="243"/>
      <c r="F409" s="243"/>
      <c r="G409" s="243" t="s">
        <v>891</v>
      </c>
      <c r="H409" s="244">
        <v>480</v>
      </c>
      <c r="I409" s="245">
        <v>103003</v>
      </c>
      <c r="J409" s="246">
        <v>8.56</v>
      </c>
      <c r="K409" s="247">
        <v>100</v>
      </c>
      <c r="L409" s="248">
        <f>IF(tabItens[[#This Row],[Média]] &gt; 0, tabItens[[#This Row],[QTDE ATUAL]] / tabItens[[#This Row],[Média]],999.9)</f>
        <v>999.9</v>
      </c>
      <c r="M409" s="249">
        <v>0</v>
      </c>
      <c r="N409" s="250">
        <f>tabItens[[#This Row],[VALOR UNIT.]] * tabItens[[#This Row],[LC]]</f>
        <v>0</v>
      </c>
      <c r="O409" s="251" t="s">
        <v>2098</v>
      </c>
      <c r="P409" s="252"/>
      <c r="Q409" s="253"/>
      <c r="R409" s="250"/>
      <c r="S409" s="254"/>
      <c r="T409" s="255">
        <f>ROUNDDOWN(IFERROR(tabItens[[#This Row],[ATA DT.VALID.]] - $D$1,0) / 30,0)</f>
        <v>-1507</v>
      </c>
      <c r="U409" s="240" t="s">
        <v>1034</v>
      </c>
      <c r="V409" s="256">
        <v>1</v>
      </c>
      <c r="W409" s="257" t="s">
        <v>2062</v>
      </c>
      <c r="X409" s="258">
        <v>51</v>
      </c>
      <c r="Y409" s="259">
        <v>8</v>
      </c>
      <c r="Z409" s="260"/>
      <c r="AA409" s="261"/>
      <c r="AB409" s="262"/>
      <c r="AC409" s="262"/>
      <c r="AD409" s="261"/>
      <c r="AE409" s="262"/>
      <c r="AF409" s="255"/>
      <c r="AG409" s="263" t="s">
        <v>2063</v>
      </c>
      <c r="AH409" s="264"/>
      <c r="AI409" s="255">
        <v>34</v>
      </c>
      <c r="AJ409" s="264">
        <v>44161</v>
      </c>
      <c r="AK409" s="264">
        <v>38317</v>
      </c>
      <c r="AL409" s="264">
        <v>44133</v>
      </c>
      <c r="AM409" s="254"/>
      <c r="AN409" s="243"/>
      <c r="AO409" s="265" t="str">
        <f>_xlfn.IFNA(IF(VLOOKUP(tabItens[[#This Row],[CÓDIGO]],tabExcluirDoEstoque[#Data],1,FALSE),"sim",""),"")</f>
        <v/>
      </c>
      <c r="AP409" s="266" t="str">
        <f ca="1">IF(OR(ISBLANK(tabItens[[#This Row],[ATA DT.VALID.]]),tabItens[[#This Row],[ATA DT.VALID.]]="",tabItens[[#This Row],[ATA DT.VALID.]]=" "),"",IF(TYPE(tabItens[[#This Row],[ATA DT.VALID.]])=1,ROUNDUP((tabItens[[#This Row],[ATA DT.VALID.]]-TODAY())/7,0),""))</f>
        <v/>
      </c>
      <c r="AQ409" s="267">
        <v>0</v>
      </c>
      <c r="AR409" s="268" t="str">
        <f>IF(ISBLANK(tabItens[[#This Row],[CÓDIGO]]),"",IFERROR(VLOOKUP(tabItens[[#This Row],[CÓDIGO]],Consumo!$C$2:$AI$902,32,FALSE),0))</f>
        <v>03.2023</v>
      </c>
      <c r="AS409" s="269">
        <f>SUMIF(Consumo!$C$3:$C$902,tabItens[[#This Row],[CÓDIGO]],Consumo!$T$3:$T$902) + SUMIF(Consumo!$C$3:$C$902,tabItens[[#This Row],[CÓDIGO]],Consumo!$U$3:$U$902) + SUMIF(Consumo!$C$3:$C$902,tabItens[[#This Row],[CÓDIGO]],Consumo!$V$3:$V$902) + SUMIF(Consumo!$C$3:$C$902,tabItens[[#This Row],[CÓDIGO]],Consumo!$W$3:$W$902)</f>
        <v>0</v>
      </c>
      <c r="AT409" s="269">
        <f>SUMIF(Consumo!$C$3:$C$902,tabItens[[#This Row],[CÓDIGO]],Consumo!$AF$3:$AF$902)</f>
        <v>100</v>
      </c>
      <c r="AU409" s="270">
        <f>SUMIF(Consumo!$C$3:$C$902,tabItens[[#This Row],[CÓDIGO]],Consumo!$AG$3:$AG$902)</f>
        <v>100</v>
      </c>
      <c r="AV409" s="271">
        <f>SUMIF(Consumo!$C$3:$C$902,tabItens[[#This Row],[CÓDIGO]],Consumo!$AE$3:$AE$902)</f>
        <v>0</v>
      </c>
      <c r="AW409" s="244">
        <f>tabItens[[#This Row],[QTDE ATUAL]] + tabItens[[#This Row],[RC QTDE]] + tabItens[[#This Row],[AF SALDO]] + tabItens[[#This Row],[Recentes]]</f>
        <v>480</v>
      </c>
      <c r="AX409" s="272">
        <v>38</v>
      </c>
      <c r="AY409" s="272">
        <v>4</v>
      </c>
      <c r="AZ409" s="272">
        <f>IF(ISBLANK(tabItens[[#This Row],[CÓDIGO]]),"",tabItens[[#This Row],[PontoMês]] * (AZ$2+tabItens[[#This Row],[PontoQtM]]))</f>
        <v>152</v>
      </c>
      <c r="BA409" s="271">
        <f>tabItens[[#This Row],[PontoPed]] - tabItens[[#This Row],[Saldo]] + (1/10)</f>
        <v>-327.9</v>
      </c>
      <c r="BB409" s="271">
        <f xml:space="preserve"> tabItens[[#This Row],[PontoMês]] * BB$2 - tabItens[[#This Row],[QTDE ATUAL]] - (1/10)</f>
        <v>-442.1</v>
      </c>
      <c r="BC409" s="273">
        <f>IF( tabItens[[#This Row],[PontoPed]]&gt;0, IF(tabItens[[#This Row],[PontoPed]]&lt;1, 1, IF( tabItens[[#This Row],[Saldo]]&gt;tabItens[[#This Row],[PontoPed]], 0, (tabItens[[#This Row],[PontoPed]]-tabItens[[#This Row],[Saldo]])/tabItens[[#This Row],[PontoPed]] ) ), 0 )</f>
        <v>0</v>
      </c>
      <c r="BD409" s="274">
        <f>ROUNDDOWN(IF( OR( AND(tabItens[[#This Row],[PontoPed]]&lt;tabItens[[#This Row],[Saldo]],tabItens[[#This Row],[Saldo]]&gt;0), tabItens[[#This Row],[PontoPed]]=0), 99, IF(AND(tabItens[[#This Row],[Saldo]]=0,tabItens[[#This Row],[PontoPed]]&gt;0), 0, (1-tabItens[[#This Row],[PctAb]])*10 ) ),0)</f>
        <v>99</v>
      </c>
      <c r="BE409" s="275">
        <f>MAX(ROUNDDOWN( IF(tabItens[[#This Row],[Abaixo]] &gt; 0,   tabItens[[#This Row],[Abaixo]] + (tabItens[[#This Row],[PontoMês]] * IF( OR( ISBLANK(tabItens[[#This Row],[ATA Nº/ANO]]), tabItens[[#This Row],[ATA Nº/ANO]] = ""),BE$2,BE$1)),0),0),0)</f>
        <v>0</v>
      </c>
      <c r="BF40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9" s="276">
        <f>SUMIF(Consumo!$C$3:$C$902,tabItens[[#This Row],[CÓDIGO]],Consumo!$E$3:$E$902)</f>
        <v>0</v>
      </c>
      <c r="BH409" s="277">
        <f>IF(AND(tabItens[[#This Row],[Pend]] &gt; 0,tabItens[[#This Row],[Consumo]] &lt;&gt; 0), tabItens[[#This Row],[Pend]] / tabItens[[#This Row],[Consumo]], 0 )</f>
        <v>0</v>
      </c>
      <c r="BI409" s="276"/>
      <c r="BJ409" s="276"/>
      <c r="BK409" s="278" t="s">
        <v>2077</v>
      </c>
    </row>
    <row r="410" spans="1:63" x14ac:dyDescent="0.3">
      <c r="A410" s="239">
        <v>51579</v>
      </c>
      <c r="B410" s="240" t="s">
        <v>1308</v>
      </c>
      <c r="C410" s="241" t="s">
        <v>264</v>
      </c>
      <c r="D410" s="242">
        <v>18.149999999999999</v>
      </c>
      <c r="E410" s="243"/>
      <c r="F410" s="243"/>
      <c r="G410" s="243" t="s">
        <v>891</v>
      </c>
      <c r="H410" s="244">
        <v>502</v>
      </c>
      <c r="I410" s="245">
        <v>103003</v>
      </c>
      <c r="J410" s="246">
        <v>18.149999999999999</v>
      </c>
      <c r="K410" s="247">
        <v>579</v>
      </c>
      <c r="L410" s="248">
        <f>IF(tabItens[[#This Row],[Média]] &gt; 0, tabItens[[#This Row],[QTDE ATUAL]] / tabItens[[#This Row],[Média]],999.9)</f>
        <v>9036</v>
      </c>
      <c r="M410" s="249">
        <v>0</v>
      </c>
      <c r="N410" s="250">
        <f>tabItens[[#This Row],[VALOR UNIT.]] * tabItens[[#This Row],[LC]]</f>
        <v>0</v>
      </c>
      <c r="O410" s="251" t="s">
        <v>2080</v>
      </c>
      <c r="P410" s="252"/>
      <c r="Q410" s="253"/>
      <c r="R410" s="250"/>
      <c r="S410" s="254"/>
      <c r="T410" s="255">
        <f>ROUNDDOWN(IFERROR(tabItens[[#This Row],[ATA DT.VALID.]] - $D$1,0) / 30,0)</f>
        <v>-1507</v>
      </c>
      <c r="U410" s="240" t="s">
        <v>933</v>
      </c>
      <c r="V410" s="256">
        <v>1</v>
      </c>
      <c r="W410" s="257" t="s">
        <v>2064</v>
      </c>
      <c r="X410" s="258">
        <v>45</v>
      </c>
      <c r="Y410" s="259">
        <v>12</v>
      </c>
      <c r="Z410" s="260"/>
      <c r="AA410" s="261"/>
      <c r="AB410" s="262"/>
      <c r="AC410" s="262"/>
      <c r="AD410" s="261"/>
      <c r="AE410" s="262"/>
      <c r="AF410" s="255"/>
      <c r="AG410" s="263" t="s">
        <v>2063</v>
      </c>
      <c r="AH410" s="264"/>
      <c r="AI410" s="255">
        <v>324</v>
      </c>
      <c r="AJ410" s="264">
        <v>45064</v>
      </c>
      <c r="AK410" s="264" t="s">
        <v>891</v>
      </c>
      <c r="AL410" s="264">
        <v>45141</v>
      </c>
      <c r="AM410" s="254"/>
      <c r="AN410" s="243"/>
      <c r="AO410" s="265" t="str">
        <f>_xlfn.IFNA(IF(VLOOKUP(tabItens[[#This Row],[CÓDIGO]],tabExcluirDoEstoque[#Data],1,FALSE),"sim",""),"")</f>
        <v/>
      </c>
      <c r="AP410" s="266" t="str">
        <f ca="1">IF(OR(ISBLANK(tabItens[[#This Row],[ATA DT.VALID.]]),tabItens[[#This Row],[ATA DT.VALID.]]="",tabItens[[#This Row],[ATA DT.VALID.]]=" "),"",IF(TYPE(tabItens[[#This Row],[ATA DT.VALID.]])=1,ROUNDUP((tabItens[[#This Row],[ATA DT.VALID.]]-TODAY())/7,0),""))</f>
        <v/>
      </c>
      <c r="AQ410" s="267">
        <v>0</v>
      </c>
      <c r="AR410" s="268" t="str">
        <f>IF(ISBLANK(tabItens[[#This Row],[CÓDIGO]]),"",IFERROR(VLOOKUP(tabItens[[#This Row],[CÓDIGO]],Consumo!$C$2:$AI$902,32,FALSE),0))</f>
        <v>08.2023</v>
      </c>
      <c r="AS410" s="269">
        <f>SUMIF(Consumo!$C$3:$C$902,tabItens[[#This Row],[CÓDIGO]],Consumo!$T$3:$T$902) + SUMIF(Consumo!$C$3:$C$902,tabItens[[#This Row],[CÓDIGO]],Consumo!$U$3:$U$902) + SUMIF(Consumo!$C$3:$C$902,tabItens[[#This Row],[CÓDIGO]],Consumo!$V$3:$V$902) + SUMIF(Consumo!$C$3:$C$902,tabItens[[#This Row],[CÓDIGO]],Consumo!$W$3:$W$902)</f>
        <v>353</v>
      </c>
      <c r="AT410" s="269">
        <f>SUMIF(Consumo!$C$3:$C$902,tabItens[[#This Row],[CÓDIGO]],Consumo!$AF$3:$AF$902)</f>
        <v>1433</v>
      </c>
      <c r="AU410" s="270">
        <f>SUMIF(Consumo!$C$3:$C$902,tabItens[[#This Row],[CÓDIGO]],Consumo!$AG$3:$AG$902)</f>
        <v>119</v>
      </c>
      <c r="AV410" s="271">
        <f>SUMIF(Consumo!$C$3:$C$902,tabItens[[#This Row],[CÓDIGO]],Consumo!$AE$3:$AE$902)</f>
        <v>5.5555555555555552E-2</v>
      </c>
      <c r="AW410" s="244">
        <f>tabItens[[#This Row],[QTDE ATUAL]] + tabItens[[#This Row],[RC QTDE]] + tabItens[[#This Row],[AF SALDO]] + tabItens[[#This Row],[Recentes]]</f>
        <v>502</v>
      </c>
      <c r="AX410" s="272">
        <v>125</v>
      </c>
      <c r="AY410" s="272">
        <v>4</v>
      </c>
      <c r="AZ410" s="272">
        <f>IF(ISBLANK(tabItens[[#This Row],[CÓDIGO]]),"",tabItens[[#This Row],[PontoMês]] * (AZ$2+tabItens[[#This Row],[PontoQtM]]))</f>
        <v>500</v>
      </c>
      <c r="BA410" s="271">
        <f>tabItens[[#This Row],[PontoPed]] - tabItens[[#This Row],[Saldo]] + (1/10)</f>
        <v>-1.9</v>
      </c>
      <c r="BB410" s="271">
        <f xml:space="preserve"> tabItens[[#This Row],[PontoMês]] * BB$2 - tabItens[[#This Row],[QTDE ATUAL]] - (1/10)</f>
        <v>-377.1</v>
      </c>
      <c r="BC410" s="273">
        <f>IF( tabItens[[#This Row],[PontoPed]]&gt;0, IF(tabItens[[#This Row],[PontoPed]]&lt;1, 1, IF( tabItens[[#This Row],[Saldo]]&gt;tabItens[[#This Row],[PontoPed]], 0, (tabItens[[#This Row],[PontoPed]]-tabItens[[#This Row],[Saldo]])/tabItens[[#This Row],[PontoPed]] ) ), 0 )</f>
        <v>0</v>
      </c>
      <c r="BD410" s="274">
        <f>ROUNDDOWN(IF( OR( AND(tabItens[[#This Row],[PontoPed]]&lt;tabItens[[#This Row],[Saldo]],tabItens[[#This Row],[Saldo]]&gt;0), tabItens[[#This Row],[PontoPed]]=0), 99, IF(AND(tabItens[[#This Row],[Saldo]]=0,tabItens[[#This Row],[PontoPed]]&gt;0), 0, (1-tabItens[[#This Row],[PctAb]])*10 ) ),0)</f>
        <v>99</v>
      </c>
      <c r="BE410" s="275">
        <f>MAX(ROUNDDOWN( IF(tabItens[[#This Row],[Abaixo]] &gt; 0,   tabItens[[#This Row],[Abaixo]] + (tabItens[[#This Row],[PontoMês]] * IF( OR( ISBLANK(tabItens[[#This Row],[ATA Nº/ANO]]), tabItens[[#This Row],[ATA Nº/ANO]] = ""),BE$2,BE$1)),0),0),0)</f>
        <v>0</v>
      </c>
      <c r="BF41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0" s="276">
        <f>SUMIF(Consumo!$C$3:$C$902,tabItens[[#This Row],[CÓDIGO]],Consumo!$E$3:$E$902)</f>
        <v>1</v>
      </c>
      <c r="BH410" s="277">
        <f>IF(AND(tabItens[[#This Row],[Pend]] &gt; 0,tabItens[[#This Row],[Consumo]] &lt;&gt; 0), tabItens[[#This Row],[Pend]] / tabItens[[#This Row],[Consumo]], 0 )</f>
        <v>6.9783670621074664E-4</v>
      </c>
      <c r="BI410" s="276"/>
      <c r="BJ410" s="276"/>
      <c r="BK410" s="278" t="s">
        <v>2077</v>
      </c>
    </row>
    <row r="411" spans="1:63" x14ac:dyDescent="0.3">
      <c r="A411" s="239">
        <v>17136</v>
      </c>
      <c r="B411" s="240" t="s">
        <v>1133</v>
      </c>
      <c r="C411" s="241" t="s">
        <v>270</v>
      </c>
      <c r="D411" s="242">
        <v>4</v>
      </c>
      <c r="E411" s="243"/>
      <c r="F411" s="243"/>
      <c r="G411" s="243" t="s">
        <v>891</v>
      </c>
      <c r="H411" s="244">
        <v>474</v>
      </c>
      <c r="I411" s="245">
        <v>103003</v>
      </c>
      <c r="J411" s="246">
        <v>4</v>
      </c>
      <c r="K411" s="247">
        <v>672</v>
      </c>
      <c r="L411" s="248">
        <f>IF(tabItens[[#This Row],[Média]] &gt; 0, tabItens[[#This Row],[QTDE ATUAL]] / tabItens[[#This Row],[Média]],999.9)</f>
        <v>112.26315789473684</v>
      </c>
      <c r="M411" s="249">
        <v>0</v>
      </c>
      <c r="N411" s="250">
        <f>tabItens[[#This Row],[VALOR UNIT.]] * tabItens[[#This Row],[LC]]</f>
        <v>0</v>
      </c>
      <c r="O411" s="251" t="s">
        <v>2080</v>
      </c>
      <c r="P411" s="252"/>
      <c r="Q411" s="253"/>
      <c r="R411" s="250"/>
      <c r="S411" s="254"/>
      <c r="T411" s="255">
        <f>ROUNDDOWN(IFERROR(tabItens[[#This Row],[ATA DT.VALID.]] - $D$1,0) / 30,0)</f>
        <v>-1507</v>
      </c>
      <c r="U411" s="240" t="s">
        <v>933</v>
      </c>
      <c r="V411" s="256">
        <v>1</v>
      </c>
      <c r="W411" s="257" t="s">
        <v>2064</v>
      </c>
      <c r="X411" s="258">
        <v>45</v>
      </c>
      <c r="Y411" s="259">
        <v>12</v>
      </c>
      <c r="Z411" s="260"/>
      <c r="AA411" s="261"/>
      <c r="AB411" s="262"/>
      <c r="AC411" s="262"/>
      <c r="AD411" s="261"/>
      <c r="AE411" s="262"/>
      <c r="AF411" s="255"/>
      <c r="AG411" s="263" t="s">
        <v>2063</v>
      </c>
      <c r="AH411" s="264"/>
      <c r="AI411" s="255">
        <v>274</v>
      </c>
      <c r="AJ411" s="264">
        <v>45034</v>
      </c>
      <c r="AK411" s="264" t="s">
        <v>891</v>
      </c>
      <c r="AL411" s="264">
        <v>44998</v>
      </c>
      <c r="AM411" s="254"/>
      <c r="AN411" s="243"/>
      <c r="AO411" s="265" t="str">
        <f>_xlfn.IFNA(IF(VLOOKUP(tabItens[[#This Row],[CÓDIGO]],tabExcluirDoEstoque[#Data],1,FALSE),"sim",""),"")</f>
        <v/>
      </c>
      <c r="AP411" s="266" t="str">
        <f ca="1">IF(OR(ISBLANK(tabItens[[#This Row],[ATA DT.VALID.]]),tabItens[[#This Row],[ATA DT.VALID.]]="",tabItens[[#This Row],[ATA DT.VALID.]]=" "),"",IF(TYPE(tabItens[[#This Row],[ATA DT.VALID.]])=1,ROUNDUP((tabItens[[#This Row],[ATA DT.VALID.]]-TODAY())/7,0),""))</f>
        <v/>
      </c>
      <c r="AQ411" s="267">
        <v>0</v>
      </c>
      <c r="AR411" s="268" t="str">
        <f>IF(ISBLANK(tabItens[[#This Row],[CÓDIGO]]),"",IFERROR(VLOOKUP(tabItens[[#This Row],[CÓDIGO]],Consumo!$C$2:$AI$902,32,FALSE),0))</f>
        <v>08.2023</v>
      </c>
      <c r="AS411" s="269">
        <f>SUMIF(Consumo!$C$3:$C$902,tabItens[[#This Row],[CÓDIGO]],Consumo!$T$3:$T$902) + SUMIF(Consumo!$C$3:$C$902,tabItens[[#This Row],[CÓDIGO]],Consumo!$U$3:$U$902) + SUMIF(Consumo!$C$3:$C$902,tabItens[[#This Row],[CÓDIGO]],Consumo!$V$3:$V$902) + SUMIF(Consumo!$C$3:$C$902,tabItens[[#This Row],[CÓDIGO]],Consumo!$W$3:$W$902)</f>
        <v>447</v>
      </c>
      <c r="AT411" s="269">
        <f>SUMIF(Consumo!$C$3:$C$902,tabItens[[#This Row],[CÓDIGO]],Consumo!$AF$3:$AF$902)</f>
        <v>1426</v>
      </c>
      <c r="AU411" s="270">
        <f>SUMIF(Consumo!$C$3:$C$902,tabItens[[#This Row],[CÓDIGO]],Consumo!$AG$3:$AG$902)</f>
        <v>131</v>
      </c>
      <c r="AV411" s="271">
        <f>SUMIF(Consumo!$C$3:$C$902,tabItens[[#This Row],[CÓDIGO]],Consumo!$AE$3:$AE$902)</f>
        <v>4.2222222222222223</v>
      </c>
      <c r="AW411" s="244">
        <f>tabItens[[#This Row],[QTDE ATUAL]] + tabItens[[#This Row],[RC QTDE]] + tabItens[[#This Row],[AF SALDO]] + tabItens[[#This Row],[Recentes]]</f>
        <v>474</v>
      </c>
      <c r="AX411" s="272">
        <v>100</v>
      </c>
      <c r="AY411" s="272">
        <v>4</v>
      </c>
      <c r="AZ411" s="272">
        <f>IF(ISBLANK(tabItens[[#This Row],[CÓDIGO]]),"",tabItens[[#This Row],[PontoMês]] * (AZ$2+tabItens[[#This Row],[PontoQtM]]))</f>
        <v>400</v>
      </c>
      <c r="BA411" s="271">
        <f>tabItens[[#This Row],[PontoPed]] - tabItens[[#This Row],[Saldo]] + (1/10)</f>
        <v>-73.900000000000006</v>
      </c>
      <c r="BB411" s="271">
        <f xml:space="preserve"> tabItens[[#This Row],[PontoMês]] * BB$2 - tabItens[[#This Row],[QTDE ATUAL]] - (1/10)</f>
        <v>-374.1</v>
      </c>
      <c r="BC411" s="273">
        <f>IF( tabItens[[#This Row],[PontoPed]]&gt;0, IF(tabItens[[#This Row],[PontoPed]]&lt;1, 1, IF( tabItens[[#This Row],[Saldo]]&gt;tabItens[[#This Row],[PontoPed]], 0, (tabItens[[#This Row],[PontoPed]]-tabItens[[#This Row],[Saldo]])/tabItens[[#This Row],[PontoPed]] ) ), 0 )</f>
        <v>0</v>
      </c>
      <c r="BD411" s="274">
        <f>ROUNDDOWN(IF( OR( AND(tabItens[[#This Row],[PontoPed]]&lt;tabItens[[#This Row],[Saldo]],tabItens[[#This Row],[Saldo]]&gt;0), tabItens[[#This Row],[PontoPed]]=0), 99, IF(AND(tabItens[[#This Row],[Saldo]]=0,tabItens[[#This Row],[PontoPed]]&gt;0), 0, (1-tabItens[[#This Row],[PctAb]])*10 ) ),0)</f>
        <v>99</v>
      </c>
      <c r="BE411" s="275">
        <f>MAX(ROUNDDOWN( IF(tabItens[[#This Row],[Abaixo]] &gt; 0,   tabItens[[#This Row],[Abaixo]] + (tabItens[[#This Row],[PontoMês]] * IF( OR( ISBLANK(tabItens[[#This Row],[ATA Nº/ANO]]), tabItens[[#This Row],[ATA Nº/ANO]] = ""),BE$2,BE$1)),0),0),0)</f>
        <v>0</v>
      </c>
      <c r="BF41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1" s="276">
        <f>SUMIF(Consumo!$C$3:$C$902,tabItens[[#This Row],[CÓDIGO]],Consumo!$E$3:$E$902)</f>
        <v>76</v>
      </c>
      <c r="BH411" s="277">
        <f>IF(AND(tabItens[[#This Row],[Pend]] &gt; 0,tabItens[[#This Row],[Consumo]] &lt;&gt; 0), tabItens[[#This Row],[Pend]] / tabItens[[#This Row],[Consumo]], 0 )</f>
        <v>5.3295932678821878E-2</v>
      </c>
      <c r="BI411" s="276"/>
      <c r="BJ411" s="276"/>
      <c r="BK411" s="278" t="s">
        <v>2077</v>
      </c>
    </row>
    <row r="412" spans="1:63" x14ac:dyDescent="0.3">
      <c r="A412" s="239">
        <v>11116</v>
      </c>
      <c r="B412" s="240" t="s">
        <v>935</v>
      </c>
      <c r="C412" s="241" t="s">
        <v>270</v>
      </c>
      <c r="D412" s="242">
        <v>3.79</v>
      </c>
      <c r="E412" s="243"/>
      <c r="F412" s="243"/>
      <c r="G412" s="243" t="s">
        <v>891</v>
      </c>
      <c r="H412" s="244">
        <v>1370</v>
      </c>
      <c r="I412" s="245">
        <v>103003</v>
      </c>
      <c r="J412" s="246">
        <v>3.79</v>
      </c>
      <c r="K412" s="247">
        <v>402</v>
      </c>
      <c r="L412" s="248">
        <f>IF(tabItens[[#This Row],[Média]] &gt; 0, tabItens[[#This Row],[QTDE ATUAL]] / tabItens[[#This Row],[Média]],999.9)</f>
        <v>999.9</v>
      </c>
      <c r="M412" s="249">
        <v>0</v>
      </c>
      <c r="N412" s="250">
        <f>tabItens[[#This Row],[VALOR UNIT.]] * tabItens[[#This Row],[LC]]</f>
        <v>0</v>
      </c>
      <c r="O412" s="251" t="s">
        <v>2081</v>
      </c>
      <c r="P412" s="252"/>
      <c r="Q412" s="253"/>
      <c r="R412" s="250"/>
      <c r="S412" s="254"/>
      <c r="T412" s="255">
        <f>ROUNDDOWN(IFERROR(tabItens[[#This Row],[ATA DT.VALID.]] - $D$1,0) / 30,0)</f>
        <v>-1507</v>
      </c>
      <c r="U412" s="240" t="s">
        <v>933</v>
      </c>
      <c r="V412" s="256">
        <v>1</v>
      </c>
      <c r="W412" s="257" t="s">
        <v>2064</v>
      </c>
      <c r="X412" s="258">
        <v>45</v>
      </c>
      <c r="Y412" s="259">
        <v>12</v>
      </c>
      <c r="Z412" s="260"/>
      <c r="AA412" s="261"/>
      <c r="AB412" s="262"/>
      <c r="AC412" s="262"/>
      <c r="AD412" s="261"/>
      <c r="AE412" s="262"/>
      <c r="AF412" s="255"/>
      <c r="AG412" s="263" t="s">
        <v>2063</v>
      </c>
      <c r="AH412" s="264"/>
      <c r="AI412" s="255">
        <v>218</v>
      </c>
      <c r="AJ412" s="264">
        <v>43521</v>
      </c>
      <c r="AK412" s="264" t="s">
        <v>891</v>
      </c>
      <c r="AL412" s="264">
        <v>45107</v>
      </c>
      <c r="AM412" s="254"/>
      <c r="AN412" s="243"/>
      <c r="AO412" s="265" t="str">
        <f>_xlfn.IFNA(IF(VLOOKUP(tabItens[[#This Row],[CÓDIGO]],tabExcluirDoEstoque[#Data],1,FALSE),"sim",""),"")</f>
        <v/>
      </c>
      <c r="AP412" s="266" t="str">
        <f ca="1">IF(OR(ISBLANK(tabItens[[#This Row],[ATA DT.VALID.]]),tabItens[[#This Row],[ATA DT.VALID.]]="",tabItens[[#This Row],[ATA DT.VALID.]]=" "),"",IF(TYPE(tabItens[[#This Row],[ATA DT.VALID.]])=1,ROUNDUP((tabItens[[#This Row],[ATA DT.VALID.]]-TODAY())/7,0),""))</f>
        <v/>
      </c>
      <c r="AQ412" s="267">
        <v>0</v>
      </c>
      <c r="AR412" s="268" t="str">
        <f>IF(ISBLANK(tabItens[[#This Row],[CÓDIGO]]),"",IFERROR(VLOOKUP(tabItens[[#This Row],[CÓDIGO]],Consumo!$C$2:$AI$902,32,FALSE),0))</f>
        <v>08.2023</v>
      </c>
      <c r="AS412" s="269">
        <f>SUMIF(Consumo!$C$3:$C$902,tabItens[[#This Row],[CÓDIGO]],Consumo!$T$3:$T$902) + SUMIF(Consumo!$C$3:$C$902,tabItens[[#This Row],[CÓDIGO]],Consumo!$U$3:$U$902) + SUMIF(Consumo!$C$3:$C$902,tabItens[[#This Row],[CÓDIGO]],Consumo!$V$3:$V$902) + SUMIF(Consumo!$C$3:$C$902,tabItens[[#This Row],[CÓDIGO]],Consumo!$W$3:$W$902)</f>
        <v>254</v>
      </c>
      <c r="AT412" s="269">
        <f>SUMIF(Consumo!$C$3:$C$902,tabItens[[#This Row],[CÓDIGO]],Consumo!$AF$3:$AF$902)</f>
        <v>901</v>
      </c>
      <c r="AU412" s="270">
        <f>SUMIF(Consumo!$C$3:$C$902,tabItens[[#This Row],[CÓDIGO]],Consumo!$AG$3:$AG$902)</f>
        <v>78</v>
      </c>
      <c r="AV412" s="271">
        <f>SUMIF(Consumo!$C$3:$C$902,tabItens[[#This Row],[CÓDIGO]],Consumo!$AE$3:$AE$902)</f>
        <v>0</v>
      </c>
      <c r="AW412" s="244">
        <f>tabItens[[#This Row],[QTDE ATUAL]] + tabItens[[#This Row],[RC QTDE]] + tabItens[[#This Row],[AF SALDO]] + tabItens[[#This Row],[Recentes]]</f>
        <v>1370</v>
      </c>
      <c r="AX412" s="272">
        <v>41</v>
      </c>
      <c r="AY412" s="272">
        <v>4</v>
      </c>
      <c r="AZ412" s="272">
        <f>IF(ISBLANK(tabItens[[#This Row],[CÓDIGO]]),"",tabItens[[#This Row],[PontoMês]] * (AZ$2+tabItens[[#This Row],[PontoQtM]]))</f>
        <v>164</v>
      </c>
      <c r="BA412" s="271">
        <f>tabItens[[#This Row],[PontoPed]] - tabItens[[#This Row],[Saldo]] + (1/10)</f>
        <v>-1205.9000000000001</v>
      </c>
      <c r="BB412" s="271">
        <f xml:space="preserve"> tabItens[[#This Row],[PontoMês]] * BB$2 - tabItens[[#This Row],[QTDE ATUAL]] - (1/10)</f>
        <v>-1329.1</v>
      </c>
      <c r="BC412" s="273">
        <f>IF( tabItens[[#This Row],[PontoPed]]&gt;0, IF(tabItens[[#This Row],[PontoPed]]&lt;1, 1, IF( tabItens[[#This Row],[Saldo]]&gt;tabItens[[#This Row],[PontoPed]], 0, (tabItens[[#This Row],[PontoPed]]-tabItens[[#This Row],[Saldo]])/tabItens[[#This Row],[PontoPed]] ) ), 0 )</f>
        <v>0</v>
      </c>
      <c r="BD412" s="274">
        <f>ROUNDDOWN(IF( OR( AND(tabItens[[#This Row],[PontoPed]]&lt;tabItens[[#This Row],[Saldo]],tabItens[[#This Row],[Saldo]]&gt;0), tabItens[[#This Row],[PontoPed]]=0), 99, IF(AND(tabItens[[#This Row],[Saldo]]=0,tabItens[[#This Row],[PontoPed]]&gt;0), 0, (1-tabItens[[#This Row],[PctAb]])*10 ) ),0)</f>
        <v>99</v>
      </c>
      <c r="BE412" s="275">
        <f>MAX(ROUNDDOWN( IF(tabItens[[#This Row],[Abaixo]] &gt; 0,   tabItens[[#This Row],[Abaixo]] + (tabItens[[#This Row],[PontoMês]] * IF( OR( ISBLANK(tabItens[[#This Row],[ATA Nº/ANO]]), tabItens[[#This Row],[ATA Nº/ANO]] = ""),BE$2,BE$1)),0),0),0)</f>
        <v>0</v>
      </c>
      <c r="BF41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2" s="276">
        <f>SUMIF(Consumo!$C$3:$C$902,tabItens[[#This Row],[CÓDIGO]],Consumo!$E$3:$E$902)</f>
        <v>0</v>
      </c>
      <c r="BH412" s="277">
        <f>IF(AND(tabItens[[#This Row],[Pend]] &gt; 0,tabItens[[#This Row],[Consumo]] &lt;&gt; 0), tabItens[[#This Row],[Pend]] / tabItens[[#This Row],[Consumo]], 0 )</f>
        <v>0</v>
      </c>
      <c r="BI412" s="276"/>
      <c r="BJ412" s="276"/>
      <c r="BK412" s="278" t="s">
        <v>2077</v>
      </c>
    </row>
    <row r="413" spans="1:63" x14ac:dyDescent="0.3">
      <c r="A413" s="239">
        <v>17135</v>
      </c>
      <c r="B413" s="240" t="s">
        <v>1132</v>
      </c>
      <c r="C413" s="241" t="s">
        <v>264</v>
      </c>
      <c r="D413" s="242">
        <v>0.17</v>
      </c>
      <c r="E413" s="243"/>
      <c r="F413" s="243"/>
      <c r="G413" s="243" t="s">
        <v>891</v>
      </c>
      <c r="H413" s="244">
        <v>1085</v>
      </c>
      <c r="I413" s="245">
        <v>103003</v>
      </c>
      <c r="J413" s="246">
        <v>0.17</v>
      </c>
      <c r="K413" s="247">
        <v>6203</v>
      </c>
      <c r="L413" s="248">
        <f>IF(tabItens[[#This Row],[Média]] &gt; 0, tabItens[[#This Row],[QTDE ATUAL]] / tabItens[[#This Row],[Média]],999.9)</f>
        <v>147.95454545454547</v>
      </c>
      <c r="M413" s="249">
        <v>0</v>
      </c>
      <c r="N413" s="250">
        <f>tabItens[[#This Row],[VALOR UNIT.]] * tabItens[[#This Row],[LC]]</f>
        <v>0</v>
      </c>
      <c r="O413" s="251"/>
      <c r="P413" s="252"/>
      <c r="Q413" s="253"/>
      <c r="R413" s="250"/>
      <c r="S413" s="254"/>
      <c r="T413" s="255">
        <f>ROUNDDOWN(IFERROR(tabItens[[#This Row],[ATA DT.VALID.]] - $D$1,0) / 30,0)</f>
        <v>-1507</v>
      </c>
      <c r="U413" s="240" t="s">
        <v>933</v>
      </c>
      <c r="V413" s="256">
        <v>1</v>
      </c>
      <c r="W413" s="257" t="s">
        <v>2064</v>
      </c>
      <c r="X413" s="258">
        <v>45</v>
      </c>
      <c r="Y413" s="259">
        <v>12</v>
      </c>
      <c r="Z413" s="260">
        <v>6978</v>
      </c>
      <c r="AA413" s="261">
        <v>2023</v>
      </c>
      <c r="AB413" s="262">
        <v>1200</v>
      </c>
      <c r="AC413" s="262"/>
      <c r="AD413" s="261"/>
      <c r="AE413" s="262"/>
      <c r="AF413" s="255"/>
      <c r="AG413" s="263" t="s">
        <v>2063</v>
      </c>
      <c r="AH413" s="264"/>
      <c r="AI413" s="255">
        <v>2724</v>
      </c>
      <c r="AJ413" s="264">
        <v>45020</v>
      </c>
      <c r="AK413" s="264" t="s">
        <v>891</v>
      </c>
      <c r="AL413" s="264">
        <v>44998</v>
      </c>
      <c r="AM413" s="254"/>
      <c r="AN413" s="243"/>
      <c r="AO413" s="265" t="str">
        <f>_xlfn.IFNA(IF(VLOOKUP(tabItens[[#This Row],[CÓDIGO]],tabExcluirDoEstoque[#Data],1,FALSE),"sim",""),"")</f>
        <v/>
      </c>
      <c r="AP413" s="266" t="str">
        <f ca="1">IF(OR(ISBLANK(tabItens[[#This Row],[ATA DT.VALID.]]),tabItens[[#This Row],[ATA DT.VALID.]]="",tabItens[[#This Row],[ATA DT.VALID.]]=" "),"",IF(TYPE(tabItens[[#This Row],[ATA DT.VALID.]])=1,ROUNDUP((tabItens[[#This Row],[ATA DT.VALID.]]-TODAY())/7,0),""))</f>
        <v/>
      </c>
      <c r="AQ413" s="267"/>
      <c r="AR413" s="268" t="str">
        <f>IF(ISBLANK(tabItens[[#This Row],[CÓDIGO]]),"",IFERROR(VLOOKUP(tabItens[[#This Row],[CÓDIGO]],Consumo!$C$2:$AI$902,32,FALSE),0))</f>
        <v>08.2023</v>
      </c>
      <c r="AS413" s="269">
        <f>SUMIF(Consumo!$C$3:$C$902,tabItens[[#This Row],[CÓDIGO]],Consumo!$T$3:$T$902) + SUMIF(Consumo!$C$3:$C$902,tabItens[[#This Row],[CÓDIGO]],Consumo!$U$3:$U$902) + SUMIF(Consumo!$C$3:$C$902,tabItens[[#This Row],[CÓDIGO]],Consumo!$V$3:$V$902) + SUMIF(Consumo!$C$3:$C$902,tabItens[[#This Row],[CÓDIGO]],Consumo!$W$3:$W$902)</f>
        <v>1450</v>
      </c>
      <c r="AT413" s="269">
        <f>SUMIF(Consumo!$C$3:$C$902,tabItens[[#This Row],[CÓDIGO]],Consumo!$AF$3:$AF$902)</f>
        <v>9940</v>
      </c>
      <c r="AU413" s="270">
        <f>SUMIF(Consumo!$C$3:$C$902,tabItens[[#This Row],[CÓDIGO]],Consumo!$AG$3:$AG$902)</f>
        <v>3802</v>
      </c>
      <c r="AV413" s="271">
        <f>SUMIF(Consumo!$C$3:$C$902,tabItens[[#This Row],[CÓDIGO]],Consumo!$AE$3:$AE$902)</f>
        <v>7.333333333333333</v>
      </c>
      <c r="AW413" s="244">
        <f>tabItens[[#This Row],[QTDE ATUAL]] + tabItens[[#This Row],[RC QTDE]] + tabItens[[#This Row],[AF SALDO]] + tabItens[[#This Row],[Recentes]]</f>
        <v>2285</v>
      </c>
      <c r="AX413" s="272">
        <v>610</v>
      </c>
      <c r="AY413" s="272">
        <v>4</v>
      </c>
      <c r="AZ413" s="272">
        <f>IF(ISBLANK(tabItens[[#This Row],[CÓDIGO]]),"",tabItens[[#This Row],[PontoMês]] * (AZ$2+tabItens[[#This Row],[PontoQtM]]))</f>
        <v>2440</v>
      </c>
      <c r="BA413" s="271">
        <f>tabItens[[#This Row],[PontoPed]] - tabItens[[#This Row],[Saldo]] + (1/10)</f>
        <v>155.1</v>
      </c>
      <c r="BB413" s="271">
        <f xml:space="preserve"> tabItens[[#This Row],[PontoMês]] * BB$2 - tabItens[[#This Row],[QTDE ATUAL]] - (1/10)</f>
        <v>-475.1</v>
      </c>
      <c r="BC413" s="273">
        <f>IF( tabItens[[#This Row],[PontoPed]]&gt;0, IF(tabItens[[#This Row],[PontoPed]]&lt;1, 1, IF( tabItens[[#This Row],[Saldo]]&gt;tabItens[[#This Row],[PontoPed]], 0, (tabItens[[#This Row],[PontoPed]]-tabItens[[#This Row],[Saldo]])/tabItens[[#This Row],[PontoPed]] ) ), 0 )</f>
        <v>6.3524590163934427E-2</v>
      </c>
      <c r="BD413" s="274">
        <f>ROUNDDOWN(IF( OR( AND(tabItens[[#This Row],[PontoPed]]&lt;tabItens[[#This Row],[Saldo]],tabItens[[#This Row],[Saldo]]&gt;0), tabItens[[#This Row],[PontoPed]]=0), 99, IF(AND(tabItens[[#This Row],[Saldo]]=0,tabItens[[#This Row],[PontoPed]]&gt;0), 0, (1-tabItens[[#This Row],[PctAb]])*10 ) ),0)</f>
        <v>9</v>
      </c>
      <c r="BE413" s="275">
        <f>MAX(ROUNDDOWN( IF(tabItens[[#This Row],[Abaixo]] &gt; 0,   tabItens[[#This Row],[Abaixo]] + (tabItens[[#This Row],[PontoMês]] * IF( OR( ISBLANK(tabItens[[#This Row],[ATA Nº/ANO]]), tabItens[[#This Row],[ATA Nº/ANO]] = ""),BE$2,BE$1)),0),0),0)</f>
        <v>3815</v>
      </c>
      <c r="BF41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3815</v>
      </c>
      <c r="BG413" s="276">
        <f>SUMIF(Consumo!$C$3:$C$902,tabItens[[#This Row],[CÓDIGO]],Consumo!$E$3:$E$902)</f>
        <v>132</v>
      </c>
      <c r="BH413" s="277">
        <f>IF(AND(tabItens[[#This Row],[Pend]] &gt; 0,tabItens[[#This Row],[Consumo]] &lt;&gt; 0), tabItens[[#This Row],[Pend]] / tabItens[[#This Row],[Consumo]], 0 )</f>
        <v>1.3279678068410463E-2</v>
      </c>
      <c r="BI413" s="276"/>
      <c r="BJ413" s="276"/>
      <c r="BK413" s="278" t="s">
        <v>2077</v>
      </c>
    </row>
    <row r="414" spans="1:63" x14ac:dyDescent="0.3">
      <c r="A414" s="239">
        <v>102588</v>
      </c>
      <c r="B414" s="240" t="s">
        <v>1588</v>
      </c>
      <c r="C414" s="241" t="s">
        <v>264</v>
      </c>
      <c r="D414" s="242">
        <v>4.87</v>
      </c>
      <c r="E414" s="243"/>
      <c r="F414" s="243"/>
      <c r="G414" s="243" t="s">
        <v>891</v>
      </c>
      <c r="H414" s="244">
        <v>400</v>
      </c>
      <c r="I414" s="245">
        <v>103003</v>
      </c>
      <c r="J414" s="246">
        <v>4.87</v>
      </c>
      <c r="K414" s="247">
        <v>103</v>
      </c>
      <c r="L414" s="248">
        <f>IF(tabItens[[#This Row],[Média]] &gt; 0, tabItens[[#This Row],[QTDE ATUAL]] / tabItens[[#This Row],[Média]],999.9)</f>
        <v>110.76923076923077</v>
      </c>
      <c r="M414" s="249">
        <v>0</v>
      </c>
      <c r="N414" s="250">
        <f>tabItens[[#This Row],[VALOR UNIT.]] * tabItens[[#This Row],[LC]]</f>
        <v>0</v>
      </c>
      <c r="O414" s="251" t="s">
        <v>2140</v>
      </c>
      <c r="P414" s="252"/>
      <c r="Q414" s="253"/>
      <c r="R414" s="250"/>
      <c r="S414" s="254"/>
      <c r="T414" s="255">
        <f>ROUNDDOWN(IFERROR(tabItens[[#This Row],[ATA DT.VALID.]] - $D$1,0) / 30,0)</f>
        <v>-1507</v>
      </c>
      <c r="U414" s="240" t="s">
        <v>1009</v>
      </c>
      <c r="V414" s="256">
        <v>1</v>
      </c>
      <c r="W414" s="257" t="s">
        <v>2067</v>
      </c>
      <c r="X414" s="258">
        <v>61</v>
      </c>
      <c r="Y414" s="259">
        <v>11</v>
      </c>
      <c r="Z414" s="260"/>
      <c r="AA414" s="261"/>
      <c r="AB414" s="262"/>
      <c r="AC414" s="262"/>
      <c r="AD414" s="261"/>
      <c r="AE414" s="262"/>
      <c r="AF414" s="255"/>
      <c r="AG414" s="263" t="s">
        <v>2063</v>
      </c>
      <c r="AH414" s="264"/>
      <c r="AI414" s="255">
        <v>36</v>
      </c>
      <c r="AJ414" s="264">
        <v>45166</v>
      </c>
      <c r="AK414" s="264">
        <v>39365</v>
      </c>
      <c r="AL414" s="264">
        <v>45145</v>
      </c>
      <c r="AM414" s="254"/>
      <c r="AN414" s="243"/>
      <c r="AO414" s="265" t="str">
        <f>_xlfn.IFNA(IF(VLOOKUP(tabItens[[#This Row],[CÓDIGO]],tabExcluirDoEstoque[#Data],1,FALSE),"sim",""),"")</f>
        <v/>
      </c>
      <c r="AP414" s="266" t="str">
        <f ca="1">IF(OR(ISBLANK(tabItens[[#This Row],[ATA DT.VALID.]]),tabItens[[#This Row],[ATA DT.VALID.]]="",tabItens[[#This Row],[ATA DT.VALID.]]=" "),"",IF(TYPE(tabItens[[#This Row],[ATA DT.VALID.]])=1,ROUNDUP((tabItens[[#This Row],[ATA DT.VALID.]]-TODAY())/7,0),""))</f>
        <v/>
      </c>
      <c r="AQ414" s="267">
        <v>0</v>
      </c>
      <c r="AR414" s="268" t="str">
        <f>IF(ISBLANK(tabItens[[#This Row],[CÓDIGO]]),"",IFERROR(VLOOKUP(tabItens[[#This Row],[CÓDIGO]],Consumo!$C$2:$AI$902,32,FALSE),0))</f>
        <v>05.2023</v>
      </c>
      <c r="AS414" s="269">
        <f>SUMIF(Consumo!$C$3:$C$902,tabItens[[#This Row],[CÓDIGO]],Consumo!$T$3:$T$902) + SUMIF(Consumo!$C$3:$C$902,tabItens[[#This Row],[CÓDIGO]],Consumo!$U$3:$U$902) + SUMIF(Consumo!$C$3:$C$902,tabItens[[#This Row],[CÓDIGO]],Consumo!$V$3:$V$902) + SUMIF(Consumo!$C$3:$C$902,tabItens[[#This Row],[CÓDIGO]],Consumo!$W$3:$W$902)</f>
        <v>5</v>
      </c>
      <c r="AT414" s="269">
        <f>SUMIF(Consumo!$C$3:$C$902,tabItens[[#This Row],[CÓDIGO]],Consumo!$AF$3:$AF$902)</f>
        <v>430</v>
      </c>
      <c r="AU414" s="270">
        <f>SUMIF(Consumo!$C$3:$C$902,tabItens[[#This Row],[CÓDIGO]],Consumo!$AG$3:$AG$902)</f>
        <v>108</v>
      </c>
      <c r="AV414" s="271">
        <f>SUMIF(Consumo!$C$3:$C$902,tabItens[[#This Row],[CÓDIGO]],Consumo!$AE$3:$AE$902)</f>
        <v>3.6111111111111112</v>
      </c>
      <c r="AW414" s="244">
        <f>tabItens[[#This Row],[QTDE ATUAL]] + tabItens[[#This Row],[RC QTDE]] + tabItens[[#This Row],[AF SALDO]] + tabItens[[#This Row],[Recentes]]</f>
        <v>400</v>
      </c>
      <c r="AX414" s="272">
        <v>6</v>
      </c>
      <c r="AY414" s="272">
        <v>4</v>
      </c>
      <c r="AZ414" s="272">
        <f>IF(ISBLANK(tabItens[[#This Row],[CÓDIGO]]),"",tabItens[[#This Row],[PontoMês]] * (AZ$2+tabItens[[#This Row],[PontoQtM]]))</f>
        <v>24</v>
      </c>
      <c r="BA414" s="271">
        <f>tabItens[[#This Row],[PontoPed]] - tabItens[[#This Row],[Saldo]] + (1/10)</f>
        <v>-375.9</v>
      </c>
      <c r="BB414" s="271">
        <f xml:space="preserve"> tabItens[[#This Row],[PontoMês]] * BB$2 - tabItens[[#This Row],[QTDE ATUAL]] - (1/10)</f>
        <v>-394.1</v>
      </c>
      <c r="BC414" s="273">
        <f>IF( tabItens[[#This Row],[PontoPed]]&gt;0, IF(tabItens[[#This Row],[PontoPed]]&lt;1, 1, IF( tabItens[[#This Row],[Saldo]]&gt;tabItens[[#This Row],[PontoPed]], 0, (tabItens[[#This Row],[PontoPed]]-tabItens[[#This Row],[Saldo]])/tabItens[[#This Row],[PontoPed]] ) ), 0 )</f>
        <v>0</v>
      </c>
      <c r="BD414" s="274">
        <f>ROUNDDOWN(IF( OR( AND(tabItens[[#This Row],[PontoPed]]&lt;tabItens[[#This Row],[Saldo]],tabItens[[#This Row],[Saldo]]&gt;0), tabItens[[#This Row],[PontoPed]]=0), 99, IF(AND(tabItens[[#This Row],[Saldo]]=0,tabItens[[#This Row],[PontoPed]]&gt;0), 0, (1-tabItens[[#This Row],[PctAb]])*10 ) ),0)</f>
        <v>99</v>
      </c>
      <c r="BE414" s="275">
        <f>MAX(ROUNDDOWN( IF(tabItens[[#This Row],[Abaixo]] &gt; 0,   tabItens[[#This Row],[Abaixo]] + (tabItens[[#This Row],[PontoMês]] * IF( OR( ISBLANK(tabItens[[#This Row],[ATA Nº/ANO]]), tabItens[[#This Row],[ATA Nº/ANO]] = ""),BE$2,BE$1)),0),0),0)</f>
        <v>0</v>
      </c>
      <c r="BF41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4" s="276">
        <f>SUMIF(Consumo!$C$3:$C$902,tabItens[[#This Row],[CÓDIGO]],Consumo!$E$3:$E$902)</f>
        <v>65</v>
      </c>
      <c r="BH414" s="277">
        <f>IF(AND(tabItens[[#This Row],[Pend]] &gt; 0,tabItens[[#This Row],[Consumo]] &lt;&gt; 0), tabItens[[#This Row],[Pend]] / tabItens[[#This Row],[Consumo]], 0 )</f>
        <v>0.15116279069767441</v>
      </c>
      <c r="BI414" s="276"/>
      <c r="BJ414" s="276"/>
      <c r="BK414" s="278" t="s">
        <v>2077</v>
      </c>
    </row>
    <row r="415" spans="1:63" x14ac:dyDescent="0.3">
      <c r="A415" s="239">
        <v>105294</v>
      </c>
      <c r="B415" s="240" t="s">
        <v>1626</v>
      </c>
      <c r="C415" s="241" t="s">
        <v>264</v>
      </c>
      <c r="D415" s="242">
        <v>12.69</v>
      </c>
      <c r="E415" s="243"/>
      <c r="F415" s="243"/>
      <c r="G415" s="243" t="s">
        <v>891</v>
      </c>
      <c r="H415" s="244">
        <v>125</v>
      </c>
      <c r="I415" s="245">
        <v>103003</v>
      </c>
      <c r="J415" s="246">
        <v>12.69</v>
      </c>
      <c r="K415" s="247">
        <v>135</v>
      </c>
      <c r="L415" s="248">
        <f>IF(tabItens[[#This Row],[Média]] &gt; 0, tabItens[[#This Row],[QTDE ATUAL]] / tabItens[[#This Row],[Média]],999.9)</f>
        <v>187.5</v>
      </c>
      <c r="M415" s="249">
        <v>0</v>
      </c>
      <c r="N415" s="250">
        <f>tabItens[[#This Row],[VALOR UNIT.]] * tabItens[[#This Row],[LC]]</f>
        <v>0</v>
      </c>
      <c r="O415" s="251"/>
      <c r="P415" s="252"/>
      <c r="Q415" s="253"/>
      <c r="R415" s="250"/>
      <c r="S415" s="254"/>
      <c r="T415" s="255">
        <f>ROUNDDOWN(IFERROR(tabItens[[#This Row],[ATA DT.VALID.]] - $D$1,0) / 30,0)</f>
        <v>-1507</v>
      </c>
      <c r="U415" s="240" t="s">
        <v>1599</v>
      </c>
      <c r="V415" s="256">
        <v>1</v>
      </c>
      <c r="W415" s="257" t="s">
        <v>2062</v>
      </c>
      <c r="X415" s="258">
        <v>51</v>
      </c>
      <c r="Y415" s="259">
        <v>42</v>
      </c>
      <c r="Z415" s="260"/>
      <c r="AA415" s="261"/>
      <c r="AB415" s="262"/>
      <c r="AC415" s="262"/>
      <c r="AD415" s="261"/>
      <c r="AE415" s="262"/>
      <c r="AF415" s="255"/>
      <c r="AG415" s="263" t="s">
        <v>2063</v>
      </c>
      <c r="AH415" s="264"/>
      <c r="AI415" s="255">
        <v>46</v>
      </c>
      <c r="AJ415" s="264">
        <v>44946</v>
      </c>
      <c r="AK415" s="264">
        <v>39506</v>
      </c>
      <c r="AL415" s="264">
        <v>44939</v>
      </c>
      <c r="AM415" s="254"/>
      <c r="AN415" s="243"/>
      <c r="AO415" s="265" t="str">
        <f>_xlfn.IFNA(IF(VLOOKUP(tabItens[[#This Row],[CÓDIGO]],tabExcluirDoEstoque[#Data],1,FALSE),"sim",""),"")</f>
        <v/>
      </c>
      <c r="AP415" s="266" t="str">
        <f ca="1">IF(OR(ISBLANK(tabItens[[#This Row],[ATA DT.VALID.]]),tabItens[[#This Row],[ATA DT.VALID.]]="",tabItens[[#This Row],[ATA DT.VALID.]]=" "),"",IF(TYPE(tabItens[[#This Row],[ATA DT.VALID.]])=1,ROUNDUP((tabItens[[#This Row],[ATA DT.VALID.]]-TODAY())/7,0),""))</f>
        <v/>
      </c>
      <c r="AQ415" s="267"/>
      <c r="AR415" s="268" t="str">
        <f>IF(ISBLANK(tabItens[[#This Row],[CÓDIGO]]),"",IFERROR(VLOOKUP(tabItens[[#This Row],[CÓDIGO]],Consumo!$C$2:$AI$902,32,FALSE),0))</f>
        <v>08.2023</v>
      </c>
      <c r="AS415" s="269">
        <f>SUMIF(Consumo!$C$3:$C$902,tabItens[[#This Row],[CÓDIGO]],Consumo!$T$3:$T$902) + SUMIF(Consumo!$C$3:$C$902,tabItens[[#This Row],[CÓDIGO]],Consumo!$U$3:$U$902) + SUMIF(Consumo!$C$3:$C$902,tabItens[[#This Row],[CÓDIGO]],Consumo!$V$3:$V$902) + SUMIF(Consumo!$C$3:$C$902,tabItens[[#This Row],[CÓDIGO]],Consumo!$W$3:$W$902)</f>
        <v>100</v>
      </c>
      <c r="AT415" s="269">
        <f>SUMIF(Consumo!$C$3:$C$902,tabItens[[#This Row],[CÓDIGO]],Consumo!$AF$3:$AF$902)</f>
        <v>251</v>
      </c>
      <c r="AU415" s="270">
        <f>SUMIF(Consumo!$C$3:$C$902,tabItens[[#This Row],[CÓDIGO]],Consumo!$AG$3:$AG$902)</f>
        <v>50</v>
      </c>
      <c r="AV415" s="271">
        <f>SUMIF(Consumo!$C$3:$C$902,tabItens[[#This Row],[CÓDIGO]],Consumo!$AE$3:$AE$902)</f>
        <v>0.66666666666666663</v>
      </c>
      <c r="AW415" s="244">
        <f>tabItens[[#This Row],[QTDE ATUAL]] + tabItens[[#This Row],[RC QTDE]] + tabItens[[#This Row],[AF SALDO]] + tabItens[[#This Row],[Recentes]]</f>
        <v>125</v>
      </c>
      <c r="AX415" s="272">
        <v>6</v>
      </c>
      <c r="AY415" s="272">
        <v>4</v>
      </c>
      <c r="AZ415" s="272">
        <f>IF(ISBLANK(tabItens[[#This Row],[CÓDIGO]]),"",tabItens[[#This Row],[PontoMês]] * (AZ$2+tabItens[[#This Row],[PontoQtM]]))</f>
        <v>24</v>
      </c>
      <c r="BA415" s="271">
        <f>tabItens[[#This Row],[PontoPed]] - tabItens[[#This Row],[Saldo]] + (1/10)</f>
        <v>-100.9</v>
      </c>
      <c r="BB415" s="271">
        <f xml:space="preserve"> tabItens[[#This Row],[PontoMês]] * BB$2 - tabItens[[#This Row],[QTDE ATUAL]] - (1/10)</f>
        <v>-119.1</v>
      </c>
      <c r="BC415" s="273">
        <f>IF( tabItens[[#This Row],[PontoPed]]&gt;0, IF(tabItens[[#This Row],[PontoPed]]&lt;1, 1, IF( tabItens[[#This Row],[Saldo]]&gt;tabItens[[#This Row],[PontoPed]], 0, (tabItens[[#This Row],[PontoPed]]-tabItens[[#This Row],[Saldo]])/tabItens[[#This Row],[PontoPed]] ) ), 0 )</f>
        <v>0</v>
      </c>
      <c r="BD415" s="274">
        <f>ROUNDDOWN(IF( OR( AND(tabItens[[#This Row],[PontoPed]]&lt;tabItens[[#This Row],[Saldo]],tabItens[[#This Row],[Saldo]]&gt;0), tabItens[[#This Row],[PontoPed]]=0), 99, IF(AND(tabItens[[#This Row],[Saldo]]=0,tabItens[[#This Row],[PontoPed]]&gt;0), 0, (1-tabItens[[#This Row],[PctAb]])*10 ) ),0)</f>
        <v>99</v>
      </c>
      <c r="BE415" s="275">
        <f>MAX(ROUNDDOWN( IF(tabItens[[#This Row],[Abaixo]] &gt; 0,   tabItens[[#This Row],[Abaixo]] + (tabItens[[#This Row],[PontoMês]] * IF( OR( ISBLANK(tabItens[[#This Row],[ATA Nº/ANO]]), tabItens[[#This Row],[ATA Nº/ANO]] = ""),BE$2,BE$1)),0),0),0)</f>
        <v>0</v>
      </c>
      <c r="BF41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15" s="276">
        <f>SUMIF(Consumo!$C$3:$C$902,tabItens[[#This Row],[CÓDIGO]],Consumo!$E$3:$E$902)</f>
        <v>12</v>
      </c>
      <c r="BH415" s="277">
        <f>IF(AND(tabItens[[#This Row],[Pend]] &gt; 0,tabItens[[#This Row],[Consumo]] &lt;&gt; 0), tabItens[[#This Row],[Pend]] / tabItens[[#This Row],[Consumo]], 0 )</f>
        <v>4.7808764940239043E-2</v>
      </c>
      <c r="BI415" s="276"/>
      <c r="BJ415" s="276"/>
      <c r="BK415" s="278" t="s">
        <v>2077</v>
      </c>
    </row>
    <row r="416" spans="1:63" x14ac:dyDescent="0.3">
      <c r="A416" s="239">
        <v>17115</v>
      </c>
      <c r="B416" s="240" t="s">
        <v>1127</v>
      </c>
      <c r="C416" s="241" t="s">
        <v>268</v>
      </c>
      <c r="D416" s="242">
        <v>0.9</v>
      </c>
      <c r="E416" s="243" t="s">
        <v>1128</v>
      </c>
      <c r="F416" s="243" t="s">
        <v>1129</v>
      </c>
      <c r="G416" s="243" t="s">
        <v>960</v>
      </c>
      <c r="H416" s="244">
        <v>0</v>
      </c>
      <c r="I416" s="245">
        <v>103003</v>
      </c>
      <c r="J416" s="246">
        <v>0.9</v>
      </c>
      <c r="K416" s="247">
        <v>4477</v>
      </c>
      <c r="L416" s="248">
        <f>IF(tabItens[[#This Row],[Média]] &gt; 0, tabItens[[#This Row],[QTDE ATUAL]] / tabItens[[#This Row],[Média]],999.9)</f>
        <v>0</v>
      </c>
      <c r="M416" s="249">
        <v>0</v>
      </c>
      <c r="N416" s="250">
        <f>tabItens[[#This Row],[VALOR UNIT.]] * tabItens[[#This Row],[LC]]</f>
        <v>0</v>
      </c>
      <c r="O416" s="251" t="s">
        <v>2083</v>
      </c>
      <c r="P416" s="252"/>
      <c r="Q416" s="253"/>
      <c r="R416" s="250"/>
      <c r="S416" s="254"/>
      <c r="T416" s="255">
        <f>ROUNDDOWN(IFERROR(tabItens[[#This Row],[ATA DT.VALID.]] - $D$1,0) / 30,0)</f>
        <v>-1507</v>
      </c>
      <c r="U416" s="240" t="s">
        <v>1130</v>
      </c>
      <c r="V416" s="256">
        <v>1</v>
      </c>
      <c r="W416" s="257" t="s">
        <v>2064</v>
      </c>
      <c r="X416" s="258">
        <v>79</v>
      </c>
      <c r="Y416" s="259">
        <v>1</v>
      </c>
      <c r="Z416" s="260"/>
      <c r="AA416" s="261"/>
      <c r="AB416" s="262"/>
      <c r="AC416" s="262">
        <v>4567</v>
      </c>
      <c r="AD416" s="261">
        <v>2023</v>
      </c>
      <c r="AE416" s="262">
        <v>0</v>
      </c>
      <c r="AF416" s="255">
        <v>4000</v>
      </c>
      <c r="AG416" s="263" t="s">
        <v>2049</v>
      </c>
      <c r="AH416" s="264">
        <v>45070</v>
      </c>
      <c r="AI416" s="255">
        <v>1992</v>
      </c>
      <c r="AJ416" s="264">
        <v>44998</v>
      </c>
      <c r="AK416" s="264" t="s">
        <v>891</v>
      </c>
      <c r="AL416" s="264">
        <v>45036</v>
      </c>
      <c r="AM416" s="254"/>
      <c r="AN416" s="243"/>
      <c r="AO416" s="265" t="str">
        <f>_xlfn.IFNA(IF(VLOOKUP(tabItens[[#This Row],[CÓDIGO]],tabExcluirDoEstoque[#Data],1,FALSE),"sim",""),"")</f>
        <v/>
      </c>
      <c r="AP416" s="266" t="str">
        <f ca="1">IF(OR(ISBLANK(tabItens[[#This Row],[ATA DT.VALID.]]),tabItens[[#This Row],[ATA DT.VALID.]]="",tabItens[[#This Row],[ATA DT.VALID.]]=" "),"",IF(TYPE(tabItens[[#This Row],[ATA DT.VALID.]])=1,ROUNDUP((tabItens[[#This Row],[ATA DT.VALID.]]-TODAY())/7,0),""))</f>
        <v/>
      </c>
      <c r="AQ416" s="267">
        <v>0</v>
      </c>
      <c r="AR416" s="268" t="str">
        <f>IF(ISBLANK(tabItens[[#This Row],[CÓDIGO]]),"",IFERROR(VLOOKUP(tabItens[[#This Row],[CÓDIGO]],Consumo!$C$2:$AI$902,32,FALSE),0))</f>
        <v>07.2023</v>
      </c>
      <c r="AS416" s="269">
        <f>SUMIF(Consumo!$C$3:$C$902,tabItens[[#This Row],[CÓDIGO]],Consumo!$T$3:$T$902) + SUMIF(Consumo!$C$3:$C$902,tabItens[[#This Row],[CÓDIGO]],Consumo!$U$3:$U$902) + SUMIF(Consumo!$C$3:$C$902,tabItens[[#This Row],[CÓDIGO]],Consumo!$V$3:$V$902) + SUMIF(Consumo!$C$3:$C$902,tabItens[[#This Row],[CÓDIGO]],Consumo!$W$3:$W$902)</f>
        <v>1543</v>
      </c>
      <c r="AT416" s="269">
        <f>SUMIF(Consumo!$C$3:$C$902,tabItens[[#This Row],[CÓDIGO]],Consumo!$AF$3:$AF$902)</f>
        <v>10592</v>
      </c>
      <c r="AU416" s="270">
        <f>SUMIF(Consumo!$C$3:$C$902,tabItens[[#This Row],[CÓDIGO]],Consumo!$AG$3:$AG$902)</f>
        <v>1118</v>
      </c>
      <c r="AV416" s="271">
        <f>SUMIF(Consumo!$C$3:$C$902,tabItens[[#This Row],[CÓDIGO]],Consumo!$AE$3:$AE$902)</f>
        <v>36.111111111111114</v>
      </c>
      <c r="AW416" s="244">
        <f>tabItens[[#This Row],[QTDE ATUAL]] + tabItens[[#This Row],[RC QTDE]] + tabItens[[#This Row],[AF SALDO]] + tabItens[[#This Row],[Recentes]]</f>
        <v>0</v>
      </c>
      <c r="AX416" s="272">
        <v>649</v>
      </c>
      <c r="AY416" s="272">
        <v>4</v>
      </c>
      <c r="AZ416" s="272">
        <f>IF(ISBLANK(tabItens[[#This Row],[CÓDIGO]]),"",tabItens[[#This Row],[PontoMês]] * (AZ$2+tabItens[[#This Row],[PontoQtM]]))</f>
        <v>2596</v>
      </c>
      <c r="BA416" s="271">
        <f>tabItens[[#This Row],[PontoPed]] - tabItens[[#This Row],[Saldo]] + (1/10)</f>
        <v>2596.1</v>
      </c>
      <c r="BB416" s="271">
        <f xml:space="preserve"> tabItens[[#This Row],[PontoMês]] * BB$2 - tabItens[[#This Row],[QTDE ATUAL]] - (1/10)</f>
        <v>648.9</v>
      </c>
      <c r="BC416" s="273">
        <f>IF( tabItens[[#This Row],[PontoPed]]&gt;0, IF(tabItens[[#This Row],[PontoPed]]&lt;1, 1, IF( tabItens[[#This Row],[Saldo]]&gt;tabItens[[#This Row],[PontoPed]], 0, (tabItens[[#This Row],[PontoPed]]-tabItens[[#This Row],[Saldo]])/tabItens[[#This Row],[PontoPed]] ) ), 0 )</f>
        <v>1</v>
      </c>
      <c r="BD416" s="274">
        <f>ROUNDDOWN(IF( OR( AND(tabItens[[#This Row],[PontoPed]]&lt;tabItens[[#This Row],[Saldo]],tabItens[[#This Row],[Saldo]]&gt;0), tabItens[[#This Row],[PontoPed]]=0), 99, IF(AND(tabItens[[#This Row],[Saldo]]=0,tabItens[[#This Row],[PontoPed]]&gt;0), 0, (1-tabItens[[#This Row],[PctAb]])*10 ) ),0)</f>
        <v>0</v>
      </c>
      <c r="BE416" s="275">
        <f>MAX(ROUNDDOWN( IF(tabItens[[#This Row],[Abaixo]] &gt; 0,   tabItens[[#This Row],[Abaixo]] + (tabItens[[#This Row],[PontoMês]] * IF( OR( ISBLANK(tabItens[[#This Row],[ATA Nº/ANO]]), tabItens[[#This Row],[ATA Nº/ANO]] = ""),BE$2,BE$1)),0),0),0)</f>
        <v>4543</v>
      </c>
      <c r="BF41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6" s="276">
        <f>SUMIF(Consumo!$C$3:$C$902,tabItens[[#This Row],[CÓDIGO]],Consumo!$E$3:$E$902)</f>
        <v>650</v>
      </c>
      <c r="BH416" s="277">
        <f>IF(AND(tabItens[[#This Row],[Pend]] &gt; 0,tabItens[[#This Row],[Consumo]] &lt;&gt; 0), tabItens[[#This Row],[Pend]] / tabItens[[#This Row],[Consumo]], 0 )</f>
        <v>6.1367069486404836E-2</v>
      </c>
      <c r="BI416" s="276"/>
      <c r="BJ416" s="276"/>
      <c r="BK416" s="278" t="s">
        <v>2077</v>
      </c>
    </row>
    <row r="417" spans="1:63" x14ac:dyDescent="0.3">
      <c r="A417" s="239">
        <v>120615</v>
      </c>
      <c r="B417" s="240" t="s">
        <v>1748</v>
      </c>
      <c r="C417" s="241" t="s">
        <v>273</v>
      </c>
      <c r="D417" s="242">
        <v>1.05</v>
      </c>
      <c r="E417" s="243"/>
      <c r="F417" s="243"/>
      <c r="G417" s="243" t="s">
        <v>891</v>
      </c>
      <c r="H417" s="244">
        <v>1276</v>
      </c>
      <c r="I417" s="245">
        <v>103003</v>
      </c>
      <c r="J417" s="246">
        <v>1.05</v>
      </c>
      <c r="K417" s="247"/>
      <c r="L417" s="248">
        <f>IF(tabItens[[#This Row],[Média]] &gt; 0, tabItens[[#This Row],[QTDE ATUAL]] / tabItens[[#This Row],[Média]],999.9)</f>
        <v>999.9</v>
      </c>
      <c r="M417" s="249">
        <v>0</v>
      </c>
      <c r="N417" s="250">
        <f>tabItens[[#This Row],[VALOR UNIT.]] * tabItens[[#This Row],[LC]]</f>
        <v>0</v>
      </c>
      <c r="O417" s="251"/>
      <c r="P417" s="252"/>
      <c r="Q417" s="253"/>
      <c r="R417" s="250"/>
      <c r="S417" s="254"/>
      <c r="T417" s="255">
        <f>ROUNDDOWN(IFERROR(tabItens[[#This Row],[ATA DT.VALID.]] - $D$1,0) / 30,0)</f>
        <v>-1507</v>
      </c>
      <c r="U417" s="240" t="s">
        <v>1749</v>
      </c>
      <c r="V417" s="256">
        <v>1</v>
      </c>
      <c r="W417" s="257" t="s">
        <v>2069</v>
      </c>
      <c r="X417" s="258">
        <v>80</v>
      </c>
      <c r="Y417" s="259">
        <v>13</v>
      </c>
      <c r="Z417" s="260"/>
      <c r="AA417" s="261"/>
      <c r="AB417" s="262"/>
      <c r="AC417" s="262"/>
      <c r="AD417" s="261"/>
      <c r="AE417" s="262"/>
      <c r="AF417" s="255"/>
      <c r="AG417" s="263" t="s">
        <v>2063</v>
      </c>
      <c r="AH417" s="264"/>
      <c r="AI417" s="255">
        <v>0</v>
      </c>
      <c r="AJ417" s="264">
        <v>42333</v>
      </c>
      <c r="AK417" s="264">
        <v>40756</v>
      </c>
      <c r="AL417" s="264">
        <v>42297</v>
      </c>
      <c r="AM417" s="254"/>
      <c r="AN417" s="243"/>
      <c r="AO417" s="265" t="str">
        <f>_xlfn.IFNA(IF(VLOOKUP(tabItens[[#This Row],[CÓDIGO]],tabExcluirDoEstoque[#Data],1,FALSE),"sim",""),"")</f>
        <v/>
      </c>
      <c r="AP417" s="266" t="str">
        <f ca="1">IF(OR(ISBLANK(tabItens[[#This Row],[ATA DT.VALID.]]),tabItens[[#This Row],[ATA DT.VALID.]]="",tabItens[[#This Row],[ATA DT.VALID.]]=" "),"",IF(TYPE(tabItens[[#This Row],[ATA DT.VALID.]])=1,ROUNDUP((tabItens[[#This Row],[ATA DT.VALID.]]-TODAY())/7,0),""))</f>
        <v/>
      </c>
      <c r="AQ417" s="267"/>
      <c r="AR417" s="268">
        <f>IF(ISBLANK(tabItens[[#This Row],[CÓDIGO]]),"",IFERROR(VLOOKUP(tabItens[[#This Row],[CÓDIGO]],Consumo!$C$2:$AI$902,32,FALSE),0))</f>
        <v>0</v>
      </c>
      <c r="AS417" s="269">
        <f>SUMIF(Consumo!$C$3:$C$902,tabItens[[#This Row],[CÓDIGO]],Consumo!$T$3:$T$902) + SUMIF(Consumo!$C$3:$C$902,tabItens[[#This Row],[CÓDIGO]],Consumo!$U$3:$U$902) + SUMIF(Consumo!$C$3:$C$902,tabItens[[#This Row],[CÓDIGO]],Consumo!$V$3:$V$902) + SUMIF(Consumo!$C$3:$C$902,tabItens[[#This Row],[CÓDIGO]],Consumo!$W$3:$W$902)</f>
        <v>0</v>
      </c>
      <c r="AT417" s="269">
        <f>SUMIF(Consumo!$C$3:$C$902,tabItens[[#This Row],[CÓDIGO]],Consumo!$AF$3:$AF$902)</f>
        <v>0</v>
      </c>
      <c r="AU417" s="270">
        <f>SUMIF(Consumo!$C$3:$C$902,tabItens[[#This Row],[CÓDIGO]],Consumo!$AG$3:$AG$902)</f>
        <v>0</v>
      </c>
      <c r="AV417" s="271">
        <f>SUMIF(Consumo!$C$3:$C$902,tabItens[[#This Row],[CÓDIGO]],Consumo!$AE$3:$AE$902)</f>
        <v>0</v>
      </c>
      <c r="AW417" s="244">
        <f>tabItens[[#This Row],[QTDE ATUAL]] + tabItens[[#This Row],[RC QTDE]] + tabItens[[#This Row],[AF SALDO]] + tabItens[[#This Row],[Recentes]]</f>
        <v>1276</v>
      </c>
      <c r="AX417" s="272">
        <v>21</v>
      </c>
      <c r="AY417" s="272">
        <v>4</v>
      </c>
      <c r="AZ417" s="272">
        <f>IF(ISBLANK(tabItens[[#This Row],[CÓDIGO]]),"",tabItens[[#This Row],[PontoMês]] * (AZ$2+tabItens[[#This Row],[PontoQtM]]))</f>
        <v>84</v>
      </c>
      <c r="BA417" s="271">
        <f>tabItens[[#This Row],[PontoPed]] - tabItens[[#This Row],[Saldo]] + (1/10)</f>
        <v>-1191.9000000000001</v>
      </c>
      <c r="BB417" s="271">
        <f xml:space="preserve"> tabItens[[#This Row],[PontoMês]] * BB$2 - tabItens[[#This Row],[QTDE ATUAL]] - (1/10)</f>
        <v>-1255.0999999999999</v>
      </c>
      <c r="BC417" s="273">
        <f>IF( tabItens[[#This Row],[PontoPed]]&gt;0, IF(tabItens[[#This Row],[PontoPed]]&lt;1, 1, IF( tabItens[[#This Row],[Saldo]]&gt;tabItens[[#This Row],[PontoPed]], 0, (tabItens[[#This Row],[PontoPed]]-tabItens[[#This Row],[Saldo]])/tabItens[[#This Row],[PontoPed]] ) ), 0 )</f>
        <v>0</v>
      </c>
      <c r="BD417" s="274">
        <f>ROUNDDOWN(IF( OR( AND(tabItens[[#This Row],[PontoPed]]&lt;tabItens[[#This Row],[Saldo]],tabItens[[#This Row],[Saldo]]&gt;0), tabItens[[#This Row],[PontoPed]]=0), 99, IF(AND(tabItens[[#This Row],[Saldo]]=0,tabItens[[#This Row],[PontoPed]]&gt;0), 0, (1-tabItens[[#This Row],[PctAb]])*10 ) ),0)</f>
        <v>99</v>
      </c>
      <c r="BE417" s="275">
        <f>MAX(ROUNDDOWN( IF(tabItens[[#This Row],[Abaixo]] &gt; 0,   tabItens[[#This Row],[Abaixo]] + (tabItens[[#This Row],[PontoMês]] * IF( OR( ISBLANK(tabItens[[#This Row],[ATA Nº/ANO]]), tabItens[[#This Row],[ATA Nº/ANO]] = ""),BE$2,BE$1)),0),0),0)</f>
        <v>0</v>
      </c>
      <c r="BF41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17" s="276">
        <f>SUMIF(Consumo!$C$3:$C$902,tabItens[[#This Row],[CÓDIGO]],Consumo!$E$3:$E$902)</f>
        <v>0</v>
      </c>
      <c r="BH417" s="277">
        <f>IF(AND(tabItens[[#This Row],[Pend]] &gt; 0,tabItens[[#This Row],[Consumo]] &lt;&gt; 0), tabItens[[#This Row],[Pend]] / tabItens[[#This Row],[Consumo]], 0 )</f>
        <v>0</v>
      </c>
      <c r="BI417" s="276"/>
      <c r="BJ417" s="276"/>
      <c r="BK417" s="278" t="s">
        <v>2077</v>
      </c>
    </row>
    <row r="418" spans="1:63" x14ac:dyDescent="0.3">
      <c r="A418" s="239">
        <v>67939</v>
      </c>
      <c r="B418" s="240" t="s">
        <v>1403</v>
      </c>
      <c r="C418" s="241" t="s">
        <v>474</v>
      </c>
      <c r="D418" s="242">
        <v>27.7</v>
      </c>
      <c r="E418" s="243"/>
      <c r="F418" s="243"/>
      <c r="G418" s="243" t="s">
        <v>891</v>
      </c>
      <c r="H418" s="244">
        <v>13</v>
      </c>
      <c r="I418" s="245">
        <v>103003</v>
      </c>
      <c r="J418" s="246">
        <v>27.7</v>
      </c>
      <c r="K418" s="247">
        <v>140</v>
      </c>
      <c r="L418" s="248">
        <f>IF(tabItens[[#This Row],[Média]] &gt; 0, tabItens[[#This Row],[QTDE ATUAL]] / tabItens[[#This Row],[Média]],999.9)</f>
        <v>999.9</v>
      </c>
      <c r="M418" s="249">
        <v>0</v>
      </c>
      <c r="N418" s="250">
        <f>tabItens[[#This Row],[VALOR UNIT.]] * tabItens[[#This Row],[LC]]</f>
        <v>0</v>
      </c>
      <c r="O418" s="251" t="s">
        <v>2117</v>
      </c>
      <c r="P418" s="252"/>
      <c r="Q418" s="253"/>
      <c r="R418" s="250"/>
      <c r="S418" s="254"/>
      <c r="T418" s="255">
        <f>ROUNDDOWN(IFERROR(tabItens[[#This Row],[ATA DT.VALID.]] - $D$1,0) / 30,0)</f>
        <v>-1507</v>
      </c>
      <c r="U418" s="240" t="s">
        <v>1289</v>
      </c>
      <c r="V418" s="256">
        <v>1</v>
      </c>
      <c r="W418" s="257" t="s">
        <v>2062</v>
      </c>
      <c r="X418" s="258">
        <v>51</v>
      </c>
      <c r="Y418" s="259">
        <v>28</v>
      </c>
      <c r="Z418" s="260">
        <v>2627</v>
      </c>
      <c r="AA418" s="261">
        <v>2023</v>
      </c>
      <c r="AB418" s="262">
        <v>300</v>
      </c>
      <c r="AC418" s="262"/>
      <c r="AD418" s="261"/>
      <c r="AE418" s="262"/>
      <c r="AF418" s="255"/>
      <c r="AG418" s="263" t="s">
        <v>2063</v>
      </c>
      <c r="AH418" s="264"/>
      <c r="AI418" s="255">
        <v>54</v>
      </c>
      <c r="AJ418" s="264">
        <v>43853</v>
      </c>
      <c r="AK418" s="264" t="s">
        <v>891</v>
      </c>
      <c r="AL418" s="264">
        <v>45160</v>
      </c>
      <c r="AM418" s="254"/>
      <c r="AN418" s="243"/>
      <c r="AO418" s="265" t="str">
        <f>_xlfn.IFNA(IF(VLOOKUP(tabItens[[#This Row],[CÓDIGO]],tabExcluirDoEstoque[#Data],1,FALSE),"sim",""),"")</f>
        <v/>
      </c>
      <c r="AP418" s="266" t="str">
        <f ca="1">IF(OR(ISBLANK(tabItens[[#This Row],[ATA DT.VALID.]]),tabItens[[#This Row],[ATA DT.VALID.]]="",tabItens[[#This Row],[ATA DT.VALID.]]=" "),"",IF(TYPE(tabItens[[#This Row],[ATA DT.VALID.]])=1,ROUNDUP((tabItens[[#This Row],[ATA DT.VALID.]]-TODAY())/7,0),""))</f>
        <v/>
      </c>
      <c r="AQ418" s="267">
        <v>0</v>
      </c>
      <c r="AR418" s="268" t="str">
        <f>IF(ISBLANK(tabItens[[#This Row],[CÓDIGO]]),"",IFERROR(VLOOKUP(tabItens[[#This Row],[CÓDIGO]],Consumo!$C$2:$AI$902,32,FALSE),0))</f>
        <v>08.2023</v>
      </c>
      <c r="AS418" s="269">
        <f>SUMIF(Consumo!$C$3:$C$902,tabItens[[#This Row],[CÓDIGO]],Consumo!$T$3:$T$902) + SUMIF(Consumo!$C$3:$C$902,tabItens[[#This Row],[CÓDIGO]],Consumo!$U$3:$U$902) + SUMIF(Consumo!$C$3:$C$902,tabItens[[#This Row],[CÓDIGO]],Consumo!$V$3:$V$902) + SUMIF(Consumo!$C$3:$C$902,tabItens[[#This Row],[CÓDIGO]],Consumo!$W$3:$W$902)</f>
        <v>28</v>
      </c>
      <c r="AT418" s="269">
        <f>SUMIF(Consumo!$C$3:$C$902,tabItens[[#This Row],[CÓDIGO]],Consumo!$AF$3:$AF$902)</f>
        <v>255</v>
      </c>
      <c r="AU418" s="270">
        <f>SUMIF(Consumo!$C$3:$C$902,tabItens[[#This Row],[CÓDIGO]],Consumo!$AG$3:$AG$902)</f>
        <v>45</v>
      </c>
      <c r="AV418" s="271">
        <f>SUMIF(Consumo!$C$3:$C$902,tabItens[[#This Row],[CÓDIGO]],Consumo!$AE$3:$AE$902)</f>
        <v>0</v>
      </c>
      <c r="AW418" s="244">
        <f>tabItens[[#This Row],[QTDE ATUAL]] + tabItens[[#This Row],[RC QTDE]] + tabItens[[#This Row],[AF SALDO]] + tabItens[[#This Row],[Recentes]]</f>
        <v>313</v>
      </c>
      <c r="AX418" s="272">
        <v>33</v>
      </c>
      <c r="AY418" s="272">
        <v>4</v>
      </c>
      <c r="AZ418" s="272">
        <f>IF(ISBLANK(tabItens[[#This Row],[CÓDIGO]]),"",tabItens[[#This Row],[PontoMês]] * (AZ$2+tabItens[[#This Row],[PontoQtM]]))</f>
        <v>132</v>
      </c>
      <c r="BA418" s="271">
        <f>tabItens[[#This Row],[PontoPed]] - tabItens[[#This Row],[Saldo]] + (1/10)</f>
        <v>-180.9</v>
      </c>
      <c r="BB418" s="271">
        <f xml:space="preserve"> tabItens[[#This Row],[PontoMês]] * BB$2 - tabItens[[#This Row],[QTDE ATUAL]] - (1/10)</f>
        <v>19.899999999999999</v>
      </c>
      <c r="BC418" s="273">
        <f>IF( tabItens[[#This Row],[PontoPed]]&gt;0, IF(tabItens[[#This Row],[PontoPed]]&lt;1, 1, IF( tabItens[[#This Row],[Saldo]]&gt;tabItens[[#This Row],[PontoPed]], 0, (tabItens[[#This Row],[PontoPed]]-tabItens[[#This Row],[Saldo]])/tabItens[[#This Row],[PontoPed]] ) ), 0 )</f>
        <v>0</v>
      </c>
      <c r="BD418" s="274">
        <f>ROUNDDOWN(IF( OR( AND(tabItens[[#This Row],[PontoPed]]&lt;tabItens[[#This Row],[Saldo]],tabItens[[#This Row],[Saldo]]&gt;0), tabItens[[#This Row],[PontoPed]]=0), 99, IF(AND(tabItens[[#This Row],[Saldo]]=0,tabItens[[#This Row],[PontoPed]]&gt;0), 0, (1-tabItens[[#This Row],[PctAb]])*10 ) ),0)</f>
        <v>99</v>
      </c>
      <c r="BE418" s="275">
        <f>MAX(ROUNDDOWN( IF(tabItens[[#This Row],[Abaixo]] &gt; 0,   tabItens[[#This Row],[Abaixo]] + (tabItens[[#This Row],[PontoMês]] * IF( OR( ISBLANK(tabItens[[#This Row],[ATA Nº/ANO]]), tabItens[[#This Row],[ATA Nº/ANO]] = ""),BE$2,BE$1)),0),0),0)</f>
        <v>0</v>
      </c>
      <c r="BF41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8" s="276">
        <f>SUMIF(Consumo!$C$3:$C$902,tabItens[[#This Row],[CÓDIGO]],Consumo!$E$3:$E$902)</f>
        <v>0</v>
      </c>
      <c r="BH418" s="277">
        <f>IF(AND(tabItens[[#This Row],[Pend]] &gt; 0,tabItens[[#This Row],[Consumo]] &lt;&gt; 0), tabItens[[#This Row],[Pend]] / tabItens[[#This Row],[Consumo]], 0 )</f>
        <v>0</v>
      </c>
      <c r="BI418" s="276"/>
      <c r="BJ418" s="276"/>
      <c r="BK418" s="278" t="s">
        <v>2077</v>
      </c>
    </row>
    <row r="419" spans="1:63" x14ac:dyDescent="0.3">
      <c r="A419" s="239">
        <v>31555</v>
      </c>
      <c r="B419" s="240" t="s">
        <v>1253</v>
      </c>
      <c r="C419" s="241" t="s">
        <v>264</v>
      </c>
      <c r="D419" s="242">
        <v>33.700000000000003</v>
      </c>
      <c r="E419" s="243"/>
      <c r="F419" s="243"/>
      <c r="G419" s="243" t="s">
        <v>891</v>
      </c>
      <c r="H419" s="244">
        <v>74</v>
      </c>
      <c r="I419" s="245">
        <v>103003</v>
      </c>
      <c r="J419" s="246">
        <v>33.700000000000003</v>
      </c>
      <c r="K419" s="247"/>
      <c r="L419" s="248">
        <f>IF(tabItens[[#This Row],[Média]] &gt; 0, tabItens[[#This Row],[QTDE ATUAL]] / tabItens[[#This Row],[Média]],999.9)</f>
        <v>999.9</v>
      </c>
      <c r="M419" s="249">
        <v>0</v>
      </c>
      <c r="N419" s="250">
        <f>tabItens[[#This Row],[VALOR UNIT.]] * tabItens[[#This Row],[LC]]</f>
        <v>0</v>
      </c>
      <c r="O419" s="251"/>
      <c r="P419" s="252"/>
      <c r="Q419" s="253"/>
      <c r="R419" s="250"/>
      <c r="S419" s="254"/>
      <c r="T419" s="255">
        <f>ROUNDDOWN(IFERROR(tabItens[[#This Row],[ATA DT.VALID.]] - $D$1,0) / 30,0)</f>
        <v>-1507</v>
      </c>
      <c r="U419" s="240" t="s">
        <v>1078</v>
      </c>
      <c r="V419" s="256">
        <v>1</v>
      </c>
      <c r="W419" s="257" t="s">
        <v>2068</v>
      </c>
      <c r="X419" s="258">
        <v>55</v>
      </c>
      <c r="Y419" s="259">
        <v>40</v>
      </c>
      <c r="Z419" s="260"/>
      <c r="AA419" s="261"/>
      <c r="AB419" s="262"/>
      <c r="AC419" s="262"/>
      <c r="AD419" s="261"/>
      <c r="AE419" s="262"/>
      <c r="AF419" s="255"/>
      <c r="AG419" s="263" t="s">
        <v>2063</v>
      </c>
      <c r="AH419" s="264"/>
      <c r="AI419" s="255">
        <v>0</v>
      </c>
      <c r="AJ419" s="264">
        <v>37826</v>
      </c>
      <c r="AK419" s="264" t="s">
        <v>891</v>
      </c>
      <c r="AL419" s="264">
        <v>43865</v>
      </c>
      <c r="AM419" s="254"/>
      <c r="AN419" s="243"/>
      <c r="AO419" s="265" t="str">
        <f>_xlfn.IFNA(IF(VLOOKUP(tabItens[[#This Row],[CÓDIGO]],tabExcluirDoEstoque[#Data],1,FALSE),"sim",""),"")</f>
        <v/>
      </c>
      <c r="AP419" s="266" t="str">
        <f ca="1">IF(OR(ISBLANK(tabItens[[#This Row],[ATA DT.VALID.]]),tabItens[[#This Row],[ATA DT.VALID.]]="",tabItens[[#This Row],[ATA DT.VALID.]]=" "),"",IF(TYPE(tabItens[[#This Row],[ATA DT.VALID.]])=1,ROUNDUP((tabItens[[#This Row],[ATA DT.VALID.]]-TODAY())/7,0),""))</f>
        <v/>
      </c>
      <c r="AQ419" s="267"/>
      <c r="AR419" s="268">
        <f>IF(ISBLANK(tabItens[[#This Row],[CÓDIGO]]),"",IFERROR(VLOOKUP(tabItens[[#This Row],[CÓDIGO]],Consumo!$C$2:$AI$902,32,FALSE),0))</f>
        <v>0</v>
      </c>
      <c r="AS419" s="269">
        <f>SUMIF(Consumo!$C$3:$C$902,tabItens[[#This Row],[CÓDIGO]],Consumo!$T$3:$T$902) + SUMIF(Consumo!$C$3:$C$902,tabItens[[#This Row],[CÓDIGO]],Consumo!$U$3:$U$902) + SUMIF(Consumo!$C$3:$C$902,tabItens[[#This Row],[CÓDIGO]],Consumo!$V$3:$V$902) + SUMIF(Consumo!$C$3:$C$902,tabItens[[#This Row],[CÓDIGO]],Consumo!$W$3:$W$902)</f>
        <v>0</v>
      </c>
      <c r="AT419" s="269">
        <f>SUMIF(Consumo!$C$3:$C$902,tabItens[[#This Row],[CÓDIGO]],Consumo!$AF$3:$AF$902)</f>
        <v>0</v>
      </c>
      <c r="AU419" s="270">
        <f>SUMIF(Consumo!$C$3:$C$902,tabItens[[#This Row],[CÓDIGO]],Consumo!$AG$3:$AG$902)</f>
        <v>0</v>
      </c>
      <c r="AV419" s="271">
        <f>SUMIF(Consumo!$C$3:$C$902,tabItens[[#This Row],[CÓDIGO]],Consumo!$AE$3:$AE$902)</f>
        <v>0</v>
      </c>
      <c r="AW419" s="244">
        <f>tabItens[[#This Row],[QTDE ATUAL]] + tabItens[[#This Row],[RC QTDE]] + tabItens[[#This Row],[AF SALDO]] + tabItens[[#This Row],[Recentes]]</f>
        <v>74</v>
      </c>
      <c r="AX419" s="272">
        <v>1</v>
      </c>
      <c r="AY419" s="272">
        <v>4</v>
      </c>
      <c r="AZ419" s="272">
        <f>IF(ISBLANK(tabItens[[#This Row],[CÓDIGO]]),"",tabItens[[#This Row],[PontoMês]] * (AZ$2+tabItens[[#This Row],[PontoQtM]]))</f>
        <v>4</v>
      </c>
      <c r="BA419" s="271">
        <f>tabItens[[#This Row],[PontoPed]] - tabItens[[#This Row],[Saldo]] + (1/10)</f>
        <v>-69.900000000000006</v>
      </c>
      <c r="BB419" s="271">
        <f xml:space="preserve"> tabItens[[#This Row],[PontoMês]] * BB$2 - tabItens[[#This Row],[QTDE ATUAL]] - (1/10)</f>
        <v>-73.099999999999994</v>
      </c>
      <c r="BC419" s="273">
        <f>IF( tabItens[[#This Row],[PontoPed]]&gt;0, IF(tabItens[[#This Row],[PontoPed]]&lt;1, 1, IF( tabItens[[#This Row],[Saldo]]&gt;tabItens[[#This Row],[PontoPed]], 0, (tabItens[[#This Row],[PontoPed]]-tabItens[[#This Row],[Saldo]])/tabItens[[#This Row],[PontoPed]] ) ), 0 )</f>
        <v>0</v>
      </c>
      <c r="BD419" s="274">
        <f>ROUNDDOWN(IF( OR( AND(tabItens[[#This Row],[PontoPed]]&lt;tabItens[[#This Row],[Saldo]],tabItens[[#This Row],[Saldo]]&gt;0), tabItens[[#This Row],[PontoPed]]=0), 99, IF(AND(tabItens[[#This Row],[Saldo]]=0,tabItens[[#This Row],[PontoPed]]&gt;0), 0, (1-tabItens[[#This Row],[PctAb]])*10 ) ),0)</f>
        <v>99</v>
      </c>
      <c r="BE419" s="275">
        <f>MAX(ROUNDDOWN( IF(tabItens[[#This Row],[Abaixo]] &gt; 0,   tabItens[[#This Row],[Abaixo]] + (tabItens[[#This Row],[PontoMês]] * IF( OR( ISBLANK(tabItens[[#This Row],[ATA Nº/ANO]]), tabItens[[#This Row],[ATA Nº/ANO]] = ""),BE$2,BE$1)),0),0),0)</f>
        <v>0</v>
      </c>
      <c r="BF41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19" s="276">
        <f>SUMIF(Consumo!$C$3:$C$902,tabItens[[#This Row],[CÓDIGO]],Consumo!$E$3:$E$902)</f>
        <v>0</v>
      </c>
      <c r="BH419" s="277">
        <f>IF(AND(tabItens[[#This Row],[Pend]] &gt; 0,tabItens[[#This Row],[Consumo]] &lt;&gt; 0), tabItens[[#This Row],[Pend]] / tabItens[[#This Row],[Consumo]], 0 )</f>
        <v>0</v>
      </c>
      <c r="BI419" s="276"/>
      <c r="BJ419" s="276"/>
      <c r="BK419" s="278" t="s">
        <v>2077</v>
      </c>
    </row>
    <row r="420" spans="1:63" x14ac:dyDescent="0.3">
      <c r="A420" s="239">
        <v>39378</v>
      </c>
      <c r="B420" s="240" t="s">
        <v>1279</v>
      </c>
      <c r="C420" s="241" t="s">
        <v>264</v>
      </c>
      <c r="D420" s="242">
        <v>1.99</v>
      </c>
      <c r="E420" s="243"/>
      <c r="F420" s="243"/>
      <c r="G420" s="243" t="s">
        <v>891</v>
      </c>
      <c r="H420" s="244">
        <v>3962</v>
      </c>
      <c r="I420" s="245">
        <v>103003</v>
      </c>
      <c r="J420" s="246">
        <v>1.99</v>
      </c>
      <c r="K420" s="247"/>
      <c r="L420" s="248">
        <f>IF(tabItens[[#This Row],[Média]] &gt; 0, tabItens[[#This Row],[QTDE ATUAL]] / tabItens[[#This Row],[Média]],999.9)</f>
        <v>999.9</v>
      </c>
      <c r="M420" s="249">
        <v>0</v>
      </c>
      <c r="N420" s="250">
        <f>tabItens[[#This Row],[VALOR UNIT.]] * tabItens[[#This Row],[LC]]</f>
        <v>0</v>
      </c>
      <c r="O420" s="251" t="s">
        <v>2131</v>
      </c>
      <c r="P420" s="252"/>
      <c r="Q420" s="253"/>
      <c r="R420" s="250"/>
      <c r="S420" s="254"/>
      <c r="T420" s="255">
        <f>ROUNDDOWN(IFERROR(tabItens[[#This Row],[ATA DT.VALID.]] - $D$1,0) / 30,0)</f>
        <v>-1507</v>
      </c>
      <c r="U420" s="240" t="s">
        <v>1038</v>
      </c>
      <c r="V420" s="256">
        <v>1</v>
      </c>
      <c r="W420" s="257" t="s">
        <v>2062</v>
      </c>
      <c r="X420" s="258">
        <v>67</v>
      </c>
      <c r="Y420" s="259">
        <v>1</v>
      </c>
      <c r="Z420" s="260"/>
      <c r="AA420" s="261"/>
      <c r="AB420" s="262"/>
      <c r="AC420" s="262"/>
      <c r="AD420" s="261"/>
      <c r="AE420" s="262"/>
      <c r="AF420" s="255"/>
      <c r="AG420" s="263" t="s">
        <v>2063</v>
      </c>
      <c r="AH420" s="264"/>
      <c r="AI420" s="255">
        <v>0</v>
      </c>
      <c r="AJ420" s="264">
        <v>44600</v>
      </c>
      <c r="AK420" s="264" t="s">
        <v>891</v>
      </c>
      <c r="AL420" s="264">
        <v>44823</v>
      </c>
      <c r="AM420" s="254"/>
      <c r="AN420" s="243"/>
      <c r="AO420" s="265" t="str">
        <f>_xlfn.IFNA(IF(VLOOKUP(tabItens[[#This Row],[CÓDIGO]],tabExcluirDoEstoque[#Data],1,FALSE),"sim",""),"")</f>
        <v/>
      </c>
      <c r="AP420" s="266" t="str">
        <f ca="1">IF(OR(ISBLANK(tabItens[[#This Row],[ATA DT.VALID.]]),tabItens[[#This Row],[ATA DT.VALID.]]="",tabItens[[#This Row],[ATA DT.VALID.]]=" "),"",IF(TYPE(tabItens[[#This Row],[ATA DT.VALID.]])=1,ROUNDUP((tabItens[[#This Row],[ATA DT.VALID.]]-TODAY())/7,0),""))</f>
        <v/>
      </c>
      <c r="AQ420" s="267">
        <v>0</v>
      </c>
      <c r="AR420" s="268" t="str">
        <f>IF(ISBLANK(tabItens[[#This Row],[CÓDIGO]]),"",IFERROR(VLOOKUP(tabItens[[#This Row],[CÓDIGO]],Consumo!$C$2:$AI$902,32,FALSE),0))</f>
        <v>07.2022</v>
      </c>
      <c r="AS420" s="269">
        <f>SUMIF(Consumo!$C$3:$C$902,tabItens[[#This Row],[CÓDIGO]],Consumo!$T$3:$T$902) + SUMIF(Consumo!$C$3:$C$902,tabItens[[#This Row],[CÓDIGO]],Consumo!$U$3:$U$902) + SUMIF(Consumo!$C$3:$C$902,tabItens[[#This Row],[CÓDIGO]],Consumo!$V$3:$V$902) + SUMIF(Consumo!$C$3:$C$902,tabItens[[#This Row],[CÓDIGO]],Consumo!$W$3:$W$902)</f>
        <v>0</v>
      </c>
      <c r="AT420" s="269">
        <f>SUMIF(Consumo!$C$3:$C$902,tabItens[[#This Row],[CÓDIGO]],Consumo!$AF$3:$AF$902)</f>
        <v>200</v>
      </c>
      <c r="AU420" s="270">
        <f>SUMIF(Consumo!$C$3:$C$902,tabItens[[#This Row],[CÓDIGO]],Consumo!$AG$3:$AG$902)</f>
        <v>200</v>
      </c>
      <c r="AV420" s="271">
        <f>SUMIF(Consumo!$C$3:$C$902,tabItens[[#This Row],[CÓDIGO]],Consumo!$AE$3:$AE$902)</f>
        <v>0</v>
      </c>
      <c r="AW420" s="244">
        <f>tabItens[[#This Row],[QTDE ATUAL]] + tabItens[[#This Row],[RC QTDE]] + tabItens[[#This Row],[AF SALDO]] + tabItens[[#This Row],[Recentes]]</f>
        <v>3962</v>
      </c>
      <c r="AX420" s="272">
        <v>119</v>
      </c>
      <c r="AY420" s="272">
        <v>4</v>
      </c>
      <c r="AZ420" s="272">
        <f>IF(ISBLANK(tabItens[[#This Row],[CÓDIGO]]),"",tabItens[[#This Row],[PontoMês]] * (AZ$2+tabItens[[#This Row],[PontoQtM]]))</f>
        <v>476</v>
      </c>
      <c r="BA420" s="271">
        <f>tabItens[[#This Row],[PontoPed]] - tabItens[[#This Row],[Saldo]] + (1/10)</f>
        <v>-3485.9</v>
      </c>
      <c r="BB420" s="271">
        <f xml:space="preserve"> tabItens[[#This Row],[PontoMês]] * BB$2 - tabItens[[#This Row],[QTDE ATUAL]] - (1/10)</f>
        <v>-3843.1</v>
      </c>
      <c r="BC420" s="273">
        <f>IF( tabItens[[#This Row],[PontoPed]]&gt;0, IF(tabItens[[#This Row],[PontoPed]]&lt;1, 1, IF( tabItens[[#This Row],[Saldo]]&gt;tabItens[[#This Row],[PontoPed]], 0, (tabItens[[#This Row],[PontoPed]]-tabItens[[#This Row],[Saldo]])/tabItens[[#This Row],[PontoPed]] ) ), 0 )</f>
        <v>0</v>
      </c>
      <c r="BD420" s="274">
        <f>ROUNDDOWN(IF( OR( AND(tabItens[[#This Row],[PontoPed]]&lt;tabItens[[#This Row],[Saldo]],tabItens[[#This Row],[Saldo]]&gt;0), tabItens[[#This Row],[PontoPed]]=0), 99, IF(AND(tabItens[[#This Row],[Saldo]]=0,tabItens[[#This Row],[PontoPed]]&gt;0), 0, (1-tabItens[[#This Row],[PctAb]])*10 ) ),0)</f>
        <v>99</v>
      </c>
      <c r="BE420" s="275">
        <f>MAX(ROUNDDOWN( IF(tabItens[[#This Row],[Abaixo]] &gt; 0,   tabItens[[#This Row],[Abaixo]] + (tabItens[[#This Row],[PontoMês]] * IF( OR( ISBLANK(tabItens[[#This Row],[ATA Nº/ANO]]), tabItens[[#This Row],[ATA Nº/ANO]] = ""),BE$2,BE$1)),0),0),0)</f>
        <v>0</v>
      </c>
      <c r="BF42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0" s="276">
        <f>SUMIF(Consumo!$C$3:$C$902,tabItens[[#This Row],[CÓDIGO]],Consumo!$E$3:$E$902)</f>
        <v>0</v>
      </c>
      <c r="BH420" s="277">
        <f>IF(AND(tabItens[[#This Row],[Pend]] &gt; 0,tabItens[[#This Row],[Consumo]] &lt;&gt; 0), tabItens[[#This Row],[Pend]] / tabItens[[#This Row],[Consumo]], 0 )</f>
        <v>0</v>
      </c>
      <c r="BI420" s="276"/>
      <c r="BJ420" s="276"/>
      <c r="BK420" s="278" t="s">
        <v>2077</v>
      </c>
    </row>
    <row r="421" spans="1:63" x14ac:dyDescent="0.3">
      <c r="A421" s="239">
        <v>16571</v>
      </c>
      <c r="B421" s="240" t="s">
        <v>1123</v>
      </c>
      <c r="C421" s="241" t="s">
        <v>336</v>
      </c>
      <c r="D421" s="242">
        <v>6.75</v>
      </c>
      <c r="E421" s="243"/>
      <c r="F421" s="243"/>
      <c r="G421" s="243" t="s">
        <v>891</v>
      </c>
      <c r="H421" s="244">
        <v>3091</v>
      </c>
      <c r="I421" s="245">
        <v>103003</v>
      </c>
      <c r="J421" s="246">
        <v>6.75</v>
      </c>
      <c r="K421" s="247">
        <v>1478</v>
      </c>
      <c r="L421" s="248">
        <f>IF(tabItens[[#This Row],[Média]] &gt; 0, tabItens[[#This Row],[QTDE ATUAL]] / tabItens[[#This Row],[Média]],999.9)</f>
        <v>999.9</v>
      </c>
      <c r="M421" s="249">
        <v>0</v>
      </c>
      <c r="N421" s="250">
        <f>tabItens[[#This Row],[VALOR UNIT.]] * tabItens[[#This Row],[LC]]</f>
        <v>0</v>
      </c>
      <c r="O421" s="251" t="s">
        <v>2118</v>
      </c>
      <c r="P421" s="252"/>
      <c r="Q421" s="253"/>
      <c r="R421" s="250"/>
      <c r="S421" s="254"/>
      <c r="T421" s="255">
        <f>ROUNDDOWN(IFERROR(tabItens[[#This Row],[ATA DT.VALID.]] - $D$1,0) / 30,0)</f>
        <v>-1507</v>
      </c>
      <c r="U421" s="240" t="s">
        <v>1124</v>
      </c>
      <c r="V421" s="256">
        <v>1</v>
      </c>
      <c r="W421" s="257" t="s">
        <v>2064</v>
      </c>
      <c r="X421" s="258">
        <v>48</v>
      </c>
      <c r="Y421" s="259">
        <v>24</v>
      </c>
      <c r="Z421" s="260"/>
      <c r="AA421" s="261"/>
      <c r="AB421" s="262"/>
      <c r="AC421" s="262"/>
      <c r="AD421" s="261"/>
      <c r="AE421" s="262"/>
      <c r="AF421" s="255"/>
      <c r="AG421" s="263" t="s">
        <v>2063</v>
      </c>
      <c r="AH421" s="264"/>
      <c r="AI421" s="255">
        <v>798</v>
      </c>
      <c r="AJ421" s="264">
        <v>45167</v>
      </c>
      <c r="AK421" s="264" t="s">
        <v>891</v>
      </c>
      <c r="AL421" s="264">
        <v>45133</v>
      </c>
      <c r="AM421" s="254"/>
      <c r="AN421" s="243"/>
      <c r="AO421" s="265" t="str">
        <f>_xlfn.IFNA(IF(VLOOKUP(tabItens[[#This Row],[CÓDIGO]],tabExcluirDoEstoque[#Data],1,FALSE),"sim",""),"")</f>
        <v/>
      </c>
      <c r="AP421" s="266" t="str">
        <f ca="1">IF(OR(ISBLANK(tabItens[[#This Row],[ATA DT.VALID.]]),tabItens[[#This Row],[ATA DT.VALID.]]="",tabItens[[#This Row],[ATA DT.VALID.]]=" "),"",IF(TYPE(tabItens[[#This Row],[ATA DT.VALID.]])=1,ROUNDUP((tabItens[[#This Row],[ATA DT.VALID.]]-TODAY())/7,0),""))</f>
        <v/>
      </c>
      <c r="AQ421" s="267">
        <v>0</v>
      </c>
      <c r="AR421" s="268" t="str">
        <f>IF(ISBLANK(tabItens[[#This Row],[CÓDIGO]]),"",IFERROR(VLOOKUP(tabItens[[#This Row],[CÓDIGO]],Consumo!$C$2:$AI$902,32,FALSE),0))</f>
        <v>08.2023</v>
      </c>
      <c r="AS421" s="269">
        <f>SUMIF(Consumo!$C$3:$C$902,tabItens[[#This Row],[CÓDIGO]],Consumo!$T$3:$T$902) + SUMIF(Consumo!$C$3:$C$902,tabItens[[#This Row],[CÓDIGO]],Consumo!$U$3:$U$902) + SUMIF(Consumo!$C$3:$C$902,tabItens[[#This Row],[CÓDIGO]],Consumo!$V$3:$V$902) + SUMIF(Consumo!$C$3:$C$902,tabItens[[#This Row],[CÓDIGO]],Consumo!$W$3:$W$902)</f>
        <v>729</v>
      </c>
      <c r="AT421" s="269">
        <f>SUMIF(Consumo!$C$3:$C$902,tabItens[[#This Row],[CÓDIGO]],Consumo!$AF$3:$AF$902)</f>
        <v>3957</v>
      </c>
      <c r="AU421" s="270">
        <f>SUMIF(Consumo!$C$3:$C$902,tabItens[[#This Row],[CÓDIGO]],Consumo!$AG$3:$AG$902)</f>
        <v>415</v>
      </c>
      <c r="AV421" s="271">
        <f>SUMIF(Consumo!$C$3:$C$902,tabItens[[#This Row],[CÓDIGO]],Consumo!$AE$3:$AE$902)</f>
        <v>0</v>
      </c>
      <c r="AW421" s="244">
        <f>tabItens[[#This Row],[QTDE ATUAL]] + tabItens[[#This Row],[RC QTDE]] + tabItens[[#This Row],[AF SALDO]] + tabItens[[#This Row],[Recentes]]</f>
        <v>3091</v>
      </c>
      <c r="AX421" s="272">
        <v>256</v>
      </c>
      <c r="AY421" s="272">
        <v>4</v>
      </c>
      <c r="AZ421" s="272">
        <f>IF(ISBLANK(tabItens[[#This Row],[CÓDIGO]]),"",tabItens[[#This Row],[PontoMês]] * (AZ$2+tabItens[[#This Row],[PontoQtM]]))</f>
        <v>1024</v>
      </c>
      <c r="BA421" s="271">
        <f>tabItens[[#This Row],[PontoPed]] - tabItens[[#This Row],[Saldo]] + (1/10)</f>
        <v>-2066.9</v>
      </c>
      <c r="BB421" s="271">
        <f xml:space="preserve"> tabItens[[#This Row],[PontoMês]] * BB$2 - tabItens[[#This Row],[QTDE ATUAL]] - (1/10)</f>
        <v>-2835.1</v>
      </c>
      <c r="BC421" s="273">
        <f>IF( tabItens[[#This Row],[PontoPed]]&gt;0, IF(tabItens[[#This Row],[PontoPed]]&lt;1, 1, IF( tabItens[[#This Row],[Saldo]]&gt;tabItens[[#This Row],[PontoPed]], 0, (tabItens[[#This Row],[PontoPed]]-tabItens[[#This Row],[Saldo]])/tabItens[[#This Row],[PontoPed]] ) ), 0 )</f>
        <v>0</v>
      </c>
      <c r="BD421" s="274">
        <f>ROUNDDOWN(IF( OR( AND(tabItens[[#This Row],[PontoPed]]&lt;tabItens[[#This Row],[Saldo]],tabItens[[#This Row],[Saldo]]&gt;0), tabItens[[#This Row],[PontoPed]]=0), 99, IF(AND(tabItens[[#This Row],[Saldo]]=0,tabItens[[#This Row],[PontoPed]]&gt;0), 0, (1-tabItens[[#This Row],[PctAb]])*10 ) ),0)</f>
        <v>99</v>
      </c>
      <c r="BE421" s="275">
        <f>MAX(ROUNDDOWN( IF(tabItens[[#This Row],[Abaixo]] &gt; 0,   tabItens[[#This Row],[Abaixo]] + (tabItens[[#This Row],[PontoMês]] * IF( OR( ISBLANK(tabItens[[#This Row],[ATA Nº/ANO]]), tabItens[[#This Row],[ATA Nº/ANO]] = ""),BE$2,BE$1)),0),0),0)</f>
        <v>0</v>
      </c>
      <c r="BF42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1" s="276">
        <f>SUMIF(Consumo!$C$3:$C$902,tabItens[[#This Row],[CÓDIGO]],Consumo!$E$3:$E$902)</f>
        <v>0</v>
      </c>
      <c r="BH421" s="277">
        <f>IF(AND(tabItens[[#This Row],[Pend]] &gt; 0,tabItens[[#This Row],[Consumo]] &lt;&gt; 0), tabItens[[#This Row],[Pend]] / tabItens[[#This Row],[Consumo]], 0 )</f>
        <v>0</v>
      </c>
      <c r="BI421" s="276"/>
      <c r="BJ421" s="276"/>
      <c r="BK421" s="278" t="s">
        <v>2077</v>
      </c>
    </row>
    <row r="422" spans="1:63" x14ac:dyDescent="0.3">
      <c r="A422" s="239">
        <v>112158</v>
      </c>
      <c r="B422" s="240" t="s">
        <v>1694</v>
      </c>
      <c r="C422" s="241" t="s">
        <v>31</v>
      </c>
      <c r="D422" s="242">
        <v>9.49</v>
      </c>
      <c r="E422" s="243"/>
      <c r="F422" s="243"/>
      <c r="G422" s="243" t="s">
        <v>891</v>
      </c>
      <c r="H422" s="244">
        <v>198</v>
      </c>
      <c r="I422" s="245">
        <v>103003</v>
      </c>
      <c r="J422" s="246">
        <v>9.49</v>
      </c>
      <c r="K422" s="247">
        <v>122</v>
      </c>
      <c r="L422" s="248">
        <f>IF(tabItens[[#This Row],[Média]] &gt; 0, tabItens[[#This Row],[QTDE ATUAL]] / tabItens[[#This Row],[Média]],999.9)</f>
        <v>999.9</v>
      </c>
      <c r="M422" s="249">
        <v>0</v>
      </c>
      <c r="N422" s="250">
        <f>tabItens[[#This Row],[VALOR UNIT.]] * tabItens[[#This Row],[LC]]</f>
        <v>0</v>
      </c>
      <c r="O422" s="251" t="s">
        <v>2095</v>
      </c>
      <c r="P422" s="252"/>
      <c r="Q422" s="253"/>
      <c r="R422" s="250"/>
      <c r="S422" s="254"/>
      <c r="T422" s="255">
        <f>ROUNDDOWN(IFERROR(tabItens[[#This Row],[ATA DT.VALID.]] - $D$1,0) / 30,0)</f>
        <v>-1507</v>
      </c>
      <c r="U422" s="240" t="s">
        <v>993</v>
      </c>
      <c r="V422" s="256">
        <v>1</v>
      </c>
      <c r="W422" s="257" t="s">
        <v>2068</v>
      </c>
      <c r="X422" s="258">
        <v>55</v>
      </c>
      <c r="Y422" s="259">
        <v>7</v>
      </c>
      <c r="Z422" s="260"/>
      <c r="AA422" s="261"/>
      <c r="AB422" s="262"/>
      <c r="AC422" s="262"/>
      <c r="AD422" s="261"/>
      <c r="AE422" s="262"/>
      <c r="AF422" s="255"/>
      <c r="AG422" s="263" t="s">
        <v>2063</v>
      </c>
      <c r="AH422" s="264"/>
      <c r="AI422" s="255">
        <v>54</v>
      </c>
      <c r="AJ422" s="264">
        <v>44544</v>
      </c>
      <c r="AK422" s="264">
        <v>40045</v>
      </c>
      <c r="AL422" s="264">
        <v>44516</v>
      </c>
      <c r="AM422" s="254"/>
      <c r="AN422" s="243"/>
      <c r="AO422" s="265" t="str">
        <f>_xlfn.IFNA(IF(VLOOKUP(tabItens[[#This Row],[CÓDIGO]],tabExcluirDoEstoque[#Data],1,FALSE),"sim",""),"")</f>
        <v/>
      </c>
      <c r="AP422" s="266" t="str">
        <f ca="1">IF(OR(ISBLANK(tabItens[[#This Row],[ATA DT.VALID.]]),tabItens[[#This Row],[ATA DT.VALID.]]="",tabItens[[#This Row],[ATA DT.VALID.]]=" "),"",IF(TYPE(tabItens[[#This Row],[ATA DT.VALID.]])=1,ROUNDUP((tabItens[[#This Row],[ATA DT.VALID.]]-TODAY())/7,0),""))</f>
        <v/>
      </c>
      <c r="AQ422" s="267">
        <v>0</v>
      </c>
      <c r="AR422" s="268" t="str">
        <f>IF(ISBLANK(tabItens[[#This Row],[CÓDIGO]]),"",IFERROR(VLOOKUP(tabItens[[#This Row],[CÓDIGO]],Consumo!$C$2:$AI$902,32,FALSE),0))</f>
        <v>06.2023</v>
      </c>
      <c r="AS422" s="269">
        <f>SUMIF(Consumo!$C$3:$C$902,tabItens[[#This Row],[CÓDIGO]],Consumo!$T$3:$T$902) + SUMIF(Consumo!$C$3:$C$902,tabItens[[#This Row],[CÓDIGO]],Consumo!$U$3:$U$902) + SUMIF(Consumo!$C$3:$C$902,tabItens[[#This Row],[CÓDIGO]],Consumo!$V$3:$V$902) + SUMIF(Consumo!$C$3:$C$902,tabItens[[#This Row],[CÓDIGO]],Consumo!$W$3:$W$902)</f>
        <v>20</v>
      </c>
      <c r="AT422" s="269">
        <f>SUMIF(Consumo!$C$3:$C$902,tabItens[[#This Row],[CÓDIGO]],Consumo!$AF$3:$AF$902)</f>
        <v>207</v>
      </c>
      <c r="AU422" s="270">
        <f>SUMIF(Consumo!$C$3:$C$902,tabItens[[#This Row],[CÓDIGO]],Consumo!$AG$3:$AG$902)</f>
        <v>25</v>
      </c>
      <c r="AV422" s="271">
        <f>SUMIF(Consumo!$C$3:$C$902,tabItens[[#This Row],[CÓDIGO]],Consumo!$AE$3:$AE$902)</f>
        <v>0</v>
      </c>
      <c r="AW422" s="244">
        <f>tabItens[[#This Row],[QTDE ATUAL]] + tabItens[[#This Row],[RC QTDE]] + tabItens[[#This Row],[AF SALDO]] + tabItens[[#This Row],[Recentes]]</f>
        <v>198</v>
      </c>
      <c r="AX422" s="272">
        <v>21</v>
      </c>
      <c r="AY422" s="272">
        <v>4</v>
      </c>
      <c r="AZ422" s="272">
        <f>IF(ISBLANK(tabItens[[#This Row],[CÓDIGO]]),"",tabItens[[#This Row],[PontoMês]] * (AZ$2+tabItens[[#This Row],[PontoQtM]]))</f>
        <v>84</v>
      </c>
      <c r="BA422" s="271">
        <f>tabItens[[#This Row],[PontoPed]] - tabItens[[#This Row],[Saldo]] + (1/10)</f>
        <v>-113.9</v>
      </c>
      <c r="BB422" s="271">
        <f xml:space="preserve"> tabItens[[#This Row],[PontoMês]] * BB$2 - tabItens[[#This Row],[QTDE ATUAL]] - (1/10)</f>
        <v>-177.1</v>
      </c>
      <c r="BC422" s="273">
        <f>IF( tabItens[[#This Row],[PontoPed]]&gt;0, IF(tabItens[[#This Row],[PontoPed]]&lt;1, 1, IF( tabItens[[#This Row],[Saldo]]&gt;tabItens[[#This Row],[PontoPed]], 0, (tabItens[[#This Row],[PontoPed]]-tabItens[[#This Row],[Saldo]])/tabItens[[#This Row],[PontoPed]] ) ), 0 )</f>
        <v>0</v>
      </c>
      <c r="BD422" s="274">
        <f>ROUNDDOWN(IF( OR( AND(tabItens[[#This Row],[PontoPed]]&lt;tabItens[[#This Row],[Saldo]],tabItens[[#This Row],[Saldo]]&gt;0), tabItens[[#This Row],[PontoPed]]=0), 99, IF(AND(tabItens[[#This Row],[Saldo]]=0,tabItens[[#This Row],[PontoPed]]&gt;0), 0, (1-tabItens[[#This Row],[PctAb]])*10 ) ),0)</f>
        <v>99</v>
      </c>
      <c r="BE422" s="275">
        <f>MAX(ROUNDDOWN( IF(tabItens[[#This Row],[Abaixo]] &gt; 0,   tabItens[[#This Row],[Abaixo]] + (tabItens[[#This Row],[PontoMês]] * IF( OR( ISBLANK(tabItens[[#This Row],[ATA Nº/ANO]]), tabItens[[#This Row],[ATA Nº/ANO]] = ""),BE$2,BE$1)),0),0),0)</f>
        <v>0</v>
      </c>
      <c r="BF42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2" s="276">
        <f>SUMIF(Consumo!$C$3:$C$902,tabItens[[#This Row],[CÓDIGO]],Consumo!$E$3:$E$902)</f>
        <v>0</v>
      </c>
      <c r="BH422" s="277">
        <f>IF(AND(tabItens[[#This Row],[Pend]] &gt; 0,tabItens[[#This Row],[Consumo]] &lt;&gt; 0), tabItens[[#This Row],[Pend]] / tabItens[[#This Row],[Consumo]], 0 )</f>
        <v>0</v>
      </c>
      <c r="BI422" s="276"/>
      <c r="BJ422" s="276"/>
      <c r="BK422" s="278" t="s">
        <v>2077</v>
      </c>
    </row>
    <row r="423" spans="1:63" x14ac:dyDescent="0.3">
      <c r="A423" s="239">
        <v>112159</v>
      </c>
      <c r="B423" s="240" t="s">
        <v>1695</v>
      </c>
      <c r="C423" s="241" t="s">
        <v>31</v>
      </c>
      <c r="D423" s="242">
        <v>17.48</v>
      </c>
      <c r="E423" s="243"/>
      <c r="F423" s="243"/>
      <c r="G423" s="243" t="s">
        <v>891</v>
      </c>
      <c r="H423" s="244">
        <v>306</v>
      </c>
      <c r="I423" s="245">
        <v>103003</v>
      </c>
      <c r="J423" s="246">
        <v>17.48</v>
      </c>
      <c r="K423" s="247">
        <v>52</v>
      </c>
      <c r="L423" s="248">
        <f>IF(tabItens[[#This Row],[Média]] &gt; 0, tabItens[[#This Row],[QTDE ATUAL]] / tabItens[[#This Row],[Média]],999.9)</f>
        <v>999.9</v>
      </c>
      <c r="M423" s="249">
        <v>0</v>
      </c>
      <c r="N423" s="250">
        <f>tabItens[[#This Row],[VALOR UNIT.]] * tabItens[[#This Row],[LC]]</f>
        <v>0</v>
      </c>
      <c r="O423" s="251" t="s">
        <v>2095</v>
      </c>
      <c r="P423" s="252"/>
      <c r="Q423" s="253"/>
      <c r="R423" s="250"/>
      <c r="S423" s="254"/>
      <c r="T423" s="255">
        <f>ROUNDDOWN(IFERROR(tabItens[[#This Row],[ATA DT.VALID.]] - $D$1,0) / 30,0)</f>
        <v>-1507</v>
      </c>
      <c r="U423" s="240" t="s">
        <v>993</v>
      </c>
      <c r="V423" s="256">
        <v>1</v>
      </c>
      <c r="W423" s="257" t="s">
        <v>2068</v>
      </c>
      <c r="X423" s="258">
        <v>55</v>
      </c>
      <c r="Y423" s="259">
        <v>7</v>
      </c>
      <c r="Z423" s="260"/>
      <c r="AA423" s="261"/>
      <c r="AB423" s="262"/>
      <c r="AC423" s="262"/>
      <c r="AD423" s="261"/>
      <c r="AE423" s="262"/>
      <c r="AF423" s="255"/>
      <c r="AG423" s="263" t="s">
        <v>2063</v>
      </c>
      <c r="AH423" s="264"/>
      <c r="AI423" s="255">
        <v>18</v>
      </c>
      <c r="AJ423" s="264">
        <v>44544</v>
      </c>
      <c r="AK423" s="264">
        <v>40045</v>
      </c>
      <c r="AL423" s="264">
        <v>44516</v>
      </c>
      <c r="AM423" s="254"/>
      <c r="AN423" s="243"/>
      <c r="AO423" s="265" t="str">
        <f>_xlfn.IFNA(IF(VLOOKUP(tabItens[[#This Row],[CÓDIGO]],tabExcluirDoEstoque[#Data],1,FALSE),"sim",""),"")</f>
        <v/>
      </c>
      <c r="AP423" s="266" t="str">
        <f ca="1">IF(OR(ISBLANK(tabItens[[#This Row],[ATA DT.VALID.]]),tabItens[[#This Row],[ATA DT.VALID.]]="",tabItens[[#This Row],[ATA DT.VALID.]]=" "),"",IF(TYPE(tabItens[[#This Row],[ATA DT.VALID.]])=1,ROUNDUP((tabItens[[#This Row],[ATA DT.VALID.]]-TODAY())/7,0),""))</f>
        <v/>
      </c>
      <c r="AQ423" s="267">
        <v>0</v>
      </c>
      <c r="AR423" s="268" t="str">
        <f>IF(ISBLANK(tabItens[[#This Row],[CÓDIGO]]),"",IFERROR(VLOOKUP(tabItens[[#This Row],[CÓDIGO]],Consumo!$C$2:$AI$902,32,FALSE),0))</f>
        <v>05.2023</v>
      </c>
      <c r="AS423" s="269">
        <f>SUMIF(Consumo!$C$3:$C$902,tabItens[[#This Row],[CÓDIGO]],Consumo!$T$3:$T$902) + SUMIF(Consumo!$C$3:$C$902,tabItens[[#This Row],[CÓDIGO]],Consumo!$U$3:$U$902) + SUMIF(Consumo!$C$3:$C$902,tabItens[[#This Row],[CÓDIGO]],Consumo!$V$3:$V$902) + SUMIF(Consumo!$C$3:$C$902,tabItens[[#This Row],[CÓDIGO]],Consumo!$W$3:$W$902)</f>
        <v>20</v>
      </c>
      <c r="AT423" s="269">
        <f>SUMIF(Consumo!$C$3:$C$902,tabItens[[#This Row],[CÓDIGO]],Consumo!$AF$3:$AF$902)</f>
        <v>52</v>
      </c>
      <c r="AU423" s="270">
        <f>SUMIF(Consumo!$C$3:$C$902,tabItens[[#This Row],[CÓDIGO]],Consumo!$AG$3:$AG$902)</f>
        <v>20</v>
      </c>
      <c r="AV423" s="271">
        <f>SUMIF(Consumo!$C$3:$C$902,tabItens[[#This Row],[CÓDIGO]],Consumo!$AE$3:$AE$902)</f>
        <v>0</v>
      </c>
      <c r="AW423" s="244">
        <f>tabItens[[#This Row],[QTDE ATUAL]] + tabItens[[#This Row],[RC QTDE]] + tabItens[[#This Row],[AF SALDO]] + tabItens[[#This Row],[Recentes]]</f>
        <v>306</v>
      </c>
      <c r="AX423" s="272">
        <v>7</v>
      </c>
      <c r="AY423" s="272">
        <v>4</v>
      </c>
      <c r="AZ423" s="272">
        <f>IF(ISBLANK(tabItens[[#This Row],[CÓDIGO]]),"",tabItens[[#This Row],[PontoMês]] * (AZ$2+tabItens[[#This Row],[PontoQtM]]))</f>
        <v>28</v>
      </c>
      <c r="BA423" s="271">
        <f>tabItens[[#This Row],[PontoPed]] - tabItens[[#This Row],[Saldo]] + (1/10)</f>
        <v>-277.89999999999998</v>
      </c>
      <c r="BB423" s="271">
        <f xml:space="preserve"> tabItens[[#This Row],[PontoMês]] * BB$2 - tabItens[[#This Row],[QTDE ATUAL]] - (1/10)</f>
        <v>-299.10000000000002</v>
      </c>
      <c r="BC423" s="273">
        <f>IF( tabItens[[#This Row],[PontoPed]]&gt;0, IF(tabItens[[#This Row],[PontoPed]]&lt;1, 1, IF( tabItens[[#This Row],[Saldo]]&gt;tabItens[[#This Row],[PontoPed]], 0, (tabItens[[#This Row],[PontoPed]]-tabItens[[#This Row],[Saldo]])/tabItens[[#This Row],[PontoPed]] ) ), 0 )</f>
        <v>0</v>
      </c>
      <c r="BD423" s="274">
        <f>ROUNDDOWN(IF( OR( AND(tabItens[[#This Row],[PontoPed]]&lt;tabItens[[#This Row],[Saldo]],tabItens[[#This Row],[Saldo]]&gt;0), tabItens[[#This Row],[PontoPed]]=0), 99, IF(AND(tabItens[[#This Row],[Saldo]]=0,tabItens[[#This Row],[PontoPed]]&gt;0), 0, (1-tabItens[[#This Row],[PctAb]])*10 ) ),0)</f>
        <v>99</v>
      </c>
      <c r="BE423" s="275">
        <f>MAX(ROUNDDOWN( IF(tabItens[[#This Row],[Abaixo]] &gt; 0,   tabItens[[#This Row],[Abaixo]] + (tabItens[[#This Row],[PontoMês]] * IF( OR( ISBLANK(tabItens[[#This Row],[ATA Nº/ANO]]), tabItens[[#This Row],[ATA Nº/ANO]] = ""),BE$2,BE$1)),0),0),0)</f>
        <v>0</v>
      </c>
      <c r="BF42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3" s="276">
        <f>SUMIF(Consumo!$C$3:$C$902,tabItens[[#This Row],[CÓDIGO]],Consumo!$E$3:$E$902)</f>
        <v>0</v>
      </c>
      <c r="BH423" s="277">
        <f>IF(AND(tabItens[[#This Row],[Pend]] &gt; 0,tabItens[[#This Row],[Consumo]] &lt;&gt; 0), tabItens[[#This Row],[Pend]] / tabItens[[#This Row],[Consumo]], 0 )</f>
        <v>0</v>
      </c>
      <c r="BI423" s="276"/>
      <c r="BJ423" s="276"/>
      <c r="BK423" s="278" t="s">
        <v>2077</v>
      </c>
    </row>
    <row r="424" spans="1:63" x14ac:dyDescent="0.3">
      <c r="A424" s="239">
        <v>110895</v>
      </c>
      <c r="B424" s="240" t="s">
        <v>1682</v>
      </c>
      <c r="C424" s="241" t="s">
        <v>264</v>
      </c>
      <c r="D424" s="242">
        <v>4.45</v>
      </c>
      <c r="E424" s="243"/>
      <c r="F424" s="243"/>
      <c r="G424" s="243" t="s">
        <v>891</v>
      </c>
      <c r="H424" s="244">
        <v>223</v>
      </c>
      <c r="I424" s="245">
        <v>103003</v>
      </c>
      <c r="J424" s="246">
        <v>4.45</v>
      </c>
      <c r="K424" s="247">
        <v>182</v>
      </c>
      <c r="L424" s="248">
        <f>IF(tabItens[[#This Row],[Média]] &gt; 0, tabItens[[#This Row],[QTDE ATUAL]] / tabItens[[#This Row],[Média]],999.9)</f>
        <v>999.9</v>
      </c>
      <c r="M424" s="249">
        <v>0</v>
      </c>
      <c r="N424" s="250">
        <f>tabItens[[#This Row],[VALOR UNIT.]] * tabItens[[#This Row],[LC]]</f>
        <v>0</v>
      </c>
      <c r="O424" s="251" t="s">
        <v>2095</v>
      </c>
      <c r="P424" s="252"/>
      <c r="Q424" s="253"/>
      <c r="R424" s="250"/>
      <c r="S424" s="254"/>
      <c r="T424" s="255">
        <f>ROUNDDOWN(IFERROR(tabItens[[#This Row],[ATA DT.VALID.]] - $D$1,0) / 30,0)</f>
        <v>-1507</v>
      </c>
      <c r="U424" s="240" t="s">
        <v>993</v>
      </c>
      <c r="V424" s="256">
        <v>1</v>
      </c>
      <c r="W424" s="257" t="s">
        <v>2068</v>
      </c>
      <c r="X424" s="258">
        <v>55</v>
      </c>
      <c r="Y424" s="259">
        <v>7</v>
      </c>
      <c r="Z424" s="260"/>
      <c r="AA424" s="261"/>
      <c r="AB424" s="262"/>
      <c r="AC424" s="262"/>
      <c r="AD424" s="261"/>
      <c r="AE424" s="262"/>
      <c r="AF424" s="255"/>
      <c r="AG424" s="263" t="s">
        <v>2063</v>
      </c>
      <c r="AH424" s="264"/>
      <c r="AI424" s="255">
        <v>68</v>
      </c>
      <c r="AJ424" s="264">
        <v>44638</v>
      </c>
      <c r="AK424" s="264">
        <v>39944</v>
      </c>
      <c r="AL424" s="264">
        <v>44616</v>
      </c>
      <c r="AM424" s="254"/>
      <c r="AN424" s="243"/>
      <c r="AO424" s="265" t="str">
        <f>_xlfn.IFNA(IF(VLOOKUP(tabItens[[#This Row],[CÓDIGO]],tabExcluirDoEstoque[#Data],1,FALSE),"sim",""),"")</f>
        <v/>
      </c>
      <c r="AP424" s="266" t="str">
        <f ca="1">IF(OR(ISBLANK(tabItens[[#This Row],[ATA DT.VALID.]]),tabItens[[#This Row],[ATA DT.VALID.]]="",tabItens[[#This Row],[ATA DT.VALID.]]=" "),"",IF(TYPE(tabItens[[#This Row],[ATA DT.VALID.]])=1,ROUNDUP((tabItens[[#This Row],[ATA DT.VALID.]]-TODAY())/7,0),""))</f>
        <v/>
      </c>
      <c r="AQ424" s="267">
        <v>0</v>
      </c>
      <c r="AR424" s="268" t="str">
        <f>IF(ISBLANK(tabItens[[#This Row],[CÓDIGO]]),"",IFERROR(VLOOKUP(tabItens[[#This Row],[CÓDIGO]],Consumo!$C$2:$AI$902,32,FALSE),0))</f>
        <v>07.2023</v>
      </c>
      <c r="AS424" s="269">
        <f>SUMIF(Consumo!$C$3:$C$902,tabItens[[#This Row],[CÓDIGO]],Consumo!$T$3:$T$902) + SUMIF(Consumo!$C$3:$C$902,tabItens[[#This Row],[CÓDIGO]],Consumo!$U$3:$U$902) + SUMIF(Consumo!$C$3:$C$902,tabItens[[#This Row],[CÓDIGO]],Consumo!$V$3:$V$902) + SUMIF(Consumo!$C$3:$C$902,tabItens[[#This Row],[CÓDIGO]],Consumo!$W$3:$W$902)</f>
        <v>105</v>
      </c>
      <c r="AT424" s="269">
        <f>SUMIF(Consumo!$C$3:$C$902,tabItens[[#This Row],[CÓDIGO]],Consumo!$AF$3:$AF$902)</f>
        <v>259</v>
      </c>
      <c r="AU424" s="270">
        <f>SUMIF(Consumo!$C$3:$C$902,tabItens[[#This Row],[CÓDIGO]],Consumo!$AG$3:$AG$902)</f>
        <v>75</v>
      </c>
      <c r="AV424" s="271">
        <f>SUMIF(Consumo!$C$3:$C$902,tabItens[[#This Row],[CÓDIGO]],Consumo!$AE$3:$AE$902)</f>
        <v>0</v>
      </c>
      <c r="AW424" s="244">
        <f>tabItens[[#This Row],[QTDE ATUAL]] + tabItens[[#This Row],[RC QTDE]] + tabItens[[#This Row],[AF SALDO]] + tabItens[[#This Row],[Recentes]]</f>
        <v>223</v>
      </c>
      <c r="AX424" s="272">
        <v>34</v>
      </c>
      <c r="AY424" s="272">
        <v>4</v>
      </c>
      <c r="AZ424" s="272">
        <f>IF(ISBLANK(tabItens[[#This Row],[CÓDIGO]]),"",tabItens[[#This Row],[PontoMês]] * (AZ$2+tabItens[[#This Row],[PontoQtM]]))</f>
        <v>136</v>
      </c>
      <c r="BA424" s="271">
        <f>tabItens[[#This Row],[PontoPed]] - tabItens[[#This Row],[Saldo]] + (1/10)</f>
        <v>-86.9</v>
      </c>
      <c r="BB424" s="271">
        <f xml:space="preserve"> tabItens[[#This Row],[PontoMês]] * BB$2 - tabItens[[#This Row],[QTDE ATUAL]] - (1/10)</f>
        <v>-189.1</v>
      </c>
      <c r="BC424" s="273">
        <f>IF( tabItens[[#This Row],[PontoPed]]&gt;0, IF(tabItens[[#This Row],[PontoPed]]&lt;1, 1, IF( tabItens[[#This Row],[Saldo]]&gt;tabItens[[#This Row],[PontoPed]], 0, (tabItens[[#This Row],[PontoPed]]-tabItens[[#This Row],[Saldo]])/tabItens[[#This Row],[PontoPed]] ) ), 0 )</f>
        <v>0</v>
      </c>
      <c r="BD424" s="274">
        <f>ROUNDDOWN(IF( OR( AND(tabItens[[#This Row],[PontoPed]]&lt;tabItens[[#This Row],[Saldo]],tabItens[[#This Row],[Saldo]]&gt;0), tabItens[[#This Row],[PontoPed]]=0), 99, IF(AND(tabItens[[#This Row],[Saldo]]=0,tabItens[[#This Row],[PontoPed]]&gt;0), 0, (1-tabItens[[#This Row],[PctAb]])*10 ) ),0)</f>
        <v>99</v>
      </c>
      <c r="BE424" s="275">
        <f>MAX(ROUNDDOWN( IF(tabItens[[#This Row],[Abaixo]] &gt; 0,   tabItens[[#This Row],[Abaixo]] + (tabItens[[#This Row],[PontoMês]] * IF( OR( ISBLANK(tabItens[[#This Row],[ATA Nº/ANO]]), tabItens[[#This Row],[ATA Nº/ANO]] = ""),BE$2,BE$1)),0),0),0)</f>
        <v>0</v>
      </c>
      <c r="BF42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4" s="276">
        <f>SUMIF(Consumo!$C$3:$C$902,tabItens[[#This Row],[CÓDIGO]],Consumo!$E$3:$E$902)</f>
        <v>0</v>
      </c>
      <c r="BH424" s="277">
        <f>IF(AND(tabItens[[#This Row],[Pend]] &gt; 0,tabItens[[#This Row],[Consumo]] &lt;&gt; 0), tabItens[[#This Row],[Pend]] / tabItens[[#This Row],[Consumo]], 0 )</f>
        <v>0</v>
      </c>
      <c r="BI424" s="276"/>
      <c r="BJ424" s="276"/>
      <c r="BK424" s="278" t="s">
        <v>2077</v>
      </c>
    </row>
    <row r="425" spans="1:63" x14ac:dyDescent="0.3">
      <c r="A425" s="239">
        <v>12989</v>
      </c>
      <c r="B425" s="240" t="s">
        <v>992</v>
      </c>
      <c r="C425" s="241" t="s">
        <v>264</v>
      </c>
      <c r="D425" s="242">
        <v>6.66</v>
      </c>
      <c r="E425" s="243"/>
      <c r="F425" s="243"/>
      <c r="G425" s="243" t="s">
        <v>891</v>
      </c>
      <c r="H425" s="244">
        <v>0</v>
      </c>
      <c r="I425" s="245">
        <v>103003</v>
      </c>
      <c r="J425" s="246">
        <v>6.66</v>
      </c>
      <c r="K425" s="247">
        <v>175</v>
      </c>
      <c r="L425" s="248">
        <f>IF(tabItens[[#This Row],[Média]] &gt; 0, tabItens[[#This Row],[QTDE ATUAL]] / tabItens[[#This Row],[Média]],999.9)</f>
        <v>0</v>
      </c>
      <c r="M425" s="249">
        <v>0</v>
      </c>
      <c r="N425" s="250">
        <f>tabItens[[#This Row],[VALOR UNIT.]] * tabItens[[#This Row],[LC]]</f>
        <v>0</v>
      </c>
      <c r="O425" s="251" t="s">
        <v>2096</v>
      </c>
      <c r="P425" s="252"/>
      <c r="Q425" s="253"/>
      <c r="R425" s="250"/>
      <c r="S425" s="254"/>
      <c r="T425" s="255">
        <f>ROUNDDOWN(IFERROR(tabItens[[#This Row],[ATA DT.VALID.]] - $D$1,0) / 30,0)</f>
        <v>-1507</v>
      </c>
      <c r="U425" s="240" t="s">
        <v>993</v>
      </c>
      <c r="V425" s="256">
        <v>1</v>
      </c>
      <c r="W425" s="257" t="s">
        <v>2068</v>
      </c>
      <c r="X425" s="258">
        <v>55</v>
      </c>
      <c r="Y425" s="259">
        <v>7</v>
      </c>
      <c r="Z425" s="260">
        <v>10083</v>
      </c>
      <c r="AA425" s="261">
        <v>2023</v>
      </c>
      <c r="AB425" s="262">
        <v>300</v>
      </c>
      <c r="AC425" s="262"/>
      <c r="AD425" s="261"/>
      <c r="AE425" s="262"/>
      <c r="AF425" s="255"/>
      <c r="AG425" s="263" t="s">
        <v>2063</v>
      </c>
      <c r="AH425" s="264"/>
      <c r="AI425" s="255">
        <v>62</v>
      </c>
      <c r="AJ425" s="264">
        <v>43656</v>
      </c>
      <c r="AK425" s="264" t="s">
        <v>891</v>
      </c>
      <c r="AL425" s="264">
        <v>44917</v>
      </c>
      <c r="AM425" s="254"/>
      <c r="AN425" s="243"/>
      <c r="AO425" s="265" t="str">
        <f>_xlfn.IFNA(IF(VLOOKUP(tabItens[[#This Row],[CÓDIGO]],tabExcluirDoEstoque[#Data],1,FALSE),"sim",""),"")</f>
        <v/>
      </c>
      <c r="AP425" s="266" t="str">
        <f ca="1">IF(OR(ISBLANK(tabItens[[#This Row],[ATA DT.VALID.]]),tabItens[[#This Row],[ATA DT.VALID.]]="",tabItens[[#This Row],[ATA DT.VALID.]]=" "),"",IF(TYPE(tabItens[[#This Row],[ATA DT.VALID.]])=1,ROUNDUP((tabItens[[#This Row],[ATA DT.VALID.]]-TODAY())/7,0),""))</f>
        <v/>
      </c>
      <c r="AQ425" s="267">
        <v>0</v>
      </c>
      <c r="AR425" s="268" t="str">
        <f>IF(ISBLANK(tabItens[[#This Row],[CÓDIGO]]),"",IFERROR(VLOOKUP(tabItens[[#This Row],[CÓDIGO]],Consumo!$C$2:$AI$902,32,FALSE),0))</f>
        <v>07.2023</v>
      </c>
      <c r="AS425" s="269">
        <f>SUMIF(Consumo!$C$3:$C$902,tabItens[[#This Row],[CÓDIGO]],Consumo!$T$3:$T$902) + SUMIF(Consumo!$C$3:$C$902,tabItens[[#This Row],[CÓDIGO]],Consumo!$U$3:$U$902) + SUMIF(Consumo!$C$3:$C$902,tabItens[[#This Row],[CÓDIGO]],Consumo!$V$3:$V$902) + SUMIF(Consumo!$C$3:$C$902,tabItens[[#This Row],[CÓDIGO]],Consumo!$W$3:$W$902)</f>
        <v>16</v>
      </c>
      <c r="AT425" s="269">
        <f>SUMIF(Consumo!$C$3:$C$902,tabItens[[#This Row],[CÓDIGO]],Consumo!$AF$3:$AF$902)</f>
        <v>366</v>
      </c>
      <c r="AU425" s="270">
        <f>SUMIF(Consumo!$C$3:$C$902,tabItens[[#This Row],[CÓDIGO]],Consumo!$AG$3:$AG$902)</f>
        <v>68</v>
      </c>
      <c r="AV425" s="271">
        <f>SUMIF(Consumo!$C$3:$C$902,tabItens[[#This Row],[CÓDIGO]],Consumo!$AE$3:$AE$902)</f>
        <v>5.5555555555555554</v>
      </c>
      <c r="AW425" s="244">
        <f>tabItens[[#This Row],[QTDE ATUAL]] + tabItens[[#This Row],[RC QTDE]] + tabItens[[#This Row],[AF SALDO]] + tabItens[[#This Row],[Recentes]]</f>
        <v>300</v>
      </c>
      <c r="AX425" s="272">
        <v>19</v>
      </c>
      <c r="AY425" s="272">
        <v>4</v>
      </c>
      <c r="AZ425" s="272">
        <f>IF(ISBLANK(tabItens[[#This Row],[CÓDIGO]]),"",tabItens[[#This Row],[PontoMês]] * (AZ$2+tabItens[[#This Row],[PontoQtM]]))</f>
        <v>76</v>
      </c>
      <c r="BA425" s="271">
        <f>tabItens[[#This Row],[PontoPed]] - tabItens[[#This Row],[Saldo]] + (1/10)</f>
        <v>-223.9</v>
      </c>
      <c r="BB425" s="271">
        <f xml:space="preserve"> tabItens[[#This Row],[PontoMês]] * BB$2 - tabItens[[#This Row],[QTDE ATUAL]] - (1/10)</f>
        <v>18.899999999999999</v>
      </c>
      <c r="BC425" s="273">
        <f>IF( tabItens[[#This Row],[PontoPed]]&gt;0, IF(tabItens[[#This Row],[PontoPed]]&lt;1, 1, IF( tabItens[[#This Row],[Saldo]]&gt;tabItens[[#This Row],[PontoPed]], 0, (tabItens[[#This Row],[PontoPed]]-tabItens[[#This Row],[Saldo]])/tabItens[[#This Row],[PontoPed]] ) ), 0 )</f>
        <v>0</v>
      </c>
      <c r="BD425" s="274">
        <f>ROUNDDOWN(IF( OR( AND(tabItens[[#This Row],[PontoPed]]&lt;tabItens[[#This Row],[Saldo]],tabItens[[#This Row],[Saldo]]&gt;0), tabItens[[#This Row],[PontoPed]]=0), 99, IF(AND(tabItens[[#This Row],[Saldo]]=0,tabItens[[#This Row],[PontoPed]]&gt;0), 0, (1-tabItens[[#This Row],[PctAb]])*10 ) ),0)</f>
        <v>99</v>
      </c>
      <c r="BE425" s="275">
        <f>MAX(ROUNDDOWN( IF(tabItens[[#This Row],[Abaixo]] &gt; 0,   tabItens[[#This Row],[Abaixo]] + (tabItens[[#This Row],[PontoMês]] * IF( OR( ISBLANK(tabItens[[#This Row],[ATA Nº/ANO]]), tabItens[[#This Row],[ATA Nº/ANO]] = ""),BE$2,BE$1)),0),0),0)</f>
        <v>0</v>
      </c>
      <c r="BF42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5" s="276">
        <f>SUMIF(Consumo!$C$3:$C$902,tabItens[[#This Row],[CÓDIGO]],Consumo!$E$3:$E$902)</f>
        <v>100</v>
      </c>
      <c r="BH425" s="277">
        <f>IF(AND(tabItens[[#This Row],[Pend]] &gt; 0,tabItens[[#This Row],[Consumo]] &lt;&gt; 0), tabItens[[#This Row],[Pend]] / tabItens[[#This Row],[Consumo]], 0 )</f>
        <v>0.27322404371584702</v>
      </c>
      <c r="BI425" s="276"/>
      <c r="BJ425" s="276"/>
      <c r="BK425" s="278" t="s">
        <v>2077</v>
      </c>
    </row>
    <row r="426" spans="1:63" x14ac:dyDescent="0.3">
      <c r="A426" s="239">
        <v>110896</v>
      </c>
      <c r="B426" s="240" t="s">
        <v>1683</v>
      </c>
      <c r="C426" s="241" t="s">
        <v>264</v>
      </c>
      <c r="D426" s="242">
        <v>6.4</v>
      </c>
      <c r="E426" s="243"/>
      <c r="F426" s="243"/>
      <c r="G426" s="243" t="s">
        <v>891</v>
      </c>
      <c r="H426" s="244">
        <v>22</v>
      </c>
      <c r="I426" s="245">
        <v>103003</v>
      </c>
      <c r="J426" s="246">
        <v>6.4</v>
      </c>
      <c r="K426" s="247">
        <v>34</v>
      </c>
      <c r="L426" s="248">
        <f>IF(tabItens[[#This Row],[Média]] &gt; 0, tabItens[[#This Row],[QTDE ATUAL]] / tabItens[[#This Row],[Média]],999.9)</f>
        <v>999.9</v>
      </c>
      <c r="M426" s="249">
        <v>0</v>
      </c>
      <c r="N426" s="250">
        <f>tabItens[[#This Row],[VALOR UNIT.]] * tabItens[[#This Row],[LC]]</f>
        <v>0</v>
      </c>
      <c r="O426" s="251" t="s">
        <v>2095</v>
      </c>
      <c r="P426" s="252"/>
      <c r="Q426" s="253"/>
      <c r="R426" s="250"/>
      <c r="S426" s="254"/>
      <c r="T426" s="255">
        <f>ROUNDDOWN(IFERROR(tabItens[[#This Row],[ATA DT.VALID.]] - $D$1,0) / 30,0)</f>
        <v>-1507</v>
      </c>
      <c r="U426" s="240" t="s">
        <v>993</v>
      </c>
      <c r="V426" s="256">
        <v>1</v>
      </c>
      <c r="W426" s="257" t="s">
        <v>2068</v>
      </c>
      <c r="X426" s="258">
        <v>55</v>
      </c>
      <c r="Y426" s="259">
        <v>7</v>
      </c>
      <c r="Z426" s="260"/>
      <c r="AA426" s="261"/>
      <c r="AB426" s="262"/>
      <c r="AC426" s="262"/>
      <c r="AD426" s="261"/>
      <c r="AE426" s="262"/>
      <c r="AF426" s="255"/>
      <c r="AG426" s="263" t="s">
        <v>2063</v>
      </c>
      <c r="AH426" s="264"/>
      <c r="AI426" s="255">
        <v>12</v>
      </c>
      <c r="AJ426" s="264">
        <v>43812</v>
      </c>
      <c r="AK426" s="264">
        <v>39944</v>
      </c>
      <c r="AL426" s="264">
        <v>43783</v>
      </c>
      <c r="AM426" s="254"/>
      <c r="AN426" s="243"/>
      <c r="AO426" s="265" t="str">
        <f>_xlfn.IFNA(IF(VLOOKUP(tabItens[[#This Row],[CÓDIGO]],tabExcluirDoEstoque[#Data],1,FALSE),"sim",""),"")</f>
        <v/>
      </c>
      <c r="AP426" s="266" t="str">
        <f ca="1">IF(OR(ISBLANK(tabItens[[#This Row],[ATA DT.VALID.]]),tabItens[[#This Row],[ATA DT.VALID.]]="",tabItens[[#This Row],[ATA DT.VALID.]]=" "),"",IF(TYPE(tabItens[[#This Row],[ATA DT.VALID.]])=1,ROUNDUP((tabItens[[#This Row],[ATA DT.VALID.]]-TODAY())/7,0),""))</f>
        <v/>
      </c>
      <c r="AQ426" s="267">
        <v>0</v>
      </c>
      <c r="AR426" s="268" t="str">
        <f>IF(ISBLANK(tabItens[[#This Row],[CÓDIGO]]),"",IFERROR(VLOOKUP(tabItens[[#This Row],[CÓDIGO]],Consumo!$C$2:$AI$902,32,FALSE),0))</f>
        <v>08.2023</v>
      </c>
      <c r="AS426" s="269">
        <f>SUMIF(Consumo!$C$3:$C$902,tabItens[[#This Row],[CÓDIGO]],Consumo!$T$3:$T$902) + SUMIF(Consumo!$C$3:$C$902,tabItens[[#This Row],[CÓDIGO]],Consumo!$U$3:$U$902) + SUMIF(Consumo!$C$3:$C$902,tabItens[[#This Row],[CÓDIGO]],Consumo!$V$3:$V$902) + SUMIF(Consumo!$C$3:$C$902,tabItens[[#This Row],[CÓDIGO]],Consumo!$W$3:$W$902)</f>
        <v>20</v>
      </c>
      <c r="AT426" s="269">
        <f>SUMIF(Consumo!$C$3:$C$902,tabItens[[#This Row],[CÓDIGO]],Consumo!$AF$3:$AF$902)</f>
        <v>34</v>
      </c>
      <c r="AU426" s="270">
        <f>SUMIF(Consumo!$C$3:$C$902,tabItens[[#This Row],[CÓDIGO]],Consumo!$AG$3:$AG$902)</f>
        <v>20</v>
      </c>
      <c r="AV426" s="271">
        <f>SUMIF(Consumo!$C$3:$C$902,tabItens[[#This Row],[CÓDIGO]],Consumo!$AE$3:$AE$902)</f>
        <v>0</v>
      </c>
      <c r="AW426" s="244">
        <f>tabItens[[#This Row],[QTDE ATUAL]] + tabItens[[#This Row],[RC QTDE]] + tabItens[[#This Row],[AF SALDO]] + tabItens[[#This Row],[Recentes]]</f>
        <v>22</v>
      </c>
      <c r="AX426" s="272">
        <v>5</v>
      </c>
      <c r="AY426" s="272">
        <v>4</v>
      </c>
      <c r="AZ426" s="272">
        <f>IF(ISBLANK(tabItens[[#This Row],[CÓDIGO]]),"",tabItens[[#This Row],[PontoMês]] * (AZ$2+tabItens[[#This Row],[PontoQtM]]))</f>
        <v>20</v>
      </c>
      <c r="BA426" s="271">
        <f>tabItens[[#This Row],[PontoPed]] - tabItens[[#This Row],[Saldo]] + (1/10)</f>
        <v>-1.9</v>
      </c>
      <c r="BB426" s="271">
        <f xml:space="preserve"> tabItens[[#This Row],[PontoMês]] * BB$2 - tabItens[[#This Row],[QTDE ATUAL]] - (1/10)</f>
        <v>-17.100000000000001</v>
      </c>
      <c r="BC426" s="273">
        <f>IF( tabItens[[#This Row],[PontoPed]]&gt;0, IF(tabItens[[#This Row],[PontoPed]]&lt;1, 1, IF( tabItens[[#This Row],[Saldo]]&gt;tabItens[[#This Row],[PontoPed]], 0, (tabItens[[#This Row],[PontoPed]]-tabItens[[#This Row],[Saldo]])/tabItens[[#This Row],[PontoPed]] ) ), 0 )</f>
        <v>0</v>
      </c>
      <c r="BD426" s="274">
        <f>ROUNDDOWN(IF( OR( AND(tabItens[[#This Row],[PontoPed]]&lt;tabItens[[#This Row],[Saldo]],tabItens[[#This Row],[Saldo]]&gt;0), tabItens[[#This Row],[PontoPed]]=0), 99, IF(AND(tabItens[[#This Row],[Saldo]]=0,tabItens[[#This Row],[PontoPed]]&gt;0), 0, (1-tabItens[[#This Row],[PctAb]])*10 ) ),0)</f>
        <v>99</v>
      </c>
      <c r="BE426" s="275">
        <f>MAX(ROUNDDOWN( IF(tabItens[[#This Row],[Abaixo]] &gt; 0,   tabItens[[#This Row],[Abaixo]] + (tabItens[[#This Row],[PontoMês]] * IF( OR( ISBLANK(tabItens[[#This Row],[ATA Nº/ANO]]), tabItens[[#This Row],[ATA Nº/ANO]] = ""),BE$2,BE$1)),0),0),0)</f>
        <v>0</v>
      </c>
      <c r="BF42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6" s="276">
        <f>SUMIF(Consumo!$C$3:$C$902,tabItens[[#This Row],[CÓDIGO]],Consumo!$E$3:$E$902)</f>
        <v>0</v>
      </c>
      <c r="BH426" s="277">
        <f>IF(AND(tabItens[[#This Row],[Pend]] &gt; 0,tabItens[[#This Row],[Consumo]] &lt;&gt; 0), tabItens[[#This Row],[Pend]] / tabItens[[#This Row],[Consumo]], 0 )</f>
        <v>0</v>
      </c>
      <c r="BI426" s="276"/>
      <c r="BJ426" s="276"/>
      <c r="BK426" s="278" t="s">
        <v>2077</v>
      </c>
    </row>
    <row r="427" spans="1:63" x14ac:dyDescent="0.3">
      <c r="A427" s="239">
        <v>15299</v>
      </c>
      <c r="B427" s="240" t="s">
        <v>1096</v>
      </c>
      <c r="C427" s="241" t="s">
        <v>264</v>
      </c>
      <c r="D427" s="242">
        <v>4.2</v>
      </c>
      <c r="E427" s="243"/>
      <c r="F427" s="243"/>
      <c r="G427" s="243" t="s">
        <v>891</v>
      </c>
      <c r="H427" s="244">
        <v>0</v>
      </c>
      <c r="I427" s="245">
        <v>103003</v>
      </c>
      <c r="J427" s="246">
        <v>4.2</v>
      </c>
      <c r="K427" s="247">
        <v>304</v>
      </c>
      <c r="L427" s="248">
        <f>IF(tabItens[[#This Row],[Média]] &gt; 0, tabItens[[#This Row],[QTDE ATUAL]] / tabItens[[#This Row],[Média]],999.9)</f>
        <v>0</v>
      </c>
      <c r="M427" s="249">
        <v>0</v>
      </c>
      <c r="N427" s="250">
        <f>tabItens[[#This Row],[VALOR UNIT.]] * tabItens[[#This Row],[LC]]</f>
        <v>0</v>
      </c>
      <c r="O427" s="251" t="s">
        <v>2095</v>
      </c>
      <c r="P427" s="252"/>
      <c r="Q427" s="253"/>
      <c r="R427" s="250"/>
      <c r="S427" s="254"/>
      <c r="T427" s="255">
        <f>ROUNDDOWN(IFERROR(tabItens[[#This Row],[ATA DT.VALID.]] - $D$1,0) / 30,0)</f>
        <v>-1507</v>
      </c>
      <c r="U427" s="240" t="s">
        <v>993</v>
      </c>
      <c r="V427" s="256">
        <v>1</v>
      </c>
      <c r="W427" s="257" t="s">
        <v>2068</v>
      </c>
      <c r="X427" s="258">
        <v>55</v>
      </c>
      <c r="Y427" s="259">
        <v>7</v>
      </c>
      <c r="Z427" s="260">
        <v>2442</v>
      </c>
      <c r="AA427" s="261">
        <v>2023</v>
      </c>
      <c r="AB427" s="262">
        <v>100</v>
      </c>
      <c r="AC427" s="262"/>
      <c r="AD427" s="261"/>
      <c r="AE427" s="262"/>
      <c r="AF427" s="255"/>
      <c r="AG427" s="263" t="s">
        <v>2063</v>
      </c>
      <c r="AH427" s="264"/>
      <c r="AI427" s="255">
        <v>128</v>
      </c>
      <c r="AJ427" s="264">
        <v>44336</v>
      </c>
      <c r="AK427" s="264" t="s">
        <v>891</v>
      </c>
      <c r="AL427" s="264">
        <v>44722</v>
      </c>
      <c r="AM427" s="254"/>
      <c r="AN427" s="243"/>
      <c r="AO427" s="265" t="str">
        <f>_xlfn.IFNA(IF(VLOOKUP(tabItens[[#This Row],[CÓDIGO]],tabExcluirDoEstoque[#Data],1,FALSE),"sim",""),"")</f>
        <v/>
      </c>
      <c r="AP427" s="266" t="str">
        <f ca="1">IF(OR(ISBLANK(tabItens[[#This Row],[ATA DT.VALID.]]),tabItens[[#This Row],[ATA DT.VALID.]]="",tabItens[[#This Row],[ATA DT.VALID.]]=" "),"",IF(TYPE(tabItens[[#This Row],[ATA DT.VALID.]])=1,ROUNDUP((tabItens[[#This Row],[ATA DT.VALID.]]-TODAY())/7,0),""))</f>
        <v/>
      </c>
      <c r="AQ427" s="267">
        <v>0</v>
      </c>
      <c r="AR427" s="268" t="str">
        <f>IF(ISBLANK(tabItens[[#This Row],[CÓDIGO]]),"",IFERROR(VLOOKUP(tabItens[[#This Row],[CÓDIGO]],Consumo!$C$2:$AI$902,32,FALSE),0))</f>
        <v>08.2023</v>
      </c>
      <c r="AS427" s="269">
        <f>SUMIF(Consumo!$C$3:$C$902,tabItens[[#This Row],[CÓDIGO]],Consumo!$T$3:$T$902) + SUMIF(Consumo!$C$3:$C$902,tabItens[[#This Row],[CÓDIGO]],Consumo!$U$3:$U$902) + SUMIF(Consumo!$C$3:$C$902,tabItens[[#This Row],[CÓDIGO]],Consumo!$V$3:$V$902) + SUMIF(Consumo!$C$3:$C$902,tabItens[[#This Row],[CÓDIGO]],Consumo!$W$3:$W$902)</f>
        <v>120</v>
      </c>
      <c r="AT427" s="269">
        <f>SUMIF(Consumo!$C$3:$C$902,tabItens[[#This Row],[CÓDIGO]],Consumo!$AF$3:$AF$902)</f>
        <v>615</v>
      </c>
      <c r="AU427" s="270">
        <f>SUMIF(Consumo!$C$3:$C$902,tabItens[[#This Row],[CÓDIGO]],Consumo!$AG$3:$AG$902)</f>
        <v>66</v>
      </c>
      <c r="AV427" s="271">
        <f>SUMIF(Consumo!$C$3:$C$902,tabItens[[#This Row],[CÓDIGO]],Consumo!$AE$3:$AE$902)</f>
        <v>2.4444444444444446</v>
      </c>
      <c r="AW427" s="244">
        <f>tabItens[[#This Row],[QTDE ATUAL]] + tabItens[[#This Row],[RC QTDE]] + tabItens[[#This Row],[AF SALDO]] + tabItens[[#This Row],[Recentes]]</f>
        <v>100</v>
      </c>
      <c r="AX427" s="272">
        <v>50</v>
      </c>
      <c r="AY427" s="272">
        <v>4</v>
      </c>
      <c r="AZ427" s="272">
        <f>IF(ISBLANK(tabItens[[#This Row],[CÓDIGO]]),"",tabItens[[#This Row],[PontoMês]] * (AZ$2+tabItens[[#This Row],[PontoQtM]]))</f>
        <v>200</v>
      </c>
      <c r="BA427" s="271">
        <f>tabItens[[#This Row],[PontoPed]] - tabItens[[#This Row],[Saldo]] + (1/10)</f>
        <v>100.1</v>
      </c>
      <c r="BB427" s="271">
        <f xml:space="preserve"> tabItens[[#This Row],[PontoMês]] * BB$2 - tabItens[[#This Row],[QTDE ATUAL]] - (1/10)</f>
        <v>49.9</v>
      </c>
      <c r="BC427" s="273">
        <f>IF( tabItens[[#This Row],[PontoPed]]&gt;0, IF(tabItens[[#This Row],[PontoPed]]&lt;1, 1, IF( tabItens[[#This Row],[Saldo]]&gt;tabItens[[#This Row],[PontoPed]], 0, (tabItens[[#This Row],[PontoPed]]-tabItens[[#This Row],[Saldo]])/tabItens[[#This Row],[PontoPed]] ) ), 0 )</f>
        <v>0.5</v>
      </c>
      <c r="BD427" s="274">
        <f>ROUNDDOWN(IF( OR( AND(tabItens[[#This Row],[PontoPed]]&lt;tabItens[[#This Row],[Saldo]],tabItens[[#This Row],[Saldo]]&gt;0), tabItens[[#This Row],[PontoPed]]=0), 99, IF(AND(tabItens[[#This Row],[Saldo]]=0,tabItens[[#This Row],[PontoPed]]&gt;0), 0, (1-tabItens[[#This Row],[PctAb]])*10 ) ),0)</f>
        <v>5</v>
      </c>
      <c r="BE427" s="275">
        <f>MAX(ROUNDDOWN( IF(tabItens[[#This Row],[Abaixo]] &gt; 0,   tabItens[[#This Row],[Abaixo]] + (tabItens[[#This Row],[PontoMês]] * IF( OR( ISBLANK(tabItens[[#This Row],[ATA Nº/ANO]]), tabItens[[#This Row],[ATA Nº/ANO]] = ""),BE$2,BE$1)),0),0),0)</f>
        <v>250</v>
      </c>
      <c r="BF42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7" s="276">
        <f>SUMIF(Consumo!$C$3:$C$902,tabItens[[#This Row],[CÓDIGO]],Consumo!$E$3:$E$902)</f>
        <v>44</v>
      </c>
      <c r="BH427" s="277">
        <f>IF(AND(tabItens[[#This Row],[Pend]] &gt; 0,tabItens[[#This Row],[Consumo]] &lt;&gt; 0), tabItens[[#This Row],[Pend]] / tabItens[[#This Row],[Consumo]], 0 )</f>
        <v>7.1544715447154475E-2</v>
      </c>
      <c r="BI427" s="276"/>
      <c r="BJ427" s="276"/>
      <c r="BK427" s="278" t="s">
        <v>2077</v>
      </c>
    </row>
    <row r="428" spans="1:63" x14ac:dyDescent="0.3">
      <c r="A428" s="239">
        <v>12992</v>
      </c>
      <c r="B428" s="240" t="s">
        <v>994</v>
      </c>
      <c r="C428" s="241" t="s">
        <v>264</v>
      </c>
      <c r="D428" s="242">
        <v>9.82</v>
      </c>
      <c r="E428" s="243"/>
      <c r="F428" s="243"/>
      <c r="G428" s="243" t="s">
        <v>891</v>
      </c>
      <c r="H428" s="244">
        <v>0</v>
      </c>
      <c r="I428" s="245">
        <v>103003</v>
      </c>
      <c r="J428" s="246">
        <v>9.82</v>
      </c>
      <c r="K428" s="247">
        <v>63</v>
      </c>
      <c r="L428" s="248">
        <f>IF(tabItens[[#This Row],[Média]] &gt; 0, tabItens[[#This Row],[QTDE ATUAL]] / tabItens[[#This Row],[Média]],999.9)</f>
        <v>0</v>
      </c>
      <c r="M428" s="249">
        <v>0</v>
      </c>
      <c r="N428" s="250">
        <f>tabItens[[#This Row],[VALOR UNIT.]] * tabItens[[#This Row],[LC]]</f>
        <v>0</v>
      </c>
      <c r="O428" s="251" t="s">
        <v>2095</v>
      </c>
      <c r="P428" s="252"/>
      <c r="Q428" s="253"/>
      <c r="R428" s="250"/>
      <c r="S428" s="254"/>
      <c r="T428" s="255">
        <f>ROUNDDOWN(IFERROR(tabItens[[#This Row],[ATA DT.VALID.]] - $D$1,0) / 30,0)</f>
        <v>-1507</v>
      </c>
      <c r="U428" s="240" t="s">
        <v>993</v>
      </c>
      <c r="V428" s="256">
        <v>1</v>
      </c>
      <c r="W428" s="257" t="s">
        <v>2068</v>
      </c>
      <c r="X428" s="258">
        <v>55</v>
      </c>
      <c r="Y428" s="259">
        <v>7</v>
      </c>
      <c r="Z428" s="260">
        <v>2442</v>
      </c>
      <c r="AA428" s="261">
        <v>2023</v>
      </c>
      <c r="AB428" s="262">
        <v>10</v>
      </c>
      <c r="AC428" s="262"/>
      <c r="AD428" s="261"/>
      <c r="AE428" s="262"/>
      <c r="AF428" s="255"/>
      <c r="AG428" s="263" t="s">
        <v>2063</v>
      </c>
      <c r="AH428" s="264"/>
      <c r="AI428" s="255">
        <v>22</v>
      </c>
      <c r="AJ428" s="264">
        <v>44951</v>
      </c>
      <c r="AK428" s="264" t="s">
        <v>891</v>
      </c>
      <c r="AL428" s="264">
        <v>44917</v>
      </c>
      <c r="AM428" s="254"/>
      <c r="AN428" s="243"/>
      <c r="AO428" s="265" t="str">
        <f>_xlfn.IFNA(IF(VLOOKUP(tabItens[[#This Row],[CÓDIGO]],tabExcluirDoEstoque[#Data],1,FALSE),"sim",""),"")</f>
        <v/>
      </c>
      <c r="AP428" s="266" t="str">
        <f ca="1">IF(OR(ISBLANK(tabItens[[#This Row],[ATA DT.VALID.]]),tabItens[[#This Row],[ATA DT.VALID.]]="",tabItens[[#This Row],[ATA DT.VALID.]]=" "),"",IF(TYPE(tabItens[[#This Row],[ATA DT.VALID.]])=1,ROUNDUP((tabItens[[#This Row],[ATA DT.VALID.]]-TODAY())/7,0),""))</f>
        <v/>
      </c>
      <c r="AQ428" s="267">
        <v>0</v>
      </c>
      <c r="AR428" s="268" t="str">
        <f>IF(ISBLANK(tabItens[[#This Row],[CÓDIGO]]),"",IFERROR(VLOOKUP(tabItens[[#This Row],[CÓDIGO]],Consumo!$C$2:$AI$902,32,FALSE),0))</f>
        <v>07.2023</v>
      </c>
      <c r="AS428" s="269">
        <f>SUMIF(Consumo!$C$3:$C$902,tabItens[[#This Row],[CÓDIGO]],Consumo!$T$3:$T$902) + SUMIF(Consumo!$C$3:$C$902,tabItens[[#This Row],[CÓDIGO]],Consumo!$U$3:$U$902) + SUMIF(Consumo!$C$3:$C$902,tabItens[[#This Row],[CÓDIGO]],Consumo!$V$3:$V$902) + SUMIF(Consumo!$C$3:$C$902,tabItens[[#This Row],[CÓDIGO]],Consumo!$W$3:$W$902)</f>
        <v>8</v>
      </c>
      <c r="AT428" s="269">
        <f>SUMIF(Consumo!$C$3:$C$902,tabItens[[#This Row],[CÓDIGO]],Consumo!$AF$3:$AF$902)</f>
        <v>178</v>
      </c>
      <c r="AU428" s="270">
        <f>SUMIF(Consumo!$C$3:$C$902,tabItens[[#This Row],[CÓDIGO]],Consumo!$AG$3:$AG$902)</f>
        <v>18</v>
      </c>
      <c r="AV428" s="271">
        <f>SUMIF(Consumo!$C$3:$C$902,tabItens[[#This Row],[CÓDIGO]],Consumo!$AE$3:$AE$902)</f>
        <v>5.7777777777777777</v>
      </c>
      <c r="AW428" s="244">
        <f>tabItens[[#This Row],[QTDE ATUAL]] + tabItens[[#This Row],[RC QTDE]] + tabItens[[#This Row],[AF SALDO]] + tabItens[[#This Row],[Recentes]]</f>
        <v>10</v>
      </c>
      <c r="AX428" s="272">
        <v>8</v>
      </c>
      <c r="AY428" s="272">
        <v>4</v>
      </c>
      <c r="AZ428" s="272">
        <f>IF(ISBLANK(tabItens[[#This Row],[CÓDIGO]]),"",tabItens[[#This Row],[PontoMês]] * (AZ$2+tabItens[[#This Row],[PontoQtM]]))</f>
        <v>32</v>
      </c>
      <c r="BA428" s="271">
        <f>tabItens[[#This Row],[PontoPed]] - tabItens[[#This Row],[Saldo]] + (1/10)</f>
        <v>22.1</v>
      </c>
      <c r="BB428" s="271">
        <f xml:space="preserve"> tabItens[[#This Row],[PontoMês]] * BB$2 - tabItens[[#This Row],[QTDE ATUAL]] - (1/10)</f>
        <v>7.9</v>
      </c>
      <c r="BC428" s="273">
        <f>IF( tabItens[[#This Row],[PontoPed]]&gt;0, IF(tabItens[[#This Row],[PontoPed]]&lt;1, 1, IF( tabItens[[#This Row],[Saldo]]&gt;tabItens[[#This Row],[PontoPed]], 0, (tabItens[[#This Row],[PontoPed]]-tabItens[[#This Row],[Saldo]])/tabItens[[#This Row],[PontoPed]] ) ), 0 )</f>
        <v>0.6875</v>
      </c>
      <c r="BD428" s="274">
        <f>ROUNDDOWN(IF( OR( AND(tabItens[[#This Row],[PontoPed]]&lt;tabItens[[#This Row],[Saldo]],tabItens[[#This Row],[Saldo]]&gt;0), tabItens[[#This Row],[PontoPed]]=0), 99, IF(AND(tabItens[[#This Row],[Saldo]]=0,tabItens[[#This Row],[PontoPed]]&gt;0), 0, (1-tabItens[[#This Row],[PctAb]])*10 ) ),0)</f>
        <v>3</v>
      </c>
      <c r="BE428" s="275">
        <f>MAX(ROUNDDOWN( IF(tabItens[[#This Row],[Abaixo]] &gt; 0,   tabItens[[#This Row],[Abaixo]] + (tabItens[[#This Row],[PontoMês]] * IF( OR( ISBLANK(tabItens[[#This Row],[ATA Nº/ANO]]), tabItens[[#This Row],[ATA Nº/ANO]] = ""),BE$2,BE$1)),0),0),0)</f>
        <v>46</v>
      </c>
      <c r="BF42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8" s="276">
        <f>SUMIF(Consumo!$C$3:$C$902,tabItens[[#This Row],[CÓDIGO]],Consumo!$E$3:$E$902)</f>
        <v>104</v>
      </c>
      <c r="BH428" s="277">
        <f>IF(AND(tabItens[[#This Row],[Pend]] &gt; 0,tabItens[[#This Row],[Consumo]] &lt;&gt; 0), tabItens[[#This Row],[Pend]] / tabItens[[#This Row],[Consumo]], 0 )</f>
        <v>0.5842696629213483</v>
      </c>
      <c r="BI428" s="276"/>
      <c r="BJ428" s="276"/>
      <c r="BK428" s="278" t="s">
        <v>2077</v>
      </c>
    </row>
    <row r="429" spans="1:63" x14ac:dyDescent="0.3">
      <c r="A429" s="239">
        <v>119180</v>
      </c>
      <c r="B429" s="240" t="s">
        <v>1738</v>
      </c>
      <c r="C429" s="241" t="s">
        <v>31</v>
      </c>
      <c r="D429" s="242">
        <v>6.28</v>
      </c>
      <c r="E429" s="243"/>
      <c r="F429" s="243"/>
      <c r="G429" s="243" t="s">
        <v>891</v>
      </c>
      <c r="H429" s="244">
        <v>157</v>
      </c>
      <c r="I429" s="245">
        <v>103003</v>
      </c>
      <c r="J429" s="246">
        <v>6.28</v>
      </c>
      <c r="K429" s="247">
        <v>59</v>
      </c>
      <c r="L429" s="248">
        <f>IF(tabItens[[#This Row],[Média]] &gt; 0, tabItens[[#This Row],[QTDE ATUAL]] / tabItens[[#This Row],[Média]],999.9)</f>
        <v>999.9</v>
      </c>
      <c r="M429" s="249">
        <v>0</v>
      </c>
      <c r="N429" s="250">
        <f>tabItens[[#This Row],[VALOR UNIT.]] * tabItens[[#This Row],[LC]]</f>
        <v>0</v>
      </c>
      <c r="O429" s="251" t="s">
        <v>2151</v>
      </c>
      <c r="P429" s="252"/>
      <c r="Q429" s="253"/>
      <c r="R429" s="250"/>
      <c r="S429" s="254"/>
      <c r="T429" s="255">
        <f>ROUNDDOWN(IFERROR(tabItens[[#This Row],[ATA DT.VALID.]] - $D$1,0) / 30,0)</f>
        <v>-1507</v>
      </c>
      <c r="U429" s="240" t="s">
        <v>1690</v>
      </c>
      <c r="V429" s="256">
        <v>1</v>
      </c>
      <c r="W429" s="257" t="s">
        <v>2068</v>
      </c>
      <c r="X429" s="258">
        <v>55</v>
      </c>
      <c r="Y429" s="259">
        <v>37</v>
      </c>
      <c r="Z429" s="260"/>
      <c r="AA429" s="261"/>
      <c r="AB429" s="262"/>
      <c r="AC429" s="262"/>
      <c r="AD429" s="261"/>
      <c r="AE429" s="262"/>
      <c r="AF429" s="255"/>
      <c r="AG429" s="263" t="s">
        <v>2063</v>
      </c>
      <c r="AH429" s="264"/>
      <c r="AI429" s="255">
        <v>20</v>
      </c>
      <c r="AJ429" s="264">
        <v>41460</v>
      </c>
      <c r="AK429" s="264">
        <v>40581</v>
      </c>
      <c r="AL429" s="264">
        <v>42075</v>
      </c>
      <c r="AM429" s="254"/>
      <c r="AN429" s="243"/>
      <c r="AO429" s="265" t="str">
        <f>_xlfn.IFNA(IF(VLOOKUP(tabItens[[#This Row],[CÓDIGO]],tabExcluirDoEstoque[#Data],1,FALSE),"sim",""),"")</f>
        <v/>
      </c>
      <c r="AP429" s="266" t="str">
        <f ca="1">IF(OR(ISBLANK(tabItens[[#This Row],[ATA DT.VALID.]]),tabItens[[#This Row],[ATA DT.VALID.]]="",tabItens[[#This Row],[ATA DT.VALID.]]=" "),"",IF(TYPE(tabItens[[#This Row],[ATA DT.VALID.]])=1,ROUNDUP((tabItens[[#This Row],[ATA DT.VALID.]]-TODAY())/7,0),""))</f>
        <v/>
      </c>
      <c r="AQ429" s="267">
        <v>0</v>
      </c>
      <c r="AR429" s="268" t="str">
        <f>IF(ISBLANK(tabItens[[#This Row],[CÓDIGO]]),"",IFERROR(VLOOKUP(tabItens[[#This Row],[CÓDIGO]],Consumo!$C$2:$AI$902,32,FALSE),0))</f>
        <v>05.2023</v>
      </c>
      <c r="AS429" s="269">
        <f>SUMIF(Consumo!$C$3:$C$902,tabItens[[#This Row],[CÓDIGO]],Consumo!$T$3:$T$902) + SUMIF(Consumo!$C$3:$C$902,tabItens[[#This Row],[CÓDIGO]],Consumo!$U$3:$U$902) + SUMIF(Consumo!$C$3:$C$902,tabItens[[#This Row],[CÓDIGO]],Consumo!$V$3:$V$902) + SUMIF(Consumo!$C$3:$C$902,tabItens[[#This Row],[CÓDIGO]],Consumo!$W$3:$W$902)</f>
        <v>24</v>
      </c>
      <c r="AT429" s="269">
        <f>SUMIF(Consumo!$C$3:$C$902,tabItens[[#This Row],[CÓDIGO]],Consumo!$AF$3:$AF$902)</f>
        <v>59</v>
      </c>
      <c r="AU429" s="270">
        <f>SUMIF(Consumo!$C$3:$C$902,tabItens[[#This Row],[CÓDIGO]],Consumo!$AG$3:$AG$902)</f>
        <v>24</v>
      </c>
      <c r="AV429" s="271">
        <f>SUMIF(Consumo!$C$3:$C$902,tabItens[[#This Row],[CÓDIGO]],Consumo!$AE$3:$AE$902)</f>
        <v>0</v>
      </c>
      <c r="AW429" s="244">
        <f>tabItens[[#This Row],[QTDE ATUAL]] + tabItens[[#This Row],[RC QTDE]] + tabItens[[#This Row],[AF SALDO]] + tabItens[[#This Row],[Recentes]]</f>
        <v>157</v>
      </c>
      <c r="AX429" s="272">
        <v>5</v>
      </c>
      <c r="AY429" s="272">
        <v>4</v>
      </c>
      <c r="AZ429" s="272">
        <f>IF(ISBLANK(tabItens[[#This Row],[CÓDIGO]]),"",tabItens[[#This Row],[PontoMês]] * (AZ$2+tabItens[[#This Row],[PontoQtM]]))</f>
        <v>20</v>
      </c>
      <c r="BA429" s="271">
        <f>tabItens[[#This Row],[PontoPed]] - tabItens[[#This Row],[Saldo]] + (1/10)</f>
        <v>-136.9</v>
      </c>
      <c r="BB429" s="271">
        <f xml:space="preserve"> tabItens[[#This Row],[PontoMês]] * BB$2 - tabItens[[#This Row],[QTDE ATUAL]] - (1/10)</f>
        <v>-152.1</v>
      </c>
      <c r="BC429" s="273">
        <f>IF( tabItens[[#This Row],[PontoPed]]&gt;0, IF(tabItens[[#This Row],[PontoPed]]&lt;1, 1, IF( tabItens[[#This Row],[Saldo]]&gt;tabItens[[#This Row],[PontoPed]], 0, (tabItens[[#This Row],[PontoPed]]-tabItens[[#This Row],[Saldo]])/tabItens[[#This Row],[PontoPed]] ) ), 0 )</f>
        <v>0</v>
      </c>
      <c r="BD429" s="274">
        <f>ROUNDDOWN(IF( OR( AND(tabItens[[#This Row],[PontoPed]]&lt;tabItens[[#This Row],[Saldo]],tabItens[[#This Row],[Saldo]]&gt;0), tabItens[[#This Row],[PontoPed]]=0), 99, IF(AND(tabItens[[#This Row],[Saldo]]=0,tabItens[[#This Row],[PontoPed]]&gt;0), 0, (1-tabItens[[#This Row],[PctAb]])*10 ) ),0)</f>
        <v>99</v>
      </c>
      <c r="BE429" s="275">
        <f>MAX(ROUNDDOWN( IF(tabItens[[#This Row],[Abaixo]] &gt; 0,   tabItens[[#This Row],[Abaixo]] + (tabItens[[#This Row],[PontoMês]] * IF( OR( ISBLANK(tabItens[[#This Row],[ATA Nº/ANO]]), tabItens[[#This Row],[ATA Nº/ANO]] = ""),BE$2,BE$1)),0),0),0)</f>
        <v>0</v>
      </c>
      <c r="BF42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9" s="276">
        <f>SUMIF(Consumo!$C$3:$C$902,tabItens[[#This Row],[CÓDIGO]],Consumo!$E$3:$E$902)</f>
        <v>0</v>
      </c>
      <c r="BH429" s="277">
        <f>IF(AND(tabItens[[#This Row],[Pend]] &gt; 0,tabItens[[#This Row],[Consumo]] &lt;&gt; 0), tabItens[[#This Row],[Pend]] / tabItens[[#This Row],[Consumo]], 0 )</f>
        <v>0</v>
      </c>
      <c r="BI429" s="276"/>
      <c r="BJ429" s="276"/>
      <c r="BK429" s="278" t="s">
        <v>2077</v>
      </c>
    </row>
    <row r="430" spans="1:63" x14ac:dyDescent="0.3">
      <c r="A430" s="239">
        <v>108393</v>
      </c>
      <c r="B430" s="240" t="s">
        <v>1659</v>
      </c>
      <c r="C430" s="241" t="s">
        <v>264</v>
      </c>
      <c r="D430" s="242">
        <v>71.66</v>
      </c>
      <c r="E430" s="243"/>
      <c r="F430" s="243"/>
      <c r="G430" s="243" t="s">
        <v>891</v>
      </c>
      <c r="H430" s="244">
        <v>161</v>
      </c>
      <c r="I430" s="245">
        <v>103003</v>
      </c>
      <c r="J430" s="246">
        <v>71.66</v>
      </c>
      <c r="K430" s="247">
        <v>44</v>
      </c>
      <c r="L430" s="248">
        <f>IF(tabItens[[#This Row],[Média]] &gt; 0, tabItens[[#This Row],[QTDE ATUAL]] / tabItens[[#This Row],[Média]],999.9)</f>
        <v>999.9</v>
      </c>
      <c r="M430" s="249">
        <v>0</v>
      </c>
      <c r="N430" s="250">
        <f>tabItens[[#This Row],[VALOR UNIT.]] * tabItens[[#This Row],[LC]]</f>
        <v>0</v>
      </c>
      <c r="O430" s="251" t="s">
        <v>2095</v>
      </c>
      <c r="P430" s="252"/>
      <c r="Q430" s="253"/>
      <c r="R430" s="250"/>
      <c r="S430" s="254"/>
      <c r="T430" s="255">
        <f>ROUNDDOWN(IFERROR(tabItens[[#This Row],[ATA DT.VALID.]] - $D$1,0) / 30,0)</f>
        <v>-1507</v>
      </c>
      <c r="U430" s="240" t="s">
        <v>1503</v>
      </c>
      <c r="V430" s="256">
        <v>1</v>
      </c>
      <c r="W430" s="257" t="s">
        <v>2068</v>
      </c>
      <c r="X430" s="258">
        <v>55</v>
      </c>
      <c r="Y430" s="259">
        <v>26</v>
      </c>
      <c r="Z430" s="260"/>
      <c r="AA430" s="261"/>
      <c r="AB430" s="262"/>
      <c r="AC430" s="262"/>
      <c r="AD430" s="261"/>
      <c r="AE430" s="262"/>
      <c r="AF430" s="255"/>
      <c r="AG430" s="263" t="s">
        <v>2063</v>
      </c>
      <c r="AH430" s="264"/>
      <c r="AI430" s="255">
        <v>14</v>
      </c>
      <c r="AJ430" s="264">
        <v>44649</v>
      </c>
      <c r="AK430" s="264">
        <v>39737</v>
      </c>
      <c r="AL430" s="264">
        <v>44616</v>
      </c>
      <c r="AM430" s="254"/>
      <c r="AN430" s="243"/>
      <c r="AO430" s="265" t="str">
        <f>_xlfn.IFNA(IF(VLOOKUP(tabItens[[#This Row],[CÓDIGO]],tabExcluirDoEstoque[#Data],1,FALSE),"sim",""),"")</f>
        <v/>
      </c>
      <c r="AP430" s="266" t="str">
        <f ca="1">IF(OR(ISBLANK(tabItens[[#This Row],[ATA DT.VALID.]]),tabItens[[#This Row],[ATA DT.VALID.]]="",tabItens[[#This Row],[ATA DT.VALID.]]=" "),"",IF(TYPE(tabItens[[#This Row],[ATA DT.VALID.]])=1,ROUNDUP((tabItens[[#This Row],[ATA DT.VALID.]]-TODAY())/7,0),""))</f>
        <v/>
      </c>
      <c r="AQ430" s="267">
        <v>0</v>
      </c>
      <c r="AR430" s="268" t="str">
        <f>IF(ISBLANK(tabItens[[#This Row],[CÓDIGO]]),"",IFERROR(VLOOKUP(tabItens[[#This Row],[CÓDIGO]],Consumo!$C$2:$AI$902,32,FALSE),0))</f>
        <v>04.2023</v>
      </c>
      <c r="AS430" s="269">
        <f>SUMIF(Consumo!$C$3:$C$902,tabItens[[#This Row],[CÓDIGO]],Consumo!$T$3:$T$902) + SUMIF(Consumo!$C$3:$C$902,tabItens[[#This Row],[CÓDIGO]],Consumo!$U$3:$U$902) + SUMIF(Consumo!$C$3:$C$902,tabItens[[#This Row],[CÓDIGO]],Consumo!$V$3:$V$902) + SUMIF(Consumo!$C$3:$C$902,tabItens[[#This Row],[CÓDIGO]],Consumo!$W$3:$W$902)</f>
        <v>0</v>
      </c>
      <c r="AT430" s="269">
        <f>SUMIF(Consumo!$C$3:$C$902,tabItens[[#This Row],[CÓDIGO]],Consumo!$AF$3:$AF$902)</f>
        <v>60</v>
      </c>
      <c r="AU430" s="270">
        <f>SUMIF(Consumo!$C$3:$C$902,tabItens[[#This Row],[CÓDIGO]],Consumo!$AG$3:$AG$902)</f>
        <v>18</v>
      </c>
      <c r="AV430" s="271">
        <f>SUMIF(Consumo!$C$3:$C$902,tabItens[[#This Row],[CÓDIGO]],Consumo!$AE$3:$AE$902)</f>
        <v>0</v>
      </c>
      <c r="AW430" s="244">
        <f>tabItens[[#This Row],[QTDE ATUAL]] + tabItens[[#This Row],[RC QTDE]] + tabItens[[#This Row],[AF SALDO]] + tabItens[[#This Row],[Recentes]]</f>
        <v>161</v>
      </c>
      <c r="AX430" s="272">
        <v>10</v>
      </c>
      <c r="AY430" s="272">
        <v>4</v>
      </c>
      <c r="AZ430" s="272">
        <f>IF(ISBLANK(tabItens[[#This Row],[CÓDIGO]]),"",tabItens[[#This Row],[PontoMês]] * (AZ$2+tabItens[[#This Row],[PontoQtM]]))</f>
        <v>40</v>
      </c>
      <c r="BA430" s="271">
        <f>tabItens[[#This Row],[PontoPed]] - tabItens[[#This Row],[Saldo]] + (1/10)</f>
        <v>-120.9</v>
      </c>
      <c r="BB430" s="271">
        <f xml:space="preserve"> tabItens[[#This Row],[PontoMês]] * BB$2 - tabItens[[#This Row],[QTDE ATUAL]] - (1/10)</f>
        <v>-151.1</v>
      </c>
      <c r="BC430" s="273">
        <f>IF( tabItens[[#This Row],[PontoPed]]&gt;0, IF(tabItens[[#This Row],[PontoPed]]&lt;1, 1, IF( tabItens[[#This Row],[Saldo]]&gt;tabItens[[#This Row],[PontoPed]], 0, (tabItens[[#This Row],[PontoPed]]-tabItens[[#This Row],[Saldo]])/tabItens[[#This Row],[PontoPed]] ) ), 0 )</f>
        <v>0</v>
      </c>
      <c r="BD430" s="274">
        <f>ROUNDDOWN(IF( OR( AND(tabItens[[#This Row],[PontoPed]]&lt;tabItens[[#This Row],[Saldo]],tabItens[[#This Row],[Saldo]]&gt;0), tabItens[[#This Row],[PontoPed]]=0), 99, IF(AND(tabItens[[#This Row],[Saldo]]=0,tabItens[[#This Row],[PontoPed]]&gt;0), 0, (1-tabItens[[#This Row],[PctAb]])*10 ) ),0)</f>
        <v>99</v>
      </c>
      <c r="BE430" s="275">
        <f>MAX(ROUNDDOWN( IF(tabItens[[#This Row],[Abaixo]] &gt; 0,   tabItens[[#This Row],[Abaixo]] + (tabItens[[#This Row],[PontoMês]] * IF( OR( ISBLANK(tabItens[[#This Row],[ATA Nº/ANO]]), tabItens[[#This Row],[ATA Nº/ANO]] = ""),BE$2,BE$1)),0),0),0)</f>
        <v>0</v>
      </c>
      <c r="BF43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0" s="276">
        <f>SUMIF(Consumo!$C$3:$C$902,tabItens[[#This Row],[CÓDIGO]],Consumo!$E$3:$E$902)</f>
        <v>0</v>
      </c>
      <c r="BH430" s="277">
        <f>IF(AND(tabItens[[#This Row],[Pend]] &gt; 0,tabItens[[#This Row],[Consumo]] &lt;&gt; 0), tabItens[[#This Row],[Pend]] / tabItens[[#This Row],[Consumo]], 0 )</f>
        <v>0</v>
      </c>
      <c r="BI430" s="276"/>
      <c r="BJ430" s="276"/>
      <c r="BK430" s="278" t="s">
        <v>2077</v>
      </c>
    </row>
    <row r="431" spans="1:63" x14ac:dyDescent="0.3">
      <c r="A431" s="239">
        <v>93486</v>
      </c>
      <c r="B431" s="240" t="s">
        <v>1551</v>
      </c>
      <c r="C431" s="241" t="s">
        <v>264</v>
      </c>
      <c r="D431" s="242">
        <v>50.5</v>
      </c>
      <c r="E431" s="243"/>
      <c r="F431" s="243"/>
      <c r="G431" s="243" t="s">
        <v>891</v>
      </c>
      <c r="H431" s="244">
        <v>87</v>
      </c>
      <c r="I431" s="245">
        <v>103003</v>
      </c>
      <c r="J431" s="246">
        <v>50.5</v>
      </c>
      <c r="K431" s="247">
        <v>3</v>
      </c>
      <c r="L431" s="248">
        <f>IF(tabItens[[#This Row],[Média]] &gt; 0, tabItens[[#This Row],[QTDE ATUAL]] / tabItens[[#This Row],[Média]],999.9)</f>
        <v>999.9</v>
      </c>
      <c r="M431" s="249">
        <v>0</v>
      </c>
      <c r="N431" s="250">
        <f>tabItens[[#This Row],[VALOR UNIT.]] * tabItens[[#This Row],[LC]]</f>
        <v>0</v>
      </c>
      <c r="O431" s="251"/>
      <c r="P431" s="252"/>
      <c r="Q431" s="253"/>
      <c r="R431" s="250"/>
      <c r="S431" s="254"/>
      <c r="T431" s="255">
        <f>ROUNDDOWN(IFERROR(tabItens[[#This Row],[ATA DT.VALID.]] - $D$1,0) / 30,0)</f>
        <v>-1507</v>
      </c>
      <c r="U431" s="240" t="s">
        <v>1503</v>
      </c>
      <c r="V431" s="256">
        <v>1</v>
      </c>
      <c r="W431" s="257" t="s">
        <v>2068</v>
      </c>
      <c r="X431" s="258">
        <v>55</v>
      </c>
      <c r="Y431" s="259">
        <v>26</v>
      </c>
      <c r="Z431" s="260"/>
      <c r="AA431" s="261"/>
      <c r="AB431" s="262"/>
      <c r="AC431" s="262"/>
      <c r="AD431" s="261"/>
      <c r="AE431" s="262"/>
      <c r="AF431" s="255"/>
      <c r="AG431" s="263" t="s">
        <v>2063</v>
      </c>
      <c r="AH431" s="264"/>
      <c r="AI431" s="255">
        <v>2</v>
      </c>
      <c r="AJ431" s="264">
        <v>43641</v>
      </c>
      <c r="AK431" s="264">
        <v>38930</v>
      </c>
      <c r="AL431" s="264">
        <v>43623</v>
      </c>
      <c r="AM431" s="254"/>
      <c r="AN431" s="243"/>
      <c r="AO431" s="265" t="str">
        <f>_xlfn.IFNA(IF(VLOOKUP(tabItens[[#This Row],[CÓDIGO]],tabExcluirDoEstoque[#Data],1,FALSE),"sim",""),"")</f>
        <v/>
      </c>
      <c r="AP431" s="266" t="str">
        <f ca="1">IF(OR(ISBLANK(tabItens[[#This Row],[ATA DT.VALID.]]),tabItens[[#This Row],[ATA DT.VALID.]]="",tabItens[[#This Row],[ATA DT.VALID.]]=" "),"",IF(TYPE(tabItens[[#This Row],[ATA DT.VALID.]])=1,ROUNDUP((tabItens[[#This Row],[ATA DT.VALID.]]-TODAY())/7,0),""))</f>
        <v/>
      </c>
      <c r="AQ431" s="267"/>
      <c r="AR431" s="268" t="str">
        <f>IF(ISBLANK(tabItens[[#This Row],[CÓDIGO]]),"",IFERROR(VLOOKUP(tabItens[[#This Row],[CÓDIGO]],Consumo!$C$2:$AI$902,32,FALSE),0))</f>
        <v>04.2023</v>
      </c>
      <c r="AS431" s="269">
        <f>SUMIF(Consumo!$C$3:$C$902,tabItens[[#This Row],[CÓDIGO]],Consumo!$T$3:$T$902) + SUMIF(Consumo!$C$3:$C$902,tabItens[[#This Row],[CÓDIGO]],Consumo!$U$3:$U$902) + SUMIF(Consumo!$C$3:$C$902,tabItens[[#This Row],[CÓDIGO]],Consumo!$V$3:$V$902) + SUMIF(Consumo!$C$3:$C$902,tabItens[[#This Row],[CÓDIGO]],Consumo!$W$3:$W$902)</f>
        <v>0</v>
      </c>
      <c r="AT431" s="269">
        <f>SUMIF(Consumo!$C$3:$C$902,tabItens[[#This Row],[CÓDIGO]],Consumo!$AF$3:$AF$902)</f>
        <v>5</v>
      </c>
      <c r="AU431" s="270">
        <f>SUMIF(Consumo!$C$3:$C$902,tabItens[[#This Row],[CÓDIGO]],Consumo!$AG$3:$AG$902)</f>
        <v>2</v>
      </c>
      <c r="AV431" s="271">
        <f>SUMIF(Consumo!$C$3:$C$902,tabItens[[#This Row],[CÓDIGO]],Consumo!$AE$3:$AE$902)</f>
        <v>0</v>
      </c>
      <c r="AW431" s="244">
        <f>tabItens[[#This Row],[QTDE ATUAL]] + tabItens[[#This Row],[RC QTDE]] + tabItens[[#This Row],[AF SALDO]] + tabItens[[#This Row],[Recentes]]</f>
        <v>87</v>
      </c>
      <c r="AX431" s="272">
        <v>1</v>
      </c>
      <c r="AY431" s="272">
        <v>4</v>
      </c>
      <c r="AZ431" s="272">
        <f>IF(ISBLANK(tabItens[[#This Row],[CÓDIGO]]),"",tabItens[[#This Row],[PontoMês]] * (AZ$2+tabItens[[#This Row],[PontoQtM]]))</f>
        <v>4</v>
      </c>
      <c r="BA431" s="271">
        <f>tabItens[[#This Row],[PontoPed]] - tabItens[[#This Row],[Saldo]] + (1/10)</f>
        <v>-82.9</v>
      </c>
      <c r="BB431" s="271">
        <f xml:space="preserve"> tabItens[[#This Row],[PontoMês]] * BB$2 - tabItens[[#This Row],[QTDE ATUAL]] - (1/10)</f>
        <v>-86.1</v>
      </c>
      <c r="BC431" s="273">
        <f>IF( tabItens[[#This Row],[PontoPed]]&gt;0, IF(tabItens[[#This Row],[PontoPed]]&lt;1, 1, IF( tabItens[[#This Row],[Saldo]]&gt;tabItens[[#This Row],[PontoPed]], 0, (tabItens[[#This Row],[PontoPed]]-tabItens[[#This Row],[Saldo]])/tabItens[[#This Row],[PontoPed]] ) ), 0 )</f>
        <v>0</v>
      </c>
      <c r="BD431" s="274">
        <f>ROUNDDOWN(IF( OR( AND(tabItens[[#This Row],[PontoPed]]&lt;tabItens[[#This Row],[Saldo]],tabItens[[#This Row],[Saldo]]&gt;0), tabItens[[#This Row],[PontoPed]]=0), 99, IF(AND(tabItens[[#This Row],[Saldo]]=0,tabItens[[#This Row],[PontoPed]]&gt;0), 0, (1-tabItens[[#This Row],[PctAb]])*10 ) ),0)</f>
        <v>99</v>
      </c>
      <c r="BE431" s="275">
        <f>MAX(ROUNDDOWN( IF(tabItens[[#This Row],[Abaixo]] &gt; 0,   tabItens[[#This Row],[Abaixo]] + (tabItens[[#This Row],[PontoMês]] * IF( OR( ISBLANK(tabItens[[#This Row],[ATA Nº/ANO]]), tabItens[[#This Row],[ATA Nº/ANO]] = ""),BE$2,BE$1)),0),0),0)</f>
        <v>0</v>
      </c>
      <c r="BF43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31" s="276">
        <f>SUMIF(Consumo!$C$3:$C$902,tabItens[[#This Row],[CÓDIGO]],Consumo!$E$3:$E$902)</f>
        <v>0</v>
      </c>
      <c r="BH431" s="277">
        <f>IF(AND(tabItens[[#This Row],[Pend]] &gt; 0,tabItens[[#This Row],[Consumo]] &lt;&gt; 0), tabItens[[#This Row],[Pend]] / tabItens[[#This Row],[Consumo]], 0 )</f>
        <v>0</v>
      </c>
      <c r="BI431" s="276"/>
      <c r="BJ431" s="276"/>
      <c r="BK431" s="278" t="s">
        <v>2077</v>
      </c>
    </row>
    <row r="432" spans="1:63" x14ac:dyDescent="0.3">
      <c r="A432" s="239">
        <v>93487</v>
      </c>
      <c r="B432" s="240" t="s">
        <v>1552</v>
      </c>
      <c r="C432" s="241" t="s">
        <v>264</v>
      </c>
      <c r="D432" s="242">
        <v>66.900000000000006</v>
      </c>
      <c r="E432" s="243"/>
      <c r="F432" s="243"/>
      <c r="G432" s="243" t="s">
        <v>891</v>
      </c>
      <c r="H432" s="244">
        <v>7</v>
      </c>
      <c r="I432" s="245">
        <v>103003</v>
      </c>
      <c r="J432" s="246">
        <v>66.900000000000006</v>
      </c>
      <c r="K432" s="247"/>
      <c r="L432" s="248">
        <f>IF(tabItens[[#This Row],[Média]] &gt; 0, tabItens[[#This Row],[QTDE ATUAL]] / tabItens[[#This Row],[Média]],999.9)</f>
        <v>999.9</v>
      </c>
      <c r="M432" s="249">
        <v>0</v>
      </c>
      <c r="N432" s="250">
        <f>tabItens[[#This Row],[VALOR UNIT.]] * tabItens[[#This Row],[LC]]</f>
        <v>0</v>
      </c>
      <c r="O432" s="251"/>
      <c r="P432" s="252"/>
      <c r="Q432" s="253"/>
      <c r="R432" s="250"/>
      <c r="S432" s="254"/>
      <c r="T432" s="255">
        <f>ROUNDDOWN(IFERROR(tabItens[[#This Row],[ATA DT.VALID.]] - $D$1,0) / 30,0)</f>
        <v>-1507</v>
      </c>
      <c r="U432" s="240" t="s">
        <v>1503</v>
      </c>
      <c r="V432" s="256">
        <v>1</v>
      </c>
      <c r="W432" s="257" t="s">
        <v>2068</v>
      </c>
      <c r="X432" s="258">
        <v>55</v>
      </c>
      <c r="Y432" s="259">
        <v>26</v>
      </c>
      <c r="Z432" s="260"/>
      <c r="AA432" s="261"/>
      <c r="AB432" s="262"/>
      <c r="AC432" s="262"/>
      <c r="AD432" s="261"/>
      <c r="AE432" s="262"/>
      <c r="AF432" s="255"/>
      <c r="AG432" s="263" t="s">
        <v>2063</v>
      </c>
      <c r="AH432" s="264"/>
      <c r="AI432" s="255">
        <v>0</v>
      </c>
      <c r="AJ432" s="264">
        <v>43440</v>
      </c>
      <c r="AK432" s="264">
        <v>38930</v>
      </c>
      <c r="AL432" s="264">
        <v>43411</v>
      </c>
      <c r="AM432" s="254"/>
      <c r="AN432" s="243"/>
      <c r="AO432" s="265" t="str">
        <f>_xlfn.IFNA(IF(VLOOKUP(tabItens[[#This Row],[CÓDIGO]],tabExcluirDoEstoque[#Data],1,FALSE),"sim",""),"")</f>
        <v/>
      </c>
      <c r="AP432" s="266" t="str">
        <f ca="1">IF(OR(ISBLANK(tabItens[[#This Row],[ATA DT.VALID.]]),tabItens[[#This Row],[ATA DT.VALID.]]="",tabItens[[#This Row],[ATA DT.VALID.]]=" "),"",IF(TYPE(tabItens[[#This Row],[ATA DT.VALID.]])=1,ROUNDUP((tabItens[[#This Row],[ATA DT.VALID.]]-TODAY())/7,0),""))</f>
        <v/>
      </c>
      <c r="AQ432" s="267"/>
      <c r="AR432" s="268" t="str">
        <f>IF(ISBLANK(tabItens[[#This Row],[CÓDIGO]]),"",IFERROR(VLOOKUP(tabItens[[#This Row],[CÓDIGO]],Consumo!$C$2:$AI$902,32,FALSE),0))</f>
        <v>07.2022</v>
      </c>
      <c r="AS432" s="269">
        <f>SUMIF(Consumo!$C$3:$C$902,tabItens[[#This Row],[CÓDIGO]],Consumo!$T$3:$T$902) + SUMIF(Consumo!$C$3:$C$902,tabItens[[#This Row],[CÓDIGO]],Consumo!$U$3:$U$902) + SUMIF(Consumo!$C$3:$C$902,tabItens[[#This Row],[CÓDIGO]],Consumo!$V$3:$V$902) + SUMIF(Consumo!$C$3:$C$902,tabItens[[#This Row],[CÓDIGO]],Consumo!$W$3:$W$902)</f>
        <v>0</v>
      </c>
      <c r="AT432" s="269">
        <f>SUMIF(Consumo!$C$3:$C$902,tabItens[[#This Row],[CÓDIGO]],Consumo!$AF$3:$AF$902)</f>
        <v>1</v>
      </c>
      <c r="AU432" s="270">
        <f>SUMIF(Consumo!$C$3:$C$902,tabItens[[#This Row],[CÓDIGO]],Consumo!$AG$3:$AG$902)</f>
        <v>1</v>
      </c>
      <c r="AV432" s="271">
        <f>SUMIF(Consumo!$C$3:$C$902,tabItens[[#This Row],[CÓDIGO]],Consumo!$AE$3:$AE$902)</f>
        <v>0</v>
      </c>
      <c r="AW432" s="244">
        <f>tabItens[[#This Row],[QTDE ATUAL]] + tabItens[[#This Row],[RC QTDE]] + tabItens[[#This Row],[AF SALDO]] + tabItens[[#This Row],[Recentes]]</f>
        <v>7</v>
      </c>
      <c r="AX432" s="272">
        <v>1</v>
      </c>
      <c r="AY432" s="272">
        <v>4</v>
      </c>
      <c r="AZ432" s="272">
        <f>IF(ISBLANK(tabItens[[#This Row],[CÓDIGO]]),"",tabItens[[#This Row],[PontoMês]] * (AZ$2+tabItens[[#This Row],[PontoQtM]]))</f>
        <v>4</v>
      </c>
      <c r="BA432" s="271">
        <f>tabItens[[#This Row],[PontoPed]] - tabItens[[#This Row],[Saldo]] + (1/10)</f>
        <v>-2.9</v>
      </c>
      <c r="BB432" s="271">
        <f xml:space="preserve"> tabItens[[#This Row],[PontoMês]] * BB$2 - tabItens[[#This Row],[QTDE ATUAL]] - (1/10)</f>
        <v>-6.1</v>
      </c>
      <c r="BC432" s="273">
        <f>IF( tabItens[[#This Row],[PontoPed]]&gt;0, IF(tabItens[[#This Row],[PontoPed]]&lt;1, 1, IF( tabItens[[#This Row],[Saldo]]&gt;tabItens[[#This Row],[PontoPed]], 0, (tabItens[[#This Row],[PontoPed]]-tabItens[[#This Row],[Saldo]])/tabItens[[#This Row],[PontoPed]] ) ), 0 )</f>
        <v>0</v>
      </c>
      <c r="BD432" s="274">
        <f>ROUNDDOWN(IF( OR( AND(tabItens[[#This Row],[PontoPed]]&lt;tabItens[[#This Row],[Saldo]],tabItens[[#This Row],[Saldo]]&gt;0), tabItens[[#This Row],[PontoPed]]=0), 99, IF(AND(tabItens[[#This Row],[Saldo]]=0,tabItens[[#This Row],[PontoPed]]&gt;0), 0, (1-tabItens[[#This Row],[PctAb]])*10 ) ),0)</f>
        <v>99</v>
      </c>
      <c r="BE432" s="275">
        <f>MAX(ROUNDDOWN( IF(tabItens[[#This Row],[Abaixo]] &gt; 0,   tabItens[[#This Row],[Abaixo]] + (tabItens[[#This Row],[PontoMês]] * IF( OR( ISBLANK(tabItens[[#This Row],[ATA Nº/ANO]]), tabItens[[#This Row],[ATA Nº/ANO]] = ""),BE$2,BE$1)),0),0),0)</f>
        <v>0</v>
      </c>
      <c r="BF43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32" s="276">
        <f>SUMIF(Consumo!$C$3:$C$902,tabItens[[#This Row],[CÓDIGO]],Consumo!$E$3:$E$902)</f>
        <v>0</v>
      </c>
      <c r="BH432" s="277">
        <f>IF(AND(tabItens[[#This Row],[Pend]] &gt; 0,tabItens[[#This Row],[Consumo]] &lt;&gt; 0), tabItens[[#This Row],[Pend]] / tabItens[[#This Row],[Consumo]], 0 )</f>
        <v>0</v>
      </c>
      <c r="BI432" s="276"/>
      <c r="BJ432" s="276"/>
      <c r="BK432" s="278" t="s">
        <v>2077</v>
      </c>
    </row>
    <row r="433" spans="1:63" x14ac:dyDescent="0.3">
      <c r="A433" s="239">
        <v>93488</v>
      </c>
      <c r="B433" s="240" t="s">
        <v>1553</v>
      </c>
      <c r="C433" s="241" t="s">
        <v>264</v>
      </c>
      <c r="D433" s="242">
        <v>78.400000000000006</v>
      </c>
      <c r="E433" s="243"/>
      <c r="F433" s="243"/>
      <c r="G433" s="243" t="s">
        <v>891</v>
      </c>
      <c r="H433" s="244">
        <v>17</v>
      </c>
      <c r="I433" s="245">
        <v>103003</v>
      </c>
      <c r="J433" s="246">
        <v>78.400000000000006</v>
      </c>
      <c r="K433" s="247">
        <v>5</v>
      </c>
      <c r="L433" s="248">
        <f>IF(tabItens[[#This Row],[Média]] &gt; 0, tabItens[[#This Row],[QTDE ATUAL]] / tabItens[[#This Row],[Média]],999.9)</f>
        <v>999.9</v>
      </c>
      <c r="M433" s="249">
        <v>0</v>
      </c>
      <c r="N433" s="250">
        <f>tabItens[[#This Row],[VALOR UNIT.]] * tabItens[[#This Row],[LC]]</f>
        <v>0</v>
      </c>
      <c r="O433" s="251"/>
      <c r="P433" s="252"/>
      <c r="Q433" s="253"/>
      <c r="R433" s="250"/>
      <c r="S433" s="254"/>
      <c r="T433" s="255">
        <f>ROUNDDOWN(IFERROR(tabItens[[#This Row],[ATA DT.VALID.]] - $D$1,0) / 30,0)</f>
        <v>-1507</v>
      </c>
      <c r="U433" s="240" t="s">
        <v>1503</v>
      </c>
      <c r="V433" s="256">
        <v>1</v>
      </c>
      <c r="W433" s="257" t="s">
        <v>2068</v>
      </c>
      <c r="X433" s="258">
        <v>55</v>
      </c>
      <c r="Y433" s="259">
        <v>26</v>
      </c>
      <c r="Z433" s="260"/>
      <c r="AA433" s="261"/>
      <c r="AB433" s="262"/>
      <c r="AC433" s="262"/>
      <c r="AD433" s="261"/>
      <c r="AE433" s="262"/>
      <c r="AF433" s="255"/>
      <c r="AG433" s="263" t="s">
        <v>2063</v>
      </c>
      <c r="AH433" s="264"/>
      <c r="AI433" s="255">
        <v>2</v>
      </c>
      <c r="AJ433" s="264">
        <v>43424</v>
      </c>
      <c r="AK433" s="264">
        <v>38930</v>
      </c>
      <c r="AL433" s="264">
        <v>43411</v>
      </c>
      <c r="AM433" s="254"/>
      <c r="AN433" s="243"/>
      <c r="AO433" s="265" t="str">
        <f>_xlfn.IFNA(IF(VLOOKUP(tabItens[[#This Row],[CÓDIGO]],tabExcluirDoEstoque[#Data],1,FALSE),"sim",""),"")</f>
        <v/>
      </c>
      <c r="AP433" s="266" t="str">
        <f ca="1">IF(OR(ISBLANK(tabItens[[#This Row],[ATA DT.VALID.]]),tabItens[[#This Row],[ATA DT.VALID.]]="",tabItens[[#This Row],[ATA DT.VALID.]]=" "),"",IF(TYPE(tabItens[[#This Row],[ATA DT.VALID.]])=1,ROUNDUP((tabItens[[#This Row],[ATA DT.VALID.]]-TODAY())/7,0),""))</f>
        <v/>
      </c>
      <c r="AQ433" s="267"/>
      <c r="AR433" s="268" t="str">
        <f>IF(ISBLANK(tabItens[[#This Row],[CÓDIGO]]),"",IFERROR(VLOOKUP(tabItens[[#This Row],[CÓDIGO]],Consumo!$C$2:$AI$902,32,FALSE),0))</f>
        <v>04.2023</v>
      </c>
      <c r="AS433" s="269">
        <f>SUMIF(Consumo!$C$3:$C$902,tabItens[[#This Row],[CÓDIGO]],Consumo!$T$3:$T$902) + SUMIF(Consumo!$C$3:$C$902,tabItens[[#This Row],[CÓDIGO]],Consumo!$U$3:$U$902) + SUMIF(Consumo!$C$3:$C$902,tabItens[[#This Row],[CÓDIGO]],Consumo!$V$3:$V$902) + SUMIF(Consumo!$C$3:$C$902,tabItens[[#This Row],[CÓDIGO]],Consumo!$W$3:$W$902)</f>
        <v>0</v>
      </c>
      <c r="AT433" s="269">
        <f>SUMIF(Consumo!$C$3:$C$902,tabItens[[#This Row],[CÓDIGO]],Consumo!$AF$3:$AF$902)</f>
        <v>6</v>
      </c>
      <c r="AU433" s="270">
        <f>SUMIF(Consumo!$C$3:$C$902,tabItens[[#This Row],[CÓDIGO]],Consumo!$AG$3:$AG$902)</f>
        <v>4</v>
      </c>
      <c r="AV433" s="271">
        <f>SUMIF(Consumo!$C$3:$C$902,tabItens[[#This Row],[CÓDIGO]],Consumo!$AE$3:$AE$902)</f>
        <v>0</v>
      </c>
      <c r="AW433" s="244">
        <f>tabItens[[#This Row],[QTDE ATUAL]] + tabItens[[#This Row],[RC QTDE]] + tabItens[[#This Row],[AF SALDO]] + tabItens[[#This Row],[Recentes]]</f>
        <v>17</v>
      </c>
      <c r="AX433" s="272">
        <v>1</v>
      </c>
      <c r="AY433" s="272">
        <v>4</v>
      </c>
      <c r="AZ433" s="272">
        <f>IF(ISBLANK(tabItens[[#This Row],[CÓDIGO]]),"",tabItens[[#This Row],[PontoMês]] * (AZ$2+tabItens[[#This Row],[PontoQtM]]))</f>
        <v>4</v>
      </c>
      <c r="BA433" s="271">
        <f>tabItens[[#This Row],[PontoPed]] - tabItens[[#This Row],[Saldo]] + (1/10)</f>
        <v>-12.9</v>
      </c>
      <c r="BB433" s="271">
        <f xml:space="preserve"> tabItens[[#This Row],[PontoMês]] * BB$2 - tabItens[[#This Row],[QTDE ATUAL]] - (1/10)</f>
        <v>-16.100000000000001</v>
      </c>
      <c r="BC433" s="273">
        <f>IF( tabItens[[#This Row],[PontoPed]]&gt;0, IF(tabItens[[#This Row],[PontoPed]]&lt;1, 1, IF( tabItens[[#This Row],[Saldo]]&gt;tabItens[[#This Row],[PontoPed]], 0, (tabItens[[#This Row],[PontoPed]]-tabItens[[#This Row],[Saldo]])/tabItens[[#This Row],[PontoPed]] ) ), 0 )</f>
        <v>0</v>
      </c>
      <c r="BD433" s="274">
        <f>ROUNDDOWN(IF( OR( AND(tabItens[[#This Row],[PontoPed]]&lt;tabItens[[#This Row],[Saldo]],tabItens[[#This Row],[Saldo]]&gt;0), tabItens[[#This Row],[PontoPed]]=0), 99, IF(AND(tabItens[[#This Row],[Saldo]]=0,tabItens[[#This Row],[PontoPed]]&gt;0), 0, (1-tabItens[[#This Row],[PctAb]])*10 ) ),0)</f>
        <v>99</v>
      </c>
      <c r="BE433" s="275">
        <f>MAX(ROUNDDOWN( IF(tabItens[[#This Row],[Abaixo]] &gt; 0,   tabItens[[#This Row],[Abaixo]] + (tabItens[[#This Row],[PontoMês]] * IF( OR( ISBLANK(tabItens[[#This Row],[ATA Nº/ANO]]), tabItens[[#This Row],[ATA Nº/ANO]] = ""),BE$2,BE$1)),0),0),0)</f>
        <v>0</v>
      </c>
      <c r="BF43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33" s="276">
        <f>SUMIF(Consumo!$C$3:$C$902,tabItens[[#This Row],[CÓDIGO]],Consumo!$E$3:$E$902)</f>
        <v>0</v>
      </c>
      <c r="BH433" s="277">
        <f>IF(AND(tabItens[[#This Row],[Pend]] &gt; 0,tabItens[[#This Row],[Consumo]] &lt;&gt; 0), tabItens[[#This Row],[Pend]] / tabItens[[#This Row],[Consumo]], 0 )</f>
        <v>0</v>
      </c>
      <c r="BI433" s="276"/>
      <c r="BJ433" s="276"/>
      <c r="BK433" s="278" t="s">
        <v>2077</v>
      </c>
    </row>
    <row r="434" spans="1:63" x14ac:dyDescent="0.3">
      <c r="A434" s="239">
        <v>130634</v>
      </c>
      <c r="B434" s="240" t="s">
        <v>1811</v>
      </c>
      <c r="C434" s="241" t="s">
        <v>264</v>
      </c>
      <c r="D434" s="242">
        <v>15.95</v>
      </c>
      <c r="E434" s="243"/>
      <c r="F434" s="243"/>
      <c r="G434" s="243" t="s">
        <v>891</v>
      </c>
      <c r="H434" s="244">
        <v>902</v>
      </c>
      <c r="I434" s="245">
        <v>103003</v>
      </c>
      <c r="J434" s="246">
        <v>15.95</v>
      </c>
      <c r="K434" s="247">
        <v>1104</v>
      </c>
      <c r="L434" s="248">
        <f>IF(tabItens[[#This Row],[Média]] &gt; 0, tabItens[[#This Row],[QTDE ATUAL]] / tabItens[[#This Row],[Média]],999.9)</f>
        <v>999.9</v>
      </c>
      <c r="M434" s="249">
        <v>0</v>
      </c>
      <c r="N434" s="250">
        <f>tabItens[[#This Row],[VALOR UNIT.]] * tabItens[[#This Row],[LC]]</f>
        <v>0</v>
      </c>
      <c r="O434" s="251" t="s">
        <v>2152</v>
      </c>
      <c r="P434" s="252"/>
      <c r="Q434" s="253"/>
      <c r="R434" s="250"/>
      <c r="S434" s="254"/>
      <c r="T434" s="255">
        <f>ROUNDDOWN(IFERROR(tabItens[[#This Row],[ATA DT.VALID.]] - $D$1,0) / 30,0)</f>
        <v>-1507</v>
      </c>
      <c r="U434" s="240" t="s">
        <v>1566</v>
      </c>
      <c r="V434" s="256">
        <v>1</v>
      </c>
      <c r="W434" s="257" t="s">
        <v>2062</v>
      </c>
      <c r="X434" s="258">
        <v>51</v>
      </c>
      <c r="Y434" s="259">
        <v>24</v>
      </c>
      <c r="Z434" s="260"/>
      <c r="AA434" s="261"/>
      <c r="AB434" s="262"/>
      <c r="AC434" s="262"/>
      <c r="AD434" s="261"/>
      <c r="AE434" s="262"/>
      <c r="AF434" s="255"/>
      <c r="AG434" s="263" t="s">
        <v>2063</v>
      </c>
      <c r="AH434" s="264"/>
      <c r="AI434" s="255">
        <v>818</v>
      </c>
      <c r="AJ434" s="264">
        <v>44924</v>
      </c>
      <c r="AK434" s="264">
        <v>42208</v>
      </c>
      <c r="AL434" s="264">
        <v>45000</v>
      </c>
      <c r="AM434" s="254"/>
      <c r="AN434" s="243"/>
      <c r="AO434" s="265" t="str">
        <f>_xlfn.IFNA(IF(VLOOKUP(tabItens[[#This Row],[CÓDIGO]],tabExcluirDoEstoque[#Data],1,FALSE),"sim",""),"")</f>
        <v/>
      </c>
      <c r="AP434" s="266" t="str">
        <f ca="1">IF(OR(ISBLANK(tabItens[[#This Row],[ATA DT.VALID.]]),tabItens[[#This Row],[ATA DT.VALID.]]="",tabItens[[#This Row],[ATA DT.VALID.]]=" "),"",IF(TYPE(tabItens[[#This Row],[ATA DT.VALID.]])=1,ROUNDUP((tabItens[[#This Row],[ATA DT.VALID.]]-TODAY())/7,0),""))</f>
        <v/>
      </c>
      <c r="AQ434" s="267">
        <v>0</v>
      </c>
      <c r="AR434" s="268" t="str">
        <f>IF(ISBLANK(tabItens[[#This Row],[CÓDIGO]]),"",IFERROR(VLOOKUP(tabItens[[#This Row],[CÓDIGO]],Consumo!$C$2:$AI$902,32,FALSE),0))</f>
        <v>08.2023</v>
      </c>
      <c r="AS434" s="269">
        <f>SUMIF(Consumo!$C$3:$C$902,tabItens[[#This Row],[CÓDIGO]],Consumo!$T$3:$T$902) + SUMIF(Consumo!$C$3:$C$902,tabItens[[#This Row],[CÓDIGO]],Consumo!$U$3:$U$902) + SUMIF(Consumo!$C$3:$C$902,tabItens[[#This Row],[CÓDIGO]],Consumo!$V$3:$V$902) + SUMIF(Consumo!$C$3:$C$902,tabItens[[#This Row],[CÓDIGO]],Consumo!$W$3:$W$902)</f>
        <v>355</v>
      </c>
      <c r="AT434" s="269">
        <f>SUMIF(Consumo!$C$3:$C$902,tabItens[[#This Row],[CÓDIGO]],Consumo!$AF$3:$AF$902)</f>
        <v>1672</v>
      </c>
      <c r="AU434" s="270">
        <f>SUMIF(Consumo!$C$3:$C$902,tabItens[[#This Row],[CÓDIGO]],Consumo!$AG$3:$AG$902)</f>
        <v>409</v>
      </c>
      <c r="AV434" s="271">
        <f>SUMIF(Consumo!$C$3:$C$902,tabItens[[#This Row],[CÓDIGO]],Consumo!$AE$3:$AE$902)</f>
        <v>0</v>
      </c>
      <c r="AW434" s="244">
        <f>tabItens[[#This Row],[QTDE ATUAL]] + tabItens[[#This Row],[RC QTDE]] + tabItens[[#This Row],[AF SALDO]] + tabItens[[#This Row],[Recentes]]</f>
        <v>902</v>
      </c>
      <c r="AX434" s="272">
        <v>113</v>
      </c>
      <c r="AY434" s="272">
        <v>4</v>
      </c>
      <c r="AZ434" s="272">
        <f>IF(ISBLANK(tabItens[[#This Row],[CÓDIGO]]),"",tabItens[[#This Row],[PontoMês]] * (AZ$2+tabItens[[#This Row],[PontoQtM]]))</f>
        <v>452</v>
      </c>
      <c r="BA434" s="271">
        <f>tabItens[[#This Row],[PontoPed]] - tabItens[[#This Row],[Saldo]] + (1/10)</f>
        <v>-449.9</v>
      </c>
      <c r="BB434" s="271">
        <f xml:space="preserve"> tabItens[[#This Row],[PontoMês]] * BB$2 - tabItens[[#This Row],[QTDE ATUAL]] - (1/10)</f>
        <v>-789.1</v>
      </c>
      <c r="BC434" s="273">
        <f>IF( tabItens[[#This Row],[PontoPed]]&gt;0, IF(tabItens[[#This Row],[PontoPed]]&lt;1, 1, IF( tabItens[[#This Row],[Saldo]]&gt;tabItens[[#This Row],[PontoPed]], 0, (tabItens[[#This Row],[PontoPed]]-tabItens[[#This Row],[Saldo]])/tabItens[[#This Row],[PontoPed]] ) ), 0 )</f>
        <v>0</v>
      </c>
      <c r="BD434" s="274">
        <f>ROUNDDOWN(IF( OR( AND(tabItens[[#This Row],[PontoPed]]&lt;tabItens[[#This Row],[Saldo]],tabItens[[#This Row],[Saldo]]&gt;0), tabItens[[#This Row],[PontoPed]]=0), 99, IF(AND(tabItens[[#This Row],[Saldo]]=0,tabItens[[#This Row],[PontoPed]]&gt;0), 0, (1-tabItens[[#This Row],[PctAb]])*10 ) ),0)</f>
        <v>99</v>
      </c>
      <c r="BE434" s="275">
        <f>MAX(ROUNDDOWN( IF(tabItens[[#This Row],[Abaixo]] &gt; 0,   tabItens[[#This Row],[Abaixo]] + (tabItens[[#This Row],[PontoMês]] * IF( OR( ISBLANK(tabItens[[#This Row],[ATA Nº/ANO]]), tabItens[[#This Row],[ATA Nº/ANO]] = ""),BE$2,BE$1)),0),0),0)</f>
        <v>0</v>
      </c>
      <c r="BF43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4" s="276">
        <f>SUMIF(Consumo!$C$3:$C$902,tabItens[[#This Row],[CÓDIGO]],Consumo!$E$3:$E$902)</f>
        <v>0</v>
      </c>
      <c r="BH434" s="277">
        <f>IF(AND(tabItens[[#This Row],[Pend]] &gt; 0,tabItens[[#This Row],[Consumo]] &lt;&gt; 0), tabItens[[#This Row],[Pend]] / tabItens[[#This Row],[Consumo]], 0 )</f>
        <v>0</v>
      </c>
      <c r="BI434" s="276"/>
      <c r="BJ434" s="276"/>
      <c r="BK434" s="278" t="s">
        <v>2077</v>
      </c>
    </row>
    <row r="435" spans="1:63" x14ac:dyDescent="0.3">
      <c r="A435" s="239">
        <v>95121</v>
      </c>
      <c r="B435" s="240" t="s">
        <v>1554</v>
      </c>
      <c r="C435" s="241" t="s">
        <v>264</v>
      </c>
      <c r="D435" s="242">
        <v>0.7</v>
      </c>
      <c r="E435" s="243"/>
      <c r="F435" s="243"/>
      <c r="G435" s="243" t="s">
        <v>891</v>
      </c>
      <c r="H435" s="244">
        <v>150</v>
      </c>
      <c r="I435" s="245">
        <v>103003</v>
      </c>
      <c r="J435" s="246">
        <v>0.7</v>
      </c>
      <c r="K435" s="247">
        <v>274</v>
      </c>
      <c r="L435" s="248">
        <f>IF(tabItens[[#This Row],[Média]] &gt; 0, tabItens[[#This Row],[QTDE ATUAL]] / tabItens[[#This Row],[Média]],999.9)</f>
        <v>27</v>
      </c>
      <c r="M435" s="249">
        <v>0</v>
      </c>
      <c r="N435" s="250">
        <f>tabItens[[#This Row],[VALOR UNIT.]] * tabItens[[#This Row],[LC]]</f>
        <v>0</v>
      </c>
      <c r="O435" s="251" t="s">
        <v>2093</v>
      </c>
      <c r="P435" s="252"/>
      <c r="Q435" s="253"/>
      <c r="R435" s="250"/>
      <c r="S435" s="254"/>
      <c r="T435" s="255">
        <f>ROUNDDOWN(IFERROR(tabItens[[#This Row],[ATA DT.VALID.]] - $D$1,0) / 30,0)</f>
        <v>-1507</v>
      </c>
      <c r="U435" s="240" t="s">
        <v>972</v>
      </c>
      <c r="V435" s="256">
        <v>1</v>
      </c>
      <c r="W435" s="257" t="s">
        <v>2067</v>
      </c>
      <c r="X435" s="258">
        <v>61</v>
      </c>
      <c r="Y435" s="259">
        <v>8</v>
      </c>
      <c r="Z435" s="260"/>
      <c r="AA435" s="261"/>
      <c r="AB435" s="262"/>
      <c r="AC435" s="262"/>
      <c r="AD435" s="261"/>
      <c r="AE435" s="262"/>
      <c r="AF435" s="255"/>
      <c r="AG435" s="263" t="s">
        <v>2063</v>
      </c>
      <c r="AH435" s="264"/>
      <c r="AI435" s="255">
        <v>122</v>
      </c>
      <c r="AJ435" s="264">
        <v>45160</v>
      </c>
      <c r="AK435" s="264">
        <v>39001</v>
      </c>
      <c r="AL435" s="264">
        <v>45145</v>
      </c>
      <c r="AM435" s="254"/>
      <c r="AN435" s="243"/>
      <c r="AO435" s="265" t="str">
        <f>_xlfn.IFNA(IF(VLOOKUP(tabItens[[#This Row],[CÓDIGO]],tabExcluirDoEstoque[#Data],1,FALSE),"sim",""),"")</f>
        <v/>
      </c>
      <c r="AP435" s="266" t="str">
        <f ca="1">IF(OR(ISBLANK(tabItens[[#This Row],[ATA DT.VALID.]]),tabItens[[#This Row],[ATA DT.VALID.]]="",tabItens[[#This Row],[ATA DT.VALID.]]=" "),"",IF(TYPE(tabItens[[#This Row],[ATA DT.VALID.]])=1,ROUNDUP((tabItens[[#This Row],[ATA DT.VALID.]]-TODAY())/7,0),""))</f>
        <v/>
      </c>
      <c r="AQ435" s="267">
        <v>150</v>
      </c>
      <c r="AR435" s="268" t="str">
        <f>IF(ISBLANK(tabItens[[#This Row],[CÓDIGO]]),"",IFERROR(VLOOKUP(tabItens[[#This Row],[CÓDIGO]],Consumo!$C$2:$AI$902,32,FALSE),0))</f>
        <v>08.2023</v>
      </c>
      <c r="AS435" s="269">
        <f>SUMIF(Consumo!$C$3:$C$902,tabItens[[#This Row],[CÓDIGO]],Consumo!$T$3:$T$902) + SUMIF(Consumo!$C$3:$C$902,tabItens[[#This Row],[CÓDIGO]],Consumo!$U$3:$U$902) + SUMIF(Consumo!$C$3:$C$902,tabItens[[#This Row],[CÓDIGO]],Consumo!$V$3:$V$902) + SUMIF(Consumo!$C$3:$C$902,tabItens[[#This Row],[CÓDIGO]],Consumo!$W$3:$W$902)</f>
        <v>90</v>
      </c>
      <c r="AT435" s="269">
        <f>SUMIF(Consumo!$C$3:$C$902,tabItens[[#This Row],[CÓDIGO]],Consumo!$AF$3:$AF$902)</f>
        <v>574</v>
      </c>
      <c r="AU435" s="270">
        <f>SUMIF(Consumo!$C$3:$C$902,tabItens[[#This Row],[CÓDIGO]],Consumo!$AG$3:$AG$902)</f>
        <v>65</v>
      </c>
      <c r="AV435" s="271">
        <f>SUMIF(Consumo!$C$3:$C$902,tabItens[[#This Row],[CÓDIGO]],Consumo!$AE$3:$AE$902)</f>
        <v>5.5555555555555554</v>
      </c>
      <c r="AW435" s="244">
        <f>tabItens[[#This Row],[QTDE ATUAL]] + tabItens[[#This Row],[RC QTDE]] + tabItens[[#This Row],[AF SALDO]] + tabItens[[#This Row],[Recentes]]</f>
        <v>300</v>
      </c>
      <c r="AX435" s="272">
        <v>25</v>
      </c>
      <c r="AY435" s="272">
        <v>4</v>
      </c>
      <c r="AZ435" s="272">
        <f>IF(ISBLANK(tabItens[[#This Row],[CÓDIGO]]),"",tabItens[[#This Row],[PontoMês]] * (AZ$2+tabItens[[#This Row],[PontoQtM]]))</f>
        <v>100</v>
      </c>
      <c r="BA435" s="271">
        <f>tabItens[[#This Row],[PontoPed]] - tabItens[[#This Row],[Saldo]] + (1/10)</f>
        <v>-199.9</v>
      </c>
      <c r="BB435" s="271">
        <f xml:space="preserve"> tabItens[[#This Row],[PontoMês]] * BB$2 - tabItens[[#This Row],[QTDE ATUAL]] - (1/10)</f>
        <v>-125.1</v>
      </c>
      <c r="BC435" s="273">
        <f>IF( tabItens[[#This Row],[PontoPed]]&gt;0, IF(tabItens[[#This Row],[PontoPed]]&lt;1, 1, IF( tabItens[[#This Row],[Saldo]]&gt;tabItens[[#This Row],[PontoPed]], 0, (tabItens[[#This Row],[PontoPed]]-tabItens[[#This Row],[Saldo]])/tabItens[[#This Row],[PontoPed]] ) ), 0 )</f>
        <v>0</v>
      </c>
      <c r="BD435" s="274">
        <f>ROUNDDOWN(IF( OR( AND(tabItens[[#This Row],[PontoPed]]&lt;tabItens[[#This Row],[Saldo]],tabItens[[#This Row],[Saldo]]&gt;0), tabItens[[#This Row],[PontoPed]]=0), 99, IF(AND(tabItens[[#This Row],[Saldo]]=0,tabItens[[#This Row],[PontoPed]]&gt;0), 0, (1-tabItens[[#This Row],[PctAb]])*10 ) ),0)</f>
        <v>99</v>
      </c>
      <c r="BE435" s="275">
        <f>MAX(ROUNDDOWN( IF(tabItens[[#This Row],[Abaixo]] &gt; 0,   tabItens[[#This Row],[Abaixo]] + (tabItens[[#This Row],[PontoMês]] * IF( OR( ISBLANK(tabItens[[#This Row],[ATA Nº/ANO]]), tabItens[[#This Row],[ATA Nº/ANO]] = ""),BE$2,BE$1)),0),0),0)</f>
        <v>0</v>
      </c>
      <c r="BF43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5" s="276">
        <f>SUMIF(Consumo!$C$3:$C$902,tabItens[[#This Row],[CÓDIGO]],Consumo!$E$3:$E$902)</f>
        <v>100</v>
      </c>
      <c r="BH435" s="277">
        <f>IF(AND(tabItens[[#This Row],[Pend]] &gt; 0,tabItens[[#This Row],[Consumo]] &lt;&gt; 0), tabItens[[#This Row],[Pend]] / tabItens[[#This Row],[Consumo]], 0 )</f>
        <v>0.17421602787456447</v>
      </c>
      <c r="BI435" s="276"/>
      <c r="BJ435" s="276"/>
      <c r="BK435" s="278" t="s">
        <v>2077</v>
      </c>
    </row>
    <row r="436" spans="1:63" x14ac:dyDescent="0.3">
      <c r="A436" s="239">
        <v>54144</v>
      </c>
      <c r="B436" s="240" t="s">
        <v>1325</v>
      </c>
      <c r="C436" s="241" t="s">
        <v>264</v>
      </c>
      <c r="D436" s="242">
        <v>1.29</v>
      </c>
      <c r="E436" s="243"/>
      <c r="F436" s="243"/>
      <c r="G436" s="243" t="s">
        <v>891</v>
      </c>
      <c r="H436" s="244">
        <v>326</v>
      </c>
      <c r="I436" s="245">
        <v>103003</v>
      </c>
      <c r="J436" s="246">
        <v>1.29</v>
      </c>
      <c r="K436" s="247">
        <v>253</v>
      </c>
      <c r="L436" s="248">
        <f>IF(tabItens[[#This Row],[Média]] &gt; 0, tabItens[[#This Row],[QTDE ATUAL]] / tabItens[[#This Row],[Média]],999.9)</f>
        <v>999.9</v>
      </c>
      <c r="M436" s="249">
        <v>0</v>
      </c>
      <c r="N436" s="250">
        <f>tabItens[[#This Row],[VALOR UNIT.]] * tabItens[[#This Row],[LC]]</f>
        <v>0</v>
      </c>
      <c r="O436" s="251" t="s">
        <v>2100</v>
      </c>
      <c r="P436" s="252"/>
      <c r="Q436" s="253"/>
      <c r="R436" s="250"/>
      <c r="S436" s="254"/>
      <c r="T436" s="255">
        <f>ROUNDDOWN(IFERROR(tabItens[[#This Row],[ATA DT.VALID.]] - $D$1,0) / 30,0)</f>
        <v>-1507</v>
      </c>
      <c r="U436" s="240" t="s">
        <v>996</v>
      </c>
      <c r="V436" s="256">
        <v>1</v>
      </c>
      <c r="W436" s="257" t="s">
        <v>2068</v>
      </c>
      <c r="X436" s="258">
        <v>55</v>
      </c>
      <c r="Y436" s="259">
        <v>32</v>
      </c>
      <c r="Z436" s="260"/>
      <c r="AA436" s="261"/>
      <c r="AB436" s="262"/>
      <c r="AC436" s="262"/>
      <c r="AD436" s="261"/>
      <c r="AE436" s="262"/>
      <c r="AF436" s="255"/>
      <c r="AG436" s="263" t="s">
        <v>2063</v>
      </c>
      <c r="AH436" s="264"/>
      <c r="AI436" s="255">
        <v>110</v>
      </c>
      <c r="AJ436" s="264">
        <v>43893</v>
      </c>
      <c r="AK436" s="264" t="s">
        <v>891</v>
      </c>
      <c r="AL436" s="264">
        <v>44061</v>
      </c>
      <c r="AM436" s="254"/>
      <c r="AN436" s="243"/>
      <c r="AO436" s="265" t="str">
        <f>_xlfn.IFNA(IF(VLOOKUP(tabItens[[#This Row],[CÓDIGO]],tabExcluirDoEstoque[#Data],1,FALSE),"sim",""),"")</f>
        <v/>
      </c>
      <c r="AP436" s="266" t="str">
        <f ca="1">IF(OR(ISBLANK(tabItens[[#This Row],[ATA DT.VALID.]]),tabItens[[#This Row],[ATA DT.VALID.]]="",tabItens[[#This Row],[ATA DT.VALID.]]=" "),"",IF(TYPE(tabItens[[#This Row],[ATA DT.VALID.]])=1,ROUNDUP((tabItens[[#This Row],[ATA DT.VALID.]]-TODAY())/7,0),""))</f>
        <v/>
      </c>
      <c r="AQ436" s="267">
        <v>0</v>
      </c>
      <c r="AR436" s="268" t="str">
        <f>IF(ISBLANK(tabItens[[#This Row],[CÓDIGO]]),"",IFERROR(VLOOKUP(tabItens[[#This Row],[CÓDIGO]],Consumo!$C$2:$AI$902,32,FALSE),0))</f>
        <v>08.2023</v>
      </c>
      <c r="AS436" s="269">
        <f>SUMIF(Consumo!$C$3:$C$902,tabItens[[#This Row],[CÓDIGO]],Consumo!$T$3:$T$902) + SUMIF(Consumo!$C$3:$C$902,tabItens[[#This Row],[CÓDIGO]],Consumo!$U$3:$U$902) + SUMIF(Consumo!$C$3:$C$902,tabItens[[#This Row],[CÓDIGO]],Consumo!$V$3:$V$902) + SUMIF(Consumo!$C$3:$C$902,tabItens[[#This Row],[CÓDIGO]],Consumo!$W$3:$W$902)</f>
        <v>61</v>
      </c>
      <c r="AT436" s="269">
        <f>SUMIF(Consumo!$C$3:$C$902,tabItens[[#This Row],[CÓDIGO]],Consumo!$AF$3:$AF$902)</f>
        <v>374</v>
      </c>
      <c r="AU436" s="270">
        <f>SUMIF(Consumo!$C$3:$C$902,tabItens[[#This Row],[CÓDIGO]],Consumo!$AG$3:$AG$902)</f>
        <v>90</v>
      </c>
      <c r="AV436" s="271">
        <f>SUMIF(Consumo!$C$3:$C$902,tabItens[[#This Row],[CÓDIGO]],Consumo!$AE$3:$AE$902)</f>
        <v>0</v>
      </c>
      <c r="AW436" s="244">
        <f>tabItens[[#This Row],[QTDE ATUAL]] + tabItens[[#This Row],[RC QTDE]] + tabItens[[#This Row],[AF SALDO]] + tabItens[[#This Row],[Recentes]]</f>
        <v>326</v>
      </c>
      <c r="AX436" s="272">
        <v>42</v>
      </c>
      <c r="AY436" s="272">
        <v>4</v>
      </c>
      <c r="AZ436" s="272">
        <f>IF(ISBLANK(tabItens[[#This Row],[CÓDIGO]]),"",tabItens[[#This Row],[PontoMês]] * (AZ$2+tabItens[[#This Row],[PontoQtM]]))</f>
        <v>168</v>
      </c>
      <c r="BA436" s="271">
        <f>tabItens[[#This Row],[PontoPed]] - tabItens[[#This Row],[Saldo]] + (1/10)</f>
        <v>-157.9</v>
      </c>
      <c r="BB436" s="271">
        <f xml:space="preserve"> tabItens[[#This Row],[PontoMês]] * BB$2 - tabItens[[#This Row],[QTDE ATUAL]] - (1/10)</f>
        <v>-284.10000000000002</v>
      </c>
      <c r="BC436" s="273">
        <f>IF( tabItens[[#This Row],[PontoPed]]&gt;0, IF(tabItens[[#This Row],[PontoPed]]&lt;1, 1, IF( tabItens[[#This Row],[Saldo]]&gt;tabItens[[#This Row],[PontoPed]], 0, (tabItens[[#This Row],[PontoPed]]-tabItens[[#This Row],[Saldo]])/tabItens[[#This Row],[PontoPed]] ) ), 0 )</f>
        <v>0</v>
      </c>
      <c r="BD436" s="274">
        <f>ROUNDDOWN(IF( OR( AND(tabItens[[#This Row],[PontoPed]]&lt;tabItens[[#This Row],[Saldo]],tabItens[[#This Row],[Saldo]]&gt;0), tabItens[[#This Row],[PontoPed]]=0), 99, IF(AND(tabItens[[#This Row],[Saldo]]=0,tabItens[[#This Row],[PontoPed]]&gt;0), 0, (1-tabItens[[#This Row],[PctAb]])*10 ) ),0)</f>
        <v>99</v>
      </c>
      <c r="BE436" s="275">
        <f>MAX(ROUNDDOWN( IF(tabItens[[#This Row],[Abaixo]] &gt; 0,   tabItens[[#This Row],[Abaixo]] + (tabItens[[#This Row],[PontoMês]] * IF( OR( ISBLANK(tabItens[[#This Row],[ATA Nº/ANO]]), tabItens[[#This Row],[ATA Nº/ANO]] = ""),BE$2,BE$1)),0),0),0)</f>
        <v>0</v>
      </c>
      <c r="BF43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6" s="276">
        <f>SUMIF(Consumo!$C$3:$C$902,tabItens[[#This Row],[CÓDIGO]],Consumo!$E$3:$E$902)</f>
        <v>0</v>
      </c>
      <c r="BH436" s="277">
        <f>IF(AND(tabItens[[#This Row],[Pend]] &gt; 0,tabItens[[#This Row],[Consumo]] &lt;&gt; 0), tabItens[[#This Row],[Pend]] / tabItens[[#This Row],[Consumo]], 0 )</f>
        <v>0</v>
      </c>
      <c r="BI436" s="276"/>
      <c r="BJ436" s="276"/>
      <c r="BK436" s="278" t="s">
        <v>2077</v>
      </c>
    </row>
    <row r="437" spans="1:63" x14ac:dyDescent="0.3">
      <c r="A437" s="239">
        <v>54018</v>
      </c>
      <c r="B437" s="240" t="s">
        <v>1319</v>
      </c>
      <c r="C437" s="241" t="s">
        <v>31</v>
      </c>
      <c r="D437" s="242">
        <v>2.5499999999999998</v>
      </c>
      <c r="E437" s="243"/>
      <c r="F437" s="243"/>
      <c r="G437" s="243" t="s">
        <v>891</v>
      </c>
      <c r="H437" s="244">
        <v>480</v>
      </c>
      <c r="I437" s="245">
        <v>103003</v>
      </c>
      <c r="J437" s="246">
        <v>2.5499999999999998</v>
      </c>
      <c r="K437" s="247">
        <v>100</v>
      </c>
      <c r="L437" s="248">
        <f>IF(tabItens[[#This Row],[Média]] &gt; 0, tabItens[[#This Row],[QTDE ATUAL]] / tabItens[[#This Row],[Média]],999.9)</f>
        <v>999.9</v>
      </c>
      <c r="M437" s="249">
        <v>0</v>
      </c>
      <c r="N437" s="250">
        <f>tabItens[[#This Row],[VALOR UNIT.]] * tabItens[[#This Row],[LC]]</f>
        <v>0</v>
      </c>
      <c r="O437" s="251"/>
      <c r="P437" s="252"/>
      <c r="Q437" s="253"/>
      <c r="R437" s="250"/>
      <c r="S437" s="254"/>
      <c r="T437" s="255">
        <f>ROUNDDOWN(IFERROR(tabItens[[#This Row],[ATA DT.VALID.]] - $D$1,0) / 30,0)</f>
        <v>-1507</v>
      </c>
      <c r="U437" s="240" t="s">
        <v>996</v>
      </c>
      <c r="V437" s="256">
        <v>1</v>
      </c>
      <c r="W437" s="257" t="s">
        <v>2068</v>
      </c>
      <c r="X437" s="258">
        <v>55</v>
      </c>
      <c r="Y437" s="259">
        <v>32</v>
      </c>
      <c r="Z437" s="260"/>
      <c r="AA437" s="261"/>
      <c r="AB437" s="262"/>
      <c r="AC437" s="262"/>
      <c r="AD437" s="261"/>
      <c r="AE437" s="262"/>
      <c r="AF437" s="255"/>
      <c r="AG437" s="263" t="s">
        <v>2063</v>
      </c>
      <c r="AH437" s="264"/>
      <c r="AI437" s="255">
        <v>34</v>
      </c>
      <c r="AJ437" s="264">
        <v>44649</v>
      </c>
      <c r="AK437" s="264" t="s">
        <v>891</v>
      </c>
      <c r="AL437" s="264">
        <v>44616</v>
      </c>
      <c r="AM437" s="254"/>
      <c r="AN437" s="243"/>
      <c r="AO437" s="265" t="str">
        <f>_xlfn.IFNA(IF(VLOOKUP(tabItens[[#This Row],[CÓDIGO]],tabExcluirDoEstoque[#Data],1,FALSE),"sim",""),"")</f>
        <v/>
      </c>
      <c r="AP437" s="266" t="str">
        <f ca="1">IF(OR(ISBLANK(tabItens[[#This Row],[ATA DT.VALID.]]),tabItens[[#This Row],[ATA DT.VALID.]]="",tabItens[[#This Row],[ATA DT.VALID.]]=" "),"",IF(TYPE(tabItens[[#This Row],[ATA DT.VALID.]])=1,ROUNDUP((tabItens[[#This Row],[ATA DT.VALID.]]-TODAY())/7,0),""))</f>
        <v/>
      </c>
      <c r="AQ437" s="267"/>
      <c r="AR437" s="268" t="str">
        <f>IF(ISBLANK(tabItens[[#This Row],[CÓDIGO]]),"",IFERROR(VLOOKUP(tabItens[[#This Row],[CÓDIGO]],Consumo!$C$2:$AI$902,32,FALSE),0))</f>
        <v>04.2023</v>
      </c>
      <c r="AS437" s="269">
        <f>SUMIF(Consumo!$C$3:$C$902,tabItens[[#This Row],[CÓDIGO]],Consumo!$T$3:$T$902) + SUMIF(Consumo!$C$3:$C$902,tabItens[[#This Row],[CÓDIGO]],Consumo!$U$3:$U$902) + SUMIF(Consumo!$C$3:$C$902,tabItens[[#This Row],[CÓDIGO]],Consumo!$V$3:$V$902) + SUMIF(Consumo!$C$3:$C$902,tabItens[[#This Row],[CÓDIGO]],Consumo!$W$3:$W$902)</f>
        <v>0</v>
      </c>
      <c r="AT437" s="269">
        <f>SUMIF(Consumo!$C$3:$C$902,tabItens[[#This Row],[CÓDIGO]],Consumo!$AF$3:$AF$902)</f>
        <v>114</v>
      </c>
      <c r="AU437" s="270">
        <f>SUMIF(Consumo!$C$3:$C$902,tabItens[[#This Row],[CÓDIGO]],Consumo!$AG$3:$AG$902)</f>
        <v>50</v>
      </c>
      <c r="AV437" s="271">
        <f>SUMIF(Consumo!$C$3:$C$902,tabItens[[#This Row],[CÓDIGO]],Consumo!$AE$3:$AE$902)</f>
        <v>0</v>
      </c>
      <c r="AW437" s="244">
        <f>tabItens[[#This Row],[QTDE ATUAL]] + tabItens[[#This Row],[RC QTDE]] + tabItens[[#This Row],[AF SALDO]] + tabItens[[#This Row],[Recentes]]</f>
        <v>480</v>
      </c>
      <c r="AX437" s="272">
        <v>2</v>
      </c>
      <c r="AY437" s="272">
        <v>4</v>
      </c>
      <c r="AZ437" s="272">
        <f>IF(ISBLANK(tabItens[[#This Row],[CÓDIGO]]),"",tabItens[[#This Row],[PontoMês]] * (AZ$2+tabItens[[#This Row],[PontoQtM]]))</f>
        <v>8</v>
      </c>
      <c r="BA437" s="271">
        <f>tabItens[[#This Row],[PontoPed]] - tabItens[[#This Row],[Saldo]] + (1/10)</f>
        <v>-471.9</v>
      </c>
      <c r="BB437" s="271">
        <f xml:space="preserve"> tabItens[[#This Row],[PontoMês]] * BB$2 - tabItens[[#This Row],[QTDE ATUAL]] - (1/10)</f>
        <v>-478.1</v>
      </c>
      <c r="BC437" s="273">
        <f>IF( tabItens[[#This Row],[PontoPed]]&gt;0, IF(tabItens[[#This Row],[PontoPed]]&lt;1, 1, IF( tabItens[[#This Row],[Saldo]]&gt;tabItens[[#This Row],[PontoPed]], 0, (tabItens[[#This Row],[PontoPed]]-tabItens[[#This Row],[Saldo]])/tabItens[[#This Row],[PontoPed]] ) ), 0 )</f>
        <v>0</v>
      </c>
      <c r="BD437" s="274">
        <f>ROUNDDOWN(IF( OR( AND(tabItens[[#This Row],[PontoPed]]&lt;tabItens[[#This Row],[Saldo]],tabItens[[#This Row],[Saldo]]&gt;0), tabItens[[#This Row],[PontoPed]]=0), 99, IF(AND(tabItens[[#This Row],[Saldo]]=0,tabItens[[#This Row],[PontoPed]]&gt;0), 0, (1-tabItens[[#This Row],[PctAb]])*10 ) ),0)</f>
        <v>99</v>
      </c>
      <c r="BE437" s="275">
        <f>MAX(ROUNDDOWN( IF(tabItens[[#This Row],[Abaixo]] &gt; 0,   tabItens[[#This Row],[Abaixo]] + (tabItens[[#This Row],[PontoMês]] * IF( OR( ISBLANK(tabItens[[#This Row],[ATA Nº/ANO]]), tabItens[[#This Row],[ATA Nº/ANO]] = ""),BE$2,BE$1)),0),0),0)</f>
        <v>0</v>
      </c>
      <c r="BF43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37" s="276">
        <f>SUMIF(Consumo!$C$3:$C$902,tabItens[[#This Row],[CÓDIGO]],Consumo!$E$3:$E$902)</f>
        <v>0</v>
      </c>
      <c r="BH437" s="277">
        <f>IF(AND(tabItens[[#This Row],[Pend]] &gt; 0,tabItens[[#This Row],[Consumo]] &lt;&gt; 0), tabItens[[#This Row],[Pend]] / tabItens[[#This Row],[Consumo]], 0 )</f>
        <v>0</v>
      </c>
      <c r="BI437" s="276"/>
      <c r="BJ437" s="276"/>
      <c r="BK437" s="278" t="s">
        <v>2077</v>
      </c>
    </row>
    <row r="438" spans="1:63" x14ac:dyDescent="0.3">
      <c r="A438" s="239">
        <v>54017</v>
      </c>
      <c r="B438" s="240" t="s">
        <v>1318</v>
      </c>
      <c r="C438" s="241" t="s">
        <v>31</v>
      </c>
      <c r="D438" s="242">
        <v>4.2</v>
      </c>
      <c r="E438" s="243"/>
      <c r="F438" s="243"/>
      <c r="G438" s="243" t="s">
        <v>891</v>
      </c>
      <c r="H438" s="244">
        <v>0</v>
      </c>
      <c r="I438" s="245">
        <v>103003</v>
      </c>
      <c r="J438" s="246">
        <v>4.2</v>
      </c>
      <c r="K438" s="247">
        <v>174</v>
      </c>
      <c r="L438" s="248">
        <f>IF(tabItens[[#This Row],[Média]] &gt; 0, tabItens[[#This Row],[QTDE ATUAL]] / tabItens[[#This Row],[Média]],999.9)</f>
        <v>0</v>
      </c>
      <c r="M438" s="249">
        <v>0</v>
      </c>
      <c r="N438" s="250">
        <f>tabItens[[#This Row],[VALOR UNIT.]] * tabItens[[#This Row],[LC]]</f>
        <v>0</v>
      </c>
      <c r="O438" s="251"/>
      <c r="P438" s="252"/>
      <c r="Q438" s="253"/>
      <c r="R438" s="250"/>
      <c r="S438" s="254"/>
      <c r="T438" s="255">
        <f>ROUNDDOWN(IFERROR(tabItens[[#This Row],[ATA DT.VALID.]] - $D$1,0) / 30,0)</f>
        <v>-1507</v>
      </c>
      <c r="U438" s="240" t="s">
        <v>996</v>
      </c>
      <c r="V438" s="256">
        <v>1</v>
      </c>
      <c r="W438" s="257" t="s">
        <v>2068</v>
      </c>
      <c r="X438" s="258">
        <v>55</v>
      </c>
      <c r="Y438" s="259">
        <v>32</v>
      </c>
      <c r="Z438" s="260">
        <v>2442</v>
      </c>
      <c r="AA438" s="261">
        <v>2023</v>
      </c>
      <c r="AB438" s="262">
        <v>60</v>
      </c>
      <c r="AC438" s="262"/>
      <c r="AD438" s="261"/>
      <c r="AE438" s="262"/>
      <c r="AF438" s="255"/>
      <c r="AG438" s="263" t="s">
        <v>2063</v>
      </c>
      <c r="AH438" s="264"/>
      <c r="AI438" s="255">
        <v>60</v>
      </c>
      <c r="AJ438" s="264">
        <v>44530</v>
      </c>
      <c r="AK438" s="264" t="s">
        <v>891</v>
      </c>
      <c r="AL438" s="264">
        <v>44516</v>
      </c>
      <c r="AM438" s="254"/>
      <c r="AN438" s="243"/>
      <c r="AO438" s="265" t="str">
        <f>_xlfn.IFNA(IF(VLOOKUP(tabItens[[#This Row],[CÓDIGO]],tabExcluirDoEstoque[#Data],1,FALSE),"sim",""),"")</f>
        <v/>
      </c>
      <c r="AP438" s="266" t="str">
        <f ca="1">IF(OR(ISBLANK(tabItens[[#This Row],[ATA DT.VALID.]]),tabItens[[#This Row],[ATA DT.VALID.]]="",tabItens[[#This Row],[ATA DT.VALID.]]=" "),"",IF(TYPE(tabItens[[#This Row],[ATA DT.VALID.]])=1,ROUNDUP((tabItens[[#This Row],[ATA DT.VALID.]]-TODAY())/7,0),""))</f>
        <v/>
      </c>
      <c r="AQ438" s="267"/>
      <c r="AR438" s="268" t="str">
        <f>IF(ISBLANK(tabItens[[#This Row],[CÓDIGO]]),"",IFERROR(VLOOKUP(tabItens[[#This Row],[CÓDIGO]],Consumo!$C$2:$AI$902,32,FALSE),0))</f>
        <v>04.2023</v>
      </c>
      <c r="AS438" s="269">
        <f>SUMIF(Consumo!$C$3:$C$902,tabItens[[#This Row],[CÓDIGO]],Consumo!$T$3:$T$902) + SUMIF(Consumo!$C$3:$C$902,tabItens[[#This Row],[CÓDIGO]],Consumo!$U$3:$U$902) + SUMIF(Consumo!$C$3:$C$902,tabItens[[#This Row],[CÓDIGO]],Consumo!$V$3:$V$902) + SUMIF(Consumo!$C$3:$C$902,tabItens[[#This Row],[CÓDIGO]],Consumo!$W$3:$W$902)</f>
        <v>0</v>
      </c>
      <c r="AT438" s="269">
        <f>SUMIF(Consumo!$C$3:$C$902,tabItens[[#This Row],[CÓDIGO]],Consumo!$AF$3:$AF$902)</f>
        <v>208</v>
      </c>
      <c r="AU438" s="270">
        <f>SUMIF(Consumo!$C$3:$C$902,tabItens[[#This Row],[CÓDIGO]],Consumo!$AG$3:$AG$902)</f>
        <v>50</v>
      </c>
      <c r="AV438" s="271">
        <f>SUMIF(Consumo!$C$3:$C$902,tabItens[[#This Row],[CÓDIGO]],Consumo!$AE$3:$AE$902)</f>
        <v>0.66666666666666663</v>
      </c>
      <c r="AW438" s="244">
        <f>tabItens[[#This Row],[QTDE ATUAL]] + tabItens[[#This Row],[RC QTDE]] + tabItens[[#This Row],[AF SALDO]] + tabItens[[#This Row],[Recentes]]</f>
        <v>60</v>
      </c>
      <c r="AX438" s="272">
        <v>3</v>
      </c>
      <c r="AY438" s="272">
        <v>4</v>
      </c>
      <c r="AZ438" s="272">
        <f>IF(ISBLANK(tabItens[[#This Row],[CÓDIGO]]),"",tabItens[[#This Row],[PontoMês]] * (AZ$2+tabItens[[#This Row],[PontoQtM]]))</f>
        <v>12</v>
      </c>
      <c r="BA438" s="271">
        <f>tabItens[[#This Row],[PontoPed]] - tabItens[[#This Row],[Saldo]] + (1/10)</f>
        <v>-47.9</v>
      </c>
      <c r="BB438" s="271">
        <f xml:space="preserve"> tabItens[[#This Row],[PontoMês]] * BB$2 - tabItens[[#This Row],[QTDE ATUAL]] - (1/10)</f>
        <v>2.9</v>
      </c>
      <c r="BC438" s="273">
        <f>IF( tabItens[[#This Row],[PontoPed]]&gt;0, IF(tabItens[[#This Row],[PontoPed]]&lt;1, 1, IF( tabItens[[#This Row],[Saldo]]&gt;tabItens[[#This Row],[PontoPed]], 0, (tabItens[[#This Row],[PontoPed]]-tabItens[[#This Row],[Saldo]])/tabItens[[#This Row],[PontoPed]] ) ), 0 )</f>
        <v>0</v>
      </c>
      <c r="BD438" s="274">
        <f>ROUNDDOWN(IF( OR( AND(tabItens[[#This Row],[PontoPed]]&lt;tabItens[[#This Row],[Saldo]],tabItens[[#This Row],[Saldo]]&gt;0), tabItens[[#This Row],[PontoPed]]=0), 99, IF(AND(tabItens[[#This Row],[Saldo]]=0,tabItens[[#This Row],[PontoPed]]&gt;0), 0, (1-tabItens[[#This Row],[PctAb]])*10 ) ),0)</f>
        <v>99</v>
      </c>
      <c r="BE438" s="275">
        <f>MAX(ROUNDDOWN( IF(tabItens[[#This Row],[Abaixo]] &gt; 0,   tabItens[[#This Row],[Abaixo]] + (tabItens[[#This Row],[PontoMês]] * IF( OR( ISBLANK(tabItens[[#This Row],[ATA Nº/ANO]]), tabItens[[#This Row],[ATA Nº/ANO]] = ""),BE$2,BE$1)),0),0),0)</f>
        <v>0</v>
      </c>
      <c r="BF43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38" s="276">
        <f>SUMIF(Consumo!$C$3:$C$902,tabItens[[#This Row],[CÓDIGO]],Consumo!$E$3:$E$902)</f>
        <v>12</v>
      </c>
      <c r="BH438" s="277">
        <f>IF(AND(tabItens[[#This Row],[Pend]] &gt; 0,tabItens[[#This Row],[Consumo]] &lt;&gt; 0), tabItens[[#This Row],[Pend]] / tabItens[[#This Row],[Consumo]], 0 )</f>
        <v>5.7692307692307696E-2</v>
      </c>
      <c r="BI438" s="276"/>
      <c r="BJ438" s="276"/>
      <c r="BK438" s="278" t="s">
        <v>2077</v>
      </c>
    </row>
    <row r="439" spans="1:63" x14ac:dyDescent="0.3">
      <c r="A439" s="239">
        <v>104665</v>
      </c>
      <c r="B439" s="240" t="s">
        <v>1607</v>
      </c>
      <c r="C439" s="241" t="s">
        <v>1608</v>
      </c>
      <c r="D439" s="242">
        <v>485</v>
      </c>
      <c r="E439" s="243"/>
      <c r="F439" s="243"/>
      <c r="G439" s="243" t="s">
        <v>891</v>
      </c>
      <c r="H439" s="244">
        <v>108</v>
      </c>
      <c r="I439" s="245">
        <v>103003</v>
      </c>
      <c r="J439" s="246">
        <v>485</v>
      </c>
      <c r="K439" s="247">
        <v>13</v>
      </c>
      <c r="L439" s="248">
        <f>IF(tabItens[[#This Row],[Média]] &gt; 0, tabItens[[#This Row],[QTDE ATUAL]] / tabItens[[#This Row],[Média]],999.9)</f>
        <v>999.9</v>
      </c>
      <c r="M439" s="249">
        <v>0</v>
      </c>
      <c r="N439" s="250">
        <f>tabItens[[#This Row],[VALOR UNIT.]] * tabItens[[#This Row],[LC]]</f>
        <v>0</v>
      </c>
      <c r="O439" s="251"/>
      <c r="P439" s="252"/>
      <c r="Q439" s="253"/>
      <c r="R439" s="250"/>
      <c r="S439" s="254"/>
      <c r="T439" s="255">
        <f>ROUNDDOWN(IFERROR(tabItens[[#This Row],[ATA DT.VALID.]] - $D$1,0) / 30,0)</f>
        <v>-1507</v>
      </c>
      <c r="U439" s="240" t="s">
        <v>1081</v>
      </c>
      <c r="V439" s="256">
        <v>1</v>
      </c>
      <c r="W439" s="257" t="s">
        <v>2068</v>
      </c>
      <c r="X439" s="258">
        <v>55</v>
      </c>
      <c r="Y439" s="259">
        <v>27</v>
      </c>
      <c r="Z439" s="260"/>
      <c r="AA439" s="261"/>
      <c r="AB439" s="262"/>
      <c r="AC439" s="262"/>
      <c r="AD439" s="261"/>
      <c r="AE439" s="262"/>
      <c r="AF439" s="255"/>
      <c r="AG439" s="263" t="s">
        <v>2063</v>
      </c>
      <c r="AH439" s="264"/>
      <c r="AI439" s="255">
        <v>4</v>
      </c>
      <c r="AJ439" s="264">
        <v>40305</v>
      </c>
      <c r="AK439" s="264">
        <v>39472</v>
      </c>
      <c r="AL439" s="264">
        <v>44126</v>
      </c>
      <c r="AM439" s="254"/>
      <c r="AN439" s="243"/>
      <c r="AO439" s="265" t="str">
        <f>_xlfn.IFNA(IF(VLOOKUP(tabItens[[#This Row],[CÓDIGO]],tabExcluirDoEstoque[#Data],1,FALSE),"sim",""),"")</f>
        <v/>
      </c>
      <c r="AP439" s="266" t="str">
        <f ca="1">IF(OR(ISBLANK(tabItens[[#This Row],[ATA DT.VALID.]]),tabItens[[#This Row],[ATA DT.VALID.]]="",tabItens[[#This Row],[ATA DT.VALID.]]=" "),"",IF(TYPE(tabItens[[#This Row],[ATA DT.VALID.]])=1,ROUNDUP((tabItens[[#This Row],[ATA DT.VALID.]]-TODAY())/7,0),""))</f>
        <v/>
      </c>
      <c r="AQ439" s="267"/>
      <c r="AR439" s="268" t="str">
        <f>IF(ISBLANK(tabItens[[#This Row],[CÓDIGO]]),"",IFERROR(VLOOKUP(tabItens[[#This Row],[CÓDIGO]],Consumo!$C$2:$AI$902,32,FALSE),0))</f>
        <v>08.2023</v>
      </c>
      <c r="AS439" s="269">
        <f>SUMIF(Consumo!$C$3:$C$902,tabItens[[#This Row],[CÓDIGO]],Consumo!$T$3:$T$902) + SUMIF(Consumo!$C$3:$C$902,tabItens[[#This Row],[CÓDIGO]],Consumo!$U$3:$U$902) + SUMIF(Consumo!$C$3:$C$902,tabItens[[#This Row],[CÓDIGO]],Consumo!$V$3:$V$902) + SUMIF(Consumo!$C$3:$C$902,tabItens[[#This Row],[CÓDIGO]],Consumo!$W$3:$W$902)</f>
        <v>8</v>
      </c>
      <c r="AT439" s="269">
        <f>SUMIF(Consumo!$C$3:$C$902,tabItens[[#This Row],[CÓDIGO]],Consumo!$AF$3:$AF$902)</f>
        <v>15</v>
      </c>
      <c r="AU439" s="270">
        <f>SUMIF(Consumo!$C$3:$C$902,tabItens[[#This Row],[CÓDIGO]],Consumo!$AG$3:$AG$902)</f>
        <v>7</v>
      </c>
      <c r="AV439" s="271">
        <f>SUMIF(Consumo!$C$3:$C$902,tabItens[[#This Row],[CÓDIGO]],Consumo!$AE$3:$AE$902)</f>
        <v>0</v>
      </c>
      <c r="AW439" s="244">
        <f>tabItens[[#This Row],[QTDE ATUAL]] + tabItens[[#This Row],[RC QTDE]] + tabItens[[#This Row],[AF SALDO]] + tabItens[[#This Row],[Recentes]]</f>
        <v>108</v>
      </c>
      <c r="AX439" s="272">
        <v>1</v>
      </c>
      <c r="AY439" s="272">
        <v>4</v>
      </c>
      <c r="AZ439" s="272">
        <f>IF(ISBLANK(tabItens[[#This Row],[CÓDIGO]]),"",tabItens[[#This Row],[PontoMês]] * (AZ$2+tabItens[[#This Row],[PontoQtM]]))</f>
        <v>4</v>
      </c>
      <c r="BA439" s="271">
        <f>tabItens[[#This Row],[PontoPed]] - tabItens[[#This Row],[Saldo]] + (1/10)</f>
        <v>-103.9</v>
      </c>
      <c r="BB439" s="271">
        <f xml:space="preserve"> tabItens[[#This Row],[PontoMês]] * BB$2 - tabItens[[#This Row],[QTDE ATUAL]] - (1/10)</f>
        <v>-107.1</v>
      </c>
      <c r="BC439" s="273">
        <f>IF( tabItens[[#This Row],[PontoPed]]&gt;0, IF(tabItens[[#This Row],[PontoPed]]&lt;1, 1, IF( tabItens[[#This Row],[Saldo]]&gt;tabItens[[#This Row],[PontoPed]], 0, (tabItens[[#This Row],[PontoPed]]-tabItens[[#This Row],[Saldo]])/tabItens[[#This Row],[PontoPed]] ) ), 0 )</f>
        <v>0</v>
      </c>
      <c r="BD439" s="274">
        <f>ROUNDDOWN(IF( OR( AND(tabItens[[#This Row],[PontoPed]]&lt;tabItens[[#This Row],[Saldo]],tabItens[[#This Row],[Saldo]]&gt;0), tabItens[[#This Row],[PontoPed]]=0), 99, IF(AND(tabItens[[#This Row],[Saldo]]=0,tabItens[[#This Row],[PontoPed]]&gt;0), 0, (1-tabItens[[#This Row],[PctAb]])*10 ) ),0)</f>
        <v>99</v>
      </c>
      <c r="BE439" s="275">
        <f>MAX(ROUNDDOWN( IF(tabItens[[#This Row],[Abaixo]] &gt; 0,   tabItens[[#This Row],[Abaixo]] + (tabItens[[#This Row],[PontoMês]] * IF( OR( ISBLANK(tabItens[[#This Row],[ATA Nº/ANO]]), tabItens[[#This Row],[ATA Nº/ANO]] = ""),BE$2,BE$1)),0),0),0)</f>
        <v>0</v>
      </c>
      <c r="BF43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39" s="276">
        <f>SUMIF(Consumo!$C$3:$C$902,tabItens[[#This Row],[CÓDIGO]],Consumo!$E$3:$E$902)</f>
        <v>0</v>
      </c>
      <c r="BH439" s="277">
        <f>IF(AND(tabItens[[#This Row],[Pend]] &gt; 0,tabItens[[#This Row],[Consumo]] &lt;&gt; 0), tabItens[[#This Row],[Pend]] / tabItens[[#This Row],[Consumo]], 0 )</f>
        <v>0</v>
      </c>
      <c r="BI439" s="276"/>
      <c r="BJ439" s="276"/>
      <c r="BK439" s="278" t="s">
        <v>2077</v>
      </c>
    </row>
    <row r="440" spans="1:63" x14ac:dyDescent="0.3">
      <c r="A440" s="239">
        <v>113238</v>
      </c>
      <c r="B440" s="240" t="s">
        <v>1699</v>
      </c>
      <c r="C440" s="241" t="s">
        <v>1608</v>
      </c>
      <c r="D440" s="242">
        <v>1166.6600000000001</v>
      </c>
      <c r="E440" s="243"/>
      <c r="F440" s="243"/>
      <c r="G440" s="243" t="s">
        <v>891</v>
      </c>
      <c r="H440" s="244">
        <v>49</v>
      </c>
      <c r="I440" s="245">
        <v>103003</v>
      </c>
      <c r="J440" s="246">
        <v>1166.6600000000001</v>
      </c>
      <c r="K440" s="247">
        <v>14</v>
      </c>
      <c r="L440" s="248">
        <f>IF(tabItens[[#This Row],[Média]] &gt; 0, tabItens[[#This Row],[QTDE ATUAL]] / tabItens[[#This Row],[Média]],999.9)</f>
        <v>999.9</v>
      </c>
      <c r="M440" s="249">
        <v>0</v>
      </c>
      <c r="N440" s="250">
        <f>tabItens[[#This Row],[VALOR UNIT.]] * tabItens[[#This Row],[LC]]</f>
        <v>0</v>
      </c>
      <c r="O440" s="251"/>
      <c r="P440" s="252"/>
      <c r="Q440" s="253"/>
      <c r="R440" s="250"/>
      <c r="S440" s="254"/>
      <c r="T440" s="255">
        <f>ROUNDDOWN(IFERROR(tabItens[[#This Row],[ATA DT.VALID.]] - $D$1,0) / 30,0)</f>
        <v>-1507</v>
      </c>
      <c r="U440" s="240" t="s">
        <v>1081</v>
      </c>
      <c r="V440" s="256">
        <v>1</v>
      </c>
      <c r="W440" s="257" t="s">
        <v>2068</v>
      </c>
      <c r="X440" s="258">
        <v>55</v>
      </c>
      <c r="Y440" s="259">
        <v>27</v>
      </c>
      <c r="Z440" s="260"/>
      <c r="AA440" s="261"/>
      <c r="AB440" s="262"/>
      <c r="AC440" s="262"/>
      <c r="AD440" s="261"/>
      <c r="AE440" s="262"/>
      <c r="AF440" s="255"/>
      <c r="AG440" s="263" t="s">
        <v>2063</v>
      </c>
      <c r="AH440" s="264"/>
      <c r="AI440" s="255">
        <v>6</v>
      </c>
      <c r="AJ440" s="264">
        <v>44536</v>
      </c>
      <c r="AK440" s="264">
        <v>40113</v>
      </c>
      <c r="AL440" s="264">
        <v>44516</v>
      </c>
      <c r="AM440" s="254"/>
      <c r="AN440" s="243"/>
      <c r="AO440" s="265" t="str">
        <f>_xlfn.IFNA(IF(VLOOKUP(tabItens[[#This Row],[CÓDIGO]],tabExcluirDoEstoque[#Data],1,FALSE),"sim",""),"")</f>
        <v/>
      </c>
      <c r="AP440" s="266" t="str">
        <f ca="1">IF(OR(ISBLANK(tabItens[[#This Row],[ATA DT.VALID.]]),tabItens[[#This Row],[ATA DT.VALID.]]="",tabItens[[#This Row],[ATA DT.VALID.]]=" "),"",IF(TYPE(tabItens[[#This Row],[ATA DT.VALID.]])=1,ROUNDUP((tabItens[[#This Row],[ATA DT.VALID.]]-TODAY())/7,0),""))</f>
        <v/>
      </c>
      <c r="AQ440" s="267"/>
      <c r="AR440" s="268" t="str">
        <f>IF(ISBLANK(tabItens[[#This Row],[CÓDIGO]]),"",IFERROR(VLOOKUP(tabItens[[#This Row],[CÓDIGO]],Consumo!$C$2:$AI$902,32,FALSE),0))</f>
        <v>08.2023</v>
      </c>
      <c r="AS440" s="269">
        <f>SUMIF(Consumo!$C$3:$C$902,tabItens[[#This Row],[CÓDIGO]],Consumo!$T$3:$T$902) + SUMIF(Consumo!$C$3:$C$902,tabItens[[#This Row],[CÓDIGO]],Consumo!$U$3:$U$902) + SUMIF(Consumo!$C$3:$C$902,tabItens[[#This Row],[CÓDIGO]],Consumo!$V$3:$V$902) + SUMIF(Consumo!$C$3:$C$902,tabItens[[#This Row],[CÓDIGO]],Consumo!$W$3:$W$902)</f>
        <v>9</v>
      </c>
      <c r="AT440" s="269">
        <f>SUMIF(Consumo!$C$3:$C$902,tabItens[[#This Row],[CÓDIGO]],Consumo!$AF$3:$AF$902)</f>
        <v>19</v>
      </c>
      <c r="AU440" s="270">
        <f>SUMIF(Consumo!$C$3:$C$902,tabItens[[#This Row],[CÓDIGO]],Consumo!$AG$3:$AG$902)</f>
        <v>4</v>
      </c>
      <c r="AV440" s="271">
        <f>SUMIF(Consumo!$C$3:$C$902,tabItens[[#This Row],[CÓDIGO]],Consumo!$AE$3:$AE$902)</f>
        <v>0</v>
      </c>
      <c r="AW440" s="244">
        <f>tabItens[[#This Row],[QTDE ATUAL]] + tabItens[[#This Row],[RC QTDE]] + tabItens[[#This Row],[AF SALDO]] + tabItens[[#This Row],[Recentes]]</f>
        <v>49</v>
      </c>
      <c r="AX440" s="272">
        <v>0</v>
      </c>
      <c r="AY440" s="272">
        <v>4</v>
      </c>
      <c r="AZ440" s="272">
        <f>IF(ISBLANK(tabItens[[#This Row],[CÓDIGO]]),"",tabItens[[#This Row],[PontoMês]] * (AZ$2+tabItens[[#This Row],[PontoQtM]]))</f>
        <v>0</v>
      </c>
      <c r="BA440" s="271">
        <f>tabItens[[#This Row],[PontoPed]] - tabItens[[#This Row],[Saldo]] + (1/10)</f>
        <v>-48.9</v>
      </c>
      <c r="BB440" s="271">
        <f xml:space="preserve"> tabItens[[#This Row],[PontoMês]] * BB$2 - tabItens[[#This Row],[QTDE ATUAL]] - (1/10)</f>
        <v>-49.1</v>
      </c>
      <c r="BC440" s="273">
        <f>IF( tabItens[[#This Row],[PontoPed]]&gt;0, IF(tabItens[[#This Row],[PontoPed]]&lt;1, 1, IF( tabItens[[#This Row],[Saldo]]&gt;tabItens[[#This Row],[PontoPed]], 0, (tabItens[[#This Row],[PontoPed]]-tabItens[[#This Row],[Saldo]])/tabItens[[#This Row],[PontoPed]] ) ), 0 )</f>
        <v>0</v>
      </c>
      <c r="BD440" s="274">
        <f>ROUNDDOWN(IF( OR( AND(tabItens[[#This Row],[PontoPed]]&lt;tabItens[[#This Row],[Saldo]],tabItens[[#This Row],[Saldo]]&gt;0), tabItens[[#This Row],[PontoPed]]=0), 99, IF(AND(tabItens[[#This Row],[Saldo]]=0,tabItens[[#This Row],[PontoPed]]&gt;0), 0, (1-tabItens[[#This Row],[PctAb]])*10 ) ),0)</f>
        <v>99</v>
      </c>
      <c r="BE440" s="275">
        <f>MAX(ROUNDDOWN( IF(tabItens[[#This Row],[Abaixo]] &gt; 0,   tabItens[[#This Row],[Abaixo]] + (tabItens[[#This Row],[PontoMês]] * IF( OR( ISBLANK(tabItens[[#This Row],[ATA Nº/ANO]]), tabItens[[#This Row],[ATA Nº/ANO]] = ""),BE$2,BE$1)),0),0),0)</f>
        <v>0</v>
      </c>
      <c r="BF44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40" s="276">
        <f>SUMIF(Consumo!$C$3:$C$902,tabItens[[#This Row],[CÓDIGO]],Consumo!$E$3:$E$902)</f>
        <v>0</v>
      </c>
      <c r="BH440" s="277">
        <f>IF(AND(tabItens[[#This Row],[Pend]] &gt; 0,tabItens[[#This Row],[Consumo]] &lt;&gt; 0), tabItens[[#This Row],[Pend]] / tabItens[[#This Row],[Consumo]], 0 )</f>
        <v>0</v>
      </c>
      <c r="BI440" s="276"/>
      <c r="BJ440" s="276"/>
      <c r="BK440" s="278" t="s">
        <v>2077</v>
      </c>
    </row>
    <row r="441" spans="1:63" x14ac:dyDescent="0.3">
      <c r="A441" s="239">
        <v>12754</v>
      </c>
      <c r="B441" s="240" t="s">
        <v>967</v>
      </c>
      <c r="C441" s="241" t="s">
        <v>268</v>
      </c>
      <c r="D441" s="242">
        <v>1.76</v>
      </c>
      <c r="E441" s="243"/>
      <c r="F441" s="243"/>
      <c r="G441" s="243" t="s">
        <v>891</v>
      </c>
      <c r="H441" s="244">
        <v>425</v>
      </c>
      <c r="I441" s="245">
        <v>103003</v>
      </c>
      <c r="J441" s="246">
        <v>1.76</v>
      </c>
      <c r="K441" s="247">
        <v>868</v>
      </c>
      <c r="L441" s="248">
        <f>IF(tabItens[[#This Row],[Média]] &gt; 0, tabItens[[#This Row],[QTDE ATUAL]] / tabItens[[#This Row],[Média]],999.9)</f>
        <v>402.63157894736844</v>
      </c>
      <c r="M441" s="249">
        <v>0</v>
      </c>
      <c r="N441" s="250">
        <f>tabItens[[#This Row],[VALOR UNIT.]] * tabItens[[#This Row],[LC]]</f>
        <v>0</v>
      </c>
      <c r="O441" s="251" t="s">
        <v>2084</v>
      </c>
      <c r="P441" s="252"/>
      <c r="Q441" s="253"/>
      <c r="R441" s="250"/>
      <c r="S441" s="254"/>
      <c r="T441" s="255">
        <f>ROUNDDOWN(IFERROR(tabItens[[#This Row],[ATA DT.VALID.]] - $D$1,0) / 30,0)</f>
        <v>-1507</v>
      </c>
      <c r="U441" s="240" t="s">
        <v>900</v>
      </c>
      <c r="V441" s="256">
        <v>1</v>
      </c>
      <c r="W441" s="257" t="s">
        <v>2064</v>
      </c>
      <c r="X441" s="258">
        <v>72</v>
      </c>
      <c r="Y441" s="259">
        <v>6</v>
      </c>
      <c r="Z441" s="260"/>
      <c r="AA441" s="261"/>
      <c r="AB441" s="262"/>
      <c r="AC441" s="262"/>
      <c r="AD441" s="261"/>
      <c r="AE441" s="262"/>
      <c r="AF441" s="255"/>
      <c r="AG441" s="263" t="s">
        <v>2063</v>
      </c>
      <c r="AH441" s="264"/>
      <c r="AI441" s="255">
        <v>444</v>
      </c>
      <c r="AJ441" s="264">
        <v>44874</v>
      </c>
      <c r="AK441" s="264" t="s">
        <v>891</v>
      </c>
      <c r="AL441" s="264">
        <v>45133</v>
      </c>
      <c r="AM441" s="254"/>
      <c r="AN441" s="243"/>
      <c r="AO441" s="265" t="str">
        <f>_xlfn.IFNA(IF(VLOOKUP(tabItens[[#This Row],[CÓDIGO]],tabExcluirDoEstoque[#Data],1,FALSE),"sim",""),"")</f>
        <v/>
      </c>
      <c r="AP441" s="266" t="str">
        <f ca="1">IF(OR(ISBLANK(tabItens[[#This Row],[ATA DT.VALID.]]),tabItens[[#This Row],[ATA DT.VALID.]]="",tabItens[[#This Row],[ATA DT.VALID.]]=" "),"",IF(TYPE(tabItens[[#This Row],[ATA DT.VALID.]])=1,ROUNDUP((tabItens[[#This Row],[ATA DT.VALID.]]-TODAY())/7,0),""))</f>
        <v/>
      </c>
      <c r="AQ441" s="267">
        <v>0</v>
      </c>
      <c r="AR441" s="268" t="str">
        <f>IF(ISBLANK(tabItens[[#This Row],[CÓDIGO]]),"",IFERROR(VLOOKUP(tabItens[[#This Row],[CÓDIGO]],Consumo!$C$2:$AI$902,32,FALSE),0))</f>
        <v>08.2023</v>
      </c>
      <c r="AS441" s="269">
        <f>SUMIF(Consumo!$C$3:$C$902,tabItens[[#This Row],[CÓDIGO]],Consumo!$T$3:$T$902) + SUMIF(Consumo!$C$3:$C$902,tabItens[[#This Row],[CÓDIGO]],Consumo!$U$3:$U$902) + SUMIF(Consumo!$C$3:$C$902,tabItens[[#This Row],[CÓDIGO]],Consumo!$V$3:$V$902) + SUMIF(Consumo!$C$3:$C$902,tabItens[[#This Row],[CÓDIGO]],Consumo!$W$3:$W$902)</f>
        <v>551</v>
      </c>
      <c r="AT441" s="269">
        <f>SUMIF(Consumo!$C$3:$C$902,tabItens[[#This Row],[CÓDIGO]],Consumo!$AF$3:$AF$902)</f>
        <v>1526</v>
      </c>
      <c r="AU441" s="270">
        <f>SUMIF(Consumo!$C$3:$C$902,tabItens[[#This Row],[CÓDIGO]],Consumo!$AG$3:$AG$902)</f>
        <v>192</v>
      </c>
      <c r="AV441" s="271">
        <f>SUMIF(Consumo!$C$3:$C$902,tabItens[[#This Row],[CÓDIGO]],Consumo!$AE$3:$AE$902)</f>
        <v>1.0555555555555556</v>
      </c>
      <c r="AW441" s="244">
        <f>tabItens[[#This Row],[QTDE ATUAL]] + tabItens[[#This Row],[RC QTDE]] + tabItens[[#This Row],[AF SALDO]] + tabItens[[#This Row],[Recentes]]</f>
        <v>425</v>
      </c>
      <c r="AX441" s="272">
        <v>87</v>
      </c>
      <c r="AY441" s="272">
        <v>4</v>
      </c>
      <c r="AZ441" s="272">
        <f>IF(ISBLANK(tabItens[[#This Row],[CÓDIGO]]),"",tabItens[[#This Row],[PontoMês]] * (AZ$2+tabItens[[#This Row],[PontoQtM]]))</f>
        <v>348</v>
      </c>
      <c r="BA441" s="271">
        <f>tabItens[[#This Row],[PontoPed]] - tabItens[[#This Row],[Saldo]] + (1/10)</f>
        <v>-76.900000000000006</v>
      </c>
      <c r="BB441" s="271">
        <f xml:space="preserve"> tabItens[[#This Row],[PontoMês]] * BB$2 - tabItens[[#This Row],[QTDE ATUAL]] - (1/10)</f>
        <v>-338.1</v>
      </c>
      <c r="BC441" s="273">
        <f>IF( tabItens[[#This Row],[PontoPed]]&gt;0, IF(tabItens[[#This Row],[PontoPed]]&lt;1, 1, IF( tabItens[[#This Row],[Saldo]]&gt;tabItens[[#This Row],[PontoPed]], 0, (tabItens[[#This Row],[PontoPed]]-tabItens[[#This Row],[Saldo]])/tabItens[[#This Row],[PontoPed]] ) ), 0 )</f>
        <v>0</v>
      </c>
      <c r="BD441" s="274">
        <f>ROUNDDOWN(IF( OR( AND(tabItens[[#This Row],[PontoPed]]&lt;tabItens[[#This Row],[Saldo]],tabItens[[#This Row],[Saldo]]&gt;0), tabItens[[#This Row],[PontoPed]]=0), 99, IF(AND(tabItens[[#This Row],[Saldo]]=0,tabItens[[#This Row],[PontoPed]]&gt;0), 0, (1-tabItens[[#This Row],[PctAb]])*10 ) ),0)</f>
        <v>99</v>
      </c>
      <c r="BE441" s="275">
        <f>MAX(ROUNDDOWN( IF(tabItens[[#This Row],[Abaixo]] &gt; 0,   tabItens[[#This Row],[Abaixo]] + (tabItens[[#This Row],[PontoMês]] * IF( OR( ISBLANK(tabItens[[#This Row],[ATA Nº/ANO]]), tabItens[[#This Row],[ATA Nº/ANO]] = ""),BE$2,BE$1)),0),0),0)</f>
        <v>0</v>
      </c>
      <c r="BF44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1" s="276">
        <f>SUMIF(Consumo!$C$3:$C$902,tabItens[[#This Row],[CÓDIGO]],Consumo!$E$3:$E$902)</f>
        <v>19</v>
      </c>
      <c r="BH441" s="277">
        <f>IF(AND(tabItens[[#This Row],[Pend]] &gt; 0,tabItens[[#This Row],[Consumo]] &lt;&gt; 0), tabItens[[#This Row],[Pend]] / tabItens[[#This Row],[Consumo]], 0 )</f>
        <v>1.2450851900393184E-2</v>
      </c>
      <c r="BI441" s="276"/>
      <c r="BJ441" s="276"/>
      <c r="BK441" s="278" t="s">
        <v>2077</v>
      </c>
    </row>
    <row r="442" spans="1:63" x14ac:dyDescent="0.3">
      <c r="A442" s="239">
        <v>134560</v>
      </c>
      <c r="B442" s="240" t="s">
        <v>1889</v>
      </c>
      <c r="C442" s="241" t="s">
        <v>264</v>
      </c>
      <c r="D442" s="242">
        <v>7.08</v>
      </c>
      <c r="E442" s="243"/>
      <c r="F442" s="243"/>
      <c r="G442" s="243" t="s">
        <v>891</v>
      </c>
      <c r="H442" s="244">
        <v>0</v>
      </c>
      <c r="I442" s="245">
        <v>103003</v>
      </c>
      <c r="J442" s="246">
        <v>7.08</v>
      </c>
      <c r="K442" s="247">
        <v>470</v>
      </c>
      <c r="L442" s="248">
        <f>IF(tabItens[[#This Row],[Média]] &gt; 0, tabItens[[#This Row],[QTDE ATUAL]] / tabItens[[#This Row],[Média]],999.9)</f>
        <v>999.9</v>
      </c>
      <c r="M442" s="249">
        <v>0</v>
      </c>
      <c r="N442" s="250">
        <f>tabItens[[#This Row],[VALOR UNIT.]] * tabItens[[#This Row],[LC]]</f>
        <v>0</v>
      </c>
      <c r="O442" s="251" t="s">
        <v>2122</v>
      </c>
      <c r="P442" s="252"/>
      <c r="Q442" s="253"/>
      <c r="R442" s="250"/>
      <c r="S442" s="254"/>
      <c r="T442" s="255">
        <f>ROUNDDOWN(IFERROR(tabItens[[#This Row],[ATA DT.VALID.]] - $D$1,0) / 30,0)</f>
        <v>-1507</v>
      </c>
      <c r="U442" s="240" t="s">
        <v>1310</v>
      </c>
      <c r="V442" s="256">
        <v>1</v>
      </c>
      <c r="W442" s="257" t="s">
        <v>2069</v>
      </c>
      <c r="X442" s="258">
        <v>70</v>
      </c>
      <c r="Y442" s="259">
        <v>30</v>
      </c>
      <c r="Z442" s="260">
        <v>2699</v>
      </c>
      <c r="AA442" s="261">
        <v>2023</v>
      </c>
      <c r="AB442" s="262">
        <v>200</v>
      </c>
      <c r="AC442" s="262"/>
      <c r="AD442" s="261"/>
      <c r="AE442" s="262"/>
      <c r="AF442" s="255"/>
      <c r="AG442" s="263" t="s">
        <v>2063</v>
      </c>
      <c r="AH442" s="264"/>
      <c r="AI442" s="255">
        <v>182</v>
      </c>
      <c r="AJ442" s="264">
        <v>44944</v>
      </c>
      <c r="AK442" s="264">
        <v>43174</v>
      </c>
      <c r="AL442" s="264">
        <v>44915</v>
      </c>
      <c r="AM442" s="254"/>
      <c r="AN442" s="243"/>
      <c r="AO442" s="265" t="str">
        <f>_xlfn.IFNA(IF(VLOOKUP(tabItens[[#This Row],[CÓDIGO]],tabExcluirDoEstoque[#Data],1,FALSE),"sim",""),"")</f>
        <v/>
      </c>
      <c r="AP442" s="266" t="str">
        <f ca="1">IF(OR(ISBLANK(tabItens[[#This Row],[ATA DT.VALID.]]),tabItens[[#This Row],[ATA DT.VALID.]]="",tabItens[[#This Row],[ATA DT.VALID.]]=" "),"",IF(TYPE(tabItens[[#This Row],[ATA DT.VALID.]])=1,ROUNDUP((tabItens[[#This Row],[ATA DT.VALID.]]-TODAY())/7,0),""))</f>
        <v/>
      </c>
      <c r="AQ442" s="267">
        <v>0</v>
      </c>
      <c r="AR442" s="268" t="str">
        <f>IF(ISBLANK(tabItens[[#This Row],[CÓDIGO]]),"",IFERROR(VLOOKUP(tabItens[[#This Row],[CÓDIGO]],Consumo!$C$2:$AI$902,32,FALSE),0))</f>
        <v>07.2023</v>
      </c>
      <c r="AS442" s="269">
        <f>SUMIF(Consumo!$C$3:$C$902,tabItens[[#This Row],[CÓDIGO]],Consumo!$T$3:$T$902) + SUMIF(Consumo!$C$3:$C$902,tabItens[[#This Row],[CÓDIGO]],Consumo!$U$3:$U$902) + SUMIF(Consumo!$C$3:$C$902,tabItens[[#This Row],[CÓDIGO]],Consumo!$V$3:$V$902) + SUMIF(Consumo!$C$3:$C$902,tabItens[[#This Row],[CÓDIGO]],Consumo!$W$3:$W$902)</f>
        <v>250</v>
      </c>
      <c r="AT442" s="269">
        <f>SUMIF(Consumo!$C$3:$C$902,tabItens[[#This Row],[CÓDIGO]],Consumo!$AF$3:$AF$902)</f>
        <v>701</v>
      </c>
      <c r="AU442" s="270">
        <f>SUMIF(Consumo!$C$3:$C$902,tabItens[[#This Row],[CÓDIGO]],Consumo!$AG$3:$AG$902)</f>
        <v>200</v>
      </c>
      <c r="AV442" s="271">
        <f>SUMIF(Consumo!$C$3:$C$902,tabItens[[#This Row],[CÓDIGO]],Consumo!$AE$3:$AE$902)</f>
        <v>0</v>
      </c>
      <c r="AW442" s="244">
        <f>tabItens[[#This Row],[QTDE ATUAL]] + tabItens[[#This Row],[RC QTDE]] + tabItens[[#This Row],[AF SALDO]] + tabItens[[#This Row],[Recentes]]</f>
        <v>200</v>
      </c>
      <c r="AX442" s="272">
        <v>36</v>
      </c>
      <c r="AY442" s="272">
        <v>4</v>
      </c>
      <c r="AZ442" s="272">
        <f>IF(ISBLANK(tabItens[[#This Row],[CÓDIGO]]),"",tabItens[[#This Row],[PontoMês]] * (AZ$2+tabItens[[#This Row],[PontoQtM]]))</f>
        <v>144</v>
      </c>
      <c r="BA442" s="271">
        <f>tabItens[[#This Row],[PontoPed]] - tabItens[[#This Row],[Saldo]] + (1/10)</f>
        <v>-55.9</v>
      </c>
      <c r="BB442" s="271">
        <f xml:space="preserve"> tabItens[[#This Row],[PontoMês]] * BB$2 - tabItens[[#This Row],[QTDE ATUAL]] - (1/10)</f>
        <v>35.9</v>
      </c>
      <c r="BC442" s="273">
        <f>IF( tabItens[[#This Row],[PontoPed]]&gt;0, IF(tabItens[[#This Row],[PontoPed]]&lt;1, 1, IF( tabItens[[#This Row],[Saldo]]&gt;tabItens[[#This Row],[PontoPed]], 0, (tabItens[[#This Row],[PontoPed]]-tabItens[[#This Row],[Saldo]])/tabItens[[#This Row],[PontoPed]] ) ), 0 )</f>
        <v>0</v>
      </c>
      <c r="BD442" s="274">
        <f>ROUNDDOWN(IF( OR( AND(tabItens[[#This Row],[PontoPed]]&lt;tabItens[[#This Row],[Saldo]],tabItens[[#This Row],[Saldo]]&gt;0), tabItens[[#This Row],[PontoPed]]=0), 99, IF(AND(tabItens[[#This Row],[Saldo]]=0,tabItens[[#This Row],[PontoPed]]&gt;0), 0, (1-tabItens[[#This Row],[PctAb]])*10 ) ),0)</f>
        <v>99</v>
      </c>
      <c r="BE442" s="275">
        <f>MAX(ROUNDDOWN( IF(tabItens[[#This Row],[Abaixo]] &gt; 0,   tabItens[[#This Row],[Abaixo]] + (tabItens[[#This Row],[PontoMês]] * IF( OR( ISBLANK(tabItens[[#This Row],[ATA Nº/ANO]]), tabItens[[#This Row],[ATA Nº/ANO]] = ""),BE$2,BE$1)),0),0),0)</f>
        <v>0</v>
      </c>
      <c r="BF44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2" s="276">
        <f>SUMIF(Consumo!$C$3:$C$902,tabItens[[#This Row],[CÓDIGO]],Consumo!$E$3:$E$902)</f>
        <v>0</v>
      </c>
      <c r="BH442" s="277">
        <f>IF(AND(tabItens[[#This Row],[Pend]] &gt; 0,tabItens[[#This Row],[Consumo]] &lt;&gt; 0), tabItens[[#This Row],[Pend]] / tabItens[[#This Row],[Consumo]], 0 )</f>
        <v>0</v>
      </c>
      <c r="BI442" s="276"/>
      <c r="BJ442" s="276"/>
      <c r="BK442" s="278" t="s">
        <v>2077</v>
      </c>
    </row>
    <row r="443" spans="1:63" x14ac:dyDescent="0.3">
      <c r="A443" s="239">
        <v>136895</v>
      </c>
      <c r="B443" s="240" t="s">
        <v>1947</v>
      </c>
      <c r="C443" s="241" t="s">
        <v>31</v>
      </c>
      <c r="D443" s="242">
        <v>3.8</v>
      </c>
      <c r="E443" s="243"/>
      <c r="F443" s="243"/>
      <c r="G443" s="243" t="s">
        <v>891</v>
      </c>
      <c r="H443" s="244">
        <v>15</v>
      </c>
      <c r="I443" s="245">
        <v>103003</v>
      </c>
      <c r="J443" s="246">
        <v>3.8</v>
      </c>
      <c r="K443" s="247">
        <v>443</v>
      </c>
      <c r="L443" s="248">
        <f>IF(tabItens[[#This Row],[Média]] &gt; 0, tabItens[[#This Row],[QTDE ATUAL]] / tabItens[[#This Row],[Média]],999.9)</f>
        <v>999.9</v>
      </c>
      <c r="M443" s="249">
        <v>0</v>
      </c>
      <c r="N443" s="250">
        <f>tabItens[[#This Row],[VALOR UNIT.]] * tabItens[[#This Row],[LC]]</f>
        <v>0</v>
      </c>
      <c r="O443" s="251" t="s">
        <v>2199</v>
      </c>
      <c r="P443" s="252"/>
      <c r="Q443" s="253"/>
      <c r="R443" s="250"/>
      <c r="S443" s="254"/>
      <c r="T443" s="255">
        <f>ROUNDDOWN(IFERROR(tabItens[[#This Row],[ATA DT.VALID.]] - $D$1,0) / 30,0)</f>
        <v>-1507</v>
      </c>
      <c r="U443" s="240" t="s">
        <v>1878</v>
      </c>
      <c r="V443" s="256">
        <v>1</v>
      </c>
      <c r="W443" s="257" t="s">
        <v>2068</v>
      </c>
      <c r="X443" s="258">
        <v>55</v>
      </c>
      <c r="Y443" s="259">
        <v>66</v>
      </c>
      <c r="Z443" s="260">
        <v>2957</v>
      </c>
      <c r="AA443" s="261">
        <v>2023</v>
      </c>
      <c r="AB443" s="262">
        <v>300</v>
      </c>
      <c r="AC443" s="262"/>
      <c r="AD443" s="261"/>
      <c r="AE443" s="262"/>
      <c r="AF443" s="255"/>
      <c r="AG443" s="263" t="s">
        <v>2063</v>
      </c>
      <c r="AH443" s="264"/>
      <c r="AI443" s="255">
        <v>178</v>
      </c>
      <c r="AJ443" s="264">
        <v>44883</v>
      </c>
      <c r="AK443" s="264">
        <v>43584</v>
      </c>
      <c r="AL443" s="264">
        <v>45163</v>
      </c>
      <c r="AM443" s="254"/>
      <c r="AN443" s="243"/>
      <c r="AO443" s="265" t="str">
        <f>_xlfn.IFNA(IF(VLOOKUP(tabItens[[#This Row],[CÓDIGO]],tabExcluirDoEstoque[#Data],1,FALSE),"sim",""),"")</f>
        <v/>
      </c>
      <c r="AP443" s="266" t="str">
        <f ca="1">IF(OR(ISBLANK(tabItens[[#This Row],[ATA DT.VALID.]]),tabItens[[#This Row],[ATA DT.VALID.]]="",tabItens[[#This Row],[ATA DT.VALID.]]=" "),"",IF(TYPE(tabItens[[#This Row],[ATA DT.VALID.]])=1,ROUNDUP((tabItens[[#This Row],[ATA DT.VALID.]]-TODAY())/7,0),""))</f>
        <v/>
      </c>
      <c r="AQ443" s="267">
        <v>0</v>
      </c>
      <c r="AR443" s="268" t="str">
        <f>IF(ISBLANK(tabItens[[#This Row],[CÓDIGO]]),"",IFERROR(VLOOKUP(tabItens[[#This Row],[CÓDIGO]],Consumo!$C$2:$AI$902,32,FALSE),0))</f>
        <v>08.2023</v>
      </c>
      <c r="AS443" s="269">
        <f>SUMIF(Consumo!$C$3:$C$902,tabItens[[#This Row],[CÓDIGO]],Consumo!$T$3:$T$902) + SUMIF(Consumo!$C$3:$C$902,tabItens[[#This Row],[CÓDIGO]],Consumo!$U$3:$U$902) + SUMIF(Consumo!$C$3:$C$902,tabItens[[#This Row],[CÓDIGO]],Consumo!$V$3:$V$902) + SUMIF(Consumo!$C$3:$C$902,tabItens[[#This Row],[CÓDIGO]],Consumo!$W$3:$W$902)</f>
        <v>270</v>
      </c>
      <c r="AT443" s="269">
        <f>SUMIF(Consumo!$C$3:$C$902,tabItens[[#This Row],[CÓDIGO]],Consumo!$AF$3:$AF$902)</f>
        <v>806</v>
      </c>
      <c r="AU443" s="270">
        <f>SUMIF(Consumo!$C$3:$C$902,tabItens[[#This Row],[CÓDIGO]],Consumo!$AG$3:$AG$902)</f>
        <v>140</v>
      </c>
      <c r="AV443" s="271">
        <f>SUMIF(Consumo!$C$3:$C$902,tabItens[[#This Row],[CÓDIGO]],Consumo!$AE$3:$AE$902)</f>
        <v>0</v>
      </c>
      <c r="AW443" s="244">
        <f>tabItens[[#This Row],[QTDE ATUAL]] + tabItens[[#This Row],[RC QTDE]] + tabItens[[#This Row],[AF SALDO]] + tabItens[[#This Row],[Recentes]]</f>
        <v>315</v>
      </c>
      <c r="AX443" s="272">
        <v>42</v>
      </c>
      <c r="AY443" s="272">
        <v>4</v>
      </c>
      <c r="AZ443" s="272">
        <f>IF(ISBLANK(tabItens[[#This Row],[CÓDIGO]]),"",tabItens[[#This Row],[PontoMês]] * (AZ$2+tabItens[[#This Row],[PontoQtM]]))</f>
        <v>168</v>
      </c>
      <c r="BA443" s="271">
        <f>tabItens[[#This Row],[PontoPed]] - tabItens[[#This Row],[Saldo]] + (1/10)</f>
        <v>-146.9</v>
      </c>
      <c r="BB443" s="271">
        <f xml:space="preserve"> tabItens[[#This Row],[PontoMês]] * BB$2 - tabItens[[#This Row],[QTDE ATUAL]] - (1/10)</f>
        <v>26.9</v>
      </c>
      <c r="BC443" s="273">
        <f>IF( tabItens[[#This Row],[PontoPed]]&gt;0, IF(tabItens[[#This Row],[PontoPed]]&lt;1, 1, IF( tabItens[[#This Row],[Saldo]]&gt;tabItens[[#This Row],[PontoPed]], 0, (tabItens[[#This Row],[PontoPed]]-tabItens[[#This Row],[Saldo]])/tabItens[[#This Row],[PontoPed]] ) ), 0 )</f>
        <v>0</v>
      </c>
      <c r="BD443" s="274">
        <f>ROUNDDOWN(IF( OR( AND(tabItens[[#This Row],[PontoPed]]&lt;tabItens[[#This Row],[Saldo]],tabItens[[#This Row],[Saldo]]&gt;0), tabItens[[#This Row],[PontoPed]]=0), 99, IF(AND(tabItens[[#This Row],[Saldo]]=0,tabItens[[#This Row],[PontoPed]]&gt;0), 0, (1-tabItens[[#This Row],[PctAb]])*10 ) ),0)</f>
        <v>99</v>
      </c>
      <c r="BE443" s="275">
        <f>MAX(ROUNDDOWN( IF(tabItens[[#This Row],[Abaixo]] &gt; 0,   tabItens[[#This Row],[Abaixo]] + (tabItens[[#This Row],[PontoMês]] * IF( OR( ISBLANK(tabItens[[#This Row],[ATA Nº/ANO]]), tabItens[[#This Row],[ATA Nº/ANO]] = ""),BE$2,BE$1)),0),0),0)</f>
        <v>0</v>
      </c>
      <c r="BF44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3" s="276">
        <f>SUMIF(Consumo!$C$3:$C$902,tabItens[[#This Row],[CÓDIGO]],Consumo!$E$3:$E$902)</f>
        <v>0</v>
      </c>
      <c r="BH443" s="277">
        <f>IF(AND(tabItens[[#This Row],[Pend]] &gt; 0,tabItens[[#This Row],[Consumo]] &lt;&gt; 0), tabItens[[#This Row],[Pend]] / tabItens[[#This Row],[Consumo]], 0 )</f>
        <v>0</v>
      </c>
      <c r="BI443" s="276"/>
      <c r="BJ443" s="276"/>
      <c r="BK443" s="278" t="s">
        <v>2077</v>
      </c>
    </row>
    <row r="444" spans="1:63" x14ac:dyDescent="0.3">
      <c r="A444" s="239">
        <v>136896</v>
      </c>
      <c r="B444" s="240" t="s">
        <v>1948</v>
      </c>
      <c r="C444" s="241" t="s">
        <v>31</v>
      </c>
      <c r="D444" s="242">
        <v>12.6</v>
      </c>
      <c r="E444" s="243"/>
      <c r="F444" s="243"/>
      <c r="G444" s="243" t="s">
        <v>891</v>
      </c>
      <c r="H444" s="244">
        <v>127</v>
      </c>
      <c r="I444" s="245">
        <v>103003</v>
      </c>
      <c r="J444" s="246">
        <v>12.6</v>
      </c>
      <c r="K444" s="247">
        <v>930</v>
      </c>
      <c r="L444" s="248">
        <f>IF(tabItens[[#This Row],[Média]] &gt; 0, tabItens[[#This Row],[QTDE ATUAL]] / tabItens[[#This Row],[Média]],999.9)</f>
        <v>999.9</v>
      </c>
      <c r="M444" s="249">
        <v>0</v>
      </c>
      <c r="N444" s="250">
        <f>tabItens[[#This Row],[VALOR UNIT.]] * tabItens[[#This Row],[LC]]</f>
        <v>0</v>
      </c>
      <c r="O444" s="251" t="s">
        <v>2156</v>
      </c>
      <c r="P444" s="252"/>
      <c r="Q444" s="253"/>
      <c r="R444" s="250"/>
      <c r="S444" s="254"/>
      <c r="T444" s="255">
        <f>ROUNDDOWN(IFERROR(tabItens[[#This Row],[ATA DT.VALID.]] - $D$1,0) / 30,0)</f>
        <v>-1507</v>
      </c>
      <c r="U444" s="240" t="s">
        <v>1878</v>
      </c>
      <c r="V444" s="256">
        <v>1</v>
      </c>
      <c r="W444" s="257" t="s">
        <v>2068</v>
      </c>
      <c r="X444" s="258">
        <v>55</v>
      </c>
      <c r="Y444" s="259">
        <v>66</v>
      </c>
      <c r="Z444" s="260">
        <v>2679</v>
      </c>
      <c r="AA444" s="261">
        <v>2023</v>
      </c>
      <c r="AB444" s="262">
        <v>500</v>
      </c>
      <c r="AC444" s="262"/>
      <c r="AD444" s="261"/>
      <c r="AE444" s="262"/>
      <c r="AF444" s="255"/>
      <c r="AG444" s="263" t="s">
        <v>2063</v>
      </c>
      <c r="AH444" s="264"/>
      <c r="AI444" s="255">
        <v>392</v>
      </c>
      <c r="AJ444" s="264">
        <v>44635</v>
      </c>
      <c r="AK444" s="264">
        <v>43584</v>
      </c>
      <c r="AL444" s="264">
        <v>44616</v>
      </c>
      <c r="AM444" s="254"/>
      <c r="AN444" s="243"/>
      <c r="AO444" s="265" t="str">
        <f>_xlfn.IFNA(IF(VLOOKUP(tabItens[[#This Row],[CÓDIGO]],tabExcluirDoEstoque[#Data],1,FALSE),"sim",""),"")</f>
        <v/>
      </c>
      <c r="AP444" s="266" t="str">
        <f ca="1">IF(OR(ISBLANK(tabItens[[#This Row],[ATA DT.VALID.]]),tabItens[[#This Row],[ATA DT.VALID.]]="",tabItens[[#This Row],[ATA DT.VALID.]]=" "),"",IF(TYPE(tabItens[[#This Row],[ATA DT.VALID.]])=1,ROUNDUP((tabItens[[#This Row],[ATA DT.VALID.]]-TODAY())/7,0),""))</f>
        <v/>
      </c>
      <c r="AQ444" s="267">
        <v>0</v>
      </c>
      <c r="AR444" s="268" t="str">
        <f>IF(ISBLANK(tabItens[[#This Row],[CÓDIGO]]),"",IFERROR(VLOOKUP(tabItens[[#This Row],[CÓDIGO]],Consumo!$C$2:$AI$902,32,FALSE),0))</f>
        <v>08.2023</v>
      </c>
      <c r="AS444" s="269">
        <f>SUMIF(Consumo!$C$3:$C$902,tabItens[[#This Row],[CÓDIGO]],Consumo!$T$3:$T$902) + SUMIF(Consumo!$C$3:$C$902,tabItens[[#This Row],[CÓDIGO]],Consumo!$U$3:$U$902) + SUMIF(Consumo!$C$3:$C$902,tabItens[[#This Row],[CÓDIGO]],Consumo!$V$3:$V$902) + SUMIF(Consumo!$C$3:$C$902,tabItens[[#This Row],[CÓDIGO]],Consumo!$W$3:$W$902)</f>
        <v>410</v>
      </c>
      <c r="AT444" s="269">
        <f>SUMIF(Consumo!$C$3:$C$902,tabItens[[#This Row],[CÓDIGO]],Consumo!$AF$3:$AF$902)</f>
        <v>1760</v>
      </c>
      <c r="AU444" s="270">
        <f>SUMIF(Consumo!$C$3:$C$902,tabItens[[#This Row],[CÓDIGO]],Consumo!$AG$3:$AG$902)</f>
        <v>224</v>
      </c>
      <c r="AV444" s="271">
        <f>SUMIF(Consumo!$C$3:$C$902,tabItens[[#This Row],[CÓDIGO]],Consumo!$AE$3:$AE$902)</f>
        <v>0</v>
      </c>
      <c r="AW444" s="244">
        <f>tabItens[[#This Row],[QTDE ATUAL]] + tabItens[[#This Row],[RC QTDE]] + tabItens[[#This Row],[AF SALDO]] + tabItens[[#This Row],[Recentes]]</f>
        <v>627</v>
      </c>
      <c r="AX444" s="272">
        <v>97</v>
      </c>
      <c r="AY444" s="272">
        <v>4</v>
      </c>
      <c r="AZ444" s="272">
        <f>IF(ISBLANK(tabItens[[#This Row],[CÓDIGO]]),"",tabItens[[#This Row],[PontoMês]] * (AZ$2+tabItens[[#This Row],[PontoQtM]]))</f>
        <v>388</v>
      </c>
      <c r="BA444" s="271">
        <f>tabItens[[#This Row],[PontoPed]] - tabItens[[#This Row],[Saldo]] + (1/10)</f>
        <v>-238.9</v>
      </c>
      <c r="BB444" s="271">
        <f xml:space="preserve"> tabItens[[#This Row],[PontoMês]] * BB$2 - tabItens[[#This Row],[QTDE ATUAL]] - (1/10)</f>
        <v>-30.1</v>
      </c>
      <c r="BC444" s="273">
        <f>IF( tabItens[[#This Row],[PontoPed]]&gt;0, IF(tabItens[[#This Row],[PontoPed]]&lt;1, 1, IF( tabItens[[#This Row],[Saldo]]&gt;tabItens[[#This Row],[PontoPed]], 0, (tabItens[[#This Row],[PontoPed]]-tabItens[[#This Row],[Saldo]])/tabItens[[#This Row],[PontoPed]] ) ), 0 )</f>
        <v>0</v>
      </c>
      <c r="BD444" s="274">
        <f>ROUNDDOWN(IF( OR( AND(tabItens[[#This Row],[PontoPed]]&lt;tabItens[[#This Row],[Saldo]],tabItens[[#This Row],[Saldo]]&gt;0), tabItens[[#This Row],[PontoPed]]=0), 99, IF(AND(tabItens[[#This Row],[Saldo]]=0,tabItens[[#This Row],[PontoPed]]&gt;0), 0, (1-tabItens[[#This Row],[PctAb]])*10 ) ),0)</f>
        <v>99</v>
      </c>
      <c r="BE444" s="275">
        <f>MAX(ROUNDDOWN( IF(tabItens[[#This Row],[Abaixo]] &gt; 0,   tabItens[[#This Row],[Abaixo]] + (tabItens[[#This Row],[PontoMês]] * IF( OR( ISBLANK(tabItens[[#This Row],[ATA Nº/ANO]]), tabItens[[#This Row],[ATA Nº/ANO]] = ""),BE$2,BE$1)),0),0),0)</f>
        <v>0</v>
      </c>
      <c r="BF44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4" s="276">
        <f>SUMIF(Consumo!$C$3:$C$902,tabItens[[#This Row],[CÓDIGO]],Consumo!$E$3:$E$902)</f>
        <v>0</v>
      </c>
      <c r="BH444" s="277">
        <f>IF(AND(tabItens[[#This Row],[Pend]] &gt; 0,tabItens[[#This Row],[Consumo]] &lt;&gt; 0), tabItens[[#This Row],[Pend]] / tabItens[[#This Row],[Consumo]], 0 )</f>
        <v>0</v>
      </c>
      <c r="BI444" s="276"/>
      <c r="BJ444" s="276"/>
      <c r="BK444" s="278" t="s">
        <v>2077</v>
      </c>
    </row>
    <row r="445" spans="1:63" x14ac:dyDescent="0.3">
      <c r="A445" s="239">
        <v>135088</v>
      </c>
      <c r="B445" s="240" t="s">
        <v>1905</v>
      </c>
      <c r="C445" s="241" t="s">
        <v>31</v>
      </c>
      <c r="D445" s="242">
        <v>10.83</v>
      </c>
      <c r="E445" s="243"/>
      <c r="F445" s="243"/>
      <c r="G445" s="243" t="s">
        <v>891</v>
      </c>
      <c r="H445" s="244">
        <v>404</v>
      </c>
      <c r="I445" s="245">
        <v>103003</v>
      </c>
      <c r="J445" s="246">
        <v>10.83</v>
      </c>
      <c r="K445" s="247">
        <v>305</v>
      </c>
      <c r="L445" s="248">
        <f>IF(tabItens[[#This Row],[Média]] &gt; 0, tabItens[[#This Row],[QTDE ATUAL]] / tabItens[[#This Row],[Média]],999.9)</f>
        <v>134.66666666666666</v>
      </c>
      <c r="M445" s="249">
        <v>0</v>
      </c>
      <c r="N445" s="250">
        <f>tabItens[[#This Row],[VALOR UNIT.]] * tabItens[[#This Row],[LC]]</f>
        <v>0</v>
      </c>
      <c r="O445" s="251" t="s">
        <v>2194</v>
      </c>
      <c r="P445" s="252"/>
      <c r="Q445" s="253"/>
      <c r="R445" s="250"/>
      <c r="S445" s="254"/>
      <c r="T445" s="255">
        <f>ROUNDDOWN(IFERROR(tabItens[[#This Row],[ATA DT.VALID.]] - $D$1,0) / 30,0)</f>
        <v>-1507</v>
      </c>
      <c r="U445" s="240" t="s">
        <v>1878</v>
      </c>
      <c r="V445" s="256">
        <v>1</v>
      </c>
      <c r="W445" s="257" t="s">
        <v>2068</v>
      </c>
      <c r="X445" s="258">
        <v>55</v>
      </c>
      <c r="Y445" s="259">
        <v>66</v>
      </c>
      <c r="Z445" s="260">
        <v>2664</v>
      </c>
      <c r="AA445" s="261">
        <v>2023</v>
      </c>
      <c r="AB445" s="262">
        <v>300</v>
      </c>
      <c r="AC445" s="262"/>
      <c r="AD445" s="261"/>
      <c r="AE445" s="262"/>
      <c r="AF445" s="255"/>
      <c r="AG445" s="263" t="s">
        <v>2063</v>
      </c>
      <c r="AH445" s="264"/>
      <c r="AI445" s="255">
        <v>102</v>
      </c>
      <c r="AJ445" s="264">
        <v>44742</v>
      </c>
      <c r="AK445" s="264">
        <v>43238</v>
      </c>
      <c r="AL445" s="264">
        <v>44722</v>
      </c>
      <c r="AM445" s="254"/>
      <c r="AN445" s="243"/>
      <c r="AO445" s="265" t="str">
        <f>_xlfn.IFNA(IF(VLOOKUP(tabItens[[#This Row],[CÓDIGO]],tabExcluirDoEstoque[#Data],1,FALSE),"sim",""),"")</f>
        <v/>
      </c>
      <c r="AP445" s="266" t="str">
        <f ca="1">IF(OR(ISBLANK(tabItens[[#This Row],[ATA DT.VALID.]]),tabItens[[#This Row],[ATA DT.VALID.]]="",tabItens[[#This Row],[ATA DT.VALID.]]=" "),"",IF(TYPE(tabItens[[#This Row],[ATA DT.VALID.]])=1,ROUNDUP((tabItens[[#This Row],[ATA DT.VALID.]]-TODAY())/7,0),""))</f>
        <v/>
      </c>
      <c r="AQ445" s="267">
        <v>0</v>
      </c>
      <c r="AR445" s="268" t="str">
        <f>IF(ISBLANK(tabItens[[#This Row],[CÓDIGO]]),"",IFERROR(VLOOKUP(tabItens[[#This Row],[CÓDIGO]],Consumo!$C$2:$AI$902,32,FALSE),0))</f>
        <v>06.2023</v>
      </c>
      <c r="AS445" s="269">
        <f>SUMIF(Consumo!$C$3:$C$902,tabItens[[#This Row],[CÓDIGO]],Consumo!$T$3:$T$902) + SUMIF(Consumo!$C$3:$C$902,tabItens[[#This Row],[CÓDIGO]],Consumo!$U$3:$U$902) + SUMIF(Consumo!$C$3:$C$902,tabItens[[#This Row],[CÓDIGO]],Consumo!$V$3:$V$902) + SUMIF(Consumo!$C$3:$C$902,tabItens[[#This Row],[CÓDIGO]],Consumo!$W$3:$W$902)</f>
        <v>4</v>
      </c>
      <c r="AT445" s="269">
        <f>SUMIF(Consumo!$C$3:$C$902,tabItens[[#This Row],[CÓDIGO]],Consumo!$AF$3:$AF$902)</f>
        <v>361</v>
      </c>
      <c r="AU445" s="270">
        <f>SUMIF(Consumo!$C$3:$C$902,tabItens[[#This Row],[CÓDIGO]],Consumo!$AG$3:$AG$902)</f>
        <v>125</v>
      </c>
      <c r="AV445" s="271">
        <f>SUMIF(Consumo!$C$3:$C$902,tabItens[[#This Row],[CÓDIGO]],Consumo!$AE$3:$AE$902)</f>
        <v>3</v>
      </c>
      <c r="AW445" s="244">
        <f>tabItens[[#This Row],[QTDE ATUAL]] + tabItens[[#This Row],[RC QTDE]] + tabItens[[#This Row],[AF SALDO]] + tabItens[[#This Row],[Recentes]]</f>
        <v>704</v>
      </c>
      <c r="AX445" s="272">
        <v>40</v>
      </c>
      <c r="AY445" s="272">
        <v>4</v>
      </c>
      <c r="AZ445" s="272">
        <f>IF(ISBLANK(tabItens[[#This Row],[CÓDIGO]]),"",tabItens[[#This Row],[PontoMês]] * (AZ$2+tabItens[[#This Row],[PontoQtM]]))</f>
        <v>160</v>
      </c>
      <c r="BA445" s="271">
        <f>tabItens[[#This Row],[PontoPed]] - tabItens[[#This Row],[Saldo]] + (1/10)</f>
        <v>-543.9</v>
      </c>
      <c r="BB445" s="271">
        <f xml:space="preserve"> tabItens[[#This Row],[PontoMês]] * BB$2 - tabItens[[#This Row],[QTDE ATUAL]] - (1/10)</f>
        <v>-364.1</v>
      </c>
      <c r="BC445" s="273">
        <f>IF( tabItens[[#This Row],[PontoPed]]&gt;0, IF(tabItens[[#This Row],[PontoPed]]&lt;1, 1, IF( tabItens[[#This Row],[Saldo]]&gt;tabItens[[#This Row],[PontoPed]], 0, (tabItens[[#This Row],[PontoPed]]-tabItens[[#This Row],[Saldo]])/tabItens[[#This Row],[PontoPed]] ) ), 0 )</f>
        <v>0</v>
      </c>
      <c r="BD445" s="274">
        <f>ROUNDDOWN(IF( OR( AND(tabItens[[#This Row],[PontoPed]]&lt;tabItens[[#This Row],[Saldo]],tabItens[[#This Row],[Saldo]]&gt;0), tabItens[[#This Row],[PontoPed]]=0), 99, IF(AND(tabItens[[#This Row],[Saldo]]=0,tabItens[[#This Row],[PontoPed]]&gt;0), 0, (1-tabItens[[#This Row],[PctAb]])*10 ) ),0)</f>
        <v>99</v>
      </c>
      <c r="BE445" s="275">
        <f>MAX(ROUNDDOWN( IF(tabItens[[#This Row],[Abaixo]] &gt; 0,   tabItens[[#This Row],[Abaixo]] + (tabItens[[#This Row],[PontoMês]] * IF( OR( ISBLANK(tabItens[[#This Row],[ATA Nº/ANO]]), tabItens[[#This Row],[ATA Nº/ANO]] = ""),BE$2,BE$1)),0),0),0)</f>
        <v>0</v>
      </c>
      <c r="BF44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5" s="276">
        <f>SUMIF(Consumo!$C$3:$C$902,tabItens[[#This Row],[CÓDIGO]],Consumo!$E$3:$E$902)</f>
        <v>54</v>
      </c>
      <c r="BH445" s="277">
        <f>IF(AND(tabItens[[#This Row],[Pend]] &gt; 0,tabItens[[#This Row],[Consumo]] &lt;&gt; 0), tabItens[[#This Row],[Pend]] / tabItens[[#This Row],[Consumo]], 0 )</f>
        <v>0.14958448753462603</v>
      </c>
      <c r="BI445" s="276"/>
      <c r="BJ445" s="276"/>
      <c r="BK445" s="278" t="s">
        <v>2077</v>
      </c>
    </row>
    <row r="446" spans="1:63" x14ac:dyDescent="0.3">
      <c r="A446" s="239">
        <v>134373</v>
      </c>
      <c r="B446" s="240" t="s">
        <v>1877</v>
      </c>
      <c r="C446" s="241" t="s">
        <v>31</v>
      </c>
      <c r="D446" s="242">
        <v>18.88</v>
      </c>
      <c r="E446" s="243"/>
      <c r="F446" s="243"/>
      <c r="G446" s="243" t="s">
        <v>891</v>
      </c>
      <c r="H446" s="244">
        <v>0</v>
      </c>
      <c r="I446" s="245">
        <v>103003</v>
      </c>
      <c r="J446" s="246">
        <v>18.88</v>
      </c>
      <c r="K446" s="247">
        <v>4505</v>
      </c>
      <c r="L446" s="248">
        <f>IF(tabItens[[#This Row],[Média]] &gt; 0, tabItens[[#This Row],[QTDE ATUAL]] / tabItens[[#This Row],[Média]],999.9)</f>
        <v>999.9</v>
      </c>
      <c r="M446" s="249">
        <v>0</v>
      </c>
      <c r="N446" s="250">
        <f>tabItens[[#This Row],[VALOR UNIT.]] * tabItens[[#This Row],[LC]]</f>
        <v>0</v>
      </c>
      <c r="O446" s="251" t="s">
        <v>2194</v>
      </c>
      <c r="P446" s="252"/>
      <c r="Q446" s="253"/>
      <c r="R446" s="250"/>
      <c r="S446" s="254"/>
      <c r="T446" s="255">
        <f>ROUNDDOWN(IFERROR(tabItens[[#This Row],[ATA DT.VALID.]] - $D$1,0) / 30,0)</f>
        <v>-1507</v>
      </c>
      <c r="U446" s="240" t="s">
        <v>1878</v>
      </c>
      <c r="V446" s="256">
        <v>1</v>
      </c>
      <c r="W446" s="257" t="s">
        <v>2068</v>
      </c>
      <c r="X446" s="258">
        <v>55</v>
      </c>
      <c r="Y446" s="259">
        <v>66</v>
      </c>
      <c r="Z446" s="260">
        <v>2376</v>
      </c>
      <c r="AA446" s="261">
        <v>2023</v>
      </c>
      <c r="AB446" s="262">
        <v>3000</v>
      </c>
      <c r="AC446" s="262"/>
      <c r="AD446" s="261"/>
      <c r="AE446" s="262"/>
      <c r="AF446" s="255"/>
      <c r="AG446" s="263" t="s">
        <v>2063</v>
      </c>
      <c r="AH446" s="264"/>
      <c r="AI446" s="255">
        <v>2190</v>
      </c>
      <c r="AJ446" s="264">
        <v>44522</v>
      </c>
      <c r="AK446" s="264">
        <v>43154</v>
      </c>
      <c r="AL446" s="264">
        <v>44917</v>
      </c>
      <c r="AM446" s="254"/>
      <c r="AN446" s="243"/>
      <c r="AO446" s="265" t="str">
        <f>_xlfn.IFNA(IF(VLOOKUP(tabItens[[#This Row],[CÓDIGO]],tabExcluirDoEstoque[#Data],1,FALSE),"sim",""),"")</f>
        <v/>
      </c>
      <c r="AP446" s="266" t="str">
        <f ca="1">IF(OR(ISBLANK(tabItens[[#This Row],[ATA DT.VALID.]]),tabItens[[#This Row],[ATA DT.VALID.]]="",tabItens[[#This Row],[ATA DT.VALID.]]=" "),"",IF(TYPE(tabItens[[#This Row],[ATA DT.VALID.]])=1,ROUNDUP((tabItens[[#This Row],[ATA DT.VALID.]]-TODAY())/7,0),""))</f>
        <v/>
      </c>
      <c r="AQ446" s="267">
        <v>0</v>
      </c>
      <c r="AR446" s="268" t="str">
        <f>IF(ISBLANK(tabItens[[#This Row],[CÓDIGO]]),"",IFERROR(VLOOKUP(tabItens[[#This Row],[CÓDIGO]],Consumo!$C$2:$AI$902,32,FALSE),0))</f>
        <v>08.2023</v>
      </c>
      <c r="AS446" s="269">
        <f>SUMIF(Consumo!$C$3:$C$902,tabItens[[#This Row],[CÓDIGO]],Consumo!$T$3:$T$902) + SUMIF(Consumo!$C$3:$C$902,tabItens[[#This Row],[CÓDIGO]],Consumo!$U$3:$U$902) + SUMIF(Consumo!$C$3:$C$902,tabItens[[#This Row],[CÓDIGO]],Consumo!$V$3:$V$902) + SUMIF(Consumo!$C$3:$C$902,tabItens[[#This Row],[CÓDIGO]],Consumo!$W$3:$W$902)</f>
        <v>1735</v>
      </c>
      <c r="AT446" s="269">
        <f>SUMIF(Consumo!$C$3:$C$902,tabItens[[#This Row],[CÓDIGO]],Consumo!$AF$3:$AF$902)</f>
        <v>8808</v>
      </c>
      <c r="AU446" s="270">
        <f>SUMIF(Consumo!$C$3:$C$902,tabItens[[#This Row],[CÓDIGO]],Consumo!$AG$3:$AG$902)</f>
        <v>925</v>
      </c>
      <c r="AV446" s="271">
        <f>SUMIF(Consumo!$C$3:$C$902,tabItens[[#This Row],[CÓDIGO]],Consumo!$AE$3:$AE$902)</f>
        <v>0</v>
      </c>
      <c r="AW446" s="244">
        <f>tabItens[[#This Row],[QTDE ATUAL]] + tabItens[[#This Row],[RC QTDE]] + tabItens[[#This Row],[AF SALDO]] + tabItens[[#This Row],[Recentes]]</f>
        <v>3000</v>
      </c>
      <c r="AX446" s="272">
        <v>1000</v>
      </c>
      <c r="AY446" s="272">
        <v>4</v>
      </c>
      <c r="AZ446" s="272">
        <f>IF(ISBLANK(tabItens[[#This Row],[CÓDIGO]]),"",tabItens[[#This Row],[PontoMês]] * (AZ$2+tabItens[[#This Row],[PontoQtM]]))</f>
        <v>4000</v>
      </c>
      <c r="BA446" s="271">
        <f>tabItens[[#This Row],[PontoPed]] - tabItens[[#This Row],[Saldo]] + (1/10)</f>
        <v>1000.1</v>
      </c>
      <c r="BB446" s="271">
        <f xml:space="preserve"> tabItens[[#This Row],[PontoMês]] * BB$2 - tabItens[[#This Row],[QTDE ATUAL]] - (1/10)</f>
        <v>999.9</v>
      </c>
      <c r="BC446" s="273">
        <f>IF( tabItens[[#This Row],[PontoPed]]&gt;0, IF(tabItens[[#This Row],[PontoPed]]&lt;1, 1, IF( tabItens[[#This Row],[Saldo]]&gt;tabItens[[#This Row],[PontoPed]], 0, (tabItens[[#This Row],[PontoPed]]-tabItens[[#This Row],[Saldo]])/tabItens[[#This Row],[PontoPed]] ) ), 0 )</f>
        <v>0.25</v>
      </c>
      <c r="BD446" s="274">
        <f>ROUNDDOWN(IF( OR( AND(tabItens[[#This Row],[PontoPed]]&lt;tabItens[[#This Row],[Saldo]],tabItens[[#This Row],[Saldo]]&gt;0), tabItens[[#This Row],[PontoPed]]=0), 99, IF(AND(tabItens[[#This Row],[Saldo]]=0,tabItens[[#This Row],[PontoPed]]&gt;0), 0, (1-tabItens[[#This Row],[PctAb]])*10 ) ),0)</f>
        <v>7</v>
      </c>
      <c r="BE446" s="275">
        <f>MAX(ROUNDDOWN( IF(tabItens[[#This Row],[Abaixo]] &gt; 0,   tabItens[[#This Row],[Abaixo]] + (tabItens[[#This Row],[PontoMês]] * IF( OR( ISBLANK(tabItens[[#This Row],[ATA Nº/ANO]]), tabItens[[#This Row],[ATA Nº/ANO]] = ""),BE$2,BE$1)),0),0),0)</f>
        <v>4000</v>
      </c>
      <c r="BF44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6" s="276">
        <f>SUMIF(Consumo!$C$3:$C$902,tabItens[[#This Row],[CÓDIGO]],Consumo!$E$3:$E$902)</f>
        <v>0</v>
      </c>
      <c r="BH446" s="277">
        <f>IF(AND(tabItens[[#This Row],[Pend]] &gt; 0,tabItens[[#This Row],[Consumo]] &lt;&gt; 0), tabItens[[#This Row],[Pend]] / tabItens[[#This Row],[Consumo]], 0 )</f>
        <v>0</v>
      </c>
      <c r="BI446" s="276"/>
      <c r="BJ446" s="276"/>
      <c r="BK446" s="278" t="s">
        <v>2077</v>
      </c>
    </row>
    <row r="447" spans="1:63" x14ac:dyDescent="0.3">
      <c r="A447" s="239">
        <v>132300</v>
      </c>
      <c r="B447" s="240" t="s">
        <v>1832</v>
      </c>
      <c r="C447" s="241" t="s">
        <v>270</v>
      </c>
      <c r="D447" s="242">
        <v>10.37</v>
      </c>
      <c r="E447" s="243"/>
      <c r="F447" s="243"/>
      <c r="G447" s="243" t="s">
        <v>891</v>
      </c>
      <c r="H447" s="244">
        <v>3587</v>
      </c>
      <c r="I447" s="245">
        <v>103003</v>
      </c>
      <c r="J447" s="246">
        <v>10.37</v>
      </c>
      <c r="K447" s="247">
        <v>11385</v>
      </c>
      <c r="L447" s="248">
        <f>IF(tabItens[[#This Row],[Média]] &gt; 0, tabItens[[#This Row],[QTDE ATUAL]] / tabItens[[#This Row],[Média]],999.9)</f>
        <v>258.26400000000001</v>
      </c>
      <c r="M447" s="249">
        <v>0</v>
      </c>
      <c r="N447" s="250">
        <f>tabItens[[#This Row],[VALOR UNIT.]] * tabItens[[#This Row],[LC]]</f>
        <v>0</v>
      </c>
      <c r="O447" s="251"/>
      <c r="P447" s="252"/>
      <c r="Q447" s="253"/>
      <c r="R447" s="250"/>
      <c r="S447" s="254"/>
      <c r="T447" s="255">
        <f>ROUNDDOWN(IFERROR(tabItens[[#This Row],[ATA DT.VALID.]] - $D$1,0) / 30,0)</f>
        <v>-1507</v>
      </c>
      <c r="U447" s="240" t="s">
        <v>1831</v>
      </c>
      <c r="V447" s="256">
        <v>1</v>
      </c>
      <c r="W447" s="257" t="s">
        <v>2065</v>
      </c>
      <c r="X447" s="258">
        <v>45</v>
      </c>
      <c r="Y447" s="259">
        <v>16</v>
      </c>
      <c r="Z447" s="260">
        <v>6209</v>
      </c>
      <c r="AA447" s="261">
        <v>2023</v>
      </c>
      <c r="AB447" s="262">
        <v>1000</v>
      </c>
      <c r="AC447" s="262"/>
      <c r="AD447" s="261"/>
      <c r="AE447" s="262"/>
      <c r="AF447" s="255"/>
      <c r="AG447" s="263" t="s">
        <v>2063</v>
      </c>
      <c r="AH447" s="264"/>
      <c r="AI447" s="255">
        <v>4392</v>
      </c>
      <c r="AJ447" s="264">
        <v>44956</v>
      </c>
      <c r="AK447" s="264">
        <v>42685</v>
      </c>
      <c r="AL447" s="264">
        <v>44910</v>
      </c>
      <c r="AM447" s="254"/>
      <c r="AN447" s="243"/>
      <c r="AO447" s="265" t="str">
        <f>_xlfn.IFNA(IF(VLOOKUP(tabItens[[#This Row],[CÓDIGO]],tabExcluirDoEstoque[#Data],1,FALSE),"sim",""),"")</f>
        <v/>
      </c>
      <c r="AP447" s="266" t="str">
        <f ca="1">IF(OR(ISBLANK(tabItens[[#This Row],[ATA DT.VALID.]]),tabItens[[#This Row],[ATA DT.VALID.]]="",tabItens[[#This Row],[ATA DT.VALID.]]=" "),"",IF(TYPE(tabItens[[#This Row],[ATA DT.VALID.]])=1,ROUNDUP((tabItens[[#This Row],[ATA DT.VALID.]]-TODAY())/7,0),""))</f>
        <v/>
      </c>
      <c r="AQ447" s="267"/>
      <c r="AR447" s="268" t="str">
        <f>IF(ISBLANK(tabItens[[#This Row],[CÓDIGO]]),"",IFERROR(VLOOKUP(tabItens[[#This Row],[CÓDIGO]],Consumo!$C$2:$AI$902,32,FALSE),0))</f>
        <v>08.2023</v>
      </c>
      <c r="AS447" s="269">
        <f>SUMIF(Consumo!$C$3:$C$902,tabItens[[#This Row],[CÓDIGO]],Consumo!$T$3:$T$902) + SUMIF(Consumo!$C$3:$C$902,tabItens[[#This Row],[CÓDIGO]],Consumo!$U$3:$U$902) + SUMIF(Consumo!$C$3:$C$902,tabItens[[#This Row],[CÓDIGO]],Consumo!$V$3:$V$902) + SUMIF(Consumo!$C$3:$C$902,tabItens[[#This Row],[CÓDIGO]],Consumo!$W$3:$W$902)</f>
        <v>1119</v>
      </c>
      <c r="AT447" s="269">
        <f>SUMIF(Consumo!$C$3:$C$902,tabItens[[#This Row],[CÓDIGO]],Consumo!$AF$3:$AF$902)</f>
        <v>13886</v>
      </c>
      <c r="AU447" s="270">
        <f>SUMIF(Consumo!$C$3:$C$902,tabItens[[#This Row],[CÓDIGO]],Consumo!$AG$3:$AG$902)</f>
        <v>9919</v>
      </c>
      <c r="AV447" s="271">
        <f>SUMIF(Consumo!$C$3:$C$902,tabItens[[#This Row],[CÓDIGO]],Consumo!$AE$3:$AE$902)</f>
        <v>13.888888888888889</v>
      </c>
      <c r="AW447" s="244">
        <f>tabItens[[#This Row],[QTDE ATUAL]] + tabItens[[#This Row],[RC QTDE]] + tabItens[[#This Row],[AF SALDO]] + tabItens[[#This Row],[Recentes]]</f>
        <v>4587</v>
      </c>
      <c r="AX447" s="272">
        <v>697</v>
      </c>
      <c r="AY447" s="272">
        <v>4</v>
      </c>
      <c r="AZ447" s="272">
        <f>IF(ISBLANK(tabItens[[#This Row],[CÓDIGO]]),"",tabItens[[#This Row],[PontoMês]] * (AZ$2+tabItens[[#This Row],[PontoQtM]]))</f>
        <v>2788</v>
      </c>
      <c r="BA447" s="271">
        <f>tabItens[[#This Row],[PontoPed]] - tabItens[[#This Row],[Saldo]] + (1/10)</f>
        <v>-1798.9</v>
      </c>
      <c r="BB447" s="271">
        <f xml:space="preserve"> tabItens[[#This Row],[PontoMês]] * BB$2 - tabItens[[#This Row],[QTDE ATUAL]] - (1/10)</f>
        <v>-2890.1</v>
      </c>
      <c r="BC447" s="273">
        <f>IF( tabItens[[#This Row],[PontoPed]]&gt;0, IF(tabItens[[#This Row],[PontoPed]]&lt;1, 1, IF( tabItens[[#This Row],[Saldo]]&gt;tabItens[[#This Row],[PontoPed]], 0, (tabItens[[#This Row],[PontoPed]]-tabItens[[#This Row],[Saldo]])/tabItens[[#This Row],[PontoPed]] ) ), 0 )</f>
        <v>0</v>
      </c>
      <c r="BD447" s="274">
        <f>ROUNDDOWN(IF( OR( AND(tabItens[[#This Row],[PontoPed]]&lt;tabItens[[#This Row],[Saldo]],tabItens[[#This Row],[Saldo]]&gt;0), tabItens[[#This Row],[PontoPed]]=0), 99, IF(AND(tabItens[[#This Row],[Saldo]]=0,tabItens[[#This Row],[PontoPed]]&gt;0), 0, (1-tabItens[[#This Row],[PctAb]])*10 ) ),0)</f>
        <v>99</v>
      </c>
      <c r="BE447" s="275">
        <f>MAX(ROUNDDOWN( IF(tabItens[[#This Row],[Abaixo]] &gt; 0,   tabItens[[#This Row],[Abaixo]] + (tabItens[[#This Row],[PontoMês]] * IF( OR( ISBLANK(tabItens[[#This Row],[ATA Nº/ANO]]), tabItens[[#This Row],[ATA Nº/ANO]] = ""),BE$2,BE$1)),0),0),0)</f>
        <v>0</v>
      </c>
      <c r="BF44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47" s="276">
        <f>SUMIF(Consumo!$C$3:$C$902,tabItens[[#This Row],[CÓDIGO]],Consumo!$E$3:$E$902)</f>
        <v>250</v>
      </c>
      <c r="BH447" s="277">
        <f>IF(AND(tabItens[[#This Row],[Pend]] &gt; 0,tabItens[[#This Row],[Consumo]] &lt;&gt; 0), tabItens[[#This Row],[Pend]] / tabItens[[#This Row],[Consumo]], 0 )</f>
        <v>1.8003744778914015E-2</v>
      </c>
      <c r="BI447" s="276"/>
      <c r="BJ447" s="276"/>
      <c r="BK447" s="278" t="s">
        <v>2077</v>
      </c>
    </row>
    <row r="448" spans="1:63" x14ac:dyDescent="0.3">
      <c r="A448" s="239">
        <v>135297</v>
      </c>
      <c r="B448" s="240" t="s">
        <v>1906</v>
      </c>
      <c r="C448" s="241" t="s">
        <v>270</v>
      </c>
      <c r="D448" s="242">
        <v>9.1199999999999992</v>
      </c>
      <c r="E448" s="243"/>
      <c r="F448" s="243"/>
      <c r="G448" s="243" t="s">
        <v>891</v>
      </c>
      <c r="H448" s="244">
        <v>1707</v>
      </c>
      <c r="I448" s="245">
        <v>103003</v>
      </c>
      <c r="J448" s="246">
        <v>9.1199999999999992</v>
      </c>
      <c r="K448" s="247">
        <v>13616</v>
      </c>
      <c r="L448" s="248">
        <f>IF(tabItens[[#This Row],[Média]] &gt; 0, tabItens[[#This Row],[QTDE ATUAL]] / tabItens[[#This Row],[Média]],999.9)</f>
        <v>1059.5172413793102</v>
      </c>
      <c r="M448" s="249">
        <v>0</v>
      </c>
      <c r="N448" s="250">
        <f>tabItens[[#This Row],[VALOR UNIT.]] * tabItens[[#This Row],[LC]]</f>
        <v>0</v>
      </c>
      <c r="O448" s="251"/>
      <c r="P448" s="252"/>
      <c r="Q448" s="253"/>
      <c r="R448" s="250"/>
      <c r="S448" s="254"/>
      <c r="T448" s="255">
        <f>ROUNDDOWN(IFERROR(tabItens[[#This Row],[ATA DT.VALID.]] - $D$1,0) / 30,0)</f>
        <v>-1507</v>
      </c>
      <c r="U448" s="240" t="s">
        <v>939</v>
      </c>
      <c r="V448" s="256">
        <v>1</v>
      </c>
      <c r="W448" s="257" t="s">
        <v>2065</v>
      </c>
      <c r="X448" s="258">
        <v>45</v>
      </c>
      <c r="Y448" s="259">
        <v>9</v>
      </c>
      <c r="Z448" s="260"/>
      <c r="AA448" s="261"/>
      <c r="AB448" s="262"/>
      <c r="AC448" s="262"/>
      <c r="AD448" s="261"/>
      <c r="AE448" s="262"/>
      <c r="AF448" s="255"/>
      <c r="AG448" s="263" t="s">
        <v>2063</v>
      </c>
      <c r="AH448" s="264"/>
      <c r="AI448" s="255">
        <v>4674</v>
      </c>
      <c r="AJ448" s="264">
        <v>44991</v>
      </c>
      <c r="AK448" s="264">
        <v>43277</v>
      </c>
      <c r="AL448" s="264">
        <v>44959</v>
      </c>
      <c r="AM448" s="254"/>
      <c r="AN448" s="243"/>
      <c r="AO448" s="265" t="str">
        <f>_xlfn.IFNA(IF(VLOOKUP(tabItens[[#This Row],[CÓDIGO]],tabExcluirDoEstoque[#Data],1,FALSE),"sim",""),"")</f>
        <v/>
      </c>
      <c r="AP448" s="266" t="str">
        <f ca="1">IF(OR(ISBLANK(tabItens[[#This Row],[ATA DT.VALID.]]),tabItens[[#This Row],[ATA DT.VALID.]]="",tabItens[[#This Row],[ATA DT.VALID.]]=" "),"",IF(TYPE(tabItens[[#This Row],[ATA DT.VALID.]])=1,ROUNDUP((tabItens[[#This Row],[ATA DT.VALID.]]-TODAY())/7,0),""))</f>
        <v/>
      </c>
      <c r="AQ448" s="267"/>
      <c r="AR448" s="268" t="str">
        <f>IF(ISBLANK(tabItens[[#This Row],[CÓDIGO]]),"",IFERROR(VLOOKUP(tabItens[[#This Row],[CÓDIGO]],Consumo!$C$2:$AI$902,32,FALSE),0))</f>
        <v>08.2023</v>
      </c>
      <c r="AS448" s="269">
        <f>SUMIF(Consumo!$C$3:$C$902,tabItens[[#This Row],[CÓDIGO]],Consumo!$T$3:$T$902) + SUMIF(Consumo!$C$3:$C$902,tabItens[[#This Row],[CÓDIGO]],Consumo!$U$3:$U$902) + SUMIF(Consumo!$C$3:$C$902,tabItens[[#This Row],[CÓDIGO]],Consumo!$V$3:$V$902) + SUMIF(Consumo!$C$3:$C$902,tabItens[[#This Row],[CÓDIGO]],Consumo!$W$3:$W$902)</f>
        <v>472</v>
      </c>
      <c r="AT448" s="269">
        <f>SUMIF(Consumo!$C$3:$C$902,tabItens[[#This Row],[CÓDIGO]],Consumo!$AF$3:$AF$902)</f>
        <v>14786</v>
      </c>
      <c r="AU448" s="270">
        <f>SUMIF(Consumo!$C$3:$C$902,tabItens[[#This Row],[CÓDIGO]],Consumo!$AG$3:$AG$902)</f>
        <v>12925</v>
      </c>
      <c r="AV448" s="271">
        <f>SUMIF(Consumo!$C$3:$C$902,tabItens[[#This Row],[CÓDIGO]],Consumo!$AE$3:$AE$902)</f>
        <v>1.6111111111111112</v>
      </c>
      <c r="AW448" s="244">
        <f>tabItens[[#This Row],[QTDE ATUAL]] + tabItens[[#This Row],[RC QTDE]] + tabItens[[#This Row],[AF SALDO]] + tabItens[[#This Row],[Recentes]]</f>
        <v>1707</v>
      </c>
      <c r="AX448" s="272">
        <v>624</v>
      </c>
      <c r="AY448" s="272">
        <v>4</v>
      </c>
      <c r="AZ448" s="272">
        <f>IF(ISBLANK(tabItens[[#This Row],[CÓDIGO]]),"",tabItens[[#This Row],[PontoMês]] * (AZ$2+tabItens[[#This Row],[PontoQtM]]))</f>
        <v>2496</v>
      </c>
      <c r="BA448" s="271">
        <f>tabItens[[#This Row],[PontoPed]] - tabItens[[#This Row],[Saldo]] + (1/10)</f>
        <v>789.1</v>
      </c>
      <c r="BB448" s="271">
        <f xml:space="preserve"> tabItens[[#This Row],[PontoMês]] * BB$2 - tabItens[[#This Row],[QTDE ATUAL]] - (1/10)</f>
        <v>-1083.0999999999999</v>
      </c>
      <c r="BC448" s="273">
        <f>IF( tabItens[[#This Row],[PontoPed]]&gt;0, IF(tabItens[[#This Row],[PontoPed]]&lt;1, 1, IF( tabItens[[#This Row],[Saldo]]&gt;tabItens[[#This Row],[PontoPed]], 0, (tabItens[[#This Row],[PontoPed]]-tabItens[[#This Row],[Saldo]])/tabItens[[#This Row],[PontoPed]] ) ), 0 )</f>
        <v>0.31610576923076922</v>
      </c>
      <c r="BD448" s="274">
        <f>ROUNDDOWN(IF( OR( AND(tabItens[[#This Row],[PontoPed]]&lt;tabItens[[#This Row],[Saldo]],tabItens[[#This Row],[Saldo]]&gt;0), tabItens[[#This Row],[PontoPed]]=0), 99, IF(AND(tabItens[[#This Row],[Saldo]]=0,tabItens[[#This Row],[PontoPed]]&gt;0), 0, (1-tabItens[[#This Row],[PctAb]])*10 ) ),0)</f>
        <v>6</v>
      </c>
      <c r="BE448" s="275">
        <f>MAX(ROUNDDOWN( IF(tabItens[[#This Row],[Abaixo]] &gt; 0,   tabItens[[#This Row],[Abaixo]] + (tabItens[[#This Row],[PontoMês]] * IF( OR( ISBLANK(tabItens[[#This Row],[ATA Nº/ANO]]), tabItens[[#This Row],[ATA Nº/ANO]] = ""),BE$2,BE$1)),0),0),0)</f>
        <v>4533</v>
      </c>
      <c r="BF44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4533</v>
      </c>
      <c r="BG448" s="276">
        <f>SUMIF(Consumo!$C$3:$C$902,tabItens[[#This Row],[CÓDIGO]],Consumo!$E$3:$E$902)</f>
        <v>29</v>
      </c>
      <c r="BH448" s="277">
        <f>IF(AND(tabItens[[#This Row],[Pend]] &gt; 0,tabItens[[#This Row],[Consumo]] &lt;&gt; 0), tabItens[[#This Row],[Pend]] / tabItens[[#This Row],[Consumo]], 0 )</f>
        <v>1.9613147572027593E-3</v>
      </c>
      <c r="BI448" s="276"/>
      <c r="BJ448" s="276"/>
      <c r="BK448" s="278" t="s">
        <v>2077</v>
      </c>
    </row>
    <row r="449" spans="1:63" x14ac:dyDescent="0.3">
      <c r="A449" s="239">
        <v>138463</v>
      </c>
      <c r="B449" s="240" t="s">
        <v>1971</v>
      </c>
      <c r="C449" s="241" t="s">
        <v>1969</v>
      </c>
      <c r="D449" s="242">
        <v>7.29</v>
      </c>
      <c r="E449" s="243"/>
      <c r="F449" s="243"/>
      <c r="G449" s="243" t="s">
        <v>891</v>
      </c>
      <c r="H449" s="244">
        <v>23323</v>
      </c>
      <c r="I449" s="245">
        <v>103003</v>
      </c>
      <c r="J449" s="246">
        <v>7.3499400000000001</v>
      </c>
      <c r="K449" s="247">
        <v>23569</v>
      </c>
      <c r="L449" s="248">
        <f>IF(tabItens[[#This Row],[Média]] &gt; 0, tabItens[[#This Row],[QTDE ATUAL]] / tabItens[[#This Row],[Média]],999.9)</f>
        <v>5912.8732394366198</v>
      </c>
      <c r="M449" s="249">
        <v>0</v>
      </c>
      <c r="N449" s="250">
        <f>tabItens[[#This Row],[VALOR UNIT.]] * tabItens[[#This Row],[LC]]</f>
        <v>0</v>
      </c>
      <c r="O449" s="251"/>
      <c r="P449" s="252"/>
      <c r="Q449" s="253"/>
      <c r="R449" s="250"/>
      <c r="S449" s="254"/>
      <c r="T449" s="255">
        <f>ROUNDDOWN(IFERROR(tabItens[[#This Row],[ATA DT.VALID.]] - $D$1,0) / 30,0)</f>
        <v>-1507</v>
      </c>
      <c r="U449" s="240" t="s">
        <v>939</v>
      </c>
      <c r="V449" s="256">
        <v>1</v>
      </c>
      <c r="W449" s="257" t="s">
        <v>2065</v>
      </c>
      <c r="X449" s="258">
        <v>45</v>
      </c>
      <c r="Y449" s="259">
        <v>9</v>
      </c>
      <c r="Z449" s="260"/>
      <c r="AA449" s="261"/>
      <c r="AB449" s="262"/>
      <c r="AC449" s="262"/>
      <c r="AD449" s="261"/>
      <c r="AE449" s="262"/>
      <c r="AF449" s="255"/>
      <c r="AG449" s="263" t="s">
        <v>2063</v>
      </c>
      <c r="AH449" s="264"/>
      <c r="AI449" s="255">
        <v>11398</v>
      </c>
      <c r="AJ449" s="264">
        <v>45051</v>
      </c>
      <c r="AK449" s="264">
        <v>43720</v>
      </c>
      <c r="AL449" s="264">
        <v>44959</v>
      </c>
      <c r="AM449" s="254"/>
      <c r="AN449" s="243"/>
      <c r="AO449" s="265" t="str">
        <f>_xlfn.IFNA(IF(VLOOKUP(tabItens[[#This Row],[CÓDIGO]],tabExcluirDoEstoque[#Data],1,FALSE),"sim",""),"")</f>
        <v/>
      </c>
      <c r="AP449" s="266" t="str">
        <f ca="1">IF(OR(ISBLANK(tabItens[[#This Row],[ATA DT.VALID.]]),tabItens[[#This Row],[ATA DT.VALID.]]="",tabItens[[#This Row],[ATA DT.VALID.]]=" "),"",IF(TYPE(tabItens[[#This Row],[ATA DT.VALID.]])=1,ROUNDUP((tabItens[[#This Row],[ATA DT.VALID.]]-TODAY())/7,0),""))</f>
        <v/>
      </c>
      <c r="AQ449" s="267"/>
      <c r="AR449" s="268" t="str">
        <f>IF(ISBLANK(tabItens[[#This Row],[CÓDIGO]]),"",IFERROR(VLOOKUP(tabItens[[#This Row],[CÓDIGO]],Consumo!$C$2:$AI$902,32,FALSE),0))</f>
        <v>08.2023</v>
      </c>
      <c r="AS449" s="269">
        <f>SUMIF(Consumo!$C$3:$C$902,tabItens[[#This Row],[CÓDIGO]],Consumo!$T$3:$T$902) + SUMIF(Consumo!$C$3:$C$902,tabItens[[#This Row],[CÓDIGO]],Consumo!$U$3:$U$902) + SUMIF(Consumo!$C$3:$C$902,tabItens[[#This Row],[CÓDIGO]],Consumo!$V$3:$V$902) + SUMIF(Consumo!$C$3:$C$902,tabItens[[#This Row],[CÓDIGO]],Consumo!$W$3:$W$902)</f>
        <v>1571</v>
      </c>
      <c r="AT449" s="269">
        <f>SUMIF(Consumo!$C$3:$C$902,tabItens[[#This Row],[CÓDIGO]],Consumo!$AF$3:$AF$902)</f>
        <v>27887</v>
      </c>
      <c r="AU449" s="270">
        <f>SUMIF(Consumo!$C$3:$C$902,tabItens[[#This Row],[CÓDIGO]],Consumo!$AG$3:$AG$902)</f>
        <v>13385</v>
      </c>
      <c r="AV449" s="271">
        <f>SUMIF(Consumo!$C$3:$C$902,tabItens[[#This Row],[CÓDIGO]],Consumo!$AE$3:$AE$902)</f>
        <v>3.9444444444444446</v>
      </c>
      <c r="AW449" s="244">
        <f>tabItens[[#This Row],[QTDE ATUAL]] + tabItens[[#This Row],[RC QTDE]] + tabItens[[#This Row],[AF SALDO]] + tabItens[[#This Row],[Recentes]]</f>
        <v>23323</v>
      </c>
      <c r="AX449" s="272">
        <v>2067</v>
      </c>
      <c r="AY449" s="272">
        <v>4</v>
      </c>
      <c r="AZ449" s="272">
        <f>IF(ISBLANK(tabItens[[#This Row],[CÓDIGO]]),"",tabItens[[#This Row],[PontoMês]] * (AZ$2+tabItens[[#This Row],[PontoQtM]]))</f>
        <v>8268</v>
      </c>
      <c r="BA449" s="271">
        <f>tabItens[[#This Row],[PontoPed]] - tabItens[[#This Row],[Saldo]] + (1/10)</f>
        <v>-15054.9</v>
      </c>
      <c r="BB449" s="271">
        <f xml:space="preserve"> tabItens[[#This Row],[PontoMês]] * BB$2 - tabItens[[#This Row],[QTDE ATUAL]] - (1/10)</f>
        <v>-21256.1</v>
      </c>
      <c r="BC449" s="273">
        <f>IF( tabItens[[#This Row],[PontoPed]]&gt;0, IF(tabItens[[#This Row],[PontoPed]]&lt;1, 1, IF( tabItens[[#This Row],[Saldo]]&gt;tabItens[[#This Row],[PontoPed]], 0, (tabItens[[#This Row],[PontoPed]]-tabItens[[#This Row],[Saldo]])/tabItens[[#This Row],[PontoPed]] ) ), 0 )</f>
        <v>0</v>
      </c>
      <c r="BD449" s="274">
        <f>ROUNDDOWN(IF( OR( AND(tabItens[[#This Row],[PontoPed]]&lt;tabItens[[#This Row],[Saldo]],tabItens[[#This Row],[Saldo]]&gt;0), tabItens[[#This Row],[PontoPed]]=0), 99, IF(AND(tabItens[[#This Row],[Saldo]]=0,tabItens[[#This Row],[PontoPed]]&gt;0), 0, (1-tabItens[[#This Row],[PctAb]])*10 ) ),0)</f>
        <v>99</v>
      </c>
      <c r="BE449" s="275">
        <f>MAX(ROUNDDOWN( IF(tabItens[[#This Row],[Abaixo]] &gt; 0,   tabItens[[#This Row],[Abaixo]] + (tabItens[[#This Row],[PontoMês]] * IF( OR( ISBLANK(tabItens[[#This Row],[ATA Nº/ANO]]), tabItens[[#This Row],[ATA Nº/ANO]] = ""),BE$2,BE$1)),0),0),0)</f>
        <v>0</v>
      </c>
      <c r="BF44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49" s="276">
        <f>SUMIF(Consumo!$C$3:$C$902,tabItens[[#This Row],[CÓDIGO]],Consumo!$E$3:$E$902)</f>
        <v>71</v>
      </c>
      <c r="BH449" s="277">
        <f>IF(AND(tabItens[[#This Row],[Pend]] &gt; 0,tabItens[[#This Row],[Consumo]] &lt;&gt; 0), tabItens[[#This Row],[Pend]] / tabItens[[#This Row],[Consumo]], 0 )</f>
        <v>2.5459891705812746E-3</v>
      </c>
      <c r="BI449" s="276"/>
      <c r="BJ449" s="276"/>
      <c r="BK449" s="278" t="s">
        <v>2077</v>
      </c>
    </row>
    <row r="450" spans="1:63" x14ac:dyDescent="0.3">
      <c r="A450" s="239">
        <v>138464</v>
      </c>
      <c r="B450" s="240" t="s">
        <v>1972</v>
      </c>
      <c r="C450" s="241" t="s">
        <v>31</v>
      </c>
      <c r="D450" s="242">
        <v>0.23</v>
      </c>
      <c r="E450" s="243"/>
      <c r="F450" s="243"/>
      <c r="G450" s="243" t="s">
        <v>891</v>
      </c>
      <c r="H450" s="244">
        <v>66116</v>
      </c>
      <c r="I450" s="245">
        <v>103003</v>
      </c>
      <c r="J450" s="246">
        <v>0.23</v>
      </c>
      <c r="K450" s="247">
        <v>42641</v>
      </c>
      <c r="L450" s="248">
        <f>IF(tabItens[[#This Row],[Média]] &gt; 0, tabItens[[#This Row],[QTDE ATUAL]] / tabItens[[#This Row],[Média]],999.9)</f>
        <v>7677.9870967741936</v>
      </c>
      <c r="M450" s="249">
        <v>0</v>
      </c>
      <c r="N450" s="250">
        <f>tabItens[[#This Row],[VALOR UNIT.]] * tabItens[[#This Row],[LC]]</f>
        <v>0</v>
      </c>
      <c r="O450" s="251"/>
      <c r="P450" s="252"/>
      <c r="Q450" s="253"/>
      <c r="R450" s="250"/>
      <c r="S450" s="254"/>
      <c r="T450" s="255">
        <f>ROUNDDOWN(IFERROR(tabItens[[#This Row],[ATA DT.VALID.]] - $D$1,0) / 30,0)</f>
        <v>-1507</v>
      </c>
      <c r="U450" s="240" t="s">
        <v>939</v>
      </c>
      <c r="V450" s="256">
        <v>1</v>
      </c>
      <c r="W450" s="257" t="s">
        <v>2065</v>
      </c>
      <c r="X450" s="258">
        <v>45</v>
      </c>
      <c r="Y450" s="259">
        <v>9</v>
      </c>
      <c r="Z450" s="260"/>
      <c r="AA450" s="261"/>
      <c r="AB450" s="262"/>
      <c r="AC450" s="262"/>
      <c r="AD450" s="261"/>
      <c r="AE450" s="262"/>
      <c r="AF450" s="255"/>
      <c r="AG450" s="263" t="s">
        <v>2063</v>
      </c>
      <c r="AH450" s="264"/>
      <c r="AI450" s="255">
        <v>61888</v>
      </c>
      <c r="AJ450" s="264">
        <v>44151</v>
      </c>
      <c r="AK450" s="264">
        <v>43720</v>
      </c>
      <c r="AL450" s="264">
        <v>44110</v>
      </c>
      <c r="AM450" s="254"/>
      <c r="AN450" s="243"/>
      <c r="AO450" s="265" t="str">
        <f>_xlfn.IFNA(IF(VLOOKUP(tabItens[[#This Row],[CÓDIGO]],tabExcluirDoEstoque[#Data],1,FALSE),"sim",""),"")</f>
        <v/>
      </c>
      <c r="AP450" s="266" t="str">
        <f ca="1">IF(OR(ISBLANK(tabItens[[#This Row],[ATA DT.VALID.]]),tabItens[[#This Row],[ATA DT.VALID.]]="",tabItens[[#This Row],[ATA DT.VALID.]]=" "),"",IF(TYPE(tabItens[[#This Row],[ATA DT.VALID.]])=1,ROUNDUP((tabItens[[#This Row],[ATA DT.VALID.]]-TODAY())/7,0),""))</f>
        <v/>
      </c>
      <c r="AQ450" s="267"/>
      <c r="AR450" s="268" t="str">
        <f>IF(ISBLANK(tabItens[[#This Row],[CÓDIGO]]),"",IFERROR(VLOOKUP(tabItens[[#This Row],[CÓDIGO]],Consumo!$C$2:$AI$902,32,FALSE),0))</f>
        <v>08.2023</v>
      </c>
      <c r="AS450" s="269">
        <f>SUMIF(Consumo!$C$3:$C$902,tabItens[[#This Row],[CÓDIGO]],Consumo!$T$3:$T$902) + SUMIF(Consumo!$C$3:$C$902,tabItens[[#This Row],[CÓDIGO]],Consumo!$U$3:$U$902) + SUMIF(Consumo!$C$3:$C$902,tabItens[[#This Row],[CÓDIGO]],Consumo!$V$3:$V$902) + SUMIF(Consumo!$C$3:$C$902,tabItens[[#This Row],[CÓDIGO]],Consumo!$W$3:$W$902)</f>
        <v>20332</v>
      </c>
      <c r="AT450" s="269">
        <f>SUMIF(Consumo!$C$3:$C$902,tabItens[[#This Row],[CÓDIGO]],Consumo!$AF$3:$AF$902)</f>
        <v>97335</v>
      </c>
      <c r="AU450" s="270">
        <f>SUMIF(Consumo!$C$3:$C$902,tabItens[[#This Row],[CÓDIGO]],Consumo!$AG$3:$AG$902)</f>
        <v>14402</v>
      </c>
      <c r="AV450" s="271">
        <f>SUMIF(Consumo!$C$3:$C$902,tabItens[[#This Row],[CÓDIGO]],Consumo!$AE$3:$AE$902)</f>
        <v>8.6111111111111107</v>
      </c>
      <c r="AW450" s="244">
        <f>tabItens[[#This Row],[QTDE ATUAL]] + tabItens[[#This Row],[RC QTDE]] + tabItens[[#This Row],[AF SALDO]] + tabItens[[#This Row],[Recentes]]</f>
        <v>66116</v>
      </c>
      <c r="AX450" s="272">
        <v>10936</v>
      </c>
      <c r="AY450" s="272">
        <v>4</v>
      </c>
      <c r="AZ450" s="272">
        <f>IF(ISBLANK(tabItens[[#This Row],[CÓDIGO]]),"",tabItens[[#This Row],[PontoMês]] * (AZ$2+tabItens[[#This Row],[PontoQtM]]))</f>
        <v>43744</v>
      </c>
      <c r="BA450" s="271">
        <f>tabItens[[#This Row],[PontoPed]] - tabItens[[#This Row],[Saldo]] + (1/10)</f>
        <v>-22371.9</v>
      </c>
      <c r="BB450" s="271">
        <f xml:space="preserve"> tabItens[[#This Row],[PontoMês]] * BB$2 - tabItens[[#This Row],[QTDE ATUAL]] - (1/10)</f>
        <v>-55180.1</v>
      </c>
      <c r="BC450" s="273">
        <f>IF( tabItens[[#This Row],[PontoPed]]&gt;0, IF(tabItens[[#This Row],[PontoPed]]&lt;1, 1, IF( tabItens[[#This Row],[Saldo]]&gt;tabItens[[#This Row],[PontoPed]], 0, (tabItens[[#This Row],[PontoPed]]-tabItens[[#This Row],[Saldo]])/tabItens[[#This Row],[PontoPed]] ) ), 0 )</f>
        <v>0</v>
      </c>
      <c r="BD450" s="274">
        <f>ROUNDDOWN(IF( OR( AND(tabItens[[#This Row],[PontoPed]]&lt;tabItens[[#This Row],[Saldo]],tabItens[[#This Row],[Saldo]]&gt;0), tabItens[[#This Row],[PontoPed]]=0), 99, IF(AND(tabItens[[#This Row],[Saldo]]=0,tabItens[[#This Row],[PontoPed]]&gt;0), 0, (1-tabItens[[#This Row],[PctAb]])*10 ) ),0)</f>
        <v>99</v>
      </c>
      <c r="BE450" s="275">
        <f>MAX(ROUNDDOWN( IF(tabItens[[#This Row],[Abaixo]] &gt; 0,   tabItens[[#This Row],[Abaixo]] + (tabItens[[#This Row],[PontoMês]] * IF( OR( ISBLANK(tabItens[[#This Row],[ATA Nº/ANO]]), tabItens[[#This Row],[ATA Nº/ANO]] = ""),BE$2,BE$1)),0),0),0)</f>
        <v>0</v>
      </c>
      <c r="BF45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50" s="276">
        <f>SUMIF(Consumo!$C$3:$C$902,tabItens[[#This Row],[CÓDIGO]],Consumo!$E$3:$E$902)</f>
        <v>155</v>
      </c>
      <c r="BH450" s="277">
        <f>IF(AND(tabItens[[#This Row],[Pend]] &gt; 0,tabItens[[#This Row],[Consumo]] &lt;&gt; 0), tabItens[[#This Row],[Pend]] / tabItens[[#This Row],[Consumo]], 0 )</f>
        <v>1.592438485642369E-3</v>
      </c>
      <c r="BI450" s="276"/>
      <c r="BJ450" s="276"/>
      <c r="BK450" s="278" t="s">
        <v>2077</v>
      </c>
    </row>
    <row r="451" spans="1:63" x14ac:dyDescent="0.3">
      <c r="A451" s="239">
        <v>131926</v>
      </c>
      <c r="B451" s="240" t="s">
        <v>1820</v>
      </c>
      <c r="C451" s="241" t="s">
        <v>31</v>
      </c>
      <c r="D451" s="242">
        <v>3.32</v>
      </c>
      <c r="E451" s="243"/>
      <c r="F451" s="243"/>
      <c r="G451" s="243" t="s">
        <v>891</v>
      </c>
      <c r="H451" s="244">
        <v>10417</v>
      </c>
      <c r="I451" s="245">
        <v>103003</v>
      </c>
      <c r="J451" s="246">
        <v>3.32</v>
      </c>
      <c r="K451" s="247">
        <v>1589</v>
      </c>
      <c r="L451" s="248">
        <f>IF(tabItens[[#This Row],[Média]] &gt; 0, tabItens[[#This Row],[QTDE ATUAL]] / tabItens[[#This Row],[Média]],999.9)</f>
        <v>253.04453441295547</v>
      </c>
      <c r="M451" s="249">
        <v>0</v>
      </c>
      <c r="N451" s="250">
        <f>tabItens[[#This Row],[VALOR UNIT.]] * tabItens[[#This Row],[LC]]</f>
        <v>0</v>
      </c>
      <c r="O451" s="251"/>
      <c r="P451" s="252"/>
      <c r="Q451" s="253"/>
      <c r="R451" s="250"/>
      <c r="S451" s="254"/>
      <c r="T451" s="255">
        <f>ROUNDDOWN(IFERROR(tabItens[[#This Row],[ATA DT.VALID.]] - $D$1,0) / 30,0)</f>
        <v>-1507</v>
      </c>
      <c r="U451" s="240" t="s">
        <v>939</v>
      </c>
      <c r="V451" s="256">
        <v>1</v>
      </c>
      <c r="W451" s="257" t="s">
        <v>2065</v>
      </c>
      <c r="X451" s="258">
        <v>45</v>
      </c>
      <c r="Y451" s="259">
        <v>9</v>
      </c>
      <c r="Z451" s="260"/>
      <c r="AA451" s="261"/>
      <c r="AB451" s="262"/>
      <c r="AC451" s="262"/>
      <c r="AD451" s="261"/>
      <c r="AE451" s="262"/>
      <c r="AF451" s="255"/>
      <c r="AG451" s="263" t="s">
        <v>2063</v>
      </c>
      <c r="AH451" s="264"/>
      <c r="AI451" s="255">
        <v>530</v>
      </c>
      <c r="AJ451" s="264">
        <v>45105</v>
      </c>
      <c r="AK451" s="264">
        <v>42590</v>
      </c>
      <c r="AL451" s="264">
        <v>45079</v>
      </c>
      <c r="AM451" s="254"/>
      <c r="AN451" s="243"/>
      <c r="AO451" s="265" t="str">
        <f>_xlfn.IFNA(IF(VLOOKUP(tabItens[[#This Row],[CÓDIGO]],tabExcluirDoEstoque[#Data],1,FALSE),"sim",""),"")</f>
        <v/>
      </c>
      <c r="AP451" s="266" t="str">
        <f ca="1">IF(OR(ISBLANK(tabItens[[#This Row],[ATA DT.VALID.]]),tabItens[[#This Row],[ATA DT.VALID.]]="",tabItens[[#This Row],[ATA DT.VALID.]]=" "),"",IF(TYPE(tabItens[[#This Row],[ATA DT.VALID.]])=1,ROUNDUP((tabItens[[#This Row],[ATA DT.VALID.]]-TODAY())/7,0),""))</f>
        <v/>
      </c>
      <c r="AQ451" s="267"/>
      <c r="AR451" s="268" t="str">
        <f>IF(ISBLANK(tabItens[[#This Row],[CÓDIGO]]),"",IFERROR(VLOOKUP(tabItens[[#This Row],[CÓDIGO]],Consumo!$C$2:$AI$902,32,FALSE),0))</f>
        <v>08.2023</v>
      </c>
      <c r="AS451" s="269">
        <f>SUMIF(Consumo!$C$3:$C$902,tabItens[[#This Row],[CÓDIGO]],Consumo!$T$3:$T$902) + SUMIF(Consumo!$C$3:$C$902,tabItens[[#This Row],[CÓDIGO]],Consumo!$U$3:$U$902) + SUMIF(Consumo!$C$3:$C$902,tabItens[[#This Row],[CÓDIGO]],Consumo!$V$3:$V$902) + SUMIF(Consumo!$C$3:$C$902,tabItens[[#This Row],[CÓDIGO]],Consumo!$W$3:$W$902)</f>
        <v>1276</v>
      </c>
      <c r="AT451" s="269">
        <f>SUMIF(Consumo!$C$3:$C$902,tabItens[[#This Row],[CÓDIGO]],Consumo!$AF$3:$AF$902)</f>
        <v>4903</v>
      </c>
      <c r="AU451" s="270">
        <f>SUMIF(Consumo!$C$3:$C$902,tabItens[[#This Row],[CÓDIGO]],Consumo!$AG$3:$AG$902)</f>
        <v>673</v>
      </c>
      <c r="AV451" s="271">
        <f>SUMIF(Consumo!$C$3:$C$902,tabItens[[#This Row],[CÓDIGO]],Consumo!$AE$3:$AE$902)</f>
        <v>41.166666666666664</v>
      </c>
      <c r="AW451" s="244">
        <f>tabItens[[#This Row],[QTDE ATUAL]] + tabItens[[#This Row],[RC QTDE]] + tabItens[[#This Row],[AF SALDO]] + tabItens[[#This Row],[Recentes]]</f>
        <v>10417</v>
      </c>
      <c r="AX451" s="272">
        <v>873</v>
      </c>
      <c r="AY451" s="272">
        <v>4</v>
      </c>
      <c r="AZ451" s="272">
        <f>IF(ISBLANK(tabItens[[#This Row],[CÓDIGO]]),"",tabItens[[#This Row],[PontoMês]] * (AZ$2+tabItens[[#This Row],[PontoQtM]]))</f>
        <v>3492</v>
      </c>
      <c r="BA451" s="271">
        <f>tabItens[[#This Row],[PontoPed]] - tabItens[[#This Row],[Saldo]] + (1/10)</f>
        <v>-6924.9</v>
      </c>
      <c r="BB451" s="271">
        <f xml:space="preserve"> tabItens[[#This Row],[PontoMês]] * BB$2 - tabItens[[#This Row],[QTDE ATUAL]] - (1/10)</f>
        <v>-9544.1</v>
      </c>
      <c r="BC451" s="273">
        <f>IF( tabItens[[#This Row],[PontoPed]]&gt;0, IF(tabItens[[#This Row],[PontoPed]]&lt;1, 1, IF( tabItens[[#This Row],[Saldo]]&gt;tabItens[[#This Row],[PontoPed]], 0, (tabItens[[#This Row],[PontoPed]]-tabItens[[#This Row],[Saldo]])/tabItens[[#This Row],[PontoPed]] ) ), 0 )</f>
        <v>0</v>
      </c>
      <c r="BD451" s="274">
        <f>ROUNDDOWN(IF( OR( AND(tabItens[[#This Row],[PontoPed]]&lt;tabItens[[#This Row],[Saldo]],tabItens[[#This Row],[Saldo]]&gt;0), tabItens[[#This Row],[PontoPed]]=0), 99, IF(AND(tabItens[[#This Row],[Saldo]]=0,tabItens[[#This Row],[PontoPed]]&gt;0), 0, (1-tabItens[[#This Row],[PctAb]])*10 ) ),0)</f>
        <v>99</v>
      </c>
      <c r="BE451" s="275">
        <f>MAX(ROUNDDOWN( IF(tabItens[[#This Row],[Abaixo]] &gt; 0,   tabItens[[#This Row],[Abaixo]] + (tabItens[[#This Row],[PontoMês]] * IF( OR( ISBLANK(tabItens[[#This Row],[ATA Nº/ANO]]), tabItens[[#This Row],[ATA Nº/ANO]] = ""),BE$2,BE$1)),0),0),0)</f>
        <v>0</v>
      </c>
      <c r="BF45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51" s="276">
        <f>SUMIF(Consumo!$C$3:$C$902,tabItens[[#This Row],[CÓDIGO]],Consumo!$E$3:$E$902)</f>
        <v>741</v>
      </c>
      <c r="BH451" s="277">
        <f>IF(AND(tabItens[[#This Row],[Pend]] &gt; 0,tabItens[[#This Row],[Consumo]] &lt;&gt; 0), tabItens[[#This Row],[Pend]] / tabItens[[#This Row],[Consumo]], 0 )</f>
        <v>0.15113196002447482</v>
      </c>
      <c r="BI451" s="276"/>
      <c r="BJ451" s="276"/>
      <c r="BK451" s="278" t="s">
        <v>2077</v>
      </c>
    </row>
    <row r="452" spans="1:63" x14ac:dyDescent="0.3">
      <c r="A452" s="239">
        <v>131927</v>
      </c>
      <c r="B452" s="240" t="s">
        <v>1821</v>
      </c>
      <c r="C452" s="241" t="s">
        <v>31</v>
      </c>
      <c r="D452" s="242">
        <v>1.19</v>
      </c>
      <c r="E452" s="243"/>
      <c r="F452" s="243"/>
      <c r="G452" s="243" t="s">
        <v>891</v>
      </c>
      <c r="H452" s="244">
        <v>0</v>
      </c>
      <c r="I452" s="245">
        <v>103003</v>
      </c>
      <c r="J452" s="246">
        <v>1.19</v>
      </c>
      <c r="K452" s="247">
        <v>5027</v>
      </c>
      <c r="L452" s="248">
        <f>IF(tabItens[[#This Row],[Média]] &gt; 0, tabItens[[#This Row],[QTDE ATUAL]] / tabItens[[#This Row],[Média]],999.9)</f>
        <v>0</v>
      </c>
      <c r="M452" s="249">
        <v>0</v>
      </c>
      <c r="N452" s="250">
        <f>tabItens[[#This Row],[VALOR UNIT.]] * tabItens[[#This Row],[LC]]</f>
        <v>0</v>
      </c>
      <c r="O452" s="251"/>
      <c r="P452" s="252"/>
      <c r="Q452" s="253"/>
      <c r="R452" s="250"/>
      <c r="S452" s="254"/>
      <c r="T452" s="255">
        <f>ROUNDDOWN(IFERROR(tabItens[[#This Row],[ATA DT.VALID.]] - $D$1,0) / 30,0)</f>
        <v>-1507</v>
      </c>
      <c r="U452" s="240" t="s">
        <v>939</v>
      </c>
      <c r="V452" s="256">
        <v>1</v>
      </c>
      <c r="W452" s="257" t="s">
        <v>2065</v>
      </c>
      <c r="X452" s="258">
        <v>45</v>
      </c>
      <c r="Y452" s="259">
        <v>9</v>
      </c>
      <c r="Z452" s="260"/>
      <c r="AA452" s="261"/>
      <c r="AB452" s="262"/>
      <c r="AC452" s="262"/>
      <c r="AD452" s="261"/>
      <c r="AE452" s="262"/>
      <c r="AF452" s="255"/>
      <c r="AG452" s="263" t="s">
        <v>2063</v>
      </c>
      <c r="AH452" s="264"/>
      <c r="AI452" s="255">
        <v>1770</v>
      </c>
      <c r="AJ452" s="264">
        <v>44608</v>
      </c>
      <c r="AK452" s="264">
        <v>42590</v>
      </c>
      <c r="AL452" s="264">
        <v>44551</v>
      </c>
      <c r="AM452" s="254"/>
      <c r="AN452" s="243"/>
      <c r="AO452" s="265" t="str">
        <f>_xlfn.IFNA(IF(VLOOKUP(tabItens[[#This Row],[CÓDIGO]],tabExcluirDoEstoque[#Data],1,FALSE),"sim",""),"")</f>
        <v/>
      </c>
      <c r="AP452" s="266" t="str">
        <f ca="1">IF(OR(ISBLANK(tabItens[[#This Row],[ATA DT.VALID.]]),tabItens[[#This Row],[ATA DT.VALID.]]="",tabItens[[#This Row],[ATA DT.VALID.]]=" "),"",IF(TYPE(tabItens[[#This Row],[ATA DT.VALID.]])=1,ROUNDUP((tabItens[[#This Row],[ATA DT.VALID.]]-TODAY())/7,0),""))</f>
        <v/>
      </c>
      <c r="AQ452" s="267"/>
      <c r="AR452" s="268" t="str">
        <f>IF(ISBLANK(tabItens[[#This Row],[CÓDIGO]]),"",IFERROR(VLOOKUP(tabItens[[#This Row],[CÓDIGO]],Consumo!$C$2:$AI$902,32,FALSE),0))</f>
        <v>06.2023</v>
      </c>
      <c r="AS452" s="269">
        <f>SUMIF(Consumo!$C$3:$C$902,tabItens[[#This Row],[CÓDIGO]],Consumo!$T$3:$T$902) + SUMIF(Consumo!$C$3:$C$902,tabItens[[#This Row],[CÓDIGO]],Consumo!$U$3:$U$902) + SUMIF(Consumo!$C$3:$C$902,tabItens[[#This Row],[CÓDIGO]],Consumo!$V$3:$V$902) + SUMIF(Consumo!$C$3:$C$902,tabItens[[#This Row],[CÓDIGO]],Consumo!$W$3:$W$902)</f>
        <v>76</v>
      </c>
      <c r="AT452" s="269">
        <f>SUMIF(Consumo!$C$3:$C$902,tabItens[[#This Row],[CÓDIGO]],Consumo!$AF$3:$AF$902)</f>
        <v>6840</v>
      </c>
      <c r="AU452" s="270">
        <f>SUMIF(Consumo!$C$3:$C$902,tabItens[[#This Row],[CÓDIGO]],Consumo!$AG$3:$AG$902)</f>
        <v>3575</v>
      </c>
      <c r="AV452" s="271">
        <f>SUMIF(Consumo!$C$3:$C$902,tabItens[[#This Row],[CÓDIGO]],Consumo!$AE$3:$AE$902)</f>
        <v>24.888888888888889</v>
      </c>
      <c r="AW452" s="244">
        <f>tabItens[[#This Row],[QTDE ATUAL]] + tabItens[[#This Row],[RC QTDE]] + tabItens[[#This Row],[AF SALDO]] + tabItens[[#This Row],[Recentes]]</f>
        <v>0</v>
      </c>
      <c r="AX452" s="272">
        <v>691</v>
      </c>
      <c r="AY452" s="272">
        <v>4</v>
      </c>
      <c r="AZ452" s="272">
        <f>IF(ISBLANK(tabItens[[#This Row],[CÓDIGO]]),"",tabItens[[#This Row],[PontoMês]] * (AZ$2+tabItens[[#This Row],[PontoQtM]]))</f>
        <v>2764</v>
      </c>
      <c r="BA452" s="271">
        <f>tabItens[[#This Row],[PontoPed]] - tabItens[[#This Row],[Saldo]] + (1/10)</f>
        <v>2764.1</v>
      </c>
      <c r="BB452" s="271">
        <f xml:space="preserve"> tabItens[[#This Row],[PontoMês]] * BB$2 - tabItens[[#This Row],[QTDE ATUAL]] - (1/10)</f>
        <v>690.9</v>
      </c>
      <c r="BC452" s="273">
        <f>IF( tabItens[[#This Row],[PontoPed]]&gt;0, IF(tabItens[[#This Row],[PontoPed]]&lt;1, 1, IF( tabItens[[#This Row],[Saldo]]&gt;tabItens[[#This Row],[PontoPed]], 0, (tabItens[[#This Row],[PontoPed]]-tabItens[[#This Row],[Saldo]])/tabItens[[#This Row],[PontoPed]] ) ), 0 )</f>
        <v>1</v>
      </c>
      <c r="BD452" s="274">
        <f>ROUNDDOWN(IF( OR( AND(tabItens[[#This Row],[PontoPed]]&lt;tabItens[[#This Row],[Saldo]],tabItens[[#This Row],[Saldo]]&gt;0), tabItens[[#This Row],[PontoPed]]=0), 99, IF(AND(tabItens[[#This Row],[Saldo]]=0,tabItens[[#This Row],[PontoPed]]&gt;0), 0, (1-tabItens[[#This Row],[PctAb]])*10 ) ),0)</f>
        <v>0</v>
      </c>
      <c r="BE452" s="275">
        <f>MAX(ROUNDDOWN( IF(tabItens[[#This Row],[Abaixo]] &gt; 0,   tabItens[[#This Row],[Abaixo]] + (tabItens[[#This Row],[PontoMês]] * IF( OR( ISBLANK(tabItens[[#This Row],[ATA Nº/ANO]]), tabItens[[#This Row],[ATA Nº/ANO]] = ""),BE$2,BE$1)),0),0),0)</f>
        <v>6910</v>
      </c>
      <c r="BF45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6910</v>
      </c>
      <c r="BG452" s="276">
        <f>SUMIF(Consumo!$C$3:$C$902,tabItens[[#This Row],[CÓDIGO]],Consumo!$E$3:$E$902)</f>
        <v>448</v>
      </c>
      <c r="BH452" s="277">
        <f>IF(AND(tabItens[[#This Row],[Pend]] &gt; 0,tabItens[[#This Row],[Consumo]] &lt;&gt; 0), tabItens[[#This Row],[Pend]] / tabItens[[#This Row],[Consumo]], 0 )</f>
        <v>6.5497076023391818E-2</v>
      </c>
      <c r="BI452" s="276"/>
      <c r="BJ452" s="276"/>
      <c r="BK452" s="278" t="s">
        <v>2077</v>
      </c>
    </row>
    <row r="453" spans="1:63" x14ac:dyDescent="0.3">
      <c r="A453" s="239">
        <v>140283</v>
      </c>
      <c r="B453" s="240" t="s">
        <v>2019</v>
      </c>
      <c r="C453" s="241" t="s">
        <v>31</v>
      </c>
      <c r="D453" s="242">
        <v>155</v>
      </c>
      <c r="E453" s="243"/>
      <c r="F453" s="243"/>
      <c r="G453" s="243" t="s">
        <v>891</v>
      </c>
      <c r="H453" s="244">
        <v>0</v>
      </c>
      <c r="I453" s="245">
        <v>103003</v>
      </c>
      <c r="J453" s="246">
        <v>155</v>
      </c>
      <c r="K453" s="247">
        <v>39</v>
      </c>
      <c r="L453" s="248">
        <f>IF(tabItens[[#This Row],[Média]] &gt; 0, tabItens[[#This Row],[QTDE ATUAL]] / tabItens[[#This Row],[Média]],999.9)</f>
        <v>999.9</v>
      </c>
      <c r="M453" s="249">
        <v>0</v>
      </c>
      <c r="N453" s="250">
        <f>tabItens[[#This Row],[VALOR UNIT.]] * tabItens[[#This Row],[LC]]</f>
        <v>0</v>
      </c>
      <c r="O453" s="251" t="s">
        <v>2081</v>
      </c>
      <c r="P453" s="252"/>
      <c r="Q453" s="253"/>
      <c r="R453" s="250"/>
      <c r="S453" s="254"/>
      <c r="T453" s="255">
        <f>ROUNDDOWN(IFERROR(tabItens[[#This Row],[ATA DT.VALID.]] - $D$1,0) / 30,0)</f>
        <v>-1507</v>
      </c>
      <c r="U453" s="240" t="s">
        <v>1448</v>
      </c>
      <c r="V453" s="256">
        <v>1</v>
      </c>
      <c r="W453" s="257" t="s">
        <v>2062</v>
      </c>
      <c r="X453" s="258">
        <v>51</v>
      </c>
      <c r="Y453" s="259">
        <v>36</v>
      </c>
      <c r="Z453" s="260"/>
      <c r="AA453" s="261"/>
      <c r="AB453" s="262"/>
      <c r="AC453" s="262">
        <v>10435</v>
      </c>
      <c r="AD453" s="261">
        <v>2023</v>
      </c>
      <c r="AE453" s="262">
        <v>10</v>
      </c>
      <c r="AF453" s="255">
        <v>10</v>
      </c>
      <c r="AG453" s="263" t="s">
        <v>2051</v>
      </c>
      <c r="AH453" s="264">
        <v>45197</v>
      </c>
      <c r="AI453" s="255">
        <v>14</v>
      </c>
      <c r="AJ453" s="264">
        <v>44509</v>
      </c>
      <c r="AK453" s="264">
        <v>44155</v>
      </c>
      <c r="AL453" s="264">
        <v>45160</v>
      </c>
      <c r="AM453" s="254"/>
      <c r="AN453" s="243"/>
      <c r="AO453" s="265" t="str">
        <f>_xlfn.IFNA(IF(VLOOKUP(tabItens[[#This Row],[CÓDIGO]],tabExcluirDoEstoque[#Data],1,FALSE),"sim",""),"")</f>
        <v/>
      </c>
      <c r="AP453" s="266" t="str">
        <f ca="1">IF(OR(ISBLANK(tabItens[[#This Row],[ATA DT.VALID.]]),tabItens[[#This Row],[ATA DT.VALID.]]="",tabItens[[#This Row],[ATA DT.VALID.]]=" "),"",IF(TYPE(tabItens[[#This Row],[ATA DT.VALID.]])=1,ROUNDUP((tabItens[[#This Row],[ATA DT.VALID.]]-TODAY())/7,0),""))</f>
        <v/>
      </c>
      <c r="AQ453" s="267">
        <v>0</v>
      </c>
      <c r="AR453" s="268" t="str">
        <f>IF(ISBLANK(tabItens[[#This Row],[CÓDIGO]]),"",IFERROR(VLOOKUP(tabItens[[#This Row],[CÓDIGO]],Consumo!$C$2:$AI$902,32,FALSE),0))</f>
        <v>05.2023</v>
      </c>
      <c r="AS453" s="269">
        <f>SUMIF(Consumo!$C$3:$C$902,tabItens[[#This Row],[CÓDIGO]],Consumo!$T$3:$T$902) + SUMIF(Consumo!$C$3:$C$902,tabItens[[#This Row],[CÓDIGO]],Consumo!$U$3:$U$902) + SUMIF(Consumo!$C$3:$C$902,tabItens[[#This Row],[CÓDIGO]],Consumo!$V$3:$V$902) + SUMIF(Consumo!$C$3:$C$902,tabItens[[#This Row],[CÓDIGO]],Consumo!$W$3:$W$902)</f>
        <v>1</v>
      </c>
      <c r="AT453" s="269">
        <f>SUMIF(Consumo!$C$3:$C$902,tabItens[[#This Row],[CÓDIGO]],Consumo!$AF$3:$AF$902)</f>
        <v>65</v>
      </c>
      <c r="AU453" s="270">
        <f>SUMIF(Consumo!$C$3:$C$902,tabItens[[#This Row],[CÓDIGO]],Consumo!$AG$3:$AG$902)</f>
        <v>13</v>
      </c>
      <c r="AV453" s="271">
        <f>SUMIF(Consumo!$C$3:$C$902,tabItens[[#This Row],[CÓDIGO]],Consumo!$AE$3:$AE$902)</f>
        <v>0</v>
      </c>
      <c r="AW453" s="244">
        <f>tabItens[[#This Row],[QTDE ATUAL]] + tabItens[[#This Row],[RC QTDE]] + tabItens[[#This Row],[AF SALDO]] + tabItens[[#This Row],[Recentes]]</f>
        <v>10</v>
      </c>
      <c r="AX453" s="272">
        <v>5</v>
      </c>
      <c r="AY453" s="272">
        <v>4</v>
      </c>
      <c r="AZ453" s="272">
        <f>IF(ISBLANK(tabItens[[#This Row],[CÓDIGO]]),"",tabItens[[#This Row],[PontoMês]] * (AZ$2+tabItens[[#This Row],[PontoQtM]]))</f>
        <v>20</v>
      </c>
      <c r="BA453" s="271">
        <f>tabItens[[#This Row],[PontoPed]] - tabItens[[#This Row],[Saldo]] + (1/10)</f>
        <v>10.1</v>
      </c>
      <c r="BB453" s="271">
        <f xml:space="preserve"> tabItens[[#This Row],[PontoMês]] * BB$2 - tabItens[[#This Row],[QTDE ATUAL]] - (1/10)</f>
        <v>4.9000000000000004</v>
      </c>
      <c r="BC453" s="273">
        <f>IF( tabItens[[#This Row],[PontoPed]]&gt;0, IF(tabItens[[#This Row],[PontoPed]]&lt;1, 1, IF( tabItens[[#This Row],[Saldo]]&gt;tabItens[[#This Row],[PontoPed]], 0, (tabItens[[#This Row],[PontoPed]]-tabItens[[#This Row],[Saldo]])/tabItens[[#This Row],[PontoPed]] ) ), 0 )</f>
        <v>0.5</v>
      </c>
      <c r="BD453" s="274">
        <f>ROUNDDOWN(IF( OR( AND(tabItens[[#This Row],[PontoPed]]&lt;tabItens[[#This Row],[Saldo]],tabItens[[#This Row],[Saldo]]&gt;0), tabItens[[#This Row],[PontoPed]]=0), 99, IF(AND(tabItens[[#This Row],[Saldo]]=0,tabItens[[#This Row],[PontoPed]]&gt;0), 0, (1-tabItens[[#This Row],[PctAb]])*10 ) ),0)</f>
        <v>5</v>
      </c>
      <c r="BE453" s="275">
        <f>MAX(ROUNDDOWN( IF(tabItens[[#This Row],[Abaixo]] &gt; 0,   tabItens[[#This Row],[Abaixo]] + (tabItens[[#This Row],[PontoMês]] * IF( OR( ISBLANK(tabItens[[#This Row],[ATA Nº/ANO]]), tabItens[[#This Row],[ATA Nº/ANO]] = ""),BE$2,BE$1)),0),0),0)</f>
        <v>25</v>
      </c>
      <c r="BF45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3" s="276">
        <f>SUMIF(Consumo!$C$3:$C$902,tabItens[[#This Row],[CÓDIGO]],Consumo!$E$3:$E$902)</f>
        <v>0</v>
      </c>
      <c r="BH453" s="277">
        <f>IF(AND(tabItens[[#This Row],[Pend]] &gt; 0,tabItens[[#This Row],[Consumo]] &lt;&gt; 0), tabItens[[#This Row],[Pend]] / tabItens[[#This Row],[Consumo]], 0 )</f>
        <v>0</v>
      </c>
      <c r="BI453" s="276"/>
      <c r="BJ453" s="276"/>
      <c r="BK453" s="278" t="s">
        <v>2077</v>
      </c>
    </row>
    <row r="454" spans="1:63" x14ac:dyDescent="0.3">
      <c r="A454" s="239">
        <v>132624</v>
      </c>
      <c r="B454" s="240" t="s">
        <v>1841</v>
      </c>
      <c r="C454" s="241" t="s">
        <v>31</v>
      </c>
      <c r="D454" s="242">
        <v>153.97999999999999</v>
      </c>
      <c r="E454" s="243"/>
      <c r="F454" s="243"/>
      <c r="G454" s="243" t="s">
        <v>891</v>
      </c>
      <c r="H454" s="244">
        <v>90</v>
      </c>
      <c r="I454" s="245">
        <v>103003</v>
      </c>
      <c r="J454" s="246">
        <v>153.97999999999999</v>
      </c>
      <c r="K454" s="247">
        <v>11</v>
      </c>
      <c r="L454" s="248">
        <f>IF(tabItens[[#This Row],[Média]] &gt; 0, tabItens[[#This Row],[QTDE ATUAL]] / tabItens[[#This Row],[Média]],999.9)</f>
        <v>999.9</v>
      </c>
      <c r="M454" s="249">
        <v>0</v>
      </c>
      <c r="N454" s="250">
        <f>tabItens[[#This Row],[VALOR UNIT.]] * tabItens[[#This Row],[LC]]</f>
        <v>0</v>
      </c>
      <c r="O454" s="251" t="s">
        <v>2107</v>
      </c>
      <c r="P454" s="252"/>
      <c r="Q454" s="253"/>
      <c r="R454" s="250"/>
      <c r="S454" s="254"/>
      <c r="T454" s="255">
        <f>ROUNDDOWN(IFERROR(tabItens[[#This Row],[ATA DT.VALID.]] - $D$1,0) / 30,0)</f>
        <v>-1507</v>
      </c>
      <c r="U454" s="240" t="s">
        <v>1448</v>
      </c>
      <c r="V454" s="256">
        <v>1</v>
      </c>
      <c r="W454" s="257" t="s">
        <v>2062</v>
      </c>
      <c r="X454" s="258">
        <v>51</v>
      </c>
      <c r="Y454" s="259">
        <v>36</v>
      </c>
      <c r="Z454" s="260"/>
      <c r="AA454" s="261"/>
      <c r="AB454" s="262"/>
      <c r="AC454" s="262"/>
      <c r="AD454" s="261"/>
      <c r="AE454" s="262"/>
      <c r="AF454" s="255"/>
      <c r="AG454" s="263" t="s">
        <v>2063</v>
      </c>
      <c r="AH454" s="264"/>
      <c r="AI454" s="255">
        <v>4</v>
      </c>
      <c r="AJ454" s="264">
        <v>44547</v>
      </c>
      <c r="AK454" s="264">
        <v>42850</v>
      </c>
      <c r="AL454" s="264">
        <v>44508</v>
      </c>
      <c r="AM454" s="254"/>
      <c r="AN454" s="243"/>
      <c r="AO454" s="265" t="str">
        <f>_xlfn.IFNA(IF(VLOOKUP(tabItens[[#This Row],[CÓDIGO]],tabExcluirDoEstoque[#Data],1,FALSE),"sim",""),"")</f>
        <v/>
      </c>
      <c r="AP454" s="266" t="str">
        <f ca="1">IF(OR(ISBLANK(tabItens[[#This Row],[ATA DT.VALID.]]),tabItens[[#This Row],[ATA DT.VALID.]]="",tabItens[[#This Row],[ATA DT.VALID.]]=" "),"",IF(TYPE(tabItens[[#This Row],[ATA DT.VALID.]])=1,ROUNDUP((tabItens[[#This Row],[ATA DT.VALID.]]-TODAY())/7,0),""))</f>
        <v/>
      </c>
      <c r="AQ454" s="267">
        <v>0</v>
      </c>
      <c r="AR454" s="268" t="str">
        <f>IF(ISBLANK(tabItens[[#This Row],[CÓDIGO]]),"",IFERROR(VLOOKUP(tabItens[[#This Row],[CÓDIGO]],Consumo!$C$2:$AI$902,32,FALSE),0))</f>
        <v>08.2023</v>
      </c>
      <c r="AS454" s="269">
        <f>SUMIF(Consumo!$C$3:$C$902,tabItens[[#This Row],[CÓDIGO]],Consumo!$T$3:$T$902) + SUMIF(Consumo!$C$3:$C$902,tabItens[[#This Row],[CÓDIGO]],Consumo!$U$3:$U$902) + SUMIF(Consumo!$C$3:$C$902,tabItens[[#This Row],[CÓDIGO]],Consumo!$V$3:$V$902) + SUMIF(Consumo!$C$3:$C$902,tabItens[[#This Row],[CÓDIGO]],Consumo!$W$3:$W$902)</f>
        <v>4</v>
      </c>
      <c r="AT454" s="269">
        <f>SUMIF(Consumo!$C$3:$C$902,tabItens[[#This Row],[CÓDIGO]],Consumo!$AF$3:$AF$902)</f>
        <v>15</v>
      </c>
      <c r="AU454" s="270">
        <f>SUMIF(Consumo!$C$3:$C$902,tabItens[[#This Row],[CÓDIGO]],Consumo!$AG$3:$AG$902)</f>
        <v>4</v>
      </c>
      <c r="AV454" s="271">
        <f>SUMIF(Consumo!$C$3:$C$902,tabItens[[#This Row],[CÓDIGO]],Consumo!$AE$3:$AE$902)</f>
        <v>0</v>
      </c>
      <c r="AW454" s="244">
        <f>tabItens[[#This Row],[QTDE ATUAL]] + tabItens[[#This Row],[RC QTDE]] + tabItens[[#This Row],[AF SALDO]] + tabItens[[#This Row],[Recentes]]</f>
        <v>90</v>
      </c>
      <c r="AX454" s="272">
        <v>5</v>
      </c>
      <c r="AY454" s="272">
        <v>4</v>
      </c>
      <c r="AZ454" s="272">
        <f>IF(ISBLANK(tabItens[[#This Row],[CÓDIGO]]),"",tabItens[[#This Row],[PontoMês]] * (AZ$2+tabItens[[#This Row],[PontoQtM]]))</f>
        <v>20</v>
      </c>
      <c r="BA454" s="271">
        <f>tabItens[[#This Row],[PontoPed]] - tabItens[[#This Row],[Saldo]] + (1/10)</f>
        <v>-69.900000000000006</v>
      </c>
      <c r="BB454" s="271">
        <f xml:space="preserve"> tabItens[[#This Row],[PontoMês]] * BB$2 - tabItens[[#This Row],[QTDE ATUAL]] - (1/10)</f>
        <v>-85.1</v>
      </c>
      <c r="BC454" s="273">
        <f>IF( tabItens[[#This Row],[PontoPed]]&gt;0, IF(tabItens[[#This Row],[PontoPed]]&lt;1, 1, IF( tabItens[[#This Row],[Saldo]]&gt;tabItens[[#This Row],[PontoPed]], 0, (tabItens[[#This Row],[PontoPed]]-tabItens[[#This Row],[Saldo]])/tabItens[[#This Row],[PontoPed]] ) ), 0 )</f>
        <v>0</v>
      </c>
      <c r="BD454" s="274">
        <f>ROUNDDOWN(IF( OR( AND(tabItens[[#This Row],[PontoPed]]&lt;tabItens[[#This Row],[Saldo]],tabItens[[#This Row],[Saldo]]&gt;0), tabItens[[#This Row],[PontoPed]]=0), 99, IF(AND(tabItens[[#This Row],[Saldo]]=0,tabItens[[#This Row],[PontoPed]]&gt;0), 0, (1-tabItens[[#This Row],[PctAb]])*10 ) ),0)</f>
        <v>99</v>
      </c>
      <c r="BE454" s="275">
        <f>MAX(ROUNDDOWN( IF(tabItens[[#This Row],[Abaixo]] &gt; 0,   tabItens[[#This Row],[Abaixo]] + (tabItens[[#This Row],[PontoMês]] * IF( OR( ISBLANK(tabItens[[#This Row],[ATA Nº/ANO]]), tabItens[[#This Row],[ATA Nº/ANO]] = ""),BE$2,BE$1)),0),0),0)</f>
        <v>0</v>
      </c>
      <c r="BF45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4" s="276">
        <f>SUMIF(Consumo!$C$3:$C$902,tabItens[[#This Row],[CÓDIGO]],Consumo!$E$3:$E$902)</f>
        <v>0</v>
      </c>
      <c r="BH454" s="277">
        <f>IF(AND(tabItens[[#This Row],[Pend]] &gt; 0,tabItens[[#This Row],[Consumo]] &lt;&gt; 0), tabItens[[#This Row],[Pend]] / tabItens[[#This Row],[Consumo]], 0 )</f>
        <v>0</v>
      </c>
      <c r="BI454" s="276"/>
      <c r="BJ454" s="276"/>
      <c r="BK454" s="278" t="s">
        <v>2077</v>
      </c>
    </row>
    <row r="455" spans="1:63" x14ac:dyDescent="0.3">
      <c r="A455" s="239">
        <v>10359</v>
      </c>
      <c r="B455" s="240" t="s">
        <v>904</v>
      </c>
      <c r="C455" s="241" t="s">
        <v>321</v>
      </c>
      <c r="D455" s="242">
        <v>35</v>
      </c>
      <c r="E455" s="243" t="s">
        <v>905</v>
      </c>
      <c r="F455" s="243" t="s">
        <v>906</v>
      </c>
      <c r="G455" s="243" t="s">
        <v>907</v>
      </c>
      <c r="H455" s="244">
        <v>577</v>
      </c>
      <c r="I455" s="245">
        <v>103003</v>
      </c>
      <c r="J455" s="246">
        <v>35</v>
      </c>
      <c r="K455" s="247">
        <v>1476</v>
      </c>
      <c r="L455" s="248">
        <f>IF(tabItens[[#This Row],[Média]] &gt; 0, tabItens[[#This Row],[QTDE ATUAL]] / tabItens[[#This Row],[Média]],999.9)</f>
        <v>999.9</v>
      </c>
      <c r="M455" s="249">
        <v>0</v>
      </c>
      <c r="N455" s="250">
        <f>tabItens[[#This Row],[VALOR UNIT.]] * tabItens[[#This Row],[LC]]</f>
        <v>0</v>
      </c>
      <c r="O455" s="251" t="s">
        <v>908</v>
      </c>
      <c r="P455" s="252">
        <v>0</v>
      </c>
      <c r="Q455" s="253">
        <v>150308</v>
      </c>
      <c r="R455" s="250">
        <v>5260780</v>
      </c>
      <c r="S455" s="254">
        <v>45250</v>
      </c>
      <c r="T455" s="255">
        <f>ROUNDDOWN(IFERROR(tabItens[[#This Row],[ATA DT.VALID.]] - $D$1,0) / 30,0)</f>
        <v>1</v>
      </c>
      <c r="U455" s="240" t="s">
        <v>909</v>
      </c>
      <c r="V455" s="256">
        <v>1</v>
      </c>
      <c r="W455" s="257" t="s">
        <v>2064</v>
      </c>
      <c r="X455" s="258">
        <v>71</v>
      </c>
      <c r="Y455" s="259">
        <v>7</v>
      </c>
      <c r="Z455" s="260"/>
      <c r="AA455" s="261"/>
      <c r="AB455" s="262"/>
      <c r="AC455" s="262"/>
      <c r="AD455" s="261"/>
      <c r="AE455" s="262"/>
      <c r="AF455" s="255"/>
      <c r="AG455" s="263" t="s">
        <v>2063</v>
      </c>
      <c r="AH455" s="264"/>
      <c r="AI455" s="255">
        <v>894</v>
      </c>
      <c r="AJ455" s="264">
        <v>45127</v>
      </c>
      <c r="AK455" s="264" t="s">
        <v>891</v>
      </c>
      <c r="AL455" s="264">
        <v>45174</v>
      </c>
      <c r="AM455" s="254"/>
      <c r="AN455" s="243"/>
      <c r="AO455" s="265" t="str">
        <f>_xlfn.IFNA(IF(VLOOKUP(tabItens[[#This Row],[CÓDIGO]],tabExcluirDoEstoque[#Data],1,FALSE),"sim",""),"")</f>
        <v/>
      </c>
      <c r="AP455" s="266">
        <f ca="1">IF(OR(ISBLANK(tabItens[[#This Row],[ATA DT.VALID.]]),tabItens[[#This Row],[ATA DT.VALID.]]="",tabItens[[#This Row],[ATA DT.VALID.]]=" "),"",IF(TYPE(tabItens[[#This Row],[ATA DT.VALID.]])=1,ROUNDUP((tabItens[[#This Row],[ATA DT.VALID.]]-TODAY())/7,0),""))</f>
        <v>5</v>
      </c>
      <c r="AQ455" s="267">
        <v>0</v>
      </c>
      <c r="AR455" s="268" t="str">
        <f>IF(ISBLANK(tabItens[[#This Row],[CÓDIGO]]),"",IFERROR(VLOOKUP(tabItens[[#This Row],[CÓDIGO]],Consumo!$C$2:$AI$902,32,FALSE),0))</f>
        <v>08.2023</v>
      </c>
      <c r="AS455" s="269">
        <f>SUMIF(Consumo!$C$3:$C$902,tabItens[[#This Row],[CÓDIGO]],Consumo!$T$3:$T$902) + SUMIF(Consumo!$C$3:$C$902,tabItens[[#This Row],[CÓDIGO]],Consumo!$U$3:$U$902) + SUMIF(Consumo!$C$3:$C$902,tabItens[[#This Row],[CÓDIGO]],Consumo!$V$3:$V$902) + SUMIF(Consumo!$C$3:$C$902,tabItens[[#This Row],[CÓDIGO]],Consumo!$W$3:$W$902)</f>
        <v>973</v>
      </c>
      <c r="AT455" s="269">
        <f>SUMIF(Consumo!$C$3:$C$902,tabItens[[#This Row],[CÓDIGO]],Consumo!$AF$3:$AF$902)</f>
        <v>3742</v>
      </c>
      <c r="AU455" s="270">
        <f>SUMIF(Consumo!$C$3:$C$902,tabItens[[#This Row],[CÓDIGO]],Consumo!$AG$3:$AG$902)</f>
        <v>262</v>
      </c>
      <c r="AV455" s="271">
        <f>SUMIF(Consumo!$C$3:$C$902,tabItens[[#This Row],[CÓDIGO]],Consumo!$AE$3:$AE$902)</f>
        <v>0</v>
      </c>
      <c r="AW455" s="244">
        <f>tabItens[[#This Row],[QTDE ATUAL]] + tabItens[[#This Row],[RC QTDE]] + tabItens[[#This Row],[AF SALDO]] + tabItens[[#This Row],[Recentes]]</f>
        <v>577</v>
      </c>
      <c r="AX455" s="272">
        <v>166</v>
      </c>
      <c r="AY455" s="272">
        <v>4</v>
      </c>
      <c r="AZ455" s="272">
        <f>IF(ISBLANK(tabItens[[#This Row],[CÓDIGO]]),"",tabItens[[#This Row],[PontoMês]] * (AZ$2+tabItens[[#This Row],[PontoQtM]]))</f>
        <v>664</v>
      </c>
      <c r="BA455" s="271">
        <f>tabItens[[#This Row],[PontoPed]] - tabItens[[#This Row],[Saldo]] + (1/10)</f>
        <v>87.1</v>
      </c>
      <c r="BB455" s="271">
        <f xml:space="preserve"> tabItens[[#This Row],[PontoMês]] * BB$2 - tabItens[[#This Row],[QTDE ATUAL]] - (1/10)</f>
        <v>-411.1</v>
      </c>
      <c r="BC455" s="273">
        <f>IF( tabItens[[#This Row],[PontoPed]]&gt;0, IF(tabItens[[#This Row],[PontoPed]]&lt;1, 1, IF( tabItens[[#This Row],[Saldo]]&gt;tabItens[[#This Row],[PontoPed]], 0, (tabItens[[#This Row],[PontoPed]]-tabItens[[#This Row],[Saldo]])/tabItens[[#This Row],[PontoPed]] ) ), 0 )</f>
        <v>0.13102409638554216</v>
      </c>
      <c r="BD455" s="274">
        <f>ROUNDDOWN(IF( OR( AND(tabItens[[#This Row],[PontoPed]]&lt;tabItens[[#This Row],[Saldo]],tabItens[[#This Row],[Saldo]]&gt;0), tabItens[[#This Row],[PontoPed]]=0), 99, IF(AND(tabItens[[#This Row],[Saldo]]=0,tabItens[[#This Row],[PontoPed]]&gt;0), 0, (1-tabItens[[#This Row],[PctAb]])*10 ) ),0)</f>
        <v>8</v>
      </c>
      <c r="BE455" s="275">
        <f>MAX(ROUNDDOWN( IF(tabItens[[#This Row],[Abaixo]] &gt; 0,   tabItens[[#This Row],[Abaixo]] + (tabItens[[#This Row],[PontoMês]] * IF( OR( ISBLANK(tabItens[[#This Row],[ATA Nº/ANO]]), tabItens[[#This Row],[ATA Nº/ANO]] = ""),BE$2,BE$1)),0),0),0)</f>
        <v>585</v>
      </c>
      <c r="BF45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585</v>
      </c>
      <c r="BG455" s="276">
        <f>SUMIF(Consumo!$C$3:$C$902,tabItens[[#This Row],[CÓDIGO]],Consumo!$E$3:$E$902)</f>
        <v>0</v>
      </c>
      <c r="BH455" s="277">
        <f>IF(AND(tabItens[[#This Row],[Pend]] &gt; 0,tabItens[[#This Row],[Consumo]] &lt;&gt; 0), tabItens[[#This Row],[Pend]] / tabItens[[#This Row],[Consumo]], 0 )</f>
        <v>0</v>
      </c>
      <c r="BI455" s="276"/>
      <c r="BJ455" s="276"/>
      <c r="BK455" s="278" t="s">
        <v>2077</v>
      </c>
    </row>
    <row r="456" spans="1:63" x14ac:dyDescent="0.3">
      <c r="A456" s="239">
        <v>4680</v>
      </c>
      <c r="B456" s="240" t="s">
        <v>893</v>
      </c>
      <c r="C456" s="241" t="s">
        <v>261</v>
      </c>
      <c r="D456" s="242">
        <v>8.14</v>
      </c>
      <c r="E456" s="243"/>
      <c r="F456" s="243"/>
      <c r="G456" s="243" t="s">
        <v>891</v>
      </c>
      <c r="H456" s="244">
        <v>23630</v>
      </c>
      <c r="I456" s="245">
        <v>103003</v>
      </c>
      <c r="J456" s="246">
        <v>8.14</v>
      </c>
      <c r="K456" s="247">
        <v>12611</v>
      </c>
      <c r="L456" s="248">
        <f>IF(tabItens[[#This Row],[Média]] &gt; 0, tabItens[[#This Row],[QTDE ATUAL]] / tabItens[[#This Row],[Média]],999.9)</f>
        <v>6543.6923076923076</v>
      </c>
      <c r="M456" s="249">
        <v>0</v>
      </c>
      <c r="N456" s="250">
        <f>tabItens[[#This Row],[VALOR UNIT.]] * tabItens[[#This Row],[LC]]</f>
        <v>0</v>
      </c>
      <c r="O456" s="251" t="s">
        <v>2078</v>
      </c>
      <c r="P456" s="252"/>
      <c r="Q456" s="253"/>
      <c r="R456" s="250"/>
      <c r="S456" s="254"/>
      <c r="T456" s="255">
        <f>ROUNDDOWN(IFERROR(tabItens[[#This Row],[ATA DT.VALID.]] - $D$1,0) / 30,0)</f>
        <v>-1507</v>
      </c>
      <c r="U456" s="240" t="s">
        <v>894</v>
      </c>
      <c r="V456" s="256">
        <v>1</v>
      </c>
      <c r="W456" s="257" t="s">
        <v>2064</v>
      </c>
      <c r="X456" s="258">
        <v>20</v>
      </c>
      <c r="Y456" s="259">
        <v>3</v>
      </c>
      <c r="Z456" s="260"/>
      <c r="AA456" s="261"/>
      <c r="AB456" s="262"/>
      <c r="AC456" s="262"/>
      <c r="AD456" s="261"/>
      <c r="AE456" s="262"/>
      <c r="AF456" s="255"/>
      <c r="AG456" s="263" t="s">
        <v>2063</v>
      </c>
      <c r="AH456" s="264"/>
      <c r="AI456" s="255">
        <v>6884</v>
      </c>
      <c r="AJ456" s="264">
        <v>45069</v>
      </c>
      <c r="AK456" s="264" t="s">
        <v>891</v>
      </c>
      <c r="AL456" s="264">
        <v>45138</v>
      </c>
      <c r="AM456" s="254"/>
      <c r="AN456" s="243"/>
      <c r="AO456" s="265" t="str">
        <f>_xlfn.IFNA(IF(VLOOKUP(tabItens[[#This Row],[CÓDIGO]],tabExcluirDoEstoque[#Data],1,FALSE),"sim",""),"")</f>
        <v/>
      </c>
      <c r="AP456" s="266" t="str">
        <f ca="1">IF(OR(ISBLANK(tabItens[[#This Row],[ATA DT.VALID.]]),tabItens[[#This Row],[ATA DT.VALID.]]="",tabItens[[#This Row],[ATA DT.VALID.]]=" "),"",IF(TYPE(tabItens[[#This Row],[ATA DT.VALID.]])=1,ROUNDUP((tabItens[[#This Row],[ATA DT.VALID.]]-TODAY())/7,0),""))</f>
        <v/>
      </c>
      <c r="AQ456" s="267">
        <v>0</v>
      </c>
      <c r="AR456" s="268" t="str">
        <f>IF(ISBLANK(tabItens[[#This Row],[CÓDIGO]]),"",IFERROR(VLOOKUP(tabItens[[#This Row],[CÓDIGO]],Consumo!$C$2:$AI$902,32,FALSE),0))</f>
        <v>08.2023</v>
      </c>
      <c r="AS456" s="269">
        <f>SUMIF(Consumo!$C$3:$C$902,tabItens[[#This Row],[CÓDIGO]],Consumo!$T$3:$T$902) + SUMIF(Consumo!$C$3:$C$902,tabItens[[#This Row],[CÓDIGO]],Consumo!$U$3:$U$902) + SUMIF(Consumo!$C$3:$C$902,tabItens[[#This Row],[CÓDIGO]],Consumo!$V$3:$V$902) + SUMIF(Consumo!$C$3:$C$902,tabItens[[#This Row],[CÓDIGO]],Consumo!$W$3:$W$902)</f>
        <v>8298</v>
      </c>
      <c r="AT456" s="269">
        <f>SUMIF(Consumo!$C$3:$C$902,tabItens[[#This Row],[CÓDIGO]],Consumo!$AF$3:$AF$902)</f>
        <v>30285</v>
      </c>
      <c r="AU456" s="270">
        <f>SUMIF(Consumo!$C$3:$C$902,tabItens[[#This Row],[CÓDIGO]],Consumo!$AG$3:$AG$902)</f>
        <v>2517</v>
      </c>
      <c r="AV456" s="271">
        <f>SUMIF(Consumo!$C$3:$C$902,tabItens[[#This Row],[CÓDIGO]],Consumo!$AE$3:$AE$902)</f>
        <v>3.6111111111111112</v>
      </c>
      <c r="AW456" s="244">
        <f>tabItens[[#This Row],[QTDE ATUAL]] + tabItens[[#This Row],[RC QTDE]] + tabItens[[#This Row],[AF SALDO]] + tabItens[[#This Row],[Recentes]]</f>
        <v>23630</v>
      </c>
      <c r="AX456" s="272">
        <v>805</v>
      </c>
      <c r="AY456" s="272">
        <v>4</v>
      </c>
      <c r="AZ456" s="272">
        <f>IF(ISBLANK(tabItens[[#This Row],[CÓDIGO]]),"",tabItens[[#This Row],[PontoMês]] * (AZ$2+tabItens[[#This Row],[PontoQtM]]))</f>
        <v>3220</v>
      </c>
      <c r="BA456" s="271">
        <f>tabItens[[#This Row],[PontoPed]] - tabItens[[#This Row],[Saldo]] + (1/10)</f>
        <v>-20409.900000000001</v>
      </c>
      <c r="BB456" s="271">
        <f xml:space="preserve"> tabItens[[#This Row],[PontoMês]] * BB$2 - tabItens[[#This Row],[QTDE ATUAL]] - (1/10)</f>
        <v>-22825.1</v>
      </c>
      <c r="BC456" s="273">
        <f>IF( tabItens[[#This Row],[PontoPed]]&gt;0, IF(tabItens[[#This Row],[PontoPed]]&lt;1, 1, IF( tabItens[[#This Row],[Saldo]]&gt;tabItens[[#This Row],[PontoPed]], 0, (tabItens[[#This Row],[PontoPed]]-tabItens[[#This Row],[Saldo]])/tabItens[[#This Row],[PontoPed]] ) ), 0 )</f>
        <v>0</v>
      </c>
      <c r="BD456" s="274">
        <f>ROUNDDOWN(IF( OR( AND(tabItens[[#This Row],[PontoPed]]&lt;tabItens[[#This Row],[Saldo]],tabItens[[#This Row],[Saldo]]&gt;0), tabItens[[#This Row],[PontoPed]]=0), 99, IF(AND(tabItens[[#This Row],[Saldo]]=0,tabItens[[#This Row],[PontoPed]]&gt;0), 0, (1-tabItens[[#This Row],[PctAb]])*10 ) ),0)</f>
        <v>99</v>
      </c>
      <c r="BE456" s="275">
        <f>MAX(ROUNDDOWN( IF(tabItens[[#This Row],[Abaixo]] &gt; 0,   tabItens[[#This Row],[Abaixo]] + (tabItens[[#This Row],[PontoMês]] * IF( OR( ISBLANK(tabItens[[#This Row],[ATA Nº/ANO]]), tabItens[[#This Row],[ATA Nº/ANO]] = ""),BE$2,BE$1)),0),0),0)</f>
        <v>0</v>
      </c>
      <c r="BF45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6" s="276">
        <f>SUMIF(Consumo!$C$3:$C$902,tabItens[[#This Row],[CÓDIGO]],Consumo!$E$3:$E$902)</f>
        <v>65</v>
      </c>
      <c r="BH456" s="277">
        <f>IF(AND(tabItens[[#This Row],[Pend]] &gt; 0,tabItens[[#This Row],[Consumo]] &lt;&gt; 0), tabItens[[#This Row],[Pend]] / tabItens[[#This Row],[Consumo]], 0 )</f>
        <v>2.1462770348357274E-3</v>
      </c>
      <c r="BI456" s="276"/>
      <c r="BJ456" s="276"/>
      <c r="BK456" s="278" t="s">
        <v>2077</v>
      </c>
    </row>
    <row r="457" spans="1:63" x14ac:dyDescent="0.3">
      <c r="A457" s="239">
        <v>133451</v>
      </c>
      <c r="B457" s="240" t="s">
        <v>1860</v>
      </c>
      <c r="C457" s="241" t="s">
        <v>31</v>
      </c>
      <c r="D457" s="242">
        <v>6.5</v>
      </c>
      <c r="E457" s="243"/>
      <c r="F457" s="243"/>
      <c r="G457" s="243" t="s">
        <v>891</v>
      </c>
      <c r="H457" s="244">
        <v>2250</v>
      </c>
      <c r="I457" s="245">
        <v>103003</v>
      </c>
      <c r="J457" s="246">
        <v>6.5</v>
      </c>
      <c r="K457" s="247">
        <v>825</v>
      </c>
      <c r="L457" s="248">
        <f>IF(tabItens[[#This Row],[Média]] &gt; 0, tabItens[[#This Row],[QTDE ATUAL]] / tabItens[[#This Row],[Média]],999.9)</f>
        <v>999.9</v>
      </c>
      <c r="M457" s="249">
        <v>0</v>
      </c>
      <c r="N457" s="250">
        <f>tabItens[[#This Row],[VALOR UNIT.]] * tabItens[[#This Row],[LC]]</f>
        <v>0</v>
      </c>
      <c r="O457" s="251" t="s">
        <v>2080</v>
      </c>
      <c r="P457" s="252"/>
      <c r="Q457" s="253"/>
      <c r="R457" s="250"/>
      <c r="S457" s="254"/>
      <c r="T457" s="255">
        <f>ROUNDDOWN(IFERROR(tabItens[[#This Row],[ATA DT.VALID.]] - $D$1,0) / 30,0)</f>
        <v>-1507</v>
      </c>
      <c r="U457" s="240" t="s">
        <v>943</v>
      </c>
      <c r="V457" s="256">
        <v>1</v>
      </c>
      <c r="W457" s="257" t="s">
        <v>2065</v>
      </c>
      <c r="X457" s="258">
        <v>45</v>
      </c>
      <c r="Y457" s="259">
        <v>11</v>
      </c>
      <c r="Z457" s="260"/>
      <c r="AA457" s="261"/>
      <c r="AB457" s="262"/>
      <c r="AC457" s="262"/>
      <c r="AD457" s="261"/>
      <c r="AE457" s="262"/>
      <c r="AF457" s="255"/>
      <c r="AG457" s="263" t="s">
        <v>2063</v>
      </c>
      <c r="AH457" s="264"/>
      <c r="AI457" s="255">
        <v>384</v>
      </c>
      <c r="AJ457" s="264">
        <v>43622</v>
      </c>
      <c r="AK457" s="264">
        <v>42998</v>
      </c>
      <c r="AL457" s="264">
        <v>43607</v>
      </c>
      <c r="AM457" s="254"/>
      <c r="AN457" s="243"/>
      <c r="AO457" s="265" t="str">
        <f>_xlfn.IFNA(IF(VLOOKUP(tabItens[[#This Row],[CÓDIGO]],tabExcluirDoEstoque[#Data],1,FALSE),"sim",""),"")</f>
        <v/>
      </c>
      <c r="AP457" s="266" t="str">
        <f ca="1">IF(OR(ISBLANK(tabItens[[#This Row],[ATA DT.VALID.]]),tabItens[[#This Row],[ATA DT.VALID.]]="",tabItens[[#This Row],[ATA DT.VALID.]]=" "),"",IF(TYPE(tabItens[[#This Row],[ATA DT.VALID.]])=1,ROUNDUP((tabItens[[#This Row],[ATA DT.VALID.]]-TODAY())/7,0),""))</f>
        <v/>
      </c>
      <c r="AQ457" s="267">
        <v>0</v>
      </c>
      <c r="AR457" s="268" t="str">
        <f>IF(ISBLANK(tabItens[[#This Row],[CÓDIGO]]),"",IFERROR(VLOOKUP(tabItens[[#This Row],[CÓDIGO]],Consumo!$C$2:$AI$902,32,FALSE),0))</f>
        <v>08.2023</v>
      </c>
      <c r="AS457" s="269">
        <f>SUMIF(Consumo!$C$3:$C$902,tabItens[[#This Row],[CÓDIGO]],Consumo!$T$3:$T$902) + SUMIF(Consumo!$C$3:$C$902,tabItens[[#This Row],[CÓDIGO]],Consumo!$U$3:$U$902) + SUMIF(Consumo!$C$3:$C$902,tabItens[[#This Row],[CÓDIGO]],Consumo!$V$3:$V$902) + SUMIF(Consumo!$C$3:$C$902,tabItens[[#This Row],[CÓDIGO]],Consumo!$W$3:$W$902)</f>
        <v>232</v>
      </c>
      <c r="AT457" s="269">
        <f>SUMIF(Consumo!$C$3:$C$902,tabItens[[#This Row],[CÓDIGO]],Consumo!$AF$3:$AF$902)</f>
        <v>1778</v>
      </c>
      <c r="AU457" s="270">
        <f>SUMIF(Consumo!$C$3:$C$902,tabItens[[#This Row],[CÓDIGO]],Consumo!$AG$3:$AG$902)</f>
        <v>347</v>
      </c>
      <c r="AV457" s="271">
        <f>SUMIF(Consumo!$C$3:$C$902,tabItens[[#This Row],[CÓDIGO]],Consumo!$AE$3:$AE$902)</f>
        <v>0</v>
      </c>
      <c r="AW457" s="244">
        <f>tabItens[[#This Row],[QTDE ATUAL]] + tabItens[[#This Row],[RC QTDE]] + tabItens[[#This Row],[AF SALDO]] + tabItens[[#This Row],[Recentes]]</f>
        <v>2250</v>
      </c>
      <c r="AX457" s="272">
        <v>79</v>
      </c>
      <c r="AY457" s="272">
        <v>4</v>
      </c>
      <c r="AZ457" s="272">
        <f>IF(ISBLANK(tabItens[[#This Row],[CÓDIGO]]),"",tabItens[[#This Row],[PontoMês]] * (AZ$2+tabItens[[#This Row],[PontoQtM]]))</f>
        <v>316</v>
      </c>
      <c r="BA457" s="271">
        <f>tabItens[[#This Row],[PontoPed]] - tabItens[[#This Row],[Saldo]] + (1/10)</f>
        <v>-1933.9</v>
      </c>
      <c r="BB457" s="271">
        <f xml:space="preserve"> tabItens[[#This Row],[PontoMês]] * BB$2 - tabItens[[#This Row],[QTDE ATUAL]] - (1/10)</f>
        <v>-2171.1</v>
      </c>
      <c r="BC457" s="273">
        <f>IF( tabItens[[#This Row],[PontoPed]]&gt;0, IF(tabItens[[#This Row],[PontoPed]]&lt;1, 1, IF( tabItens[[#This Row],[Saldo]]&gt;tabItens[[#This Row],[PontoPed]], 0, (tabItens[[#This Row],[PontoPed]]-tabItens[[#This Row],[Saldo]])/tabItens[[#This Row],[PontoPed]] ) ), 0 )</f>
        <v>0</v>
      </c>
      <c r="BD457" s="274">
        <f>ROUNDDOWN(IF( OR( AND(tabItens[[#This Row],[PontoPed]]&lt;tabItens[[#This Row],[Saldo]],tabItens[[#This Row],[Saldo]]&gt;0), tabItens[[#This Row],[PontoPed]]=0), 99, IF(AND(tabItens[[#This Row],[Saldo]]=0,tabItens[[#This Row],[PontoPed]]&gt;0), 0, (1-tabItens[[#This Row],[PctAb]])*10 ) ),0)</f>
        <v>99</v>
      </c>
      <c r="BE457" s="275">
        <f>MAX(ROUNDDOWN( IF(tabItens[[#This Row],[Abaixo]] &gt; 0,   tabItens[[#This Row],[Abaixo]] + (tabItens[[#This Row],[PontoMês]] * IF( OR( ISBLANK(tabItens[[#This Row],[ATA Nº/ANO]]), tabItens[[#This Row],[ATA Nº/ANO]] = ""),BE$2,BE$1)),0),0),0)</f>
        <v>0</v>
      </c>
      <c r="BF45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7" s="276">
        <f>SUMIF(Consumo!$C$3:$C$902,tabItens[[#This Row],[CÓDIGO]],Consumo!$E$3:$E$902)</f>
        <v>0</v>
      </c>
      <c r="BH457" s="277">
        <f>IF(AND(tabItens[[#This Row],[Pend]] &gt; 0,tabItens[[#This Row],[Consumo]] &lt;&gt; 0), tabItens[[#This Row],[Pend]] / tabItens[[#This Row],[Consumo]], 0 )</f>
        <v>0</v>
      </c>
      <c r="BI457" s="276"/>
      <c r="BJ457" s="276"/>
      <c r="BK457" s="278" t="s">
        <v>2077</v>
      </c>
    </row>
    <row r="458" spans="1:63" x14ac:dyDescent="0.3">
      <c r="A458" s="239">
        <v>133450</v>
      </c>
      <c r="B458" s="240" t="s">
        <v>1859</v>
      </c>
      <c r="C458" s="241" t="s">
        <v>31</v>
      </c>
      <c r="D458" s="242">
        <v>4.38</v>
      </c>
      <c r="E458" s="243"/>
      <c r="F458" s="243"/>
      <c r="G458" s="243" t="s">
        <v>891</v>
      </c>
      <c r="H458" s="244">
        <v>3110</v>
      </c>
      <c r="I458" s="245">
        <v>103003</v>
      </c>
      <c r="J458" s="246">
        <v>4.38</v>
      </c>
      <c r="K458" s="247">
        <v>434</v>
      </c>
      <c r="L458" s="248">
        <f>IF(tabItens[[#This Row],[Média]] &gt; 0, tabItens[[#This Row],[QTDE ATUAL]] / tabItens[[#This Row],[Média]],999.9)</f>
        <v>999.9</v>
      </c>
      <c r="M458" s="249">
        <v>0</v>
      </c>
      <c r="N458" s="250">
        <f>tabItens[[#This Row],[VALOR UNIT.]] * tabItens[[#This Row],[LC]]</f>
        <v>0</v>
      </c>
      <c r="O458" s="251"/>
      <c r="P458" s="252"/>
      <c r="Q458" s="253"/>
      <c r="R458" s="250"/>
      <c r="S458" s="254"/>
      <c r="T458" s="255">
        <f>ROUNDDOWN(IFERROR(tabItens[[#This Row],[ATA DT.VALID.]] - $D$1,0) / 30,0)</f>
        <v>-1507</v>
      </c>
      <c r="U458" s="240" t="s">
        <v>943</v>
      </c>
      <c r="V458" s="256">
        <v>1</v>
      </c>
      <c r="W458" s="257" t="s">
        <v>2065</v>
      </c>
      <c r="X458" s="258">
        <v>45</v>
      </c>
      <c r="Y458" s="259">
        <v>11</v>
      </c>
      <c r="Z458" s="260"/>
      <c r="AA458" s="261"/>
      <c r="AB458" s="262"/>
      <c r="AC458" s="262"/>
      <c r="AD458" s="261"/>
      <c r="AE458" s="262"/>
      <c r="AF458" s="255"/>
      <c r="AG458" s="263" t="s">
        <v>2063</v>
      </c>
      <c r="AH458" s="264"/>
      <c r="AI458" s="255">
        <v>228</v>
      </c>
      <c r="AJ458" s="264">
        <v>43626</v>
      </c>
      <c r="AK458" s="264">
        <v>42998</v>
      </c>
      <c r="AL458" s="264">
        <v>43607</v>
      </c>
      <c r="AM458" s="254"/>
      <c r="AN458" s="243"/>
      <c r="AO458" s="265" t="str">
        <f>_xlfn.IFNA(IF(VLOOKUP(tabItens[[#This Row],[CÓDIGO]],tabExcluirDoEstoque[#Data],1,FALSE),"sim",""),"")</f>
        <v/>
      </c>
      <c r="AP458" s="266" t="str">
        <f ca="1">IF(OR(ISBLANK(tabItens[[#This Row],[ATA DT.VALID.]]),tabItens[[#This Row],[ATA DT.VALID.]]="",tabItens[[#This Row],[ATA DT.VALID.]]=" "),"",IF(TYPE(tabItens[[#This Row],[ATA DT.VALID.]])=1,ROUNDUP((tabItens[[#This Row],[ATA DT.VALID.]]-TODAY())/7,0),""))</f>
        <v/>
      </c>
      <c r="AQ458" s="267"/>
      <c r="AR458" s="268" t="str">
        <f>IF(ISBLANK(tabItens[[#This Row],[CÓDIGO]]),"",IFERROR(VLOOKUP(tabItens[[#This Row],[CÓDIGO]],Consumo!$C$2:$AI$902,32,FALSE),0))</f>
        <v>08.2023</v>
      </c>
      <c r="AS458" s="269">
        <f>SUMIF(Consumo!$C$3:$C$902,tabItens[[#This Row],[CÓDIGO]],Consumo!$T$3:$T$902) + SUMIF(Consumo!$C$3:$C$902,tabItens[[#This Row],[CÓDIGO]],Consumo!$U$3:$U$902) + SUMIF(Consumo!$C$3:$C$902,tabItens[[#This Row],[CÓDIGO]],Consumo!$V$3:$V$902) + SUMIF(Consumo!$C$3:$C$902,tabItens[[#This Row],[CÓDIGO]],Consumo!$W$3:$W$902)</f>
        <v>192</v>
      </c>
      <c r="AT458" s="269">
        <f>SUMIF(Consumo!$C$3:$C$902,tabItens[[#This Row],[CÓDIGO]],Consumo!$AF$3:$AF$902)</f>
        <v>965</v>
      </c>
      <c r="AU458" s="270">
        <f>SUMIF(Consumo!$C$3:$C$902,tabItens[[#This Row],[CÓDIGO]],Consumo!$AG$3:$AG$902)</f>
        <v>98</v>
      </c>
      <c r="AV458" s="271">
        <f>SUMIF(Consumo!$C$3:$C$902,tabItens[[#This Row],[CÓDIGO]],Consumo!$AE$3:$AE$902)</f>
        <v>0</v>
      </c>
      <c r="AW458" s="244">
        <f>tabItens[[#This Row],[QTDE ATUAL]] + tabItens[[#This Row],[RC QTDE]] + tabItens[[#This Row],[AF SALDO]] + tabItens[[#This Row],[Recentes]]</f>
        <v>3110</v>
      </c>
      <c r="AX458" s="272">
        <v>65</v>
      </c>
      <c r="AY458" s="272">
        <v>4</v>
      </c>
      <c r="AZ458" s="272">
        <f>IF(ISBLANK(tabItens[[#This Row],[CÓDIGO]]),"",tabItens[[#This Row],[PontoMês]] * (AZ$2+tabItens[[#This Row],[PontoQtM]]))</f>
        <v>260</v>
      </c>
      <c r="BA458" s="271">
        <f>tabItens[[#This Row],[PontoPed]] - tabItens[[#This Row],[Saldo]] + (1/10)</f>
        <v>-2849.9</v>
      </c>
      <c r="BB458" s="271">
        <f xml:space="preserve"> tabItens[[#This Row],[PontoMês]] * BB$2 - tabItens[[#This Row],[QTDE ATUAL]] - (1/10)</f>
        <v>-3045.1</v>
      </c>
      <c r="BC458" s="273">
        <f>IF( tabItens[[#This Row],[PontoPed]]&gt;0, IF(tabItens[[#This Row],[PontoPed]]&lt;1, 1, IF( tabItens[[#This Row],[Saldo]]&gt;tabItens[[#This Row],[PontoPed]], 0, (tabItens[[#This Row],[PontoPed]]-tabItens[[#This Row],[Saldo]])/tabItens[[#This Row],[PontoPed]] ) ), 0 )</f>
        <v>0</v>
      </c>
      <c r="BD458" s="274">
        <f>ROUNDDOWN(IF( OR( AND(tabItens[[#This Row],[PontoPed]]&lt;tabItens[[#This Row],[Saldo]],tabItens[[#This Row],[Saldo]]&gt;0), tabItens[[#This Row],[PontoPed]]=0), 99, IF(AND(tabItens[[#This Row],[Saldo]]=0,tabItens[[#This Row],[PontoPed]]&gt;0), 0, (1-tabItens[[#This Row],[PctAb]])*10 ) ),0)</f>
        <v>99</v>
      </c>
      <c r="BE458" s="275">
        <f>MAX(ROUNDDOWN( IF(tabItens[[#This Row],[Abaixo]] &gt; 0,   tabItens[[#This Row],[Abaixo]] + (tabItens[[#This Row],[PontoMês]] * IF( OR( ISBLANK(tabItens[[#This Row],[ATA Nº/ANO]]), tabItens[[#This Row],[ATA Nº/ANO]] = ""),BE$2,BE$1)),0),0),0)</f>
        <v>0</v>
      </c>
      <c r="BF45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58" s="276">
        <f>SUMIF(Consumo!$C$3:$C$902,tabItens[[#This Row],[CÓDIGO]],Consumo!$E$3:$E$902)</f>
        <v>0</v>
      </c>
      <c r="BH458" s="277">
        <f>IF(AND(tabItens[[#This Row],[Pend]] &gt; 0,tabItens[[#This Row],[Consumo]] &lt;&gt; 0), tabItens[[#This Row],[Pend]] / tabItens[[#This Row],[Consumo]], 0 )</f>
        <v>0</v>
      </c>
      <c r="BI458" s="276"/>
      <c r="BJ458" s="276"/>
      <c r="BK458" s="278" t="s">
        <v>2077</v>
      </c>
    </row>
    <row r="459" spans="1:63" x14ac:dyDescent="0.3">
      <c r="A459" s="239">
        <v>12018</v>
      </c>
      <c r="B459" s="240" t="s">
        <v>944</v>
      </c>
      <c r="C459" s="241" t="s">
        <v>31</v>
      </c>
      <c r="D459" s="242">
        <v>10.16</v>
      </c>
      <c r="E459" s="243"/>
      <c r="F459" s="243"/>
      <c r="G459" s="243" t="s">
        <v>891</v>
      </c>
      <c r="H459" s="244">
        <v>2871</v>
      </c>
      <c r="I459" s="245">
        <v>103003</v>
      </c>
      <c r="J459" s="246">
        <v>10.16</v>
      </c>
      <c r="K459" s="247">
        <v>119</v>
      </c>
      <c r="L459" s="248">
        <f>IF(tabItens[[#This Row],[Média]] &gt; 0, tabItens[[#This Row],[QTDE ATUAL]] / tabItens[[#This Row],[Média]],999.9)</f>
        <v>999.9</v>
      </c>
      <c r="M459" s="249">
        <v>0</v>
      </c>
      <c r="N459" s="250">
        <f>tabItens[[#This Row],[VALOR UNIT.]] * tabItens[[#This Row],[LC]]</f>
        <v>0</v>
      </c>
      <c r="O459" s="251" t="s">
        <v>2080</v>
      </c>
      <c r="P459" s="252"/>
      <c r="Q459" s="253"/>
      <c r="R459" s="250"/>
      <c r="S459" s="254"/>
      <c r="T459" s="255">
        <f>ROUNDDOWN(IFERROR(tabItens[[#This Row],[ATA DT.VALID.]] - $D$1,0) / 30,0)</f>
        <v>-1507</v>
      </c>
      <c r="U459" s="240" t="s">
        <v>943</v>
      </c>
      <c r="V459" s="256">
        <v>1</v>
      </c>
      <c r="W459" s="257" t="s">
        <v>2065</v>
      </c>
      <c r="X459" s="258">
        <v>45</v>
      </c>
      <c r="Y459" s="259">
        <v>11</v>
      </c>
      <c r="Z459" s="260"/>
      <c r="AA459" s="261"/>
      <c r="AB459" s="262"/>
      <c r="AC459" s="262"/>
      <c r="AD459" s="261"/>
      <c r="AE459" s="262"/>
      <c r="AF459" s="255"/>
      <c r="AG459" s="263" t="s">
        <v>2063</v>
      </c>
      <c r="AH459" s="264"/>
      <c r="AI459" s="255">
        <v>60</v>
      </c>
      <c r="AJ459" s="264">
        <v>43620</v>
      </c>
      <c r="AK459" s="264" t="s">
        <v>891</v>
      </c>
      <c r="AL459" s="264">
        <v>45107</v>
      </c>
      <c r="AM459" s="254"/>
      <c r="AN459" s="243"/>
      <c r="AO459" s="265" t="str">
        <f>_xlfn.IFNA(IF(VLOOKUP(tabItens[[#This Row],[CÓDIGO]],tabExcluirDoEstoque[#Data],1,FALSE),"sim",""),"")</f>
        <v/>
      </c>
      <c r="AP459" s="266" t="str">
        <f ca="1">IF(OR(ISBLANK(tabItens[[#This Row],[ATA DT.VALID.]]),tabItens[[#This Row],[ATA DT.VALID.]]="",tabItens[[#This Row],[ATA DT.VALID.]]=" "),"",IF(TYPE(tabItens[[#This Row],[ATA DT.VALID.]])=1,ROUNDUP((tabItens[[#This Row],[ATA DT.VALID.]]-TODAY())/7,0),""))</f>
        <v/>
      </c>
      <c r="AQ459" s="267">
        <v>0</v>
      </c>
      <c r="AR459" s="268" t="str">
        <f>IF(ISBLANK(tabItens[[#This Row],[CÓDIGO]]),"",IFERROR(VLOOKUP(tabItens[[#This Row],[CÓDIGO]],Consumo!$C$2:$AI$902,32,FALSE),0))</f>
        <v>08.2023</v>
      </c>
      <c r="AS459" s="269">
        <f>SUMIF(Consumo!$C$3:$C$902,tabItens[[#This Row],[CÓDIGO]],Consumo!$T$3:$T$902) + SUMIF(Consumo!$C$3:$C$902,tabItens[[#This Row],[CÓDIGO]],Consumo!$U$3:$U$902) + SUMIF(Consumo!$C$3:$C$902,tabItens[[#This Row],[CÓDIGO]],Consumo!$V$3:$V$902) + SUMIF(Consumo!$C$3:$C$902,tabItens[[#This Row],[CÓDIGO]],Consumo!$W$3:$W$902)</f>
        <v>70</v>
      </c>
      <c r="AT459" s="269">
        <f>SUMIF(Consumo!$C$3:$C$902,tabItens[[#This Row],[CÓDIGO]],Consumo!$AF$3:$AF$902)</f>
        <v>259</v>
      </c>
      <c r="AU459" s="270">
        <f>SUMIF(Consumo!$C$3:$C$902,tabItens[[#This Row],[CÓDIGO]],Consumo!$AG$3:$AG$902)</f>
        <v>28</v>
      </c>
      <c r="AV459" s="271">
        <f>SUMIF(Consumo!$C$3:$C$902,tabItens[[#This Row],[CÓDIGO]],Consumo!$AE$3:$AE$902)</f>
        <v>0</v>
      </c>
      <c r="AW459" s="244">
        <f>tabItens[[#This Row],[QTDE ATUAL]] + tabItens[[#This Row],[RC QTDE]] + tabItens[[#This Row],[AF SALDO]] + tabItens[[#This Row],[Recentes]]</f>
        <v>2871</v>
      </c>
      <c r="AX459" s="272">
        <v>33</v>
      </c>
      <c r="AY459" s="272">
        <v>4</v>
      </c>
      <c r="AZ459" s="272">
        <f>IF(ISBLANK(tabItens[[#This Row],[CÓDIGO]]),"",tabItens[[#This Row],[PontoMês]] * (AZ$2+tabItens[[#This Row],[PontoQtM]]))</f>
        <v>132</v>
      </c>
      <c r="BA459" s="271">
        <f>tabItens[[#This Row],[PontoPed]] - tabItens[[#This Row],[Saldo]] + (1/10)</f>
        <v>-2738.9</v>
      </c>
      <c r="BB459" s="271">
        <f xml:space="preserve"> tabItens[[#This Row],[PontoMês]] * BB$2 - tabItens[[#This Row],[QTDE ATUAL]] - (1/10)</f>
        <v>-2838.1</v>
      </c>
      <c r="BC459" s="273">
        <f>IF( tabItens[[#This Row],[PontoPed]]&gt;0, IF(tabItens[[#This Row],[PontoPed]]&lt;1, 1, IF( tabItens[[#This Row],[Saldo]]&gt;tabItens[[#This Row],[PontoPed]], 0, (tabItens[[#This Row],[PontoPed]]-tabItens[[#This Row],[Saldo]])/tabItens[[#This Row],[PontoPed]] ) ), 0 )</f>
        <v>0</v>
      </c>
      <c r="BD459" s="274">
        <f>ROUNDDOWN(IF( OR( AND(tabItens[[#This Row],[PontoPed]]&lt;tabItens[[#This Row],[Saldo]],tabItens[[#This Row],[Saldo]]&gt;0), tabItens[[#This Row],[PontoPed]]=0), 99, IF(AND(tabItens[[#This Row],[Saldo]]=0,tabItens[[#This Row],[PontoPed]]&gt;0), 0, (1-tabItens[[#This Row],[PctAb]])*10 ) ),0)</f>
        <v>99</v>
      </c>
      <c r="BE459" s="275">
        <f>MAX(ROUNDDOWN( IF(tabItens[[#This Row],[Abaixo]] &gt; 0,   tabItens[[#This Row],[Abaixo]] + (tabItens[[#This Row],[PontoMês]] * IF( OR( ISBLANK(tabItens[[#This Row],[ATA Nº/ANO]]), tabItens[[#This Row],[ATA Nº/ANO]] = ""),BE$2,BE$1)),0),0),0)</f>
        <v>0</v>
      </c>
      <c r="BF45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9" s="276">
        <f>SUMIF(Consumo!$C$3:$C$902,tabItens[[#This Row],[CÓDIGO]],Consumo!$E$3:$E$902)</f>
        <v>0</v>
      </c>
      <c r="BH459" s="277">
        <f>IF(AND(tabItens[[#This Row],[Pend]] &gt; 0,tabItens[[#This Row],[Consumo]] &lt;&gt; 0), tabItens[[#This Row],[Pend]] / tabItens[[#This Row],[Consumo]], 0 )</f>
        <v>0</v>
      </c>
      <c r="BI459" s="276"/>
      <c r="BJ459" s="276"/>
      <c r="BK459" s="278" t="s">
        <v>2077</v>
      </c>
    </row>
    <row r="460" spans="1:63" x14ac:dyDescent="0.3">
      <c r="A460" s="239">
        <v>60973</v>
      </c>
      <c r="B460" s="240" t="s">
        <v>1359</v>
      </c>
      <c r="C460" s="241" t="s">
        <v>264</v>
      </c>
      <c r="D460" s="242">
        <v>8.33</v>
      </c>
      <c r="E460" s="243"/>
      <c r="F460" s="243"/>
      <c r="G460" s="243" t="s">
        <v>891</v>
      </c>
      <c r="H460" s="244">
        <v>0</v>
      </c>
      <c r="I460" s="245">
        <v>103003</v>
      </c>
      <c r="J460" s="246">
        <v>8.33</v>
      </c>
      <c r="K460" s="247">
        <v>73</v>
      </c>
      <c r="L460" s="248">
        <f>IF(tabItens[[#This Row],[Média]] &gt; 0, tabItens[[#This Row],[QTDE ATUAL]] / tabItens[[#This Row],[Média]],999.9)</f>
        <v>0</v>
      </c>
      <c r="M460" s="249">
        <v>0</v>
      </c>
      <c r="N460" s="250">
        <f>tabItens[[#This Row],[VALOR UNIT.]] * tabItens[[#This Row],[LC]]</f>
        <v>0</v>
      </c>
      <c r="O460" s="251"/>
      <c r="P460" s="252"/>
      <c r="Q460" s="253"/>
      <c r="R460" s="250"/>
      <c r="S460" s="254"/>
      <c r="T460" s="255">
        <f>ROUNDDOWN(IFERROR(tabItens[[#This Row],[ATA DT.VALID.]] - $D$1,0) / 30,0)</f>
        <v>-1507</v>
      </c>
      <c r="U460" s="240" t="s">
        <v>1210</v>
      </c>
      <c r="V460" s="256">
        <v>1</v>
      </c>
      <c r="W460" s="257" t="s">
        <v>2070</v>
      </c>
      <c r="X460" s="258">
        <v>83</v>
      </c>
      <c r="Y460" s="259">
        <v>3</v>
      </c>
      <c r="Z460" s="260">
        <v>2516</v>
      </c>
      <c r="AA460" s="261">
        <v>2023</v>
      </c>
      <c r="AB460" s="262">
        <v>50</v>
      </c>
      <c r="AC460" s="262"/>
      <c r="AD460" s="261"/>
      <c r="AE460" s="262"/>
      <c r="AF460" s="255"/>
      <c r="AG460" s="263" t="s">
        <v>2063</v>
      </c>
      <c r="AH460" s="264"/>
      <c r="AI460" s="255">
        <v>24</v>
      </c>
      <c r="AJ460" s="264">
        <v>44734</v>
      </c>
      <c r="AK460" s="264" t="s">
        <v>891</v>
      </c>
      <c r="AL460" s="264">
        <v>44714</v>
      </c>
      <c r="AM460" s="254"/>
      <c r="AN460" s="243"/>
      <c r="AO460" s="265" t="str">
        <f>_xlfn.IFNA(IF(VLOOKUP(tabItens[[#This Row],[CÓDIGO]],tabExcluirDoEstoque[#Data],1,FALSE),"sim",""),"")</f>
        <v/>
      </c>
      <c r="AP460" s="266" t="str">
        <f ca="1">IF(OR(ISBLANK(tabItens[[#This Row],[ATA DT.VALID.]]),tabItens[[#This Row],[ATA DT.VALID.]]="",tabItens[[#This Row],[ATA DT.VALID.]]=" "),"",IF(TYPE(tabItens[[#This Row],[ATA DT.VALID.]])=1,ROUNDUP((tabItens[[#This Row],[ATA DT.VALID.]]-TODAY())/7,0),""))</f>
        <v/>
      </c>
      <c r="AQ460" s="267"/>
      <c r="AR460" s="268" t="str">
        <f>IF(ISBLANK(tabItens[[#This Row],[CÓDIGO]]),"",IFERROR(VLOOKUP(tabItens[[#This Row],[CÓDIGO]],Consumo!$C$2:$AI$902,32,FALSE),0))</f>
        <v>02.2023</v>
      </c>
      <c r="AS460" s="269">
        <f>SUMIF(Consumo!$C$3:$C$902,tabItens[[#This Row],[CÓDIGO]],Consumo!$T$3:$T$902) + SUMIF(Consumo!$C$3:$C$902,tabItens[[#This Row],[CÓDIGO]],Consumo!$U$3:$U$902) + SUMIF(Consumo!$C$3:$C$902,tabItens[[#This Row],[CÓDIGO]],Consumo!$V$3:$V$902) + SUMIF(Consumo!$C$3:$C$902,tabItens[[#This Row],[CÓDIGO]],Consumo!$W$3:$W$902)</f>
        <v>0</v>
      </c>
      <c r="AT460" s="269">
        <f>SUMIF(Consumo!$C$3:$C$902,tabItens[[#This Row],[CÓDIGO]],Consumo!$AF$3:$AF$902)</f>
        <v>120</v>
      </c>
      <c r="AU460" s="270">
        <f>SUMIF(Consumo!$C$3:$C$902,tabItens[[#This Row],[CÓDIGO]],Consumo!$AG$3:$AG$902)</f>
        <v>27</v>
      </c>
      <c r="AV460" s="271">
        <f>SUMIF(Consumo!$C$3:$C$902,tabItens[[#This Row],[CÓDIGO]],Consumo!$AE$3:$AE$902)</f>
        <v>0.27777777777777779</v>
      </c>
      <c r="AW460" s="244">
        <f>tabItens[[#This Row],[QTDE ATUAL]] + tabItens[[#This Row],[RC QTDE]] + tabItens[[#This Row],[AF SALDO]] + tabItens[[#This Row],[Recentes]]</f>
        <v>50</v>
      </c>
      <c r="AX460" s="272">
        <v>2</v>
      </c>
      <c r="AY460" s="272">
        <v>4</v>
      </c>
      <c r="AZ460" s="272">
        <f>IF(ISBLANK(tabItens[[#This Row],[CÓDIGO]]),"",tabItens[[#This Row],[PontoMês]] * (AZ$2+tabItens[[#This Row],[PontoQtM]]))</f>
        <v>8</v>
      </c>
      <c r="BA460" s="271">
        <f>tabItens[[#This Row],[PontoPed]] - tabItens[[#This Row],[Saldo]] + (1/10)</f>
        <v>-41.9</v>
      </c>
      <c r="BB460" s="271">
        <f xml:space="preserve"> tabItens[[#This Row],[PontoMês]] * BB$2 - tabItens[[#This Row],[QTDE ATUAL]] - (1/10)</f>
        <v>1.9</v>
      </c>
      <c r="BC460" s="273">
        <f>IF( tabItens[[#This Row],[PontoPed]]&gt;0, IF(tabItens[[#This Row],[PontoPed]]&lt;1, 1, IF( tabItens[[#This Row],[Saldo]]&gt;tabItens[[#This Row],[PontoPed]], 0, (tabItens[[#This Row],[PontoPed]]-tabItens[[#This Row],[Saldo]])/tabItens[[#This Row],[PontoPed]] ) ), 0 )</f>
        <v>0</v>
      </c>
      <c r="BD460" s="274">
        <f>ROUNDDOWN(IF( OR( AND(tabItens[[#This Row],[PontoPed]]&lt;tabItens[[#This Row],[Saldo]],tabItens[[#This Row],[Saldo]]&gt;0), tabItens[[#This Row],[PontoPed]]=0), 99, IF(AND(tabItens[[#This Row],[Saldo]]=0,tabItens[[#This Row],[PontoPed]]&gt;0), 0, (1-tabItens[[#This Row],[PctAb]])*10 ) ),0)</f>
        <v>99</v>
      </c>
      <c r="BE460" s="275">
        <f>MAX(ROUNDDOWN( IF(tabItens[[#This Row],[Abaixo]] &gt; 0,   tabItens[[#This Row],[Abaixo]] + (tabItens[[#This Row],[PontoMês]] * IF( OR( ISBLANK(tabItens[[#This Row],[ATA Nº/ANO]]), tabItens[[#This Row],[ATA Nº/ANO]] = ""),BE$2,BE$1)),0),0),0)</f>
        <v>0</v>
      </c>
      <c r="BF46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60" s="276">
        <f>SUMIF(Consumo!$C$3:$C$902,tabItens[[#This Row],[CÓDIGO]],Consumo!$E$3:$E$902)</f>
        <v>5</v>
      </c>
      <c r="BH460" s="277">
        <f>IF(AND(tabItens[[#This Row],[Pend]] &gt; 0,tabItens[[#This Row],[Consumo]] &lt;&gt; 0), tabItens[[#This Row],[Pend]] / tabItens[[#This Row],[Consumo]], 0 )</f>
        <v>4.1666666666666664E-2</v>
      </c>
      <c r="BI460" s="276"/>
      <c r="BJ460" s="276"/>
      <c r="BK460" s="278" t="s">
        <v>2077</v>
      </c>
    </row>
    <row r="461" spans="1:63" x14ac:dyDescent="0.3">
      <c r="A461" s="239">
        <v>24551</v>
      </c>
      <c r="B461" s="240" t="s">
        <v>1209</v>
      </c>
      <c r="C461" s="241" t="s">
        <v>264</v>
      </c>
      <c r="D461" s="242">
        <v>5.2</v>
      </c>
      <c r="E461" s="243"/>
      <c r="F461" s="243"/>
      <c r="G461" s="243" t="s">
        <v>891</v>
      </c>
      <c r="H461" s="244">
        <v>0</v>
      </c>
      <c r="I461" s="245">
        <v>103003</v>
      </c>
      <c r="J461" s="246">
        <v>5.2</v>
      </c>
      <c r="K461" s="247">
        <v>34</v>
      </c>
      <c r="L461" s="248">
        <f>IF(tabItens[[#This Row],[Média]] &gt; 0, tabItens[[#This Row],[QTDE ATUAL]] / tabItens[[#This Row],[Média]],999.9)</f>
        <v>0</v>
      </c>
      <c r="M461" s="249">
        <v>0</v>
      </c>
      <c r="N461" s="250">
        <f>tabItens[[#This Row],[VALOR UNIT.]] * tabItens[[#This Row],[LC]]</f>
        <v>0</v>
      </c>
      <c r="O461" s="251"/>
      <c r="P461" s="252"/>
      <c r="Q461" s="253"/>
      <c r="R461" s="250"/>
      <c r="S461" s="254"/>
      <c r="T461" s="255">
        <f>ROUNDDOWN(IFERROR(tabItens[[#This Row],[ATA DT.VALID.]] - $D$1,0) / 30,0)</f>
        <v>-1507</v>
      </c>
      <c r="U461" s="240" t="s">
        <v>1210</v>
      </c>
      <c r="V461" s="256">
        <v>1</v>
      </c>
      <c r="W461" s="257" t="s">
        <v>2070</v>
      </c>
      <c r="X461" s="258">
        <v>83</v>
      </c>
      <c r="Y461" s="259">
        <v>3</v>
      </c>
      <c r="Z461" s="260">
        <v>2222</v>
      </c>
      <c r="AA461" s="261">
        <v>2023</v>
      </c>
      <c r="AB461" s="262">
        <v>150</v>
      </c>
      <c r="AC461" s="262"/>
      <c r="AD461" s="261"/>
      <c r="AE461" s="262"/>
      <c r="AF461" s="255"/>
      <c r="AG461" s="263" t="s">
        <v>2063</v>
      </c>
      <c r="AH461" s="264"/>
      <c r="AI461" s="255">
        <v>12</v>
      </c>
      <c r="AJ461" s="264">
        <v>43889</v>
      </c>
      <c r="AK461" s="264" t="s">
        <v>891</v>
      </c>
      <c r="AL461" s="264">
        <v>43826</v>
      </c>
      <c r="AM461" s="254"/>
      <c r="AN461" s="243"/>
      <c r="AO461" s="265" t="str">
        <f>_xlfn.IFNA(IF(VLOOKUP(tabItens[[#This Row],[CÓDIGO]],tabExcluirDoEstoque[#Data],1,FALSE),"sim",""),"")</f>
        <v/>
      </c>
      <c r="AP461" s="266" t="str">
        <f ca="1">IF(OR(ISBLANK(tabItens[[#This Row],[ATA DT.VALID.]]),tabItens[[#This Row],[ATA DT.VALID.]]="",tabItens[[#This Row],[ATA DT.VALID.]]=" "),"",IF(TYPE(tabItens[[#This Row],[ATA DT.VALID.]])=1,ROUNDUP((tabItens[[#This Row],[ATA DT.VALID.]]-TODAY())/7,0),""))</f>
        <v/>
      </c>
      <c r="AQ461" s="267"/>
      <c r="AR461" s="268" t="str">
        <f>IF(ISBLANK(tabItens[[#This Row],[CÓDIGO]]),"",IFERROR(VLOOKUP(tabItens[[#This Row],[CÓDIGO]],Consumo!$C$2:$AI$902,32,FALSE),0))</f>
        <v>01.2023</v>
      </c>
      <c r="AS461" s="269">
        <f>SUMIF(Consumo!$C$3:$C$902,tabItens[[#This Row],[CÓDIGO]],Consumo!$T$3:$T$902) + SUMIF(Consumo!$C$3:$C$902,tabItens[[#This Row],[CÓDIGO]],Consumo!$U$3:$U$902) + SUMIF(Consumo!$C$3:$C$902,tabItens[[#This Row],[CÓDIGO]],Consumo!$V$3:$V$902) + SUMIF(Consumo!$C$3:$C$902,tabItens[[#This Row],[CÓDIGO]],Consumo!$W$3:$W$902)</f>
        <v>0</v>
      </c>
      <c r="AT461" s="269">
        <f>SUMIF(Consumo!$C$3:$C$902,tabItens[[#This Row],[CÓDIGO]],Consumo!$AF$3:$AF$902)</f>
        <v>89</v>
      </c>
      <c r="AU461" s="270">
        <f>SUMIF(Consumo!$C$3:$C$902,tabItens[[#This Row],[CÓDIGO]],Consumo!$AG$3:$AG$902)</f>
        <v>18</v>
      </c>
      <c r="AV461" s="271">
        <f>SUMIF(Consumo!$C$3:$C$902,tabItens[[#This Row],[CÓDIGO]],Consumo!$AE$3:$AE$902)</f>
        <v>1.2222222222222223</v>
      </c>
      <c r="AW461" s="244">
        <f>tabItens[[#This Row],[QTDE ATUAL]] + tabItens[[#This Row],[RC QTDE]] + tabItens[[#This Row],[AF SALDO]] + tabItens[[#This Row],[Recentes]]</f>
        <v>150</v>
      </c>
      <c r="AX461" s="272">
        <v>4</v>
      </c>
      <c r="AY461" s="272">
        <v>4</v>
      </c>
      <c r="AZ461" s="272">
        <f>IF(ISBLANK(tabItens[[#This Row],[CÓDIGO]]),"",tabItens[[#This Row],[PontoMês]] * (AZ$2+tabItens[[#This Row],[PontoQtM]]))</f>
        <v>16</v>
      </c>
      <c r="BA461" s="271">
        <f>tabItens[[#This Row],[PontoPed]] - tabItens[[#This Row],[Saldo]] + (1/10)</f>
        <v>-133.9</v>
      </c>
      <c r="BB461" s="271">
        <f xml:space="preserve"> tabItens[[#This Row],[PontoMês]] * BB$2 - tabItens[[#This Row],[QTDE ATUAL]] - (1/10)</f>
        <v>3.9</v>
      </c>
      <c r="BC461" s="273">
        <f>IF( tabItens[[#This Row],[PontoPed]]&gt;0, IF(tabItens[[#This Row],[PontoPed]]&lt;1, 1, IF( tabItens[[#This Row],[Saldo]]&gt;tabItens[[#This Row],[PontoPed]], 0, (tabItens[[#This Row],[PontoPed]]-tabItens[[#This Row],[Saldo]])/tabItens[[#This Row],[PontoPed]] ) ), 0 )</f>
        <v>0</v>
      </c>
      <c r="BD461" s="274">
        <f>ROUNDDOWN(IF( OR( AND(tabItens[[#This Row],[PontoPed]]&lt;tabItens[[#This Row],[Saldo]],tabItens[[#This Row],[Saldo]]&gt;0), tabItens[[#This Row],[PontoPed]]=0), 99, IF(AND(tabItens[[#This Row],[Saldo]]=0,tabItens[[#This Row],[PontoPed]]&gt;0), 0, (1-tabItens[[#This Row],[PctAb]])*10 ) ),0)</f>
        <v>99</v>
      </c>
      <c r="BE461" s="275">
        <f>MAX(ROUNDDOWN( IF(tabItens[[#This Row],[Abaixo]] &gt; 0,   tabItens[[#This Row],[Abaixo]] + (tabItens[[#This Row],[PontoMês]] * IF( OR( ISBLANK(tabItens[[#This Row],[ATA Nº/ANO]]), tabItens[[#This Row],[ATA Nº/ANO]] = ""),BE$2,BE$1)),0),0),0)</f>
        <v>0</v>
      </c>
      <c r="BF46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61" s="276">
        <f>SUMIF(Consumo!$C$3:$C$902,tabItens[[#This Row],[CÓDIGO]],Consumo!$E$3:$E$902)</f>
        <v>22</v>
      </c>
      <c r="BH461" s="277">
        <f>IF(AND(tabItens[[#This Row],[Pend]] &gt; 0,tabItens[[#This Row],[Consumo]] &lt;&gt; 0), tabItens[[#This Row],[Pend]] / tabItens[[#This Row],[Consumo]], 0 )</f>
        <v>0.24719101123595505</v>
      </c>
      <c r="BI461" s="276"/>
      <c r="BJ461" s="276"/>
      <c r="BK461" s="278" t="s">
        <v>2077</v>
      </c>
    </row>
    <row r="462" spans="1:63" x14ac:dyDescent="0.3">
      <c r="A462" s="239">
        <v>13218</v>
      </c>
      <c r="B462" s="240" t="s">
        <v>1036</v>
      </c>
      <c r="C462" s="241" t="s">
        <v>381</v>
      </c>
      <c r="D462" s="242">
        <v>1.3</v>
      </c>
      <c r="E462" s="243"/>
      <c r="F462" s="243"/>
      <c r="G462" s="243" t="s">
        <v>891</v>
      </c>
      <c r="H462" s="244">
        <v>204</v>
      </c>
      <c r="I462" s="245">
        <v>103003</v>
      </c>
      <c r="J462" s="246">
        <v>1.3</v>
      </c>
      <c r="K462" s="247">
        <v>1</v>
      </c>
      <c r="L462" s="248">
        <f>IF(tabItens[[#This Row],[Média]] &gt; 0, tabItens[[#This Row],[QTDE ATUAL]] / tabItens[[#This Row],[Média]],999.9)</f>
        <v>999.9</v>
      </c>
      <c r="M462" s="249">
        <v>0</v>
      </c>
      <c r="N462" s="250">
        <f>tabItens[[#This Row],[VALOR UNIT.]] * tabItens[[#This Row],[LC]]</f>
        <v>0</v>
      </c>
      <c r="O462" s="251" t="s">
        <v>2090</v>
      </c>
      <c r="P462" s="252"/>
      <c r="Q462" s="253"/>
      <c r="R462" s="250"/>
      <c r="S462" s="254"/>
      <c r="T462" s="255">
        <f>ROUNDDOWN(IFERROR(tabItens[[#This Row],[ATA DT.VALID.]] - $D$1,0) / 30,0)</f>
        <v>-1507</v>
      </c>
      <c r="U462" s="240" t="s">
        <v>1002</v>
      </c>
      <c r="V462" s="256">
        <v>1</v>
      </c>
      <c r="W462" s="257" t="s">
        <v>2069</v>
      </c>
      <c r="X462" s="258">
        <v>83</v>
      </c>
      <c r="Y462" s="259">
        <v>2</v>
      </c>
      <c r="Z462" s="260"/>
      <c r="AA462" s="261"/>
      <c r="AB462" s="262"/>
      <c r="AC462" s="262"/>
      <c r="AD462" s="261"/>
      <c r="AE462" s="262"/>
      <c r="AF462" s="255"/>
      <c r="AG462" s="263" t="s">
        <v>2063</v>
      </c>
      <c r="AH462" s="264"/>
      <c r="AI462" s="255">
        <v>0</v>
      </c>
      <c r="AJ462" s="264">
        <v>44067</v>
      </c>
      <c r="AK462" s="264" t="s">
        <v>891</v>
      </c>
      <c r="AL462" s="264">
        <v>44922</v>
      </c>
      <c r="AM462" s="254"/>
      <c r="AN462" s="243"/>
      <c r="AO462" s="265" t="str">
        <f>_xlfn.IFNA(IF(VLOOKUP(tabItens[[#This Row],[CÓDIGO]],tabExcluirDoEstoque[#Data],1,FALSE),"sim",""),"")</f>
        <v/>
      </c>
      <c r="AP462" s="266" t="str">
        <f ca="1">IF(OR(ISBLANK(tabItens[[#This Row],[ATA DT.VALID.]]),tabItens[[#This Row],[ATA DT.VALID.]]="",tabItens[[#This Row],[ATA DT.VALID.]]=" "),"",IF(TYPE(tabItens[[#This Row],[ATA DT.VALID.]])=1,ROUNDUP((tabItens[[#This Row],[ATA DT.VALID.]]-TODAY())/7,0),""))</f>
        <v/>
      </c>
      <c r="AQ462" s="267">
        <v>0</v>
      </c>
      <c r="AR462" s="268" t="str">
        <f>IF(ISBLANK(tabItens[[#This Row],[CÓDIGO]]),"",IFERROR(VLOOKUP(tabItens[[#This Row],[CÓDIGO]],Consumo!$C$2:$AI$902,32,FALSE),0))</f>
        <v>04.2023</v>
      </c>
      <c r="AS462" s="269">
        <f>SUMIF(Consumo!$C$3:$C$902,tabItens[[#This Row],[CÓDIGO]],Consumo!$T$3:$T$902) + SUMIF(Consumo!$C$3:$C$902,tabItens[[#This Row],[CÓDIGO]],Consumo!$U$3:$U$902) + SUMIF(Consumo!$C$3:$C$902,tabItens[[#This Row],[CÓDIGO]],Consumo!$V$3:$V$902) + SUMIF(Consumo!$C$3:$C$902,tabItens[[#This Row],[CÓDIGO]],Consumo!$W$3:$W$902)</f>
        <v>0</v>
      </c>
      <c r="AT462" s="269">
        <f>SUMIF(Consumo!$C$3:$C$902,tabItens[[#This Row],[CÓDIGO]],Consumo!$AF$3:$AF$902)</f>
        <v>21</v>
      </c>
      <c r="AU462" s="270">
        <f>SUMIF(Consumo!$C$3:$C$902,tabItens[[#This Row],[CÓDIGO]],Consumo!$AG$3:$AG$902)</f>
        <v>20</v>
      </c>
      <c r="AV462" s="271">
        <f>SUMIF(Consumo!$C$3:$C$902,tabItens[[#This Row],[CÓDIGO]],Consumo!$AE$3:$AE$902)</f>
        <v>0</v>
      </c>
      <c r="AW462" s="244">
        <f>tabItens[[#This Row],[QTDE ATUAL]] + tabItens[[#This Row],[RC QTDE]] + tabItens[[#This Row],[AF SALDO]] + tabItens[[#This Row],[Recentes]]</f>
        <v>204</v>
      </c>
      <c r="AX462" s="272">
        <v>42</v>
      </c>
      <c r="AY462" s="272">
        <v>4</v>
      </c>
      <c r="AZ462" s="272">
        <f>IF(ISBLANK(tabItens[[#This Row],[CÓDIGO]]),"",tabItens[[#This Row],[PontoMês]] * (AZ$2+tabItens[[#This Row],[PontoQtM]]))</f>
        <v>168</v>
      </c>
      <c r="BA462" s="271">
        <f>tabItens[[#This Row],[PontoPed]] - tabItens[[#This Row],[Saldo]] + (1/10)</f>
        <v>-35.9</v>
      </c>
      <c r="BB462" s="271">
        <f xml:space="preserve"> tabItens[[#This Row],[PontoMês]] * BB$2 - tabItens[[#This Row],[QTDE ATUAL]] - (1/10)</f>
        <v>-162.1</v>
      </c>
      <c r="BC462" s="273">
        <f>IF( tabItens[[#This Row],[PontoPed]]&gt;0, IF(tabItens[[#This Row],[PontoPed]]&lt;1, 1, IF( tabItens[[#This Row],[Saldo]]&gt;tabItens[[#This Row],[PontoPed]], 0, (tabItens[[#This Row],[PontoPed]]-tabItens[[#This Row],[Saldo]])/tabItens[[#This Row],[PontoPed]] ) ), 0 )</f>
        <v>0</v>
      </c>
      <c r="BD462" s="274">
        <f>ROUNDDOWN(IF( OR( AND(tabItens[[#This Row],[PontoPed]]&lt;tabItens[[#This Row],[Saldo]],tabItens[[#This Row],[Saldo]]&gt;0), tabItens[[#This Row],[PontoPed]]=0), 99, IF(AND(tabItens[[#This Row],[Saldo]]=0,tabItens[[#This Row],[PontoPed]]&gt;0), 0, (1-tabItens[[#This Row],[PctAb]])*10 ) ),0)</f>
        <v>99</v>
      </c>
      <c r="BE462" s="275">
        <f>MAX(ROUNDDOWN( IF(tabItens[[#This Row],[Abaixo]] &gt; 0,   tabItens[[#This Row],[Abaixo]] + (tabItens[[#This Row],[PontoMês]] * IF( OR( ISBLANK(tabItens[[#This Row],[ATA Nº/ANO]]), tabItens[[#This Row],[ATA Nº/ANO]] = ""),BE$2,BE$1)),0),0),0)</f>
        <v>0</v>
      </c>
      <c r="BF46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2" s="276">
        <f>SUMIF(Consumo!$C$3:$C$902,tabItens[[#This Row],[CÓDIGO]],Consumo!$E$3:$E$902)</f>
        <v>0</v>
      </c>
      <c r="BH462" s="277">
        <f>IF(AND(tabItens[[#This Row],[Pend]] &gt; 0,tabItens[[#This Row],[Consumo]] &lt;&gt; 0), tabItens[[#This Row],[Pend]] / tabItens[[#This Row],[Consumo]], 0 )</f>
        <v>0</v>
      </c>
      <c r="BI462" s="276"/>
      <c r="BJ462" s="276"/>
      <c r="BK462" s="278" t="s">
        <v>2077</v>
      </c>
    </row>
    <row r="463" spans="1:63" x14ac:dyDescent="0.3">
      <c r="A463" s="239">
        <v>17662</v>
      </c>
      <c r="B463" s="240" t="s">
        <v>1146</v>
      </c>
      <c r="C463" s="241" t="s">
        <v>381</v>
      </c>
      <c r="D463" s="242">
        <v>0.99</v>
      </c>
      <c r="E463" s="243"/>
      <c r="F463" s="243"/>
      <c r="G463" s="243" t="s">
        <v>891</v>
      </c>
      <c r="H463" s="244">
        <v>1410</v>
      </c>
      <c r="I463" s="245">
        <v>103003</v>
      </c>
      <c r="J463" s="246">
        <v>0.99</v>
      </c>
      <c r="K463" s="247">
        <v>10</v>
      </c>
      <c r="L463" s="248">
        <f>IF(tabItens[[#This Row],[Média]] &gt; 0, tabItens[[#This Row],[QTDE ATUAL]] / tabItens[[#This Row],[Média]],999.9)</f>
        <v>999.9</v>
      </c>
      <c r="M463" s="249">
        <v>0</v>
      </c>
      <c r="N463" s="250">
        <f>tabItens[[#This Row],[VALOR UNIT.]] * tabItens[[#This Row],[LC]]</f>
        <v>0</v>
      </c>
      <c r="O463" s="251" t="s">
        <v>2090</v>
      </c>
      <c r="P463" s="252"/>
      <c r="Q463" s="253"/>
      <c r="R463" s="250"/>
      <c r="S463" s="254"/>
      <c r="T463" s="255">
        <f>ROUNDDOWN(IFERROR(tabItens[[#This Row],[ATA DT.VALID.]] - $D$1,0) / 30,0)</f>
        <v>-1507</v>
      </c>
      <c r="U463" s="240" t="s">
        <v>1002</v>
      </c>
      <c r="V463" s="256">
        <v>1</v>
      </c>
      <c r="W463" s="257" t="s">
        <v>2069</v>
      </c>
      <c r="X463" s="258">
        <v>83</v>
      </c>
      <c r="Y463" s="259">
        <v>2</v>
      </c>
      <c r="Z463" s="260"/>
      <c r="AA463" s="261"/>
      <c r="AB463" s="262"/>
      <c r="AC463" s="262"/>
      <c r="AD463" s="261"/>
      <c r="AE463" s="262"/>
      <c r="AF463" s="255"/>
      <c r="AG463" s="263" t="s">
        <v>2063</v>
      </c>
      <c r="AH463" s="264"/>
      <c r="AI463" s="255">
        <v>4</v>
      </c>
      <c r="AJ463" s="264">
        <v>43826</v>
      </c>
      <c r="AK463" s="264" t="s">
        <v>891</v>
      </c>
      <c r="AL463" s="264">
        <v>44349</v>
      </c>
      <c r="AM463" s="254"/>
      <c r="AN463" s="243"/>
      <c r="AO463" s="265" t="str">
        <f>_xlfn.IFNA(IF(VLOOKUP(tabItens[[#This Row],[CÓDIGO]],tabExcluirDoEstoque[#Data],1,FALSE),"sim",""),"")</f>
        <v/>
      </c>
      <c r="AP463" s="266" t="str">
        <f ca="1">IF(OR(ISBLANK(tabItens[[#This Row],[ATA DT.VALID.]]),tabItens[[#This Row],[ATA DT.VALID.]]="",tabItens[[#This Row],[ATA DT.VALID.]]=" "),"",IF(TYPE(tabItens[[#This Row],[ATA DT.VALID.]])=1,ROUNDUP((tabItens[[#This Row],[ATA DT.VALID.]]-TODAY())/7,0),""))</f>
        <v/>
      </c>
      <c r="AQ463" s="267">
        <v>0</v>
      </c>
      <c r="AR463" s="268" t="str">
        <f>IF(ISBLANK(tabItens[[#This Row],[CÓDIGO]]),"",IFERROR(VLOOKUP(tabItens[[#This Row],[CÓDIGO]],Consumo!$C$2:$AI$902,32,FALSE),0))</f>
        <v>11.2022</v>
      </c>
      <c r="AS463" s="269">
        <f>SUMIF(Consumo!$C$3:$C$902,tabItens[[#This Row],[CÓDIGO]],Consumo!$T$3:$T$902) + SUMIF(Consumo!$C$3:$C$902,tabItens[[#This Row],[CÓDIGO]],Consumo!$U$3:$U$902) + SUMIF(Consumo!$C$3:$C$902,tabItens[[#This Row],[CÓDIGO]],Consumo!$V$3:$V$902) + SUMIF(Consumo!$C$3:$C$902,tabItens[[#This Row],[CÓDIGO]],Consumo!$W$3:$W$902)</f>
        <v>0</v>
      </c>
      <c r="AT463" s="269">
        <f>SUMIF(Consumo!$C$3:$C$902,tabItens[[#This Row],[CÓDIGO]],Consumo!$AF$3:$AF$902)</f>
        <v>10</v>
      </c>
      <c r="AU463" s="270">
        <f>SUMIF(Consumo!$C$3:$C$902,tabItens[[#This Row],[CÓDIGO]],Consumo!$AG$3:$AG$902)</f>
        <v>10</v>
      </c>
      <c r="AV463" s="271">
        <f>SUMIF(Consumo!$C$3:$C$902,tabItens[[#This Row],[CÓDIGO]],Consumo!$AE$3:$AE$902)</f>
        <v>0</v>
      </c>
      <c r="AW463" s="244">
        <f>tabItens[[#This Row],[QTDE ATUAL]] + tabItens[[#This Row],[RC QTDE]] + tabItens[[#This Row],[AF SALDO]] + tabItens[[#This Row],[Recentes]]</f>
        <v>1410</v>
      </c>
      <c r="AX463" s="272">
        <v>24</v>
      </c>
      <c r="AY463" s="272">
        <v>4</v>
      </c>
      <c r="AZ463" s="272">
        <f>IF(ISBLANK(tabItens[[#This Row],[CÓDIGO]]),"",tabItens[[#This Row],[PontoMês]] * (AZ$2+tabItens[[#This Row],[PontoQtM]]))</f>
        <v>96</v>
      </c>
      <c r="BA463" s="271">
        <f>tabItens[[#This Row],[PontoPed]] - tabItens[[#This Row],[Saldo]] + (1/10)</f>
        <v>-1313.9</v>
      </c>
      <c r="BB463" s="271">
        <f xml:space="preserve"> tabItens[[#This Row],[PontoMês]] * BB$2 - tabItens[[#This Row],[QTDE ATUAL]] - (1/10)</f>
        <v>-1386.1</v>
      </c>
      <c r="BC463" s="273">
        <f>IF( tabItens[[#This Row],[PontoPed]]&gt;0, IF(tabItens[[#This Row],[PontoPed]]&lt;1, 1, IF( tabItens[[#This Row],[Saldo]]&gt;tabItens[[#This Row],[PontoPed]], 0, (tabItens[[#This Row],[PontoPed]]-tabItens[[#This Row],[Saldo]])/tabItens[[#This Row],[PontoPed]] ) ), 0 )</f>
        <v>0</v>
      </c>
      <c r="BD463" s="274">
        <f>ROUNDDOWN(IF( OR( AND(tabItens[[#This Row],[PontoPed]]&lt;tabItens[[#This Row],[Saldo]],tabItens[[#This Row],[Saldo]]&gt;0), tabItens[[#This Row],[PontoPed]]=0), 99, IF(AND(tabItens[[#This Row],[Saldo]]=0,tabItens[[#This Row],[PontoPed]]&gt;0), 0, (1-tabItens[[#This Row],[PctAb]])*10 ) ),0)</f>
        <v>99</v>
      </c>
      <c r="BE463" s="275">
        <f>MAX(ROUNDDOWN( IF(tabItens[[#This Row],[Abaixo]] &gt; 0,   tabItens[[#This Row],[Abaixo]] + (tabItens[[#This Row],[PontoMês]] * IF( OR( ISBLANK(tabItens[[#This Row],[ATA Nº/ANO]]), tabItens[[#This Row],[ATA Nº/ANO]] = ""),BE$2,BE$1)),0),0),0)</f>
        <v>0</v>
      </c>
      <c r="BF46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3" s="276">
        <f>SUMIF(Consumo!$C$3:$C$902,tabItens[[#This Row],[CÓDIGO]],Consumo!$E$3:$E$902)</f>
        <v>0</v>
      </c>
      <c r="BH463" s="277">
        <f>IF(AND(tabItens[[#This Row],[Pend]] &gt; 0,tabItens[[#This Row],[Consumo]] &lt;&gt; 0), tabItens[[#This Row],[Pend]] / tabItens[[#This Row],[Consumo]], 0 )</f>
        <v>0</v>
      </c>
      <c r="BI463" s="276"/>
      <c r="BJ463" s="276"/>
      <c r="BK463" s="278" t="s">
        <v>2077</v>
      </c>
    </row>
    <row r="464" spans="1:63" x14ac:dyDescent="0.3">
      <c r="A464" s="239">
        <v>13066</v>
      </c>
      <c r="B464" s="240" t="s">
        <v>1001</v>
      </c>
      <c r="C464" s="241" t="s">
        <v>381</v>
      </c>
      <c r="D464" s="242">
        <v>0.99</v>
      </c>
      <c r="E464" s="243"/>
      <c r="F464" s="243"/>
      <c r="G464" s="243" t="s">
        <v>891</v>
      </c>
      <c r="H464" s="244">
        <v>855</v>
      </c>
      <c r="I464" s="245">
        <v>103003</v>
      </c>
      <c r="J464" s="246">
        <v>0.99</v>
      </c>
      <c r="K464" s="247">
        <v>10</v>
      </c>
      <c r="L464" s="248">
        <f>IF(tabItens[[#This Row],[Média]] &gt; 0, tabItens[[#This Row],[QTDE ATUAL]] / tabItens[[#This Row],[Média]],999.9)</f>
        <v>999.9</v>
      </c>
      <c r="M464" s="249">
        <v>0</v>
      </c>
      <c r="N464" s="250">
        <f>tabItens[[#This Row],[VALOR UNIT.]] * tabItens[[#This Row],[LC]]</f>
        <v>0</v>
      </c>
      <c r="O464" s="251" t="s">
        <v>2090</v>
      </c>
      <c r="P464" s="252"/>
      <c r="Q464" s="253"/>
      <c r="R464" s="250"/>
      <c r="S464" s="254"/>
      <c r="T464" s="255">
        <f>ROUNDDOWN(IFERROR(tabItens[[#This Row],[ATA DT.VALID.]] - $D$1,0) / 30,0)</f>
        <v>-1507</v>
      </c>
      <c r="U464" s="240" t="s">
        <v>1002</v>
      </c>
      <c r="V464" s="256">
        <v>1</v>
      </c>
      <c r="W464" s="257" t="s">
        <v>2069</v>
      </c>
      <c r="X464" s="258">
        <v>83</v>
      </c>
      <c r="Y464" s="259">
        <v>2</v>
      </c>
      <c r="Z464" s="260"/>
      <c r="AA464" s="261"/>
      <c r="AB464" s="262"/>
      <c r="AC464" s="262"/>
      <c r="AD464" s="261"/>
      <c r="AE464" s="262"/>
      <c r="AF464" s="255"/>
      <c r="AG464" s="263" t="s">
        <v>2063</v>
      </c>
      <c r="AH464" s="264"/>
      <c r="AI464" s="255">
        <v>4</v>
      </c>
      <c r="AJ464" s="264">
        <v>44067</v>
      </c>
      <c r="AK464" s="264" t="s">
        <v>891</v>
      </c>
      <c r="AL464" s="264">
        <v>44040</v>
      </c>
      <c r="AM464" s="254"/>
      <c r="AN464" s="243"/>
      <c r="AO464" s="265" t="str">
        <f>_xlfn.IFNA(IF(VLOOKUP(tabItens[[#This Row],[CÓDIGO]],tabExcluirDoEstoque[#Data],1,FALSE),"sim",""),"")</f>
        <v/>
      </c>
      <c r="AP464" s="266" t="str">
        <f ca="1">IF(OR(ISBLANK(tabItens[[#This Row],[ATA DT.VALID.]]),tabItens[[#This Row],[ATA DT.VALID.]]="",tabItens[[#This Row],[ATA DT.VALID.]]=" "),"",IF(TYPE(tabItens[[#This Row],[ATA DT.VALID.]])=1,ROUNDUP((tabItens[[#This Row],[ATA DT.VALID.]]-TODAY())/7,0),""))</f>
        <v/>
      </c>
      <c r="AQ464" s="267">
        <v>0</v>
      </c>
      <c r="AR464" s="268" t="str">
        <f>IF(ISBLANK(tabItens[[#This Row],[CÓDIGO]]),"",IFERROR(VLOOKUP(tabItens[[#This Row],[CÓDIGO]],Consumo!$C$2:$AI$902,32,FALSE),0))</f>
        <v>05.2023</v>
      </c>
      <c r="AS464" s="269">
        <f>SUMIF(Consumo!$C$3:$C$902,tabItens[[#This Row],[CÓDIGO]],Consumo!$T$3:$T$902) + SUMIF(Consumo!$C$3:$C$902,tabItens[[#This Row],[CÓDIGO]],Consumo!$U$3:$U$902) + SUMIF(Consumo!$C$3:$C$902,tabItens[[#This Row],[CÓDIGO]],Consumo!$V$3:$V$902) + SUMIF(Consumo!$C$3:$C$902,tabItens[[#This Row],[CÓDIGO]],Consumo!$W$3:$W$902)</f>
        <v>10</v>
      </c>
      <c r="AT464" s="269">
        <f>SUMIF(Consumo!$C$3:$C$902,tabItens[[#This Row],[CÓDIGO]],Consumo!$AF$3:$AF$902)</f>
        <v>35</v>
      </c>
      <c r="AU464" s="270">
        <f>SUMIF(Consumo!$C$3:$C$902,tabItens[[#This Row],[CÓDIGO]],Consumo!$AG$3:$AG$902)</f>
        <v>10</v>
      </c>
      <c r="AV464" s="271">
        <f>SUMIF(Consumo!$C$3:$C$902,tabItens[[#This Row],[CÓDIGO]],Consumo!$AE$3:$AE$902)</f>
        <v>0</v>
      </c>
      <c r="AW464" s="244">
        <f>tabItens[[#This Row],[QTDE ATUAL]] + tabItens[[#This Row],[RC QTDE]] + tabItens[[#This Row],[AF SALDO]] + tabItens[[#This Row],[Recentes]]</f>
        <v>855</v>
      </c>
      <c r="AX464" s="272">
        <v>24</v>
      </c>
      <c r="AY464" s="272">
        <v>4</v>
      </c>
      <c r="AZ464" s="272">
        <f>IF(ISBLANK(tabItens[[#This Row],[CÓDIGO]]),"",tabItens[[#This Row],[PontoMês]] * (AZ$2+tabItens[[#This Row],[PontoQtM]]))</f>
        <v>96</v>
      </c>
      <c r="BA464" s="271">
        <f>tabItens[[#This Row],[PontoPed]] - tabItens[[#This Row],[Saldo]] + (1/10)</f>
        <v>-758.9</v>
      </c>
      <c r="BB464" s="271">
        <f xml:space="preserve"> tabItens[[#This Row],[PontoMês]] * BB$2 - tabItens[[#This Row],[QTDE ATUAL]] - (1/10)</f>
        <v>-831.1</v>
      </c>
      <c r="BC464" s="273">
        <f>IF( tabItens[[#This Row],[PontoPed]]&gt;0, IF(tabItens[[#This Row],[PontoPed]]&lt;1, 1, IF( tabItens[[#This Row],[Saldo]]&gt;tabItens[[#This Row],[PontoPed]], 0, (tabItens[[#This Row],[PontoPed]]-tabItens[[#This Row],[Saldo]])/tabItens[[#This Row],[PontoPed]] ) ), 0 )</f>
        <v>0</v>
      </c>
      <c r="BD464" s="274">
        <f>ROUNDDOWN(IF( OR( AND(tabItens[[#This Row],[PontoPed]]&lt;tabItens[[#This Row],[Saldo]],tabItens[[#This Row],[Saldo]]&gt;0), tabItens[[#This Row],[PontoPed]]=0), 99, IF(AND(tabItens[[#This Row],[Saldo]]=0,tabItens[[#This Row],[PontoPed]]&gt;0), 0, (1-tabItens[[#This Row],[PctAb]])*10 ) ),0)</f>
        <v>99</v>
      </c>
      <c r="BE464" s="275">
        <f>MAX(ROUNDDOWN( IF(tabItens[[#This Row],[Abaixo]] &gt; 0,   tabItens[[#This Row],[Abaixo]] + (tabItens[[#This Row],[PontoMês]] * IF( OR( ISBLANK(tabItens[[#This Row],[ATA Nº/ANO]]), tabItens[[#This Row],[ATA Nº/ANO]] = ""),BE$2,BE$1)),0),0),0)</f>
        <v>0</v>
      </c>
      <c r="BF46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4" s="276">
        <f>SUMIF(Consumo!$C$3:$C$902,tabItens[[#This Row],[CÓDIGO]],Consumo!$E$3:$E$902)</f>
        <v>0</v>
      </c>
      <c r="BH464" s="277">
        <f>IF(AND(tabItens[[#This Row],[Pend]] &gt; 0,tabItens[[#This Row],[Consumo]] &lt;&gt; 0), tabItens[[#This Row],[Pend]] / tabItens[[#This Row],[Consumo]], 0 )</f>
        <v>0</v>
      </c>
      <c r="BI464" s="276"/>
      <c r="BJ464" s="276"/>
      <c r="BK464" s="278" t="s">
        <v>2077</v>
      </c>
    </row>
    <row r="465" spans="1:63" x14ac:dyDescent="0.3">
      <c r="A465" s="239">
        <v>13087</v>
      </c>
      <c r="B465" s="240" t="s">
        <v>1005</v>
      </c>
      <c r="C465" s="241" t="s">
        <v>381</v>
      </c>
      <c r="D465" s="242">
        <v>1.3</v>
      </c>
      <c r="E465" s="243"/>
      <c r="F465" s="243"/>
      <c r="G465" s="243" t="s">
        <v>891</v>
      </c>
      <c r="H465" s="244">
        <v>222</v>
      </c>
      <c r="I465" s="245">
        <v>103003</v>
      </c>
      <c r="J465" s="246">
        <v>1.3</v>
      </c>
      <c r="K465" s="247">
        <v>55</v>
      </c>
      <c r="L465" s="248">
        <f>IF(tabItens[[#This Row],[Média]] &gt; 0, tabItens[[#This Row],[QTDE ATUAL]] / tabItens[[#This Row],[Média]],999.9)</f>
        <v>999.9</v>
      </c>
      <c r="M465" s="249">
        <v>0</v>
      </c>
      <c r="N465" s="250">
        <f>tabItens[[#This Row],[VALOR UNIT.]] * tabItens[[#This Row],[LC]]</f>
        <v>0</v>
      </c>
      <c r="O465" s="251" t="s">
        <v>2090</v>
      </c>
      <c r="P465" s="252"/>
      <c r="Q465" s="253"/>
      <c r="R465" s="250"/>
      <c r="S465" s="254"/>
      <c r="T465" s="255">
        <f>ROUNDDOWN(IFERROR(tabItens[[#This Row],[ATA DT.VALID.]] - $D$1,0) / 30,0)</f>
        <v>-1507</v>
      </c>
      <c r="U465" s="240" t="s">
        <v>1002</v>
      </c>
      <c r="V465" s="256">
        <v>1</v>
      </c>
      <c r="W465" s="257" t="s">
        <v>2069</v>
      </c>
      <c r="X465" s="258">
        <v>83</v>
      </c>
      <c r="Y465" s="259">
        <v>2</v>
      </c>
      <c r="Z465" s="260"/>
      <c r="AA465" s="261"/>
      <c r="AB465" s="262"/>
      <c r="AC465" s="262"/>
      <c r="AD465" s="261"/>
      <c r="AE465" s="262"/>
      <c r="AF465" s="255"/>
      <c r="AG465" s="263" t="s">
        <v>2063</v>
      </c>
      <c r="AH465" s="264"/>
      <c r="AI465" s="255">
        <v>18</v>
      </c>
      <c r="AJ465" s="264">
        <v>44067</v>
      </c>
      <c r="AK465" s="264" t="s">
        <v>891</v>
      </c>
      <c r="AL465" s="264">
        <v>44922</v>
      </c>
      <c r="AM465" s="254"/>
      <c r="AN465" s="243"/>
      <c r="AO465" s="265" t="str">
        <f>_xlfn.IFNA(IF(VLOOKUP(tabItens[[#This Row],[CÓDIGO]],tabExcluirDoEstoque[#Data],1,FALSE),"sim",""),"")</f>
        <v/>
      </c>
      <c r="AP465" s="266" t="str">
        <f ca="1">IF(OR(ISBLANK(tabItens[[#This Row],[ATA DT.VALID.]]),tabItens[[#This Row],[ATA DT.VALID.]]="",tabItens[[#This Row],[ATA DT.VALID.]]=" "),"",IF(TYPE(tabItens[[#This Row],[ATA DT.VALID.]])=1,ROUNDUP((tabItens[[#This Row],[ATA DT.VALID.]]-TODAY())/7,0),""))</f>
        <v/>
      </c>
      <c r="AQ465" s="267">
        <v>0</v>
      </c>
      <c r="AR465" s="268" t="str">
        <f>IF(ISBLANK(tabItens[[#This Row],[CÓDIGO]]),"",IFERROR(VLOOKUP(tabItens[[#This Row],[CÓDIGO]],Consumo!$C$2:$AI$902,32,FALSE),0))</f>
        <v>05.2023</v>
      </c>
      <c r="AS465" s="269">
        <f>SUMIF(Consumo!$C$3:$C$902,tabItens[[#This Row],[CÓDIGO]],Consumo!$T$3:$T$902) + SUMIF(Consumo!$C$3:$C$902,tabItens[[#This Row],[CÓDIGO]],Consumo!$U$3:$U$902) + SUMIF(Consumo!$C$3:$C$902,tabItens[[#This Row],[CÓDIGO]],Consumo!$V$3:$V$902) + SUMIF(Consumo!$C$3:$C$902,tabItens[[#This Row],[CÓDIGO]],Consumo!$W$3:$W$902)</f>
        <v>15</v>
      </c>
      <c r="AT465" s="269">
        <f>SUMIF(Consumo!$C$3:$C$902,tabItens[[#This Row],[CÓDIGO]],Consumo!$AF$3:$AF$902)</f>
        <v>75</v>
      </c>
      <c r="AU465" s="270">
        <f>SUMIF(Consumo!$C$3:$C$902,tabItens[[#This Row],[CÓDIGO]],Consumo!$AG$3:$AG$902)</f>
        <v>20</v>
      </c>
      <c r="AV465" s="271">
        <f>SUMIF(Consumo!$C$3:$C$902,tabItens[[#This Row],[CÓDIGO]],Consumo!$AE$3:$AE$902)</f>
        <v>0</v>
      </c>
      <c r="AW465" s="244">
        <f>tabItens[[#This Row],[QTDE ATUAL]] + tabItens[[#This Row],[RC QTDE]] + tabItens[[#This Row],[AF SALDO]] + tabItens[[#This Row],[Recentes]]</f>
        <v>222</v>
      </c>
      <c r="AX465" s="272">
        <v>25</v>
      </c>
      <c r="AY465" s="272">
        <v>4</v>
      </c>
      <c r="AZ465" s="272">
        <f>IF(ISBLANK(tabItens[[#This Row],[CÓDIGO]]),"",tabItens[[#This Row],[PontoMês]] * (AZ$2+tabItens[[#This Row],[PontoQtM]]))</f>
        <v>100</v>
      </c>
      <c r="BA465" s="271">
        <f>tabItens[[#This Row],[PontoPed]] - tabItens[[#This Row],[Saldo]] + (1/10)</f>
        <v>-121.9</v>
      </c>
      <c r="BB465" s="271">
        <f xml:space="preserve"> tabItens[[#This Row],[PontoMês]] * BB$2 - tabItens[[#This Row],[QTDE ATUAL]] - (1/10)</f>
        <v>-197.1</v>
      </c>
      <c r="BC465" s="273">
        <f>IF( tabItens[[#This Row],[PontoPed]]&gt;0, IF(tabItens[[#This Row],[PontoPed]]&lt;1, 1, IF( tabItens[[#This Row],[Saldo]]&gt;tabItens[[#This Row],[PontoPed]], 0, (tabItens[[#This Row],[PontoPed]]-tabItens[[#This Row],[Saldo]])/tabItens[[#This Row],[PontoPed]] ) ), 0 )</f>
        <v>0</v>
      </c>
      <c r="BD465" s="274">
        <f>ROUNDDOWN(IF( OR( AND(tabItens[[#This Row],[PontoPed]]&lt;tabItens[[#This Row],[Saldo]],tabItens[[#This Row],[Saldo]]&gt;0), tabItens[[#This Row],[PontoPed]]=0), 99, IF(AND(tabItens[[#This Row],[Saldo]]=0,tabItens[[#This Row],[PontoPed]]&gt;0), 0, (1-tabItens[[#This Row],[PctAb]])*10 ) ),0)</f>
        <v>99</v>
      </c>
      <c r="BE465" s="275">
        <f>MAX(ROUNDDOWN( IF(tabItens[[#This Row],[Abaixo]] &gt; 0,   tabItens[[#This Row],[Abaixo]] + (tabItens[[#This Row],[PontoMês]] * IF( OR( ISBLANK(tabItens[[#This Row],[ATA Nº/ANO]]), tabItens[[#This Row],[ATA Nº/ANO]] = ""),BE$2,BE$1)),0),0),0)</f>
        <v>0</v>
      </c>
      <c r="BF46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5" s="276">
        <f>SUMIF(Consumo!$C$3:$C$902,tabItens[[#This Row],[CÓDIGO]],Consumo!$E$3:$E$902)</f>
        <v>0</v>
      </c>
      <c r="BH465" s="277">
        <f>IF(AND(tabItens[[#This Row],[Pend]] &gt; 0,tabItens[[#This Row],[Consumo]] &lt;&gt; 0), tabItens[[#This Row],[Pend]] / tabItens[[#This Row],[Consumo]], 0 )</f>
        <v>0</v>
      </c>
      <c r="BI465" s="276"/>
      <c r="BJ465" s="276"/>
      <c r="BK465" s="278" t="s">
        <v>2077</v>
      </c>
    </row>
    <row r="466" spans="1:63" x14ac:dyDescent="0.3">
      <c r="A466" s="239">
        <v>13088</v>
      </c>
      <c r="B466" s="240" t="s">
        <v>1006</v>
      </c>
      <c r="C466" s="241" t="s">
        <v>381</v>
      </c>
      <c r="D466" s="242">
        <v>1.2</v>
      </c>
      <c r="E466" s="243"/>
      <c r="F466" s="243"/>
      <c r="G466" s="243" t="s">
        <v>891</v>
      </c>
      <c r="H466" s="244">
        <v>0</v>
      </c>
      <c r="I466" s="245">
        <v>103003</v>
      </c>
      <c r="J466" s="246">
        <v>1.2</v>
      </c>
      <c r="K466" s="247">
        <v>44</v>
      </c>
      <c r="L466" s="248">
        <f>IF(tabItens[[#This Row],[Média]] &gt; 0, tabItens[[#This Row],[QTDE ATUAL]] / tabItens[[#This Row],[Média]],999.9)</f>
        <v>0</v>
      </c>
      <c r="M466" s="249">
        <v>0</v>
      </c>
      <c r="N466" s="250">
        <f>tabItens[[#This Row],[VALOR UNIT.]] * tabItens[[#This Row],[LC]]</f>
        <v>0</v>
      </c>
      <c r="O466" s="251" t="s">
        <v>2090</v>
      </c>
      <c r="P466" s="252"/>
      <c r="Q466" s="253"/>
      <c r="R466" s="250"/>
      <c r="S466" s="254"/>
      <c r="T466" s="255">
        <f>ROUNDDOWN(IFERROR(tabItens[[#This Row],[ATA DT.VALID.]] - $D$1,0) / 30,0)</f>
        <v>-1507</v>
      </c>
      <c r="U466" s="240" t="s">
        <v>1002</v>
      </c>
      <c r="V466" s="256">
        <v>1</v>
      </c>
      <c r="W466" s="257" t="s">
        <v>2069</v>
      </c>
      <c r="X466" s="258">
        <v>83</v>
      </c>
      <c r="Y466" s="259">
        <v>2</v>
      </c>
      <c r="Z466" s="260">
        <v>2516</v>
      </c>
      <c r="AA466" s="261">
        <v>2023</v>
      </c>
      <c r="AB466" s="262">
        <v>50</v>
      </c>
      <c r="AC466" s="262"/>
      <c r="AD466" s="261"/>
      <c r="AE466" s="262"/>
      <c r="AF466" s="255"/>
      <c r="AG466" s="263" t="s">
        <v>2063</v>
      </c>
      <c r="AH466" s="264"/>
      <c r="AI466" s="255">
        <v>14</v>
      </c>
      <c r="AJ466" s="264">
        <v>43336</v>
      </c>
      <c r="AK466" s="264" t="s">
        <v>891</v>
      </c>
      <c r="AL466" s="264">
        <v>44922</v>
      </c>
      <c r="AM466" s="254"/>
      <c r="AN466" s="243"/>
      <c r="AO466" s="265" t="str">
        <f>_xlfn.IFNA(IF(VLOOKUP(tabItens[[#This Row],[CÓDIGO]],tabExcluirDoEstoque[#Data],1,FALSE),"sim",""),"")</f>
        <v/>
      </c>
      <c r="AP466" s="266" t="str">
        <f ca="1">IF(OR(ISBLANK(tabItens[[#This Row],[ATA DT.VALID.]]),tabItens[[#This Row],[ATA DT.VALID.]]="",tabItens[[#This Row],[ATA DT.VALID.]]=" "),"",IF(TYPE(tabItens[[#This Row],[ATA DT.VALID.]])=1,ROUNDUP((tabItens[[#This Row],[ATA DT.VALID.]]-TODAY())/7,0),""))</f>
        <v/>
      </c>
      <c r="AQ466" s="267">
        <v>0</v>
      </c>
      <c r="AR466" s="268" t="str">
        <f>IF(ISBLANK(tabItens[[#This Row],[CÓDIGO]]),"",IFERROR(VLOOKUP(tabItens[[#This Row],[CÓDIGO]],Consumo!$C$2:$AI$902,32,FALSE),0))</f>
        <v>05.2023</v>
      </c>
      <c r="AS466" s="269">
        <f>SUMIF(Consumo!$C$3:$C$902,tabItens[[#This Row],[CÓDIGO]],Consumo!$T$3:$T$902) + SUMIF(Consumo!$C$3:$C$902,tabItens[[#This Row],[CÓDIGO]],Consumo!$U$3:$U$902) + SUMIF(Consumo!$C$3:$C$902,tabItens[[#This Row],[CÓDIGO]],Consumo!$V$3:$V$902) + SUMIF(Consumo!$C$3:$C$902,tabItens[[#This Row],[CÓDIGO]],Consumo!$W$3:$W$902)</f>
        <v>29</v>
      </c>
      <c r="AT466" s="269">
        <f>SUMIF(Consumo!$C$3:$C$902,tabItens[[#This Row],[CÓDIGO]],Consumo!$AF$3:$AF$902)</f>
        <v>146</v>
      </c>
      <c r="AU466" s="270">
        <f>SUMIF(Consumo!$C$3:$C$902,tabItens[[#This Row],[CÓDIGO]],Consumo!$AG$3:$AG$902)</f>
        <v>97</v>
      </c>
      <c r="AV466" s="271">
        <f>SUMIF(Consumo!$C$3:$C$902,tabItens[[#This Row],[CÓDIGO]],Consumo!$AE$3:$AE$902)</f>
        <v>0.16666666666666666</v>
      </c>
      <c r="AW466" s="244">
        <f>tabItens[[#This Row],[QTDE ATUAL]] + tabItens[[#This Row],[RC QTDE]] + tabItens[[#This Row],[AF SALDO]] + tabItens[[#This Row],[Recentes]]</f>
        <v>50</v>
      </c>
      <c r="AX466" s="272">
        <v>25</v>
      </c>
      <c r="AY466" s="272">
        <v>4</v>
      </c>
      <c r="AZ466" s="272">
        <f>IF(ISBLANK(tabItens[[#This Row],[CÓDIGO]]),"",tabItens[[#This Row],[PontoMês]] * (AZ$2+tabItens[[#This Row],[PontoQtM]]))</f>
        <v>100</v>
      </c>
      <c r="BA466" s="271">
        <f>tabItens[[#This Row],[PontoPed]] - tabItens[[#This Row],[Saldo]] + (1/10)</f>
        <v>50.1</v>
      </c>
      <c r="BB466" s="271">
        <f xml:space="preserve"> tabItens[[#This Row],[PontoMês]] * BB$2 - tabItens[[#This Row],[QTDE ATUAL]] - (1/10)</f>
        <v>24.9</v>
      </c>
      <c r="BC466" s="273">
        <f>IF( tabItens[[#This Row],[PontoPed]]&gt;0, IF(tabItens[[#This Row],[PontoPed]]&lt;1, 1, IF( tabItens[[#This Row],[Saldo]]&gt;tabItens[[#This Row],[PontoPed]], 0, (tabItens[[#This Row],[PontoPed]]-tabItens[[#This Row],[Saldo]])/tabItens[[#This Row],[PontoPed]] ) ), 0 )</f>
        <v>0.5</v>
      </c>
      <c r="BD466" s="274">
        <f>ROUNDDOWN(IF( OR( AND(tabItens[[#This Row],[PontoPed]]&lt;tabItens[[#This Row],[Saldo]],tabItens[[#This Row],[Saldo]]&gt;0), tabItens[[#This Row],[PontoPed]]=0), 99, IF(AND(tabItens[[#This Row],[Saldo]]=0,tabItens[[#This Row],[PontoPed]]&gt;0), 0, (1-tabItens[[#This Row],[PctAb]])*10 ) ),0)</f>
        <v>5</v>
      </c>
      <c r="BE466" s="275">
        <f>MAX(ROUNDDOWN( IF(tabItens[[#This Row],[Abaixo]] &gt; 0,   tabItens[[#This Row],[Abaixo]] + (tabItens[[#This Row],[PontoMês]] * IF( OR( ISBLANK(tabItens[[#This Row],[ATA Nº/ANO]]), tabItens[[#This Row],[ATA Nº/ANO]] = ""),BE$2,BE$1)),0),0),0)</f>
        <v>125</v>
      </c>
      <c r="BF46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6" s="276">
        <f>SUMIF(Consumo!$C$3:$C$902,tabItens[[#This Row],[CÓDIGO]],Consumo!$E$3:$E$902)</f>
        <v>3</v>
      </c>
      <c r="BH466" s="277">
        <f>IF(AND(tabItens[[#This Row],[Pend]] &gt; 0,tabItens[[#This Row],[Consumo]] &lt;&gt; 0), tabItens[[#This Row],[Pend]] / tabItens[[#This Row],[Consumo]], 0 )</f>
        <v>2.0547945205479451E-2</v>
      </c>
      <c r="BI466" s="276"/>
      <c r="BJ466" s="276"/>
      <c r="BK466" s="278" t="s">
        <v>2077</v>
      </c>
    </row>
    <row r="467" spans="1:63" x14ac:dyDescent="0.3">
      <c r="A467" s="239">
        <v>35555</v>
      </c>
      <c r="B467" s="240" t="s">
        <v>1269</v>
      </c>
      <c r="C467" s="241" t="s">
        <v>381</v>
      </c>
      <c r="D467" s="242">
        <v>0.4</v>
      </c>
      <c r="E467" s="243"/>
      <c r="F467" s="243"/>
      <c r="G467" s="243" t="s">
        <v>891</v>
      </c>
      <c r="H467" s="244">
        <v>63</v>
      </c>
      <c r="I467" s="245">
        <v>103003</v>
      </c>
      <c r="J467" s="246">
        <v>0.4</v>
      </c>
      <c r="K467" s="247">
        <v>75</v>
      </c>
      <c r="L467" s="248">
        <f>IF(tabItens[[#This Row],[Média]] &gt; 0, tabItens[[#This Row],[QTDE ATUAL]] / tabItens[[#This Row],[Média]],999.9)</f>
        <v>999.9</v>
      </c>
      <c r="M467" s="249">
        <v>0</v>
      </c>
      <c r="N467" s="250">
        <f>tabItens[[#This Row],[VALOR UNIT.]] * tabItens[[#This Row],[LC]]</f>
        <v>0</v>
      </c>
      <c r="O467" s="251" t="s">
        <v>2090</v>
      </c>
      <c r="P467" s="252"/>
      <c r="Q467" s="253"/>
      <c r="R467" s="250"/>
      <c r="S467" s="254"/>
      <c r="T467" s="255">
        <f>ROUNDDOWN(IFERROR(tabItens[[#This Row],[ATA DT.VALID.]] - $D$1,0) / 30,0)</f>
        <v>-1507</v>
      </c>
      <c r="U467" s="240" t="s">
        <v>1002</v>
      </c>
      <c r="V467" s="256">
        <v>1</v>
      </c>
      <c r="W467" s="257" t="s">
        <v>2069</v>
      </c>
      <c r="X467" s="258">
        <v>83</v>
      </c>
      <c r="Y467" s="259">
        <v>2</v>
      </c>
      <c r="Z467" s="260"/>
      <c r="AA467" s="261"/>
      <c r="AB467" s="262"/>
      <c r="AC467" s="262"/>
      <c r="AD467" s="261"/>
      <c r="AE467" s="262"/>
      <c r="AF467" s="255"/>
      <c r="AG467" s="263" t="s">
        <v>2063</v>
      </c>
      <c r="AH467" s="264"/>
      <c r="AI467" s="255">
        <v>26</v>
      </c>
      <c r="AJ467" s="264">
        <v>43257</v>
      </c>
      <c r="AK467" s="264" t="s">
        <v>891</v>
      </c>
      <c r="AL467" s="264">
        <v>43217</v>
      </c>
      <c r="AM467" s="254"/>
      <c r="AN467" s="243"/>
      <c r="AO467" s="265" t="str">
        <f>_xlfn.IFNA(IF(VLOOKUP(tabItens[[#This Row],[CÓDIGO]],tabExcluirDoEstoque[#Data],1,FALSE),"sim",""),"")</f>
        <v/>
      </c>
      <c r="AP467" s="266" t="str">
        <f ca="1">IF(OR(ISBLANK(tabItens[[#This Row],[ATA DT.VALID.]]),tabItens[[#This Row],[ATA DT.VALID.]]="",tabItens[[#This Row],[ATA DT.VALID.]]=" "),"",IF(TYPE(tabItens[[#This Row],[ATA DT.VALID.]])=1,ROUNDUP((tabItens[[#This Row],[ATA DT.VALID.]]-TODAY())/7,0),""))</f>
        <v/>
      </c>
      <c r="AQ467" s="267">
        <v>0</v>
      </c>
      <c r="AR467" s="268" t="str">
        <f>IF(ISBLANK(tabItens[[#This Row],[CÓDIGO]]),"",IFERROR(VLOOKUP(tabItens[[#This Row],[CÓDIGO]],Consumo!$C$2:$AI$902,32,FALSE),0))</f>
        <v>04.2023</v>
      </c>
      <c r="AS467" s="269">
        <f>SUMIF(Consumo!$C$3:$C$902,tabItens[[#This Row],[CÓDIGO]],Consumo!$T$3:$T$902) + SUMIF(Consumo!$C$3:$C$902,tabItens[[#This Row],[CÓDIGO]],Consumo!$U$3:$U$902) + SUMIF(Consumo!$C$3:$C$902,tabItens[[#This Row],[CÓDIGO]],Consumo!$V$3:$V$902) + SUMIF(Consumo!$C$3:$C$902,tabItens[[#This Row],[CÓDIGO]],Consumo!$W$3:$W$902)</f>
        <v>0</v>
      </c>
      <c r="AT467" s="269">
        <f>SUMIF(Consumo!$C$3:$C$902,tabItens[[#This Row],[CÓDIGO]],Consumo!$AF$3:$AF$902)</f>
        <v>90</v>
      </c>
      <c r="AU467" s="270">
        <f>SUMIF(Consumo!$C$3:$C$902,tabItens[[#This Row],[CÓDIGO]],Consumo!$AG$3:$AG$902)</f>
        <v>55</v>
      </c>
      <c r="AV467" s="271">
        <f>SUMIF(Consumo!$C$3:$C$902,tabItens[[#This Row],[CÓDIGO]],Consumo!$AE$3:$AE$902)</f>
        <v>0</v>
      </c>
      <c r="AW467" s="244">
        <f>tabItens[[#This Row],[QTDE ATUAL]] + tabItens[[#This Row],[RC QTDE]] + tabItens[[#This Row],[AF SALDO]] + tabItens[[#This Row],[Recentes]]</f>
        <v>63</v>
      </c>
      <c r="AX467" s="272">
        <v>17</v>
      </c>
      <c r="AY467" s="272">
        <v>4</v>
      </c>
      <c r="AZ467" s="272">
        <f>IF(ISBLANK(tabItens[[#This Row],[CÓDIGO]]),"",tabItens[[#This Row],[PontoMês]] * (AZ$2+tabItens[[#This Row],[PontoQtM]]))</f>
        <v>68</v>
      </c>
      <c r="BA467" s="271">
        <f>tabItens[[#This Row],[PontoPed]] - tabItens[[#This Row],[Saldo]] + (1/10)</f>
        <v>5.0999999999999996</v>
      </c>
      <c r="BB467" s="271">
        <f xml:space="preserve"> tabItens[[#This Row],[PontoMês]] * BB$2 - tabItens[[#This Row],[QTDE ATUAL]] - (1/10)</f>
        <v>-46.1</v>
      </c>
      <c r="BC467" s="273">
        <f>IF( tabItens[[#This Row],[PontoPed]]&gt;0, IF(tabItens[[#This Row],[PontoPed]]&lt;1, 1, IF( tabItens[[#This Row],[Saldo]]&gt;tabItens[[#This Row],[PontoPed]], 0, (tabItens[[#This Row],[PontoPed]]-tabItens[[#This Row],[Saldo]])/tabItens[[#This Row],[PontoPed]] ) ), 0 )</f>
        <v>7.3529411764705885E-2</v>
      </c>
      <c r="BD467" s="274">
        <f>ROUNDDOWN(IF( OR( AND(tabItens[[#This Row],[PontoPed]]&lt;tabItens[[#This Row],[Saldo]],tabItens[[#This Row],[Saldo]]&gt;0), tabItens[[#This Row],[PontoPed]]=0), 99, IF(AND(tabItens[[#This Row],[Saldo]]=0,tabItens[[#This Row],[PontoPed]]&gt;0), 0, (1-tabItens[[#This Row],[PctAb]])*10 ) ),0)</f>
        <v>9</v>
      </c>
      <c r="BE467" s="275">
        <f>MAX(ROUNDDOWN( IF(tabItens[[#This Row],[Abaixo]] &gt; 0,   tabItens[[#This Row],[Abaixo]] + (tabItens[[#This Row],[PontoMês]] * IF( OR( ISBLANK(tabItens[[#This Row],[ATA Nº/ANO]]), tabItens[[#This Row],[ATA Nº/ANO]] = ""),BE$2,BE$1)),0),0),0)</f>
        <v>56</v>
      </c>
      <c r="BF46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7" s="276">
        <f>SUMIF(Consumo!$C$3:$C$902,tabItens[[#This Row],[CÓDIGO]],Consumo!$E$3:$E$902)</f>
        <v>0</v>
      </c>
      <c r="BH467" s="277">
        <f>IF(AND(tabItens[[#This Row],[Pend]] &gt; 0,tabItens[[#This Row],[Consumo]] &lt;&gt; 0), tabItens[[#This Row],[Pend]] / tabItens[[#This Row],[Consumo]], 0 )</f>
        <v>0</v>
      </c>
      <c r="BI467" s="276"/>
      <c r="BJ467" s="276"/>
      <c r="BK467" s="278" t="s">
        <v>2077</v>
      </c>
    </row>
    <row r="468" spans="1:63" x14ac:dyDescent="0.3">
      <c r="A468" s="239">
        <v>35554</v>
      </c>
      <c r="B468" s="240" t="s">
        <v>1268</v>
      </c>
      <c r="C468" s="241" t="s">
        <v>381</v>
      </c>
      <c r="D468" s="242">
        <v>0.5</v>
      </c>
      <c r="E468" s="243"/>
      <c r="F468" s="243"/>
      <c r="G468" s="243" t="s">
        <v>891</v>
      </c>
      <c r="H468" s="244">
        <v>0</v>
      </c>
      <c r="I468" s="245">
        <v>103003</v>
      </c>
      <c r="J468" s="246">
        <v>0.5</v>
      </c>
      <c r="K468" s="247">
        <v>38</v>
      </c>
      <c r="L468" s="248">
        <f>IF(tabItens[[#This Row],[Média]] &gt; 0, tabItens[[#This Row],[QTDE ATUAL]] / tabItens[[#This Row],[Média]],999.9)</f>
        <v>0</v>
      </c>
      <c r="M468" s="249">
        <v>0</v>
      </c>
      <c r="N468" s="250">
        <f>tabItens[[#This Row],[VALOR UNIT.]] * tabItens[[#This Row],[LC]]</f>
        <v>0</v>
      </c>
      <c r="O468" s="251" t="s">
        <v>2090</v>
      </c>
      <c r="P468" s="252"/>
      <c r="Q468" s="253"/>
      <c r="R468" s="250"/>
      <c r="S468" s="254"/>
      <c r="T468" s="255">
        <f>ROUNDDOWN(IFERROR(tabItens[[#This Row],[ATA DT.VALID.]] - $D$1,0) / 30,0)</f>
        <v>-1507</v>
      </c>
      <c r="U468" s="240" t="s">
        <v>1002</v>
      </c>
      <c r="V468" s="256">
        <v>1</v>
      </c>
      <c r="W468" s="257" t="s">
        <v>2069</v>
      </c>
      <c r="X468" s="258">
        <v>83</v>
      </c>
      <c r="Y468" s="259">
        <v>2</v>
      </c>
      <c r="Z468" s="260">
        <v>2995</v>
      </c>
      <c r="AA468" s="261">
        <v>2023</v>
      </c>
      <c r="AB468" s="262">
        <v>20</v>
      </c>
      <c r="AC468" s="262"/>
      <c r="AD468" s="261"/>
      <c r="AE468" s="262"/>
      <c r="AF468" s="255"/>
      <c r="AG468" s="263" t="s">
        <v>2063</v>
      </c>
      <c r="AH468" s="264"/>
      <c r="AI468" s="255">
        <v>12</v>
      </c>
      <c r="AJ468" s="264">
        <v>43644</v>
      </c>
      <c r="AK468" s="264" t="s">
        <v>891</v>
      </c>
      <c r="AL468" s="264">
        <v>43622</v>
      </c>
      <c r="AM468" s="254"/>
      <c r="AN468" s="243"/>
      <c r="AO468" s="265" t="str">
        <f>_xlfn.IFNA(IF(VLOOKUP(tabItens[[#This Row],[CÓDIGO]],tabExcluirDoEstoque[#Data],1,FALSE),"sim",""),"")</f>
        <v/>
      </c>
      <c r="AP468" s="266" t="str">
        <f ca="1">IF(OR(ISBLANK(tabItens[[#This Row],[ATA DT.VALID.]]),tabItens[[#This Row],[ATA DT.VALID.]]="",tabItens[[#This Row],[ATA DT.VALID.]]=" "),"",IF(TYPE(tabItens[[#This Row],[ATA DT.VALID.]])=1,ROUNDUP((tabItens[[#This Row],[ATA DT.VALID.]]-TODAY())/7,0),""))</f>
        <v/>
      </c>
      <c r="AQ468" s="267">
        <v>0</v>
      </c>
      <c r="AR468" s="268" t="str">
        <f>IF(ISBLANK(tabItens[[#This Row],[CÓDIGO]]),"",IFERROR(VLOOKUP(tabItens[[#This Row],[CÓDIGO]],Consumo!$C$2:$AI$902,32,FALSE),0))</f>
        <v>04.2023</v>
      </c>
      <c r="AS468" s="269">
        <f>SUMIF(Consumo!$C$3:$C$902,tabItens[[#This Row],[CÓDIGO]],Consumo!$T$3:$T$902) + SUMIF(Consumo!$C$3:$C$902,tabItens[[#This Row],[CÓDIGO]],Consumo!$U$3:$U$902) + SUMIF(Consumo!$C$3:$C$902,tabItens[[#This Row],[CÓDIGO]],Consumo!$V$3:$V$902) + SUMIF(Consumo!$C$3:$C$902,tabItens[[#This Row],[CÓDIGO]],Consumo!$W$3:$W$902)</f>
        <v>0</v>
      </c>
      <c r="AT468" s="269">
        <f>SUMIF(Consumo!$C$3:$C$902,tabItens[[#This Row],[CÓDIGO]],Consumo!$AF$3:$AF$902)</f>
        <v>93</v>
      </c>
      <c r="AU468" s="270">
        <f>SUMIF(Consumo!$C$3:$C$902,tabItens[[#This Row],[CÓDIGO]],Consumo!$AG$3:$AG$902)</f>
        <v>22</v>
      </c>
      <c r="AV468" s="271">
        <f>SUMIF(Consumo!$C$3:$C$902,tabItens[[#This Row],[CÓDIGO]],Consumo!$AE$3:$AE$902)</f>
        <v>1.9444444444444444</v>
      </c>
      <c r="AW468" s="244">
        <f>tabItens[[#This Row],[QTDE ATUAL]] + tabItens[[#This Row],[RC QTDE]] + tabItens[[#This Row],[AF SALDO]] + tabItens[[#This Row],[Recentes]]</f>
        <v>20</v>
      </c>
      <c r="AX468" s="272">
        <v>8</v>
      </c>
      <c r="AY468" s="272">
        <v>4</v>
      </c>
      <c r="AZ468" s="272">
        <f>IF(ISBLANK(tabItens[[#This Row],[CÓDIGO]]),"",tabItens[[#This Row],[PontoMês]] * (AZ$2+tabItens[[#This Row],[PontoQtM]]))</f>
        <v>32</v>
      </c>
      <c r="BA468" s="271">
        <f>tabItens[[#This Row],[PontoPed]] - tabItens[[#This Row],[Saldo]] + (1/10)</f>
        <v>12.1</v>
      </c>
      <c r="BB468" s="271">
        <f xml:space="preserve"> tabItens[[#This Row],[PontoMês]] * BB$2 - tabItens[[#This Row],[QTDE ATUAL]] - (1/10)</f>
        <v>7.9</v>
      </c>
      <c r="BC468" s="273">
        <f>IF( tabItens[[#This Row],[PontoPed]]&gt;0, IF(tabItens[[#This Row],[PontoPed]]&lt;1, 1, IF( tabItens[[#This Row],[Saldo]]&gt;tabItens[[#This Row],[PontoPed]], 0, (tabItens[[#This Row],[PontoPed]]-tabItens[[#This Row],[Saldo]])/tabItens[[#This Row],[PontoPed]] ) ), 0 )</f>
        <v>0.375</v>
      </c>
      <c r="BD468" s="274">
        <f>ROUNDDOWN(IF( OR( AND(tabItens[[#This Row],[PontoPed]]&lt;tabItens[[#This Row],[Saldo]],tabItens[[#This Row],[Saldo]]&gt;0), tabItens[[#This Row],[PontoPed]]=0), 99, IF(AND(tabItens[[#This Row],[Saldo]]=0,tabItens[[#This Row],[PontoPed]]&gt;0), 0, (1-tabItens[[#This Row],[PctAb]])*10 ) ),0)</f>
        <v>6</v>
      </c>
      <c r="BE468" s="275">
        <f>MAX(ROUNDDOWN( IF(tabItens[[#This Row],[Abaixo]] &gt; 0,   tabItens[[#This Row],[Abaixo]] + (tabItens[[#This Row],[PontoMês]] * IF( OR( ISBLANK(tabItens[[#This Row],[ATA Nº/ANO]]), tabItens[[#This Row],[ATA Nº/ANO]] = ""),BE$2,BE$1)),0),0),0)</f>
        <v>36</v>
      </c>
      <c r="BF46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8" s="276">
        <f>SUMIF(Consumo!$C$3:$C$902,tabItens[[#This Row],[CÓDIGO]],Consumo!$E$3:$E$902)</f>
        <v>35</v>
      </c>
      <c r="BH468" s="277">
        <f>IF(AND(tabItens[[#This Row],[Pend]] &gt; 0,tabItens[[#This Row],[Consumo]] &lt;&gt; 0), tabItens[[#This Row],[Pend]] / tabItens[[#This Row],[Consumo]], 0 )</f>
        <v>0.37634408602150538</v>
      </c>
      <c r="BI468" s="276"/>
      <c r="BJ468" s="276"/>
      <c r="BK468" s="278" t="s">
        <v>2077</v>
      </c>
    </row>
    <row r="469" spans="1:63" x14ac:dyDescent="0.3">
      <c r="A469" s="239">
        <v>35550</v>
      </c>
      <c r="B469" s="240" t="s">
        <v>1267</v>
      </c>
      <c r="C469" s="241" t="s">
        <v>381</v>
      </c>
      <c r="D469" s="242">
        <v>0.4</v>
      </c>
      <c r="E469" s="243"/>
      <c r="F469" s="243"/>
      <c r="G469" s="243" t="s">
        <v>891</v>
      </c>
      <c r="H469" s="244">
        <v>39</v>
      </c>
      <c r="I469" s="245">
        <v>103003</v>
      </c>
      <c r="J469" s="246">
        <v>0.4</v>
      </c>
      <c r="K469" s="247">
        <v>76</v>
      </c>
      <c r="L469" s="248">
        <f>IF(tabItens[[#This Row],[Média]] &gt; 0, tabItens[[#This Row],[QTDE ATUAL]] / tabItens[[#This Row],[Média]],999.9)</f>
        <v>999.9</v>
      </c>
      <c r="M469" s="249">
        <v>0</v>
      </c>
      <c r="N469" s="250">
        <f>tabItens[[#This Row],[VALOR UNIT.]] * tabItens[[#This Row],[LC]]</f>
        <v>0</v>
      </c>
      <c r="O469" s="251" t="s">
        <v>2090</v>
      </c>
      <c r="P469" s="252"/>
      <c r="Q469" s="253"/>
      <c r="R469" s="250"/>
      <c r="S469" s="254"/>
      <c r="T469" s="255">
        <f>ROUNDDOWN(IFERROR(tabItens[[#This Row],[ATA DT.VALID.]] - $D$1,0) / 30,0)</f>
        <v>-1507</v>
      </c>
      <c r="U469" s="240" t="s">
        <v>1002</v>
      </c>
      <c r="V469" s="256">
        <v>1</v>
      </c>
      <c r="W469" s="257" t="s">
        <v>2069</v>
      </c>
      <c r="X469" s="258">
        <v>83</v>
      </c>
      <c r="Y469" s="259">
        <v>2</v>
      </c>
      <c r="Z469" s="260"/>
      <c r="AA469" s="261"/>
      <c r="AB469" s="262"/>
      <c r="AC469" s="262"/>
      <c r="AD469" s="261"/>
      <c r="AE469" s="262"/>
      <c r="AF469" s="255"/>
      <c r="AG469" s="263" t="s">
        <v>2063</v>
      </c>
      <c r="AH469" s="264"/>
      <c r="AI469" s="255">
        <v>26</v>
      </c>
      <c r="AJ469" s="264">
        <v>43257</v>
      </c>
      <c r="AK469" s="264" t="s">
        <v>891</v>
      </c>
      <c r="AL469" s="264">
        <v>43217</v>
      </c>
      <c r="AM469" s="254"/>
      <c r="AN469" s="243"/>
      <c r="AO469" s="265" t="str">
        <f>_xlfn.IFNA(IF(VLOOKUP(tabItens[[#This Row],[CÓDIGO]],tabExcluirDoEstoque[#Data],1,FALSE),"sim",""),"")</f>
        <v/>
      </c>
      <c r="AP469" s="266" t="str">
        <f ca="1">IF(OR(ISBLANK(tabItens[[#This Row],[ATA DT.VALID.]]),tabItens[[#This Row],[ATA DT.VALID.]]="",tabItens[[#This Row],[ATA DT.VALID.]]=" "),"",IF(TYPE(tabItens[[#This Row],[ATA DT.VALID.]])=1,ROUNDUP((tabItens[[#This Row],[ATA DT.VALID.]]-TODAY())/7,0),""))</f>
        <v/>
      </c>
      <c r="AQ469" s="267">
        <v>0</v>
      </c>
      <c r="AR469" s="268" t="str">
        <f>IF(ISBLANK(tabItens[[#This Row],[CÓDIGO]]),"",IFERROR(VLOOKUP(tabItens[[#This Row],[CÓDIGO]],Consumo!$C$2:$AI$902,32,FALSE),0))</f>
        <v>04.2023</v>
      </c>
      <c r="AS469" s="269">
        <f>SUMIF(Consumo!$C$3:$C$902,tabItens[[#This Row],[CÓDIGO]],Consumo!$T$3:$T$902) + SUMIF(Consumo!$C$3:$C$902,tabItens[[#This Row],[CÓDIGO]],Consumo!$U$3:$U$902) + SUMIF(Consumo!$C$3:$C$902,tabItens[[#This Row],[CÓDIGO]],Consumo!$V$3:$V$902) + SUMIF(Consumo!$C$3:$C$902,tabItens[[#This Row],[CÓDIGO]],Consumo!$W$3:$W$902)</f>
        <v>0</v>
      </c>
      <c r="AT469" s="269">
        <f>SUMIF(Consumo!$C$3:$C$902,tabItens[[#This Row],[CÓDIGO]],Consumo!$AF$3:$AF$902)</f>
        <v>87</v>
      </c>
      <c r="AU469" s="270">
        <f>SUMIF(Consumo!$C$3:$C$902,tabItens[[#This Row],[CÓDIGO]],Consumo!$AG$3:$AG$902)</f>
        <v>65</v>
      </c>
      <c r="AV469" s="271">
        <f>SUMIF(Consumo!$C$3:$C$902,tabItens[[#This Row],[CÓDIGO]],Consumo!$AE$3:$AE$902)</f>
        <v>0</v>
      </c>
      <c r="AW469" s="244">
        <f>tabItens[[#This Row],[QTDE ATUAL]] + tabItens[[#This Row],[RC QTDE]] + tabItens[[#This Row],[AF SALDO]] + tabItens[[#This Row],[Recentes]]</f>
        <v>39</v>
      </c>
      <c r="AX469" s="272">
        <v>25</v>
      </c>
      <c r="AY469" s="272">
        <v>4</v>
      </c>
      <c r="AZ469" s="272">
        <f>IF(ISBLANK(tabItens[[#This Row],[CÓDIGO]]),"",tabItens[[#This Row],[PontoMês]] * (AZ$2+tabItens[[#This Row],[PontoQtM]]))</f>
        <v>100</v>
      </c>
      <c r="BA469" s="271">
        <f>tabItens[[#This Row],[PontoPed]] - tabItens[[#This Row],[Saldo]] + (1/10)</f>
        <v>61.1</v>
      </c>
      <c r="BB469" s="271">
        <f xml:space="preserve"> tabItens[[#This Row],[PontoMês]] * BB$2 - tabItens[[#This Row],[QTDE ATUAL]] - (1/10)</f>
        <v>-14.1</v>
      </c>
      <c r="BC469" s="273">
        <f>IF( tabItens[[#This Row],[PontoPed]]&gt;0, IF(tabItens[[#This Row],[PontoPed]]&lt;1, 1, IF( tabItens[[#This Row],[Saldo]]&gt;tabItens[[#This Row],[PontoPed]], 0, (tabItens[[#This Row],[PontoPed]]-tabItens[[#This Row],[Saldo]])/tabItens[[#This Row],[PontoPed]] ) ), 0 )</f>
        <v>0.61</v>
      </c>
      <c r="BD469" s="274">
        <f>ROUNDDOWN(IF( OR( AND(tabItens[[#This Row],[PontoPed]]&lt;tabItens[[#This Row],[Saldo]],tabItens[[#This Row],[Saldo]]&gt;0), tabItens[[#This Row],[PontoPed]]=0), 99, IF(AND(tabItens[[#This Row],[Saldo]]=0,tabItens[[#This Row],[PontoPed]]&gt;0), 0, (1-tabItens[[#This Row],[PctAb]])*10 ) ),0)</f>
        <v>3</v>
      </c>
      <c r="BE469" s="275">
        <f>MAX(ROUNDDOWN( IF(tabItens[[#This Row],[Abaixo]] &gt; 0,   tabItens[[#This Row],[Abaixo]] + (tabItens[[#This Row],[PontoMês]] * IF( OR( ISBLANK(tabItens[[#This Row],[ATA Nº/ANO]]), tabItens[[#This Row],[ATA Nº/ANO]] = ""),BE$2,BE$1)),0),0),0)</f>
        <v>136</v>
      </c>
      <c r="BF46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9" s="276">
        <f>SUMIF(Consumo!$C$3:$C$902,tabItens[[#This Row],[CÓDIGO]],Consumo!$E$3:$E$902)</f>
        <v>0</v>
      </c>
      <c r="BH469" s="277">
        <f>IF(AND(tabItens[[#This Row],[Pend]] &gt; 0,tabItens[[#This Row],[Consumo]] &lt;&gt; 0), tabItens[[#This Row],[Pend]] / tabItens[[#This Row],[Consumo]], 0 )</f>
        <v>0</v>
      </c>
      <c r="BI469" s="276"/>
      <c r="BJ469" s="276"/>
      <c r="BK469" s="278" t="s">
        <v>2077</v>
      </c>
    </row>
    <row r="470" spans="1:63" x14ac:dyDescent="0.3">
      <c r="A470" s="239">
        <v>17698</v>
      </c>
      <c r="B470" s="240" t="s">
        <v>1148</v>
      </c>
      <c r="C470" s="241" t="s">
        <v>381</v>
      </c>
      <c r="D470" s="242">
        <v>2.76</v>
      </c>
      <c r="E470" s="243"/>
      <c r="F470" s="243"/>
      <c r="G470" s="243" t="s">
        <v>891</v>
      </c>
      <c r="H470" s="244">
        <v>146</v>
      </c>
      <c r="I470" s="245">
        <v>103003</v>
      </c>
      <c r="J470" s="246">
        <v>2.76</v>
      </c>
      <c r="K470" s="247">
        <v>301</v>
      </c>
      <c r="L470" s="248">
        <f>IF(tabItens[[#This Row],[Média]] &gt; 0, tabItens[[#This Row],[QTDE ATUAL]] / tabItens[[#This Row],[Média]],999.9)</f>
        <v>36.5</v>
      </c>
      <c r="M470" s="249">
        <v>0</v>
      </c>
      <c r="N470" s="250">
        <f>tabItens[[#This Row],[VALOR UNIT.]] * tabItens[[#This Row],[LC]]</f>
        <v>0</v>
      </c>
      <c r="O470" s="251" t="s">
        <v>2090</v>
      </c>
      <c r="P470" s="252"/>
      <c r="Q470" s="253"/>
      <c r="R470" s="250"/>
      <c r="S470" s="254"/>
      <c r="T470" s="255">
        <f>ROUNDDOWN(IFERROR(tabItens[[#This Row],[ATA DT.VALID.]] - $D$1,0) / 30,0)</f>
        <v>-1507</v>
      </c>
      <c r="U470" s="240" t="s">
        <v>1002</v>
      </c>
      <c r="V470" s="256">
        <v>1</v>
      </c>
      <c r="W470" s="257" t="s">
        <v>2069</v>
      </c>
      <c r="X470" s="258">
        <v>83</v>
      </c>
      <c r="Y470" s="259">
        <v>2</v>
      </c>
      <c r="Z470" s="260">
        <v>2659</v>
      </c>
      <c r="AA470" s="261">
        <v>2023</v>
      </c>
      <c r="AB470" s="262">
        <v>400</v>
      </c>
      <c r="AC470" s="262"/>
      <c r="AD470" s="261"/>
      <c r="AE470" s="262"/>
      <c r="AF470" s="255"/>
      <c r="AG470" s="263" t="s">
        <v>2063</v>
      </c>
      <c r="AH470" s="264"/>
      <c r="AI470" s="255">
        <v>102</v>
      </c>
      <c r="AJ470" s="264">
        <v>44928</v>
      </c>
      <c r="AK470" s="264" t="s">
        <v>891</v>
      </c>
      <c r="AL470" s="264">
        <v>44952</v>
      </c>
      <c r="AM470" s="254"/>
      <c r="AN470" s="243"/>
      <c r="AO470" s="265" t="str">
        <f>_xlfn.IFNA(IF(VLOOKUP(tabItens[[#This Row],[CÓDIGO]],tabExcluirDoEstoque[#Data],1,FALSE),"sim",""),"")</f>
        <v/>
      </c>
      <c r="AP470" s="266" t="str">
        <f ca="1">IF(OR(ISBLANK(tabItens[[#This Row],[ATA DT.VALID.]]),tabItens[[#This Row],[ATA DT.VALID.]]="",tabItens[[#This Row],[ATA DT.VALID.]]=" "),"",IF(TYPE(tabItens[[#This Row],[ATA DT.VALID.]])=1,ROUNDUP((tabItens[[#This Row],[ATA DT.VALID.]]-TODAY())/7,0),""))</f>
        <v/>
      </c>
      <c r="AQ470" s="267">
        <v>0</v>
      </c>
      <c r="AR470" s="268" t="str">
        <f>IF(ISBLANK(tabItens[[#This Row],[CÓDIGO]]),"",IFERROR(VLOOKUP(tabItens[[#This Row],[CÓDIGO]],Consumo!$C$2:$AI$902,32,FALSE),0))</f>
        <v>07.2023</v>
      </c>
      <c r="AS470" s="269">
        <f>SUMIF(Consumo!$C$3:$C$902,tabItens[[#This Row],[CÓDIGO]],Consumo!$T$3:$T$902) + SUMIF(Consumo!$C$3:$C$902,tabItens[[#This Row],[CÓDIGO]],Consumo!$U$3:$U$902) + SUMIF(Consumo!$C$3:$C$902,tabItens[[#This Row],[CÓDIGO]],Consumo!$V$3:$V$902) + SUMIF(Consumo!$C$3:$C$902,tabItens[[#This Row],[CÓDIGO]],Consumo!$W$3:$W$902)</f>
        <v>159</v>
      </c>
      <c r="AT470" s="269">
        <f>SUMIF(Consumo!$C$3:$C$902,tabItens[[#This Row],[CÓDIGO]],Consumo!$AF$3:$AF$902)</f>
        <v>570</v>
      </c>
      <c r="AU470" s="270">
        <f>SUMIF(Consumo!$C$3:$C$902,tabItens[[#This Row],[CÓDIGO]],Consumo!$AG$3:$AG$902)</f>
        <v>110</v>
      </c>
      <c r="AV470" s="271">
        <f>SUMIF(Consumo!$C$3:$C$902,tabItens[[#This Row],[CÓDIGO]],Consumo!$AE$3:$AE$902)</f>
        <v>4</v>
      </c>
      <c r="AW470" s="244">
        <f>tabItens[[#This Row],[QTDE ATUAL]] + tabItens[[#This Row],[RC QTDE]] + tabItens[[#This Row],[AF SALDO]] + tabItens[[#This Row],[Recentes]]</f>
        <v>546</v>
      </c>
      <c r="AX470" s="272">
        <v>44</v>
      </c>
      <c r="AY470" s="272">
        <v>4</v>
      </c>
      <c r="AZ470" s="272">
        <f>IF(ISBLANK(tabItens[[#This Row],[CÓDIGO]]),"",tabItens[[#This Row],[PontoMês]] * (AZ$2+tabItens[[#This Row],[PontoQtM]]))</f>
        <v>176</v>
      </c>
      <c r="BA470" s="271">
        <f>tabItens[[#This Row],[PontoPed]] - tabItens[[#This Row],[Saldo]] + (1/10)</f>
        <v>-369.9</v>
      </c>
      <c r="BB470" s="271">
        <f xml:space="preserve"> tabItens[[#This Row],[PontoMês]] * BB$2 - tabItens[[#This Row],[QTDE ATUAL]] - (1/10)</f>
        <v>-102.1</v>
      </c>
      <c r="BC470" s="273">
        <f>IF( tabItens[[#This Row],[PontoPed]]&gt;0, IF(tabItens[[#This Row],[PontoPed]]&lt;1, 1, IF( tabItens[[#This Row],[Saldo]]&gt;tabItens[[#This Row],[PontoPed]], 0, (tabItens[[#This Row],[PontoPed]]-tabItens[[#This Row],[Saldo]])/tabItens[[#This Row],[PontoPed]] ) ), 0 )</f>
        <v>0</v>
      </c>
      <c r="BD470" s="274">
        <f>ROUNDDOWN(IF( OR( AND(tabItens[[#This Row],[PontoPed]]&lt;tabItens[[#This Row],[Saldo]],tabItens[[#This Row],[Saldo]]&gt;0), tabItens[[#This Row],[PontoPed]]=0), 99, IF(AND(tabItens[[#This Row],[Saldo]]=0,tabItens[[#This Row],[PontoPed]]&gt;0), 0, (1-tabItens[[#This Row],[PctAb]])*10 ) ),0)</f>
        <v>99</v>
      </c>
      <c r="BE470" s="275">
        <f>MAX(ROUNDDOWN( IF(tabItens[[#This Row],[Abaixo]] &gt; 0,   tabItens[[#This Row],[Abaixo]] + (tabItens[[#This Row],[PontoMês]] * IF( OR( ISBLANK(tabItens[[#This Row],[ATA Nº/ANO]]), tabItens[[#This Row],[ATA Nº/ANO]] = ""),BE$2,BE$1)),0),0),0)</f>
        <v>0</v>
      </c>
      <c r="BF47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0" s="276">
        <f>SUMIF(Consumo!$C$3:$C$902,tabItens[[#This Row],[CÓDIGO]],Consumo!$E$3:$E$902)</f>
        <v>72</v>
      </c>
      <c r="BH470" s="277">
        <f>IF(AND(tabItens[[#This Row],[Pend]] &gt; 0,tabItens[[#This Row],[Consumo]] &lt;&gt; 0), tabItens[[#This Row],[Pend]] / tabItens[[#This Row],[Consumo]], 0 )</f>
        <v>0.12631578947368421</v>
      </c>
      <c r="BI470" s="276"/>
      <c r="BJ470" s="276"/>
      <c r="BK470" s="278" t="s">
        <v>2077</v>
      </c>
    </row>
    <row r="471" spans="1:63" x14ac:dyDescent="0.3">
      <c r="A471" s="239">
        <v>17696</v>
      </c>
      <c r="B471" s="240" t="s">
        <v>1147</v>
      </c>
      <c r="C471" s="241" t="s">
        <v>381</v>
      </c>
      <c r="D471" s="242">
        <v>2.4</v>
      </c>
      <c r="E471" s="243"/>
      <c r="F471" s="243"/>
      <c r="G471" s="243" t="s">
        <v>891</v>
      </c>
      <c r="H471" s="244">
        <v>0</v>
      </c>
      <c r="I471" s="245">
        <v>103003</v>
      </c>
      <c r="J471" s="246">
        <v>2.4</v>
      </c>
      <c r="K471" s="247">
        <v>84</v>
      </c>
      <c r="L471" s="248">
        <f>IF(tabItens[[#This Row],[Média]] &gt; 0, tabItens[[#This Row],[QTDE ATUAL]] / tabItens[[#This Row],[Média]],999.9)</f>
        <v>0</v>
      </c>
      <c r="M471" s="249">
        <v>0</v>
      </c>
      <c r="N471" s="250">
        <f>tabItens[[#This Row],[VALOR UNIT.]] * tabItens[[#This Row],[LC]]</f>
        <v>0</v>
      </c>
      <c r="O471" s="251" t="s">
        <v>2090</v>
      </c>
      <c r="P471" s="252"/>
      <c r="Q471" s="253"/>
      <c r="R471" s="250"/>
      <c r="S471" s="254"/>
      <c r="T471" s="255">
        <f>ROUNDDOWN(IFERROR(tabItens[[#This Row],[ATA DT.VALID.]] - $D$1,0) / 30,0)</f>
        <v>-1507</v>
      </c>
      <c r="U471" s="240" t="s">
        <v>1002</v>
      </c>
      <c r="V471" s="256">
        <v>1</v>
      </c>
      <c r="W471" s="257" t="s">
        <v>2069</v>
      </c>
      <c r="X471" s="258">
        <v>83</v>
      </c>
      <c r="Y471" s="259">
        <v>2</v>
      </c>
      <c r="Z471" s="260">
        <v>2222</v>
      </c>
      <c r="AA471" s="261">
        <v>2023</v>
      </c>
      <c r="AB471" s="262">
        <v>300</v>
      </c>
      <c r="AC471" s="262"/>
      <c r="AD471" s="261"/>
      <c r="AE471" s="262"/>
      <c r="AF471" s="255"/>
      <c r="AG471" s="263" t="s">
        <v>2063</v>
      </c>
      <c r="AH471" s="264"/>
      <c r="AI471" s="255">
        <v>28</v>
      </c>
      <c r="AJ471" s="264">
        <v>44743</v>
      </c>
      <c r="AK471" s="264" t="s">
        <v>891</v>
      </c>
      <c r="AL471" s="264">
        <v>44922</v>
      </c>
      <c r="AM471" s="254"/>
      <c r="AN471" s="243"/>
      <c r="AO471" s="265" t="str">
        <f>_xlfn.IFNA(IF(VLOOKUP(tabItens[[#This Row],[CÓDIGO]],tabExcluirDoEstoque[#Data],1,FALSE),"sim",""),"")</f>
        <v/>
      </c>
      <c r="AP471" s="266" t="str">
        <f ca="1">IF(OR(ISBLANK(tabItens[[#This Row],[ATA DT.VALID.]]),tabItens[[#This Row],[ATA DT.VALID.]]="",tabItens[[#This Row],[ATA DT.VALID.]]=" "),"",IF(TYPE(tabItens[[#This Row],[ATA DT.VALID.]])=1,ROUNDUP((tabItens[[#This Row],[ATA DT.VALID.]]-TODAY())/7,0),""))</f>
        <v/>
      </c>
      <c r="AQ471" s="267">
        <v>0</v>
      </c>
      <c r="AR471" s="268" t="str">
        <f>IF(ISBLANK(tabItens[[#This Row],[CÓDIGO]]),"",IFERROR(VLOOKUP(tabItens[[#This Row],[CÓDIGO]],Consumo!$C$2:$AI$902,32,FALSE),0))</f>
        <v>10.2022</v>
      </c>
      <c r="AS471" s="269">
        <f>SUMIF(Consumo!$C$3:$C$902,tabItens[[#This Row],[CÓDIGO]],Consumo!$T$3:$T$902) + SUMIF(Consumo!$C$3:$C$902,tabItens[[#This Row],[CÓDIGO]],Consumo!$U$3:$U$902) + SUMIF(Consumo!$C$3:$C$902,tabItens[[#This Row],[CÓDIGO]],Consumo!$V$3:$V$902) + SUMIF(Consumo!$C$3:$C$902,tabItens[[#This Row],[CÓDIGO]],Consumo!$W$3:$W$902)</f>
        <v>0</v>
      </c>
      <c r="AT471" s="269">
        <f>SUMIF(Consumo!$C$3:$C$902,tabItens[[#This Row],[CÓDIGO]],Consumo!$AF$3:$AF$902)</f>
        <v>142</v>
      </c>
      <c r="AU471" s="270">
        <f>SUMIF(Consumo!$C$3:$C$902,tabItens[[#This Row],[CÓDIGO]],Consumo!$AG$3:$AG$902)</f>
        <v>55</v>
      </c>
      <c r="AV471" s="271">
        <f>SUMIF(Consumo!$C$3:$C$902,tabItens[[#This Row],[CÓDIGO]],Consumo!$AE$3:$AE$902)</f>
        <v>1.5</v>
      </c>
      <c r="AW471" s="244">
        <f>tabItens[[#This Row],[QTDE ATUAL]] + tabItens[[#This Row],[RC QTDE]] + tabItens[[#This Row],[AF SALDO]] + tabItens[[#This Row],[Recentes]]</f>
        <v>300</v>
      </c>
      <c r="AX471" s="272">
        <v>17</v>
      </c>
      <c r="AY471" s="272">
        <v>4</v>
      </c>
      <c r="AZ471" s="272">
        <f>IF(ISBLANK(tabItens[[#This Row],[CÓDIGO]]),"",tabItens[[#This Row],[PontoMês]] * (AZ$2+tabItens[[#This Row],[PontoQtM]]))</f>
        <v>68</v>
      </c>
      <c r="BA471" s="271">
        <f>tabItens[[#This Row],[PontoPed]] - tabItens[[#This Row],[Saldo]] + (1/10)</f>
        <v>-231.9</v>
      </c>
      <c r="BB471" s="271">
        <f xml:space="preserve"> tabItens[[#This Row],[PontoMês]] * BB$2 - tabItens[[#This Row],[QTDE ATUAL]] - (1/10)</f>
        <v>16.899999999999999</v>
      </c>
      <c r="BC471" s="273">
        <f>IF( tabItens[[#This Row],[PontoPed]]&gt;0, IF(tabItens[[#This Row],[PontoPed]]&lt;1, 1, IF( tabItens[[#This Row],[Saldo]]&gt;tabItens[[#This Row],[PontoPed]], 0, (tabItens[[#This Row],[PontoPed]]-tabItens[[#This Row],[Saldo]])/tabItens[[#This Row],[PontoPed]] ) ), 0 )</f>
        <v>0</v>
      </c>
      <c r="BD471" s="274">
        <f>ROUNDDOWN(IF( OR( AND(tabItens[[#This Row],[PontoPed]]&lt;tabItens[[#This Row],[Saldo]],tabItens[[#This Row],[Saldo]]&gt;0), tabItens[[#This Row],[PontoPed]]=0), 99, IF(AND(tabItens[[#This Row],[Saldo]]=0,tabItens[[#This Row],[PontoPed]]&gt;0), 0, (1-tabItens[[#This Row],[PctAb]])*10 ) ),0)</f>
        <v>99</v>
      </c>
      <c r="BE471" s="275">
        <f>MAX(ROUNDDOWN( IF(tabItens[[#This Row],[Abaixo]] &gt; 0,   tabItens[[#This Row],[Abaixo]] + (tabItens[[#This Row],[PontoMês]] * IF( OR( ISBLANK(tabItens[[#This Row],[ATA Nº/ANO]]), tabItens[[#This Row],[ATA Nº/ANO]] = ""),BE$2,BE$1)),0),0),0)</f>
        <v>0</v>
      </c>
      <c r="BF47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1" s="276">
        <f>SUMIF(Consumo!$C$3:$C$902,tabItens[[#This Row],[CÓDIGO]],Consumo!$E$3:$E$902)</f>
        <v>27</v>
      </c>
      <c r="BH471" s="277">
        <f>IF(AND(tabItens[[#This Row],[Pend]] &gt; 0,tabItens[[#This Row],[Consumo]] &lt;&gt; 0), tabItens[[#This Row],[Pend]] / tabItens[[#This Row],[Consumo]], 0 )</f>
        <v>0.19014084507042253</v>
      </c>
      <c r="BI471" s="276"/>
      <c r="BJ471" s="276"/>
      <c r="BK471" s="278" t="s">
        <v>2077</v>
      </c>
    </row>
    <row r="472" spans="1:63" x14ac:dyDescent="0.3">
      <c r="A472" s="239">
        <v>13101</v>
      </c>
      <c r="B472" s="240" t="s">
        <v>1013</v>
      </c>
      <c r="C472" s="241" t="s">
        <v>381</v>
      </c>
      <c r="D472" s="242">
        <v>2.5</v>
      </c>
      <c r="E472" s="243"/>
      <c r="F472" s="243"/>
      <c r="G472" s="243" t="s">
        <v>891</v>
      </c>
      <c r="H472" s="244">
        <v>35</v>
      </c>
      <c r="I472" s="245">
        <v>103003</v>
      </c>
      <c r="J472" s="246">
        <v>2.5</v>
      </c>
      <c r="K472" s="247">
        <v>96</v>
      </c>
      <c r="L472" s="248">
        <f>IF(tabItens[[#This Row],[Média]] &gt; 0, tabItens[[#This Row],[QTDE ATUAL]] / tabItens[[#This Row],[Média]],999.9)</f>
        <v>999.9</v>
      </c>
      <c r="M472" s="249">
        <v>0</v>
      </c>
      <c r="N472" s="250">
        <f>tabItens[[#This Row],[VALOR UNIT.]] * tabItens[[#This Row],[LC]]</f>
        <v>0</v>
      </c>
      <c r="O472" s="251" t="s">
        <v>2090</v>
      </c>
      <c r="P472" s="252"/>
      <c r="Q472" s="253"/>
      <c r="R472" s="250"/>
      <c r="S472" s="254"/>
      <c r="T472" s="255">
        <f>ROUNDDOWN(IFERROR(tabItens[[#This Row],[ATA DT.VALID.]] - $D$1,0) / 30,0)</f>
        <v>-1507</v>
      </c>
      <c r="U472" s="240" t="s">
        <v>1002</v>
      </c>
      <c r="V472" s="256">
        <v>1</v>
      </c>
      <c r="W472" s="257" t="s">
        <v>2069</v>
      </c>
      <c r="X472" s="258">
        <v>83</v>
      </c>
      <c r="Y472" s="259">
        <v>2</v>
      </c>
      <c r="Z472" s="260">
        <v>2995</v>
      </c>
      <c r="AA472" s="261">
        <v>2023</v>
      </c>
      <c r="AB472" s="262">
        <v>50</v>
      </c>
      <c r="AC472" s="262"/>
      <c r="AD472" s="261"/>
      <c r="AE472" s="262"/>
      <c r="AF472" s="255"/>
      <c r="AG472" s="263" t="s">
        <v>2063</v>
      </c>
      <c r="AH472" s="264"/>
      <c r="AI472" s="255">
        <v>32</v>
      </c>
      <c r="AJ472" s="264">
        <v>43748</v>
      </c>
      <c r="AK472" s="264" t="s">
        <v>891</v>
      </c>
      <c r="AL472" s="264">
        <v>45096</v>
      </c>
      <c r="AM472" s="254"/>
      <c r="AN472" s="243"/>
      <c r="AO472" s="265" t="str">
        <f>_xlfn.IFNA(IF(VLOOKUP(tabItens[[#This Row],[CÓDIGO]],tabExcluirDoEstoque[#Data],1,FALSE),"sim",""),"")</f>
        <v/>
      </c>
      <c r="AP472" s="266" t="str">
        <f ca="1">IF(OR(ISBLANK(tabItens[[#This Row],[ATA DT.VALID.]]),tabItens[[#This Row],[ATA DT.VALID.]]="",tabItens[[#This Row],[ATA DT.VALID.]]=" "),"",IF(TYPE(tabItens[[#This Row],[ATA DT.VALID.]])=1,ROUNDUP((tabItens[[#This Row],[ATA DT.VALID.]]-TODAY())/7,0),""))</f>
        <v/>
      </c>
      <c r="AQ472" s="267">
        <v>0</v>
      </c>
      <c r="AR472" s="268" t="str">
        <f>IF(ISBLANK(tabItens[[#This Row],[CÓDIGO]]),"",IFERROR(VLOOKUP(tabItens[[#This Row],[CÓDIGO]],Consumo!$C$2:$AI$902,32,FALSE),0))</f>
        <v>05.2023</v>
      </c>
      <c r="AS472" s="269">
        <f>SUMIF(Consumo!$C$3:$C$902,tabItens[[#This Row],[CÓDIGO]],Consumo!$T$3:$T$902) + SUMIF(Consumo!$C$3:$C$902,tabItens[[#This Row],[CÓDIGO]],Consumo!$U$3:$U$902) + SUMIF(Consumo!$C$3:$C$902,tabItens[[#This Row],[CÓDIGO]],Consumo!$V$3:$V$902) + SUMIF(Consumo!$C$3:$C$902,tabItens[[#This Row],[CÓDIGO]],Consumo!$W$3:$W$902)</f>
        <v>1</v>
      </c>
      <c r="AT472" s="269">
        <f>SUMIF(Consumo!$C$3:$C$902,tabItens[[#This Row],[CÓDIGO]],Consumo!$AF$3:$AF$902)</f>
        <v>97</v>
      </c>
      <c r="AU472" s="270">
        <f>SUMIF(Consumo!$C$3:$C$902,tabItens[[#This Row],[CÓDIGO]],Consumo!$AG$3:$AG$902)</f>
        <v>30</v>
      </c>
      <c r="AV472" s="271">
        <f>SUMIF(Consumo!$C$3:$C$902,tabItens[[#This Row],[CÓDIGO]],Consumo!$AE$3:$AE$902)</f>
        <v>0</v>
      </c>
      <c r="AW472" s="244">
        <f>tabItens[[#This Row],[QTDE ATUAL]] + tabItens[[#This Row],[RC QTDE]] + tabItens[[#This Row],[AF SALDO]] + tabItens[[#This Row],[Recentes]]</f>
        <v>85</v>
      </c>
      <c r="AX472" s="272">
        <v>17</v>
      </c>
      <c r="AY472" s="272">
        <v>4</v>
      </c>
      <c r="AZ472" s="272">
        <f>IF(ISBLANK(tabItens[[#This Row],[CÓDIGO]]),"",tabItens[[#This Row],[PontoMês]] * (AZ$2+tabItens[[#This Row],[PontoQtM]]))</f>
        <v>68</v>
      </c>
      <c r="BA472" s="271">
        <f>tabItens[[#This Row],[PontoPed]] - tabItens[[#This Row],[Saldo]] + (1/10)</f>
        <v>-16.899999999999999</v>
      </c>
      <c r="BB472" s="271">
        <f xml:space="preserve"> tabItens[[#This Row],[PontoMês]] * BB$2 - tabItens[[#This Row],[QTDE ATUAL]] - (1/10)</f>
        <v>-18.100000000000001</v>
      </c>
      <c r="BC472" s="273">
        <f>IF( tabItens[[#This Row],[PontoPed]]&gt;0, IF(tabItens[[#This Row],[PontoPed]]&lt;1, 1, IF( tabItens[[#This Row],[Saldo]]&gt;tabItens[[#This Row],[PontoPed]], 0, (tabItens[[#This Row],[PontoPed]]-tabItens[[#This Row],[Saldo]])/tabItens[[#This Row],[PontoPed]] ) ), 0 )</f>
        <v>0</v>
      </c>
      <c r="BD472" s="274">
        <f>ROUNDDOWN(IF( OR( AND(tabItens[[#This Row],[PontoPed]]&lt;tabItens[[#This Row],[Saldo]],tabItens[[#This Row],[Saldo]]&gt;0), tabItens[[#This Row],[PontoPed]]=0), 99, IF(AND(tabItens[[#This Row],[Saldo]]=0,tabItens[[#This Row],[PontoPed]]&gt;0), 0, (1-tabItens[[#This Row],[PctAb]])*10 ) ),0)</f>
        <v>99</v>
      </c>
      <c r="BE472" s="275">
        <f>MAX(ROUNDDOWN( IF(tabItens[[#This Row],[Abaixo]] &gt; 0,   tabItens[[#This Row],[Abaixo]] + (tabItens[[#This Row],[PontoMês]] * IF( OR( ISBLANK(tabItens[[#This Row],[ATA Nº/ANO]]), tabItens[[#This Row],[ATA Nº/ANO]] = ""),BE$2,BE$1)),0),0),0)</f>
        <v>0</v>
      </c>
      <c r="BF47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2" s="276">
        <f>SUMIF(Consumo!$C$3:$C$902,tabItens[[#This Row],[CÓDIGO]],Consumo!$E$3:$E$902)</f>
        <v>0</v>
      </c>
      <c r="BH472" s="277">
        <f>IF(AND(tabItens[[#This Row],[Pend]] &gt; 0,tabItens[[#This Row],[Consumo]] &lt;&gt; 0), tabItens[[#This Row],[Pend]] / tabItens[[#This Row],[Consumo]], 0 )</f>
        <v>0</v>
      </c>
      <c r="BI472" s="276"/>
      <c r="BJ472" s="276"/>
      <c r="BK472" s="278" t="s">
        <v>2077</v>
      </c>
    </row>
    <row r="473" spans="1:63" x14ac:dyDescent="0.3">
      <c r="A473" s="239">
        <v>13109</v>
      </c>
      <c r="B473" s="240" t="s">
        <v>1015</v>
      </c>
      <c r="C473" s="241" t="s">
        <v>381</v>
      </c>
      <c r="D473" s="242">
        <v>1.66</v>
      </c>
      <c r="E473" s="243"/>
      <c r="F473" s="243"/>
      <c r="G473" s="243" t="s">
        <v>891</v>
      </c>
      <c r="H473" s="244">
        <v>0</v>
      </c>
      <c r="I473" s="245">
        <v>103003</v>
      </c>
      <c r="J473" s="246">
        <v>1.66</v>
      </c>
      <c r="K473" s="247">
        <v>258</v>
      </c>
      <c r="L473" s="248">
        <f>IF(tabItens[[#This Row],[Média]] &gt; 0, tabItens[[#This Row],[QTDE ATUAL]] / tabItens[[#This Row],[Média]],999.9)</f>
        <v>0</v>
      </c>
      <c r="M473" s="249">
        <v>0</v>
      </c>
      <c r="N473" s="250">
        <f>tabItens[[#This Row],[VALOR UNIT.]] * tabItens[[#This Row],[LC]]</f>
        <v>0</v>
      </c>
      <c r="O473" s="251" t="s">
        <v>2090</v>
      </c>
      <c r="P473" s="252"/>
      <c r="Q473" s="253"/>
      <c r="R473" s="250"/>
      <c r="S473" s="254"/>
      <c r="T473" s="255">
        <f>ROUNDDOWN(IFERROR(tabItens[[#This Row],[ATA DT.VALID.]] - $D$1,0) / 30,0)</f>
        <v>-1507</v>
      </c>
      <c r="U473" s="240" t="s">
        <v>1002</v>
      </c>
      <c r="V473" s="256">
        <v>1</v>
      </c>
      <c r="W473" s="257" t="s">
        <v>2069</v>
      </c>
      <c r="X473" s="258">
        <v>83</v>
      </c>
      <c r="Y473" s="259">
        <v>2</v>
      </c>
      <c r="Z473" s="260">
        <v>2222</v>
      </c>
      <c r="AA473" s="261">
        <v>2023</v>
      </c>
      <c r="AB473" s="262">
        <v>600</v>
      </c>
      <c r="AC473" s="262"/>
      <c r="AD473" s="261"/>
      <c r="AE473" s="262"/>
      <c r="AF473" s="255"/>
      <c r="AG473" s="263" t="s">
        <v>2063</v>
      </c>
      <c r="AH473" s="264"/>
      <c r="AI473" s="255">
        <v>86</v>
      </c>
      <c r="AJ473" s="264">
        <v>44211</v>
      </c>
      <c r="AK473" s="264" t="s">
        <v>891</v>
      </c>
      <c r="AL473" s="264">
        <v>44438</v>
      </c>
      <c r="AM473" s="254"/>
      <c r="AN473" s="243"/>
      <c r="AO473" s="265" t="str">
        <f>_xlfn.IFNA(IF(VLOOKUP(tabItens[[#This Row],[CÓDIGO]],tabExcluirDoEstoque[#Data],1,FALSE),"sim",""),"")</f>
        <v/>
      </c>
      <c r="AP473" s="266" t="str">
        <f ca="1">IF(OR(ISBLANK(tabItens[[#This Row],[ATA DT.VALID.]]),tabItens[[#This Row],[ATA DT.VALID.]]="",tabItens[[#This Row],[ATA DT.VALID.]]=" "),"",IF(TYPE(tabItens[[#This Row],[ATA DT.VALID.]])=1,ROUNDUP((tabItens[[#This Row],[ATA DT.VALID.]]-TODAY())/7,0),""))</f>
        <v/>
      </c>
      <c r="AQ473" s="267">
        <v>0</v>
      </c>
      <c r="AR473" s="268" t="str">
        <f>IF(ISBLANK(tabItens[[#This Row],[CÓDIGO]]),"",IFERROR(VLOOKUP(tabItens[[#This Row],[CÓDIGO]],Consumo!$C$2:$AI$902,32,FALSE),0))</f>
        <v>07.2023</v>
      </c>
      <c r="AS473" s="269">
        <f>SUMIF(Consumo!$C$3:$C$902,tabItens[[#This Row],[CÓDIGO]],Consumo!$T$3:$T$902) + SUMIF(Consumo!$C$3:$C$902,tabItens[[#This Row],[CÓDIGO]],Consumo!$U$3:$U$902) + SUMIF(Consumo!$C$3:$C$902,tabItens[[#This Row],[CÓDIGO]],Consumo!$V$3:$V$902) + SUMIF(Consumo!$C$3:$C$902,tabItens[[#This Row],[CÓDIGO]],Consumo!$W$3:$W$902)</f>
        <v>12</v>
      </c>
      <c r="AT473" s="269">
        <f>SUMIF(Consumo!$C$3:$C$902,tabItens[[#This Row],[CÓDIGO]],Consumo!$AF$3:$AF$902)</f>
        <v>458</v>
      </c>
      <c r="AU473" s="270">
        <f>SUMIF(Consumo!$C$3:$C$902,tabItens[[#This Row],[CÓDIGO]],Consumo!$AG$3:$AG$902)</f>
        <v>102</v>
      </c>
      <c r="AV473" s="271">
        <f>SUMIF(Consumo!$C$3:$C$902,tabItens[[#This Row],[CÓDIGO]],Consumo!$AE$3:$AE$902)</f>
        <v>1.6111111111111112</v>
      </c>
      <c r="AW473" s="244">
        <f>tabItens[[#This Row],[QTDE ATUAL]] + tabItens[[#This Row],[RC QTDE]] + tabItens[[#This Row],[AF SALDO]] + tabItens[[#This Row],[Recentes]]</f>
        <v>600</v>
      </c>
      <c r="AX473" s="272">
        <v>17</v>
      </c>
      <c r="AY473" s="272">
        <v>4</v>
      </c>
      <c r="AZ473" s="272">
        <f>IF(ISBLANK(tabItens[[#This Row],[CÓDIGO]]),"",tabItens[[#This Row],[PontoMês]] * (AZ$2+tabItens[[#This Row],[PontoQtM]]))</f>
        <v>68</v>
      </c>
      <c r="BA473" s="271">
        <f>tabItens[[#This Row],[PontoPed]] - tabItens[[#This Row],[Saldo]] + (1/10)</f>
        <v>-531.9</v>
      </c>
      <c r="BB473" s="271">
        <f xml:space="preserve"> tabItens[[#This Row],[PontoMês]] * BB$2 - tabItens[[#This Row],[QTDE ATUAL]] - (1/10)</f>
        <v>16.899999999999999</v>
      </c>
      <c r="BC473" s="273">
        <f>IF( tabItens[[#This Row],[PontoPed]]&gt;0, IF(tabItens[[#This Row],[PontoPed]]&lt;1, 1, IF( tabItens[[#This Row],[Saldo]]&gt;tabItens[[#This Row],[PontoPed]], 0, (tabItens[[#This Row],[PontoPed]]-tabItens[[#This Row],[Saldo]])/tabItens[[#This Row],[PontoPed]] ) ), 0 )</f>
        <v>0</v>
      </c>
      <c r="BD473" s="274">
        <f>ROUNDDOWN(IF( OR( AND(tabItens[[#This Row],[PontoPed]]&lt;tabItens[[#This Row],[Saldo]],tabItens[[#This Row],[Saldo]]&gt;0), tabItens[[#This Row],[PontoPed]]=0), 99, IF(AND(tabItens[[#This Row],[Saldo]]=0,tabItens[[#This Row],[PontoPed]]&gt;0), 0, (1-tabItens[[#This Row],[PctAb]])*10 ) ),0)</f>
        <v>99</v>
      </c>
      <c r="BE473" s="275">
        <f>MAX(ROUNDDOWN( IF(tabItens[[#This Row],[Abaixo]] &gt; 0,   tabItens[[#This Row],[Abaixo]] + (tabItens[[#This Row],[PontoMês]] * IF( OR( ISBLANK(tabItens[[#This Row],[ATA Nº/ANO]]), tabItens[[#This Row],[ATA Nº/ANO]] = ""),BE$2,BE$1)),0),0),0)</f>
        <v>0</v>
      </c>
      <c r="BF47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3" s="276">
        <f>SUMIF(Consumo!$C$3:$C$902,tabItens[[#This Row],[CÓDIGO]],Consumo!$E$3:$E$902)</f>
        <v>29</v>
      </c>
      <c r="BH473" s="277">
        <f>IF(AND(tabItens[[#This Row],[Pend]] &gt; 0,tabItens[[#This Row],[Consumo]] &lt;&gt; 0), tabItens[[#This Row],[Pend]] / tabItens[[#This Row],[Consumo]], 0 )</f>
        <v>6.3318777292576414E-2</v>
      </c>
      <c r="BI473" s="276"/>
      <c r="BJ473" s="276"/>
      <c r="BK473" s="278" t="s">
        <v>2077</v>
      </c>
    </row>
    <row r="474" spans="1:63" x14ac:dyDescent="0.3">
      <c r="A474" s="239">
        <v>88838</v>
      </c>
      <c r="B474" s="240" t="s">
        <v>1519</v>
      </c>
      <c r="C474" s="241" t="s">
        <v>381</v>
      </c>
      <c r="D474" s="242">
        <v>0.63</v>
      </c>
      <c r="E474" s="243"/>
      <c r="F474" s="243"/>
      <c r="G474" s="243" t="s">
        <v>891</v>
      </c>
      <c r="H474" s="244">
        <v>716</v>
      </c>
      <c r="I474" s="245">
        <v>103003</v>
      </c>
      <c r="J474" s="246">
        <v>0.63</v>
      </c>
      <c r="K474" s="247">
        <v>2032</v>
      </c>
      <c r="L474" s="248">
        <f>IF(tabItens[[#This Row],[Média]] &gt; 0, tabItens[[#This Row],[QTDE ATUAL]] / tabItens[[#This Row],[Média]],999.9)</f>
        <v>999.9</v>
      </c>
      <c r="M474" s="249">
        <v>0</v>
      </c>
      <c r="N474" s="250">
        <f>tabItens[[#This Row],[VALOR UNIT.]] * tabItens[[#This Row],[LC]]</f>
        <v>0</v>
      </c>
      <c r="O474" s="251" t="s">
        <v>2090</v>
      </c>
      <c r="P474" s="252"/>
      <c r="Q474" s="253"/>
      <c r="R474" s="250"/>
      <c r="S474" s="254"/>
      <c r="T474" s="255">
        <f>ROUNDDOWN(IFERROR(tabItens[[#This Row],[ATA DT.VALID.]] - $D$1,0) / 30,0)</f>
        <v>-1507</v>
      </c>
      <c r="U474" s="240" t="s">
        <v>1002</v>
      </c>
      <c r="V474" s="256">
        <v>1</v>
      </c>
      <c r="W474" s="257" t="s">
        <v>2069</v>
      </c>
      <c r="X474" s="258">
        <v>83</v>
      </c>
      <c r="Y474" s="259">
        <v>2</v>
      </c>
      <c r="Z474" s="260">
        <v>2659</v>
      </c>
      <c r="AA474" s="261">
        <v>2023</v>
      </c>
      <c r="AB474" s="262">
        <v>2000</v>
      </c>
      <c r="AC474" s="262"/>
      <c r="AD474" s="261"/>
      <c r="AE474" s="262"/>
      <c r="AF474" s="255"/>
      <c r="AG474" s="263" t="s">
        <v>2063</v>
      </c>
      <c r="AH474" s="264"/>
      <c r="AI474" s="255">
        <v>1126</v>
      </c>
      <c r="AJ474" s="264">
        <v>44946</v>
      </c>
      <c r="AK474" s="264">
        <v>38663</v>
      </c>
      <c r="AL474" s="264">
        <v>45132</v>
      </c>
      <c r="AM474" s="254"/>
      <c r="AN474" s="243"/>
      <c r="AO474" s="265" t="str">
        <f>_xlfn.IFNA(IF(VLOOKUP(tabItens[[#This Row],[CÓDIGO]],tabExcluirDoEstoque[#Data],1,FALSE),"sim",""),"")</f>
        <v/>
      </c>
      <c r="AP474" s="266" t="str">
        <f ca="1">IF(OR(ISBLANK(tabItens[[#This Row],[ATA DT.VALID.]]),tabItens[[#This Row],[ATA DT.VALID.]]="",tabItens[[#This Row],[ATA DT.VALID.]]=" "),"",IF(TYPE(tabItens[[#This Row],[ATA DT.VALID.]])=1,ROUNDUP((tabItens[[#This Row],[ATA DT.VALID.]]-TODAY())/7,0),""))</f>
        <v/>
      </c>
      <c r="AQ474" s="267">
        <v>0</v>
      </c>
      <c r="AR474" s="268" t="str">
        <f>IF(ISBLANK(tabItens[[#This Row],[CÓDIGO]]),"",IFERROR(VLOOKUP(tabItens[[#This Row],[CÓDIGO]],Consumo!$C$2:$AI$902,32,FALSE),0))</f>
        <v>08.2023</v>
      </c>
      <c r="AS474" s="269">
        <f>SUMIF(Consumo!$C$3:$C$902,tabItens[[#This Row],[CÓDIGO]],Consumo!$T$3:$T$902) + SUMIF(Consumo!$C$3:$C$902,tabItens[[#This Row],[CÓDIGO]],Consumo!$U$3:$U$902) + SUMIF(Consumo!$C$3:$C$902,tabItens[[#This Row],[CÓDIGO]],Consumo!$V$3:$V$902) + SUMIF(Consumo!$C$3:$C$902,tabItens[[#This Row],[CÓDIGO]],Consumo!$W$3:$W$902)</f>
        <v>1008</v>
      </c>
      <c r="AT474" s="269">
        <f>SUMIF(Consumo!$C$3:$C$902,tabItens[[#This Row],[CÓDIGO]],Consumo!$AF$3:$AF$902)</f>
        <v>5130</v>
      </c>
      <c r="AU474" s="270">
        <f>SUMIF(Consumo!$C$3:$C$902,tabItens[[#This Row],[CÓDIGO]],Consumo!$AG$3:$AG$902)</f>
        <v>453</v>
      </c>
      <c r="AV474" s="271">
        <f>SUMIF(Consumo!$C$3:$C$902,tabItens[[#This Row],[CÓDIGO]],Consumo!$AE$3:$AE$902)</f>
        <v>0</v>
      </c>
      <c r="AW474" s="244">
        <f>tabItens[[#This Row],[QTDE ATUAL]] + tabItens[[#This Row],[RC QTDE]] + tabItens[[#This Row],[AF SALDO]] + tabItens[[#This Row],[Recentes]]</f>
        <v>2716</v>
      </c>
      <c r="AX474" s="272">
        <v>125</v>
      </c>
      <c r="AY474" s="272">
        <v>4</v>
      </c>
      <c r="AZ474" s="272">
        <f>IF(ISBLANK(tabItens[[#This Row],[CÓDIGO]]),"",tabItens[[#This Row],[PontoMês]] * (AZ$2+tabItens[[#This Row],[PontoQtM]]))</f>
        <v>500</v>
      </c>
      <c r="BA474" s="271">
        <f>tabItens[[#This Row],[PontoPed]] - tabItens[[#This Row],[Saldo]] + (1/10)</f>
        <v>-2215.9</v>
      </c>
      <c r="BB474" s="271">
        <f xml:space="preserve"> tabItens[[#This Row],[PontoMês]] * BB$2 - tabItens[[#This Row],[QTDE ATUAL]] - (1/10)</f>
        <v>-591.1</v>
      </c>
      <c r="BC474" s="273">
        <f>IF( tabItens[[#This Row],[PontoPed]]&gt;0, IF(tabItens[[#This Row],[PontoPed]]&lt;1, 1, IF( tabItens[[#This Row],[Saldo]]&gt;tabItens[[#This Row],[PontoPed]], 0, (tabItens[[#This Row],[PontoPed]]-tabItens[[#This Row],[Saldo]])/tabItens[[#This Row],[PontoPed]] ) ), 0 )</f>
        <v>0</v>
      </c>
      <c r="BD474" s="274">
        <f>ROUNDDOWN(IF( OR( AND(tabItens[[#This Row],[PontoPed]]&lt;tabItens[[#This Row],[Saldo]],tabItens[[#This Row],[Saldo]]&gt;0), tabItens[[#This Row],[PontoPed]]=0), 99, IF(AND(tabItens[[#This Row],[Saldo]]=0,tabItens[[#This Row],[PontoPed]]&gt;0), 0, (1-tabItens[[#This Row],[PctAb]])*10 ) ),0)</f>
        <v>99</v>
      </c>
      <c r="BE474" s="275">
        <f>MAX(ROUNDDOWN( IF(tabItens[[#This Row],[Abaixo]] &gt; 0,   tabItens[[#This Row],[Abaixo]] + (tabItens[[#This Row],[PontoMês]] * IF( OR( ISBLANK(tabItens[[#This Row],[ATA Nº/ANO]]), tabItens[[#This Row],[ATA Nº/ANO]] = ""),BE$2,BE$1)),0),0),0)</f>
        <v>0</v>
      </c>
      <c r="BF47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4" s="276">
        <f>SUMIF(Consumo!$C$3:$C$902,tabItens[[#This Row],[CÓDIGO]],Consumo!$E$3:$E$902)</f>
        <v>0</v>
      </c>
      <c r="BH474" s="277">
        <f>IF(AND(tabItens[[#This Row],[Pend]] &gt; 0,tabItens[[#This Row],[Consumo]] &lt;&gt; 0), tabItens[[#This Row],[Pend]] / tabItens[[#This Row],[Consumo]], 0 )</f>
        <v>0</v>
      </c>
      <c r="BI474" s="276"/>
      <c r="BJ474" s="276"/>
      <c r="BK474" s="278" t="s">
        <v>2077</v>
      </c>
    </row>
    <row r="475" spans="1:63" x14ac:dyDescent="0.3">
      <c r="A475" s="239">
        <v>71697</v>
      </c>
      <c r="B475" s="240" t="s">
        <v>1407</v>
      </c>
      <c r="C475" s="241" t="s">
        <v>381</v>
      </c>
      <c r="D475" s="242">
        <v>0.8</v>
      </c>
      <c r="E475" s="243"/>
      <c r="F475" s="243"/>
      <c r="G475" s="243" t="s">
        <v>891</v>
      </c>
      <c r="H475" s="244">
        <v>0</v>
      </c>
      <c r="I475" s="245">
        <v>103003</v>
      </c>
      <c r="J475" s="246">
        <v>0.8</v>
      </c>
      <c r="K475" s="247">
        <v>1643</v>
      </c>
      <c r="L475" s="248">
        <f>IF(tabItens[[#This Row],[Média]] &gt; 0, tabItens[[#This Row],[QTDE ATUAL]] / tabItens[[#This Row],[Média]],999.9)</f>
        <v>0</v>
      </c>
      <c r="M475" s="249">
        <v>0</v>
      </c>
      <c r="N475" s="250">
        <f>tabItens[[#This Row],[VALOR UNIT.]] * tabItens[[#This Row],[LC]]</f>
        <v>0</v>
      </c>
      <c r="O475" s="251" t="s">
        <v>2090</v>
      </c>
      <c r="P475" s="252"/>
      <c r="Q475" s="253"/>
      <c r="R475" s="250"/>
      <c r="S475" s="254"/>
      <c r="T475" s="255">
        <f>ROUNDDOWN(IFERROR(tabItens[[#This Row],[ATA DT.VALID.]] - $D$1,0) / 30,0)</f>
        <v>-1507</v>
      </c>
      <c r="U475" s="240" t="s">
        <v>1002</v>
      </c>
      <c r="V475" s="256">
        <v>1</v>
      </c>
      <c r="W475" s="257" t="s">
        <v>2069</v>
      </c>
      <c r="X475" s="258">
        <v>83</v>
      </c>
      <c r="Y475" s="259">
        <v>2</v>
      </c>
      <c r="Z475" s="260">
        <v>2659</v>
      </c>
      <c r="AA475" s="261">
        <v>2023</v>
      </c>
      <c r="AB475" s="262">
        <v>2000</v>
      </c>
      <c r="AC475" s="262"/>
      <c r="AD475" s="261"/>
      <c r="AE475" s="262"/>
      <c r="AF475" s="255"/>
      <c r="AG475" s="263" t="s">
        <v>2063</v>
      </c>
      <c r="AH475" s="264"/>
      <c r="AI475" s="255">
        <v>864</v>
      </c>
      <c r="AJ475" s="264">
        <v>44571</v>
      </c>
      <c r="AK475" s="264" t="s">
        <v>891</v>
      </c>
      <c r="AL475" s="264">
        <v>44960</v>
      </c>
      <c r="AM475" s="254"/>
      <c r="AN475" s="243"/>
      <c r="AO475" s="265" t="str">
        <f>_xlfn.IFNA(IF(VLOOKUP(tabItens[[#This Row],[CÓDIGO]],tabExcluirDoEstoque[#Data],1,FALSE),"sim",""),"")</f>
        <v/>
      </c>
      <c r="AP475" s="266" t="str">
        <f ca="1">IF(OR(ISBLANK(tabItens[[#This Row],[ATA DT.VALID.]]),tabItens[[#This Row],[ATA DT.VALID.]]="",tabItens[[#This Row],[ATA DT.VALID.]]=" "),"",IF(TYPE(tabItens[[#This Row],[ATA DT.VALID.]])=1,ROUNDUP((tabItens[[#This Row],[ATA DT.VALID.]]-TODAY())/7,0),""))</f>
        <v/>
      </c>
      <c r="AQ475" s="267">
        <v>0</v>
      </c>
      <c r="AR475" s="268" t="str">
        <f>IF(ISBLANK(tabItens[[#This Row],[CÓDIGO]]),"",IFERROR(VLOOKUP(tabItens[[#This Row],[CÓDIGO]],Consumo!$C$2:$AI$902,32,FALSE),0))</f>
        <v>08.2023</v>
      </c>
      <c r="AS475" s="269">
        <f>SUMIF(Consumo!$C$3:$C$902,tabItens[[#This Row],[CÓDIGO]],Consumo!$T$3:$T$902) + SUMIF(Consumo!$C$3:$C$902,tabItens[[#This Row],[CÓDIGO]],Consumo!$U$3:$U$902) + SUMIF(Consumo!$C$3:$C$902,tabItens[[#This Row],[CÓDIGO]],Consumo!$V$3:$V$902) + SUMIF(Consumo!$C$3:$C$902,tabItens[[#This Row],[CÓDIGO]],Consumo!$W$3:$W$902)</f>
        <v>794</v>
      </c>
      <c r="AT475" s="269">
        <f>SUMIF(Consumo!$C$3:$C$902,tabItens[[#This Row],[CÓDIGO]],Consumo!$AF$3:$AF$902)</f>
        <v>4135</v>
      </c>
      <c r="AU475" s="270">
        <f>SUMIF(Consumo!$C$3:$C$902,tabItens[[#This Row],[CÓDIGO]],Consumo!$AG$3:$AG$902)</f>
        <v>358</v>
      </c>
      <c r="AV475" s="271">
        <f>SUMIF(Consumo!$C$3:$C$902,tabItens[[#This Row],[CÓDIGO]],Consumo!$AE$3:$AE$902)</f>
        <v>3.6666666666666665</v>
      </c>
      <c r="AW475" s="244">
        <f>tabItens[[#This Row],[QTDE ATUAL]] + tabItens[[#This Row],[RC QTDE]] + tabItens[[#This Row],[AF SALDO]] + tabItens[[#This Row],[Recentes]]</f>
        <v>2000</v>
      </c>
      <c r="AX475" s="272">
        <v>103</v>
      </c>
      <c r="AY475" s="272">
        <v>4</v>
      </c>
      <c r="AZ475" s="272">
        <f>IF(ISBLANK(tabItens[[#This Row],[CÓDIGO]]),"",tabItens[[#This Row],[PontoMês]] * (AZ$2+tabItens[[#This Row],[PontoQtM]]))</f>
        <v>412</v>
      </c>
      <c r="BA475" s="271">
        <f>tabItens[[#This Row],[PontoPed]] - tabItens[[#This Row],[Saldo]] + (1/10)</f>
        <v>-1587.9</v>
      </c>
      <c r="BB475" s="271">
        <f xml:space="preserve"> tabItens[[#This Row],[PontoMês]] * BB$2 - tabItens[[#This Row],[QTDE ATUAL]] - (1/10)</f>
        <v>102.9</v>
      </c>
      <c r="BC475" s="273">
        <f>IF( tabItens[[#This Row],[PontoPed]]&gt;0, IF(tabItens[[#This Row],[PontoPed]]&lt;1, 1, IF( tabItens[[#This Row],[Saldo]]&gt;tabItens[[#This Row],[PontoPed]], 0, (tabItens[[#This Row],[PontoPed]]-tabItens[[#This Row],[Saldo]])/tabItens[[#This Row],[PontoPed]] ) ), 0 )</f>
        <v>0</v>
      </c>
      <c r="BD475" s="274">
        <f>ROUNDDOWN(IF( OR( AND(tabItens[[#This Row],[PontoPed]]&lt;tabItens[[#This Row],[Saldo]],tabItens[[#This Row],[Saldo]]&gt;0), tabItens[[#This Row],[PontoPed]]=0), 99, IF(AND(tabItens[[#This Row],[Saldo]]=0,tabItens[[#This Row],[PontoPed]]&gt;0), 0, (1-tabItens[[#This Row],[PctAb]])*10 ) ),0)</f>
        <v>99</v>
      </c>
      <c r="BE475" s="275">
        <f>MAX(ROUNDDOWN( IF(tabItens[[#This Row],[Abaixo]] &gt; 0,   tabItens[[#This Row],[Abaixo]] + (tabItens[[#This Row],[PontoMês]] * IF( OR( ISBLANK(tabItens[[#This Row],[ATA Nº/ANO]]), tabItens[[#This Row],[ATA Nº/ANO]] = ""),BE$2,BE$1)),0),0),0)</f>
        <v>0</v>
      </c>
      <c r="BF47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5" s="276">
        <f>SUMIF(Consumo!$C$3:$C$902,tabItens[[#This Row],[CÓDIGO]],Consumo!$E$3:$E$902)</f>
        <v>66</v>
      </c>
      <c r="BH475" s="277">
        <f>IF(AND(tabItens[[#This Row],[Pend]] &gt; 0,tabItens[[#This Row],[Consumo]] &lt;&gt; 0), tabItens[[#This Row],[Pend]] / tabItens[[#This Row],[Consumo]], 0 )</f>
        <v>1.5961305925030228E-2</v>
      </c>
      <c r="BI475" s="276"/>
      <c r="BJ475" s="276"/>
      <c r="BK475" s="278" t="s">
        <v>2077</v>
      </c>
    </row>
    <row r="476" spans="1:63" x14ac:dyDescent="0.3">
      <c r="A476" s="239">
        <v>20167</v>
      </c>
      <c r="B476" s="240" t="s">
        <v>1172</v>
      </c>
      <c r="C476" s="241" t="s">
        <v>264</v>
      </c>
      <c r="D476" s="242">
        <v>390</v>
      </c>
      <c r="E476" s="243"/>
      <c r="F476" s="243"/>
      <c r="G476" s="243" t="s">
        <v>891</v>
      </c>
      <c r="H476" s="244">
        <v>0</v>
      </c>
      <c r="I476" s="245">
        <v>103003</v>
      </c>
      <c r="J476" s="246">
        <v>390</v>
      </c>
      <c r="K476" s="247">
        <v>15</v>
      </c>
      <c r="L476" s="248">
        <f>IF(tabItens[[#This Row],[Média]] &gt; 0, tabItens[[#This Row],[QTDE ATUAL]] / tabItens[[#This Row],[Média]],999.9)</f>
        <v>0</v>
      </c>
      <c r="M476" s="249">
        <v>0</v>
      </c>
      <c r="N476" s="250">
        <f>tabItens[[#This Row],[VALOR UNIT.]] * tabItens[[#This Row],[LC]]</f>
        <v>0</v>
      </c>
      <c r="O476" s="251"/>
      <c r="P476" s="252"/>
      <c r="Q476" s="253"/>
      <c r="R476" s="250"/>
      <c r="S476" s="254"/>
      <c r="T476" s="255">
        <f>ROUNDDOWN(IFERROR(tabItens[[#This Row],[ATA DT.VALID.]] - $D$1,0) / 30,0)</f>
        <v>-1507</v>
      </c>
      <c r="U476" s="240" t="s">
        <v>1173</v>
      </c>
      <c r="V476" s="256">
        <v>1</v>
      </c>
      <c r="W476" s="257" t="s">
        <v>2072</v>
      </c>
      <c r="X476" s="258">
        <v>79</v>
      </c>
      <c r="Y476" s="259">
        <v>5</v>
      </c>
      <c r="Z476" s="260">
        <v>2778</v>
      </c>
      <c r="AA476" s="261">
        <v>2023</v>
      </c>
      <c r="AB476" s="262">
        <v>15</v>
      </c>
      <c r="AC476" s="262"/>
      <c r="AD476" s="261"/>
      <c r="AE476" s="262"/>
      <c r="AF476" s="255"/>
      <c r="AG476" s="263" t="s">
        <v>2063</v>
      </c>
      <c r="AH476" s="264"/>
      <c r="AI476" s="255">
        <v>6</v>
      </c>
      <c r="AJ476" s="264">
        <v>44582</v>
      </c>
      <c r="AK476" s="264" t="s">
        <v>891</v>
      </c>
      <c r="AL476" s="264">
        <v>44567</v>
      </c>
      <c r="AM476" s="254"/>
      <c r="AN476" s="243"/>
      <c r="AO476" s="265" t="str">
        <f>_xlfn.IFNA(IF(VLOOKUP(tabItens[[#This Row],[CÓDIGO]],tabExcluirDoEstoque[#Data],1,FALSE),"sim",""),"")</f>
        <v/>
      </c>
      <c r="AP476" s="266" t="str">
        <f ca="1">IF(OR(ISBLANK(tabItens[[#This Row],[ATA DT.VALID.]]),tabItens[[#This Row],[ATA DT.VALID.]]="",tabItens[[#This Row],[ATA DT.VALID.]]=" "),"",IF(TYPE(tabItens[[#This Row],[ATA DT.VALID.]])=1,ROUNDUP((tabItens[[#This Row],[ATA DT.VALID.]]-TODAY())/7,0),""))</f>
        <v/>
      </c>
      <c r="AQ476" s="267"/>
      <c r="AR476" s="268" t="str">
        <f>IF(ISBLANK(tabItens[[#This Row],[CÓDIGO]]),"",IFERROR(VLOOKUP(tabItens[[#This Row],[CÓDIGO]],Consumo!$C$2:$AI$902,32,FALSE),0))</f>
        <v>05.2023</v>
      </c>
      <c r="AS476" s="269">
        <f>SUMIF(Consumo!$C$3:$C$902,tabItens[[#This Row],[CÓDIGO]],Consumo!$T$3:$T$902) + SUMIF(Consumo!$C$3:$C$902,tabItens[[#This Row],[CÓDIGO]],Consumo!$U$3:$U$902) + SUMIF(Consumo!$C$3:$C$902,tabItens[[#This Row],[CÓDIGO]],Consumo!$V$3:$V$902) + SUMIF(Consumo!$C$3:$C$902,tabItens[[#This Row],[CÓDIGO]],Consumo!$W$3:$W$902)</f>
        <v>2</v>
      </c>
      <c r="AT476" s="269">
        <f>SUMIF(Consumo!$C$3:$C$902,tabItens[[#This Row],[CÓDIGO]],Consumo!$AF$3:$AF$902)</f>
        <v>26</v>
      </c>
      <c r="AU476" s="270">
        <f>SUMIF(Consumo!$C$3:$C$902,tabItens[[#This Row],[CÓDIGO]],Consumo!$AG$3:$AG$902)</f>
        <v>5</v>
      </c>
      <c r="AV476" s="271">
        <f>SUMIF(Consumo!$C$3:$C$902,tabItens[[#This Row],[CÓDIGO]],Consumo!$AE$3:$AE$902)</f>
        <v>0.1111111111111111</v>
      </c>
      <c r="AW476" s="244">
        <f>tabItens[[#This Row],[QTDE ATUAL]] + tabItens[[#This Row],[RC QTDE]] + tabItens[[#This Row],[AF SALDO]] + tabItens[[#This Row],[Recentes]]</f>
        <v>15</v>
      </c>
      <c r="AX476" s="272">
        <v>2</v>
      </c>
      <c r="AY476" s="272">
        <v>4</v>
      </c>
      <c r="AZ476" s="272">
        <f>IF(ISBLANK(tabItens[[#This Row],[CÓDIGO]]),"",tabItens[[#This Row],[PontoMês]] * (AZ$2+tabItens[[#This Row],[PontoQtM]]))</f>
        <v>8</v>
      </c>
      <c r="BA476" s="271">
        <f>tabItens[[#This Row],[PontoPed]] - tabItens[[#This Row],[Saldo]] + (1/10)</f>
        <v>-6.9</v>
      </c>
      <c r="BB476" s="271">
        <f xml:space="preserve"> tabItens[[#This Row],[PontoMês]] * BB$2 - tabItens[[#This Row],[QTDE ATUAL]] - (1/10)</f>
        <v>1.9</v>
      </c>
      <c r="BC476" s="273">
        <f>IF( tabItens[[#This Row],[PontoPed]]&gt;0, IF(tabItens[[#This Row],[PontoPed]]&lt;1, 1, IF( tabItens[[#This Row],[Saldo]]&gt;tabItens[[#This Row],[PontoPed]], 0, (tabItens[[#This Row],[PontoPed]]-tabItens[[#This Row],[Saldo]])/tabItens[[#This Row],[PontoPed]] ) ), 0 )</f>
        <v>0</v>
      </c>
      <c r="BD476" s="274">
        <f>ROUNDDOWN(IF( OR( AND(tabItens[[#This Row],[PontoPed]]&lt;tabItens[[#This Row],[Saldo]],tabItens[[#This Row],[Saldo]]&gt;0), tabItens[[#This Row],[PontoPed]]=0), 99, IF(AND(tabItens[[#This Row],[Saldo]]=0,tabItens[[#This Row],[PontoPed]]&gt;0), 0, (1-tabItens[[#This Row],[PctAb]])*10 ) ),0)</f>
        <v>99</v>
      </c>
      <c r="BE476" s="275">
        <f>MAX(ROUNDDOWN( IF(tabItens[[#This Row],[Abaixo]] &gt; 0,   tabItens[[#This Row],[Abaixo]] + (tabItens[[#This Row],[PontoMês]] * IF( OR( ISBLANK(tabItens[[#This Row],[ATA Nº/ANO]]), tabItens[[#This Row],[ATA Nº/ANO]] = ""),BE$2,BE$1)),0),0),0)</f>
        <v>0</v>
      </c>
      <c r="BF47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76" s="276">
        <f>SUMIF(Consumo!$C$3:$C$902,tabItens[[#This Row],[CÓDIGO]],Consumo!$E$3:$E$902)</f>
        <v>2</v>
      </c>
      <c r="BH476" s="277">
        <f>IF(AND(tabItens[[#This Row],[Pend]] &gt; 0,tabItens[[#This Row],[Consumo]] &lt;&gt; 0), tabItens[[#This Row],[Pend]] / tabItens[[#This Row],[Consumo]], 0 )</f>
        <v>7.6923076923076927E-2</v>
      </c>
      <c r="BI476" s="276"/>
      <c r="BJ476" s="276"/>
      <c r="BK476" s="278" t="s">
        <v>2077</v>
      </c>
    </row>
    <row r="477" spans="1:63" x14ac:dyDescent="0.3">
      <c r="A477" s="239">
        <v>136898</v>
      </c>
      <c r="B477" s="240" t="s">
        <v>1949</v>
      </c>
      <c r="C477" s="241" t="s">
        <v>31</v>
      </c>
      <c r="D477" s="242">
        <v>19.920000000000002</v>
      </c>
      <c r="E477" s="243"/>
      <c r="F477" s="243"/>
      <c r="G477" s="243" t="s">
        <v>891</v>
      </c>
      <c r="H477" s="244">
        <v>0</v>
      </c>
      <c r="I477" s="245">
        <v>103003</v>
      </c>
      <c r="J477" s="246">
        <v>19.920000000000002</v>
      </c>
      <c r="K477" s="247">
        <v>127</v>
      </c>
      <c r="L477" s="248">
        <f>IF(tabItens[[#This Row],[Média]] &gt; 0, tabItens[[#This Row],[QTDE ATUAL]] / tabItens[[#This Row],[Média]],999.9)</f>
        <v>0</v>
      </c>
      <c r="M477" s="249">
        <v>0</v>
      </c>
      <c r="N477" s="250">
        <f>tabItens[[#This Row],[VALOR UNIT.]] * tabItens[[#This Row],[LC]]</f>
        <v>0</v>
      </c>
      <c r="O477" s="251" t="s">
        <v>2156</v>
      </c>
      <c r="P477" s="252"/>
      <c r="Q477" s="253"/>
      <c r="R477" s="250"/>
      <c r="S477" s="254"/>
      <c r="T477" s="255">
        <f>ROUNDDOWN(IFERROR(tabItens[[#This Row],[ATA DT.VALID.]] - $D$1,0) / 30,0)</f>
        <v>-1507</v>
      </c>
      <c r="U477" s="240" t="s">
        <v>1091</v>
      </c>
      <c r="V477" s="256">
        <v>1</v>
      </c>
      <c r="W477" s="257" t="s">
        <v>2068</v>
      </c>
      <c r="X477" s="258">
        <v>55</v>
      </c>
      <c r="Y477" s="259">
        <v>49</v>
      </c>
      <c r="Z477" s="260">
        <v>2234</v>
      </c>
      <c r="AA477" s="261">
        <v>2023</v>
      </c>
      <c r="AB477" s="262">
        <v>300</v>
      </c>
      <c r="AC477" s="262"/>
      <c r="AD477" s="261"/>
      <c r="AE477" s="262"/>
      <c r="AF477" s="255"/>
      <c r="AG477" s="263" t="s">
        <v>2063</v>
      </c>
      <c r="AH477" s="264"/>
      <c r="AI477" s="255">
        <v>42</v>
      </c>
      <c r="AJ477" s="264">
        <v>44957</v>
      </c>
      <c r="AK477" s="264">
        <v>43584</v>
      </c>
      <c r="AL477" s="264">
        <v>44917</v>
      </c>
      <c r="AM477" s="254"/>
      <c r="AN477" s="243"/>
      <c r="AO477" s="265" t="str">
        <f>_xlfn.IFNA(IF(VLOOKUP(tabItens[[#This Row],[CÓDIGO]],tabExcluirDoEstoque[#Data],1,FALSE),"sim",""),"")</f>
        <v/>
      </c>
      <c r="AP477" s="266" t="str">
        <f ca="1">IF(OR(ISBLANK(tabItens[[#This Row],[ATA DT.VALID.]]),tabItens[[#This Row],[ATA DT.VALID.]]="",tabItens[[#This Row],[ATA DT.VALID.]]=" "),"",IF(TYPE(tabItens[[#This Row],[ATA DT.VALID.]])=1,ROUNDUP((tabItens[[#This Row],[ATA DT.VALID.]]-TODAY())/7,0),""))</f>
        <v/>
      </c>
      <c r="AQ477" s="267">
        <v>0</v>
      </c>
      <c r="AR477" s="268" t="str">
        <f>IF(ISBLANK(tabItens[[#This Row],[CÓDIGO]]),"",IFERROR(VLOOKUP(tabItens[[#This Row],[CÓDIGO]],Consumo!$C$2:$AI$902,32,FALSE),0))</f>
        <v>02.2023</v>
      </c>
      <c r="AS477" s="269">
        <f>SUMIF(Consumo!$C$3:$C$902,tabItens[[#This Row],[CÓDIGO]],Consumo!$T$3:$T$902) + SUMIF(Consumo!$C$3:$C$902,tabItens[[#This Row],[CÓDIGO]],Consumo!$U$3:$U$902) + SUMIF(Consumo!$C$3:$C$902,tabItens[[#This Row],[CÓDIGO]],Consumo!$V$3:$V$902) + SUMIF(Consumo!$C$3:$C$902,tabItens[[#This Row],[CÓDIGO]],Consumo!$W$3:$W$902)</f>
        <v>0</v>
      </c>
      <c r="AT477" s="269">
        <f>SUMIF(Consumo!$C$3:$C$902,tabItens[[#This Row],[CÓDIGO]],Consumo!$AF$3:$AF$902)</f>
        <v>232</v>
      </c>
      <c r="AU477" s="270">
        <f>SUMIF(Consumo!$C$3:$C$902,tabItens[[#This Row],[CÓDIGO]],Consumo!$AG$3:$AG$902)</f>
        <v>50</v>
      </c>
      <c r="AV477" s="271">
        <f>SUMIF(Consumo!$C$3:$C$902,tabItens[[#This Row],[CÓDIGO]],Consumo!$AE$3:$AE$902)</f>
        <v>1.2222222222222223</v>
      </c>
      <c r="AW477" s="244">
        <f>tabItens[[#This Row],[QTDE ATUAL]] + tabItens[[#This Row],[RC QTDE]] + tabItens[[#This Row],[AF SALDO]] + tabItens[[#This Row],[Recentes]]</f>
        <v>300</v>
      </c>
      <c r="AX477" s="272">
        <v>5</v>
      </c>
      <c r="AY477" s="272">
        <v>4</v>
      </c>
      <c r="AZ477" s="272">
        <f>IF(ISBLANK(tabItens[[#This Row],[CÓDIGO]]),"",tabItens[[#This Row],[PontoMês]] * (AZ$2+tabItens[[#This Row],[PontoQtM]]))</f>
        <v>20</v>
      </c>
      <c r="BA477" s="271">
        <f>tabItens[[#This Row],[PontoPed]] - tabItens[[#This Row],[Saldo]] + (1/10)</f>
        <v>-279.89999999999998</v>
      </c>
      <c r="BB477" s="271">
        <f xml:space="preserve"> tabItens[[#This Row],[PontoMês]] * BB$2 - tabItens[[#This Row],[QTDE ATUAL]] - (1/10)</f>
        <v>4.9000000000000004</v>
      </c>
      <c r="BC477" s="273">
        <f>IF( tabItens[[#This Row],[PontoPed]]&gt;0, IF(tabItens[[#This Row],[PontoPed]]&lt;1, 1, IF( tabItens[[#This Row],[Saldo]]&gt;tabItens[[#This Row],[PontoPed]], 0, (tabItens[[#This Row],[PontoPed]]-tabItens[[#This Row],[Saldo]])/tabItens[[#This Row],[PontoPed]] ) ), 0 )</f>
        <v>0</v>
      </c>
      <c r="BD477" s="274">
        <f>ROUNDDOWN(IF( OR( AND(tabItens[[#This Row],[PontoPed]]&lt;tabItens[[#This Row],[Saldo]],tabItens[[#This Row],[Saldo]]&gt;0), tabItens[[#This Row],[PontoPed]]=0), 99, IF(AND(tabItens[[#This Row],[Saldo]]=0,tabItens[[#This Row],[PontoPed]]&gt;0), 0, (1-tabItens[[#This Row],[PctAb]])*10 ) ),0)</f>
        <v>99</v>
      </c>
      <c r="BE477" s="275">
        <f>MAX(ROUNDDOWN( IF(tabItens[[#This Row],[Abaixo]] &gt; 0,   tabItens[[#This Row],[Abaixo]] + (tabItens[[#This Row],[PontoMês]] * IF( OR( ISBLANK(tabItens[[#This Row],[ATA Nº/ANO]]), tabItens[[#This Row],[ATA Nº/ANO]] = ""),BE$2,BE$1)),0),0),0)</f>
        <v>0</v>
      </c>
      <c r="BF47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7" s="276">
        <f>SUMIF(Consumo!$C$3:$C$902,tabItens[[#This Row],[CÓDIGO]],Consumo!$E$3:$E$902)</f>
        <v>22</v>
      </c>
      <c r="BH477" s="277">
        <f>IF(AND(tabItens[[#This Row],[Pend]] &gt; 0,tabItens[[#This Row],[Consumo]] &lt;&gt; 0), tabItens[[#This Row],[Pend]] / tabItens[[#This Row],[Consumo]], 0 )</f>
        <v>9.4827586206896547E-2</v>
      </c>
      <c r="BI477" s="276"/>
      <c r="BJ477" s="276"/>
      <c r="BK477" s="278" t="s">
        <v>2077</v>
      </c>
    </row>
    <row r="478" spans="1:63" x14ac:dyDescent="0.3">
      <c r="A478" s="239">
        <v>51222</v>
      </c>
      <c r="B478" s="240" t="s">
        <v>1307</v>
      </c>
      <c r="C478" s="241" t="s">
        <v>264</v>
      </c>
      <c r="D478" s="242">
        <v>14.25</v>
      </c>
      <c r="E478" s="243"/>
      <c r="F478" s="243"/>
      <c r="G478" s="243" t="s">
        <v>891</v>
      </c>
      <c r="H478" s="244">
        <v>81</v>
      </c>
      <c r="I478" s="245">
        <v>103003</v>
      </c>
      <c r="J478" s="246">
        <v>14.25</v>
      </c>
      <c r="K478" s="247">
        <v>10</v>
      </c>
      <c r="L478" s="248">
        <f>IF(tabItens[[#This Row],[Média]] &gt; 0, tabItens[[#This Row],[QTDE ATUAL]] / tabItens[[#This Row],[Média]],999.9)</f>
        <v>999.9</v>
      </c>
      <c r="M478" s="249">
        <v>0</v>
      </c>
      <c r="N478" s="250">
        <f>tabItens[[#This Row],[VALOR UNIT.]] * tabItens[[#This Row],[LC]]</f>
        <v>0</v>
      </c>
      <c r="O478" s="251"/>
      <c r="P478" s="252"/>
      <c r="Q478" s="253"/>
      <c r="R478" s="250"/>
      <c r="S478" s="254"/>
      <c r="T478" s="255">
        <f>ROUNDDOWN(IFERROR(tabItens[[#This Row],[ATA DT.VALID.]] - $D$1,0) / 30,0)</f>
        <v>-1507</v>
      </c>
      <c r="U478" s="240" t="s">
        <v>1091</v>
      </c>
      <c r="V478" s="256">
        <v>1</v>
      </c>
      <c r="W478" s="257" t="s">
        <v>2068</v>
      </c>
      <c r="X478" s="258">
        <v>55</v>
      </c>
      <c r="Y478" s="259">
        <v>49</v>
      </c>
      <c r="Z478" s="260"/>
      <c r="AA478" s="261"/>
      <c r="AB478" s="262"/>
      <c r="AC478" s="262"/>
      <c r="AD478" s="261"/>
      <c r="AE478" s="262"/>
      <c r="AF478" s="255"/>
      <c r="AG478" s="263" t="s">
        <v>2063</v>
      </c>
      <c r="AH478" s="264"/>
      <c r="AI478" s="255">
        <v>4</v>
      </c>
      <c r="AJ478" s="264">
        <v>43635</v>
      </c>
      <c r="AK478" s="264" t="s">
        <v>891</v>
      </c>
      <c r="AL478" s="264">
        <v>43623</v>
      </c>
      <c r="AM478" s="254"/>
      <c r="AN478" s="243"/>
      <c r="AO478" s="265" t="str">
        <f>_xlfn.IFNA(IF(VLOOKUP(tabItens[[#This Row],[CÓDIGO]],tabExcluirDoEstoque[#Data],1,FALSE),"sim",""),"")</f>
        <v/>
      </c>
      <c r="AP478" s="266" t="str">
        <f ca="1">IF(OR(ISBLANK(tabItens[[#This Row],[ATA DT.VALID.]]),tabItens[[#This Row],[ATA DT.VALID.]]="",tabItens[[#This Row],[ATA DT.VALID.]]=" "),"",IF(TYPE(tabItens[[#This Row],[ATA DT.VALID.]])=1,ROUNDUP((tabItens[[#This Row],[ATA DT.VALID.]]-TODAY())/7,0),""))</f>
        <v/>
      </c>
      <c r="AQ478" s="267"/>
      <c r="AR478" s="268" t="str">
        <f>IF(ISBLANK(tabItens[[#This Row],[CÓDIGO]]),"",IFERROR(VLOOKUP(tabItens[[#This Row],[CÓDIGO]],Consumo!$C$2:$AI$902,32,FALSE),0))</f>
        <v>01.2023</v>
      </c>
      <c r="AS478" s="269">
        <f>SUMIF(Consumo!$C$3:$C$902,tabItens[[#This Row],[CÓDIGO]],Consumo!$T$3:$T$902) + SUMIF(Consumo!$C$3:$C$902,tabItens[[#This Row],[CÓDIGO]],Consumo!$U$3:$U$902) + SUMIF(Consumo!$C$3:$C$902,tabItens[[#This Row],[CÓDIGO]],Consumo!$V$3:$V$902) + SUMIF(Consumo!$C$3:$C$902,tabItens[[#This Row],[CÓDIGO]],Consumo!$W$3:$W$902)</f>
        <v>0</v>
      </c>
      <c r="AT478" s="269">
        <f>SUMIF(Consumo!$C$3:$C$902,tabItens[[#This Row],[CÓDIGO]],Consumo!$AF$3:$AF$902)</f>
        <v>17</v>
      </c>
      <c r="AU478" s="270">
        <f>SUMIF(Consumo!$C$3:$C$902,tabItens[[#This Row],[CÓDIGO]],Consumo!$AG$3:$AG$902)</f>
        <v>10</v>
      </c>
      <c r="AV478" s="271">
        <f>SUMIF(Consumo!$C$3:$C$902,tabItens[[#This Row],[CÓDIGO]],Consumo!$AE$3:$AE$902)</f>
        <v>0</v>
      </c>
      <c r="AW478" s="244">
        <f>tabItens[[#This Row],[QTDE ATUAL]] + tabItens[[#This Row],[RC QTDE]] + tabItens[[#This Row],[AF SALDO]] + tabItens[[#This Row],[Recentes]]</f>
        <v>81</v>
      </c>
      <c r="AX478" s="272">
        <v>2</v>
      </c>
      <c r="AY478" s="272">
        <v>4</v>
      </c>
      <c r="AZ478" s="272">
        <f>IF(ISBLANK(tabItens[[#This Row],[CÓDIGO]]),"",tabItens[[#This Row],[PontoMês]] * (AZ$2+tabItens[[#This Row],[PontoQtM]]))</f>
        <v>8</v>
      </c>
      <c r="BA478" s="271">
        <f>tabItens[[#This Row],[PontoPed]] - tabItens[[#This Row],[Saldo]] + (1/10)</f>
        <v>-72.900000000000006</v>
      </c>
      <c r="BB478" s="271">
        <f xml:space="preserve"> tabItens[[#This Row],[PontoMês]] * BB$2 - tabItens[[#This Row],[QTDE ATUAL]] - (1/10)</f>
        <v>-79.099999999999994</v>
      </c>
      <c r="BC478" s="273">
        <f>IF( tabItens[[#This Row],[PontoPed]]&gt;0, IF(tabItens[[#This Row],[PontoPed]]&lt;1, 1, IF( tabItens[[#This Row],[Saldo]]&gt;tabItens[[#This Row],[PontoPed]], 0, (tabItens[[#This Row],[PontoPed]]-tabItens[[#This Row],[Saldo]])/tabItens[[#This Row],[PontoPed]] ) ), 0 )</f>
        <v>0</v>
      </c>
      <c r="BD478" s="274">
        <f>ROUNDDOWN(IF( OR( AND(tabItens[[#This Row],[PontoPed]]&lt;tabItens[[#This Row],[Saldo]],tabItens[[#This Row],[Saldo]]&gt;0), tabItens[[#This Row],[PontoPed]]=0), 99, IF(AND(tabItens[[#This Row],[Saldo]]=0,tabItens[[#This Row],[PontoPed]]&gt;0), 0, (1-tabItens[[#This Row],[PctAb]])*10 ) ),0)</f>
        <v>99</v>
      </c>
      <c r="BE478" s="275">
        <f>MAX(ROUNDDOWN( IF(tabItens[[#This Row],[Abaixo]] &gt; 0,   tabItens[[#This Row],[Abaixo]] + (tabItens[[#This Row],[PontoMês]] * IF( OR( ISBLANK(tabItens[[#This Row],[ATA Nº/ANO]]), tabItens[[#This Row],[ATA Nº/ANO]] = ""),BE$2,BE$1)),0),0),0)</f>
        <v>0</v>
      </c>
      <c r="BF47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78" s="276">
        <f>SUMIF(Consumo!$C$3:$C$902,tabItens[[#This Row],[CÓDIGO]],Consumo!$E$3:$E$902)</f>
        <v>0</v>
      </c>
      <c r="BH478" s="277">
        <f>IF(AND(tabItens[[#This Row],[Pend]] &gt; 0,tabItens[[#This Row],[Consumo]] &lt;&gt; 0), tabItens[[#This Row],[Pend]] / tabItens[[#This Row],[Consumo]], 0 )</f>
        <v>0</v>
      </c>
      <c r="BI478" s="276"/>
      <c r="BJ478" s="276"/>
      <c r="BK478" s="278" t="s">
        <v>2077</v>
      </c>
    </row>
    <row r="479" spans="1:63" x14ac:dyDescent="0.3">
      <c r="A479" s="239">
        <v>15167</v>
      </c>
      <c r="B479" s="240" t="s">
        <v>1090</v>
      </c>
      <c r="C479" s="241" t="s">
        <v>264</v>
      </c>
      <c r="D479" s="242">
        <v>24.4</v>
      </c>
      <c r="E479" s="243"/>
      <c r="F479" s="243"/>
      <c r="G479" s="243" t="s">
        <v>891</v>
      </c>
      <c r="H479" s="244">
        <v>290</v>
      </c>
      <c r="I479" s="245">
        <v>103003</v>
      </c>
      <c r="J479" s="246">
        <v>24.4</v>
      </c>
      <c r="K479" s="247">
        <v>564</v>
      </c>
      <c r="L479" s="248">
        <f>IF(tabItens[[#This Row],[Média]] &gt; 0, tabItens[[#This Row],[QTDE ATUAL]] / tabItens[[#This Row],[Média]],999.9)</f>
        <v>652.5</v>
      </c>
      <c r="M479" s="249">
        <v>0</v>
      </c>
      <c r="N479" s="250">
        <f>tabItens[[#This Row],[VALOR UNIT.]] * tabItens[[#This Row],[LC]]</f>
        <v>0</v>
      </c>
      <c r="O479" s="251" t="s">
        <v>2113</v>
      </c>
      <c r="P479" s="252"/>
      <c r="Q479" s="253"/>
      <c r="R479" s="250"/>
      <c r="S479" s="254"/>
      <c r="T479" s="255">
        <f>ROUNDDOWN(IFERROR(tabItens[[#This Row],[ATA DT.VALID.]] - $D$1,0) / 30,0)</f>
        <v>-1507</v>
      </c>
      <c r="U479" s="240" t="s">
        <v>1091</v>
      </c>
      <c r="V479" s="256">
        <v>1</v>
      </c>
      <c r="W479" s="257" t="s">
        <v>2068</v>
      </c>
      <c r="X479" s="258">
        <v>55</v>
      </c>
      <c r="Y479" s="259">
        <v>49</v>
      </c>
      <c r="Z479" s="260">
        <v>2376</v>
      </c>
      <c r="AA479" s="261">
        <v>2023</v>
      </c>
      <c r="AB479" s="262">
        <v>1100</v>
      </c>
      <c r="AC479" s="262"/>
      <c r="AD479" s="261"/>
      <c r="AE479" s="262"/>
      <c r="AF479" s="255"/>
      <c r="AG479" s="263" t="s">
        <v>2063</v>
      </c>
      <c r="AH479" s="264"/>
      <c r="AI479" s="255">
        <v>194</v>
      </c>
      <c r="AJ479" s="264">
        <v>45006</v>
      </c>
      <c r="AK479" s="264" t="s">
        <v>891</v>
      </c>
      <c r="AL479" s="264">
        <v>44917</v>
      </c>
      <c r="AM479" s="254"/>
      <c r="AN479" s="243"/>
      <c r="AO479" s="265" t="str">
        <f>_xlfn.IFNA(IF(VLOOKUP(tabItens[[#This Row],[CÓDIGO]],tabExcluirDoEstoque[#Data],1,FALSE),"sim",""),"")</f>
        <v/>
      </c>
      <c r="AP479" s="266" t="str">
        <f ca="1">IF(OR(ISBLANK(tabItens[[#This Row],[ATA DT.VALID.]]),tabItens[[#This Row],[ATA DT.VALID.]]="",tabItens[[#This Row],[ATA DT.VALID.]]=" "),"",IF(TYPE(tabItens[[#This Row],[ATA DT.VALID.]])=1,ROUNDUP((tabItens[[#This Row],[ATA DT.VALID.]]-TODAY())/7,0),""))</f>
        <v/>
      </c>
      <c r="AQ479" s="267">
        <v>0</v>
      </c>
      <c r="AR479" s="268" t="str">
        <f>IF(ISBLANK(tabItens[[#This Row],[CÓDIGO]]),"",IFERROR(VLOOKUP(tabItens[[#This Row],[CÓDIGO]],Consumo!$C$2:$AI$902,32,FALSE),0))</f>
        <v>04.2023</v>
      </c>
      <c r="AS479" s="269">
        <f>SUMIF(Consumo!$C$3:$C$902,tabItens[[#This Row],[CÓDIGO]],Consumo!$T$3:$T$902) + SUMIF(Consumo!$C$3:$C$902,tabItens[[#This Row],[CÓDIGO]],Consumo!$U$3:$U$902) + SUMIF(Consumo!$C$3:$C$902,tabItens[[#This Row],[CÓDIGO]],Consumo!$V$3:$V$902) + SUMIF(Consumo!$C$3:$C$902,tabItens[[#This Row],[CÓDIGO]],Consumo!$W$3:$W$902)</f>
        <v>0</v>
      </c>
      <c r="AT479" s="269">
        <f>SUMIF(Consumo!$C$3:$C$902,tabItens[[#This Row],[CÓDIGO]],Consumo!$AF$3:$AF$902)</f>
        <v>995</v>
      </c>
      <c r="AU479" s="270">
        <f>SUMIF(Consumo!$C$3:$C$902,tabItens[[#This Row],[CÓDIGO]],Consumo!$AG$3:$AG$902)</f>
        <v>207</v>
      </c>
      <c r="AV479" s="271">
        <f>SUMIF(Consumo!$C$3:$C$902,tabItens[[#This Row],[CÓDIGO]],Consumo!$AE$3:$AE$902)</f>
        <v>0.44444444444444442</v>
      </c>
      <c r="AW479" s="244">
        <f>tabItens[[#This Row],[QTDE ATUAL]] + tabItens[[#This Row],[RC QTDE]] + tabItens[[#This Row],[AF SALDO]] + tabItens[[#This Row],[Recentes]]</f>
        <v>1390</v>
      </c>
      <c r="AX479" s="272">
        <v>55</v>
      </c>
      <c r="AY479" s="272">
        <v>4</v>
      </c>
      <c r="AZ479" s="272">
        <f>IF(ISBLANK(tabItens[[#This Row],[CÓDIGO]]),"",tabItens[[#This Row],[PontoMês]] * (AZ$2+tabItens[[#This Row],[PontoQtM]]))</f>
        <v>220</v>
      </c>
      <c r="BA479" s="271">
        <f>tabItens[[#This Row],[PontoPed]] - tabItens[[#This Row],[Saldo]] + (1/10)</f>
        <v>-1169.9000000000001</v>
      </c>
      <c r="BB479" s="271">
        <f xml:space="preserve"> tabItens[[#This Row],[PontoMês]] * BB$2 - tabItens[[#This Row],[QTDE ATUAL]] - (1/10)</f>
        <v>-235.1</v>
      </c>
      <c r="BC479" s="273">
        <f>IF( tabItens[[#This Row],[PontoPed]]&gt;0, IF(tabItens[[#This Row],[PontoPed]]&lt;1, 1, IF( tabItens[[#This Row],[Saldo]]&gt;tabItens[[#This Row],[PontoPed]], 0, (tabItens[[#This Row],[PontoPed]]-tabItens[[#This Row],[Saldo]])/tabItens[[#This Row],[PontoPed]] ) ), 0 )</f>
        <v>0</v>
      </c>
      <c r="BD479" s="274">
        <f>ROUNDDOWN(IF( OR( AND(tabItens[[#This Row],[PontoPed]]&lt;tabItens[[#This Row],[Saldo]],tabItens[[#This Row],[Saldo]]&gt;0), tabItens[[#This Row],[PontoPed]]=0), 99, IF(AND(tabItens[[#This Row],[Saldo]]=0,tabItens[[#This Row],[PontoPed]]&gt;0), 0, (1-tabItens[[#This Row],[PctAb]])*10 ) ),0)</f>
        <v>99</v>
      </c>
      <c r="BE479" s="275">
        <f>MAX(ROUNDDOWN( IF(tabItens[[#This Row],[Abaixo]] &gt; 0,   tabItens[[#This Row],[Abaixo]] + (tabItens[[#This Row],[PontoMês]] * IF( OR( ISBLANK(tabItens[[#This Row],[ATA Nº/ANO]]), tabItens[[#This Row],[ATA Nº/ANO]] = ""),BE$2,BE$1)),0),0),0)</f>
        <v>0</v>
      </c>
      <c r="BF47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9" s="276">
        <f>SUMIF(Consumo!$C$3:$C$902,tabItens[[#This Row],[CÓDIGO]],Consumo!$E$3:$E$902)</f>
        <v>8</v>
      </c>
      <c r="BH479" s="277">
        <f>IF(AND(tabItens[[#This Row],[Pend]] &gt; 0,tabItens[[#This Row],[Consumo]] &lt;&gt; 0), tabItens[[#This Row],[Pend]] / tabItens[[#This Row],[Consumo]], 0 )</f>
        <v>8.0402010050251264E-3</v>
      </c>
      <c r="BI479" s="276"/>
      <c r="BJ479" s="276"/>
      <c r="BK479" s="278" t="s">
        <v>2077</v>
      </c>
    </row>
    <row r="480" spans="1:63" x14ac:dyDescent="0.3">
      <c r="A480" s="239">
        <v>140666</v>
      </c>
      <c r="B480" s="240" t="s">
        <v>2021</v>
      </c>
      <c r="C480" s="241" t="s">
        <v>264</v>
      </c>
      <c r="D480" s="242">
        <v>66.680000000000007</v>
      </c>
      <c r="E480" s="243"/>
      <c r="F480" s="243"/>
      <c r="G480" s="243" t="s">
        <v>891</v>
      </c>
      <c r="H480" s="244">
        <v>18</v>
      </c>
      <c r="I480" s="245">
        <v>103003</v>
      </c>
      <c r="J480" s="246">
        <v>66.680000000000007</v>
      </c>
      <c r="K480" s="247">
        <v>117</v>
      </c>
      <c r="L480" s="248">
        <f>IF(tabItens[[#This Row],[Média]] &gt; 0, tabItens[[#This Row],[QTDE ATUAL]] / tabItens[[#This Row],[Média]],999.9)</f>
        <v>999.9</v>
      </c>
      <c r="M480" s="249">
        <v>0</v>
      </c>
      <c r="N480" s="250">
        <f>tabItens[[#This Row],[VALOR UNIT.]] * tabItens[[#This Row],[LC]]</f>
        <v>0</v>
      </c>
      <c r="O480" s="251"/>
      <c r="P480" s="252"/>
      <c r="Q480" s="253"/>
      <c r="R480" s="250"/>
      <c r="S480" s="254"/>
      <c r="T480" s="255">
        <f>ROUNDDOWN(IFERROR(tabItens[[#This Row],[ATA DT.VALID.]] - $D$1,0) / 30,0)</f>
        <v>-1507</v>
      </c>
      <c r="U480" s="240" t="s">
        <v>1091</v>
      </c>
      <c r="V480" s="256">
        <v>1</v>
      </c>
      <c r="W480" s="257" t="s">
        <v>2068</v>
      </c>
      <c r="X480" s="258">
        <v>55</v>
      </c>
      <c r="Y480" s="259">
        <v>49</v>
      </c>
      <c r="Z480" s="260">
        <v>10083</v>
      </c>
      <c r="AA480" s="261">
        <v>2023</v>
      </c>
      <c r="AB480" s="262">
        <v>30</v>
      </c>
      <c r="AC480" s="262"/>
      <c r="AD480" s="261"/>
      <c r="AE480" s="262"/>
      <c r="AF480" s="255"/>
      <c r="AG480" s="263" t="s">
        <v>2063</v>
      </c>
      <c r="AH480" s="264"/>
      <c r="AI480" s="255">
        <v>40</v>
      </c>
      <c r="AJ480" s="264">
        <v>44410</v>
      </c>
      <c r="AK480" s="264">
        <v>44243</v>
      </c>
      <c r="AL480" s="264">
        <v>44393</v>
      </c>
      <c r="AM480" s="254"/>
      <c r="AN480" s="243"/>
      <c r="AO480" s="265" t="str">
        <f>_xlfn.IFNA(IF(VLOOKUP(tabItens[[#This Row],[CÓDIGO]],tabExcluirDoEstoque[#Data],1,FALSE),"sim",""),"")</f>
        <v/>
      </c>
      <c r="AP480" s="266" t="str">
        <f ca="1">IF(OR(ISBLANK(tabItens[[#This Row],[ATA DT.VALID.]]),tabItens[[#This Row],[ATA DT.VALID.]]="",tabItens[[#This Row],[ATA DT.VALID.]]=" "),"",IF(TYPE(tabItens[[#This Row],[ATA DT.VALID.]])=1,ROUNDUP((tabItens[[#This Row],[ATA DT.VALID.]]-TODAY())/7,0),""))</f>
        <v/>
      </c>
      <c r="AQ480" s="267"/>
      <c r="AR480" s="268" t="str">
        <f>IF(ISBLANK(tabItens[[#This Row],[CÓDIGO]]),"",IFERROR(VLOOKUP(tabItens[[#This Row],[CÓDIGO]],Consumo!$C$2:$AI$902,32,FALSE),0))</f>
        <v>07.2023</v>
      </c>
      <c r="AS480" s="269">
        <f>SUMIF(Consumo!$C$3:$C$902,tabItens[[#This Row],[CÓDIGO]],Consumo!$T$3:$T$902) + SUMIF(Consumo!$C$3:$C$902,tabItens[[#This Row],[CÓDIGO]],Consumo!$U$3:$U$902) + SUMIF(Consumo!$C$3:$C$902,tabItens[[#This Row],[CÓDIGO]],Consumo!$V$3:$V$902) + SUMIF(Consumo!$C$3:$C$902,tabItens[[#This Row],[CÓDIGO]],Consumo!$W$3:$W$902)</f>
        <v>10</v>
      </c>
      <c r="AT480" s="269">
        <f>SUMIF(Consumo!$C$3:$C$902,tabItens[[#This Row],[CÓDIGO]],Consumo!$AF$3:$AF$902)</f>
        <v>171</v>
      </c>
      <c r="AU480" s="270">
        <f>SUMIF(Consumo!$C$3:$C$902,tabItens[[#This Row],[CÓDIGO]],Consumo!$AG$3:$AG$902)</f>
        <v>38</v>
      </c>
      <c r="AV480" s="271">
        <f>SUMIF(Consumo!$C$3:$C$902,tabItens[[#This Row],[CÓDIGO]],Consumo!$AE$3:$AE$902)</f>
        <v>0</v>
      </c>
      <c r="AW480" s="244">
        <f>tabItens[[#This Row],[QTDE ATUAL]] + tabItens[[#This Row],[RC QTDE]] + tabItens[[#This Row],[AF SALDO]] + tabItens[[#This Row],[Recentes]]</f>
        <v>48</v>
      </c>
      <c r="AX480" s="272">
        <v>17</v>
      </c>
      <c r="AY480" s="272">
        <v>4</v>
      </c>
      <c r="AZ480" s="272">
        <f>IF(ISBLANK(tabItens[[#This Row],[CÓDIGO]]),"",tabItens[[#This Row],[PontoMês]] * (AZ$2+tabItens[[#This Row],[PontoQtM]]))</f>
        <v>68</v>
      </c>
      <c r="BA480" s="271">
        <f>tabItens[[#This Row],[PontoPed]] - tabItens[[#This Row],[Saldo]] + (1/10)</f>
        <v>20.100000000000001</v>
      </c>
      <c r="BB480" s="271">
        <f xml:space="preserve"> tabItens[[#This Row],[PontoMês]] * BB$2 - tabItens[[#This Row],[QTDE ATUAL]] - (1/10)</f>
        <v>-1.1000000000000001</v>
      </c>
      <c r="BC480" s="273">
        <f>IF( tabItens[[#This Row],[PontoPed]]&gt;0, IF(tabItens[[#This Row],[PontoPed]]&lt;1, 1, IF( tabItens[[#This Row],[Saldo]]&gt;tabItens[[#This Row],[PontoPed]], 0, (tabItens[[#This Row],[PontoPed]]-tabItens[[#This Row],[Saldo]])/tabItens[[#This Row],[PontoPed]] ) ), 0 )</f>
        <v>0.29411764705882354</v>
      </c>
      <c r="BD480" s="274">
        <f>ROUNDDOWN(IF( OR( AND(tabItens[[#This Row],[PontoPed]]&lt;tabItens[[#This Row],[Saldo]],tabItens[[#This Row],[Saldo]]&gt;0), tabItens[[#This Row],[PontoPed]]=0), 99, IF(AND(tabItens[[#This Row],[Saldo]]=0,tabItens[[#This Row],[PontoPed]]&gt;0), 0, (1-tabItens[[#This Row],[PctAb]])*10 ) ),0)</f>
        <v>7</v>
      </c>
      <c r="BE480" s="275">
        <f>MAX(ROUNDDOWN( IF(tabItens[[#This Row],[Abaixo]] &gt; 0,   tabItens[[#This Row],[Abaixo]] + (tabItens[[#This Row],[PontoMês]] * IF( OR( ISBLANK(tabItens[[#This Row],[ATA Nº/ANO]]), tabItens[[#This Row],[ATA Nº/ANO]] = ""),BE$2,BE$1)),0),0),0)</f>
        <v>122</v>
      </c>
      <c r="BF48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122</v>
      </c>
      <c r="BG480" s="276">
        <f>SUMIF(Consumo!$C$3:$C$902,tabItens[[#This Row],[CÓDIGO]],Consumo!$E$3:$E$902)</f>
        <v>0</v>
      </c>
      <c r="BH480" s="277">
        <f>IF(AND(tabItens[[#This Row],[Pend]] &gt; 0,tabItens[[#This Row],[Consumo]] &lt;&gt; 0), tabItens[[#This Row],[Pend]] / tabItens[[#This Row],[Consumo]], 0 )</f>
        <v>0</v>
      </c>
      <c r="BI480" s="276"/>
      <c r="BJ480" s="276"/>
      <c r="BK480" s="278" t="s">
        <v>2077</v>
      </c>
    </row>
    <row r="481" spans="1:63" x14ac:dyDescent="0.3">
      <c r="A481" s="239">
        <v>138554</v>
      </c>
      <c r="B481" s="240" t="s">
        <v>1981</v>
      </c>
      <c r="C481" s="241" t="s">
        <v>31</v>
      </c>
      <c r="D481" s="242">
        <v>377.85</v>
      </c>
      <c r="E481" s="243"/>
      <c r="F481" s="243"/>
      <c r="G481" s="243" t="s">
        <v>891</v>
      </c>
      <c r="H481" s="244">
        <v>248</v>
      </c>
      <c r="I481" s="245">
        <v>103003</v>
      </c>
      <c r="J481" s="246">
        <v>377.85</v>
      </c>
      <c r="K481" s="247">
        <v>318</v>
      </c>
      <c r="L481" s="248">
        <f>IF(tabItens[[#This Row],[Média]] &gt; 0, tabItens[[#This Row],[QTDE ATUAL]] / tabItens[[#This Row],[Média]],999.9)</f>
        <v>999.9</v>
      </c>
      <c r="M481" s="249">
        <v>0</v>
      </c>
      <c r="N481" s="250">
        <f>tabItens[[#This Row],[VALOR UNIT.]] * tabItens[[#This Row],[LC]]</f>
        <v>0</v>
      </c>
      <c r="O481" s="251" t="s">
        <v>2200</v>
      </c>
      <c r="P481" s="252"/>
      <c r="Q481" s="253"/>
      <c r="R481" s="250"/>
      <c r="S481" s="254"/>
      <c r="T481" s="255">
        <f>ROUNDDOWN(IFERROR(tabItens[[#This Row],[ATA DT.VALID.]] - $D$1,0) / 30,0)</f>
        <v>-1507</v>
      </c>
      <c r="U481" s="240" t="s">
        <v>1091</v>
      </c>
      <c r="V481" s="256">
        <v>1</v>
      </c>
      <c r="W481" s="257" t="s">
        <v>2068</v>
      </c>
      <c r="X481" s="258">
        <v>55</v>
      </c>
      <c r="Y481" s="259">
        <v>49</v>
      </c>
      <c r="Z481" s="260"/>
      <c r="AA481" s="261"/>
      <c r="AB481" s="262"/>
      <c r="AC481" s="262"/>
      <c r="AD481" s="261"/>
      <c r="AE481" s="262"/>
      <c r="AF481" s="255"/>
      <c r="AG481" s="263" t="s">
        <v>2063</v>
      </c>
      <c r="AH481" s="264"/>
      <c r="AI481" s="255">
        <v>0</v>
      </c>
      <c r="AJ481" s="264">
        <v>44525</v>
      </c>
      <c r="AK481" s="264">
        <v>43734</v>
      </c>
      <c r="AL481" s="264">
        <v>44431</v>
      </c>
      <c r="AM481" s="254"/>
      <c r="AN481" s="243"/>
      <c r="AO481" s="265" t="str">
        <f>_xlfn.IFNA(IF(VLOOKUP(tabItens[[#This Row],[CÓDIGO]],tabExcluirDoEstoque[#Data],1,FALSE),"sim",""),"")</f>
        <v/>
      </c>
      <c r="AP481" s="266" t="str">
        <f ca="1">IF(OR(ISBLANK(tabItens[[#This Row],[ATA DT.VALID.]]),tabItens[[#This Row],[ATA DT.VALID.]]="",tabItens[[#This Row],[ATA DT.VALID.]]=" "),"",IF(TYPE(tabItens[[#This Row],[ATA DT.VALID.]])=1,ROUNDUP((tabItens[[#This Row],[ATA DT.VALID.]]-TODAY())/7,0),""))</f>
        <v/>
      </c>
      <c r="AQ481" s="267">
        <v>0</v>
      </c>
      <c r="AR481" s="268" t="str">
        <f>IF(ISBLANK(tabItens[[#This Row],[CÓDIGO]]),"",IFERROR(VLOOKUP(tabItens[[#This Row],[CÓDIGO]],Consumo!$C$2:$AI$902,32,FALSE),0))</f>
        <v>08.2023</v>
      </c>
      <c r="AS481" s="269">
        <f>SUMIF(Consumo!$C$3:$C$902,tabItens[[#This Row],[CÓDIGO]],Consumo!$T$3:$T$902) + SUMIF(Consumo!$C$3:$C$902,tabItens[[#This Row],[CÓDIGO]],Consumo!$U$3:$U$902) + SUMIF(Consumo!$C$3:$C$902,tabItens[[#This Row],[CÓDIGO]],Consumo!$V$3:$V$902) + SUMIF(Consumo!$C$3:$C$902,tabItens[[#This Row],[CÓDIGO]],Consumo!$W$3:$W$902)</f>
        <v>318</v>
      </c>
      <c r="AT481" s="269">
        <f>SUMIF(Consumo!$C$3:$C$902,tabItens[[#This Row],[CÓDIGO]],Consumo!$AF$3:$AF$902)</f>
        <v>360</v>
      </c>
      <c r="AU481" s="270">
        <f>SUMIF(Consumo!$C$3:$C$902,tabItens[[#This Row],[CÓDIGO]],Consumo!$AG$3:$AG$902)</f>
        <v>110</v>
      </c>
      <c r="AV481" s="271">
        <f>SUMIF(Consumo!$C$3:$C$902,tabItens[[#This Row],[CÓDIGO]],Consumo!$AE$3:$AE$902)</f>
        <v>0</v>
      </c>
      <c r="AW481" s="244">
        <f>tabItens[[#This Row],[QTDE ATUAL]] + tabItens[[#This Row],[RC QTDE]] + tabItens[[#This Row],[AF SALDO]] + tabItens[[#This Row],[Recentes]]</f>
        <v>248</v>
      </c>
      <c r="AX481" s="272">
        <v>59</v>
      </c>
      <c r="AY481" s="272">
        <v>4</v>
      </c>
      <c r="AZ481" s="272">
        <f>IF(ISBLANK(tabItens[[#This Row],[CÓDIGO]]),"",tabItens[[#This Row],[PontoMês]] * (AZ$2+tabItens[[#This Row],[PontoQtM]]))</f>
        <v>236</v>
      </c>
      <c r="BA481" s="271">
        <f>tabItens[[#This Row],[PontoPed]] - tabItens[[#This Row],[Saldo]] + (1/10)</f>
        <v>-11.9</v>
      </c>
      <c r="BB481" s="271">
        <f xml:space="preserve"> tabItens[[#This Row],[PontoMês]] * BB$2 - tabItens[[#This Row],[QTDE ATUAL]] - (1/10)</f>
        <v>-189.1</v>
      </c>
      <c r="BC481" s="273">
        <f>IF( tabItens[[#This Row],[PontoPed]]&gt;0, IF(tabItens[[#This Row],[PontoPed]]&lt;1, 1, IF( tabItens[[#This Row],[Saldo]]&gt;tabItens[[#This Row],[PontoPed]], 0, (tabItens[[#This Row],[PontoPed]]-tabItens[[#This Row],[Saldo]])/tabItens[[#This Row],[PontoPed]] ) ), 0 )</f>
        <v>0</v>
      </c>
      <c r="BD481" s="274">
        <f>ROUNDDOWN(IF( OR( AND(tabItens[[#This Row],[PontoPed]]&lt;tabItens[[#This Row],[Saldo]],tabItens[[#This Row],[Saldo]]&gt;0), tabItens[[#This Row],[PontoPed]]=0), 99, IF(AND(tabItens[[#This Row],[Saldo]]=0,tabItens[[#This Row],[PontoPed]]&gt;0), 0, (1-tabItens[[#This Row],[PctAb]])*10 ) ),0)</f>
        <v>99</v>
      </c>
      <c r="BE481" s="275">
        <f>MAX(ROUNDDOWN( IF(tabItens[[#This Row],[Abaixo]] &gt; 0,   tabItens[[#This Row],[Abaixo]] + (tabItens[[#This Row],[PontoMês]] * IF( OR( ISBLANK(tabItens[[#This Row],[ATA Nº/ANO]]), tabItens[[#This Row],[ATA Nº/ANO]] = ""),BE$2,BE$1)),0),0),0)</f>
        <v>0</v>
      </c>
      <c r="BF48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1" s="276">
        <f>SUMIF(Consumo!$C$3:$C$902,tabItens[[#This Row],[CÓDIGO]],Consumo!$E$3:$E$902)</f>
        <v>0</v>
      </c>
      <c r="BH481" s="277">
        <f>IF(AND(tabItens[[#This Row],[Pend]] &gt; 0,tabItens[[#This Row],[Consumo]] &lt;&gt; 0), tabItens[[#This Row],[Pend]] / tabItens[[#This Row],[Consumo]], 0 )</f>
        <v>0</v>
      </c>
      <c r="BI481" s="276"/>
      <c r="BJ481" s="276"/>
      <c r="BK481" s="278" t="s">
        <v>2077</v>
      </c>
    </row>
    <row r="482" spans="1:63" x14ac:dyDescent="0.3">
      <c r="A482" s="239">
        <v>138552</v>
      </c>
      <c r="B482" s="240" t="s">
        <v>1979</v>
      </c>
      <c r="C482" s="241" t="s">
        <v>31</v>
      </c>
      <c r="D482" s="242">
        <v>438.58</v>
      </c>
      <c r="E482" s="243"/>
      <c r="F482" s="243"/>
      <c r="G482" s="243" t="s">
        <v>891</v>
      </c>
      <c r="H482" s="244">
        <v>529</v>
      </c>
      <c r="I482" s="245">
        <v>103003</v>
      </c>
      <c r="J482" s="246">
        <v>438.58</v>
      </c>
      <c r="K482" s="247">
        <v>80</v>
      </c>
      <c r="L482" s="248">
        <f>IF(tabItens[[#This Row],[Média]] &gt; 0, tabItens[[#This Row],[QTDE ATUAL]] / tabItens[[#This Row],[Média]],999.9)</f>
        <v>999.9</v>
      </c>
      <c r="M482" s="249">
        <v>0</v>
      </c>
      <c r="N482" s="250">
        <f>tabItens[[#This Row],[VALOR UNIT.]] * tabItens[[#This Row],[LC]]</f>
        <v>0</v>
      </c>
      <c r="O482" s="251" t="s">
        <v>2200</v>
      </c>
      <c r="P482" s="252"/>
      <c r="Q482" s="253"/>
      <c r="R482" s="250"/>
      <c r="S482" s="254"/>
      <c r="T482" s="255">
        <f>ROUNDDOWN(IFERROR(tabItens[[#This Row],[ATA DT.VALID.]] - $D$1,0) / 30,0)</f>
        <v>-1507</v>
      </c>
      <c r="U482" s="240" t="s">
        <v>1091</v>
      </c>
      <c r="V482" s="256">
        <v>1</v>
      </c>
      <c r="W482" s="257" t="s">
        <v>2068</v>
      </c>
      <c r="X482" s="258">
        <v>55</v>
      </c>
      <c r="Y482" s="259">
        <v>49</v>
      </c>
      <c r="Z482" s="260"/>
      <c r="AA482" s="261"/>
      <c r="AB482" s="262"/>
      <c r="AC482" s="262"/>
      <c r="AD482" s="261"/>
      <c r="AE482" s="262"/>
      <c r="AF482" s="255"/>
      <c r="AG482" s="263" t="s">
        <v>2063</v>
      </c>
      <c r="AH482" s="264"/>
      <c r="AI482" s="255">
        <v>26</v>
      </c>
      <c r="AJ482" s="264">
        <v>44532</v>
      </c>
      <c r="AK482" s="264">
        <v>43734</v>
      </c>
      <c r="AL482" s="264">
        <v>44470</v>
      </c>
      <c r="AM482" s="254"/>
      <c r="AN482" s="243"/>
      <c r="AO482" s="265" t="str">
        <f>_xlfn.IFNA(IF(VLOOKUP(tabItens[[#This Row],[CÓDIGO]],tabExcluirDoEstoque[#Data],1,FALSE),"sim",""),"")</f>
        <v/>
      </c>
      <c r="AP482" s="266" t="str">
        <f ca="1">IF(OR(ISBLANK(tabItens[[#This Row],[ATA DT.VALID.]]),tabItens[[#This Row],[ATA DT.VALID.]]="",tabItens[[#This Row],[ATA DT.VALID.]]=" "),"",IF(TYPE(tabItens[[#This Row],[ATA DT.VALID.]])=1,ROUNDUP((tabItens[[#This Row],[ATA DT.VALID.]]-TODAY())/7,0),""))</f>
        <v/>
      </c>
      <c r="AQ482" s="267">
        <v>0</v>
      </c>
      <c r="AR482" s="268" t="str">
        <f>IF(ISBLANK(tabItens[[#This Row],[CÓDIGO]]),"",IFERROR(VLOOKUP(tabItens[[#This Row],[CÓDIGO]],Consumo!$C$2:$AI$902,32,FALSE),0))</f>
        <v>07.2023</v>
      </c>
      <c r="AS482" s="269">
        <f>SUMIF(Consumo!$C$3:$C$902,tabItens[[#This Row],[CÓDIGO]],Consumo!$T$3:$T$902) + SUMIF(Consumo!$C$3:$C$902,tabItens[[#This Row],[CÓDIGO]],Consumo!$U$3:$U$902) + SUMIF(Consumo!$C$3:$C$902,tabItens[[#This Row],[CÓDIGO]],Consumo!$V$3:$V$902) + SUMIF(Consumo!$C$3:$C$902,tabItens[[#This Row],[CÓDIGO]],Consumo!$W$3:$W$902)</f>
        <v>62</v>
      </c>
      <c r="AT482" s="269">
        <f>SUMIF(Consumo!$C$3:$C$902,tabItens[[#This Row],[CÓDIGO]],Consumo!$AF$3:$AF$902)</f>
        <v>133</v>
      </c>
      <c r="AU482" s="270">
        <f>SUMIF(Consumo!$C$3:$C$902,tabItens[[#This Row],[CÓDIGO]],Consumo!$AG$3:$AG$902)</f>
        <v>35</v>
      </c>
      <c r="AV482" s="271">
        <f>SUMIF(Consumo!$C$3:$C$902,tabItens[[#This Row],[CÓDIGO]],Consumo!$AE$3:$AE$902)</f>
        <v>0</v>
      </c>
      <c r="AW482" s="244">
        <f>tabItens[[#This Row],[QTDE ATUAL]] + tabItens[[#This Row],[RC QTDE]] + tabItens[[#This Row],[AF SALDO]] + tabItens[[#This Row],[Recentes]]</f>
        <v>529</v>
      </c>
      <c r="AX482" s="272">
        <v>42</v>
      </c>
      <c r="AY482" s="272">
        <v>4</v>
      </c>
      <c r="AZ482" s="272">
        <f>IF(ISBLANK(tabItens[[#This Row],[CÓDIGO]]),"",tabItens[[#This Row],[PontoMês]] * (AZ$2+tabItens[[#This Row],[PontoQtM]]))</f>
        <v>168</v>
      </c>
      <c r="BA482" s="271">
        <f>tabItens[[#This Row],[PontoPed]] - tabItens[[#This Row],[Saldo]] + (1/10)</f>
        <v>-360.9</v>
      </c>
      <c r="BB482" s="271">
        <f xml:space="preserve"> tabItens[[#This Row],[PontoMês]] * BB$2 - tabItens[[#This Row],[QTDE ATUAL]] - (1/10)</f>
        <v>-487.1</v>
      </c>
      <c r="BC482" s="273">
        <f>IF( tabItens[[#This Row],[PontoPed]]&gt;0, IF(tabItens[[#This Row],[PontoPed]]&lt;1, 1, IF( tabItens[[#This Row],[Saldo]]&gt;tabItens[[#This Row],[PontoPed]], 0, (tabItens[[#This Row],[PontoPed]]-tabItens[[#This Row],[Saldo]])/tabItens[[#This Row],[PontoPed]] ) ), 0 )</f>
        <v>0</v>
      </c>
      <c r="BD482" s="274">
        <f>ROUNDDOWN(IF( OR( AND(tabItens[[#This Row],[PontoPed]]&lt;tabItens[[#This Row],[Saldo]],tabItens[[#This Row],[Saldo]]&gt;0), tabItens[[#This Row],[PontoPed]]=0), 99, IF(AND(tabItens[[#This Row],[Saldo]]=0,tabItens[[#This Row],[PontoPed]]&gt;0), 0, (1-tabItens[[#This Row],[PctAb]])*10 ) ),0)</f>
        <v>99</v>
      </c>
      <c r="BE482" s="275">
        <f>MAX(ROUNDDOWN( IF(tabItens[[#This Row],[Abaixo]] &gt; 0,   tabItens[[#This Row],[Abaixo]] + (tabItens[[#This Row],[PontoMês]] * IF( OR( ISBLANK(tabItens[[#This Row],[ATA Nº/ANO]]), tabItens[[#This Row],[ATA Nº/ANO]] = ""),BE$2,BE$1)),0),0),0)</f>
        <v>0</v>
      </c>
      <c r="BF48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2" s="276">
        <f>SUMIF(Consumo!$C$3:$C$902,tabItens[[#This Row],[CÓDIGO]],Consumo!$E$3:$E$902)</f>
        <v>0</v>
      </c>
      <c r="BH482" s="277">
        <f>IF(AND(tabItens[[#This Row],[Pend]] &gt; 0,tabItens[[#This Row],[Consumo]] &lt;&gt; 0), tabItens[[#This Row],[Pend]] / tabItens[[#This Row],[Consumo]], 0 )</f>
        <v>0</v>
      </c>
      <c r="BI482" s="276"/>
      <c r="BJ482" s="276"/>
      <c r="BK482" s="278" t="s">
        <v>2077</v>
      </c>
    </row>
    <row r="483" spans="1:63" x14ac:dyDescent="0.3">
      <c r="A483" s="239">
        <v>138553</v>
      </c>
      <c r="B483" s="240" t="s">
        <v>1980</v>
      </c>
      <c r="C483" s="241" t="s">
        <v>31</v>
      </c>
      <c r="D483" s="242">
        <v>566.33000000000004</v>
      </c>
      <c r="E483" s="243"/>
      <c r="F483" s="243"/>
      <c r="G483" s="243" t="s">
        <v>891</v>
      </c>
      <c r="H483" s="244">
        <v>660</v>
      </c>
      <c r="I483" s="245">
        <v>103003</v>
      </c>
      <c r="J483" s="246">
        <v>566.33000000000004</v>
      </c>
      <c r="K483" s="247">
        <v>20</v>
      </c>
      <c r="L483" s="248">
        <f>IF(tabItens[[#This Row],[Média]] &gt; 0, tabItens[[#This Row],[QTDE ATUAL]] / tabItens[[#This Row],[Média]],999.9)</f>
        <v>999.9</v>
      </c>
      <c r="M483" s="249">
        <v>0</v>
      </c>
      <c r="N483" s="250">
        <f>tabItens[[#This Row],[VALOR UNIT.]] * tabItens[[#This Row],[LC]]</f>
        <v>0</v>
      </c>
      <c r="O483" s="251" t="s">
        <v>2200</v>
      </c>
      <c r="P483" s="252"/>
      <c r="Q483" s="253"/>
      <c r="R483" s="250"/>
      <c r="S483" s="254"/>
      <c r="T483" s="255">
        <f>ROUNDDOWN(IFERROR(tabItens[[#This Row],[ATA DT.VALID.]] - $D$1,0) / 30,0)</f>
        <v>-1507</v>
      </c>
      <c r="U483" s="240" t="s">
        <v>1091</v>
      </c>
      <c r="V483" s="256">
        <v>1</v>
      </c>
      <c r="W483" s="257" t="s">
        <v>2068</v>
      </c>
      <c r="X483" s="258">
        <v>55</v>
      </c>
      <c r="Y483" s="259">
        <v>49</v>
      </c>
      <c r="Z483" s="260"/>
      <c r="AA483" s="261"/>
      <c r="AB483" s="262"/>
      <c r="AC483" s="262"/>
      <c r="AD483" s="261"/>
      <c r="AE483" s="262"/>
      <c r="AF483" s="255"/>
      <c r="AG483" s="263" t="s">
        <v>2063</v>
      </c>
      <c r="AH483" s="264"/>
      <c r="AI483" s="255">
        <v>6</v>
      </c>
      <c r="AJ483" s="264">
        <v>44537</v>
      </c>
      <c r="AK483" s="264">
        <v>43734</v>
      </c>
      <c r="AL483" s="264">
        <v>44470</v>
      </c>
      <c r="AM483" s="254"/>
      <c r="AN483" s="243"/>
      <c r="AO483" s="265" t="str">
        <f>_xlfn.IFNA(IF(VLOOKUP(tabItens[[#This Row],[CÓDIGO]],tabExcluirDoEstoque[#Data],1,FALSE),"sim",""),"")</f>
        <v/>
      </c>
      <c r="AP483" s="266" t="str">
        <f ca="1">IF(OR(ISBLANK(tabItens[[#This Row],[ATA DT.VALID.]]),tabItens[[#This Row],[ATA DT.VALID.]]="",tabItens[[#This Row],[ATA DT.VALID.]]=" "),"",IF(TYPE(tabItens[[#This Row],[ATA DT.VALID.]])=1,ROUNDUP((tabItens[[#This Row],[ATA DT.VALID.]]-TODAY())/7,0),""))</f>
        <v/>
      </c>
      <c r="AQ483" s="267">
        <v>0</v>
      </c>
      <c r="AR483" s="268" t="str">
        <f>IF(ISBLANK(tabItens[[#This Row],[CÓDIGO]]),"",IFERROR(VLOOKUP(tabItens[[#This Row],[CÓDIGO]],Consumo!$C$2:$AI$902,32,FALSE),0))</f>
        <v>05.2023</v>
      </c>
      <c r="AS483" s="269">
        <f>SUMIF(Consumo!$C$3:$C$902,tabItens[[#This Row],[CÓDIGO]],Consumo!$T$3:$T$902) + SUMIF(Consumo!$C$3:$C$902,tabItens[[#This Row],[CÓDIGO]],Consumo!$U$3:$U$902) + SUMIF(Consumo!$C$3:$C$902,tabItens[[#This Row],[CÓDIGO]],Consumo!$V$3:$V$902) + SUMIF(Consumo!$C$3:$C$902,tabItens[[#This Row],[CÓDIGO]],Consumo!$W$3:$W$902)</f>
        <v>10</v>
      </c>
      <c r="AT483" s="269">
        <f>SUMIF(Consumo!$C$3:$C$902,tabItens[[#This Row],[CÓDIGO]],Consumo!$AF$3:$AF$902)</f>
        <v>56</v>
      </c>
      <c r="AU483" s="270">
        <f>SUMIF(Consumo!$C$3:$C$902,tabItens[[#This Row],[CÓDIGO]],Consumo!$AG$3:$AG$902)</f>
        <v>30</v>
      </c>
      <c r="AV483" s="271">
        <f>SUMIF(Consumo!$C$3:$C$902,tabItens[[#This Row],[CÓDIGO]],Consumo!$AE$3:$AE$902)</f>
        <v>0</v>
      </c>
      <c r="AW483" s="244">
        <f>tabItens[[#This Row],[QTDE ATUAL]] + tabItens[[#This Row],[RC QTDE]] + tabItens[[#This Row],[AF SALDO]] + tabItens[[#This Row],[Recentes]]</f>
        <v>660</v>
      </c>
      <c r="AX483" s="272">
        <v>42</v>
      </c>
      <c r="AY483" s="272">
        <v>4</v>
      </c>
      <c r="AZ483" s="272">
        <f>IF(ISBLANK(tabItens[[#This Row],[CÓDIGO]]),"",tabItens[[#This Row],[PontoMês]] * (AZ$2+tabItens[[#This Row],[PontoQtM]]))</f>
        <v>168</v>
      </c>
      <c r="BA483" s="271">
        <f>tabItens[[#This Row],[PontoPed]] - tabItens[[#This Row],[Saldo]] + (1/10)</f>
        <v>-491.9</v>
      </c>
      <c r="BB483" s="271">
        <f xml:space="preserve"> tabItens[[#This Row],[PontoMês]] * BB$2 - tabItens[[#This Row],[QTDE ATUAL]] - (1/10)</f>
        <v>-618.1</v>
      </c>
      <c r="BC483" s="273">
        <f>IF( tabItens[[#This Row],[PontoPed]]&gt;0, IF(tabItens[[#This Row],[PontoPed]]&lt;1, 1, IF( tabItens[[#This Row],[Saldo]]&gt;tabItens[[#This Row],[PontoPed]], 0, (tabItens[[#This Row],[PontoPed]]-tabItens[[#This Row],[Saldo]])/tabItens[[#This Row],[PontoPed]] ) ), 0 )</f>
        <v>0</v>
      </c>
      <c r="BD483" s="274">
        <f>ROUNDDOWN(IF( OR( AND(tabItens[[#This Row],[PontoPed]]&lt;tabItens[[#This Row],[Saldo]],tabItens[[#This Row],[Saldo]]&gt;0), tabItens[[#This Row],[PontoPed]]=0), 99, IF(AND(tabItens[[#This Row],[Saldo]]=0,tabItens[[#This Row],[PontoPed]]&gt;0), 0, (1-tabItens[[#This Row],[PctAb]])*10 ) ),0)</f>
        <v>99</v>
      </c>
      <c r="BE483" s="275">
        <f>MAX(ROUNDDOWN( IF(tabItens[[#This Row],[Abaixo]] &gt; 0,   tabItens[[#This Row],[Abaixo]] + (tabItens[[#This Row],[PontoMês]] * IF( OR( ISBLANK(tabItens[[#This Row],[ATA Nº/ANO]]), tabItens[[#This Row],[ATA Nº/ANO]] = ""),BE$2,BE$1)),0),0),0)</f>
        <v>0</v>
      </c>
      <c r="BF48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3" s="276">
        <f>SUMIF(Consumo!$C$3:$C$902,tabItens[[#This Row],[CÓDIGO]],Consumo!$E$3:$E$902)</f>
        <v>0</v>
      </c>
      <c r="BH483" s="277">
        <f>IF(AND(tabItens[[#This Row],[Pend]] &gt; 0,tabItens[[#This Row],[Consumo]] &lt;&gt; 0), tabItens[[#This Row],[Pend]] / tabItens[[#This Row],[Consumo]], 0 )</f>
        <v>0</v>
      </c>
      <c r="BI483" s="276"/>
      <c r="BJ483" s="276"/>
      <c r="BK483" s="278" t="s">
        <v>2077</v>
      </c>
    </row>
    <row r="484" spans="1:63" x14ac:dyDescent="0.3">
      <c r="A484" s="239">
        <v>108697</v>
      </c>
      <c r="B484" s="240" t="s">
        <v>1662</v>
      </c>
      <c r="C484" s="241" t="s">
        <v>264</v>
      </c>
      <c r="D484" s="242">
        <v>50.85</v>
      </c>
      <c r="E484" s="243"/>
      <c r="F484" s="243"/>
      <c r="G484" s="243" t="s">
        <v>891</v>
      </c>
      <c r="H484" s="244">
        <v>37</v>
      </c>
      <c r="I484" s="245">
        <v>103003</v>
      </c>
      <c r="J484" s="246">
        <v>50.85</v>
      </c>
      <c r="K484" s="247">
        <v>13</v>
      </c>
      <c r="L484" s="248">
        <f>IF(tabItens[[#This Row],[Média]] &gt; 0, tabItens[[#This Row],[QTDE ATUAL]] / tabItens[[#This Row],[Média]],999.9)</f>
        <v>999.9</v>
      </c>
      <c r="M484" s="249">
        <v>0</v>
      </c>
      <c r="N484" s="250">
        <f>tabItens[[#This Row],[VALOR UNIT.]] * tabItens[[#This Row],[LC]]</f>
        <v>0</v>
      </c>
      <c r="O484" s="251"/>
      <c r="P484" s="252"/>
      <c r="Q484" s="253"/>
      <c r="R484" s="250"/>
      <c r="S484" s="254"/>
      <c r="T484" s="255">
        <f>ROUNDDOWN(IFERROR(tabItens[[#This Row],[ATA DT.VALID.]] - $D$1,0) / 30,0)</f>
        <v>-1507</v>
      </c>
      <c r="U484" s="240" t="s">
        <v>1663</v>
      </c>
      <c r="V484" s="256">
        <v>1</v>
      </c>
      <c r="W484" s="257" t="s">
        <v>2068</v>
      </c>
      <c r="X484" s="258">
        <v>55</v>
      </c>
      <c r="Y484" s="259">
        <v>48</v>
      </c>
      <c r="Z484" s="260"/>
      <c r="AA484" s="261"/>
      <c r="AB484" s="262"/>
      <c r="AC484" s="262"/>
      <c r="AD484" s="261"/>
      <c r="AE484" s="262"/>
      <c r="AF484" s="255"/>
      <c r="AG484" s="263" t="s">
        <v>2063</v>
      </c>
      <c r="AH484" s="264"/>
      <c r="AI484" s="255">
        <v>4</v>
      </c>
      <c r="AJ484" s="264">
        <v>39820</v>
      </c>
      <c r="AK484" s="264">
        <v>39759</v>
      </c>
      <c r="AL484" s="264">
        <v>43402</v>
      </c>
      <c r="AM484" s="254"/>
      <c r="AN484" s="243"/>
      <c r="AO484" s="265" t="str">
        <f>_xlfn.IFNA(IF(VLOOKUP(tabItens[[#This Row],[CÓDIGO]],tabExcluirDoEstoque[#Data],1,FALSE),"sim",""),"")</f>
        <v/>
      </c>
      <c r="AP484" s="266" t="str">
        <f ca="1">IF(OR(ISBLANK(tabItens[[#This Row],[ATA DT.VALID.]]),tabItens[[#This Row],[ATA DT.VALID.]]="",tabItens[[#This Row],[ATA DT.VALID.]]=" "),"",IF(TYPE(tabItens[[#This Row],[ATA DT.VALID.]])=1,ROUNDUP((tabItens[[#This Row],[ATA DT.VALID.]]-TODAY())/7,0),""))</f>
        <v/>
      </c>
      <c r="AQ484" s="267"/>
      <c r="AR484" s="268" t="str">
        <f>IF(ISBLANK(tabItens[[#This Row],[CÓDIGO]]),"",IFERROR(VLOOKUP(tabItens[[#This Row],[CÓDIGO]],Consumo!$C$2:$AI$902,32,FALSE),0))</f>
        <v>06.2023</v>
      </c>
      <c r="AS484" s="269">
        <f>SUMIF(Consumo!$C$3:$C$902,tabItens[[#This Row],[CÓDIGO]],Consumo!$T$3:$T$902) + SUMIF(Consumo!$C$3:$C$902,tabItens[[#This Row],[CÓDIGO]],Consumo!$U$3:$U$902) + SUMIF(Consumo!$C$3:$C$902,tabItens[[#This Row],[CÓDIGO]],Consumo!$V$3:$V$902) + SUMIF(Consumo!$C$3:$C$902,tabItens[[#This Row],[CÓDIGO]],Consumo!$W$3:$W$902)</f>
        <v>6</v>
      </c>
      <c r="AT484" s="269">
        <f>SUMIF(Consumo!$C$3:$C$902,tabItens[[#This Row],[CÓDIGO]],Consumo!$AF$3:$AF$902)</f>
        <v>13</v>
      </c>
      <c r="AU484" s="270">
        <f>SUMIF(Consumo!$C$3:$C$902,tabItens[[#This Row],[CÓDIGO]],Consumo!$AG$3:$AG$902)</f>
        <v>6</v>
      </c>
      <c r="AV484" s="271">
        <f>SUMIF(Consumo!$C$3:$C$902,tabItens[[#This Row],[CÓDIGO]],Consumo!$AE$3:$AE$902)</f>
        <v>0</v>
      </c>
      <c r="AW484" s="244">
        <f>tabItens[[#This Row],[QTDE ATUAL]] + tabItens[[#This Row],[RC QTDE]] + tabItens[[#This Row],[AF SALDO]] + tabItens[[#This Row],[Recentes]]</f>
        <v>37</v>
      </c>
      <c r="AX484" s="272">
        <v>1</v>
      </c>
      <c r="AY484" s="272">
        <v>4</v>
      </c>
      <c r="AZ484" s="272">
        <f>IF(ISBLANK(tabItens[[#This Row],[CÓDIGO]]),"",tabItens[[#This Row],[PontoMês]] * (AZ$2+tabItens[[#This Row],[PontoQtM]]))</f>
        <v>4</v>
      </c>
      <c r="BA484" s="271">
        <f>tabItens[[#This Row],[PontoPed]] - tabItens[[#This Row],[Saldo]] + (1/10)</f>
        <v>-32.9</v>
      </c>
      <c r="BB484" s="271">
        <f xml:space="preserve"> tabItens[[#This Row],[PontoMês]] * BB$2 - tabItens[[#This Row],[QTDE ATUAL]] - (1/10)</f>
        <v>-36.1</v>
      </c>
      <c r="BC484" s="273">
        <f>IF( tabItens[[#This Row],[PontoPed]]&gt;0, IF(tabItens[[#This Row],[PontoPed]]&lt;1, 1, IF( tabItens[[#This Row],[Saldo]]&gt;tabItens[[#This Row],[PontoPed]], 0, (tabItens[[#This Row],[PontoPed]]-tabItens[[#This Row],[Saldo]])/tabItens[[#This Row],[PontoPed]] ) ), 0 )</f>
        <v>0</v>
      </c>
      <c r="BD484" s="274">
        <f>ROUNDDOWN(IF( OR( AND(tabItens[[#This Row],[PontoPed]]&lt;tabItens[[#This Row],[Saldo]],tabItens[[#This Row],[Saldo]]&gt;0), tabItens[[#This Row],[PontoPed]]=0), 99, IF(AND(tabItens[[#This Row],[Saldo]]=0,tabItens[[#This Row],[PontoPed]]&gt;0), 0, (1-tabItens[[#This Row],[PctAb]])*10 ) ),0)</f>
        <v>99</v>
      </c>
      <c r="BE484" s="275">
        <f>MAX(ROUNDDOWN( IF(tabItens[[#This Row],[Abaixo]] &gt; 0,   tabItens[[#This Row],[Abaixo]] + (tabItens[[#This Row],[PontoMês]] * IF( OR( ISBLANK(tabItens[[#This Row],[ATA Nº/ANO]]), tabItens[[#This Row],[ATA Nº/ANO]] = ""),BE$2,BE$1)),0),0),0)</f>
        <v>0</v>
      </c>
      <c r="BF48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84" s="276">
        <f>SUMIF(Consumo!$C$3:$C$902,tabItens[[#This Row],[CÓDIGO]],Consumo!$E$3:$E$902)</f>
        <v>0</v>
      </c>
      <c r="BH484" s="277">
        <f>IF(AND(tabItens[[#This Row],[Pend]] &gt; 0,tabItens[[#This Row],[Consumo]] &lt;&gt; 0), tabItens[[#This Row],[Pend]] / tabItens[[#This Row],[Consumo]], 0 )</f>
        <v>0</v>
      </c>
      <c r="BI484" s="276"/>
      <c r="BJ484" s="276"/>
      <c r="BK484" s="278" t="s">
        <v>2077</v>
      </c>
    </row>
    <row r="485" spans="1:63" x14ac:dyDescent="0.3">
      <c r="A485" s="239">
        <v>98080</v>
      </c>
      <c r="B485" s="240" t="s">
        <v>1561</v>
      </c>
      <c r="C485" s="241" t="s">
        <v>437</v>
      </c>
      <c r="D485" s="242">
        <v>2.27</v>
      </c>
      <c r="E485" s="243" t="s">
        <v>1559</v>
      </c>
      <c r="F485" s="243" t="s">
        <v>1560</v>
      </c>
      <c r="G485" s="243" t="s">
        <v>953</v>
      </c>
      <c r="H485" s="244">
        <v>2353</v>
      </c>
      <c r="I485" s="245">
        <v>103003</v>
      </c>
      <c r="J485" s="246">
        <v>2.27</v>
      </c>
      <c r="K485" s="247">
        <v>178</v>
      </c>
      <c r="L485" s="248">
        <f>IF(tabItens[[#This Row],[Média]] &gt; 0, tabItens[[#This Row],[QTDE ATUAL]] / tabItens[[#This Row],[Média]],999.9)</f>
        <v>999.9</v>
      </c>
      <c r="M485" s="249">
        <v>0</v>
      </c>
      <c r="N485" s="250">
        <f>tabItens[[#This Row],[VALOR UNIT.]] * tabItens[[#This Row],[LC]]</f>
        <v>0</v>
      </c>
      <c r="O485" s="251" t="s">
        <v>954</v>
      </c>
      <c r="P485" s="252">
        <v>0</v>
      </c>
      <c r="Q485" s="253">
        <v>1220</v>
      </c>
      <c r="R485" s="250">
        <v>2769.4</v>
      </c>
      <c r="S485" s="254">
        <v>45454</v>
      </c>
      <c r="T485" s="255">
        <f>ROUNDDOWN(IFERROR(tabItens[[#This Row],[ATA DT.VALID.]] - $D$1,0) / 30,0)</f>
        <v>8</v>
      </c>
      <c r="U485" s="240" t="s">
        <v>1562</v>
      </c>
      <c r="V485" s="256">
        <v>1</v>
      </c>
      <c r="W485" s="257" t="s">
        <v>2071</v>
      </c>
      <c r="X485" s="258">
        <v>54</v>
      </c>
      <c r="Y485" s="259">
        <v>19</v>
      </c>
      <c r="Z485" s="260"/>
      <c r="AA485" s="261"/>
      <c r="AB485" s="262"/>
      <c r="AC485" s="262"/>
      <c r="AD485" s="261"/>
      <c r="AE485" s="262"/>
      <c r="AF485" s="255"/>
      <c r="AG485" s="263" t="s">
        <v>2063</v>
      </c>
      <c r="AH485" s="264"/>
      <c r="AI485" s="255">
        <v>88</v>
      </c>
      <c r="AJ485" s="264">
        <v>43798</v>
      </c>
      <c r="AK485" s="264">
        <v>39154</v>
      </c>
      <c r="AL485" s="264">
        <v>45104</v>
      </c>
      <c r="AM485" s="254"/>
      <c r="AN485" s="243"/>
      <c r="AO485" s="265" t="str">
        <f>_xlfn.IFNA(IF(VLOOKUP(tabItens[[#This Row],[CÓDIGO]],tabExcluirDoEstoque[#Data],1,FALSE),"sim",""),"")</f>
        <v/>
      </c>
      <c r="AP485" s="266">
        <f ca="1">IF(OR(ISBLANK(tabItens[[#This Row],[ATA DT.VALID.]]),tabItens[[#This Row],[ATA DT.VALID.]]="",tabItens[[#This Row],[ATA DT.VALID.]]=" "),"",IF(TYPE(tabItens[[#This Row],[ATA DT.VALID.]])=1,ROUNDUP((tabItens[[#This Row],[ATA DT.VALID.]]-TODAY())/7,0),""))</f>
        <v>35</v>
      </c>
      <c r="AQ485" s="267">
        <v>0</v>
      </c>
      <c r="AR485" s="268" t="str">
        <f>IF(ISBLANK(tabItens[[#This Row],[CÓDIGO]]),"",IFERROR(VLOOKUP(tabItens[[#This Row],[CÓDIGO]],Consumo!$C$2:$AI$902,32,FALSE),0))</f>
        <v>08.2023</v>
      </c>
      <c r="AS485" s="269">
        <f>SUMIF(Consumo!$C$3:$C$902,tabItens[[#This Row],[CÓDIGO]],Consumo!$T$3:$T$902) + SUMIF(Consumo!$C$3:$C$902,tabItens[[#This Row],[CÓDIGO]],Consumo!$U$3:$U$902) + SUMIF(Consumo!$C$3:$C$902,tabItens[[#This Row],[CÓDIGO]],Consumo!$V$3:$V$902) + SUMIF(Consumo!$C$3:$C$902,tabItens[[#This Row],[CÓDIGO]],Consumo!$W$3:$W$902)</f>
        <v>111</v>
      </c>
      <c r="AT485" s="269">
        <f>SUMIF(Consumo!$C$3:$C$902,tabItens[[#This Row],[CÓDIGO]],Consumo!$AF$3:$AF$902)</f>
        <v>398</v>
      </c>
      <c r="AU485" s="270">
        <f>SUMIF(Consumo!$C$3:$C$902,tabItens[[#This Row],[CÓDIGO]],Consumo!$AG$3:$AG$902)</f>
        <v>35</v>
      </c>
      <c r="AV485" s="271">
        <f>SUMIF(Consumo!$C$3:$C$902,tabItens[[#This Row],[CÓDIGO]],Consumo!$AE$3:$AE$902)</f>
        <v>0</v>
      </c>
      <c r="AW485" s="244">
        <f>tabItens[[#This Row],[QTDE ATUAL]] + tabItens[[#This Row],[RC QTDE]] + tabItens[[#This Row],[AF SALDO]] + tabItens[[#This Row],[Recentes]]</f>
        <v>2353</v>
      </c>
      <c r="AX485" s="272">
        <v>100</v>
      </c>
      <c r="AY485" s="272">
        <v>4</v>
      </c>
      <c r="AZ485" s="272">
        <f>IF(ISBLANK(tabItens[[#This Row],[CÓDIGO]]),"",tabItens[[#This Row],[PontoMês]] * (AZ$2+tabItens[[#This Row],[PontoQtM]]))</f>
        <v>400</v>
      </c>
      <c r="BA485" s="271">
        <f>tabItens[[#This Row],[PontoPed]] - tabItens[[#This Row],[Saldo]] + (1/10)</f>
        <v>-1952.9</v>
      </c>
      <c r="BB485" s="271">
        <f xml:space="preserve"> tabItens[[#This Row],[PontoMês]] * BB$2 - tabItens[[#This Row],[QTDE ATUAL]] - (1/10)</f>
        <v>-2253.1</v>
      </c>
      <c r="BC485" s="273">
        <f>IF( tabItens[[#This Row],[PontoPed]]&gt;0, IF(tabItens[[#This Row],[PontoPed]]&lt;1, 1, IF( tabItens[[#This Row],[Saldo]]&gt;tabItens[[#This Row],[PontoPed]], 0, (tabItens[[#This Row],[PontoPed]]-tabItens[[#This Row],[Saldo]])/tabItens[[#This Row],[PontoPed]] ) ), 0 )</f>
        <v>0</v>
      </c>
      <c r="BD485" s="274">
        <f>ROUNDDOWN(IF( OR( AND(tabItens[[#This Row],[PontoPed]]&lt;tabItens[[#This Row],[Saldo]],tabItens[[#This Row],[Saldo]]&gt;0), tabItens[[#This Row],[PontoPed]]=0), 99, IF(AND(tabItens[[#This Row],[Saldo]]=0,tabItens[[#This Row],[PontoPed]]&gt;0), 0, (1-tabItens[[#This Row],[PctAb]])*10 ) ),0)</f>
        <v>99</v>
      </c>
      <c r="BE485" s="275">
        <f>MAX(ROUNDDOWN( IF(tabItens[[#This Row],[Abaixo]] &gt; 0,   tabItens[[#This Row],[Abaixo]] + (tabItens[[#This Row],[PontoMês]] * IF( OR( ISBLANK(tabItens[[#This Row],[ATA Nº/ANO]]), tabItens[[#This Row],[ATA Nº/ANO]] = ""),BE$2,BE$1)),0),0),0)</f>
        <v>0</v>
      </c>
      <c r="BF48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85" s="276">
        <f>SUMIF(Consumo!$C$3:$C$902,tabItens[[#This Row],[CÓDIGO]],Consumo!$E$3:$E$902)</f>
        <v>0</v>
      </c>
      <c r="BH485" s="277">
        <f>IF(AND(tabItens[[#This Row],[Pend]] &gt; 0,tabItens[[#This Row],[Consumo]] &lt;&gt; 0), tabItens[[#This Row],[Pend]] / tabItens[[#This Row],[Consumo]], 0 )</f>
        <v>0</v>
      </c>
      <c r="BI485" s="276"/>
      <c r="BJ485" s="276"/>
      <c r="BK485" s="278" t="s">
        <v>2077</v>
      </c>
    </row>
    <row r="486" spans="1:63" x14ac:dyDescent="0.3">
      <c r="A486" s="239">
        <v>96516</v>
      </c>
      <c r="B486" s="240" t="s">
        <v>1558</v>
      </c>
      <c r="C486" s="241" t="s">
        <v>437</v>
      </c>
      <c r="D486" s="242">
        <v>2.2799999999999998</v>
      </c>
      <c r="E486" s="243" t="s">
        <v>1559</v>
      </c>
      <c r="F486" s="243" t="s">
        <v>1560</v>
      </c>
      <c r="G486" s="243" t="s">
        <v>953</v>
      </c>
      <c r="H486" s="244">
        <v>3016</v>
      </c>
      <c r="I486" s="245">
        <v>103003</v>
      </c>
      <c r="J486" s="246">
        <v>2.2799999999999998</v>
      </c>
      <c r="K486" s="247">
        <v>265</v>
      </c>
      <c r="L486" s="248">
        <f>IF(tabItens[[#This Row],[Média]] &gt; 0, tabItens[[#This Row],[QTDE ATUAL]] / tabItens[[#This Row],[Média]],999.9)</f>
        <v>5428.8</v>
      </c>
      <c r="M486" s="249">
        <v>0</v>
      </c>
      <c r="N486" s="250">
        <f>tabItens[[#This Row],[VALOR UNIT.]] * tabItens[[#This Row],[LC]]</f>
        <v>0</v>
      </c>
      <c r="O486" s="251" t="s">
        <v>954</v>
      </c>
      <c r="P486" s="252">
        <v>0</v>
      </c>
      <c r="Q486" s="253">
        <v>1220</v>
      </c>
      <c r="R486" s="250">
        <v>2781.6</v>
      </c>
      <c r="S486" s="254">
        <v>45454</v>
      </c>
      <c r="T486" s="255">
        <f>ROUNDDOWN(IFERROR(tabItens[[#This Row],[ATA DT.VALID.]] - $D$1,0) / 30,0)</f>
        <v>8</v>
      </c>
      <c r="U486" s="240" t="s">
        <v>1493</v>
      </c>
      <c r="V486" s="256">
        <v>1</v>
      </c>
      <c r="W486" s="257" t="s">
        <v>2071</v>
      </c>
      <c r="X486" s="258">
        <v>54</v>
      </c>
      <c r="Y486" s="259">
        <v>4</v>
      </c>
      <c r="Z486" s="260"/>
      <c r="AA486" s="261"/>
      <c r="AB486" s="262"/>
      <c r="AC486" s="262"/>
      <c r="AD486" s="261"/>
      <c r="AE486" s="262"/>
      <c r="AF486" s="255"/>
      <c r="AG486" s="263" t="s">
        <v>2063</v>
      </c>
      <c r="AH486" s="264"/>
      <c r="AI486" s="255">
        <v>120</v>
      </c>
      <c r="AJ486" s="264">
        <v>43759</v>
      </c>
      <c r="AK486" s="264">
        <v>39063</v>
      </c>
      <c r="AL486" s="264">
        <v>45104</v>
      </c>
      <c r="AM486" s="254"/>
      <c r="AN486" s="243"/>
      <c r="AO486" s="265" t="str">
        <f>_xlfn.IFNA(IF(VLOOKUP(tabItens[[#This Row],[CÓDIGO]],tabExcluirDoEstoque[#Data],1,FALSE),"sim",""),"")</f>
        <v/>
      </c>
      <c r="AP486" s="266">
        <f ca="1">IF(OR(ISBLANK(tabItens[[#This Row],[ATA DT.VALID.]]),tabItens[[#This Row],[ATA DT.VALID.]]="",tabItens[[#This Row],[ATA DT.VALID.]]=" "),"",IF(TYPE(tabItens[[#This Row],[ATA DT.VALID.]])=1,ROUNDUP((tabItens[[#This Row],[ATA DT.VALID.]]-TODAY())/7,0),""))</f>
        <v>35</v>
      </c>
      <c r="AQ486" s="267">
        <v>0</v>
      </c>
      <c r="AR486" s="268" t="str">
        <f>IF(ISBLANK(tabItens[[#This Row],[CÓDIGO]]),"",IFERROR(VLOOKUP(tabItens[[#This Row],[CÓDIGO]],Consumo!$C$2:$AI$902,32,FALSE),0))</f>
        <v>08.2023</v>
      </c>
      <c r="AS486" s="269">
        <f>SUMIF(Consumo!$C$3:$C$902,tabItens[[#This Row],[CÓDIGO]],Consumo!$T$3:$T$902) + SUMIF(Consumo!$C$3:$C$902,tabItens[[#This Row],[CÓDIGO]],Consumo!$U$3:$U$902) + SUMIF(Consumo!$C$3:$C$902,tabItens[[#This Row],[CÓDIGO]],Consumo!$V$3:$V$902) + SUMIF(Consumo!$C$3:$C$902,tabItens[[#This Row],[CÓDIGO]],Consumo!$W$3:$W$902)</f>
        <v>198</v>
      </c>
      <c r="AT486" s="269">
        <f>SUMIF(Consumo!$C$3:$C$902,tabItens[[#This Row],[CÓDIGO]],Consumo!$AF$3:$AF$902)</f>
        <v>514</v>
      </c>
      <c r="AU486" s="270">
        <f>SUMIF(Consumo!$C$3:$C$902,tabItens[[#This Row],[CÓDIGO]],Consumo!$AG$3:$AG$902)</f>
        <v>111</v>
      </c>
      <c r="AV486" s="271">
        <f>SUMIF(Consumo!$C$3:$C$902,tabItens[[#This Row],[CÓDIGO]],Consumo!$AE$3:$AE$902)</f>
        <v>0.55555555555555558</v>
      </c>
      <c r="AW486" s="244">
        <f>tabItens[[#This Row],[QTDE ATUAL]] + tabItens[[#This Row],[RC QTDE]] + tabItens[[#This Row],[AF SALDO]] + tabItens[[#This Row],[Recentes]]</f>
        <v>3016</v>
      </c>
      <c r="AX486" s="272">
        <v>100</v>
      </c>
      <c r="AY486" s="272">
        <v>4</v>
      </c>
      <c r="AZ486" s="272">
        <f>IF(ISBLANK(tabItens[[#This Row],[CÓDIGO]]),"",tabItens[[#This Row],[PontoMês]] * (AZ$2+tabItens[[#This Row],[PontoQtM]]))</f>
        <v>400</v>
      </c>
      <c r="BA486" s="271">
        <f>tabItens[[#This Row],[PontoPed]] - tabItens[[#This Row],[Saldo]] + (1/10)</f>
        <v>-2615.9</v>
      </c>
      <c r="BB486" s="271">
        <f xml:space="preserve"> tabItens[[#This Row],[PontoMês]] * BB$2 - tabItens[[#This Row],[QTDE ATUAL]] - (1/10)</f>
        <v>-2916.1</v>
      </c>
      <c r="BC486" s="273">
        <f>IF( tabItens[[#This Row],[PontoPed]]&gt;0, IF(tabItens[[#This Row],[PontoPed]]&lt;1, 1, IF( tabItens[[#This Row],[Saldo]]&gt;tabItens[[#This Row],[PontoPed]], 0, (tabItens[[#This Row],[PontoPed]]-tabItens[[#This Row],[Saldo]])/tabItens[[#This Row],[PontoPed]] ) ), 0 )</f>
        <v>0</v>
      </c>
      <c r="BD486" s="274">
        <f>ROUNDDOWN(IF( OR( AND(tabItens[[#This Row],[PontoPed]]&lt;tabItens[[#This Row],[Saldo]],tabItens[[#This Row],[Saldo]]&gt;0), tabItens[[#This Row],[PontoPed]]=0), 99, IF(AND(tabItens[[#This Row],[Saldo]]=0,tabItens[[#This Row],[PontoPed]]&gt;0), 0, (1-tabItens[[#This Row],[PctAb]])*10 ) ),0)</f>
        <v>99</v>
      </c>
      <c r="BE486" s="275">
        <f>MAX(ROUNDDOWN( IF(tabItens[[#This Row],[Abaixo]] &gt; 0,   tabItens[[#This Row],[Abaixo]] + (tabItens[[#This Row],[PontoMês]] * IF( OR( ISBLANK(tabItens[[#This Row],[ATA Nº/ANO]]), tabItens[[#This Row],[ATA Nº/ANO]] = ""),BE$2,BE$1)),0),0),0)</f>
        <v>0</v>
      </c>
      <c r="BF48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86" s="276">
        <f>SUMIF(Consumo!$C$3:$C$902,tabItens[[#This Row],[CÓDIGO]],Consumo!$E$3:$E$902)</f>
        <v>10</v>
      </c>
      <c r="BH486" s="277">
        <f>IF(AND(tabItens[[#This Row],[Pend]] &gt; 0,tabItens[[#This Row],[Consumo]] &lt;&gt; 0), tabItens[[#This Row],[Pend]] / tabItens[[#This Row],[Consumo]], 0 )</f>
        <v>1.9455252918287938E-2</v>
      </c>
      <c r="BI486" s="276"/>
      <c r="BJ486" s="276"/>
      <c r="BK486" s="278" t="s">
        <v>2077</v>
      </c>
    </row>
    <row r="487" spans="1:63" x14ac:dyDescent="0.3">
      <c r="A487" s="239">
        <v>83839</v>
      </c>
      <c r="B487" s="240" t="s">
        <v>1494</v>
      </c>
      <c r="C487" s="241" t="s">
        <v>270</v>
      </c>
      <c r="D487" s="242">
        <v>20.85</v>
      </c>
      <c r="E487" s="243"/>
      <c r="F487" s="243"/>
      <c r="G487" s="243" t="s">
        <v>891</v>
      </c>
      <c r="H487" s="244">
        <v>399</v>
      </c>
      <c r="I487" s="245">
        <v>103003</v>
      </c>
      <c r="J487" s="246">
        <v>20.85</v>
      </c>
      <c r="K487" s="247">
        <v>3303</v>
      </c>
      <c r="L487" s="248">
        <f>IF(tabItens[[#This Row],[Média]] &gt; 0, tabItens[[#This Row],[QTDE ATUAL]] / tabItens[[#This Row],[Média]],999.9)</f>
        <v>7182</v>
      </c>
      <c r="M487" s="249">
        <v>0</v>
      </c>
      <c r="N487" s="250">
        <f>tabItens[[#This Row],[VALOR UNIT.]] * tabItens[[#This Row],[LC]]</f>
        <v>0</v>
      </c>
      <c r="O487" s="251" t="s">
        <v>2155</v>
      </c>
      <c r="P487" s="252"/>
      <c r="Q487" s="253"/>
      <c r="R487" s="250"/>
      <c r="S487" s="254"/>
      <c r="T487" s="255">
        <f>ROUNDDOWN(IFERROR(tabItens[[#This Row],[ATA DT.VALID.]] - $D$1,0) / 30,0)</f>
        <v>-1507</v>
      </c>
      <c r="U487" s="240" t="s">
        <v>1493</v>
      </c>
      <c r="V487" s="256">
        <v>1</v>
      </c>
      <c r="W487" s="257" t="s">
        <v>2071</v>
      </c>
      <c r="X487" s="258">
        <v>54</v>
      </c>
      <c r="Y487" s="259">
        <v>4</v>
      </c>
      <c r="Z487" s="260"/>
      <c r="AA487" s="261"/>
      <c r="AB487" s="262"/>
      <c r="AC487" s="262"/>
      <c r="AD487" s="261"/>
      <c r="AE487" s="262"/>
      <c r="AF487" s="255"/>
      <c r="AG487" s="263" t="s">
        <v>2063</v>
      </c>
      <c r="AH487" s="264"/>
      <c r="AI487" s="255">
        <v>1894</v>
      </c>
      <c r="AJ487" s="264">
        <v>44558</v>
      </c>
      <c r="AK487" s="264">
        <v>38384</v>
      </c>
      <c r="AL487" s="264">
        <v>44538</v>
      </c>
      <c r="AM487" s="254"/>
      <c r="AN487" s="243"/>
      <c r="AO487" s="265" t="str">
        <f>_xlfn.IFNA(IF(VLOOKUP(tabItens[[#This Row],[CÓDIGO]],tabExcluirDoEstoque[#Data],1,FALSE),"sim",""),"")</f>
        <v/>
      </c>
      <c r="AP487" s="266" t="str">
        <f ca="1">IF(OR(ISBLANK(tabItens[[#This Row],[ATA DT.VALID.]]),tabItens[[#This Row],[ATA DT.VALID.]]="",tabItens[[#This Row],[ATA DT.VALID.]]=" "),"",IF(TYPE(tabItens[[#This Row],[ATA DT.VALID.]])=1,ROUNDUP((tabItens[[#This Row],[ATA DT.VALID.]]-TODAY())/7,0),""))</f>
        <v/>
      </c>
      <c r="AQ487" s="267">
        <v>0</v>
      </c>
      <c r="AR487" s="268" t="str">
        <f>IF(ISBLANK(tabItens[[#This Row],[CÓDIGO]]),"",IFERROR(VLOOKUP(tabItens[[#This Row],[CÓDIGO]],Consumo!$C$2:$AI$902,32,FALSE),0))</f>
        <v>08.2023</v>
      </c>
      <c r="AS487" s="269">
        <f>SUMIF(Consumo!$C$3:$C$902,tabItens[[#This Row],[CÓDIGO]],Consumo!$T$3:$T$902) + SUMIF(Consumo!$C$3:$C$902,tabItens[[#This Row],[CÓDIGO]],Consumo!$U$3:$U$902) + SUMIF(Consumo!$C$3:$C$902,tabItens[[#This Row],[CÓDIGO]],Consumo!$V$3:$V$902) + SUMIF(Consumo!$C$3:$C$902,tabItens[[#This Row],[CÓDIGO]],Consumo!$W$3:$W$902)</f>
        <v>2032</v>
      </c>
      <c r="AT487" s="269">
        <f>SUMIF(Consumo!$C$3:$C$902,tabItens[[#This Row],[CÓDIGO]],Consumo!$AF$3:$AF$902)</f>
        <v>8266</v>
      </c>
      <c r="AU487" s="270">
        <f>SUMIF(Consumo!$C$3:$C$902,tabItens[[#This Row],[CÓDIGO]],Consumo!$AG$3:$AG$902)</f>
        <v>726</v>
      </c>
      <c r="AV487" s="271">
        <f>SUMIF(Consumo!$C$3:$C$902,tabItens[[#This Row],[CÓDIGO]],Consumo!$AE$3:$AE$902)</f>
        <v>5.5555555555555552E-2</v>
      </c>
      <c r="AW487" s="244">
        <f>tabItens[[#This Row],[QTDE ATUAL]] + tabItens[[#This Row],[RC QTDE]] + tabItens[[#This Row],[AF SALDO]] + tabItens[[#This Row],[Recentes]]</f>
        <v>399</v>
      </c>
      <c r="AX487" s="272">
        <v>382</v>
      </c>
      <c r="AY487" s="272">
        <v>4</v>
      </c>
      <c r="AZ487" s="272">
        <f>IF(ISBLANK(tabItens[[#This Row],[CÓDIGO]]),"",tabItens[[#This Row],[PontoMês]] * (AZ$2+tabItens[[#This Row],[PontoQtM]]))</f>
        <v>1528</v>
      </c>
      <c r="BA487" s="271">
        <f>tabItens[[#This Row],[PontoPed]] - tabItens[[#This Row],[Saldo]] + (1/10)</f>
        <v>1129.0999999999999</v>
      </c>
      <c r="BB487" s="271">
        <f xml:space="preserve"> tabItens[[#This Row],[PontoMês]] * BB$2 - tabItens[[#This Row],[QTDE ATUAL]] - (1/10)</f>
        <v>-17.100000000000001</v>
      </c>
      <c r="BC487" s="273">
        <f>IF( tabItens[[#This Row],[PontoPed]]&gt;0, IF(tabItens[[#This Row],[PontoPed]]&lt;1, 1, IF( tabItens[[#This Row],[Saldo]]&gt;tabItens[[#This Row],[PontoPed]], 0, (tabItens[[#This Row],[PontoPed]]-tabItens[[#This Row],[Saldo]])/tabItens[[#This Row],[PontoPed]] ) ), 0 )</f>
        <v>0.73887434554973819</v>
      </c>
      <c r="BD487" s="274">
        <f>ROUNDDOWN(IF( OR( AND(tabItens[[#This Row],[PontoPed]]&lt;tabItens[[#This Row],[Saldo]],tabItens[[#This Row],[Saldo]]&gt;0), tabItens[[#This Row],[PontoPed]]=0), 99, IF(AND(tabItens[[#This Row],[Saldo]]=0,tabItens[[#This Row],[PontoPed]]&gt;0), 0, (1-tabItens[[#This Row],[PctAb]])*10 ) ),0)</f>
        <v>2</v>
      </c>
      <c r="BE487" s="275">
        <f>MAX(ROUNDDOWN( IF(tabItens[[#This Row],[Abaixo]] &gt; 0,   tabItens[[#This Row],[Abaixo]] + (tabItens[[#This Row],[PontoMês]] * IF( OR( ISBLANK(tabItens[[#This Row],[ATA Nº/ANO]]), tabItens[[#This Row],[ATA Nº/ANO]] = ""),BE$2,BE$1)),0),0),0)</f>
        <v>2275</v>
      </c>
      <c r="BF48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7" s="276">
        <f>SUMIF(Consumo!$C$3:$C$902,tabItens[[#This Row],[CÓDIGO]],Consumo!$E$3:$E$902)</f>
        <v>1</v>
      </c>
      <c r="BH487" s="277">
        <f>IF(AND(tabItens[[#This Row],[Pend]] &gt; 0,tabItens[[#This Row],[Consumo]] &lt;&gt; 0), tabItens[[#This Row],[Pend]] / tabItens[[#This Row],[Consumo]], 0 )</f>
        <v>1.2097749818533752E-4</v>
      </c>
      <c r="BI487" s="276"/>
      <c r="BJ487" s="276"/>
      <c r="BK487" s="278" t="s">
        <v>2077</v>
      </c>
    </row>
    <row r="488" spans="1:63" x14ac:dyDescent="0.3">
      <c r="A488" s="239">
        <v>83838</v>
      </c>
      <c r="B488" s="240" t="s">
        <v>1492</v>
      </c>
      <c r="C488" s="241" t="s">
        <v>270</v>
      </c>
      <c r="D488" s="242">
        <v>11.87</v>
      </c>
      <c r="E488" s="243"/>
      <c r="F488" s="243"/>
      <c r="G488" s="243" t="s">
        <v>891</v>
      </c>
      <c r="H488" s="244">
        <v>5876</v>
      </c>
      <c r="I488" s="245">
        <v>103003</v>
      </c>
      <c r="J488" s="246">
        <v>11.87</v>
      </c>
      <c r="K488" s="247">
        <v>12732</v>
      </c>
      <c r="L488" s="248">
        <f>IF(tabItens[[#This Row],[Média]] &gt; 0, tabItens[[#This Row],[QTDE ATUAL]] / tabItens[[#This Row],[Média]],999.9)</f>
        <v>3021.9428571428571</v>
      </c>
      <c r="M488" s="249">
        <v>0</v>
      </c>
      <c r="N488" s="250">
        <f>tabItens[[#This Row],[VALOR UNIT.]] * tabItens[[#This Row],[LC]]</f>
        <v>0</v>
      </c>
      <c r="O488" s="251" t="s">
        <v>2155</v>
      </c>
      <c r="P488" s="252"/>
      <c r="Q488" s="253"/>
      <c r="R488" s="250"/>
      <c r="S488" s="254"/>
      <c r="T488" s="255">
        <f>ROUNDDOWN(IFERROR(tabItens[[#This Row],[ATA DT.VALID.]] - $D$1,0) / 30,0)</f>
        <v>-1507</v>
      </c>
      <c r="U488" s="240" t="s">
        <v>1493</v>
      </c>
      <c r="V488" s="256">
        <v>1</v>
      </c>
      <c r="W488" s="257" t="s">
        <v>2071</v>
      </c>
      <c r="X488" s="258">
        <v>54</v>
      </c>
      <c r="Y488" s="259">
        <v>4</v>
      </c>
      <c r="Z488" s="260"/>
      <c r="AA488" s="261"/>
      <c r="AB488" s="262"/>
      <c r="AC488" s="262"/>
      <c r="AD488" s="261"/>
      <c r="AE488" s="262"/>
      <c r="AF488" s="255"/>
      <c r="AG488" s="263" t="s">
        <v>2063</v>
      </c>
      <c r="AH488" s="264"/>
      <c r="AI488" s="255">
        <v>7088</v>
      </c>
      <c r="AJ488" s="264">
        <v>44876</v>
      </c>
      <c r="AK488" s="264">
        <v>38384</v>
      </c>
      <c r="AL488" s="264">
        <v>44833</v>
      </c>
      <c r="AM488" s="254"/>
      <c r="AN488" s="243"/>
      <c r="AO488" s="265" t="str">
        <f>_xlfn.IFNA(IF(VLOOKUP(tabItens[[#This Row],[CÓDIGO]],tabExcluirDoEstoque[#Data],1,FALSE),"sim",""),"")</f>
        <v/>
      </c>
      <c r="AP488" s="266" t="str">
        <f ca="1">IF(OR(ISBLANK(tabItens[[#This Row],[ATA DT.VALID.]]),tabItens[[#This Row],[ATA DT.VALID.]]="",tabItens[[#This Row],[ATA DT.VALID.]]=" "),"",IF(TYPE(tabItens[[#This Row],[ATA DT.VALID.]])=1,ROUNDUP((tabItens[[#This Row],[ATA DT.VALID.]]-TODAY())/7,0),""))</f>
        <v/>
      </c>
      <c r="AQ488" s="267">
        <v>0</v>
      </c>
      <c r="AR488" s="268" t="str">
        <f>IF(ISBLANK(tabItens[[#This Row],[CÓDIGO]]),"",IFERROR(VLOOKUP(tabItens[[#This Row],[CÓDIGO]],Consumo!$C$2:$AI$902,32,FALSE),0))</f>
        <v>08.2023</v>
      </c>
      <c r="AS488" s="269">
        <f>SUMIF(Consumo!$C$3:$C$902,tabItens[[#This Row],[CÓDIGO]],Consumo!$T$3:$T$902) + SUMIF(Consumo!$C$3:$C$902,tabItens[[#This Row],[CÓDIGO]],Consumo!$U$3:$U$902) + SUMIF(Consumo!$C$3:$C$902,tabItens[[#This Row],[CÓDIGO]],Consumo!$V$3:$V$902) + SUMIF(Consumo!$C$3:$C$902,tabItens[[#This Row],[CÓDIGO]],Consumo!$W$3:$W$902)</f>
        <v>8198</v>
      </c>
      <c r="AT488" s="269">
        <f>SUMIF(Consumo!$C$3:$C$902,tabItens[[#This Row],[CÓDIGO]],Consumo!$AF$3:$AF$902)</f>
        <v>31441</v>
      </c>
      <c r="AU488" s="270">
        <f>SUMIF(Consumo!$C$3:$C$902,tabItens[[#This Row],[CÓDIGO]],Consumo!$AG$3:$AG$902)</f>
        <v>2515</v>
      </c>
      <c r="AV488" s="271">
        <f>SUMIF(Consumo!$C$3:$C$902,tabItens[[#This Row],[CÓDIGO]],Consumo!$AE$3:$AE$902)</f>
        <v>1.9444444444444444</v>
      </c>
      <c r="AW488" s="244">
        <f>tabItens[[#This Row],[QTDE ATUAL]] + tabItens[[#This Row],[RC QTDE]] + tabItens[[#This Row],[AF SALDO]] + tabItens[[#This Row],[Recentes]]</f>
        <v>5876</v>
      </c>
      <c r="AX488" s="272">
        <v>1501</v>
      </c>
      <c r="AY488" s="272">
        <v>4</v>
      </c>
      <c r="AZ488" s="272">
        <f>IF(ISBLANK(tabItens[[#This Row],[CÓDIGO]]),"",tabItens[[#This Row],[PontoMês]] * (AZ$2+tabItens[[#This Row],[PontoQtM]]))</f>
        <v>6004</v>
      </c>
      <c r="BA488" s="271">
        <f>tabItens[[#This Row],[PontoPed]] - tabItens[[#This Row],[Saldo]] + (1/10)</f>
        <v>128.1</v>
      </c>
      <c r="BB488" s="271">
        <f xml:space="preserve"> tabItens[[#This Row],[PontoMês]] * BB$2 - tabItens[[#This Row],[QTDE ATUAL]] - (1/10)</f>
        <v>-4375.1000000000004</v>
      </c>
      <c r="BC488" s="273">
        <f>IF( tabItens[[#This Row],[PontoPed]]&gt;0, IF(tabItens[[#This Row],[PontoPed]]&lt;1, 1, IF( tabItens[[#This Row],[Saldo]]&gt;tabItens[[#This Row],[PontoPed]], 0, (tabItens[[#This Row],[PontoPed]]-tabItens[[#This Row],[Saldo]])/tabItens[[#This Row],[PontoPed]] ) ), 0 )</f>
        <v>2.1319120586275817E-2</v>
      </c>
      <c r="BD488" s="274">
        <f>ROUNDDOWN(IF( OR( AND(tabItens[[#This Row],[PontoPed]]&lt;tabItens[[#This Row],[Saldo]],tabItens[[#This Row],[Saldo]]&gt;0), tabItens[[#This Row],[PontoPed]]=0), 99, IF(AND(tabItens[[#This Row],[Saldo]]=0,tabItens[[#This Row],[PontoPed]]&gt;0), 0, (1-tabItens[[#This Row],[PctAb]])*10 ) ),0)</f>
        <v>9</v>
      </c>
      <c r="BE488" s="275">
        <f>MAX(ROUNDDOWN( IF(tabItens[[#This Row],[Abaixo]] &gt; 0,   tabItens[[#This Row],[Abaixo]] + (tabItens[[#This Row],[PontoMês]] * IF( OR( ISBLANK(tabItens[[#This Row],[ATA Nº/ANO]]), tabItens[[#This Row],[ATA Nº/ANO]] = ""),BE$2,BE$1)),0),0),0)</f>
        <v>4631</v>
      </c>
      <c r="BF48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8" s="276">
        <f>SUMIF(Consumo!$C$3:$C$902,tabItens[[#This Row],[CÓDIGO]],Consumo!$E$3:$E$902)</f>
        <v>35</v>
      </c>
      <c r="BH488" s="277">
        <f>IF(AND(tabItens[[#This Row],[Pend]] &gt; 0,tabItens[[#This Row],[Consumo]] &lt;&gt; 0), tabItens[[#This Row],[Pend]] / tabItens[[#This Row],[Consumo]], 0 )</f>
        <v>1.1131961451607774E-3</v>
      </c>
      <c r="BI488" s="276"/>
      <c r="BJ488" s="276"/>
      <c r="BK488" s="278" t="s">
        <v>2077</v>
      </c>
    </row>
    <row r="489" spans="1:63" x14ac:dyDescent="0.3">
      <c r="A489" s="239">
        <v>136819</v>
      </c>
      <c r="B489" s="240" t="s">
        <v>1931</v>
      </c>
      <c r="C489" s="241" t="s">
        <v>437</v>
      </c>
      <c r="D489" s="242">
        <v>12.33</v>
      </c>
      <c r="E489" s="243"/>
      <c r="F489" s="243"/>
      <c r="G489" s="243" t="s">
        <v>891</v>
      </c>
      <c r="H489" s="244">
        <v>239</v>
      </c>
      <c r="I489" s="245">
        <v>103003</v>
      </c>
      <c r="J489" s="246">
        <v>12.33</v>
      </c>
      <c r="K489" s="247">
        <v>16</v>
      </c>
      <c r="L489" s="248">
        <f>IF(tabItens[[#This Row],[Média]] &gt; 0, tabItens[[#This Row],[QTDE ATUAL]] / tabItens[[#This Row],[Média]],999.9)</f>
        <v>999.9</v>
      </c>
      <c r="M489" s="249">
        <v>0</v>
      </c>
      <c r="N489" s="250">
        <f>tabItens[[#This Row],[VALOR UNIT.]] * tabItens[[#This Row],[LC]]</f>
        <v>0</v>
      </c>
      <c r="O489" s="251"/>
      <c r="P489" s="252"/>
      <c r="Q489" s="253"/>
      <c r="R489" s="250"/>
      <c r="S489" s="254"/>
      <c r="T489" s="255">
        <f>ROUNDDOWN(IFERROR(tabItens[[#This Row],[ATA DT.VALID.]] - $D$1,0) / 30,0)</f>
        <v>-1507</v>
      </c>
      <c r="U489" s="240" t="s">
        <v>1493</v>
      </c>
      <c r="V489" s="256">
        <v>1</v>
      </c>
      <c r="W489" s="257" t="s">
        <v>2071</v>
      </c>
      <c r="X489" s="258">
        <v>54</v>
      </c>
      <c r="Y489" s="259">
        <v>4</v>
      </c>
      <c r="Z489" s="260"/>
      <c r="AA489" s="261"/>
      <c r="AB489" s="262"/>
      <c r="AC489" s="262"/>
      <c r="AD489" s="261"/>
      <c r="AE489" s="262"/>
      <c r="AF489" s="255"/>
      <c r="AG489" s="263" t="s">
        <v>2063</v>
      </c>
      <c r="AH489" s="264"/>
      <c r="AI489" s="255">
        <v>6</v>
      </c>
      <c r="AJ489" s="264">
        <v>44431</v>
      </c>
      <c r="AK489" s="264">
        <v>43572</v>
      </c>
      <c r="AL489" s="264">
        <v>45142</v>
      </c>
      <c r="AM489" s="254"/>
      <c r="AN489" s="243"/>
      <c r="AO489" s="265" t="str">
        <f>_xlfn.IFNA(IF(VLOOKUP(tabItens[[#This Row],[CÓDIGO]],tabExcluirDoEstoque[#Data],1,FALSE),"sim",""),"")</f>
        <v/>
      </c>
      <c r="AP489" s="266" t="str">
        <f ca="1">IF(OR(ISBLANK(tabItens[[#This Row],[ATA DT.VALID.]]),tabItens[[#This Row],[ATA DT.VALID.]]="",tabItens[[#This Row],[ATA DT.VALID.]]=" "),"",IF(TYPE(tabItens[[#This Row],[ATA DT.VALID.]])=1,ROUNDUP((tabItens[[#This Row],[ATA DT.VALID.]]-TODAY())/7,0),""))</f>
        <v/>
      </c>
      <c r="AQ489" s="267"/>
      <c r="AR489" s="268" t="str">
        <f>IF(ISBLANK(tabItens[[#This Row],[CÓDIGO]]),"",IFERROR(VLOOKUP(tabItens[[#This Row],[CÓDIGO]],Consumo!$C$2:$AI$902,32,FALSE),0))</f>
        <v>07.2023</v>
      </c>
      <c r="AS489" s="269">
        <f>SUMIF(Consumo!$C$3:$C$902,tabItens[[#This Row],[CÓDIGO]],Consumo!$T$3:$T$902) + SUMIF(Consumo!$C$3:$C$902,tabItens[[#This Row],[CÓDIGO]],Consumo!$U$3:$U$902) + SUMIF(Consumo!$C$3:$C$902,tabItens[[#This Row],[CÓDIGO]],Consumo!$V$3:$V$902) + SUMIF(Consumo!$C$3:$C$902,tabItens[[#This Row],[CÓDIGO]],Consumo!$W$3:$W$902)</f>
        <v>7</v>
      </c>
      <c r="AT489" s="269">
        <f>SUMIF(Consumo!$C$3:$C$902,tabItens[[#This Row],[CÓDIGO]],Consumo!$AF$3:$AF$902)</f>
        <v>43</v>
      </c>
      <c r="AU489" s="270">
        <f>SUMIF(Consumo!$C$3:$C$902,tabItens[[#This Row],[CÓDIGO]],Consumo!$AG$3:$AG$902)</f>
        <v>16</v>
      </c>
      <c r="AV489" s="271">
        <f>SUMIF(Consumo!$C$3:$C$902,tabItens[[#This Row],[CÓDIGO]],Consumo!$AE$3:$AE$902)</f>
        <v>0</v>
      </c>
      <c r="AW489" s="244">
        <f>tabItens[[#This Row],[QTDE ATUAL]] + tabItens[[#This Row],[RC QTDE]] + tabItens[[#This Row],[AF SALDO]] + tabItens[[#This Row],[Recentes]]</f>
        <v>239</v>
      </c>
      <c r="AX489" s="272">
        <v>0</v>
      </c>
      <c r="AY489" s="272">
        <v>4</v>
      </c>
      <c r="AZ489" s="272">
        <f>IF(ISBLANK(tabItens[[#This Row],[CÓDIGO]]),"",tabItens[[#This Row],[PontoMês]] * (AZ$2+tabItens[[#This Row],[PontoQtM]]))</f>
        <v>0</v>
      </c>
      <c r="BA489" s="271">
        <f>tabItens[[#This Row],[PontoPed]] - tabItens[[#This Row],[Saldo]] + (1/10)</f>
        <v>-238.9</v>
      </c>
      <c r="BB489" s="271">
        <f xml:space="preserve"> tabItens[[#This Row],[PontoMês]] * BB$2 - tabItens[[#This Row],[QTDE ATUAL]] - (1/10)</f>
        <v>-239.1</v>
      </c>
      <c r="BC489" s="273">
        <f>IF( tabItens[[#This Row],[PontoPed]]&gt;0, IF(tabItens[[#This Row],[PontoPed]]&lt;1, 1, IF( tabItens[[#This Row],[Saldo]]&gt;tabItens[[#This Row],[PontoPed]], 0, (tabItens[[#This Row],[PontoPed]]-tabItens[[#This Row],[Saldo]])/tabItens[[#This Row],[PontoPed]] ) ), 0 )</f>
        <v>0</v>
      </c>
      <c r="BD489" s="274">
        <f>ROUNDDOWN(IF( OR( AND(tabItens[[#This Row],[PontoPed]]&lt;tabItens[[#This Row],[Saldo]],tabItens[[#This Row],[Saldo]]&gt;0), tabItens[[#This Row],[PontoPed]]=0), 99, IF(AND(tabItens[[#This Row],[Saldo]]=0,tabItens[[#This Row],[PontoPed]]&gt;0), 0, (1-tabItens[[#This Row],[PctAb]])*10 ) ),0)</f>
        <v>99</v>
      </c>
      <c r="BE489" s="275">
        <f>MAX(ROUNDDOWN( IF(tabItens[[#This Row],[Abaixo]] &gt; 0,   tabItens[[#This Row],[Abaixo]] + (tabItens[[#This Row],[PontoMês]] * IF( OR( ISBLANK(tabItens[[#This Row],[ATA Nº/ANO]]), tabItens[[#This Row],[ATA Nº/ANO]] = ""),BE$2,BE$1)),0),0),0)</f>
        <v>0</v>
      </c>
      <c r="BF48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89" s="276">
        <f>SUMIF(Consumo!$C$3:$C$902,tabItens[[#This Row],[CÓDIGO]],Consumo!$E$3:$E$902)</f>
        <v>0</v>
      </c>
      <c r="BH489" s="277">
        <f>IF(AND(tabItens[[#This Row],[Pend]] &gt; 0,tabItens[[#This Row],[Consumo]] &lt;&gt; 0), tabItens[[#This Row],[Pend]] / tabItens[[#This Row],[Consumo]], 0 )</f>
        <v>0</v>
      </c>
      <c r="BI489" s="276"/>
      <c r="BJ489" s="276"/>
      <c r="BK489" s="278" t="s">
        <v>2077</v>
      </c>
    </row>
    <row r="490" spans="1:63" x14ac:dyDescent="0.3">
      <c r="A490" s="239">
        <v>12950</v>
      </c>
      <c r="B490" s="240" t="s">
        <v>988</v>
      </c>
      <c r="C490" s="241" t="s">
        <v>264</v>
      </c>
      <c r="D490" s="242">
        <v>2.2999999999999998</v>
      </c>
      <c r="E490" s="243"/>
      <c r="F490" s="243"/>
      <c r="G490" s="243" t="s">
        <v>891</v>
      </c>
      <c r="H490" s="244">
        <v>221</v>
      </c>
      <c r="I490" s="245">
        <v>103003</v>
      </c>
      <c r="J490" s="246">
        <v>2.2999999999999998</v>
      </c>
      <c r="K490" s="247">
        <v>128</v>
      </c>
      <c r="L490" s="248">
        <f>IF(tabItens[[#This Row],[Média]] &gt; 0, tabItens[[#This Row],[QTDE ATUAL]] / tabItens[[#This Row],[Média]],999.9)</f>
        <v>999.9</v>
      </c>
      <c r="M490" s="249">
        <v>0</v>
      </c>
      <c r="N490" s="250">
        <f>tabItens[[#This Row],[VALOR UNIT.]] * tabItens[[#This Row],[LC]]</f>
        <v>0</v>
      </c>
      <c r="O490" s="251" t="s">
        <v>2093</v>
      </c>
      <c r="P490" s="252"/>
      <c r="Q490" s="253"/>
      <c r="R490" s="250"/>
      <c r="S490" s="254"/>
      <c r="T490" s="255">
        <f>ROUNDDOWN(IFERROR(tabItens[[#This Row],[ATA DT.VALID.]] - $D$1,0) / 30,0)</f>
        <v>-1507</v>
      </c>
      <c r="U490" s="240" t="s">
        <v>972</v>
      </c>
      <c r="V490" s="256">
        <v>1</v>
      </c>
      <c r="W490" s="257" t="s">
        <v>2067</v>
      </c>
      <c r="X490" s="258">
        <v>61</v>
      </c>
      <c r="Y490" s="259">
        <v>8</v>
      </c>
      <c r="Z490" s="260"/>
      <c r="AA490" s="261"/>
      <c r="AB490" s="262"/>
      <c r="AC490" s="262"/>
      <c r="AD490" s="261"/>
      <c r="AE490" s="262"/>
      <c r="AF490" s="255"/>
      <c r="AG490" s="263" t="s">
        <v>2063</v>
      </c>
      <c r="AH490" s="264"/>
      <c r="AI490" s="255">
        <v>46</v>
      </c>
      <c r="AJ490" s="264">
        <v>45160</v>
      </c>
      <c r="AK490" s="264" t="s">
        <v>891</v>
      </c>
      <c r="AL490" s="264">
        <v>45145</v>
      </c>
      <c r="AM490" s="254"/>
      <c r="AN490" s="243"/>
      <c r="AO490" s="265" t="str">
        <f>_xlfn.IFNA(IF(VLOOKUP(tabItens[[#This Row],[CÓDIGO]],tabExcluirDoEstoque[#Data],1,FALSE),"sim",""),"")</f>
        <v/>
      </c>
      <c r="AP490" s="266" t="str">
        <f ca="1">IF(OR(ISBLANK(tabItens[[#This Row],[ATA DT.VALID.]]),tabItens[[#This Row],[ATA DT.VALID.]]="",tabItens[[#This Row],[ATA DT.VALID.]]=" "),"",IF(TYPE(tabItens[[#This Row],[ATA DT.VALID.]])=1,ROUNDUP((tabItens[[#This Row],[ATA DT.VALID.]]-TODAY())/7,0),""))</f>
        <v/>
      </c>
      <c r="AQ490" s="267">
        <v>0</v>
      </c>
      <c r="AR490" s="268" t="str">
        <f>IF(ISBLANK(tabItens[[#This Row],[CÓDIGO]]),"",IFERROR(VLOOKUP(tabItens[[#This Row],[CÓDIGO]],Consumo!$C$2:$AI$902,32,FALSE),0))</f>
        <v>04.2023</v>
      </c>
      <c r="AS490" s="269">
        <f>SUMIF(Consumo!$C$3:$C$902,tabItens[[#This Row],[CÓDIGO]],Consumo!$T$3:$T$902) + SUMIF(Consumo!$C$3:$C$902,tabItens[[#This Row],[CÓDIGO]],Consumo!$U$3:$U$902) + SUMIF(Consumo!$C$3:$C$902,tabItens[[#This Row],[CÓDIGO]],Consumo!$V$3:$V$902) + SUMIF(Consumo!$C$3:$C$902,tabItens[[#This Row],[CÓDIGO]],Consumo!$W$3:$W$902)</f>
        <v>0</v>
      </c>
      <c r="AT490" s="269">
        <f>SUMIF(Consumo!$C$3:$C$902,tabItens[[#This Row],[CÓDIGO]],Consumo!$AF$3:$AF$902)</f>
        <v>202</v>
      </c>
      <c r="AU490" s="270">
        <f>SUMIF(Consumo!$C$3:$C$902,tabItens[[#This Row],[CÓDIGO]],Consumo!$AG$3:$AG$902)</f>
        <v>36</v>
      </c>
      <c r="AV490" s="271">
        <f>SUMIF(Consumo!$C$3:$C$902,tabItens[[#This Row],[CÓDIGO]],Consumo!$AE$3:$AE$902)</f>
        <v>0</v>
      </c>
      <c r="AW490" s="244">
        <f>tabItens[[#This Row],[QTDE ATUAL]] + tabItens[[#This Row],[RC QTDE]] + tabItens[[#This Row],[AF SALDO]] + tabItens[[#This Row],[Recentes]]</f>
        <v>221</v>
      </c>
      <c r="AX490" s="272">
        <v>17</v>
      </c>
      <c r="AY490" s="272">
        <v>4</v>
      </c>
      <c r="AZ490" s="272">
        <f>IF(ISBLANK(tabItens[[#This Row],[CÓDIGO]]),"",tabItens[[#This Row],[PontoMês]] * (AZ$2+tabItens[[#This Row],[PontoQtM]]))</f>
        <v>68</v>
      </c>
      <c r="BA490" s="271">
        <f>tabItens[[#This Row],[PontoPed]] - tabItens[[#This Row],[Saldo]] + (1/10)</f>
        <v>-152.9</v>
      </c>
      <c r="BB490" s="271">
        <f xml:space="preserve"> tabItens[[#This Row],[PontoMês]] * BB$2 - tabItens[[#This Row],[QTDE ATUAL]] - (1/10)</f>
        <v>-204.1</v>
      </c>
      <c r="BC490" s="273">
        <f>IF( tabItens[[#This Row],[PontoPed]]&gt;0, IF(tabItens[[#This Row],[PontoPed]]&lt;1, 1, IF( tabItens[[#This Row],[Saldo]]&gt;tabItens[[#This Row],[PontoPed]], 0, (tabItens[[#This Row],[PontoPed]]-tabItens[[#This Row],[Saldo]])/tabItens[[#This Row],[PontoPed]] ) ), 0 )</f>
        <v>0</v>
      </c>
      <c r="BD490" s="274">
        <f>ROUNDDOWN(IF( OR( AND(tabItens[[#This Row],[PontoPed]]&lt;tabItens[[#This Row],[Saldo]],tabItens[[#This Row],[Saldo]]&gt;0), tabItens[[#This Row],[PontoPed]]=0), 99, IF(AND(tabItens[[#This Row],[Saldo]]=0,tabItens[[#This Row],[PontoPed]]&gt;0), 0, (1-tabItens[[#This Row],[PctAb]])*10 ) ),0)</f>
        <v>99</v>
      </c>
      <c r="BE490" s="275">
        <f>MAX(ROUNDDOWN( IF(tabItens[[#This Row],[Abaixo]] &gt; 0,   tabItens[[#This Row],[Abaixo]] + (tabItens[[#This Row],[PontoMês]] * IF( OR( ISBLANK(tabItens[[#This Row],[ATA Nº/ANO]]), tabItens[[#This Row],[ATA Nº/ANO]] = ""),BE$2,BE$1)),0),0),0)</f>
        <v>0</v>
      </c>
      <c r="BF49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0" s="276">
        <f>SUMIF(Consumo!$C$3:$C$902,tabItens[[#This Row],[CÓDIGO]],Consumo!$E$3:$E$902)</f>
        <v>0</v>
      </c>
      <c r="BH490" s="277">
        <f>IF(AND(tabItens[[#This Row],[Pend]] &gt; 0,tabItens[[#This Row],[Consumo]] &lt;&gt; 0), tabItens[[#This Row],[Pend]] / tabItens[[#This Row],[Consumo]], 0 )</f>
        <v>0</v>
      </c>
      <c r="BI490" s="276"/>
      <c r="BJ490" s="276"/>
      <c r="BK490" s="278" t="s">
        <v>2077</v>
      </c>
    </row>
    <row r="491" spans="1:63" x14ac:dyDescent="0.3">
      <c r="A491" s="239">
        <v>40772</v>
      </c>
      <c r="B491" s="240" t="s">
        <v>1284</v>
      </c>
      <c r="C491" s="241" t="s">
        <v>264</v>
      </c>
      <c r="D491" s="242">
        <v>2.17</v>
      </c>
      <c r="E491" s="243"/>
      <c r="F491" s="243"/>
      <c r="G491" s="243" t="s">
        <v>891</v>
      </c>
      <c r="H491" s="244">
        <v>163</v>
      </c>
      <c r="I491" s="245">
        <v>103003</v>
      </c>
      <c r="J491" s="246">
        <v>2.17</v>
      </c>
      <c r="K491" s="247">
        <v>13</v>
      </c>
      <c r="L491" s="248">
        <f>IF(tabItens[[#This Row],[Média]] &gt; 0, tabItens[[#This Row],[QTDE ATUAL]] / tabItens[[#This Row],[Média]],999.9)</f>
        <v>999.9</v>
      </c>
      <c r="M491" s="249">
        <v>0</v>
      </c>
      <c r="N491" s="250">
        <f>tabItens[[#This Row],[VALOR UNIT.]] * tabItens[[#This Row],[LC]]</f>
        <v>0</v>
      </c>
      <c r="O491" s="251"/>
      <c r="P491" s="252"/>
      <c r="Q491" s="253"/>
      <c r="R491" s="250"/>
      <c r="S491" s="254"/>
      <c r="T491" s="255">
        <f>ROUNDDOWN(IFERROR(tabItens[[#This Row],[ATA DT.VALID.]] - $D$1,0) / 30,0)</f>
        <v>-1507</v>
      </c>
      <c r="U491" s="240" t="s">
        <v>972</v>
      </c>
      <c r="V491" s="256">
        <v>1</v>
      </c>
      <c r="W491" s="257" t="s">
        <v>2067</v>
      </c>
      <c r="X491" s="258">
        <v>61</v>
      </c>
      <c r="Y491" s="259">
        <v>8</v>
      </c>
      <c r="Z491" s="260"/>
      <c r="AA491" s="261"/>
      <c r="AB491" s="262"/>
      <c r="AC491" s="262"/>
      <c r="AD491" s="261"/>
      <c r="AE491" s="262"/>
      <c r="AF491" s="255"/>
      <c r="AG491" s="263" t="s">
        <v>2063</v>
      </c>
      <c r="AH491" s="264"/>
      <c r="AI491" s="255">
        <v>4</v>
      </c>
      <c r="AJ491" s="264">
        <v>42654</v>
      </c>
      <c r="AK491" s="264" t="s">
        <v>891</v>
      </c>
      <c r="AL491" s="264">
        <v>42948</v>
      </c>
      <c r="AM491" s="254"/>
      <c r="AN491" s="243"/>
      <c r="AO491" s="265" t="str">
        <f>_xlfn.IFNA(IF(VLOOKUP(tabItens[[#This Row],[CÓDIGO]],tabExcluirDoEstoque[#Data],1,FALSE),"sim",""),"")</f>
        <v/>
      </c>
      <c r="AP491" s="266" t="str">
        <f ca="1">IF(OR(ISBLANK(tabItens[[#This Row],[ATA DT.VALID.]]),tabItens[[#This Row],[ATA DT.VALID.]]="",tabItens[[#This Row],[ATA DT.VALID.]]=" "),"",IF(TYPE(tabItens[[#This Row],[ATA DT.VALID.]])=1,ROUNDUP((tabItens[[#This Row],[ATA DT.VALID.]]-TODAY())/7,0),""))</f>
        <v/>
      </c>
      <c r="AQ491" s="267"/>
      <c r="AR491" s="268" t="str">
        <f>IF(ISBLANK(tabItens[[#This Row],[CÓDIGO]]),"",IFERROR(VLOOKUP(tabItens[[#This Row],[CÓDIGO]],Consumo!$C$2:$AI$902,32,FALSE),0))</f>
        <v>04.2023</v>
      </c>
      <c r="AS491" s="269">
        <f>SUMIF(Consumo!$C$3:$C$902,tabItens[[#This Row],[CÓDIGO]],Consumo!$T$3:$T$902) + SUMIF(Consumo!$C$3:$C$902,tabItens[[#This Row],[CÓDIGO]],Consumo!$U$3:$U$902) + SUMIF(Consumo!$C$3:$C$902,tabItens[[#This Row],[CÓDIGO]],Consumo!$V$3:$V$902) + SUMIF(Consumo!$C$3:$C$902,tabItens[[#This Row],[CÓDIGO]],Consumo!$W$3:$W$902)</f>
        <v>0</v>
      </c>
      <c r="AT491" s="269">
        <f>SUMIF(Consumo!$C$3:$C$902,tabItens[[#This Row],[CÓDIGO]],Consumo!$AF$3:$AF$902)</f>
        <v>13</v>
      </c>
      <c r="AU491" s="270">
        <f>SUMIF(Consumo!$C$3:$C$902,tabItens[[#This Row],[CÓDIGO]],Consumo!$AG$3:$AG$902)</f>
        <v>10</v>
      </c>
      <c r="AV491" s="271">
        <f>SUMIF(Consumo!$C$3:$C$902,tabItens[[#This Row],[CÓDIGO]],Consumo!$AE$3:$AE$902)</f>
        <v>0</v>
      </c>
      <c r="AW491" s="244">
        <f>tabItens[[#This Row],[QTDE ATUAL]] + tabItens[[#This Row],[RC QTDE]] + tabItens[[#This Row],[AF SALDO]] + tabItens[[#This Row],[Recentes]]</f>
        <v>163</v>
      </c>
      <c r="AX491" s="272">
        <v>0</v>
      </c>
      <c r="AY491" s="272">
        <v>4</v>
      </c>
      <c r="AZ491" s="272">
        <f>IF(ISBLANK(tabItens[[#This Row],[CÓDIGO]]),"",tabItens[[#This Row],[PontoMês]] * (AZ$2+tabItens[[#This Row],[PontoQtM]]))</f>
        <v>0</v>
      </c>
      <c r="BA491" s="271">
        <f>tabItens[[#This Row],[PontoPed]] - tabItens[[#This Row],[Saldo]] + (1/10)</f>
        <v>-162.9</v>
      </c>
      <c r="BB491" s="271">
        <f xml:space="preserve"> tabItens[[#This Row],[PontoMês]] * BB$2 - tabItens[[#This Row],[QTDE ATUAL]] - (1/10)</f>
        <v>-163.1</v>
      </c>
      <c r="BC491" s="273">
        <f>IF( tabItens[[#This Row],[PontoPed]]&gt;0, IF(tabItens[[#This Row],[PontoPed]]&lt;1, 1, IF( tabItens[[#This Row],[Saldo]]&gt;tabItens[[#This Row],[PontoPed]], 0, (tabItens[[#This Row],[PontoPed]]-tabItens[[#This Row],[Saldo]])/tabItens[[#This Row],[PontoPed]] ) ), 0 )</f>
        <v>0</v>
      </c>
      <c r="BD491" s="274">
        <f>ROUNDDOWN(IF( OR( AND(tabItens[[#This Row],[PontoPed]]&lt;tabItens[[#This Row],[Saldo]],tabItens[[#This Row],[Saldo]]&gt;0), tabItens[[#This Row],[PontoPed]]=0), 99, IF(AND(tabItens[[#This Row],[Saldo]]=0,tabItens[[#This Row],[PontoPed]]&gt;0), 0, (1-tabItens[[#This Row],[PctAb]])*10 ) ),0)</f>
        <v>99</v>
      </c>
      <c r="BE491" s="275">
        <f>MAX(ROUNDDOWN( IF(tabItens[[#This Row],[Abaixo]] &gt; 0,   tabItens[[#This Row],[Abaixo]] + (tabItens[[#This Row],[PontoMês]] * IF( OR( ISBLANK(tabItens[[#This Row],[ATA Nº/ANO]]), tabItens[[#This Row],[ATA Nº/ANO]] = ""),BE$2,BE$1)),0),0),0)</f>
        <v>0</v>
      </c>
      <c r="BF49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91" s="276">
        <f>SUMIF(Consumo!$C$3:$C$902,tabItens[[#This Row],[CÓDIGO]],Consumo!$E$3:$E$902)</f>
        <v>0</v>
      </c>
      <c r="BH491" s="277">
        <f>IF(AND(tabItens[[#This Row],[Pend]] &gt; 0,tabItens[[#This Row],[Consumo]] &lt;&gt; 0), tabItens[[#This Row],[Pend]] / tabItens[[#This Row],[Consumo]], 0 )</f>
        <v>0</v>
      </c>
      <c r="BI491" s="276"/>
      <c r="BJ491" s="276"/>
      <c r="BK491" s="278" t="s">
        <v>2077</v>
      </c>
    </row>
    <row r="492" spans="1:63" x14ac:dyDescent="0.3">
      <c r="A492" s="239">
        <v>12948</v>
      </c>
      <c r="B492" s="240" t="s">
        <v>987</v>
      </c>
      <c r="C492" s="241" t="s">
        <v>264</v>
      </c>
      <c r="D492" s="242">
        <v>6</v>
      </c>
      <c r="E492" s="243"/>
      <c r="F492" s="243"/>
      <c r="G492" s="243" t="s">
        <v>891</v>
      </c>
      <c r="H492" s="244">
        <v>40</v>
      </c>
      <c r="I492" s="245">
        <v>103003</v>
      </c>
      <c r="J492" s="246">
        <v>6</v>
      </c>
      <c r="K492" s="247">
        <v>17</v>
      </c>
      <c r="L492" s="248">
        <f>IF(tabItens[[#This Row],[Média]] &gt; 0, tabItens[[#This Row],[QTDE ATUAL]] / tabItens[[#This Row],[Média]],999.9)</f>
        <v>999.9</v>
      </c>
      <c r="M492" s="249">
        <v>0</v>
      </c>
      <c r="N492" s="250">
        <f>tabItens[[#This Row],[VALOR UNIT.]] * tabItens[[#This Row],[LC]]</f>
        <v>0</v>
      </c>
      <c r="O492" s="251" t="s">
        <v>2093</v>
      </c>
      <c r="P492" s="252"/>
      <c r="Q492" s="253"/>
      <c r="R492" s="250"/>
      <c r="S492" s="254"/>
      <c r="T492" s="255">
        <f>ROUNDDOWN(IFERROR(tabItens[[#This Row],[ATA DT.VALID.]] - $D$1,0) / 30,0)</f>
        <v>-1507</v>
      </c>
      <c r="U492" s="240" t="s">
        <v>972</v>
      </c>
      <c r="V492" s="256">
        <v>1</v>
      </c>
      <c r="W492" s="257" t="s">
        <v>2067</v>
      </c>
      <c r="X492" s="258">
        <v>61</v>
      </c>
      <c r="Y492" s="259">
        <v>8</v>
      </c>
      <c r="Z492" s="260"/>
      <c r="AA492" s="261"/>
      <c r="AB492" s="262"/>
      <c r="AC492" s="262"/>
      <c r="AD492" s="261"/>
      <c r="AE492" s="262"/>
      <c r="AF492" s="255"/>
      <c r="AG492" s="263" t="s">
        <v>2063</v>
      </c>
      <c r="AH492" s="264"/>
      <c r="AI492" s="255">
        <v>6</v>
      </c>
      <c r="AJ492" s="264">
        <v>45160</v>
      </c>
      <c r="AK492" s="264" t="s">
        <v>891</v>
      </c>
      <c r="AL492" s="264">
        <v>45145</v>
      </c>
      <c r="AM492" s="254"/>
      <c r="AN492" s="243"/>
      <c r="AO492" s="265" t="str">
        <f>_xlfn.IFNA(IF(VLOOKUP(tabItens[[#This Row],[CÓDIGO]],tabExcluirDoEstoque[#Data],1,FALSE),"sim",""),"")</f>
        <v/>
      </c>
      <c r="AP492" s="266" t="str">
        <f ca="1">IF(OR(ISBLANK(tabItens[[#This Row],[ATA DT.VALID.]]),tabItens[[#This Row],[ATA DT.VALID.]]="",tabItens[[#This Row],[ATA DT.VALID.]]=" "),"",IF(TYPE(tabItens[[#This Row],[ATA DT.VALID.]])=1,ROUNDUP((tabItens[[#This Row],[ATA DT.VALID.]]-TODAY())/7,0),""))</f>
        <v/>
      </c>
      <c r="AQ492" s="267">
        <v>0</v>
      </c>
      <c r="AR492" s="268" t="str">
        <f>IF(ISBLANK(tabItens[[#This Row],[CÓDIGO]]),"",IFERROR(VLOOKUP(tabItens[[#This Row],[CÓDIGO]],Consumo!$C$2:$AI$902,32,FALSE),0))</f>
        <v>04.2023</v>
      </c>
      <c r="AS492" s="269">
        <f>SUMIF(Consumo!$C$3:$C$902,tabItens[[#This Row],[CÓDIGO]],Consumo!$T$3:$T$902) + SUMIF(Consumo!$C$3:$C$902,tabItens[[#This Row],[CÓDIGO]],Consumo!$U$3:$U$902) + SUMIF(Consumo!$C$3:$C$902,tabItens[[#This Row],[CÓDIGO]],Consumo!$V$3:$V$902) + SUMIF(Consumo!$C$3:$C$902,tabItens[[#This Row],[CÓDIGO]],Consumo!$W$3:$W$902)</f>
        <v>0</v>
      </c>
      <c r="AT492" s="269">
        <f>SUMIF(Consumo!$C$3:$C$902,tabItens[[#This Row],[CÓDIGO]],Consumo!$AF$3:$AF$902)</f>
        <v>28</v>
      </c>
      <c r="AU492" s="270">
        <f>SUMIF(Consumo!$C$3:$C$902,tabItens[[#This Row],[CÓDIGO]],Consumo!$AG$3:$AG$902)</f>
        <v>10</v>
      </c>
      <c r="AV492" s="271">
        <f>SUMIF(Consumo!$C$3:$C$902,tabItens[[#This Row],[CÓDIGO]],Consumo!$AE$3:$AE$902)</f>
        <v>0</v>
      </c>
      <c r="AW492" s="244">
        <f>tabItens[[#This Row],[QTDE ATUAL]] + tabItens[[#This Row],[RC QTDE]] + tabItens[[#This Row],[AF SALDO]] + tabItens[[#This Row],[Recentes]]</f>
        <v>40</v>
      </c>
      <c r="AX492" s="272">
        <v>5</v>
      </c>
      <c r="AY492" s="272">
        <v>4</v>
      </c>
      <c r="AZ492" s="272">
        <f>IF(ISBLANK(tabItens[[#This Row],[CÓDIGO]]),"",tabItens[[#This Row],[PontoMês]] * (AZ$2+tabItens[[#This Row],[PontoQtM]]))</f>
        <v>20</v>
      </c>
      <c r="BA492" s="271">
        <f>tabItens[[#This Row],[PontoPed]] - tabItens[[#This Row],[Saldo]] + (1/10)</f>
        <v>-19.899999999999999</v>
      </c>
      <c r="BB492" s="271">
        <f xml:space="preserve"> tabItens[[#This Row],[PontoMês]] * BB$2 - tabItens[[#This Row],[QTDE ATUAL]] - (1/10)</f>
        <v>-35.1</v>
      </c>
      <c r="BC492" s="273">
        <f>IF( tabItens[[#This Row],[PontoPed]]&gt;0, IF(tabItens[[#This Row],[PontoPed]]&lt;1, 1, IF( tabItens[[#This Row],[Saldo]]&gt;tabItens[[#This Row],[PontoPed]], 0, (tabItens[[#This Row],[PontoPed]]-tabItens[[#This Row],[Saldo]])/tabItens[[#This Row],[PontoPed]] ) ), 0 )</f>
        <v>0</v>
      </c>
      <c r="BD492" s="274">
        <f>ROUNDDOWN(IF( OR( AND(tabItens[[#This Row],[PontoPed]]&lt;tabItens[[#This Row],[Saldo]],tabItens[[#This Row],[Saldo]]&gt;0), tabItens[[#This Row],[PontoPed]]=0), 99, IF(AND(tabItens[[#This Row],[Saldo]]=0,tabItens[[#This Row],[PontoPed]]&gt;0), 0, (1-tabItens[[#This Row],[PctAb]])*10 ) ),0)</f>
        <v>99</v>
      </c>
      <c r="BE492" s="275">
        <f>MAX(ROUNDDOWN( IF(tabItens[[#This Row],[Abaixo]] &gt; 0,   tabItens[[#This Row],[Abaixo]] + (tabItens[[#This Row],[PontoMês]] * IF( OR( ISBLANK(tabItens[[#This Row],[ATA Nº/ANO]]), tabItens[[#This Row],[ATA Nº/ANO]] = ""),BE$2,BE$1)),0),0),0)</f>
        <v>0</v>
      </c>
      <c r="BF49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2" s="276">
        <f>SUMIF(Consumo!$C$3:$C$902,tabItens[[#This Row],[CÓDIGO]],Consumo!$E$3:$E$902)</f>
        <v>0</v>
      </c>
      <c r="BH492" s="277">
        <f>IF(AND(tabItens[[#This Row],[Pend]] &gt; 0,tabItens[[#This Row],[Consumo]] &lt;&gt; 0), tabItens[[#This Row],[Pend]] / tabItens[[#This Row],[Consumo]], 0 )</f>
        <v>0</v>
      </c>
      <c r="BI492" s="276"/>
      <c r="BJ492" s="276"/>
      <c r="BK492" s="278" t="s">
        <v>2077</v>
      </c>
    </row>
    <row r="493" spans="1:63" x14ac:dyDescent="0.3">
      <c r="A493" s="239">
        <v>12956</v>
      </c>
      <c r="B493" s="240" t="s">
        <v>989</v>
      </c>
      <c r="C493" s="241" t="s">
        <v>264</v>
      </c>
      <c r="D493" s="242">
        <v>0.41</v>
      </c>
      <c r="E493" s="243"/>
      <c r="F493" s="243"/>
      <c r="G493" s="243" t="s">
        <v>891</v>
      </c>
      <c r="H493" s="244">
        <v>468</v>
      </c>
      <c r="I493" s="245">
        <v>103003</v>
      </c>
      <c r="J493" s="246">
        <v>0.41</v>
      </c>
      <c r="K493" s="247">
        <v>428</v>
      </c>
      <c r="L493" s="248">
        <f>IF(tabItens[[#This Row],[Média]] &gt; 0, tabItens[[#This Row],[QTDE ATUAL]] / tabItens[[#This Row],[Média]],999.9)</f>
        <v>999.9</v>
      </c>
      <c r="M493" s="249">
        <v>0</v>
      </c>
      <c r="N493" s="250">
        <f>tabItens[[#This Row],[VALOR UNIT.]] * tabItens[[#This Row],[LC]]</f>
        <v>0</v>
      </c>
      <c r="O493" s="251" t="s">
        <v>2093</v>
      </c>
      <c r="P493" s="252"/>
      <c r="Q493" s="253"/>
      <c r="R493" s="250"/>
      <c r="S493" s="254"/>
      <c r="T493" s="255">
        <f>ROUNDDOWN(IFERROR(tabItens[[#This Row],[ATA DT.VALID.]] - $D$1,0) / 30,0)</f>
        <v>-1507</v>
      </c>
      <c r="U493" s="240" t="s">
        <v>972</v>
      </c>
      <c r="V493" s="256">
        <v>1</v>
      </c>
      <c r="W493" s="257" t="s">
        <v>2067</v>
      </c>
      <c r="X493" s="258">
        <v>61</v>
      </c>
      <c r="Y493" s="259">
        <v>8</v>
      </c>
      <c r="Z493" s="260"/>
      <c r="AA493" s="261"/>
      <c r="AB493" s="262"/>
      <c r="AC493" s="262">
        <v>9624</v>
      </c>
      <c r="AD493" s="261">
        <v>2023</v>
      </c>
      <c r="AE493" s="262">
        <v>400</v>
      </c>
      <c r="AF493" s="255">
        <v>400</v>
      </c>
      <c r="AG493" s="263" t="s">
        <v>2044</v>
      </c>
      <c r="AH493" s="264">
        <v>45162</v>
      </c>
      <c r="AI493" s="255">
        <v>184</v>
      </c>
      <c r="AJ493" s="264">
        <v>44860</v>
      </c>
      <c r="AK493" s="264" t="s">
        <v>891</v>
      </c>
      <c r="AL493" s="264">
        <v>45145</v>
      </c>
      <c r="AM493" s="254"/>
      <c r="AN493" s="243"/>
      <c r="AO493" s="265" t="str">
        <f>_xlfn.IFNA(IF(VLOOKUP(tabItens[[#This Row],[CÓDIGO]],tabExcluirDoEstoque[#Data],1,FALSE),"sim",""),"")</f>
        <v/>
      </c>
      <c r="AP493" s="266" t="str">
        <f ca="1">IF(OR(ISBLANK(tabItens[[#This Row],[ATA DT.VALID.]]),tabItens[[#This Row],[ATA DT.VALID.]]="",tabItens[[#This Row],[ATA DT.VALID.]]=" "),"",IF(TYPE(tabItens[[#This Row],[ATA DT.VALID.]])=1,ROUNDUP((tabItens[[#This Row],[ATA DT.VALID.]]-TODAY())/7,0),""))</f>
        <v/>
      </c>
      <c r="AQ493" s="267">
        <v>0</v>
      </c>
      <c r="AR493" s="268" t="str">
        <f>IF(ISBLANK(tabItens[[#This Row],[CÓDIGO]]),"",IFERROR(VLOOKUP(tabItens[[#This Row],[CÓDIGO]],Consumo!$C$2:$AI$902,32,FALSE),0))</f>
        <v>08.2023</v>
      </c>
      <c r="AS493" s="269">
        <f>SUMIF(Consumo!$C$3:$C$902,tabItens[[#This Row],[CÓDIGO]],Consumo!$T$3:$T$902) + SUMIF(Consumo!$C$3:$C$902,tabItens[[#This Row],[CÓDIGO]],Consumo!$U$3:$U$902) + SUMIF(Consumo!$C$3:$C$902,tabItens[[#This Row],[CÓDIGO]],Consumo!$V$3:$V$902) + SUMIF(Consumo!$C$3:$C$902,tabItens[[#This Row],[CÓDIGO]],Consumo!$W$3:$W$902)</f>
        <v>150</v>
      </c>
      <c r="AT493" s="269">
        <f>SUMIF(Consumo!$C$3:$C$902,tabItens[[#This Row],[CÓDIGO]],Consumo!$AF$3:$AF$902)</f>
        <v>998</v>
      </c>
      <c r="AU493" s="270">
        <f>SUMIF(Consumo!$C$3:$C$902,tabItens[[#This Row],[CÓDIGO]],Consumo!$AG$3:$AG$902)</f>
        <v>103</v>
      </c>
      <c r="AV493" s="271">
        <f>SUMIF(Consumo!$C$3:$C$902,tabItens[[#This Row],[CÓDIGO]],Consumo!$AE$3:$AE$902)</f>
        <v>0</v>
      </c>
      <c r="AW493" s="244">
        <f>tabItens[[#This Row],[QTDE ATUAL]] + tabItens[[#This Row],[RC QTDE]] + tabItens[[#This Row],[AF SALDO]] + tabItens[[#This Row],[Recentes]]</f>
        <v>868</v>
      </c>
      <c r="AX493" s="272">
        <v>100</v>
      </c>
      <c r="AY493" s="272">
        <v>4</v>
      </c>
      <c r="AZ493" s="272">
        <f>IF(ISBLANK(tabItens[[#This Row],[CÓDIGO]]),"",tabItens[[#This Row],[PontoMês]] * (AZ$2+tabItens[[#This Row],[PontoQtM]]))</f>
        <v>400</v>
      </c>
      <c r="BA493" s="271">
        <f>tabItens[[#This Row],[PontoPed]] - tabItens[[#This Row],[Saldo]] + (1/10)</f>
        <v>-467.9</v>
      </c>
      <c r="BB493" s="271">
        <f xml:space="preserve"> tabItens[[#This Row],[PontoMês]] * BB$2 - tabItens[[#This Row],[QTDE ATUAL]] - (1/10)</f>
        <v>-368.1</v>
      </c>
      <c r="BC493" s="273">
        <f>IF( tabItens[[#This Row],[PontoPed]]&gt;0, IF(tabItens[[#This Row],[PontoPed]]&lt;1, 1, IF( tabItens[[#This Row],[Saldo]]&gt;tabItens[[#This Row],[PontoPed]], 0, (tabItens[[#This Row],[PontoPed]]-tabItens[[#This Row],[Saldo]])/tabItens[[#This Row],[PontoPed]] ) ), 0 )</f>
        <v>0</v>
      </c>
      <c r="BD493" s="274">
        <f>ROUNDDOWN(IF( OR( AND(tabItens[[#This Row],[PontoPed]]&lt;tabItens[[#This Row],[Saldo]],tabItens[[#This Row],[Saldo]]&gt;0), tabItens[[#This Row],[PontoPed]]=0), 99, IF(AND(tabItens[[#This Row],[Saldo]]=0,tabItens[[#This Row],[PontoPed]]&gt;0), 0, (1-tabItens[[#This Row],[PctAb]])*10 ) ),0)</f>
        <v>99</v>
      </c>
      <c r="BE493" s="275">
        <f>MAX(ROUNDDOWN( IF(tabItens[[#This Row],[Abaixo]] &gt; 0,   tabItens[[#This Row],[Abaixo]] + (tabItens[[#This Row],[PontoMês]] * IF( OR( ISBLANK(tabItens[[#This Row],[ATA Nº/ANO]]), tabItens[[#This Row],[ATA Nº/ANO]] = ""),BE$2,BE$1)),0),0),0)</f>
        <v>0</v>
      </c>
      <c r="BF49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3" s="276">
        <f>SUMIF(Consumo!$C$3:$C$902,tabItens[[#This Row],[CÓDIGO]],Consumo!$E$3:$E$902)</f>
        <v>0</v>
      </c>
      <c r="BH493" s="277">
        <f>IF(AND(tabItens[[#This Row],[Pend]] &gt; 0,tabItens[[#This Row],[Consumo]] &lt;&gt; 0), tabItens[[#This Row],[Pend]] / tabItens[[#This Row],[Consumo]], 0 )</f>
        <v>0</v>
      </c>
      <c r="BI493" s="276"/>
      <c r="BJ493" s="276"/>
      <c r="BK493" s="278" t="s">
        <v>2077</v>
      </c>
    </row>
    <row r="494" spans="1:63" x14ac:dyDescent="0.3">
      <c r="A494" s="239">
        <v>61201</v>
      </c>
      <c r="B494" s="240" t="s">
        <v>1362</v>
      </c>
      <c r="C494" s="241" t="s">
        <v>264</v>
      </c>
      <c r="D494" s="242">
        <v>5.29</v>
      </c>
      <c r="E494" s="243"/>
      <c r="F494" s="243"/>
      <c r="G494" s="243" t="s">
        <v>891</v>
      </c>
      <c r="H494" s="244">
        <v>1260</v>
      </c>
      <c r="I494" s="245">
        <v>103003</v>
      </c>
      <c r="J494" s="246">
        <v>5.29</v>
      </c>
      <c r="K494" s="247">
        <v>298</v>
      </c>
      <c r="L494" s="248">
        <f>IF(tabItens[[#This Row],[Média]] &gt; 0, tabItens[[#This Row],[QTDE ATUAL]] / tabItens[[#This Row],[Média]],999.9)</f>
        <v>999.9</v>
      </c>
      <c r="M494" s="249">
        <v>0</v>
      </c>
      <c r="N494" s="250">
        <f>tabItens[[#This Row],[VALOR UNIT.]] * tabItens[[#This Row],[LC]]</f>
        <v>0</v>
      </c>
      <c r="O494" s="251" t="s">
        <v>2093</v>
      </c>
      <c r="P494" s="252"/>
      <c r="Q494" s="253"/>
      <c r="R494" s="250"/>
      <c r="S494" s="254"/>
      <c r="T494" s="255">
        <f>ROUNDDOWN(IFERROR(tabItens[[#This Row],[ATA DT.VALID.]] - $D$1,0) / 30,0)</f>
        <v>-1507</v>
      </c>
      <c r="U494" s="240" t="s">
        <v>972</v>
      </c>
      <c r="V494" s="256">
        <v>1</v>
      </c>
      <c r="W494" s="257" t="s">
        <v>2067</v>
      </c>
      <c r="X494" s="258">
        <v>61</v>
      </c>
      <c r="Y494" s="259">
        <v>8</v>
      </c>
      <c r="Z494" s="260"/>
      <c r="AA494" s="261"/>
      <c r="AB494" s="262"/>
      <c r="AC494" s="262"/>
      <c r="AD494" s="261"/>
      <c r="AE494" s="262"/>
      <c r="AF494" s="255"/>
      <c r="AG494" s="263" t="s">
        <v>2063</v>
      </c>
      <c r="AH494" s="264"/>
      <c r="AI494" s="255">
        <v>106</v>
      </c>
      <c r="AJ494" s="264">
        <v>43796</v>
      </c>
      <c r="AK494" s="264" t="s">
        <v>891</v>
      </c>
      <c r="AL494" s="264">
        <v>45096</v>
      </c>
      <c r="AM494" s="254"/>
      <c r="AN494" s="243"/>
      <c r="AO494" s="265" t="str">
        <f>_xlfn.IFNA(IF(VLOOKUP(tabItens[[#This Row],[CÓDIGO]],tabExcluirDoEstoque[#Data],1,FALSE),"sim",""),"")</f>
        <v/>
      </c>
      <c r="AP494" s="266" t="str">
        <f ca="1">IF(OR(ISBLANK(tabItens[[#This Row],[ATA DT.VALID.]]),tabItens[[#This Row],[ATA DT.VALID.]]="",tabItens[[#This Row],[ATA DT.VALID.]]=" "),"",IF(TYPE(tabItens[[#This Row],[ATA DT.VALID.]])=1,ROUNDUP((tabItens[[#This Row],[ATA DT.VALID.]]-TODAY())/7,0),""))</f>
        <v/>
      </c>
      <c r="AQ494" s="267">
        <v>0</v>
      </c>
      <c r="AR494" s="268" t="str">
        <f>IF(ISBLANK(tabItens[[#This Row],[CÓDIGO]]),"",IFERROR(VLOOKUP(tabItens[[#This Row],[CÓDIGO]],Consumo!$C$2:$AI$902,32,FALSE),0))</f>
        <v>05.2023</v>
      </c>
      <c r="AS494" s="269">
        <f>SUMIF(Consumo!$C$3:$C$902,tabItens[[#This Row],[CÓDIGO]],Consumo!$T$3:$T$902) + SUMIF(Consumo!$C$3:$C$902,tabItens[[#This Row],[CÓDIGO]],Consumo!$U$3:$U$902) + SUMIF(Consumo!$C$3:$C$902,tabItens[[#This Row],[CÓDIGO]],Consumo!$V$3:$V$902) + SUMIF(Consumo!$C$3:$C$902,tabItens[[#This Row],[CÓDIGO]],Consumo!$W$3:$W$902)</f>
        <v>152</v>
      </c>
      <c r="AT494" s="269">
        <f>SUMIF(Consumo!$C$3:$C$902,tabItens[[#This Row],[CÓDIGO]],Consumo!$AF$3:$AF$902)</f>
        <v>396</v>
      </c>
      <c r="AU494" s="270">
        <f>SUMIF(Consumo!$C$3:$C$902,tabItens[[#This Row],[CÓDIGO]],Consumo!$AG$3:$AG$902)</f>
        <v>152</v>
      </c>
      <c r="AV494" s="271">
        <f>SUMIF(Consumo!$C$3:$C$902,tabItens[[#This Row],[CÓDIGO]],Consumo!$AE$3:$AE$902)</f>
        <v>0</v>
      </c>
      <c r="AW494" s="244">
        <f>tabItens[[#This Row],[QTDE ATUAL]] + tabItens[[#This Row],[RC QTDE]] + tabItens[[#This Row],[AF SALDO]] + tabItens[[#This Row],[Recentes]]</f>
        <v>1260</v>
      </c>
      <c r="AX494" s="272">
        <v>100</v>
      </c>
      <c r="AY494" s="272">
        <v>4</v>
      </c>
      <c r="AZ494" s="272">
        <f>IF(ISBLANK(tabItens[[#This Row],[CÓDIGO]]),"",tabItens[[#This Row],[PontoMês]] * (AZ$2+tabItens[[#This Row],[PontoQtM]]))</f>
        <v>400</v>
      </c>
      <c r="BA494" s="271">
        <f>tabItens[[#This Row],[PontoPed]] - tabItens[[#This Row],[Saldo]] + (1/10)</f>
        <v>-859.9</v>
      </c>
      <c r="BB494" s="271">
        <f xml:space="preserve"> tabItens[[#This Row],[PontoMês]] * BB$2 - tabItens[[#This Row],[QTDE ATUAL]] - (1/10)</f>
        <v>-1160.0999999999999</v>
      </c>
      <c r="BC494" s="273">
        <f>IF( tabItens[[#This Row],[PontoPed]]&gt;0, IF(tabItens[[#This Row],[PontoPed]]&lt;1, 1, IF( tabItens[[#This Row],[Saldo]]&gt;tabItens[[#This Row],[PontoPed]], 0, (tabItens[[#This Row],[PontoPed]]-tabItens[[#This Row],[Saldo]])/tabItens[[#This Row],[PontoPed]] ) ), 0 )</f>
        <v>0</v>
      </c>
      <c r="BD494" s="274">
        <f>ROUNDDOWN(IF( OR( AND(tabItens[[#This Row],[PontoPed]]&lt;tabItens[[#This Row],[Saldo]],tabItens[[#This Row],[Saldo]]&gt;0), tabItens[[#This Row],[PontoPed]]=0), 99, IF(AND(tabItens[[#This Row],[Saldo]]=0,tabItens[[#This Row],[PontoPed]]&gt;0), 0, (1-tabItens[[#This Row],[PctAb]])*10 ) ),0)</f>
        <v>99</v>
      </c>
      <c r="BE494" s="275">
        <f>MAX(ROUNDDOWN( IF(tabItens[[#This Row],[Abaixo]] &gt; 0,   tabItens[[#This Row],[Abaixo]] + (tabItens[[#This Row],[PontoMês]] * IF( OR( ISBLANK(tabItens[[#This Row],[ATA Nº/ANO]]), tabItens[[#This Row],[ATA Nº/ANO]] = ""),BE$2,BE$1)),0),0),0)</f>
        <v>0</v>
      </c>
      <c r="BF49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4" s="276">
        <f>SUMIF(Consumo!$C$3:$C$902,tabItens[[#This Row],[CÓDIGO]],Consumo!$E$3:$E$902)</f>
        <v>0</v>
      </c>
      <c r="BH494" s="277">
        <f>IF(AND(tabItens[[#This Row],[Pend]] &gt; 0,tabItens[[#This Row],[Consumo]] &lt;&gt; 0), tabItens[[#This Row],[Pend]] / tabItens[[#This Row],[Consumo]], 0 )</f>
        <v>0</v>
      </c>
      <c r="BI494" s="276"/>
      <c r="BJ494" s="276"/>
      <c r="BK494" s="278" t="s">
        <v>2077</v>
      </c>
    </row>
    <row r="495" spans="1:63" x14ac:dyDescent="0.3">
      <c r="A495" s="239">
        <v>59400</v>
      </c>
      <c r="B495" s="240" t="s">
        <v>1350</v>
      </c>
      <c r="C495" s="241" t="s">
        <v>264</v>
      </c>
      <c r="D495" s="242">
        <v>1.7</v>
      </c>
      <c r="E495" s="243"/>
      <c r="F495" s="243"/>
      <c r="G495" s="243" t="s">
        <v>891</v>
      </c>
      <c r="H495" s="244">
        <v>138</v>
      </c>
      <c r="I495" s="245">
        <v>103003</v>
      </c>
      <c r="J495" s="246">
        <v>1.7</v>
      </c>
      <c r="K495" s="247">
        <v>68</v>
      </c>
      <c r="L495" s="248">
        <f>IF(tabItens[[#This Row],[Média]] &gt; 0, tabItens[[#This Row],[QTDE ATUAL]] / tabItens[[#This Row],[Média]],999.9)</f>
        <v>999.9</v>
      </c>
      <c r="M495" s="249">
        <v>0</v>
      </c>
      <c r="N495" s="250">
        <f>tabItens[[#This Row],[VALOR UNIT.]] * tabItens[[#This Row],[LC]]</f>
        <v>0</v>
      </c>
      <c r="O495" s="251" t="s">
        <v>2141</v>
      </c>
      <c r="P495" s="252"/>
      <c r="Q495" s="253"/>
      <c r="R495" s="250"/>
      <c r="S495" s="254"/>
      <c r="T495" s="255">
        <f>ROUNDDOWN(IFERROR(tabItens[[#This Row],[ATA DT.VALID.]] - $D$1,0) / 30,0)</f>
        <v>-1507</v>
      </c>
      <c r="U495" s="240" t="s">
        <v>972</v>
      </c>
      <c r="V495" s="256">
        <v>1</v>
      </c>
      <c r="W495" s="257" t="s">
        <v>2067</v>
      </c>
      <c r="X495" s="258">
        <v>61</v>
      </c>
      <c r="Y495" s="259">
        <v>8</v>
      </c>
      <c r="Z495" s="260"/>
      <c r="AA495" s="261"/>
      <c r="AB495" s="262"/>
      <c r="AC495" s="262"/>
      <c r="AD495" s="261"/>
      <c r="AE495" s="262"/>
      <c r="AF495" s="255"/>
      <c r="AG495" s="263" t="s">
        <v>2063</v>
      </c>
      <c r="AH495" s="264"/>
      <c r="AI495" s="255">
        <v>24</v>
      </c>
      <c r="AJ495" s="264">
        <v>44833</v>
      </c>
      <c r="AK495" s="264" t="s">
        <v>891</v>
      </c>
      <c r="AL495" s="264">
        <v>44813</v>
      </c>
      <c r="AM495" s="254"/>
      <c r="AN495" s="243"/>
      <c r="AO495" s="265" t="str">
        <f>_xlfn.IFNA(IF(VLOOKUP(tabItens[[#This Row],[CÓDIGO]],tabExcluirDoEstoque[#Data],1,FALSE),"sim",""),"")</f>
        <v/>
      </c>
      <c r="AP495" s="266" t="str">
        <f ca="1">IF(OR(ISBLANK(tabItens[[#This Row],[ATA DT.VALID.]]),tabItens[[#This Row],[ATA DT.VALID.]]="",tabItens[[#This Row],[ATA DT.VALID.]]=" "),"",IF(TYPE(tabItens[[#This Row],[ATA DT.VALID.]])=1,ROUNDUP((tabItens[[#This Row],[ATA DT.VALID.]]-TODAY())/7,0),""))</f>
        <v/>
      </c>
      <c r="AQ495" s="267">
        <v>0</v>
      </c>
      <c r="AR495" s="268" t="str">
        <f>IF(ISBLANK(tabItens[[#This Row],[CÓDIGO]]),"",IFERROR(VLOOKUP(tabItens[[#This Row],[CÓDIGO]],Consumo!$C$2:$AI$902,32,FALSE),0))</f>
        <v>04.2023</v>
      </c>
      <c r="AS495" s="269">
        <f>SUMIF(Consumo!$C$3:$C$902,tabItens[[#This Row],[CÓDIGO]],Consumo!$T$3:$T$902) + SUMIF(Consumo!$C$3:$C$902,tabItens[[#This Row],[CÓDIGO]],Consumo!$U$3:$U$902) + SUMIF(Consumo!$C$3:$C$902,tabItens[[#This Row],[CÓDIGO]],Consumo!$V$3:$V$902) + SUMIF(Consumo!$C$3:$C$902,tabItens[[#This Row],[CÓDIGO]],Consumo!$W$3:$W$902)</f>
        <v>0</v>
      </c>
      <c r="AT495" s="269">
        <f>SUMIF(Consumo!$C$3:$C$902,tabItens[[#This Row],[CÓDIGO]],Consumo!$AF$3:$AF$902)</f>
        <v>121</v>
      </c>
      <c r="AU495" s="270">
        <f>SUMIF(Consumo!$C$3:$C$902,tabItens[[#This Row],[CÓDIGO]],Consumo!$AG$3:$AG$902)</f>
        <v>22</v>
      </c>
      <c r="AV495" s="271">
        <f>SUMIF(Consumo!$C$3:$C$902,tabItens[[#This Row],[CÓDIGO]],Consumo!$AE$3:$AE$902)</f>
        <v>0</v>
      </c>
      <c r="AW495" s="244">
        <f>tabItens[[#This Row],[QTDE ATUAL]] + tabItens[[#This Row],[RC QTDE]] + tabItens[[#This Row],[AF SALDO]] + tabItens[[#This Row],[Recentes]]</f>
        <v>138</v>
      </c>
      <c r="AX495" s="272">
        <v>0</v>
      </c>
      <c r="AY495" s="272">
        <v>0</v>
      </c>
      <c r="AZ495" s="272">
        <f>IF(ISBLANK(tabItens[[#This Row],[CÓDIGO]]),"",tabItens[[#This Row],[PontoMês]] * (AZ$2+tabItens[[#This Row],[PontoQtM]]))</f>
        <v>0</v>
      </c>
      <c r="BA495" s="271">
        <f>tabItens[[#This Row],[PontoPed]] - tabItens[[#This Row],[Saldo]] + (1/10)</f>
        <v>-137.9</v>
      </c>
      <c r="BB495" s="271">
        <f xml:space="preserve"> tabItens[[#This Row],[PontoMês]] * BB$2 - tabItens[[#This Row],[QTDE ATUAL]] - (1/10)</f>
        <v>-138.1</v>
      </c>
      <c r="BC495" s="273">
        <f>IF( tabItens[[#This Row],[PontoPed]]&gt;0, IF(tabItens[[#This Row],[PontoPed]]&lt;1, 1, IF( tabItens[[#This Row],[Saldo]]&gt;tabItens[[#This Row],[PontoPed]], 0, (tabItens[[#This Row],[PontoPed]]-tabItens[[#This Row],[Saldo]])/tabItens[[#This Row],[PontoPed]] ) ), 0 )</f>
        <v>0</v>
      </c>
      <c r="BD495" s="274">
        <f>ROUNDDOWN(IF( OR( AND(tabItens[[#This Row],[PontoPed]]&lt;tabItens[[#This Row],[Saldo]],tabItens[[#This Row],[Saldo]]&gt;0), tabItens[[#This Row],[PontoPed]]=0), 99, IF(AND(tabItens[[#This Row],[Saldo]]=0,tabItens[[#This Row],[PontoPed]]&gt;0), 0, (1-tabItens[[#This Row],[PctAb]])*10 ) ),0)</f>
        <v>99</v>
      </c>
      <c r="BE495" s="275">
        <f>MAX(ROUNDDOWN( IF(tabItens[[#This Row],[Abaixo]] &gt; 0,   tabItens[[#This Row],[Abaixo]] + (tabItens[[#This Row],[PontoMês]] * IF( OR( ISBLANK(tabItens[[#This Row],[ATA Nº/ANO]]), tabItens[[#This Row],[ATA Nº/ANO]] = ""),BE$2,BE$1)),0),0),0)</f>
        <v>0</v>
      </c>
      <c r="BF49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5" s="276">
        <f>SUMIF(Consumo!$C$3:$C$902,tabItens[[#This Row],[CÓDIGO]],Consumo!$E$3:$E$902)</f>
        <v>0</v>
      </c>
      <c r="BH495" s="277">
        <f>IF(AND(tabItens[[#This Row],[Pend]] &gt; 0,tabItens[[#This Row],[Consumo]] &lt;&gt; 0), tabItens[[#This Row],[Pend]] / tabItens[[#This Row],[Consumo]], 0 )</f>
        <v>0</v>
      </c>
      <c r="BI495" s="276"/>
      <c r="BJ495" s="276"/>
      <c r="BK495" s="278" t="s">
        <v>2077</v>
      </c>
    </row>
    <row r="496" spans="1:63" x14ac:dyDescent="0.3">
      <c r="A496" s="239">
        <v>136855</v>
      </c>
      <c r="B496" s="240" t="s">
        <v>1939</v>
      </c>
      <c r="C496" s="241" t="s">
        <v>437</v>
      </c>
      <c r="D496" s="242">
        <v>6.9</v>
      </c>
      <c r="E496" s="243"/>
      <c r="F496" s="243"/>
      <c r="G496" s="243" t="s">
        <v>891</v>
      </c>
      <c r="H496" s="244">
        <v>80</v>
      </c>
      <c r="I496" s="245">
        <v>103003</v>
      </c>
      <c r="J496" s="246">
        <v>6.9</v>
      </c>
      <c r="K496" s="247">
        <v>3</v>
      </c>
      <c r="L496" s="248">
        <f>IF(tabItens[[#This Row],[Média]] &gt; 0, tabItens[[#This Row],[QTDE ATUAL]] / tabItens[[#This Row],[Média]],999.9)</f>
        <v>999.9</v>
      </c>
      <c r="M496" s="249">
        <v>0</v>
      </c>
      <c r="N496" s="250">
        <f>tabItens[[#This Row],[VALOR UNIT.]] * tabItens[[#This Row],[LC]]</f>
        <v>0</v>
      </c>
      <c r="O496" s="251"/>
      <c r="P496" s="252"/>
      <c r="Q496" s="253"/>
      <c r="R496" s="250"/>
      <c r="S496" s="254"/>
      <c r="T496" s="255">
        <f>ROUNDDOWN(IFERROR(tabItens[[#This Row],[ATA DT.VALID.]] - $D$1,0) / 30,0)</f>
        <v>-1507</v>
      </c>
      <c r="U496" s="240" t="s">
        <v>1493</v>
      </c>
      <c r="V496" s="256">
        <v>1</v>
      </c>
      <c r="W496" s="257" t="s">
        <v>2071</v>
      </c>
      <c r="X496" s="258">
        <v>54</v>
      </c>
      <c r="Y496" s="259">
        <v>4</v>
      </c>
      <c r="Z496" s="260"/>
      <c r="AA496" s="261"/>
      <c r="AB496" s="262"/>
      <c r="AC496" s="262"/>
      <c r="AD496" s="261"/>
      <c r="AE496" s="262"/>
      <c r="AF496" s="255"/>
      <c r="AG496" s="263" t="s">
        <v>2063</v>
      </c>
      <c r="AH496" s="264"/>
      <c r="AI496" s="255">
        <v>0</v>
      </c>
      <c r="AJ496" s="264">
        <v>43962</v>
      </c>
      <c r="AK496" s="264">
        <v>43578</v>
      </c>
      <c r="AL496" s="264">
        <v>43929</v>
      </c>
      <c r="AM496" s="254"/>
      <c r="AN496" s="243"/>
      <c r="AO496" s="265" t="str">
        <f>_xlfn.IFNA(IF(VLOOKUP(tabItens[[#This Row],[CÓDIGO]],tabExcluirDoEstoque[#Data],1,FALSE),"sim",""),"")</f>
        <v/>
      </c>
      <c r="AP496" s="266" t="str">
        <f ca="1">IF(OR(ISBLANK(tabItens[[#This Row],[ATA DT.VALID.]]),tabItens[[#This Row],[ATA DT.VALID.]]="",tabItens[[#This Row],[ATA DT.VALID.]]=" "),"",IF(TYPE(tabItens[[#This Row],[ATA DT.VALID.]])=1,ROUNDUP((tabItens[[#This Row],[ATA DT.VALID.]]-TODAY())/7,0),""))</f>
        <v/>
      </c>
      <c r="AQ496" s="267"/>
      <c r="AR496" s="268" t="str">
        <f>IF(ISBLANK(tabItens[[#This Row],[CÓDIGO]]),"",IFERROR(VLOOKUP(tabItens[[#This Row],[CÓDIGO]],Consumo!$C$2:$AI$902,32,FALSE),0))</f>
        <v>07.2023</v>
      </c>
      <c r="AS496" s="269">
        <f>SUMIF(Consumo!$C$3:$C$902,tabItens[[#This Row],[CÓDIGO]],Consumo!$T$3:$T$902) + SUMIF(Consumo!$C$3:$C$902,tabItens[[#This Row],[CÓDIGO]],Consumo!$U$3:$U$902) + SUMIF(Consumo!$C$3:$C$902,tabItens[[#This Row],[CÓDIGO]],Consumo!$V$3:$V$902) + SUMIF(Consumo!$C$3:$C$902,tabItens[[#This Row],[CÓDIGO]],Consumo!$W$3:$W$902)</f>
        <v>3</v>
      </c>
      <c r="AT496" s="269">
        <f>SUMIF(Consumo!$C$3:$C$902,tabItens[[#This Row],[CÓDIGO]],Consumo!$AF$3:$AF$902)</f>
        <v>32</v>
      </c>
      <c r="AU496" s="270">
        <f>SUMIF(Consumo!$C$3:$C$902,tabItens[[#This Row],[CÓDIGO]],Consumo!$AG$3:$AG$902)</f>
        <v>28</v>
      </c>
      <c r="AV496" s="271">
        <f>SUMIF(Consumo!$C$3:$C$902,tabItens[[#This Row],[CÓDIGO]],Consumo!$AE$3:$AE$902)</f>
        <v>0</v>
      </c>
      <c r="AW496" s="244">
        <f>tabItens[[#This Row],[QTDE ATUAL]] + tabItens[[#This Row],[RC QTDE]] + tabItens[[#This Row],[AF SALDO]] + tabItens[[#This Row],[Recentes]]</f>
        <v>80</v>
      </c>
      <c r="AX496" s="272">
        <v>2</v>
      </c>
      <c r="AY496" s="272">
        <v>4</v>
      </c>
      <c r="AZ496" s="272">
        <f>IF(ISBLANK(tabItens[[#This Row],[CÓDIGO]]),"",tabItens[[#This Row],[PontoMês]] * (AZ$2+tabItens[[#This Row],[PontoQtM]]))</f>
        <v>8</v>
      </c>
      <c r="BA496" s="271">
        <f>tabItens[[#This Row],[PontoPed]] - tabItens[[#This Row],[Saldo]] + (1/10)</f>
        <v>-71.900000000000006</v>
      </c>
      <c r="BB496" s="271">
        <f xml:space="preserve"> tabItens[[#This Row],[PontoMês]] * BB$2 - tabItens[[#This Row],[QTDE ATUAL]] - (1/10)</f>
        <v>-78.099999999999994</v>
      </c>
      <c r="BC496" s="273">
        <f>IF( tabItens[[#This Row],[PontoPed]]&gt;0, IF(tabItens[[#This Row],[PontoPed]]&lt;1, 1, IF( tabItens[[#This Row],[Saldo]]&gt;tabItens[[#This Row],[PontoPed]], 0, (tabItens[[#This Row],[PontoPed]]-tabItens[[#This Row],[Saldo]])/tabItens[[#This Row],[PontoPed]] ) ), 0 )</f>
        <v>0</v>
      </c>
      <c r="BD496" s="274">
        <f>ROUNDDOWN(IF( OR( AND(tabItens[[#This Row],[PontoPed]]&lt;tabItens[[#This Row],[Saldo]],tabItens[[#This Row],[Saldo]]&gt;0), tabItens[[#This Row],[PontoPed]]=0), 99, IF(AND(tabItens[[#This Row],[Saldo]]=0,tabItens[[#This Row],[PontoPed]]&gt;0), 0, (1-tabItens[[#This Row],[PctAb]])*10 ) ),0)</f>
        <v>99</v>
      </c>
      <c r="BE496" s="275">
        <f>MAX(ROUNDDOWN( IF(tabItens[[#This Row],[Abaixo]] &gt; 0,   tabItens[[#This Row],[Abaixo]] + (tabItens[[#This Row],[PontoMês]] * IF( OR( ISBLANK(tabItens[[#This Row],[ATA Nº/ANO]]), tabItens[[#This Row],[ATA Nº/ANO]] = ""),BE$2,BE$1)),0),0),0)</f>
        <v>0</v>
      </c>
      <c r="BF49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96" s="276">
        <f>SUMIF(Consumo!$C$3:$C$902,tabItens[[#This Row],[CÓDIGO]],Consumo!$E$3:$E$902)</f>
        <v>0</v>
      </c>
      <c r="BH496" s="277">
        <f>IF(AND(tabItens[[#This Row],[Pend]] &gt; 0,tabItens[[#This Row],[Consumo]] &lt;&gt; 0), tabItens[[#This Row],[Pend]] / tabItens[[#This Row],[Consumo]], 0 )</f>
        <v>0</v>
      </c>
      <c r="BI496" s="276"/>
      <c r="BJ496" s="276"/>
      <c r="BK496" s="278" t="s">
        <v>2077</v>
      </c>
    </row>
    <row r="497" spans="1:63" x14ac:dyDescent="0.3">
      <c r="A497" s="239">
        <v>136858</v>
      </c>
      <c r="B497" s="240" t="s">
        <v>1940</v>
      </c>
      <c r="C497" s="241" t="s">
        <v>437</v>
      </c>
      <c r="D497" s="242">
        <v>8.8000000000000007</v>
      </c>
      <c r="E497" s="243"/>
      <c r="F497" s="243"/>
      <c r="G497" s="243" t="s">
        <v>891</v>
      </c>
      <c r="H497" s="244">
        <v>28</v>
      </c>
      <c r="I497" s="245">
        <v>103003</v>
      </c>
      <c r="J497" s="246">
        <v>8.8000000000000007</v>
      </c>
      <c r="K497" s="247"/>
      <c r="L497" s="248">
        <f>IF(tabItens[[#This Row],[Média]] &gt; 0, tabItens[[#This Row],[QTDE ATUAL]] / tabItens[[#This Row],[Média]],999.9)</f>
        <v>999.9</v>
      </c>
      <c r="M497" s="249">
        <v>0</v>
      </c>
      <c r="N497" s="250">
        <f>tabItens[[#This Row],[VALOR UNIT.]] * tabItens[[#This Row],[LC]]</f>
        <v>0</v>
      </c>
      <c r="O497" s="251"/>
      <c r="P497" s="252"/>
      <c r="Q497" s="253"/>
      <c r="R497" s="250"/>
      <c r="S497" s="254"/>
      <c r="T497" s="255">
        <f>ROUNDDOWN(IFERROR(tabItens[[#This Row],[ATA DT.VALID.]] - $D$1,0) / 30,0)</f>
        <v>-1507</v>
      </c>
      <c r="U497" s="240" t="s">
        <v>1493</v>
      </c>
      <c r="V497" s="256">
        <v>1</v>
      </c>
      <c r="W497" s="257" t="s">
        <v>2071</v>
      </c>
      <c r="X497" s="258">
        <v>54</v>
      </c>
      <c r="Y497" s="259">
        <v>4</v>
      </c>
      <c r="Z497" s="260"/>
      <c r="AA497" s="261"/>
      <c r="AB497" s="262"/>
      <c r="AC497" s="262"/>
      <c r="AD497" s="261"/>
      <c r="AE497" s="262"/>
      <c r="AF497" s="255"/>
      <c r="AG497" s="263" t="s">
        <v>2063</v>
      </c>
      <c r="AH497" s="264"/>
      <c r="AI497" s="255">
        <v>0</v>
      </c>
      <c r="AJ497" s="264">
        <v>43965</v>
      </c>
      <c r="AK497" s="264">
        <v>43578</v>
      </c>
      <c r="AL497" s="264">
        <v>43929</v>
      </c>
      <c r="AM497" s="254"/>
      <c r="AN497" s="243"/>
      <c r="AO497" s="265" t="str">
        <f>_xlfn.IFNA(IF(VLOOKUP(tabItens[[#This Row],[CÓDIGO]],tabExcluirDoEstoque[#Data],1,FALSE),"sim",""),"")</f>
        <v/>
      </c>
      <c r="AP497" s="266" t="str">
        <f ca="1">IF(OR(ISBLANK(tabItens[[#This Row],[ATA DT.VALID.]]),tabItens[[#This Row],[ATA DT.VALID.]]="",tabItens[[#This Row],[ATA DT.VALID.]]=" "),"",IF(TYPE(tabItens[[#This Row],[ATA DT.VALID.]])=1,ROUNDUP((tabItens[[#This Row],[ATA DT.VALID.]]-TODAY())/7,0),""))</f>
        <v/>
      </c>
      <c r="AQ497" s="267"/>
      <c r="AR497" s="268" t="str">
        <f>IF(ISBLANK(tabItens[[#This Row],[CÓDIGO]]),"",IFERROR(VLOOKUP(tabItens[[#This Row],[CÓDIGO]],Consumo!$C$2:$AI$902,32,FALSE),0))</f>
        <v>03.2022</v>
      </c>
      <c r="AS497" s="269">
        <f>SUMIF(Consumo!$C$3:$C$902,tabItens[[#This Row],[CÓDIGO]],Consumo!$T$3:$T$902) + SUMIF(Consumo!$C$3:$C$902,tabItens[[#This Row],[CÓDIGO]],Consumo!$U$3:$U$902) + SUMIF(Consumo!$C$3:$C$902,tabItens[[#This Row],[CÓDIGO]],Consumo!$V$3:$V$902) + SUMIF(Consumo!$C$3:$C$902,tabItens[[#This Row],[CÓDIGO]],Consumo!$W$3:$W$902)</f>
        <v>0</v>
      </c>
      <c r="AT497" s="269">
        <f>SUMIF(Consumo!$C$3:$C$902,tabItens[[#This Row],[CÓDIGO]],Consumo!$AF$3:$AF$902)</f>
        <v>3</v>
      </c>
      <c r="AU497" s="270">
        <f>SUMIF(Consumo!$C$3:$C$902,tabItens[[#This Row],[CÓDIGO]],Consumo!$AG$3:$AG$902)</f>
        <v>3</v>
      </c>
      <c r="AV497" s="271">
        <f>SUMIF(Consumo!$C$3:$C$902,tabItens[[#This Row],[CÓDIGO]],Consumo!$AE$3:$AE$902)</f>
        <v>0</v>
      </c>
      <c r="AW497" s="244">
        <f>tabItens[[#This Row],[QTDE ATUAL]] + tabItens[[#This Row],[RC QTDE]] + tabItens[[#This Row],[AF SALDO]] + tabItens[[#This Row],[Recentes]]</f>
        <v>28</v>
      </c>
      <c r="AX497" s="272">
        <v>0</v>
      </c>
      <c r="AY497" s="272">
        <v>4</v>
      </c>
      <c r="AZ497" s="272">
        <f>IF(ISBLANK(tabItens[[#This Row],[CÓDIGO]]),"",tabItens[[#This Row],[PontoMês]] * (AZ$2+tabItens[[#This Row],[PontoQtM]]))</f>
        <v>0</v>
      </c>
      <c r="BA497" s="271">
        <f>tabItens[[#This Row],[PontoPed]] - tabItens[[#This Row],[Saldo]] + (1/10)</f>
        <v>-27.9</v>
      </c>
      <c r="BB497" s="271">
        <f xml:space="preserve"> tabItens[[#This Row],[PontoMês]] * BB$2 - tabItens[[#This Row],[QTDE ATUAL]] - (1/10)</f>
        <v>-28.1</v>
      </c>
      <c r="BC497" s="273">
        <f>IF( tabItens[[#This Row],[PontoPed]]&gt;0, IF(tabItens[[#This Row],[PontoPed]]&lt;1, 1, IF( tabItens[[#This Row],[Saldo]]&gt;tabItens[[#This Row],[PontoPed]], 0, (tabItens[[#This Row],[PontoPed]]-tabItens[[#This Row],[Saldo]])/tabItens[[#This Row],[PontoPed]] ) ), 0 )</f>
        <v>0</v>
      </c>
      <c r="BD497" s="274">
        <f>ROUNDDOWN(IF( OR( AND(tabItens[[#This Row],[PontoPed]]&lt;tabItens[[#This Row],[Saldo]],tabItens[[#This Row],[Saldo]]&gt;0), tabItens[[#This Row],[PontoPed]]=0), 99, IF(AND(tabItens[[#This Row],[Saldo]]=0,tabItens[[#This Row],[PontoPed]]&gt;0), 0, (1-tabItens[[#This Row],[PctAb]])*10 ) ),0)</f>
        <v>99</v>
      </c>
      <c r="BE497" s="275">
        <f>MAX(ROUNDDOWN( IF(tabItens[[#This Row],[Abaixo]] &gt; 0,   tabItens[[#This Row],[Abaixo]] + (tabItens[[#This Row],[PontoMês]] * IF( OR( ISBLANK(tabItens[[#This Row],[ATA Nº/ANO]]), tabItens[[#This Row],[ATA Nº/ANO]] = ""),BE$2,BE$1)),0),0),0)</f>
        <v>0</v>
      </c>
      <c r="BF49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97" s="276">
        <f>SUMIF(Consumo!$C$3:$C$902,tabItens[[#This Row],[CÓDIGO]],Consumo!$E$3:$E$902)</f>
        <v>0</v>
      </c>
      <c r="BH497" s="277">
        <f>IF(AND(tabItens[[#This Row],[Pend]] &gt; 0,tabItens[[#This Row],[Consumo]] &lt;&gt; 0), tabItens[[#This Row],[Pend]] / tabItens[[#This Row],[Consumo]], 0 )</f>
        <v>0</v>
      </c>
      <c r="BI497" s="276"/>
      <c r="BJ497" s="276"/>
      <c r="BK497" s="278" t="s">
        <v>2077</v>
      </c>
    </row>
    <row r="498" spans="1:63" x14ac:dyDescent="0.3">
      <c r="A498" s="239">
        <v>125173</v>
      </c>
      <c r="B498" s="240" t="s">
        <v>1770</v>
      </c>
      <c r="C498" s="241" t="s">
        <v>31</v>
      </c>
      <c r="D498" s="242">
        <v>2.37</v>
      </c>
      <c r="E498" s="243"/>
      <c r="F498" s="243"/>
      <c r="G498" s="243" t="s">
        <v>891</v>
      </c>
      <c r="H498" s="244">
        <v>185</v>
      </c>
      <c r="I498" s="245">
        <v>103003</v>
      </c>
      <c r="J498" s="246">
        <v>2.37</v>
      </c>
      <c r="K498" s="247">
        <v>34</v>
      </c>
      <c r="L498" s="248">
        <f>IF(tabItens[[#This Row],[Média]] &gt; 0, tabItens[[#This Row],[QTDE ATUAL]] / tabItens[[#This Row],[Média]],999.9)</f>
        <v>999.9</v>
      </c>
      <c r="M498" s="249">
        <v>0</v>
      </c>
      <c r="N498" s="250">
        <f>tabItens[[#This Row],[VALOR UNIT.]] * tabItens[[#This Row],[LC]]</f>
        <v>0</v>
      </c>
      <c r="O498" s="251" t="s">
        <v>2087</v>
      </c>
      <c r="P498" s="252"/>
      <c r="Q498" s="253"/>
      <c r="R498" s="250"/>
      <c r="S498" s="254"/>
      <c r="T498" s="255">
        <f>ROUNDDOWN(IFERROR(tabItens[[#This Row],[ATA DT.VALID.]] - $D$1,0) / 30,0)</f>
        <v>-1507</v>
      </c>
      <c r="U498" s="240" t="s">
        <v>972</v>
      </c>
      <c r="V498" s="256">
        <v>1</v>
      </c>
      <c r="W498" s="257" t="s">
        <v>2067</v>
      </c>
      <c r="X498" s="258">
        <v>61</v>
      </c>
      <c r="Y498" s="259">
        <v>8</v>
      </c>
      <c r="Z498" s="260"/>
      <c r="AA498" s="261"/>
      <c r="AB498" s="262"/>
      <c r="AC498" s="262"/>
      <c r="AD498" s="261"/>
      <c r="AE498" s="262"/>
      <c r="AF498" s="255"/>
      <c r="AG498" s="263" t="s">
        <v>2063</v>
      </c>
      <c r="AH498" s="264"/>
      <c r="AI498" s="255">
        <v>12</v>
      </c>
      <c r="AJ498" s="264">
        <v>44526</v>
      </c>
      <c r="AK498" s="264">
        <v>41345</v>
      </c>
      <c r="AL498" s="264">
        <v>45096</v>
      </c>
      <c r="AM498" s="254"/>
      <c r="AN498" s="243"/>
      <c r="AO498" s="265" t="str">
        <f>_xlfn.IFNA(IF(VLOOKUP(tabItens[[#This Row],[CÓDIGO]],tabExcluirDoEstoque[#Data],1,FALSE),"sim",""),"")</f>
        <v/>
      </c>
      <c r="AP498" s="266" t="str">
        <f ca="1">IF(OR(ISBLANK(tabItens[[#This Row],[ATA DT.VALID.]]),tabItens[[#This Row],[ATA DT.VALID.]]="",tabItens[[#This Row],[ATA DT.VALID.]]=" "),"",IF(TYPE(tabItens[[#This Row],[ATA DT.VALID.]])=1,ROUNDUP((tabItens[[#This Row],[ATA DT.VALID.]]-TODAY())/7,0),""))</f>
        <v/>
      </c>
      <c r="AQ498" s="267">
        <v>0</v>
      </c>
      <c r="AR498" s="268" t="str">
        <f>IF(ISBLANK(tabItens[[#This Row],[CÓDIGO]]),"",IFERROR(VLOOKUP(tabItens[[#This Row],[CÓDIGO]],Consumo!$C$2:$AI$902,32,FALSE),0))</f>
        <v>04.2023</v>
      </c>
      <c r="AS498" s="269">
        <f>SUMIF(Consumo!$C$3:$C$902,tabItens[[#This Row],[CÓDIGO]],Consumo!$T$3:$T$902) + SUMIF(Consumo!$C$3:$C$902,tabItens[[#This Row],[CÓDIGO]],Consumo!$U$3:$U$902) + SUMIF(Consumo!$C$3:$C$902,tabItens[[#This Row],[CÓDIGO]],Consumo!$V$3:$V$902) + SUMIF(Consumo!$C$3:$C$902,tabItens[[#This Row],[CÓDIGO]],Consumo!$W$3:$W$902)</f>
        <v>0</v>
      </c>
      <c r="AT498" s="269">
        <f>SUMIF(Consumo!$C$3:$C$902,tabItens[[#This Row],[CÓDIGO]],Consumo!$AF$3:$AF$902)</f>
        <v>58</v>
      </c>
      <c r="AU498" s="270">
        <f>SUMIF(Consumo!$C$3:$C$902,tabItens[[#This Row],[CÓDIGO]],Consumo!$AG$3:$AG$902)</f>
        <v>17</v>
      </c>
      <c r="AV498" s="271">
        <f>SUMIF(Consumo!$C$3:$C$902,tabItens[[#This Row],[CÓDIGO]],Consumo!$AE$3:$AE$902)</f>
        <v>0</v>
      </c>
      <c r="AW498" s="244">
        <f>tabItens[[#This Row],[QTDE ATUAL]] + tabItens[[#This Row],[RC QTDE]] + tabItens[[#This Row],[AF SALDO]] + tabItens[[#This Row],[Recentes]]</f>
        <v>185</v>
      </c>
      <c r="AX498" s="272">
        <v>9</v>
      </c>
      <c r="AY498" s="272">
        <v>4</v>
      </c>
      <c r="AZ498" s="272">
        <f>IF(ISBLANK(tabItens[[#This Row],[CÓDIGO]]),"",tabItens[[#This Row],[PontoMês]] * (AZ$2+tabItens[[#This Row],[PontoQtM]]))</f>
        <v>36</v>
      </c>
      <c r="BA498" s="271">
        <f>tabItens[[#This Row],[PontoPed]] - tabItens[[#This Row],[Saldo]] + (1/10)</f>
        <v>-148.9</v>
      </c>
      <c r="BB498" s="271">
        <f xml:space="preserve"> tabItens[[#This Row],[PontoMês]] * BB$2 - tabItens[[#This Row],[QTDE ATUAL]] - (1/10)</f>
        <v>-176.1</v>
      </c>
      <c r="BC498" s="273">
        <f>IF( tabItens[[#This Row],[PontoPed]]&gt;0, IF(tabItens[[#This Row],[PontoPed]]&lt;1, 1, IF( tabItens[[#This Row],[Saldo]]&gt;tabItens[[#This Row],[PontoPed]], 0, (tabItens[[#This Row],[PontoPed]]-tabItens[[#This Row],[Saldo]])/tabItens[[#This Row],[PontoPed]] ) ), 0 )</f>
        <v>0</v>
      </c>
      <c r="BD498" s="274">
        <f>ROUNDDOWN(IF( OR( AND(tabItens[[#This Row],[PontoPed]]&lt;tabItens[[#This Row],[Saldo]],tabItens[[#This Row],[Saldo]]&gt;0), tabItens[[#This Row],[PontoPed]]=0), 99, IF(AND(tabItens[[#This Row],[Saldo]]=0,tabItens[[#This Row],[PontoPed]]&gt;0), 0, (1-tabItens[[#This Row],[PctAb]])*10 ) ),0)</f>
        <v>99</v>
      </c>
      <c r="BE498" s="275">
        <f>MAX(ROUNDDOWN( IF(tabItens[[#This Row],[Abaixo]] &gt; 0,   tabItens[[#This Row],[Abaixo]] + (tabItens[[#This Row],[PontoMês]] * IF( OR( ISBLANK(tabItens[[#This Row],[ATA Nº/ANO]]), tabItens[[#This Row],[ATA Nº/ANO]] = ""),BE$2,BE$1)),0),0),0)</f>
        <v>0</v>
      </c>
      <c r="BF49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8" s="276">
        <f>SUMIF(Consumo!$C$3:$C$902,tabItens[[#This Row],[CÓDIGO]],Consumo!$E$3:$E$902)</f>
        <v>0</v>
      </c>
      <c r="BH498" s="277">
        <f>IF(AND(tabItens[[#This Row],[Pend]] &gt; 0,tabItens[[#This Row],[Consumo]] &lt;&gt; 0), tabItens[[#This Row],[Pend]] / tabItens[[#This Row],[Consumo]], 0 )</f>
        <v>0</v>
      </c>
      <c r="BI498" s="276"/>
      <c r="BJ498" s="276"/>
      <c r="BK498" s="278" t="s">
        <v>2077</v>
      </c>
    </row>
    <row r="499" spans="1:63" x14ac:dyDescent="0.3">
      <c r="A499" s="239">
        <v>52994</v>
      </c>
      <c r="B499" s="240" t="s">
        <v>1312</v>
      </c>
      <c r="C499" s="241" t="s">
        <v>264</v>
      </c>
      <c r="D499" s="242">
        <v>10.130000000000001</v>
      </c>
      <c r="E499" s="243"/>
      <c r="F499" s="243"/>
      <c r="G499" s="243" t="s">
        <v>891</v>
      </c>
      <c r="H499" s="244">
        <v>164</v>
      </c>
      <c r="I499" s="245">
        <v>103003</v>
      </c>
      <c r="J499" s="246">
        <v>10.130000000000001</v>
      </c>
      <c r="K499" s="247">
        <v>25</v>
      </c>
      <c r="L499" s="248">
        <f>IF(tabItens[[#This Row],[Média]] &gt; 0, tabItens[[#This Row],[QTDE ATUAL]] / tabItens[[#This Row],[Média]],999.9)</f>
        <v>999.9</v>
      </c>
      <c r="M499" s="249">
        <v>0</v>
      </c>
      <c r="N499" s="250">
        <f>tabItens[[#This Row],[VALOR UNIT.]] * tabItens[[#This Row],[LC]]</f>
        <v>0</v>
      </c>
      <c r="O499" s="251" t="s">
        <v>2093</v>
      </c>
      <c r="P499" s="252"/>
      <c r="Q499" s="253"/>
      <c r="R499" s="250"/>
      <c r="S499" s="254"/>
      <c r="T499" s="255">
        <f>ROUNDDOWN(IFERROR(tabItens[[#This Row],[ATA DT.VALID.]] - $D$1,0) / 30,0)</f>
        <v>-1507</v>
      </c>
      <c r="U499" s="240" t="s">
        <v>972</v>
      </c>
      <c r="V499" s="256">
        <v>1</v>
      </c>
      <c r="W499" s="257" t="s">
        <v>2067</v>
      </c>
      <c r="X499" s="258">
        <v>61</v>
      </c>
      <c r="Y499" s="259">
        <v>8</v>
      </c>
      <c r="Z499" s="260"/>
      <c r="AA499" s="261"/>
      <c r="AB499" s="262"/>
      <c r="AC499" s="262"/>
      <c r="AD499" s="261"/>
      <c r="AE499" s="262"/>
      <c r="AF499" s="255"/>
      <c r="AG499" s="263" t="s">
        <v>2063</v>
      </c>
      <c r="AH499" s="264"/>
      <c r="AI499" s="255">
        <v>8</v>
      </c>
      <c r="AJ499" s="264">
        <v>44573</v>
      </c>
      <c r="AK499" s="264" t="s">
        <v>891</v>
      </c>
      <c r="AL499" s="264">
        <v>44522</v>
      </c>
      <c r="AM499" s="254"/>
      <c r="AN499" s="243"/>
      <c r="AO499" s="265" t="str">
        <f>_xlfn.IFNA(IF(VLOOKUP(tabItens[[#This Row],[CÓDIGO]],tabExcluirDoEstoque[#Data],1,FALSE),"sim",""),"")</f>
        <v/>
      </c>
      <c r="AP499" s="266" t="str">
        <f ca="1">IF(OR(ISBLANK(tabItens[[#This Row],[ATA DT.VALID.]]),tabItens[[#This Row],[ATA DT.VALID.]]="",tabItens[[#This Row],[ATA DT.VALID.]]=" "),"",IF(TYPE(tabItens[[#This Row],[ATA DT.VALID.]])=1,ROUNDUP((tabItens[[#This Row],[ATA DT.VALID.]]-TODAY())/7,0),""))</f>
        <v/>
      </c>
      <c r="AQ499" s="267">
        <v>0</v>
      </c>
      <c r="AR499" s="268" t="str">
        <f>IF(ISBLANK(tabItens[[#This Row],[CÓDIGO]]),"",IFERROR(VLOOKUP(tabItens[[#This Row],[CÓDIGO]],Consumo!$C$2:$AI$902,32,FALSE),0))</f>
        <v>04.2023</v>
      </c>
      <c r="AS499" s="269">
        <f>SUMIF(Consumo!$C$3:$C$902,tabItens[[#This Row],[CÓDIGO]],Consumo!$T$3:$T$902) + SUMIF(Consumo!$C$3:$C$902,tabItens[[#This Row],[CÓDIGO]],Consumo!$U$3:$U$902) + SUMIF(Consumo!$C$3:$C$902,tabItens[[#This Row],[CÓDIGO]],Consumo!$V$3:$V$902) + SUMIF(Consumo!$C$3:$C$902,tabItens[[#This Row],[CÓDIGO]],Consumo!$W$3:$W$902)</f>
        <v>0</v>
      </c>
      <c r="AT499" s="269">
        <f>SUMIF(Consumo!$C$3:$C$902,tabItens[[#This Row],[CÓDIGO]],Consumo!$AF$3:$AF$902)</f>
        <v>34</v>
      </c>
      <c r="AU499" s="270">
        <f>SUMIF(Consumo!$C$3:$C$902,tabItens[[#This Row],[CÓDIGO]],Consumo!$AG$3:$AG$902)</f>
        <v>20</v>
      </c>
      <c r="AV499" s="271">
        <f>SUMIF(Consumo!$C$3:$C$902,tabItens[[#This Row],[CÓDIGO]],Consumo!$AE$3:$AE$902)</f>
        <v>0</v>
      </c>
      <c r="AW499" s="244">
        <f>tabItens[[#This Row],[QTDE ATUAL]] + tabItens[[#This Row],[RC QTDE]] + tabItens[[#This Row],[AF SALDO]] + tabItens[[#This Row],[Recentes]]</f>
        <v>164</v>
      </c>
      <c r="AX499" s="272">
        <v>5</v>
      </c>
      <c r="AY499" s="272">
        <v>4</v>
      </c>
      <c r="AZ499" s="272">
        <f>IF(ISBLANK(tabItens[[#This Row],[CÓDIGO]]),"",tabItens[[#This Row],[PontoMês]] * (AZ$2+tabItens[[#This Row],[PontoQtM]]))</f>
        <v>20</v>
      </c>
      <c r="BA499" s="271">
        <f>tabItens[[#This Row],[PontoPed]] - tabItens[[#This Row],[Saldo]] + (1/10)</f>
        <v>-143.9</v>
      </c>
      <c r="BB499" s="271">
        <f xml:space="preserve"> tabItens[[#This Row],[PontoMês]] * BB$2 - tabItens[[#This Row],[QTDE ATUAL]] - (1/10)</f>
        <v>-159.1</v>
      </c>
      <c r="BC499" s="273">
        <f>IF( tabItens[[#This Row],[PontoPed]]&gt;0, IF(tabItens[[#This Row],[PontoPed]]&lt;1, 1, IF( tabItens[[#This Row],[Saldo]]&gt;tabItens[[#This Row],[PontoPed]], 0, (tabItens[[#This Row],[PontoPed]]-tabItens[[#This Row],[Saldo]])/tabItens[[#This Row],[PontoPed]] ) ), 0 )</f>
        <v>0</v>
      </c>
      <c r="BD499" s="274">
        <f>ROUNDDOWN(IF( OR( AND(tabItens[[#This Row],[PontoPed]]&lt;tabItens[[#This Row],[Saldo]],tabItens[[#This Row],[Saldo]]&gt;0), tabItens[[#This Row],[PontoPed]]=0), 99, IF(AND(tabItens[[#This Row],[Saldo]]=0,tabItens[[#This Row],[PontoPed]]&gt;0), 0, (1-tabItens[[#This Row],[PctAb]])*10 ) ),0)</f>
        <v>99</v>
      </c>
      <c r="BE499" s="275">
        <f>MAX(ROUNDDOWN( IF(tabItens[[#This Row],[Abaixo]] &gt; 0,   tabItens[[#This Row],[Abaixo]] + (tabItens[[#This Row],[PontoMês]] * IF( OR( ISBLANK(tabItens[[#This Row],[ATA Nº/ANO]]), tabItens[[#This Row],[ATA Nº/ANO]] = ""),BE$2,BE$1)),0),0),0)</f>
        <v>0</v>
      </c>
      <c r="BF49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9" s="276">
        <f>SUMIF(Consumo!$C$3:$C$902,tabItens[[#This Row],[CÓDIGO]],Consumo!$E$3:$E$902)</f>
        <v>0</v>
      </c>
      <c r="BH499" s="277">
        <f>IF(AND(tabItens[[#This Row],[Pend]] &gt; 0,tabItens[[#This Row],[Consumo]] &lt;&gt; 0), tabItens[[#This Row],[Pend]] / tabItens[[#This Row],[Consumo]], 0 )</f>
        <v>0</v>
      </c>
      <c r="BI499" s="276"/>
      <c r="BJ499" s="276"/>
      <c r="BK499" s="278" t="s">
        <v>2077</v>
      </c>
    </row>
    <row r="500" spans="1:63" x14ac:dyDescent="0.3">
      <c r="A500" s="239">
        <v>64635</v>
      </c>
      <c r="B500" s="240" t="s">
        <v>1390</v>
      </c>
      <c r="C500" s="241" t="s">
        <v>264</v>
      </c>
      <c r="D500" s="242">
        <v>7.1</v>
      </c>
      <c r="E500" s="243"/>
      <c r="F500" s="243"/>
      <c r="G500" s="243" t="s">
        <v>891</v>
      </c>
      <c r="H500" s="244">
        <v>70</v>
      </c>
      <c r="I500" s="245">
        <v>103003</v>
      </c>
      <c r="J500" s="246">
        <v>7.3909500000000001</v>
      </c>
      <c r="K500" s="247">
        <v>2</v>
      </c>
      <c r="L500" s="248">
        <f>IF(tabItens[[#This Row],[Média]] &gt; 0, tabItens[[#This Row],[QTDE ATUAL]] / tabItens[[#This Row],[Média]],999.9)</f>
        <v>999.9</v>
      </c>
      <c r="M500" s="249">
        <v>0</v>
      </c>
      <c r="N500" s="250">
        <f>tabItens[[#This Row],[VALOR UNIT.]] * tabItens[[#This Row],[LC]]</f>
        <v>0</v>
      </c>
      <c r="O500" s="251"/>
      <c r="P500" s="252"/>
      <c r="Q500" s="253"/>
      <c r="R500" s="250"/>
      <c r="S500" s="254"/>
      <c r="T500" s="255">
        <f>ROUNDDOWN(IFERROR(tabItens[[#This Row],[ATA DT.VALID.]] - $D$1,0) / 30,0)</f>
        <v>-1507</v>
      </c>
      <c r="U500" s="240" t="s">
        <v>972</v>
      </c>
      <c r="V500" s="256">
        <v>1</v>
      </c>
      <c r="W500" s="257" t="s">
        <v>2067</v>
      </c>
      <c r="X500" s="258">
        <v>61</v>
      </c>
      <c r="Y500" s="259">
        <v>8</v>
      </c>
      <c r="Z500" s="260"/>
      <c r="AA500" s="261"/>
      <c r="AB500" s="262"/>
      <c r="AC500" s="262"/>
      <c r="AD500" s="261"/>
      <c r="AE500" s="262"/>
      <c r="AF500" s="255"/>
      <c r="AG500" s="263" t="s">
        <v>2063</v>
      </c>
      <c r="AH500" s="264"/>
      <c r="AI500" s="255">
        <v>0</v>
      </c>
      <c r="AJ500" s="264">
        <v>39419</v>
      </c>
      <c r="AK500" s="264" t="s">
        <v>891</v>
      </c>
      <c r="AL500" s="264">
        <v>39380</v>
      </c>
      <c r="AM500" s="254"/>
      <c r="AN500" s="243"/>
      <c r="AO500" s="265" t="str">
        <f>_xlfn.IFNA(IF(VLOOKUP(tabItens[[#This Row],[CÓDIGO]],tabExcluirDoEstoque[#Data],1,FALSE),"sim",""),"")</f>
        <v/>
      </c>
      <c r="AP500" s="266" t="str">
        <f ca="1">IF(OR(ISBLANK(tabItens[[#This Row],[ATA DT.VALID.]]),tabItens[[#This Row],[ATA DT.VALID.]]="",tabItens[[#This Row],[ATA DT.VALID.]]=" "),"",IF(TYPE(tabItens[[#This Row],[ATA DT.VALID.]])=1,ROUNDUP((tabItens[[#This Row],[ATA DT.VALID.]]-TODAY())/7,0),""))</f>
        <v/>
      </c>
      <c r="AQ500" s="267"/>
      <c r="AR500" s="268" t="str">
        <f>IF(ISBLANK(tabItens[[#This Row],[CÓDIGO]]),"",IFERROR(VLOOKUP(tabItens[[#This Row],[CÓDIGO]],Consumo!$C$2:$AI$902,32,FALSE),0))</f>
        <v>01.2023</v>
      </c>
      <c r="AS500" s="269">
        <f>SUMIF(Consumo!$C$3:$C$902,tabItens[[#This Row],[CÓDIGO]],Consumo!$T$3:$T$902) + SUMIF(Consumo!$C$3:$C$902,tabItens[[#This Row],[CÓDIGO]],Consumo!$U$3:$U$902) + SUMIF(Consumo!$C$3:$C$902,tabItens[[#This Row],[CÓDIGO]],Consumo!$V$3:$V$902) + SUMIF(Consumo!$C$3:$C$902,tabItens[[#This Row],[CÓDIGO]],Consumo!$W$3:$W$902)</f>
        <v>0</v>
      </c>
      <c r="AT500" s="269">
        <f>SUMIF(Consumo!$C$3:$C$902,tabItens[[#This Row],[CÓDIGO]],Consumo!$AF$3:$AF$902)</f>
        <v>2</v>
      </c>
      <c r="AU500" s="270">
        <f>SUMIF(Consumo!$C$3:$C$902,tabItens[[#This Row],[CÓDIGO]],Consumo!$AG$3:$AG$902)</f>
        <v>2</v>
      </c>
      <c r="AV500" s="271">
        <f>SUMIF(Consumo!$C$3:$C$902,tabItens[[#This Row],[CÓDIGO]],Consumo!$AE$3:$AE$902)</f>
        <v>0</v>
      </c>
      <c r="AW500" s="244">
        <f>tabItens[[#This Row],[QTDE ATUAL]] + tabItens[[#This Row],[RC QTDE]] + tabItens[[#This Row],[AF SALDO]] + tabItens[[#This Row],[Recentes]]</f>
        <v>70</v>
      </c>
      <c r="AX500" s="272">
        <v>1</v>
      </c>
      <c r="AY500" s="272">
        <v>4</v>
      </c>
      <c r="AZ500" s="272">
        <f>IF(ISBLANK(tabItens[[#This Row],[CÓDIGO]]),"",tabItens[[#This Row],[PontoMês]] * (AZ$2+tabItens[[#This Row],[PontoQtM]]))</f>
        <v>4</v>
      </c>
      <c r="BA500" s="271">
        <f>tabItens[[#This Row],[PontoPed]] - tabItens[[#This Row],[Saldo]] + (1/10)</f>
        <v>-65.900000000000006</v>
      </c>
      <c r="BB500" s="271">
        <f xml:space="preserve"> tabItens[[#This Row],[PontoMês]] * BB$2 - tabItens[[#This Row],[QTDE ATUAL]] - (1/10)</f>
        <v>-69.099999999999994</v>
      </c>
      <c r="BC500" s="273">
        <f>IF( tabItens[[#This Row],[PontoPed]]&gt;0, IF(tabItens[[#This Row],[PontoPed]]&lt;1, 1, IF( tabItens[[#This Row],[Saldo]]&gt;tabItens[[#This Row],[PontoPed]], 0, (tabItens[[#This Row],[PontoPed]]-tabItens[[#This Row],[Saldo]])/tabItens[[#This Row],[PontoPed]] ) ), 0 )</f>
        <v>0</v>
      </c>
      <c r="BD500" s="274">
        <f>ROUNDDOWN(IF( OR( AND(tabItens[[#This Row],[PontoPed]]&lt;tabItens[[#This Row],[Saldo]],tabItens[[#This Row],[Saldo]]&gt;0), tabItens[[#This Row],[PontoPed]]=0), 99, IF(AND(tabItens[[#This Row],[Saldo]]=0,tabItens[[#This Row],[PontoPed]]&gt;0), 0, (1-tabItens[[#This Row],[PctAb]])*10 ) ),0)</f>
        <v>99</v>
      </c>
      <c r="BE500" s="275">
        <f>MAX(ROUNDDOWN( IF(tabItens[[#This Row],[Abaixo]] &gt; 0,   tabItens[[#This Row],[Abaixo]] + (tabItens[[#This Row],[PontoMês]] * IF( OR( ISBLANK(tabItens[[#This Row],[ATA Nº/ANO]]), tabItens[[#This Row],[ATA Nº/ANO]] = ""),BE$2,BE$1)),0),0),0)</f>
        <v>0</v>
      </c>
      <c r="BF50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00" s="276">
        <f>SUMIF(Consumo!$C$3:$C$902,tabItens[[#This Row],[CÓDIGO]],Consumo!$E$3:$E$902)</f>
        <v>0</v>
      </c>
      <c r="BH500" s="277">
        <f>IF(AND(tabItens[[#This Row],[Pend]] &gt; 0,tabItens[[#This Row],[Consumo]] &lt;&gt; 0), tabItens[[#This Row],[Pend]] / tabItens[[#This Row],[Consumo]], 0 )</f>
        <v>0</v>
      </c>
      <c r="BI500" s="276"/>
      <c r="BJ500" s="276"/>
      <c r="BK500" s="278" t="s">
        <v>2077</v>
      </c>
    </row>
    <row r="501" spans="1:63" x14ac:dyDescent="0.3">
      <c r="A501" s="239">
        <v>64636</v>
      </c>
      <c r="B501" s="240" t="s">
        <v>1391</v>
      </c>
      <c r="C501" s="241" t="s">
        <v>264</v>
      </c>
      <c r="D501" s="242">
        <v>4.5</v>
      </c>
      <c r="E501" s="243"/>
      <c r="F501" s="243"/>
      <c r="G501" s="243" t="s">
        <v>891</v>
      </c>
      <c r="H501" s="244">
        <v>41</v>
      </c>
      <c r="I501" s="245">
        <v>103003</v>
      </c>
      <c r="J501" s="246">
        <v>4.5</v>
      </c>
      <c r="K501" s="247">
        <v>57</v>
      </c>
      <c r="L501" s="248">
        <f>IF(tabItens[[#This Row],[Média]] &gt; 0, tabItens[[#This Row],[QTDE ATUAL]] / tabItens[[#This Row],[Média]],999.9)</f>
        <v>999.9</v>
      </c>
      <c r="M501" s="249">
        <v>0</v>
      </c>
      <c r="N501" s="250">
        <f>tabItens[[#This Row],[VALOR UNIT.]] * tabItens[[#This Row],[LC]]</f>
        <v>0</v>
      </c>
      <c r="O501" s="251" t="s">
        <v>2087</v>
      </c>
      <c r="P501" s="252"/>
      <c r="Q501" s="253"/>
      <c r="R501" s="250"/>
      <c r="S501" s="254"/>
      <c r="T501" s="255">
        <f>ROUNDDOWN(IFERROR(tabItens[[#This Row],[ATA DT.VALID.]] - $D$1,0) / 30,0)</f>
        <v>-1507</v>
      </c>
      <c r="U501" s="240" t="s">
        <v>972</v>
      </c>
      <c r="V501" s="256">
        <v>1</v>
      </c>
      <c r="W501" s="257" t="s">
        <v>2067</v>
      </c>
      <c r="X501" s="258">
        <v>61</v>
      </c>
      <c r="Y501" s="259">
        <v>8</v>
      </c>
      <c r="Z501" s="260"/>
      <c r="AA501" s="261"/>
      <c r="AB501" s="262"/>
      <c r="AC501" s="262"/>
      <c r="AD501" s="261"/>
      <c r="AE501" s="262"/>
      <c r="AF501" s="255"/>
      <c r="AG501" s="263" t="s">
        <v>2063</v>
      </c>
      <c r="AH501" s="264"/>
      <c r="AI501" s="255">
        <v>22</v>
      </c>
      <c r="AJ501" s="264">
        <v>45160</v>
      </c>
      <c r="AK501" s="264" t="s">
        <v>891</v>
      </c>
      <c r="AL501" s="264">
        <v>45145</v>
      </c>
      <c r="AM501" s="254"/>
      <c r="AN501" s="243"/>
      <c r="AO501" s="265" t="str">
        <f>_xlfn.IFNA(IF(VLOOKUP(tabItens[[#This Row],[CÓDIGO]],tabExcluirDoEstoque[#Data],1,FALSE),"sim",""),"")</f>
        <v/>
      </c>
      <c r="AP501" s="266" t="str">
        <f ca="1">IF(OR(ISBLANK(tabItens[[#This Row],[ATA DT.VALID.]]),tabItens[[#This Row],[ATA DT.VALID.]]="",tabItens[[#This Row],[ATA DT.VALID.]]=" "),"",IF(TYPE(tabItens[[#This Row],[ATA DT.VALID.]])=1,ROUNDUP((tabItens[[#This Row],[ATA DT.VALID.]]-TODAY())/7,0),""))</f>
        <v/>
      </c>
      <c r="AQ501" s="267">
        <v>0</v>
      </c>
      <c r="AR501" s="268" t="str">
        <f>IF(ISBLANK(tabItens[[#This Row],[CÓDIGO]]),"",IFERROR(VLOOKUP(tabItens[[#This Row],[CÓDIGO]],Consumo!$C$2:$AI$902,32,FALSE),0))</f>
        <v>04.2023</v>
      </c>
      <c r="AS501" s="269">
        <f>SUMIF(Consumo!$C$3:$C$902,tabItens[[#This Row],[CÓDIGO]],Consumo!$T$3:$T$902) + SUMIF(Consumo!$C$3:$C$902,tabItens[[#This Row],[CÓDIGO]],Consumo!$U$3:$U$902) + SUMIF(Consumo!$C$3:$C$902,tabItens[[#This Row],[CÓDIGO]],Consumo!$V$3:$V$902) + SUMIF(Consumo!$C$3:$C$902,tabItens[[#This Row],[CÓDIGO]],Consumo!$W$3:$W$902)</f>
        <v>0</v>
      </c>
      <c r="AT501" s="269">
        <f>SUMIF(Consumo!$C$3:$C$902,tabItens[[#This Row],[CÓDIGO]],Consumo!$AF$3:$AF$902)</f>
        <v>109</v>
      </c>
      <c r="AU501" s="270">
        <f>SUMIF(Consumo!$C$3:$C$902,tabItens[[#This Row],[CÓDIGO]],Consumo!$AG$3:$AG$902)</f>
        <v>20</v>
      </c>
      <c r="AV501" s="271">
        <f>SUMIF(Consumo!$C$3:$C$902,tabItens[[#This Row],[CÓDIGO]],Consumo!$AE$3:$AE$902)</f>
        <v>0</v>
      </c>
      <c r="AW501" s="244">
        <f>tabItens[[#This Row],[QTDE ATUAL]] + tabItens[[#This Row],[RC QTDE]] + tabItens[[#This Row],[AF SALDO]] + tabItens[[#This Row],[Recentes]]</f>
        <v>41</v>
      </c>
      <c r="AX501" s="272">
        <v>9</v>
      </c>
      <c r="AY501" s="272">
        <v>4</v>
      </c>
      <c r="AZ501" s="272">
        <f>IF(ISBLANK(tabItens[[#This Row],[CÓDIGO]]),"",tabItens[[#This Row],[PontoMês]] * (AZ$2+tabItens[[#This Row],[PontoQtM]]))</f>
        <v>36</v>
      </c>
      <c r="BA501" s="271">
        <f>tabItens[[#This Row],[PontoPed]] - tabItens[[#This Row],[Saldo]] + (1/10)</f>
        <v>-4.9000000000000004</v>
      </c>
      <c r="BB501" s="271">
        <f xml:space="preserve"> tabItens[[#This Row],[PontoMês]] * BB$2 - tabItens[[#This Row],[QTDE ATUAL]] - (1/10)</f>
        <v>-32.1</v>
      </c>
      <c r="BC501" s="273">
        <f>IF( tabItens[[#This Row],[PontoPed]]&gt;0, IF(tabItens[[#This Row],[PontoPed]]&lt;1, 1, IF( tabItens[[#This Row],[Saldo]]&gt;tabItens[[#This Row],[PontoPed]], 0, (tabItens[[#This Row],[PontoPed]]-tabItens[[#This Row],[Saldo]])/tabItens[[#This Row],[PontoPed]] ) ), 0 )</f>
        <v>0</v>
      </c>
      <c r="BD501" s="274">
        <f>ROUNDDOWN(IF( OR( AND(tabItens[[#This Row],[PontoPed]]&lt;tabItens[[#This Row],[Saldo]],tabItens[[#This Row],[Saldo]]&gt;0), tabItens[[#This Row],[PontoPed]]=0), 99, IF(AND(tabItens[[#This Row],[Saldo]]=0,tabItens[[#This Row],[PontoPed]]&gt;0), 0, (1-tabItens[[#This Row],[PctAb]])*10 ) ),0)</f>
        <v>99</v>
      </c>
      <c r="BE501" s="275">
        <f>MAX(ROUNDDOWN( IF(tabItens[[#This Row],[Abaixo]] &gt; 0,   tabItens[[#This Row],[Abaixo]] + (tabItens[[#This Row],[PontoMês]] * IF( OR( ISBLANK(tabItens[[#This Row],[ATA Nº/ANO]]), tabItens[[#This Row],[ATA Nº/ANO]] = ""),BE$2,BE$1)),0),0),0)</f>
        <v>0</v>
      </c>
      <c r="BF50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1" s="276">
        <f>SUMIF(Consumo!$C$3:$C$902,tabItens[[#This Row],[CÓDIGO]],Consumo!$E$3:$E$902)</f>
        <v>0</v>
      </c>
      <c r="BH501" s="277">
        <f>IF(AND(tabItens[[#This Row],[Pend]] &gt; 0,tabItens[[#This Row],[Consumo]] &lt;&gt; 0), tabItens[[#This Row],[Pend]] / tabItens[[#This Row],[Consumo]], 0 )</f>
        <v>0</v>
      </c>
      <c r="BI501" s="276"/>
      <c r="BJ501" s="276"/>
      <c r="BK501" s="278" t="s">
        <v>2077</v>
      </c>
    </row>
    <row r="502" spans="1:63" x14ac:dyDescent="0.3">
      <c r="A502" s="239">
        <v>44789</v>
      </c>
      <c r="B502" s="240" t="s">
        <v>1293</v>
      </c>
      <c r="C502" s="241" t="s">
        <v>264</v>
      </c>
      <c r="D502" s="242">
        <v>3.65</v>
      </c>
      <c r="E502" s="243"/>
      <c r="F502" s="243"/>
      <c r="G502" s="243" t="s">
        <v>891</v>
      </c>
      <c r="H502" s="244">
        <v>123</v>
      </c>
      <c r="I502" s="245">
        <v>103003</v>
      </c>
      <c r="J502" s="246">
        <v>3.65</v>
      </c>
      <c r="K502" s="247">
        <v>25</v>
      </c>
      <c r="L502" s="248">
        <f>IF(tabItens[[#This Row],[Média]] &gt; 0, tabItens[[#This Row],[QTDE ATUAL]] / tabItens[[#This Row],[Média]],999.9)</f>
        <v>999.9</v>
      </c>
      <c r="M502" s="249">
        <v>0</v>
      </c>
      <c r="N502" s="250">
        <f>tabItens[[#This Row],[VALOR UNIT.]] * tabItens[[#This Row],[LC]]</f>
        <v>0</v>
      </c>
      <c r="O502" s="251"/>
      <c r="P502" s="252"/>
      <c r="Q502" s="253"/>
      <c r="R502" s="250"/>
      <c r="S502" s="254"/>
      <c r="T502" s="255">
        <f>ROUNDDOWN(IFERROR(tabItens[[#This Row],[ATA DT.VALID.]] - $D$1,0) / 30,0)</f>
        <v>-1507</v>
      </c>
      <c r="U502" s="240" t="s">
        <v>972</v>
      </c>
      <c r="V502" s="256">
        <v>1</v>
      </c>
      <c r="W502" s="257" t="s">
        <v>2067</v>
      </c>
      <c r="X502" s="258">
        <v>61</v>
      </c>
      <c r="Y502" s="259">
        <v>8</v>
      </c>
      <c r="Z502" s="260"/>
      <c r="AA502" s="261"/>
      <c r="AB502" s="262"/>
      <c r="AC502" s="262"/>
      <c r="AD502" s="261"/>
      <c r="AE502" s="262"/>
      <c r="AF502" s="255"/>
      <c r="AG502" s="263" t="s">
        <v>2063</v>
      </c>
      <c r="AH502" s="264"/>
      <c r="AI502" s="255">
        <v>8</v>
      </c>
      <c r="AJ502" s="264">
        <v>43455</v>
      </c>
      <c r="AK502" s="264" t="s">
        <v>891</v>
      </c>
      <c r="AL502" s="264">
        <v>43376</v>
      </c>
      <c r="AM502" s="254"/>
      <c r="AN502" s="243"/>
      <c r="AO502" s="265" t="str">
        <f>_xlfn.IFNA(IF(VLOOKUP(tabItens[[#This Row],[CÓDIGO]],tabExcluirDoEstoque[#Data],1,FALSE),"sim",""),"")</f>
        <v/>
      </c>
      <c r="AP502" s="266" t="str">
        <f ca="1">IF(OR(ISBLANK(tabItens[[#This Row],[ATA DT.VALID.]]),tabItens[[#This Row],[ATA DT.VALID.]]="",tabItens[[#This Row],[ATA DT.VALID.]]=" "),"",IF(TYPE(tabItens[[#This Row],[ATA DT.VALID.]])=1,ROUNDUP((tabItens[[#This Row],[ATA DT.VALID.]]-TODAY())/7,0),""))</f>
        <v/>
      </c>
      <c r="AQ502" s="267"/>
      <c r="AR502" s="268" t="str">
        <f>IF(ISBLANK(tabItens[[#This Row],[CÓDIGO]]),"",IFERROR(VLOOKUP(tabItens[[#This Row],[CÓDIGO]],Consumo!$C$2:$AI$902,32,FALSE),0))</f>
        <v>04.2023</v>
      </c>
      <c r="AS502" s="269">
        <f>SUMIF(Consumo!$C$3:$C$902,tabItens[[#This Row],[CÓDIGO]],Consumo!$T$3:$T$902) + SUMIF(Consumo!$C$3:$C$902,tabItens[[#This Row],[CÓDIGO]],Consumo!$U$3:$U$902) + SUMIF(Consumo!$C$3:$C$902,tabItens[[#This Row],[CÓDIGO]],Consumo!$V$3:$V$902) + SUMIF(Consumo!$C$3:$C$902,tabItens[[#This Row],[CÓDIGO]],Consumo!$W$3:$W$902)</f>
        <v>0</v>
      </c>
      <c r="AT502" s="269">
        <f>SUMIF(Consumo!$C$3:$C$902,tabItens[[#This Row],[CÓDIGO]],Consumo!$AF$3:$AF$902)</f>
        <v>46</v>
      </c>
      <c r="AU502" s="270">
        <f>SUMIF(Consumo!$C$3:$C$902,tabItens[[#This Row],[CÓDIGO]],Consumo!$AG$3:$AG$902)</f>
        <v>20</v>
      </c>
      <c r="AV502" s="271">
        <f>SUMIF(Consumo!$C$3:$C$902,tabItens[[#This Row],[CÓDIGO]],Consumo!$AE$3:$AE$902)</f>
        <v>0</v>
      </c>
      <c r="AW502" s="244">
        <f>tabItens[[#This Row],[QTDE ATUAL]] + tabItens[[#This Row],[RC QTDE]] + tabItens[[#This Row],[AF SALDO]] + tabItens[[#This Row],[Recentes]]</f>
        <v>123</v>
      </c>
      <c r="AX502" s="272">
        <v>2</v>
      </c>
      <c r="AY502" s="272">
        <v>4</v>
      </c>
      <c r="AZ502" s="272">
        <f>IF(ISBLANK(tabItens[[#This Row],[CÓDIGO]]),"",tabItens[[#This Row],[PontoMês]] * (AZ$2+tabItens[[#This Row],[PontoQtM]]))</f>
        <v>8</v>
      </c>
      <c r="BA502" s="271">
        <f>tabItens[[#This Row],[PontoPed]] - tabItens[[#This Row],[Saldo]] + (1/10)</f>
        <v>-114.9</v>
      </c>
      <c r="BB502" s="271">
        <f xml:space="preserve"> tabItens[[#This Row],[PontoMês]] * BB$2 - tabItens[[#This Row],[QTDE ATUAL]] - (1/10)</f>
        <v>-121.1</v>
      </c>
      <c r="BC502" s="273">
        <f>IF( tabItens[[#This Row],[PontoPed]]&gt;0, IF(tabItens[[#This Row],[PontoPed]]&lt;1, 1, IF( tabItens[[#This Row],[Saldo]]&gt;tabItens[[#This Row],[PontoPed]], 0, (tabItens[[#This Row],[PontoPed]]-tabItens[[#This Row],[Saldo]])/tabItens[[#This Row],[PontoPed]] ) ), 0 )</f>
        <v>0</v>
      </c>
      <c r="BD502" s="274">
        <f>ROUNDDOWN(IF( OR( AND(tabItens[[#This Row],[PontoPed]]&lt;tabItens[[#This Row],[Saldo]],tabItens[[#This Row],[Saldo]]&gt;0), tabItens[[#This Row],[PontoPed]]=0), 99, IF(AND(tabItens[[#This Row],[Saldo]]=0,tabItens[[#This Row],[PontoPed]]&gt;0), 0, (1-tabItens[[#This Row],[PctAb]])*10 ) ),0)</f>
        <v>99</v>
      </c>
      <c r="BE502" s="275">
        <f>MAX(ROUNDDOWN( IF(tabItens[[#This Row],[Abaixo]] &gt; 0,   tabItens[[#This Row],[Abaixo]] + (tabItens[[#This Row],[PontoMês]] * IF( OR( ISBLANK(tabItens[[#This Row],[ATA Nº/ANO]]), tabItens[[#This Row],[ATA Nº/ANO]] = ""),BE$2,BE$1)),0),0),0)</f>
        <v>0</v>
      </c>
      <c r="BF50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02" s="276">
        <f>SUMIF(Consumo!$C$3:$C$902,tabItens[[#This Row],[CÓDIGO]],Consumo!$E$3:$E$902)</f>
        <v>0</v>
      </c>
      <c r="BH502" s="277">
        <f>IF(AND(tabItens[[#This Row],[Pend]] &gt; 0,tabItens[[#This Row],[Consumo]] &lt;&gt; 0), tabItens[[#This Row],[Pend]] / tabItens[[#This Row],[Consumo]], 0 )</f>
        <v>0</v>
      </c>
      <c r="BI502" s="276"/>
      <c r="BJ502" s="276"/>
      <c r="BK502" s="278" t="s">
        <v>2077</v>
      </c>
    </row>
    <row r="503" spans="1:63" x14ac:dyDescent="0.3">
      <c r="A503" s="239">
        <v>12922</v>
      </c>
      <c r="B503" s="240" t="s">
        <v>986</v>
      </c>
      <c r="C503" s="241" t="s">
        <v>264</v>
      </c>
      <c r="D503" s="242">
        <v>1.7</v>
      </c>
      <c r="E503" s="243"/>
      <c r="F503" s="243"/>
      <c r="G503" s="243" t="s">
        <v>891</v>
      </c>
      <c r="H503" s="244">
        <v>151</v>
      </c>
      <c r="I503" s="245">
        <v>103003</v>
      </c>
      <c r="J503" s="246">
        <v>1.7</v>
      </c>
      <c r="K503" s="247">
        <v>29</v>
      </c>
      <c r="L503" s="248">
        <f>IF(tabItens[[#This Row],[Média]] &gt; 0, tabItens[[#This Row],[QTDE ATUAL]] / tabItens[[#This Row],[Média]],999.9)</f>
        <v>543.6</v>
      </c>
      <c r="M503" s="249">
        <v>0</v>
      </c>
      <c r="N503" s="250">
        <f>tabItens[[#This Row],[VALOR UNIT.]] * tabItens[[#This Row],[LC]]</f>
        <v>0</v>
      </c>
      <c r="O503" s="251" t="s">
        <v>2094</v>
      </c>
      <c r="P503" s="252"/>
      <c r="Q503" s="253"/>
      <c r="R503" s="250"/>
      <c r="S503" s="254"/>
      <c r="T503" s="255">
        <f>ROUNDDOWN(IFERROR(tabItens[[#This Row],[ATA DT.VALID.]] - $D$1,0) / 30,0)</f>
        <v>-1507</v>
      </c>
      <c r="U503" s="240" t="s">
        <v>972</v>
      </c>
      <c r="V503" s="256">
        <v>1</v>
      </c>
      <c r="W503" s="257" t="s">
        <v>2067</v>
      </c>
      <c r="X503" s="258">
        <v>61</v>
      </c>
      <c r="Y503" s="259">
        <v>8</v>
      </c>
      <c r="Z503" s="260"/>
      <c r="AA503" s="261"/>
      <c r="AB503" s="262"/>
      <c r="AC503" s="262"/>
      <c r="AD503" s="261"/>
      <c r="AE503" s="262"/>
      <c r="AF503" s="255"/>
      <c r="AG503" s="263" t="s">
        <v>2063</v>
      </c>
      <c r="AH503" s="264"/>
      <c r="AI503" s="255">
        <v>10</v>
      </c>
      <c r="AJ503" s="264">
        <v>45160</v>
      </c>
      <c r="AK503" s="264" t="s">
        <v>891</v>
      </c>
      <c r="AL503" s="264">
        <v>45145</v>
      </c>
      <c r="AM503" s="254"/>
      <c r="AN503" s="243"/>
      <c r="AO503" s="265" t="str">
        <f>_xlfn.IFNA(IF(VLOOKUP(tabItens[[#This Row],[CÓDIGO]],tabExcluirDoEstoque[#Data],1,FALSE),"sim",""),"")</f>
        <v/>
      </c>
      <c r="AP503" s="266" t="str">
        <f ca="1">IF(OR(ISBLANK(tabItens[[#This Row],[ATA DT.VALID.]]),tabItens[[#This Row],[ATA DT.VALID.]]="",tabItens[[#This Row],[ATA DT.VALID.]]=" "),"",IF(TYPE(tabItens[[#This Row],[ATA DT.VALID.]])=1,ROUNDUP((tabItens[[#This Row],[ATA DT.VALID.]]-TODAY())/7,0),""))</f>
        <v/>
      </c>
      <c r="AQ503" s="267">
        <v>0</v>
      </c>
      <c r="AR503" s="268" t="str">
        <f>IF(ISBLANK(tabItens[[#This Row],[CÓDIGO]]),"",IFERROR(VLOOKUP(tabItens[[#This Row],[CÓDIGO]],Consumo!$C$2:$AI$902,32,FALSE),0))</f>
        <v>04.2023</v>
      </c>
      <c r="AS503" s="269">
        <f>SUMIF(Consumo!$C$3:$C$902,tabItens[[#This Row],[CÓDIGO]],Consumo!$T$3:$T$902) + SUMIF(Consumo!$C$3:$C$902,tabItens[[#This Row],[CÓDIGO]],Consumo!$U$3:$U$902) + SUMIF(Consumo!$C$3:$C$902,tabItens[[#This Row],[CÓDIGO]],Consumo!$V$3:$V$902) + SUMIF(Consumo!$C$3:$C$902,tabItens[[#This Row],[CÓDIGO]],Consumo!$W$3:$W$902)</f>
        <v>0</v>
      </c>
      <c r="AT503" s="269">
        <f>SUMIF(Consumo!$C$3:$C$902,tabItens[[#This Row],[CÓDIGO]],Consumo!$AF$3:$AF$902)</f>
        <v>65</v>
      </c>
      <c r="AU503" s="270">
        <f>SUMIF(Consumo!$C$3:$C$902,tabItens[[#This Row],[CÓDIGO]],Consumo!$AG$3:$AG$902)</f>
        <v>15</v>
      </c>
      <c r="AV503" s="271">
        <f>SUMIF(Consumo!$C$3:$C$902,tabItens[[#This Row],[CÓDIGO]],Consumo!$AE$3:$AE$902)</f>
        <v>0.27777777777777779</v>
      </c>
      <c r="AW503" s="244">
        <f>tabItens[[#This Row],[QTDE ATUAL]] + tabItens[[#This Row],[RC QTDE]] + tabItens[[#This Row],[AF SALDO]] + tabItens[[#This Row],[Recentes]]</f>
        <v>151</v>
      </c>
      <c r="AX503" s="272">
        <v>9</v>
      </c>
      <c r="AY503" s="272">
        <v>4</v>
      </c>
      <c r="AZ503" s="272">
        <f>IF(ISBLANK(tabItens[[#This Row],[CÓDIGO]]),"",tabItens[[#This Row],[PontoMês]] * (AZ$2+tabItens[[#This Row],[PontoQtM]]))</f>
        <v>36</v>
      </c>
      <c r="BA503" s="271">
        <f>tabItens[[#This Row],[PontoPed]] - tabItens[[#This Row],[Saldo]] + (1/10)</f>
        <v>-114.9</v>
      </c>
      <c r="BB503" s="271">
        <f xml:space="preserve"> tabItens[[#This Row],[PontoMês]] * BB$2 - tabItens[[#This Row],[QTDE ATUAL]] - (1/10)</f>
        <v>-142.1</v>
      </c>
      <c r="BC503" s="273">
        <f>IF( tabItens[[#This Row],[PontoPed]]&gt;0, IF(tabItens[[#This Row],[PontoPed]]&lt;1, 1, IF( tabItens[[#This Row],[Saldo]]&gt;tabItens[[#This Row],[PontoPed]], 0, (tabItens[[#This Row],[PontoPed]]-tabItens[[#This Row],[Saldo]])/tabItens[[#This Row],[PontoPed]] ) ), 0 )</f>
        <v>0</v>
      </c>
      <c r="BD503" s="274">
        <f>ROUNDDOWN(IF( OR( AND(tabItens[[#This Row],[PontoPed]]&lt;tabItens[[#This Row],[Saldo]],tabItens[[#This Row],[Saldo]]&gt;0), tabItens[[#This Row],[PontoPed]]=0), 99, IF(AND(tabItens[[#This Row],[Saldo]]=0,tabItens[[#This Row],[PontoPed]]&gt;0), 0, (1-tabItens[[#This Row],[PctAb]])*10 ) ),0)</f>
        <v>99</v>
      </c>
      <c r="BE503" s="275">
        <f>MAX(ROUNDDOWN( IF(tabItens[[#This Row],[Abaixo]] &gt; 0,   tabItens[[#This Row],[Abaixo]] + (tabItens[[#This Row],[PontoMês]] * IF( OR( ISBLANK(tabItens[[#This Row],[ATA Nº/ANO]]), tabItens[[#This Row],[ATA Nº/ANO]] = ""),BE$2,BE$1)),0),0),0)</f>
        <v>0</v>
      </c>
      <c r="BF50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3" s="276">
        <f>SUMIF(Consumo!$C$3:$C$902,tabItens[[#This Row],[CÓDIGO]],Consumo!$E$3:$E$902)</f>
        <v>5</v>
      </c>
      <c r="BH503" s="277">
        <f>IF(AND(tabItens[[#This Row],[Pend]] &gt; 0,tabItens[[#This Row],[Consumo]] &lt;&gt; 0), tabItens[[#This Row],[Pend]] / tabItens[[#This Row],[Consumo]], 0 )</f>
        <v>7.6923076923076927E-2</v>
      </c>
      <c r="BI503" s="276"/>
      <c r="BJ503" s="276"/>
      <c r="BK503" s="278" t="s">
        <v>2077</v>
      </c>
    </row>
    <row r="504" spans="1:63" x14ac:dyDescent="0.3">
      <c r="A504" s="239">
        <v>130572</v>
      </c>
      <c r="B504" s="240" t="s">
        <v>1807</v>
      </c>
      <c r="C504" s="241" t="s">
        <v>437</v>
      </c>
      <c r="D504" s="242">
        <v>6.47</v>
      </c>
      <c r="E504" s="243"/>
      <c r="F504" s="243"/>
      <c r="G504" s="243" t="s">
        <v>891</v>
      </c>
      <c r="H504" s="244">
        <v>0</v>
      </c>
      <c r="I504" s="245">
        <v>103003</v>
      </c>
      <c r="J504" s="246">
        <v>6.47</v>
      </c>
      <c r="K504" s="247">
        <v>18</v>
      </c>
      <c r="L504" s="248">
        <f>IF(tabItens[[#This Row],[Média]] &gt; 0, tabItens[[#This Row],[QTDE ATUAL]] / tabItens[[#This Row],[Média]],999.9)</f>
        <v>999.9</v>
      </c>
      <c r="M504" s="249">
        <v>0</v>
      </c>
      <c r="N504" s="250">
        <f>tabItens[[#This Row],[VALOR UNIT.]] * tabItens[[#This Row],[LC]]</f>
        <v>0</v>
      </c>
      <c r="O504" s="251" t="s">
        <v>2188</v>
      </c>
      <c r="P504" s="252"/>
      <c r="Q504" s="253"/>
      <c r="R504" s="250"/>
      <c r="S504" s="254"/>
      <c r="T504" s="255">
        <f>ROUNDDOWN(IFERROR(tabItens[[#This Row],[ATA DT.VALID.]] - $D$1,0) / 30,0)</f>
        <v>-1507</v>
      </c>
      <c r="U504" s="240" t="s">
        <v>1493</v>
      </c>
      <c r="V504" s="256">
        <v>1</v>
      </c>
      <c r="W504" s="257" t="s">
        <v>2071</v>
      </c>
      <c r="X504" s="258">
        <v>54</v>
      </c>
      <c r="Y504" s="259">
        <v>4</v>
      </c>
      <c r="Z504" s="260">
        <v>2825</v>
      </c>
      <c r="AA504" s="261">
        <v>2023</v>
      </c>
      <c r="AB504" s="262">
        <v>20</v>
      </c>
      <c r="AC504" s="262"/>
      <c r="AD504" s="261"/>
      <c r="AE504" s="262"/>
      <c r="AF504" s="255"/>
      <c r="AG504" s="263" t="s">
        <v>2063</v>
      </c>
      <c r="AH504" s="264"/>
      <c r="AI504" s="255">
        <v>6</v>
      </c>
      <c r="AJ504" s="264">
        <v>43819</v>
      </c>
      <c r="AK504" s="264">
        <v>42188</v>
      </c>
      <c r="AL504" s="264">
        <v>44232</v>
      </c>
      <c r="AM504" s="254"/>
      <c r="AN504" s="243"/>
      <c r="AO504" s="265" t="str">
        <f>_xlfn.IFNA(IF(VLOOKUP(tabItens[[#This Row],[CÓDIGO]],tabExcluirDoEstoque[#Data],1,FALSE),"sim",""),"")</f>
        <v/>
      </c>
      <c r="AP504" s="266" t="str">
        <f ca="1">IF(OR(ISBLANK(tabItens[[#This Row],[ATA DT.VALID.]]),tabItens[[#This Row],[ATA DT.VALID.]]="",tabItens[[#This Row],[ATA DT.VALID.]]=" "),"",IF(TYPE(tabItens[[#This Row],[ATA DT.VALID.]])=1,ROUNDUP((tabItens[[#This Row],[ATA DT.VALID.]]-TODAY())/7,0),""))</f>
        <v/>
      </c>
      <c r="AQ504" s="267">
        <v>0</v>
      </c>
      <c r="AR504" s="268" t="str">
        <f>IF(ISBLANK(tabItens[[#This Row],[CÓDIGO]]),"",IFERROR(VLOOKUP(tabItens[[#This Row],[CÓDIGO]],Consumo!$C$2:$AI$902,32,FALSE),0))</f>
        <v>09.2022</v>
      </c>
      <c r="AS504" s="269">
        <f>SUMIF(Consumo!$C$3:$C$902,tabItens[[#This Row],[CÓDIGO]],Consumo!$T$3:$T$902) + SUMIF(Consumo!$C$3:$C$902,tabItens[[#This Row],[CÓDIGO]],Consumo!$U$3:$U$902) + SUMIF(Consumo!$C$3:$C$902,tabItens[[#This Row],[CÓDIGO]],Consumo!$V$3:$V$902) + SUMIF(Consumo!$C$3:$C$902,tabItens[[#This Row],[CÓDIGO]],Consumo!$W$3:$W$902)</f>
        <v>0</v>
      </c>
      <c r="AT504" s="269">
        <f>SUMIF(Consumo!$C$3:$C$902,tabItens[[#This Row],[CÓDIGO]],Consumo!$AF$3:$AF$902)</f>
        <v>18</v>
      </c>
      <c r="AU504" s="270">
        <f>SUMIF(Consumo!$C$3:$C$902,tabItens[[#This Row],[CÓDIGO]],Consumo!$AG$3:$AG$902)</f>
        <v>18</v>
      </c>
      <c r="AV504" s="271">
        <f>SUMIF(Consumo!$C$3:$C$902,tabItens[[#This Row],[CÓDIGO]],Consumo!$AE$3:$AE$902)</f>
        <v>0</v>
      </c>
      <c r="AW504" s="244">
        <f>tabItens[[#This Row],[QTDE ATUAL]] + tabItens[[#This Row],[RC QTDE]] + tabItens[[#This Row],[AF SALDO]] + tabItens[[#This Row],[Recentes]]</f>
        <v>20</v>
      </c>
      <c r="AX504" s="272">
        <v>0</v>
      </c>
      <c r="AY504" s="272">
        <v>4</v>
      </c>
      <c r="AZ504" s="272">
        <f>IF(ISBLANK(tabItens[[#This Row],[CÓDIGO]]),"",tabItens[[#This Row],[PontoMês]] * (AZ$2+tabItens[[#This Row],[PontoQtM]]))</f>
        <v>0</v>
      </c>
      <c r="BA504" s="271">
        <f>tabItens[[#This Row],[PontoPed]] - tabItens[[#This Row],[Saldo]] + (1/10)</f>
        <v>-19.899999999999999</v>
      </c>
      <c r="BB504" s="271">
        <f xml:space="preserve"> tabItens[[#This Row],[PontoMês]] * BB$2 - tabItens[[#This Row],[QTDE ATUAL]] - (1/10)</f>
        <v>-0.1</v>
      </c>
      <c r="BC504" s="273">
        <f>IF( tabItens[[#This Row],[PontoPed]]&gt;0, IF(tabItens[[#This Row],[PontoPed]]&lt;1, 1, IF( tabItens[[#This Row],[Saldo]]&gt;tabItens[[#This Row],[PontoPed]], 0, (tabItens[[#This Row],[PontoPed]]-tabItens[[#This Row],[Saldo]])/tabItens[[#This Row],[PontoPed]] ) ), 0 )</f>
        <v>0</v>
      </c>
      <c r="BD504" s="274">
        <f>ROUNDDOWN(IF( OR( AND(tabItens[[#This Row],[PontoPed]]&lt;tabItens[[#This Row],[Saldo]],tabItens[[#This Row],[Saldo]]&gt;0), tabItens[[#This Row],[PontoPed]]=0), 99, IF(AND(tabItens[[#This Row],[Saldo]]=0,tabItens[[#This Row],[PontoPed]]&gt;0), 0, (1-tabItens[[#This Row],[PctAb]])*10 ) ),0)</f>
        <v>99</v>
      </c>
      <c r="BE504" s="275">
        <f>MAX(ROUNDDOWN( IF(tabItens[[#This Row],[Abaixo]] &gt; 0,   tabItens[[#This Row],[Abaixo]] + (tabItens[[#This Row],[PontoMês]] * IF( OR( ISBLANK(tabItens[[#This Row],[ATA Nº/ANO]]), tabItens[[#This Row],[ATA Nº/ANO]] = ""),BE$2,BE$1)),0),0),0)</f>
        <v>0</v>
      </c>
      <c r="BF50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4" s="276">
        <f>SUMIF(Consumo!$C$3:$C$902,tabItens[[#This Row],[CÓDIGO]],Consumo!$E$3:$E$902)</f>
        <v>0</v>
      </c>
      <c r="BH504" s="277">
        <f>IF(AND(tabItens[[#This Row],[Pend]] &gt; 0,tabItens[[#This Row],[Consumo]] &lt;&gt; 0), tabItens[[#This Row],[Pend]] / tabItens[[#This Row],[Consumo]], 0 )</f>
        <v>0</v>
      </c>
      <c r="BI504" s="276"/>
      <c r="BJ504" s="276"/>
      <c r="BK504" s="278" t="s">
        <v>2077</v>
      </c>
    </row>
    <row r="505" spans="1:63" x14ac:dyDescent="0.3">
      <c r="A505" s="239">
        <v>136881</v>
      </c>
      <c r="B505" s="240" t="s">
        <v>1946</v>
      </c>
      <c r="C505" s="241" t="s">
        <v>270</v>
      </c>
      <c r="D505" s="242">
        <v>43.38</v>
      </c>
      <c r="E505" s="243"/>
      <c r="F505" s="243"/>
      <c r="G505" s="243" t="s">
        <v>891</v>
      </c>
      <c r="H505" s="244">
        <v>0</v>
      </c>
      <c r="I505" s="245">
        <v>103003</v>
      </c>
      <c r="J505" s="246">
        <v>43.38</v>
      </c>
      <c r="K505" s="247">
        <v>163</v>
      </c>
      <c r="L505" s="248">
        <f>IF(tabItens[[#This Row],[Média]] &gt; 0, tabItens[[#This Row],[QTDE ATUAL]] / tabItens[[#This Row],[Média]],999.9)</f>
        <v>999.9</v>
      </c>
      <c r="M505" s="249">
        <v>0</v>
      </c>
      <c r="N505" s="250">
        <f>tabItens[[#This Row],[VALOR UNIT.]] * tabItens[[#This Row],[LC]]</f>
        <v>0</v>
      </c>
      <c r="O505" s="251" t="s">
        <v>2198</v>
      </c>
      <c r="P505" s="252"/>
      <c r="Q505" s="253"/>
      <c r="R505" s="250"/>
      <c r="S505" s="254"/>
      <c r="T505" s="255">
        <f>ROUNDDOWN(IFERROR(tabItens[[#This Row],[ATA DT.VALID.]] - $D$1,0) / 30,0)</f>
        <v>-1507</v>
      </c>
      <c r="U505" s="240" t="s">
        <v>1493</v>
      </c>
      <c r="V505" s="256">
        <v>1</v>
      </c>
      <c r="W505" s="257" t="s">
        <v>2071</v>
      </c>
      <c r="X505" s="258">
        <v>54</v>
      </c>
      <c r="Y505" s="259">
        <v>4</v>
      </c>
      <c r="Z505" s="260">
        <v>2813</v>
      </c>
      <c r="AA505" s="261">
        <v>2023</v>
      </c>
      <c r="AB505" s="262">
        <v>200</v>
      </c>
      <c r="AC505" s="262"/>
      <c r="AD505" s="261"/>
      <c r="AE505" s="262"/>
      <c r="AF505" s="255"/>
      <c r="AG505" s="263" t="s">
        <v>2063</v>
      </c>
      <c r="AH505" s="264"/>
      <c r="AI505" s="255">
        <v>88</v>
      </c>
      <c r="AJ505" s="264">
        <v>44538</v>
      </c>
      <c r="AK505" s="264">
        <v>43580</v>
      </c>
      <c r="AL505" s="264">
        <v>44519</v>
      </c>
      <c r="AM505" s="254"/>
      <c r="AN505" s="243"/>
      <c r="AO505" s="265" t="str">
        <f>_xlfn.IFNA(IF(VLOOKUP(tabItens[[#This Row],[CÓDIGO]],tabExcluirDoEstoque[#Data],1,FALSE),"sim",""),"")</f>
        <v/>
      </c>
      <c r="AP505" s="266" t="str">
        <f ca="1">IF(OR(ISBLANK(tabItens[[#This Row],[ATA DT.VALID.]]),tabItens[[#This Row],[ATA DT.VALID.]]="",tabItens[[#This Row],[ATA DT.VALID.]]=" "),"",IF(TYPE(tabItens[[#This Row],[ATA DT.VALID.]])=1,ROUNDUP((tabItens[[#This Row],[ATA DT.VALID.]]-TODAY())/7,0),""))</f>
        <v/>
      </c>
      <c r="AQ505" s="267">
        <v>0</v>
      </c>
      <c r="AR505" s="268" t="str">
        <f>IF(ISBLANK(tabItens[[#This Row],[CÓDIGO]]),"",IFERROR(VLOOKUP(tabItens[[#This Row],[CÓDIGO]],Consumo!$C$2:$AI$902,32,FALSE),0))</f>
        <v>08.2023</v>
      </c>
      <c r="AS505" s="269">
        <f>SUMIF(Consumo!$C$3:$C$902,tabItens[[#This Row],[CÓDIGO]],Consumo!$T$3:$T$902) + SUMIF(Consumo!$C$3:$C$902,tabItens[[#This Row],[CÓDIGO]],Consumo!$U$3:$U$902) + SUMIF(Consumo!$C$3:$C$902,tabItens[[#This Row],[CÓDIGO]],Consumo!$V$3:$V$902) + SUMIF(Consumo!$C$3:$C$902,tabItens[[#This Row],[CÓDIGO]],Consumo!$W$3:$W$902)</f>
        <v>109</v>
      </c>
      <c r="AT505" s="269">
        <f>SUMIF(Consumo!$C$3:$C$902,tabItens[[#This Row],[CÓDIGO]],Consumo!$AF$3:$AF$902)</f>
        <v>387</v>
      </c>
      <c r="AU505" s="270">
        <f>SUMIF(Consumo!$C$3:$C$902,tabItens[[#This Row],[CÓDIGO]],Consumo!$AG$3:$AG$902)</f>
        <v>35</v>
      </c>
      <c r="AV505" s="271">
        <f>SUMIF(Consumo!$C$3:$C$902,tabItens[[#This Row],[CÓDIGO]],Consumo!$AE$3:$AE$902)</f>
        <v>0</v>
      </c>
      <c r="AW505" s="244">
        <f>tabItens[[#This Row],[QTDE ATUAL]] + tabItens[[#This Row],[RC QTDE]] + tabItens[[#This Row],[AF SALDO]] + tabItens[[#This Row],[Recentes]]</f>
        <v>200</v>
      </c>
      <c r="AX505" s="272">
        <v>0</v>
      </c>
      <c r="AY505" s="272">
        <v>4</v>
      </c>
      <c r="AZ505" s="272">
        <f>IF(ISBLANK(tabItens[[#This Row],[CÓDIGO]]),"",tabItens[[#This Row],[PontoMês]] * (AZ$2+tabItens[[#This Row],[PontoQtM]]))</f>
        <v>0</v>
      </c>
      <c r="BA505" s="271">
        <f>tabItens[[#This Row],[PontoPed]] - tabItens[[#This Row],[Saldo]] + (1/10)</f>
        <v>-199.9</v>
      </c>
      <c r="BB505" s="271">
        <f xml:space="preserve"> tabItens[[#This Row],[PontoMês]] * BB$2 - tabItens[[#This Row],[QTDE ATUAL]] - (1/10)</f>
        <v>-0.1</v>
      </c>
      <c r="BC505" s="273">
        <f>IF( tabItens[[#This Row],[PontoPed]]&gt;0, IF(tabItens[[#This Row],[PontoPed]]&lt;1, 1, IF( tabItens[[#This Row],[Saldo]]&gt;tabItens[[#This Row],[PontoPed]], 0, (tabItens[[#This Row],[PontoPed]]-tabItens[[#This Row],[Saldo]])/tabItens[[#This Row],[PontoPed]] ) ), 0 )</f>
        <v>0</v>
      </c>
      <c r="BD505" s="274">
        <f>ROUNDDOWN(IF( OR( AND(tabItens[[#This Row],[PontoPed]]&lt;tabItens[[#This Row],[Saldo]],tabItens[[#This Row],[Saldo]]&gt;0), tabItens[[#This Row],[PontoPed]]=0), 99, IF(AND(tabItens[[#This Row],[Saldo]]=0,tabItens[[#This Row],[PontoPed]]&gt;0), 0, (1-tabItens[[#This Row],[PctAb]])*10 ) ),0)</f>
        <v>99</v>
      </c>
      <c r="BE505" s="275">
        <f>MAX(ROUNDDOWN( IF(tabItens[[#This Row],[Abaixo]] &gt; 0,   tabItens[[#This Row],[Abaixo]] + (tabItens[[#This Row],[PontoMês]] * IF( OR( ISBLANK(tabItens[[#This Row],[ATA Nº/ANO]]), tabItens[[#This Row],[ATA Nº/ANO]] = ""),BE$2,BE$1)),0),0),0)</f>
        <v>0</v>
      </c>
      <c r="BF50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5" s="276">
        <f>SUMIF(Consumo!$C$3:$C$902,tabItens[[#This Row],[CÓDIGO]],Consumo!$E$3:$E$902)</f>
        <v>0</v>
      </c>
      <c r="BH505" s="277">
        <f>IF(AND(tabItens[[#This Row],[Pend]] &gt; 0,tabItens[[#This Row],[Consumo]] &lt;&gt; 0), tabItens[[#This Row],[Pend]] / tabItens[[#This Row],[Consumo]], 0 )</f>
        <v>0</v>
      </c>
      <c r="BI505" s="276"/>
      <c r="BJ505" s="276"/>
      <c r="BK505" s="278" t="s">
        <v>2077</v>
      </c>
    </row>
    <row r="506" spans="1:63" x14ac:dyDescent="0.3">
      <c r="A506" s="239">
        <v>143099</v>
      </c>
      <c r="B506" s="240" t="s">
        <v>2041</v>
      </c>
      <c r="C506" s="241" t="s">
        <v>270</v>
      </c>
      <c r="D506" s="242">
        <v>37.5</v>
      </c>
      <c r="E506" s="243"/>
      <c r="F506" s="243"/>
      <c r="G506" s="243" t="s">
        <v>891</v>
      </c>
      <c r="H506" s="244">
        <v>1611</v>
      </c>
      <c r="I506" s="245">
        <v>103003</v>
      </c>
      <c r="J506" s="246">
        <v>37.5</v>
      </c>
      <c r="K506" s="247">
        <v>678</v>
      </c>
      <c r="L506" s="248">
        <f>IF(tabItens[[#This Row],[Média]] &gt; 0, tabItens[[#This Row],[QTDE ATUAL]] / tabItens[[#This Row],[Média]],999.9)</f>
        <v>999.9</v>
      </c>
      <c r="M506" s="249">
        <v>0</v>
      </c>
      <c r="N506" s="250">
        <f>tabItens[[#This Row],[VALOR UNIT.]] * tabItens[[#This Row],[LC]]</f>
        <v>0</v>
      </c>
      <c r="O506" s="251"/>
      <c r="P506" s="252"/>
      <c r="Q506" s="253"/>
      <c r="R506" s="250"/>
      <c r="S506" s="254"/>
      <c r="T506" s="255">
        <f>ROUNDDOWN(IFERROR(tabItens[[#This Row],[ATA DT.VALID.]] - $D$1,0) / 30,0)</f>
        <v>-1507</v>
      </c>
      <c r="U506" s="240" t="s">
        <v>1493</v>
      </c>
      <c r="V506" s="256">
        <v>1</v>
      </c>
      <c r="W506" s="257" t="s">
        <v>2071</v>
      </c>
      <c r="X506" s="258">
        <v>54</v>
      </c>
      <c r="Y506" s="259">
        <v>4</v>
      </c>
      <c r="Z506" s="260"/>
      <c r="AA506" s="261"/>
      <c r="AB506" s="262"/>
      <c r="AC506" s="262"/>
      <c r="AD506" s="261"/>
      <c r="AE506" s="262"/>
      <c r="AF506" s="255"/>
      <c r="AG506" s="263" t="s">
        <v>2063</v>
      </c>
      <c r="AH506" s="264"/>
      <c r="AI506" s="255">
        <v>348</v>
      </c>
      <c r="AJ506" s="264">
        <v>44540</v>
      </c>
      <c r="AK506" s="264">
        <v>44438</v>
      </c>
      <c r="AL506" s="264">
        <v>44519</v>
      </c>
      <c r="AM506" s="254"/>
      <c r="AN506" s="243"/>
      <c r="AO506" s="265" t="str">
        <f>_xlfn.IFNA(IF(VLOOKUP(tabItens[[#This Row],[CÓDIGO]],tabExcluirDoEstoque[#Data],1,FALSE),"sim",""),"")</f>
        <v/>
      </c>
      <c r="AP506" s="266" t="str">
        <f ca="1">IF(OR(ISBLANK(tabItens[[#This Row],[ATA DT.VALID.]]),tabItens[[#This Row],[ATA DT.VALID.]]="",tabItens[[#This Row],[ATA DT.VALID.]]=" "),"",IF(TYPE(tabItens[[#This Row],[ATA DT.VALID.]])=1,ROUNDUP((tabItens[[#This Row],[ATA DT.VALID.]]-TODAY())/7,0),""))</f>
        <v/>
      </c>
      <c r="AQ506" s="267"/>
      <c r="AR506" s="268" t="str">
        <f>IF(ISBLANK(tabItens[[#This Row],[CÓDIGO]]),"",IFERROR(VLOOKUP(tabItens[[#This Row],[CÓDIGO]],Consumo!$C$2:$AI$902,32,FALSE),0))</f>
        <v>08.2023</v>
      </c>
      <c r="AS506" s="269">
        <f>SUMIF(Consumo!$C$3:$C$902,tabItens[[#This Row],[CÓDIGO]],Consumo!$T$3:$T$902) + SUMIF(Consumo!$C$3:$C$902,tabItens[[#This Row],[CÓDIGO]],Consumo!$U$3:$U$902) + SUMIF(Consumo!$C$3:$C$902,tabItens[[#This Row],[CÓDIGO]],Consumo!$V$3:$V$902) + SUMIF(Consumo!$C$3:$C$902,tabItens[[#This Row],[CÓDIGO]],Consumo!$W$3:$W$902)</f>
        <v>376</v>
      </c>
      <c r="AT506" s="269">
        <f>SUMIF(Consumo!$C$3:$C$902,tabItens[[#This Row],[CÓDIGO]],Consumo!$AF$3:$AF$902)</f>
        <v>1506</v>
      </c>
      <c r="AU506" s="270">
        <f>SUMIF(Consumo!$C$3:$C$902,tabItens[[#This Row],[CÓDIGO]],Consumo!$AG$3:$AG$902)</f>
        <v>137</v>
      </c>
      <c r="AV506" s="271">
        <f>SUMIF(Consumo!$C$3:$C$902,tabItens[[#This Row],[CÓDIGO]],Consumo!$AE$3:$AE$902)</f>
        <v>0</v>
      </c>
      <c r="AW506" s="244">
        <f>tabItens[[#This Row],[QTDE ATUAL]] + tabItens[[#This Row],[RC QTDE]] + tabItens[[#This Row],[AF SALDO]] + tabItens[[#This Row],[Recentes]]</f>
        <v>1611</v>
      </c>
      <c r="AX506" s="272">
        <v>0</v>
      </c>
      <c r="AY506" s="272">
        <v>0</v>
      </c>
      <c r="AZ506" s="272">
        <f>IF(ISBLANK(tabItens[[#This Row],[CÓDIGO]]),"",tabItens[[#This Row],[PontoMês]] * (AZ$2+tabItens[[#This Row],[PontoQtM]]))</f>
        <v>0</v>
      </c>
      <c r="BA506" s="271">
        <f>tabItens[[#This Row],[PontoPed]] - tabItens[[#This Row],[Saldo]] + (1/10)</f>
        <v>-1610.9</v>
      </c>
      <c r="BB506" s="271">
        <f xml:space="preserve"> tabItens[[#This Row],[PontoMês]] * BB$2 - tabItens[[#This Row],[QTDE ATUAL]] - (1/10)</f>
        <v>-1611.1</v>
      </c>
      <c r="BC506" s="273">
        <f>IF( tabItens[[#This Row],[PontoPed]]&gt;0, IF(tabItens[[#This Row],[PontoPed]]&lt;1, 1, IF( tabItens[[#This Row],[Saldo]]&gt;tabItens[[#This Row],[PontoPed]], 0, (tabItens[[#This Row],[PontoPed]]-tabItens[[#This Row],[Saldo]])/tabItens[[#This Row],[PontoPed]] ) ), 0 )</f>
        <v>0</v>
      </c>
      <c r="BD506" s="274">
        <f>ROUNDDOWN(IF( OR( AND(tabItens[[#This Row],[PontoPed]]&lt;tabItens[[#This Row],[Saldo]],tabItens[[#This Row],[Saldo]]&gt;0), tabItens[[#This Row],[PontoPed]]=0), 99, IF(AND(tabItens[[#This Row],[Saldo]]=0,tabItens[[#This Row],[PontoPed]]&gt;0), 0, (1-tabItens[[#This Row],[PctAb]])*10 ) ),0)</f>
        <v>99</v>
      </c>
      <c r="BE506" s="275">
        <f>MAX(ROUNDDOWN( IF(tabItens[[#This Row],[Abaixo]] &gt; 0,   tabItens[[#This Row],[Abaixo]] + (tabItens[[#This Row],[PontoMês]] * IF( OR( ISBLANK(tabItens[[#This Row],[ATA Nº/ANO]]), tabItens[[#This Row],[ATA Nº/ANO]] = ""),BE$2,BE$1)),0),0),0)</f>
        <v>0</v>
      </c>
      <c r="BF50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06" s="276">
        <f>SUMIF(Consumo!$C$3:$C$902,tabItens[[#This Row],[CÓDIGO]],Consumo!$E$3:$E$902)</f>
        <v>0</v>
      </c>
      <c r="BH506" s="277">
        <f>IF(AND(tabItens[[#This Row],[Pend]] &gt; 0,tabItens[[#This Row],[Consumo]] &lt;&gt; 0), tabItens[[#This Row],[Pend]] / tabItens[[#This Row],[Consumo]], 0 )</f>
        <v>0</v>
      </c>
      <c r="BI506" s="276"/>
      <c r="BJ506" s="276"/>
      <c r="BK506" s="278" t="s">
        <v>2077</v>
      </c>
    </row>
    <row r="507" spans="1:63" x14ac:dyDescent="0.3">
      <c r="A507" s="239">
        <v>74979</v>
      </c>
      <c r="B507" s="240" t="s">
        <v>1419</v>
      </c>
      <c r="C507" s="241" t="s">
        <v>264</v>
      </c>
      <c r="D507" s="242">
        <v>28.49</v>
      </c>
      <c r="E507" s="243"/>
      <c r="F507" s="243"/>
      <c r="G507" s="243" t="s">
        <v>891</v>
      </c>
      <c r="H507" s="244">
        <v>169</v>
      </c>
      <c r="I507" s="245">
        <v>103003</v>
      </c>
      <c r="J507" s="246">
        <v>28.49</v>
      </c>
      <c r="K507" s="247">
        <v>48</v>
      </c>
      <c r="L507" s="248">
        <f>IF(tabItens[[#This Row],[Média]] &gt; 0, tabItens[[#This Row],[QTDE ATUAL]] / tabItens[[#This Row],[Média]],999.9)</f>
        <v>999.9</v>
      </c>
      <c r="M507" s="249">
        <v>0</v>
      </c>
      <c r="N507" s="250">
        <f>tabItens[[#This Row],[VALOR UNIT.]] * tabItens[[#This Row],[LC]]</f>
        <v>0</v>
      </c>
      <c r="O507" s="251" t="s">
        <v>2087</v>
      </c>
      <c r="P507" s="252"/>
      <c r="Q507" s="253"/>
      <c r="R507" s="250"/>
      <c r="S507" s="254"/>
      <c r="T507" s="255">
        <f>ROUNDDOWN(IFERROR(tabItens[[#This Row],[ATA DT.VALID.]] - $D$1,0) / 30,0)</f>
        <v>-1507</v>
      </c>
      <c r="U507" s="240" t="s">
        <v>972</v>
      </c>
      <c r="V507" s="256">
        <v>1</v>
      </c>
      <c r="W507" s="257" t="s">
        <v>2067</v>
      </c>
      <c r="X507" s="258">
        <v>61</v>
      </c>
      <c r="Y507" s="259">
        <v>8</v>
      </c>
      <c r="Z507" s="260"/>
      <c r="AA507" s="261"/>
      <c r="AB507" s="262"/>
      <c r="AC507" s="262"/>
      <c r="AD507" s="261"/>
      <c r="AE507" s="262"/>
      <c r="AF507" s="255"/>
      <c r="AG507" s="263" t="s">
        <v>2063</v>
      </c>
      <c r="AH507" s="264"/>
      <c r="AI507" s="255">
        <v>16</v>
      </c>
      <c r="AJ507" s="264">
        <v>44573</v>
      </c>
      <c r="AK507" s="264">
        <v>37847</v>
      </c>
      <c r="AL507" s="264">
        <v>44522</v>
      </c>
      <c r="AM507" s="254"/>
      <c r="AN507" s="243"/>
      <c r="AO507" s="265" t="str">
        <f>_xlfn.IFNA(IF(VLOOKUP(tabItens[[#This Row],[CÓDIGO]],tabExcluirDoEstoque[#Data],1,FALSE),"sim",""),"")</f>
        <v/>
      </c>
      <c r="AP507" s="266" t="str">
        <f ca="1">IF(OR(ISBLANK(tabItens[[#This Row],[ATA DT.VALID.]]),tabItens[[#This Row],[ATA DT.VALID.]]="",tabItens[[#This Row],[ATA DT.VALID.]]=" "),"",IF(TYPE(tabItens[[#This Row],[ATA DT.VALID.]])=1,ROUNDUP((tabItens[[#This Row],[ATA DT.VALID.]]-TODAY())/7,0),""))</f>
        <v/>
      </c>
      <c r="AQ507" s="267">
        <v>0</v>
      </c>
      <c r="AR507" s="268" t="str">
        <f>IF(ISBLANK(tabItens[[#This Row],[CÓDIGO]]),"",IFERROR(VLOOKUP(tabItens[[#This Row],[CÓDIGO]],Consumo!$C$2:$AI$902,32,FALSE),0))</f>
        <v>06.2023</v>
      </c>
      <c r="AS507" s="269">
        <f>SUMIF(Consumo!$C$3:$C$902,tabItens[[#This Row],[CÓDIGO]],Consumo!$T$3:$T$902) + SUMIF(Consumo!$C$3:$C$902,tabItens[[#This Row],[CÓDIGO]],Consumo!$U$3:$U$902) + SUMIF(Consumo!$C$3:$C$902,tabItens[[#This Row],[CÓDIGO]],Consumo!$V$3:$V$902) + SUMIF(Consumo!$C$3:$C$902,tabItens[[#This Row],[CÓDIGO]],Consumo!$W$3:$W$902)</f>
        <v>20</v>
      </c>
      <c r="AT507" s="269">
        <f>SUMIF(Consumo!$C$3:$C$902,tabItens[[#This Row],[CÓDIGO]],Consumo!$AF$3:$AF$902)</f>
        <v>66</v>
      </c>
      <c r="AU507" s="270">
        <f>SUMIF(Consumo!$C$3:$C$902,tabItens[[#This Row],[CÓDIGO]],Consumo!$AG$3:$AG$902)</f>
        <v>20</v>
      </c>
      <c r="AV507" s="271">
        <f>SUMIF(Consumo!$C$3:$C$902,tabItens[[#This Row],[CÓDIGO]],Consumo!$AE$3:$AE$902)</f>
        <v>0</v>
      </c>
      <c r="AW507" s="244">
        <f>tabItens[[#This Row],[QTDE ATUAL]] + tabItens[[#This Row],[RC QTDE]] + tabItens[[#This Row],[AF SALDO]] + tabItens[[#This Row],[Recentes]]</f>
        <v>169</v>
      </c>
      <c r="AX507" s="272">
        <v>13</v>
      </c>
      <c r="AY507" s="272">
        <v>4</v>
      </c>
      <c r="AZ507" s="272">
        <f>IF(ISBLANK(tabItens[[#This Row],[CÓDIGO]]),"",tabItens[[#This Row],[PontoMês]] * (AZ$2+tabItens[[#This Row],[PontoQtM]]))</f>
        <v>52</v>
      </c>
      <c r="BA507" s="271">
        <f>tabItens[[#This Row],[PontoPed]] - tabItens[[#This Row],[Saldo]] + (1/10)</f>
        <v>-116.9</v>
      </c>
      <c r="BB507" s="271">
        <f xml:space="preserve"> tabItens[[#This Row],[PontoMês]] * BB$2 - tabItens[[#This Row],[QTDE ATUAL]] - (1/10)</f>
        <v>-156.1</v>
      </c>
      <c r="BC507" s="273">
        <f>IF( tabItens[[#This Row],[PontoPed]]&gt;0, IF(tabItens[[#This Row],[PontoPed]]&lt;1, 1, IF( tabItens[[#This Row],[Saldo]]&gt;tabItens[[#This Row],[PontoPed]], 0, (tabItens[[#This Row],[PontoPed]]-tabItens[[#This Row],[Saldo]])/tabItens[[#This Row],[PontoPed]] ) ), 0 )</f>
        <v>0</v>
      </c>
      <c r="BD507" s="274">
        <f>ROUNDDOWN(IF( OR( AND(tabItens[[#This Row],[PontoPed]]&lt;tabItens[[#This Row],[Saldo]],tabItens[[#This Row],[Saldo]]&gt;0), tabItens[[#This Row],[PontoPed]]=0), 99, IF(AND(tabItens[[#This Row],[Saldo]]=0,tabItens[[#This Row],[PontoPed]]&gt;0), 0, (1-tabItens[[#This Row],[PctAb]])*10 ) ),0)</f>
        <v>99</v>
      </c>
      <c r="BE507" s="275">
        <f>MAX(ROUNDDOWN( IF(tabItens[[#This Row],[Abaixo]] &gt; 0,   tabItens[[#This Row],[Abaixo]] + (tabItens[[#This Row],[PontoMês]] * IF( OR( ISBLANK(tabItens[[#This Row],[ATA Nº/ANO]]), tabItens[[#This Row],[ATA Nº/ANO]] = ""),BE$2,BE$1)),0),0),0)</f>
        <v>0</v>
      </c>
      <c r="BF50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7" s="276">
        <f>SUMIF(Consumo!$C$3:$C$902,tabItens[[#This Row],[CÓDIGO]],Consumo!$E$3:$E$902)</f>
        <v>0</v>
      </c>
      <c r="BH507" s="277">
        <f>IF(AND(tabItens[[#This Row],[Pend]] &gt; 0,tabItens[[#This Row],[Consumo]] &lt;&gt; 0), tabItens[[#This Row],[Pend]] / tabItens[[#This Row],[Consumo]], 0 )</f>
        <v>0</v>
      </c>
      <c r="BI507" s="276"/>
      <c r="BJ507" s="276"/>
      <c r="BK507" s="278" t="s">
        <v>2077</v>
      </c>
    </row>
    <row r="508" spans="1:63" x14ac:dyDescent="0.3">
      <c r="A508" s="239">
        <v>74976</v>
      </c>
      <c r="B508" s="240" t="s">
        <v>1418</v>
      </c>
      <c r="C508" s="241" t="s">
        <v>264</v>
      </c>
      <c r="D508" s="242">
        <v>11.14</v>
      </c>
      <c r="E508" s="243"/>
      <c r="F508" s="243"/>
      <c r="G508" s="243" t="s">
        <v>891</v>
      </c>
      <c r="H508" s="244">
        <v>426</v>
      </c>
      <c r="I508" s="245">
        <v>103003</v>
      </c>
      <c r="J508" s="246">
        <v>11.14</v>
      </c>
      <c r="K508" s="247">
        <v>66</v>
      </c>
      <c r="L508" s="248">
        <f>IF(tabItens[[#This Row],[Média]] &gt; 0, tabItens[[#This Row],[QTDE ATUAL]] / tabItens[[#This Row],[Média]],999.9)</f>
        <v>999.9</v>
      </c>
      <c r="M508" s="249">
        <v>0</v>
      </c>
      <c r="N508" s="250">
        <f>tabItens[[#This Row],[VALOR UNIT.]] * tabItens[[#This Row],[LC]]</f>
        <v>0</v>
      </c>
      <c r="O508" s="251" t="s">
        <v>2094</v>
      </c>
      <c r="P508" s="252"/>
      <c r="Q508" s="253"/>
      <c r="R508" s="250"/>
      <c r="S508" s="254"/>
      <c r="T508" s="255">
        <f>ROUNDDOWN(IFERROR(tabItens[[#This Row],[ATA DT.VALID.]] - $D$1,0) / 30,0)</f>
        <v>-1507</v>
      </c>
      <c r="U508" s="240" t="s">
        <v>972</v>
      </c>
      <c r="V508" s="256">
        <v>1</v>
      </c>
      <c r="W508" s="257" t="s">
        <v>2067</v>
      </c>
      <c r="X508" s="258">
        <v>61</v>
      </c>
      <c r="Y508" s="259">
        <v>8</v>
      </c>
      <c r="Z508" s="260"/>
      <c r="AA508" s="261"/>
      <c r="AB508" s="262"/>
      <c r="AC508" s="262"/>
      <c r="AD508" s="261"/>
      <c r="AE508" s="262"/>
      <c r="AF508" s="255"/>
      <c r="AG508" s="263" t="s">
        <v>2063</v>
      </c>
      <c r="AH508" s="264"/>
      <c r="AI508" s="255">
        <v>24</v>
      </c>
      <c r="AJ508" s="264">
        <v>44560</v>
      </c>
      <c r="AK508" s="264">
        <v>37847</v>
      </c>
      <c r="AL508" s="264">
        <v>45096</v>
      </c>
      <c r="AM508" s="254"/>
      <c r="AN508" s="243"/>
      <c r="AO508" s="265" t="str">
        <f>_xlfn.IFNA(IF(VLOOKUP(tabItens[[#This Row],[CÓDIGO]],tabExcluirDoEstoque[#Data],1,FALSE),"sim",""),"")</f>
        <v/>
      </c>
      <c r="AP508" s="266" t="str">
        <f ca="1">IF(OR(ISBLANK(tabItens[[#This Row],[ATA DT.VALID.]]),tabItens[[#This Row],[ATA DT.VALID.]]="",tabItens[[#This Row],[ATA DT.VALID.]]=" "),"",IF(TYPE(tabItens[[#This Row],[ATA DT.VALID.]])=1,ROUNDUP((tabItens[[#This Row],[ATA DT.VALID.]]-TODAY())/7,0),""))</f>
        <v/>
      </c>
      <c r="AQ508" s="267">
        <v>0</v>
      </c>
      <c r="AR508" s="268" t="str">
        <f>IF(ISBLANK(tabItens[[#This Row],[CÓDIGO]]),"",IFERROR(VLOOKUP(tabItens[[#This Row],[CÓDIGO]],Consumo!$C$2:$AI$902,32,FALSE),0))</f>
        <v>08.2023</v>
      </c>
      <c r="AS508" s="269">
        <f>SUMIF(Consumo!$C$3:$C$902,tabItens[[#This Row],[CÓDIGO]],Consumo!$T$3:$T$902) + SUMIF(Consumo!$C$3:$C$902,tabItens[[#This Row],[CÓDIGO]],Consumo!$U$3:$U$902) + SUMIF(Consumo!$C$3:$C$902,tabItens[[#This Row],[CÓDIGO]],Consumo!$V$3:$V$902) + SUMIF(Consumo!$C$3:$C$902,tabItens[[#This Row],[CÓDIGO]],Consumo!$W$3:$W$902)</f>
        <v>50</v>
      </c>
      <c r="AT508" s="269">
        <f>SUMIF(Consumo!$C$3:$C$902,tabItens[[#This Row],[CÓDIGO]],Consumo!$AF$3:$AF$902)</f>
        <v>105</v>
      </c>
      <c r="AU508" s="270">
        <f>SUMIF(Consumo!$C$3:$C$902,tabItens[[#This Row],[CÓDIGO]],Consumo!$AG$3:$AG$902)</f>
        <v>50</v>
      </c>
      <c r="AV508" s="271">
        <f>SUMIF(Consumo!$C$3:$C$902,tabItens[[#This Row],[CÓDIGO]],Consumo!$AE$3:$AE$902)</f>
        <v>0</v>
      </c>
      <c r="AW508" s="244">
        <f>tabItens[[#This Row],[QTDE ATUAL]] + tabItens[[#This Row],[RC QTDE]] + tabItens[[#This Row],[AF SALDO]] + tabItens[[#This Row],[Recentes]]</f>
        <v>426</v>
      </c>
      <c r="AX508" s="272">
        <v>17</v>
      </c>
      <c r="AY508" s="272">
        <v>4</v>
      </c>
      <c r="AZ508" s="272">
        <f>IF(ISBLANK(tabItens[[#This Row],[CÓDIGO]]),"",tabItens[[#This Row],[PontoMês]] * (AZ$2+tabItens[[#This Row],[PontoQtM]]))</f>
        <v>68</v>
      </c>
      <c r="BA508" s="271">
        <f>tabItens[[#This Row],[PontoPed]] - tabItens[[#This Row],[Saldo]] + (1/10)</f>
        <v>-357.9</v>
      </c>
      <c r="BB508" s="271">
        <f xml:space="preserve"> tabItens[[#This Row],[PontoMês]] * BB$2 - tabItens[[#This Row],[QTDE ATUAL]] - (1/10)</f>
        <v>-409.1</v>
      </c>
      <c r="BC508" s="273">
        <f>IF( tabItens[[#This Row],[PontoPed]]&gt;0, IF(tabItens[[#This Row],[PontoPed]]&lt;1, 1, IF( tabItens[[#This Row],[Saldo]]&gt;tabItens[[#This Row],[PontoPed]], 0, (tabItens[[#This Row],[PontoPed]]-tabItens[[#This Row],[Saldo]])/tabItens[[#This Row],[PontoPed]] ) ), 0 )</f>
        <v>0</v>
      </c>
      <c r="BD508" s="274">
        <f>ROUNDDOWN(IF( OR( AND(tabItens[[#This Row],[PontoPed]]&lt;tabItens[[#This Row],[Saldo]],tabItens[[#This Row],[Saldo]]&gt;0), tabItens[[#This Row],[PontoPed]]=0), 99, IF(AND(tabItens[[#This Row],[Saldo]]=0,tabItens[[#This Row],[PontoPed]]&gt;0), 0, (1-tabItens[[#This Row],[PctAb]])*10 ) ),0)</f>
        <v>99</v>
      </c>
      <c r="BE508" s="275">
        <f>MAX(ROUNDDOWN( IF(tabItens[[#This Row],[Abaixo]] &gt; 0,   tabItens[[#This Row],[Abaixo]] + (tabItens[[#This Row],[PontoMês]] * IF( OR( ISBLANK(tabItens[[#This Row],[ATA Nº/ANO]]), tabItens[[#This Row],[ATA Nº/ANO]] = ""),BE$2,BE$1)),0),0),0)</f>
        <v>0</v>
      </c>
      <c r="BF50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8" s="276">
        <f>SUMIF(Consumo!$C$3:$C$902,tabItens[[#This Row],[CÓDIGO]],Consumo!$E$3:$E$902)</f>
        <v>0</v>
      </c>
      <c r="BH508" s="277">
        <f>IF(AND(tabItens[[#This Row],[Pend]] &gt; 0,tabItens[[#This Row],[Consumo]] &lt;&gt; 0), tabItens[[#This Row],[Pend]] / tabItens[[#This Row],[Consumo]], 0 )</f>
        <v>0</v>
      </c>
      <c r="BI508" s="276"/>
      <c r="BJ508" s="276"/>
      <c r="BK508" s="278" t="s">
        <v>2077</v>
      </c>
    </row>
    <row r="509" spans="1:63" x14ac:dyDescent="0.3">
      <c r="A509" s="239">
        <v>31580</v>
      </c>
      <c r="B509" s="240" t="s">
        <v>1254</v>
      </c>
      <c r="C509" s="241" t="s">
        <v>264</v>
      </c>
      <c r="D509" s="242">
        <v>2.8</v>
      </c>
      <c r="E509" s="243"/>
      <c r="F509" s="243"/>
      <c r="G509" s="243" t="s">
        <v>891</v>
      </c>
      <c r="H509" s="244">
        <v>88</v>
      </c>
      <c r="I509" s="245">
        <v>103003</v>
      </c>
      <c r="J509" s="246">
        <v>2.8</v>
      </c>
      <c r="K509" s="247"/>
      <c r="L509" s="248">
        <f>IF(tabItens[[#This Row],[Média]] &gt; 0, tabItens[[#This Row],[QTDE ATUAL]] / tabItens[[#This Row],[Média]],999.9)</f>
        <v>999.9</v>
      </c>
      <c r="M509" s="249">
        <v>0</v>
      </c>
      <c r="N509" s="250">
        <f>tabItens[[#This Row],[VALOR UNIT.]] * tabItens[[#This Row],[LC]]</f>
        <v>0</v>
      </c>
      <c r="O509" s="251"/>
      <c r="P509" s="252"/>
      <c r="Q509" s="253"/>
      <c r="R509" s="250"/>
      <c r="S509" s="254"/>
      <c r="T509" s="255">
        <f>ROUNDDOWN(IFERROR(tabItens[[#This Row],[ATA DT.VALID.]] - $D$1,0) / 30,0)</f>
        <v>-1507</v>
      </c>
      <c r="U509" s="240" t="s">
        <v>996</v>
      </c>
      <c r="V509" s="256">
        <v>1</v>
      </c>
      <c r="W509" s="257" t="s">
        <v>2068</v>
      </c>
      <c r="X509" s="258">
        <v>55</v>
      </c>
      <c r="Y509" s="259">
        <v>32</v>
      </c>
      <c r="Z509" s="260"/>
      <c r="AA509" s="261"/>
      <c r="AB509" s="262"/>
      <c r="AC509" s="262"/>
      <c r="AD509" s="261"/>
      <c r="AE509" s="262"/>
      <c r="AF509" s="255"/>
      <c r="AG509" s="263" t="s">
        <v>2063</v>
      </c>
      <c r="AH509" s="264"/>
      <c r="AI509" s="255">
        <v>0</v>
      </c>
      <c r="AJ509" s="264">
        <v>41879</v>
      </c>
      <c r="AK509" s="264" t="s">
        <v>891</v>
      </c>
      <c r="AL509" s="264">
        <v>41823</v>
      </c>
      <c r="AM509" s="254"/>
      <c r="AN509" s="243"/>
      <c r="AO509" s="265" t="str">
        <f>_xlfn.IFNA(IF(VLOOKUP(tabItens[[#This Row],[CÓDIGO]],tabExcluirDoEstoque[#Data],1,FALSE),"sim",""),"")</f>
        <v/>
      </c>
      <c r="AP509" s="266" t="str">
        <f ca="1">IF(OR(ISBLANK(tabItens[[#This Row],[ATA DT.VALID.]]),tabItens[[#This Row],[ATA DT.VALID.]]="",tabItens[[#This Row],[ATA DT.VALID.]]=" "),"",IF(TYPE(tabItens[[#This Row],[ATA DT.VALID.]])=1,ROUNDUP((tabItens[[#This Row],[ATA DT.VALID.]]-TODAY())/7,0),""))</f>
        <v/>
      </c>
      <c r="AQ509" s="267"/>
      <c r="AR509" s="268">
        <f>IF(ISBLANK(tabItens[[#This Row],[CÓDIGO]]),"",IFERROR(VLOOKUP(tabItens[[#This Row],[CÓDIGO]],Consumo!$C$2:$AI$902,32,FALSE),0))</f>
        <v>0</v>
      </c>
      <c r="AS509" s="269">
        <f>SUMIF(Consumo!$C$3:$C$902,tabItens[[#This Row],[CÓDIGO]],Consumo!$T$3:$T$902) + SUMIF(Consumo!$C$3:$C$902,tabItens[[#This Row],[CÓDIGO]],Consumo!$U$3:$U$902) + SUMIF(Consumo!$C$3:$C$902,tabItens[[#This Row],[CÓDIGO]],Consumo!$V$3:$V$902) + SUMIF(Consumo!$C$3:$C$902,tabItens[[#This Row],[CÓDIGO]],Consumo!$W$3:$W$902)</f>
        <v>0</v>
      </c>
      <c r="AT509" s="269">
        <f>SUMIF(Consumo!$C$3:$C$902,tabItens[[#This Row],[CÓDIGO]],Consumo!$AF$3:$AF$902)</f>
        <v>0</v>
      </c>
      <c r="AU509" s="270">
        <f>SUMIF(Consumo!$C$3:$C$902,tabItens[[#This Row],[CÓDIGO]],Consumo!$AG$3:$AG$902)</f>
        <v>0</v>
      </c>
      <c r="AV509" s="271">
        <f>SUMIF(Consumo!$C$3:$C$902,tabItens[[#This Row],[CÓDIGO]],Consumo!$AE$3:$AE$902)</f>
        <v>0</v>
      </c>
      <c r="AW509" s="244">
        <f>tabItens[[#This Row],[QTDE ATUAL]] + tabItens[[#This Row],[RC QTDE]] + tabItens[[#This Row],[AF SALDO]] + tabItens[[#This Row],[Recentes]]</f>
        <v>88</v>
      </c>
      <c r="AX509" s="272">
        <v>0</v>
      </c>
      <c r="AY509" s="272">
        <v>4</v>
      </c>
      <c r="AZ509" s="272">
        <f>IF(ISBLANK(tabItens[[#This Row],[CÓDIGO]]),"",tabItens[[#This Row],[PontoMês]] * (AZ$2+tabItens[[#This Row],[PontoQtM]]))</f>
        <v>0</v>
      </c>
      <c r="BA509" s="271">
        <f>tabItens[[#This Row],[PontoPed]] - tabItens[[#This Row],[Saldo]] + (1/10)</f>
        <v>-87.9</v>
      </c>
      <c r="BB509" s="271">
        <f xml:space="preserve"> tabItens[[#This Row],[PontoMês]] * BB$2 - tabItens[[#This Row],[QTDE ATUAL]] - (1/10)</f>
        <v>-88.1</v>
      </c>
      <c r="BC509" s="273">
        <f>IF( tabItens[[#This Row],[PontoPed]]&gt;0, IF(tabItens[[#This Row],[PontoPed]]&lt;1, 1, IF( tabItens[[#This Row],[Saldo]]&gt;tabItens[[#This Row],[PontoPed]], 0, (tabItens[[#This Row],[PontoPed]]-tabItens[[#This Row],[Saldo]])/tabItens[[#This Row],[PontoPed]] ) ), 0 )</f>
        <v>0</v>
      </c>
      <c r="BD509" s="274">
        <f>ROUNDDOWN(IF( OR( AND(tabItens[[#This Row],[PontoPed]]&lt;tabItens[[#This Row],[Saldo]],tabItens[[#This Row],[Saldo]]&gt;0), tabItens[[#This Row],[PontoPed]]=0), 99, IF(AND(tabItens[[#This Row],[Saldo]]=0,tabItens[[#This Row],[PontoPed]]&gt;0), 0, (1-tabItens[[#This Row],[PctAb]])*10 ) ),0)</f>
        <v>99</v>
      </c>
      <c r="BE509" s="275">
        <f>MAX(ROUNDDOWN( IF(tabItens[[#This Row],[Abaixo]] &gt; 0,   tabItens[[#This Row],[Abaixo]] + (tabItens[[#This Row],[PontoMês]] * IF( OR( ISBLANK(tabItens[[#This Row],[ATA Nº/ANO]]), tabItens[[#This Row],[ATA Nº/ANO]] = ""),BE$2,BE$1)),0),0),0)</f>
        <v>0</v>
      </c>
      <c r="BF50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09" s="276">
        <f>SUMIF(Consumo!$C$3:$C$902,tabItens[[#This Row],[CÓDIGO]],Consumo!$E$3:$E$902)</f>
        <v>0</v>
      </c>
      <c r="BH509" s="277">
        <f>IF(AND(tabItens[[#This Row],[Pend]] &gt; 0,tabItens[[#This Row],[Consumo]] &lt;&gt; 0), tabItens[[#This Row],[Pend]] / tabItens[[#This Row],[Consumo]], 0 )</f>
        <v>0</v>
      </c>
      <c r="BI509" s="276"/>
      <c r="BJ509" s="276"/>
      <c r="BK509" s="278" t="s">
        <v>2077</v>
      </c>
    </row>
    <row r="510" spans="1:63" x14ac:dyDescent="0.3">
      <c r="A510" s="239">
        <v>136853</v>
      </c>
      <c r="B510" s="240" t="s">
        <v>1937</v>
      </c>
      <c r="C510" s="241" t="s">
        <v>437</v>
      </c>
      <c r="D510" s="242">
        <v>1.76</v>
      </c>
      <c r="E510" s="243"/>
      <c r="F510" s="243"/>
      <c r="G510" s="243" t="s">
        <v>891</v>
      </c>
      <c r="H510" s="244">
        <v>55</v>
      </c>
      <c r="I510" s="245">
        <v>103003</v>
      </c>
      <c r="J510" s="246">
        <v>1.76</v>
      </c>
      <c r="K510" s="247">
        <v>21</v>
      </c>
      <c r="L510" s="248">
        <f>IF(tabItens[[#This Row],[Média]] &gt; 0, tabItens[[#This Row],[QTDE ATUAL]] / tabItens[[#This Row],[Média]],999.9)</f>
        <v>999.9</v>
      </c>
      <c r="M510" s="249">
        <v>0</v>
      </c>
      <c r="N510" s="250">
        <f>tabItens[[#This Row],[VALOR UNIT.]] * tabItens[[#This Row],[LC]]</f>
        <v>0</v>
      </c>
      <c r="O510" s="251"/>
      <c r="P510" s="252"/>
      <c r="Q510" s="253"/>
      <c r="R510" s="250"/>
      <c r="S510" s="254"/>
      <c r="T510" s="255">
        <f>ROUNDDOWN(IFERROR(tabItens[[#This Row],[ATA DT.VALID.]] - $D$1,0) / 30,0)</f>
        <v>-1507</v>
      </c>
      <c r="U510" s="240" t="s">
        <v>1493</v>
      </c>
      <c r="V510" s="256">
        <v>1</v>
      </c>
      <c r="W510" s="257" t="s">
        <v>2071</v>
      </c>
      <c r="X510" s="258">
        <v>54</v>
      </c>
      <c r="Y510" s="259">
        <v>4</v>
      </c>
      <c r="Z510" s="260"/>
      <c r="AA510" s="261"/>
      <c r="AB510" s="262"/>
      <c r="AC510" s="262"/>
      <c r="AD510" s="261"/>
      <c r="AE510" s="262"/>
      <c r="AF510" s="255"/>
      <c r="AG510" s="263" t="s">
        <v>2063</v>
      </c>
      <c r="AH510" s="264"/>
      <c r="AI510" s="255">
        <v>8</v>
      </c>
      <c r="AJ510" s="264">
        <v>43802</v>
      </c>
      <c r="AK510" s="264">
        <v>43578</v>
      </c>
      <c r="AL510" s="264">
        <v>43780</v>
      </c>
      <c r="AM510" s="254"/>
      <c r="AN510" s="243"/>
      <c r="AO510" s="265" t="str">
        <f>_xlfn.IFNA(IF(VLOOKUP(tabItens[[#This Row],[CÓDIGO]],tabExcluirDoEstoque[#Data],1,FALSE),"sim",""),"")</f>
        <v/>
      </c>
      <c r="AP510" s="266" t="str">
        <f ca="1">IF(OR(ISBLANK(tabItens[[#This Row],[ATA DT.VALID.]]),tabItens[[#This Row],[ATA DT.VALID.]]="",tabItens[[#This Row],[ATA DT.VALID.]]=" "),"",IF(TYPE(tabItens[[#This Row],[ATA DT.VALID.]])=1,ROUNDUP((tabItens[[#This Row],[ATA DT.VALID.]]-TODAY())/7,0),""))</f>
        <v/>
      </c>
      <c r="AQ510" s="267"/>
      <c r="AR510" s="268" t="str">
        <f>IF(ISBLANK(tabItens[[#This Row],[CÓDIGO]]),"",IFERROR(VLOOKUP(tabItens[[#This Row],[CÓDIGO]],Consumo!$C$2:$AI$902,32,FALSE),0))</f>
        <v>05.2023</v>
      </c>
      <c r="AS510" s="269">
        <f>SUMIF(Consumo!$C$3:$C$902,tabItens[[#This Row],[CÓDIGO]],Consumo!$T$3:$T$902) + SUMIF(Consumo!$C$3:$C$902,tabItens[[#This Row],[CÓDIGO]],Consumo!$U$3:$U$902) + SUMIF(Consumo!$C$3:$C$902,tabItens[[#This Row],[CÓDIGO]],Consumo!$V$3:$V$902) + SUMIF(Consumo!$C$3:$C$902,tabItens[[#This Row],[CÓDIGO]],Consumo!$W$3:$W$902)</f>
        <v>6</v>
      </c>
      <c r="AT510" s="269">
        <f>SUMIF(Consumo!$C$3:$C$902,tabItens[[#This Row],[CÓDIGO]],Consumo!$AF$3:$AF$902)</f>
        <v>42</v>
      </c>
      <c r="AU510" s="270">
        <f>SUMIF(Consumo!$C$3:$C$902,tabItens[[#This Row],[CÓDIGO]],Consumo!$AG$3:$AG$902)</f>
        <v>20</v>
      </c>
      <c r="AV510" s="271">
        <f>SUMIF(Consumo!$C$3:$C$902,tabItens[[#This Row],[CÓDIGO]],Consumo!$AE$3:$AE$902)</f>
        <v>0</v>
      </c>
      <c r="AW510" s="244">
        <f>tabItens[[#This Row],[QTDE ATUAL]] + tabItens[[#This Row],[RC QTDE]] + tabItens[[#This Row],[AF SALDO]] + tabItens[[#This Row],[Recentes]]</f>
        <v>55</v>
      </c>
      <c r="AX510" s="272">
        <v>0</v>
      </c>
      <c r="AY510" s="272">
        <v>4</v>
      </c>
      <c r="AZ510" s="272">
        <f>IF(ISBLANK(tabItens[[#This Row],[CÓDIGO]]),"",tabItens[[#This Row],[PontoMês]] * (AZ$2+tabItens[[#This Row],[PontoQtM]]))</f>
        <v>0</v>
      </c>
      <c r="BA510" s="271">
        <f>tabItens[[#This Row],[PontoPed]] - tabItens[[#This Row],[Saldo]] + (1/10)</f>
        <v>-54.9</v>
      </c>
      <c r="BB510" s="271">
        <f xml:space="preserve"> tabItens[[#This Row],[PontoMês]] * BB$2 - tabItens[[#This Row],[QTDE ATUAL]] - (1/10)</f>
        <v>-55.1</v>
      </c>
      <c r="BC510" s="273">
        <f>IF( tabItens[[#This Row],[PontoPed]]&gt;0, IF(tabItens[[#This Row],[PontoPed]]&lt;1, 1, IF( tabItens[[#This Row],[Saldo]]&gt;tabItens[[#This Row],[PontoPed]], 0, (tabItens[[#This Row],[PontoPed]]-tabItens[[#This Row],[Saldo]])/tabItens[[#This Row],[PontoPed]] ) ), 0 )</f>
        <v>0</v>
      </c>
      <c r="BD510" s="274">
        <f>ROUNDDOWN(IF( OR( AND(tabItens[[#This Row],[PontoPed]]&lt;tabItens[[#This Row],[Saldo]],tabItens[[#This Row],[Saldo]]&gt;0), tabItens[[#This Row],[PontoPed]]=0), 99, IF(AND(tabItens[[#This Row],[Saldo]]=0,tabItens[[#This Row],[PontoPed]]&gt;0), 0, (1-tabItens[[#This Row],[PctAb]])*10 ) ),0)</f>
        <v>99</v>
      </c>
      <c r="BE510" s="275">
        <f>MAX(ROUNDDOWN( IF(tabItens[[#This Row],[Abaixo]] &gt; 0,   tabItens[[#This Row],[Abaixo]] + (tabItens[[#This Row],[PontoMês]] * IF( OR( ISBLANK(tabItens[[#This Row],[ATA Nº/ANO]]), tabItens[[#This Row],[ATA Nº/ANO]] = ""),BE$2,BE$1)),0),0),0)</f>
        <v>0</v>
      </c>
      <c r="BF51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10" s="276">
        <f>SUMIF(Consumo!$C$3:$C$902,tabItens[[#This Row],[CÓDIGO]],Consumo!$E$3:$E$902)</f>
        <v>0</v>
      </c>
      <c r="BH510" s="277">
        <f>IF(AND(tabItens[[#This Row],[Pend]] &gt; 0,tabItens[[#This Row],[Consumo]] &lt;&gt; 0), tabItens[[#This Row],[Pend]] / tabItens[[#This Row],[Consumo]], 0 )</f>
        <v>0</v>
      </c>
      <c r="BI510" s="276"/>
      <c r="BJ510" s="276"/>
      <c r="BK510" s="278" t="s">
        <v>2077</v>
      </c>
    </row>
    <row r="511" spans="1:63" x14ac:dyDescent="0.3">
      <c r="A511" s="239">
        <v>49695</v>
      </c>
      <c r="B511" s="240" t="s">
        <v>1301</v>
      </c>
      <c r="C511" s="241" t="s">
        <v>264</v>
      </c>
      <c r="D511" s="242">
        <v>19</v>
      </c>
      <c r="E511" s="243"/>
      <c r="F511" s="243"/>
      <c r="G511" s="243" t="s">
        <v>891</v>
      </c>
      <c r="H511" s="244">
        <v>0</v>
      </c>
      <c r="I511" s="245">
        <v>103003</v>
      </c>
      <c r="J511" s="246">
        <v>19</v>
      </c>
      <c r="K511" s="247">
        <v>320</v>
      </c>
      <c r="L511" s="248">
        <f>IF(tabItens[[#This Row],[Média]] &gt; 0, tabItens[[#This Row],[QTDE ATUAL]] / tabItens[[#This Row],[Média]],999.9)</f>
        <v>0</v>
      </c>
      <c r="M511" s="249">
        <v>0</v>
      </c>
      <c r="N511" s="250">
        <f>tabItens[[#This Row],[VALOR UNIT.]] * tabItens[[#This Row],[LC]]</f>
        <v>0</v>
      </c>
      <c r="O511" s="251" t="s">
        <v>2098</v>
      </c>
      <c r="P511" s="252"/>
      <c r="Q511" s="253"/>
      <c r="R511" s="250"/>
      <c r="S511" s="254"/>
      <c r="T511" s="255">
        <f>ROUNDDOWN(IFERROR(tabItens[[#This Row],[ATA DT.VALID.]] - $D$1,0) / 30,0)</f>
        <v>-1507</v>
      </c>
      <c r="U511" s="240" t="s">
        <v>1034</v>
      </c>
      <c r="V511" s="256">
        <v>1</v>
      </c>
      <c r="W511" s="257" t="s">
        <v>2062</v>
      </c>
      <c r="X511" s="258">
        <v>51</v>
      </c>
      <c r="Y511" s="259">
        <v>8</v>
      </c>
      <c r="Z511" s="260">
        <v>2431</v>
      </c>
      <c r="AA511" s="261">
        <v>2023</v>
      </c>
      <c r="AB511" s="262">
        <v>100</v>
      </c>
      <c r="AC511" s="262"/>
      <c r="AD511" s="261"/>
      <c r="AE511" s="262"/>
      <c r="AF511" s="255"/>
      <c r="AG511" s="263" t="s">
        <v>2063</v>
      </c>
      <c r="AH511" s="264"/>
      <c r="AI511" s="255">
        <v>122</v>
      </c>
      <c r="AJ511" s="264">
        <v>44613</v>
      </c>
      <c r="AK511" s="264" t="s">
        <v>891</v>
      </c>
      <c r="AL511" s="264">
        <v>44831</v>
      </c>
      <c r="AM511" s="254"/>
      <c r="AN511" s="243"/>
      <c r="AO511" s="265" t="str">
        <f>_xlfn.IFNA(IF(VLOOKUP(tabItens[[#This Row],[CÓDIGO]],tabExcluirDoEstoque[#Data],1,FALSE),"sim",""),"")</f>
        <v/>
      </c>
      <c r="AP511" s="266" t="str">
        <f ca="1">IF(OR(ISBLANK(tabItens[[#This Row],[ATA DT.VALID.]]),tabItens[[#This Row],[ATA DT.VALID.]]="",tabItens[[#This Row],[ATA DT.VALID.]]=" "),"",IF(TYPE(tabItens[[#This Row],[ATA DT.VALID.]])=1,ROUNDUP((tabItens[[#This Row],[ATA DT.VALID.]]-TODAY())/7,0),""))</f>
        <v/>
      </c>
      <c r="AQ511" s="267">
        <v>0</v>
      </c>
      <c r="AR511" s="268" t="str">
        <f>IF(ISBLANK(tabItens[[#This Row],[CÓDIGO]]),"",IFERROR(VLOOKUP(tabItens[[#This Row],[CÓDIGO]],Consumo!$C$2:$AI$902,32,FALSE),0))</f>
        <v>06.2023</v>
      </c>
      <c r="AS511" s="269">
        <f>SUMIF(Consumo!$C$3:$C$902,tabItens[[#This Row],[CÓDIGO]],Consumo!$T$3:$T$902) + SUMIF(Consumo!$C$3:$C$902,tabItens[[#This Row],[CÓDIGO]],Consumo!$U$3:$U$902) + SUMIF(Consumo!$C$3:$C$902,tabItens[[#This Row],[CÓDIGO]],Consumo!$V$3:$V$902) + SUMIF(Consumo!$C$3:$C$902,tabItens[[#This Row],[CÓDIGO]],Consumo!$W$3:$W$902)</f>
        <v>109</v>
      </c>
      <c r="AT511" s="269">
        <f>SUMIF(Consumo!$C$3:$C$902,tabItens[[#This Row],[CÓDIGO]],Consumo!$AF$3:$AF$902)</f>
        <v>621</v>
      </c>
      <c r="AU511" s="270">
        <f>SUMIF(Consumo!$C$3:$C$902,tabItens[[#This Row],[CÓDIGO]],Consumo!$AG$3:$AG$902)</f>
        <v>80</v>
      </c>
      <c r="AV511" s="271">
        <f>SUMIF(Consumo!$C$3:$C$902,tabItens[[#This Row],[CÓDIGO]],Consumo!$AE$3:$AE$902)</f>
        <v>3.9444444444444446</v>
      </c>
      <c r="AW511" s="244">
        <f>tabItens[[#This Row],[QTDE ATUAL]] + tabItens[[#This Row],[RC QTDE]] + tabItens[[#This Row],[AF SALDO]] + tabItens[[#This Row],[Recentes]]</f>
        <v>100</v>
      </c>
      <c r="AX511" s="272">
        <v>84</v>
      </c>
      <c r="AY511" s="272">
        <v>4</v>
      </c>
      <c r="AZ511" s="272">
        <f>IF(ISBLANK(tabItens[[#This Row],[CÓDIGO]]),"",tabItens[[#This Row],[PontoMês]] * (AZ$2+tabItens[[#This Row],[PontoQtM]]))</f>
        <v>336</v>
      </c>
      <c r="BA511" s="271">
        <f>tabItens[[#This Row],[PontoPed]] - tabItens[[#This Row],[Saldo]] + (1/10)</f>
        <v>236.1</v>
      </c>
      <c r="BB511" s="271">
        <f xml:space="preserve"> tabItens[[#This Row],[PontoMês]] * BB$2 - tabItens[[#This Row],[QTDE ATUAL]] - (1/10)</f>
        <v>83.9</v>
      </c>
      <c r="BC511" s="273">
        <f>IF( tabItens[[#This Row],[PontoPed]]&gt;0, IF(tabItens[[#This Row],[PontoPed]]&lt;1, 1, IF( tabItens[[#This Row],[Saldo]]&gt;tabItens[[#This Row],[PontoPed]], 0, (tabItens[[#This Row],[PontoPed]]-tabItens[[#This Row],[Saldo]])/tabItens[[#This Row],[PontoPed]] ) ), 0 )</f>
        <v>0.70238095238095233</v>
      </c>
      <c r="BD511" s="274">
        <f>ROUNDDOWN(IF( OR( AND(tabItens[[#This Row],[PontoPed]]&lt;tabItens[[#This Row],[Saldo]],tabItens[[#This Row],[Saldo]]&gt;0), tabItens[[#This Row],[PontoPed]]=0), 99, IF(AND(tabItens[[#This Row],[Saldo]]=0,tabItens[[#This Row],[PontoPed]]&gt;0), 0, (1-tabItens[[#This Row],[PctAb]])*10 ) ),0)</f>
        <v>2</v>
      </c>
      <c r="BE511" s="275">
        <f>MAX(ROUNDDOWN( IF(tabItens[[#This Row],[Abaixo]] &gt; 0,   tabItens[[#This Row],[Abaixo]] + (tabItens[[#This Row],[PontoMês]] * IF( OR( ISBLANK(tabItens[[#This Row],[ATA Nº/ANO]]), tabItens[[#This Row],[ATA Nº/ANO]] = ""),BE$2,BE$1)),0),0),0)</f>
        <v>488</v>
      </c>
      <c r="BF51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1" s="276">
        <f>SUMIF(Consumo!$C$3:$C$902,tabItens[[#This Row],[CÓDIGO]],Consumo!$E$3:$E$902)</f>
        <v>71</v>
      </c>
      <c r="BH511" s="277">
        <f>IF(AND(tabItens[[#This Row],[Pend]] &gt; 0,tabItens[[#This Row],[Consumo]] &lt;&gt; 0), tabItens[[#This Row],[Pend]] / tabItens[[#This Row],[Consumo]], 0 )</f>
        <v>0.1143317230273752</v>
      </c>
      <c r="BI511" s="276"/>
      <c r="BJ511" s="276"/>
      <c r="BK511" s="278" t="s">
        <v>2077</v>
      </c>
    </row>
    <row r="512" spans="1:63" x14ac:dyDescent="0.3">
      <c r="A512" s="239">
        <v>137800</v>
      </c>
      <c r="B512" s="240" t="s">
        <v>1955</v>
      </c>
      <c r="C512" s="241" t="s">
        <v>437</v>
      </c>
      <c r="D512" s="242">
        <v>12.05</v>
      </c>
      <c r="E512" s="243"/>
      <c r="F512" s="243"/>
      <c r="G512" s="243" t="s">
        <v>891</v>
      </c>
      <c r="H512" s="244">
        <v>59</v>
      </c>
      <c r="I512" s="245">
        <v>103003</v>
      </c>
      <c r="J512" s="246">
        <v>12.05</v>
      </c>
      <c r="K512" s="247"/>
      <c r="L512" s="248">
        <f>IF(tabItens[[#This Row],[Média]] &gt; 0, tabItens[[#This Row],[QTDE ATUAL]] / tabItens[[#This Row],[Média]],999.9)</f>
        <v>999.9</v>
      </c>
      <c r="M512" s="249">
        <v>0</v>
      </c>
      <c r="N512" s="250">
        <f>tabItens[[#This Row],[VALOR UNIT.]] * tabItens[[#This Row],[LC]]</f>
        <v>0</v>
      </c>
      <c r="O512" s="251"/>
      <c r="P512" s="252"/>
      <c r="Q512" s="253"/>
      <c r="R512" s="250"/>
      <c r="S512" s="254"/>
      <c r="T512" s="255">
        <f>ROUNDDOWN(IFERROR(tabItens[[#This Row],[ATA DT.VALID.]] - $D$1,0) / 30,0)</f>
        <v>-1507</v>
      </c>
      <c r="U512" s="240" t="s">
        <v>1493</v>
      </c>
      <c r="V512" s="256">
        <v>1</v>
      </c>
      <c r="W512" s="257" t="s">
        <v>2071</v>
      </c>
      <c r="X512" s="258">
        <v>54</v>
      </c>
      <c r="Y512" s="259">
        <v>4</v>
      </c>
      <c r="Z512" s="260"/>
      <c r="AA512" s="261"/>
      <c r="AB512" s="262"/>
      <c r="AC512" s="262"/>
      <c r="AD512" s="261"/>
      <c r="AE512" s="262"/>
      <c r="AF512" s="255"/>
      <c r="AG512" s="263" t="s">
        <v>2063</v>
      </c>
      <c r="AH512" s="264"/>
      <c r="AI512" s="255">
        <v>0</v>
      </c>
      <c r="AJ512" s="264">
        <v>43819</v>
      </c>
      <c r="AK512" s="264">
        <v>43629</v>
      </c>
      <c r="AL512" s="264">
        <v>43780</v>
      </c>
      <c r="AM512" s="254"/>
      <c r="AN512" s="243"/>
      <c r="AO512" s="265" t="str">
        <f>_xlfn.IFNA(IF(VLOOKUP(tabItens[[#This Row],[CÓDIGO]],tabExcluirDoEstoque[#Data],1,FALSE),"sim",""),"")</f>
        <v/>
      </c>
      <c r="AP512" s="266" t="str">
        <f ca="1">IF(OR(ISBLANK(tabItens[[#This Row],[ATA DT.VALID.]]),tabItens[[#This Row],[ATA DT.VALID.]]="",tabItens[[#This Row],[ATA DT.VALID.]]=" "),"",IF(TYPE(tabItens[[#This Row],[ATA DT.VALID.]])=1,ROUNDUP((tabItens[[#This Row],[ATA DT.VALID.]]-TODAY())/7,0),""))</f>
        <v/>
      </c>
      <c r="AQ512" s="267"/>
      <c r="AR512" s="268" t="str">
        <f>IF(ISBLANK(tabItens[[#This Row],[CÓDIGO]]),"",IFERROR(VLOOKUP(tabItens[[#This Row],[CÓDIGO]],Consumo!$C$2:$AI$902,32,FALSE),0))</f>
        <v>04.2022</v>
      </c>
      <c r="AS512" s="269">
        <f>SUMIF(Consumo!$C$3:$C$902,tabItens[[#This Row],[CÓDIGO]],Consumo!$T$3:$T$902) + SUMIF(Consumo!$C$3:$C$902,tabItens[[#This Row],[CÓDIGO]],Consumo!$U$3:$U$902) + SUMIF(Consumo!$C$3:$C$902,tabItens[[#This Row],[CÓDIGO]],Consumo!$V$3:$V$902) + SUMIF(Consumo!$C$3:$C$902,tabItens[[#This Row],[CÓDIGO]],Consumo!$W$3:$W$902)</f>
        <v>0</v>
      </c>
      <c r="AT512" s="269">
        <f>SUMIF(Consumo!$C$3:$C$902,tabItens[[#This Row],[CÓDIGO]],Consumo!$AF$3:$AF$902)</f>
        <v>4</v>
      </c>
      <c r="AU512" s="270">
        <f>SUMIF(Consumo!$C$3:$C$902,tabItens[[#This Row],[CÓDIGO]],Consumo!$AG$3:$AG$902)</f>
        <v>4</v>
      </c>
      <c r="AV512" s="271">
        <f>SUMIF(Consumo!$C$3:$C$902,tabItens[[#This Row],[CÓDIGO]],Consumo!$AE$3:$AE$902)</f>
        <v>0</v>
      </c>
      <c r="AW512" s="244">
        <f>tabItens[[#This Row],[QTDE ATUAL]] + tabItens[[#This Row],[RC QTDE]] + tabItens[[#This Row],[AF SALDO]] + tabItens[[#This Row],[Recentes]]</f>
        <v>59</v>
      </c>
      <c r="AX512" s="272">
        <v>0</v>
      </c>
      <c r="AY512" s="272">
        <v>4</v>
      </c>
      <c r="AZ512" s="272">
        <f>IF(ISBLANK(tabItens[[#This Row],[CÓDIGO]]),"",tabItens[[#This Row],[PontoMês]] * (AZ$2+tabItens[[#This Row],[PontoQtM]]))</f>
        <v>0</v>
      </c>
      <c r="BA512" s="271">
        <f>tabItens[[#This Row],[PontoPed]] - tabItens[[#This Row],[Saldo]] + (1/10)</f>
        <v>-58.9</v>
      </c>
      <c r="BB512" s="271">
        <f xml:space="preserve"> tabItens[[#This Row],[PontoMês]] * BB$2 - tabItens[[#This Row],[QTDE ATUAL]] - (1/10)</f>
        <v>-59.1</v>
      </c>
      <c r="BC512" s="273">
        <f>IF( tabItens[[#This Row],[PontoPed]]&gt;0, IF(tabItens[[#This Row],[PontoPed]]&lt;1, 1, IF( tabItens[[#This Row],[Saldo]]&gt;tabItens[[#This Row],[PontoPed]], 0, (tabItens[[#This Row],[PontoPed]]-tabItens[[#This Row],[Saldo]])/tabItens[[#This Row],[PontoPed]] ) ), 0 )</f>
        <v>0</v>
      </c>
      <c r="BD512" s="274">
        <f>ROUNDDOWN(IF( OR( AND(tabItens[[#This Row],[PontoPed]]&lt;tabItens[[#This Row],[Saldo]],tabItens[[#This Row],[Saldo]]&gt;0), tabItens[[#This Row],[PontoPed]]=0), 99, IF(AND(tabItens[[#This Row],[Saldo]]=0,tabItens[[#This Row],[PontoPed]]&gt;0), 0, (1-tabItens[[#This Row],[PctAb]])*10 ) ),0)</f>
        <v>99</v>
      </c>
      <c r="BE512" s="275">
        <f>MAX(ROUNDDOWN( IF(tabItens[[#This Row],[Abaixo]] &gt; 0,   tabItens[[#This Row],[Abaixo]] + (tabItens[[#This Row],[PontoMês]] * IF( OR( ISBLANK(tabItens[[#This Row],[ATA Nº/ANO]]), tabItens[[#This Row],[ATA Nº/ANO]] = ""),BE$2,BE$1)),0),0),0)</f>
        <v>0</v>
      </c>
      <c r="BF51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12" s="276">
        <f>SUMIF(Consumo!$C$3:$C$902,tabItens[[#This Row],[CÓDIGO]],Consumo!$E$3:$E$902)</f>
        <v>0</v>
      </c>
      <c r="BH512" s="277">
        <f>IF(AND(tabItens[[#This Row],[Pend]] &gt; 0,tabItens[[#This Row],[Consumo]] &lt;&gt; 0), tabItens[[#This Row],[Pend]] / tabItens[[#This Row],[Consumo]], 0 )</f>
        <v>0</v>
      </c>
      <c r="BI512" s="276"/>
      <c r="BJ512" s="276"/>
      <c r="BK512" s="278" t="s">
        <v>2077</v>
      </c>
    </row>
    <row r="513" spans="1:63" x14ac:dyDescent="0.3">
      <c r="A513" s="239">
        <v>123710</v>
      </c>
      <c r="B513" s="240" t="s">
        <v>1766</v>
      </c>
      <c r="C513" s="241" t="s">
        <v>261</v>
      </c>
      <c r="D513" s="242">
        <v>178</v>
      </c>
      <c r="E513" s="243"/>
      <c r="F513" s="243"/>
      <c r="G513" s="243" t="s">
        <v>891</v>
      </c>
      <c r="H513" s="244">
        <v>88</v>
      </c>
      <c r="I513" s="245">
        <v>103003</v>
      </c>
      <c r="J513" s="246">
        <v>178</v>
      </c>
      <c r="K513" s="247">
        <v>121</v>
      </c>
      <c r="L513" s="248">
        <f>IF(tabItens[[#This Row],[Média]] &gt; 0, tabItens[[#This Row],[QTDE ATUAL]] / tabItens[[#This Row],[Média]],999.9)</f>
        <v>264</v>
      </c>
      <c r="M513" s="249">
        <v>0</v>
      </c>
      <c r="N513" s="250">
        <f>tabItens[[#This Row],[VALOR UNIT.]] * tabItens[[#This Row],[LC]]</f>
        <v>0</v>
      </c>
      <c r="O513" s="251"/>
      <c r="P513" s="252"/>
      <c r="Q513" s="253"/>
      <c r="R513" s="250"/>
      <c r="S513" s="254"/>
      <c r="T513" s="255">
        <f>ROUNDDOWN(IFERROR(tabItens[[#This Row],[ATA DT.VALID.]] - $D$1,0) / 30,0)</f>
        <v>-1507</v>
      </c>
      <c r="U513" s="240" t="s">
        <v>1767</v>
      </c>
      <c r="V513" s="256">
        <v>1</v>
      </c>
      <c r="W513" s="257" t="s">
        <v>2062</v>
      </c>
      <c r="X513" s="258">
        <v>61</v>
      </c>
      <c r="Y513" s="259">
        <v>4</v>
      </c>
      <c r="Z513" s="260"/>
      <c r="AA513" s="261"/>
      <c r="AB513" s="262"/>
      <c r="AC513" s="262"/>
      <c r="AD513" s="261"/>
      <c r="AE513" s="262"/>
      <c r="AF513" s="255"/>
      <c r="AG513" s="263" t="s">
        <v>2063</v>
      </c>
      <c r="AH513" s="264"/>
      <c r="AI513" s="255">
        <v>52</v>
      </c>
      <c r="AJ513" s="264">
        <v>45170</v>
      </c>
      <c r="AK513" s="264">
        <v>41143</v>
      </c>
      <c r="AL513" s="264">
        <v>45145</v>
      </c>
      <c r="AM513" s="254"/>
      <c r="AN513" s="243"/>
      <c r="AO513" s="265" t="str">
        <f>_xlfn.IFNA(IF(VLOOKUP(tabItens[[#This Row],[CÓDIGO]],tabExcluirDoEstoque[#Data],1,FALSE),"sim",""),"")</f>
        <v/>
      </c>
      <c r="AP513" s="266" t="str">
        <f ca="1">IF(OR(ISBLANK(tabItens[[#This Row],[ATA DT.VALID.]]),tabItens[[#This Row],[ATA DT.VALID.]]="",tabItens[[#This Row],[ATA DT.VALID.]]=" "),"",IF(TYPE(tabItens[[#This Row],[ATA DT.VALID.]])=1,ROUNDUP((tabItens[[#This Row],[ATA DT.VALID.]]-TODAY())/7,0),""))</f>
        <v/>
      </c>
      <c r="AQ513" s="267"/>
      <c r="AR513" s="268" t="str">
        <f>IF(ISBLANK(tabItens[[#This Row],[CÓDIGO]]),"",IFERROR(VLOOKUP(tabItens[[#This Row],[CÓDIGO]],Consumo!$C$2:$AI$902,32,FALSE),0))</f>
        <v>08.2023</v>
      </c>
      <c r="AS513" s="269">
        <f>SUMIF(Consumo!$C$3:$C$902,tabItens[[#This Row],[CÓDIGO]],Consumo!$T$3:$T$902) + SUMIF(Consumo!$C$3:$C$902,tabItens[[#This Row],[CÓDIGO]],Consumo!$U$3:$U$902) + SUMIF(Consumo!$C$3:$C$902,tabItens[[#This Row],[CÓDIGO]],Consumo!$V$3:$V$902) + SUMIF(Consumo!$C$3:$C$902,tabItens[[#This Row],[CÓDIGO]],Consumo!$W$3:$W$902)</f>
        <v>58</v>
      </c>
      <c r="AT513" s="269">
        <f>SUMIF(Consumo!$C$3:$C$902,tabItens[[#This Row],[CÓDIGO]],Consumo!$AF$3:$AF$902)</f>
        <v>223</v>
      </c>
      <c r="AU513" s="270">
        <f>SUMIF(Consumo!$C$3:$C$902,tabItens[[#This Row],[CÓDIGO]],Consumo!$AG$3:$AG$902)</f>
        <v>34</v>
      </c>
      <c r="AV513" s="271">
        <f>SUMIF(Consumo!$C$3:$C$902,tabItens[[#This Row],[CÓDIGO]],Consumo!$AE$3:$AE$902)</f>
        <v>0.33333333333333331</v>
      </c>
      <c r="AW513" s="244">
        <f>tabItens[[#This Row],[QTDE ATUAL]] + tabItens[[#This Row],[RC QTDE]] + tabItens[[#This Row],[AF SALDO]] + tabItens[[#This Row],[Recentes]]</f>
        <v>88</v>
      </c>
      <c r="AX513" s="272">
        <v>6</v>
      </c>
      <c r="AY513" s="272">
        <v>4</v>
      </c>
      <c r="AZ513" s="272">
        <f>IF(ISBLANK(tabItens[[#This Row],[CÓDIGO]]),"",tabItens[[#This Row],[PontoMês]] * (AZ$2+tabItens[[#This Row],[PontoQtM]]))</f>
        <v>24</v>
      </c>
      <c r="BA513" s="271">
        <f>tabItens[[#This Row],[PontoPed]] - tabItens[[#This Row],[Saldo]] + (1/10)</f>
        <v>-63.9</v>
      </c>
      <c r="BB513" s="271">
        <f xml:space="preserve"> tabItens[[#This Row],[PontoMês]] * BB$2 - tabItens[[#This Row],[QTDE ATUAL]] - (1/10)</f>
        <v>-82.1</v>
      </c>
      <c r="BC513" s="273">
        <f>IF( tabItens[[#This Row],[PontoPed]]&gt;0, IF(tabItens[[#This Row],[PontoPed]]&lt;1, 1, IF( tabItens[[#This Row],[Saldo]]&gt;tabItens[[#This Row],[PontoPed]], 0, (tabItens[[#This Row],[PontoPed]]-tabItens[[#This Row],[Saldo]])/tabItens[[#This Row],[PontoPed]] ) ), 0 )</f>
        <v>0</v>
      </c>
      <c r="BD513" s="274">
        <f>ROUNDDOWN(IF( OR( AND(tabItens[[#This Row],[PontoPed]]&lt;tabItens[[#This Row],[Saldo]],tabItens[[#This Row],[Saldo]]&gt;0), tabItens[[#This Row],[PontoPed]]=0), 99, IF(AND(tabItens[[#This Row],[Saldo]]=0,tabItens[[#This Row],[PontoPed]]&gt;0), 0, (1-tabItens[[#This Row],[PctAb]])*10 ) ),0)</f>
        <v>99</v>
      </c>
      <c r="BE513" s="275">
        <f>MAX(ROUNDDOWN( IF(tabItens[[#This Row],[Abaixo]] &gt; 0,   tabItens[[#This Row],[Abaixo]] + (tabItens[[#This Row],[PontoMês]] * IF( OR( ISBLANK(tabItens[[#This Row],[ATA Nº/ANO]]), tabItens[[#This Row],[ATA Nº/ANO]] = ""),BE$2,BE$1)),0),0),0)</f>
        <v>0</v>
      </c>
      <c r="BF51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13" s="276">
        <f>SUMIF(Consumo!$C$3:$C$902,tabItens[[#This Row],[CÓDIGO]],Consumo!$E$3:$E$902)</f>
        <v>6</v>
      </c>
      <c r="BH513" s="277">
        <f>IF(AND(tabItens[[#This Row],[Pend]] &gt; 0,tabItens[[#This Row],[Consumo]] &lt;&gt; 0), tabItens[[#This Row],[Pend]] / tabItens[[#This Row],[Consumo]], 0 )</f>
        <v>2.6905829596412557E-2</v>
      </c>
      <c r="BI513" s="276"/>
      <c r="BJ513" s="276"/>
      <c r="BK513" s="278" t="s">
        <v>2077</v>
      </c>
    </row>
    <row r="514" spans="1:63" x14ac:dyDescent="0.3">
      <c r="A514" s="239">
        <v>127384</v>
      </c>
      <c r="B514" s="240" t="s">
        <v>1788</v>
      </c>
      <c r="C514" s="241" t="s">
        <v>261</v>
      </c>
      <c r="D514" s="242">
        <v>22.9</v>
      </c>
      <c r="E514" s="243"/>
      <c r="F514" s="243"/>
      <c r="G514" s="243" t="s">
        <v>891</v>
      </c>
      <c r="H514" s="244">
        <v>258</v>
      </c>
      <c r="I514" s="245">
        <v>103003</v>
      </c>
      <c r="J514" s="246">
        <v>22.9</v>
      </c>
      <c r="K514" s="247">
        <v>285</v>
      </c>
      <c r="L514" s="248">
        <f>IF(tabItens[[#This Row],[Média]] &gt; 0, tabItens[[#This Row],[QTDE ATUAL]] / tabItens[[#This Row],[Média]],999.9)</f>
        <v>2322</v>
      </c>
      <c r="M514" s="249">
        <v>0</v>
      </c>
      <c r="N514" s="250">
        <f>tabItens[[#This Row],[VALOR UNIT.]] * tabItens[[#This Row],[LC]]</f>
        <v>0</v>
      </c>
      <c r="O514" s="251" t="s">
        <v>2184</v>
      </c>
      <c r="P514" s="252"/>
      <c r="Q514" s="253"/>
      <c r="R514" s="250"/>
      <c r="S514" s="254"/>
      <c r="T514" s="255">
        <f>ROUNDDOWN(IFERROR(tabItens[[#This Row],[ATA DT.VALID.]] - $D$1,0) / 30,0)</f>
        <v>-1507</v>
      </c>
      <c r="U514" s="240" t="s">
        <v>1118</v>
      </c>
      <c r="V514" s="256">
        <v>1</v>
      </c>
      <c r="W514" s="257" t="s">
        <v>2062</v>
      </c>
      <c r="X514" s="258">
        <v>51</v>
      </c>
      <c r="Y514" s="259">
        <v>33</v>
      </c>
      <c r="Z514" s="260"/>
      <c r="AA514" s="261"/>
      <c r="AB514" s="262"/>
      <c r="AC514" s="262"/>
      <c r="AD514" s="261"/>
      <c r="AE514" s="262"/>
      <c r="AF514" s="255"/>
      <c r="AG514" s="263" t="s">
        <v>2063</v>
      </c>
      <c r="AH514" s="264"/>
      <c r="AI514" s="255">
        <v>118</v>
      </c>
      <c r="AJ514" s="264">
        <v>45181</v>
      </c>
      <c r="AK514" s="264">
        <v>41688</v>
      </c>
      <c r="AL514" s="264">
        <v>45160</v>
      </c>
      <c r="AM514" s="254"/>
      <c r="AN514" s="243"/>
      <c r="AO514" s="265" t="str">
        <f>_xlfn.IFNA(IF(VLOOKUP(tabItens[[#This Row],[CÓDIGO]],tabExcluirDoEstoque[#Data],1,FALSE),"sim",""),"")</f>
        <v/>
      </c>
      <c r="AP514" s="266" t="str">
        <f ca="1">IF(OR(ISBLANK(tabItens[[#This Row],[ATA DT.VALID.]]),tabItens[[#This Row],[ATA DT.VALID.]]="",tabItens[[#This Row],[ATA DT.VALID.]]=" "),"",IF(TYPE(tabItens[[#This Row],[ATA DT.VALID.]])=1,ROUNDUP((tabItens[[#This Row],[ATA DT.VALID.]]-TODAY())/7,0),""))</f>
        <v/>
      </c>
      <c r="AQ514" s="267">
        <v>34</v>
      </c>
      <c r="AR514" s="268" t="str">
        <f>IF(ISBLANK(tabItens[[#This Row],[CÓDIGO]]),"",IFERROR(VLOOKUP(tabItens[[#This Row],[CÓDIGO]],Consumo!$C$2:$AI$902,32,FALSE),0))</f>
        <v>08.2023</v>
      </c>
      <c r="AS514" s="269">
        <f>SUMIF(Consumo!$C$3:$C$902,tabItens[[#This Row],[CÓDIGO]],Consumo!$T$3:$T$902) + SUMIF(Consumo!$C$3:$C$902,tabItens[[#This Row],[CÓDIGO]],Consumo!$U$3:$U$902) + SUMIF(Consumo!$C$3:$C$902,tabItens[[#This Row],[CÓDIGO]],Consumo!$V$3:$V$902) + SUMIF(Consumo!$C$3:$C$902,tabItens[[#This Row],[CÓDIGO]],Consumo!$W$3:$W$902)</f>
        <v>125</v>
      </c>
      <c r="AT514" s="269">
        <f>SUMIF(Consumo!$C$3:$C$902,tabItens[[#This Row],[CÓDIGO]],Consumo!$AF$3:$AF$902)</f>
        <v>448</v>
      </c>
      <c r="AU514" s="270">
        <f>SUMIF(Consumo!$C$3:$C$902,tabItens[[#This Row],[CÓDIGO]],Consumo!$AG$3:$AG$902)</f>
        <v>63</v>
      </c>
      <c r="AV514" s="271">
        <f>SUMIF(Consumo!$C$3:$C$902,tabItens[[#This Row],[CÓDIGO]],Consumo!$AE$3:$AE$902)</f>
        <v>0.1111111111111111</v>
      </c>
      <c r="AW514" s="244">
        <f>tabItens[[#This Row],[QTDE ATUAL]] + tabItens[[#This Row],[RC QTDE]] + tabItens[[#This Row],[AF SALDO]] + tabItens[[#This Row],[Recentes]]</f>
        <v>292</v>
      </c>
      <c r="AX514" s="272">
        <v>13</v>
      </c>
      <c r="AY514" s="272">
        <v>4</v>
      </c>
      <c r="AZ514" s="272">
        <f>IF(ISBLANK(tabItens[[#This Row],[CÓDIGO]]),"",tabItens[[#This Row],[PontoMês]] * (AZ$2+tabItens[[#This Row],[PontoQtM]]))</f>
        <v>52</v>
      </c>
      <c r="BA514" s="271">
        <f>tabItens[[#This Row],[PontoPed]] - tabItens[[#This Row],[Saldo]] + (1/10)</f>
        <v>-239.9</v>
      </c>
      <c r="BB514" s="271">
        <f xml:space="preserve"> tabItens[[#This Row],[PontoMês]] * BB$2 - tabItens[[#This Row],[QTDE ATUAL]] - (1/10)</f>
        <v>-245.1</v>
      </c>
      <c r="BC514" s="273">
        <f>IF( tabItens[[#This Row],[PontoPed]]&gt;0, IF(tabItens[[#This Row],[PontoPed]]&lt;1, 1, IF( tabItens[[#This Row],[Saldo]]&gt;tabItens[[#This Row],[PontoPed]], 0, (tabItens[[#This Row],[PontoPed]]-tabItens[[#This Row],[Saldo]])/tabItens[[#This Row],[PontoPed]] ) ), 0 )</f>
        <v>0</v>
      </c>
      <c r="BD514" s="274">
        <f>ROUNDDOWN(IF( OR( AND(tabItens[[#This Row],[PontoPed]]&lt;tabItens[[#This Row],[Saldo]],tabItens[[#This Row],[Saldo]]&gt;0), tabItens[[#This Row],[PontoPed]]=0), 99, IF(AND(tabItens[[#This Row],[Saldo]]=0,tabItens[[#This Row],[PontoPed]]&gt;0), 0, (1-tabItens[[#This Row],[PctAb]])*10 ) ),0)</f>
        <v>99</v>
      </c>
      <c r="BE514" s="275">
        <f>MAX(ROUNDDOWN( IF(tabItens[[#This Row],[Abaixo]] &gt; 0,   tabItens[[#This Row],[Abaixo]] + (tabItens[[#This Row],[PontoMês]] * IF( OR( ISBLANK(tabItens[[#This Row],[ATA Nº/ANO]]), tabItens[[#This Row],[ATA Nº/ANO]] = ""),BE$2,BE$1)),0),0),0)</f>
        <v>0</v>
      </c>
      <c r="BF51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4" s="276">
        <f>SUMIF(Consumo!$C$3:$C$902,tabItens[[#This Row],[CÓDIGO]],Consumo!$E$3:$E$902)</f>
        <v>2</v>
      </c>
      <c r="BH514" s="277">
        <f>IF(AND(tabItens[[#This Row],[Pend]] &gt; 0,tabItens[[#This Row],[Consumo]] &lt;&gt; 0), tabItens[[#This Row],[Pend]] / tabItens[[#This Row],[Consumo]], 0 )</f>
        <v>4.464285714285714E-3</v>
      </c>
      <c r="BI514" s="276"/>
      <c r="BJ514" s="276"/>
      <c r="BK514" s="278" t="s">
        <v>2077</v>
      </c>
    </row>
    <row r="515" spans="1:63" x14ac:dyDescent="0.3">
      <c r="A515" s="239">
        <v>132655</v>
      </c>
      <c r="B515" s="240" t="s">
        <v>1846</v>
      </c>
      <c r="C515" s="241" t="s">
        <v>31</v>
      </c>
      <c r="D515" s="242">
        <v>1.48</v>
      </c>
      <c r="E515" s="243"/>
      <c r="F515" s="243"/>
      <c r="G515" s="243" t="s">
        <v>891</v>
      </c>
      <c r="H515" s="244">
        <v>4358</v>
      </c>
      <c r="I515" s="245">
        <v>103003</v>
      </c>
      <c r="J515" s="246">
        <v>1.48</v>
      </c>
      <c r="K515" s="247">
        <v>28994</v>
      </c>
      <c r="L515" s="248">
        <f>IF(tabItens[[#This Row],[Média]] &gt; 0, tabItens[[#This Row],[QTDE ATUAL]] / tabItens[[#This Row],[Média]],999.9)</f>
        <v>82.834213305174231</v>
      </c>
      <c r="M515" s="249">
        <v>0</v>
      </c>
      <c r="N515" s="250">
        <f>tabItens[[#This Row],[VALOR UNIT.]] * tabItens[[#This Row],[LC]]</f>
        <v>0</v>
      </c>
      <c r="O515" s="251"/>
      <c r="P515" s="252"/>
      <c r="Q515" s="253"/>
      <c r="R515" s="250"/>
      <c r="S515" s="254"/>
      <c r="T515" s="255">
        <f>ROUNDDOWN(IFERROR(tabItens[[#This Row],[ATA DT.VALID.]] - $D$1,0) / 30,0)</f>
        <v>-1507</v>
      </c>
      <c r="U515" s="240" t="s">
        <v>911</v>
      </c>
      <c r="V515" s="256">
        <v>1</v>
      </c>
      <c r="W515" s="257" t="s">
        <v>2065</v>
      </c>
      <c r="X515" s="258">
        <v>45</v>
      </c>
      <c r="Y515" s="259">
        <v>10</v>
      </c>
      <c r="Z515" s="260">
        <v>6209</v>
      </c>
      <c r="AA515" s="261">
        <v>2023</v>
      </c>
      <c r="AB515" s="262">
        <v>3000</v>
      </c>
      <c r="AC515" s="262"/>
      <c r="AD515" s="261"/>
      <c r="AE515" s="262"/>
      <c r="AF515" s="255"/>
      <c r="AG515" s="263" t="s">
        <v>2063</v>
      </c>
      <c r="AH515" s="264"/>
      <c r="AI515" s="255">
        <v>11584</v>
      </c>
      <c r="AJ515" s="264">
        <v>44993</v>
      </c>
      <c r="AK515" s="264">
        <v>42860</v>
      </c>
      <c r="AL515" s="264">
        <v>44959</v>
      </c>
      <c r="AM515" s="254"/>
      <c r="AN515" s="243"/>
      <c r="AO515" s="265" t="str">
        <f>_xlfn.IFNA(IF(VLOOKUP(tabItens[[#This Row],[CÓDIGO]],tabExcluirDoEstoque[#Data],1,FALSE),"sim",""),"")</f>
        <v/>
      </c>
      <c r="AP515" s="266" t="str">
        <f ca="1">IF(OR(ISBLANK(tabItens[[#This Row],[ATA DT.VALID.]]),tabItens[[#This Row],[ATA DT.VALID.]]="",tabItens[[#This Row],[ATA DT.VALID.]]=" "),"",IF(TYPE(tabItens[[#This Row],[ATA DT.VALID.]])=1,ROUNDUP((tabItens[[#This Row],[ATA DT.VALID.]]-TODAY())/7,0),""))</f>
        <v/>
      </c>
      <c r="AQ515" s="267"/>
      <c r="AR515" s="268" t="str">
        <f>IF(ISBLANK(tabItens[[#This Row],[CÓDIGO]]),"",IFERROR(VLOOKUP(tabItens[[#This Row],[CÓDIGO]],Consumo!$C$2:$AI$902,32,FALSE),0))</f>
        <v>08.2023</v>
      </c>
      <c r="AS515" s="269">
        <f>SUMIF(Consumo!$C$3:$C$902,tabItens[[#This Row],[CÓDIGO]],Consumo!$T$3:$T$902) + SUMIF(Consumo!$C$3:$C$902,tabItens[[#This Row],[CÓDIGO]],Consumo!$U$3:$U$902) + SUMIF(Consumo!$C$3:$C$902,tabItens[[#This Row],[CÓDIGO]],Consumo!$V$3:$V$902) + SUMIF(Consumo!$C$3:$C$902,tabItens[[#This Row],[CÓDIGO]],Consumo!$W$3:$W$902)</f>
        <v>10130</v>
      </c>
      <c r="AT515" s="269">
        <f>SUMIF(Consumo!$C$3:$C$902,tabItens[[#This Row],[CÓDIGO]],Consumo!$AF$3:$AF$902)</f>
        <v>47746</v>
      </c>
      <c r="AU515" s="270">
        <f>SUMIF(Consumo!$C$3:$C$902,tabItens[[#This Row],[CÓDIGO]],Consumo!$AG$3:$AG$902)</f>
        <v>16416</v>
      </c>
      <c r="AV515" s="271">
        <f>SUMIF(Consumo!$C$3:$C$902,tabItens[[#This Row],[CÓDIGO]],Consumo!$AE$3:$AE$902)</f>
        <v>52.611111111111114</v>
      </c>
      <c r="AW515" s="244">
        <f>tabItens[[#This Row],[QTDE ATUAL]] + tabItens[[#This Row],[RC QTDE]] + tabItens[[#This Row],[AF SALDO]] + tabItens[[#This Row],[Recentes]]</f>
        <v>7358</v>
      </c>
      <c r="AX515" s="272">
        <v>2694</v>
      </c>
      <c r="AY515" s="272">
        <v>4</v>
      </c>
      <c r="AZ515" s="272">
        <f>IF(ISBLANK(tabItens[[#This Row],[CÓDIGO]]),"",tabItens[[#This Row],[PontoMês]] * (AZ$2+tabItens[[#This Row],[PontoQtM]]))</f>
        <v>10776</v>
      </c>
      <c r="BA515" s="271">
        <f>tabItens[[#This Row],[PontoPed]] - tabItens[[#This Row],[Saldo]] + (1/10)</f>
        <v>3418.1</v>
      </c>
      <c r="BB515" s="271">
        <f xml:space="preserve"> tabItens[[#This Row],[PontoMês]] * BB$2 - tabItens[[#This Row],[QTDE ATUAL]] - (1/10)</f>
        <v>-1664.1</v>
      </c>
      <c r="BC515" s="273">
        <f>IF( tabItens[[#This Row],[PontoPed]]&gt;0, IF(tabItens[[#This Row],[PontoPed]]&lt;1, 1, IF( tabItens[[#This Row],[Saldo]]&gt;tabItens[[#This Row],[PontoPed]], 0, (tabItens[[#This Row],[PontoPed]]-tabItens[[#This Row],[Saldo]])/tabItens[[#This Row],[PontoPed]] ) ), 0 )</f>
        <v>0.3171863400148478</v>
      </c>
      <c r="BD515" s="274">
        <f>ROUNDDOWN(IF( OR( AND(tabItens[[#This Row],[PontoPed]]&lt;tabItens[[#This Row],[Saldo]],tabItens[[#This Row],[Saldo]]&gt;0), tabItens[[#This Row],[PontoPed]]=0), 99, IF(AND(tabItens[[#This Row],[Saldo]]=0,tabItens[[#This Row],[PontoPed]]&gt;0), 0, (1-tabItens[[#This Row],[PctAb]])*10 ) ),0)</f>
        <v>6</v>
      </c>
      <c r="BE515" s="275">
        <f>MAX(ROUNDDOWN( IF(tabItens[[#This Row],[Abaixo]] &gt; 0,   tabItens[[#This Row],[Abaixo]] + (tabItens[[#This Row],[PontoMês]] * IF( OR( ISBLANK(tabItens[[#This Row],[ATA Nº/ANO]]), tabItens[[#This Row],[ATA Nº/ANO]] = ""),BE$2,BE$1)),0),0),0)</f>
        <v>19582</v>
      </c>
      <c r="BF51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19582</v>
      </c>
      <c r="BG515" s="276">
        <f>SUMIF(Consumo!$C$3:$C$902,tabItens[[#This Row],[CÓDIGO]],Consumo!$E$3:$E$902)</f>
        <v>947</v>
      </c>
      <c r="BH515" s="277">
        <f>IF(AND(tabItens[[#This Row],[Pend]] &gt; 0,tabItens[[#This Row],[Consumo]] &lt;&gt; 0), tabItens[[#This Row],[Pend]] / tabItens[[#This Row],[Consumo]], 0 )</f>
        <v>1.9834122230134463E-2</v>
      </c>
      <c r="BI515" s="276"/>
      <c r="BJ515" s="276"/>
      <c r="BK515" s="278" t="s">
        <v>2077</v>
      </c>
    </row>
    <row r="516" spans="1:63" x14ac:dyDescent="0.3">
      <c r="A516" s="239">
        <v>132656</v>
      </c>
      <c r="B516" s="240" t="s">
        <v>1847</v>
      </c>
      <c r="C516" s="241" t="s">
        <v>31</v>
      </c>
      <c r="D516" s="242">
        <v>2.19</v>
      </c>
      <c r="E516" s="243"/>
      <c r="F516" s="243"/>
      <c r="G516" s="243" t="s">
        <v>891</v>
      </c>
      <c r="H516" s="244">
        <v>0</v>
      </c>
      <c r="I516" s="245">
        <v>103003</v>
      </c>
      <c r="J516" s="246">
        <v>2.19</v>
      </c>
      <c r="K516" s="247">
        <v>28915</v>
      </c>
      <c r="L516" s="248">
        <f>IF(tabItens[[#This Row],[Média]] &gt; 0, tabItens[[#This Row],[QTDE ATUAL]] / tabItens[[#This Row],[Média]],999.9)</f>
        <v>0</v>
      </c>
      <c r="M516" s="249">
        <v>0</v>
      </c>
      <c r="N516" s="250">
        <f>tabItens[[#This Row],[VALOR UNIT.]] * tabItens[[#This Row],[LC]]</f>
        <v>0</v>
      </c>
      <c r="O516" s="251"/>
      <c r="P516" s="252"/>
      <c r="Q516" s="253"/>
      <c r="R516" s="250"/>
      <c r="S516" s="254"/>
      <c r="T516" s="255">
        <f>ROUNDDOWN(IFERROR(tabItens[[#This Row],[ATA DT.VALID.]] - $D$1,0) / 30,0)</f>
        <v>-1507</v>
      </c>
      <c r="U516" s="240" t="s">
        <v>911</v>
      </c>
      <c r="V516" s="256">
        <v>1</v>
      </c>
      <c r="W516" s="257" t="s">
        <v>2065</v>
      </c>
      <c r="X516" s="258">
        <v>45</v>
      </c>
      <c r="Y516" s="259">
        <v>10</v>
      </c>
      <c r="Z516" s="260">
        <v>6211</v>
      </c>
      <c r="AA516" s="261">
        <v>2023</v>
      </c>
      <c r="AB516" s="262">
        <v>8000</v>
      </c>
      <c r="AC516" s="262"/>
      <c r="AD516" s="261"/>
      <c r="AE516" s="262"/>
      <c r="AF516" s="255"/>
      <c r="AG516" s="263" t="s">
        <v>2063</v>
      </c>
      <c r="AH516" s="264"/>
      <c r="AI516" s="255">
        <v>22632</v>
      </c>
      <c r="AJ516" s="264">
        <v>44924</v>
      </c>
      <c r="AK516" s="264">
        <v>42860</v>
      </c>
      <c r="AL516" s="264">
        <v>44910</v>
      </c>
      <c r="AM516" s="254"/>
      <c r="AN516" s="243"/>
      <c r="AO516" s="265" t="str">
        <f>_xlfn.IFNA(IF(VLOOKUP(tabItens[[#This Row],[CÓDIGO]],tabExcluirDoEstoque[#Data],1,FALSE),"sim",""),"")</f>
        <v/>
      </c>
      <c r="AP516" s="266" t="str">
        <f ca="1">IF(OR(ISBLANK(tabItens[[#This Row],[ATA DT.VALID.]]),tabItens[[#This Row],[ATA DT.VALID.]]="",tabItens[[#This Row],[ATA DT.VALID.]]=" "),"",IF(TYPE(tabItens[[#This Row],[ATA DT.VALID.]])=1,ROUNDUP((tabItens[[#This Row],[ATA DT.VALID.]]-TODAY())/7,0),""))</f>
        <v/>
      </c>
      <c r="AQ516" s="267"/>
      <c r="AR516" s="268" t="str">
        <f>IF(ISBLANK(tabItens[[#This Row],[CÓDIGO]]),"",IFERROR(VLOOKUP(tabItens[[#This Row],[CÓDIGO]],Consumo!$C$2:$AI$902,32,FALSE),0))</f>
        <v>08.2023</v>
      </c>
      <c r="AS516" s="269">
        <f>SUMIF(Consumo!$C$3:$C$902,tabItens[[#This Row],[CÓDIGO]],Consumo!$T$3:$T$902) + SUMIF(Consumo!$C$3:$C$902,tabItens[[#This Row],[CÓDIGO]],Consumo!$U$3:$U$902) + SUMIF(Consumo!$C$3:$C$902,tabItens[[#This Row],[CÓDIGO]],Consumo!$V$3:$V$902) + SUMIF(Consumo!$C$3:$C$902,tabItens[[#This Row],[CÓDIGO]],Consumo!$W$3:$W$902)</f>
        <v>9979</v>
      </c>
      <c r="AT516" s="269">
        <f>SUMIF(Consumo!$C$3:$C$902,tabItens[[#This Row],[CÓDIGO]],Consumo!$AF$3:$AF$902)</f>
        <v>47895</v>
      </c>
      <c r="AU516" s="270">
        <f>SUMIF(Consumo!$C$3:$C$902,tabItens[[#This Row],[CÓDIGO]],Consumo!$AG$3:$AG$902)</f>
        <v>16392</v>
      </c>
      <c r="AV516" s="271">
        <f>SUMIF(Consumo!$C$3:$C$902,tabItens[[#This Row],[CÓDIGO]],Consumo!$AE$3:$AE$902)</f>
        <v>61.555555555555557</v>
      </c>
      <c r="AW516" s="244">
        <f>tabItens[[#This Row],[QTDE ATUAL]] + tabItens[[#This Row],[RC QTDE]] + tabItens[[#This Row],[AF SALDO]] + tabItens[[#This Row],[Recentes]]</f>
        <v>8000</v>
      </c>
      <c r="AX516" s="272">
        <v>2680</v>
      </c>
      <c r="AY516" s="272">
        <v>4</v>
      </c>
      <c r="AZ516" s="272">
        <f>IF(ISBLANK(tabItens[[#This Row],[CÓDIGO]]),"",tabItens[[#This Row],[PontoMês]] * (AZ$2+tabItens[[#This Row],[PontoQtM]]))</f>
        <v>10720</v>
      </c>
      <c r="BA516" s="271">
        <f>tabItens[[#This Row],[PontoPed]] - tabItens[[#This Row],[Saldo]] + (1/10)</f>
        <v>2720.1</v>
      </c>
      <c r="BB516" s="271">
        <f xml:space="preserve"> tabItens[[#This Row],[PontoMês]] * BB$2 - tabItens[[#This Row],[QTDE ATUAL]] - (1/10)</f>
        <v>2679.9</v>
      </c>
      <c r="BC516" s="273">
        <f>IF( tabItens[[#This Row],[PontoPed]]&gt;0, IF(tabItens[[#This Row],[PontoPed]]&lt;1, 1, IF( tabItens[[#This Row],[Saldo]]&gt;tabItens[[#This Row],[PontoPed]], 0, (tabItens[[#This Row],[PontoPed]]-tabItens[[#This Row],[Saldo]])/tabItens[[#This Row],[PontoPed]] ) ), 0 )</f>
        <v>0.2537313432835821</v>
      </c>
      <c r="BD516" s="274">
        <f>ROUNDDOWN(IF( OR( AND(tabItens[[#This Row],[PontoPed]]&lt;tabItens[[#This Row],[Saldo]],tabItens[[#This Row],[Saldo]]&gt;0), tabItens[[#This Row],[PontoPed]]=0), 99, IF(AND(tabItens[[#This Row],[Saldo]]=0,tabItens[[#This Row],[PontoPed]]&gt;0), 0, (1-tabItens[[#This Row],[PctAb]])*10 ) ),0)</f>
        <v>7</v>
      </c>
      <c r="BE516" s="275">
        <f>MAX(ROUNDDOWN( IF(tabItens[[#This Row],[Abaixo]] &gt; 0,   tabItens[[#This Row],[Abaixo]] + (tabItens[[#This Row],[PontoMês]] * IF( OR( ISBLANK(tabItens[[#This Row],[ATA Nº/ANO]]), tabItens[[#This Row],[ATA Nº/ANO]] = ""),BE$2,BE$1)),0),0),0)</f>
        <v>18800</v>
      </c>
      <c r="BF51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18800</v>
      </c>
      <c r="BG516" s="276">
        <f>SUMIF(Consumo!$C$3:$C$902,tabItens[[#This Row],[CÓDIGO]],Consumo!$E$3:$E$902)</f>
        <v>1108</v>
      </c>
      <c r="BH516" s="277">
        <f>IF(AND(tabItens[[#This Row],[Pend]] &gt; 0,tabItens[[#This Row],[Consumo]] &lt;&gt; 0), tabItens[[#This Row],[Pend]] / tabItens[[#This Row],[Consumo]], 0 )</f>
        <v>2.3133938824511955E-2</v>
      </c>
      <c r="BI516" s="276"/>
      <c r="BJ516" s="276"/>
      <c r="BK516" s="278" t="s">
        <v>2077</v>
      </c>
    </row>
    <row r="517" spans="1:63" x14ac:dyDescent="0.3">
      <c r="A517" s="239">
        <v>10412</v>
      </c>
      <c r="B517" s="240" t="s">
        <v>912</v>
      </c>
      <c r="C517" s="241" t="s">
        <v>321</v>
      </c>
      <c r="D517" s="242">
        <v>13.5</v>
      </c>
      <c r="E517" s="243" t="s">
        <v>913</v>
      </c>
      <c r="F517" s="243" t="s">
        <v>914</v>
      </c>
      <c r="G517" s="243" t="s">
        <v>915</v>
      </c>
      <c r="H517" s="244">
        <v>114.5</v>
      </c>
      <c r="I517" s="245">
        <v>103003</v>
      </c>
      <c r="J517" s="246">
        <v>13.5</v>
      </c>
      <c r="K517" s="247">
        <v>698.5</v>
      </c>
      <c r="L517" s="248">
        <f>IF(tabItens[[#This Row],[Média]] &gt; 0, tabItens[[#This Row],[QTDE ATUAL]] / tabItens[[#This Row],[Média]],999.9)</f>
        <v>12.722222222222221</v>
      </c>
      <c r="M517" s="249">
        <v>0</v>
      </c>
      <c r="N517" s="250">
        <f>tabItens[[#This Row],[VALOR UNIT.]] * tabItens[[#This Row],[LC]]</f>
        <v>0</v>
      </c>
      <c r="O517" s="251" t="s">
        <v>916</v>
      </c>
      <c r="P517" s="252">
        <v>0</v>
      </c>
      <c r="Q517" s="253">
        <v>8920</v>
      </c>
      <c r="R517" s="250">
        <v>122026.5</v>
      </c>
      <c r="S517" s="254">
        <v>45489</v>
      </c>
      <c r="T517" s="255">
        <f>ROUNDDOWN(IFERROR(tabItens[[#This Row],[ATA DT.VALID.]] - $D$1,0) / 30,0)</f>
        <v>9</v>
      </c>
      <c r="U517" s="240" t="s">
        <v>917</v>
      </c>
      <c r="V517" s="256">
        <v>1</v>
      </c>
      <c r="W517" s="257" t="s">
        <v>2064</v>
      </c>
      <c r="X517" s="258">
        <v>71</v>
      </c>
      <c r="Y517" s="259">
        <v>24</v>
      </c>
      <c r="Z517" s="260"/>
      <c r="AA517" s="261"/>
      <c r="AB517" s="262"/>
      <c r="AC517" s="262"/>
      <c r="AD517" s="261"/>
      <c r="AE517" s="262"/>
      <c r="AF517" s="255"/>
      <c r="AG517" s="263" t="s">
        <v>2063</v>
      </c>
      <c r="AH517" s="264"/>
      <c r="AI517" s="255">
        <v>412</v>
      </c>
      <c r="AJ517" s="264">
        <v>45180</v>
      </c>
      <c r="AK517" s="264" t="s">
        <v>891</v>
      </c>
      <c r="AL517" s="264">
        <v>45181</v>
      </c>
      <c r="AM517" s="254"/>
      <c r="AN517" s="243"/>
      <c r="AO517" s="265" t="str">
        <f>_xlfn.IFNA(IF(VLOOKUP(tabItens[[#This Row],[CÓDIGO]],tabExcluirDoEstoque[#Data],1,FALSE),"sim",""),"")</f>
        <v/>
      </c>
      <c r="AP517" s="266">
        <f ca="1">IF(OR(ISBLANK(tabItens[[#This Row],[ATA DT.VALID.]]),tabItens[[#This Row],[ATA DT.VALID.]]="",tabItens[[#This Row],[ATA DT.VALID.]]=" "),"",IF(TYPE(tabItens[[#This Row],[ATA DT.VALID.]])=1,ROUNDUP((tabItens[[#This Row],[ATA DT.VALID.]]-TODAY())/7,0),""))</f>
        <v>40</v>
      </c>
      <c r="AQ517" s="267">
        <v>0</v>
      </c>
      <c r="AR517" s="268" t="str">
        <f>IF(ISBLANK(tabItens[[#This Row],[CÓDIGO]]),"",IFERROR(VLOOKUP(tabItens[[#This Row],[CÓDIGO]],Consumo!$C$2:$AI$902,32,FALSE),0))</f>
        <v>08.2023</v>
      </c>
      <c r="AS517" s="269">
        <f>SUMIF(Consumo!$C$3:$C$902,tabItens[[#This Row],[CÓDIGO]],Consumo!$T$3:$T$902) + SUMIF(Consumo!$C$3:$C$902,tabItens[[#This Row],[CÓDIGO]],Consumo!$U$3:$U$902) + SUMIF(Consumo!$C$3:$C$902,tabItens[[#This Row],[CÓDIGO]],Consumo!$V$3:$V$902) + SUMIF(Consumo!$C$3:$C$902,tabItens[[#This Row],[CÓDIGO]],Consumo!$W$3:$W$902)</f>
        <v>422.5</v>
      </c>
      <c r="AT517" s="269">
        <f>SUMIF(Consumo!$C$3:$C$902,tabItens[[#This Row],[CÓDIGO]],Consumo!$AF$3:$AF$902)</f>
        <v>1884</v>
      </c>
      <c r="AU517" s="270">
        <f>SUMIF(Consumo!$C$3:$C$902,tabItens[[#This Row],[CÓDIGO]],Consumo!$AG$3:$AG$902)</f>
        <v>134</v>
      </c>
      <c r="AV517" s="271">
        <f>SUMIF(Consumo!$C$3:$C$902,tabItens[[#This Row],[CÓDIGO]],Consumo!$AE$3:$AE$902)</f>
        <v>9</v>
      </c>
      <c r="AW517" s="244">
        <f>tabItens[[#This Row],[QTDE ATUAL]] + tabItens[[#This Row],[RC QTDE]] + tabItens[[#This Row],[AF SALDO]] + tabItens[[#This Row],[Recentes]]</f>
        <v>114.5</v>
      </c>
      <c r="AX517" s="272">
        <v>86</v>
      </c>
      <c r="AY517" s="272">
        <v>2</v>
      </c>
      <c r="AZ517" s="272">
        <f>IF(ISBLANK(tabItens[[#This Row],[CÓDIGO]]),"",tabItens[[#This Row],[PontoMês]] * (AZ$2+tabItens[[#This Row],[PontoQtM]]))</f>
        <v>172</v>
      </c>
      <c r="BA517" s="271">
        <f>tabItens[[#This Row],[PontoPed]] - tabItens[[#This Row],[Saldo]] + (1/10)</f>
        <v>57.6</v>
      </c>
      <c r="BB517" s="271">
        <f xml:space="preserve"> tabItens[[#This Row],[PontoMês]] * BB$2 - tabItens[[#This Row],[QTDE ATUAL]] - (1/10)</f>
        <v>-28.6</v>
      </c>
      <c r="BC517" s="273">
        <f>IF( tabItens[[#This Row],[PontoPed]]&gt;0, IF(tabItens[[#This Row],[PontoPed]]&lt;1, 1, IF( tabItens[[#This Row],[Saldo]]&gt;tabItens[[#This Row],[PontoPed]], 0, (tabItens[[#This Row],[PontoPed]]-tabItens[[#This Row],[Saldo]])/tabItens[[#This Row],[PontoPed]] ) ), 0 )</f>
        <v>0.33430232558139533</v>
      </c>
      <c r="BD517" s="274">
        <f>ROUNDDOWN(IF( OR( AND(tabItens[[#This Row],[PontoPed]]&lt;tabItens[[#This Row],[Saldo]],tabItens[[#This Row],[Saldo]]&gt;0), tabItens[[#This Row],[PontoPed]]=0), 99, IF(AND(tabItens[[#This Row],[Saldo]]=0,tabItens[[#This Row],[PontoPed]]&gt;0), 0, (1-tabItens[[#This Row],[PctAb]])*10 ) ),0)</f>
        <v>6</v>
      </c>
      <c r="BE517" s="275">
        <f>MAX(ROUNDDOWN( IF(tabItens[[#This Row],[Abaixo]] &gt; 0,   tabItens[[#This Row],[Abaixo]] + (tabItens[[#This Row],[PontoMês]] * IF( OR( ISBLANK(tabItens[[#This Row],[ATA Nº/ANO]]), tabItens[[#This Row],[ATA Nº/ANO]] = ""),BE$2,BE$1)),0),0),0)</f>
        <v>315</v>
      </c>
      <c r="BF51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315</v>
      </c>
      <c r="BG517" s="276">
        <f>SUMIF(Consumo!$C$3:$C$902,tabItens[[#This Row],[CÓDIGO]],Consumo!$E$3:$E$902)</f>
        <v>162</v>
      </c>
      <c r="BH517" s="277">
        <f>IF(AND(tabItens[[#This Row],[Pend]] &gt; 0,tabItens[[#This Row],[Consumo]] &lt;&gt; 0), tabItens[[#This Row],[Pend]] / tabItens[[#This Row],[Consumo]], 0 )</f>
        <v>8.598726114649681E-2</v>
      </c>
      <c r="BI517" s="276"/>
      <c r="BJ517" s="276"/>
      <c r="BK517" s="278" t="s">
        <v>2077</v>
      </c>
    </row>
    <row r="518" spans="1:63" x14ac:dyDescent="0.3">
      <c r="A518" s="239">
        <v>136876</v>
      </c>
      <c r="B518" s="240" t="s">
        <v>1943</v>
      </c>
      <c r="C518" s="241" t="s">
        <v>31</v>
      </c>
      <c r="D518" s="242">
        <v>278.92</v>
      </c>
      <c r="E518" s="243"/>
      <c r="F518" s="243"/>
      <c r="G518" s="243" t="s">
        <v>891</v>
      </c>
      <c r="H518" s="244">
        <v>1</v>
      </c>
      <c r="I518" s="245">
        <v>103003</v>
      </c>
      <c r="J518" s="246">
        <v>278.92</v>
      </c>
      <c r="K518" s="247"/>
      <c r="L518" s="248">
        <f>IF(tabItens[[#This Row],[Média]] &gt; 0, tabItens[[#This Row],[QTDE ATUAL]] / tabItens[[#This Row],[Média]],999.9)</f>
        <v>999.9</v>
      </c>
      <c r="M518" s="249">
        <v>0</v>
      </c>
      <c r="N518" s="250">
        <f>tabItens[[#This Row],[VALOR UNIT.]] * tabItens[[#This Row],[LC]]</f>
        <v>0</v>
      </c>
      <c r="O518" s="251"/>
      <c r="P518" s="252"/>
      <c r="Q518" s="253"/>
      <c r="R518" s="250"/>
      <c r="S518" s="254"/>
      <c r="T518" s="255">
        <f>ROUNDDOWN(IFERROR(tabItens[[#This Row],[ATA DT.VALID.]] - $D$1,0) / 30,0)</f>
        <v>-1507</v>
      </c>
      <c r="U518" s="240" t="s">
        <v>1493</v>
      </c>
      <c r="V518" s="256">
        <v>1</v>
      </c>
      <c r="W518" s="257" t="s">
        <v>2071</v>
      </c>
      <c r="X518" s="258">
        <v>54</v>
      </c>
      <c r="Y518" s="259">
        <v>4</v>
      </c>
      <c r="Z518" s="260">
        <v>2919</v>
      </c>
      <c r="AA518" s="261">
        <v>2023</v>
      </c>
      <c r="AB518" s="262">
        <v>5</v>
      </c>
      <c r="AC518" s="262"/>
      <c r="AD518" s="261"/>
      <c r="AE518" s="262"/>
      <c r="AF518" s="255"/>
      <c r="AG518" s="263" t="s">
        <v>2063</v>
      </c>
      <c r="AH518" s="264"/>
      <c r="AI518" s="255">
        <v>0</v>
      </c>
      <c r="AJ518" s="264">
        <v>43945</v>
      </c>
      <c r="AK518" s="264">
        <v>43580</v>
      </c>
      <c r="AL518" s="264">
        <v>44594</v>
      </c>
      <c r="AM518" s="254"/>
      <c r="AN518" s="243"/>
      <c r="AO518" s="265" t="str">
        <f>_xlfn.IFNA(IF(VLOOKUP(tabItens[[#This Row],[CÓDIGO]],tabExcluirDoEstoque[#Data],1,FALSE),"sim",""),"")</f>
        <v/>
      </c>
      <c r="AP518" s="266" t="str">
        <f ca="1">IF(OR(ISBLANK(tabItens[[#This Row],[ATA DT.VALID.]]),tabItens[[#This Row],[ATA DT.VALID.]]="",tabItens[[#This Row],[ATA DT.VALID.]]=" "),"",IF(TYPE(tabItens[[#This Row],[ATA DT.VALID.]])=1,ROUNDUP((tabItens[[#This Row],[ATA DT.VALID.]]-TODAY())/7,0),""))</f>
        <v/>
      </c>
      <c r="AQ518" s="267"/>
      <c r="AR518" s="268" t="str">
        <f>IF(ISBLANK(tabItens[[#This Row],[CÓDIGO]]),"",IFERROR(VLOOKUP(tabItens[[#This Row],[CÓDIGO]],Consumo!$C$2:$AI$902,32,FALSE),0))</f>
        <v>04.2022</v>
      </c>
      <c r="AS518" s="269">
        <f>SUMIF(Consumo!$C$3:$C$902,tabItens[[#This Row],[CÓDIGO]],Consumo!$T$3:$T$902) + SUMIF(Consumo!$C$3:$C$902,tabItens[[#This Row],[CÓDIGO]],Consumo!$U$3:$U$902) + SUMIF(Consumo!$C$3:$C$902,tabItens[[#This Row],[CÓDIGO]],Consumo!$V$3:$V$902) + SUMIF(Consumo!$C$3:$C$902,tabItens[[#This Row],[CÓDIGO]],Consumo!$W$3:$W$902)</f>
        <v>0</v>
      </c>
      <c r="AT518" s="269">
        <f>SUMIF(Consumo!$C$3:$C$902,tabItens[[#This Row],[CÓDIGO]],Consumo!$AF$3:$AF$902)</f>
        <v>5</v>
      </c>
      <c r="AU518" s="270">
        <f>SUMIF(Consumo!$C$3:$C$902,tabItens[[#This Row],[CÓDIGO]],Consumo!$AG$3:$AG$902)</f>
        <v>5</v>
      </c>
      <c r="AV518" s="271">
        <f>SUMIF(Consumo!$C$3:$C$902,tabItens[[#This Row],[CÓDIGO]],Consumo!$AE$3:$AE$902)</f>
        <v>0</v>
      </c>
      <c r="AW518" s="244">
        <f>tabItens[[#This Row],[QTDE ATUAL]] + tabItens[[#This Row],[RC QTDE]] + tabItens[[#This Row],[AF SALDO]] + tabItens[[#This Row],[Recentes]]</f>
        <v>6</v>
      </c>
      <c r="AX518" s="272">
        <v>0</v>
      </c>
      <c r="AY518" s="272">
        <v>4</v>
      </c>
      <c r="AZ518" s="272">
        <f>IF(ISBLANK(tabItens[[#This Row],[CÓDIGO]]),"",tabItens[[#This Row],[PontoMês]] * (AZ$2+tabItens[[#This Row],[PontoQtM]]))</f>
        <v>0</v>
      </c>
      <c r="BA518" s="271">
        <f>tabItens[[#This Row],[PontoPed]] - tabItens[[#This Row],[Saldo]] + (1/10)</f>
        <v>-5.9</v>
      </c>
      <c r="BB518" s="271">
        <f xml:space="preserve"> tabItens[[#This Row],[PontoMês]] * BB$2 - tabItens[[#This Row],[QTDE ATUAL]] - (1/10)</f>
        <v>-1.1000000000000001</v>
      </c>
      <c r="BC518" s="273">
        <f>IF( tabItens[[#This Row],[PontoPed]]&gt;0, IF(tabItens[[#This Row],[PontoPed]]&lt;1, 1, IF( tabItens[[#This Row],[Saldo]]&gt;tabItens[[#This Row],[PontoPed]], 0, (tabItens[[#This Row],[PontoPed]]-tabItens[[#This Row],[Saldo]])/tabItens[[#This Row],[PontoPed]] ) ), 0 )</f>
        <v>0</v>
      </c>
      <c r="BD518" s="274">
        <f>ROUNDDOWN(IF( OR( AND(tabItens[[#This Row],[PontoPed]]&lt;tabItens[[#This Row],[Saldo]],tabItens[[#This Row],[Saldo]]&gt;0), tabItens[[#This Row],[PontoPed]]=0), 99, IF(AND(tabItens[[#This Row],[Saldo]]=0,tabItens[[#This Row],[PontoPed]]&gt;0), 0, (1-tabItens[[#This Row],[PctAb]])*10 ) ),0)</f>
        <v>99</v>
      </c>
      <c r="BE518" s="275">
        <f>MAX(ROUNDDOWN( IF(tabItens[[#This Row],[Abaixo]] &gt; 0,   tabItens[[#This Row],[Abaixo]] + (tabItens[[#This Row],[PontoMês]] * IF( OR( ISBLANK(tabItens[[#This Row],[ATA Nº/ANO]]), tabItens[[#This Row],[ATA Nº/ANO]] = ""),BE$2,BE$1)),0),0),0)</f>
        <v>0</v>
      </c>
      <c r="BF51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18" s="276">
        <f>SUMIF(Consumo!$C$3:$C$902,tabItens[[#This Row],[CÓDIGO]],Consumo!$E$3:$E$902)</f>
        <v>0</v>
      </c>
      <c r="BH518" s="277">
        <f>IF(AND(tabItens[[#This Row],[Pend]] &gt; 0,tabItens[[#This Row],[Consumo]] &lt;&gt; 0), tabItens[[#This Row],[Pend]] / tabItens[[#This Row],[Consumo]], 0 )</f>
        <v>0</v>
      </c>
      <c r="BI518" s="276"/>
      <c r="BJ518" s="276"/>
      <c r="BK518" s="278" t="s">
        <v>2077</v>
      </c>
    </row>
    <row r="519" spans="1:63" x14ac:dyDescent="0.3">
      <c r="A519" s="239">
        <v>23016</v>
      </c>
      <c r="B519" s="240" t="s">
        <v>1183</v>
      </c>
      <c r="C519" s="241" t="s">
        <v>288</v>
      </c>
      <c r="D519" s="242">
        <v>63.98</v>
      </c>
      <c r="E519" s="243"/>
      <c r="F519" s="243"/>
      <c r="G519" s="243" t="s">
        <v>891</v>
      </c>
      <c r="H519" s="244">
        <v>0</v>
      </c>
      <c r="I519" s="245">
        <v>103003</v>
      </c>
      <c r="J519" s="246">
        <v>63.98</v>
      </c>
      <c r="K519" s="247">
        <v>47</v>
      </c>
      <c r="L519" s="248">
        <f>IF(tabItens[[#This Row],[Média]] &gt; 0, tabItens[[#This Row],[QTDE ATUAL]] / tabItens[[#This Row],[Média]],999.9)</f>
        <v>999.9</v>
      </c>
      <c r="M519" s="249">
        <v>0</v>
      </c>
      <c r="N519" s="250">
        <f>tabItens[[#This Row],[VALOR UNIT.]] * tabItens[[#This Row],[LC]]</f>
        <v>0</v>
      </c>
      <c r="O519" s="251"/>
      <c r="P519" s="252"/>
      <c r="Q519" s="253"/>
      <c r="R519" s="250"/>
      <c r="S519" s="254"/>
      <c r="T519" s="255">
        <f>ROUNDDOWN(IFERROR(tabItens[[#This Row],[ATA DT.VALID.]] - $D$1,0) / 30,0)</f>
        <v>-1507</v>
      </c>
      <c r="U519" s="240" t="s">
        <v>969</v>
      </c>
      <c r="V519" s="256">
        <v>1</v>
      </c>
      <c r="W519" s="257" t="s">
        <v>2062</v>
      </c>
      <c r="X519" s="258">
        <v>51</v>
      </c>
      <c r="Y519" s="259">
        <v>3</v>
      </c>
      <c r="Z519" s="260"/>
      <c r="AA519" s="261"/>
      <c r="AB519" s="262"/>
      <c r="AC519" s="262"/>
      <c r="AD519" s="261"/>
      <c r="AE519" s="262"/>
      <c r="AF519" s="255"/>
      <c r="AG519" s="263" t="s">
        <v>2063</v>
      </c>
      <c r="AH519" s="264"/>
      <c r="AI519" s="255">
        <v>16</v>
      </c>
      <c r="AJ519" s="264">
        <v>44613</v>
      </c>
      <c r="AK519" s="264" t="s">
        <v>891</v>
      </c>
      <c r="AL519" s="264">
        <v>44586</v>
      </c>
      <c r="AM519" s="254"/>
      <c r="AN519" s="243"/>
      <c r="AO519" s="265" t="str">
        <f>_xlfn.IFNA(IF(VLOOKUP(tabItens[[#This Row],[CÓDIGO]],tabExcluirDoEstoque[#Data],1,FALSE),"sim",""),"")</f>
        <v/>
      </c>
      <c r="AP519" s="266" t="str">
        <f ca="1">IF(OR(ISBLANK(tabItens[[#This Row],[ATA DT.VALID.]]),tabItens[[#This Row],[ATA DT.VALID.]]="",tabItens[[#This Row],[ATA DT.VALID.]]=" "),"",IF(TYPE(tabItens[[#This Row],[ATA DT.VALID.]])=1,ROUNDUP((tabItens[[#This Row],[ATA DT.VALID.]]-TODAY())/7,0),""))</f>
        <v/>
      </c>
      <c r="AQ519" s="267"/>
      <c r="AR519" s="268" t="str">
        <f>IF(ISBLANK(tabItens[[#This Row],[CÓDIGO]]),"",IFERROR(VLOOKUP(tabItens[[#This Row],[CÓDIGO]],Consumo!$C$2:$AI$902,32,FALSE),0))</f>
        <v>08.2023</v>
      </c>
      <c r="AS519" s="269">
        <f>SUMIF(Consumo!$C$3:$C$902,tabItens[[#This Row],[CÓDIGO]],Consumo!$T$3:$T$902) + SUMIF(Consumo!$C$3:$C$902,tabItens[[#This Row],[CÓDIGO]],Consumo!$U$3:$U$902) + SUMIF(Consumo!$C$3:$C$902,tabItens[[#This Row],[CÓDIGO]],Consumo!$V$3:$V$902) + SUMIF(Consumo!$C$3:$C$902,tabItens[[#This Row],[CÓDIGO]],Consumo!$W$3:$W$902)</f>
        <v>22</v>
      </c>
      <c r="AT519" s="269">
        <f>SUMIF(Consumo!$C$3:$C$902,tabItens[[#This Row],[CÓDIGO]],Consumo!$AF$3:$AF$902)</f>
        <v>93</v>
      </c>
      <c r="AU519" s="270">
        <f>SUMIF(Consumo!$C$3:$C$902,tabItens[[#This Row],[CÓDIGO]],Consumo!$AG$3:$AG$902)</f>
        <v>24</v>
      </c>
      <c r="AV519" s="271">
        <f>SUMIF(Consumo!$C$3:$C$902,tabItens[[#This Row],[CÓDIGO]],Consumo!$AE$3:$AE$902)</f>
        <v>0</v>
      </c>
      <c r="AW519" s="244">
        <f>tabItens[[#This Row],[QTDE ATUAL]] + tabItens[[#This Row],[RC QTDE]] + tabItens[[#This Row],[AF SALDO]] + tabItens[[#This Row],[Recentes]]</f>
        <v>0</v>
      </c>
      <c r="AX519" s="272">
        <v>0</v>
      </c>
      <c r="AY519" s="272">
        <v>0</v>
      </c>
      <c r="AZ519" s="272">
        <f>IF(ISBLANK(tabItens[[#This Row],[CÓDIGO]]),"",tabItens[[#This Row],[PontoMês]] * (AZ$2+tabItens[[#This Row],[PontoQtM]]))</f>
        <v>0</v>
      </c>
      <c r="BA519" s="271">
        <f>tabItens[[#This Row],[PontoPed]] - tabItens[[#This Row],[Saldo]] + (1/10)</f>
        <v>0.1</v>
      </c>
      <c r="BB519" s="271">
        <f xml:space="preserve"> tabItens[[#This Row],[PontoMês]] * BB$2 - tabItens[[#This Row],[QTDE ATUAL]] - (1/10)</f>
        <v>-0.1</v>
      </c>
      <c r="BC519" s="273">
        <f>IF( tabItens[[#This Row],[PontoPed]]&gt;0, IF(tabItens[[#This Row],[PontoPed]]&lt;1, 1, IF( tabItens[[#This Row],[Saldo]]&gt;tabItens[[#This Row],[PontoPed]], 0, (tabItens[[#This Row],[PontoPed]]-tabItens[[#This Row],[Saldo]])/tabItens[[#This Row],[PontoPed]] ) ), 0 )</f>
        <v>0</v>
      </c>
      <c r="BD519" s="274">
        <f>ROUNDDOWN(IF( OR( AND(tabItens[[#This Row],[PontoPed]]&lt;tabItens[[#This Row],[Saldo]],tabItens[[#This Row],[Saldo]]&gt;0), tabItens[[#This Row],[PontoPed]]=0), 99, IF(AND(tabItens[[#This Row],[Saldo]]=0,tabItens[[#This Row],[PontoPed]]&gt;0), 0, (1-tabItens[[#This Row],[PctAb]])*10 ) ),0)</f>
        <v>99</v>
      </c>
      <c r="BE519" s="275">
        <f>MAX(ROUNDDOWN( IF(tabItens[[#This Row],[Abaixo]] &gt; 0,   tabItens[[#This Row],[Abaixo]] + (tabItens[[#This Row],[PontoMês]] * IF( OR( ISBLANK(tabItens[[#This Row],[ATA Nº/ANO]]), tabItens[[#This Row],[ATA Nº/ANO]] = ""),BE$2,BE$1)),0),0),0)</f>
        <v>0</v>
      </c>
      <c r="BF51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19" s="276">
        <f>SUMIF(Consumo!$C$3:$C$902,tabItens[[#This Row],[CÓDIGO]],Consumo!$E$3:$E$902)</f>
        <v>0</v>
      </c>
      <c r="BH519" s="277">
        <f>IF(AND(tabItens[[#This Row],[Pend]] &gt; 0,tabItens[[#This Row],[Consumo]] &lt;&gt; 0), tabItens[[#This Row],[Pend]] / tabItens[[#This Row],[Consumo]], 0 )</f>
        <v>0</v>
      </c>
      <c r="BI519" s="276"/>
      <c r="BJ519" s="276"/>
      <c r="BK519" s="278" t="s">
        <v>2077</v>
      </c>
    </row>
    <row r="520" spans="1:63" x14ac:dyDescent="0.3">
      <c r="A520" s="239">
        <v>14001</v>
      </c>
      <c r="B520" s="240" t="s">
        <v>1056</v>
      </c>
      <c r="C520" s="241" t="s">
        <v>288</v>
      </c>
      <c r="D520" s="242">
        <v>60</v>
      </c>
      <c r="E520" s="243"/>
      <c r="F520" s="243"/>
      <c r="G520" s="243" t="s">
        <v>891</v>
      </c>
      <c r="H520" s="244">
        <v>0</v>
      </c>
      <c r="I520" s="245">
        <v>103003</v>
      </c>
      <c r="J520" s="246">
        <v>60</v>
      </c>
      <c r="K520" s="247">
        <v>248</v>
      </c>
      <c r="L520" s="248">
        <f>IF(tabItens[[#This Row],[Média]] &gt; 0, tabItens[[#This Row],[QTDE ATUAL]] / tabItens[[#This Row],[Média]],999.9)</f>
        <v>999.9</v>
      </c>
      <c r="M520" s="249">
        <v>0</v>
      </c>
      <c r="N520" s="250">
        <f>tabItens[[#This Row],[VALOR UNIT.]] * tabItens[[#This Row],[LC]]</f>
        <v>0</v>
      </c>
      <c r="O520" s="251" t="s">
        <v>2107</v>
      </c>
      <c r="P520" s="252"/>
      <c r="Q520" s="253"/>
      <c r="R520" s="250"/>
      <c r="S520" s="254"/>
      <c r="T520" s="255">
        <f>ROUNDDOWN(IFERROR(tabItens[[#This Row],[ATA DT.VALID.]] - $D$1,0) / 30,0)</f>
        <v>-1507</v>
      </c>
      <c r="U520" s="240" t="s">
        <v>969</v>
      </c>
      <c r="V520" s="256">
        <v>1</v>
      </c>
      <c r="W520" s="257" t="s">
        <v>2062</v>
      </c>
      <c r="X520" s="258">
        <v>51</v>
      </c>
      <c r="Y520" s="259">
        <v>3</v>
      </c>
      <c r="Z520" s="260"/>
      <c r="AA520" s="261"/>
      <c r="AB520" s="262"/>
      <c r="AC520" s="262"/>
      <c r="AD520" s="261"/>
      <c r="AE520" s="262"/>
      <c r="AF520" s="255"/>
      <c r="AG520" s="263" t="s">
        <v>2063</v>
      </c>
      <c r="AH520" s="264"/>
      <c r="AI520" s="255">
        <v>98</v>
      </c>
      <c r="AJ520" s="264">
        <v>44762</v>
      </c>
      <c r="AK520" s="264" t="s">
        <v>891</v>
      </c>
      <c r="AL520" s="264">
        <v>45117</v>
      </c>
      <c r="AM520" s="254"/>
      <c r="AN520" s="243"/>
      <c r="AO520" s="265" t="str">
        <f>_xlfn.IFNA(IF(VLOOKUP(tabItens[[#This Row],[CÓDIGO]],tabExcluirDoEstoque[#Data],1,FALSE),"sim",""),"")</f>
        <v/>
      </c>
      <c r="AP520" s="266" t="str">
        <f ca="1">IF(OR(ISBLANK(tabItens[[#This Row],[ATA DT.VALID.]]),tabItens[[#This Row],[ATA DT.VALID.]]="",tabItens[[#This Row],[ATA DT.VALID.]]=" "),"",IF(TYPE(tabItens[[#This Row],[ATA DT.VALID.]])=1,ROUNDUP((tabItens[[#This Row],[ATA DT.VALID.]]-TODAY())/7,0),""))</f>
        <v/>
      </c>
      <c r="AQ520" s="267">
        <v>0</v>
      </c>
      <c r="AR520" s="268" t="str">
        <f>IF(ISBLANK(tabItens[[#This Row],[CÓDIGO]]),"",IFERROR(VLOOKUP(tabItens[[#This Row],[CÓDIGO]],Consumo!$C$2:$AI$902,32,FALSE),0))</f>
        <v>05.2023</v>
      </c>
      <c r="AS520" s="269">
        <f>SUMIF(Consumo!$C$3:$C$902,tabItens[[#This Row],[CÓDIGO]],Consumo!$T$3:$T$902) + SUMIF(Consumo!$C$3:$C$902,tabItens[[#This Row],[CÓDIGO]],Consumo!$U$3:$U$902) + SUMIF(Consumo!$C$3:$C$902,tabItens[[#This Row],[CÓDIGO]],Consumo!$V$3:$V$902) + SUMIF(Consumo!$C$3:$C$902,tabItens[[#This Row],[CÓDIGO]],Consumo!$W$3:$W$902)</f>
        <v>40</v>
      </c>
      <c r="AT520" s="269">
        <f>SUMIF(Consumo!$C$3:$C$902,tabItens[[#This Row],[CÓDIGO]],Consumo!$AF$3:$AF$902)</f>
        <v>482</v>
      </c>
      <c r="AU520" s="270">
        <f>SUMIF(Consumo!$C$3:$C$902,tabItens[[#This Row],[CÓDIGO]],Consumo!$AG$3:$AG$902)</f>
        <v>128</v>
      </c>
      <c r="AV520" s="271">
        <f>SUMIF(Consumo!$C$3:$C$902,tabItens[[#This Row],[CÓDIGO]],Consumo!$AE$3:$AE$902)</f>
        <v>0</v>
      </c>
      <c r="AW520" s="244">
        <f>tabItens[[#This Row],[QTDE ATUAL]] + tabItens[[#This Row],[RC QTDE]] + tabItens[[#This Row],[AF SALDO]] + tabItens[[#This Row],[Recentes]]</f>
        <v>0</v>
      </c>
      <c r="AX520" s="272">
        <v>18</v>
      </c>
      <c r="AY520" s="272">
        <v>4</v>
      </c>
      <c r="AZ520" s="272">
        <f>IF(ISBLANK(tabItens[[#This Row],[CÓDIGO]]),"",tabItens[[#This Row],[PontoMês]] * (AZ$2+tabItens[[#This Row],[PontoQtM]]))</f>
        <v>72</v>
      </c>
      <c r="BA520" s="271">
        <f>tabItens[[#This Row],[PontoPed]] - tabItens[[#This Row],[Saldo]] + (1/10)</f>
        <v>72.099999999999994</v>
      </c>
      <c r="BB520" s="271">
        <f xml:space="preserve"> tabItens[[#This Row],[PontoMês]] * BB$2 - tabItens[[#This Row],[QTDE ATUAL]] - (1/10)</f>
        <v>17.899999999999999</v>
      </c>
      <c r="BC520" s="273">
        <f>IF( tabItens[[#This Row],[PontoPed]]&gt;0, IF(tabItens[[#This Row],[PontoPed]]&lt;1, 1, IF( tabItens[[#This Row],[Saldo]]&gt;tabItens[[#This Row],[PontoPed]], 0, (tabItens[[#This Row],[PontoPed]]-tabItens[[#This Row],[Saldo]])/tabItens[[#This Row],[PontoPed]] ) ), 0 )</f>
        <v>1</v>
      </c>
      <c r="BD520" s="274">
        <f>ROUNDDOWN(IF( OR( AND(tabItens[[#This Row],[PontoPed]]&lt;tabItens[[#This Row],[Saldo]],tabItens[[#This Row],[Saldo]]&gt;0), tabItens[[#This Row],[PontoPed]]=0), 99, IF(AND(tabItens[[#This Row],[Saldo]]=0,tabItens[[#This Row],[PontoPed]]&gt;0), 0, (1-tabItens[[#This Row],[PctAb]])*10 ) ),0)</f>
        <v>0</v>
      </c>
      <c r="BE520" s="275">
        <f>MAX(ROUNDDOWN( IF(tabItens[[#This Row],[Abaixo]] &gt; 0,   tabItens[[#This Row],[Abaixo]] + (tabItens[[#This Row],[PontoMês]] * IF( OR( ISBLANK(tabItens[[#This Row],[ATA Nº/ANO]]), tabItens[[#This Row],[ATA Nº/ANO]] = ""),BE$2,BE$1)),0),0),0)</f>
        <v>126</v>
      </c>
      <c r="BF52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0" s="276">
        <f>SUMIF(Consumo!$C$3:$C$902,tabItens[[#This Row],[CÓDIGO]],Consumo!$E$3:$E$902)</f>
        <v>0</v>
      </c>
      <c r="BH520" s="277">
        <f>IF(AND(tabItens[[#This Row],[Pend]] &gt; 0,tabItens[[#This Row],[Consumo]] &lt;&gt; 0), tabItens[[#This Row],[Pend]] / tabItens[[#This Row],[Consumo]], 0 )</f>
        <v>0</v>
      </c>
      <c r="BI520" s="276"/>
      <c r="BJ520" s="276"/>
      <c r="BK520" s="278" t="s">
        <v>2077</v>
      </c>
    </row>
    <row r="521" spans="1:63" x14ac:dyDescent="0.3">
      <c r="A521" s="239">
        <v>63382</v>
      </c>
      <c r="B521" s="240" t="s">
        <v>1367</v>
      </c>
      <c r="C521" s="241" t="s">
        <v>270</v>
      </c>
      <c r="D521" s="242">
        <v>9.3000000000000007</v>
      </c>
      <c r="E521" s="243"/>
      <c r="F521" s="243"/>
      <c r="G521" s="243" t="s">
        <v>891</v>
      </c>
      <c r="H521" s="244">
        <v>214</v>
      </c>
      <c r="I521" s="245">
        <v>103003</v>
      </c>
      <c r="J521" s="246">
        <v>9.3000000000000007</v>
      </c>
      <c r="K521" s="247">
        <v>50</v>
      </c>
      <c r="L521" s="248">
        <f>IF(tabItens[[#This Row],[Média]] &gt; 0, tabItens[[#This Row],[QTDE ATUAL]] / tabItens[[#This Row],[Média]],999.9)</f>
        <v>999.9</v>
      </c>
      <c r="M521" s="249">
        <v>0</v>
      </c>
      <c r="N521" s="250">
        <f>tabItens[[#This Row],[VALOR UNIT.]] * tabItens[[#This Row],[LC]]</f>
        <v>0</v>
      </c>
      <c r="O521" s="251" t="s">
        <v>2116</v>
      </c>
      <c r="P521" s="252"/>
      <c r="Q521" s="253"/>
      <c r="R521" s="250"/>
      <c r="S521" s="254"/>
      <c r="T521" s="255">
        <f>ROUNDDOWN(IFERROR(tabItens[[#This Row],[ATA DT.VALID.]] - $D$1,0) / 30,0)</f>
        <v>-1507</v>
      </c>
      <c r="U521" s="240" t="s">
        <v>1118</v>
      </c>
      <c r="V521" s="256">
        <v>1</v>
      </c>
      <c r="W521" s="257" t="s">
        <v>2062</v>
      </c>
      <c r="X521" s="258">
        <v>51</v>
      </c>
      <c r="Y521" s="259">
        <v>33</v>
      </c>
      <c r="Z521" s="260"/>
      <c r="AA521" s="261"/>
      <c r="AB521" s="262"/>
      <c r="AC521" s="262"/>
      <c r="AD521" s="261"/>
      <c r="AE521" s="262"/>
      <c r="AF521" s="255"/>
      <c r="AG521" s="263" t="s">
        <v>2063</v>
      </c>
      <c r="AH521" s="264"/>
      <c r="AI521" s="255">
        <v>18</v>
      </c>
      <c r="AJ521" s="264">
        <v>43627</v>
      </c>
      <c r="AK521" s="264" t="s">
        <v>891</v>
      </c>
      <c r="AL521" s="264">
        <v>45161</v>
      </c>
      <c r="AM521" s="254"/>
      <c r="AN521" s="243"/>
      <c r="AO521" s="265" t="str">
        <f>_xlfn.IFNA(IF(VLOOKUP(tabItens[[#This Row],[CÓDIGO]],tabExcluirDoEstoque[#Data],1,FALSE),"sim",""),"")</f>
        <v/>
      </c>
      <c r="AP521" s="266" t="str">
        <f ca="1">IF(OR(ISBLANK(tabItens[[#This Row],[ATA DT.VALID.]]),tabItens[[#This Row],[ATA DT.VALID.]]="",tabItens[[#This Row],[ATA DT.VALID.]]=" "),"",IF(TYPE(tabItens[[#This Row],[ATA DT.VALID.]])=1,ROUNDUP((tabItens[[#This Row],[ATA DT.VALID.]]-TODAY())/7,0),""))</f>
        <v/>
      </c>
      <c r="AQ521" s="267">
        <v>0</v>
      </c>
      <c r="AR521" s="268" t="str">
        <f>IF(ISBLANK(tabItens[[#This Row],[CÓDIGO]]),"",IFERROR(VLOOKUP(tabItens[[#This Row],[CÓDIGO]],Consumo!$C$2:$AI$902,32,FALSE),0))</f>
        <v>04.2023</v>
      </c>
      <c r="AS521" s="269">
        <f>SUMIF(Consumo!$C$3:$C$902,tabItens[[#This Row],[CÓDIGO]],Consumo!$T$3:$T$902) + SUMIF(Consumo!$C$3:$C$902,tabItens[[#This Row],[CÓDIGO]],Consumo!$U$3:$U$902) + SUMIF(Consumo!$C$3:$C$902,tabItens[[#This Row],[CÓDIGO]],Consumo!$V$3:$V$902) + SUMIF(Consumo!$C$3:$C$902,tabItens[[#This Row],[CÓDIGO]],Consumo!$W$3:$W$902)</f>
        <v>0</v>
      </c>
      <c r="AT521" s="269">
        <f>SUMIF(Consumo!$C$3:$C$902,tabItens[[#This Row],[CÓDIGO]],Consumo!$AF$3:$AF$902)</f>
        <v>59</v>
      </c>
      <c r="AU521" s="270">
        <f>SUMIF(Consumo!$C$3:$C$902,tabItens[[#This Row],[CÓDIGO]],Consumo!$AG$3:$AG$902)</f>
        <v>32</v>
      </c>
      <c r="AV521" s="271">
        <f>SUMIF(Consumo!$C$3:$C$902,tabItens[[#This Row],[CÓDIGO]],Consumo!$AE$3:$AE$902)</f>
        <v>0</v>
      </c>
      <c r="AW521" s="244">
        <f>tabItens[[#This Row],[QTDE ATUAL]] + tabItens[[#This Row],[RC QTDE]] + tabItens[[#This Row],[AF SALDO]] + tabItens[[#This Row],[Recentes]]</f>
        <v>214</v>
      </c>
      <c r="AX521" s="272">
        <v>2</v>
      </c>
      <c r="AY521" s="272">
        <v>4</v>
      </c>
      <c r="AZ521" s="272">
        <f>IF(ISBLANK(tabItens[[#This Row],[CÓDIGO]]),"",tabItens[[#This Row],[PontoMês]] * (AZ$2+tabItens[[#This Row],[PontoQtM]]))</f>
        <v>8</v>
      </c>
      <c r="BA521" s="271">
        <f>tabItens[[#This Row],[PontoPed]] - tabItens[[#This Row],[Saldo]] + (1/10)</f>
        <v>-205.9</v>
      </c>
      <c r="BB521" s="271">
        <f xml:space="preserve"> tabItens[[#This Row],[PontoMês]] * BB$2 - tabItens[[#This Row],[QTDE ATUAL]] - (1/10)</f>
        <v>-212.1</v>
      </c>
      <c r="BC521" s="273">
        <f>IF( tabItens[[#This Row],[PontoPed]]&gt;0, IF(tabItens[[#This Row],[PontoPed]]&lt;1, 1, IF( tabItens[[#This Row],[Saldo]]&gt;tabItens[[#This Row],[PontoPed]], 0, (tabItens[[#This Row],[PontoPed]]-tabItens[[#This Row],[Saldo]])/tabItens[[#This Row],[PontoPed]] ) ), 0 )</f>
        <v>0</v>
      </c>
      <c r="BD521" s="274">
        <f>ROUNDDOWN(IF( OR( AND(tabItens[[#This Row],[PontoPed]]&lt;tabItens[[#This Row],[Saldo]],tabItens[[#This Row],[Saldo]]&gt;0), tabItens[[#This Row],[PontoPed]]=0), 99, IF(AND(tabItens[[#This Row],[Saldo]]=0,tabItens[[#This Row],[PontoPed]]&gt;0), 0, (1-tabItens[[#This Row],[PctAb]])*10 ) ),0)</f>
        <v>99</v>
      </c>
      <c r="BE521" s="275">
        <f>MAX(ROUNDDOWN( IF(tabItens[[#This Row],[Abaixo]] &gt; 0,   tabItens[[#This Row],[Abaixo]] + (tabItens[[#This Row],[PontoMês]] * IF( OR( ISBLANK(tabItens[[#This Row],[ATA Nº/ANO]]), tabItens[[#This Row],[ATA Nº/ANO]] = ""),BE$2,BE$1)),0),0),0)</f>
        <v>0</v>
      </c>
      <c r="BF52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1" s="276">
        <f>SUMIF(Consumo!$C$3:$C$902,tabItens[[#This Row],[CÓDIGO]],Consumo!$E$3:$E$902)</f>
        <v>0</v>
      </c>
      <c r="BH521" s="277">
        <f>IF(AND(tabItens[[#This Row],[Pend]] &gt; 0,tabItens[[#This Row],[Consumo]] &lt;&gt; 0), tabItens[[#This Row],[Pend]] / tabItens[[#This Row],[Consumo]], 0 )</f>
        <v>0</v>
      </c>
      <c r="BI521" s="276"/>
      <c r="BJ521" s="276"/>
      <c r="BK521" s="278" t="s">
        <v>2077</v>
      </c>
    </row>
    <row r="522" spans="1:63" x14ac:dyDescent="0.3">
      <c r="A522" s="239">
        <v>130632</v>
      </c>
      <c r="B522" s="240" t="s">
        <v>1810</v>
      </c>
      <c r="C522" s="241" t="s">
        <v>31</v>
      </c>
      <c r="D522" s="242">
        <v>38.33</v>
      </c>
      <c r="E522" s="243"/>
      <c r="F522" s="243"/>
      <c r="G522" s="243" t="s">
        <v>891</v>
      </c>
      <c r="H522" s="244">
        <v>0</v>
      </c>
      <c r="I522" s="245">
        <v>103003</v>
      </c>
      <c r="J522" s="246">
        <v>38.33</v>
      </c>
      <c r="K522" s="247">
        <v>24</v>
      </c>
      <c r="L522" s="248">
        <f>IF(tabItens[[#This Row],[Média]] &gt; 0, tabItens[[#This Row],[QTDE ATUAL]] / tabItens[[#This Row],[Média]],999.9)</f>
        <v>0</v>
      </c>
      <c r="M522" s="249">
        <v>0</v>
      </c>
      <c r="N522" s="250">
        <f>tabItens[[#This Row],[VALOR UNIT.]] * tabItens[[#This Row],[LC]]</f>
        <v>0</v>
      </c>
      <c r="O522" s="251"/>
      <c r="P522" s="252"/>
      <c r="Q522" s="253"/>
      <c r="R522" s="250"/>
      <c r="S522" s="254"/>
      <c r="T522" s="255">
        <f>ROUNDDOWN(IFERROR(tabItens[[#This Row],[ATA DT.VALID.]] - $D$1,0) / 30,0)</f>
        <v>-1507</v>
      </c>
      <c r="U522" s="240" t="s">
        <v>969</v>
      </c>
      <c r="V522" s="256">
        <v>1</v>
      </c>
      <c r="W522" s="257" t="s">
        <v>2062</v>
      </c>
      <c r="X522" s="258">
        <v>51</v>
      </c>
      <c r="Y522" s="259">
        <v>3</v>
      </c>
      <c r="Z522" s="260">
        <v>2427</v>
      </c>
      <c r="AA522" s="261">
        <v>2023</v>
      </c>
      <c r="AB522" s="262">
        <v>60</v>
      </c>
      <c r="AC522" s="262"/>
      <c r="AD522" s="261"/>
      <c r="AE522" s="262"/>
      <c r="AF522" s="255"/>
      <c r="AG522" s="263" t="s">
        <v>2063</v>
      </c>
      <c r="AH522" s="264"/>
      <c r="AI522" s="255">
        <v>8</v>
      </c>
      <c r="AJ522" s="264">
        <v>44785</v>
      </c>
      <c r="AK522" s="264">
        <v>42207</v>
      </c>
      <c r="AL522" s="264">
        <v>44755</v>
      </c>
      <c r="AM522" s="254"/>
      <c r="AN522" s="243"/>
      <c r="AO522" s="265" t="str">
        <f>_xlfn.IFNA(IF(VLOOKUP(tabItens[[#This Row],[CÓDIGO]],tabExcluirDoEstoque[#Data],1,FALSE),"sim",""),"")</f>
        <v/>
      </c>
      <c r="AP522" s="266" t="str">
        <f ca="1">IF(OR(ISBLANK(tabItens[[#This Row],[ATA DT.VALID.]]),tabItens[[#This Row],[ATA DT.VALID.]]="",tabItens[[#This Row],[ATA DT.VALID.]]=" "),"",IF(TYPE(tabItens[[#This Row],[ATA DT.VALID.]])=1,ROUNDUP((tabItens[[#This Row],[ATA DT.VALID.]]-TODAY())/7,0),""))</f>
        <v/>
      </c>
      <c r="AQ522" s="267"/>
      <c r="AR522" s="268" t="str">
        <f>IF(ISBLANK(tabItens[[#This Row],[CÓDIGO]]),"",IFERROR(VLOOKUP(tabItens[[#This Row],[CÓDIGO]],Consumo!$C$2:$AI$902,32,FALSE),0))</f>
        <v>06.2023</v>
      </c>
      <c r="AS522" s="269">
        <f>SUMIF(Consumo!$C$3:$C$902,tabItens[[#This Row],[CÓDIGO]],Consumo!$T$3:$T$902) + SUMIF(Consumo!$C$3:$C$902,tabItens[[#This Row],[CÓDIGO]],Consumo!$U$3:$U$902) + SUMIF(Consumo!$C$3:$C$902,tabItens[[#This Row],[CÓDIGO]],Consumo!$V$3:$V$902) + SUMIF(Consumo!$C$3:$C$902,tabItens[[#This Row],[CÓDIGO]],Consumo!$W$3:$W$902)</f>
        <v>15</v>
      </c>
      <c r="AT522" s="269">
        <f>SUMIF(Consumo!$C$3:$C$902,tabItens[[#This Row],[CÓDIGO]],Consumo!$AF$3:$AF$902)</f>
        <v>32</v>
      </c>
      <c r="AU522" s="270">
        <f>SUMIF(Consumo!$C$3:$C$902,tabItens[[#This Row],[CÓDIGO]],Consumo!$AG$3:$AG$902)</f>
        <v>15</v>
      </c>
      <c r="AV522" s="271">
        <f>SUMIF(Consumo!$C$3:$C$902,tabItens[[#This Row],[CÓDIGO]],Consumo!$AE$3:$AE$902)</f>
        <v>0.1111111111111111</v>
      </c>
      <c r="AW522" s="244">
        <f>tabItens[[#This Row],[QTDE ATUAL]] + tabItens[[#This Row],[RC QTDE]] + tabItens[[#This Row],[AF SALDO]] + tabItens[[#This Row],[Recentes]]</f>
        <v>60</v>
      </c>
      <c r="AX522" s="272">
        <v>2</v>
      </c>
      <c r="AY522" s="272">
        <v>4</v>
      </c>
      <c r="AZ522" s="272">
        <f>IF(ISBLANK(tabItens[[#This Row],[CÓDIGO]]),"",tabItens[[#This Row],[PontoMês]] * (AZ$2+tabItens[[#This Row],[PontoQtM]]))</f>
        <v>8</v>
      </c>
      <c r="BA522" s="271">
        <f>tabItens[[#This Row],[PontoPed]] - tabItens[[#This Row],[Saldo]] + (1/10)</f>
        <v>-51.9</v>
      </c>
      <c r="BB522" s="271">
        <f xml:space="preserve"> tabItens[[#This Row],[PontoMês]] * BB$2 - tabItens[[#This Row],[QTDE ATUAL]] - (1/10)</f>
        <v>1.9</v>
      </c>
      <c r="BC522" s="273">
        <f>IF( tabItens[[#This Row],[PontoPed]]&gt;0, IF(tabItens[[#This Row],[PontoPed]]&lt;1, 1, IF( tabItens[[#This Row],[Saldo]]&gt;tabItens[[#This Row],[PontoPed]], 0, (tabItens[[#This Row],[PontoPed]]-tabItens[[#This Row],[Saldo]])/tabItens[[#This Row],[PontoPed]] ) ), 0 )</f>
        <v>0</v>
      </c>
      <c r="BD522" s="274">
        <f>ROUNDDOWN(IF( OR( AND(tabItens[[#This Row],[PontoPed]]&lt;tabItens[[#This Row],[Saldo]],tabItens[[#This Row],[Saldo]]&gt;0), tabItens[[#This Row],[PontoPed]]=0), 99, IF(AND(tabItens[[#This Row],[Saldo]]=0,tabItens[[#This Row],[PontoPed]]&gt;0), 0, (1-tabItens[[#This Row],[PctAb]])*10 ) ),0)</f>
        <v>99</v>
      </c>
      <c r="BE522" s="275">
        <f>MAX(ROUNDDOWN( IF(tabItens[[#This Row],[Abaixo]] &gt; 0,   tabItens[[#This Row],[Abaixo]] + (tabItens[[#This Row],[PontoMês]] * IF( OR( ISBLANK(tabItens[[#This Row],[ATA Nº/ANO]]), tabItens[[#This Row],[ATA Nº/ANO]] = ""),BE$2,BE$1)),0),0),0)</f>
        <v>0</v>
      </c>
      <c r="BF52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22" s="276">
        <f>SUMIF(Consumo!$C$3:$C$902,tabItens[[#This Row],[CÓDIGO]],Consumo!$E$3:$E$902)</f>
        <v>2</v>
      </c>
      <c r="BH522" s="277">
        <f>IF(AND(tabItens[[#This Row],[Pend]] &gt; 0,tabItens[[#This Row],[Consumo]] &lt;&gt; 0), tabItens[[#This Row],[Pend]] / tabItens[[#This Row],[Consumo]], 0 )</f>
        <v>6.25E-2</v>
      </c>
      <c r="BI522" s="276"/>
      <c r="BJ522" s="276"/>
      <c r="BK522" s="278" t="s">
        <v>2077</v>
      </c>
    </row>
    <row r="523" spans="1:63" x14ac:dyDescent="0.3">
      <c r="A523" s="239">
        <v>81493</v>
      </c>
      <c r="B523" s="240" t="s">
        <v>1478</v>
      </c>
      <c r="C523" s="241" t="s">
        <v>288</v>
      </c>
      <c r="D523" s="242">
        <v>14.8</v>
      </c>
      <c r="E523" s="243"/>
      <c r="F523" s="243"/>
      <c r="G523" s="243" t="s">
        <v>891</v>
      </c>
      <c r="H523" s="244">
        <v>2</v>
      </c>
      <c r="I523" s="245">
        <v>103003</v>
      </c>
      <c r="J523" s="246">
        <v>14.8</v>
      </c>
      <c r="K523" s="247">
        <v>96</v>
      </c>
      <c r="L523" s="248">
        <f>IF(tabItens[[#This Row],[Média]] &gt; 0, tabItens[[#This Row],[QTDE ATUAL]] / tabItens[[#This Row],[Média]],999.9)</f>
        <v>2.4</v>
      </c>
      <c r="M523" s="249">
        <v>0</v>
      </c>
      <c r="N523" s="250">
        <f>tabItens[[#This Row],[VALOR UNIT.]] * tabItens[[#This Row],[LC]]</f>
        <v>0</v>
      </c>
      <c r="O523" s="251" t="s">
        <v>2154</v>
      </c>
      <c r="P523" s="252"/>
      <c r="Q523" s="253"/>
      <c r="R523" s="250"/>
      <c r="S523" s="254"/>
      <c r="T523" s="255">
        <f>ROUNDDOWN(IFERROR(tabItens[[#This Row],[ATA DT.VALID.]] - $D$1,0) / 30,0)</f>
        <v>-1507</v>
      </c>
      <c r="U523" s="240" t="s">
        <v>1479</v>
      </c>
      <c r="V523" s="256">
        <v>1</v>
      </c>
      <c r="W523" s="257" t="s">
        <v>2066</v>
      </c>
      <c r="X523" s="258">
        <v>76</v>
      </c>
      <c r="Y523" s="259">
        <v>6</v>
      </c>
      <c r="Z523" s="260">
        <v>2792</v>
      </c>
      <c r="AA523" s="261">
        <v>2023</v>
      </c>
      <c r="AB523" s="262">
        <v>50</v>
      </c>
      <c r="AC523" s="262"/>
      <c r="AD523" s="261"/>
      <c r="AE523" s="262"/>
      <c r="AF523" s="255"/>
      <c r="AG523" s="263" t="s">
        <v>2063</v>
      </c>
      <c r="AH523" s="264"/>
      <c r="AI523" s="255">
        <v>42</v>
      </c>
      <c r="AJ523" s="264">
        <v>44742</v>
      </c>
      <c r="AK523" s="264">
        <v>38225</v>
      </c>
      <c r="AL523" s="264">
        <v>44713</v>
      </c>
      <c r="AM523" s="254"/>
      <c r="AN523" s="243"/>
      <c r="AO523" s="265" t="str">
        <f>_xlfn.IFNA(IF(VLOOKUP(tabItens[[#This Row],[CÓDIGO]],tabExcluirDoEstoque[#Data],1,FALSE),"sim",""),"")</f>
        <v/>
      </c>
      <c r="AP523" s="266" t="str">
        <f ca="1">IF(OR(ISBLANK(tabItens[[#This Row],[ATA DT.VALID.]]),tabItens[[#This Row],[ATA DT.VALID.]]="",tabItens[[#This Row],[ATA DT.VALID.]]=" "),"",IF(TYPE(tabItens[[#This Row],[ATA DT.VALID.]])=1,ROUNDUP((tabItens[[#This Row],[ATA DT.VALID.]]-TODAY())/7,0),""))</f>
        <v/>
      </c>
      <c r="AQ523" s="267">
        <v>0</v>
      </c>
      <c r="AR523" s="268" t="str">
        <f>IF(ISBLANK(tabItens[[#This Row],[CÓDIGO]]),"",IFERROR(VLOOKUP(tabItens[[#This Row],[CÓDIGO]],Consumo!$C$2:$AI$902,32,FALSE),0))</f>
        <v>06.2023</v>
      </c>
      <c r="AS523" s="269">
        <f>SUMIF(Consumo!$C$3:$C$902,tabItens[[#This Row],[CÓDIGO]],Consumo!$T$3:$T$902) + SUMIF(Consumo!$C$3:$C$902,tabItens[[#This Row],[CÓDIGO]],Consumo!$U$3:$U$902) + SUMIF(Consumo!$C$3:$C$902,tabItens[[#This Row],[CÓDIGO]],Consumo!$V$3:$V$902) + SUMIF(Consumo!$C$3:$C$902,tabItens[[#This Row],[CÓDIGO]],Consumo!$W$3:$W$902)</f>
        <v>29</v>
      </c>
      <c r="AT523" s="269">
        <f>SUMIF(Consumo!$C$3:$C$902,tabItens[[#This Row],[CÓDIGO]],Consumo!$AF$3:$AF$902)</f>
        <v>174</v>
      </c>
      <c r="AU523" s="270">
        <f>SUMIF(Consumo!$C$3:$C$902,tabItens[[#This Row],[CÓDIGO]],Consumo!$AG$3:$AG$902)</f>
        <v>23</v>
      </c>
      <c r="AV523" s="271">
        <f>SUMIF(Consumo!$C$3:$C$902,tabItens[[#This Row],[CÓDIGO]],Consumo!$AE$3:$AE$902)</f>
        <v>0.83333333333333337</v>
      </c>
      <c r="AW523" s="244">
        <f>tabItens[[#This Row],[QTDE ATUAL]] + tabItens[[#This Row],[RC QTDE]] + tabItens[[#This Row],[AF SALDO]] + tabItens[[#This Row],[Recentes]]</f>
        <v>52</v>
      </c>
      <c r="AX523" s="272">
        <v>17</v>
      </c>
      <c r="AY523" s="272">
        <v>3</v>
      </c>
      <c r="AZ523" s="272">
        <f>IF(ISBLANK(tabItens[[#This Row],[CÓDIGO]]),"",tabItens[[#This Row],[PontoMês]] * (AZ$2+tabItens[[#This Row],[PontoQtM]]))</f>
        <v>51</v>
      </c>
      <c r="BA523" s="271">
        <f>tabItens[[#This Row],[PontoPed]] - tabItens[[#This Row],[Saldo]] + (1/10)</f>
        <v>-0.9</v>
      </c>
      <c r="BB523" s="271">
        <f xml:space="preserve"> tabItens[[#This Row],[PontoMês]] * BB$2 - tabItens[[#This Row],[QTDE ATUAL]] - (1/10)</f>
        <v>14.9</v>
      </c>
      <c r="BC523" s="273">
        <f>IF( tabItens[[#This Row],[PontoPed]]&gt;0, IF(tabItens[[#This Row],[PontoPed]]&lt;1, 1, IF( tabItens[[#This Row],[Saldo]]&gt;tabItens[[#This Row],[PontoPed]], 0, (tabItens[[#This Row],[PontoPed]]-tabItens[[#This Row],[Saldo]])/tabItens[[#This Row],[PontoPed]] ) ), 0 )</f>
        <v>0</v>
      </c>
      <c r="BD523" s="274">
        <f>ROUNDDOWN(IF( OR( AND(tabItens[[#This Row],[PontoPed]]&lt;tabItens[[#This Row],[Saldo]],tabItens[[#This Row],[Saldo]]&gt;0), tabItens[[#This Row],[PontoPed]]=0), 99, IF(AND(tabItens[[#This Row],[Saldo]]=0,tabItens[[#This Row],[PontoPed]]&gt;0), 0, (1-tabItens[[#This Row],[PctAb]])*10 ) ),0)</f>
        <v>99</v>
      </c>
      <c r="BE523" s="275">
        <f>MAX(ROUNDDOWN( IF(tabItens[[#This Row],[Abaixo]] &gt; 0,   tabItens[[#This Row],[Abaixo]] + (tabItens[[#This Row],[PontoMês]] * IF( OR( ISBLANK(tabItens[[#This Row],[ATA Nº/ANO]]), tabItens[[#This Row],[ATA Nº/ANO]] = ""),BE$2,BE$1)),0),0),0)</f>
        <v>0</v>
      </c>
      <c r="BF52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3" s="276">
        <f>SUMIF(Consumo!$C$3:$C$902,tabItens[[#This Row],[CÓDIGO]],Consumo!$E$3:$E$902)</f>
        <v>15</v>
      </c>
      <c r="BH523" s="277">
        <f>IF(AND(tabItens[[#This Row],[Pend]] &gt; 0,tabItens[[#This Row],[Consumo]] &lt;&gt; 0), tabItens[[#This Row],[Pend]] / tabItens[[#This Row],[Consumo]], 0 )</f>
        <v>8.6206896551724144E-2</v>
      </c>
      <c r="BI523" s="276"/>
      <c r="BJ523" s="276"/>
      <c r="BK523" s="278" t="s">
        <v>2077</v>
      </c>
    </row>
    <row r="524" spans="1:63" x14ac:dyDescent="0.3">
      <c r="A524" s="239">
        <v>135701</v>
      </c>
      <c r="B524" s="240" t="s">
        <v>1915</v>
      </c>
      <c r="C524" s="241" t="s">
        <v>31</v>
      </c>
      <c r="D524" s="242">
        <v>3.32</v>
      </c>
      <c r="E524" s="243"/>
      <c r="F524" s="243"/>
      <c r="G524" s="243" t="s">
        <v>891</v>
      </c>
      <c r="H524" s="244">
        <v>2023</v>
      </c>
      <c r="I524" s="245">
        <v>103003</v>
      </c>
      <c r="J524" s="246">
        <v>3.32</v>
      </c>
      <c r="K524" s="247">
        <v>126</v>
      </c>
      <c r="L524" s="248">
        <f>IF(tabItens[[#This Row],[Média]] &gt; 0, tabItens[[#This Row],[QTDE ATUAL]] / tabItens[[#This Row],[Média]],999.9)</f>
        <v>12138</v>
      </c>
      <c r="M524" s="249">
        <v>0</v>
      </c>
      <c r="N524" s="250">
        <f>tabItens[[#This Row],[VALOR UNIT.]] * tabItens[[#This Row],[LC]]</f>
        <v>0</v>
      </c>
      <c r="O524" s="251"/>
      <c r="P524" s="252"/>
      <c r="Q524" s="253"/>
      <c r="R524" s="250"/>
      <c r="S524" s="254"/>
      <c r="T524" s="255">
        <f>ROUNDDOWN(IFERROR(tabItens[[#This Row],[ATA DT.VALID.]] - $D$1,0) / 30,0)</f>
        <v>-1507</v>
      </c>
      <c r="U524" s="240" t="s">
        <v>1916</v>
      </c>
      <c r="V524" s="256">
        <v>1</v>
      </c>
      <c r="W524" s="257"/>
      <c r="X524" s="258">
        <v>46</v>
      </c>
      <c r="Y524" s="259">
        <v>2</v>
      </c>
      <c r="Z524" s="260"/>
      <c r="AA524" s="261"/>
      <c r="AB524" s="262"/>
      <c r="AC524" s="262"/>
      <c r="AD524" s="261"/>
      <c r="AE524" s="262"/>
      <c r="AF524" s="255"/>
      <c r="AG524" s="263" t="s">
        <v>2063</v>
      </c>
      <c r="AH524" s="264"/>
      <c r="AI524" s="255">
        <v>70</v>
      </c>
      <c r="AJ524" s="264" t="s">
        <v>891</v>
      </c>
      <c r="AK524" s="264">
        <v>43333</v>
      </c>
      <c r="AL524" s="264">
        <v>44525</v>
      </c>
      <c r="AM524" s="254"/>
      <c r="AN524" s="243"/>
      <c r="AO524" s="265" t="str">
        <f>_xlfn.IFNA(IF(VLOOKUP(tabItens[[#This Row],[CÓDIGO]],tabExcluirDoEstoque[#Data],1,FALSE),"sim",""),"")</f>
        <v/>
      </c>
      <c r="AP524" s="266" t="str">
        <f ca="1">IF(OR(ISBLANK(tabItens[[#This Row],[ATA DT.VALID.]]),tabItens[[#This Row],[ATA DT.VALID.]]="",tabItens[[#This Row],[ATA DT.VALID.]]=" "),"",IF(TYPE(tabItens[[#This Row],[ATA DT.VALID.]])=1,ROUNDUP((tabItens[[#This Row],[ATA DT.VALID.]]-TODAY())/7,0),""))</f>
        <v/>
      </c>
      <c r="AQ524" s="267"/>
      <c r="AR524" s="268" t="str">
        <f>IF(ISBLANK(tabItens[[#This Row],[CÓDIGO]]),"",IFERROR(VLOOKUP(tabItens[[#This Row],[CÓDIGO]],Consumo!$C$2:$AI$902,32,FALSE),0))</f>
        <v>08.2023</v>
      </c>
      <c r="AS524" s="269">
        <f>SUMIF(Consumo!$C$3:$C$902,tabItens[[#This Row],[CÓDIGO]],Consumo!$T$3:$T$902) + SUMIF(Consumo!$C$3:$C$902,tabItens[[#This Row],[CÓDIGO]],Consumo!$U$3:$U$902) + SUMIF(Consumo!$C$3:$C$902,tabItens[[#This Row],[CÓDIGO]],Consumo!$V$3:$V$902) + SUMIF(Consumo!$C$3:$C$902,tabItens[[#This Row],[CÓDIGO]],Consumo!$W$3:$W$902)</f>
        <v>72</v>
      </c>
      <c r="AT524" s="269">
        <f>SUMIF(Consumo!$C$3:$C$902,tabItens[[#This Row],[CÓDIGO]],Consumo!$AF$3:$AF$902)</f>
        <v>364</v>
      </c>
      <c r="AU524" s="270">
        <f>SUMIF(Consumo!$C$3:$C$902,tabItens[[#This Row],[CÓDIGO]],Consumo!$AG$3:$AG$902)</f>
        <v>33</v>
      </c>
      <c r="AV524" s="271">
        <f>SUMIF(Consumo!$C$3:$C$902,tabItens[[#This Row],[CÓDIGO]],Consumo!$AE$3:$AE$902)</f>
        <v>0.16666666666666666</v>
      </c>
      <c r="AW524" s="244">
        <f>tabItens[[#This Row],[QTDE ATUAL]] + tabItens[[#This Row],[RC QTDE]] + tabItens[[#This Row],[AF SALDO]] + tabItens[[#This Row],[Recentes]]</f>
        <v>2023</v>
      </c>
      <c r="AX524" s="272">
        <v>127</v>
      </c>
      <c r="AY524" s="272">
        <v>4</v>
      </c>
      <c r="AZ524" s="272">
        <f>IF(ISBLANK(tabItens[[#This Row],[CÓDIGO]]),"",tabItens[[#This Row],[PontoMês]] * (AZ$2+tabItens[[#This Row],[PontoQtM]]))</f>
        <v>508</v>
      </c>
      <c r="BA524" s="271">
        <f>tabItens[[#This Row],[PontoPed]] - tabItens[[#This Row],[Saldo]] + (1/10)</f>
        <v>-1514.9</v>
      </c>
      <c r="BB524" s="271">
        <f xml:space="preserve"> tabItens[[#This Row],[PontoMês]] * BB$2 - tabItens[[#This Row],[QTDE ATUAL]] - (1/10)</f>
        <v>-1896.1</v>
      </c>
      <c r="BC524" s="273">
        <f>IF( tabItens[[#This Row],[PontoPed]]&gt;0, IF(tabItens[[#This Row],[PontoPed]]&lt;1, 1, IF( tabItens[[#This Row],[Saldo]]&gt;tabItens[[#This Row],[PontoPed]], 0, (tabItens[[#This Row],[PontoPed]]-tabItens[[#This Row],[Saldo]])/tabItens[[#This Row],[PontoPed]] ) ), 0 )</f>
        <v>0</v>
      </c>
      <c r="BD524" s="274">
        <f>ROUNDDOWN(IF( OR( AND(tabItens[[#This Row],[PontoPed]]&lt;tabItens[[#This Row],[Saldo]],tabItens[[#This Row],[Saldo]]&gt;0), tabItens[[#This Row],[PontoPed]]=0), 99, IF(AND(tabItens[[#This Row],[Saldo]]=0,tabItens[[#This Row],[PontoPed]]&gt;0), 0, (1-tabItens[[#This Row],[PctAb]])*10 ) ),0)</f>
        <v>99</v>
      </c>
      <c r="BE524" s="275">
        <f>MAX(ROUNDDOWN( IF(tabItens[[#This Row],[Abaixo]] &gt; 0,   tabItens[[#This Row],[Abaixo]] + (tabItens[[#This Row],[PontoMês]] * IF( OR( ISBLANK(tabItens[[#This Row],[ATA Nº/ANO]]), tabItens[[#This Row],[ATA Nº/ANO]] = ""),BE$2,BE$1)),0),0),0)</f>
        <v>0</v>
      </c>
      <c r="BF52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24" s="276">
        <f>SUMIF(Consumo!$C$3:$C$902,tabItens[[#This Row],[CÓDIGO]],Consumo!$E$3:$E$902)</f>
        <v>3</v>
      </c>
      <c r="BH524" s="277">
        <f>IF(AND(tabItens[[#This Row],[Pend]] &gt; 0,tabItens[[#This Row],[Consumo]] &lt;&gt; 0), tabItens[[#This Row],[Pend]] / tabItens[[#This Row],[Consumo]], 0 )</f>
        <v>8.241758241758242E-3</v>
      </c>
      <c r="BI524" s="276"/>
      <c r="BJ524" s="276"/>
      <c r="BK524" s="278" t="s">
        <v>2077</v>
      </c>
    </row>
    <row r="525" spans="1:63" x14ac:dyDescent="0.3">
      <c r="A525" s="239">
        <v>135304</v>
      </c>
      <c r="B525" s="240" t="s">
        <v>1913</v>
      </c>
      <c r="C525" s="241" t="s">
        <v>264</v>
      </c>
      <c r="D525" s="242">
        <v>4.75</v>
      </c>
      <c r="E525" s="243"/>
      <c r="F525" s="243"/>
      <c r="G525" s="243" t="s">
        <v>891</v>
      </c>
      <c r="H525" s="244">
        <v>722</v>
      </c>
      <c r="I525" s="245">
        <v>103003</v>
      </c>
      <c r="J525" s="246">
        <v>4.75</v>
      </c>
      <c r="K525" s="247">
        <v>206</v>
      </c>
      <c r="L525" s="248">
        <f>IF(tabItens[[#This Row],[Média]] &gt; 0, tabItens[[#This Row],[QTDE ATUAL]] / tabItens[[#This Row],[Média]],999.9)</f>
        <v>999.9</v>
      </c>
      <c r="M525" s="249">
        <v>0</v>
      </c>
      <c r="N525" s="250">
        <f>tabItens[[#This Row],[VALOR UNIT.]] * tabItens[[#This Row],[LC]]</f>
        <v>0</v>
      </c>
      <c r="O525" s="251" t="s">
        <v>2094</v>
      </c>
      <c r="P525" s="252"/>
      <c r="Q525" s="253"/>
      <c r="R525" s="250"/>
      <c r="S525" s="254"/>
      <c r="T525" s="255">
        <f>ROUNDDOWN(IFERROR(tabItens[[#This Row],[ATA DT.VALID.]] - $D$1,0) / 30,0)</f>
        <v>-1507</v>
      </c>
      <c r="U525" s="240" t="s">
        <v>972</v>
      </c>
      <c r="V525" s="256">
        <v>1</v>
      </c>
      <c r="W525" s="257" t="s">
        <v>2067</v>
      </c>
      <c r="X525" s="258">
        <v>61</v>
      </c>
      <c r="Y525" s="259">
        <v>8</v>
      </c>
      <c r="Z525" s="260"/>
      <c r="AA525" s="261"/>
      <c r="AB525" s="262"/>
      <c r="AC525" s="262"/>
      <c r="AD525" s="261"/>
      <c r="AE525" s="262"/>
      <c r="AF525" s="255"/>
      <c r="AG525" s="263" t="s">
        <v>2063</v>
      </c>
      <c r="AH525" s="264"/>
      <c r="AI525" s="255">
        <v>76</v>
      </c>
      <c r="AJ525" s="264">
        <v>43796</v>
      </c>
      <c r="AK525" s="264">
        <v>43277</v>
      </c>
      <c r="AL525" s="264">
        <v>43788</v>
      </c>
      <c r="AM525" s="254"/>
      <c r="AN525" s="243"/>
      <c r="AO525" s="265" t="str">
        <f>_xlfn.IFNA(IF(VLOOKUP(tabItens[[#This Row],[CÓDIGO]],tabExcluirDoEstoque[#Data],1,FALSE),"sim",""),"")</f>
        <v/>
      </c>
      <c r="AP525" s="266" t="str">
        <f ca="1">IF(OR(ISBLANK(tabItens[[#This Row],[ATA DT.VALID.]]),tabItens[[#This Row],[ATA DT.VALID.]]="",tabItens[[#This Row],[ATA DT.VALID.]]=" "),"",IF(TYPE(tabItens[[#This Row],[ATA DT.VALID.]])=1,ROUNDUP((tabItens[[#This Row],[ATA DT.VALID.]]-TODAY())/7,0),""))</f>
        <v/>
      </c>
      <c r="AQ525" s="267">
        <v>0</v>
      </c>
      <c r="AR525" s="268" t="str">
        <f>IF(ISBLANK(tabItens[[#This Row],[CÓDIGO]]),"",IFERROR(VLOOKUP(tabItens[[#This Row],[CÓDIGO]],Consumo!$C$2:$AI$902,32,FALSE),0))</f>
        <v>08.2023</v>
      </c>
      <c r="AS525" s="269">
        <f>SUMIF(Consumo!$C$3:$C$902,tabItens[[#This Row],[CÓDIGO]],Consumo!$T$3:$T$902) + SUMIF(Consumo!$C$3:$C$902,tabItens[[#This Row],[CÓDIGO]],Consumo!$U$3:$U$902) + SUMIF(Consumo!$C$3:$C$902,tabItens[[#This Row],[CÓDIGO]],Consumo!$V$3:$V$902) + SUMIF(Consumo!$C$3:$C$902,tabItens[[#This Row],[CÓDIGO]],Consumo!$W$3:$W$902)</f>
        <v>70</v>
      </c>
      <c r="AT525" s="269">
        <f>SUMIF(Consumo!$C$3:$C$902,tabItens[[#This Row],[CÓDIGO]],Consumo!$AF$3:$AF$902)</f>
        <v>267</v>
      </c>
      <c r="AU525" s="270">
        <f>SUMIF(Consumo!$C$3:$C$902,tabItens[[#This Row],[CÓDIGO]],Consumo!$AG$3:$AG$902)</f>
        <v>61</v>
      </c>
      <c r="AV525" s="271">
        <f>SUMIF(Consumo!$C$3:$C$902,tabItens[[#This Row],[CÓDIGO]],Consumo!$AE$3:$AE$902)</f>
        <v>0</v>
      </c>
      <c r="AW525" s="244">
        <f>tabItens[[#This Row],[QTDE ATUAL]] + tabItens[[#This Row],[RC QTDE]] + tabItens[[#This Row],[AF SALDO]] + tabItens[[#This Row],[Recentes]]</f>
        <v>722</v>
      </c>
      <c r="AX525" s="272">
        <v>49</v>
      </c>
      <c r="AY525" s="272">
        <v>4</v>
      </c>
      <c r="AZ525" s="272">
        <f>IF(ISBLANK(tabItens[[#This Row],[CÓDIGO]]),"",tabItens[[#This Row],[PontoMês]] * (AZ$2+tabItens[[#This Row],[PontoQtM]]))</f>
        <v>196</v>
      </c>
      <c r="BA525" s="271">
        <f>tabItens[[#This Row],[PontoPed]] - tabItens[[#This Row],[Saldo]] + (1/10)</f>
        <v>-525.9</v>
      </c>
      <c r="BB525" s="271">
        <f xml:space="preserve"> tabItens[[#This Row],[PontoMês]] * BB$2 - tabItens[[#This Row],[QTDE ATUAL]] - (1/10)</f>
        <v>-673.1</v>
      </c>
      <c r="BC525" s="273">
        <f>IF( tabItens[[#This Row],[PontoPed]]&gt;0, IF(tabItens[[#This Row],[PontoPed]]&lt;1, 1, IF( tabItens[[#This Row],[Saldo]]&gt;tabItens[[#This Row],[PontoPed]], 0, (tabItens[[#This Row],[PontoPed]]-tabItens[[#This Row],[Saldo]])/tabItens[[#This Row],[PontoPed]] ) ), 0 )</f>
        <v>0</v>
      </c>
      <c r="BD525" s="274">
        <f>ROUNDDOWN(IF( OR( AND(tabItens[[#This Row],[PontoPed]]&lt;tabItens[[#This Row],[Saldo]],tabItens[[#This Row],[Saldo]]&gt;0), tabItens[[#This Row],[PontoPed]]=0), 99, IF(AND(tabItens[[#This Row],[Saldo]]=0,tabItens[[#This Row],[PontoPed]]&gt;0), 0, (1-tabItens[[#This Row],[PctAb]])*10 ) ),0)</f>
        <v>99</v>
      </c>
      <c r="BE525" s="275">
        <f>MAX(ROUNDDOWN( IF(tabItens[[#This Row],[Abaixo]] &gt; 0,   tabItens[[#This Row],[Abaixo]] + (tabItens[[#This Row],[PontoMês]] * IF( OR( ISBLANK(tabItens[[#This Row],[ATA Nº/ANO]]), tabItens[[#This Row],[ATA Nº/ANO]] = ""),BE$2,BE$1)),0),0),0)</f>
        <v>0</v>
      </c>
      <c r="BF52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5" s="276">
        <f>SUMIF(Consumo!$C$3:$C$902,tabItens[[#This Row],[CÓDIGO]],Consumo!$E$3:$E$902)</f>
        <v>0</v>
      </c>
      <c r="BH525" s="277">
        <f>IF(AND(tabItens[[#This Row],[Pend]] &gt; 0,tabItens[[#This Row],[Consumo]] &lt;&gt; 0), tabItens[[#This Row],[Pend]] / tabItens[[#This Row],[Consumo]], 0 )</f>
        <v>0</v>
      </c>
      <c r="BI525" s="276"/>
      <c r="BJ525" s="276"/>
      <c r="BK525" s="278" t="s">
        <v>2077</v>
      </c>
    </row>
    <row r="526" spans="1:63" x14ac:dyDescent="0.3">
      <c r="A526" s="239">
        <v>136854</v>
      </c>
      <c r="B526" s="240" t="s">
        <v>1938</v>
      </c>
      <c r="C526" s="241" t="s">
        <v>31</v>
      </c>
      <c r="D526" s="242">
        <v>3.5</v>
      </c>
      <c r="E526" s="243"/>
      <c r="F526" s="243"/>
      <c r="G526" s="243" t="s">
        <v>891</v>
      </c>
      <c r="H526" s="244">
        <v>16</v>
      </c>
      <c r="I526" s="245">
        <v>103003</v>
      </c>
      <c r="J526" s="246">
        <v>3.5</v>
      </c>
      <c r="K526" s="247">
        <v>4</v>
      </c>
      <c r="L526" s="248">
        <f>IF(tabItens[[#This Row],[Média]] &gt; 0, tabItens[[#This Row],[QTDE ATUAL]] / tabItens[[#This Row],[Média]],999.9)</f>
        <v>999.9</v>
      </c>
      <c r="M526" s="249">
        <v>0</v>
      </c>
      <c r="N526" s="250">
        <f>tabItens[[#This Row],[VALOR UNIT.]] * tabItens[[#This Row],[LC]]</f>
        <v>0</v>
      </c>
      <c r="O526" s="251"/>
      <c r="P526" s="252"/>
      <c r="Q526" s="253"/>
      <c r="R526" s="250"/>
      <c r="S526" s="254"/>
      <c r="T526" s="255">
        <f>ROUNDDOWN(IFERROR(tabItens[[#This Row],[ATA DT.VALID.]] - $D$1,0) / 30,0)</f>
        <v>-1507</v>
      </c>
      <c r="U526" s="240" t="s">
        <v>1493</v>
      </c>
      <c r="V526" s="256">
        <v>1</v>
      </c>
      <c r="W526" s="257" t="s">
        <v>2071</v>
      </c>
      <c r="X526" s="258">
        <v>54</v>
      </c>
      <c r="Y526" s="259">
        <v>4</v>
      </c>
      <c r="Z526" s="260"/>
      <c r="AA526" s="261"/>
      <c r="AB526" s="262"/>
      <c r="AC526" s="262">
        <v>9553</v>
      </c>
      <c r="AD526" s="261">
        <v>2023</v>
      </c>
      <c r="AE526" s="262">
        <v>50</v>
      </c>
      <c r="AF526" s="255">
        <v>50</v>
      </c>
      <c r="AG526" s="263" t="s">
        <v>2061</v>
      </c>
      <c r="AH526" s="264">
        <v>45161</v>
      </c>
      <c r="AI526" s="255">
        <v>2</v>
      </c>
      <c r="AJ526" s="264">
        <v>43819</v>
      </c>
      <c r="AK526" s="264">
        <v>43578</v>
      </c>
      <c r="AL526" s="264">
        <v>45142</v>
      </c>
      <c r="AM526" s="254"/>
      <c r="AN526" s="243"/>
      <c r="AO526" s="265" t="str">
        <f>_xlfn.IFNA(IF(VLOOKUP(tabItens[[#This Row],[CÓDIGO]],tabExcluirDoEstoque[#Data],1,FALSE),"sim",""),"")</f>
        <v/>
      </c>
      <c r="AP526" s="266" t="str">
        <f ca="1">IF(OR(ISBLANK(tabItens[[#This Row],[ATA DT.VALID.]]),tabItens[[#This Row],[ATA DT.VALID.]]="",tabItens[[#This Row],[ATA DT.VALID.]]=" "),"",IF(TYPE(tabItens[[#This Row],[ATA DT.VALID.]])=1,ROUNDUP((tabItens[[#This Row],[ATA DT.VALID.]]-TODAY())/7,0),""))</f>
        <v/>
      </c>
      <c r="AQ526" s="267"/>
      <c r="AR526" s="268" t="str">
        <f>IF(ISBLANK(tabItens[[#This Row],[CÓDIGO]]),"",IFERROR(VLOOKUP(tabItens[[#This Row],[CÓDIGO]],Consumo!$C$2:$AI$902,32,FALSE),0))</f>
        <v>01.2023</v>
      </c>
      <c r="AS526" s="269">
        <f>SUMIF(Consumo!$C$3:$C$902,tabItens[[#This Row],[CÓDIGO]],Consumo!$T$3:$T$902) + SUMIF(Consumo!$C$3:$C$902,tabItens[[#This Row],[CÓDIGO]],Consumo!$U$3:$U$902) + SUMIF(Consumo!$C$3:$C$902,tabItens[[#This Row],[CÓDIGO]],Consumo!$V$3:$V$902) + SUMIF(Consumo!$C$3:$C$902,tabItens[[#This Row],[CÓDIGO]],Consumo!$W$3:$W$902)</f>
        <v>0</v>
      </c>
      <c r="AT526" s="269">
        <f>SUMIF(Consumo!$C$3:$C$902,tabItens[[#This Row],[CÓDIGO]],Consumo!$AF$3:$AF$902)</f>
        <v>55</v>
      </c>
      <c r="AU526" s="270">
        <f>SUMIF(Consumo!$C$3:$C$902,tabItens[[#This Row],[CÓDIGO]],Consumo!$AG$3:$AG$902)</f>
        <v>44</v>
      </c>
      <c r="AV526" s="271">
        <f>SUMIF(Consumo!$C$3:$C$902,tabItens[[#This Row],[CÓDIGO]],Consumo!$AE$3:$AE$902)</f>
        <v>0</v>
      </c>
      <c r="AW526" s="244">
        <f>tabItens[[#This Row],[QTDE ATUAL]] + tabItens[[#This Row],[RC QTDE]] + tabItens[[#This Row],[AF SALDO]] + tabItens[[#This Row],[Recentes]]</f>
        <v>66</v>
      </c>
      <c r="AX526" s="272">
        <v>0</v>
      </c>
      <c r="AY526" s="272">
        <v>4</v>
      </c>
      <c r="AZ526" s="272">
        <f>IF(ISBLANK(tabItens[[#This Row],[CÓDIGO]]),"",tabItens[[#This Row],[PontoMês]] * (AZ$2+tabItens[[#This Row],[PontoQtM]]))</f>
        <v>0</v>
      </c>
      <c r="BA526" s="271">
        <f>tabItens[[#This Row],[PontoPed]] - tabItens[[#This Row],[Saldo]] + (1/10)</f>
        <v>-65.900000000000006</v>
      </c>
      <c r="BB526" s="271">
        <f xml:space="preserve"> tabItens[[#This Row],[PontoMês]] * BB$2 - tabItens[[#This Row],[QTDE ATUAL]] - (1/10)</f>
        <v>-16.100000000000001</v>
      </c>
      <c r="BC526" s="273">
        <f>IF( tabItens[[#This Row],[PontoPed]]&gt;0, IF(tabItens[[#This Row],[PontoPed]]&lt;1, 1, IF( tabItens[[#This Row],[Saldo]]&gt;tabItens[[#This Row],[PontoPed]], 0, (tabItens[[#This Row],[PontoPed]]-tabItens[[#This Row],[Saldo]])/tabItens[[#This Row],[PontoPed]] ) ), 0 )</f>
        <v>0</v>
      </c>
      <c r="BD526" s="274">
        <f>ROUNDDOWN(IF( OR( AND(tabItens[[#This Row],[PontoPed]]&lt;tabItens[[#This Row],[Saldo]],tabItens[[#This Row],[Saldo]]&gt;0), tabItens[[#This Row],[PontoPed]]=0), 99, IF(AND(tabItens[[#This Row],[Saldo]]=0,tabItens[[#This Row],[PontoPed]]&gt;0), 0, (1-tabItens[[#This Row],[PctAb]])*10 ) ),0)</f>
        <v>99</v>
      </c>
      <c r="BE526" s="275">
        <f>MAX(ROUNDDOWN( IF(tabItens[[#This Row],[Abaixo]] &gt; 0,   tabItens[[#This Row],[Abaixo]] + (tabItens[[#This Row],[PontoMês]] * IF( OR( ISBLANK(tabItens[[#This Row],[ATA Nº/ANO]]), tabItens[[#This Row],[ATA Nº/ANO]] = ""),BE$2,BE$1)),0),0),0)</f>
        <v>0</v>
      </c>
      <c r="BF52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26" s="276">
        <f>SUMIF(Consumo!$C$3:$C$902,tabItens[[#This Row],[CÓDIGO]],Consumo!$E$3:$E$902)</f>
        <v>0</v>
      </c>
      <c r="BH526" s="277">
        <f>IF(AND(tabItens[[#This Row],[Pend]] &gt; 0,tabItens[[#This Row],[Consumo]] &lt;&gt; 0), tabItens[[#This Row],[Pend]] / tabItens[[#This Row],[Consumo]], 0 )</f>
        <v>0</v>
      </c>
      <c r="BI526" s="276"/>
      <c r="BJ526" s="276"/>
      <c r="BK526" s="278" t="s">
        <v>2077</v>
      </c>
    </row>
    <row r="527" spans="1:63" x14ac:dyDescent="0.3">
      <c r="A527" s="239">
        <v>63252</v>
      </c>
      <c r="B527" s="240" t="s">
        <v>1364</v>
      </c>
      <c r="C527" s="241" t="s">
        <v>31</v>
      </c>
      <c r="D527" s="242">
        <v>7.7</v>
      </c>
      <c r="E527" s="243"/>
      <c r="F527" s="243"/>
      <c r="G527" s="243" t="s">
        <v>891</v>
      </c>
      <c r="H527" s="244">
        <v>0</v>
      </c>
      <c r="I527" s="245">
        <v>103003</v>
      </c>
      <c r="J527" s="246">
        <v>7.7</v>
      </c>
      <c r="K527" s="247">
        <v>141</v>
      </c>
      <c r="L527" s="248">
        <f>IF(tabItens[[#This Row],[Média]] &gt; 0, tabItens[[#This Row],[QTDE ATUAL]] / tabItens[[#This Row],[Média]],999.9)</f>
        <v>0</v>
      </c>
      <c r="M527" s="249">
        <v>0</v>
      </c>
      <c r="N527" s="250">
        <f>tabItens[[#This Row],[VALOR UNIT.]] * tabItens[[#This Row],[LC]]</f>
        <v>0</v>
      </c>
      <c r="O527" s="251"/>
      <c r="P527" s="252"/>
      <c r="Q527" s="253"/>
      <c r="R527" s="250"/>
      <c r="S527" s="254"/>
      <c r="T527" s="255">
        <f>ROUNDDOWN(IFERROR(tabItens[[#This Row],[ATA DT.VALID.]] - $D$1,0) / 30,0)</f>
        <v>-1507</v>
      </c>
      <c r="U527" s="240" t="s">
        <v>1365</v>
      </c>
      <c r="V527" s="256">
        <v>1</v>
      </c>
      <c r="W527" s="257" t="s">
        <v>2072</v>
      </c>
      <c r="X527" s="258">
        <v>72</v>
      </c>
      <c r="Y527" s="259">
        <v>13</v>
      </c>
      <c r="Z527" s="260"/>
      <c r="AA527" s="261"/>
      <c r="AB527" s="262"/>
      <c r="AC527" s="262"/>
      <c r="AD527" s="261"/>
      <c r="AE527" s="262"/>
      <c r="AF527" s="255"/>
      <c r="AG527" s="263" t="s">
        <v>2063</v>
      </c>
      <c r="AH527" s="264"/>
      <c r="AI527" s="255">
        <v>50</v>
      </c>
      <c r="AJ527" s="264">
        <v>44848</v>
      </c>
      <c r="AK527" s="264" t="s">
        <v>891</v>
      </c>
      <c r="AL527" s="264">
        <v>45173</v>
      </c>
      <c r="AM527" s="254"/>
      <c r="AN527" s="243"/>
      <c r="AO527" s="265" t="str">
        <f>_xlfn.IFNA(IF(VLOOKUP(tabItens[[#This Row],[CÓDIGO]],tabExcluirDoEstoque[#Data],1,FALSE),"sim",""),"")</f>
        <v/>
      </c>
      <c r="AP527" s="266" t="str">
        <f ca="1">IF(OR(ISBLANK(tabItens[[#This Row],[ATA DT.VALID.]]),tabItens[[#This Row],[ATA DT.VALID.]]="",tabItens[[#This Row],[ATA DT.VALID.]]=" "),"",IF(TYPE(tabItens[[#This Row],[ATA DT.VALID.]])=1,ROUNDUP((tabItens[[#This Row],[ATA DT.VALID.]]-TODAY())/7,0),""))</f>
        <v/>
      </c>
      <c r="AQ527" s="267"/>
      <c r="AR527" s="268" t="str">
        <f>IF(ISBLANK(tabItens[[#This Row],[CÓDIGO]]),"",IFERROR(VLOOKUP(tabItens[[#This Row],[CÓDIGO]],Consumo!$C$2:$AI$902,32,FALSE),0))</f>
        <v>03.2023</v>
      </c>
      <c r="AS527" s="269">
        <f>SUMIF(Consumo!$C$3:$C$902,tabItens[[#This Row],[CÓDIGO]],Consumo!$T$3:$T$902) + SUMIF(Consumo!$C$3:$C$902,tabItens[[#This Row],[CÓDIGO]],Consumo!$U$3:$U$902) + SUMIF(Consumo!$C$3:$C$902,tabItens[[#This Row],[CÓDIGO]],Consumo!$V$3:$V$902) + SUMIF(Consumo!$C$3:$C$902,tabItens[[#This Row],[CÓDIGO]],Consumo!$W$3:$W$902)</f>
        <v>0</v>
      </c>
      <c r="AT527" s="269">
        <f>SUMIF(Consumo!$C$3:$C$902,tabItens[[#This Row],[CÓDIGO]],Consumo!$AF$3:$AF$902)</f>
        <v>283</v>
      </c>
      <c r="AU527" s="270">
        <f>SUMIF(Consumo!$C$3:$C$902,tabItens[[#This Row],[CÓDIGO]],Consumo!$AG$3:$AG$902)</f>
        <v>61</v>
      </c>
      <c r="AV527" s="271">
        <f>SUMIF(Consumo!$C$3:$C$902,tabItens[[#This Row],[CÓDIGO]],Consumo!$AE$3:$AE$902)</f>
        <v>3.8888888888888888</v>
      </c>
      <c r="AW527" s="244">
        <f>tabItens[[#This Row],[QTDE ATUAL]] + tabItens[[#This Row],[RC QTDE]] + tabItens[[#This Row],[AF SALDO]] + tabItens[[#This Row],[Recentes]]</f>
        <v>0</v>
      </c>
      <c r="AX527" s="272">
        <v>8</v>
      </c>
      <c r="AY527" s="272">
        <v>4</v>
      </c>
      <c r="AZ527" s="272">
        <f>IF(ISBLANK(tabItens[[#This Row],[CÓDIGO]]),"",tabItens[[#This Row],[PontoMês]] * (AZ$2+tabItens[[#This Row],[PontoQtM]]))</f>
        <v>32</v>
      </c>
      <c r="BA527" s="271">
        <f>tabItens[[#This Row],[PontoPed]] - tabItens[[#This Row],[Saldo]] + (1/10)</f>
        <v>32.1</v>
      </c>
      <c r="BB527" s="271">
        <f xml:space="preserve"> tabItens[[#This Row],[PontoMês]] * BB$2 - tabItens[[#This Row],[QTDE ATUAL]] - (1/10)</f>
        <v>7.9</v>
      </c>
      <c r="BC527" s="273">
        <f>IF( tabItens[[#This Row],[PontoPed]]&gt;0, IF(tabItens[[#This Row],[PontoPed]]&lt;1, 1, IF( tabItens[[#This Row],[Saldo]]&gt;tabItens[[#This Row],[PontoPed]], 0, (tabItens[[#This Row],[PontoPed]]-tabItens[[#This Row],[Saldo]])/tabItens[[#This Row],[PontoPed]] ) ), 0 )</f>
        <v>1</v>
      </c>
      <c r="BD527" s="274">
        <f>ROUNDDOWN(IF( OR( AND(tabItens[[#This Row],[PontoPed]]&lt;tabItens[[#This Row],[Saldo]],tabItens[[#This Row],[Saldo]]&gt;0), tabItens[[#This Row],[PontoPed]]=0), 99, IF(AND(tabItens[[#This Row],[Saldo]]=0,tabItens[[#This Row],[PontoPed]]&gt;0), 0, (1-tabItens[[#This Row],[PctAb]])*10 ) ),0)</f>
        <v>0</v>
      </c>
      <c r="BE527" s="275">
        <f>MAX(ROUNDDOWN( IF(tabItens[[#This Row],[Abaixo]] &gt; 0,   tabItens[[#This Row],[Abaixo]] + (tabItens[[#This Row],[PontoMês]] * IF( OR( ISBLANK(tabItens[[#This Row],[ATA Nº/ANO]]), tabItens[[#This Row],[ATA Nº/ANO]] = ""),BE$2,BE$1)),0),0),0)</f>
        <v>80</v>
      </c>
      <c r="BF52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80</v>
      </c>
      <c r="BG527" s="276">
        <f>SUMIF(Consumo!$C$3:$C$902,tabItens[[#This Row],[CÓDIGO]],Consumo!$E$3:$E$902)</f>
        <v>70</v>
      </c>
      <c r="BH527" s="277">
        <f>IF(AND(tabItens[[#This Row],[Pend]] &gt; 0,tabItens[[#This Row],[Consumo]] &lt;&gt; 0), tabItens[[#This Row],[Pend]] / tabItens[[#This Row],[Consumo]], 0 )</f>
        <v>0.24734982332155478</v>
      </c>
      <c r="BI527" s="276"/>
      <c r="BJ527" s="276"/>
      <c r="BK527" s="278" t="s">
        <v>2077</v>
      </c>
    </row>
    <row r="528" spans="1:63" x14ac:dyDescent="0.3">
      <c r="A528" s="239">
        <v>121086</v>
      </c>
      <c r="B528" s="240" t="s">
        <v>1752</v>
      </c>
      <c r="C528" s="241" t="s">
        <v>302</v>
      </c>
      <c r="D528" s="242">
        <v>162</v>
      </c>
      <c r="E528" s="243"/>
      <c r="F528" s="243"/>
      <c r="G528" s="243" t="s">
        <v>891</v>
      </c>
      <c r="H528" s="244">
        <v>0</v>
      </c>
      <c r="I528" s="245">
        <v>103003</v>
      </c>
      <c r="J528" s="246">
        <v>162</v>
      </c>
      <c r="K528" s="247">
        <v>10</v>
      </c>
      <c r="L528" s="248">
        <f>IF(tabItens[[#This Row],[Média]] &gt; 0, tabItens[[#This Row],[QTDE ATUAL]] / tabItens[[#This Row],[Média]],999.9)</f>
        <v>0</v>
      </c>
      <c r="M528" s="249">
        <v>0</v>
      </c>
      <c r="N528" s="250">
        <f>tabItens[[#This Row],[VALOR UNIT.]] * tabItens[[#This Row],[LC]]</f>
        <v>0</v>
      </c>
      <c r="O528" s="251"/>
      <c r="P528" s="252"/>
      <c r="Q528" s="253"/>
      <c r="R528" s="250"/>
      <c r="S528" s="254"/>
      <c r="T528" s="255">
        <f>ROUNDDOWN(IFERROR(tabItens[[#This Row],[ATA DT.VALID.]] - $D$1,0) / 30,0)</f>
        <v>-1507</v>
      </c>
      <c r="U528" s="240" t="s">
        <v>1753</v>
      </c>
      <c r="V528" s="256">
        <v>1</v>
      </c>
      <c r="W528" s="257" t="s">
        <v>2074</v>
      </c>
      <c r="X528" s="258">
        <v>75</v>
      </c>
      <c r="Y528" s="259">
        <v>5</v>
      </c>
      <c r="Z528" s="260"/>
      <c r="AA528" s="261"/>
      <c r="AB528" s="262"/>
      <c r="AC528" s="262"/>
      <c r="AD528" s="261"/>
      <c r="AE528" s="262"/>
      <c r="AF528" s="255"/>
      <c r="AG528" s="263" t="s">
        <v>2063</v>
      </c>
      <c r="AH528" s="264"/>
      <c r="AI528" s="255">
        <v>4</v>
      </c>
      <c r="AJ528" s="264">
        <v>43560</v>
      </c>
      <c r="AK528" s="264">
        <v>40807</v>
      </c>
      <c r="AL528" s="264">
        <v>45173</v>
      </c>
      <c r="AM528" s="254"/>
      <c r="AN528" s="243"/>
      <c r="AO528" s="265" t="str">
        <f>_xlfn.IFNA(IF(VLOOKUP(tabItens[[#This Row],[CÓDIGO]],tabExcluirDoEstoque[#Data],1,FALSE),"sim",""),"")</f>
        <v/>
      </c>
      <c r="AP528" s="266" t="str">
        <f ca="1">IF(OR(ISBLANK(tabItens[[#This Row],[ATA DT.VALID.]]),tabItens[[#This Row],[ATA DT.VALID.]]="",tabItens[[#This Row],[ATA DT.VALID.]]=" "),"",IF(TYPE(tabItens[[#This Row],[ATA DT.VALID.]])=1,ROUNDUP((tabItens[[#This Row],[ATA DT.VALID.]]-TODAY())/7,0),""))</f>
        <v/>
      </c>
      <c r="AQ528" s="267"/>
      <c r="AR528" s="268" t="str">
        <f>IF(ISBLANK(tabItens[[#This Row],[CÓDIGO]]),"",IFERROR(VLOOKUP(tabItens[[#This Row],[CÓDIGO]],Consumo!$C$2:$AI$902,32,FALSE),0))</f>
        <v>08.2023</v>
      </c>
      <c r="AS528" s="269">
        <f>SUMIF(Consumo!$C$3:$C$902,tabItens[[#This Row],[CÓDIGO]],Consumo!$T$3:$T$902) + SUMIF(Consumo!$C$3:$C$902,tabItens[[#This Row],[CÓDIGO]],Consumo!$U$3:$U$902) + SUMIF(Consumo!$C$3:$C$902,tabItens[[#This Row],[CÓDIGO]],Consumo!$V$3:$V$902) + SUMIF(Consumo!$C$3:$C$902,tabItens[[#This Row],[CÓDIGO]],Consumo!$W$3:$W$902)</f>
        <v>4</v>
      </c>
      <c r="AT528" s="269">
        <f>SUMIF(Consumo!$C$3:$C$902,tabItens[[#This Row],[CÓDIGO]],Consumo!$AF$3:$AF$902)</f>
        <v>42</v>
      </c>
      <c r="AU528" s="270">
        <f>SUMIF(Consumo!$C$3:$C$902,tabItens[[#This Row],[CÓDIGO]],Consumo!$AG$3:$AG$902)</f>
        <v>3</v>
      </c>
      <c r="AV528" s="271">
        <f>SUMIF(Consumo!$C$3:$C$902,tabItens[[#This Row],[CÓDIGO]],Consumo!$AE$3:$AE$902)</f>
        <v>1.5555555555555556</v>
      </c>
      <c r="AW528" s="244">
        <f>tabItens[[#This Row],[QTDE ATUAL]] + tabItens[[#This Row],[RC QTDE]] + tabItens[[#This Row],[AF SALDO]] + tabItens[[#This Row],[Recentes]]</f>
        <v>0</v>
      </c>
      <c r="AX528" s="272">
        <v>1</v>
      </c>
      <c r="AY528" s="272">
        <v>4</v>
      </c>
      <c r="AZ528" s="272">
        <f>IF(ISBLANK(tabItens[[#This Row],[CÓDIGO]]),"",tabItens[[#This Row],[PontoMês]] * (AZ$2+tabItens[[#This Row],[PontoQtM]]))</f>
        <v>4</v>
      </c>
      <c r="BA528" s="271">
        <f>tabItens[[#This Row],[PontoPed]] - tabItens[[#This Row],[Saldo]] + (1/10)</f>
        <v>4.0999999999999996</v>
      </c>
      <c r="BB528" s="271">
        <f xml:space="preserve"> tabItens[[#This Row],[PontoMês]] * BB$2 - tabItens[[#This Row],[QTDE ATUAL]] - (1/10)</f>
        <v>0.9</v>
      </c>
      <c r="BC528" s="273">
        <f>IF( tabItens[[#This Row],[PontoPed]]&gt;0, IF(tabItens[[#This Row],[PontoPed]]&lt;1, 1, IF( tabItens[[#This Row],[Saldo]]&gt;tabItens[[#This Row],[PontoPed]], 0, (tabItens[[#This Row],[PontoPed]]-tabItens[[#This Row],[Saldo]])/tabItens[[#This Row],[PontoPed]] ) ), 0 )</f>
        <v>1</v>
      </c>
      <c r="BD528" s="274">
        <f>ROUNDDOWN(IF( OR( AND(tabItens[[#This Row],[PontoPed]]&lt;tabItens[[#This Row],[Saldo]],tabItens[[#This Row],[Saldo]]&gt;0), tabItens[[#This Row],[PontoPed]]=0), 99, IF(AND(tabItens[[#This Row],[Saldo]]=0,tabItens[[#This Row],[PontoPed]]&gt;0), 0, (1-tabItens[[#This Row],[PctAb]])*10 ) ),0)</f>
        <v>0</v>
      </c>
      <c r="BE528" s="275">
        <f>MAX(ROUNDDOWN( IF(tabItens[[#This Row],[Abaixo]] &gt; 0,   tabItens[[#This Row],[Abaixo]] + (tabItens[[#This Row],[PontoMês]] * IF( OR( ISBLANK(tabItens[[#This Row],[ATA Nº/ANO]]), tabItens[[#This Row],[ATA Nº/ANO]] = ""),BE$2,BE$1)),0),0),0)</f>
        <v>10</v>
      </c>
      <c r="BF52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v>
      </c>
      <c r="BG528" s="276">
        <f>SUMIF(Consumo!$C$3:$C$902,tabItens[[#This Row],[CÓDIGO]],Consumo!$E$3:$E$902)</f>
        <v>28</v>
      </c>
      <c r="BH528" s="277">
        <f>IF(AND(tabItens[[#This Row],[Pend]] &gt; 0,tabItens[[#This Row],[Consumo]] &lt;&gt; 0), tabItens[[#This Row],[Pend]] / tabItens[[#This Row],[Consumo]], 0 )</f>
        <v>0.66666666666666663</v>
      </c>
      <c r="BI528" s="276"/>
      <c r="BJ528" s="276"/>
      <c r="BK528" s="278" t="s">
        <v>2077</v>
      </c>
    </row>
    <row r="529" spans="1:63" x14ac:dyDescent="0.3">
      <c r="A529" s="239">
        <v>131482</v>
      </c>
      <c r="B529" s="240" t="s">
        <v>1818</v>
      </c>
      <c r="C529" s="241" t="s">
        <v>31</v>
      </c>
      <c r="D529" s="242">
        <v>4.5</v>
      </c>
      <c r="E529" s="243"/>
      <c r="F529" s="243"/>
      <c r="G529" s="243" t="s">
        <v>891</v>
      </c>
      <c r="H529" s="244">
        <v>94</v>
      </c>
      <c r="I529" s="245">
        <v>103003</v>
      </c>
      <c r="J529" s="246">
        <v>4.5</v>
      </c>
      <c r="K529" s="247">
        <v>45</v>
      </c>
      <c r="L529" s="248">
        <f>IF(tabItens[[#This Row],[Média]] &gt; 0, tabItens[[#This Row],[QTDE ATUAL]] / tabItens[[#This Row],[Média]],999.9)</f>
        <v>999.9</v>
      </c>
      <c r="M529" s="249">
        <v>0</v>
      </c>
      <c r="N529" s="250">
        <f>tabItens[[#This Row],[VALOR UNIT.]] * tabItens[[#This Row],[LC]]</f>
        <v>0</v>
      </c>
      <c r="O529" s="251" t="s">
        <v>2106</v>
      </c>
      <c r="P529" s="252"/>
      <c r="Q529" s="253"/>
      <c r="R529" s="250"/>
      <c r="S529" s="254"/>
      <c r="T529" s="255">
        <f>ROUNDDOWN(IFERROR(tabItens[[#This Row],[ATA DT.VALID.]] - $D$1,0) / 30,0)</f>
        <v>-1507</v>
      </c>
      <c r="U529" s="240" t="s">
        <v>1442</v>
      </c>
      <c r="V529" s="256">
        <v>1</v>
      </c>
      <c r="W529" s="257" t="s">
        <v>2064</v>
      </c>
      <c r="X529" s="258">
        <v>72</v>
      </c>
      <c r="Y529" s="259">
        <v>5</v>
      </c>
      <c r="Z529" s="260"/>
      <c r="AA529" s="261"/>
      <c r="AB529" s="262"/>
      <c r="AC529" s="262"/>
      <c r="AD529" s="261"/>
      <c r="AE529" s="262"/>
      <c r="AF529" s="255"/>
      <c r="AG529" s="263" t="s">
        <v>2063</v>
      </c>
      <c r="AH529" s="264"/>
      <c r="AI529" s="255">
        <v>16</v>
      </c>
      <c r="AJ529" s="264">
        <v>42559</v>
      </c>
      <c r="AK529" s="264">
        <v>42464</v>
      </c>
      <c r="AL529" s="264">
        <v>44582</v>
      </c>
      <c r="AM529" s="254"/>
      <c r="AN529" s="243"/>
      <c r="AO529" s="265" t="str">
        <f>_xlfn.IFNA(IF(VLOOKUP(tabItens[[#This Row],[CÓDIGO]],tabExcluirDoEstoque[#Data],1,FALSE),"sim",""),"")</f>
        <v/>
      </c>
      <c r="AP529" s="266" t="str">
        <f ca="1">IF(OR(ISBLANK(tabItens[[#This Row],[ATA DT.VALID.]]),tabItens[[#This Row],[ATA DT.VALID.]]="",tabItens[[#This Row],[ATA DT.VALID.]]=" "),"",IF(TYPE(tabItens[[#This Row],[ATA DT.VALID.]])=1,ROUNDUP((tabItens[[#This Row],[ATA DT.VALID.]]-TODAY())/7,0),""))</f>
        <v/>
      </c>
      <c r="AQ529" s="267">
        <v>0</v>
      </c>
      <c r="AR529" s="268" t="str">
        <f>IF(ISBLANK(tabItens[[#This Row],[CÓDIGO]]),"",IFERROR(VLOOKUP(tabItens[[#This Row],[CÓDIGO]],Consumo!$C$2:$AI$902,32,FALSE),0))</f>
        <v>08.2023</v>
      </c>
      <c r="AS529" s="269">
        <f>SUMIF(Consumo!$C$3:$C$902,tabItens[[#This Row],[CÓDIGO]],Consumo!$T$3:$T$902) + SUMIF(Consumo!$C$3:$C$902,tabItens[[#This Row],[CÓDIGO]],Consumo!$U$3:$U$902) + SUMIF(Consumo!$C$3:$C$902,tabItens[[#This Row],[CÓDIGO]],Consumo!$V$3:$V$902) + SUMIF(Consumo!$C$3:$C$902,tabItens[[#This Row],[CÓDIGO]],Consumo!$W$3:$W$902)</f>
        <v>43</v>
      </c>
      <c r="AT529" s="269">
        <f>SUMIF(Consumo!$C$3:$C$902,tabItens[[#This Row],[CÓDIGO]],Consumo!$AF$3:$AF$902)</f>
        <v>53</v>
      </c>
      <c r="AU529" s="270">
        <f>SUMIF(Consumo!$C$3:$C$902,tabItens[[#This Row],[CÓDIGO]],Consumo!$AG$3:$AG$902)</f>
        <v>22</v>
      </c>
      <c r="AV529" s="271">
        <f>SUMIF(Consumo!$C$3:$C$902,tabItens[[#This Row],[CÓDIGO]],Consumo!$AE$3:$AE$902)</f>
        <v>0</v>
      </c>
      <c r="AW529" s="244">
        <f>tabItens[[#This Row],[QTDE ATUAL]] + tabItens[[#This Row],[RC QTDE]] + tabItens[[#This Row],[AF SALDO]] + tabItens[[#This Row],[Recentes]]</f>
        <v>94</v>
      </c>
      <c r="AX529" s="272">
        <v>5</v>
      </c>
      <c r="AY529" s="272">
        <v>4</v>
      </c>
      <c r="AZ529" s="272">
        <f>IF(ISBLANK(tabItens[[#This Row],[CÓDIGO]]),"",tabItens[[#This Row],[PontoMês]] * (AZ$2+tabItens[[#This Row],[PontoQtM]]))</f>
        <v>20</v>
      </c>
      <c r="BA529" s="271">
        <f>tabItens[[#This Row],[PontoPed]] - tabItens[[#This Row],[Saldo]] + (1/10)</f>
        <v>-73.900000000000006</v>
      </c>
      <c r="BB529" s="271">
        <f xml:space="preserve"> tabItens[[#This Row],[PontoMês]] * BB$2 - tabItens[[#This Row],[QTDE ATUAL]] - (1/10)</f>
        <v>-89.1</v>
      </c>
      <c r="BC529" s="273">
        <f>IF( tabItens[[#This Row],[PontoPed]]&gt;0, IF(tabItens[[#This Row],[PontoPed]]&lt;1, 1, IF( tabItens[[#This Row],[Saldo]]&gt;tabItens[[#This Row],[PontoPed]], 0, (tabItens[[#This Row],[PontoPed]]-tabItens[[#This Row],[Saldo]])/tabItens[[#This Row],[PontoPed]] ) ), 0 )</f>
        <v>0</v>
      </c>
      <c r="BD529" s="274">
        <f>ROUNDDOWN(IF( OR( AND(tabItens[[#This Row],[PontoPed]]&lt;tabItens[[#This Row],[Saldo]],tabItens[[#This Row],[Saldo]]&gt;0), tabItens[[#This Row],[PontoPed]]=0), 99, IF(AND(tabItens[[#This Row],[Saldo]]=0,tabItens[[#This Row],[PontoPed]]&gt;0), 0, (1-tabItens[[#This Row],[PctAb]])*10 ) ),0)</f>
        <v>99</v>
      </c>
      <c r="BE529" s="275">
        <f>MAX(ROUNDDOWN( IF(tabItens[[#This Row],[Abaixo]] &gt; 0,   tabItens[[#This Row],[Abaixo]] + (tabItens[[#This Row],[PontoMês]] * IF( OR( ISBLANK(tabItens[[#This Row],[ATA Nº/ANO]]), tabItens[[#This Row],[ATA Nº/ANO]] = ""),BE$2,BE$1)),0),0),0)</f>
        <v>0</v>
      </c>
      <c r="BF52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9" s="276">
        <f>SUMIF(Consumo!$C$3:$C$902,tabItens[[#This Row],[CÓDIGO]],Consumo!$E$3:$E$902)</f>
        <v>0</v>
      </c>
      <c r="BH529" s="277">
        <f>IF(AND(tabItens[[#This Row],[Pend]] &gt; 0,tabItens[[#This Row],[Consumo]] &lt;&gt; 0), tabItens[[#This Row],[Pend]] / tabItens[[#This Row],[Consumo]], 0 )</f>
        <v>0</v>
      </c>
      <c r="BI529" s="276"/>
      <c r="BJ529" s="276"/>
      <c r="BK529" s="278" t="s">
        <v>2077</v>
      </c>
    </row>
    <row r="530" spans="1:63" x14ac:dyDescent="0.3">
      <c r="A530" s="239">
        <v>81131</v>
      </c>
      <c r="B530" s="240" t="s">
        <v>1471</v>
      </c>
      <c r="C530" s="241" t="s">
        <v>268</v>
      </c>
      <c r="D530" s="242">
        <v>0.52</v>
      </c>
      <c r="E530" s="243"/>
      <c r="F530" s="243"/>
      <c r="G530" s="243" t="s">
        <v>891</v>
      </c>
      <c r="H530" s="244">
        <v>0</v>
      </c>
      <c r="I530" s="245">
        <v>103003</v>
      </c>
      <c r="J530" s="246">
        <v>0.52</v>
      </c>
      <c r="K530" s="247">
        <v>210</v>
      </c>
      <c r="L530" s="248">
        <f>IF(tabItens[[#This Row],[Média]] &gt; 0, tabItens[[#This Row],[QTDE ATUAL]] / tabItens[[#This Row],[Média]],999.9)</f>
        <v>999.9</v>
      </c>
      <c r="M530" s="249">
        <v>0</v>
      </c>
      <c r="N530" s="250">
        <f>tabItens[[#This Row],[VALOR UNIT.]] * tabItens[[#This Row],[LC]]</f>
        <v>0</v>
      </c>
      <c r="O530" s="251" t="s">
        <v>2084</v>
      </c>
      <c r="P530" s="252"/>
      <c r="Q530" s="253"/>
      <c r="R530" s="250"/>
      <c r="S530" s="254"/>
      <c r="T530" s="255">
        <f>ROUNDDOWN(IFERROR(tabItens[[#This Row],[ATA DT.VALID.]] - $D$1,0) / 30,0)</f>
        <v>-1507</v>
      </c>
      <c r="U530" s="240" t="s">
        <v>900</v>
      </c>
      <c r="V530" s="256">
        <v>1</v>
      </c>
      <c r="W530" s="257" t="s">
        <v>2064</v>
      </c>
      <c r="X530" s="258">
        <v>72</v>
      </c>
      <c r="Y530" s="259">
        <v>6</v>
      </c>
      <c r="Z530" s="260">
        <v>9010</v>
      </c>
      <c r="AA530" s="261">
        <v>2023</v>
      </c>
      <c r="AB530" s="262">
        <v>70</v>
      </c>
      <c r="AC530" s="262"/>
      <c r="AD530" s="261"/>
      <c r="AE530" s="262"/>
      <c r="AF530" s="255"/>
      <c r="AG530" s="263" t="s">
        <v>2063</v>
      </c>
      <c r="AH530" s="264"/>
      <c r="AI530" s="255">
        <v>78</v>
      </c>
      <c r="AJ530" s="264">
        <v>43682</v>
      </c>
      <c r="AK530" s="264">
        <v>38205</v>
      </c>
      <c r="AL530" s="264">
        <v>43851</v>
      </c>
      <c r="AM530" s="254"/>
      <c r="AN530" s="243"/>
      <c r="AO530" s="265" t="str">
        <f>_xlfn.IFNA(IF(VLOOKUP(tabItens[[#This Row],[CÓDIGO]],tabExcluirDoEstoque[#Data],1,FALSE),"sim",""),"")</f>
        <v/>
      </c>
      <c r="AP530" s="266" t="str">
        <f ca="1">IF(OR(ISBLANK(tabItens[[#This Row],[ATA DT.VALID.]]),tabItens[[#This Row],[ATA DT.VALID.]]="",tabItens[[#This Row],[ATA DT.VALID.]]=" "),"",IF(TYPE(tabItens[[#This Row],[ATA DT.VALID.]])=1,ROUNDUP((tabItens[[#This Row],[ATA DT.VALID.]]-TODAY())/7,0),""))</f>
        <v/>
      </c>
      <c r="AQ530" s="267">
        <v>0</v>
      </c>
      <c r="AR530" s="268" t="str">
        <f>IF(ISBLANK(tabItens[[#This Row],[CÓDIGO]]),"",IFERROR(VLOOKUP(tabItens[[#This Row],[CÓDIGO]],Consumo!$C$2:$AI$902,32,FALSE),0))</f>
        <v>06.2023</v>
      </c>
      <c r="AS530" s="269">
        <f>SUMIF(Consumo!$C$3:$C$902,tabItens[[#This Row],[CÓDIGO]],Consumo!$T$3:$T$902) + SUMIF(Consumo!$C$3:$C$902,tabItens[[#This Row],[CÓDIGO]],Consumo!$U$3:$U$902) + SUMIF(Consumo!$C$3:$C$902,tabItens[[#This Row],[CÓDIGO]],Consumo!$V$3:$V$902) + SUMIF(Consumo!$C$3:$C$902,tabItens[[#This Row],[CÓDIGO]],Consumo!$W$3:$W$902)</f>
        <v>67</v>
      </c>
      <c r="AT530" s="269">
        <f>SUMIF(Consumo!$C$3:$C$902,tabItens[[#This Row],[CÓDIGO]],Consumo!$AF$3:$AF$902)</f>
        <v>252</v>
      </c>
      <c r="AU530" s="270">
        <f>SUMIF(Consumo!$C$3:$C$902,tabItens[[#This Row],[CÓDIGO]],Consumo!$AG$3:$AG$902)</f>
        <v>71</v>
      </c>
      <c r="AV530" s="271">
        <f>SUMIF(Consumo!$C$3:$C$902,tabItens[[#This Row],[CÓDIGO]],Consumo!$AE$3:$AE$902)</f>
        <v>0</v>
      </c>
      <c r="AW530" s="244">
        <f>tabItens[[#This Row],[QTDE ATUAL]] + tabItens[[#This Row],[RC QTDE]] + tabItens[[#This Row],[AF SALDO]] + tabItens[[#This Row],[Recentes]]</f>
        <v>70</v>
      </c>
      <c r="AX530" s="272">
        <v>10</v>
      </c>
      <c r="AY530" s="272">
        <v>4</v>
      </c>
      <c r="AZ530" s="272">
        <f>IF(ISBLANK(tabItens[[#This Row],[CÓDIGO]]),"",tabItens[[#This Row],[PontoMês]] * (AZ$2+tabItens[[#This Row],[PontoQtM]]))</f>
        <v>40</v>
      </c>
      <c r="BA530" s="271">
        <f>tabItens[[#This Row],[PontoPed]] - tabItens[[#This Row],[Saldo]] + (1/10)</f>
        <v>-29.9</v>
      </c>
      <c r="BB530" s="271">
        <f xml:space="preserve"> tabItens[[#This Row],[PontoMês]] * BB$2 - tabItens[[#This Row],[QTDE ATUAL]] - (1/10)</f>
        <v>9.9</v>
      </c>
      <c r="BC530" s="273">
        <f>IF( tabItens[[#This Row],[PontoPed]]&gt;0, IF(tabItens[[#This Row],[PontoPed]]&lt;1, 1, IF( tabItens[[#This Row],[Saldo]]&gt;tabItens[[#This Row],[PontoPed]], 0, (tabItens[[#This Row],[PontoPed]]-tabItens[[#This Row],[Saldo]])/tabItens[[#This Row],[PontoPed]] ) ), 0 )</f>
        <v>0</v>
      </c>
      <c r="BD530" s="274">
        <f>ROUNDDOWN(IF( OR( AND(tabItens[[#This Row],[PontoPed]]&lt;tabItens[[#This Row],[Saldo]],tabItens[[#This Row],[Saldo]]&gt;0), tabItens[[#This Row],[PontoPed]]=0), 99, IF(AND(tabItens[[#This Row],[Saldo]]=0,tabItens[[#This Row],[PontoPed]]&gt;0), 0, (1-tabItens[[#This Row],[PctAb]])*10 ) ),0)</f>
        <v>99</v>
      </c>
      <c r="BE530" s="275">
        <f>MAX(ROUNDDOWN( IF(tabItens[[#This Row],[Abaixo]] &gt; 0,   tabItens[[#This Row],[Abaixo]] + (tabItens[[#This Row],[PontoMês]] * IF( OR( ISBLANK(tabItens[[#This Row],[ATA Nº/ANO]]), tabItens[[#This Row],[ATA Nº/ANO]] = ""),BE$2,BE$1)),0),0),0)</f>
        <v>0</v>
      </c>
      <c r="BF53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0" s="276">
        <f>SUMIF(Consumo!$C$3:$C$902,tabItens[[#This Row],[CÓDIGO]],Consumo!$E$3:$E$902)</f>
        <v>0</v>
      </c>
      <c r="BH530" s="277">
        <f>IF(AND(tabItens[[#This Row],[Pend]] &gt; 0,tabItens[[#This Row],[Consumo]] &lt;&gt; 0), tabItens[[#This Row],[Pend]] / tabItens[[#This Row],[Consumo]], 0 )</f>
        <v>0</v>
      </c>
      <c r="BI530" s="276"/>
      <c r="BJ530" s="276"/>
      <c r="BK530" s="278" t="s">
        <v>2077</v>
      </c>
    </row>
    <row r="531" spans="1:63" x14ac:dyDescent="0.3">
      <c r="A531" s="239">
        <v>133021</v>
      </c>
      <c r="B531" s="240" t="s">
        <v>1850</v>
      </c>
      <c r="C531" s="241" t="s">
        <v>31</v>
      </c>
      <c r="D531" s="242">
        <v>2.2999999999999998</v>
      </c>
      <c r="E531" s="243" t="s">
        <v>1851</v>
      </c>
      <c r="F531" s="243" t="s">
        <v>1852</v>
      </c>
      <c r="G531" s="243" t="s">
        <v>898</v>
      </c>
      <c r="H531" s="244">
        <v>0</v>
      </c>
      <c r="I531" s="245">
        <v>103003</v>
      </c>
      <c r="J531" s="246">
        <v>2.2999999999999998</v>
      </c>
      <c r="K531" s="247">
        <v>561</v>
      </c>
      <c r="L531" s="248">
        <f>IF(tabItens[[#This Row],[Média]] &gt; 0, tabItens[[#This Row],[QTDE ATUAL]] / tabItens[[#This Row],[Média]],999.9)</f>
        <v>0</v>
      </c>
      <c r="M531" s="249">
        <v>0</v>
      </c>
      <c r="N531" s="250">
        <f>tabItens[[#This Row],[VALOR UNIT.]] * tabItens[[#This Row],[LC]]</f>
        <v>0</v>
      </c>
      <c r="O531" s="251" t="s">
        <v>899</v>
      </c>
      <c r="P531" s="252">
        <v>0</v>
      </c>
      <c r="Q531" s="253">
        <v>17600</v>
      </c>
      <c r="R531" s="250">
        <v>40480</v>
      </c>
      <c r="S531" s="254">
        <v>45377</v>
      </c>
      <c r="T531" s="255">
        <f>ROUNDDOWN(IFERROR(tabItens[[#This Row],[ATA DT.VALID.]] - $D$1,0) / 30,0)</f>
        <v>5</v>
      </c>
      <c r="U531" s="240" t="s">
        <v>962</v>
      </c>
      <c r="V531" s="256">
        <v>1</v>
      </c>
      <c r="W531" s="257" t="s">
        <v>2064</v>
      </c>
      <c r="X531" s="258">
        <v>72</v>
      </c>
      <c r="Y531" s="259">
        <v>7</v>
      </c>
      <c r="Z531" s="260"/>
      <c r="AA531" s="261"/>
      <c r="AB531" s="262"/>
      <c r="AC531" s="262"/>
      <c r="AD531" s="261"/>
      <c r="AE531" s="262"/>
      <c r="AF531" s="255"/>
      <c r="AG531" s="263" t="s">
        <v>2063</v>
      </c>
      <c r="AH531" s="264"/>
      <c r="AI531" s="255">
        <v>228</v>
      </c>
      <c r="AJ531" s="264">
        <v>45125</v>
      </c>
      <c r="AK531" s="264">
        <v>42926</v>
      </c>
      <c r="AL531" s="264">
        <v>45181</v>
      </c>
      <c r="AM531" s="254"/>
      <c r="AN531" s="243"/>
      <c r="AO531" s="265" t="str">
        <f>_xlfn.IFNA(IF(VLOOKUP(tabItens[[#This Row],[CÓDIGO]],tabExcluirDoEstoque[#Data],1,FALSE),"sim",""),"")</f>
        <v/>
      </c>
      <c r="AP531" s="266">
        <f ca="1">IF(OR(ISBLANK(tabItens[[#This Row],[ATA DT.VALID.]]),tabItens[[#This Row],[ATA DT.VALID.]]="",tabItens[[#This Row],[ATA DT.VALID.]]=" "),"",IF(TYPE(tabItens[[#This Row],[ATA DT.VALID.]])=1,ROUNDUP((tabItens[[#This Row],[ATA DT.VALID.]]-TODAY())/7,0),""))</f>
        <v>24</v>
      </c>
      <c r="AQ531" s="267">
        <v>0</v>
      </c>
      <c r="AR531" s="268" t="str">
        <f>IF(ISBLANK(tabItens[[#This Row],[CÓDIGO]]),"",IFERROR(VLOOKUP(tabItens[[#This Row],[CÓDIGO]],Consumo!$C$2:$AI$902,32,FALSE),0))</f>
        <v>08.2023</v>
      </c>
      <c r="AS531" s="269">
        <f>SUMIF(Consumo!$C$3:$C$902,tabItens[[#This Row],[CÓDIGO]],Consumo!$T$3:$T$902) + SUMIF(Consumo!$C$3:$C$902,tabItens[[#This Row],[CÓDIGO]],Consumo!$U$3:$U$902) + SUMIF(Consumo!$C$3:$C$902,tabItens[[#This Row],[CÓDIGO]],Consumo!$V$3:$V$902) + SUMIF(Consumo!$C$3:$C$902,tabItens[[#This Row],[CÓDIGO]],Consumo!$W$3:$W$902)</f>
        <v>251</v>
      </c>
      <c r="AT531" s="269">
        <f>SUMIF(Consumo!$C$3:$C$902,tabItens[[#This Row],[CÓDIGO]],Consumo!$AF$3:$AF$902)</f>
        <v>1332</v>
      </c>
      <c r="AU531" s="270">
        <f>SUMIF(Consumo!$C$3:$C$902,tabItens[[#This Row],[CÓDIGO]],Consumo!$AG$3:$AG$902)</f>
        <v>193</v>
      </c>
      <c r="AV531" s="271">
        <f>SUMIF(Consumo!$C$3:$C$902,tabItens[[#This Row],[CÓDIGO]],Consumo!$AE$3:$AE$902)</f>
        <v>13.055555555555555</v>
      </c>
      <c r="AW531" s="244">
        <f>tabItens[[#This Row],[QTDE ATUAL]] + tabItens[[#This Row],[RC QTDE]] + tabItens[[#This Row],[AF SALDO]] + tabItens[[#This Row],[Recentes]]</f>
        <v>0</v>
      </c>
      <c r="AX531" s="272">
        <v>60</v>
      </c>
      <c r="AY531" s="272">
        <v>4</v>
      </c>
      <c r="AZ531" s="272">
        <f>IF(ISBLANK(tabItens[[#This Row],[CÓDIGO]]),"",tabItens[[#This Row],[PontoMês]] * (AZ$2+tabItens[[#This Row],[PontoQtM]]))</f>
        <v>240</v>
      </c>
      <c r="BA531" s="271">
        <f>tabItens[[#This Row],[PontoPed]] - tabItens[[#This Row],[Saldo]] + (1/10)</f>
        <v>240.1</v>
      </c>
      <c r="BB531" s="271">
        <f xml:space="preserve"> tabItens[[#This Row],[PontoMês]] * BB$2 - tabItens[[#This Row],[QTDE ATUAL]] - (1/10)</f>
        <v>59.9</v>
      </c>
      <c r="BC531" s="273">
        <f>IF( tabItens[[#This Row],[PontoPed]]&gt;0, IF(tabItens[[#This Row],[PontoPed]]&lt;1, 1, IF( tabItens[[#This Row],[Saldo]]&gt;tabItens[[#This Row],[PontoPed]], 0, (tabItens[[#This Row],[PontoPed]]-tabItens[[#This Row],[Saldo]])/tabItens[[#This Row],[PontoPed]] ) ), 0 )</f>
        <v>1</v>
      </c>
      <c r="BD531" s="274">
        <f>ROUNDDOWN(IF( OR( AND(tabItens[[#This Row],[PontoPed]]&lt;tabItens[[#This Row],[Saldo]],tabItens[[#This Row],[Saldo]]&gt;0), tabItens[[#This Row],[PontoPed]]=0), 99, IF(AND(tabItens[[#This Row],[Saldo]]=0,tabItens[[#This Row],[PontoPed]]&gt;0), 0, (1-tabItens[[#This Row],[PctAb]])*10 ) ),0)</f>
        <v>0</v>
      </c>
      <c r="BE531" s="275">
        <f>MAX(ROUNDDOWN( IF(tabItens[[#This Row],[Abaixo]] &gt; 0,   tabItens[[#This Row],[Abaixo]] + (tabItens[[#This Row],[PontoMês]] * IF( OR( ISBLANK(tabItens[[#This Row],[ATA Nº/ANO]]), tabItens[[#This Row],[ATA Nº/ANO]] = ""),BE$2,BE$1)),0),0),0)</f>
        <v>420</v>
      </c>
      <c r="BF53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420</v>
      </c>
      <c r="BG531" s="276">
        <f>SUMIF(Consumo!$C$3:$C$902,tabItens[[#This Row],[CÓDIGO]],Consumo!$E$3:$E$902)</f>
        <v>235</v>
      </c>
      <c r="BH531" s="277">
        <f>IF(AND(tabItens[[#This Row],[Pend]] &gt; 0,tabItens[[#This Row],[Consumo]] &lt;&gt; 0), tabItens[[#This Row],[Pend]] / tabItens[[#This Row],[Consumo]], 0 )</f>
        <v>0.17642642642642642</v>
      </c>
      <c r="BI531" s="276"/>
      <c r="BJ531" s="276"/>
      <c r="BK531" s="278" t="s">
        <v>2077</v>
      </c>
    </row>
    <row r="532" spans="1:63" x14ac:dyDescent="0.3">
      <c r="A532" s="239">
        <v>12659</v>
      </c>
      <c r="B532" s="240" t="s">
        <v>957</v>
      </c>
      <c r="C532" s="241" t="s">
        <v>31</v>
      </c>
      <c r="D532" s="242">
        <v>3.53</v>
      </c>
      <c r="E532" s="243" t="s">
        <v>958</v>
      </c>
      <c r="F532" s="243" t="s">
        <v>959</v>
      </c>
      <c r="G532" s="243" t="s">
        <v>960</v>
      </c>
      <c r="H532" s="244">
        <v>563</v>
      </c>
      <c r="I532" s="245">
        <v>103003</v>
      </c>
      <c r="J532" s="246">
        <v>3.53</v>
      </c>
      <c r="K532" s="247">
        <v>2589</v>
      </c>
      <c r="L532" s="248">
        <f>IF(tabItens[[#This Row],[Média]] &gt; 0, tabItens[[#This Row],[QTDE ATUAL]] / tabItens[[#This Row],[Média]],999.9)</f>
        <v>1447.7142857142858</v>
      </c>
      <c r="M532" s="249">
        <v>0</v>
      </c>
      <c r="N532" s="250">
        <f>tabItens[[#This Row],[VALOR UNIT.]] * tabItens[[#This Row],[LC]]</f>
        <v>0</v>
      </c>
      <c r="O532" s="251" t="s">
        <v>2083</v>
      </c>
      <c r="P532" s="252"/>
      <c r="Q532" s="253"/>
      <c r="R532" s="250"/>
      <c r="S532" s="254"/>
      <c r="T532" s="255">
        <f>ROUNDDOWN(IFERROR(tabItens[[#This Row],[ATA DT.VALID.]] - $D$1,0) / 30,0)</f>
        <v>-1507</v>
      </c>
      <c r="U532" s="240" t="s">
        <v>962</v>
      </c>
      <c r="V532" s="256">
        <v>1</v>
      </c>
      <c r="W532" s="257" t="s">
        <v>2064</v>
      </c>
      <c r="X532" s="258">
        <v>72</v>
      </c>
      <c r="Y532" s="259">
        <v>7</v>
      </c>
      <c r="Z532" s="260"/>
      <c r="AA532" s="261"/>
      <c r="AB532" s="262"/>
      <c r="AC532" s="262"/>
      <c r="AD532" s="261"/>
      <c r="AE532" s="262"/>
      <c r="AF532" s="255"/>
      <c r="AG532" s="263" t="s">
        <v>2063</v>
      </c>
      <c r="AH532" s="264"/>
      <c r="AI532" s="255">
        <v>1304</v>
      </c>
      <c r="AJ532" s="264">
        <v>45051</v>
      </c>
      <c r="AK532" s="264" t="s">
        <v>891</v>
      </c>
      <c r="AL532" s="264">
        <v>45114</v>
      </c>
      <c r="AM532" s="254"/>
      <c r="AN532" s="243"/>
      <c r="AO532" s="265" t="str">
        <f>_xlfn.IFNA(IF(VLOOKUP(tabItens[[#This Row],[CÓDIGO]],tabExcluirDoEstoque[#Data],1,FALSE),"sim",""),"")</f>
        <v/>
      </c>
      <c r="AP532" s="266" t="str">
        <f ca="1">IF(OR(ISBLANK(tabItens[[#This Row],[ATA DT.VALID.]]),tabItens[[#This Row],[ATA DT.VALID.]]="",tabItens[[#This Row],[ATA DT.VALID.]]=" "),"",IF(TYPE(tabItens[[#This Row],[ATA DT.VALID.]])=1,ROUNDUP((tabItens[[#This Row],[ATA DT.VALID.]]-TODAY())/7,0),""))</f>
        <v/>
      </c>
      <c r="AQ532" s="267">
        <v>0</v>
      </c>
      <c r="AR532" s="268" t="str">
        <f>IF(ISBLANK(tabItens[[#This Row],[CÓDIGO]]),"",IFERROR(VLOOKUP(tabItens[[#This Row],[CÓDIGO]],Consumo!$C$2:$AI$902,32,FALSE),0))</f>
        <v>08.2023</v>
      </c>
      <c r="AS532" s="269">
        <f>SUMIF(Consumo!$C$3:$C$902,tabItens[[#This Row],[CÓDIGO]],Consumo!$T$3:$T$902) + SUMIF(Consumo!$C$3:$C$902,tabItens[[#This Row],[CÓDIGO]],Consumo!$U$3:$U$902) + SUMIF(Consumo!$C$3:$C$902,tabItens[[#This Row],[CÓDIGO]],Consumo!$V$3:$V$902) + SUMIF(Consumo!$C$3:$C$902,tabItens[[#This Row],[CÓDIGO]],Consumo!$W$3:$W$902)</f>
        <v>1848</v>
      </c>
      <c r="AT532" s="269">
        <f>SUMIF(Consumo!$C$3:$C$902,tabItens[[#This Row],[CÓDIGO]],Consumo!$AF$3:$AF$902)</f>
        <v>5473</v>
      </c>
      <c r="AU532" s="270">
        <f>SUMIF(Consumo!$C$3:$C$902,tabItens[[#This Row],[CÓDIGO]],Consumo!$AG$3:$AG$902)</f>
        <v>584</v>
      </c>
      <c r="AV532" s="271">
        <f>SUMIF(Consumo!$C$3:$C$902,tabItens[[#This Row],[CÓDIGO]],Consumo!$AE$3:$AE$902)</f>
        <v>0.3888888888888889</v>
      </c>
      <c r="AW532" s="244">
        <f>tabItens[[#This Row],[QTDE ATUAL]] + tabItens[[#This Row],[RC QTDE]] + tabItens[[#This Row],[AF SALDO]] + tabItens[[#This Row],[Recentes]]</f>
        <v>563</v>
      </c>
      <c r="AX532" s="272">
        <v>178</v>
      </c>
      <c r="AY532" s="272">
        <v>4</v>
      </c>
      <c r="AZ532" s="272">
        <f>IF(ISBLANK(tabItens[[#This Row],[CÓDIGO]]),"",tabItens[[#This Row],[PontoMês]] * (AZ$2+tabItens[[#This Row],[PontoQtM]]))</f>
        <v>712</v>
      </c>
      <c r="BA532" s="271">
        <f>tabItens[[#This Row],[PontoPed]] - tabItens[[#This Row],[Saldo]] + (1/10)</f>
        <v>149.1</v>
      </c>
      <c r="BB532" s="271">
        <f xml:space="preserve"> tabItens[[#This Row],[PontoMês]] * BB$2 - tabItens[[#This Row],[QTDE ATUAL]] - (1/10)</f>
        <v>-385.1</v>
      </c>
      <c r="BC532" s="273">
        <f>IF( tabItens[[#This Row],[PontoPed]]&gt;0, IF(tabItens[[#This Row],[PontoPed]]&lt;1, 1, IF( tabItens[[#This Row],[Saldo]]&gt;tabItens[[#This Row],[PontoPed]], 0, (tabItens[[#This Row],[PontoPed]]-tabItens[[#This Row],[Saldo]])/tabItens[[#This Row],[PontoPed]] ) ), 0 )</f>
        <v>0.20926966292134833</v>
      </c>
      <c r="BD532" s="274">
        <f>ROUNDDOWN(IF( OR( AND(tabItens[[#This Row],[PontoPed]]&lt;tabItens[[#This Row],[Saldo]],tabItens[[#This Row],[Saldo]]&gt;0), tabItens[[#This Row],[PontoPed]]=0), 99, IF(AND(tabItens[[#This Row],[Saldo]]=0,tabItens[[#This Row],[PontoPed]]&gt;0), 0, (1-tabItens[[#This Row],[PctAb]])*10 ) ),0)</f>
        <v>7</v>
      </c>
      <c r="BE532" s="275">
        <f>MAX(ROUNDDOWN( IF(tabItens[[#This Row],[Abaixo]] &gt; 0,   tabItens[[#This Row],[Abaixo]] + (tabItens[[#This Row],[PontoMês]] * IF( OR( ISBLANK(tabItens[[#This Row],[ATA Nº/ANO]]), tabItens[[#This Row],[ATA Nº/ANO]] = ""),BE$2,BE$1)),0),0),0)</f>
        <v>683</v>
      </c>
      <c r="BF53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2" s="276">
        <f>SUMIF(Consumo!$C$3:$C$902,tabItens[[#This Row],[CÓDIGO]],Consumo!$E$3:$E$902)</f>
        <v>7</v>
      </c>
      <c r="BH532" s="277">
        <f>IF(AND(tabItens[[#This Row],[Pend]] &gt; 0,tabItens[[#This Row],[Consumo]] &lt;&gt; 0), tabItens[[#This Row],[Pend]] / tabItens[[#This Row],[Consumo]], 0 )</f>
        <v>1.2790060295998539E-3</v>
      </c>
      <c r="BI532" s="276"/>
      <c r="BJ532" s="276"/>
      <c r="BK532" s="278" t="s">
        <v>2077</v>
      </c>
    </row>
    <row r="533" spans="1:63" x14ac:dyDescent="0.3">
      <c r="A533" s="239">
        <v>105259</v>
      </c>
      <c r="B533" s="240" t="s">
        <v>1623</v>
      </c>
      <c r="C533" s="241" t="s">
        <v>261</v>
      </c>
      <c r="D533" s="242">
        <v>90.87</v>
      </c>
      <c r="E533" s="243"/>
      <c r="F533" s="243"/>
      <c r="G533" s="243" t="s">
        <v>891</v>
      </c>
      <c r="H533" s="244">
        <v>1142</v>
      </c>
      <c r="I533" s="245">
        <v>103003</v>
      </c>
      <c r="J533" s="246">
        <v>90.87</v>
      </c>
      <c r="K533" s="247">
        <v>3627</v>
      </c>
      <c r="L533" s="248">
        <f>IF(tabItens[[#This Row],[Média]] &gt; 0, tabItens[[#This Row],[QTDE ATUAL]] / tabItens[[#This Row],[Média]],999.9)</f>
        <v>2569.5</v>
      </c>
      <c r="M533" s="249">
        <v>0</v>
      </c>
      <c r="N533" s="250">
        <f>tabItens[[#This Row],[VALOR UNIT.]] * tabItens[[#This Row],[LC]]</f>
        <v>0</v>
      </c>
      <c r="O533" s="251"/>
      <c r="P533" s="252"/>
      <c r="Q533" s="253"/>
      <c r="R533" s="250"/>
      <c r="S533" s="254"/>
      <c r="T533" s="255">
        <f>ROUNDDOWN(IFERROR(tabItens[[#This Row],[ATA DT.VALID.]] - $D$1,0) / 30,0)</f>
        <v>-1507</v>
      </c>
      <c r="U533" s="240" t="s">
        <v>1624</v>
      </c>
      <c r="V533" s="256">
        <v>1</v>
      </c>
      <c r="W533" s="257" t="s">
        <v>2064</v>
      </c>
      <c r="X533" s="258">
        <v>57</v>
      </c>
      <c r="Y533" s="259">
        <v>3</v>
      </c>
      <c r="Z533" s="260">
        <v>6216</v>
      </c>
      <c r="AA533" s="261">
        <v>2023</v>
      </c>
      <c r="AB533" s="262">
        <v>500</v>
      </c>
      <c r="AC533" s="262"/>
      <c r="AD533" s="261"/>
      <c r="AE533" s="262"/>
      <c r="AF533" s="255"/>
      <c r="AG533" s="263" t="s">
        <v>2063</v>
      </c>
      <c r="AH533" s="264"/>
      <c r="AI533" s="255">
        <v>1670</v>
      </c>
      <c r="AJ533" s="264">
        <v>44957</v>
      </c>
      <c r="AK533" s="264">
        <v>39505</v>
      </c>
      <c r="AL533" s="264">
        <v>45156</v>
      </c>
      <c r="AM533" s="254"/>
      <c r="AN533" s="243"/>
      <c r="AO533" s="265" t="str">
        <f>_xlfn.IFNA(IF(VLOOKUP(tabItens[[#This Row],[CÓDIGO]],tabExcluirDoEstoque[#Data],1,FALSE),"sim",""),"")</f>
        <v/>
      </c>
      <c r="AP533" s="266" t="str">
        <f ca="1">IF(OR(ISBLANK(tabItens[[#This Row],[ATA DT.VALID.]]),tabItens[[#This Row],[ATA DT.VALID.]]="",tabItens[[#This Row],[ATA DT.VALID.]]=" "),"",IF(TYPE(tabItens[[#This Row],[ATA DT.VALID.]])=1,ROUNDUP((tabItens[[#This Row],[ATA DT.VALID.]]-TODAY())/7,0),""))</f>
        <v/>
      </c>
      <c r="AQ533" s="267"/>
      <c r="AR533" s="268" t="str">
        <f>IF(ISBLANK(tabItens[[#This Row],[CÓDIGO]]),"",IFERROR(VLOOKUP(tabItens[[#This Row],[CÓDIGO]],Consumo!$C$2:$AI$902,32,FALSE),0))</f>
        <v>08.2023</v>
      </c>
      <c r="AS533" s="269">
        <f>SUMIF(Consumo!$C$3:$C$902,tabItens[[#This Row],[CÓDIGO]],Consumo!$T$3:$T$902) + SUMIF(Consumo!$C$3:$C$902,tabItens[[#This Row],[CÓDIGO]],Consumo!$U$3:$U$902) + SUMIF(Consumo!$C$3:$C$902,tabItens[[#This Row],[CÓDIGO]],Consumo!$V$3:$V$902) + SUMIF(Consumo!$C$3:$C$902,tabItens[[#This Row],[CÓDIGO]],Consumo!$W$3:$W$902)</f>
        <v>488</v>
      </c>
      <c r="AT533" s="269">
        <f>SUMIF(Consumo!$C$3:$C$902,tabItens[[#This Row],[CÓDIGO]],Consumo!$AF$3:$AF$902)</f>
        <v>4883</v>
      </c>
      <c r="AU533" s="270">
        <f>SUMIF(Consumo!$C$3:$C$902,tabItens[[#This Row],[CÓDIGO]],Consumo!$AG$3:$AG$902)</f>
        <v>3007</v>
      </c>
      <c r="AV533" s="271">
        <f>SUMIF(Consumo!$C$3:$C$902,tabItens[[#This Row],[CÓDIGO]],Consumo!$AE$3:$AE$902)</f>
        <v>0.44444444444444442</v>
      </c>
      <c r="AW533" s="244">
        <f>tabItens[[#This Row],[QTDE ATUAL]] + tabItens[[#This Row],[RC QTDE]] + tabItens[[#This Row],[AF SALDO]] + tabItens[[#This Row],[Recentes]]</f>
        <v>1642</v>
      </c>
      <c r="AX533" s="272">
        <v>408</v>
      </c>
      <c r="AY533" s="272">
        <v>4</v>
      </c>
      <c r="AZ533" s="272">
        <f>IF(ISBLANK(tabItens[[#This Row],[CÓDIGO]]),"",tabItens[[#This Row],[PontoMês]] * (AZ$2+tabItens[[#This Row],[PontoQtM]]))</f>
        <v>1632</v>
      </c>
      <c r="BA533" s="271">
        <f>tabItens[[#This Row],[PontoPed]] - tabItens[[#This Row],[Saldo]] + (1/10)</f>
        <v>-9.9</v>
      </c>
      <c r="BB533" s="271">
        <f xml:space="preserve"> tabItens[[#This Row],[PontoMês]] * BB$2 - tabItens[[#This Row],[QTDE ATUAL]] - (1/10)</f>
        <v>-734.1</v>
      </c>
      <c r="BC533" s="273">
        <f>IF( tabItens[[#This Row],[PontoPed]]&gt;0, IF(tabItens[[#This Row],[PontoPed]]&lt;1, 1, IF( tabItens[[#This Row],[Saldo]]&gt;tabItens[[#This Row],[PontoPed]], 0, (tabItens[[#This Row],[PontoPed]]-tabItens[[#This Row],[Saldo]])/tabItens[[#This Row],[PontoPed]] ) ), 0 )</f>
        <v>0</v>
      </c>
      <c r="BD533" s="274">
        <f>ROUNDDOWN(IF( OR( AND(tabItens[[#This Row],[PontoPed]]&lt;tabItens[[#This Row],[Saldo]],tabItens[[#This Row],[Saldo]]&gt;0), tabItens[[#This Row],[PontoPed]]=0), 99, IF(AND(tabItens[[#This Row],[Saldo]]=0,tabItens[[#This Row],[PontoPed]]&gt;0), 0, (1-tabItens[[#This Row],[PctAb]])*10 ) ),0)</f>
        <v>99</v>
      </c>
      <c r="BE533" s="275">
        <f>MAX(ROUNDDOWN( IF(tabItens[[#This Row],[Abaixo]] &gt; 0,   tabItens[[#This Row],[Abaixo]] + (tabItens[[#This Row],[PontoMês]] * IF( OR( ISBLANK(tabItens[[#This Row],[ATA Nº/ANO]]), tabItens[[#This Row],[ATA Nº/ANO]] = ""),BE$2,BE$1)),0),0),0)</f>
        <v>0</v>
      </c>
      <c r="BF53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33" s="276">
        <f>SUMIF(Consumo!$C$3:$C$902,tabItens[[#This Row],[CÓDIGO]],Consumo!$E$3:$E$902)</f>
        <v>8</v>
      </c>
      <c r="BH533" s="277">
        <f>IF(AND(tabItens[[#This Row],[Pend]] &gt; 0,tabItens[[#This Row],[Consumo]] &lt;&gt; 0), tabItens[[#This Row],[Pend]] / tabItens[[#This Row],[Consumo]], 0 )</f>
        <v>1.6383370878558263E-3</v>
      </c>
      <c r="BI533" s="276"/>
      <c r="BJ533" s="276"/>
      <c r="BK533" s="278" t="s">
        <v>2077</v>
      </c>
    </row>
    <row r="534" spans="1:63" x14ac:dyDescent="0.3">
      <c r="A534" s="239">
        <v>15530</v>
      </c>
      <c r="B534" s="240" t="s">
        <v>1105</v>
      </c>
      <c r="C534" s="241" t="s">
        <v>381</v>
      </c>
      <c r="D534" s="242">
        <v>7.0000000000000007E-2</v>
      </c>
      <c r="E534" s="243"/>
      <c r="F534" s="243"/>
      <c r="G534" s="243" t="s">
        <v>891</v>
      </c>
      <c r="H534" s="244">
        <v>25338</v>
      </c>
      <c r="I534" s="245">
        <v>103003</v>
      </c>
      <c r="J534" s="246">
        <v>7.0000000000000007E-2</v>
      </c>
      <c r="K534" s="247">
        <v>15300</v>
      </c>
      <c r="L534" s="248">
        <f>IF(tabItens[[#This Row],[Média]] &gt; 0, tabItens[[#This Row],[QTDE ATUAL]] / tabItens[[#This Row],[Média]],999.9)</f>
        <v>9121.68</v>
      </c>
      <c r="M534" s="249">
        <v>0</v>
      </c>
      <c r="N534" s="250">
        <f>tabItens[[#This Row],[VALOR UNIT.]] * tabItens[[#This Row],[LC]]</f>
        <v>0</v>
      </c>
      <c r="O534" s="251"/>
      <c r="P534" s="252"/>
      <c r="Q534" s="253"/>
      <c r="R534" s="250"/>
      <c r="S534" s="254"/>
      <c r="T534" s="255">
        <f>ROUNDDOWN(IFERROR(tabItens[[#This Row],[ATA DT.VALID.]] - $D$1,0) / 30,0)</f>
        <v>-1507</v>
      </c>
      <c r="U534" s="240" t="s">
        <v>1106</v>
      </c>
      <c r="V534" s="256">
        <v>1</v>
      </c>
      <c r="W534" s="257" t="s">
        <v>2064</v>
      </c>
      <c r="X534" s="258">
        <v>45</v>
      </c>
      <c r="Y534" s="259">
        <v>13</v>
      </c>
      <c r="Z534" s="260"/>
      <c r="AA534" s="261"/>
      <c r="AB534" s="262"/>
      <c r="AC534" s="262"/>
      <c r="AD534" s="261"/>
      <c r="AE534" s="262"/>
      <c r="AF534" s="255"/>
      <c r="AG534" s="263" t="s">
        <v>2063</v>
      </c>
      <c r="AH534" s="264"/>
      <c r="AI534" s="255">
        <v>8368</v>
      </c>
      <c r="AJ534" s="264">
        <v>44204</v>
      </c>
      <c r="AK534" s="264" t="s">
        <v>891</v>
      </c>
      <c r="AL534" s="264">
        <v>44169</v>
      </c>
      <c r="AM534" s="254"/>
      <c r="AN534" s="243"/>
      <c r="AO534" s="265" t="str">
        <f>_xlfn.IFNA(IF(VLOOKUP(tabItens[[#This Row],[CÓDIGO]],tabExcluirDoEstoque[#Data],1,FALSE),"sim",""),"")</f>
        <v/>
      </c>
      <c r="AP534" s="266" t="str">
        <f ca="1">IF(OR(ISBLANK(tabItens[[#This Row],[ATA DT.VALID.]]),tabItens[[#This Row],[ATA DT.VALID.]]="",tabItens[[#This Row],[ATA DT.VALID.]]=" "),"",IF(TYPE(tabItens[[#This Row],[ATA DT.VALID.]])=1,ROUNDUP((tabItens[[#This Row],[ATA DT.VALID.]]-TODAY())/7,0),""))</f>
        <v/>
      </c>
      <c r="AQ534" s="267"/>
      <c r="AR534" s="268" t="str">
        <f>IF(ISBLANK(tabItens[[#This Row],[CÓDIGO]]),"",IFERROR(VLOOKUP(tabItens[[#This Row],[CÓDIGO]],Consumo!$C$2:$AI$902,32,FALSE),0))</f>
        <v>08.2023</v>
      </c>
      <c r="AS534" s="269">
        <f>SUMIF(Consumo!$C$3:$C$902,tabItens[[#This Row],[CÓDIGO]],Consumo!$T$3:$T$902) + SUMIF(Consumo!$C$3:$C$902,tabItens[[#This Row],[CÓDIGO]],Consumo!$U$3:$U$902) + SUMIF(Consumo!$C$3:$C$902,tabItens[[#This Row],[CÓDIGO]],Consumo!$V$3:$V$902) + SUMIF(Consumo!$C$3:$C$902,tabItens[[#This Row],[CÓDIGO]],Consumo!$W$3:$W$902)</f>
        <v>9021</v>
      </c>
      <c r="AT534" s="269">
        <f>SUMIF(Consumo!$C$3:$C$902,tabItens[[#This Row],[CÓDIGO]],Consumo!$AF$3:$AF$902)</f>
        <v>37192</v>
      </c>
      <c r="AU534" s="270">
        <f>SUMIF(Consumo!$C$3:$C$902,tabItens[[#This Row],[CÓDIGO]],Consumo!$AG$3:$AG$902)</f>
        <v>3150</v>
      </c>
      <c r="AV534" s="271">
        <f>SUMIF(Consumo!$C$3:$C$902,tabItens[[#This Row],[CÓDIGO]],Consumo!$AE$3:$AE$902)</f>
        <v>2.7777777777777777</v>
      </c>
      <c r="AW534" s="244">
        <f>tabItens[[#This Row],[QTDE ATUAL]] + tabItens[[#This Row],[RC QTDE]] + tabItens[[#This Row],[AF SALDO]] + tabItens[[#This Row],[Recentes]]</f>
        <v>25338</v>
      </c>
      <c r="AX534" s="272">
        <v>649</v>
      </c>
      <c r="AY534" s="272">
        <v>4</v>
      </c>
      <c r="AZ534" s="272">
        <f>IF(ISBLANK(tabItens[[#This Row],[CÓDIGO]]),"",tabItens[[#This Row],[PontoMês]] * (AZ$2+tabItens[[#This Row],[PontoQtM]]))</f>
        <v>2596</v>
      </c>
      <c r="BA534" s="271">
        <f>tabItens[[#This Row],[PontoPed]] - tabItens[[#This Row],[Saldo]] + (1/10)</f>
        <v>-22741.9</v>
      </c>
      <c r="BB534" s="271">
        <f xml:space="preserve"> tabItens[[#This Row],[PontoMês]] * BB$2 - tabItens[[#This Row],[QTDE ATUAL]] - (1/10)</f>
        <v>-24689.1</v>
      </c>
      <c r="BC534" s="273">
        <f>IF( tabItens[[#This Row],[PontoPed]]&gt;0, IF(tabItens[[#This Row],[PontoPed]]&lt;1, 1, IF( tabItens[[#This Row],[Saldo]]&gt;tabItens[[#This Row],[PontoPed]], 0, (tabItens[[#This Row],[PontoPed]]-tabItens[[#This Row],[Saldo]])/tabItens[[#This Row],[PontoPed]] ) ), 0 )</f>
        <v>0</v>
      </c>
      <c r="BD534" s="274">
        <f>ROUNDDOWN(IF( OR( AND(tabItens[[#This Row],[PontoPed]]&lt;tabItens[[#This Row],[Saldo]],tabItens[[#This Row],[Saldo]]&gt;0), tabItens[[#This Row],[PontoPed]]=0), 99, IF(AND(tabItens[[#This Row],[Saldo]]=0,tabItens[[#This Row],[PontoPed]]&gt;0), 0, (1-tabItens[[#This Row],[PctAb]])*10 ) ),0)</f>
        <v>99</v>
      </c>
      <c r="BE534" s="275">
        <f>MAX(ROUNDDOWN( IF(tabItens[[#This Row],[Abaixo]] &gt; 0,   tabItens[[#This Row],[Abaixo]] + (tabItens[[#This Row],[PontoMês]] * IF( OR( ISBLANK(tabItens[[#This Row],[ATA Nº/ANO]]), tabItens[[#This Row],[ATA Nº/ANO]] = ""),BE$2,BE$1)),0),0),0)</f>
        <v>0</v>
      </c>
      <c r="BF53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34" s="276">
        <f>SUMIF(Consumo!$C$3:$C$902,tabItens[[#This Row],[CÓDIGO]],Consumo!$E$3:$E$902)</f>
        <v>50</v>
      </c>
      <c r="BH534" s="277">
        <f>IF(AND(tabItens[[#This Row],[Pend]] &gt; 0,tabItens[[#This Row],[Consumo]] &lt;&gt; 0), tabItens[[#This Row],[Pend]] / tabItens[[#This Row],[Consumo]], 0 )</f>
        <v>1.3443751344375135E-3</v>
      </c>
      <c r="BI534" s="276"/>
      <c r="BJ534" s="276"/>
      <c r="BK534" s="278" t="s">
        <v>2077</v>
      </c>
    </row>
    <row r="535" spans="1:63" x14ac:dyDescent="0.3">
      <c r="A535" s="239">
        <v>29964</v>
      </c>
      <c r="B535" s="240" t="s">
        <v>1251</v>
      </c>
      <c r="C535" s="241" t="s">
        <v>381</v>
      </c>
      <c r="D535" s="242">
        <v>0.86</v>
      </c>
      <c r="E535" s="243"/>
      <c r="F535" s="243"/>
      <c r="G535" s="243" t="s">
        <v>891</v>
      </c>
      <c r="H535" s="244">
        <v>0</v>
      </c>
      <c r="I535" s="245">
        <v>103003</v>
      </c>
      <c r="J535" s="246">
        <v>0.86</v>
      </c>
      <c r="K535" s="247">
        <v>4668</v>
      </c>
      <c r="L535" s="248">
        <f>IF(tabItens[[#This Row],[Média]] &gt; 0, tabItens[[#This Row],[QTDE ATUAL]] / tabItens[[#This Row],[Média]],999.9)</f>
        <v>0</v>
      </c>
      <c r="M535" s="249">
        <v>0</v>
      </c>
      <c r="N535" s="250">
        <f>tabItens[[#This Row],[VALOR UNIT.]] * tabItens[[#This Row],[LC]]</f>
        <v>0</v>
      </c>
      <c r="O535" s="251" t="s">
        <v>2079</v>
      </c>
      <c r="P535" s="252"/>
      <c r="Q535" s="253"/>
      <c r="R535" s="250"/>
      <c r="S535" s="254"/>
      <c r="T535" s="255">
        <f>ROUNDDOWN(IFERROR(tabItens[[#This Row],[ATA DT.VALID.]] - $D$1,0) / 30,0)</f>
        <v>-1507</v>
      </c>
      <c r="U535" s="240" t="s">
        <v>1137</v>
      </c>
      <c r="V535" s="256">
        <v>1</v>
      </c>
      <c r="W535" s="257" t="s">
        <v>2065</v>
      </c>
      <c r="X535" s="258">
        <v>57</v>
      </c>
      <c r="Y535" s="259">
        <v>15</v>
      </c>
      <c r="Z535" s="260">
        <v>6216</v>
      </c>
      <c r="AA535" s="261">
        <v>2023</v>
      </c>
      <c r="AB535" s="262">
        <v>1000</v>
      </c>
      <c r="AC535" s="262"/>
      <c r="AD535" s="261"/>
      <c r="AE535" s="262"/>
      <c r="AF535" s="255"/>
      <c r="AG535" s="263" t="s">
        <v>2063</v>
      </c>
      <c r="AH535" s="264"/>
      <c r="AI535" s="255">
        <v>2408</v>
      </c>
      <c r="AJ535" s="264">
        <v>44974</v>
      </c>
      <c r="AK535" s="264" t="s">
        <v>891</v>
      </c>
      <c r="AL535" s="264">
        <v>44959</v>
      </c>
      <c r="AM535" s="254"/>
      <c r="AN535" s="243"/>
      <c r="AO535" s="265" t="str">
        <f>_xlfn.IFNA(IF(VLOOKUP(tabItens[[#This Row],[CÓDIGO]],tabExcluirDoEstoque[#Data],1,FALSE),"sim",""),"")</f>
        <v/>
      </c>
      <c r="AP535" s="266" t="str">
        <f ca="1">IF(OR(ISBLANK(tabItens[[#This Row],[ATA DT.VALID.]]),tabItens[[#This Row],[ATA DT.VALID.]]="",tabItens[[#This Row],[ATA DT.VALID.]]=" "),"",IF(TYPE(tabItens[[#This Row],[ATA DT.VALID.]])=1,ROUNDUP((tabItens[[#This Row],[ATA DT.VALID.]]-TODAY())/7,0),""))</f>
        <v/>
      </c>
      <c r="AQ535" s="267">
        <v>0</v>
      </c>
      <c r="AR535" s="268" t="str">
        <f>IF(ISBLANK(tabItens[[#This Row],[CÓDIGO]]),"",IFERROR(VLOOKUP(tabItens[[#This Row],[CÓDIGO]],Consumo!$C$2:$AI$902,32,FALSE),0))</f>
        <v>08.2023</v>
      </c>
      <c r="AS535" s="269">
        <f>SUMIF(Consumo!$C$3:$C$902,tabItens[[#This Row],[CÓDIGO]],Consumo!$T$3:$T$902) + SUMIF(Consumo!$C$3:$C$902,tabItens[[#This Row],[CÓDIGO]],Consumo!$U$3:$U$902) + SUMIF(Consumo!$C$3:$C$902,tabItens[[#This Row],[CÓDIGO]],Consumo!$V$3:$V$902) + SUMIF(Consumo!$C$3:$C$902,tabItens[[#This Row],[CÓDIGO]],Consumo!$W$3:$W$902)</f>
        <v>3006</v>
      </c>
      <c r="AT535" s="269">
        <f>SUMIF(Consumo!$C$3:$C$902,tabItens[[#This Row],[CÓDIGO]],Consumo!$AF$3:$AF$902)</f>
        <v>10282</v>
      </c>
      <c r="AU535" s="270">
        <f>SUMIF(Consumo!$C$3:$C$902,tabItens[[#This Row],[CÓDIGO]],Consumo!$AG$3:$AG$902)</f>
        <v>1115</v>
      </c>
      <c r="AV535" s="271">
        <f>SUMIF(Consumo!$C$3:$C$902,tabItens[[#This Row],[CÓDIGO]],Consumo!$AE$3:$AE$902)</f>
        <v>2.7777777777777777</v>
      </c>
      <c r="AW535" s="244">
        <f>tabItens[[#This Row],[QTDE ATUAL]] + tabItens[[#This Row],[RC QTDE]] + tabItens[[#This Row],[AF SALDO]] + tabItens[[#This Row],[Recentes]]</f>
        <v>1000</v>
      </c>
      <c r="AX535" s="272">
        <v>834</v>
      </c>
      <c r="AY535" s="272">
        <v>4</v>
      </c>
      <c r="AZ535" s="272">
        <f>IF(ISBLANK(tabItens[[#This Row],[CÓDIGO]]),"",tabItens[[#This Row],[PontoMês]] * (AZ$2+tabItens[[#This Row],[PontoQtM]]))</f>
        <v>3336</v>
      </c>
      <c r="BA535" s="271">
        <f>tabItens[[#This Row],[PontoPed]] - tabItens[[#This Row],[Saldo]] + (1/10)</f>
        <v>2336.1</v>
      </c>
      <c r="BB535" s="271">
        <f xml:space="preserve"> tabItens[[#This Row],[PontoMês]] * BB$2 - tabItens[[#This Row],[QTDE ATUAL]] - (1/10)</f>
        <v>833.9</v>
      </c>
      <c r="BC535" s="273">
        <f>IF( tabItens[[#This Row],[PontoPed]]&gt;0, IF(tabItens[[#This Row],[PontoPed]]&lt;1, 1, IF( tabItens[[#This Row],[Saldo]]&gt;tabItens[[#This Row],[PontoPed]], 0, (tabItens[[#This Row],[PontoPed]]-tabItens[[#This Row],[Saldo]])/tabItens[[#This Row],[PontoPed]] ) ), 0 )</f>
        <v>0.70023980815347719</v>
      </c>
      <c r="BD535" s="274">
        <f>ROUNDDOWN(IF( OR( AND(tabItens[[#This Row],[PontoPed]]&lt;tabItens[[#This Row],[Saldo]],tabItens[[#This Row],[Saldo]]&gt;0), tabItens[[#This Row],[PontoPed]]=0), 99, IF(AND(tabItens[[#This Row],[Saldo]]=0,tabItens[[#This Row],[PontoPed]]&gt;0), 0, (1-tabItens[[#This Row],[PctAb]])*10 ) ),0)</f>
        <v>2</v>
      </c>
      <c r="BE535" s="275">
        <f>MAX(ROUNDDOWN( IF(tabItens[[#This Row],[Abaixo]] &gt; 0,   tabItens[[#This Row],[Abaixo]] + (tabItens[[#This Row],[PontoMês]] * IF( OR( ISBLANK(tabItens[[#This Row],[ATA Nº/ANO]]), tabItens[[#This Row],[ATA Nº/ANO]] = ""),BE$2,BE$1)),0),0),0)</f>
        <v>4838</v>
      </c>
      <c r="BF53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5" s="276">
        <f>SUMIF(Consumo!$C$3:$C$902,tabItens[[#This Row],[CÓDIGO]],Consumo!$E$3:$E$902)</f>
        <v>50</v>
      </c>
      <c r="BH535" s="277">
        <f>IF(AND(tabItens[[#This Row],[Pend]] &gt; 0,tabItens[[#This Row],[Consumo]] &lt;&gt; 0), tabItens[[#This Row],[Pend]] / tabItens[[#This Row],[Consumo]], 0 )</f>
        <v>4.8628671464695586E-3</v>
      </c>
      <c r="BI535" s="276"/>
      <c r="BJ535" s="276"/>
      <c r="BK535" s="278" t="s">
        <v>2077</v>
      </c>
    </row>
    <row r="536" spans="1:63" x14ac:dyDescent="0.3">
      <c r="A536" s="239">
        <v>124261</v>
      </c>
      <c r="B536" s="240" t="s">
        <v>1768</v>
      </c>
      <c r="C536" s="241" t="s">
        <v>381</v>
      </c>
      <c r="D536" s="242">
        <v>0.86</v>
      </c>
      <c r="E536" s="243"/>
      <c r="F536" s="243"/>
      <c r="G536" s="243" t="s">
        <v>891</v>
      </c>
      <c r="H536" s="244">
        <v>1228</v>
      </c>
      <c r="I536" s="245">
        <v>103003</v>
      </c>
      <c r="J536" s="246">
        <v>0.86</v>
      </c>
      <c r="K536" s="247">
        <v>5067</v>
      </c>
      <c r="L536" s="248">
        <f>IF(tabItens[[#This Row],[Média]] &gt; 0, tabItens[[#This Row],[QTDE ATUAL]] / tabItens[[#This Row],[Média]],999.9)</f>
        <v>2210.4</v>
      </c>
      <c r="M536" s="249">
        <v>0</v>
      </c>
      <c r="N536" s="250">
        <f>tabItens[[#This Row],[VALOR UNIT.]] * tabItens[[#This Row],[LC]]</f>
        <v>0</v>
      </c>
      <c r="O536" s="251" t="s">
        <v>2079</v>
      </c>
      <c r="P536" s="252"/>
      <c r="Q536" s="253"/>
      <c r="R536" s="250"/>
      <c r="S536" s="254"/>
      <c r="T536" s="255">
        <f>ROUNDDOWN(IFERROR(tabItens[[#This Row],[ATA DT.VALID.]] - $D$1,0) / 30,0)</f>
        <v>-1507</v>
      </c>
      <c r="U536" s="240" t="s">
        <v>1137</v>
      </c>
      <c r="V536" s="256">
        <v>1</v>
      </c>
      <c r="W536" s="257" t="s">
        <v>2065</v>
      </c>
      <c r="X536" s="258">
        <v>57</v>
      </c>
      <c r="Y536" s="259">
        <v>15</v>
      </c>
      <c r="Z536" s="260">
        <v>6216</v>
      </c>
      <c r="AA536" s="261">
        <v>2023</v>
      </c>
      <c r="AB536" s="262">
        <v>500</v>
      </c>
      <c r="AC536" s="262"/>
      <c r="AD536" s="261"/>
      <c r="AE536" s="262"/>
      <c r="AF536" s="255"/>
      <c r="AG536" s="263" t="s">
        <v>2063</v>
      </c>
      <c r="AH536" s="264"/>
      <c r="AI536" s="255">
        <v>2690</v>
      </c>
      <c r="AJ536" s="264">
        <v>44974</v>
      </c>
      <c r="AK536" s="264">
        <v>41170</v>
      </c>
      <c r="AL536" s="264">
        <v>44959</v>
      </c>
      <c r="AM536" s="254"/>
      <c r="AN536" s="243"/>
      <c r="AO536" s="265" t="str">
        <f>_xlfn.IFNA(IF(VLOOKUP(tabItens[[#This Row],[CÓDIGO]],tabExcluirDoEstoque[#Data],1,FALSE),"sim",""),"")</f>
        <v/>
      </c>
      <c r="AP536" s="266" t="str">
        <f ca="1">IF(OR(ISBLANK(tabItens[[#This Row],[ATA DT.VALID.]]),tabItens[[#This Row],[ATA DT.VALID.]]="",tabItens[[#This Row],[ATA DT.VALID.]]=" "),"",IF(TYPE(tabItens[[#This Row],[ATA DT.VALID.]])=1,ROUNDUP((tabItens[[#This Row],[ATA DT.VALID.]]-TODAY())/7,0),""))</f>
        <v/>
      </c>
      <c r="AQ536" s="267">
        <v>0</v>
      </c>
      <c r="AR536" s="268" t="str">
        <f>IF(ISBLANK(tabItens[[#This Row],[CÓDIGO]]),"",IFERROR(VLOOKUP(tabItens[[#This Row],[CÓDIGO]],Consumo!$C$2:$AI$902,32,FALSE),0))</f>
        <v>08.2023</v>
      </c>
      <c r="AS536" s="269">
        <f>SUMIF(Consumo!$C$3:$C$902,tabItens[[#This Row],[CÓDIGO]],Consumo!$T$3:$T$902) + SUMIF(Consumo!$C$3:$C$902,tabItens[[#This Row],[CÓDIGO]],Consumo!$U$3:$U$902) + SUMIF(Consumo!$C$3:$C$902,tabItens[[#This Row],[CÓDIGO]],Consumo!$V$3:$V$902) + SUMIF(Consumo!$C$3:$C$902,tabItens[[#This Row],[CÓDIGO]],Consumo!$W$3:$W$902)</f>
        <v>3254</v>
      </c>
      <c r="AT536" s="269">
        <f>SUMIF(Consumo!$C$3:$C$902,tabItens[[#This Row],[CÓDIGO]],Consumo!$AF$3:$AF$902)</f>
        <v>11575</v>
      </c>
      <c r="AU536" s="270">
        <f>SUMIF(Consumo!$C$3:$C$902,tabItens[[#This Row],[CÓDIGO]],Consumo!$AG$3:$AG$902)</f>
        <v>1171</v>
      </c>
      <c r="AV536" s="271">
        <f>SUMIF(Consumo!$C$3:$C$902,tabItens[[#This Row],[CÓDIGO]],Consumo!$AE$3:$AE$902)</f>
        <v>0.55555555555555558</v>
      </c>
      <c r="AW536" s="244">
        <f>tabItens[[#This Row],[QTDE ATUAL]] + tabItens[[#This Row],[RC QTDE]] + tabItens[[#This Row],[AF SALDO]] + tabItens[[#This Row],[Recentes]]</f>
        <v>1728</v>
      </c>
      <c r="AX536" s="272">
        <v>834</v>
      </c>
      <c r="AY536" s="272">
        <v>4</v>
      </c>
      <c r="AZ536" s="272">
        <f>IF(ISBLANK(tabItens[[#This Row],[CÓDIGO]]),"",tabItens[[#This Row],[PontoMês]] * (AZ$2+tabItens[[#This Row],[PontoQtM]]))</f>
        <v>3336</v>
      </c>
      <c r="BA536" s="271">
        <f>tabItens[[#This Row],[PontoPed]] - tabItens[[#This Row],[Saldo]] + (1/10)</f>
        <v>1608.1</v>
      </c>
      <c r="BB536" s="271">
        <f xml:space="preserve"> tabItens[[#This Row],[PontoMês]] * BB$2 - tabItens[[#This Row],[QTDE ATUAL]] - (1/10)</f>
        <v>-394.1</v>
      </c>
      <c r="BC536" s="273">
        <f>IF( tabItens[[#This Row],[PontoPed]]&gt;0, IF(tabItens[[#This Row],[PontoPed]]&lt;1, 1, IF( tabItens[[#This Row],[Saldo]]&gt;tabItens[[#This Row],[PontoPed]], 0, (tabItens[[#This Row],[PontoPed]]-tabItens[[#This Row],[Saldo]])/tabItens[[#This Row],[PontoPed]] ) ), 0 )</f>
        <v>0.48201438848920863</v>
      </c>
      <c r="BD536" s="274">
        <f>ROUNDDOWN(IF( OR( AND(tabItens[[#This Row],[PontoPed]]&lt;tabItens[[#This Row],[Saldo]],tabItens[[#This Row],[Saldo]]&gt;0), tabItens[[#This Row],[PontoPed]]=0), 99, IF(AND(tabItens[[#This Row],[Saldo]]=0,tabItens[[#This Row],[PontoPed]]&gt;0), 0, (1-tabItens[[#This Row],[PctAb]])*10 ) ),0)</f>
        <v>5</v>
      </c>
      <c r="BE536" s="275">
        <f>MAX(ROUNDDOWN( IF(tabItens[[#This Row],[Abaixo]] &gt; 0,   tabItens[[#This Row],[Abaixo]] + (tabItens[[#This Row],[PontoMês]] * IF( OR( ISBLANK(tabItens[[#This Row],[ATA Nº/ANO]]), tabItens[[#This Row],[ATA Nº/ANO]] = ""),BE$2,BE$1)),0),0),0)</f>
        <v>4110</v>
      </c>
      <c r="BF53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6" s="276">
        <f>SUMIF(Consumo!$C$3:$C$902,tabItens[[#This Row],[CÓDIGO]],Consumo!$E$3:$E$902)</f>
        <v>10</v>
      </c>
      <c r="BH536" s="277">
        <f>IF(AND(tabItens[[#This Row],[Pend]] &gt; 0,tabItens[[#This Row],[Consumo]] &lt;&gt; 0), tabItens[[#This Row],[Pend]] / tabItens[[#This Row],[Consumo]], 0 )</f>
        <v>8.6393088552915766E-4</v>
      </c>
      <c r="BI536" s="276"/>
      <c r="BJ536" s="276"/>
      <c r="BK536" s="278" t="s">
        <v>2077</v>
      </c>
    </row>
    <row r="537" spans="1:63" x14ac:dyDescent="0.3">
      <c r="A537" s="239">
        <v>29956</v>
      </c>
      <c r="B537" s="240" t="s">
        <v>1247</v>
      </c>
      <c r="C537" s="241" t="s">
        <v>381</v>
      </c>
      <c r="D537" s="242">
        <v>1</v>
      </c>
      <c r="E537" s="243"/>
      <c r="F537" s="243"/>
      <c r="G537" s="243" t="s">
        <v>891</v>
      </c>
      <c r="H537" s="244">
        <v>688</v>
      </c>
      <c r="I537" s="245">
        <v>103003</v>
      </c>
      <c r="J537" s="246">
        <v>1</v>
      </c>
      <c r="K537" s="247">
        <v>4801</v>
      </c>
      <c r="L537" s="248">
        <f>IF(tabItens[[#This Row],[Média]] &gt; 0, tabItens[[#This Row],[QTDE ATUAL]] / tabItens[[#This Row],[Média]],999.9)</f>
        <v>1238.3999999999999</v>
      </c>
      <c r="M537" s="249">
        <v>0</v>
      </c>
      <c r="N537" s="250">
        <f>tabItens[[#This Row],[VALOR UNIT.]] * tabItens[[#This Row],[LC]]</f>
        <v>0</v>
      </c>
      <c r="O537" s="251" t="s">
        <v>2079</v>
      </c>
      <c r="P537" s="252"/>
      <c r="Q537" s="253"/>
      <c r="R537" s="250"/>
      <c r="S537" s="254"/>
      <c r="T537" s="255">
        <f>ROUNDDOWN(IFERROR(tabItens[[#This Row],[ATA DT.VALID.]] - $D$1,0) / 30,0)</f>
        <v>-1507</v>
      </c>
      <c r="U537" s="240" t="s">
        <v>1137</v>
      </c>
      <c r="V537" s="256">
        <v>1</v>
      </c>
      <c r="W537" s="257" t="s">
        <v>2065</v>
      </c>
      <c r="X537" s="258">
        <v>57</v>
      </c>
      <c r="Y537" s="259">
        <v>15</v>
      </c>
      <c r="Z537" s="260">
        <v>6984</v>
      </c>
      <c r="AA537" s="261">
        <v>2023</v>
      </c>
      <c r="AB537" s="262">
        <v>500</v>
      </c>
      <c r="AC537" s="262"/>
      <c r="AD537" s="261"/>
      <c r="AE537" s="262"/>
      <c r="AF537" s="255"/>
      <c r="AG537" s="263" t="s">
        <v>2063</v>
      </c>
      <c r="AH537" s="264"/>
      <c r="AI537" s="255">
        <v>2522</v>
      </c>
      <c r="AJ537" s="264">
        <v>44994</v>
      </c>
      <c r="AK537" s="264" t="s">
        <v>891</v>
      </c>
      <c r="AL537" s="264">
        <v>44959</v>
      </c>
      <c r="AM537" s="254"/>
      <c r="AN537" s="243"/>
      <c r="AO537" s="265" t="str">
        <f>_xlfn.IFNA(IF(VLOOKUP(tabItens[[#This Row],[CÓDIGO]],tabExcluirDoEstoque[#Data],1,FALSE),"sim",""),"")</f>
        <v/>
      </c>
      <c r="AP537" s="266" t="str">
        <f ca="1">IF(OR(ISBLANK(tabItens[[#This Row],[ATA DT.VALID.]]),tabItens[[#This Row],[ATA DT.VALID.]]="",tabItens[[#This Row],[ATA DT.VALID.]]=" "),"",IF(TYPE(tabItens[[#This Row],[ATA DT.VALID.]])=1,ROUNDUP((tabItens[[#This Row],[ATA DT.VALID.]]-TODAY())/7,0),""))</f>
        <v/>
      </c>
      <c r="AQ537" s="267">
        <v>0</v>
      </c>
      <c r="AR537" s="268" t="str">
        <f>IF(ISBLANK(tabItens[[#This Row],[CÓDIGO]]),"",IFERROR(VLOOKUP(tabItens[[#This Row],[CÓDIGO]],Consumo!$C$2:$AI$902,32,FALSE),0))</f>
        <v>08.2023</v>
      </c>
      <c r="AS537" s="269">
        <f>SUMIF(Consumo!$C$3:$C$902,tabItens[[#This Row],[CÓDIGO]],Consumo!$T$3:$T$902) + SUMIF(Consumo!$C$3:$C$902,tabItens[[#This Row],[CÓDIGO]],Consumo!$U$3:$U$902) + SUMIF(Consumo!$C$3:$C$902,tabItens[[#This Row],[CÓDIGO]],Consumo!$V$3:$V$902) + SUMIF(Consumo!$C$3:$C$902,tabItens[[#This Row],[CÓDIGO]],Consumo!$W$3:$W$902)</f>
        <v>3049</v>
      </c>
      <c r="AT537" s="269">
        <f>SUMIF(Consumo!$C$3:$C$902,tabItens[[#This Row],[CÓDIGO]],Consumo!$AF$3:$AF$902)</f>
        <v>10674</v>
      </c>
      <c r="AU537" s="270">
        <f>SUMIF(Consumo!$C$3:$C$902,tabItens[[#This Row],[CÓDIGO]],Consumo!$AG$3:$AG$902)</f>
        <v>1120</v>
      </c>
      <c r="AV537" s="271">
        <f>SUMIF(Consumo!$C$3:$C$902,tabItens[[#This Row],[CÓDIGO]],Consumo!$AE$3:$AE$902)</f>
        <v>0.55555555555555558</v>
      </c>
      <c r="AW537" s="244">
        <f>tabItens[[#This Row],[QTDE ATUAL]] + tabItens[[#This Row],[RC QTDE]] + tabItens[[#This Row],[AF SALDO]] + tabItens[[#This Row],[Recentes]]</f>
        <v>1188</v>
      </c>
      <c r="AX537" s="272">
        <v>834</v>
      </c>
      <c r="AY537" s="272">
        <v>4</v>
      </c>
      <c r="AZ537" s="272">
        <f>IF(ISBLANK(tabItens[[#This Row],[CÓDIGO]]),"",tabItens[[#This Row],[PontoMês]] * (AZ$2+tabItens[[#This Row],[PontoQtM]]))</f>
        <v>3336</v>
      </c>
      <c r="BA537" s="271">
        <f>tabItens[[#This Row],[PontoPed]] - tabItens[[#This Row],[Saldo]] + (1/10)</f>
        <v>2148.1</v>
      </c>
      <c r="BB537" s="271">
        <f xml:space="preserve"> tabItens[[#This Row],[PontoMês]] * BB$2 - tabItens[[#This Row],[QTDE ATUAL]] - (1/10)</f>
        <v>145.9</v>
      </c>
      <c r="BC537" s="273">
        <f>IF( tabItens[[#This Row],[PontoPed]]&gt;0, IF(tabItens[[#This Row],[PontoPed]]&lt;1, 1, IF( tabItens[[#This Row],[Saldo]]&gt;tabItens[[#This Row],[PontoPed]], 0, (tabItens[[#This Row],[PontoPed]]-tabItens[[#This Row],[Saldo]])/tabItens[[#This Row],[PontoPed]] ) ), 0 )</f>
        <v>0.64388489208633093</v>
      </c>
      <c r="BD537" s="274">
        <f>ROUNDDOWN(IF( OR( AND(tabItens[[#This Row],[PontoPed]]&lt;tabItens[[#This Row],[Saldo]],tabItens[[#This Row],[Saldo]]&gt;0), tabItens[[#This Row],[PontoPed]]=0), 99, IF(AND(tabItens[[#This Row],[Saldo]]=0,tabItens[[#This Row],[PontoPed]]&gt;0), 0, (1-tabItens[[#This Row],[PctAb]])*10 ) ),0)</f>
        <v>3</v>
      </c>
      <c r="BE537" s="275">
        <f>MAX(ROUNDDOWN( IF(tabItens[[#This Row],[Abaixo]] &gt; 0,   tabItens[[#This Row],[Abaixo]] + (tabItens[[#This Row],[PontoMês]] * IF( OR( ISBLANK(tabItens[[#This Row],[ATA Nº/ANO]]), tabItens[[#This Row],[ATA Nº/ANO]] = ""),BE$2,BE$1)),0),0),0)</f>
        <v>4650</v>
      </c>
      <c r="BF53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7" s="276">
        <f>SUMIF(Consumo!$C$3:$C$902,tabItens[[#This Row],[CÓDIGO]],Consumo!$E$3:$E$902)</f>
        <v>10</v>
      </c>
      <c r="BH537" s="277">
        <f>IF(AND(tabItens[[#This Row],[Pend]] &gt; 0,tabItens[[#This Row],[Consumo]] &lt;&gt; 0), tabItens[[#This Row],[Pend]] / tabItens[[#This Row],[Consumo]], 0 )</f>
        <v>9.3685591156080199E-4</v>
      </c>
      <c r="BI537" s="276"/>
      <c r="BJ537" s="276"/>
      <c r="BK537" s="278" t="s">
        <v>2077</v>
      </c>
    </row>
    <row r="538" spans="1:63" x14ac:dyDescent="0.3">
      <c r="A538" s="239">
        <v>29962</v>
      </c>
      <c r="B538" s="240" t="s">
        <v>1250</v>
      </c>
      <c r="C538" s="241" t="s">
        <v>381</v>
      </c>
      <c r="D538" s="242">
        <v>0.86</v>
      </c>
      <c r="E538" s="243"/>
      <c r="F538" s="243"/>
      <c r="G538" s="243" t="s">
        <v>891</v>
      </c>
      <c r="H538" s="244">
        <v>0</v>
      </c>
      <c r="I538" s="245">
        <v>103003</v>
      </c>
      <c r="J538" s="246">
        <v>0.86</v>
      </c>
      <c r="K538" s="247">
        <v>4726</v>
      </c>
      <c r="L538" s="248">
        <f>IF(tabItens[[#This Row],[Média]] &gt; 0, tabItens[[#This Row],[QTDE ATUAL]] / tabItens[[#This Row],[Média]],999.9)</f>
        <v>0</v>
      </c>
      <c r="M538" s="249">
        <v>0</v>
      </c>
      <c r="N538" s="250">
        <f>tabItens[[#This Row],[VALOR UNIT.]] * tabItens[[#This Row],[LC]]</f>
        <v>0</v>
      </c>
      <c r="O538" s="251" t="s">
        <v>2079</v>
      </c>
      <c r="P538" s="252"/>
      <c r="Q538" s="253"/>
      <c r="R538" s="250"/>
      <c r="S538" s="254"/>
      <c r="T538" s="255">
        <f>ROUNDDOWN(IFERROR(tabItens[[#This Row],[ATA DT.VALID.]] - $D$1,0) / 30,0)</f>
        <v>-1507</v>
      </c>
      <c r="U538" s="240" t="s">
        <v>1137</v>
      </c>
      <c r="V538" s="256">
        <v>1</v>
      </c>
      <c r="W538" s="257" t="s">
        <v>2065</v>
      </c>
      <c r="X538" s="258">
        <v>57</v>
      </c>
      <c r="Y538" s="259">
        <v>15</v>
      </c>
      <c r="Z538" s="260">
        <v>6216</v>
      </c>
      <c r="AA538" s="261">
        <v>2023</v>
      </c>
      <c r="AB538" s="262">
        <v>1000</v>
      </c>
      <c r="AC538" s="262"/>
      <c r="AD538" s="261"/>
      <c r="AE538" s="262"/>
      <c r="AF538" s="255"/>
      <c r="AG538" s="263" t="s">
        <v>2063</v>
      </c>
      <c r="AH538" s="264"/>
      <c r="AI538" s="255">
        <v>2254</v>
      </c>
      <c r="AJ538" s="264">
        <v>44974</v>
      </c>
      <c r="AK538" s="264" t="s">
        <v>891</v>
      </c>
      <c r="AL538" s="264">
        <v>44959</v>
      </c>
      <c r="AM538" s="254"/>
      <c r="AN538" s="243"/>
      <c r="AO538" s="265" t="str">
        <f>_xlfn.IFNA(IF(VLOOKUP(tabItens[[#This Row],[CÓDIGO]],tabExcluirDoEstoque[#Data],1,FALSE),"sim",""),"")</f>
        <v/>
      </c>
      <c r="AP538" s="266" t="str">
        <f ca="1">IF(OR(ISBLANK(tabItens[[#This Row],[ATA DT.VALID.]]),tabItens[[#This Row],[ATA DT.VALID.]]="",tabItens[[#This Row],[ATA DT.VALID.]]=" "),"",IF(TYPE(tabItens[[#This Row],[ATA DT.VALID.]])=1,ROUNDUP((tabItens[[#This Row],[ATA DT.VALID.]]-TODAY())/7,0),""))</f>
        <v/>
      </c>
      <c r="AQ538" s="267">
        <v>0</v>
      </c>
      <c r="AR538" s="268" t="str">
        <f>IF(ISBLANK(tabItens[[#This Row],[CÓDIGO]]),"",IFERROR(VLOOKUP(tabItens[[#This Row],[CÓDIGO]],Consumo!$C$2:$AI$902,32,FALSE),0))</f>
        <v>08.2023</v>
      </c>
      <c r="AS538" s="269">
        <f>SUMIF(Consumo!$C$3:$C$902,tabItens[[#This Row],[CÓDIGO]],Consumo!$T$3:$T$902) + SUMIF(Consumo!$C$3:$C$902,tabItens[[#This Row],[CÓDIGO]],Consumo!$U$3:$U$902) + SUMIF(Consumo!$C$3:$C$902,tabItens[[#This Row],[CÓDIGO]],Consumo!$V$3:$V$902) + SUMIF(Consumo!$C$3:$C$902,tabItens[[#This Row],[CÓDIGO]],Consumo!$W$3:$W$902)</f>
        <v>3079</v>
      </c>
      <c r="AT538" s="269">
        <f>SUMIF(Consumo!$C$3:$C$902,tabItens[[#This Row],[CÓDIGO]],Consumo!$AF$3:$AF$902)</f>
        <v>9948</v>
      </c>
      <c r="AU538" s="270">
        <f>SUMIF(Consumo!$C$3:$C$902,tabItens[[#This Row],[CÓDIGO]],Consumo!$AG$3:$AG$902)</f>
        <v>1050</v>
      </c>
      <c r="AV538" s="271">
        <f>SUMIF(Consumo!$C$3:$C$902,tabItens[[#This Row],[CÓDIGO]],Consumo!$AE$3:$AE$902)</f>
        <v>6.3888888888888893</v>
      </c>
      <c r="AW538" s="244">
        <f>tabItens[[#This Row],[QTDE ATUAL]] + tabItens[[#This Row],[RC QTDE]] + tabItens[[#This Row],[AF SALDO]] + tabItens[[#This Row],[Recentes]]</f>
        <v>1000</v>
      </c>
      <c r="AX538" s="272">
        <v>834</v>
      </c>
      <c r="AY538" s="272">
        <v>4</v>
      </c>
      <c r="AZ538" s="272">
        <f>IF(ISBLANK(tabItens[[#This Row],[CÓDIGO]]),"",tabItens[[#This Row],[PontoMês]] * (AZ$2+tabItens[[#This Row],[PontoQtM]]))</f>
        <v>3336</v>
      </c>
      <c r="BA538" s="271">
        <f>tabItens[[#This Row],[PontoPed]] - tabItens[[#This Row],[Saldo]] + (1/10)</f>
        <v>2336.1</v>
      </c>
      <c r="BB538" s="271">
        <f xml:space="preserve"> tabItens[[#This Row],[PontoMês]] * BB$2 - tabItens[[#This Row],[QTDE ATUAL]] - (1/10)</f>
        <v>833.9</v>
      </c>
      <c r="BC538" s="273">
        <f>IF( tabItens[[#This Row],[PontoPed]]&gt;0, IF(tabItens[[#This Row],[PontoPed]]&lt;1, 1, IF( tabItens[[#This Row],[Saldo]]&gt;tabItens[[#This Row],[PontoPed]], 0, (tabItens[[#This Row],[PontoPed]]-tabItens[[#This Row],[Saldo]])/tabItens[[#This Row],[PontoPed]] ) ), 0 )</f>
        <v>0.70023980815347719</v>
      </c>
      <c r="BD538" s="274">
        <f>ROUNDDOWN(IF( OR( AND(tabItens[[#This Row],[PontoPed]]&lt;tabItens[[#This Row],[Saldo]],tabItens[[#This Row],[Saldo]]&gt;0), tabItens[[#This Row],[PontoPed]]=0), 99, IF(AND(tabItens[[#This Row],[Saldo]]=0,tabItens[[#This Row],[PontoPed]]&gt;0), 0, (1-tabItens[[#This Row],[PctAb]])*10 ) ),0)</f>
        <v>2</v>
      </c>
      <c r="BE538" s="275">
        <f>MAX(ROUNDDOWN( IF(tabItens[[#This Row],[Abaixo]] &gt; 0,   tabItens[[#This Row],[Abaixo]] + (tabItens[[#This Row],[PontoMês]] * IF( OR( ISBLANK(tabItens[[#This Row],[ATA Nº/ANO]]), tabItens[[#This Row],[ATA Nº/ANO]] = ""),BE$2,BE$1)),0),0),0)</f>
        <v>4838</v>
      </c>
      <c r="BF53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8" s="276">
        <f>SUMIF(Consumo!$C$3:$C$902,tabItens[[#This Row],[CÓDIGO]],Consumo!$E$3:$E$902)</f>
        <v>115</v>
      </c>
      <c r="BH538" s="277">
        <f>IF(AND(tabItens[[#This Row],[Pend]] &gt; 0,tabItens[[#This Row],[Consumo]] &lt;&gt; 0), tabItens[[#This Row],[Pend]] / tabItens[[#This Row],[Consumo]], 0 )</f>
        <v>1.156011258544431E-2</v>
      </c>
      <c r="BI538" s="276"/>
      <c r="BJ538" s="276"/>
      <c r="BK538" s="278" t="s">
        <v>2077</v>
      </c>
    </row>
    <row r="539" spans="1:63" x14ac:dyDescent="0.3">
      <c r="A539" s="239">
        <v>29959</v>
      </c>
      <c r="B539" s="240" t="s">
        <v>1248</v>
      </c>
      <c r="C539" s="241" t="s">
        <v>381</v>
      </c>
      <c r="D539" s="242">
        <v>1.02</v>
      </c>
      <c r="E539" s="243"/>
      <c r="F539" s="243"/>
      <c r="G539" s="243" t="s">
        <v>891</v>
      </c>
      <c r="H539" s="244">
        <v>0</v>
      </c>
      <c r="I539" s="245">
        <v>103003</v>
      </c>
      <c r="J539" s="246">
        <v>1.02</v>
      </c>
      <c r="K539" s="247">
        <v>5461</v>
      </c>
      <c r="L539" s="248">
        <f>IF(tabItens[[#This Row],[Média]] &gt; 0, tabItens[[#This Row],[QTDE ATUAL]] / tabItens[[#This Row],[Média]],999.9)</f>
        <v>0</v>
      </c>
      <c r="M539" s="249">
        <v>0</v>
      </c>
      <c r="N539" s="250">
        <f>tabItens[[#This Row],[VALOR UNIT.]] * tabItens[[#This Row],[LC]]</f>
        <v>0</v>
      </c>
      <c r="O539" s="251" t="s">
        <v>2079</v>
      </c>
      <c r="P539" s="252"/>
      <c r="Q539" s="253"/>
      <c r="R539" s="250"/>
      <c r="S539" s="254"/>
      <c r="T539" s="255">
        <f>ROUNDDOWN(IFERROR(tabItens[[#This Row],[ATA DT.VALID.]] - $D$1,0) / 30,0)</f>
        <v>-1507</v>
      </c>
      <c r="U539" s="240" t="s">
        <v>1137</v>
      </c>
      <c r="V539" s="256">
        <v>1</v>
      </c>
      <c r="W539" s="257" t="s">
        <v>2065</v>
      </c>
      <c r="X539" s="258">
        <v>57</v>
      </c>
      <c r="Y539" s="259">
        <v>15</v>
      </c>
      <c r="Z539" s="260">
        <v>6984</v>
      </c>
      <c r="AA539" s="261">
        <v>2023</v>
      </c>
      <c r="AB539" s="262">
        <v>1200</v>
      </c>
      <c r="AC539" s="262"/>
      <c r="AD539" s="261"/>
      <c r="AE539" s="262"/>
      <c r="AF539" s="255"/>
      <c r="AG539" s="263" t="s">
        <v>2063</v>
      </c>
      <c r="AH539" s="264"/>
      <c r="AI539" s="255">
        <v>2716</v>
      </c>
      <c r="AJ539" s="264">
        <v>45014</v>
      </c>
      <c r="AK539" s="264" t="s">
        <v>891</v>
      </c>
      <c r="AL539" s="264">
        <v>44959</v>
      </c>
      <c r="AM539" s="254"/>
      <c r="AN539" s="243"/>
      <c r="AO539" s="265" t="str">
        <f>_xlfn.IFNA(IF(VLOOKUP(tabItens[[#This Row],[CÓDIGO]],tabExcluirDoEstoque[#Data],1,FALSE),"sim",""),"")</f>
        <v/>
      </c>
      <c r="AP539" s="266" t="str">
        <f ca="1">IF(OR(ISBLANK(tabItens[[#This Row],[ATA DT.VALID.]]),tabItens[[#This Row],[ATA DT.VALID.]]="",tabItens[[#This Row],[ATA DT.VALID.]]=" "),"",IF(TYPE(tabItens[[#This Row],[ATA DT.VALID.]])=1,ROUNDUP((tabItens[[#This Row],[ATA DT.VALID.]]-TODAY())/7,0),""))</f>
        <v/>
      </c>
      <c r="AQ539" s="267">
        <v>0</v>
      </c>
      <c r="AR539" s="268" t="str">
        <f>IF(ISBLANK(tabItens[[#This Row],[CÓDIGO]]),"",IFERROR(VLOOKUP(tabItens[[#This Row],[CÓDIGO]],Consumo!$C$2:$AI$902,32,FALSE),0))</f>
        <v>08.2023</v>
      </c>
      <c r="AS539" s="269">
        <f>SUMIF(Consumo!$C$3:$C$902,tabItens[[#This Row],[CÓDIGO]],Consumo!$T$3:$T$902) + SUMIF(Consumo!$C$3:$C$902,tabItens[[#This Row],[CÓDIGO]],Consumo!$U$3:$U$902) + SUMIF(Consumo!$C$3:$C$902,tabItens[[#This Row],[CÓDIGO]],Consumo!$V$3:$V$902) + SUMIF(Consumo!$C$3:$C$902,tabItens[[#This Row],[CÓDIGO]],Consumo!$W$3:$W$902)</f>
        <v>3919</v>
      </c>
      <c r="AT539" s="269">
        <f>SUMIF(Consumo!$C$3:$C$902,tabItens[[#This Row],[CÓDIGO]],Consumo!$AF$3:$AF$902)</f>
        <v>12883</v>
      </c>
      <c r="AU539" s="270">
        <f>SUMIF(Consumo!$C$3:$C$902,tabItens[[#This Row],[CÓDIGO]],Consumo!$AG$3:$AG$902)</f>
        <v>1120</v>
      </c>
      <c r="AV539" s="271">
        <f>SUMIF(Consumo!$C$3:$C$902,tabItens[[#This Row],[CÓDIGO]],Consumo!$AE$3:$AE$902)</f>
        <v>31</v>
      </c>
      <c r="AW539" s="244">
        <f>tabItens[[#This Row],[QTDE ATUAL]] + tabItens[[#This Row],[RC QTDE]] + tabItens[[#This Row],[AF SALDO]] + tabItens[[#This Row],[Recentes]]</f>
        <v>1200</v>
      </c>
      <c r="AX539" s="272">
        <v>834</v>
      </c>
      <c r="AY539" s="272">
        <v>4</v>
      </c>
      <c r="AZ539" s="272">
        <f>IF(ISBLANK(tabItens[[#This Row],[CÓDIGO]]),"",tabItens[[#This Row],[PontoMês]] * (AZ$2+tabItens[[#This Row],[PontoQtM]]))</f>
        <v>3336</v>
      </c>
      <c r="BA539" s="271">
        <f>tabItens[[#This Row],[PontoPed]] - tabItens[[#This Row],[Saldo]] + (1/10)</f>
        <v>2136.1</v>
      </c>
      <c r="BB539" s="271">
        <f xml:space="preserve"> tabItens[[#This Row],[PontoMês]] * BB$2 - tabItens[[#This Row],[QTDE ATUAL]] - (1/10)</f>
        <v>833.9</v>
      </c>
      <c r="BC539" s="273">
        <f>IF( tabItens[[#This Row],[PontoPed]]&gt;0, IF(tabItens[[#This Row],[PontoPed]]&lt;1, 1, IF( tabItens[[#This Row],[Saldo]]&gt;tabItens[[#This Row],[PontoPed]], 0, (tabItens[[#This Row],[PontoPed]]-tabItens[[#This Row],[Saldo]])/tabItens[[#This Row],[PontoPed]] ) ), 0 )</f>
        <v>0.64028776978417268</v>
      </c>
      <c r="BD539" s="274">
        <f>ROUNDDOWN(IF( OR( AND(tabItens[[#This Row],[PontoPed]]&lt;tabItens[[#This Row],[Saldo]],tabItens[[#This Row],[Saldo]]&gt;0), tabItens[[#This Row],[PontoPed]]=0), 99, IF(AND(tabItens[[#This Row],[Saldo]]=0,tabItens[[#This Row],[PontoPed]]&gt;0), 0, (1-tabItens[[#This Row],[PctAb]])*10 ) ),0)</f>
        <v>3</v>
      </c>
      <c r="BE539" s="275">
        <f>MAX(ROUNDDOWN( IF(tabItens[[#This Row],[Abaixo]] &gt; 0,   tabItens[[#This Row],[Abaixo]] + (tabItens[[#This Row],[PontoMês]] * IF( OR( ISBLANK(tabItens[[#This Row],[ATA Nº/ANO]]), tabItens[[#This Row],[ATA Nº/ANO]] = ""),BE$2,BE$1)),0),0),0)</f>
        <v>4638</v>
      </c>
      <c r="BF53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9" s="276">
        <f>SUMIF(Consumo!$C$3:$C$902,tabItens[[#This Row],[CÓDIGO]],Consumo!$E$3:$E$902)</f>
        <v>558</v>
      </c>
      <c r="BH539" s="277">
        <f>IF(AND(tabItens[[#This Row],[Pend]] &gt; 0,tabItens[[#This Row],[Consumo]] &lt;&gt; 0), tabItens[[#This Row],[Pend]] / tabItens[[#This Row],[Consumo]], 0 )</f>
        <v>4.3312892959714355E-2</v>
      </c>
      <c r="BI539" s="276"/>
      <c r="BJ539" s="276"/>
      <c r="BK539" s="278" t="s">
        <v>2077</v>
      </c>
    </row>
    <row r="540" spans="1:63" x14ac:dyDescent="0.3">
      <c r="A540" s="239">
        <v>29961</v>
      </c>
      <c r="B540" s="240" t="s">
        <v>1249</v>
      </c>
      <c r="C540" s="241" t="s">
        <v>381</v>
      </c>
      <c r="D540" s="242">
        <v>1.02</v>
      </c>
      <c r="E540" s="243"/>
      <c r="F540" s="243"/>
      <c r="G540" s="243" t="s">
        <v>891</v>
      </c>
      <c r="H540" s="244">
        <v>0</v>
      </c>
      <c r="I540" s="245">
        <v>103003</v>
      </c>
      <c r="J540" s="246">
        <v>1.02</v>
      </c>
      <c r="K540" s="247">
        <v>4953</v>
      </c>
      <c r="L540" s="248">
        <f>IF(tabItens[[#This Row],[Média]] &gt; 0, tabItens[[#This Row],[QTDE ATUAL]] / tabItens[[#This Row],[Média]],999.9)</f>
        <v>0</v>
      </c>
      <c r="M540" s="249">
        <v>0</v>
      </c>
      <c r="N540" s="250">
        <f>tabItens[[#This Row],[VALOR UNIT.]] * tabItens[[#This Row],[LC]]</f>
        <v>0</v>
      </c>
      <c r="O540" s="251" t="s">
        <v>2079</v>
      </c>
      <c r="P540" s="252"/>
      <c r="Q540" s="253"/>
      <c r="R540" s="250"/>
      <c r="S540" s="254"/>
      <c r="T540" s="255">
        <f>ROUNDDOWN(IFERROR(tabItens[[#This Row],[ATA DT.VALID.]] - $D$1,0) / 30,0)</f>
        <v>-1507</v>
      </c>
      <c r="U540" s="240" t="s">
        <v>1137</v>
      </c>
      <c r="V540" s="256">
        <v>1</v>
      </c>
      <c r="W540" s="257" t="s">
        <v>2065</v>
      </c>
      <c r="X540" s="258">
        <v>57</v>
      </c>
      <c r="Y540" s="259">
        <v>15</v>
      </c>
      <c r="Z540" s="260">
        <v>6984</v>
      </c>
      <c r="AA540" s="261">
        <v>2023</v>
      </c>
      <c r="AB540" s="262">
        <v>1500</v>
      </c>
      <c r="AC540" s="262"/>
      <c r="AD540" s="261"/>
      <c r="AE540" s="262"/>
      <c r="AF540" s="255"/>
      <c r="AG540" s="263" t="s">
        <v>2063</v>
      </c>
      <c r="AH540" s="264"/>
      <c r="AI540" s="255">
        <v>2712</v>
      </c>
      <c r="AJ540" s="264">
        <v>45014</v>
      </c>
      <c r="AK540" s="264" t="s">
        <v>891</v>
      </c>
      <c r="AL540" s="264">
        <v>44959</v>
      </c>
      <c r="AM540" s="254"/>
      <c r="AN540" s="243"/>
      <c r="AO540" s="265" t="str">
        <f>_xlfn.IFNA(IF(VLOOKUP(tabItens[[#This Row],[CÓDIGO]],tabExcluirDoEstoque[#Data],1,FALSE),"sim",""),"")</f>
        <v/>
      </c>
      <c r="AP540" s="266" t="str">
        <f ca="1">IF(OR(ISBLANK(tabItens[[#This Row],[ATA DT.VALID.]]),tabItens[[#This Row],[ATA DT.VALID.]]="",tabItens[[#This Row],[ATA DT.VALID.]]=" "),"",IF(TYPE(tabItens[[#This Row],[ATA DT.VALID.]])=1,ROUNDUP((tabItens[[#This Row],[ATA DT.VALID.]]-TODAY())/7,0),""))</f>
        <v/>
      </c>
      <c r="AQ540" s="267">
        <v>0</v>
      </c>
      <c r="AR540" s="268" t="str">
        <f>IF(ISBLANK(tabItens[[#This Row],[CÓDIGO]]),"",IFERROR(VLOOKUP(tabItens[[#This Row],[CÓDIGO]],Consumo!$C$2:$AI$902,32,FALSE),0))</f>
        <v>08.2023</v>
      </c>
      <c r="AS540" s="269">
        <f>SUMIF(Consumo!$C$3:$C$902,tabItens[[#This Row],[CÓDIGO]],Consumo!$T$3:$T$902) + SUMIF(Consumo!$C$3:$C$902,tabItens[[#This Row],[CÓDIGO]],Consumo!$U$3:$U$902) + SUMIF(Consumo!$C$3:$C$902,tabItens[[#This Row],[CÓDIGO]],Consumo!$V$3:$V$902) + SUMIF(Consumo!$C$3:$C$902,tabItens[[#This Row],[CÓDIGO]],Consumo!$W$3:$W$902)</f>
        <v>3157</v>
      </c>
      <c r="AT540" s="269">
        <f>SUMIF(Consumo!$C$3:$C$902,tabItens[[#This Row],[CÓDIGO]],Consumo!$AF$3:$AF$902)</f>
        <v>11627</v>
      </c>
      <c r="AU540" s="270">
        <f>SUMIF(Consumo!$C$3:$C$902,tabItens[[#This Row],[CÓDIGO]],Consumo!$AG$3:$AG$902)</f>
        <v>1090</v>
      </c>
      <c r="AV540" s="271">
        <f>SUMIF(Consumo!$C$3:$C$902,tabItens[[#This Row],[CÓDIGO]],Consumo!$AE$3:$AE$902)</f>
        <v>10.111111111111111</v>
      </c>
      <c r="AW540" s="244">
        <f>tabItens[[#This Row],[QTDE ATUAL]] + tabItens[[#This Row],[RC QTDE]] + tabItens[[#This Row],[AF SALDO]] + tabItens[[#This Row],[Recentes]]</f>
        <v>1500</v>
      </c>
      <c r="AX540" s="272">
        <v>834</v>
      </c>
      <c r="AY540" s="272">
        <v>4</v>
      </c>
      <c r="AZ540" s="272">
        <f>IF(ISBLANK(tabItens[[#This Row],[CÓDIGO]]),"",tabItens[[#This Row],[PontoMês]] * (AZ$2+tabItens[[#This Row],[PontoQtM]]))</f>
        <v>3336</v>
      </c>
      <c r="BA540" s="271">
        <f>tabItens[[#This Row],[PontoPed]] - tabItens[[#This Row],[Saldo]] + (1/10)</f>
        <v>1836.1</v>
      </c>
      <c r="BB540" s="271">
        <f xml:space="preserve"> tabItens[[#This Row],[PontoMês]] * BB$2 - tabItens[[#This Row],[QTDE ATUAL]] - (1/10)</f>
        <v>833.9</v>
      </c>
      <c r="BC540" s="273">
        <f>IF( tabItens[[#This Row],[PontoPed]]&gt;0, IF(tabItens[[#This Row],[PontoPed]]&lt;1, 1, IF( tabItens[[#This Row],[Saldo]]&gt;tabItens[[#This Row],[PontoPed]], 0, (tabItens[[#This Row],[PontoPed]]-tabItens[[#This Row],[Saldo]])/tabItens[[#This Row],[PontoPed]] ) ), 0 )</f>
        <v>0.55035971223021585</v>
      </c>
      <c r="BD540" s="274">
        <f>ROUNDDOWN(IF( OR( AND(tabItens[[#This Row],[PontoPed]]&lt;tabItens[[#This Row],[Saldo]],tabItens[[#This Row],[Saldo]]&gt;0), tabItens[[#This Row],[PontoPed]]=0), 99, IF(AND(tabItens[[#This Row],[Saldo]]=0,tabItens[[#This Row],[PontoPed]]&gt;0), 0, (1-tabItens[[#This Row],[PctAb]])*10 ) ),0)</f>
        <v>4</v>
      </c>
      <c r="BE540" s="275">
        <f>MAX(ROUNDDOWN( IF(tabItens[[#This Row],[Abaixo]] &gt; 0,   tabItens[[#This Row],[Abaixo]] + (tabItens[[#This Row],[PontoMês]] * IF( OR( ISBLANK(tabItens[[#This Row],[ATA Nº/ANO]]), tabItens[[#This Row],[ATA Nº/ANO]] = ""),BE$2,BE$1)),0),0),0)</f>
        <v>4338</v>
      </c>
      <c r="BF54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0" s="276">
        <f>SUMIF(Consumo!$C$3:$C$902,tabItens[[#This Row],[CÓDIGO]],Consumo!$E$3:$E$902)</f>
        <v>182</v>
      </c>
      <c r="BH540" s="277">
        <f>IF(AND(tabItens[[#This Row],[Pend]] &gt; 0,tabItens[[#This Row],[Consumo]] &lt;&gt; 0), tabItens[[#This Row],[Pend]] / tabItens[[#This Row],[Consumo]], 0 )</f>
        <v>1.5653220951234198E-2</v>
      </c>
      <c r="BI540" s="276"/>
      <c r="BJ540" s="276"/>
      <c r="BK540" s="278" t="s">
        <v>2077</v>
      </c>
    </row>
    <row r="541" spans="1:63" x14ac:dyDescent="0.3">
      <c r="A541" s="239">
        <v>75938</v>
      </c>
      <c r="B541" s="240" t="s">
        <v>1423</v>
      </c>
      <c r="C541" s="241" t="s">
        <v>381</v>
      </c>
      <c r="D541" s="242">
        <v>1.02</v>
      </c>
      <c r="E541" s="243"/>
      <c r="F541" s="243"/>
      <c r="G541" s="243" t="s">
        <v>891</v>
      </c>
      <c r="H541" s="244">
        <v>0</v>
      </c>
      <c r="I541" s="245">
        <v>103003</v>
      </c>
      <c r="J541" s="246">
        <v>1.02</v>
      </c>
      <c r="K541" s="247">
        <v>4923</v>
      </c>
      <c r="L541" s="248">
        <f>IF(tabItens[[#This Row],[Média]] &gt; 0, tabItens[[#This Row],[QTDE ATUAL]] / tabItens[[#This Row],[Média]],999.9)</f>
        <v>0</v>
      </c>
      <c r="M541" s="249">
        <v>0</v>
      </c>
      <c r="N541" s="250">
        <f>tabItens[[#This Row],[VALOR UNIT.]] * tabItens[[#This Row],[LC]]</f>
        <v>0</v>
      </c>
      <c r="O541" s="251" t="s">
        <v>2079</v>
      </c>
      <c r="P541" s="252"/>
      <c r="Q541" s="253"/>
      <c r="R541" s="250"/>
      <c r="S541" s="254"/>
      <c r="T541" s="255">
        <f>ROUNDDOWN(IFERROR(tabItens[[#This Row],[ATA DT.VALID.]] - $D$1,0) / 30,0)</f>
        <v>-1507</v>
      </c>
      <c r="U541" s="240" t="s">
        <v>1137</v>
      </c>
      <c r="V541" s="256">
        <v>1</v>
      </c>
      <c r="W541" s="257" t="s">
        <v>2065</v>
      </c>
      <c r="X541" s="258">
        <v>57</v>
      </c>
      <c r="Y541" s="259">
        <v>15</v>
      </c>
      <c r="Z541" s="260">
        <v>6984</v>
      </c>
      <c r="AA541" s="261">
        <v>2023</v>
      </c>
      <c r="AB541" s="262">
        <v>1300</v>
      </c>
      <c r="AC541" s="262"/>
      <c r="AD541" s="261"/>
      <c r="AE541" s="262"/>
      <c r="AF541" s="255"/>
      <c r="AG541" s="263" t="s">
        <v>2063</v>
      </c>
      <c r="AH541" s="264"/>
      <c r="AI541" s="255">
        <v>2542</v>
      </c>
      <c r="AJ541" s="264">
        <v>44974</v>
      </c>
      <c r="AK541" s="264">
        <v>37931</v>
      </c>
      <c r="AL541" s="264">
        <v>44959</v>
      </c>
      <c r="AM541" s="254"/>
      <c r="AN541" s="243"/>
      <c r="AO541" s="265" t="str">
        <f>_xlfn.IFNA(IF(VLOOKUP(tabItens[[#This Row],[CÓDIGO]],tabExcluirDoEstoque[#Data],1,FALSE),"sim",""),"")</f>
        <v/>
      </c>
      <c r="AP541" s="266" t="str">
        <f ca="1">IF(OR(ISBLANK(tabItens[[#This Row],[ATA DT.VALID.]]),tabItens[[#This Row],[ATA DT.VALID.]]="",tabItens[[#This Row],[ATA DT.VALID.]]=" "),"",IF(TYPE(tabItens[[#This Row],[ATA DT.VALID.]])=1,ROUNDUP((tabItens[[#This Row],[ATA DT.VALID.]]-TODAY())/7,0),""))</f>
        <v/>
      </c>
      <c r="AQ541" s="267">
        <v>0</v>
      </c>
      <c r="AR541" s="268" t="str">
        <f>IF(ISBLANK(tabItens[[#This Row],[CÓDIGO]]),"",IFERROR(VLOOKUP(tabItens[[#This Row],[CÓDIGO]],Consumo!$C$2:$AI$902,32,FALSE),0))</f>
        <v>08.2023</v>
      </c>
      <c r="AS541" s="269">
        <f>SUMIF(Consumo!$C$3:$C$902,tabItens[[#This Row],[CÓDIGO]],Consumo!$T$3:$T$902) + SUMIF(Consumo!$C$3:$C$902,tabItens[[#This Row],[CÓDIGO]],Consumo!$U$3:$U$902) + SUMIF(Consumo!$C$3:$C$902,tabItens[[#This Row],[CÓDIGO]],Consumo!$V$3:$V$902) + SUMIF(Consumo!$C$3:$C$902,tabItens[[#This Row],[CÓDIGO]],Consumo!$W$3:$W$902)</f>
        <v>3244</v>
      </c>
      <c r="AT541" s="269">
        <f>SUMIF(Consumo!$C$3:$C$902,tabItens[[#This Row],[CÓDIGO]],Consumo!$AF$3:$AF$902)</f>
        <v>11372</v>
      </c>
      <c r="AU541" s="270">
        <f>SUMIF(Consumo!$C$3:$C$902,tabItens[[#This Row],[CÓDIGO]],Consumo!$AG$3:$AG$902)</f>
        <v>1055</v>
      </c>
      <c r="AV541" s="271">
        <f>SUMIF(Consumo!$C$3:$C$902,tabItens[[#This Row],[CÓDIGO]],Consumo!$AE$3:$AE$902)</f>
        <v>8.8888888888888893</v>
      </c>
      <c r="AW541" s="244">
        <f>tabItens[[#This Row],[QTDE ATUAL]] + tabItens[[#This Row],[RC QTDE]] + tabItens[[#This Row],[AF SALDO]] + tabItens[[#This Row],[Recentes]]</f>
        <v>1300</v>
      </c>
      <c r="AX541" s="272">
        <v>834</v>
      </c>
      <c r="AY541" s="272">
        <v>4</v>
      </c>
      <c r="AZ541" s="272">
        <f>IF(ISBLANK(tabItens[[#This Row],[CÓDIGO]]),"",tabItens[[#This Row],[PontoMês]] * (AZ$2+tabItens[[#This Row],[PontoQtM]]))</f>
        <v>3336</v>
      </c>
      <c r="BA541" s="271">
        <f>tabItens[[#This Row],[PontoPed]] - tabItens[[#This Row],[Saldo]] + (1/10)</f>
        <v>2036.1</v>
      </c>
      <c r="BB541" s="271">
        <f xml:space="preserve"> tabItens[[#This Row],[PontoMês]] * BB$2 - tabItens[[#This Row],[QTDE ATUAL]] - (1/10)</f>
        <v>833.9</v>
      </c>
      <c r="BC541" s="273">
        <f>IF( tabItens[[#This Row],[PontoPed]]&gt;0, IF(tabItens[[#This Row],[PontoPed]]&lt;1, 1, IF( tabItens[[#This Row],[Saldo]]&gt;tabItens[[#This Row],[PontoPed]], 0, (tabItens[[#This Row],[PontoPed]]-tabItens[[#This Row],[Saldo]])/tabItens[[#This Row],[PontoPed]] ) ), 0 )</f>
        <v>0.61031175059952036</v>
      </c>
      <c r="BD541" s="274">
        <f>ROUNDDOWN(IF( OR( AND(tabItens[[#This Row],[PontoPed]]&lt;tabItens[[#This Row],[Saldo]],tabItens[[#This Row],[Saldo]]&gt;0), tabItens[[#This Row],[PontoPed]]=0), 99, IF(AND(tabItens[[#This Row],[Saldo]]=0,tabItens[[#This Row],[PontoPed]]&gt;0), 0, (1-tabItens[[#This Row],[PctAb]])*10 ) ),0)</f>
        <v>3</v>
      </c>
      <c r="BE541" s="275">
        <f>MAX(ROUNDDOWN( IF(tabItens[[#This Row],[Abaixo]] &gt; 0,   tabItens[[#This Row],[Abaixo]] + (tabItens[[#This Row],[PontoMês]] * IF( OR( ISBLANK(tabItens[[#This Row],[ATA Nº/ANO]]), tabItens[[#This Row],[ATA Nº/ANO]] = ""),BE$2,BE$1)),0),0),0)</f>
        <v>4538</v>
      </c>
      <c r="BF54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1" s="276">
        <f>SUMIF(Consumo!$C$3:$C$902,tabItens[[#This Row],[CÓDIGO]],Consumo!$E$3:$E$902)</f>
        <v>160</v>
      </c>
      <c r="BH541" s="277">
        <f>IF(AND(tabItens[[#This Row],[Pend]] &gt; 0,tabItens[[#This Row],[Consumo]] &lt;&gt; 0), tabItens[[#This Row],[Pend]] / tabItens[[#This Row],[Consumo]], 0 )</f>
        <v>1.4069644741470278E-2</v>
      </c>
      <c r="BI541" s="276"/>
      <c r="BJ541" s="276"/>
      <c r="BK541" s="278" t="s">
        <v>2077</v>
      </c>
    </row>
    <row r="542" spans="1:63" x14ac:dyDescent="0.3">
      <c r="A542" s="239">
        <v>23846</v>
      </c>
      <c r="B542" s="240" t="s">
        <v>1192</v>
      </c>
      <c r="C542" s="241" t="s">
        <v>381</v>
      </c>
      <c r="D542" s="242">
        <v>1.5</v>
      </c>
      <c r="E542" s="243"/>
      <c r="F542" s="243"/>
      <c r="G542" s="243" t="s">
        <v>891</v>
      </c>
      <c r="H542" s="244">
        <v>0</v>
      </c>
      <c r="I542" s="245">
        <v>103003</v>
      </c>
      <c r="J542" s="246">
        <v>1.5</v>
      </c>
      <c r="K542" s="247">
        <v>9077</v>
      </c>
      <c r="L542" s="248">
        <f>IF(tabItens[[#This Row],[Média]] &gt; 0, tabItens[[#This Row],[QTDE ATUAL]] / tabItens[[#This Row],[Média]],999.9)</f>
        <v>0</v>
      </c>
      <c r="M542" s="249">
        <v>0</v>
      </c>
      <c r="N542" s="250">
        <f>tabItens[[#This Row],[VALOR UNIT.]] * tabItens[[#This Row],[LC]]</f>
        <v>0</v>
      </c>
      <c r="O542" s="251" t="s">
        <v>2079</v>
      </c>
      <c r="P542" s="252"/>
      <c r="Q542" s="253"/>
      <c r="R542" s="250"/>
      <c r="S542" s="254"/>
      <c r="T542" s="255">
        <f>ROUNDDOWN(IFERROR(tabItens[[#This Row],[ATA DT.VALID.]] - $D$1,0) / 30,0)</f>
        <v>-1507</v>
      </c>
      <c r="U542" s="240" t="s">
        <v>949</v>
      </c>
      <c r="V542" s="256">
        <v>1</v>
      </c>
      <c r="W542" s="257" t="s">
        <v>2065</v>
      </c>
      <c r="X542" s="258">
        <v>57</v>
      </c>
      <c r="Y542" s="259">
        <v>16</v>
      </c>
      <c r="Z542" s="260">
        <v>6984</v>
      </c>
      <c r="AA542" s="261">
        <v>2023</v>
      </c>
      <c r="AB542" s="262">
        <v>6300</v>
      </c>
      <c r="AC542" s="262"/>
      <c r="AD542" s="261"/>
      <c r="AE542" s="262"/>
      <c r="AF542" s="255"/>
      <c r="AG542" s="263" t="s">
        <v>2063</v>
      </c>
      <c r="AH542" s="264"/>
      <c r="AI542" s="255">
        <v>4904</v>
      </c>
      <c r="AJ542" s="264">
        <v>44960</v>
      </c>
      <c r="AK542" s="264" t="s">
        <v>891</v>
      </c>
      <c r="AL542" s="264">
        <v>45054</v>
      </c>
      <c r="AM542" s="254"/>
      <c r="AN542" s="243"/>
      <c r="AO542" s="265" t="str">
        <f>_xlfn.IFNA(IF(VLOOKUP(tabItens[[#This Row],[CÓDIGO]],tabExcluirDoEstoque[#Data],1,FALSE),"sim",""),"")</f>
        <v/>
      </c>
      <c r="AP542" s="266" t="str">
        <f ca="1">IF(OR(ISBLANK(tabItens[[#This Row],[ATA DT.VALID.]]),tabItens[[#This Row],[ATA DT.VALID.]]="",tabItens[[#This Row],[ATA DT.VALID.]]=" "),"",IF(TYPE(tabItens[[#This Row],[ATA DT.VALID.]])=1,ROUNDUP((tabItens[[#This Row],[ATA DT.VALID.]]-TODAY())/7,0),""))</f>
        <v/>
      </c>
      <c r="AQ542" s="267">
        <v>0</v>
      </c>
      <c r="AR542" s="268" t="str">
        <f>IF(ISBLANK(tabItens[[#This Row],[CÓDIGO]]),"",IFERROR(VLOOKUP(tabItens[[#This Row],[CÓDIGO]],Consumo!$C$2:$AI$902,32,FALSE),0))</f>
        <v>08.2023</v>
      </c>
      <c r="AS542" s="269">
        <f>SUMIF(Consumo!$C$3:$C$902,tabItens[[#This Row],[CÓDIGO]],Consumo!$T$3:$T$902) + SUMIF(Consumo!$C$3:$C$902,tabItens[[#This Row],[CÓDIGO]],Consumo!$U$3:$U$902) + SUMIF(Consumo!$C$3:$C$902,tabItens[[#This Row],[CÓDIGO]],Consumo!$V$3:$V$902) + SUMIF(Consumo!$C$3:$C$902,tabItens[[#This Row],[CÓDIGO]],Consumo!$W$3:$W$902)</f>
        <v>3258</v>
      </c>
      <c r="AT542" s="269">
        <f>SUMIF(Consumo!$C$3:$C$902,tabItens[[#This Row],[CÓDIGO]],Consumo!$AF$3:$AF$902)</f>
        <v>20329</v>
      </c>
      <c r="AU542" s="270">
        <f>SUMIF(Consumo!$C$3:$C$902,tabItens[[#This Row],[CÓDIGO]],Consumo!$AG$3:$AG$902)</f>
        <v>2275</v>
      </c>
      <c r="AV542" s="271">
        <f>SUMIF(Consumo!$C$3:$C$902,tabItens[[#This Row],[CÓDIGO]],Consumo!$AE$3:$AE$902)</f>
        <v>43.222222222222221</v>
      </c>
      <c r="AW542" s="244">
        <f>tabItens[[#This Row],[QTDE ATUAL]] + tabItens[[#This Row],[RC QTDE]] + tabItens[[#This Row],[AF SALDO]] + tabItens[[#This Row],[Recentes]]</f>
        <v>6300</v>
      </c>
      <c r="AX542" s="272">
        <v>2084</v>
      </c>
      <c r="AY542" s="272">
        <v>4</v>
      </c>
      <c r="AZ542" s="272">
        <f>IF(ISBLANK(tabItens[[#This Row],[CÓDIGO]]),"",tabItens[[#This Row],[PontoMês]] * (AZ$2+tabItens[[#This Row],[PontoQtM]]))</f>
        <v>8336</v>
      </c>
      <c r="BA542" s="271">
        <f>tabItens[[#This Row],[PontoPed]] - tabItens[[#This Row],[Saldo]] + (1/10)</f>
        <v>2036.1</v>
      </c>
      <c r="BB542" s="271">
        <f xml:space="preserve"> tabItens[[#This Row],[PontoMês]] * BB$2 - tabItens[[#This Row],[QTDE ATUAL]] - (1/10)</f>
        <v>2083.9</v>
      </c>
      <c r="BC542" s="273">
        <f>IF( tabItens[[#This Row],[PontoPed]]&gt;0, IF(tabItens[[#This Row],[PontoPed]]&lt;1, 1, IF( tabItens[[#This Row],[Saldo]]&gt;tabItens[[#This Row],[PontoPed]], 0, (tabItens[[#This Row],[PontoPed]]-tabItens[[#This Row],[Saldo]])/tabItens[[#This Row],[PontoPed]] ) ), 0 )</f>
        <v>0.24424184261036469</v>
      </c>
      <c r="BD542" s="274">
        <f>ROUNDDOWN(IF( OR( AND(tabItens[[#This Row],[PontoPed]]&lt;tabItens[[#This Row],[Saldo]],tabItens[[#This Row],[Saldo]]&gt;0), tabItens[[#This Row],[PontoPed]]=0), 99, IF(AND(tabItens[[#This Row],[Saldo]]=0,tabItens[[#This Row],[PontoPed]]&gt;0), 0, (1-tabItens[[#This Row],[PctAb]])*10 ) ),0)</f>
        <v>7</v>
      </c>
      <c r="BE542" s="275">
        <f>MAX(ROUNDDOWN( IF(tabItens[[#This Row],[Abaixo]] &gt; 0,   tabItens[[#This Row],[Abaixo]] + (tabItens[[#This Row],[PontoMês]] * IF( OR( ISBLANK(tabItens[[#This Row],[ATA Nº/ANO]]), tabItens[[#This Row],[ATA Nº/ANO]] = ""),BE$2,BE$1)),0),0),0)</f>
        <v>8288</v>
      </c>
      <c r="BF54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2" s="276">
        <f>SUMIF(Consumo!$C$3:$C$902,tabItens[[#This Row],[CÓDIGO]],Consumo!$E$3:$E$902)</f>
        <v>778</v>
      </c>
      <c r="BH542" s="277">
        <f>IF(AND(tabItens[[#This Row],[Pend]] &gt; 0,tabItens[[#This Row],[Consumo]] &lt;&gt; 0), tabItens[[#This Row],[Pend]] / tabItens[[#This Row],[Consumo]], 0 )</f>
        <v>3.8270451079738303E-2</v>
      </c>
      <c r="BI542" s="276"/>
      <c r="BJ542" s="276"/>
      <c r="BK542" s="278" t="s">
        <v>2077</v>
      </c>
    </row>
    <row r="543" spans="1:63" x14ac:dyDescent="0.3">
      <c r="A543" s="239">
        <v>30165</v>
      </c>
      <c r="B543" s="240" t="s">
        <v>1252</v>
      </c>
      <c r="C543" s="241" t="s">
        <v>381</v>
      </c>
      <c r="D543" s="242">
        <v>0.98</v>
      </c>
      <c r="E543" s="243"/>
      <c r="F543" s="243"/>
      <c r="G543" s="243" t="s">
        <v>891</v>
      </c>
      <c r="H543" s="244">
        <v>0</v>
      </c>
      <c r="I543" s="245">
        <v>103003</v>
      </c>
      <c r="J543" s="246">
        <v>0.98</v>
      </c>
      <c r="K543" s="247">
        <v>9717</v>
      </c>
      <c r="L543" s="248">
        <f>IF(tabItens[[#This Row],[Média]] &gt; 0, tabItens[[#This Row],[QTDE ATUAL]] / tabItens[[#This Row],[Média]],999.9)</f>
        <v>0</v>
      </c>
      <c r="M543" s="249">
        <v>0</v>
      </c>
      <c r="N543" s="250">
        <f>tabItens[[#This Row],[VALOR UNIT.]] * tabItens[[#This Row],[LC]]</f>
        <v>0</v>
      </c>
      <c r="O543" s="251" t="s">
        <v>2079</v>
      </c>
      <c r="P543" s="252"/>
      <c r="Q543" s="253"/>
      <c r="R543" s="250"/>
      <c r="S543" s="254"/>
      <c r="T543" s="255">
        <f>ROUNDDOWN(IFERROR(tabItens[[#This Row],[ATA DT.VALID.]] - $D$1,0) / 30,0)</f>
        <v>-1507</v>
      </c>
      <c r="U543" s="240" t="s">
        <v>949</v>
      </c>
      <c r="V543" s="256">
        <v>1</v>
      </c>
      <c r="W543" s="257" t="s">
        <v>2065</v>
      </c>
      <c r="X543" s="258">
        <v>57</v>
      </c>
      <c r="Y543" s="259">
        <v>16</v>
      </c>
      <c r="Z543" s="260">
        <v>6984</v>
      </c>
      <c r="AA543" s="261">
        <v>2023</v>
      </c>
      <c r="AB543" s="262">
        <v>7300</v>
      </c>
      <c r="AC543" s="262"/>
      <c r="AD543" s="261"/>
      <c r="AE543" s="262"/>
      <c r="AF543" s="255"/>
      <c r="AG543" s="263" t="s">
        <v>2063</v>
      </c>
      <c r="AH543" s="264"/>
      <c r="AI543" s="255">
        <v>4574</v>
      </c>
      <c r="AJ543" s="264">
        <v>44960</v>
      </c>
      <c r="AK543" s="264" t="s">
        <v>891</v>
      </c>
      <c r="AL543" s="264">
        <v>44910</v>
      </c>
      <c r="AM543" s="254"/>
      <c r="AN543" s="243"/>
      <c r="AO543" s="265" t="str">
        <f>_xlfn.IFNA(IF(VLOOKUP(tabItens[[#This Row],[CÓDIGO]],tabExcluirDoEstoque[#Data],1,FALSE),"sim",""),"")</f>
        <v/>
      </c>
      <c r="AP543" s="266" t="str">
        <f ca="1">IF(OR(ISBLANK(tabItens[[#This Row],[ATA DT.VALID.]]),tabItens[[#This Row],[ATA DT.VALID.]]="",tabItens[[#This Row],[ATA DT.VALID.]]=" "),"",IF(TYPE(tabItens[[#This Row],[ATA DT.VALID.]])=1,ROUNDUP((tabItens[[#This Row],[ATA DT.VALID.]]-TODAY())/7,0),""))</f>
        <v/>
      </c>
      <c r="AQ543" s="267">
        <v>0</v>
      </c>
      <c r="AR543" s="268" t="str">
        <f>IF(ISBLANK(tabItens[[#This Row],[CÓDIGO]]),"",IFERROR(VLOOKUP(tabItens[[#This Row],[CÓDIGO]],Consumo!$C$2:$AI$902,32,FALSE),0))</f>
        <v>07.2023</v>
      </c>
      <c r="AS543" s="269">
        <f>SUMIF(Consumo!$C$3:$C$902,tabItens[[#This Row],[CÓDIGO]],Consumo!$T$3:$T$902) + SUMIF(Consumo!$C$3:$C$902,tabItens[[#This Row],[CÓDIGO]],Consumo!$U$3:$U$902) + SUMIF(Consumo!$C$3:$C$902,tabItens[[#This Row],[CÓDIGO]],Consumo!$V$3:$V$902) + SUMIF(Consumo!$C$3:$C$902,tabItens[[#This Row],[CÓDIGO]],Consumo!$W$3:$W$902)</f>
        <v>2511</v>
      </c>
      <c r="AT543" s="269">
        <f>SUMIF(Consumo!$C$3:$C$902,tabItens[[#This Row],[CÓDIGO]],Consumo!$AF$3:$AF$902)</f>
        <v>20773</v>
      </c>
      <c r="AU543" s="270">
        <f>SUMIF(Consumo!$C$3:$C$902,tabItens[[#This Row],[CÓDIGO]],Consumo!$AG$3:$AG$902)</f>
        <v>2435</v>
      </c>
      <c r="AV543" s="271">
        <f>SUMIF(Consumo!$C$3:$C$902,tabItens[[#This Row],[CÓDIGO]],Consumo!$AE$3:$AE$902)</f>
        <v>56.333333333333336</v>
      </c>
      <c r="AW543" s="244">
        <f>tabItens[[#This Row],[QTDE ATUAL]] + tabItens[[#This Row],[RC QTDE]] + tabItens[[#This Row],[AF SALDO]] + tabItens[[#This Row],[Recentes]]</f>
        <v>7300</v>
      </c>
      <c r="AX543" s="272">
        <v>2084</v>
      </c>
      <c r="AY543" s="272">
        <v>4</v>
      </c>
      <c r="AZ543" s="272">
        <f>IF(ISBLANK(tabItens[[#This Row],[CÓDIGO]]),"",tabItens[[#This Row],[PontoMês]] * (AZ$2+tabItens[[#This Row],[PontoQtM]]))</f>
        <v>8336</v>
      </c>
      <c r="BA543" s="271">
        <f>tabItens[[#This Row],[PontoPed]] - tabItens[[#This Row],[Saldo]] + (1/10)</f>
        <v>1036.0999999999999</v>
      </c>
      <c r="BB543" s="271">
        <f xml:space="preserve"> tabItens[[#This Row],[PontoMês]] * BB$2 - tabItens[[#This Row],[QTDE ATUAL]] - (1/10)</f>
        <v>2083.9</v>
      </c>
      <c r="BC543" s="273">
        <f>IF( tabItens[[#This Row],[PontoPed]]&gt;0, IF(tabItens[[#This Row],[PontoPed]]&lt;1, 1, IF( tabItens[[#This Row],[Saldo]]&gt;tabItens[[#This Row],[PontoPed]], 0, (tabItens[[#This Row],[PontoPed]]-tabItens[[#This Row],[Saldo]])/tabItens[[#This Row],[PontoPed]] ) ), 0 )</f>
        <v>0.12428023032629558</v>
      </c>
      <c r="BD543" s="274">
        <f>ROUNDDOWN(IF( OR( AND(tabItens[[#This Row],[PontoPed]]&lt;tabItens[[#This Row],[Saldo]],tabItens[[#This Row],[Saldo]]&gt;0), tabItens[[#This Row],[PontoPed]]=0), 99, IF(AND(tabItens[[#This Row],[Saldo]]=0,tabItens[[#This Row],[PontoPed]]&gt;0), 0, (1-tabItens[[#This Row],[PctAb]])*10 ) ),0)</f>
        <v>8</v>
      </c>
      <c r="BE543" s="275">
        <f>MAX(ROUNDDOWN( IF(tabItens[[#This Row],[Abaixo]] &gt; 0,   tabItens[[#This Row],[Abaixo]] + (tabItens[[#This Row],[PontoMês]] * IF( OR( ISBLANK(tabItens[[#This Row],[ATA Nº/ANO]]), tabItens[[#This Row],[ATA Nº/ANO]] = ""),BE$2,BE$1)),0),0),0)</f>
        <v>7288</v>
      </c>
      <c r="BF54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3" s="276">
        <f>SUMIF(Consumo!$C$3:$C$902,tabItens[[#This Row],[CÓDIGO]],Consumo!$E$3:$E$902)</f>
        <v>1014</v>
      </c>
      <c r="BH543" s="277">
        <f>IF(AND(tabItens[[#This Row],[Pend]] &gt; 0,tabItens[[#This Row],[Consumo]] &lt;&gt; 0), tabItens[[#This Row],[Pend]] / tabItens[[#This Row],[Consumo]], 0 )</f>
        <v>4.8813363500698023E-2</v>
      </c>
      <c r="BI543" s="276"/>
      <c r="BJ543" s="276"/>
      <c r="BK543" s="278" t="s">
        <v>2077</v>
      </c>
    </row>
    <row r="544" spans="1:63" x14ac:dyDescent="0.3">
      <c r="A544" s="239">
        <v>23875</v>
      </c>
      <c r="B544" s="240" t="s">
        <v>1194</v>
      </c>
      <c r="C544" s="241" t="s">
        <v>381</v>
      </c>
      <c r="D544" s="242">
        <v>1.5</v>
      </c>
      <c r="E544" s="243"/>
      <c r="F544" s="243"/>
      <c r="G544" s="243" t="s">
        <v>891</v>
      </c>
      <c r="H544" s="244">
        <v>0</v>
      </c>
      <c r="I544" s="245">
        <v>103003</v>
      </c>
      <c r="J544" s="246">
        <v>1.5</v>
      </c>
      <c r="K544" s="247">
        <v>9055</v>
      </c>
      <c r="L544" s="248">
        <f>IF(tabItens[[#This Row],[Média]] &gt; 0, tabItens[[#This Row],[QTDE ATUAL]] / tabItens[[#This Row],[Média]],999.9)</f>
        <v>0</v>
      </c>
      <c r="M544" s="249">
        <v>0</v>
      </c>
      <c r="N544" s="250">
        <f>tabItens[[#This Row],[VALOR UNIT.]] * tabItens[[#This Row],[LC]]</f>
        <v>0</v>
      </c>
      <c r="O544" s="251" t="s">
        <v>2079</v>
      </c>
      <c r="P544" s="252"/>
      <c r="Q544" s="253"/>
      <c r="R544" s="250"/>
      <c r="S544" s="254"/>
      <c r="T544" s="255">
        <f>ROUNDDOWN(IFERROR(tabItens[[#This Row],[ATA DT.VALID.]] - $D$1,0) / 30,0)</f>
        <v>-1507</v>
      </c>
      <c r="U544" s="240" t="s">
        <v>949</v>
      </c>
      <c r="V544" s="256">
        <v>1</v>
      </c>
      <c r="W544" s="257" t="s">
        <v>2065</v>
      </c>
      <c r="X544" s="258">
        <v>57</v>
      </c>
      <c r="Y544" s="259">
        <v>16</v>
      </c>
      <c r="Z544" s="260">
        <v>6984</v>
      </c>
      <c r="AA544" s="261">
        <v>2023</v>
      </c>
      <c r="AB544" s="262">
        <v>3500</v>
      </c>
      <c r="AC544" s="262"/>
      <c r="AD544" s="261"/>
      <c r="AE544" s="262"/>
      <c r="AF544" s="255"/>
      <c r="AG544" s="263" t="s">
        <v>2063</v>
      </c>
      <c r="AH544" s="264"/>
      <c r="AI544" s="255">
        <v>4936</v>
      </c>
      <c r="AJ544" s="264">
        <v>44960</v>
      </c>
      <c r="AK544" s="264" t="s">
        <v>891</v>
      </c>
      <c r="AL544" s="264">
        <v>45054</v>
      </c>
      <c r="AM544" s="254"/>
      <c r="AN544" s="243"/>
      <c r="AO544" s="265" t="str">
        <f>_xlfn.IFNA(IF(VLOOKUP(tabItens[[#This Row],[CÓDIGO]],tabExcluirDoEstoque[#Data],1,FALSE),"sim",""),"")</f>
        <v/>
      </c>
      <c r="AP544" s="266" t="str">
        <f ca="1">IF(OR(ISBLANK(tabItens[[#This Row],[ATA DT.VALID.]]),tabItens[[#This Row],[ATA DT.VALID.]]="",tabItens[[#This Row],[ATA DT.VALID.]]=" "),"",IF(TYPE(tabItens[[#This Row],[ATA DT.VALID.]])=1,ROUNDUP((tabItens[[#This Row],[ATA DT.VALID.]]-TODAY())/7,0),""))</f>
        <v/>
      </c>
      <c r="AQ544" s="267">
        <v>0</v>
      </c>
      <c r="AR544" s="268" t="str">
        <f>IF(ISBLANK(tabItens[[#This Row],[CÓDIGO]]),"",IFERROR(VLOOKUP(tabItens[[#This Row],[CÓDIGO]],Consumo!$C$2:$AI$902,32,FALSE),0))</f>
        <v>08.2023</v>
      </c>
      <c r="AS544" s="269">
        <f>SUMIF(Consumo!$C$3:$C$902,tabItens[[#This Row],[CÓDIGO]],Consumo!$T$3:$T$902) + SUMIF(Consumo!$C$3:$C$902,tabItens[[#This Row],[CÓDIGO]],Consumo!$U$3:$U$902) + SUMIF(Consumo!$C$3:$C$902,tabItens[[#This Row],[CÓDIGO]],Consumo!$V$3:$V$902) + SUMIF(Consumo!$C$3:$C$902,tabItens[[#This Row],[CÓDIGO]],Consumo!$W$3:$W$902)</f>
        <v>5441</v>
      </c>
      <c r="AT544" s="269">
        <f>SUMIF(Consumo!$C$3:$C$902,tabItens[[#This Row],[CÓDIGO]],Consumo!$AF$3:$AF$902)</f>
        <v>21558</v>
      </c>
      <c r="AU544" s="270">
        <f>SUMIF(Consumo!$C$3:$C$902,tabItens[[#This Row],[CÓDIGO]],Consumo!$AG$3:$AG$902)</f>
        <v>2175</v>
      </c>
      <c r="AV544" s="271">
        <f>SUMIF(Consumo!$C$3:$C$902,tabItens[[#This Row],[CÓDIGO]],Consumo!$AE$3:$AE$902)</f>
        <v>12.666666666666666</v>
      </c>
      <c r="AW544" s="244">
        <f>tabItens[[#This Row],[QTDE ATUAL]] + tabItens[[#This Row],[RC QTDE]] + tabItens[[#This Row],[AF SALDO]] + tabItens[[#This Row],[Recentes]]</f>
        <v>3500</v>
      </c>
      <c r="AX544" s="272">
        <v>2084</v>
      </c>
      <c r="AY544" s="272">
        <v>4</v>
      </c>
      <c r="AZ544" s="272">
        <f>IF(ISBLANK(tabItens[[#This Row],[CÓDIGO]]),"",tabItens[[#This Row],[PontoMês]] * (AZ$2+tabItens[[#This Row],[PontoQtM]]))</f>
        <v>8336</v>
      </c>
      <c r="BA544" s="271">
        <f>tabItens[[#This Row],[PontoPed]] - tabItens[[#This Row],[Saldo]] + (1/10)</f>
        <v>4836.1000000000004</v>
      </c>
      <c r="BB544" s="271">
        <f xml:space="preserve"> tabItens[[#This Row],[PontoMês]] * BB$2 - tabItens[[#This Row],[QTDE ATUAL]] - (1/10)</f>
        <v>2083.9</v>
      </c>
      <c r="BC544" s="273">
        <f>IF( tabItens[[#This Row],[PontoPed]]&gt;0, IF(tabItens[[#This Row],[PontoPed]]&lt;1, 1, IF( tabItens[[#This Row],[Saldo]]&gt;tabItens[[#This Row],[PontoPed]], 0, (tabItens[[#This Row],[PontoPed]]-tabItens[[#This Row],[Saldo]])/tabItens[[#This Row],[PontoPed]] ) ), 0 )</f>
        <v>0.58013435700575811</v>
      </c>
      <c r="BD544" s="274">
        <f>ROUNDDOWN(IF( OR( AND(tabItens[[#This Row],[PontoPed]]&lt;tabItens[[#This Row],[Saldo]],tabItens[[#This Row],[Saldo]]&gt;0), tabItens[[#This Row],[PontoPed]]=0), 99, IF(AND(tabItens[[#This Row],[Saldo]]=0,tabItens[[#This Row],[PontoPed]]&gt;0), 0, (1-tabItens[[#This Row],[PctAb]])*10 ) ),0)</f>
        <v>4</v>
      </c>
      <c r="BE544" s="275">
        <f>MAX(ROUNDDOWN( IF(tabItens[[#This Row],[Abaixo]] &gt; 0,   tabItens[[#This Row],[Abaixo]] + (tabItens[[#This Row],[PontoMês]] * IF( OR( ISBLANK(tabItens[[#This Row],[ATA Nº/ANO]]), tabItens[[#This Row],[ATA Nº/ANO]] = ""),BE$2,BE$1)),0),0),0)</f>
        <v>11088</v>
      </c>
      <c r="BF54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4" s="276">
        <f>SUMIF(Consumo!$C$3:$C$902,tabItens[[#This Row],[CÓDIGO]],Consumo!$E$3:$E$902)</f>
        <v>228</v>
      </c>
      <c r="BH544" s="277">
        <f>IF(AND(tabItens[[#This Row],[Pend]] &gt; 0,tabItens[[#This Row],[Consumo]] &lt;&gt; 0), tabItens[[#This Row],[Pend]] / tabItens[[#This Row],[Consumo]], 0 )</f>
        <v>1.0576120233787921E-2</v>
      </c>
      <c r="BI544" s="276"/>
      <c r="BJ544" s="276"/>
      <c r="BK544" s="278" t="s">
        <v>2077</v>
      </c>
    </row>
    <row r="545" spans="1:63" x14ac:dyDescent="0.3">
      <c r="A545" s="239">
        <v>32933</v>
      </c>
      <c r="B545" s="240" t="s">
        <v>1257</v>
      </c>
      <c r="C545" s="241" t="s">
        <v>381</v>
      </c>
      <c r="D545" s="242">
        <v>0.98</v>
      </c>
      <c r="E545" s="243"/>
      <c r="F545" s="243"/>
      <c r="G545" s="243" t="s">
        <v>891</v>
      </c>
      <c r="H545" s="244">
        <v>0</v>
      </c>
      <c r="I545" s="245">
        <v>103003</v>
      </c>
      <c r="J545" s="246">
        <v>0.98</v>
      </c>
      <c r="K545" s="247">
        <v>9496</v>
      </c>
      <c r="L545" s="248">
        <f>IF(tabItens[[#This Row],[Média]] &gt; 0, tabItens[[#This Row],[QTDE ATUAL]] / tabItens[[#This Row],[Média]],999.9)</f>
        <v>0</v>
      </c>
      <c r="M545" s="249">
        <v>0</v>
      </c>
      <c r="N545" s="250">
        <f>tabItens[[#This Row],[VALOR UNIT.]] * tabItens[[#This Row],[LC]]</f>
        <v>0</v>
      </c>
      <c r="O545" s="251" t="s">
        <v>2079</v>
      </c>
      <c r="P545" s="252"/>
      <c r="Q545" s="253"/>
      <c r="R545" s="250"/>
      <c r="S545" s="254"/>
      <c r="T545" s="255">
        <f>ROUNDDOWN(IFERROR(tabItens[[#This Row],[ATA DT.VALID.]] - $D$1,0) / 30,0)</f>
        <v>-1507</v>
      </c>
      <c r="U545" s="240" t="s">
        <v>949</v>
      </c>
      <c r="V545" s="256">
        <v>1</v>
      </c>
      <c r="W545" s="257" t="s">
        <v>2065</v>
      </c>
      <c r="X545" s="258">
        <v>57</v>
      </c>
      <c r="Y545" s="259">
        <v>16</v>
      </c>
      <c r="Z545" s="260">
        <v>6984</v>
      </c>
      <c r="AA545" s="261">
        <v>2023</v>
      </c>
      <c r="AB545" s="262">
        <v>5700</v>
      </c>
      <c r="AC545" s="262"/>
      <c r="AD545" s="261"/>
      <c r="AE545" s="262"/>
      <c r="AF545" s="255"/>
      <c r="AG545" s="263" t="s">
        <v>2063</v>
      </c>
      <c r="AH545" s="264"/>
      <c r="AI545" s="255">
        <v>4194</v>
      </c>
      <c r="AJ545" s="264">
        <v>44960</v>
      </c>
      <c r="AK545" s="264" t="s">
        <v>891</v>
      </c>
      <c r="AL545" s="264">
        <v>44910</v>
      </c>
      <c r="AM545" s="254"/>
      <c r="AN545" s="243"/>
      <c r="AO545" s="265" t="str">
        <f>_xlfn.IFNA(IF(VLOOKUP(tabItens[[#This Row],[CÓDIGO]],tabExcluirDoEstoque[#Data],1,FALSE),"sim",""),"")</f>
        <v/>
      </c>
      <c r="AP545" s="266" t="str">
        <f ca="1">IF(OR(ISBLANK(tabItens[[#This Row],[ATA DT.VALID.]]),tabItens[[#This Row],[ATA DT.VALID.]]="",tabItens[[#This Row],[ATA DT.VALID.]]=" "),"",IF(TYPE(tabItens[[#This Row],[ATA DT.VALID.]])=1,ROUNDUP((tabItens[[#This Row],[ATA DT.VALID.]]-TODAY())/7,0),""))</f>
        <v/>
      </c>
      <c r="AQ545" s="267">
        <v>0</v>
      </c>
      <c r="AR545" s="268" t="str">
        <f>IF(ISBLANK(tabItens[[#This Row],[CÓDIGO]]),"",IFERROR(VLOOKUP(tabItens[[#This Row],[CÓDIGO]],Consumo!$C$2:$AI$902,32,FALSE),0))</f>
        <v>08.2023</v>
      </c>
      <c r="AS545" s="269">
        <f>SUMIF(Consumo!$C$3:$C$902,tabItens[[#This Row],[CÓDIGO]],Consumo!$T$3:$T$902) + SUMIF(Consumo!$C$3:$C$902,tabItens[[#This Row],[CÓDIGO]],Consumo!$U$3:$U$902) + SUMIF(Consumo!$C$3:$C$902,tabItens[[#This Row],[CÓDIGO]],Consumo!$V$3:$V$902) + SUMIF(Consumo!$C$3:$C$902,tabItens[[#This Row],[CÓDIGO]],Consumo!$W$3:$W$902)</f>
        <v>3527</v>
      </c>
      <c r="AT545" s="269">
        <f>SUMIF(Consumo!$C$3:$C$902,tabItens[[#This Row],[CÓDIGO]],Consumo!$AF$3:$AF$902)</f>
        <v>20166</v>
      </c>
      <c r="AU545" s="270">
        <f>SUMIF(Consumo!$C$3:$C$902,tabItens[[#This Row],[CÓDIGO]],Consumo!$AG$3:$AG$902)</f>
        <v>2250</v>
      </c>
      <c r="AV545" s="271">
        <f>SUMIF(Consumo!$C$3:$C$902,tabItens[[#This Row],[CÓDIGO]],Consumo!$AE$3:$AE$902)</f>
        <v>36.444444444444443</v>
      </c>
      <c r="AW545" s="244">
        <f>tabItens[[#This Row],[QTDE ATUAL]] + tabItens[[#This Row],[RC QTDE]] + tabItens[[#This Row],[AF SALDO]] + tabItens[[#This Row],[Recentes]]</f>
        <v>5700</v>
      </c>
      <c r="AX545" s="272">
        <v>2084</v>
      </c>
      <c r="AY545" s="272">
        <v>4</v>
      </c>
      <c r="AZ545" s="272">
        <f>IF(ISBLANK(tabItens[[#This Row],[CÓDIGO]]),"",tabItens[[#This Row],[PontoMês]] * (AZ$2+tabItens[[#This Row],[PontoQtM]]))</f>
        <v>8336</v>
      </c>
      <c r="BA545" s="271">
        <f>tabItens[[#This Row],[PontoPed]] - tabItens[[#This Row],[Saldo]] + (1/10)</f>
        <v>2636.1</v>
      </c>
      <c r="BB545" s="271">
        <f xml:space="preserve"> tabItens[[#This Row],[PontoMês]] * BB$2 - tabItens[[#This Row],[QTDE ATUAL]] - (1/10)</f>
        <v>2083.9</v>
      </c>
      <c r="BC545" s="273">
        <f>IF( tabItens[[#This Row],[PontoPed]]&gt;0, IF(tabItens[[#This Row],[PontoPed]]&lt;1, 1, IF( tabItens[[#This Row],[Saldo]]&gt;tabItens[[#This Row],[PontoPed]], 0, (tabItens[[#This Row],[PontoPed]]-tabItens[[#This Row],[Saldo]])/tabItens[[#This Row],[PontoPed]] ) ), 0 )</f>
        <v>0.31621880998080615</v>
      </c>
      <c r="BD545" s="274">
        <f>ROUNDDOWN(IF( OR( AND(tabItens[[#This Row],[PontoPed]]&lt;tabItens[[#This Row],[Saldo]],tabItens[[#This Row],[Saldo]]&gt;0), tabItens[[#This Row],[PontoPed]]=0), 99, IF(AND(tabItens[[#This Row],[Saldo]]=0,tabItens[[#This Row],[PontoPed]]&gt;0), 0, (1-tabItens[[#This Row],[PctAb]])*10 ) ),0)</f>
        <v>6</v>
      </c>
      <c r="BE545" s="275">
        <f>MAX(ROUNDDOWN( IF(tabItens[[#This Row],[Abaixo]] &gt; 0,   tabItens[[#This Row],[Abaixo]] + (tabItens[[#This Row],[PontoMês]] * IF( OR( ISBLANK(tabItens[[#This Row],[ATA Nº/ANO]]), tabItens[[#This Row],[ATA Nº/ANO]] = ""),BE$2,BE$1)),0),0),0)</f>
        <v>8888</v>
      </c>
      <c r="BF54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5" s="276">
        <f>SUMIF(Consumo!$C$3:$C$902,tabItens[[#This Row],[CÓDIGO]],Consumo!$E$3:$E$902)</f>
        <v>656</v>
      </c>
      <c r="BH545" s="277">
        <f>IF(AND(tabItens[[#This Row],[Pend]] &gt; 0,tabItens[[#This Row],[Consumo]] &lt;&gt; 0), tabItens[[#This Row],[Pend]] / tabItens[[#This Row],[Consumo]], 0 )</f>
        <v>3.2530000991768324E-2</v>
      </c>
      <c r="BI545" s="276"/>
      <c r="BJ545" s="276"/>
      <c r="BK545" s="278" t="s">
        <v>2077</v>
      </c>
    </row>
    <row r="546" spans="1:63" x14ac:dyDescent="0.3">
      <c r="A546" s="239">
        <v>23862</v>
      </c>
      <c r="B546" s="240" t="s">
        <v>1193</v>
      </c>
      <c r="C546" s="241" t="s">
        <v>381</v>
      </c>
      <c r="D546" s="242">
        <v>1.5</v>
      </c>
      <c r="E546" s="243"/>
      <c r="F546" s="243"/>
      <c r="G546" s="243" t="s">
        <v>891</v>
      </c>
      <c r="H546" s="244">
        <v>0</v>
      </c>
      <c r="I546" s="245">
        <v>103003</v>
      </c>
      <c r="J546" s="246">
        <v>1.5</v>
      </c>
      <c r="K546" s="247">
        <v>9754</v>
      </c>
      <c r="L546" s="248">
        <f>IF(tabItens[[#This Row],[Média]] &gt; 0, tabItens[[#This Row],[QTDE ATUAL]] / tabItens[[#This Row],[Média]],999.9)</f>
        <v>0</v>
      </c>
      <c r="M546" s="249">
        <v>0</v>
      </c>
      <c r="N546" s="250">
        <f>tabItens[[#This Row],[VALOR UNIT.]] * tabItens[[#This Row],[LC]]</f>
        <v>0</v>
      </c>
      <c r="O546" s="251" t="s">
        <v>2079</v>
      </c>
      <c r="P546" s="252"/>
      <c r="Q546" s="253"/>
      <c r="R546" s="250"/>
      <c r="S546" s="254"/>
      <c r="T546" s="255">
        <f>ROUNDDOWN(IFERROR(tabItens[[#This Row],[ATA DT.VALID.]] - $D$1,0) / 30,0)</f>
        <v>-1507</v>
      </c>
      <c r="U546" s="240" t="s">
        <v>949</v>
      </c>
      <c r="V546" s="256">
        <v>1</v>
      </c>
      <c r="W546" s="257" t="s">
        <v>2065</v>
      </c>
      <c r="X546" s="258">
        <v>57</v>
      </c>
      <c r="Y546" s="259">
        <v>16</v>
      </c>
      <c r="Z546" s="260">
        <v>6984</v>
      </c>
      <c r="AA546" s="261">
        <v>2023</v>
      </c>
      <c r="AB546" s="262">
        <v>5000</v>
      </c>
      <c r="AC546" s="262"/>
      <c r="AD546" s="261"/>
      <c r="AE546" s="262"/>
      <c r="AF546" s="255"/>
      <c r="AG546" s="263" t="s">
        <v>2063</v>
      </c>
      <c r="AH546" s="264"/>
      <c r="AI546" s="255">
        <v>5534</v>
      </c>
      <c r="AJ546" s="264">
        <v>44960</v>
      </c>
      <c r="AK546" s="264" t="s">
        <v>891</v>
      </c>
      <c r="AL546" s="264">
        <v>45054</v>
      </c>
      <c r="AM546" s="254"/>
      <c r="AN546" s="243"/>
      <c r="AO546" s="265" t="str">
        <f>_xlfn.IFNA(IF(VLOOKUP(tabItens[[#This Row],[CÓDIGO]],tabExcluirDoEstoque[#Data],1,FALSE),"sim",""),"")</f>
        <v/>
      </c>
      <c r="AP546" s="266" t="str">
        <f ca="1">IF(OR(ISBLANK(tabItens[[#This Row],[ATA DT.VALID.]]),tabItens[[#This Row],[ATA DT.VALID.]]="",tabItens[[#This Row],[ATA DT.VALID.]]=" "),"",IF(TYPE(tabItens[[#This Row],[ATA DT.VALID.]])=1,ROUNDUP((tabItens[[#This Row],[ATA DT.VALID.]]-TODAY())/7,0),""))</f>
        <v/>
      </c>
      <c r="AQ546" s="267">
        <v>0</v>
      </c>
      <c r="AR546" s="268" t="str">
        <f>IF(ISBLANK(tabItens[[#This Row],[CÓDIGO]]),"",IFERROR(VLOOKUP(tabItens[[#This Row],[CÓDIGO]],Consumo!$C$2:$AI$902,32,FALSE),0))</f>
        <v>08.2023</v>
      </c>
      <c r="AS546" s="269">
        <f>SUMIF(Consumo!$C$3:$C$902,tabItens[[#This Row],[CÓDIGO]],Consumo!$T$3:$T$902) + SUMIF(Consumo!$C$3:$C$902,tabItens[[#This Row],[CÓDIGO]],Consumo!$U$3:$U$902) + SUMIF(Consumo!$C$3:$C$902,tabItens[[#This Row],[CÓDIGO]],Consumo!$V$3:$V$902) + SUMIF(Consumo!$C$3:$C$902,tabItens[[#This Row],[CÓDIGO]],Consumo!$W$3:$W$902)</f>
        <v>4706</v>
      </c>
      <c r="AT546" s="269">
        <f>SUMIF(Consumo!$C$3:$C$902,tabItens[[#This Row],[CÓDIGO]],Consumo!$AF$3:$AF$902)</f>
        <v>22739</v>
      </c>
      <c r="AU546" s="270">
        <f>SUMIF(Consumo!$C$3:$C$902,tabItens[[#This Row],[CÓDIGO]],Consumo!$AG$3:$AG$902)</f>
        <v>2402</v>
      </c>
      <c r="AV546" s="271">
        <f>SUMIF(Consumo!$C$3:$C$902,tabItens[[#This Row],[CÓDIGO]],Consumo!$AE$3:$AE$902)</f>
        <v>36.111111111111114</v>
      </c>
      <c r="AW546" s="244">
        <f>tabItens[[#This Row],[QTDE ATUAL]] + tabItens[[#This Row],[RC QTDE]] + tabItens[[#This Row],[AF SALDO]] + tabItens[[#This Row],[Recentes]]</f>
        <v>5000</v>
      </c>
      <c r="AX546" s="272">
        <v>2084</v>
      </c>
      <c r="AY546" s="272">
        <v>4</v>
      </c>
      <c r="AZ546" s="272">
        <f>IF(ISBLANK(tabItens[[#This Row],[CÓDIGO]]),"",tabItens[[#This Row],[PontoMês]] * (AZ$2+tabItens[[#This Row],[PontoQtM]]))</f>
        <v>8336</v>
      </c>
      <c r="BA546" s="271">
        <f>tabItens[[#This Row],[PontoPed]] - tabItens[[#This Row],[Saldo]] + (1/10)</f>
        <v>3336.1</v>
      </c>
      <c r="BB546" s="271">
        <f xml:space="preserve"> tabItens[[#This Row],[PontoMês]] * BB$2 - tabItens[[#This Row],[QTDE ATUAL]] - (1/10)</f>
        <v>2083.9</v>
      </c>
      <c r="BC546" s="273">
        <f>IF( tabItens[[#This Row],[PontoPed]]&gt;0, IF(tabItens[[#This Row],[PontoPed]]&lt;1, 1, IF( tabItens[[#This Row],[Saldo]]&gt;tabItens[[#This Row],[PontoPed]], 0, (tabItens[[#This Row],[PontoPed]]-tabItens[[#This Row],[Saldo]])/tabItens[[#This Row],[PontoPed]] ) ), 0 )</f>
        <v>0.40019193857965452</v>
      </c>
      <c r="BD546" s="274">
        <f>ROUNDDOWN(IF( OR( AND(tabItens[[#This Row],[PontoPed]]&lt;tabItens[[#This Row],[Saldo]],tabItens[[#This Row],[Saldo]]&gt;0), tabItens[[#This Row],[PontoPed]]=0), 99, IF(AND(tabItens[[#This Row],[Saldo]]=0,tabItens[[#This Row],[PontoPed]]&gt;0), 0, (1-tabItens[[#This Row],[PctAb]])*10 ) ),0)</f>
        <v>5</v>
      </c>
      <c r="BE546" s="275">
        <f>MAX(ROUNDDOWN( IF(tabItens[[#This Row],[Abaixo]] &gt; 0,   tabItens[[#This Row],[Abaixo]] + (tabItens[[#This Row],[PontoMês]] * IF( OR( ISBLANK(tabItens[[#This Row],[ATA Nº/ANO]]), tabItens[[#This Row],[ATA Nº/ANO]] = ""),BE$2,BE$1)),0),0),0)</f>
        <v>9588</v>
      </c>
      <c r="BF54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6" s="276">
        <f>SUMIF(Consumo!$C$3:$C$902,tabItens[[#This Row],[CÓDIGO]],Consumo!$E$3:$E$902)</f>
        <v>650</v>
      </c>
      <c r="BH546" s="277">
        <f>IF(AND(tabItens[[#This Row],[Pend]] &gt; 0,tabItens[[#This Row],[Consumo]] &lt;&gt; 0), tabItens[[#This Row],[Pend]] / tabItens[[#This Row],[Consumo]], 0 )</f>
        <v>2.8585250010994327E-2</v>
      </c>
      <c r="BI546" s="276"/>
      <c r="BJ546" s="276"/>
      <c r="BK546" s="278" t="s">
        <v>2077</v>
      </c>
    </row>
    <row r="547" spans="1:63" x14ac:dyDescent="0.3">
      <c r="A547" s="239">
        <v>17362</v>
      </c>
      <c r="B547" s="240" t="s">
        <v>1136</v>
      </c>
      <c r="C547" s="241" t="s">
        <v>381</v>
      </c>
      <c r="D547" s="242">
        <v>1.25</v>
      </c>
      <c r="E547" s="243"/>
      <c r="F547" s="243"/>
      <c r="G547" s="243" t="s">
        <v>891</v>
      </c>
      <c r="H547" s="244">
        <v>0</v>
      </c>
      <c r="I547" s="245">
        <v>103003</v>
      </c>
      <c r="J547" s="246">
        <v>1.25</v>
      </c>
      <c r="K547" s="247">
        <v>5952</v>
      </c>
      <c r="L547" s="248">
        <f>IF(tabItens[[#This Row],[Média]] &gt; 0, tabItens[[#This Row],[QTDE ATUAL]] / tabItens[[#This Row],[Média]],999.9)</f>
        <v>0</v>
      </c>
      <c r="M547" s="249">
        <v>0</v>
      </c>
      <c r="N547" s="250">
        <f>tabItens[[#This Row],[VALOR UNIT.]] * tabItens[[#This Row],[LC]]</f>
        <v>0</v>
      </c>
      <c r="O547" s="251" t="s">
        <v>2080</v>
      </c>
      <c r="P547" s="252"/>
      <c r="Q547" s="253"/>
      <c r="R547" s="250"/>
      <c r="S547" s="254"/>
      <c r="T547" s="255">
        <f>ROUNDDOWN(IFERROR(tabItens[[#This Row],[ATA DT.VALID.]] - $D$1,0) / 30,0)</f>
        <v>-1507</v>
      </c>
      <c r="U547" s="240" t="s">
        <v>1137</v>
      </c>
      <c r="V547" s="256">
        <v>1</v>
      </c>
      <c r="W547" s="257" t="s">
        <v>2065</v>
      </c>
      <c r="X547" s="258">
        <v>57</v>
      </c>
      <c r="Y547" s="259">
        <v>15</v>
      </c>
      <c r="Z547" s="260">
        <v>6989</v>
      </c>
      <c r="AA547" s="261">
        <v>2023</v>
      </c>
      <c r="AB547" s="262">
        <v>1900</v>
      </c>
      <c r="AC547" s="262"/>
      <c r="AD547" s="261"/>
      <c r="AE547" s="262"/>
      <c r="AF547" s="255"/>
      <c r="AG547" s="263" t="s">
        <v>2063</v>
      </c>
      <c r="AH547" s="264"/>
      <c r="AI547" s="255">
        <v>3006</v>
      </c>
      <c r="AJ547" s="264">
        <v>44967</v>
      </c>
      <c r="AK547" s="264" t="s">
        <v>891</v>
      </c>
      <c r="AL547" s="264">
        <v>44959</v>
      </c>
      <c r="AM547" s="254"/>
      <c r="AN547" s="243"/>
      <c r="AO547" s="265" t="str">
        <f>_xlfn.IFNA(IF(VLOOKUP(tabItens[[#This Row],[CÓDIGO]],tabExcluirDoEstoque[#Data],1,FALSE),"sim",""),"")</f>
        <v/>
      </c>
      <c r="AP547" s="266" t="str">
        <f ca="1">IF(OR(ISBLANK(tabItens[[#This Row],[ATA DT.VALID.]]),tabItens[[#This Row],[ATA DT.VALID.]]="",tabItens[[#This Row],[ATA DT.VALID.]]=" "),"",IF(TYPE(tabItens[[#This Row],[ATA DT.VALID.]])=1,ROUNDUP((tabItens[[#This Row],[ATA DT.VALID.]]-TODAY())/7,0),""))</f>
        <v/>
      </c>
      <c r="AQ547" s="267">
        <v>0</v>
      </c>
      <c r="AR547" s="268" t="str">
        <f>IF(ISBLANK(tabItens[[#This Row],[CÓDIGO]]),"",IFERROR(VLOOKUP(tabItens[[#This Row],[CÓDIGO]],Consumo!$C$2:$AI$902,32,FALSE),0))</f>
        <v>08.2023</v>
      </c>
      <c r="AS547" s="269">
        <f>SUMIF(Consumo!$C$3:$C$902,tabItens[[#This Row],[CÓDIGO]],Consumo!$T$3:$T$902) + SUMIF(Consumo!$C$3:$C$902,tabItens[[#This Row],[CÓDIGO]],Consumo!$U$3:$U$902) + SUMIF(Consumo!$C$3:$C$902,tabItens[[#This Row],[CÓDIGO]],Consumo!$V$3:$V$902) + SUMIF(Consumo!$C$3:$C$902,tabItens[[#This Row],[CÓDIGO]],Consumo!$W$3:$W$902)</f>
        <v>3759</v>
      </c>
      <c r="AT547" s="269">
        <f>SUMIF(Consumo!$C$3:$C$902,tabItens[[#This Row],[CÓDIGO]],Consumo!$AF$3:$AF$902)</f>
        <v>13241</v>
      </c>
      <c r="AU547" s="270">
        <f>SUMIF(Consumo!$C$3:$C$902,tabItens[[#This Row],[CÓDIGO]],Consumo!$AG$3:$AG$902)</f>
        <v>1188</v>
      </c>
      <c r="AV547" s="271">
        <f>SUMIF(Consumo!$C$3:$C$902,tabItens[[#This Row],[CÓDIGO]],Consumo!$AE$3:$AE$902)</f>
        <v>4.166666666666667</v>
      </c>
      <c r="AW547" s="244">
        <f>tabItens[[#This Row],[QTDE ATUAL]] + tabItens[[#This Row],[RC QTDE]] + tabItens[[#This Row],[AF SALDO]] + tabItens[[#This Row],[Recentes]]</f>
        <v>1900</v>
      </c>
      <c r="AX547" s="272">
        <v>1000</v>
      </c>
      <c r="AY547" s="272">
        <v>4</v>
      </c>
      <c r="AZ547" s="272">
        <f>IF(ISBLANK(tabItens[[#This Row],[CÓDIGO]]),"",tabItens[[#This Row],[PontoMês]] * (AZ$2+tabItens[[#This Row],[PontoQtM]]))</f>
        <v>4000</v>
      </c>
      <c r="BA547" s="271">
        <f>tabItens[[#This Row],[PontoPed]] - tabItens[[#This Row],[Saldo]] + (1/10)</f>
        <v>2100.1</v>
      </c>
      <c r="BB547" s="271">
        <f xml:space="preserve"> tabItens[[#This Row],[PontoMês]] * BB$2 - tabItens[[#This Row],[QTDE ATUAL]] - (1/10)</f>
        <v>999.9</v>
      </c>
      <c r="BC547" s="273">
        <f>IF( tabItens[[#This Row],[PontoPed]]&gt;0, IF(tabItens[[#This Row],[PontoPed]]&lt;1, 1, IF( tabItens[[#This Row],[Saldo]]&gt;tabItens[[#This Row],[PontoPed]], 0, (tabItens[[#This Row],[PontoPed]]-tabItens[[#This Row],[Saldo]])/tabItens[[#This Row],[PontoPed]] ) ), 0 )</f>
        <v>0.52500000000000002</v>
      </c>
      <c r="BD547" s="274">
        <f>ROUNDDOWN(IF( OR( AND(tabItens[[#This Row],[PontoPed]]&lt;tabItens[[#This Row],[Saldo]],tabItens[[#This Row],[Saldo]]&gt;0), tabItens[[#This Row],[PontoPed]]=0), 99, IF(AND(tabItens[[#This Row],[Saldo]]=0,tabItens[[#This Row],[PontoPed]]&gt;0), 0, (1-tabItens[[#This Row],[PctAb]])*10 ) ),0)</f>
        <v>4</v>
      </c>
      <c r="BE547" s="275">
        <f>MAX(ROUNDDOWN( IF(tabItens[[#This Row],[Abaixo]] &gt; 0,   tabItens[[#This Row],[Abaixo]] + (tabItens[[#This Row],[PontoMês]] * IF( OR( ISBLANK(tabItens[[#This Row],[ATA Nº/ANO]]), tabItens[[#This Row],[ATA Nº/ANO]] = ""),BE$2,BE$1)),0),0),0)</f>
        <v>5100</v>
      </c>
      <c r="BF54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7" s="276">
        <f>SUMIF(Consumo!$C$3:$C$902,tabItens[[#This Row],[CÓDIGO]],Consumo!$E$3:$E$902)</f>
        <v>75</v>
      </c>
      <c r="BH547" s="277">
        <f>IF(AND(tabItens[[#This Row],[Pend]] &gt; 0,tabItens[[#This Row],[Consumo]] &lt;&gt; 0), tabItens[[#This Row],[Pend]] / tabItens[[#This Row],[Consumo]], 0 )</f>
        <v>5.6642247564383354E-3</v>
      </c>
      <c r="BI547" s="276"/>
      <c r="BJ547" s="276"/>
      <c r="BK547" s="278" t="s">
        <v>2077</v>
      </c>
    </row>
    <row r="548" spans="1:63" x14ac:dyDescent="0.3">
      <c r="A548" s="239">
        <v>32927</v>
      </c>
      <c r="B548" s="240" t="s">
        <v>1256</v>
      </c>
      <c r="C548" s="241" t="s">
        <v>381</v>
      </c>
      <c r="D548" s="242">
        <v>0.53</v>
      </c>
      <c r="E548" s="243"/>
      <c r="F548" s="243"/>
      <c r="G548" s="243" t="s">
        <v>891</v>
      </c>
      <c r="H548" s="244">
        <v>0</v>
      </c>
      <c r="I548" s="245">
        <v>103003</v>
      </c>
      <c r="J548" s="246">
        <v>0.53</v>
      </c>
      <c r="K548" s="247">
        <v>5743</v>
      </c>
      <c r="L548" s="248">
        <f>IF(tabItens[[#This Row],[Média]] &gt; 0, tabItens[[#This Row],[QTDE ATUAL]] / tabItens[[#This Row],[Média]],999.9)</f>
        <v>0</v>
      </c>
      <c r="M548" s="249">
        <v>0</v>
      </c>
      <c r="N548" s="250">
        <f>tabItens[[#This Row],[VALOR UNIT.]] * tabItens[[#This Row],[LC]]</f>
        <v>0</v>
      </c>
      <c r="O548" s="251" t="s">
        <v>2080</v>
      </c>
      <c r="P548" s="252"/>
      <c r="Q548" s="253"/>
      <c r="R548" s="250"/>
      <c r="S548" s="254"/>
      <c r="T548" s="255">
        <f>ROUNDDOWN(IFERROR(tabItens[[#This Row],[ATA DT.VALID.]] - $D$1,0) / 30,0)</f>
        <v>-1507</v>
      </c>
      <c r="U548" s="240" t="s">
        <v>1137</v>
      </c>
      <c r="V548" s="256">
        <v>1</v>
      </c>
      <c r="W548" s="257" t="s">
        <v>2065</v>
      </c>
      <c r="X548" s="258">
        <v>57</v>
      </c>
      <c r="Y548" s="259">
        <v>15</v>
      </c>
      <c r="Z548" s="260">
        <v>6989</v>
      </c>
      <c r="AA548" s="261">
        <v>2023</v>
      </c>
      <c r="AB548" s="262">
        <v>2100</v>
      </c>
      <c r="AC548" s="262"/>
      <c r="AD548" s="261"/>
      <c r="AE548" s="262"/>
      <c r="AF548" s="255"/>
      <c r="AG548" s="263" t="s">
        <v>2063</v>
      </c>
      <c r="AH548" s="264"/>
      <c r="AI548" s="255">
        <v>2676</v>
      </c>
      <c r="AJ548" s="264">
        <v>44967</v>
      </c>
      <c r="AK548" s="264" t="s">
        <v>891</v>
      </c>
      <c r="AL548" s="264">
        <v>44959</v>
      </c>
      <c r="AM548" s="254"/>
      <c r="AN548" s="243"/>
      <c r="AO548" s="265" t="str">
        <f>_xlfn.IFNA(IF(VLOOKUP(tabItens[[#This Row],[CÓDIGO]],tabExcluirDoEstoque[#Data],1,FALSE),"sim",""),"")</f>
        <v/>
      </c>
      <c r="AP548" s="266" t="str">
        <f ca="1">IF(OR(ISBLANK(tabItens[[#This Row],[ATA DT.VALID.]]),tabItens[[#This Row],[ATA DT.VALID.]]="",tabItens[[#This Row],[ATA DT.VALID.]]=" "),"",IF(TYPE(tabItens[[#This Row],[ATA DT.VALID.]])=1,ROUNDUP((tabItens[[#This Row],[ATA DT.VALID.]]-TODAY())/7,0),""))</f>
        <v/>
      </c>
      <c r="AQ548" s="267">
        <v>0</v>
      </c>
      <c r="AR548" s="268" t="str">
        <f>IF(ISBLANK(tabItens[[#This Row],[CÓDIGO]]),"",IFERROR(VLOOKUP(tabItens[[#This Row],[CÓDIGO]],Consumo!$C$2:$AI$902,32,FALSE),0))</f>
        <v>08.2023</v>
      </c>
      <c r="AS548" s="269">
        <f>SUMIF(Consumo!$C$3:$C$902,tabItens[[#This Row],[CÓDIGO]],Consumo!$T$3:$T$902) + SUMIF(Consumo!$C$3:$C$902,tabItens[[#This Row],[CÓDIGO]],Consumo!$U$3:$U$902) + SUMIF(Consumo!$C$3:$C$902,tabItens[[#This Row],[CÓDIGO]],Consumo!$V$3:$V$902) + SUMIF(Consumo!$C$3:$C$902,tabItens[[#This Row],[CÓDIGO]],Consumo!$W$3:$W$902)</f>
        <v>3285</v>
      </c>
      <c r="AT548" s="269">
        <f>SUMIF(Consumo!$C$3:$C$902,tabItens[[#This Row],[CÓDIGO]],Consumo!$AF$3:$AF$902)</f>
        <v>12402</v>
      </c>
      <c r="AU548" s="270">
        <f>SUMIF(Consumo!$C$3:$C$902,tabItens[[#This Row],[CÓDIGO]],Consumo!$AG$3:$AG$902)</f>
        <v>1193</v>
      </c>
      <c r="AV548" s="271">
        <f>SUMIF(Consumo!$C$3:$C$902,tabItens[[#This Row],[CÓDIGO]],Consumo!$AE$3:$AE$902)</f>
        <v>13.555555555555555</v>
      </c>
      <c r="AW548" s="244">
        <f>tabItens[[#This Row],[QTDE ATUAL]] + tabItens[[#This Row],[RC QTDE]] + tabItens[[#This Row],[AF SALDO]] + tabItens[[#This Row],[Recentes]]</f>
        <v>2100</v>
      </c>
      <c r="AX548" s="272">
        <v>793</v>
      </c>
      <c r="AY548" s="272">
        <v>4</v>
      </c>
      <c r="AZ548" s="272">
        <f>IF(ISBLANK(tabItens[[#This Row],[CÓDIGO]]),"",tabItens[[#This Row],[PontoMês]] * (AZ$2+tabItens[[#This Row],[PontoQtM]]))</f>
        <v>3172</v>
      </c>
      <c r="BA548" s="271">
        <f>tabItens[[#This Row],[PontoPed]] - tabItens[[#This Row],[Saldo]] + (1/10)</f>
        <v>1072.0999999999999</v>
      </c>
      <c r="BB548" s="271">
        <f xml:space="preserve"> tabItens[[#This Row],[PontoMês]] * BB$2 - tabItens[[#This Row],[QTDE ATUAL]] - (1/10)</f>
        <v>792.9</v>
      </c>
      <c r="BC548" s="273">
        <f>IF( tabItens[[#This Row],[PontoPed]]&gt;0, IF(tabItens[[#This Row],[PontoPed]]&lt;1, 1, IF( tabItens[[#This Row],[Saldo]]&gt;tabItens[[#This Row],[PontoPed]], 0, (tabItens[[#This Row],[PontoPed]]-tabItens[[#This Row],[Saldo]])/tabItens[[#This Row],[PontoPed]] ) ), 0 )</f>
        <v>0.33795712484237073</v>
      </c>
      <c r="BD548" s="274">
        <f>ROUNDDOWN(IF( OR( AND(tabItens[[#This Row],[PontoPed]]&lt;tabItens[[#This Row],[Saldo]],tabItens[[#This Row],[Saldo]]&gt;0), tabItens[[#This Row],[PontoPed]]=0), 99, IF(AND(tabItens[[#This Row],[Saldo]]=0,tabItens[[#This Row],[PontoPed]]&gt;0), 0, (1-tabItens[[#This Row],[PctAb]])*10 ) ),0)</f>
        <v>6</v>
      </c>
      <c r="BE548" s="275">
        <f>MAX(ROUNDDOWN( IF(tabItens[[#This Row],[Abaixo]] &gt; 0,   tabItens[[#This Row],[Abaixo]] + (tabItens[[#This Row],[PontoMês]] * IF( OR( ISBLANK(tabItens[[#This Row],[ATA Nº/ANO]]), tabItens[[#This Row],[ATA Nº/ANO]] = ""),BE$2,BE$1)),0),0),0)</f>
        <v>3451</v>
      </c>
      <c r="BF54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8" s="276">
        <f>SUMIF(Consumo!$C$3:$C$902,tabItens[[#This Row],[CÓDIGO]],Consumo!$E$3:$E$902)</f>
        <v>244</v>
      </c>
      <c r="BH548" s="277">
        <f>IF(AND(tabItens[[#This Row],[Pend]] &gt; 0,tabItens[[#This Row],[Consumo]] &lt;&gt; 0), tabItens[[#This Row],[Pend]] / tabItens[[#This Row],[Consumo]], 0 )</f>
        <v>1.967424608934043E-2</v>
      </c>
      <c r="BI548" s="276"/>
      <c r="BJ548" s="276"/>
      <c r="BK548" s="278" t="s">
        <v>2077</v>
      </c>
    </row>
    <row r="549" spans="1:63" x14ac:dyDescent="0.3">
      <c r="A549" s="239">
        <v>17370</v>
      </c>
      <c r="B549" s="240" t="s">
        <v>1138</v>
      </c>
      <c r="C549" s="241" t="s">
        <v>381</v>
      </c>
      <c r="D549" s="242">
        <v>1.25</v>
      </c>
      <c r="E549" s="243"/>
      <c r="F549" s="243"/>
      <c r="G549" s="243" t="s">
        <v>891</v>
      </c>
      <c r="H549" s="244">
        <v>0</v>
      </c>
      <c r="I549" s="245">
        <v>103003</v>
      </c>
      <c r="J549" s="246">
        <v>1.25</v>
      </c>
      <c r="K549" s="247">
        <v>5645</v>
      </c>
      <c r="L549" s="248">
        <f>IF(tabItens[[#This Row],[Média]] &gt; 0, tabItens[[#This Row],[QTDE ATUAL]] / tabItens[[#This Row],[Média]],999.9)</f>
        <v>0</v>
      </c>
      <c r="M549" s="249">
        <v>0</v>
      </c>
      <c r="N549" s="250">
        <f>tabItens[[#This Row],[VALOR UNIT.]] * tabItens[[#This Row],[LC]]</f>
        <v>0</v>
      </c>
      <c r="O549" s="251" t="s">
        <v>2080</v>
      </c>
      <c r="P549" s="252"/>
      <c r="Q549" s="253"/>
      <c r="R549" s="250"/>
      <c r="S549" s="254"/>
      <c r="T549" s="255">
        <f>ROUNDDOWN(IFERROR(tabItens[[#This Row],[ATA DT.VALID.]] - $D$1,0) / 30,0)</f>
        <v>-1507</v>
      </c>
      <c r="U549" s="240" t="s">
        <v>1137</v>
      </c>
      <c r="V549" s="256">
        <v>1</v>
      </c>
      <c r="W549" s="257" t="s">
        <v>2065</v>
      </c>
      <c r="X549" s="258">
        <v>57</v>
      </c>
      <c r="Y549" s="259">
        <v>15</v>
      </c>
      <c r="Z549" s="260">
        <v>6989</v>
      </c>
      <c r="AA549" s="261">
        <v>2023</v>
      </c>
      <c r="AB549" s="262">
        <v>1900</v>
      </c>
      <c r="AC549" s="262"/>
      <c r="AD549" s="261"/>
      <c r="AE549" s="262"/>
      <c r="AF549" s="255"/>
      <c r="AG549" s="263" t="s">
        <v>2063</v>
      </c>
      <c r="AH549" s="264"/>
      <c r="AI549" s="255">
        <v>2610</v>
      </c>
      <c r="AJ549" s="264">
        <v>45009</v>
      </c>
      <c r="AK549" s="264" t="s">
        <v>891</v>
      </c>
      <c r="AL549" s="264">
        <v>44959</v>
      </c>
      <c r="AM549" s="254"/>
      <c r="AN549" s="243"/>
      <c r="AO549" s="265" t="str">
        <f>_xlfn.IFNA(IF(VLOOKUP(tabItens[[#This Row],[CÓDIGO]],tabExcluirDoEstoque[#Data],1,FALSE),"sim",""),"")</f>
        <v/>
      </c>
      <c r="AP549" s="266" t="str">
        <f ca="1">IF(OR(ISBLANK(tabItens[[#This Row],[ATA DT.VALID.]]),tabItens[[#This Row],[ATA DT.VALID.]]="",tabItens[[#This Row],[ATA DT.VALID.]]=" "),"",IF(TYPE(tabItens[[#This Row],[ATA DT.VALID.]])=1,ROUNDUP((tabItens[[#This Row],[ATA DT.VALID.]]-TODAY())/7,0),""))</f>
        <v/>
      </c>
      <c r="AQ549" s="267">
        <v>0</v>
      </c>
      <c r="AR549" s="268" t="str">
        <f>IF(ISBLANK(tabItens[[#This Row],[CÓDIGO]]),"",IFERROR(VLOOKUP(tabItens[[#This Row],[CÓDIGO]],Consumo!$C$2:$AI$902,32,FALSE),0))</f>
        <v>08.2023</v>
      </c>
      <c r="AS549" s="269">
        <f>SUMIF(Consumo!$C$3:$C$902,tabItens[[#This Row],[CÓDIGO]],Consumo!$T$3:$T$902) + SUMIF(Consumo!$C$3:$C$902,tabItens[[#This Row],[CÓDIGO]],Consumo!$U$3:$U$902) + SUMIF(Consumo!$C$3:$C$902,tabItens[[#This Row],[CÓDIGO]],Consumo!$V$3:$V$902) + SUMIF(Consumo!$C$3:$C$902,tabItens[[#This Row],[CÓDIGO]],Consumo!$W$3:$W$902)</f>
        <v>3307</v>
      </c>
      <c r="AT549" s="269">
        <f>SUMIF(Consumo!$C$3:$C$902,tabItens[[#This Row],[CÓDIGO]],Consumo!$AF$3:$AF$902)</f>
        <v>12234</v>
      </c>
      <c r="AU549" s="270">
        <f>SUMIF(Consumo!$C$3:$C$902,tabItens[[#This Row],[CÓDIGO]],Consumo!$AG$3:$AG$902)</f>
        <v>1173</v>
      </c>
      <c r="AV549" s="271">
        <f>SUMIF(Consumo!$C$3:$C$902,tabItens[[#This Row],[CÓDIGO]],Consumo!$AE$3:$AE$902)</f>
        <v>15</v>
      </c>
      <c r="AW549" s="244">
        <f>tabItens[[#This Row],[QTDE ATUAL]] + tabItens[[#This Row],[RC QTDE]] + tabItens[[#This Row],[AF SALDO]] + tabItens[[#This Row],[Recentes]]</f>
        <v>1900</v>
      </c>
      <c r="AX549" s="272">
        <v>785</v>
      </c>
      <c r="AY549" s="272">
        <v>4</v>
      </c>
      <c r="AZ549" s="272">
        <f>IF(ISBLANK(tabItens[[#This Row],[CÓDIGO]]),"",tabItens[[#This Row],[PontoMês]] * (AZ$2+tabItens[[#This Row],[PontoQtM]]))</f>
        <v>3140</v>
      </c>
      <c r="BA549" s="271">
        <f>tabItens[[#This Row],[PontoPed]] - tabItens[[#This Row],[Saldo]] + (1/10)</f>
        <v>1240.0999999999999</v>
      </c>
      <c r="BB549" s="271">
        <f xml:space="preserve"> tabItens[[#This Row],[PontoMês]] * BB$2 - tabItens[[#This Row],[QTDE ATUAL]] - (1/10)</f>
        <v>784.9</v>
      </c>
      <c r="BC549" s="273">
        <f>IF( tabItens[[#This Row],[PontoPed]]&gt;0, IF(tabItens[[#This Row],[PontoPed]]&lt;1, 1, IF( tabItens[[#This Row],[Saldo]]&gt;tabItens[[#This Row],[PontoPed]], 0, (tabItens[[#This Row],[PontoPed]]-tabItens[[#This Row],[Saldo]])/tabItens[[#This Row],[PontoPed]] ) ), 0 )</f>
        <v>0.39490445859872614</v>
      </c>
      <c r="BD549" s="274">
        <f>ROUNDDOWN(IF( OR( AND(tabItens[[#This Row],[PontoPed]]&lt;tabItens[[#This Row],[Saldo]],tabItens[[#This Row],[Saldo]]&gt;0), tabItens[[#This Row],[PontoPed]]=0), 99, IF(AND(tabItens[[#This Row],[Saldo]]=0,tabItens[[#This Row],[PontoPed]]&gt;0), 0, (1-tabItens[[#This Row],[PctAb]])*10 ) ),0)</f>
        <v>6</v>
      </c>
      <c r="BE549" s="275">
        <f>MAX(ROUNDDOWN( IF(tabItens[[#This Row],[Abaixo]] &gt; 0,   tabItens[[#This Row],[Abaixo]] + (tabItens[[#This Row],[PontoMês]] * IF( OR( ISBLANK(tabItens[[#This Row],[ATA Nº/ANO]]), tabItens[[#This Row],[ATA Nº/ANO]] = ""),BE$2,BE$1)),0),0),0)</f>
        <v>3595</v>
      </c>
      <c r="BF54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9" s="276">
        <f>SUMIF(Consumo!$C$3:$C$902,tabItens[[#This Row],[CÓDIGO]],Consumo!$E$3:$E$902)</f>
        <v>270</v>
      </c>
      <c r="BH549" s="277">
        <f>IF(AND(tabItens[[#This Row],[Pend]] &gt; 0,tabItens[[#This Row],[Consumo]] &lt;&gt; 0), tabItens[[#This Row],[Pend]] / tabItens[[#This Row],[Consumo]], 0 )</f>
        <v>2.2069641981363415E-2</v>
      </c>
      <c r="BI549" s="276"/>
      <c r="BJ549" s="276"/>
      <c r="BK549" s="278" t="s">
        <v>2077</v>
      </c>
    </row>
    <row r="550" spans="1:63" x14ac:dyDescent="0.3">
      <c r="A550" s="239">
        <v>17371</v>
      </c>
      <c r="B550" s="240" t="s">
        <v>1139</v>
      </c>
      <c r="C550" s="241" t="s">
        <v>381</v>
      </c>
      <c r="D550" s="242">
        <v>1.35</v>
      </c>
      <c r="E550" s="243"/>
      <c r="F550" s="243"/>
      <c r="G550" s="243" t="s">
        <v>891</v>
      </c>
      <c r="H550" s="244">
        <v>0</v>
      </c>
      <c r="I550" s="245">
        <v>103003</v>
      </c>
      <c r="J550" s="246">
        <v>1.35</v>
      </c>
      <c r="K550" s="247">
        <v>5652</v>
      </c>
      <c r="L550" s="248">
        <f>IF(tabItens[[#This Row],[Média]] &gt; 0, tabItens[[#This Row],[QTDE ATUAL]] / tabItens[[#This Row],[Média]],999.9)</f>
        <v>0</v>
      </c>
      <c r="M550" s="249">
        <v>0</v>
      </c>
      <c r="N550" s="250">
        <f>tabItens[[#This Row],[VALOR UNIT.]] * tabItens[[#This Row],[LC]]</f>
        <v>0</v>
      </c>
      <c r="O550" s="251" t="s">
        <v>2080</v>
      </c>
      <c r="P550" s="252"/>
      <c r="Q550" s="253"/>
      <c r="R550" s="250"/>
      <c r="S550" s="254"/>
      <c r="T550" s="255">
        <f>ROUNDDOWN(IFERROR(tabItens[[#This Row],[ATA DT.VALID.]] - $D$1,0) / 30,0)</f>
        <v>-1507</v>
      </c>
      <c r="U550" s="240" t="s">
        <v>1137</v>
      </c>
      <c r="V550" s="256">
        <v>1</v>
      </c>
      <c r="W550" s="257" t="s">
        <v>2065</v>
      </c>
      <c r="X550" s="258">
        <v>57</v>
      </c>
      <c r="Y550" s="259">
        <v>15</v>
      </c>
      <c r="Z550" s="260">
        <v>6989</v>
      </c>
      <c r="AA550" s="261">
        <v>2023</v>
      </c>
      <c r="AB550" s="262">
        <v>1900</v>
      </c>
      <c r="AC550" s="262"/>
      <c r="AD550" s="261"/>
      <c r="AE550" s="262"/>
      <c r="AF550" s="255"/>
      <c r="AG550" s="263" t="s">
        <v>2063</v>
      </c>
      <c r="AH550" s="264"/>
      <c r="AI550" s="255">
        <v>2522</v>
      </c>
      <c r="AJ550" s="264">
        <v>44967</v>
      </c>
      <c r="AK550" s="264" t="s">
        <v>891</v>
      </c>
      <c r="AL550" s="264">
        <v>44959</v>
      </c>
      <c r="AM550" s="254"/>
      <c r="AN550" s="243"/>
      <c r="AO550" s="265" t="str">
        <f>_xlfn.IFNA(IF(VLOOKUP(tabItens[[#This Row],[CÓDIGO]],tabExcluirDoEstoque[#Data],1,FALSE),"sim",""),"")</f>
        <v/>
      </c>
      <c r="AP550" s="266" t="str">
        <f ca="1">IF(OR(ISBLANK(tabItens[[#This Row],[ATA DT.VALID.]]),tabItens[[#This Row],[ATA DT.VALID.]]="",tabItens[[#This Row],[ATA DT.VALID.]]=" "),"",IF(TYPE(tabItens[[#This Row],[ATA DT.VALID.]])=1,ROUNDUP((tabItens[[#This Row],[ATA DT.VALID.]]-TODAY())/7,0),""))</f>
        <v/>
      </c>
      <c r="AQ550" s="267">
        <v>0</v>
      </c>
      <c r="AR550" s="268" t="str">
        <f>IF(ISBLANK(tabItens[[#This Row],[CÓDIGO]]),"",IFERROR(VLOOKUP(tabItens[[#This Row],[CÓDIGO]],Consumo!$C$2:$AI$902,32,FALSE),0))</f>
        <v>08.2023</v>
      </c>
      <c r="AS550" s="269">
        <f>SUMIF(Consumo!$C$3:$C$902,tabItens[[#This Row],[CÓDIGO]],Consumo!$T$3:$T$902) + SUMIF(Consumo!$C$3:$C$902,tabItens[[#This Row],[CÓDIGO]],Consumo!$U$3:$U$902) + SUMIF(Consumo!$C$3:$C$902,tabItens[[#This Row],[CÓDIGO]],Consumo!$V$3:$V$902) + SUMIF(Consumo!$C$3:$C$902,tabItens[[#This Row],[CÓDIGO]],Consumo!$W$3:$W$902)</f>
        <v>3280</v>
      </c>
      <c r="AT550" s="269">
        <f>SUMIF(Consumo!$C$3:$C$902,tabItens[[#This Row],[CÓDIGO]],Consumo!$AF$3:$AF$902)</f>
        <v>12268</v>
      </c>
      <c r="AU550" s="270">
        <f>SUMIF(Consumo!$C$3:$C$902,tabItens[[#This Row],[CÓDIGO]],Consumo!$AG$3:$AG$902)</f>
        <v>1173</v>
      </c>
      <c r="AV550" s="271">
        <f>SUMIF(Consumo!$C$3:$C$902,tabItens[[#This Row],[CÓDIGO]],Consumo!$AE$3:$AE$902)</f>
        <v>22.555555555555557</v>
      </c>
      <c r="AW550" s="244">
        <f>tabItens[[#This Row],[QTDE ATUAL]] + tabItens[[#This Row],[RC QTDE]] + tabItens[[#This Row],[AF SALDO]] + tabItens[[#This Row],[Recentes]]</f>
        <v>1900</v>
      </c>
      <c r="AX550" s="272">
        <v>750</v>
      </c>
      <c r="AY550" s="272">
        <v>4</v>
      </c>
      <c r="AZ550" s="272">
        <f>IF(ISBLANK(tabItens[[#This Row],[CÓDIGO]]),"",tabItens[[#This Row],[PontoMês]] * (AZ$2+tabItens[[#This Row],[PontoQtM]]))</f>
        <v>3000</v>
      </c>
      <c r="BA550" s="271">
        <f>tabItens[[#This Row],[PontoPed]] - tabItens[[#This Row],[Saldo]] + (1/10)</f>
        <v>1100.0999999999999</v>
      </c>
      <c r="BB550" s="271">
        <f xml:space="preserve"> tabItens[[#This Row],[PontoMês]] * BB$2 - tabItens[[#This Row],[QTDE ATUAL]] - (1/10)</f>
        <v>749.9</v>
      </c>
      <c r="BC550" s="273">
        <f>IF( tabItens[[#This Row],[PontoPed]]&gt;0, IF(tabItens[[#This Row],[PontoPed]]&lt;1, 1, IF( tabItens[[#This Row],[Saldo]]&gt;tabItens[[#This Row],[PontoPed]], 0, (tabItens[[#This Row],[PontoPed]]-tabItens[[#This Row],[Saldo]])/tabItens[[#This Row],[PontoPed]] ) ), 0 )</f>
        <v>0.36666666666666664</v>
      </c>
      <c r="BD550" s="274">
        <f>ROUNDDOWN(IF( OR( AND(tabItens[[#This Row],[PontoPed]]&lt;tabItens[[#This Row],[Saldo]],tabItens[[#This Row],[Saldo]]&gt;0), tabItens[[#This Row],[PontoPed]]=0), 99, IF(AND(tabItens[[#This Row],[Saldo]]=0,tabItens[[#This Row],[PontoPed]]&gt;0), 0, (1-tabItens[[#This Row],[PctAb]])*10 ) ),0)</f>
        <v>6</v>
      </c>
      <c r="BE550" s="275">
        <f>MAX(ROUNDDOWN( IF(tabItens[[#This Row],[Abaixo]] &gt; 0,   tabItens[[#This Row],[Abaixo]] + (tabItens[[#This Row],[PontoMês]] * IF( OR( ISBLANK(tabItens[[#This Row],[ATA Nº/ANO]]), tabItens[[#This Row],[ATA Nº/ANO]] = ""),BE$2,BE$1)),0),0),0)</f>
        <v>3350</v>
      </c>
      <c r="BF55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0" s="276">
        <f>SUMIF(Consumo!$C$3:$C$902,tabItens[[#This Row],[CÓDIGO]],Consumo!$E$3:$E$902)</f>
        <v>406</v>
      </c>
      <c r="BH550" s="277">
        <f>IF(AND(tabItens[[#This Row],[Pend]] &gt; 0,tabItens[[#This Row],[Consumo]] &lt;&gt; 0), tabItens[[#This Row],[Pend]] / tabItens[[#This Row],[Consumo]], 0 )</f>
        <v>3.309422888816433E-2</v>
      </c>
      <c r="BI550" s="276"/>
      <c r="BJ550" s="276"/>
      <c r="BK550" s="278" t="s">
        <v>2077</v>
      </c>
    </row>
    <row r="551" spans="1:63" x14ac:dyDescent="0.3">
      <c r="A551" s="239">
        <v>23986</v>
      </c>
      <c r="B551" s="240" t="s">
        <v>1195</v>
      </c>
      <c r="C551" s="241" t="s">
        <v>261</v>
      </c>
      <c r="D551" s="242">
        <v>1.55</v>
      </c>
      <c r="E551" s="243"/>
      <c r="F551" s="243"/>
      <c r="G551" s="243" t="s">
        <v>891</v>
      </c>
      <c r="H551" s="244">
        <v>70</v>
      </c>
      <c r="I551" s="245">
        <v>103003</v>
      </c>
      <c r="J551" s="246">
        <v>1.55</v>
      </c>
      <c r="K551" s="247">
        <v>5397</v>
      </c>
      <c r="L551" s="248">
        <f>IF(tabItens[[#This Row],[Média]] &gt; 0, tabItens[[#This Row],[QTDE ATUAL]] / tabItens[[#This Row],[Média]],999.9)</f>
        <v>19.384615384615383</v>
      </c>
      <c r="M551" s="249">
        <v>0</v>
      </c>
      <c r="N551" s="250">
        <f>tabItens[[#This Row],[VALOR UNIT.]] * tabItens[[#This Row],[LC]]</f>
        <v>0</v>
      </c>
      <c r="O551" s="251" t="s">
        <v>2079</v>
      </c>
      <c r="P551" s="252"/>
      <c r="Q551" s="253"/>
      <c r="R551" s="250"/>
      <c r="S551" s="254"/>
      <c r="T551" s="255">
        <f>ROUNDDOWN(IFERROR(tabItens[[#This Row],[ATA DT.VALID.]] - $D$1,0) / 30,0)</f>
        <v>-1507</v>
      </c>
      <c r="U551" s="240" t="s">
        <v>1143</v>
      </c>
      <c r="V551" s="256">
        <v>1</v>
      </c>
      <c r="W551" s="257" t="s">
        <v>2065</v>
      </c>
      <c r="X551" s="258">
        <v>57</v>
      </c>
      <c r="Y551" s="259">
        <v>2</v>
      </c>
      <c r="Z551" s="260">
        <v>6987</v>
      </c>
      <c r="AA551" s="261">
        <v>2023</v>
      </c>
      <c r="AB551" s="262">
        <v>1200</v>
      </c>
      <c r="AC551" s="262"/>
      <c r="AD551" s="261"/>
      <c r="AE551" s="262"/>
      <c r="AF551" s="255"/>
      <c r="AG551" s="263" t="s">
        <v>2063</v>
      </c>
      <c r="AH551" s="264"/>
      <c r="AI551" s="255">
        <v>2770</v>
      </c>
      <c r="AJ551" s="264">
        <v>44966</v>
      </c>
      <c r="AK551" s="264" t="s">
        <v>891</v>
      </c>
      <c r="AL551" s="264">
        <v>45049</v>
      </c>
      <c r="AM551" s="254"/>
      <c r="AN551" s="243"/>
      <c r="AO551" s="265" t="str">
        <f>_xlfn.IFNA(IF(VLOOKUP(tabItens[[#This Row],[CÓDIGO]],tabExcluirDoEstoque[#Data],1,FALSE),"sim",""),"")</f>
        <v/>
      </c>
      <c r="AP551" s="266" t="str">
        <f ca="1">IF(OR(ISBLANK(tabItens[[#This Row],[ATA DT.VALID.]]),tabItens[[#This Row],[ATA DT.VALID.]]="",tabItens[[#This Row],[ATA DT.VALID.]]=" "),"",IF(TYPE(tabItens[[#This Row],[ATA DT.VALID.]])=1,ROUNDUP((tabItens[[#This Row],[ATA DT.VALID.]]-TODAY())/7,0),""))</f>
        <v/>
      </c>
      <c r="AQ551" s="267">
        <v>0</v>
      </c>
      <c r="AR551" s="268" t="str">
        <f>IF(ISBLANK(tabItens[[#This Row],[CÓDIGO]]),"",IFERROR(VLOOKUP(tabItens[[#This Row],[CÓDIGO]],Consumo!$C$2:$AI$902,32,FALSE),0))</f>
        <v>08.2023</v>
      </c>
      <c r="AS551" s="269">
        <f>SUMIF(Consumo!$C$3:$C$902,tabItens[[#This Row],[CÓDIGO]],Consumo!$T$3:$T$902) + SUMIF(Consumo!$C$3:$C$902,tabItens[[#This Row],[CÓDIGO]],Consumo!$U$3:$U$902) + SUMIF(Consumo!$C$3:$C$902,tabItens[[#This Row],[CÓDIGO]],Consumo!$V$3:$V$902) + SUMIF(Consumo!$C$3:$C$902,tabItens[[#This Row],[CÓDIGO]],Consumo!$W$3:$W$902)</f>
        <v>3578</v>
      </c>
      <c r="AT551" s="269">
        <f>SUMIF(Consumo!$C$3:$C$902,tabItens[[#This Row],[CÓDIGO]],Consumo!$AF$3:$AF$902)</f>
        <v>12104</v>
      </c>
      <c r="AU551" s="270">
        <f>SUMIF(Consumo!$C$3:$C$902,tabItens[[#This Row],[CÓDIGO]],Consumo!$AG$3:$AG$902)</f>
        <v>1115</v>
      </c>
      <c r="AV551" s="271">
        <f>SUMIF(Consumo!$C$3:$C$902,tabItens[[#This Row],[CÓDIGO]],Consumo!$AE$3:$AE$902)</f>
        <v>3.6111111111111112</v>
      </c>
      <c r="AW551" s="244">
        <f>tabItens[[#This Row],[QTDE ATUAL]] + tabItens[[#This Row],[RC QTDE]] + tabItens[[#This Row],[AF SALDO]] + tabItens[[#This Row],[Recentes]]</f>
        <v>1270</v>
      </c>
      <c r="AX551" s="272">
        <v>834</v>
      </c>
      <c r="AY551" s="272">
        <v>4</v>
      </c>
      <c r="AZ551" s="272">
        <f>IF(ISBLANK(tabItens[[#This Row],[CÓDIGO]]),"",tabItens[[#This Row],[PontoMês]] * (AZ$2+tabItens[[#This Row],[PontoQtM]]))</f>
        <v>3336</v>
      </c>
      <c r="BA551" s="271">
        <f>tabItens[[#This Row],[PontoPed]] - tabItens[[#This Row],[Saldo]] + (1/10)</f>
        <v>2066.1</v>
      </c>
      <c r="BB551" s="271">
        <f xml:space="preserve"> tabItens[[#This Row],[PontoMês]] * BB$2 - tabItens[[#This Row],[QTDE ATUAL]] - (1/10)</f>
        <v>763.9</v>
      </c>
      <c r="BC551" s="273">
        <f>IF( tabItens[[#This Row],[PontoPed]]&gt;0, IF(tabItens[[#This Row],[PontoPed]]&lt;1, 1, IF( tabItens[[#This Row],[Saldo]]&gt;tabItens[[#This Row],[PontoPed]], 0, (tabItens[[#This Row],[PontoPed]]-tabItens[[#This Row],[Saldo]])/tabItens[[#This Row],[PontoPed]] ) ), 0 )</f>
        <v>0.6193045563549161</v>
      </c>
      <c r="BD551" s="274">
        <f>ROUNDDOWN(IF( OR( AND(tabItens[[#This Row],[PontoPed]]&lt;tabItens[[#This Row],[Saldo]],tabItens[[#This Row],[Saldo]]&gt;0), tabItens[[#This Row],[PontoPed]]=0), 99, IF(AND(tabItens[[#This Row],[Saldo]]=0,tabItens[[#This Row],[PontoPed]]&gt;0), 0, (1-tabItens[[#This Row],[PctAb]])*10 ) ),0)</f>
        <v>3</v>
      </c>
      <c r="BE551" s="275">
        <f>MAX(ROUNDDOWN( IF(tabItens[[#This Row],[Abaixo]] &gt; 0,   tabItens[[#This Row],[Abaixo]] + (tabItens[[#This Row],[PontoMês]] * IF( OR( ISBLANK(tabItens[[#This Row],[ATA Nº/ANO]]), tabItens[[#This Row],[ATA Nº/ANO]] = ""),BE$2,BE$1)),0),0),0)</f>
        <v>4568</v>
      </c>
      <c r="BF55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1" s="276">
        <f>SUMIF(Consumo!$C$3:$C$902,tabItens[[#This Row],[CÓDIGO]],Consumo!$E$3:$E$902)</f>
        <v>65</v>
      </c>
      <c r="BH551" s="277">
        <f>IF(AND(tabItens[[#This Row],[Pend]] &gt; 0,tabItens[[#This Row],[Consumo]] &lt;&gt; 0), tabItens[[#This Row],[Pend]] / tabItens[[#This Row],[Consumo]], 0 )</f>
        <v>5.3701255783212163E-3</v>
      </c>
      <c r="BI551" s="276"/>
      <c r="BJ551" s="276"/>
      <c r="BK551" s="278" t="s">
        <v>2077</v>
      </c>
    </row>
    <row r="552" spans="1:63" x14ac:dyDescent="0.3">
      <c r="A552" s="239">
        <v>24476</v>
      </c>
      <c r="B552" s="240" t="s">
        <v>1206</v>
      </c>
      <c r="C552" s="241" t="s">
        <v>261</v>
      </c>
      <c r="D552" s="242">
        <v>1.71</v>
      </c>
      <c r="E552" s="243"/>
      <c r="F552" s="243"/>
      <c r="G552" s="243" t="s">
        <v>891</v>
      </c>
      <c r="H552" s="244">
        <v>475</v>
      </c>
      <c r="I552" s="245">
        <v>103003</v>
      </c>
      <c r="J552" s="246">
        <v>1.71</v>
      </c>
      <c r="K552" s="247">
        <v>5373</v>
      </c>
      <c r="L552" s="248">
        <f>IF(tabItens[[#This Row],[Média]] &gt; 0, tabItens[[#This Row],[QTDE ATUAL]] / tabItens[[#This Row],[Média]],999.9)</f>
        <v>244.28571428571428</v>
      </c>
      <c r="M552" s="249">
        <v>0</v>
      </c>
      <c r="N552" s="250">
        <f>tabItens[[#This Row],[VALOR UNIT.]] * tabItens[[#This Row],[LC]]</f>
        <v>0</v>
      </c>
      <c r="O552" s="251" t="s">
        <v>2079</v>
      </c>
      <c r="P552" s="252"/>
      <c r="Q552" s="253"/>
      <c r="R552" s="250"/>
      <c r="S552" s="254"/>
      <c r="T552" s="255">
        <f>ROUNDDOWN(IFERROR(tabItens[[#This Row],[ATA DT.VALID.]] - $D$1,0) / 30,0)</f>
        <v>-1507</v>
      </c>
      <c r="U552" s="240" t="s">
        <v>1143</v>
      </c>
      <c r="V552" s="256">
        <v>1</v>
      </c>
      <c r="W552" s="257" t="s">
        <v>2065</v>
      </c>
      <c r="X552" s="258">
        <v>57</v>
      </c>
      <c r="Y552" s="259">
        <v>2</v>
      </c>
      <c r="Z552" s="260">
        <v>6216</v>
      </c>
      <c r="AA552" s="261">
        <v>2023</v>
      </c>
      <c r="AB552" s="262">
        <v>2000</v>
      </c>
      <c r="AC552" s="262"/>
      <c r="AD552" s="261"/>
      <c r="AE552" s="262"/>
      <c r="AF552" s="255"/>
      <c r="AG552" s="263" t="s">
        <v>2063</v>
      </c>
      <c r="AH552" s="264"/>
      <c r="AI552" s="255">
        <v>2752</v>
      </c>
      <c r="AJ552" s="264">
        <v>44974</v>
      </c>
      <c r="AK552" s="264" t="s">
        <v>891</v>
      </c>
      <c r="AL552" s="264">
        <v>45083</v>
      </c>
      <c r="AM552" s="254"/>
      <c r="AN552" s="243"/>
      <c r="AO552" s="265" t="str">
        <f>_xlfn.IFNA(IF(VLOOKUP(tabItens[[#This Row],[CÓDIGO]],tabExcluirDoEstoque[#Data],1,FALSE),"sim",""),"")</f>
        <v/>
      </c>
      <c r="AP552" s="266" t="str">
        <f ca="1">IF(OR(ISBLANK(tabItens[[#This Row],[ATA DT.VALID.]]),tabItens[[#This Row],[ATA DT.VALID.]]="",tabItens[[#This Row],[ATA DT.VALID.]]=" "),"",IF(TYPE(tabItens[[#This Row],[ATA DT.VALID.]])=1,ROUNDUP((tabItens[[#This Row],[ATA DT.VALID.]]-TODAY())/7,0),""))</f>
        <v/>
      </c>
      <c r="AQ552" s="267">
        <v>0</v>
      </c>
      <c r="AR552" s="268" t="str">
        <f>IF(ISBLANK(tabItens[[#This Row],[CÓDIGO]]),"",IFERROR(VLOOKUP(tabItens[[#This Row],[CÓDIGO]],Consumo!$C$2:$AI$902,32,FALSE),0))</f>
        <v>08.2023</v>
      </c>
      <c r="AS552" s="269">
        <f>SUMIF(Consumo!$C$3:$C$902,tabItens[[#This Row],[CÓDIGO]],Consumo!$T$3:$T$902) + SUMIF(Consumo!$C$3:$C$902,tabItens[[#This Row],[CÓDIGO]],Consumo!$U$3:$U$902) + SUMIF(Consumo!$C$3:$C$902,tabItens[[#This Row],[CÓDIGO]],Consumo!$V$3:$V$902) + SUMIF(Consumo!$C$3:$C$902,tabItens[[#This Row],[CÓDIGO]],Consumo!$W$3:$W$902)</f>
        <v>3565</v>
      </c>
      <c r="AT552" s="269">
        <f>SUMIF(Consumo!$C$3:$C$902,tabItens[[#This Row],[CÓDIGO]],Consumo!$AF$3:$AF$902)</f>
        <v>12025</v>
      </c>
      <c r="AU552" s="270">
        <f>SUMIF(Consumo!$C$3:$C$902,tabItens[[#This Row],[CÓDIGO]],Consumo!$AG$3:$AG$902)</f>
        <v>1100</v>
      </c>
      <c r="AV552" s="271">
        <f>SUMIF(Consumo!$C$3:$C$902,tabItens[[#This Row],[CÓDIGO]],Consumo!$AE$3:$AE$902)</f>
        <v>1.9444444444444444</v>
      </c>
      <c r="AW552" s="244">
        <f>tabItens[[#This Row],[QTDE ATUAL]] + tabItens[[#This Row],[RC QTDE]] + tabItens[[#This Row],[AF SALDO]] + tabItens[[#This Row],[Recentes]]</f>
        <v>2475</v>
      </c>
      <c r="AX552" s="272">
        <v>834</v>
      </c>
      <c r="AY552" s="272">
        <v>4</v>
      </c>
      <c r="AZ552" s="272">
        <f>IF(ISBLANK(tabItens[[#This Row],[CÓDIGO]]),"",tabItens[[#This Row],[PontoMês]] * (AZ$2+tabItens[[#This Row],[PontoQtM]]))</f>
        <v>3336</v>
      </c>
      <c r="BA552" s="271">
        <f>tabItens[[#This Row],[PontoPed]] - tabItens[[#This Row],[Saldo]] + (1/10)</f>
        <v>861.1</v>
      </c>
      <c r="BB552" s="271">
        <f xml:space="preserve"> tabItens[[#This Row],[PontoMês]] * BB$2 - tabItens[[#This Row],[QTDE ATUAL]] - (1/10)</f>
        <v>358.9</v>
      </c>
      <c r="BC552" s="273">
        <f>IF( tabItens[[#This Row],[PontoPed]]&gt;0, IF(tabItens[[#This Row],[PontoPed]]&lt;1, 1, IF( tabItens[[#This Row],[Saldo]]&gt;tabItens[[#This Row],[PontoPed]], 0, (tabItens[[#This Row],[PontoPed]]-tabItens[[#This Row],[Saldo]])/tabItens[[#This Row],[PontoPed]] ) ), 0 )</f>
        <v>0.25809352517985612</v>
      </c>
      <c r="BD552" s="274">
        <f>ROUNDDOWN(IF( OR( AND(tabItens[[#This Row],[PontoPed]]&lt;tabItens[[#This Row],[Saldo]],tabItens[[#This Row],[Saldo]]&gt;0), tabItens[[#This Row],[PontoPed]]=0), 99, IF(AND(tabItens[[#This Row],[Saldo]]=0,tabItens[[#This Row],[PontoPed]]&gt;0), 0, (1-tabItens[[#This Row],[PctAb]])*10 ) ),0)</f>
        <v>7</v>
      </c>
      <c r="BE552" s="275">
        <f>MAX(ROUNDDOWN( IF(tabItens[[#This Row],[Abaixo]] &gt; 0,   tabItens[[#This Row],[Abaixo]] + (tabItens[[#This Row],[PontoMês]] * IF( OR( ISBLANK(tabItens[[#This Row],[ATA Nº/ANO]]), tabItens[[#This Row],[ATA Nº/ANO]] = ""),BE$2,BE$1)),0),0),0)</f>
        <v>3363</v>
      </c>
      <c r="BF55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2" s="276">
        <f>SUMIF(Consumo!$C$3:$C$902,tabItens[[#This Row],[CÓDIGO]],Consumo!$E$3:$E$902)</f>
        <v>35</v>
      </c>
      <c r="BH552" s="277">
        <f>IF(AND(tabItens[[#This Row],[Pend]] &gt; 0,tabItens[[#This Row],[Consumo]] &lt;&gt; 0), tabItens[[#This Row],[Pend]] / tabItens[[#This Row],[Consumo]], 0 )</f>
        <v>2.9106029106029108E-3</v>
      </c>
      <c r="BI552" s="276"/>
      <c r="BJ552" s="276"/>
      <c r="BK552" s="278" t="s">
        <v>2077</v>
      </c>
    </row>
    <row r="553" spans="1:63" x14ac:dyDescent="0.3">
      <c r="A553" s="239">
        <v>23989</v>
      </c>
      <c r="B553" s="240" t="s">
        <v>1196</v>
      </c>
      <c r="C553" s="241" t="s">
        <v>261</v>
      </c>
      <c r="D553" s="242">
        <v>1.71</v>
      </c>
      <c r="E553" s="243"/>
      <c r="F553" s="243"/>
      <c r="G553" s="243" t="s">
        <v>891</v>
      </c>
      <c r="H553" s="244">
        <v>1473</v>
      </c>
      <c r="I553" s="245">
        <v>103003</v>
      </c>
      <c r="J553" s="246">
        <v>1.71</v>
      </c>
      <c r="K553" s="247">
        <v>5171</v>
      </c>
      <c r="L553" s="248">
        <f>IF(tabItens[[#This Row],[Média]] &gt; 0, tabItens[[#This Row],[QTDE ATUAL]] / tabItens[[#This Row],[Média]],999.9)</f>
        <v>407.90769230769229</v>
      </c>
      <c r="M553" s="249">
        <v>0</v>
      </c>
      <c r="N553" s="250">
        <f>tabItens[[#This Row],[VALOR UNIT.]] * tabItens[[#This Row],[LC]]</f>
        <v>0</v>
      </c>
      <c r="O553" s="251" t="s">
        <v>2079</v>
      </c>
      <c r="P553" s="252"/>
      <c r="Q553" s="253"/>
      <c r="R553" s="250"/>
      <c r="S553" s="254"/>
      <c r="T553" s="255">
        <f>ROUNDDOWN(IFERROR(tabItens[[#This Row],[ATA DT.VALID.]] - $D$1,0) / 30,0)</f>
        <v>-1507</v>
      </c>
      <c r="U553" s="240" t="s">
        <v>1143</v>
      </c>
      <c r="V553" s="256">
        <v>1</v>
      </c>
      <c r="W553" s="257" t="s">
        <v>2065</v>
      </c>
      <c r="X553" s="258">
        <v>57</v>
      </c>
      <c r="Y553" s="259">
        <v>2</v>
      </c>
      <c r="Z553" s="260"/>
      <c r="AA553" s="261"/>
      <c r="AB553" s="262"/>
      <c r="AC553" s="262"/>
      <c r="AD553" s="261"/>
      <c r="AE553" s="262"/>
      <c r="AF553" s="255"/>
      <c r="AG553" s="263" t="s">
        <v>2063</v>
      </c>
      <c r="AH553" s="264"/>
      <c r="AI553" s="255">
        <v>2622</v>
      </c>
      <c r="AJ553" s="264">
        <v>44966</v>
      </c>
      <c r="AK553" s="264" t="s">
        <v>891</v>
      </c>
      <c r="AL553" s="264">
        <v>45083</v>
      </c>
      <c r="AM553" s="254"/>
      <c r="AN553" s="243"/>
      <c r="AO553" s="265" t="str">
        <f>_xlfn.IFNA(IF(VLOOKUP(tabItens[[#This Row],[CÓDIGO]],tabExcluirDoEstoque[#Data],1,FALSE),"sim",""),"")</f>
        <v/>
      </c>
      <c r="AP553" s="266" t="str">
        <f ca="1">IF(OR(ISBLANK(tabItens[[#This Row],[ATA DT.VALID.]]),tabItens[[#This Row],[ATA DT.VALID.]]="",tabItens[[#This Row],[ATA DT.VALID.]]=" "),"",IF(TYPE(tabItens[[#This Row],[ATA DT.VALID.]])=1,ROUNDUP((tabItens[[#This Row],[ATA DT.VALID.]]-TODAY())/7,0),""))</f>
        <v/>
      </c>
      <c r="AQ553" s="267">
        <v>0</v>
      </c>
      <c r="AR553" s="268" t="str">
        <f>IF(ISBLANK(tabItens[[#This Row],[CÓDIGO]]),"",IFERROR(VLOOKUP(tabItens[[#This Row],[CÓDIGO]],Consumo!$C$2:$AI$902,32,FALSE),0))</f>
        <v>08.2023</v>
      </c>
      <c r="AS553" s="269">
        <f>SUMIF(Consumo!$C$3:$C$902,tabItens[[#This Row],[CÓDIGO]],Consumo!$T$3:$T$902) + SUMIF(Consumo!$C$3:$C$902,tabItens[[#This Row],[CÓDIGO]],Consumo!$U$3:$U$902) + SUMIF(Consumo!$C$3:$C$902,tabItens[[#This Row],[CÓDIGO]],Consumo!$V$3:$V$902) + SUMIF(Consumo!$C$3:$C$902,tabItens[[#This Row],[CÓDIGO]],Consumo!$W$3:$W$902)</f>
        <v>3486</v>
      </c>
      <c r="AT553" s="269">
        <f>SUMIF(Consumo!$C$3:$C$902,tabItens[[#This Row],[CÓDIGO]],Consumo!$AF$3:$AF$902)</f>
        <v>11484</v>
      </c>
      <c r="AU553" s="270">
        <f>SUMIF(Consumo!$C$3:$C$902,tabItens[[#This Row],[CÓDIGO]],Consumo!$AG$3:$AG$902)</f>
        <v>1110</v>
      </c>
      <c r="AV553" s="271">
        <f>SUMIF(Consumo!$C$3:$C$902,tabItens[[#This Row],[CÓDIGO]],Consumo!$AE$3:$AE$902)</f>
        <v>3.6111111111111112</v>
      </c>
      <c r="AW553" s="244">
        <f>tabItens[[#This Row],[QTDE ATUAL]] + tabItens[[#This Row],[RC QTDE]] + tabItens[[#This Row],[AF SALDO]] + tabItens[[#This Row],[Recentes]]</f>
        <v>1473</v>
      </c>
      <c r="AX553" s="272">
        <v>834</v>
      </c>
      <c r="AY553" s="272">
        <v>4</v>
      </c>
      <c r="AZ553" s="272">
        <f>IF(ISBLANK(tabItens[[#This Row],[CÓDIGO]]),"",tabItens[[#This Row],[PontoMês]] * (AZ$2+tabItens[[#This Row],[PontoQtM]]))</f>
        <v>3336</v>
      </c>
      <c r="BA553" s="271">
        <f>tabItens[[#This Row],[PontoPed]] - tabItens[[#This Row],[Saldo]] + (1/10)</f>
        <v>1863.1</v>
      </c>
      <c r="BB553" s="271">
        <f xml:space="preserve"> tabItens[[#This Row],[PontoMês]] * BB$2 - tabItens[[#This Row],[QTDE ATUAL]] - (1/10)</f>
        <v>-639.1</v>
      </c>
      <c r="BC553" s="273">
        <f>IF( tabItens[[#This Row],[PontoPed]]&gt;0, IF(tabItens[[#This Row],[PontoPed]]&lt;1, 1, IF( tabItens[[#This Row],[Saldo]]&gt;tabItens[[#This Row],[PontoPed]], 0, (tabItens[[#This Row],[PontoPed]]-tabItens[[#This Row],[Saldo]])/tabItens[[#This Row],[PontoPed]] ) ), 0 )</f>
        <v>0.55845323741007191</v>
      </c>
      <c r="BD553" s="274">
        <f>ROUNDDOWN(IF( OR( AND(tabItens[[#This Row],[PontoPed]]&lt;tabItens[[#This Row],[Saldo]],tabItens[[#This Row],[Saldo]]&gt;0), tabItens[[#This Row],[PontoPed]]=0), 99, IF(AND(tabItens[[#This Row],[Saldo]]=0,tabItens[[#This Row],[PontoPed]]&gt;0), 0, (1-tabItens[[#This Row],[PctAb]])*10 ) ),0)</f>
        <v>4</v>
      </c>
      <c r="BE553" s="275">
        <f>MAX(ROUNDDOWN( IF(tabItens[[#This Row],[Abaixo]] &gt; 0,   tabItens[[#This Row],[Abaixo]] + (tabItens[[#This Row],[PontoMês]] * IF( OR( ISBLANK(tabItens[[#This Row],[ATA Nº/ANO]]), tabItens[[#This Row],[ATA Nº/ANO]] = ""),BE$2,BE$1)),0),0),0)</f>
        <v>4365</v>
      </c>
      <c r="BF55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3" s="276">
        <f>SUMIF(Consumo!$C$3:$C$902,tabItens[[#This Row],[CÓDIGO]],Consumo!$E$3:$E$902)</f>
        <v>65</v>
      </c>
      <c r="BH553" s="277">
        <f>IF(AND(tabItens[[#This Row],[Pend]] &gt; 0,tabItens[[#This Row],[Consumo]] &lt;&gt; 0), tabItens[[#This Row],[Pend]] / tabItens[[#This Row],[Consumo]], 0 )</f>
        <v>5.660048763497039E-3</v>
      </c>
      <c r="BI553" s="276"/>
      <c r="BJ553" s="276"/>
      <c r="BK553" s="278" t="s">
        <v>2077</v>
      </c>
    </row>
    <row r="554" spans="1:63" x14ac:dyDescent="0.3">
      <c r="A554" s="239">
        <v>23993</v>
      </c>
      <c r="B554" s="240" t="s">
        <v>1197</v>
      </c>
      <c r="C554" s="241" t="s">
        <v>261</v>
      </c>
      <c r="D554" s="242">
        <v>1.71</v>
      </c>
      <c r="E554" s="243"/>
      <c r="F554" s="243"/>
      <c r="G554" s="243" t="s">
        <v>891</v>
      </c>
      <c r="H554" s="244">
        <v>2236</v>
      </c>
      <c r="I554" s="245">
        <v>103003</v>
      </c>
      <c r="J554" s="246">
        <v>1.71</v>
      </c>
      <c r="K554" s="247">
        <v>4988</v>
      </c>
      <c r="L554" s="248">
        <f>IF(tabItens[[#This Row],[Média]] &gt; 0, tabItens[[#This Row],[QTDE ATUAL]] / tabItens[[#This Row],[Média]],999.9)</f>
        <v>2683.2</v>
      </c>
      <c r="M554" s="249">
        <v>0</v>
      </c>
      <c r="N554" s="250">
        <f>tabItens[[#This Row],[VALOR UNIT.]] * tabItens[[#This Row],[LC]]</f>
        <v>0</v>
      </c>
      <c r="O554" s="251" t="s">
        <v>2079</v>
      </c>
      <c r="P554" s="252"/>
      <c r="Q554" s="253"/>
      <c r="R554" s="250"/>
      <c r="S554" s="254"/>
      <c r="T554" s="255">
        <f>ROUNDDOWN(IFERROR(tabItens[[#This Row],[ATA DT.VALID.]] - $D$1,0) / 30,0)</f>
        <v>-1507</v>
      </c>
      <c r="U554" s="240" t="s">
        <v>1143</v>
      </c>
      <c r="V554" s="256">
        <v>1</v>
      </c>
      <c r="W554" s="257" t="s">
        <v>2065</v>
      </c>
      <c r="X554" s="258">
        <v>57</v>
      </c>
      <c r="Y554" s="259">
        <v>2</v>
      </c>
      <c r="Z554" s="260"/>
      <c r="AA554" s="261"/>
      <c r="AB554" s="262"/>
      <c r="AC554" s="262"/>
      <c r="AD554" s="261"/>
      <c r="AE554" s="262"/>
      <c r="AF554" s="255"/>
      <c r="AG554" s="263" t="s">
        <v>2063</v>
      </c>
      <c r="AH554" s="264"/>
      <c r="AI554" s="255">
        <v>2506</v>
      </c>
      <c r="AJ554" s="264">
        <v>44966</v>
      </c>
      <c r="AK554" s="264" t="s">
        <v>891</v>
      </c>
      <c r="AL554" s="264">
        <v>45083</v>
      </c>
      <c r="AM554" s="254"/>
      <c r="AN554" s="243"/>
      <c r="AO554" s="265" t="str">
        <f>_xlfn.IFNA(IF(VLOOKUP(tabItens[[#This Row],[CÓDIGO]],tabExcluirDoEstoque[#Data],1,FALSE),"sim",""),"")</f>
        <v/>
      </c>
      <c r="AP554" s="266" t="str">
        <f ca="1">IF(OR(ISBLANK(tabItens[[#This Row],[ATA DT.VALID.]]),tabItens[[#This Row],[ATA DT.VALID.]]="",tabItens[[#This Row],[ATA DT.VALID.]]=" "),"",IF(TYPE(tabItens[[#This Row],[ATA DT.VALID.]])=1,ROUNDUP((tabItens[[#This Row],[ATA DT.VALID.]]-TODAY())/7,0),""))</f>
        <v/>
      </c>
      <c r="AQ554" s="267">
        <v>0</v>
      </c>
      <c r="AR554" s="268" t="str">
        <f>IF(ISBLANK(tabItens[[#This Row],[CÓDIGO]]),"",IFERROR(VLOOKUP(tabItens[[#This Row],[CÓDIGO]],Consumo!$C$2:$AI$902,32,FALSE),0))</f>
        <v>08.2023</v>
      </c>
      <c r="AS554" s="269">
        <f>SUMIF(Consumo!$C$3:$C$902,tabItens[[#This Row],[CÓDIGO]],Consumo!$T$3:$T$902) + SUMIF(Consumo!$C$3:$C$902,tabItens[[#This Row],[CÓDIGO]],Consumo!$U$3:$U$902) + SUMIF(Consumo!$C$3:$C$902,tabItens[[#This Row],[CÓDIGO]],Consumo!$V$3:$V$902) + SUMIF(Consumo!$C$3:$C$902,tabItens[[#This Row],[CÓDIGO]],Consumo!$W$3:$W$902)</f>
        <v>3368</v>
      </c>
      <c r="AT554" s="269">
        <f>SUMIF(Consumo!$C$3:$C$902,tabItens[[#This Row],[CÓDIGO]],Consumo!$AF$3:$AF$902)</f>
        <v>10909</v>
      </c>
      <c r="AU554" s="270">
        <f>SUMIF(Consumo!$C$3:$C$902,tabItens[[#This Row],[CÓDIGO]],Consumo!$AG$3:$AG$902)</f>
        <v>1070</v>
      </c>
      <c r="AV554" s="271">
        <f>SUMIF(Consumo!$C$3:$C$902,tabItens[[#This Row],[CÓDIGO]],Consumo!$AE$3:$AE$902)</f>
        <v>0.83333333333333337</v>
      </c>
      <c r="AW554" s="244">
        <f>tabItens[[#This Row],[QTDE ATUAL]] + tabItens[[#This Row],[RC QTDE]] + tabItens[[#This Row],[AF SALDO]] + tabItens[[#This Row],[Recentes]]</f>
        <v>2236</v>
      </c>
      <c r="AX554" s="272">
        <v>834</v>
      </c>
      <c r="AY554" s="272">
        <v>4</v>
      </c>
      <c r="AZ554" s="272">
        <f>IF(ISBLANK(tabItens[[#This Row],[CÓDIGO]]),"",tabItens[[#This Row],[PontoMês]] * (AZ$2+tabItens[[#This Row],[PontoQtM]]))</f>
        <v>3336</v>
      </c>
      <c r="BA554" s="271">
        <f>tabItens[[#This Row],[PontoPed]] - tabItens[[#This Row],[Saldo]] + (1/10)</f>
        <v>1100.0999999999999</v>
      </c>
      <c r="BB554" s="271">
        <f xml:space="preserve"> tabItens[[#This Row],[PontoMês]] * BB$2 - tabItens[[#This Row],[QTDE ATUAL]] - (1/10)</f>
        <v>-1402.1</v>
      </c>
      <c r="BC554" s="273">
        <f>IF( tabItens[[#This Row],[PontoPed]]&gt;0, IF(tabItens[[#This Row],[PontoPed]]&lt;1, 1, IF( tabItens[[#This Row],[Saldo]]&gt;tabItens[[#This Row],[PontoPed]], 0, (tabItens[[#This Row],[PontoPed]]-tabItens[[#This Row],[Saldo]])/tabItens[[#This Row],[PontoPed]] ) ), 0 )</f>
        <v>0.32973621103117506</v>
      </c>
      <c r="BD554" s="274">
        <f>ROUNDDOWN(IF( OR( AND(tabItens[[#This Row],[PontoPed]]&lt;tabItens[[#This Row],[Saldo]],tabItens[[#This Row],[Saldo]]&gt;0), tabItens[[#This Row],[PontoPed]]=0), 99, IF(AND(tabItens[[#This Row],[Saldo]]=0,tabItens[[#This Row],[PontoPed]]&gt;0), 0, (1-tabItens[[#This Row],[PctAb]])*10 ) ),0)</f>
        <v>6</v>
      </c>
      <c r="BE554" s="275">
        <f>MAX(ROUNDDOWN( IF(tabItens[[#This Row],[Abaixo]] &gt; 0,   tabItens[[#This Row],[Abaixo]] + (tabItens[[#This Row],[PontoMês]] * IF( OR( ISBLANK(tabItens[[#This Row],[ATA Nº/ANO]]), tabItens[[#This Row],[ATA Nº/ANO]] = ""),BE$2,BE$1)),0),0),0)</f>
        <v>3602</v>
      </c>
      <c r="BF55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4" s="276">
        <f>SUMIF(Consumo!$C$3:$C$902,tabItens[[#This Row],[CÓDIGO]],Consumo!$E$3:$E$902)</f>
        <v>15</v>
      </c>
      <c r="BH554" s="277">
        <f>IF(AND(tabItens[[#This Row],[Pend]] &gt; 0,tabItens[[#This Row],[Consumo]] &lt;&gt; 0), tabItens[[#This Row],[Pend]] / tabItens[[#This Row],[Consumo]], 0 )</f>
        <v>1.3750114584288203E-3</v>
      </c>
      <c r="BI554" s="276"/>
      <c r="BJ554" s="276"/>
      <c r="BK554" s="278" t="s">
        <v>2077</v>
      </c>
    </row>
    <row r="555" spans="1:63" x14ac:dyDescent="0.3">
      <c r="A555" s="239">
        <v>24477</v>
      </c>
      <c r="B555" s="240" t="s">
        <v>1207</v>
      </c>
      <c r="C555" s="241" t="s">
        <v>261</v>
      </c>
      <c r="D555" s="242">
        <v>1.55</v>
      </c>
      <c r="E555" s="243"/>
      <c r="F555" s="243"/>
      <c r="G555" s="243" t="s">
        <v>891</v>
      </c>
      <c r="H555" s="244">
        <v>0</v>
      </c>
      <c r="I555" s="245">
        <v>103003</v>
      </c>
      <c r="J555" s="246">
        <v>1.55</v>
      </c>
      <c r="K555" s="247">
        <v>5268</v>
      </c>
      <c r="L555" s="248">
        <f>IF(tabItens[[#This Row],[Média]] &gt; 0, tabItens[[#This Row],[QTDE ATUAL]] / tabItens[[#This Row],[Média]],999.9)</f>
        <v>0</v>
      </c>
      <c r="M555" s="249">
        <v>0</v>
      </c>
      <c r="N555" s="250">
        <f>tabItens[[#This Row],[VALOR UNIT.]] * tabItens[[#This Row],[LC]]</f>
        <v>0</v>
      </c>
      <c r="O555" s="251" t="s">
        <v>2079</v>
      </c>
      <c r="P555" s="252"/>
      <c r="Q555" s="253"/>
      <c r="R555" s="250"/>
      <c r="S555" s="254"/>
      <c r="T555" s="255">
        <f>ROUNDDOWN(IFERROR(tabItens[[#This Row],[ATA DT.VALID.]] - $D$1,0) / 30,0)</f>
        <v>-1507</v>
      </c>
      <c r="U555" s="240" t="s">
        <v>1143</v>
      </c>
      <c r="V555" s="256">
        <v>1</v>
      </c>
      <c r="W555" s="257" t="s">
        <v>2065</v>
      </c>
      <c r="X555" s="258">
        <v>57</v>
      </c>
      <c r="Y555" s="259">
        <v>2</v>
      </c>
      <c r="Z555" s="260">
        <v>6987</v>
      </c>
      <c r="AA555" s="261">
        <v>2023</v>
      </c>
      <c r="AB555" s="262">
        <v>1400</v>
      </c>
      <c r="AC555" s="262"/>
      <c r="AD555" s="261"/>
      <c r="AE555" s="262"/>
      <c r="AF555" s="255"/>
      <c r="AG555" s="263" t="s">
        <v>2063</v>
      </c>
      <c r="AH555" s="264"/>
      <c r="AI555" s="255">
        <v>2802</v>
      </c>
      <c r="AJ555" s="264">
        <v>44966</v>
      </c>
      <c r="AK555" s="264" t="s">
        <v>891</v>
      </c>
      <c r="AL555" s="264">
        <v>45049</v>
      </c>
      <c r="AM555" s="254"/>
      <c r="AN555" s="243"/>
      <c r="AO555" s="265" t="str">
        <f>_xlfn.IFNA(IF(VLOOKUP(tabItens[[#This Row],[CÓDIGO]],tabExcluirDoEstoque[#Data],1,FALSE),"sim",""),"")</f>
        <v/>
      </c>
      <c r="AP555" s="266" t="str">
        <f ca="1">IF(OR(ISBLANK(tabItens[[#This Row],[ATA DT.VALID.]]),tabItens[[#This Row],[ATA DT.VALID.]]="",tabItens[[#This Row],[ATA DT.VALID.]]=" "),"",IF(TYPE(tabItens[[#This Row],[ATA DT.VALID.]])=1,ROUNDUP((tabItens[[#This Row],[ATA DT.VALID.]]-TODAY())/7,0),""))</f>
        <v/>
      </c>
      <c r="AQ555" s="267">
        <v>0</v>
      </c>
      <c r="AR555" s="268" t="str">
        <f>IF(ISBLANK(tabItens[[#This Row],[CÓDIGO]]),"",IFERROR(VLOOKUP(tabItens[[#This Row],[CÓDIGO]],Consumo!$C$2:$AI$902,32,FALSE),0))</f>
        <v>08.2023</v>
      </c>
      <c r="AS555" s="269">
        <f>SUMIF(Consumo!$C$3:$C$902,tabItens[[#This Row],[CÓDIGO]],Consumo!$T$3:$T$902) + SUMIF(Consumo!$C$3:$C$902,tabItens[[#This Row],[CÓDIGO]],Consumo!$U$3:$U$902) + SUMIF(Consumo!$C$3:$C$902,tabItens[[#This Row],[CÓDIGO]],Consumo!$V$3:$V$902) + SUMIF(Consumo!$C$3:$C$902,tabItens[[#This Row],[CÓDIGO]],Consumo!$W$3:$W$902)</f>
        <v>3481</v>
      </c>
      <c r="AT555" s="269">
        <f>SUMIF(Consumo!$C$3:$C$902,tabItens[[#This Row],[CÓDIGO]],Consumo!$AF$3:$AF$902)</f>
        <v>12281</v>
      </c>
      <c r="AU555" s="270">
        <f>SUMIF(Consumo!$C$3:$C$902,tabItens[[#This Row],[CÓDIGO]],Consumo!$AG$3:$AG$902)</f>
        <v>1100</v>
      </c>
      <c r="AV555" s="271">
        <f>SUMIF(Consumo!$C$3:$C$902,tabItens[[#This Row],[CÓDIGO]],Consumo!$AE$3:$AE$902)</f>
        <v>1.9444444444444444</v>
      </c>
      <c r="AW555" s="244">
        <f>tabItens[[#This Row],[QTDE ATUAL]] + tabItens[[#This Row],[RC QTDE]] + tabItens[[#This Row],[AF SALDO]] + tabItens[[#This Row],[Recentes]]</f>
        <v>1400</v>
      </c>
      <c r="AX555" s="272">
        <v>834</v>
      </c>
      <c r="AY555" s="272">
        <v>4</v>
      </c>
      <c r="AZ555" s="272">
        <f>IF(ISBLANK(tabItens[[#This Row],[CÓDIGO]]),"",tabItens[[#This Row],[PontoMês]] * (AZ$2+tabItens[[#This Row],[PontoQtM]]))</f>
        <v>3336</v>
      </c>
      <c r="BA555" s="271">
        <f>tabItens[[#This Row],[PontoPed]] - tabItens[[#This Row],[Saldo]] + (1/10)</f>
        <v>1936.1</v>
      </c>
      <c r="BB555" s="271">
        <f xml:space="preserve"> tabItens[[#This Row],[PontoMês]] * BB$2 - tabItens[[#This Row],[QTDE ATUAL]] - (1/10)</f>
        <v>833.9</v>
      </c>
      <c r="BC555" s="273">
        <f>IF( tabItens[[#This Row],[PontoPed]]&gt;0, IF(tabItens[[#This Row],[PontoPed]]&lt;1, 1, IF( tabItens[[#This Row],[Saldo]]&gt;tabItens[[#This Row],[PontoPed]], 0, (tabItens[[#This Row],[PontoPed]]-tabItens[[#This Row],[Saldo]])/tabItens[[#This Row],[PontoPed]] ) ), 0 )</f>
        <v>0.58033573141486805</v>
      </c>
      <c r="BD555" s="274">
        <f>ROUNDDOWN(IF( OR( AND(tabItens[[#This Row],[PontoPed]]&lt;tabItens[[#This Row],[Saldo]],tabItens[[#This Row],[Saldo]]&gt;0), tabItens[[#This Row],[PontoPed]]=0), 99, IF(AND(tabItens[[#This Row],[Saldo]]=0,tabItens[[#This Row],[PontoPed]]&gt;0), 0, (1-tabItens[[#This Row],[PctAb]])*10 ) ),0)</f>
        <v>4</v>
      </c>
      <c r="BE555" s="275">
        <f>MAX(ROUNDDOWN( IF(tabItens[[#This Row],[Abaixo]] &gt; 0,   tabItens[[#This Row],[Abaixo]] + (tabItens[[#This Row],[PontoMês]] * IF( OR( ISBLANK(tabItens[[#This Row],[ATA Nº/ANO]]), tabItens[[#This Row],[ATA Nº/ANO]] = ""),BE$2,BE$1)),0),0),0)</f>
        <v>4438</v>
      </c>
      <c r="BF55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5" s="276">
        <f>SUMIF(Consumo!$C$3:$C$902,tabItens[[#This Row],[CÓDIGO]],Consumo!$E$3:$E$902)</f>
        <v>35</v>
      </c>
      <c r="BH555" s="277">
        <f>IF(AND(tabItens[[#This Row],[Pend]] &gt; 0,tabItens[[#This Row],[Consumo]] &lt;&gt; 0), tabItens[[#This Row],[Pend]] / tabItens[[#This Row],[Consumo]], 0 )</f>
        <v>2.849930787395163E-3</v>
      </c>
      <c r="BI555" s="276"/>
      <c r="BJ555" s="276"/>
      <c r="BK555" s="278" t="s">
        <v>2077</v>
      </c>
    </row>
    <row r="556" spans="1:63" x14ac:dyDescent="0.3">
      <c r="A556" s="239">
        <v>23996</v>
      </c>
      <c r="B556" s="240" t="s">
        <v>1198</v>
      </c>
      <c r="C556" s="241" t="s">
        <v>261</v>
      </c>
      <c r="D556" s="242">
        <v>1.55</v>
      </c>
      <c r="E556" s="243"/>
      <c r="F556" s="243"/>
      <c r="G556" s="243" t="s">
        <v>891</v>
      </c>
      <c r="H556" s="244">
        <v>284</v>
      </c>
      <c r="I556" s="245">
        <v>103003</v>
      </c>
      <c r="J556" s="246">
        <v>1.55</v>
      </c>
      <c r="K556" s="247">
        <v>5315</v>
      </c>
      <c r="L556" s="248">
        <f>IF(tabItens[[#This Row],[Média]] &gt; 0, tabItens[[#This Row],[QTDE ATUAL]] / tabItens[[#This Row],[Média]],999.9)</f>
        <v>68.16</v>
      </c>
      <c r="M556" s="249">
        <v>0</v>
      </c>
      <c r="N556" s="250">
        <f>tabItens[[#This Row],[VALOR UNIT.]] * tabItens[[#This Row],[LC]]</f>
        <v>0</v>
      </c>
      <c r="O556" s="251" t="s">
        <v>2079</v>
      </c>
      <c r="P556" s="252"/>
      <c r="Q556" s="253"/>
      <c r="R556" s="250"/>
      <c r="S556" s="254"/>
      <c r="T556" s="255">
        <f>ROUNDDOWN(IFERROR(tabItens[[#This Row],[ATA DT.VALID.]] - $D$1,0) / 30,0)</f>
        <v>-1507</v>
      </c>
      <c r="U556" s="240" t="s">
        <v>1143</v>
      </c>
      <c r="V556" s="256">
        <v>1</v>
      </c>
      <c r="W556" s="257" t="s">
        <v>2065</v>
      </c>
      <c r="X556" s="258">
        <v>57</v>
      </c>
      <c r="Y556" s="259">
        <v>2</v>
      </c>
      <c r="Z556" s="260">
        <v>6216</v>
      </c>
      <c r="AA556" s="261">
        <v>2023</v>
      </c>
      <c r="AB556" s="262">
        <v>2000</v>
      </c>
      <c r="AC556" s="262"/>
      <c r="AD556" s="261"/>
      <c r="AE556" s="262"/>
      <c r="AF556" s="255"/>
      <c r="AG556" s="263" t="s">
        <v>2063</v>
      </c>
      <c r="AH556" s="264"/>
      <c r="AI556" s="255">
        <v>2686</v>
      </c>
      <c r="AJ556" s="264">
        <v>44966</v>
      </c>
      <c r="AK556" s="264" t="s">
        <v>891</v>
      </c>
      <c r="AL556" s="264">
        <v>45049</v>
      </c>
      <c r="AM556" s="254"/>
      <c r="AN556" s="243"/>
      <c r="AO556" s="265" t="str">
        <f>_xlfn.IFNA(IF(VLOOKUP(tabItens[[#This Row],[CÓDIGO]],tabExcluirDoEstoque[#Data],1,FALSE),"sim",""),"")</f>
        <v/>
      </c>
      <c r="AP556" s="266" t="str">
        <f ca="1">IF(OR(ISBLANK(tabItens[[#This Row],[ATA DT.VALID.]]),tabItens[[#This Row],[ATA DT.VALID.]]="",tabItens[[#This Row],[ATA DT.VALID.]]=" "),"",IF(TYPE(tabItens[[#This Row],[ATA DT.VALID.]])=1,ROUNDUP((tabItens[[#This Row],[ATA DT.VALID.]]-TODAY())/7,0),""))</f>
        <v/>
      </c>
      <c r="AQ556" s="267">
        <v>0</v>
      </c>
      <c r="AR556" s="268" t="str">
        <f>IF(ISBLANK(tabItens[[#This Row],[CÓDIGO]]),"",IFERROR(VLOOKUP(tabItens[[#This Row],[CÓDIGO]],Consumo!$C$2:$AI$902,32,FALSE),0))</f>
        <v>08.2023</v>
      </c>
      <c r="AS556" s="269">
        <f>SUMIF(Consumo!$C$3:$C$902,tabItens[[#This Row],[CÓDIGO]],Consumo!$T$3:$T$902) + SUMIF(Consumo!$C$3:$C$902,tabItens[[#This Row],[CÓDIGO]],Consumo!$U$3:$U$902) + SUMIF(Consumo!$C$3:$C$902,tabItens[[#This Row],[CÓDIGO]],Consumo!$V$3:$V$902) + SUMIF(Consumo!$C$3:$C$902,tabItens[[#This Row],[CÓDIGO]],Consumo!$W$3:$W$902)</f>
        <v>3630</v>
      </c>
      <c r="AT556" s="269">
        <f>SUMIF(Consumo!$C$3:$C$902,tabItens[[#This Row],[CÓDIGO]],Consumo!$AF$3:$AF$902)</f>
        <v>11993</v>
      </c>
      <c r="AU556" s="270">
        <f>SUMIF(Consumo!$C$3:$C$902,tabItens[[#This Row],[CÓDIGO]],Consumo!$AG$3:$AG$902)</f>
        <v>1131</v>
      </c>
      <c r="AV556" s="271">
        <f>SUMIF(Consumo!$C$3:$C$902,tabItens[[#This Row],[CÓDIGO]],Consumo!$AE$3:$AE$902)</f>
        <v>4.166666666666667</v>
      </c>
      <c r="AW556" s="244">
        <f>tabItens[[#This Row],[QTDE ATUAL]] + tabItens[[#This Row],[RC QTDE]] + tabItens[[#This Row],[AF SALDO]] + tabItens[[#This Row],[Recentes]]</f>
        <v>2284</v>
      </c>
      <c r="AX556" s="272">
        <v>834</v>
      </c>
      <c r="AY556" s="272">
        <v>4</v>
      </c>
      <c r="AZ556" s="272">
        <f>IF(ISBLANK(tabItens[[#This Row],[CÓDIGO]]),"",tabItens[[#This Row],[PontoMês]] * (AZ$2+tabItens[[#This Row],[PontoQtM]]))</f>
        <v>3336</v>
      </c>
      <c r="BA556" s="271">
        <f>tabItens[[#This Row],[PontoPed]] - tabItens[[#This Row],[Saldo]] + (1/10)</f>
        <v>1052.0999999999999</v>
      </c>
      <c r="BB556" s="271">
        <f xml:space="preserve"> tabItens[[#This Row],[PontoMês]] * BB$2 - tabItens[[#This Row],[QTDE ATUAL]] - (1/10)</f>
        <v>549.9</v>
      </c>
      <c r="BC556" s="273">
        <f>IF( tabItens[[#This Row],[PontoPed]]&gt;0, IF(tabItens[[#This Row],[PontoPed]]&lt;1, 1, IF( tabItens[[#This Row],[Saldo]]&gt;tabItens[[#This Row],[PontoPed]], 0, (tabItens[[#This Row],[PontoPed]]-tabItens[[#This Row],[Saldo]])/tabItens[[#This Row],[PontoPed]] ) ), 0 )</f>
        <v>0.31534772182254195</v>
      </c>
      <c r="BD556" s="274">
        <f>ROUNDDOWN(IF( OR( AND(tabItens[[#This Row],[PontoPed]]&lt;tabItens[[#This Row],[Saldo]],tabItens[[#This Row],[Saldo]]&gt;0), tabItens[[#This Row],[PontoPed]]=0), 99, IF(AND(tabItens[[#This Row],[Saldo]]=0,tabItens[[#This Row],[PontoPed]]&gt;0), 0, (1-tabItens[[#This Row],[PctAb]])*10 ) ),0)</f>
        <v>6</v>
      </c>
      <c r="BE556" s="275">
        <f>MAX(ROUNDDOWN( IF(tabItens[[#This Row],[Abaixo]] &gt; 0,   tabItens[[#This Row],[Abaixo]] + (tabItens[[#This Row],[PontoMês]] * IF( OR( ISBLANK(tabItens[[#This Row],[ATA Nº/ANO]]), tabItens[[#This Row],[ATA Nº/ANO]] = ""),BE$2,BE$1)),0),0),0)</f>
        <v>3554</v>
      </c>
      <c r="BF55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6" s="276">
        <f>SUMIF(Consumo!$C$3:$C$902,tabItens[[#This Row],[CÓDIGO]],Consumo!$E$3:$E$902)</f>
        <v>75</v>
      </c>
      <c r="BH556" s="277">
        <f>IF(AND(tabItens[[#This Row],[Pend]] &gt; 0,tabItens[[#This Row],[Consumo]] &lt;&gt; 0), tabItens[[#This Row],[Pend]] / tabItens[[#This Row],[Consumo]], 0 )</f>
        <v>6.2536479613107647E-3</v>
      </c>
      <c r="BI556" s="276"/>
      <c r="BJ556" s="276"/>
      <c r="BK556" s="278" t="s">
        <v>2077</v>
      </c>
    </row>
    <row r="557" spans="1:63" x14ac:dyDescent="0.3">
      <c r="A557" s="239">
        <v>130624</v>
      </c>
      <c r="B557" s="240" t="s">
        <v>1809</v>
      </c>
      <c r="C557" s="241" t="s">
        <v>268</v>
      </c>
      <c r="D557" s="242">
        <v>9.5500000000000007</v>
      </c>
      <c r="E557" s="243"/>
      <c r="F557" s="243"/>
      <c r="G557" s="243" t="s">
        <v>891</v>
      </c>
      <c r="H557" s="244">
        <v>8182</v>
      </c>
      <c r="I557" s="245">
        <v>103003</v>
      </c>
      <c r="J557" s="246">
        <v>9.5500000000000007</v>
      </c>
      <c r="K557" s="247">
        <v>21639</v>
      </c>
      <c r="L557" s="248">
        <f>IF(tabItens[[#This Row],[Média]] &gt; 0, tabItens[[#This Row],[QTDE ATUAL]] / tabItens[[#This Row],[Média]],999.9)</f>
        <v>732.71641791044783</v>
      </c>
      <c r="M557" s="249">
        <v>0</v>
      </c>
      <c r="N557" s="250">
        <f>tabItens[[#This Row],[VALOR UNIT.]] * tabItens[[#This Row],[LC]]</f>
        <v>0</v>
      </c>
      <c r="O557" s="251" t="s">
        <v>2079</v>
      </c>
      <c r="P557" s="252"/>
      <c r="Q557" s="253"/>
      <c r="R557" s="250"/>
      <c r="S557" s="254"/>
      <c r="T557" s="255">
        <f>ROUNDDOWN(IFERROR(tabItens[[#This Row],[ATA DT.VALID.]] - $D$1,0) / 30,0)</f>
        <v>-1507</v>
      </c>
      <c r="U557" s="240" t="s">
        <v>1369</v>
      </c>
      <c r="V557" s="256">
        <v>1</v>
      </c>
      <c r="W557" s="257" t="s">
        <v>2065</v>
      </c>
      <c r="X557" s="258">
        <v>57</v>
      </c>
      <c r="Y557" s="259">
        <v>17</v>
      </c>
      <c r="Z557" s="260">
        <v>6217</v>
      </c>
      <c r="AA557" s="261">
        <v>2023</v>
      </c>
      <c r="AB557" s="262">
        <v>1000</v>
      </c>
      <c r="AC557" s="262"/>
      <c r="AD557" s="261"/>
      <c r="AE557" s="262"/>
      <c r="AF557" s="255"/>
      <c r="AG557" s="263" t="s">
        <v>2063</v>
      </c>
      <c r="AH557" s="264"/>
      <c r="AI557" s="255">
        <v>9216</v>
      </c>
      <c r="AJ557" s="264">
        <v>44991</v>
      </c>
      <c r="AK557" s="264">
        <v>42205</v>
      </c>
      <c r="AL557" s="264">
        <v>45043</v>
      </c>
      <c r="AM557" s="254"/>
      <c r="AN557" s="243"/>
      <c r="AO557" s="265" t="str">
        <f>_xlfn.IFNA(IF(VLOOKUP(tabItens[[#This Row],[CÓDIGO]],tabExcluirDoEstoque[#Data],1,FALSE),"sim",""),"")</f>
        <v/>
      </c>
      <c r="AP557" s="266" t="str">
        <f ca="1">IF(OR(ISBLANK(tabItens[[#This Row],[ATA DT.VALID.]]),tabItens[[#This Row],[ATA DT.VALID.]]="",tabItens[[#This Row],[ATA DT.VALID.]]=" "),"",IF(TYPE(tabItens[[#This Row],[ATA DT.VALID.]])=1,ROUNDUP((tabItens[[#This Row],[ATA DT.VALID.]]-TODAY())/7,0),""))</f>
        <v/>
      </c>
      <c r="AQ557" s="267">
        <v>0</v>
      </c>
      <c r="AR557" s="268" t="str">
        <f>IF(ISBLANK(tabItens[[#This Row],[CÓDIGO]]),"",IFERROR(VLOOKUP(tabItens[[#This Row],[CÓDIGO]],Consumo!$C$2:$AI$902,32,FALSE),0))</f>
        <v>08.2023</v>
      </c>
      <c r="AS557" s="269">
        <f>SUMIF(Consumo!$C$3:$C$902,tabItens[[#This Row],[CÓDIGO]],Consumo!$T$3:$T$902) + SUMIF(Consumo!$C$3:$C$902,tabItens[[#This Row],[CÓDIGO]],Consumo!$U$3:$U$902) + SUMIF(Consumo!$C$3:$C$902,tabItens[[#This Row],[CÓDIGO]],Consumo!$V$3:$V$902) + SUMIF(Consumo!$C$3:$C$902,tabItens[[#This Row],[CÓDIGO]],Consumo!$W$3:$W$902)</f>
        <v>5242</v>
      </c>
      <c r="AT557" s="269">
        <f>SUMIF(Consumo!$C$3:$C$902,tabItens[[#This Row],[CÓDIGO]],Consumo!$AF$3:$AF$902)</f>
        <v>32610</v>
      </c>
      <c r="AU557" s="270">
        <f>SUMIF(Consumo!$C$3:$C$902,tabItens[[#This Row],[CÓDIGO]],Consumo!$AG$3:$AG$902)</f>
        <v>14769</v>
      </c>
      <c r="AV557" s="271">
        <f>SUMIF(Consumo!$C$3:$C$902,tabItens[[#This Row],[CÓDIGO]],Consumo!$AE$3:$AE$902)</f>
        <v>11.166666666666666</v>
      </c>
      <c r="AW557" s="244">
        <f>tabItens[[#This Row],[QTDE ATUAL]] + tabItens[[#This Row],[RC QTDE]] + tabItens[[#This Row],[AF SALDO]] + tabItens[[#This Row],[Recentes]]</f>
        <v>9182</v>
      </c>
      <c r="AX557" s="272">
        <v>2667</v>
      </c>
      <c r="AY557" s="272">
        <v>4</v>
      </c>
      <c r="AZ557" s="272">
        <f>IF(ISBLANK(tabItens[[#This Row],[CÓDIGO]]),"",tabItens[[#This Row],[PontoMês]] * (AZ$2+tabItens[[#This Row],[PontoQtM]]))</f>
        <v>10668</v>
      </c>
      <c r="BA557" s="271">
        <f>tabItens[[#This Row],[PontoPed]] - tabItens[[#This Row],[Saldo]] + (1/10)</f>
        <v>1486.1</v>
      </c>
      <c r="BB557" s="271">
        <f xml:space="preserve"> tabItens[[#This Row],[PontoMês]] * BB$2 - tabItens[[#This Row],[QTDE ATUAL]] - (1/10)</f>
        <v>-5515.1</v>
      </c>
      <c r="BC557" s="273">
        <f>IF( tabItens[[#This Row],[PontoPed]]&gt;0, IF(tabItens[[#This Row],[PontoPed]]&lt;1, 1, IF( tabItens[[#This Row],[Saldo]]&gt;tabItens[[#This Row],[PontoPed]], 0, (tabItens[[#This Row],[PontoPed]]-tabItens[[#This Row],[Saldo]])/tabItens[[#This Row],[PontoPed]] ) ), 0 )</f>
        <v>0.13929508811398575</v>
      </c>
      <c r="BD557" s="274">
        <f>ROUNDDOWN(IF( OR( AND(tabItens[[#This Row],[PontoPed]]&lt;tabItens[[#This Row],[Saldo]],tabItens[[#This Row],[Saldo]]&gt;0), tabItens[[#This Row],[PontoPed]]=0), 99, IF(AND(tabItens[[#This Row],[Saldo]]=0,tabItens[[#This Row],[PontoPed]]&gt;0), 0, (1-tabItens[[#This Row],[PctAb]])*10 ) ),0)</f>
        <v>8</v>
      </c>
      <c r="BE557" s="275">
        <f>MAX(ROUNDDOWN( IF(tabItens[[#This Row],[Abaixo]] &gt; 0,   tabItens[[#This Row],[Abaixo]] + (tabItens[[#This Row],[PontoMês]] * IF( OR( ISBLANK(tabItens[[#This Row],[ATA Nº/ANO]]), tabItens[[#This Row],[ATA Nº/ANO]] = ""),BE$2,BE$1)),0),0),0)</f>
        <v>9487</v>
      </c>
      <c r="BF55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7" s="276">
        <f>SUMIF(Consumo!$C$3:$C$902,tabItens[[#This Row],[CÓDIGO]],Consumo!$E$3:$E$902)</f>
        <v>201</v>
      </c>
      <c r="BH557" s="277">
        <f>IF(AND(tabItens[[#This Row],[Pend]] &gt; 0,tabItens[[#This Row],[Consumo]] &lt;&gt; 0), tabItens[[#This Row],[Pend]] / tabItens[[#This Row],[Consumo]], 0 )</f>
        <v>6.1637534498620054E-3</v>
      </c>
      <c r="BI557" s="276"/>
      <c r="BJ557" s="276"/>
      <c r="BK557" s="278" t="s">
        <v>2077</v>
      </c>
    </row>
    <row r="558" spans="1:63" x14ac:dyDescent="0.3">
      <c r="A558" s="239">
        <v>93325</v>
      </c>
      <c r="B558" s="240" t="s">
        <v>1540</v>
      </c>
      <c r="C558" s="241" t="s">
        <v>381</v>
      </c>
      <c r="D558" s="242">
        <v>0.45</v>
      </c>
      <c r="E558" s="243"/>
      <c r="F558" s="243"/>
      <c r="G558" s="243" t="s">
        <v>891</v>
      </c>
      <c r="H558" s="244">
        <v>0</v>
      </c>
      <c r="I558" s="245">
        <v>103003</v>
      </c>
      <c r="J558" s="246">
        <v>0.45</v>
      </c>
      <c r="K558" s="247">
        <v>4579</v>
      </c>
      <c r="L558" s="248">
        <f>IF(tabItens[[#This Row],[Média]] &gt; 0, tabItens[[#This Row],[QTDE ATUAL]] / tabItens[[#This Row],[Média]],999.9)</f>
        <v>0</v>
      </c>
      <c r="M558" s="249">
        <v>0</v>
      </c>
      <c r="N558" s="250">
        <f>tabItens[[#This Row],[VALOR UNIT.]] * tabItens[[#This Row],[LC]]</f>
        <v>0</v>
      </c>
      <c r="O558" s="251" t="s">
        <v>2079</v>
      </c>
      <c r="P558" s="252"/>
      <c r="Q558" s="253"/>
      <c r="R558" s="250"/>
      <c r="S558" s="254"/>
      <c r="T558" s="255">
        <f>ROUNDDOWN(IFERROR(tabItens[[#This Row],[ATA DT.VALID.]] - $D$1,0) / 30,0)</f>
        <v>-1507</v>
      </c>
      <c r="U558" s="240" t="s">
        <v>1143</v>
      </c>
      <c r="V558" s="256">
        <v>1</v>
      </c>
      <c r="W558" s="257" t="s">
        <v>2065</v>
      </c>
      <c r="X558" s="258">
        <v>57</v>
      </c>
      <c r="Y558" s="259">
        <v>2</v>
      </c>
      <c r="Z558" s="260">
        <v>6984</v>
      </c>
      <c r="AA558" s="261">
        <v>2023</v>
      </c>
      <c r="AB558" s="262">
        <v>1700</v>
      </c>
      <c r="AC558" s="262"/>
      <c r="AD558" s="261"/>
      <c r="AE558" s="262"/>
      <c r="AF558" s="255"/>
      <c r="AG558" s="263" t="s">
        <v>2063</v>
      </c>
      <c r="AH558" s="264"/>
      <c r="AI558" s="255">
        <v>2080</v>
      </c>
      <c r="AJ558" s="264">
        <v>44974</v>
      </c>
      <c r="AK558" s="264">
        <v>38919</v>
      </c>
      <c r="AL558" s="264">
        <v>45049</v>
      </c>
      <c r="AM558" s="254"/>
      <c r="AN558" s="243"/>
      <c r="AO558" s="265" t="str">
        <f>_xlfn.IFNA(IF(VLOOKUP(tabItens[[#This Row],[CÓDIGO]],tabExcluirDoEstoque[#Data],1,FALSE),"sim",""),"")</f>
        <v/>
      </c>
      <c r="AP558" s="266" t="str">
        <f ca="1">IF(OR(ISBLANK(tabItens[[#This Row],[ATA DT.VALID.]]),tabItens[[#This Row],[ATA DT.VALID.]]="",tabItens[[#This Row],[ATA DT.VALID.]]=" "),"",IF(TYPE(tabItens[[#This Row],[ATA DT.VALID.]])=1,ROUNDUP((tabItens[[#This Row],[ATA DT.VALID.]]-TODAY())/7,0),""))</f>
        <v/>
      </c>
      <c r="AQ558" s="267">
        <v>0</v>
      </c>
      <c r="AR558" s="268" t="str">
        <f>IF(ISBLANK(tabItens[[#This Row],[CÓDIGO]]),"",IFERROR(VLOOKUP(tabItens[[#This Row],[CÓDIGO]],Consumo!$C$2:$AI$902,32,FALSE),0))</f>
        <v>08.2023</v>
      </c>
      <c r="AS558" s="269">
        <f>SUMIF(Consumo!$C$3:$C$902,tabItens[[#This Row],[CÓDIGO]],Consumo!$T$3:$T$902) + SUMIF(Consumo!$C$3:$C$902,tabItens[[#This Row],[CÓDIGO]],Consumo!$U$3:$U$902) + SUMIF(Consumo!$C$3:$C$902,tabItens[[#This Row],[CÓDIGO]],Consumo!$V$3:$V$902) + SUMIF(Consumo!$C$3:$C$902,tabItens[[#This Row],[CÓDIGO]],Consumo!$W$3:$W$902)</f>
        <v>2755</v>
      </c>
      <c r="AT558" s="269">
        <f>SUMIF(Consumo!$C$3:$C$902,tabItens[[#This Row],[CÓDIGO]],Consumo!$AF$3:$AF$902)</f>
        <v>9883</v>
      </c>
      <c r="AU558" s="270">
        <f>SUMIF(Consumo!$C$3:$C$902,tabItens[[#This Row],[CÓDIGO]],Consumo!$AG$3:$AG$902)</f>
        <v>1201</v>
      </c>
      <c r="AV558" s="271">
        <f>SUMIF(Consumo!$C$3:$C$902,tabItens[[#This Row],[CÓDIGO]],Consumo!$AE$3:$AE$902)</f>
        <v>16.722222222222221</v>
      </c>
      <c r="AW558" s="244">
        <f>tabItens[[#This Row],[QTDE ATUAL]] + tabItens[[#This Row],[RC QTDE]] + tabItens[[#This Row],[AF SALDO]] + tabItens[[#This Row],[Recentes]]</f>
        <v>1700</v>
      </c>
      <c r="AX558" s="272">
        <v>834</v>
      </c>
      <c r="AY558" s="272">
        <v>4</v>
      </c>
      <c r="AZ558" s="272">
        <f>IF(ISBLANK(tabItens[[#This Row],[CÓDIGO]]),"",tabItens[[#This Row],[PontoMês]] * (AZ$2+tabItens[[#This Row],[PontoQtM]]))</f>
        <v>3336</v>
      </c>
      <c r="BA558" s="271">
        <f>tabItens[[#This Row],[PontoPed]] - tabItens[[#This Row],[Saldo]] + (1/10)</f>
        <v>1636.1</v>
      </c>
      <c r="BB558" s="271">
        <f xml:space="preserve"> tabItens[[#This Row],[PontoMês]] * BB$2 - tabItens[[#This Row],[QTDE ATUAL]] - (1/10)</f>
        <v>833.9</v>
      </c>
      <c r="BC558" s="273">
        <f>IF( tabItens[[#This Row],[PontoPed]]&gt;0, IF(tabItens[[#This Row],[PontoPed]]&lt;1, 1, IF( tabItens[[#This Row],[Saldo]]&gt;tabItens[[#This Row],[PontoPed]], 0, (tabItens[[#This Row],[PontoPed]]-tabItens[[#This Row],[Saldo]])/tabItens[[#This Row],[PontoPed]] ) ), 0 )</f>
        <v>0.49040767386091128</v>
      </c>
      <c r="BD558" s="274">
        <f>ROUNDDOWN(IF( OR( AND(tabItens[[#This Row],[PontoPed]]&lt;tabItens[[#This Row],[Saldo]],tabItens[[#This Row],[Saldo]]&gt;0), tabItens[[#This Row],[PontoPed]]=0), 99, IF(AND(tabItens[[#This Row],[Saldo]]=0,tabItens[[#This Row],[PontoPed]]&gt;0), 0, (1-tabItens[[#This Row],[PctAb]])*10 ) ),0)</f>
        <v>5</v>
      </c>
      <c r="BE558" s="275">
        <f>MAX(ROUNDDOWN( IF(tabItens[[#This Row],[Abaixo]] &gt; 0,   tabItens[[#This Row],[Abaixo]] + (tabItens[[#This Row],[PontoMês]] * IF( OR( ISBLANK(tabItens[[#This Row],[ATA Nº/ANO]]), tabItens[[#This Row],[ATA Nº/ANO]] = ""),BE$2,BE$1)),0),0),0)</f>
        <v>4138</v>
      </c>
      <c r="BF55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8" s="276">
        <f>SUMIF(Consumo!$C$3:$C$902,tabItens[[#This Row],[CÓDIGO]],Consumo!$E$3:$E$902)</f>
        <v>301</v>
      </c>
      <c r="BH558" s="277">
        <f>IF(AND(tabItens[[#This Row],[Pend]] &gt; 0,tabItens[[#This Row],[Consumo]] &lt;&gt; 0), tabItens[[#This Row],[Pend]] / tabItens[[#This Row],[Consumo]], 0 )</f>
        <v>3.0456339168268745E-2</v>
      </c>
      <c r="BI558" s="276"/>
      <c r="BJ558" s="276"/>
      <c r="BK558" s="278" t="s">
        <v>2077</v>
      </c>
    </row>
    <row r="559" spans="1:63" x14ac:dyDescent="0.3">
      <c r="A559" s="239">
        <v>93327</v>
      </c>
      <c r="B559" s="240" t="s">
        <v>1541</v>
      </c>
      <c r="C559" s="241" t="s">
        <v>381</v>
      </c>
      <c r="D559" s="242">
        <v>0.45</v>
      </c>
      <c r="E559" s="243"/>
      <c r="F559" s="243"/>
      <c r="G559" s="243" t="s">
        <v>891</v>
      </c>
      <c r="H559" s="244">
        <v>0</v>
      </c>
      <c r="I559" s="245">
        <v>103003</v>
      </c>
      <c r="J559" s="246">
        <v>0.45</v>
      </c>
      <c r="K559" s="247">
        <v>4474</v>
      </c>
      <c r="L559" s="248">
        <f>IF(tabItens[[#This Row],[Média]] &gt; 0, tabItens[[#This Row],[QTDE ATUAL]] / tabItens[[#This Row],[Média]],999.9)</f>
        <v>0</v>
      </c>
      <c r="M559" s="249">
        <v>0</v>
      </c>
      <c r="N559" s="250">
        <f>tabItens[[#This Row],[VALOR UNIT.]] * tabItens[[#This Row],[LC]]</f>
        <v>0</v>
      </c>
      <c r="O559" s="251" t="s">
        <v>2079</v>
      </c>
      <c r="P559" s="252"/>
      <c r="Q559" s="253"/>
      <c r="R559" s="250"/>
      <c r="S559" s="254"/>
      <c r="T559" s="255">
        <f>ROUNDDOWN(IFERROR(tabItens[[#This Row],[ATA DT.VALID.]] - $D$1,0) / 30,0)</f>
        <v>-1507</v>
      </c>
      <c r="U559" s="240" t="s">
        <v>1143</v>
      </c>
      <c r="V559" s="256">
        <v>1</v>
      </c>
      <c r="W559" s="257" t="s">
        <v>2065</v>
      </c>
      <c r="X559" s="258">
        <v>57</v>
      </c>
      <c r="Y559" s="259">
        <v>2</v>
      </c>
      <c r="Z559" s="260">
        <v>6984</v>
      </c>
      <c r="AA559" s="261">
        <v>2023</v>
      </c>
      <c r="AB559" s="262">
        <v>1700</v>
      </c>
      <c r="AC559" s="262"/>
      <c r="AD559" s="261"/>
      <c r="AE559" s="262"/>
      <c r="AF559" s="255"/>
      <c r="AG559" s="263" t="s">
        <v>2063</v>
      </c>
      <c r="AH559" s="264"/>
      <c r="AI559" s="255">
        <v>2008</v>
      </c>
      <c r="AJ559" s="264">
        <v>44967</v>
      </c>
      <c r="AK559" s="264">
        <v>38919</v>
      </c>
      <c r="AL559" s="264">
        <v>45049</v>
      </c>
      <c r="AM559" s="254"/>
      <c r="AN559" s="243"/>
      <c r="AO559" s="265" t="str">
        <f>_xlfn.IFNA(IF(VLOOKUP(tabItens[[#This Row],[CÓDIGO]],tabExcluirDoEstoque[#Data],1,FALSE),"sim",""),"")</f>
        <v/>
      </c>
      <c r="AP559" s="266" t="str">
        <f ca="1">IF(OR(ISBLANK(tabItens[[#This Row],[ATA DT.VALID.]]),tabItens[[#This Row],[ATA DT.VALID.]]="",tabItens[[#This Row],[ATA DT.VALID.]]=" "),"",IF(TYPE(tabItens[[#This Row],[ATA DT.VALID.]])=1,ROUNDUP((tabItens[[#This Row],[ATA DT.VALID.]]-TODAY())/7,0),""))</f>
        <v/>
      </c>
      <c r="AQ559" s="267">
        <v>0</v>
      </c>
      <c r="AR559" s="268" t="str">
        <f>IF(ISBLANK(tabItens[[#This Row],[CÓDIGO]]),"",IFERROR(VLOOKUP(tabItens[[#This Row],[CÓDIGO]],Consumo!$C$2:$AI$902,32,FALSE),0))</f>
        <v>07.2023</v>
      </c>
      <c r="AS559" s="269">
        <f>SUMIF(Consumo!$C$3:$C$902,tabItens[[#This Row],[CÓDIGO]],Consumo!$T$3:$T$902) + SUMIF(Consumo!$C$3:$C$902,tabItens[[#This Row],[CÓDIGO]],Consumo!$U$3:$U$902) + SUMIF(Consumo!$C$3:$C$902,tabItens[[#This Row],[CÓDIGO]],Consumo!$V$3:$V$902) + SUMIF(Consumo!$C$3:$C$902,tabItens[[#This Row],[CÓDIGO]],Consumo!$W$3:$W$902)</f>
        <v>2608</v>
      </c>
      <c r="AT559" s="269">
        <f>SUMIF(Consumo!$C$3:$C$902,tabItens[[#This Row],[CÓDIGO]],Consumo!$AF$3:$AF$902)</f>
        <v>9623</v>
      </c>
      <c r="AU559" s="270">
        <f>SUMIF(Consumo!$C$3:$C$902,tabItens[[#This Row],[CÓDIGO]],Consumo!$AG$3:$AG$902)</f>
        <v>1207</v>
      </c>
      <c r="AV559" s="271">
        <f>SUMIF(Consumo!$C$3:$C$902,tabItens[[#This Row],[CÓDIGO]],Consumo!$AE$3:$AE$902)</f>
        <v>17.611111111111111</v>
      </c>
      <c r="AW559" s="244">
        <f>tabItens[[#This Row],[QTDE ATUAL]] + tabItens[[#This Row],[RC QTDE]] + tabItens[[#This Row],[AF SALDO]] + tabItens[[#This Row],[Recentes]]</f>
        <v>1700</v>
      </c>
      <c r="AX559" s="272">
        <v>834</v>
      </c>
      <c r="AY559" s="272">
        <v>4</v>
      </c>
      <c r="AZ559" s="272">
        <f>IF(ISBLANK(tabItens[[#This Row],[CÓDIGO]]),"",tabItens[[#This Row],[PontoMês]] * (AZ$2+tabItens[[#This Row],[PontoQtM]]))</f>
        <v>3336</v>
      </c>
      <c r="BA559" s="271">
        <f>tabItens[[#This Row],[PontoPed]] - tabItens[[#This Row],[Saldo]] + (1/10)</f>
        <v>1636.1</v>
      </c>
      <c r="BB559" s="271">
        <f xml:space="preserve"> tabItens[[#This Row],[PontoMês]] * BB$2 - tabItens[[#This Row],[QTDE ATUAL]] - (1/10)</f>
        <v>833.9</v>
      </c>
      <c r="BC559" s="273">
        <f>IF( tabItens[[#This Row],[PontoPed]]&gt;0, IF(tabItens[[#This Row],[PontoPed]]&lt;1, 1, IF( tabItens[[#This Row],[Saldo]]&gt;tabItens[[#This Row],[PontoPed]], 0, (tabItens[[#This Row],[PontoPed]]-tabItens[[#This Row],[Saldo]])/tabItens[[#This Row],[PontoPed]] ) ), 0 )</f>
        <v>0.49040767386091128</v>
      </c>
      <c r="BD559" s="274">
        <f>ROUNDDOWN(IF( OR( AND(tabItens[[#This Row],[PontoPed]]&lt;tabItens[[#This Row],[Saldo]],tabItens[[#This Row],[Saldo]]&gt;0), tabItens[[#This Row],[PontoPed]]=0), 99, IF(AND(tabItens[[#This Row],[Saldo]]=0,tabItens[[#This Row],[PontoPed]]&gt;0), 0, (1-tabItens[[#This Row],[PctAb]])*10 ) ),0)</f>
        <v>5</v>
      </c>
      <c r="BE559" s="275">
        <f>MAX(ROUNDDOWN( IF(tabItens[[#This Row],[Abaixo]] &gt; 0,   tabItens[[#This Row],[Abaixo]] + (tabItens[[#This Row],[PontoMês]] * IF( OR( ISBLANK(tabItens[[#This Row],[ATA Nº/ANO]]), tabItens[[#This Row],[ATA Nº/ANO]] = ""),BE$2,BE$1)),0),0),0)</f>
        <v>4138</v>
      </c>
      <c r="BF55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9" s="276">
        <f>SUMIF(Consumo!$C$3:$C$902,tabItens[[#This Row],[CÓDIGO]],Consumo!$E$3:$E$902)</f>
        <v>317</v>
      </c>
      <c r="BH559" s="277">
        <f>IF(AND(tabItens[[#This Row],[Pend]] &gt; 0,tabItens[[#This Row],[Consumo]] &lt;&gt; 0), tabItens[[#This Row],[Pend]] / tabItens[[#This Row],[Consumo]], 0 )</f>
        <v>3.2941910007274242E-2</v>
      </c>
      <c r="BI559" s="276"/>
      <c r="BJ559" s="276"/>
      <c r="BK559" s="278" t="s">
        <v>2077</v>
      </c>
    </row>
    <row r="560" spans="1:63" x14ac:dyDescent="0.3">
      <c r="A560" s="239">
        <v>93329</v>
      </c>
      <c r="B560" s="240" t="s">
        <v>1542</v>
      </c>
      <c r="C560" s="241" t="s">
        <v>381</v>
      </c>
      <c r="D560" s="242">
        <v>0.45</v>
      </c>
      <c r="E560" s="243"/>
      <c r="F560" s="243"/>
      <c r="G560" s="243" t="s">
        <v>891</v>
      </c>
      <c r="H560" s="244">
        <v>0</v>
      </c>
      <c r="I560" s="245">
        <v>103003</v>
      </c>
      <c r="J560" s="246">
        <v>0.45</v>
      </c>
      <c r="K560" s="247">
        <v>4655</v>
      </c>
      <c r="L560" s="248">
        <f>IF(tabItens[[#This Row],[Média]] &gt; 0, tabItens[[#This Row],[QTDE ATUAL]] / tabItens[[#This Row],[Média]],999.9)</f>
        <v>0</v>
      </c>
      <c r="M560" s="249">
        <v>0</v>
      </c>
      <c r="N560" s="250">
        <f>tabItens[[#This Row],[VALOR UNIT.]] * tabItens[[#This Row],[LC]]</f>
        <v>0</v>
      </c>
      <c r="O560" s="251" t="s">
        <v>2079</v>
      </c>
      <c r="P560" s="252"/>
      <c r="Q560" s="253"/>
      <c r="R560" s="250"/>
      <c r="S560" s="254"/>
      <c r="T560" s="255">
        <f>ROUNDDOWN(IFERROR(tabItens[[#This Row],[ATA DT.VALID.]] - $D$1,0) / 30,0)</f>
        <v>-1507</v>
      </c>
      <c r="U560" s="240" t="s">
        <v>1143</v>
      </c>
      <c r="V560" s="256">
        <v>1</v>
      </c>
      <c r="W560" s="257" t="s">
        <v>2065</v>
      </c>
      <c r="X560" s="258">
        <v>57</v>
      </c>
      <c r="Y560" s="259">
        <v>2</v>
      </c>
      <c r="Z560" s="260">
        <v>6216</v>
      </c>
      <c r="AA560" s="261">
        <v>2023</v>
      </c>
      <c r="AB560" s="262">
        <v>2000</v>
      </c>
      <c r="AC560" s="262"/>
      <c r="AD560" s="261"/>
      <c r="AE560" s="262"/>
      <c r="AF560" s="255"/>
      <c r="AG560" s="263" t="s">
        <v>2063</v>
      </c>
      <c r="AH560" s="264"/>
      <c r="AI560" s="255">
        <v>2180</v>
      </c>
      <c r="AJ560" s="264">
        <v>44967</v>
      </c>
      <c r="AK560" s="264">
        <v>38919</v>
      </c>
      <c r="AL560" s="264">
        <v>45049</v>
      </c>
      <c r="AM560" s="254"/>
      <c r="AN560" s="243"/>
      <c r="AO560" s="265" t="str">
        <f>_xlfn.IFNA(IF(VLOOKUP(tabItens[[#This Row],[CÓDIGO]],tabExcluirDoEstoque[#Data],1,FALSE),"sim",""),"")</f>
        <v/>
      </c>
      <c r="AP560" s="266" t="str">
        <f ca="1">IF(OR(ISBLANK(tabItens[[#This Row],[ATA DT.VALID.]]),tabItens[[#This Row],[ATA DT.VALID.]]="",tabItens[[#This Row],[ATA DT.VALID.]]=" "),"",IF(TYPE(tabItens[[#This Row],[ATA DT.VALID.]])=1,ROUNDUP((tabItens[[#This Row],[ATA DT.VALID.]]-TODAY())/7,0),""))</f>
        <v/>
      </c>
      <c r="AQ560" s="267">
        <v>0</v>
      </c>
      <c r="AR560" s="268" t="str">
        <f>IF(ISBLANK(tabItens[[#This Row],[CÓDIGO]]),"",IFERROR(VLOOKUP(tabItens[[#This Row],[CÓDIGO]],Consumo!$C$2:$AI$902,32,FALSE),0))</f>
        <v>08.2023</v>
      </c>
      <c r="AS560" s="269">
        <f>SUMIF(Consumo!$C$3:$C$902,tabItens[[#This Row],[CÓDIGO]],Consumo!$T$3:$T$902) + SUMIF(Consumo!$C$3:$C$902,tabItens[[#This Row],[CÓDIGO]],Consumo!$U$3:$U$902) + SUMIF(Consumo!$C$3:$C$902,tabItens[[#This Row],[CÓDIGO]],Consumo!$V$3:$V$902) + SUMIF(Consumo!$C$3:$C$902,tabItens[[#This Row],[CÓDIGO]],Consumo!$W$3:$W$902)</f>
        <v>3137</v>
      </c>
      <c r="AT560" s="269">
        <f>SUMIF(Consumo!$C$3:$C$902,tabItens[[#This Row],[CÓDIGO]],Consumo!$AF$3:$AF$902)</f>
        <v>9952</v>
      </c>
      <c r="AU560" s="270">
        <f>SUMIF(Consumo!$C$3:$C$902,tabItens[[#This Row],[CÓDIGO]],Consumo!$AG$3:$AG$902)</f>
        <v>1200</v>
      </c>
      <c r="AV560" s="271">
        <f>SUMIF(Consumo!$C$3:$C$902,tabItens[[#This Row],[CÓDIGO]],Consumo!$AE$3:$AE$902)</f>
        <v>10.666666666666666</v>
      </c>
      <c r="AW560" s="244">
        <f>tabItens[[#This Row],[QTDE ATUAL]] + tabItens[[#This Row],[RC QTDE]] + tabItens[[#This Row],[AF SALDO]] + tabItens[[#This Row],[Recentes]]</f>
        <v>2000</v>
      </c>
      <c r="AX560" s="272">
        <v>834</v>
      </c>
      <c r="AY560" s="272">
        <v>4</v>
      </c>
      <c r="AZ560" s="272">
        <f>IF(ISBLANK(tabItens[[#This Row],[CÓDIGO]]),"",tabItens[[#This Row],[PontoMês]] * (AZ$2+tabItens[[#This Row],[PontoQtM]]))</f>
        <v>3336</v>
      </c>
      <c r="BA560" s="271">
        <f>tabItens[[#This Row],[PontoPed]] - tabItens[[#This Row],[Saldo]] + (1/10)</f>
        <v>1336.1</v>
      </c>
      <c r="BB560" s="271">
        <f xml:space="preserve"> tabItens[[#This Row],[PontoMês]] * BB$2 - tabItens[[#This Row],[QTDE ATUAL]] - (1/10)</f>
        <v>833.9</v>
      </c>
      <c r="BC560" s="273">
        <f>IF( tabItens[[#This Row],[PontoPed]]&gt;0, IF(tabItens[[#This Row],[PontoPed]]&lt;1, 1, IF( tabItens[[#This Row],[Saldo]]&gt;tabItens[[#This Row],[PontoPed]], 0, (tabItens[[#This Row],[PontoPed]]-tabItens[[#This Row],[Saldo]])/tabItens[[#This Row],[PontoPed]] ) ), 0 )</f>
        <v>0.40047961630695444</v>
      </c>
      <c r="BD560" s="274">
        <f>ROUNDDOWN(IF( OR( AND(tabItens[[#This Row],[PontoPed]]&lt;tabItens[[#This Row],[Saldo]],tabItens[[#This Row],[Saldo]]&gt;0), tabItens[[#This Row],[PontoPed]]=0), 99, IF(AND(tabItens[[#This Row],[Saldo]]=0,tabItens[[#This Row],[PontoPed]]&gt;0), 0, (1-tabItens[[#This Row],[PctAb]])*10 ) ),0)</f>
        <v>5</v>
      </c>
      <c r="BE560" s="275">
        <f>MAX(ROUNDDOWN( IF(tabItens[[#This Row],[Abaixo]] &gt; 0,   tabItens[[#This Row],[Abaixo]] + (tabItens[[#This Row],[PontoMês]] * IF( OR( ISBLANK(tabItens[[#This Row],[ATA Nº/ANO]]), tabItens[[#This Row],[ATA Nº/ANO]] = ""),BE$2,BE$1)),0),0),0)</f>
        <v>3838</v>
      </c>
      <c r="BF56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0" s="276">
        <f>SUMIF(Consumo!$C$3:$C$902,tabItens[[#This Row],[CÓDIGO]],Consumo!$E$3:$E$902)</f>
        <v>192</v>
      </c>
      <c r="BH560" s="277">
        <f>IF(AND(tabItens[[#This Row],[Pend]] &gt; 0,tabItens[[#This Row],[Consumo]] &lt;&gt; 0), tabItens[[#This Row],[Pend]] / tabItens[[#This Row],[Consumo]], 0 )</f>
        <v>1.9292604501607719E-2</v>
      </c>
      <c r="BI560" s="276"/>
      <c r="BJ560" s="276"/>
      <c r="BK560" s="278" t="s">
        <v>2077</v>
      </c>
    </row>
    <row r="561" spans="1:63" x14ac:dyDescent="0.3">
      <c r="A561" s="239">
        <v>93332</v>
      </c>
      <c r="B561" s="240" t="s">
        <v>1543</v>
      </c>
      <c r="C561" s="241" t="s">
        <v>381</v>
      </c>
      <c r="D561" s="242">
        <v>0.34</v>
      </c>
      <c r="E561" s="243"/>
      <c r="F561" s="243"/>
      <c r="G561" s="243" t="s">
        <v>891</v>
      </c>
      <c r="H561" s="244">
        <v>0</v>
      </c>
      <c r="I561" s="245">
        <v>103003</v>
      </c>
      <c r="J561" s="246">
        <v>0.34</v>
      </c>
      <c r="K561" s="247">
        <v>4683</v>
      </c>
      <c r="L561" s="248">
        <f>IF(tabItens[[#This Row],[Média]] &gt; 0, tabItens[[#This Row],[QTDE ATUAL]] / tabItens[[#This Row],[Média]],999.9)</f>
        <v>0</v>
      </c>
      <c r="M561" s="249">
        <v>0</v>
      </c>
      <c r="N561" s="250">
        <f>tabItens[[#This Row],[VALOR UNIT.]] * tabItens[[#This Row],[LC]]</f>
        <v>0</v>
      </c>
      <c r="O561" s="251" t="s">
        <v>2079</v>
      </c>
      <c r="P561" s="252"/>
      <c r="Q561" s="253"/>
      <c r="R561" s="250"/>
      <c r="S561" s="254"/>
      <c r="T561" s="255">
        <f>ROUNDDOWN(IFERROR(tabItens[[#This Row],[ATA DT.VALID.]] - $D$1,0) / 30,0)</f>
        <v>-1507</v>
      </c>
      <c r="U561" s="240" t="s">
        <v>1143</v>
      </c>
      <c r="V561" s="256">
        <v>1</v>
      </c>
      <c r="W561" s="257" t="s">
        <v>2065</v>
      </c>
      <c r="X561" s="258">
        <v>57</v>
      </c>
      <c r="Y561" s="259">
        <v>2</v>
      </c>
      <c r="Z561" s="260">
        <v>6216</v>
      </c>
      <c r="AA561" s="261">
        <v>2023</v>
      </c>
      <c r="AB561" s="262">
        <v>2000</v>
      </c>
      <c r="AC561" s="262"/>
      <c r="AD561" s="261"/>
      <c r="AE561" s="262"/>
      <c r="AF561" s="255"/>
      <c r="AG561" s="263" t="s">
        <v>2063</v>
      </c>
      <c r="AH561" s="264"/>
      <c r="AI561" s="255">
        <v>2244</v>
      </c>
      <c r="AJ561" s="264">
        <v>44967</v>
      </c>
      <c r="AK561" s="264">
        <v>38919</v>
      </c>
      <c r="AL561" s="264">
        <v>45118</v>
      </c>
      <c r="AM561" s="254"/>
      <c r="AN561" s="243"/>
      <c r="AO561" s="265" t="str">
        <f>_xlfn.IFNA(IF(VLOOKUP(tabItens[[#This Row],[CÓDIGO]],tabExcluirDoEstoque[#Data],1,FALSE),"sim",""),"")</f>
        <v/>
      </c>
      <c r="AP561" s="266" t="str">
        <f ca="1">IF(OR(ISBLANK(tabItens[[#This Row],[ATA DT.VALID.]]),tabItens[[#This Row],[ATA DT.VALID.]]="",tabItens[[#This Row],[ATA DT.VALID.]]=" "),"",IF(TYPE(tabItens[[#This Row],[ATA DT.VALID.]])=1,ROUNDUP((tabItens[[#This Row],[ATA DT.VALID.]]-TODAY())/7,0),""))</f>
        <v/>
      </c>
      <c r="AQ561" s="267">
        <v>0</v>
      </c>
      <c r="AR561" s="268" t="str">
        <f>IF(ISBLANK(tabItens[[#This Row],[CÓDIGO]]),"",IFERROR(VLOOKUP(tabItens[[#This Row],[CÓDIGO]],Consumo!$C$2:$AI$902,32,FALSE),0))</f>
        <v>08.2023</v>
      </c>
      <c r="AS561" s="269">
        <f>SUMIF(Consumo!$C$3:$C$902,tabItens[[#This Row],[CÓDIGO]],Consumo!$T$3:$T$902) + SUMIF(Consumo!$C$3:$C$902,tabItens[[#This Row],[CÓDIGO]],Consumo!$U$3:$U$902) + SUMIF(Consumo!$C$3:$C$902,tabItens[[#This Row],[CÓDIGO]],Consumo!$V$3:$V$902) + SUMIF(Consumo!$C$3:$C$902,tabItens[[#This Row],[CÓDIGO]],Consumo!$W$3:$W$902)</f>
        <v>3284</v>
      </c>
      <c r="AT561" s="269">
        <f>SUMIF(Consumo!$C$3:$C$902,tabItens[[#This Row],[CÓDIGO]],Consumo!$AF$3:$AF$902)</f>
        <v>9958</v>
      </c>
      <c r="AU561" s="270">
        <f>SUMIF(Consumo!$C$3:$C$902,tabItens[[#This Row],[CÓDIGO]],Consumo!$AG$3:$AG$902)</f>
        <v>1207</v>
      </c>
      <c r="AV561" s="271">
        <f>SUMIF(Consumo!$C$3:$C$902,tabItens[[#This Row],[CÓDIGO]],Consumo!$AE$3:$AE$902)</f>
        <v>2.8888888888888888</v>
      </c>
      <c r="AW561" s="244">
        <f>tabItens[[#This Row],[QTDE ATUAL]] + tabItens[[#This Row],[RC QTDE]] + tabItens[[#This Row],[AF SALDO]] + tabItens[[#This Row],[Recentes]]</f>
        <v>2000</v>
      </c>
      <c r="AX561" s="272">
        <v>834</v>
      </c>
      <c r="AY561" s="272">
        <v>4</v>
      </c>
      <c r="AZ561" s="272">
        <f>IF(ISBLANK(tabItens[[#This Row],[CÓDIGO]]),"",tabItens[[#This Row],[PontoMês]] * (AZ$2+tabItens[[#This Row],[PontoQtM]]))</f>
        <v>3336</v>
      </c>
      <c r="BA561" s="271">
        <f>tabItens[[#This Row],[PontoPed]] - tabItens[[#This Row],[Saldo]] + (1/10)</f>
        <v>1336.1</v>
      </c>
      <c r="BB561" s="271">
        <f xml:space="preserve"> tabItens[[#This Row],[PontoMês]] * BB$2 - tabItens[[#This Row],[QTDE ATUAL]] - (1/10)</f>
        <v>833.9</v>
      </c>
      <c r="BC561" s="273">
        <f>IF( tabItens[[#This Row],[PontoPed]]&gt;0, IF(tabItens[[#This Row],[PontoPed]]&lt;1, 1, IF( tabItens[[#This Row],[Saldo]]&gt;tabItens[[#This Row],[PontoPed]], 0, (tabItens[[#This Row],[PontoPed]]-tabItens[[#This Row],[Saldo]])/tabItens[[#This Row],[PontoPed]] ) ), 0 )</f>
        <v>0.40047961630695444</v>
      </c>
      <c r="BD561" s="274">
        <f>ROUNDDOWN(IF( OR( AND(tabItens[[#This Row],[PontoPed]]&lt;tabItens[[#This Row],[Saldo]],tabItens[[#This Row],[Saldo]]&gt;0), tabItens[[#This Row],[PontoPed]]=0), 99, IF(AND(tabItens[[#This Row],[Saldo]]=0,tabItens[[#This Row],[PontoPed]]&gt;0), 0, (1-tabItens[[#This Row],[PctAb]])*10 ) ),0)</f>
        <v>5</v>
      </c>
      <c r="BE561" s="275">
        <f>MAX(ROUNDDOWN( IF(tabItens[[#This Row],[Abaixo]] &gt; 0,   tabItens[[#This Row],[Abaixo]] + (tabItens[[#This Row],[PontoMês]] * IF( OR( ISBLANK(tabItens[[#This Row],[ATA Nº/ANO]]), tabItens[[#This Row],[ATA Nº/ANO]] = ""),BE$2,BE$1)),0),0),0)</f>
        <v>3838</v>
      </c>
      <c r="BF56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1" s="276">
        <f>SUMIF(Consumo!$C$3:$C$902,tabItens[[#This Row],[CÓDIGO]],Consumo!$E$3:$E$902)</f>
        <v>52</v>
      </c>
      <c r="BH561" s="277">
        <f>IF(AND(tabItens[[#This Row],[Pend]] &gt; 0,tabItens[[#This Row],[Consumo]] &lt;&gt; 0), tabItens[[#This Row],[Pend]] / tabItens[[#This Row],[Consumo]], 0 )</f>
        <v>5.2219321148825066E-3</v>
      </c>
      <c r="BI561" s="276"/>
      <c r="BJ561" s="276"/>
      <c r="BK561" s="278" t="s">
        <v>2077</v>
      </c>
    </row>
    <row r="562" spans="1:63" x14ac:dyDescent="0.3">
      <c r="A562" s="239">
        <v>93334</v>
      </c>
      <c r="B562" s="240" t="s">
        <v>1544</v>
      </c>
      <c r="C562" s="241" t="s">
        <v>381</v>
      </c>
      <c r="D562" s="242">
        <v>0.45</v>
      </c>
      <c r="E562" s="243"/>
      <c r="F562" s="243"/>
      <c r="G562" s="243" t="s">
        <v>891</v>
      </c>
      <c r="H562" s="244">
        <v>0</v>
      </c>
      <c r="I562" s="245">
        <v>103003</v>
      </c>
      <c r="J562" s="246">
        <v>0.45</v>
      </c>
      <c r="K562" s="247">
        <v>4720</v>
      </c>
      <c r="L562" s="248">
        <f>IF(tabItens[[#This Row],[Média]] &gt; 0, tabItens[[#This Row],[QTDE ATUAL]] / tabItens[[#This Row],[Média]],999.9)</f>
        <v>0</v>
      </c>
      <c r="M562" s="249">
        <v>0</v>
      </c>
      <c r="N562" s="250">
        <f>tabItens[[#This Row],[VALOR UNIT.]] * tabItens[[#This Row],[LC]]</f>
        <v>0</v>
      </c>
      <c r="O562" s="251" t="s">
        <v>2079</v>
      </c>
      <c r="P562" s="252"/>
      <c r="Q562" s="253"/>
      <c r="R562" s="250"/>
      <c r="S562" s="254"/>
      <c r="T562" s="255">
        <f>ROUNDDOWN(IFERROR(tabItens[[#This Row],[ATA DT.VALID.]] - $D$1,0) / 30,0)</f>
        <v>-1507</v>
      </c>
      <c r="U562" s="240" t="s">
        <v>1143</v>
      </c>
      <c r="V562" s="256">
        <v>1</v>
      </c>
      <c r="W562" s="257" t="s">
        <v>2065</v>
      </c>
      <c r="X562" s="258">
        <v>57</v>
      </c>
      <c r="Y562" s="259">
        <v>2</v>
      </c>
      <c r="Z562" s="260">
        <v>6216</v>
      </c>
      <c r="AA562" s="261">
        <v>2023</v>
      </c>
      <c r="AB562" s="262">
        <v>2000</v>
      </c>
      <c r="AC562" s="262"/>
      <c r="AD562" s="261"/>
      <c r="AE562" s="262"/>
      <c r="AF562" s="255"/>
      <c r="AG562" s="263" t="s">
        <v>2063</v>
      </c>
      <c r="AH562" s="264"/>
      <c r="AI562" s="255">
        <v>2254</v>
      </c>
      <c r="AJ562" s="264">
        <v>44974</v>
      </c>
      <c r="AK562" s="264">
        <v>38919</v>
      </c>
      <c r="AL562" s="264">
        <v>45049</v>
      </c>
      <c r="AM562" s="254"/>
      <c r="AN562" s="243"/>
      <c r="AO562" s="265" t="str">
        <f>_xlfn.IFNA(IF(VLOOKUP(tabItens[[#This Row],[CÓDIGO]],tabExcluirDoEstoque[#Data],1,FALSE),"sim",""),"")</f>
        <v/>
      </c>
      <c r="AP562" s="266" t="str">
        <f ca="1">IF(OR(ISBLANK(tabItens[[#This Row],[ATA DT.VALID.]]),tabItens[[#This Row],[ATA DT.VALID.]]="",tabItens[[#This Row],[ATA DT.VALID.]]=" "),"",IF(TYPE(tabItens[[#This Row],[ATA DT.VALID.]])=1,ROUNDUP((tabItens[[#This Row],[ATA DT.VALID.]]-TODAY())/7,0),""))</f>
        <v/>
      </c>
      <c r="AQ562" s="267">
        <v>0</v>
      </c>
      <c r="AR562" s="268" t="str">
        <f>IF(ISBLANK(tabItens[[#This Row],[CÓDIGO]]),"",IFERROR(VLOOKUP(tabItens[[#This Row],[CÓDIGO]],Consumo!$C$2:$AI$902,32,FALSE),0))</f>
        <v>08.2023</v>
      </c>
      <c r="AS562" s="269">
        <f>SUMIF(Consumo!$C$3:$C$902,tabItens[[#This Row],[CÓDIGO]],Consumo!$T$3:$T$902) + SUMIF(Consumo!$C$3:$C$902,tabItens[[#This Row],[CÓDIGO]],Consumo!$U$3:$U$902) + SUMIF(Consumo!$C$3:$C$902,tabItens[[#This Row],[CÓDIGO]],Consumo!$V$3:$V$902) + SUMIF(Consumo!$C$3:$C$902,tabItens[[#This Row],[CÓDIGO]],Consumo!$W$3:$W$902)</f>
        <v>3354</v>
      </c>
      <c r="AT562" s="269">
        <f>SUMIF(Consumo!$C$3:$C$902,tabItens[[#This Row],[CÓDIGO]],Consumo!$AF$3:$AF$902)</f>
        <v>10092</v>
      </c>
      <c r="AU562" s="270">
        <f>SUMIF(Consumo!$C$3:$C$902,tabItens[[#This Row],[CÓDIGO]],Consumo!$AG$3:$AG$902)</f>
        <v>1205</v>
      </c>
      <c r="AV562" s="271">
        <f>SUMIF(Consumo!$C$3:$C$902,tabItens[[#This Row],[CÓDIGO]],Consumo!$AE$3:$AE$902)</f>
        <v>2.2222222222222223</v>
      </c>
      <c r="AW562" s="244">
        <f>tabItens[[#This Row],[QTDE ATUAL]] + tabItens[[#This Row],[RC QTDE]] + tabItens[[#This Row],[AF SALDO]] + tabItens[[#This Row],[Recentes]]</f>
        <v>2000</v>
      </c>
      <c r="AX562" s="272">
        <v>834</v>
      </c>
      <c r="AY562" s="272">
        <v>4</v>
      </c>
      <c r="AZ562" s="272">
        <f>IF(ISBLANK(tabItens[[#This Row],[CÓDIGO]]),"",tabItens[[#This Row],[PontoMês]] * (AZ$2+tabItens[[#This Row],[PontoQtM]]))</f>
        <v>3336</v>
      </c>
      <c r="BA562" s="271">
        <f>tabItens[[#This Row],[PontoPed]] - tabItens[[#This Row],[Saldo]] + (1/10)</f>
        <v>1336.1</v>
      </c>
      <c r="BB562" s="271">
        <f xml:space="preserve"> tabItens[[#This Row],[PontoMês]] * BB$2 - tabItens[[#This Row],[QTDE ATUAL]] - (1/10)</f>
        <v>833.9</v>
      </c>
      <c r="BC562" s="273">
        <f>IF( tabItens[[#This Row],[PontoPed]]&gt;0, IF(tabItens[[#This Row],[PontoPed]]&lt;1, 1, IF( tabItens[[#This Row],[Saldo]]&gt;tabItens[[#This Row],[PontoPed]], 0, (tabItens[[#This Row],[PontoPed]]-tabItens[[#This Row],[Saldo]])/tabItens[[#This Row],[PontoPed]] ) ), 0 )</f>
        <v>0.40047961630695444</v>
      </c>
      <c r="BD562" s="274">
        <f>ROUNDDOWN(IF( OR( AND(tabItens[[#This Row],[PontoPed]]&lt;tabItens[[#This Row],[Saldo]],tabItens[[#This Row],[Saldo]]&gt;0), tabItens[[#This Row],[PontoPed]]=0), 99, IF(AND(tabItens[[#This Row],[Saldo]]=0,tabItens[[#This Row],[PontoPed]]&gt;0), 0, (1-tabItens[[#This Row],[PctAb]])*10 ) ),0)</f>
        <v>5</v>
      </c>
      <c r="BE562" s="275">
        <f>MAX(ROUNDDOWN( IF(tabItens[[#This Row],[Abaixo]] &gt; 0,   tabItens[[#This Row],[Abaixo]] + (tabItens[[#This Row],[PontoMês]] * IF( OR( ISBLANK(tabItens[[#This Row],[ATA Nº/ANO]]), tabItens[[#This Row],[ATA Nº/ANO]] = ""),BE$2,BE$1)),0),0),0)</f>
        <v>3838</v>
      </c>
      <c r="BF56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2" s="276">
        <f>SUMIF(Consumo!$C$3:$C$902,tabItens[[#This Row],[CÓDIGO]],Consumo!$E$3:$E$902)</f>
        <v>40</v>
      </c>
      <c r="BH562" s="277">
        <f>IF(AND(tabItens[[#This Row],[Pend]] &gt; 0,tabItens[[#This Row],[Consumo]] &lt;&gt; 0), tabItens[[#This Row],[Pend]] / tabItens[[#This Row],[Consumo]], 0 )</f>
        <v>3.9635354736424887E-3</v>
      </c>
      <c r="BI562" s="276"/>
      <c r="BJ562" s="276"/>
      <c r="BK562" s="278" t="s">
        <v>2077</v>
      </c>
    </row>
    <row r="563" spans="1:63" x14ac:dyDescent="0.3">
      <c r="A563" s="239">
        <v>93335</v>
      </c>
      <c r="B563" s="240" t="s">
        <v>1545</v>
      </c>
      <c r="C563" s="241" t="s">
        <v>381</v>
      </c>
      <c r="D563" s="242">
        <v>0.45</v>
      </c>
      <c r="E563" s="243"/>
      <c r="F563" s="243"/>
      <c r="G563" s="243" t="s">
        <v>891</v>
      </c>
      <c r="H563" s="244">
        <v>0</v>
      </c>
      <c r="I563" s="245">
        <v>103003</v>
      </c>
      <c r="J563" s="246">
        <v>0.45</v>
      </c>
      <c r="K563" s="247">
        <v>4657</v>
      </c>
      <c r="L563" s="248">
        <f>IF(tabItens[[#This Row],[Média]] &gt; 0, tabItens[[#This Row],[QTDE ATUAL]] / tabItens[[#This Row],[Média]],999.9)</f>
        <v>0</v>
      </c>
      <c r="M563" s="249">
        <v>0</v>
      </c>
      <c r="N563" s="250">
        <f>tabItens[[#This Row],[VALOR UNIT.]] * tabItens[[#This Row],[LC]]</f>
        <v>0</v>
      </c>
      <c r="O563" s="251" t="s">
        <v>2079</v>
      </c>
      <c r="P563" s="252"/>
      <c r="Q563" s="253"/>
      <c r="R563" s="250"/>
      <c r="S563" s="254"/>
      <c r="T563" s="255">
        <f>ROUNDDOWN(IFERROR(tabItens[[#This Row],[ATA DT.VALID.]] - $D$1,0) / 30,0)</f>
        <v>-1507</v>
      </c>
      <c r="U563" s="240" t="s">
        <v>1143</v>
      </c>
      <c r="V563" s="256">
        <v>1</v>
      </c>
      <c r="W563" s="257" t="s">
        <v>2065</v>
      </c>
      <c r="X563" s="258">
        <v>57</v>
      </c>
      <c r="Y563" s="259">
        <v>2</v>
      </c>
      <c r="Z563" s="260">
        <v>6216</v>
      </c>
      <c r="AA563" s="261">
        <v>2023</v>
      </c>
      <c r="AB563" s="262">
        <v>1000</v>
      </c>
      <c r="AC563" s="262"/>
      <c r="AD563" s="261"/>
      <c r="AE563" s="262"/>
      <c r="AF563" s="255"/>
      <c r="AG563" s="263" t="s">
        <v>2063</v>
      </c>
      <c r="AH563" s="264"/>
      <c r="AI563" s="255">
        <v>2138</v>
      </c>
      <c r="AJ563" s="264">
        <v>44974</v>
      </c>
      <c r="AK563" s="264">
        <v>38919</v>
      </c>
      <c r="AL563" s="264">
        <v>45049</v>
      </c>
      <c r="AM563" s="254"/>
      <c r="AN563" s="243"/>
      <c r="AO563" s="265" t="str">
        <f>_xlfn.IFNA(IF(VLOOKUP(tabItens[[#This Row],[CÓDIGO]],tabExcluirDoEstoque[#Data],1,FALSE),"sim",""),"")</f>
        <v/>
      </c>
      <c r="AP563" s="266" t="str">
        <f ca="1">IF(OR(ISBLANK(tabItens[[#This Row],[ATA DT.VALID.]]),tabItens[[#This Row],[ATA DT.VALID.]]="",tabItens[[#This Row],[ATA DT.VALID.]]=" "),"",IF(TYPE(tabItens[[#This Row],[ATA DT.VALID.]])=1,ROUNDUP((tabItens[[#This Row],[ATA DT.VALID.]]-TODAY())/7,0),""))</f>
        <v/>
      </c>
      <c r="AQ563" s="267">
        <v>0</v>
      </c>
      <c r="AR563" s="268" t="str">
        <f>IF(ISBLANK(tabItens[[#This Row],[CÓDIGO]]),"",IFERROR(VLOOKUP(tabItens[[#This Row],[CÓDIGO]],Consumo!$C$2:$AI$902,32,FALSE),0))</f>
        <v>08.2023</v>
      </c>
      <c r="AS563" s="269">
        <f>SUMIF(Consumo!$C$3:$C$902,tabItens[[#This Row],[CÓDIGO]],Consumo!$T$3:$T$902) + SUMIF(Consumo!$C$3:$C$902,tabItens[[#This Row],[CÓDIGO]],Consumo!$U$3:$U$902) + SUMIF(Consumo!$C$3:$C$902,tabItens[[#This Row],[CÓDIGO]],Consumo!$V$3:$V$902) + SUMIF(Consumo!$C$3:$C$902,tabItens[[#This Row],[CÓDIGO]],Consumo!$W$3:$W$902)</f>
        <v>3097</v>
      </c>
      <c r="AT563" s="269">
        <f>SUMIF(Consumo!$C$3:$C$902,tabItens[[#This Row],[CÓDIGO]],Consumo!$AF$3:$AF$902)</f>
        <v>9743</v>
      </c>
      <c r="AU563" s="270">
        <f>SUMIF(Consumo!$C$3:$C$902,tabItens[[#This Row],[CÓDIGO]],Consumo!$AG$3:$AG$902)</f>
        <v>1217</v>
      </c>
      <c r="AV563" s="271">
        <f>SUMIF(Consumo!$C$3:$C$902,tabItens[[#This Row],[CÓDIGO]],Consumo!$AE$3:$AE$902)</f>
        <v>7.7222222222222223</v>
      </c>
      <c r="AW563" s="244">
        <f>tabItens[[#This Row],[QTDE ATUAL]] + tabItens[[#This Row],[RC QTDE]] + tabItens[[#This Row],[AF SALDO]] + tabItens[[#This Row],[Recentes]]</f>
        <v>1000</v>
      </c>
      <c r="AX563" s="272">
        <v>834</v>
      </c>
      <c r="AY563" s="272">
        <v>4</v>
      </c>
      <c r="AZ563" s="272">
        <f>IF(ISBLANK(tabItens[[#This Row],[CÓDIGO]]),"",tabItens[[#This Row],[PontoMês]] * (AZ$2+tabItens[[#This Row],[PontoQtM]]))</f>
        <v>3336</v>
      </c>
      <c r="BA563" s="271">
        <f>tabItens[[#This Row],[PontoPed]] - tabItens[[#This Row],[Saldo]] + (1/10)</f>
        <v>2336.1</v>
      </c>
      <c r="BB563" s="271">
        <f xml:space="preserve"> tabItens[[#This Row],[PontoMês]] * BB$2 - tabItens[[#This Row],[QTDE ATUAL]] - (1/10)</f>
        <v>833.9</v>
      </c>
      <c r="BC563" s="273">
        <f>IF( tabItens[[#This Row],[PontoPed]]&gt;0, IF(tabItens[[#This Row],[PontoPed]]&lt;1, 1, IF( tabItens[[#This Row],[Saldo]]&gt;tabItens[[#This Row],[PontoPed]], 0, (tabItens[[#This Row],[PontoPed]]-tabItens[[#This Row],[Saldo]])/tabItens[[#This Row],[PontoPed]] ) ), 0 )</f>
        <v>0.70023980815347719</v>
      </c>
      <c r="BD563" s="274">
        <f>ROUNDDOWN(IF( OR( AND(tabItens[[#This Row],[PontoPed]]&lt;tabItens[[#This Row],[Saldo]],tabItens[[#This Row],[Saldo]]&gt;0), tabItens[[#This Row],[PontoPed]]=0), 99, IF(AND(tabItens[[#This Row],[Saldo]]=0,tabItens[[#This Row],[PontoPed]]&gt;0), 0, (1-tabItens[[#This Row],[PctAb]])*10 ) ),0)</f>
        <v>2</v>
      </c>
      <c r="BE563" s="275">
        <f>MAX(ROUNDDOWN( IF(tabItens[[#This Row],[Abaixo]] &gt; 0,   tabItens[[#This Row],[Abaixo]] + (tabItens[[#This Row],[PontoMês]] * IF( OR( ISBLANK(tabItens[[#This Row],[ATA Nº/ANO]]), tabItens[[#This Row],[ATA Nº/ANO]] = ""),BE$2,BE$1)),0),0),0)</f>
        <v>4838</v>
      </c>
      <c r="BF56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3" s="276">
        <f>SUMIF(Consumo!$C$3:$C$902,tabItens[[#This Row],[CÓDIGO]],Consumo!$E$3:$E$902)</f>
        <v>139</v>
      </c>
      <c r="BH563" s="277">
        <f>IF(AND(tabItens[[#This Row],[Pend]] &gt; 0,tabItens[[#This Row],[Consumo]] &lt;&gt; 0), tabItens[[#This Row],[Pend]] / tabItens[[#This Row],[Consumo]], 0 )</f>
        <v>1.4266652981627836E-2</v>
      </c>
      <c r="BI563" s="276"/>
      <c r="BJ563" s="276"/>
      <c r="BK563" s="278" t="s">
        <v>2077</v>
      </c>
    </row>
    <row r="564" spans="1:63" x14ac:dyDescent="0.3">
      <c r="A564" s="239">
        <v>17454</v>
      </c>
      <c r="B564" s="240" t="s">
        <v>1142</v>
      </c>
      <c r="C564" s="241" t="s">
        <v>381</v>
      </c>
      <c r="D564" s="242">
        <v>0.24</v>
      </c>
      <c r="E564" s="243"/>
      <c r="F564" s="243"/>
      <c r="G564" s="243" t="s">
        <v>891</v>
      </c>
      <c r="H564" s="244">
        <v>2346</v>
      </c>
      <c r="I564" s="245">
        <v>103003</v>
      </c>
      <c r="J564" s="246">
        <v>0.24</v>
      </c>
      <c r="K564" s="247">
        <v>4981</v>
      </c>
      <c r="L564" s="248">
        <f>IF(tabItens[[#This Row],[Média]] &gt; 0, tabItens[[#This Row],[QTDE ATUAL]] / tabItens[[#This Row],[Média]],999.9)</f>
        <v>999.9</v>
      </c>
      <c r="M564" s="249">
        <v>0</v>
      </c>
      <c r="N564" s="250">
        <f>tabItens[[#This Row],[VALOR UNIT.]] * tabItens[[#This Row],[LC]]</f>
        <v>0</v>
      </c>
      <c r="O564" s="251" t="s">
        <v>2079</v>
      </c>
      <c r="P564" s="252"/>
      <c r="Q564" s="253"/>
      <c r="R564" s="250"/>
      <c r="S564" s="254"/>
      <c r="T564" s="255">
        <f>ROUNDDOWN(IFERROR(tabItens[[#This Row],[ATA DT.VALID.]] - $D$1,0) / 30,0)</f>
        <v>-1507</v>
      </c>
      <c r="U564" s="240" t="s">
        <v>1143</v>
      </c>
      <c r="V564" s="256">
        <v>1</v>
      </c>
      <c r="W564" s="257" t="s">
        <v>2065</v>
      </c>
      <c r="X564" s="258">
        <v>57</v>
      </c>
      <c r="Y564" s="259">
        <v>2</v>
      </c>
      <c r="Z564" s="260"/>
      <c r="AA564" s="261"/>
      <c r="AB564" s="262"/>
      <c r="AC564" s="262"/>
      <c r="AD564" s="261"/>
      <c r="AE564" s="262"/>
      <c r="AF564" s="255"/>
      <c r="AG564" s="263" t="s">
        <v>2063</v>
      </c>
      <c r="AH564" s="264"/>
      <c r="AI564" s="255">
        <v>2528</v>
      </c>
      <c r="AJ564" s="264">
        <v>44147</v>
      </c>
      <c r="AK564" s="264" t="s">
        <v>891</v>
      </c>
      <c r="AL564" s="264">
        <v>44126</v>
      </c>
      <c r="AM564" s="254"/>
      <c r="AN564" s="243"/>
      <c r="AO564" s="265" t="str">
        <f>_xlfn.IFNA(IF(VLOOKUP(tabItens[[#This Row],[CÓDIGO]],tabExcluirDoEstoque[#Data],1,FALSE),"sim",""),"")</f>
        <v/>
      </c>
      <c r="AP564" s="266" t="str">
        <f ca="1">IF(OR(ISBLANK(tabItens[[#This Row],[ATA DT.VALID.]]),tabItens[[#This Row],[ATA DT.VALID.]]="",tabItens[[#This Row],[ATA DT.VALID.]]=" "),"",IF(TYPE(tabItens[[#This Row],[ATA DT.VALID.]])=1,ROUNDUP((tabItens[[#This Row],[ATA DT.VALID.]]-TODAY())/7,0),""))</f>
        <v/>
      </c>
      <c r="AQ564" s="267">
        <v>0</v>
      </c>
      <c r="AR564" s="268" t="str">
        <f>IF(ISBLANK(tabItens[[#This Row],[CÓDIGO]]),"",IFERROR(VLOOKUP(tabItens[[#This Row],[CÓDIGO]],Consumo!$C$2:$AI$902,32,FALSE),0))</f>
        <v>08.2023</v>
      </c>
      <c r="AS564" s="269">
        <f>SUMIF(Consumo!$C$3:$C$902,tabItens[[#This Row],[CÓDIGO]],Consumo!$T$3:$T$902) + SUMIF(Consumo!$C$3:$C$902,tabItens[[#This Row],[CÓDIGO]],Consumo!$U$3:$U$902) + SUMIF(Consumo!$C$3:$C$902,tabItens[[#This Row],[CÓDIGO]],Consumo!$V$3:$V$902) + SUMIF(Consumo!$C$3:$C$902,tabItens[[#This Row],[CÓDIGO]],Consumo!$W$3:$W$902)</f>
        <v>3239</v>
      </c>
      <c r="AT564" s="269">
        <f>SUMIF(Consumo!$C$3:$C$902,tabItens[[#This Row],[CÓDIGO]],Consumo!$AF$3:$AF$902)</f>
        <v>10542</v>
      </c>
      <c r="AU564" s="270">
        <f>SUMIF(Consumo!$C$3:$C$902,tabItens[[#This Row],[CÓDIGO]],Consumo!$AG$3:$AG$902)</f>
        <v>1131</v>
      </c>
      <c r="AV564" s="271">
        <f>SUMIF(Consumo!$C$3:$C$902,tabItens[[#This Row],[CÓDIGO]],Consumo!$AE$3:$AE$902)</f>
        <v>0</v>
      </c>
      <c r="AW564" s="244">
        <f>tabItens[[#This Row],[QTDE ATUAL]] + tabItens[[#This Row],[RC QTDE]] + tabItens[[#This Row],[AF SALDO]] + tabItens[[#This Row],[Recentes]]</f>
        <v>2346</v>
      </c>
      <c r="AX564" s="272">
        <v>716</v>
      </c>
      <c r="AY564" s="272">
        <v>4</v>
      </c>
      <c r="AZ564" s="272">
        <f>IF(ISBLANK(tabItens[[#This Row],[CÓDIGO]]),"",tabItens[[#This Row],[PontoMês]] * (AZ$2+tabItens[[#This Row],[PontoQtM]]))</f>
        <v>2864</v>
      </c>
      <c r="BA564" s="271">
        <f>tabItens[[#This Row],[PontoPed]] - tabItens[[#This Row],[Saldo]] + (1/10)</f>
        <v>518.1</v>
      </c>
      <c r="BB564" s="271">
        <f xml:space="preserve"> tabItens[[#This Row],[PontoMês]] * BB$2 - tabItens[[#This Row],[QTDE ATUAL]] - (1/10)</f>
        <v>-1630.1</v>
      </c>
      <c r="BC564" s="273">
        <f>IF( tabItens[[#This Row],[PontoPed]]&gt;0, IF(tabItens[[#This Row],[PontoPed]]&lt;1, 1, IF( tabItens[[#This Row],[Saldo]]&gt;tabItens[[#This Row],[PontoPed]], 0, (tabItens[[#This Row],[PontoPed]]-tabItens[[#This Row],[Saldo]])/tabItens[[#This Row],[PontoPed]] ) ), 0 )</f>
        <v>0.18086592178770949</v>
      </c>
      <c r="BD564" s="274">
        <f>ROUNDDOWN(IF( OR( AND(tabItens[[#This Row],[PontoPed]]&lt;tabItens[[#This Row],[Saldo]],tabItens[[#This Row],[Saldo]]&gt;0), tabItens[[#This Row],[PontoPed]]=0), 99, IF(AND(tabItens[[#This Row],[Saldo]]=0,tabItens[[#This Row],[PontoPed]]&gt;0), 0, (1-tabItens[[#This Row],[PctAb]])*10 ) ),0)</f>
        <v>8</v>
      </c>
      <c r="BE564" s="275">
        <f>MAX(ROUNDDOWN( IF(tabItens[[#This Row],[Abaixo]] &gt; 0,   tabItens[[#This Row],[Abaixo]] + (tabItens[[#This Row],[PontoMês]] * IF( OR( ISBLANK(tabItens[[#This Row],[ATA Nº/ANO]]), tabItens[[#This Row],[ATA Nº/ANO]] = ""),BE$2,BE$1)),0),0),0)</f>
        <v>2666</v>
      </c>
      <c r="BF56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4" s="276">
        <f>SUMIF(Consumo!$C$3:$C$902,tabItens[[#This Row],[CÓDIGO]],Consumo!$E$3:$E$902)</f>
        <v>0</v>
      </c>
      <c r="BH564" s="277">
        <f>IF(AND(tabItens[[#This Row],[Pend]] &gt; 0,tabItens[[#This Row],[Consumo]] &lt;&gt; 0), tabItens[[#This Row],[Pend]] / tabItens[[#This Row],[Consumo]], 0 )</f>
        <v>0</v>
      </c>
      <c r="BI564" s="276"/>
      <c r="BJ564" s="276"/>
      <c r="BK564" s="278" t="s">
        <v>2077</v>
      </c>
    </row>
    <row r="565" spans="1:63" x14ac:dyDescent="0.3">
      <c r="A565" s="239">
        <v>93453</v>
      </c>
      <c r="B565" s="240" t="s">
        <v>1546</v>
      </c>
      <c r="C565" s="241" t="s">
        <v>381</v>
      </c>
      <c r="D565" s="242">
        <v>0.24</v>
      </c>
      <c r="E565" s="243"/>
      <c r="F565" s="243"/>
      <c r="G565" s="243" t="s">
        <v>891</v>
      </c>
      <c r="H565" s="244">
        <v>0</v>
      </c>
      <c r="I565" s="245">
        <v>103003</v>
      </c>
      <c r="J565" s="246">
        <v>0.24</v>
      </c>
      <c r="K565" s="247">
        <v>4600</v>
      </c>
      <c r="L565" s="248">
        <f>IF(tabItens[[#This Row],[Média]] &gt; 0, tabItens[[#This Row],[QTDE ATUAL]] / tabItens[[#This Row],[Média]],999.9)</f>
        <v>0</v>
      </c>
      <c r="M565" s="249">
        <v>0</v>
      </c>
      <c r="N565" s="250">
        <f>tabItens[[#This Row],[VALOR UNIT.]] * tabItens[[#This Row],[LC]]</f>
        <v>0</v>
      </c>
      <c r="O565" s="251" t="s">
        <v>2079</v>
      </c>
      <c r="P565" s="252"/>
      <c r="Q565" s="253"/>
      <c r="R565" s="250"/>
      <c r="S565" s="254"/>
      <c r="T565" s="255">
        <f>ROUNDDOWN(IFERROR(tabItens[[#This Row],[ATA DT.VALID.]] - $D$1,0) / 30,0)</f>
        <v>-1507</v>
      </c>
      <c r="U565" s="240" t="s">
        <v>1143</v>
      </c>
      <c r="V565" s="256">
        <v>1</v>
      </c>
      <c r="W565" s="257" t="s">
        <v>2065</v>
      </c>
      <c r="X565" s="258">
        <v>57</v>
      </c>
      <c r="Y565" s="259">
        <v>2</v>
      </c>
      <c r="Z565" s="260">
        <v>6985</v>
      </c>
      <c r="AA565" s="261">
        <v>2023</v>
      </c>
      <c r="AB565" s="262">
        <v>3300</v>
      </c>
      <c r="AC565" s="262"/>
      <c r="AD565" s="261"/>
      <c r="AE565" s="262"/>
      <c r="AF565" s="255"/>
      <c r="AG565" s="263" t="s">
        <v>2063</v>
      </c>
      <c r="AH565" s="264"/>
      <c r="AI565" s="255">
        <v>2120</v>
      </c>
      <c r="AJ565" s="264">
        <v>44147</v>
      </c>
      <c r="AK565" s="264">
        <v>38930</v>
      </c>
      <c r="AL565" s="264">
        <v>44126</v>
      </c>
      <c r="AM565" s="254"/>
      <c r="AN565" s="243"/>
      <c r="AO565" s="265" t="str">
        <f>_xlfn.IFNA(IF(VLOOKUP(tabItens[[#This Row],[CÓDIGO]],tabExcluirDoEstoque[#Data],1,FALSE),"sim",""),"")</f>
        <v/>
      </c>
      <c r="AP565" s="266" t="str">
        <f ca="1">IF(OR(ISBLANK(tabItens[[#This Row],[ATA DT.VALID.]]),tabItens[[#This Row],[ATA DT.VALID.]]="",tabItens[[#This Row],[ATA DT.VALID.]]=" "),"",IF(TYPE(tabItens[[#This Row],[ATA DT.VALID.]])=1,ROUNDUP((tabItens[[#This Row],[ATA DT.VALID.]]-TODAY())/7,0),""))</f>
        <v/>
      </c>
      <c r="AQ565" s="267">
        <v>0</v>
      </c>
      <c r="AR565" s="268" t="str">
        <f>IF(ISBLANK(tabItens[[#This Row],[CÓDIGO]]),"",IFERROR(VLOOKUP(tabItens[[#This Row],[CÓDIGO]],Consumo!$C$2:$AI$902,32,FALSE),0))</f>
        <v>07.2023</v>
      </c>
      <c r="AS565" s="269">
        <f>SUMIF(Consumo!$C$3:$C$902,tabItens[[#This Row],[CÓDIGO]],Consumo!$T$3:$T$902) + SUMIF(Consumo!$C$3:$C$902,tabItens[[#This Row],[CÓDIGO]],Consumo!$U$3:$U$902) + SUMIF(Consumo!$C$3:$C$902,tabItens[[#This Row],[CÓDIGO]],Consumo!$V$3:$V$902) + SUMIF(Consumo!$C$3:$C$902,tabItens[[#This Row],[CÓDIGO]],Consumo!$W$3:$W$902)</f>
        <v>1545</v>
      </c>
      <c r="AT565" s="269">
        <f>SUMIF(Consumo!$C$3:$C$902,tabItens[[#This Row],[CÓDIGO]],Consumo!$AF$3:$AF$902)</f>
        <v>10462</v>
      </c>
      <c r="AU565" s="270">
        <f>SUMIF(Consumo!$C$3:$C$902,tabItens[[#This Row],[CÓDIGO]],Consumo!$AG$3:$AG$902)</f>
        <v>1239</v>
      </c>
      <c r="AV565" s="271">
        <f>SUMIF(Consumo!$C$3:$C$902,tabItens[[#This Row],[CÓDIGO]],Consumo!$AE$3:$AE$902)</f>
        <v>42.833333333333336</v>
      </c>
      <c r="AW565" s="244">
        <f>tabItens[[#This Row],[QTDE ATUAL]] + tabItens[[#This Row],[RC QTDE]] + tabItens[[#This Row],[AF SALDO]] + tabItens[[#This Row],[Recentes]]</f>
        <v>3300</v>
      </c>
      <c r="AX565" s="272">
        <v>850</v>
      </c>
      <c r="AY565" s="272">
        <v>4</v>
      </c>
      <c r="AZ565" s="272">
        <f>IF(ISBLANK(tabItens[[#This Row],[CÓDIGO]]),"",tabItens[[#This Row],[PontoMês]] * (AZ$2+tabItens[[#This Row],[PontoQtM]]))</f>
        <v>3400</v>
      </c>
      <c r="BA565" s="271">
        <f>tabItens[[#This Row],[PontoPed]] - tabItens[[#This Row],[Saldo]] + (1/10)</f>
        <v>100.1</v>
      </c>
      <c r="BB565" s="271">
        <f xml:space="preserve"> tabItens[[#This Row],[PontoMês]] * BB$2 - tabItens[[#This Row],[QTDE ATUAL]] - (1/10)</f>
        <v>849.9</v>
      </c>
      <c r="BC565" s="273">
        <f>IF( tabItens[[#This Row],[PontoPed]]&gt;0, IF(tabItens[[#This Row],[PontoPed]]&lt;1, 1, IF( tabItens[[#This Row],[Saldo]]&gt;tabItens[[#This Row],[PontoPed]], 0, (tabItens[[#This Row],[PontoPed]]-tabItens[[#This Row],[Saldo]])/tabItens[[#This Row],[PontoPed]] ) ), 0 )</f>
        <v>2.9411764705882353E-2</v>
      </c>
      <c r="BD565" s="274">
        <f>ROUNDDOWN(IF( OR( AND(tabItens[[#This Row],[PontoPed]]&lt;tabItens[[#This Row],[Saldo]],tabItens[[#This Row],[Saldo]]&gt;0), tabItens[[#This Row],[PontoPed]]=0), 99, IF(AND(tabItens[[#This Row],[Saldo]]=0,tabItens[[#This Row],[PontoPed]]&gt;0), 0, (1-tabItens[[#This Row],[PctAb]])*10 ) ),0)</f>
        <v>9</v>
      </c>
      <c r="BE565" s="275">
        <f>MAX(ROUNDDOWN( IF(tabItens[[#This Row],[Abaixo]] &gt; 0,   tabItens[[#This Row],[Abaixo]] + (tabItens[[#This Row],[PontoMês]] * IF( OR( ISBLANK(tabItens[[#This Row],[ATA Nº/ANO]]), tabItens[[#This Row],[ATA Nº/ANO]] = ""),BE$2,BE$1)),0),0),0)</f>
        <v>2650</v>
      </c>
      <c r="BF56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5" s="276">
        <f>SUMIF(Consumo!$C$3:$C$902,tabItens[[#This Row],[CÓDIGO]],Consumo!$E$3:$E$902)</f>
        <v>771</v>
      </c>
      <c r="BH565" s="277">
        <f>IF(AND(tabItens[[#This Row],[Pend]] &gt; 0,tabItens[[#This Row],[Consumo]] &lt;&gt; 0), tabItens[[#This Row],[Pend]] / tabItens[[#This Row],[Consumo]], 0 )</f>
        <v>7.3695278149493407E-2</v>
      </c>
      <c r="BI565" s="276"/>
      <c r="BJ565" s="276"/>
      <c r="BK565" s="278" t="s">
        <v>2077</v>
      </c>
    </row>
    <row r="566" spans="1:63" x14ac:dyDescent="0.3">
      <c r="A566" s="239">
        <v>93454</v>
      </c>
      <c r="B566" s="240" t="s">
        <v>1547</v>
      </c>
      <c r="C566" s="241" t="s">
        <v>381</v>
      </c>
      <c r="D566" s="242">
        <v>0.24</v>
      </c>
      <c r="E566" s="243"/>
      <c r="F566" s="243"/>
      <c r="G566" s="243" t="s">
        <v>891</v>
      </c>
      <c r="H566" s="244">
        <v>0</v>
      </c>
      <c r="I566" s="245">
        <v>103003</v>
      </c>
      <c r="J566" s="246">
        <v>0.24</v>
      </c>
      <c r="K566" s="247">
        <v>4275</v>
      </c>
      <c r="L566" s="248">
        <f>IF(tabItens[[#This Row],[Média]] &gt; 0, tabItens[[#This Row],[QTDE ATUAL]] / tabItens[[#This Row],[Média]],999.9)</f>
        <v>0</v>
      </c>
      <c r="M566" s="249">
        <v>0</v>
      </c>
      <c r="N566" s="250">
        <f>tabItens[[#This Row],[VALOR UNIT.]] * tabItens[[#This Row],[LC]]</f>
        <v>0</v>
      </c>
      <c r="O566" s="251" t="s">
        <v>2079</v>
      </c>
      <c r="P566" s="252"/>
      <c r="Q566" s="253"/>
      <c r="R566" s="250"/>
      <c r="S566" s="254"/>
      <c r="T566" s="255">
        <f>ROUNDDOWN(IFERROR(tabItens[[#This Row],[ATA DT.VALID.]] - $D$1,0) / 30,0)</f>
        <v>-1507</v>
      </c>
      <c r="U566" s="240" t="s">
        <v>1143</v>
      </c>
      <c r="V566" s="256">
        <v>1</v>
      </c>
      <c r="W566" s="257" t="s">
        <v>2065</v>
      </c>
      <c r="X566" s="258">
        <v>57</v>
      </c>
      <c r="Y566" s="259">
        <v>2</v>
      </c>
      <c r="Z566" s="260">
        <v>6985</v>
      </c>
      <c r="AA566" s="261">
        <v>2023</v>
      </c>
      <c r="AB566" s="262">
        <v>3500</v>
      </c>
      <c r="AC566" s="262"/>
      <c r="AD566" s="261"/>
      <c r="AE566" s="262"/>
      <c r="AF566" s="255"/>
      <c r="AG566" s="263" t="s">
        <v>2063</v>
      </c>
      <c r="AH566" s="264"/>
      <c r="AI566" s="255">
        <v>2388</v>
      </c>
      <c r="AJ566" s="264">
        <v>44147</v>
      </c>
      <c r="AK566" s="264">
        <v>38930</v>
      </c>
      <c r="AL566" s="264">
        <v>44126</v>
      </c>
      <c r="AM566" s="254"/>
      <c r="AN566" s="243"/>
      <c r="AO566" s="265" t="str">
        <f>_xlfn.IFNA(IF(VLOOKUP(tabItens[[#This Row],[CÓDIGO]],tabExcluirDoEstoque[#Data],1,FALSE),"sim",""),"")</f>
        <v/>
      </c>
      <c r="AP566" s="266" t="str">
        <f ca="1">IF(OR(ISBLANK(tabItens[[#This Row],[ATA DT.VALID.]]),tabItens[[#This Row],[ATA DT.VALID.]]="",tabItens[[#This Row],[ATA DT.VALID.]]=" "),"",IF(TYPE(tabItens[[#This Row],[ATA DT.VALID.]])=1,ROUNDUP((tabItens[[#This Row],[ATA DT.VALID.]]-TODAY())/7,0),""))</f>
        <v/>
      </c>
      <c r="AQ566" s="267">
        <v>0</v>
      </c>
      <c r="AR566" s="268" t="str">
        <f>IF(ISBLANK(tabItens[[#This Row],[CÓDIGO]]),"",IFERROR(VLOOKUP(tabItens[[#This Row],[CÓDIGO]],Consumo!$C$2:$AI$902,32,FALSE),0))</f>
        <v>06.2023</v>
      </c>
      <c r="AS566" s="269">
        <f>SUMIF(Consumo!$C$3:$C$902,tabItens[[#This Row],[CÓDIGO]],Consumo!$T$3:$T$902) + SUMIF(Consumo!$C$3:$C$902,tabItens[[#This Row],[CÓDIGO]],Consumo!$U$3:$U$902) + SUMIF(Consumo!$C$3:$C$902,tabItens[[#This Row],[CÓDIGO]],Consumo!$V$3:$V$902) + SUMIF(Consumo!$C$3:$C$902,tabItens[[#This Row],[CÓDIGO]],Consumo!$W$3:$W$902)</f>
        <v>994</v>
      </c>
      <c r="AT566" s="269">
        <f>SUMIF(Consumo!$C$3:$C$902,tabItens[[#This Row],[CÓDIGO]],Consumo!$AF$3:$AF$902)</f>
        <v>9977</v>
      </c>
      <c r="AU566" s="270">
        <f>SUMIF(Consumo!$C$3:$C$902,tabItens[[#This Row],[CÓDIGO]],Consumo!$AG$3:$AG$902)</f>
        <v>1265</v>
      </c>
      <c r="AV566" s="271">
        <f>SUMIF(Consumo!$C$3:$C$902,tabItens[[#This Row],[CÓDIGO]],Consumo!$AE$3:$AE$902)</f>
        <v>44</v>
      </c>
      <c r="AW566" s="244">
        <f>tabItens[[#This Row],[QTDE ATUAL]] + tabItens[[#This Row],[RC QTDE]] + tabItens[[#This Row],[AF SALDO]] + tabItens[[#This Row],[Recentes]]</f>
        <v>3500</v>
      </c>
      <c r="AX566" s="272">
        <v>850</v>
      </c>
      <c r="AY566" s="272">
        <v>4</v>
      </c>
      <c r="AZ566" s="272">
        <f>IF(ISBLANK(tabItens[[#This Row],[CÓDIGO]]),"",tabItens[[#This Row],[PontoMês]] * (AZ$2+tabItens[[#This Row],[PontoQtM]]))</f>
        <v>3400</v>
      </c>
      <c r="BA566" s="271">
        <f>tabItens[[#This Row],[PontoPed]] - tabItens[[#This Row],[Saldo]] + (1/10)</f>
        <v>-99.9</v>
      </c>
      <c r="BB566" s="271">
        <f xml:space="preserve"> tabItens[[#This Row],[PontoMês]] * BB$2 - tabItens[[#This Row],[QTDE ATUAL]] - (1/10)</f>
        <v>849.9</v>
      </c>
      <c r="BC566" s="273">
        <f>IF( tabItens[[#This Row],[PontoPed]]&gt;0, IF(tabItens[[#This Row],[PontoPed]]&lt;1, 1, IF( tabItens[[#This Row],[Saldo]]&gt;tabItens[[#This Row],[PontoPed]], 0, (tabItens[[#This Row],[PontoPed]]-tabItens[[#This Row],[Saldo]])/tabItens[[#This Row],[PontoPed]] ) ), 0 )</f>
        <v>0</v>
      </c>
      <c r="BD566" s="274">
        <f>ROUNDDOWN(IF( OR( AND(tabItens[[#This Row],[PontoPed]]&lt;tabItens[[#This Row],[Saldo]],tabItens[[#This Row],[Saldo]]&gt;0), tabItens[[#This Row],[PontoPed]]=0), 99, IF(AND(tabItens[[#This Row],[Saldo]]=0,tabItens[[#This Row],[PontoPed]]&gt;0), 0, (1-tabItens[[#This Row],[PctAb]])*10 ) ),0)</f>
        <v>99</v>
      </c>
      <c r="BE566" s="275">
        <f>MAX(ROUNDDOWN( IF(tabItens[[#This Row],[Abaixo]] &gt; 0,   tabItens[[#This Row],[Abaixo]] + (tabItens[[#This Row],[PontoMês]] * IF( OR( ISBLANK(tabItens[[#This Row],[ATA Nº/ANO]]), tabItens[[#This Row],[ATA Nº/ANO]] = ""),BE$2,BE$1)),0),0),0)</f>
        <v>0</v>
      </c>
      <c r="BF56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6" s="276">
        <f>SUMIF(Consumo!$C$3:$C$902,tabItens[[#This Row],[CÓDIGO]],Consumo!$E$3:$E$902)</f>
        <v>792</v>
      </c>
      <c r="BH566" s="277">
        <f>IF(AND(tabItens[[#This Row],[Pend]] &gt; 0,tabItens[[#This Row],[Consumo]] &lt;&gt; 0), tabItens[[#This Row],[Pend]] / tabItens[[#This Row],[Consumo]], 0 )</f>
        <v>7.9382579933847855E-2</v>
      </c>
      <c r="BI566" s="276"/>
      <c r="BJ566" s="276"/>
      <c r="BK566" s="278" t="s">
        <v>2077</v>
      </c>
    </row>
    <row r="567" spans="1:63" x14ac:dyDescent="0.3">
      <c r="A567" s="239">
        <v>93456</v>
      </c>
      <c r="B567" s="240" t="s">
        <v>1548</v>
      </c>
      <c r="C567" s="241" t="s">
        <v>381</v>
      </c>
      <c r="D567" s="242">
        <v>0.24</v>
      </c>
      <c r="E567" s="243"/>
      <c r="F567" s="243"/>
      <c r="G567" s="243" t="s">
        <v>891</v>
      </c>
      <c r="H567" s="244">
        <v>0</v>
      </c>
      <c r="I567" s="245">
        <v>103003</v>
      </c>
      <c r="J567" s="246">
        <v>0.24</v>
      </c>
      <c r="K567" s="247">
        <v>4817</v>
      </c>
      <c r="L567" s="248">
        <f>IF(tabItens[[#This Row],[Média]] &gt; 0, tabItens[[#This Row],[QTDE ATUAL]] / tabItens[[#This Row],[Média]],999.9)</f>
        <v>0</v>
      </c>
      <c r="M567" s="249">
        <v>0</v>
      </c>
      <c r="N567" s="250">
        <f>tabItens[[#This Row],[VALOR UNIT.]] * tabItens[[#This Row],[LC]]</f>
        <v>0</v>
      </c>
      <c r="O567" s="251" t="s">
        <v>2079</v>
      </c>
      <c r="P567" s="252"/>
      <c r="Q567" s="253"/>
      <c r="R567" s="250"/>
      <c r="S567" s="254"/>
      <c r="T567" s="255">
        <f>ROUNDDOWN(IFERROR(tabItens[[#This Row],[ATA DT.VALID.]] - $D$1,0) / 30,0)</f>
        <v>-1507</v>
      </c>
      <c r="U567" s="240" t="s">
        <v>1143</v>
      </c>
      <c r="V567" s="256">
        <v>1</v>
      </c>
      <c r="W567" s="257" t="s">
        <v>2065</v>
      </c>
      <c r="X567" s="258">
        <v>57</v>
      </c>
      <c r="Y567" s="259">
        <v>2</v>
      </c>
      <c r="Z567" s="260">
        <v>6985</v>
      </c>
      <c r="AA567" s="261">
        <v>2023</v>
      </c>
      <c r="AB567" s="262">
        <v>2300</v>
      </c>
      <c r="AC567" s="262"/>
      <c r="AD567" s="261"/>
      <c r="AE567" s="262"/>
      <c r="AF567" s="255"/>
      <c r="AG567" s="263" t="s">
        <v>2063</v>
      </c>
      <c r="AH567" s="264"/>
      <c r="AI567" s="255">
        <v>2220</v>
      </c>
      <c r="AJ567" s="264">
        <v>44147</v>
      </c>
      <c r="AK567" s="264">
        <v>38930</v>
      </c>
      <c r="AL567" s="264">
        <v>44126</v>
      </c>
      <c r="AM567" s="254"/>
      <c r="AN567" s="243"/>
      <c r="AO567" s="265" t="str">
        <f>_xlfn.IFNA(IF(VLOOKUP(tabItens[[#This Row],[CÓDIGO]],tabExcluirDoEstoque[#Data],1,FALSE),"sim",""),"")</f>
        <v/>
      </c>
      <c r="AP567" s="266" t="str">
        <f ca="1">IF(OR(ISBLANK(tabItens[[#This Row],[ATA DT.VALID.]]),tabItens[[#This Row],[ATA DT.VALID.]]="",tabItens[[#This Row],[ATA DT.VALID.]]=" "),"",IF(TYPE(tabItens[[#This Row],[ATA DT.VALID.]])=1,ROUNDUP((tabItens[[#This Row],[ATA DT.VALID.]]-TODAY())/7,0),""))</f>
        <v/>
      </c>
      <c r="AQ567" s="267">
        <v>0</v>
      </c>
      <c r="AR567" s="268" t="str">
        <f>IF(ISBLANK(tabItens[[#This Row],[CÓDIGO]]),"",IFERROR(VLOOKUP(tabItens[[#This Row],[CÓDIGO]],Consumo!$C$2:$AI$902,32,FALSE),0))</f>
        <v>08.2023</v>
      </c>
      <c r="AS567" s="269">
        <f>SUMIF(Consumo!$C$3:$C$902,tabItens[[#This Row],[CÓDIGO]],Consumo!$T$3:$T$902) + SUMIF(Consumo!$C$3:$C$902,tabItens[[#This Row],[CÓDIGO]],Consumo!$U$3:$U$902) + SUMIF(Consumo!$C$3:$C$902,tabItens[[#This Row],[CÓDIGO]],Consumo!$V$3:$V$902) + SUMIF(Consumo!$C$3:$C$902,tabItens[[#This Row],[CÓDIGO]],Consumo!$W$3:$W$902)</f>
        <v>1922</v>
      </c>
      <c r="AT567" s="269">
        <f>SUMIF(Consumo!$C$3:$C$902,tabItens[[#This Row],[CÓDIGO]],Consumo!$AF$3:$AF$902)</f>
        <v>10401</v>
      </c>
      <c r="AU567" s="270">
        <f>SUMIF(Consumo!$C$3:$C$902,tabItens[[#This Row],[CÓDIGO]],Consumo!$AG$3:$AG$902)</f>
        <v>1229</v>
      </c>
      <c r="AV567" s="271">
        <f>SUMIF(Consumo!$C$3:$C$902,tabItens[[#This Row],[CÓDIGO]],Consumo!$AE$3:$AE$902)</f>
        <v>29.111111111111111</v>
      </c>
      <c r="AW567" s="244">
        <f>tabItens[[#This Row],[QTDE ATUAL]] + tabItens[[#This Row],[RC QTDE]] + tabItens[[#This Row],[AF SALDO]] + tabItens[[#This Row],[Recentes]]</f>
        <v>2300</v>
      </c>
      <c r="AX567" s="272">
        <v>850</v>
      </c>
      <c r="AY567" s="272">
        <v>4</v>
      </c>
      <c r="AZ567" s="272">
        <f>IF(ISBLANK(tabItens[[#This Row],[CÓDIGO]]),"",tabItens[[#This Row],[PontoMês]] * (AZ$2+tabItens[[#This Row],[PontoQtM]]))</f>
        <v>3400</v>
      </c>
      <c r="BA567" s="271">
        <f>tabItens[[#This Row],[PontoPed]] - tabItens[[#This Row],[Saldo]] + (1/10)</f>
        <v>1100.0999999999999</v>
      </c>
      <c r="BB567" s="271">
        <f xml:space="preserve"> tabItens[[#This Row],[PontoMês]] * BB$2 - tabItens[[#This Row],[QTDE ATUAL]] - (1/10)</f>
        <v>849.9</v>
      </c>
      <c r="BC567" s="273">
        <f>IF( tabItens[[#This Row],[PontoPed]]&gt;0, IF(tabItens[[#This Row],[PontoPed]]&lt;1, 1, IF( tabItens[[#This Row],[Saldo]]&gt;tabItens[[#This Row],[PontoPed]], 0, (tabItens[[#This Row],[PontoPed]]-tabItens[[#This Row],[Saldo]])/tabItens[[#This Row],[PontoPed]] ) ), 0 )</f>
        <v>0.3235294117647059</v>
      </c>
      <c r="BD567" s="274">
        <f>ROUNDDOWN(IF( OR( AND(tabItens[[#This Row],[PontoPed]]&lt;tabItens[[#This Row],[Saldo]],tabItens[[#This Row],[Saldo]]&gt;0), tabItens[[#This Row],[PontoPed]]=0), 99, IF(AND(tabItens[[#This Row],[Saldo]]=0,tabItens[[#This Row],[PontoPed]]&gt;0), 0, (1-tabItens[[#This Row],[PctAb]])*10 ) ),0)</f>
        <v>6</v>
      </c>
      <c r="BE567" s="275">
        <f>MAX(ROUNDDOWN( IF(tabItens[[#This Row],[Abaixo]] &gt; 0,   tabItens[[#This Row],[Abaixo]] + (tabItens[[#This Row],[PontoMês]] * IF( OR( ISBLANK(tabItens[[#This Row],[ATA Nº/ANO]]), tabItens[[#This Row],[ATA Nº/ANO]] = ""),BE$2,BE$1)),0),0),0)</f>
        <v>3650</v>
      </c>
      <c r="BF56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7" s="276">
        <f>SUMIF(Consumo!$C$3:$C$902,tabItens[[#This Row],[CÓDIGO]],Consumo!$E$3:$E$902)</f>
        <v>524</v>
      </c>
      <c r="BH567" s="277">
        <f>IF(AND(tabItens[[#This Row],[Pend]] &gt; 0,tabItens[[#This Row],[Consumo]] &lt;&gt; 0), tabItens[[#This Row],[Pend]] / tabItens[[#This Row],[Consumo]], 0 )</f>
        <v>5.0379771175848478E-2</v>
      </c>
      <c r="BI567" s="276"/>
      <c r="BJ567" s="276"/>
      <c r="BK567" s="278" t="s">
        <v>2077</v>
      </c>
    </row>
    <row r="568" spans="1:63" x14ac:dyDescent="0.3">
      <c r="A568" s="239">
        <v>93461</v>
      </c>
      <c r="B568" s="240" t="s">
        <v>1549</v>
      </c>
      <c r="C568" s="241" t="s">
        <v>381</v>
      </c>
      <c r="D568" s="242">
        <v>0.24</v>
      </c>
      <c r="E568" s="243"/>
      <c r="F568" s="243"/>
      <c r="G568" s="243" t="s">
        <v>891</v>
      </c>
      <c r="H568" s="244">
        <v>257</v>
      </c>
      <c r="I568" s="245">
        <v>103003</v>
      </c>
      <c r="J568" s="246">
        <v>0.24</v>
      </c>
      <c r="K568" s="247">
        <v>5217</v>
      </c>
      <c r="L568" s="248">
        <f>IF(tabItens[[#This Row],[Média]] &gt; 0, tabItens[[#This Row],[QTDE ATUAL]] / tabItens[[#This Row],[Média]],999.9)</f>
        <v>999.9</v>
      </c>
      <c r="M568" s="249">
        <v>0</v>
      </c>
      <c r="N568" s="250">
        <f>tabItens[[#This Row],[VALOR UNIT.]] * tabItens[[#This Row],[LC]]</f>
        <v>0</v>
      </c>
      <c r="O568" s="251" t="s">
        <v>2079</v>
      </c>
      <c r="P568" s="252"/>
      <c r="Q568" s="253"/>
      <c r="R568" s="250"/>
      <c r="S568" s="254"/>
      <c r="T568" s="255">
        <f>ROUNDDOWN(IFERROR(tabItens[[#This Row],[ATA DT.VALID.]] - $D$1,0) / 30,0)</f>
        <v>-1507</v>
      </c>
      <c r="U568" s="240" t="s">
        <v>1143</v>
      </c>
      <c r="V568" s="256">
        <v>1</v>
      </c>
      <c r="W568" s="257" t="s">
        <v>2065</v>
      </c>
      <c r="X568" s="258">
        <v>57</v>
      </c>
      <c r="Y568" s="259">
        <v>2</v>
      </c>
      <c r="Z568" s="260">
        <v>6217</v>
      </c>
      <c r="AA568" s="261">
        <v>2023</v>
      </c>
      <c r="AB568" s="262">
        <v>1000</v>
      </c>
      <c r="AC568" s="262"/>
      <c r="AD568" s="261"/>
      <c r="AE568" s="262"/>
      <c r="AF568" s="255"/>
      <c r="AG568" s="263" t="s">
        <v>2063</v>
      </c>
      <c r="AH568" s="264"/>
      <c r="AI568" s="255">
        <v>2722</v>
      </c>
      <c r="AJ568" s="264">
        <v>44147</v>
      </c>
      <c r="AK568" s="264">
        <v>38930</v>
      </c>
      <c r="AL568" s="264">
        <v>44126</v>
      </c>
      <c r="AM568" s="254"/>
      <c r="AN568" s="243"/>
      <c r="AO568" s="265" t="str">
        <f>_xlfn.IFNA(IF(VLOOKUP(tabItens[[#This Row],[CÓDIGO]],tabExcluirDoEstoque[#Data],1,FALSE),"sim",""),"")</f>
        <v/>
      </c>
      <c r="AP568" s="266" t="str">
        <f ca="1">IF(OR(ISBLANK(tabItens[[#This Row],[ATA DT.VALID.]]),tabItens[[#This Row],[ATA DT.VALID.]]="",tabItens[[#This Row],[ATA DT.VALID.]]=" "),"",IF(TYPE(tabItens[[#This Row],[ATA DT.VALID.]])=1,ROUNDUP((tabItens[[#This Row],[ATA DT.VALID.]]-TODAY())/7,0),""))</f>
        <v/>
      </c>
      <c r="AQ568" s="267">
        <v>0</v>
      </c>
      <c r="AR568" s="268" t="str">
        <f>IF(ISBLANK(tabItens[[#This Row],[CÓDIGO]]),"",IFERROR(VLOOKUP(tabItens[[#This Row],[CÓDIGO]],Consumo!$C$2:$AI$902,32,FALSE),0))</f>
        <v>08.2023</v>
      </c>
      <c r="AS568" s="269">
        <f>SUMIF(Consumo!$C$3:$C$902,tabItens[[#This Row],[CÓDIGO]],Consumo!$T$3:$T$902) + SUMIF(Consumo!$C$3:$C$902,tabItens[[#This Row],[CÓDIGO]],Consumo!$U$3:$U$902) + SUMIF(Consumo!$C$3:$C$902,tabItens[[#This Row],[CÓDIGO]],Consumo!$V$3:$V$902) + SUMIF(Consumo!$C$3:$C$902,tabItens[[#This Row],[CÓDIGO]],Consumo!$W$3:$W$902)</f>
        <v>3339</v>
      </c>
      <c r="AT568" s="269">
        <f>SUMIF(Consumo!$C$3:$C$902,tabItens[[#This Row],[CÓDIGO]],Consumo!$AF$3:$AF$902)</f>
        <v>11285</v>
      </c>
      <c r="AU568" s="270">
        <f>SUMIF(Consumo!$C$3:$C$902,tabItens[[#This Row],[CÓDIGO]],Consumo!$AG$3:$AG$902)</f>
        <v>1229</v>
      </c>
      <c r="AV568" s="271">
        <f>SUMIF(Consumo!$C$3:$C$902,tabItens[[#This Row],[CÓDIGO]],Consumo!$AE$3:$AE$902)</f>
        <v>0</v>
      </c>
      <c r="AW568" s="244">
        <f>tabItens[[#This Row],[QTDE ATUAL]] + tabItens[[#This Row],[RC QTDE]] + tabItens[[#This Row],[AF SALDO]] + tabItens[[#This Row],[Recentes]]</f>
        <v>1257</v>
      </c>
      <c r="AX568" s="272">
        <v>850</v>
      </c>
      <c r="AY568" s="272">
        <v>4</v>
      </c>
      <c r="AZ568" s="272">
        <f>IF(ISBLANK(tabItens[[#This Row],[CÓDIGO]]),"",tabItens[[#This Row],[PontoMês]] * (AZ$2+tabItens[[#This Row],[PontoQtM]]))</f>
        <v>3400</v>
      </c>
      <c r="BA568" s="271">
        <f>tabItens[[#This Row],[PontoPed]] - tabItens[[#This Row],[Saldo]] + (1/10)</f>
        <v>2143.1</v>
      </c>
      <c r="BB568" s="271">
        <f xml:space="preserve"> tabItens[[#This Row],[PontoMês]] * BB$2 - tabItens[[#This Row],[QTDE ATUAL]] - (1/10)</f>
        <v>592.9</v>
      </c>
      <c r="BC568" s="273">
        <f>IF( tabItens[[#This Row],[PontoPed]]&gt;0, IF(tabItens[[#This Row],[PontoPed]]&lt;1, 1, IF( tabItens[[#This Row],[Saldo]]&gt;tabItens[[#This Row],[PontoPed]], 0, (tabItens[[#This Row],[PontoPed]]-tabItens[[#This Row],[Saldo]])/tabItens[[#This Row],[PontoPed]] ) ), 0 )</f>
        <v>0.63029411764705878</v>
      </c>
      <c r="BD568" s="274">
        <f>ROUNDDOWN(IF( OR( AND(tabItens[[#This Row],[PontoPed]]&lt;tabItens[[#This Row],[Saldo]],tabItens[[#This Row],[Saldo]]&gt;0), tabItens[[#This Row],[PontoPed]]=0), 99, IF(AND(tabItens[[#This Row],[Saldo]]=0,tabItens[[#This Row],[PontoPed]]&gt;0), 0, (1-tabItens[[#This Row],[PctAb]])*10 ) ),0)</f>
        <v>3</v>
      </c>
      <c r="BE568" s="275">
        <f>MAX(ROUNDDOWN( IF(tabItens[[#This Row],[Abaixo]] &gt; 0,   tabItens[[#This Row],[Abaixo]] + (tabItens[[#This Row],[PontoMês]] * IF( OR( ISBLANK(tabItens[[#This Row],[ATA Nº/ANO]]), tabItens[[#This Row],[ATA Nº/ANO]] = ""),BE$2,BE$1)),0),0),0)</f>
        <v>4693</v>
      </c>
      <c r="BF56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8" s="276">
        <f>SUMIF(Consumo!$C$3:$C$902,tabItens[[#This Row],[CÓDIGO]],Consumo!$E$3:$E$902)</f>
        <v>0</v>
      </c>
      <c r="BH568" s="277">
        <f>IF(AND(tabItens[[#This Row],[Pend]] &gt; 0,tabItens[[#This Row],[Consumo]] &lt;&gt; 0), tabItens[[#This Row],[Pend]] / tabItens[[#This Row],[Consumo]], 0 )</f>
        <v>0</v>
      </c>
      <c r="BI568" s="276"/>
      <c r="BJ568" s="276"/>
      <c r="BK568" s="278" t="s">
        <v>2077</v>
      </c>
    </row>
    <row r="569" spans="1:63" x14ac:dyDescent="0.3">
      <c r="A569" s="239">
        <v>93462</v>
      </c>
      <c r="B569" s="240" t="s">
        <v>1550</v>
      </c>
      <c r="C569" s="241" t="s">
        <v>381</v>
      </c>
      <c r="D569" s="242">
        <v>0.24</v>
      </c>
      <c r="E569" s="243"/>
      <c r="F569" s="243"/>
      <c r="G569" s="243" t="s">
        <v>891</v>
      </c>
      <c r="H569" s="244">
        <v>0</v>
      </c>
      <c r="I569" s="245">
        <v>103003</v>
      </c>
      <c r="J569" s="246">
        <v>0.24</v>
      </c>
      <c r="K569" s="247">
        <v>4540</v>
      </c>
      <c r="L569" s="248">
        <f>IF(tabItens[[#This Row],[Média]] &gt; 0, tabItens[[#This Row],[QTDE ATUAL]] / tabItens[[#This Row],[Média]],999.9)</f>
        <v>0</v>
      </c>
      <c r="M569" s="249">
        <v>0</v>
      </c>
      <c r="N569" s="250">
        <f>tabItens[[#This Row],[VALOR UNIT.]] * tabItens[[#This Row],[LC]]</f>
        <v>0</v>
      </c>
      <c r="O569" s="251" t="s">
        <v>2079</v>
      </c>
      <c r="P569" s="252"/>
      <c r="Q569" s="253"/>
      <c r="R569" s="250"/>
      <c r="S569" s="254"/>
      <c r="T569" s="255">
        <f>ROUNDDOWN(IFERROR(tabItens[[#This Row],[ATA DT.VALID.]] - $D$1,0) / 30,0)</f>
        <v>-1507</v>
      </c>
      <c r="U569" s="240" t="s">
        <v>1143</v>
      </c>
      <c r="V569" s="256">
        <v>1</v>
      </c>
      <c r="W569" s="257" t="s">
        <v>2065</v>
      </c>
      <c r="X569" s="258">
        <v>57</v>
      </c>
      <c r="Y569" s="259">
        <v>2</v>
      </c>
      <c r="Z569" s="260">
        <v>6985</v>
      </c>
      <c r="AA569" s="261">
        <v>2023</v>
      </c>
      <c r="AB569" s="262">
        <v>3300</v>
      </c>
      <c r="AC569" s="262"/>
      <c r="AD569" s="261"/>
      <c r="AE569" s="262"/>
      <c r="AF569" s="255"/>
      <c r="AG569" s="263" t="s">
        <v>2063</v>
      </c>
      <c r="AH569" s="264"/>
      <c r="AI569" s="255">
        <v>2058</v>
      </c>
      <c r="AJ569" s="264">
        <v>44147</v>
      </c>
      <c r="AK569" s="264">
        <v>38930</v>
      </c>
      <c r="AL569" s="264">
        <v>44126</v>
      </c>
      <c r="AM569" s="254"/>
      <c r="AN569" s="243"/>
      <c r="AO569" s="265" t="str">
        <f>_xlfn.IFNA(IF(VLOOKUP(tabItens[[#This Row],[CÓDIGO]],tabExcluirDoEstoque[#Data],1,FALSE),"sim",""),"")</f>
        <v/>
      </c>
      <c r="AP569" s="266" t="str">
        <f ca="1">IF(OR(ISBLANK(tabItens[[#This Row],[ATA DT.VALID.]]),tabItens[[#This Row],[ATA DT.VALID.]]="",tabItens[[#This Row],[ATA DT.VALID.]]=" "),"",IF(TYPE(tabItens[[#This Row],[ATA DT.VALID.]])=1,ROUNDUP((tabItens[[#This Row],[ATA DT.VALID.]]-TODAY())/7,0),""))</f>
        <v/>
      </c>
      <c r="AQ569" s="267">
        <v>0</v>
      </c>
      <c r="AR569" s="268" t="str">
        <f>IF(ISBLANK(tabItens[[#This Row],[CÓDIGO]]),"",IFERROR(VLOOKUP(tabItens[[#This Row],[CÓDIGO]],Consumo!$C$2:$AI$902,32,FALSE),0))</f>
        <v>07.2023</v>
      </c>
      <c r="AS569" s="269">
        <f>SUMIF(Consumo!$C$3:$C$902,tabItens[[#This Row],[CÓDIGO]],Consumo!$T$3:$T$902) + SUMIF(Consumo!$C$3:$C$902,tabItens[[#This Row],[CÓDIGO]],Consumo!$U$3:$U$902) + SUMIF(Consumo!$C$3:$C$902,tabItens[[#This Row],[CÓDIGO]],Consumo!$V$3:$V$902) + SUMIF(Consumo!$C$3:$C$902,tabItens[[#This Row],[CÓDIGO]],Consumo!$W$3:$W$902)</f>
        <v>1369</v>
      </c>
      <c r="AT569" s="269">
        <f>SUMIF(Consumo!$C$3:$C$902,tabItens[[#This Row],[CÓDIGO]],Consumo!$AF$3:$AF$902)</f>
        <v>9919</v>
      </c>
      <c r="AU569" s="270">
        <f>SUMIF(Consumo!$C$3:$C$902,tabItens[[#This Row],[CÓDIGO]],Consumo!$AG$3:$AG$902)</f>
        <v>1233</v>
      </c>
      <c r="AV569" s="271">
        <f>SUMIF(Consumo!$C$3:$C$902,tabItens[[#This Row],[CÓDIGO]],Consumo!$AE$3:$AE$902)</f>
        <v>26.777777777777779</v>
      </c>
      <c r="AW569" s="244">
        <f>tabItens[[#This Row],[QTDE ATUAL]] + tabItens[[#This Row],[RC QTDE]] + tabItens[[#This Row],[AF SALDO]] + tabItens[[#This Row],[Recentes]]</f>
        <v>3300</v>
      </c>
      <c r="AX569" s="272">
        <v>850</v>
      </c>
      <c r="AY569" s="272">
        <v>4</v>
      </c>
      <c r="AZ569" s="272">
        <f>IF(ISBLANK(tabItens[[#This Row],[CÓDIGO]]),"",tabItens[[#This Row],[PontoMês]] * (AZ$2+tabItens[[#This Row],[PontoQtM]]))</f>
        <v>3400</v>
      </c>
      <c r="BA569" s="271">
        <f>tabItens[[#This Row],[PontoPed]] - tabItens[[#This Row],[Saldo]] + (1/10)</f>
        <v>100.1</v>
      </c>
      <c r="BB569" s="271">
        <f xml:space="preserve"> tabItens[[#This Row],[PontoMês]] * BB$2 - tabItens[[#This Row],[QTDE ATUAL]] - (1/10)</f>
        <v>849.9</v>
      </c>
      <c r="BC569" s="273">
        <f>IF( tabItens[[#This Row],[PontoPed]]&gt;0, IF(tabItens[[#This Row],[PontoPed]]&lt;1, 1, IF( tabItens[[#This Row],[Saldo]]&gt;tabItens[[#This Row],[PontoPed]], 0, (tabItens[[#This Row],[PontoPed]]-tabItens[[#This Row],[Saldo]])/tabItens[[#This Row],[PontoPed]] ) ), 0 )</f>
        <v>2.9411764705882353E-2</v>
      </c>
      <c r="BD569" s="274">
        <f>ROUNDDOWN(IF( OR( AND(tabItens[[#This Row],[PontoPed]]&lt;tabItens[[#This Row],[Saldo]],tabItens[[#This Row],[Saldo]]&gt;0), tabItens[[#This Row],[PontoPed]]=0), 99, IF(AND(tabItens[[#This Row],[Saldo]]=0,tabItens[[#This Row],[PontoPed]]&gt;0), 0, (1-tabItens[[#This Row],[PctAb]])*10 ) ),0)</f>
        <v>9</v>
      </c>
      <c r="BE569" s="275">
        <f>MAX(ROUNDDOWN( IF(tabItens[[#This Row],[Abaixo]] &gt; 0,   tabItens[[#This Row],[Abaixo]] + (tabItens[[#This Row],[PontoMês]] * IF( OR( ISBLANK(tabItens[[#This Row],[ATA Nº/ANO]]), tabItens[[#This Row],[ATA Nº/ANO]] = ""),BE$2,BE$1)),0),0),0)</f>
        <v>2650</v>
      </c>
      <c r="BF56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9" s="276">
        <f>SUMIF(Consumo!$C$3:$C$902,tabItens[[#This Row],[CÓDIGO]],Consumo!$E$3:$E$902)</f>
        <v>482</v>
      </c>
      <c r="BH569" s="277">
        <f>IF(AND(tabItens[[#This Row],[Pend]] &gt; 0,tabItens[[#This Row],[Consumo]] &lt;&gt; 0), tabItens[[#This Row],[Pend]] / tabItens[[#This Row],[Consumo]], 0 )</f>
        <v>4.8593608226635748E-2</v>
      </c>
      <c r="BI569" s="276"/>
      <c r="BJ569" s="276"/>
      <c r="BK569" s="278" t="s">
        <v>2077</v>
      </c>
    </row>
    <row r="570" spans="1:63" x14ac:dyDescent="0.3">
      <c r="A570" s="239">
        <v>125641</v>
      </c>
      <c r="B570" s="240" t="s">
        <v>1775</v>
      </c>
      <c r="C570" s="241" t="s">
        <v>261</v>
      </c>
      <c r="D570" s="242">
        <v>1.02</v>
      </c>
      <c r="E570" s="243" t="s">
        <v>1776</v>
      </c>
      <c r="F570" s="243" t="s">
        <v>1745</v>
      </c>
      <c r="G570" s="243" t="s">
        <v>960</v>
      </c>
      <c r="H570" s="244">
        <v>10662</v>
      </c>
      <c r="I570" s="245">
        <v>103003</v>
      </c>
      <c r="J570" s="246">
        <v>1.02</v>
      </c>
      <c r="K570" s="247">
        <v>18406</v>
      </c>
      <c r="L570" s="248">
        <f>IF(tabItens[[#This Row],[Média]] &gt; 0, tabItens[[#This Row],[QTDE ATUAL]] / tabItens[[#This Row],[Média]],999.9)</f>
        <v>249.24155844155842</v>
      </c>
      <c r="M570" s="249">
        <v>0</v>
      </c>
      <c r="N570" s="250">
        <f>tabItens[[#This Row],[VALOR UNIT.]] * tabItens[[#This Row],[LC]]</f>
        <v>0</v>
      </c>
      <c r="O570" s="251" t="s">
        <v>2183</v>
      </c>
      <c r="P570" s="252"/>
      <c r="Q570" s="253"/>
      <c r="R570" s="250"/>
      <c r="S570" s="254"/>
      <c r="T570" s="255">
        <f>ROUNDDOWN(IFERROR(tabItens[[#This Row],[ATA DT.VALID.]] - $D$1,0) / 30,0)</f>
        <v>-1507</v>
      </c>
      <c r="U570" s="240" t="s">
        <v>1746</v>
      </c>
      <c r="V570" s="256">
        <v>1</v>
      </c>
      <c r="W570" s="257" t="s">
        <v>2064</v>
      </c>
      <c r="X570" s="258">
        <v>62</v>
      </c>
      <c r="Y570" s="259">
        <v>26</v>
      </c>
      <c r="Z570" s="260"/>
      <c r="AA570" s="261"/>
      <c r="AB570" s="262"/>
      <c r="AC570" s="262"/>
      <c r="AD570" s="261"/>
      <c r="AE570" s="262"/>
      <c r="AF570" s="255"/>
      <c r="AG570" s="263" t="s">
        <v>2063</v>
      </c>
      <c r="AH570" s="264"/>
      <c r="AI570" s="255">
        <v>10344</v>
      </c>
      <c r="AJ570" s="264">
        <v>44949</v>
      </c>
      <c r="AK570" s="264">
        <v>41439</v>
      </c>
      <c r="AL570" s="264">
        <v>45082</v>
      </c>
      <c r="AM570" s="254"/>
      <c r="AN570" s="243"/>
      <c r="AO570" s="265" t="str">
        <f>_xlfn.IFNA(IF(VLOOKUP(tabItens[[#This Row],[CÓDIGO]],tabExcluirDoEstoque[#Data],1,FALSE),"sim",""),"")</f>
        <v/>
      </c>
      <c r="AP570" s="266" t="str">
        <f ca="1">IF(OR(ISBLANK(tabItens[[#This Row],[ATA DT.VALID.]]),tabItens[[#This Row],[ATA DT.VALID.]]="",tabItens[[#This Row],[ATA DT.VALID.]]=" "),"",IF(TYPE(tabItens[[#This Row],[ATA DT.VALID.]])=1,ROUNDUP((tabItens[[#This Row],[ATA DT.VALID.]]-TODAY())/7,0),""))</f>
        <v/>
      </c>
      <c r="AQ570" s="267">
        <v>0</v>
      </c>
      <c r="AR570" s="268" t="str">
        <f>IF(ISBLANK(tabItens[[#This Row],[CÓDIGO]]),"",IFERROR(VLOOKUP(tabItens[[#This Row],[CÓDIGO]],Consumo!$C$2:$AI$902,32,FALSE),0))</f>
        <v>08.2023</v>
      </c>
      <c r="AS570" s="269">
        <f>SUMIF(Consumo!$C$3:$C$902,tabItens[[#This Row],[CÓDIGO]],Consumo!$T$3:$T$902) + SUMIF(Consumo!$C$3:$C$902,tabItens[[#This Row],[CÓDIGO]],Consumo!$U$3:$U$902) + SUMIF(Consumo!$C$3:$C$902,tabItens[[#This Row],[CÓDIGO]],Consumo!$V$3:$V$902) + SUMIF(Consumo!$C$3:$C$902,tabItens[[#This Row],[CÓDIGO]],Consumo!$W$3:$W$902)</f>
        <v>11940</v>
      </c>
      <c r="AT570" s="269">
        <f>SUMIF(Consumo!$C$3:$C$902,tabItens[[#This Row],[CÓDIGO]],Consumo!$AF$3:$AF$902)</f>
        <v>46703</v>
      </c>
      <c r="AU570" s="270">
        <f>SUMIF(Consumo!$C$3:$C$902,tabItens[[#This Row],[CÓDIGO]],Consumo!$AG$3:$AG$902)</f>
        <v>3528</v>
      </c>
      <c r="AV570" s="271">
        <f>SUMIF(Consumo!$C$3:$C$902,tabItens[[#This Row],[CÓDIGO]],Consumo!$AE$3:$AE$902)</f>
        <v>42.777777777777779</v>
      </c>
      <c r="AW570" s="244">
        <f>tabItens[[#This Row],[QTDE ATUAL]] + tabItens[[#This Row],[RC QTDE]] + tabItens[[#This Row],[AF SALDO]] + tabItens[[#This Row],[Recentes]]</f>
        <v>10662</v>
      </c>
      <c r="AX570" s="272">
        <v>1131</v>
      </c>
      <c r="AY570" s="272">
        <v>4</v>
      </c>
      <c r="AZ570" s="272">
        <f>IF(ISBLANK(tabItens[[#This Row],[CÓDIGO]]),"",tabItens[[#This Row],[PontoMês]] * (AZ$2+tabItens[[#This Row],[PontoQtM]]))</f>
        <v>4524</v>
      </c>
      <c r="BA570" s="271">
        <f>tabItens[[#This Row],[PontoPed]] - tabItens[[#This Row],[Saldo]] + (1/10)</f>
        <v>-6137.9</v>
      </c>
      <c r="BB570" s="271">
        <f xml:space="preserve"> tabItens[[#This Row],[PontoMês]] * BB$2 - tabItens[[#This Row],[QTDE ATUAL]] - (1/10)</f>
        <v>-9531.1</v>
      </c>
      <c r="BC570" s="273">
        <f>IF( tabItens[[#This Row],[PontoPed]]&gt;0, IF(tabItens[[#This Row],[PontoPed]]&lt;1, 1, IF( tabItens[[#This Row],[Saldo]]&gt;tabItens[[#This Row],[PontoPed]], 0, (tabItens[[#This Row],[PontoPed]]-tabItens[[#This Row],[Saldo]])/tabItens[[#This Row],[PontoPed]] ) ), 0 )</f>
        <v>0</v>
      </c>
      <c r="BD570" s="274">
        <f>ROUNDDOWN(IF( OR( AND(tabItens[[#This Row],[PontoPed]]&lt;tabItens[[#This Row],[Saldo]],tabItens[[#This Row],[Saldo]]&gt;0), tabItens[[#This Row],[PontoPed]]=0), 99, IF(AND(tabItens[[#This Row],[Saldo]]=0,tabItens[[#This Row],[PontoPed]]&gt;0), 0, (1-tabItens[[#This Row],[PctAb]])*10 ) ),0)</f>
        <v>99</v>
      </c>
      <c r="BE570" s="275">
        <f>MAX(ROUNDDOWN( IF(tabItens[[#This Row],[Abaixo]] &gt; 0,   tabItens[[#This Row],[Abaixo]] + (tabItens[[#This Row],[PontoMês]] * IF( OR( ISBLANK(tabItens[[#This Row],[ATA Nº/ANO]]), tabItens[[#This Row],[ATA Nº/ANO]] = ""),BE$2,BE$1)),0),0),0)</f>
        <v>0</v>
      </c>
      <c r="BF57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0" s="276">
        <f>SUMIF(Consumo!$C$3:$C$902,tabItens[[#This Row],[CÓDIGO]],Consumo!$E$3:$E$902)</f>
        <v>770</v>
      </c>
      <c r="BH570" s="277">
        <f>IF(AND(tabItens[[#This Row],[Pend]] &gt; 0,tabItens[[#This Row],[Consumo]] &lt;&gt; 0), tabItens[[#This Row],[Pend]] / tabItens[[#This Row],[Consumo]], 0 )</f>
        <v>1.6487163565509711E-2</v>
      </c>
      <c r="BI570" s="276"/>
      <c r="BJ570" s="276"/>
      <c r="BK570" s="278" t="s">
        <v>2077</v>
      </c>
    </row>
    <row r="571" spans="1:63" x14ac:dyDescent="0.3">
      <c r="A571" s="239">
        <v>119595</v>
      </c>
      <c r="B571" s="240" t="s">
        <v>1743</v>
      </c>
      <c r="C571" s="241" t="s">
        <v>261</v>
      </c>
      <c r="D571" s="242">
        <v>4.33</v>
      </c>
      <c r="E571" s="243" t="s">
        <v>1744</v>
      </c>
      <c r="F571" s="243" t="s">
        <v>1745</v>
      </c>
      <c r="G571" s="243" t="s">
        <v>960</v>
      </c>
      <c r="H571" s="244">
        <v>313</v>
      </c>
      <c r="I571" s="245">
        <v>103003</v>
      </c>
      <c r="J571" s="246">
        <v>4.33</v>
      </c>
      <c r="K571" s="247">
        <v>37</v>
      </c>
      <c r="L571" s="248">
        <f>IF(tabItens[[#This Row],[Média]] &gt; 0, tabItens[[#This Row],[QTDE ATUAL]] / tabItens[[#This Row],[Média]],999.9)</f>
        <v>999.9</v>
      </c>
      <c r="M571" s="249">
        <v>0</v>
      </c>
      <c r="N571" s="250">
        <f>tabItens[[#This Row],[VALOR UNIT.]] * tabItens[[#This Row],[LC]]</f>
        <v>0</v>
      </c>
      <c r="O571" s="251" t="s">
        <v>2179</v>
      </c>
      <c r="P571" s="252"/>
      <c r="Q571" s="253"/>
      <c r="R571" s="250"/>
      <c r="S571" s="254"/>
      <c r="T571" s="255">
        <f>ROUNDDOWN(IFERROR(tabItens[[#This Row],[ATA DT.VALID.]] - $D$1,0) / 30,0)</f>
        <v>-1507</v>
      </c>
      <c r="U571" s="240" t="s">
        <v>1746</v>
      </c>
      <c r="V571" s="256">
        <v>1</v>
      </c>
      <c r="W571" s="257" t="s">
        <v>2064</v>
      </c>
      <c r="X571" s="258">
        <v>62</v>
      </c>
      <c r="Y571" s="259">
        <v>26</v>
      </c>
      <c r="Z571" s="260"/>
      <c r="AA571" s="261"/>
      <c r="AB571" s="262"/>
      <c r="AC571" s="262"/>
      <c r="AD571" s="261"/>
      <c r="AE571" s="262"/>
      <c r="AF571" s="255"/>
      <c r="AG571" s="263" t="s">
        <v>2063</v>
      </c>
      <c r="AH571" s="264"/>
      <c r="AI571" s="255">
        <v>14</v>
      </c>
      <c r="AJ571" s="264">
        <v>44145</v>
      </c>
      <c r="AK571" s="264">
        <v>40638</v>
      </c>
      <c r="AL571" s="264">
        <v>45148</v>
      </c>
      <c r="AM571" s="254"/>
      <c r="AN571" s="243"/>
      <c r="AO571" s="265" t="str">
        <f>_xlfn.IFNA(IF(VLOOKUP(tabItens[[#This Row],[CÓDIGO]],tabExcluirDoEstoque[#Data],1,FALSE),"sim",""),"")</f>
        <v/>
      </c>
      <c r="AP571" s="266" t="str">
        <f ca="1">IF(OR(ISBLANK(tabItens[[#This Row],[ATA DT.VALID.]]),tabItens[[#This Row],[ATA DT.VALID.]]="",tabItens[[#This Row],[ATA DT.VALID.]]=" "),"",IF(TYPE(tabItens[[#This Row],[ATA DT.VALID.]])=1,ROUNDUP((tabItens[[#This Row],[ATA DT.VALID.]]-TODAY())/7,0),""))</f>
        <v/>
      </c>
      <c r="AQ571" s="267">
        <v>0</v>
      </c>
      <c r="AR571" s="268" t="str">
        <f>IF(ISBLANK(tabItens[[#This Row],[CÓDIGO]]),"",IFERROR(VLOOKUP(tabItens[[#This Row],[CÓDIGO]],Consumo!$C$2:$AI$902,32,FALSE),0))</f>
        <v>08.2023</v>
      </c>
      <c r="AS571" s="269">
        <f>SUMIF(Consumo!$C$3:$C$902,tabItens[[#This Row],[CÓDIGO]],Consumo!$T$3:$T$902) + SUMIF(Consumo!$C$3:$C$902,tabItens[[#This Row],[CÓDIGO]],Consumo!$U$3:$U$902) + SUMIF(Consumo!$C$3:$C$902,tabItens[[#This Row],[CÓDIGO]],Consumo!$V$3:$V$902) + SUMIF(Consumo!$C$3:$C$902,tabItens[[#This Row],[CÓDIGO]],Consumo!$W$3:$W$902)</f>
        <v>12</v>
      </c>
      <c r="AT571" s="269">
        <f>SUMIF(Consumo!$C$3:$C$902,tabItens[[#This Row],[CÓDIGO]],Consumo!$AF$3:$AF$902)</f>
        <v>58</v>
      </c>
      <c r="AU571" s="270">
        <f>SUMIF(Consumo!$C$3:$C$902,tabItens[[#This Row],[CÓDIGO]],Consumo!$AG$3:$AG$902)</f>
        <v>12</v>
      </c>
      <c r="AV571" s="271">
        <f>SUMIF(Consumo!$C$3:$C$902,tabItens[[#This Row],[CÓDIGO]],Consumo!$AE$3:$AE$902)</f>
        <v>0</v>
      </c>
      <c r="AW571" s="244">
        <f>tabItens[[#This Row],[QTDE ATUAL]] + tabItens[[#This Row],[RC QTDE]] + tabItens[[#This Row],[AF SALDO]] + tabItens[[#This Row],[Recentes]]</f>
        <v>313</v>
      </c>
      <c r="AX571" s="272">
        <v>50</v>
      </c>
      <c r="AY571" s="272">
        <v>4</v>
      </c>
      <c r="AZ571" s="272">
        <f>IF(ISBLANK(tabItens[[#This Row],[CÓDIGO]]),"",tabItens[[#This Row],[PontoMês]] * (AZ$2+tabItens[[#This Row],[PontoQtM]]))</f>
        <v>200</v>
      </c>
      <c r="BA571" s="271">
        <f>tabItens[[#This Row],[PontoPed]] - tabItens[[#This Row],[Saldo]] + (1/10)</f>
        <v>-112.9</v>
      </c>
      <c r="BB571" s="271">
        <f xml:space="preserve"> tabItens[[#This Row],[PontoMês]] * BB$2 - tabItens[[#This Row],[QTDE ATUAL]] - (1/10)</f>
        <v>-263.10000000000002</v>
      </c>
      <c r="BC571" s="273">
        <f>IF( tabItens[[#This Row],[PontoPed]]&gt;0, IF(tabItens[[#This Row],[PontoPed]]&lt;1, 1, IF( tabItens[[#This Row],[Saldo]]&gt;tabItens[[#This Row],[PontoPed]], 0, (tabItens[[#This Row],[PontoPed]]-tabItens[[#This Row],[Saldo]])/tabItens[[#This Row],[PontoPed]] ) ), 0 )</f>
        <v>0</v>
      </c>
      <c r="BD571" s="274">
        <f>ROUNDDOWN(IF( OR( AND(tabItens[[#This Row],[PontoPed]]&lt;tabItens[[#This Row],[Saldo]],tabItens[[#This Row],[Saldo]]&gt;0), tabItens[[#This Row],[PontoPed]]=0), 99, IF(AND(tabItens[[#This Row],[Saldo]]=0,tabItens[[#This Row],[PontoPed]]&gt;0), 0, (1-tabItens[[#This Row],[PctAb]])*10 ) ),0)</f>
        <v>99</v>
      </c>
      <c r="BE571" s="275">
        <f>MAX(ROUNDDOWN( IF(tabItens[[#This Row],[Abaixo]] &gt; 0,   tabItens[[#This Row],[Abaixo]] + (tabItens[[#This Row],[PontoMês]] * IF( OR( ISBLANK(tabItens[[#This Row],[ATA Nº/ANO]]), tabItens[[#This Row],[ATA Nº/ANO]] = ""),BE$2,BE$1)),0),0),0)</f>
        <v>0</v>
      </c>
      <c r="BF57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1" s="276">
        <f>SUMIF(Consumo!$C$3:$C$902,tabItens[[#This Row],[CÓDIGO]],Consumo!$E$3:$E$902)</f>
        <v>0</v>
      </c>
      <c r="BH571" s="277">
        <f>IF(AND(tabItens[[#This Row],[Pend]] &gt; 0,tabItens[[#This Row],[Consumo]] &lt;&gt; 0), tabItens[[#This Row],[Pend]] / tabItens[[#This Row],[Consumo]], 0 )</f>
        <v>0</v>
      </c>
      <c r="BI571" s="276"/>
      <c r="BJ571" s="276"/>
      <c r="BK571" s="278" t="s">
        <v>2077</v>
      </c>
    </row>
    <row r="572" spans="1:63" x14ac:dyDescent="0.3">
      <c r="A572" s="239">
        <v>63591</v>
      </c>
      <c r="B572" s="240" t="s">
        <v>1370</v>
      </c>
      <c r="C572" s="241" t="s">
        <v>381</v>
      </c>
      <c r="D572" s="242">
        <v>0.46</v>
      </c>
      <c r="E572" s="243"/>
      <c r="F572" s="243"/>
      <c r="G572" s="243" t="s">
        <v>891</v>
      </c>
      <c r="H572" s="244">
        <v>531</v>
      </c>
      <c r="I572" s="245">
        <v>103003</v>
      </c>
      <c r="J572" s="246">
        <v>0.46</v>
      </c>
      <c r="K572" s="247">
        <v>5589</v>
      </c>
      <c r="L572" s="248">
        <f>IF(tabItens[[#This Row],[Média]] &gt; 0, tabItens[[#This Row],[QTDE ATUAL]] / tabItens[[#This Row],[Média]],999.9)</f>
        <v>119.47499999999999</v>
      </c>
      <c r="M572" s="249">
        <v>0</v>
      </c>
      <c r="N572" s="250">
        <f>tabItens[[#This Row],[VALOR UNIT.]] * tabItens[[#This Row],[LC]]</f>
        <v>0</v>
      </c>
      <c r="O572" s="251" t="s">
        <v>2105</v>
      </c>
      <c r="P572" s="252"/>
      <c r="Q572" s="253"/>
      <c r="R572" s="250"/>
      <c r="S572" s="254"/>
      <c r="T572" s="255">
        <f>ROUNDDOWN(IFERROR(tabItens[[#This Row],[ATA DT.VALID.]] - $D$1,0) / 30,0)</f>
        <v>-1507</v>
      </c>
      <c r="U572" s="240" t="s">
        <v>1143</v>
      </c>
      <c r="V572" s="256">
        <v>1</v>
      </c>
      <c r="W572" s="257" t="s">
        <v>2065</v>
      </c>
      <c r="X572" s="258">
        <v>57</v>
      </c>
      <c r="Y572" s="259">
        <v>2</v>
      </c>
      <c r="Z572" s="260">
        <v>6216</v>
      </c>
      <c r="AA572" s="261">
        <v>2023</v>
      </c>
      <c r="AB572" s="262">
        <v>1000</v>
      </c>
      <c r="AC572" s="262"/>
      <c r="AD572" s="261"/>
      <c r="AE572" s="262"/>
      <c r="AF572" s="255"/>
      <c r="AG572" s="263" t="s">
        <v>2063</v>
      </c>
      <c r="AH572" s="264"/>
      <c r="AI572" s="255">
        <v>2730</v>
      </c>
      <c r="AJ572" s="264">
        <v>44586</v>
      </c>
      <c r="AK572" s="264" t="s">
        <v>891</v>
      </c>
      <c r="AL572" s="264">
        <v>44551</v>
      </c>
      <c r="AM572" s="254"/>
      <c r="AN572" s="243"/>
      <c r="AO572" s="265" t="str">
        <f>_xlfn.IFNA(IF(VLOOKUP(tabItens[[#This Row],[CÓDIGO]],tabExcluirDoEstoque[#Data],1,FALSE),"sim",""),"")</f>
        <v/>
      </c>
      <c r="AP572" s="266" t="str">
        <f ca="1">IF(OR(ISBLANK(tabItens[[#This Row],[ATA DT.VALID.]]),tabItens[[#This Row],[ATA DT.VALID.]]="",tabItens[[#This Row],[ATA DT.VALID.]]=" "),"",IF(TYPE(tabItens[[#This Row],[ATA DT.VALID.]])=1,ROUNDUP((tabItens[[#This Row],[ATA DT.VALID.]]-TODAY())/7,0),""))</f>
        <v/>
      </c>
      <c r="AQ572" s="267">
        <v>0</v>
      </c>
      <c r="AR572" s="268" t="str">
        <f>IF(ISBLANK(tabItens[[#This Row],[CÓDIGO]]),"",IFERROR(VLOOKUP(tabItens[[#This Row],[CÓDIGO]],Consumo!$C$2:$AI$902,32,FALSE),0))</f>
        <v>08.2023</v>
      </c>
      <c r="AS572" s="269">
        <f>SUMIF(Consumo!$C$3:$C$902,tabItens[[#This Row],[CÓDIGO]],Consumo!$T$3:$T$902) + SUMIF(Consumo!$C$3:$C$902,tabItens[[#This Row],[CÓDIGO]],Consumo!$U$3:$U$902) + SUMIF(Consumo!$C$3:$C$902,tabItens[[#This Row],[CÓDIGO]],Consumo!$V$3:$V$902) + SUMIF(Consumo!$C$3:$C$902,tabItens[[#This Row],[CÓDIGO]],Consumo!$W$3:$W$902)</f>
        <v>3382</v>
      </c>
      <c r="AT572" s="269">
        <f>SUMIF(Consumo!$C$3:$C$902,tabItens[[#This Row],[CÓDIGO]],Consumo!$AF$3:$AF$902)</f>
        <v>11504</v>
      </c>
      <c r="AU572" s="270">
        <f>SUMIF(Consumo!$C$3:$C$902,tabItens[[#This Row],[CÓDIGO]],Consumo!$AG$3:$AG$902)</f>
        <v>1399</v>
      </c>
      <c r="AV572" s="271">
        <f>SUMIF(Consumo!$C$3:$C$902,tabItens[[#This Row],[CÓDIGO]],Consumo!$AE$3:$AE$902)</f>
        <v>4.4444444444444446</v>
      </c>
      <c r="AW572" s="244">
        <f>tabItens[[#This Row],[QTDE ATUAL]] + tabItens[[#This Row],[RC QTDE]] + tabItens[[#This Row],[AF SALDO]] + tabItens[[#This Row],[Recentes]]</f>
        <v>1531</v>
      </c>
      <c r="AX572" s="272">
        <v>1000</v>
      </c>
      <c r="AY572" s="272">
        <v>4</v>
      </c>
      <c r="AZ572" s="272">
        <f>IF(ISBLANK(tabItens[[#This Row],[CÓDIGO]]),"",tabItens[[#This Row],[PontoMês]] * (AZ$2+tabItens[[#This Row],[PontoQtM]]))</f>
        <v>4000</v>
      </c>
      <c r="BA572" s="271">
        <f>tabItens[[#This Row],[PontoPed]] - tabItens[[#This Row],[Saldo]] + (1/10)</f>
        <v>2469.1</v>
      </c>
      <c r="BB572" s="271">
        <f xml:space="preserve"> tabItens[[#This Row],[PontoMês]] * BB$2 - tabItens[[#This Row],[QTDE ATUAL]] - (1/10)</f>
        <v>468.9</v>
      </c>
      <c r="BC572" s="273">
        <f>IF( tabItens[[#This Row],[PontoPed]]&gt;0, IF(tabItens[[#This Row],[PontoPed]]&lt;1, 1, IF( tabItens[[#This Row],[Saldo]]&gt;tabItens[[#This Row],[PontoPed]], 0, (tabItens[[#This Row],[PontoPed]]-tabItens[[#This Row],[Saldo]])/tabItens[[#This Row],[PontoPed]] ) ), 0 )</f>
        <v>0.61724999999999997</v>
      </c>
      <c r="BD572" s="274">
        <f>ROUNDDOWN(IF( OR( AND(tabItens[[#This Row],[PontoPed]]&lt;tabItens[[#This Row],[Saldo]],tabItens[[#This Row],[Saldo]]&gt;0), tabItens[[#This Row],[PontoPed]]=0), 99, IF(AND(tabItens[[#This Row],[Saldo]]=0,tabItens[[#This Row],[PontoPed]]&gt;0), 0, (1-tabItens[[#This Row],[PctAb]])*10 ) ),0)</f>
        <v>3</v>
      </c>
      <c r="BE572" s="275">
        <f>MAX(ROUNDDOWN( IF(tabItens[[#This Row],[Abaixo]] &gt; 0,   tabItens[[#This Row],[Abaixo]] + (tabItens[[#This Row],[PontoMês]] * IF( OR( ISBLANK(tabItens[[#This Row],[ATA Nº/ANO]]), tabItens[[#This Row],[ATA Nº/ANO]] = ""),BE$2,BE$1)),0),0),0)</f>
        <v>5469</v>
      </c>
      <c r="BF57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2" s="276">
        <f>SUMIF(Consumo!$C$3:$C$902,tabItens[[#This Row],[CÓDIGO]],Consumo!$E$3:$E$902)</f>
        <v>80</v>
      </c>
      <c r="BH572" s="277">
        <f>IF(AND(tabItens[[#This Row],[Pend]] &gt; 0,tabItens[[#This Row],[Consumo]] &lt;&gt; 0), tabItens[[#This Row],[Pend]] / tabItens[[#This Row],[Consumo]], 0 )</f>
        <v>6.954102920723227E-3</v>
      </c>
      <c r="BI572" s="276"/>
      <c r="BJ572" s="276"/>
      <c r="BK572" s="278" t="s">
        <v>2077</v>
      </c>
    </row>
    <row r="573" spans="1:63" x14ac:dyDescent="0.3">
      <c r="A573" s="239">
        <v>136941</v>
      </c>
      <c r="B573" s="240" t="s">
        <v>1950</v>
      </c>
      <c r="C573" s="241" t="s">
        <v>394</v>
      </c>
      <c r="D573" s="242">
        <v>67.5</v>
      </c>
      <c r="E573" s="243"/>
      <c r="F573" s="243"/>
      <c r="G573" s="243" t="s">
        <v>891</v>
      </c>
      <c r="H573" s="244">
        <v>264</v>
      </c>
      <c r="I573" s="245">
        <v>103003</v>
      </c>
      <c r="J573" s="246">
        <v>67.5</v>
      </c>
      <c r="K573" s="247">
        <v>832</v>
      </c>
      <c r="L573" s="248">
        <f>IF(tabItens[[#This Row],[Média]] &gt; 0, tabItens[[#This Row],[QTDE ATUAL]] / tabItens[[#This Row],[Média]],999.9)</f>
        <v>2376</v>
      </c>
      <c r="M573" s="249">
        <v>0</v>
      </c>
      <c r="N573" s="250">
        <f>tabItens[[#This Row],[VALOR UNIT.]] * tabItens[[#This Row],[LC]]</f>
        <v>0</v>
      </c>
      <c r="O573" s="251" t="s">
        <v>2080</v>
      </c>
      <c r="P573" s="252"/>
      <c r="Q573" s="253"/>
      <c r="R573" s="250"/>
      <c r="S573" s="254"/>
      <c r="T573" s="255">
        <f>ROUNDDOWN(IFERROR(tabItens[[#This Row],[ATA DT.VALID.]] - $D$1,0) / 30,0)</f>
        <v>-1507</v>
      </c>
      <c r="U573" s="240" t="s">
        <v>1143</v>
      </c>
      <c r="V573" s="256">
        <v>1</v>
      </c>
      <c r="W573" s="257" t="s">
        <v>2065</v>
      </c>
      <c r="X573" s="258">
        <v>57</v>
      </c>
      <c r="Y573" s="259">
        <v>2</v>
      </c>
      <c r="Z573" s="260"/>
      <c r="AA573" s="261"/>
      <c r="AB573" s="262"/>
      <c r="AC573" s="262"/>
      <c r="AD573" s="261"/>
      <c r="AE573" s="262"/>
      <c r="AF573" s="255"/>
      <c r="AG573" s="263" t="s">
        <v>2063</v>
      </c>
      <c r="AH573" s="264"/>
      <c r="AI573" s="255">
        <v>428</v>
      </c>
      <c r="AJ573" s="264">
        <v>44623</v>
      </c>
      <c r="AK573" s="264">
        <v>43606</v>
      </c>
      <c r="AL573" s="264">
        <v>44551</v>
      </c>
      <c r="AM573" s="254"/>
      <c r="AN573" s="243"/>
      <c r="AO573" s="265" t="str">
        <f>_xlfn.IFNA(IF(VLOOKUP(tabItens[[#This Row],[CÓDIGO]],tabExcluirDoEstoque[#Data],1,FALSE),"sim",""),"")</f>
        <v/>
      </c>
      <c r="AP573" s="266" t="str">
        <f ca="1">IF(OR(ISBLANK(tabItens[[#This Row],[ATA DT.VALID.]]),tabItens[[#This Row],[ATA DT.VALID.]]="",tabItens[[#This Row],[ATA DT.VALID.]]=" "),"",IF(TYPE(tabItens[[#This Row],[ATA DT.VALID.]])=1,ROUNDUP((tabItens[[#This Row],[ATA DT.VALID.]]-TODAY())/7,0),""))</f>
        <v/>
      </c>
      <c r="AQ573" s="267">
        <v>0</v>
      </c>
      <c r="AR573" s="268" t="str">
        <f>IF(ISBLANK(tabItens[[#This Row],[CÓDIGO]]),"",IFERROR(VLOOKUP(tabItens[[#This Row],[CÓDIGO]],Consumo!$C$2:$AI$902,32,FALSE),0))</f>
        <v>08.2023</v>
      </c>
      <c r="AS573" s="269">
        <f>SUMIF(Consumo!$C$3:$C$902,tabItens[[#This Row],[CÓDIGO]],Consumo!$T$3:$T$902) + SUMIF(Consumo!$C$3:$C$902,tabItens[[#This Row],[CÓDIGO]],Consumo!$U$3:$U$902) + SUMIF(Consumo!$C$3:$C$902,tabItens[[#This Row],[CÓDIGO]],Consumo!$V$3:$V$902) + SUMIF(Consumo!$C$3:$C$902,tabItens[[#This Row],[CÓDIGO]],Consumo!$W$3:$W$902)</f>
        <v>538</v>
      </c>
      <c r="AT573" s="269">
        <f>SUMIF(Consumo!$C$3:$C$902,tabItens[[#This Row],[CÓDIGO]],Consumo!$AF$3:$AF$902)</f>
        <v>1732</v>
      </c>
      <c r="AU573" s="270">
        <f>SUMIF(Consumo!$C$3:$C$902,tabItens[[#This Row],[CÓDIGO]],Consumo!$AG$3:$AG$902)</f>
        <v>186</v>
      </c>
      <c r="AV573" s="271">
        <f>SUMIF(Consumo!$C$3:$C$902,tabItens[[#This Row],[CÓDIGO]],Consumo!$AE$3:$AE$902)</f>
        <v>0.1111111111111111</v>
      </c>
      <c r="AW573" s="244">
        <f>tabItens[[#This Row],[QTDE ATUAL]] + tabItens[[#This Row],[RC QTDE]] + tabItens[[#This Row],[AF SALDO]] + tabItens[[#This Row],[Recentes]]</f>
        <v>264</v>
      </c>
      <c r="AX573" s="272">
        <v>50</v>
      </c>
      <c r="AY573" s="272">
        <v>4</v>
      </c>
      <c r="AZ573" s="272">
        <f>IF(ISBLANK(tabItens[[#This Row],[CÓDIGO]]),"",tabItens[[#This Row],[PontoMês]] * (AZ$2+tabItens[[#This Row],[PontoQtM]]))</f>
        <v>200</v>
      </c>
      <c r="BA573" s="271">
        <f>tabItens[[#This Row],[PontoPed]] - tabItens[[#This Row],[Saldo]] + (1/10)</f>
        <v>-63.9</v>
      </c>
      <c r="BB573" s="271">
        <f xml:space="preserve"> tabItens[[#This Row],[PontoMês]] * BB$2 - tabItens[[#This Row],[QTDE ATUAL]] - (1/10)</f>
        <v>-214.1</v>
      </c>
      <c r="BC573" s="273">
        <f>IF( tabItens[[#This Row],[PontoPed]]&gt;0, IF(tabItens[[#This Row],[PontoPed]]&lt;1, 1, IF( tabItens[[#This Row],[Saldo]]&gt;tabItens[[#This Row],[PontoPed]], 0, (tabItens[[#This Row],[PontoPed]]-tabItens[[#This Row],[Saldo]])/tabItens[[#This Row],[PontoPed]] ) ), 0 )</f>
        <v>0</v>
      </c>
      <c r="BD573" s="274">
        <f>ROUNDDOWN(IF( OR( AND(tabItens[[#This Row],[PontoPed]]&lt;tabItens[[#This Row],[Saldo]],tabItens[[#This Row],[Saldo]]&gt;0), tabItens[[#This Row],[PontoPed]]=0), 99, IF(AND(tabItens[[#This Row],[Saldo]]=0,tabItens[[#This Row],[PontoPed]]&gt;0), 0, (1-tabItens[[#This Row],[PctAb]])*10 ) ),0)</f>
        <v>99</v>
      </c>
      <c r="BE573" s="275">
        <f>MAX(ROUNDDOWN( IF(tabItens[[#This Row],[Abaixo]] &gt; 0,   tabItens[[#This Row],[Abaixo]] + (tabItens[[#This Row],[PontoMês]] * IF( OR( ISBLANK(tabItens[[#This Row],[ATA Nº/ANO]]), tabItens[[#This Row],[ATA Nº/ANO]] = ""),BE$2,BE$1)),0),0),0)</f>
        <v>0</v>
      </c>
      <c r="BF57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3" s="276">
        <f>SUMIF(Consumo!$C$3:$C$902,tabItens[[#This Row],[CÓDIGO]],Consumo!$E$3:$E$902)</f>
        <v>2</v>
      </c>
      <c r="BH573" s="277">
        <f>IF(AND(tabItens[[#This Row],[Pend]] &gt; 0,tabItens[[#This Row],[Consumo]] &lt;&gt; 0), tabItens[[#This Row],[Pend]] / tabItens[[#This Row],[Consumo]], 0 )</f>
        <v>1.1547344110854503E-3</v>
      </c>
      <c r="BI573" s="276"/>
      <c r="BJ573" s="276"/>
      <c r="BK573" s="278" t="s">
        <v>2077</v>
      </c>
    </row>
    <row r="574" spans="1:63" x14ac:dyDescent="0.3">
      <c r="A574" s="239">
        <v>27138</v>
      </c>
      <c r="B574" s="240" t="s">
        <v>1228</v>
      </c>
      <c r="C574" s="241" t="s">
        <v>381</v>
      </c>
      <c r="D574" s="242">
        <v>0.48</v>
      </c>
      <c r="E574" s="243"/>
      <c r="F574" s="243"/>
      <c r="G574" s="243" t="s">
        <v>891</v>
      </c>
      <c r="H574" s="244">
        <v>8059</v>
      </c>
      <c r="I574" s="245">
        <v>103003</v>
      </c>
      <c r="J574" s="246">
        <v>0.48</v>
      </c>
      <c r="K574" s="247">
        <v>3814</v>
      </c>
      <c r="L574" s="248">
        <f>IF(tabItens[[#This Row],[Média]] &gt; 0, tabItens[[#This Row],[QTDE ATUAL]] / tabItens[[#This Row],[Média]],999.9)</f>
        <v>999.9</v>
      </c>
      <c r="M574" s="249">
        <v>0</v>
      </c>
      <c r="N574" s="250">
        <f>tabItens[[#This Row],[VALOR UNIT.]] * tabItens[[#This Row],[LC]]</f>
        <v>0</v>
      </c>
      <c r="O574" s="251" t="s">
        <v>2079</v>
      </c>
      <c r="P574" s="252"/>
      <c r="Q574" s="253"/>
      <c r="R574" s="250"/>
      <c r="S574" s="254"/>
      <c r="T574" s="255">
        <f>ROUNDDOWN(IFERROR(tabItens[[#This Row],[ATA DT.VALID.]] - $D$1,0) / 30,0)</f>
        <v>-1507</v>
      </c>
      <c r="U574" s="240" t="s">
        <v>1143</v>
      </c>
      <c r="V574" s="256">
        <v>1</v>
      </c>
      <c r="W574" s="257" t="s">
        <v>2065</v>
      </c>
      <c r="X574" s="258">
        <v>57</v>
      </c>
      <c r="Y574" s="259">
        <v>2</v>
      </c>
      <c r="Z574" s="260"/>
      <c r="AA574" s="261"/>
      <c r="AB574" s="262"/>
      <c r="AC574" s="262"/>
      <c r="AD574" s="261"/>
      <c r="AE574" s="262"/>
      <c r="AF574" s="255"/>
      <c r="AG574" s="263" t="s">
        <v>2063</v>
      </c>
      <c r="AH574" s="264"/>
      <c r="AI574" s="255">
        <v>2010</v>
      </c>
      <c r="AJ574" s="264">
        <v>44133</v>
      </c>
      <c r="AK574" s="264" t="s">
        <v>891</v>
      </c>
      <c r="AL574" s="264">
        <v>44126</v>
      </c>
      <c r="AM574" s="254"/>
      <c r="AN574" s="243"/>
      <c r="AO574" s="265" t="str">
        <f>_xlfn.IFNA(IF(VLOOKUP(tabItens[[#This Row],[CÓDIGO]],tabExcluirDoEstoque[#Data],1,FALSE),"sim",""),"")</f>
        <v/>
      </c>
      <c r="AP574" s="266" t="str">
        <f ca="1">IF(OR(ISBLANK(tabItens[[#This Row],[ATA DT.VALID.]]),tabItens[[#This Row],[ATA DT.VALID.]]="",tabItens[[#This Row],[ATA DT.VALID.]]=" "),"",IF(TYPE(tabItens[[#This Row],[ATA DT.VALID.]])=1,ROUNDUP((tabItens[[#This Row],[ATA DT.VALID.]]-TODAY())/7,0),""))</f>
        <v/>
      </c>
      <c r="AQ574" s="267">
        <v>0</v>
      </c>
      <c r="AR574" s="268" t="str">
        <f>IF(ISBLANK(tabItens[[#This Row],[CÓDIGO]]),"",IFERROR(VLOOKUP(tabItens[[#This Row],[CÓDIGO]],Consumo!$C$2:$AI$902,32,FALSE),0))</f>
        <v>08.2023</v>
      </c>
      <c r="AS574" s="269">
        <f>SUMIF(Consumo!$C$3:$C$902,tabItens[[#This Row],[CÓDIGO]],Consumo!$T$3:$T$902) + SUMIF(Consumo!$C$3:$C$902,tabItens[[#This Row],[CÓDIGO]],Consumo!$U$3:$U$902) + SUMIF(Consumo!$C$3:$C$902,tabItens[[#This Row],[CÓDIGO]],Consumo!$V$3:$V$902) + SUMIF(Consumo!$C$3:$C$902,tabItens[[#This Row],[CÓDIGO]],Consumo!$W$3:$W$902)</f>
        <v>2479</v>
      </c>
      <c r="AT574" s="269">
        <f>SUMIF(Consumo!$C$3:$C$902,tabItens[[#This Row],[CÓDIGO]],Consumo!$AF$3:$AF$902)</f>
        <v>8509</v>
      </c>
      <c r="AU574" s="270">
        <f>SUMIF(Consumo!$C$3:$C$902,tabItens[[#This Row],[CÓDIGO]],Consumo!$AG$3:$AG$902)</f>
        <v>845</v>
      </c>
      <c r="AV574" s="271">
        <f>SUMIF(Consumo!$C$3:$C$902,tabItens[[#This Row],[CÓDIGO]],Consumo!$AE$3:$AE$902)</f>
        <v>0</v>
      </c>
      <c r="AW574" s="244">
        <f>tabItens[[#This Row],[QTDE ATUAL]] + tabItens[[#This Row],[RC QTDE]] + tabItens[[#This Row],[AF SALDO]] + tabItens[[#This Row],[Recentes]]</f>
        <v>8059</v>
      </c>
      <c r="AX574" s="272">
        <v>834</v>
      </c>
      <c r="AY574" s="272">
        <v>4</v>
      </c>
      <c r="AZ574" s="272">
        <f>IF(ISBLANK(tabItens[[#This Row],[CÓDIGO]]),"",tabItens[[#This Row],[PontoMês]] * (AZ$2+tabItens[[#This Row],[PontoQtM]]))</f>
        <v>3336</v>
      </c>
      <c r="BA574" s="271">
        <f>tabItens[[#This Row],[PontoPed]] - tabItens[[#This Row],[Saldo]] + (1/10)</f>
        <v>-4722.8999999999996</v>
      </c>
      <c r="BB574" s="271">
        <f xml:space="preserve"> tabItens[[#This Row],[PontoMês]] * BB$2 - tabItens[[#This Row],[QTDE ATUAL]] - (1/10)</f>
        <v>-7225.1</v>
      </c>
      <c r="BC574" s="273">
        <f>IF( tabItens[[#This Row],[PontoPed]]&gt;0, IF(tabItens[[#This Row],[PontoPed]]&lt;1, 1, IF( tabItens[[#This Row],[Saldo]]&gt;tabItens[[#This Row],[PontoPed]], 0, (tabItens[[#This Row],[PontoPed]]-tabItens[[#This Row],[Saldo]])/tabItens[[#This Row],[PontoPed]] ) ), 0 )</f>
        <v>0</v>
      </c>
      <c r="BD574" s="274">
        <f>ROUNDDOWN(IF( OR( AND(tabItens[[#This Row],[PontoPed]]&lt;tabItens[[#This Row],[Saldo]],tabItens[[#This Row],[Saldo]]&gt;0), tabItens[[#This Row],[PontoPed]]=0), 99, IF(AND(tabItens[[#This Row],[Saldo]]=0,tabItens[[#This Row],[PontoPed]]&gt;0), 0, (1-tabItens[[#This Row],[PctAb]])*10 ) ),0)</f>
        <v>99</v>
      </c>
      <c r="BE574" s="275">
        <f>MAX(ROUNDDOWN( IF(tabItens[[#This Row],[Abaixo]] &gt; 0,   tabItens[[#This Row],[Abaixo]] + (tabItens[[#This Row],[PontoMês]] * IF( OR( ISBLANK(tabItens[[#This Row],[ATA Nº/ANO]]), tabItens[[#This Row],[ATA Nº/ANO]] = ""),BE$2,BE$1)),0),0),0)</f>
        <v>0</v>
      </c>
      <c r="BF57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4" s="276">
        <f>SUMIF(Consumo!$C$3:$C$902,tabItens[[#This Row],[CÓDIGO]],Consumo!$E$3:$E$902)</f>
        <v>0</v>
      </c>
      <c r="BH574" s="277">
        <f>IF(AND(tabItens[[#This Row],[Pend]] &gt; 0,tabItens[[#This Row],[Consumo]] &lt;&gt; 0), tabItens[[#This Row],[Pend]] / tabItens[[#This Row],[Consumo]], 0 )</f>
        <v>0</v>
      </c>
      <c r="BI574" s="276"/>
      <c r="BJ574" s="276"/>
      <c r="BK574" s="278" t="s">
        <v>2077</v>
      </c>
    </row>
    <row r="575" spans="1:63" x14ac:dyDescent="0.3">
      <c r="A575" s="239">
        <v>25559</v>
      </c>
      <c r="B575" s="240" t="s">
        <v>1213</v>
      </c>
      <c r="C575" s="241" t="s">
        <v>381</v>
      </c>
      <c r="D575" s="242">
        <v>1.6</v>
      </c>
      <c r="E575" s="243"/>
      <c r="F575" s="243"/>
      <c r="G575" s="243" t="s">
        <v>891</v>
      </c>
      <c r="H575" s="244">
        <v>4358</v>
      </c>
      <c r="I575" s="245">
        <v>103003</v>
      </c>
      <c r="J575" s="246">
        <v>1.6</v>
      </c>
      <c r="K575" s="247">
        <v>4301</v>
      </c>
      <c r="L575" s="248">
        <f>IF(tabItens[[#This Row],[Média]] &gt; 0, tabItens[[#This Row],[QTDE ATUAL]] / tabItens[[#This Row],[Média]],999.9)</f>
        <v>999.9</v>
      </c>
      <c r="M575" s="249">
        <v>0</v>
      </c>
      <c r="N575" s="250">
        <f>tabItens[[#This Row],[VALOR UNIT.]] * tabItens[[#This Row],[LC]]</f>
        <v>0</v>
      </c>
      <c r="O575" s="251" t="s">
        <v>2079</v>
      </c>
      <c r="P575" s="252"/>
      <c r="Q575" s="253"/>
      <c r="R575" s="250"/>
      <c r="S575" s="254"/>
      <c r="T575" s="255">
        <f>ROUNDDOWN(IFERROR(tabItens[[#This Row],[ATA DT.VALID.]] - $D$1,0) / 30,0)</f>
        <v>-1507</v>
      </c>
      <c r="U575" s="240" t="s">
        <v>1143</v>
      </c>
      <c r="V575" s="256">
        <v>1</v>
      </c>
      <c r="W575" s="257" t="s">
        <v>2065</v>
      </c>
      <c r="X575" s="258">
        <v>57</v>
      </c>
      <c r="Y575" s="259">
        <v>2</v>
      </c>
      <c r="Z575" s="260"/>
      <c r="AA575" s="261"/>
      <c r="AB575" s="262"/>
      <c r="AC575" s="262"/>
      <c r="AD575" s="261"/>
      <c r="AE575" s="262"/>
      <c r="AF575" s="255"/>
      <c r="AG575" s="263" t="s">
        <v>2063</v>
      </c>
      <c r="AH575" s="264"/>
      <c r="AI575" s="255">
        <v>2552</v>
      </c>
      <c r="AJ575" s="264">
        <v>44203</v>
      </c>
      <c r="AK575" s="264" t="s">
        <v>891</v>
      </c>
      <c r="AL575" s="264">
        <v>45083</v>
      </c>
      <c r="AM575" s="254"/>
      <c r="AN575" s="243"/>
      <c r="AO575" s="265" t="str">
        <f>_xlfn.IFNA(IF(VLOOKUP(tabItens[[#This Row],[CÓDIGO]],tabExcluirDoEstoque[#Data],1,FALSE),"sim",""),"")</f>
        <v/>
      </c>
      <c r="AP575" s="266" t="str">
        <f ca="1">IF(OR(ISBLANK(tabItens[[#This Row],[ATA DT.VALID.]]),tabItens[[#This Row],[ATA DT.VALID.]]="",tabItens[[#This Row],[ATA DT.VALID.]]=" "),"",IF(TYPE(tabItens[[#This Row],[ATA DT.VALID.]])=1,ROUNDUP((tabItens[[#This Row],[ATA DT.VALID.]]-TODAY())/7,0),""))</f>
        <v/>
      </c>
      <c r="AQ575" s="267">
        <v>0</v>
      </c>
      <c r="AR575" s="268" t="str">
        <f>IF(ISBLANK(tabItens[[#This Row],[CÓDIGO]]),"",IFERROR(VLOOKUP(tabItens[[#This Row],[CÓDIGO]],Consumo!$C$2:$AI$902,32,FALSE),0))</f>
        <v>08.2023</v>
      </c>
      <c r="AS575" s="269">
        <f>SUMIF(Consumo!$C$3:$C$902,tabItens[[#This Row],[CÓDIGO]],Consumo!$T$3:$T$902) + SUMIF(Consumo!$C$3:$C$902,tabItens[[#This Row],[CÓDIGO]],Consumo!$U$3:$U$902) + SUMIF(Consumo!$C$3:$C$902,tabItens[[#This Row],[CÓDIGO]],Consumo!$V$3:$V$902) + SUMIF(Consumo!$C$3:$C$902,tabItens[[#This Row],[CÓDIGO]],Consumo!$W$3:$W$902)</f>
        <v>2662</v>
      </c>
      <c r="AT575" s="269">
        <f>SUMIF(Consumo!$C$3:$C$902,tabItens[[#This Row],[CÓDIGO]],Consumo!$AF$3:$AF$902)</f>
        <v>9920</v>
      </c>
      <c r="AU575" s="270">
        <f>SUMIF(Consumo!$C$3:$C$902,tabItens[[#This Row],[CÓDIGO]],Consumo!$AG$3:$AG$902)</f>
        <v>965</v>
      </c>
      <c r="AV575" s="271">
        <f>SUMIF(Consumo!$C$3:$C$902,tabItens[[#This Row],[CÓDIGO]],Consumo!$AE$3:$AE$902)</f>
        <v>0</v>
      </c>
      <c r="AW575" s="244">
        <f>tabItens[[#This Row],[QTDE ATUAL]] + tabItens[[#This Row],[RC QTDE]] + tabItens[[#This Row],[AF SALDO]] + tabItens[[#This Row],[Recentes]]</f>
        <v>4358</v>
      </c>
      <c r="AX575" s="272">
        <v>834</v>
      </c>
      <c r="AY575" s="272">
        <v>4</v>
      </c>
      <c r="AZ575" s="272">
        <f>IF(ISBLANK(tabItens[[#This Row],[CÓDIGO]]),"",tabItens[[#This Row],[PontoMês]] * (AZ$2+tabItens[[#This Row],[PontoQtM]]))</f>
        <v>3336</v>
      </c>
      <c r="BA575" s="271">
        <f>tabItens[[#This Row],[PontoPed]] - tabItens[[#This Row],[Saldo]] + (1/10)</f>
        <v>-1021.9</v>
      </c>
      <c r="BB575" s="271">
        <f xml:space="preserve"> tabItens[[#This Row],[PontoMês]] * BB$2 - tabItens[[#This Row],[QTDE ATUAL]] - (1/10)</f>
        <v>-3524.1</v>
      </c>
      <c r="BC575" s="273">
        <f>IF( tabItens[[#This Row],[PontoPed]]&gt;0, IF(tabItens[[#This Row],[PontoPed]]&lt;1, 1, IF( tabItens[[#This Row],[Saldo]]&gt;tabItens[[#This Row],[PontoPed]], 0, (tabItens[[#This Row],[PontoPed]]-tabItens[[#This Row],[Saldo]])/tabItens[[#This Row],[PontoPed]] ) ), 0 )</f>
        <v>0</v>
      </c>
      <c r="BD575" s="274">
        <f>ROUNDDOWN(IF( OR( AND(tabItens[[#This Row],[PontoPed]]&lt;tabItens[[#This Row],[Saldo]],tabItens[[#This Row],[Saldo]]&gt;0), tabItens[[#This Row],[PontoPed]]=0), 99, IF(AND(tabItens[[#This Row],[Saldo]]=0,tabItens[[#This Row],[PontoPed]]&gt;0), 0, (1-tabItens[[#This Row],[PctAb]])*10 ) ),0)</f>
        <v>99</v>
      </c>
      <c r="BE575" s="275">
        <f>MAX(ROUNDDOWN( IF(tabItens[[#This Row],[Abaixo]] &gt; 0,   tabItens[[#This Row],[Abaixo]] + (tabItens[[#This Row],[PontoMês]] * IF( OR( ISBLANK(tabItens[[#This Row],[ATA Nº/ANO]]), tabItens[[#This Row],[ATA Nº/ANO]] = ""),BE$2,BE$1)),0),0),0)</f>
        <v>0</v>
      </c>
      <c r="BF57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5" s="276">
        <f>SUMIF(Consumo!$C$3:$C$902,tabItens[[#This Row],[CÓDIGO]],Consumo!$E$3:$E$902)</f>
        <v>0</v>
      </c>
      <c r="BH575" s="277">
        <f>IF(AND(tabItens[[#This Row],[Pend]] &gt; 0,tabItens[[#This Row],[Consumo]] &lt;&gt; 0), tabItens[[#This Row],[Pend]] / tabItens[[#This Row],[Consumo]], 0 )</f>
        <v>0</v>
      </c>
      <c r="BI575" s="276"/>
      <c r="BJ575" s="276"/>
      <c r="BK575" s="278" t="s">
        <v>2077</v>
      </c>
    </row>
    <row r="576" spans="1:63" x14ac:dyDescent="0.3">
      <c r="A576" s="239">
        <v>27140</v>
      </c>
      <c r="B576" s="240" t="s">
        <v>1230</v>
      </c>
      <c r="C576" s="241" t="s">
        <v>381</v>
      </c>
      <c r="D576" s="242">
        <v>1.6</v>
      </c>
      <c r="E576" s="243"/>
      <c r="F576" s="243"/>
      <c r="G576" s="243" t="s">
        <v>891</v>
      </c>
      <c r="H576" s="244">
        <v>4266</v>
      </c>
      <c r="I576" s="245">
        <v>103003</v>
      </c>
      <c r="J576" s="246">
        <v>1.6</v>
      </c>
      <c r="K576" s="247">
        <v>4316</v>
      </c>
      <c r="L576" s="248">
        <f>IF(tabItens[[#This Row],[Média]] &gt; 0, tabItens[[#This Row],[QTDE ATUAL]] / tabItens[[#This Row],[Média]],999.9)</f>
        <v>999.9</v>
      </c>
      <c r="M576" s="249">
        <v>0</v>
      </c>
      <c r="N576" s="250">
        <f>tabItens[[#This Row],[VALOR UNIT.]] * tabItens[[#This Row],[LC]]</f>
        <v>0</v>
      </c>
      <c r="O576" s="251" t="s">
        <v>2079</v>
      </c>
      <c r="P576" s="252"/>
      <c r="Q576" s="253"/>
      <c r="R576" s="250"/>
      <c r="S576" s="254"/>
      <c r="T576" s="255">
        <f>ROUNDDOWN(IFERROR(tabItens[[#This Row],[ATA DT.VALID.]] - $D$1,0) / 30,0)</f>
        <v>-1507</v>
      </c>
      <c r="U576" s="240" t="s">
        <v>1143</v>
      </c>
      <c r="V576" s="256">
        <v>1</v>
      </c>
      <c r="W576" s="257" t="s">
        <v>2065</v>
      </c>
      <c r="X576" s="258">
        <v>57</v>
      </c>
      <c r="Y576" s="259">
        <v>2</v>
      </c>
      <c r="Z576" s="260"/>
      <c r="AA576" s="261"/>
      <c r="AB576" s="262"/>
      <c r="AC576" s="262"/>
      <c r="AD576" s="261"/>
      <c r="AE576" s="262"/>
      <c r="AF576" s="255"/>
      <c r="AG576" s="263" t="s">
        <v>2063</v>
      </c>
      <c r="AH576" s="264"/>
      <c r="AI576" s="255">
        <v>2312</v>
      </c>
      <c r="AJ576" s="264">
        <v>44133</v>
      </c>
      <c r="AK576" s="264" t="s">
        <v>891</v>
      </c>
      <c r="AL576" s="264">
        <v>45083</v>
      </c>
      <c r="AM576" s="254"/>
      <c r="AN576" s="243"/>
      <c r="AO576" s="265" t="str">
        <f>_xlfn.IFNA(IF(VLOOKUP(tabItens[[#This Row],[CÓDIGO]],tabExcluirDoEstoque[#Data],1,FALSE),"sim",""),"")</f>
        <v/>
      </c>
      <c r="AP576" s="266" t="str">
        <f ca="1">IF(OR(ISBLANK(tabItens[[#This Row],[ATA DT.VALID.]]),tabItens[[#This Row],[ATA DT.VALID.]]="",tabItens[[#This Row],[ATA DT.VALID.]]=" "),"",IF(TYPE(tabItens[[#This Row],[ATA DT.VALID.]])=1,ROUNDUP((tabItens[[#This Row],[ATA DT.VALID.]]-TODAY())/7,0),""))</f>
        <v/>
      </c>
      <c r="AQ576" s="267">
        <v>0</v>
      </c>
      <c r="AR576" s="268" t="str">
        <f>IF(ISBLANK(tabItens[[#This Row],[CÓDIGO]]),"",IFERROR(VLOOKUP(tabItens[[#This Row],[CÓDIGO]],Consumo!$C$2:$AI$902,32,FALSE),0))</f>
        <v>08.2023</v>
      </c>
      <c r="AS576" s="269">
        <f>SUMIF(Consumo!$C$3:$C$902,tabItens[[#This Row],[CÓDIGO]],Consumo!$T$3:$T$902) + SUMIF(Consumo!$C$3:$C$902,tabItens[[#This Row],[CÓDIGO]],Consumo!$U$3:$U$902) + SUMIF(Consumo!$C$3:$C$902,tabItens[[#This Row],[CÓDIGO]],Consumo!$V$3:$V$902) + SUMIF(Consumo!$C$3:$C$902,tabItens[[#This Row],[CÓDIGO]],Consumo!$W$3:$W$902)</f>
        <v>2681</v>
      </c>
      <c r="AT576" s="269">
        <f>SUMIF(Consumo!$C$3:$C$902,tabItens[[#This Row],[CÓDIGO]],Consumo!$AF$3:$AF$902)</f>
        <v>10046</v>
      </c>
      <c r="AU576" s="270">
        <f>SUMIF(Consumo!$C$3:$C$902,tabItens[[#This Row],[CÓDIGO]],Consumo!$AG$3:$AG$902)</f>
        <v>945</v>
      </c>
      <c r="AV576" s="271">
        <f>SUMIF(Consumo!$C$3:$C$902,tabItens[[#This Row],[CÓDIGO]],Consumo!$AE$3:$AE$902)</f>
        <v>0</v>
      </c>
      <c r="AW576" s="244">
        <f>tabItens[[#This Row],[QTDE ATUAL]] + tabItens[[#This Row],[RC QTDE]] + tabItens[[#This Row],[AF SALDO]] + tabItens[[#This Row],[Recentes]]</f>
        <v>4266</v>
      </c>
      <c r="AX576" s="272">
        <v>834</v>
      </c>
      <c r="AY576" s="272">
        <v>4</v>
      </c>
      <c r="AZ576" s="272">
        <f>IF(ISBLANK(tabItens[[#This Row],[CÓDIGO]]),"",tabItens[[#This Row],[PontoMês]] * (AZ$2+tabItens[[#This Row],[PontoQtM]]))</f>
        <v>3336</v>
      </c>
      <c r="BA576" s="271">
        <f>tabItens[[#This Row],[PontoPed]] - tabItens[[#This Row],[Saldo]] + (1/10)</f>
        <v>-929.9</v>
      </c>
      <c r="BB576" s="271">
        <f xml:space="preserve"> tabItens[[#This Row],[PontoMês]] * BB$2 - tabItens[[#This Row],[QTDE ATUAL]] - (1/10)</f>
        <v>-3432.1</v>
      </c>
      <c r="BC576" s="273">
        <f>IF( tabItens[[#This Row],[PontoPed]]&gt;0, IF(tabItens[[#This Row],[PontoPed]]&lt;1, 1, IF( tabItens[[#This Row],[Saldo]]&gt;tabItens[[#This Row],[PontoPed]], 0, (tabItens[[#This Row],[PontoPed]]-tabItens[[#This Row],[Saldo]])/tabItens[[#This Row],[PontoPed]] ) ), 0 )</f>
        <v>0</v>
      </c>
      <c r="BD576" s="274">
        <f>ROUNDDOWN(IF( OR( AND(tabItens[[#This Row],[PontoPed]]&lt;tabItens[[#This Row],[Saldo]],tabItens[[#This Row],[Saldo]]&gt;0), tabItens[[#This Row],[PontoPed]]=0), 99, IF(AND(tabItens[[#This Row],[Saldo]]=0,tabItens[[#This Row],[PontoPed]]&gt;0), 0, (1-tabItens[[#This Row],[PctAb]])*10 ) ),0)</f>
        <v>99</v>
      </c>
      <c r="BE576" s="275">
        <f>MAX(ROUNDDOWN( IF(tabItens[[#This Row],[Abaixo]] &gt; 0,   tabItens[[#This Row],[Abaixo]] + (tabItens[[#This Row],[PontoMês]] * IF( OR( ISBLANK(tabItens[[#This Row],[ATA Nº/ANO]]), tabItens[[#This Row],[ATA Nº/ANO]] = ""),BE$2,BE$1)),0),0),0)</f>
        <v>0</v>
      </c>
      <c r="BF57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6" s="276">
        <f>SUMIF(Consumo!$C$3:$C$902,tabItens[[#This Row],[CÓDIGO]],Consumo!$E$3:$E$902)</f>
        <v>0</v>
      </c>
      <c r="BH576" s="277">
        <f>IF(AND(tabItens[[#This Row],[Pend]] &gt; 0,tabItens[[#This Row],[Consumo]] &lt;&gt; 0), tabItens[[#This Row],[Pend]] / tabItens[[#This Row],[Consumo]], 0 )</f>
        <v>0</v>
      </c>
      <c r="BI576" s="276"/>
      <c r="BJ576" s="276"/>
      <c r="BK576" s="278" t="s">
        <v>2077</v>
      </c>
    </row>
    <row r="577" spans="1:63" x14ac:dyDescent="0.3">
      <c r="A577" s="239">
        <v>27137</v>
      </c>
      <c r="B577" s="240" t="s">
        <v>1227</v>
      </c>
      <c r="C577" s="241" t="s">
        <v>381</v>
      </c>
      <c r="D577" s="242">
        <v>1.49</v>
      </c>
      <c r="E577" s="243"/>
      <c r="F577" s="243"/>
      <c r="G577" s="243" t="s">
        <v>891</v>
      </c>
      <c r="H577" s="244">
        <v>9225</v>
      </c>
      <c r="I577" s="245">
        <v>103003</v>
      </c>
      <c r="J577" s="246">
        <v>1.49</v>
      </c>
      <c r="K577" s="247">
        <v>3761</v>
      </c>
      <c r="L577" s="248">
        <f>IF(tabItens[[#This Row],[Média]] &gt; 0, tabItens[[#This Row],[QTDE ATUAL]] / tabItens[[#This Row],[Média]],999.9)</f>
        <v>999.9</v>
      </c>
      <c r="M577" s="249">
        <v>0</v>
      </c>
      <c r="N577" s="250">
        <f>tabItens[[#This Row],[VALOR UNIT.]] * tabItens[[#This Row],[LC]]</f>
        <v>0</v>
      </c>
      <c r="O577" s="251" t="s">
        <v>2079</v>
      </c>
      <c r="P577" s="252"/>
      <c r="Q577" s="253"/>
      <c r="R577" s="250"/>
      <c r="S577" s="254"/>
      <c r="T577" s="255">
        <f>ROUNDDOWN(IFERROR(tabItens[[#This Row],[ATA DT.VALID.]] - $D$1,0) / 30,0)</f>
        <v>-1507</v>
      </c>
      <c r="U577" s="240" t="s">
        <v>1143</v>
      </c>
      <c r="V577" s="256">
        <v>1</v>
      </c>
      <c r="W577" s="257" t="s">
        <v>2065</v>
      </c>
      <c r="X577" s="258">
        <v>57</v>
      </c>
      <c r="Y577" s="259">
        <v>2</v>
      </c>
      <c r="Z577" s="260"/>
      <c r="AA577" s="261"/>
      <c r="AB577" s="262"/>
      <c r="AC577" s="262"/>
      <c r="AD577" s="261"/>
      <c r="AE577" s="262"/>
      <c r="AF577" s="255"/>
      <c r="AG577" s="263" t="s">
        <v>2063</v>
      </c>
      <c r="AH577" s="264"/>
      <c r="AI577" s="255">
        <v>1956</v>
      </c>
      <c r="AJ577" s="264">
        <v>44133</v>
      </c>
      <c r="AK577" s="264" t="s">
        <v>891</v>
      </c>
      <c r="AL577" s="264">
        <v>44951</v>
      </c>
      <c r="AM577" s="254"/>
      <c r="AN577" s="243"/>
      <c r="AO577" s="265" t="str">
        <f>_xlfn.IFNA(IF(VLOOKUP(tabItens[[#This Row],[CÓDIGO]],tabExcluirDoEstoque[#Data],1,FALSE),"sim",""),"")</f>
        <v/>
      </c>
      <c r="AP577" s="266" t="str">
        <f ca="1">IF(OR(ISBLANK(tabItens[[#This Row],[ATA DT.VALID.]]),tabItens[[#This Row],[ATA DT.VALID.]]="",tabItens[[#This Row],[ATA DT.VALID.]]=" "),"",IF(TYPE(tabItens[[#This Row],[ATA DT.VALID.]])=1,ROUNDUP((tabItens[[#This Row],[ATA DT.VALID.]]-TODAY())/7,0),""))</f>
        <v/>
      </c>
      <c r="AQ577" s="267">
        <v>0</v>
      </c>
      <c r="AR577" s="268" t="str">
        <f>IF(ISBLANK(tabItens[[#This Row],[CÓDIGO]]),"",IFERROR(VLOOKUP(tabItens[[#This Row],[CÓDIGO]],Consumo!$C$2:$AI$902,32,FALSE),0))</f>
        <v>08.2023</v>
      </c>
      <c r="AS577" s="269">
        <f>SUMIF(Consumo!$C$3:$C$902,tabItens[[#This Row],[CÓDIGO]],Consumo!$T$3:$T$902) + SUMIF(Consumo!$C$3:$C$902,tabItens[[#This Row],[CÓDIGO]],Consumo!$U$3:$U$902) + SUMIF(Consumo!$C$3:$C$902,tabItens[[#This Row],[CÓDIGO]],Consumo!$V$3:$V$902) + SUMIF(Consumo!$C$3:$C$902,tabItens[[#This Row],[CÓDIGO]],Consumo!$W$3:$W$902)</f>
        <v>2341</v>
      </c>
      <c r="AT577" s="269">
        <f>SUMIF(Consumo!$C$3:$C$902,tabItens[[#This Row],[CÓDIGO]],Consumo!$AF$3:$AF$902)</f>
        <v>8324</v>
      </c>
      <c r="AU577" s="270">
        <f>SUMIF(Consumo!$C$3:$C$902,tabItens[[#This Row],[CÓDIGO]],Consumo!$AG$3:$AG$902)</f>
        <v>875</v>
      </c>
      <c r="AV577" s="271">
        <f>SUMIF(Consumo!$C$3:$C$902,tabItens[[#This Row],[CÓDIGO]],Consumo!$AE$3:$AE$902)</f>
        <v>0</v>
      </c>
      <c r="AW577" s="244">
        <f>tabItens[[#This Row],[QTDE ATUAL]] + tabItens[[#This Row],[RC QTDE]] + tabItens[[#This Row],[AF SALDO]] + tabItens[[#This Row],[Recentes]]</f>
        <v>9225</v>
      </c>
      <c r="AX577" s="272">
        <v>834</v>
      </c>
      <c r="AY577" s="272">
        <v>4</v>
      </c>
      <c r="AZ577" s="272">
        <f>IF(ISBLANK(tabItens[[#This Row],[CÓDIGO]]),"",tabItens[[#This Row],[PontoMês]] * (AZ$2+tabItens[[#This Row],[PontoQtM]]))</f>
        <v>3336</v>
      </c>
      <c r="BA577" s="271">
        <f>tabItens[[#This Row],[PontoPed]] - tabItens[[#This Row],[Saldo]] + (1/10)</f>
        <v>-5888.9</v>
      </c>
      <c r="BB577" s="271">
        <f xml:space="preserve"> tabItens[[#This Row],[PontoMês]] * BB$2 - tabItens[[#This Row],[QTDE ATUAL]] - (1/10)</f>
        <v>-8391.1</v>
      </c>
      <c r="BC577" s="273">
        <f>IF( tabItens[[#This Row],[PontoPed]]&gt;0, IF(tabItens[[#This Row],[PontoPed]]&lt;1, 1, IF( tabItens[[#This Row],[Saldo]]&gt;tabItens[[#This Row],[PontoPed]], 0, (tabItens[[#This Row],[PontoPed]]-tabItens[[#This Row],[Saldo]])/tabItens[[#This Row],[PontoPed]] ) ), 0 )</f>
        <v>0</v>
      </c>
      <c r="BD577" s="274">
        <f>ROUNDDOWN(IF( OR( AND(tabItens[[#This Row],[PontoPed]]&lt;tabItens[[#This Row],[Saldo]],tabItens[[#This Row],[Saldo]]&gt;0), tabItens[[#This Row],[PontoPed]]=0), 99, IF(AND(tabItens[[#This Row],[Saldo]]=0,tabItens[[#This Row],[PontoPed]]&gt;0), 0, (1-tabItens[[#This Row],[PctAb]])*10 ) ),0)</f>
        <v>99</v>
      </c>
      <c r="BE577" s="275">
        <f>MAX(ROUNDDOWN( IF(tabItens[[#This Row],[Abaixo]] &gt; 0,   tabItens[[#This Row],[Abaixo]] + (tabItens[[#This Row],[PontoMês]] * IF( OR( ISBLANK(tabItens[[#This Row],[ATA Nº/ANO]]), tabItens[[#This Row],[ATA Nº/ANO]] = ""),BE$2,BE$1)),0),0),0)</f>
        <v>0</v>
      </c>
      <c r="BF57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7" s="276">
        <f>SUMIF(Consumo!$C$3:$C$902,tabItens[[#This Row],[CÓDIGO]],Consumo!$E$3:$E$902)</f>
        <v>0</v>
      </c>
      <c r="BH577" s="277">
        <f>IF(AND(tabItens[[#This Row],[Pend]] &gt; 0,tabItens[[#This Row],[Consumo]] &lt;&gt; 0), tabItens[[#This Row],[Pend]] / tabItens[[#This Row],[Consumo]], 0 )</f>
        <v>0</v>
      </c>
      <c r="BI577" s="276"/>
      <c r="BJ577" s="276"/>
      <c r="BK577" s="278" t="s">
        <v>2077</v>
      </c>
    </row>
    <row r="578" spans="1:63" x14ac:dyDescent="0.3">
      <c r="A578" s="239">
        <v>27139</v>
      </c>
      <c r="B578" s="240" t="s">
        <v>1229</v>
      </c>
      <c r="C578" s="241" t="s">
        <v>381</v>
      </c>
      <c r="D578" s="242">
        <v>1.49</v>
      </c>
      <c r="E578" s="243"/>
      <c r="F578" s="243"/>
      <c r="G578" s="243" t="s">
        <v>891</v>
      </c>
      <c r="H578" s="244">
        <v>7943</v>
      </c>
      <c r="I578" s="245">
        <v>103003</v>
      </c>
      <c r="J578" s="246">
        <v>1.49</v>
      </c>
      <c r="K578" s="247">
        <v>3811</v>
      </c>
      <c r="L578" s="248">
        <f>IF(tabItens[[#This Row],[Média]] &gt; 0, tabItens[[#This Row],[QTDE ATUAL]] / tabItens[[#This Row],[Média]],999.9)</f>
        <v>999.9</v>
      </c>
      <c r="M578" s="249">
        <v>0</v>
      </c>
      <c r="N578" s="250">
        <f>tabItens[[#This Row],[VALOR UNIT.]] * tabItens[[#This Row],[LC]]</f>
        <v>0</v>
      </c>
      <c r="O578" s="251" t="s">
        <v>2079</v>
      </c>
      <c r="P578" s="252"/>
      <c r="Q578" s="253"/>
      <c r="R578" s="250"/>
      <c r="S578" s="254"/>
      <c r="T578" s="255">
        <f>ROUNDDOWN(IFERROR(tabItens[[#This Row],[ATA DT.VALID.]] - $D$1,0) / 30,0)</f>
        <v>-1507</v>
      </c>
      <c r="U578" s="240" t="s">
        <v>1143</v>
      </c>
      <c r="V578" s="256">
        <v>1</v>
      </c>
      <c r="W578" s="257" t="s">
        <v>2065</v>
      </c>
      <c r="X578" s="258">
        <v>57</v>
      </c>
      <c r="Y578" s="259">
        <v>2</v>
      </c>
      <c r="Z578" s="260"/>
      <c r="AA578" s="261"/>
      <c r="AB578" s="262"/>
      <c r="AC578" s="262"/>
      <c r="AD578" s="261"/>
      <c r="AE578" s="262"/>
      <c r="AF578" s="255"/>
      <c r="AG578" s="263" t="s">
        <v>2063</v>
      </c>
      <c r="AH578" s="264"/>
      <c r="AI578" s="255">
        <v>1968</v>
      </c>
      <c r="AJ578" s="264">
        <v>44133</v>
      </c>
      <c r="AK578" s="264" t="s">
        <v>891</v>
      </c>
      <c r="AL578" s="264">
        <v>44951</v>
      </c>
      <c r="AM578" s="254"/>
      <c r="AN578" s="243"/>
      <c r="AO578" s="265" t="str">
        <f>_xlfn.IFNA(IF(VLOOKUP(tabItens[[#This Row],[CÓDIGO]],tabExcluirDoEstoque[#Data],1,FALSE),"sim",""),"")</f>
        <v/>
      </c>
      <c r="AP578" s="266" t="str">
        <f ca="1">IF(OR(ISBLANK(tabItens[[#This Row],[ATA DT.VALID.]]),tabItens[[#This Row],[ATA DT.VALID.]]="",tabItens[[#This Row],[ATA DT.VALID.]]=" "),"",IF(TYPE(tabItens[[#This Row],[ATA DT.VALID.]])=1,ROUNDUP((tabItens[[#This Row],[ATA DT.VALID.]]-TODAY())/7,0),""))</f>
        <v/>
      </c>
      <c r="AQ578" s="267">
        <v>0</v>
      </c>
      <c r="AR578" s="268" t="str">
        <f>IF(ISBLANK(tabItens[[#This Row],[CÓDIGO]]),"",IFERROR(VLOOKUP(tabItens[[#This Row],[CÓDIGO]],Consumo!$C$2:$AI$902,32,FALSE),0))</f>
        <v>08.2023</v>
      </c>
      <c r="AS578" s="269">
        <f>SUMIF(Consumo!$C$3:$C$902,tabItens[[#This Row],[CÓDIGO]],Consumo!$T$3:$T$902) + SUMIF(Consumo!$C$3:$C$902,tabItens[[#This Row],[CÓDIGO]],Consumo!$U$3:$U$902) + SUMIF(Consumo!$C$3:$C$902,tabItens[[#This Row],[CÓDIGO]],Consumo!$V$3:$V$902) + SUMIF(Consumo!$C$3:$C$902,tabItens[[#This Row],[CÓDIGO]],Consumo!$W$3:$W$902)</f>
        <v>2401</v>
      </c>
      <c r="AT578" s="269">
        <f>SUMIF(Consumo!$C$3:$C$902,tabItens[[#This Row],[CÓDIGO]],Consumo!$AF$3:$AF$902)</f>
        <v>8426</v>
      </c>
      <c r="AU578" s="270">
        <f>SUMIF(Consumo!$C$3:$C$902,tabItens[[#This Row],[CÓDIGO]],Consumo!$AG$3:$AG$902)</f>
        <v>840</v>
      </c>
      <c r="AV578" s="271">
        <f>SUMIF(Consumo!$C$3:$C$902,tabItens[[#This Row],[CÓDIGO]],Consumo!$AE$3:$AE$902)</f>
        <v>0</v>
      </c>
      <c r="AW578" s="244">
        <f>tabItens[[#This Row],[QTDE ATUAL]] + tabItens[[#This Row],[RC QTDE]] + tabItens[[#This Row],[AF SALDO]] + tabItens[[#This Row],[Recentes]]</f>
        <v>7943</v>
      </c>
      <c r="AX578" s="272">
        <v>834</v>
      </c>
      <c r="AY578" s="272">
        <v>4</v>
      </c>
      <c r="AZ578" s="272">
        <f>IF(ISBLANK(tabItens[[#This Row],[CÓDIGO]]),"",tabItens[[#This Row],[PontoMês]] * (AZ$2+tabItens[[#This Row],[PontoQtM]]))</f>
        <v>3336</v>
      </c>
      <c r="BA578" s="271">
        <f>tabItens[[#This Row],[PontoPed]] - tabItens[[#This Row],[Saldo]] + (1/10)</f>
        <v>-4606.8999999999996</v>
      </c>
      <c r="BB578" s="271">
        <f xml:space="preserve"> tabItens[[#This Row],[PontoMês]] * BB$2 - tabItens[[#This Row],[QTDE ATUAL]] - (1/10)</f>
        <v>-7109.1</v>
      </c>
      <c r="BC578" s="273">
        <f>IF( tabItens[[#This Row],[PontoPed]]&gt;0, IF(tabItens[[#This Row],[PontoPed]]&lt;1, 1, IF( tabItens[[#This Row],[Saldo]]&gt;tabItens[[#This Row],[PontoPed]], 0, (tabItens[[#This Row],[PontoPed]]-tabItens[[#This Row],[Saldo]])/tabItens[[#This Row],[PontoPed]] ) ), 0 )</f>
        <v>0</v>
      </c>
      <c r="BD578" s="274">
        <f>ROUNDDOWN(IF( OR( AND(tabItens[[#This Row],[PontoPed]]&lt;tabItens[[#This Row],[Saldo]],tabItens[[#This Row],[Saldo]]&gt;0), tabItens[[#This Row],[PontoPed]]=0), 99, IF(AND(tabItens[[#This Row],[Saldo]]=0,tabItens[[#This Row],[PontoPed]]&gt;0), 0, (1-tabItens[[#This Row],[PctAb]])*10 ) ),0)</f>
        <v>99</v>
      </c>
      <c r="BE578" s="275">
        <f>MAX(ROUNDDOWN( IF(tabItens[[#This Row],[Abaixo]] &gt; 0,   tabItens[[#This Row],[Abaixo]] + (tabItens[[#This Row],[PontoMês]] * IF( OR( ISBLANK(tabItens[[#This Row],[ATA Nº/ANO]]), tabItens[[#This Row],[ATA Nº/ANO]] = ""),BE$2,BE$1)),0),0),0)</f>
        <v>0</v>
      </c>
      <c r="BF57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8" s="276">
        <f>SUMIF(Consumo!$C$3:$C$902,tabItens[[#This Row],[CÓDIGO]],Consumo!$E$3:$E$902)</f>
        <v>0</v>
      </c>
      <c r="BH578" s="277">
        <f>IF(AND(tabItens[[#This Row],[Pend]] &gt; 0,tabItens[[#This Row],[Consumo]] &lt;&gt; 0), tabItens[[#This Row],[Pend]] / tabItens[[#This Row],[Consumo]], 0 )</f>
        <v>0</v>
      </c>
      <c r="BI578" s="276"/>
      <c r="BJ578" s="276"/>
      <c r="BK578" s="278" t="s">
        <v>2077</v>
      </c>
    </row>
    <row r="579" spans="1:63" x14ac:dyDescent="0.3">
      <c r="A579" s="239">
        <v>17299</v>
      </c>
      <c r="B579" s="240" t="s">
        <v>1134</v>
      </c>
      <c r="C579" s="241" t="s">
        <v>268</v>
      </c>
      <c r="D579" s="242">
        <v>278</v>
      </c>
      <c r="E579" s="243"/>
      <c r="F579" s="243"/>
      <c r="G579" s="243" t="s">
        <v>891</v>
      </c>
      <c r="H579" s="244">
        <v>42</v>
      </c>
      <c r="I579" s="245">
        <v>103003</v>
      </c>
      <c r="J579" s="246">
        <v>278</v>
      </c>
      <c r="K579" s="247">
        <v>1</v>
      </c>
      <c r="L579" s="248">
        <f>IF(tabItens[[#This Row],[Média]] &gt; 0, tabItens[[#This Row],[QTDE ATUAL]] / tabItens[[#This Row],[Média]],999.9)</f>
        <v>999.9</v>
      </c>
      <c r="M579" s="249">
        <v>0</v>
      </c>
      <c r="N579" s="250">
        <f>tabItens[[#This Row],[VALOR UNIT.]] * tabItens[[#This Row],[LC]]</f>
        <v>0</v>
      </c>
      <c r="O579" s="251" t="s">
        <v>2119</v>
      </c>
      <c r="P579" s="252"/>
      <c r="Q579" s="253"/>
      <c r="R579" s="250"/>
      <c r="S579" s="254"/>
      <c r="T579" s="255">
        <f>ROUNDDOWN(IFERROR(tabItens[[#This Row],[ATA DT.VALID.]] - $D$1,0) / 30,0)</f>
        <v>-1507</v>
      </c>
      <c r="U579" s="240" t="s">
        <v>1135</v>
      </c>
      <c r="V579" s="256">
        <v>1</v>
      </c>
      <c r="W579" s="257" t="s">
        <v>2065</v>
      </c>
      <c r="X579" s="258">
        <v>57</v>
      </c>
      <c r="Y579" s="259">
        <v>18</v>
      </c>
      <c r="Z579" s="260"/>
      <c r="AA579" s="261"/>
      <c r="AB579" s="262"/>
      <c r="AC579" s="262"/>
      <c r="AD579" s="261"/>
      <c r="AE579" s="262"/>
      <c r="AF579" s="255"/>
      <c r="AG579" s="263" t="s">
        <v>2063</v>
      </c>
      <c r="AH579" s="264"/>
      <c r="AI579" s="255">
        <v>0</v>
      </c>
      <c r="AJ579" s="264">
        <v>43622</v>
      </c>
      <c r="AK579" s="264" t="s">
        <v>891</v>
      </c>
      <c r="AL579" s="264">
        <v>44952</v>
      </c>
      <c r="AM579" s="254"/>
      <c r="AN579" s="243"/>
      <c r="AO579" s="265" t="str">
        <f>_xlfn.IFNA(IF(VLOOKUP(tabItens[[#This Row],[CÓDIGO]],tabExcluirDoEstoque[#Data],1,FALSE),"sim",""),"")</f>
        <v/>
      </c>
      <c r="AP579" s="266" t="str">
        <f ca="1">IF(OR(ISBLANK(tabItens[[#This Row],[ATA DT.VALID.]]),tabItens[[#This Row],[ATA DT.VALID.]]="",tabItens[[#This Row],[ATA DT.VALID.]]=" "),"",IF(TYPE(tabItens[[#This Row],[ATA DT.VALID.]])=1,ROUNDUP((tabItens[[#This Row],[ATA DT.VALID.]]-TODAY())/7,0),""))</f>
        <v/>
      </c>
      <c r="AQ579" s="267">
        <v>0</v>
      </c>
      <c r="AR579" s="268" t="str">
        <f>IF(ISBLANK(tabItens[[#This Row],[CÓDIGO]]),"",IFERROR(VLOOKUP(tabItens[[#This Row],[CÓDIGO]],Consumo!$C$2:$AI$902,32,FALSE),0))</f>
        <v>08.2023</v>
      </c>
      <c r="AS579" s="269">
        <f>SUMIF(Consumo!$C$3:$C$902,tabItens[[#This Row],[CÓDIGO]],Consumo!$T$3:$T$902) + SUMIF(Consumo!$C$3:$C$902,tabItens[[#This Row],[CÓDIGO]],Consumo!$U$3:$U$902) + SUMIF(Consumo!$C$3:$C$902,tabItens[[#This Row],[CÓDIGO]],Consumo!$V$3:$V$902) + SUMIF(Consumo!$C$3:$C$902,tabItens[[#This Row],[CÓDIGO]],Consumo!$W$3:$W$902)</f>
        <v>1</v>
      </c>
      <c r="AT579" s="269">
        <f>SUMIF(Consumo!$C$3:$C$902,tabItens[[#This Row],[CÓDIGO]],Consumo!$AF$3:$AF$902)</f>
        <v>1</v>
      </c>
      <c r="AU579" s="270">
        <f>SUMIF(Consumo!$C$3:$C$902,tabItens[[#This Row],[CÓDIGO]],Consumo!$AG$3:$AG$902)</f>
        <v>1</v>
      </c>
      <c r="AV579" s="271">
        <f>SUMIF(Consumo!$C$3:$C$902,tabItens[[#This Row],[CÓDIGO]],Consumo!$AE$3:$AE$902)</f>
        <v>0</v>
      </c>
      <c r="AW579" s="244">
        <f>tabItens[[#This Row],[QTDE ATUAL]] + tabItens[[#This Row],[RC QTDE]] + tabItens[[#This Row],[AF SALDO]] + tabItens[[#This Row],[Recentes]]</f>
        <v>42</v>
      </c>
      <c r="AX579" s="272">
        <v>3</v>
      </c>
      <c r="AY579" s="272">
        <v>4</v>
      </c>
      <c r="AZ579" s="272">
        <f>IF(ISBLANK(tabItens[[#This Row],[CÓDIGO]]),"",tabItens[[#This Row],[PontoMês]] * (AZ$2+tabItens[[#This Row],[PontoQtM]]))</f>
        <v>12</v>
      </c>
      <c r="BA579" s="271">
        <f>tabItens[[#This Row],[PontoPed]] - tabItens[[#This Row],[Saldo]] + (1/10)</f>
        <v>-29.9</v>
      </c>
      <c r="BB579" s="271">
        <f xml:space="preserve"> tabItens[[#This Row],[PontoMês]] * BB$2 - tabItens[[#This Row],[QTDE ATUAL]] - (1/10)</f>
        <v>-39.1</v>
      </c>
      <c r="BC579" s="273">
        <f>IF( tabItens[[#This Row],[PontoPed]]&gt;0, IF(tabItens[[#This Row],[PontoPed]]&lt;1, 1, IF( tabItens[[#This Row],[Saldo]]&gt;tabItens[[#This Row],[PontoPed]], 0, (tabItens[[#This Row],[PontoPed]]-tabItens[[#This Row],[Saldo]])/tabItens[[#This Row],[PontoPed]] ) ), 0 )</f>
        <v>0</v>
      </c>
      <c r="BD579" s="274">
        <f>ROUNDDOWN(IF( OR( AND(tabItens[[#This Row],[PontoPed]]&lt;tabItens[[#This Row],[Saldo]],tabItens[[#This Row],[Saldo]]&gt;0), tabItens[[#This Row],[PontoPed]]=0), 99, IF(AND(tabItens[[#This Row],[Saldo]]=0,tabItens[[#This Row],[PontoPed]]&gt;0), 0, (1-tabItens[[#This Row],[PctAb]])*10 ) ),0)</f>
        <v>99</v>
      </c>
      <c r="BE579" s="275">
        <f>MAX(ROUNDDOWN( IF(tabItens[[#This Row],[Abaixo]] &gt; 0,   tabItens[[#This Row],[Abaixo]] + (tabItens[[#This Row],[PontoMês]] * IF( OR( ISBLANK(tabItens[[#This Row],[ATA Nº/ANO]]), tabItens[[#This Row],[ATA Nº/ANO]] = ""),BE$2,BE$1)),0),0),0)</f>
        <v>0</v>
      </c>
      <c r="BF57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9" s="276">
        <f>SUMIF(Consumo!$C$3:$C$902,tabItens[[#This Row],[CÓDIGO]],Consumo!$E$3:$E$902)</f>
        <v>0</v>
      </c>
      <c r="BH579" s="277">
        <f>IF(AND(tabItens[[#This Row],[Pend]] &gt; 0,tabItens[[#This Row],[Consumo]] &lt;&gt; 0), tabItens[[#This Row],[Pend]] / tabItens[[#This Row],[Consumo]], 0 )</f>
        <v>0</v>
      </c>
      <c r="BI579" s="276"/>
      <c r="BJ579" s="276"/>
      <c r="BK579" s="278" t="s">
        <v>2077</v>
      </c>
    </row>
    <row r="580" spans="1:63" x14ac:dyDescent="0.3">
      <c r="A580" s="239">
        <v>12616</v>
      </c>
      <c r="B580" s="240" t="s">
        <v>947</v>
      </c>
      <c r="C580" s="241" t="s">
        <v>902</v>
      </c>
      <c r="D580" s="242">
        <v>21.82</v>
      </c>
      <c r="E580" s="243"/>
      <c r="F580" s="243"/>
      <c r="G580" s="243" t="s">
        <v>891</v>
      </c>
      <c r="H580" s="244">
        <v>21185</v>
      </c>
      <c r="I580" s="245">
        <v>103003</v>
      </c>
      <c r="J580" s="246">
        <v>21.234549999999999</v>
      </c>
      <c r="K580" s="247">
        <v>33847</v>
      </c>
      <c r="L580" s="248">
        <f>IF(tabItens[[#This Row],[Média]] &gt; 0, tabItens[[#This Row],[QTDE ATUAL]] / tabItens[[#This Row],[Média]],999.9)</f>
        <v>1071.1516853932583</v>
      </c>
      <c r="M580" s="249">
        <v>0</v>
      </c>
      <c r="N580" s="250">
        <f>tabItens[[#This Row],[VALOR UNIT.]] * tabItens[[#This Row],[LC]]</f>
        <v>0</v>
      </c>
      <c r="O580" s="251" t="s">
        <v>2082</v>
      </c>
      <c r="P580" s="252"/>
      <c r="Q580" s="253"/>
      <c r="R580" s="250"/>
      <c r="S580" s="254"/>
      <c r="T580" s="255">
        <f>ROUNDDOWN(IFERROR(tabItens[[#This Row],[ATA DT.VALID.]] - $D$1,0) / 30,0)</f>
        <v>-1507</v>
      </c>
      <c r="U580" s="240" t="s">
        <v>903</v>
      </c>
      <c r="V580" s="256">
        <v>1</v>
      </c>
      <c r="W580" s="257" t="s">
        <v>2065</v>
      </c>
      <c r="X580" s="258">
        <v>57</v>
      </c>
      <c r="Y580" s="259">
        <v>19</v>
      </c>
      <c r="Z580" s="260"/>
      <c r="AA580" s="261"/>
      <c r="AB580" s="262"/>
      <c r="AC580" s="262">
        <v>15792</v>
      </c>
      <c r="AD580" s="261">
        <v>2022</v>
      </c>
      <c r="AE580" s="262">
        <v>0</v>
      </c>
      <c r="AF580" s="255">
        <v>50000</v>
      </c>
      <c r="AG580" s="263" t="s">
        <v>2043</v>
      </c>
      <c r="AH580" s="264">
        <v>44960</v>
      </c>
      <c r="AI580" s="255">
        <v>18504</v>
      </c>
      <c r="AJ580" s="264">
        <v>45111</v>
      </c>
      <c r="AK580" s="264" t="s">
        <v>891</v>
      </c>
      <c r="AL580" s="264">
        <v>45107</v>
      </c>
      <c r="AM580" s="254"/>
      <c r="AN580" s="243"/>
      <c r="AO580" s="265" t="str">
        <f>_xlfn.IFNA(IF(VLOOKUP(tabItens[[#This Row],[CÓDIGO]],tabExcluirDoEstoque[#Data],1,FALSE),"sim",""),"")</f>
        <v/>
      </c>
      <c r="AP580" s="266" t="str">
        <f ca="1">IF(OR(ISBLANK(tabItens[[#This Row],[ATA DT.VALID.]]),tabItens[[#This Row],[ATA DT.VALID.]]="",tabItens[[#This Row],[ATA DT.VALID.]]=" "),"",IF(TYPE(tabItens[[#This Row],[ATA DT.VALID.]])=1,ROUNDUP((tabItens[[#This Row],[ATA DT.VALID.]]-TODAY())/7,0),""))</f>
        <v/>
      </c>
      <c r="AQ580" s="267">
        <v>0</v>
      </c>
      <c r="AR580" s="268" t="str">
        <f>IF(ISBLANK(tabItens[[#This Row],[CÓDIGO]]),"",IFERROR(VLOOKUP(tabItens[[#This Row],[CÓDIGO]],Consumo!$C$2:$AI$902,32,FALSE),0))</f>
        <v>08.2023</v>
      </c>
      <c r="AS580" s="269">
        <f>SUMIF(Consumo!$C$3:$C$902,tabItens[[#This Row],[CÓDIGO]],Consumo!$T$3:$T$902) + SUMIF(Consumo!$C$3:$C$902,tabItens[[#This Row],[CÓDIGO]],Consumo!$U$3:$U$902) + SUMIF(Consumo!$C$3:$C$902,tabItens[[#This Row],[CÓDIGO]],Consumo!$V$3:$V$902) + SUMIF(Consumo!$C$3:$C$902,tabItens[[#This Row],[CÓDIGO]],Consumo!$W$3:$W$902)</f>
        <v>19920</v>
      </c>
      <c r="AT580" s="269">
        <f>SUMIF(Consumo!$C$3:$C$902,tabItens[[#This Row],[CÓDIGO]],Consumo!$AF$3:$AF$902)</f>
        <v>80072</v>
      </c>
      <c r="AU580" s="270">
        <f>SUMIF(Consumo!$C$3:$C$902,tabItens[[#This Row],[CÓDIGO]],Consumo!$AG$3:$AG$902)</f>
        <v>8557</v>
      </c>
      <c r="AV580" s="271">
        <f>SUMIF(Consumo!$C$3:$C$902,tabItens[[#This Row],[CÓDIGO]],Consumo!$AE$3:$AE$902)</f>
        <v>19.777777777777779</v>
      </c>
      <c r="AW580" s="244">
        <f>tabItens[[#This Row],[QTDE ATUAL]] + tabItens[[#This Row],[RC QTDE]] + tabItens[[#This Row],[AF SALDO]] + tabItens[[#This Row],[Recentes]]</f>
        <v>21185</v>
      </c>
      <c r="AX580" s="272">
        <v>5000</v>
      </c>
      <c r="AY580" s="272">
        <v>4</v>
      </c>
      <c r="AZ580" s="272">
        <f>IF(ISBLANK(tabItens[[#This Row],[CÓDIGO]]),"",tabItens[[#This Row],[PontoMês]] * (AZ$2+tabItens[[#This Row],[PontoQtM]]))</f>
        <v>20000</v>
      </c>
      <c r="BA580" s="271">
        <f>tabItens[[#This Row],[PontoPed]] - tabItens[[#This Row],[Saldo]] + (1/10)</f>
        <v>-1184.9000000000001</v>
      </c>
      <c r="BB580" s="271">
        <f xml:space="preserve"> tabItens[[#This Row],[PontoMês]] * BB$2 - tabItens[[#This Row],[QTDE ATUAL]] - (1/10)</f>
        <v>-16185.1</v>
      </c>
      <c r="BC580" s="273">
        <f>IF( tabItens[[#This Row],[PontoPed]]&gt;0, IF(tabItens[[#This Row],[PontoPed]]&lt;1, 1, IF( tabItens[[#This Row],[Saldo]]&gt;tabItens[[#This Row],[PontoPed]], 0, (tabItens[[#This Row],[PontoPed]]-tabItens[[#This Row],[Saldo]])/tabItens[[#This Row],[PontoPed]] ) ), 0 )</f>
        <v>0</v>
      </c>
      <c r="BD580" s="274">
        <f>ROUNDDOWN(IF( OR( AND(tabItens[[#This Row],[PontoPed]]&lt;tabItens[[#This Row],[Saldo]],tabItens[[#This Row],[Saldo]]&gt;0), tabItens[[#This Row],[PontoPed]]=0), 99, IF(AND(tabItens[[#This Row],[Saldo]]=0,tabItens[[#This Row],[PontoPed]]&gt;0), 0, (1-tabItens[[#This Row],[PctAb]])*10 ) ),0)</f>
        <v>99</v>
      </c>
      <c r="BE580" s="275">
        <f>MAX(ROUNDDOWN( IF(tabItens[[#This Row],[Abaixo]] &gt; 0,   tabItens[[#This Row],[Abaixo]] + (tabItens[[#This Row],[PontoMês]] * IF( OR( ISBLANK(tabItens[[#This Row],[ATA Nº/ANO]]), tabItens[[#This Row],[ATA Nº/ANO]] = ""),BE$2,BE$1)),0),0),0)</f>
        <v>0</v>
      </c>
      <c r="BF58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0" s="276">
        <f>SUMIF(Consumo!$C$3:$C$902,tabItens[[#This Row],[CÓDIGO]],Consumo!$E$3:$E$902)</f>
        <v>356</v>
      </c>
      <c r="BH580" s="277">
        <f>IF(AND(tabItens[[#This Row],[Pend]] &gt; 0,tabItens[[#This Row],[Consumo]] &lt;&gt; 0), tabItens[[#This Row],[Pend]] / tabItens[[#This Row],[Consumo]], 0 )</f>
        <v>4.445998601258867E-3</v>
      </c>
      <c r="BI580" s="276"/>
      <c r="BJ580" s="276"/>
      <c r="BK580" s="278" t="s">
        <v>2077</v>
      </c>
    </row>
    <row r="581" spans="1:63" x14ac:dyDescent="0.3">
      <c r="A581" s="239">
        <v>10302</v>
      </c>
      <c r="B581" s="240" t="s">
        <v>901</v>
      </c>
      <c r="C581" s="241" t="s">
        <v>902</v>
      </c>
      <c r="D581" s="242">
        <v>15.86</v>
      </c>
      <c r="E581" s="243"/>
      <c r="F581" s="243"/>
      <c r="G581" s="243" t="s">
        <v>891</v>
      </c>
      <c r="H581" s="244">
        <v>7935</v>
      </c>
      <c r="I581" s="245">
        <v>103003</v>
      </c>
      <c r="J581" s="246">
        <v>15.86</v>
      </c>
      <c r="K581" s="247">
        <v>2798</v>
      </c>
      <c r="L581" s="248">
        <f>IF(tabItens[[#This Row],[Média]] &gt; 0, tabItens[[#This Row],[QTDE ATUAL]] / tabItens[[#This Row],[Média]],999.9)</f>
        <v>5951.25</v>
      </c>
      <c r="M581" s="249">
        <v>0</v>
      </c>
      <c r="N581" s="250">
        <f>tabItens[[#This Row],[VALOR UNIT.]] * tabItens[[#This Row],[LC]]</f>
        <v>0</v>
      </c>
      <c r="O581" s="251" t="s">
        <v>2079</v>
      </c>
      <c r="P581" s="252"/>
      <c r="Q581" s="253"/>
      <c r="R581" s="250"/>
      <c r="S581" s="254"/>
      <c r="T581" s="255">
        <f>ROUNDDOWN(IFERROR(tabItens[[#This Row],[ATA DT.VALID.]] - $D$1,0) / 30,0)</f>
        <v>-1507</v>
      </c>
      <c r="U581" s="240" t="s">
        <v>903</v>
      </c>
      <c r="V581" s="256">
        <v>1</v>
      </c>
      <c r="W581" s="257" t="s">
        <v>2065</v>
      </c>
      <c r="X581" s="258">
        <v>57</v>
      </c>
      <c r="Y581" s="259">
        <v>19</v>
      </c>
      <c r="Z581" s="260"/>
      <c r="AA581" s="261"/>
      <c r="AB581" s="262"/>
      <c r="AC581" s="262"/>
      <c r="AD581" s="261"/>
      <c r="AE581" s="262"/>
      <c r="AF581" s="255"/>
      <c r="AG581" s="263" t="s">
        <v>2063</v>
      </c>
      <c r="AH581" s="264"/>
      <c r="AI581" s="255">
        <v>1168</v>
      </c>
      <c r="AJ581" s="264">
        <v>43826</v>
      </c>
      <c r="AK581" s="264" t="s">
        <v>891</v>
      </c>
      <c r="AL581" s="264">
        <v>43815</v>
      </c>
      <c r="AM581" s="254"/>
      <c r="AN581" s="243"/>
      <c r="AO581" s="265" t="str">
        <f>_xlfn.IFNA(IF(VLOOKUP(tabItens[[#This Row],[CÓDIGO]],tabExcluirDoEstoque[#Data],1,FALSE),"sim",""),"")</f>
        <v/>
      </c>
      <c r="AP581" s="266" t="str">
        <f ca="1">IF(OR(ISBLANK(tabItens[[#This Row],[ATA DT.VALID.]]),tabItens[[#This Row],[ATA DT.VALID.]]="",tabItens[[#This Row],[ATA DT.VALID.]]=" "),"",IF(TYPE(tabItens[[#This Row],[ATA DT.VALID.]])=1,ROUNDUP((tabItens[[#This Row],[ATA DT.VALID.]]-TODAY())/7,0),""))</f>
        <v/>
      </c>
      <c r="AQ581" s="267">
        <v>0</v>
      </c>
      <c r="AR581" s="268" t="str">
        <f>IF(ISBLANK(tabItens[[#This Row],[CÓDIGO]]),"",IFERROR(VLOOKUP(tabItens[[#This Row],[CÓDIGO]],Consumo!$C$2:$AI$902,32,FALSE),0))</f>
        <v>08.2023</v>
      </c>
      <c r="AS581" s="269">
        <f>SUMIF(Consumo!$C$3:$C$902,tabItens[[#This Row],[CÓDIGO]],Consumo!$T$3:$T$902) + SUMIF(Consumo!$C$3:$C$902,tabItens[[#This Row],[CÓDIGO]],Consumo!$U$3:$U$902) + SUMIF(Consumo!$C$3:$C$902,tabItens[[#This Row],[CÓDIGO]],Consumo!$V$3:$V$902) + SUMIF(Consumo!$C$3:$C$902,tabItens[[#This Row],[CÓDIGO]],Consumo!$W$3:$W$902)</f>
        <v>745</v>
      </c>
      <c r="AT581" s="269">
        <f>SUMIF(Consumo!$C$3:$C$902,tabItens[[#This Row],[CÓDIGO]],Consumo!$AF$3:$AF$902)</f>
        <v>4160</v>
      </c>
      <c r="AU581" s="270">
        <f>SUMIF(Consumo!$C$3:$C$902,tabItens[[#This Row],[CÓDIGO]],Consumo!$AG$3:$AG$902)</f>
        <v>1839</v>
      </c>
      <c r="AV581" s="271">
        <f>SUMIF(Consumo!$C$3:$C$902,tabItens[[#This Row],[CÓDIGO]],Consumo!$AE$3:$AE$902)</f>
        <v>1.3333333333333333</v>
      </c>
      <c r="AW581" s="244">
        <f>tabItens[[#This Row],[QTDE ATUAL]] + tabItens[[#This Row],[RC QTDE]] + tabItens[[#This Row],[AF SALDO]] + tabItens[[#This Row],[Recentes]]</f>
        <v>7935</v>
      </c>
      <c r="AX581" s="272">
        <v>316</v>
      </c>
      <c r="AY581" s="272">
        <v>4</v>
      </c>
      <c r="AZ581" s="272">
        <f>IF(ISBLANK(tabItens[[#This Row],[CÓDIGO]]),"",tabItens[[#This Row],[PontoMês]] * (AZ$2+tabItens[[#This Row],[PontoQtM]]))</f>
        <v>1264</v>
      </c>
      <c r="BA581" s="271">
        <f>tabItens[[#This Row],[PontoPed]] - tabItens[[#This Row],[Saldo]] + (1/10)</f>
        <v>-6670.9</v>
      </c>
      <c r="BB581" s="271">
        <f xml:space="preserve"> tabItens[[#This Row],[PontoMês]] * BB$2 - tabItens[[#This Row],[QTDE ATUAL]] - (1/10)</f>
        <v>-7619.1</v>
      </c>
      <c r="BC581" s="273">
        <f>IF( tabItens[[#This Row],[PontoPed]]&gt;0, IF(tabItens[[#This Row],[PontoPed]]&lt;1, 1, IF( tabItens[[#This Row],[Saldo]]&gt;tabItens[[#This Row],[PontoPed]], 0, (tabItens[[#This Row],[PontoPed]]-tabItens[[#This Row],[Saldo]])/tabItens[[#This Row],[PontoPed]] ) ), 0 )</f>
        <v>0</v>
      </c>
      <c r="BD581" s="274">
        <f>ROUNDDOWN(IF( OR( AND(tabItens[[#This Row],[PontoPed]]&lt;tabItens[[#This Row],[Saldo]],tabItens[[#This Row],[Saldo]]&gt;0), tabItens[[#This Row],[PontoPed]]=0), 99, IF(AND(tabItens[[#This Row],[Saldo]]=0,tabItens[[#This Row],[PontoPed]]&gt;0), 0, (1-tabItens[[#This Row],[PctAb]])*10 ) ),0)</f>
        <v>99</v>
      </c>
      <c r="BE581" s="275">
        <f>MAX(ROUNDDOWN( IF(tabItens[[#This Row],[Abaixo]] &gt; 0,   tabItens[[#This Row],[Abaixo]] + (tabItens[[#This Row],[PontoMês]] * IF( OR( ISBLANK(tabItens[[#This Row],[ATA Nº/ANO]]), tabItens[[#This Row],[ATA Nº/ANO]] = ""),BE$2,BE$1)),0),0),0)</f>
        <v>0</v>
      </c>
      <c r="BF58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1" s="276">
        <f>SUMIF(Consumo!$C$3:$C$902,tabItens[[#This Row],[CÓDIGO]],Consumo!$E$3:$E$902)</f>
        <v>24</v>
      </c>
      <c r="BH581" s="277">
        <f>IF(AND(tabItens[[#This Row],[Pend]] &gt; 0,tabItens[[#This Row],[Consumo]] &lt;&gt; 0), tabItens[[#This Row],[Pend]] / tabItens[[#This Row],[Consumo]], 0 )</f>
        <v>5.7692307692307696E-3</v>
      </c>
      <c r="BI581" s="276"/>
      <c r="BJ581" s="276"/>
      <c r="BK581" s="278" t="s">
        <v>2077</v>
      </c>
    </row>
    <row r="582" spans="1:63" x14ac:dyDescent="0.3">
      <c r="A582" s="239">
        <v>132303</v>
      </c>
      <c r="B582" s="240" t="s">
        <v>1833</v>
      </c>
      <c r="C582" s="241" t="s">
        <v>1348</v>
      </c>
      <c r="D582" s="242">
        <v>6.22</v>
      </c>
      <c r="E582" s="243"/>
      <c r="F582" s="243"/>
      <c r="G582" s="243" t="s">
        <v>891</v>
      </c>
      <c r="H582" s="244">
        <v>8296</v>
      </c>
      <c r="I582" s="245">
        <v>103003</v>
      </c>
      <c r="J582" s="246">
        <v>6.22</v>
      </c>
      <c r="K582" s="247">
        <v>15989</v>
      </c>
      <c r="L582" s="248">
        <f>IF(tabItens[[#This Row],[Média]] &gt; 0, tabItens[[#This Row],[QTDE ATUAL]] / tabItens[[#This Row],[Média]],999.9)</f>
        <v>2574.6206896551726</v>
      </c>
      <c r="M582" s="249">
        <v>0</v>
      </c>
      <c r="N582" s="250">
        <f>tabItens[[#This Row],[VALOR UNIT.]] * tabItens[[#This Row],[LC]]</f>
        <v>0</v>
      </c>
      <c r="O582" s="251" t="s">
        <v>2079</v>
      </c>
      <c r="P582" s="252"/>
      <c r="Q582" s="253"/>
      <c r="R582" s="250"/>
      <c r="S582" s="254"/>
      <c r="T582" s="255">
        <f>ROUNDDOWN(IFERROR(tabItens[[#This Row],[ATA DT.VALID.]] - $D$1,0) / 30,0)</f>
        <v>-1507</v>
      </c>
      <c r="U582" s="240" t="s">
        <v>1369</v>
      </c>
      <c r="V582" s="256">
        <v>1</v>
      </c>
      <c r="W582" s="257" t="s">
        <v>2065</v>
      </c>
      <c r="X582" s="258">
        <v>57</v>
      </c>
      <c r="Y582" s="259">
        <v>17</v>
      </c>
      <c r="Z582" s="260"/>
      <c r="AA582" s="261"/>
      <c r="AB582" s="262"/>
      <c r="AC582" s="262"/>
      <c r="AD582" s="261"/>
      <c r="AE582" s="262"/>
      <c r="AF582" s="255"/>
      <c r="AG582" s="263" t="s">
        <v>2063</v>
      </c>
      <c r="AH582" s="264"/>
      <c r="AI582" s="255">
        <v>6950</v>
      </c>
      <c r="AJ582" s="264">
        <v>44466</v>
      </c>
      <c r="AK582" s="264">
        <v>42685</v>
      </c>
      <c r="AL582" s="264">
        <v>44460</v>
      </c>
      <c r="AM582" s="254"/>
      <c r="AN582" s="243"/>
      <c r="AO582" s="265" t="str">
        <f>_xlfn.IFNA(IF(VLOOKUP(tabItens[[#This Row],[CÓDIGO]],tabExcluirDoEstoque[#Data],1,FALSE),"sim",""),"")</f>
        <v/>
      </c>
      <c r="AP582" s="266" t="str">
        <f ca="1">IF(OR(ISBLANK(tabItens[[#This Row],[ATA DT.VALID.]]),tabItens[[#This Row],[ATA DT.VALID.]]="",tabItens[[#This Row],[ATA DT.VALID.]]=" "),"",IF(TYPE(tabItens[[#This Row],[ATA DT.VALID.]])=1,ROUNDUP((tabItens[[#This Row],[ATA DT.VALID.]]-TODAY())/7,0),""))</f>
        <v/>
      </c>
      <c r="AQ582" s="267">
        <v>0</v>
      </c>
      <c r="AR582" s="268" t="str">
        <f>IF(ISBLANK(tabItens[[#This Row],[CÓDIGO]]),"",IFERROR(VLOOKUP(tabItens[[#This Row],[CÓDIGO]],Consumo!$C$2:$AI$902,32,FALSE),0))</f>
        <v>08.2023</v>
      </c>
      <c r="AS582" s="269">
        <f>SUMIF(Consumo!$C$3:$C$902,tabItens[[#This Row],[CÓDIGO]],Consumo!$T$3:$T$902) + SUMIF(Consumo!$C$3:$C$902,tabItens[[#This Row],[CÓDIGO]],Consumo!$U$3:$U$902) + SUMIF(Consumo!$C$3:$C$902,tabItens[[#This Row],[CÓDIGO]],Consumo!$V$3:$V$902) + SUMIF(Consumo!$C$3:$C$902,tabItens[[#This Row],[CÓDIGO]],Consumo!$W$3:$W$902)</f>
        <v>5093</v>
      </c>
      <c r="AT582" s="269">
        <f>SUMIF(Consumo!$C$3:$C$902,tabItens[[#This Row],[CÓDIGO]],Consumo!$AF$3:$AF$902)</f>
        <v>25733</v>
      </c>
      <c r="AU582" s="270">
        <f>SUMIF(Consumo!$C$3:$C$902,tabItens[[#This Row],[CÓDIGO]],Consumo!$AG$3:$AG$902)</f>
        <v>9277</v>
      </c>
      <c r="AV582" s="271">
        <f>SUMIF(Consumo!$C$3:$C$902,tabItens[[#This Row],[CÓDIGO]],Consumo!$AE$3:$AE$902)</f>
        <v>3.2222222222222223</v>
      </c>
      <c r="AW582" s="244">
        <f>tabItens[[#This Row],[QTDE ATUAL]] + tabItens[[#This Row],[RC QTDE]] + tabItens[[#This Row],[AF SALDO]] + tabItens[[#This Row],[Recentes]]</f>
        <v>8296</v>
      </c>
      <c r="AX582" s="272">
        <v>2084</v>
      </c>
      <c r="AY582" s="272">
        <v>4</v>
      </c>
      <c r="AZ582" s="272">
        <f>IF(ISBLANK(tabItens[[#This Row],[CÓDIGO]]),"",tabItens[[#This Row],[PontoMês]] * (AZ$2+tabItens[[#This Row],[PontoQtM]]))</f>
        <v>8336</v>
      </c>
      <c r="BA582" s="271">
        <f>tabItens[[#This Row],[PontoPed]] - tabItens[[#This Row],[Saldo]] + (1/10)</f>
        <v>40.1</v>
      </c>
      <c r="BB582" s="271">
        <f xml:space="preserve"> tabItens[[#This Row],[PontoMês]] * BB$2 - tabItens[[#This Row],[QTDE ATUAL]] - (1/10)</f>
        <v>-6212.1</v>
      </c>
      <c r="BC582" s="273">
        <f>IF( tabItens[[#This Row],[PontoPed]]&gt;0, IF(tabItens[[#This Row],[PontoPed]]&lt;1, 1, IF( tabItens[[#This Row],[Saldo]]&gt;tabItens[[#This Row],[PontoPed]], 0, (tabItens[[#This Row],[PontoPed]]-tabItens[[#This Row],[Saldo]])/tabItens[[#This Row],[PontoPed]] ) ), 0 )</f>
        <v>4.7984644913627635E-3</v>
      </c>
      <c r="BD582" s="274">
        <f>ROUNDDOWN(IF( OR( AND(tabItens[[#This Row],[PontoPed]]&lt;tabItens[[#This Row],[Saldo]],tabItens[[#This Row],[Saldo]]&gt;0), tabItens[[#This Row],[PontoPed]]=0), 99, IF(AND(tabItens[[#This Row],[Saldo]]=0,tabItens[[#This Row],[PontoPed]]&gt;0), 0, (1-tabItens[[#This Row],[PctAb]])*10 ) ),0)</f>
        <v>9</v>
      </c>
      <c r="BE582" s="275">
        <f>MAX(ROUNDDOWN( IF(tabItens[[#This Row],[Abaixo]] &gt; 0,   tabItens[[#This Row],[Abaixo]] + (tabItens[[#This Row],[PontoMês]] * IF( OR( ISBLANK(tabItens[[#This Row],[ATA Nº/ANO]]), tabItens[[#This Row],[ATA Nº/ANO]] = ""),BE$2,BE$1)),0),0),0)</f>
        <v>6292</v>
      </c>
      <c r="BF58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2" s="276">
        <f>SUMIF(Consumo!$C$3:$C$902,tabItens[[#This Row],[CÓDIGO]],Consumo!$E$3:$E$902)</f>
        <v>58</v>
      </c>
      <c r="BH582" s="277">
        <f>IF(AND(tabItens[[#This Row],[Pend]] &gt; 0,tabItens[[#This Row],[Consumo]] &lt;&gt; 0), tabItens[[#This Row],[Pend]] / tabItens[[#This Row],[Consumo]], 0 )</f>
        <v>2.2539152061555202E-3</v>
      </c>
      <c r="BI582" s="276"/>
      <c r="BJ582" s="276"/>
      <c r="BK582" s="278" t="s">
        <v>2077</v>
      </c>
    </row>
    <row r="583" spans="1:63" x14ac:dyDescent="0.3">
      <c r="A583" s="239">
        <v>63385</v>
      </c>
      <c r="B583" s="240" t="s">
        <v>1368</v>
      </c>
      <c r="C583" s="241" t="s">
        <v>381</v>
      </c>
      <c r="D583" s="242">
        <v>0.62</v>
      </c>
      <c r="E583" s="243"/>
      <c r="F583" s="243"/>
      <c r="G583" s="243" t="s">
        <v>891</v>
      </c>
      <c r="H583" s="244">
        <v>0</v>
      </c>
      <c r="I583" s="245">
        <v>103003</v>
      </c>
      <c r="J583" s="246">
        <v>0.62</v>
      </c>
      <c r="K583" s="247">
        <v>20287</v>
      </c>
      <c r="L583" s="248">
        <f>IF(tabItens[[#This Row],[Média]] &gt; 0, tabItens[[#This Row],[QTDE ATUAL]] / tabItens[[#This Row],[Média]],999.9)</f>
        <v>0</v>
      </c>
      <c r="M583" s="249">
        <v>0</v>
      </c>
      <c r="N583" s="250">
        <f>tabItens[[#This Row],[VALOR UNIT.]] * tabItens[[#This Row],[LC]]</f>
        <v>0</v>
      </c>
      <c r="O583" s="251" t="s">
        <v>2105</v>
      </c>
      <c r="P583" s="252"/>
      <c r="Q583" s="253"/>
      <c r="R583" s="250"/>
      <c r="S583" s="254"/>
      <c r="T583" s="255">
        <f>ROUNDDOWN(IFERROR(tabItens[[#This Row],[ATA DT.VALID.]] - $D$1,0) / 30,0)</f>
        <v>-1507</v>
      </c>
      <c r="U583" s="240" t="s">
        <v>1369</v>
      </c>
      <c r="V583" s="256">
        <v>1</v>
      </c>
      <c r="W583" s="257" t="s">
        <v>2065</v>
      </c>
      <c r="X583" s="258">
        <v>57</v>
      </c>
      <c r="Y583" s="259">
        <v>17</v>
      </c>
      <c r="Z583" s="260">
        <v>6989</v>
      </c>
      <c r="AA583" s="261">
        <v>2023</v>
      </c>
      <c r="AB583" s="262">
        <v>18800</v>
      </c>
      <c r="AC583" s="262"/>
      <c r="AD583" s="261"/>
      <c r="AE583" s="262"/>
      <c r="AF583" s="255"/>
      <c r="AG583" s="263" t="s">
        <v>2063</v>
      </c>
      <c r="AH583" s="264"/>
      <c r="AI583" s="255">
        <v>6762</v>
      </c>
      <c r="AJ583" s="264">
        <v>44967</v>
      </c>
      <c r="AK583" s="264" t="s">
        <v>891</v>
      </c>
      <c r="AL583" s="264">
        <v>44910</v>
      </c>
      <c r="AM583" s="254"/>
      <c r="AN583" s="243"/>
      <c r="AO583" s="265" t="str">
        <f>_xlfn.IFNA(IF(VLOOKUP(tabItens[[#This Row],[CÓDIGO]],tabExcluirDoEstoque[#Data],1,FALSE),"sim",""),"")</f>
        <v/>
      </c>
      <c r="AP583" s="266" t="str">
        <f ca="1">IF(OR(ISBLANK(tabItens[[#This Row],[ATA DT.VALID.]]),tabItens[[#This Row],[ATA DT.VALID.]]="",tabItens[[#This Row],[ATA DT.VALID.]]=" "),"",IF(TYPE(tabItens[[#This Row],[ATA DT.VALID.]])=1,ROUNDUP((tabItens[[#This Row],[ATA DT.VALID.]]-TODAY())/7,0),""))</f>
        <v/>
      </c>
      <c r="AQ583" s="267">
        <v>0</v>
      </c>
      <c r="AR583" s="268" t="str">
        <f>IF(ISBLANK(tabItens[[#This Row],[CÓDIGO]]),"",IFERROR(VLOOKUP(tabItens[[#This Row],[CÓDIGO]],Consumo!$C$2:$AI$902,32,FALSE),0))</f>
        <v>03.2023</v>
      </c>
      <c r="AS583" s="269">
        <f>SUMIF(Consumo!$C$3:$C$902,tabItens[[#This Row],[CÓDIGO]],Consumo!$T$3:$T$902) + SUMIF(Consumo!$C$3:$C$902,tabItens[[#This Row],[CÓDIGO]],Consumo!$U$3:$U$902) + SUMIF(Consumo!$C$3:$C$902,tabItens[[#This Row],[CÓDIGO]],Consumo!$V$3:$V$902) + SUMIF(Consumo!$C$3:$C$902,tabItens[[#This Row],[CÓDIGO]],Consumo!$W$3:$W$902)</f>
        <v>0</v>
      </c>
      <c r="AT583" s="269">
        <f>SUMIF(Consumo!$C$3:$C$902,tabItens[[#This Row],[CÓDIGO]],Consumo!$AF$3:$AF$902)</f>
        <v>63377</v>
      </c>
      <c r="AU583" s="270">
        <f>SUMIF(Consumo!$C$3:$C$902,tabItens[[#This Row],[CÓDIGO]],Consumo!$AG$3:$AG$902)</f>
        <v>13744</v>
      </c>
      <c r="AV583" s="271">
        <f>SUMIF(Consumo!$C$3:$C$902,tabItens[[#This Row],[CÓDIGO]],Consumo!$AE$3:$AE$902)</f>
        <v>1618.1111111111111</v>
      </c>
      <c r="AW583" s="244">
        <f>tabItens[[#This Row],[QTDE ATUAL]] + tabItens[[#This Row],[RC QTDE]] + tabItens[[#This Row],[AF SALDO]] + tabItens[[#This Row],[Recentes]]</f>
        <v>18800</v>
      </c>
      <c r="AX583" s="272">
        <v>3677</v>
      </c>
      <c r="AY583" s="272">
        <v>4</v>
      </c>
      <c r="AZ583" s="272">
        <f>IF(ISBLANK(tabItens[[#This Row],[CÓDIGO]]),"",tabItens[[#This Row],[PontoMês]] * (AZ$2+tabItens[[#This Row],[PontoQtM]]))</f>
        <v>14708</v>
      </c>
      <c r="BA583" s="271">
        <f>tabItens[[#This Row],[PontoPed]] - tabItens[[#This Row],[Saldo]] + (1/10)</f>
        <v>-4091.9</v>
      </c>
      <c r="BB583" s="271">
        <f xml:space="preserve"> tabItens[[#This Row],[PontoMês]] * BB$2 - tabItens[[#This Row],[QTDE ATUAL]] - (1/10)</f>
        <v>3676.9</v>
      </c>
      <c r="BC583" s="273">
        <f>IF( tabItens[[#This Row],[PontoPed]]&gt;0, IF(tabItens[[#This Row],[PontoPed]]&lt;1, 1, IF( tabItens[[#This Row],[Saldo]]&gt;tabItens[[#This Row],[PontoPed]], 0, (tabItens[[#This Row],[PontoPed]]-tabItens[[#This Row],[Saldo]])/tabItens[[#This Row],[PontoPed]] ) ), 0 )</f>
        <v>0</v>
      </c>
      <c r="BD583" s="274">
        <f>ROUNDDOWN(IF( OR( AND(tabItens[[#This Row],[PontoPed]]&lt;tabItens[[#This Row],[Saldo]],tabItens[[#This Row],[Saldo]]&gt;0), tabItens[[#This Row],[PontoPed]]=0), 99, IF(AND(tabItens[[#This Row],[Saldo]]=0,tabItens[[#This Row],[PontoPed]]&gt;0), 0, (1-tabItens[[#This Row],[PctAb]])*10 ) ),0)</f>
        <v>99</v>
      </c>
      <c r="BE583" s="275">
        <f>MAX(ROUNDDOWN( IF(tabItens[[#This Row],[Abaixo]] &gt; 0,   tabItens[[#This Row],[Abaixo]] + (tabItens[[#This Row],[PontoMês]] * IF( OR( ISBLANK(tabItens[[#This Row],[ATA Nº/ANO]]), tabItens[[#This Row],[ATA Nº/ANO]] = ""),BE$2,BE$1)),0),0),0)</f>
        <v>0</v>
      </c>
      <c r="BF58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3" s="276">
        <f>SUMIF(Consumo!$C$3:$C$902,tabItens[[#This Row],[CÓDIGO]],Consumo!$E$3:$E$902)</f>
        <v>29126</v>
      </c>
      <c r="BH583" s="277">
        <f>IF(AND(tabItens[[#This Row],[Pend]] &gt; 0,tabItens[[#This Row],[Consumo]] &lt;&gt; 0), tabItens[[#This Row],[Pend]] / tabItens[[#This Row],[Consumo]], 0 )</f>
        <v>0.45956735093172602</v>
      </c>
      <c r="BI583" s="276"/>
      <c r="BJ583" s="276"/>
      <c r="BK583" s="278" t="s">
        <v>2077</v>
      </c>
    </row>
    <row r="584" spans="1:63" x14ac:dyDescent="0.3">
      <c r="A584" s="239">
        <v>92908</v>
      </c>
      <c r="B584" s="240" t="s">
        <v>1537</v>
      </c>
      <c r="C584" s="241" t="s">
        <v>268</v>
      </c>
      <c r="D584" s="242">
        <v>38</v>
      </c>
      <c r="E584" s="243"/>
      <c r="F584" s="243"/>
      <c r="G584" s="243" t="s">
        <v>891</v>
      </c>
      <c r="H584" s="244">
        <v>2113</v>
      </c>
      <c r="I584" s="245">
        <v>103003</v>
      </c>
      <c r="J584" s="246">
        <v>38</v>
      </c>
      <c r="K584" s="247">
        <v>3028</v>
      </c>
      <c r="L584" s="248">
        <f>IF(tabItens[[#This Row],[Média]] &gt; 0, tabItens[[#This Row],[QTDE ATUAL]] / tabItens[[#This Row],[Média]],999.9)</f>
        <v>6339</v>
      </c>
      <c r="M584" s="249">
        <v>0</v>
      </c>
      <c r="N584" s="250">
        <f>tabItens[[#This Row],[VALOR UNIT.]] * tabItens[[#This Row],[LC]]</f>
        <v>0</v>
      </c>
      <c r="O584" s="251" t="s">
        <v>2079</v>
      </c>
      <c r="P584" s="252"/>
      <c r="Q584" s="253"/>
      <c r="R584" s="250"/>
      <c r="S584" s="254"/>
      <c r="T584" s="255">
        <f>ROUNDDOWN(IFERROR(tabItens[[#This Row],[ATA DT.VALID.]] - $D$1,0) / 30,0)</f>
        <v>-1507</v>
      </c>
      <c r="U584" s="240" t="s">
        <v>1369</v>
      </c>
      <c r="V584" s="256">
        <v>1</v>
      </c>
      <c r="W584" s="257" t="s">
        <v>2065</v>
      </c>
      <c r="X584" s="258">
        <v>57</v>
      </c>
      <c r="Y584" s="259">
        <v>17</v>
      </c>
      <c r="Z584" s="260"/>
      <c r="AA584" s="261"/>
      <c r="AB584" s="262"/>
      <c r="AC584" s="262"/>
      <c r="AD584" s="261"/>
      <c r="AE584" s="262"/>
      <c r="AF584" s="255"/>
      <c r="AG584" s="263" t="s">
        <v>2063</v>
      </c>
      <c r="AH584" s="264"/>
      <c r="AI584" s="255">
        <v>1286</v>
      </c>
      <c r="AJ584" s="264">
        <v>44141</v>
      </c>
      <c r="AK584" s="264">
        <v>38904</v>
      </c>
      <c r="AL584" s="264">
        <v>45049</v>
      </c>
      <c r="AM584" s="254"/>
      <c r="AN584" s="243"/>
      <c r="AO584" s="265" t="str">
        <f>_xlfn.IFNA(IF(VLOOKUP(tabItens[[#This Row],[CÓDIGO]],tabExcluirDoEstoque[#Data],1,FALSE),"sim",""),"")</f>
        <v/>
      </c>
      <c r="AP584" s="266" t="str">
        <f ca="1">IF(OR(ISBLANK(tabItens[[#This Row],[ATA DT.VALID.]]),tabItens[[#This Row],[ATA DT.VALID.]]="",tabItens[[#This Row],[ATA DT.VALID.]]=" "),"",IF(TYPE(tabItens[[#This Row],[ATA DT.VALID.]])=1,ROUNDUP((tabItens[[#This Row],[ATA DT.VALID.]]-TODAY())/7,0),""))</f>
        <v/>
      </c>
      <c r="AQ584" s="267">
        <v>0</v>
      </c>
      <c r="AR584" s="268" t="str">
        <f>IF(ISBLANK(tabItens[[#This Row],[CÓDIGO]]),"",IFERROR(VLOOKUP(tabItens[[#This Row],[CÓDIGO]],Consumo!$C$2:$AI$902,32,FALSE),0))</f>
        <v>08.2023</v>
      </c>
      <c r="AS584" s="269">
        <f>SUMIF(Consumo!$C$3:$C$902,tabItens[[#This Row],[CÓDIGO]],Consumo!$T$3:$T$902) + SUMIF(Consumo!$C$3:$C$902,tabItens[[#This Row],[CÓDIGO]],Consumo!$U$3:$U$902) + SUMIF(Consumo!$C$3:$C$902,tabItens[[#This Row],[CÓDIGO]],Consumo!$V$3:$V$902) + SUMIF(Consumo!$C$3:$C$902,tabItens[[#This Row],[CÓDIGO]],Consumo!$W$3:$W$902)</f>
        <v>912</v>
      </c>
      <c r="AT584" s="269">
        <f>SUMIF(Consumo!$C$3:$C$902,tabItens[[#This Row],[CÓDIGO]],Consumo!$AF$3:$AF$902)</f>
        <v>4845</v>
      </c>
      <c r="AU584" s="270">
        <f>SUMIF(Consumo!$C$3:$C$902,tabItens[[#This Row],[CÓDIGO]],Consumo!$AG$3:$AG$902)</f>
        <v>1900</v>
      </c>
      <c r="AV584" s="271">
        <f>SUMIF(Consumo!$C$3:$C$902,tabItens[[#This Row],[CÓDIGO]],Consumo!$AE$3:$AE$902)</f>
        <v>0.33333333333333331</v>
      </c>
      <c r="AW584" s="244">
        <f>tabItens[[#This Row],[QTDE ATUAL]] + tabItens[[#This Row],[RC QTDE]] + tabItens[[#This Row],[AF SALDO]] + tabItens[[#This Row],[Recentes]]</f>
        <v>2113</v>
      </c>
      <c r="AX584" s="272">
        <v>327</v>
      </c>
      <c r="AY584" s="272">
        <v>4</v>
      </c>
      <c r="AZ584" s="272">
        <f>IF(ISBLANK(tabItens[[#This Row],[CÓDIGO]]),"",tabItens[[#This Row],[PontoMês]] * (AZ$2+tabItens[[#This Row],[PontoQtM]]))</f>
        <v>1308</v>
      </c>
      <c r="BA584" s="271">
        <f>tabItens[[#This Row],[PontoPed]] - tabItens[[#This Row],[Saldo]] + (1/10)</f>
        <v>-804.9</v>
      </c>
      <c r="BB584" s="271">
        <f xml:space="preserve"> tabItens[[#This Row],[PontoMês]] * BB$2 - tabItens[[#This Row],[QTDE ATUAL]] - (1/10)</f>
        <v>-1786.1</v>
      </c>
      <c r="BC584" s="273">
        <f>IF( tabItens[[#This Row],[PontoPed]]&gt;0, IF(tabItens[[#This Row],[PontoPed]]&lt;1, 1, IF( tabItens[[#This Row],[Saldo]]&gt;tabItens[[#This Row],[PontoPed]], 0, (tabItens[[#This Row],[PontoPed]]-tabItens[[#This Row],[Saldo]])/tabItens[[#This Row],[PontoPed]] ) ), 0 )</f>
        <v>0</v>
      </c>
      <c r="BD584" s="274">
        <f>ROUNDDOWN(IF( OR( AND(tabItens[[#This Row],[PontoPed]]&lt;tabItens[[#This Row],[Saldo]],tabItens[[#This Row],[Saldo]]&gt;0), tabItens[[#This Row],[PontoPed]]=0), 99, IF(AND(tabItens[[#This Row],[Saldo]]=0,tabItens[[#This Row],[PontoPed]]&gt;0), 0, (1-tabItens[[#This Row],[PctAb]])*10 ) ),0)</f>
        <v>99</v>
      </c>
      <c r="BE584" s="275">
        <f>MAX(ROUNDDOWN( IF(tabItens[[#This Row],[Abaixo]] &gt; 0,   tabItens[[#This Row],[Abaixo]] + (tabItens[[#This Row],[PontoMês]] * IF( OR( ISBLANK(tabItens[[#This Row],[ATA Nº/ANO]]), tabItens[[#This Row],[ATA Nº/ANO]] = ""),BE$2,BE$1)),0),0),0)</f>
        <v>0</v>
      </c>
      <c r="BF58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4" s="276">
        <f>SUMIF(Consumo!$C$3:$C$902,tabItens[[#This Row],[CÓDIGO]],Consumo!$E$3:$E$902)</f>
        <v>6</v>
      </c>
      <c r="BH584" s="277">
        <f>IF(AND(tabItens[[#This Row],[Pend]] &gt; 0,tabItens[[#This Row],[Consumo]] &lt;&gt; 0), tabItens[[#This Row],[Pend]] / tabItens[[#This Row],[Consumo]], 0 )</f>
        <v>1.238390092879257E-3</v>
      </c>
      <c r="BI584" s="276"/>
      <c r="BJ584" s="276"/>
      <c r="BK584" s="278" t="s">
        <v>2077</v>
      </c>
    </row>
    <row r="585" spans="1:63" x14ac:dyDescent="0.3">
      <c r="A585" s="239">
        <v>92907</v>
      </c>
      <c r="B585" s="240" t="s">
        <v>1536</v>
      </c>
      <c r="C585" s="241" t="s">
        <v>268</v>
      </c>
      <c r="D585" s="242">
        <v>38</v>
      </c>
      <c r="E585" s="243"/>
      <c r="F585" s="243"/>
      <c r="G585" s="243" t="s">
        <v>891</v>
      </c>
      <c r="H585" s="244">
        <v>2648</v>
      </c>
      <c r="I585" s="245">
        <v>103003</v>
      </c>
      <c r="J585" s="246">
        <v>38</v>
      </c>
      <c r="K585" s="247">
        <v>2897</v>
      </c>
      <c r="L585" s="248">
        <f>IF(tabItens[[#This Row],[Média]] &gt; 0, tabItens[[#This Row],[QTDE ATUAL]] / tabItens[[#This Row],[Média]],999.9)</f>
        <v>23832</v>
      </c>
      <c r="M585" s="249">
        <v>0</v>
      </c>
      <c r="N585" s="250">
        <f>tabItens[[#This Row],[VALOR UNIT.]] * tabItens[[#This Row],[LC]]</f>
        <v>0</v>
      </c>
      <c r="O585" s="251" t="s">
        <v>2079</v>
      </c>
      <c r="P585" s="252"/>
      <c r="Q585" s="253"/>
      <c r="R585" s="250"/>
      <c r="S585" s="254"/>
      <c r="T585" s="255">
        <f>ROUNDDOWN(IFERROR(tabItens[[#This Row],[ATA DT.VALID.]] - $D$1,0) / 30,0)</f>
        <v>-1507</v>
      </c>
      <c r="U585" s="240" t="s">
        <v>1369</v>
      </c>
      <c r="V585" s="256">
        <v>1</v>
      </c>
      <c r="W585" s="257" t="s">
        <v>2065</v>
      </c>
      <c r="X585" s="258">
        <v>57</v>
      </c>
      <c r="Y585" s="259">
        <v>17</v>
      </c>
      <c r="Z585" s="260"/>
      <c r="AA585" s="261"/>
      <c r="AB585" s="262"/>
      <c r="AC585" s="262"/>
      <c r="AD585" s="261"/>
      <c r="AE585" s="262"/>
      <c r="AF585" s="255"/>
      <c r="AG585" s="263" t="s">
        <v>2063</v>
      </c>
      <c r="AH585" s="264"/>
      <c r="AI585" s="255">
        <v>1232</v>
      </c>
      <c r="AJ585" s="264">
        <v>44131</v>
      </c>
      <c r="AK585" s="264">
        <v>38904</v>
      </c>
      <c r="AL585" s="264">
        <v>45049</v>
      </c>
      <c r="AM585" s="254"/>
      <c r="AN585" s="243"/>
      <c r="AO585" s="265" t="str">
        <f>_xlfn.IFNA(IF(VLOOKUP(tabItens[[#This Row],[CÓDIGO]],tabExcluirDoEstoque[#Data],1,FALSE),"sim",""),"")</f>
        <v/>
      </c>
      <c r="AP585" s="266" t="str">
        <f ca="1">IF(OR(ISBLANK(tabItens[[#This Row],[ATA DT.VALID.]]),tabItens[[#This Row],[ATA DT.VALID.]]="",tabItens[[#This Row],[ATA DT.VALID.]]=" "),"",IF(TYPE(tabItens[[#This Row],[ATA DT.VALID.]])=1,ROUNDUP((tabItens[[#This Row],[ATA DT.VALID.]]-TODAY())/7,0),""))</f>
        <v/>
      </c>
      <c r="AQ585" s="267">
        <v>0</v>
      </c>
      <c r="AR585" s="268" t="str">
        <f>IF(ISBLANK(tabItens[[#This Row],[CÓDIGO]]),"",IFERROR(VLOOKUP(tabItens[[#This Row],[CÓDIGO]],Consumo!$C$2:$AI$902,32,FALSE),0))</f>
        <v>08.2023</v>
      </c>
      <c r="AS585" s="269">
        <f>SUMIF(Consumo!$C$3:$C$902,tabItens[[#This Row],[CÓDIGO]],Consumo!$T$3:$T$902) + SUMIF(Consumo!$C$3:$C$902,tabItens[[#This Row],[CÓDIGO]],Consumo!$U$3:$U$902) + SUMIF(Consumo!$C$3:$C$902,tabItens[[#This Row],[CÓDIGO]],Consumo!$V$3:$V$902) + SUMIF(Consumo!$C$3:$C$902,tabItens[[#This Row],[CÓDIGO]],Consumo!$W$3:$W$902)</f>
        <v>836</v>
      </c>
      <c r="AT585" s="269">
        <f>SUMIF(Consumo!$C$3:$C$902,tabItens[[#This Row],[CÓDIGO]],Consumo!$AF$3:$AF$902)</f>
        <v>4560</v>
      </c>
      <c r="AU585" s="270">
        <f>SUMIF(Consumo!$C$3:$C$902,tabItens[[#This Row],[CÓDIGO]],Consumo!$AG$3:$AG$902)</f>
        <v>1876</v>
      </c>
      <c r="AV585" s="271">
        <f>SUMIF(Consumo!$C$3:$C$902,tabItens[[#This Row],[CÓDIGO]],Consumo!$AE$3:$AE$902)</f>
        <v>0.1111111111111111</v>
      </c>
      <c r="AW585" s="244">
        <f>tabItens[[#This Row],[QTDE ATUAL]] + tabItens[[#This Row],[RC QTDE]] + tabItens[[#This Row],[AF SALDO]] + tabItens[[#This Row],[Recentes]]</f>
        <v>2648</v>
      </c>
      <c r="AX585" s="272">
        <v>325</v>
      </c>
      <c r="AY585" s="272">
        <v>4</v>
      </c>
      <c r="AZ585" s="272">
        <f>IF(ISBLANK(tabItens[[#This Row],[CÓDIGO]]),"",tabItens[[#This Row],[PontoMês]] * (AZ$2+tabItens[[#This Row],[PontoQtM]]))</f>
        <v>1300</v>
      </c>
      <c r="BA585" s="271">
        <f>tabItens[[#This Row],[PontoPed]] - tabItens[[#This Row],[Saldo]] + (1/10)</f>
        <v>-1347.9</v>
      </c>
      <c r="BB585" s="271">
        <f xml:space="preserve"> tabItens[[#This Row],[PontoMês]] * BB$2 - tabItens[[#This Row],[QTDE ATUAL]] - (1/10)</f>
        <v>-2323.1</v>
      </c>
      <c r="BC585" s="273">
        <f>IF( tabItens[[#This Row],[PontoPed]]&gt;0, IF(tabItens[[#This Row],[PontoPed]]&lt;1, 1, IF( tabItens[[#This Row],[Saldo]]&gt;tabItens[[#This Row],[PontoPed]], 0, (tabItens[[#This Row],[PontoPed]]-tabItens[[#This Row],[Saldo]])/tabItens[[#This Row],[PontoPed]] ) ), 0 )</f>
        <v>0</v>
      </c>
      <c r="BD585" s="274">
        <f>ROUNDDOWN(IF( OR( AND(tabItens[[#This Row],[PontoPed]]&lt;tabItens[[#This Row],[Saldo]],tabItens[[#This Row],[Saldo]]&gt;0), tabItens[[#This Row],[PontoPed]]=0), 99, IF(AND(tabItens[[#This Row],[Saldo]]=0,tabItens[[#This Row],[PontoPed]]&gt;0), 0, (1-tabItens[[#This Row],[PctAb]])*10 ) ),0)</f>
        <v>99</v>
      </c>
      <c r="BE585" s="275">
        <f>MAX(ROUNDDOWN( IF(tabItens[[#This Row],[Abaixo]] &gt; 0,   tabItens[[#This Row],[Abaixo]] + (tabItens[[#This Row],[PontoMês]] * IF( OR( ISBLANK(tabItens[[#This Row],[ATA Nº/ANO]]), tabItens[[#This Row],[ATA Nº/ANO]] = ""),BE$2,BE$1)),0),0),0)</f>
        <v>0</v>
      </c>
      <c r="BF58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5" s="276">
        <f>SUMIF(Consumo!$C$3:$C$902,tabItens[[#This Row],[CÓDIGO]],Consumo!$E$3:$E$902)</f>
        <v>2</v>
      </c>
      <c r="BH585" s="277">
        <f>IF(AND(tabItens[[#This Row],[Pend]] &gt; 0,tabItens[[#This Row],[Consumo]] &lt;&gt; 0), tabItens[[#This Row],[Pend]] / tabItens[[#This Row],[Consumo]], 0 )</f>
        <v>4.3859649122807018E-4</v>
      </c>
      <c r="BI585" s="276"/>
      <c r="BJ585" s="276"/>
      <c r="BK585" s="278" t="s">
        <v>2077</v>
      </c>
    </row>
    <row r="586" spans="1:63" x14ac:dyDescent="0.3">
      <c r="A586" s="239">
        <v>70379</v>
      </c>
      <c r="B586" s="240" t="s">
        <v>1405</v>
      </c>
      <c r="C586" s="241" t="s">
        <v>902</v>
      </c>
      <c r="D586" s="242">
        <v>39.15</v>
      </c>
      <c r="E586" s="243"/>
      <c r="F586" s="243"/>
      <c r="G586" s="243" t="s">
        <v>891</v>
      </c>
      <c r="H586" s="244">
        <v>2334</v>
      </c>
      <c r="I586" s="245">
        <v>103003</v>
      </c>
      <c r="J586" s="246">
        <v>39.15</v>
      </c>
      <c r="K586" s="247">
        <v>3223</v>
      </c>
      <c r="L586" s="248">
        <f>IF(tabItens[[#This Row],[Média]] &gt; 0, tabItens[[#This Row],[QTDE ATUAL]] / tabItens[[#This Row],[Média]],999.9)</f>
        <v>1680.48</v>
      </c>
      <c r="M586" s="249">
        <v>0</v>
      </c>
      <c r="N586" s="250">
        <f>tabItens[[#This Row],[VALOR UNIT.]] * tabItens[[#This Row],[LC]]</f>
        <v>0</v>
      </c>
      <c r="O586" s="251" t="s">
        <v>2079</v>
      </c>
      <c r="P586" s="252"/>
      <c r="Q586" s="253"/>
      <c r="R586" s="250"/>
      <c r="S586" s="254"/>
      <c r="T586" s="255">
        <f>ROUNDDOWN(IFERROR(tabItens[[#This Row],[ATA DT.VALID.]] - $D$1,0) / 30,0)</f>
        <v>-1507</v>
      </c>
      <c r="U586" s="240" t="s">
        <v>1369</v>
      </c>
      <c r="V586" s="256">
        <v>1</v>
      </c>
      <c r="W586" s="257" t="s">
        <v>2065</v>
      </c>
      <c r="X586" s="258">
        <v>57</v>
      </c>
      <c r="Y586" s="259">
        <v>17</v>
      </c>
      <c r="Z586" s="260"/>
      <c r="AA586" s="261"/>
      <c r="AB586" s="262"/>
      <c r="AC586" s="262"/>
      <c r="AD586" s="261"/>
      <c r="AE586" s="262"/>
      <c r="AF586" s="255"/>
      <c r="AG586" s="263" t="s">
        <v>2063</v>
      </c>
      <c r="AH586" s="264"/>
      <c r="AI586" s="255">
        <v>1160</v>
      </c>
      <c r="AJ586" s="264">
        <v>45090</v>
      </c>
      <c r="AK586" s="264" t="s">
        <v>891</v>
      </c>
      <c r="AL586" s="264">
        <v>45002</v>
      </c>
      <c r="AM586" s="254"/>
      <c r="AN586" s="243"/>
      <c r="AO586" s="265" t="str">
        <f>_xlfn.IFNA(IF(VLOOKUP(tabItens[[#This Row],[CÓDIGO]],tabExcluirDoEstoque[#Data],1,FALSE),"sim",""),"")</f>
        <v/>
      </c>
      <c r="AP586" s="266" t="str">
        <f ca="1">IF(OR(ISBLANK(tabItens[[#This Row],[ATA DT.VALID.]]),tabItens[[#This Row],[ATA DT.VALID.]]="",tabItens[[#This Row],[ATA DT.VALID.]]=" "),"",IF(TYPE(tabItens[[#This Row],[ATA DT.VALID.]])=1,ROUNDUP((tabItens[[#This Row],[ATA DT.VALID.]]-TODAY())/7,0),""))</f>
        <v/>
      </c>
      <c r="AQ586" s="267">
        <v>0</v>
      </c>
      <c r="AR586" s="268" t="str">
        <f>IF(ISBLANK(tabItens[[#This Row],[CÓDIGO]]),"",IFERROR(VLOOKUP(tabItens[[#This Row],[CÓDIGO]],Consumo!$C$2:$AI$902,32,FALSE),0))</f>
        <v>08.2023</v>
      </c>
      <c r="AS586" s="269">
        <f>SUMIF(Consumo!$C$3:$C$902,tabItens[[#This Row],[CÓDIGO]],Consumo!$T$3:$T$902) + SUMIF(Consumo!$C$3:$C$902,tabItens[[#This Row],[CÓDIGO]],Consumo!$U$3:$U$902) + SUMIF(Consumo!$C$3:$C$902,tabItens[[#This Row],[CÓDIGO]],Consumo!$V$3:$V$902) + SUMIF(Consumo!$C$3:$C$902,tabItens[[#This Row],[CÓDIGO]],Consumo!$W$3:$W$902)</f>
        <v>665</v>
      </c>
      <c r="AT586" s="269">
        <f>SUMIF(Consumo!$C$3:$C$902,tabItens[[#This Row],[CÓDIGO]],Consumo!$AF$3:$AF$902)</f>
        <v>4079</v>
      </c>
      <c r="AU586" s="270">
        <f>SUMIF(Consumo!$C$3:$C$902,tabItens[[#This Row],[CÓDIGO]],Consumo!$AG$3:$AG$902)</f>
        <v>1285</v>
      </c>
      <c r="AV586" s="271">
        <f>SUMIF(Consumo!$C$3:$C$902,tabItens[[#This Row],[CÓDIGO]],Consumo!$AE$3:$AE$902)</f>
        <v>1.3888888888888888</v>
      </c>
      <c r="AW586" s="244">
        <f>tabItens[[#This Row],[QTDE ATUAL]] + tabItens[[#This Row],[RC QTDE]] + tabItens[[#This Row],[AF SALDO]] + tabItens[[#This Row],[Recentes]]</f>
        <v>2334</v>
      </c>
      <c r="AX586" s="272">
        <v>275</v>
      </c>
      <c r="AY586" s="272">
        <v>4</v>
      </c>
      <c r="AZ586" s="272">
        <f>IF(ISBLANK(tabItens[[#This Row],[CÓDIGO]]),"",tabItens[[#This Row],[PontoMês]] * (AZ$2+tabItens[[#This Row],[PontoQtM]]))</f>
        <v>1100</v>
      </c>
      <c r="BA586" s="271">
        <f>tabItens[[#This Row],[PontoPed]] - tabItens[[#This Row],[Saldo]] + (1/10)</f>
        <v>-1233.9000000000001</v>
      </c>
      <c r="BB586" s="271">
        <f xml:space="preserve"> tabItens[[#This Row],[PontoMês]] * BB$2 - tabItens[[#This Row],[QTDE ATUAL]] - (1/10)</f>
        <v>-2059.1</v>
      </c>
      <c r="BC586" s="273">
        <f>IF( tabItens[[#This Row],[PontoPed]]&gt;0, IF(tabItens[[#This Row],[PontoPed]]&lt;1, 1, IF( tabItens[[#This Row],[Saldo]]&gt;tabItens[[#This Row],[PontoPed]], 0, (tabItens[[#This Row],[PontoPed]]-tabItens[[#This Row],[Saldo]])/tabItens[[#This Row],[PontoPed]] ) ), 0 )</f>
        <v>0</v>
      </c>
      <c r="BD586" s="274">
        <f>ROUNDDOWN(IF( OR( AND(tabItens[[#This Row],[PontoPed]]&lt;tabItens[[#This Row],[Saldo]],tabItens[[#This Row],[Saldo]]&gt;0), tabItens[[#This Row],[PontoPed]]=0), 99, IF(AND(tabItens[[#This Row],[Saldo]]=0,tabItens[[#This Row],[PontoPed]]&gt;0), 0, (1-tabItens[[#This Row],[PctAb]])*10 ) ),0)</f>
        <v>99</v>
      </c>
      <c r="BE586" s="275">
        <f>MAX(ROUNDDOWN( IF(tabItens[[#This Row],[Abaixo]] &gt; 0,   tabItens[[#This Row],[Abaixo]] + (tabItens[[#This Row],[PontoMês]] * IF( OR( ISBLANK(tabItens[[#This Row],[ATA Nº/ANO]]), tabItens[[#This Row],[ATA Nº/ANO]] = ""),BE$2,BE$1)),0),0),0)</f>
        <v>0</v>
      </c>
      <c r="BF58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6" s="276">
        <f>SUMIF(Consumo!$C$3:$C$902,tabItens[[#This Row],[CÓDIGO]],Consumo!$E$3:$E$902)</f>
        <v>25</v>
      </c>
      <c r="BH586" s="277">
        <f>IF(AND(tabItens[[#This Row],[Pend]] &gt; 0,tabItens[[#This Row],[Consumo]] &lt;&gt; 0), tabItens[[#This Row],[Pend]] / tabItens[[#This Row],[Consumo]], 0 )</f>
        <v>6.1289531747977443E-3</v>
      </c>
      <c r="BI586" s="276"/>
      <c r="BJ586" s="276"/>
      <c r="BK586" s="278" t="s">
        <v>2077</v>
      </c>
    </row>
    <row r="587" spans="1:63" x14ac:dyDescent="0.3">
      <c r="A587" s="239">
        <v>89865</v>
      </c>
      <c r="B587" s="240" t="s">
        <v>1530</v>
      </c>
      <c r="C587" s="241" t="s">
        <v>270</v>
      </c>
      <c r="D587" s="242">
        <v>78.599999999999994</v>
      </c>
      <c r="E587" s="243"/>
      <c r="F587" s="243"/>
      <c r="G587" s="243" t="s">
        <v>891</v>
      </c>
      <c r="H587" s="244">
        <v>138</v>
      </c>
      <c r="I587" s="245">
        <v>103003</v>
      </c>
      <c r="J587" s="246">
        <v>78.599999999999994</v>
      </c>
      <c r="K587" s="247">
        <v>63</v>
      </c>
      <c r="L587" s="248">
        <f>IF(tabItens[[#This Row],[Média]] &gt; 0, tabItens[[#This Row],[QTDE ATUAL]] / tabItens[[#This Row],[Média]],999.9)</f>
        <v>999.9</v>
      </c>
      <c r="M587" s="249">
        <v>0</v>
      </c>
      <c r="N587" s="250">
        <f>tabItens[[#This Row],[VALOR UNIT.]] * tabItens[[#This Row],[LC]]</f>
        <v>0</v>
      </c>
      <c r="O587" s="251"/>
      <c r="P587" s="252"/>
      <c r="Q587" s="253"/>
      <c r="R587" s="250"/>
      <c r="S587" s="254"/>
      <c r="T587" s="255">
        <f>ROUNDDOWN(IFERROR(tabItens[[#This Row],[ATA DT.VALID.]] - $D$1,0) / 30,0)</f>
        <v>-1507</v>
      </c>
      <c r="U587" s="240" t="s">
        <v>1528</v>
      </c>
      <c r="V587" s="256">
        <v>1</v>
      </c>
      <c r="W587" s="257" t="s">
        <v>2070</v>
      </c>
      <c r="X587" s="258">
        <v>67</v>
      </c>
      <c r="Y587" s="259">
        <v>3</v>
      </c>
      <c r="Z587" s="260"/>
      <c r="AA587" s="261"/>
      <c r="AB587" s="262"/>
      <c r="AC587" s="262"/>
      <c r="AD587" s="261"/>
      <c r="AE587" s="262"/>
      <c r="AF587" s="255"/>
      <c r="AG587" s="263" t="s">
        <v>2063</v>
      </c>
      <c r="AH587" s="264"/>
      <c r="AI587" s="255">
        <v>22</v>
      </c>
      <c r="AJ587" s="264">
        <v>43864</v>
      </c>
      <c r="AK587" s="264">
        <v>38743</v>
      </c>
      <c r="AL587" s="264">
        <v>44335</v>
      </c>
      <c r="AM587" s="254"/>
      <c r="AN587" s="243"/>
      <c r="AO587" s="265" t="str">
        <f>_xlfn.IFNA(IF(VLOOKUP(tabItens[[#This Row],[CÓDIGO]],tabExcluirDoEstoque[#Data],1,FALSE),"sim",""),"")</f>
        <v/>
      </c>
      <c r="AP587" s="266" t="str">
        <f ca="1">IF(OR(ISBLANK(tabItens[[#This Row],[ATA DT.VALID.]]),tabItens[[#This Row],[ATA DT.VALID.]]="",tabItens[[#This Row],[ATA DT.VALID.]]=" "),"",IF(TYPE(tabItens[[#This Row],[ATA DT.VALID.]])=1,ROUNDUP((tabItens[[#This Row],[ATA DT.VALID.]]-TODAY())/7,0),""))</f>
        <v/>
      </c>
      <c r="AQ587" s="267"/>
      <c r="AR587" s="268" t="str">
        <f>IF(ISBLANK(tabItens[[#This Row],[CÓDIGO]]),"",IFERROR(VLOOKUP(tabItens[[#This Row],[CÓDIGO]],Consumo!$C$2:$AI$902,32,FALSE),0))</f>
        <v>04.2023</v>
      </c>
      <c r="AS587" s="269">
        <f>SUMIF(Consumo!$C$3:$C$902,tabItens[[#This Row],[CÓDIGO]],Consumo!$T$3:$T$902) + SUMIF(Consumo!$C$3:$C$902,tabItens[[#This Row],[CÓDIGO]],Consumo!$U$3:$U$902) + SUMIF(Consumo!$C$3:$C$902,tabItens[[#This Row],[CÓDIGO]],Consumo!$V$3:$V$902) + SUMIF(Consumo!$C$3:$C$902,tabItens[[#This Row],[CÓDIGO]],Consumo!$W$3:$W$902)</f>
        <v>0</v>
      </c>
      <c r="AT587" s="269">
        <f>SUMIF(Consumo!$C$3:$C$902,tabItens[[#This Row],[CÓDIGO]],Consumo!$AF$3:$AF$902)</f>
        <v>90</v>
      </c>
      <c r="AU587" s="270">
        <f>SUMIF(Consumo!$C$3:$C$902,tabItens[[#This Row],[CÓDIGO]],Consumo!$AG$3:$AG$902)</f>
        <v>41</v>
      </c>
      <c r="AV587" s="271">
        <f>SUMIF(Consumo!$C$3:$C$902,tabItens[[#This Row],[CÓDIGO]],Consumo!$AE$3:$AE$902)</f>
        <v>0</v>
      </c>
      <c r="AW587" s="244">
        <f>tabItens[[#This Row],[QTDE ATUAL]] + tabItens[[#This Row],[RC QTDE]] + tabItens[[#This Row],[AF SALDO]] + tabItens[[#This Row],[Recentes]]</f>
        <v>138</v>
      </c>
      <c r="AX587" s="272">
        <v>11</v>
      </c>
      <c r="AY587" s="272">
        <v>4</v>
      </c>
      <c r="AZ587" s="272">
        <f>IF(ISBLANK(tabItens[[#This Row],[CÓDIGO]]),"",tabItens[[#This Row],[PontoMês]] * (AZ$2+tabItens[[#This Row],[PontoQtM]]))</f>
        <v>44</v>
      </c>
      <c r="BA587" s="271">
        <f>tabItens[[#This Row],[PontoPed]] - tabItens[[#This Row],[Saldo]] + (1/10)</f>
        <v>-93.9</v>
      </c>
      <c r="BB587" s="271">
        <f xml:space="preserve"> tabItens[[#This Row],[PontoMês]] * BB$2 - tabItens[[#This Row],[QTDE ATUAL]] - (1/10)</f>
        <v>-127.1</v>
      </c>
      <c r="BC587" s="273">
        <f>IF( tabItens[[#This Row],[PontoPed]]&gt;0, IF(tabItens[[#This Row],[PontoPed]]&lt;1, 1, IF( tabItens[[#This Row],[Saldo]]&gt;tabItens[[#This Row],[PontoPed]], 0, (tabItens[[#This Row],[PontoPed]]-tabItens[[#This Row],[Saldo]])/tabItens[[#This Row],[PontoPed]] ) ), 0 )</f>
        <v>0</v>
      </c>
      <c r="BD587" s="274">
        <f>ROUNDDOWN(IF( OR( AND(tabItens[[#This Row],[PontoPed]]&lt;tabItens[[#This Row],[Saldo]],tabItens[[#This Row],[Saldo]]&gt;0), tabItens[[#This Row],[PontoPed]]=0), 99, IF(AND(tabItens[[#This Row],[Saldo]]=0,tabItens[[#This Row],[PontoPed]]&gt;0), 0, (1-tabItens[[#This Row],[PctAb]])*10 ) ),0)</f>
        <v>99</v>
      </c>
      <c r="BE587" s="275">
        <f>MAX(ROUNDDOWN( IF(tabItens[[#This Row],[Abaixo]] &gt; 0,   tabItens[[#This Row],[Abaixo]] + (tabItens[[#This Row],[PontoMês]] * IF( OR( ISBLANK(tabItens[[#This Row],[ATA Nº/ANO]]), tabItens[[#This Row],[ATA Nº/ANO]] = ""),BE$2,BE$1)),0),0),0)</f>
        <v>0</v>
      </c>
      <c r="BF58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87" s="276">
        <f>SUMIF(Consumo!$C$3:$C$902,tabItens[[#This Row],[CÓDIGO]],Consumo!$E$3:$E$902)</f>
        <v>0</v>
      </c>
      <c r="BH587" s="277">
        <f>IF(AND(tabItens[[#This Row],[Pend]] &gt; 0,tabItens[[#This Row],[Consumo]] &lt;&gt; 0), tabItens[[#This Row],[Pend]] / tabItens[[#This Row],[Consumo]], 0 )</f>
        <v>0</v>
      </c>
      <c r="BI587" s="276"/>
      <c r="BJ587" s="276"/>
      <c r="BK587" s="278" t="s">
        <v>2077</v>
      </c>
    </row>
    <row r="588" spans="1:63" x14ac:dyDescent="0.3">
      <c r="A588" s="239">
        <v>104655</v>
      </c>
      <c r="B588" s="240" t="s">
        <v>1605</v>
      </c>
      <c r="C588" s="241" t="s">
        <v>264</v>
      </c>
      <c r="D588" s="242">
        <v>0.25</v>
      </c>
      <c r="E588" s="243"/>
      <c r="F588" s="243"/>
      <c r="G588" s="243" t="s">
        <v>891</v>
      </c>
      <c r="H588" s="244">
        <v>12374</v>
      </c>
      <c r="I588" s="245">
        <v>103003</v>
      </c>
      <c r="J588" s="246">
        <v>0.25</v>
      </c>
      <c r="K588" s="247">
        <v>2200</v>
      </c>
      <c r="L588" s="248">
        <f>IF(tabItens[[#This Row],[Média]] &gt; 0, tabItens[[#This Row],[QTDE ATUAL]] / tabItens[[#This Row],[Média]],999.9)</f>
        <v>999.9</v>
      </c>
      <c r="M588" s="249">
        <v>0</v>
      </c>
      <c r="N588" s="250">
        <f>tabItens[[#This Row],[VALOR UNIT.]] * tabItens[[#This Row],[LC]]</f>
        <v>0</v>
      </c>
      <c r="O588" s="251"/>
      <c r="P588" s="252"/>
      <c r="Q588" s="253"/>
      <c r="R588" s="250"/>
      <c r="S588" s="254"/>
      <c r="T588" s="255">
        <f>ROUNDDOWN(IFERROR(tabItens[[#This Row],[ATA DT.VALID.]] - $D$1,0) / 30,0)</f>
        <v>-1507</v>
      </c>
      <c r="U588" s="240" t="s">
        <v>1606</v>
      </c>
      <c r="V588" s="256">
        <v>1</v>
      </c>
      <c r="W588" s="257" t="s">
        <v>2069</v>
      </c>
      <c r="X588" s="258">
        <v>67</v>
      </c>
      <c r="Y588" s="259">
        <v>17</v>
      </c>
      <c r="Z588" s="260"/>
      <c r="AA588" s="261"/>
      <c r="AB588" s="262"/>
      <c r="AC588" s="262"/>
      <c r="AD588" s="261"/>
      <c r="AE588" s="262"/>
      <c r="AF588" s="255"/>
      <c r="AG588" s="263" t="s">
        <v>2063</v>
      </c>
      <c r="AH588" s="264"/>
      <c r="AI588" s="255">
        <v>734</v>
      </c>
      <c r="AJ588" s="264">
        <v>44055</v>
      </c>
      <c r="AK588" s="264">
        <v>39471</v>
      </c>
      <c r="AL588" s="264">
        <v>44040</v>
      </c>
      <c r="AM588" s="254"/>
      <c r="AN588" s="243"/>
      <c r="AO588" s="265" t="str">
        <f>_xlfn.IFNA(IF(VLOOKUP(tabItens[[#This Row],[CÓDIGO]],tabExcluirDoEstoque[#Data],1,FALSE),"sim",""),"")</f>
        <v/>
      </c>
      <c r="AP588" s="266" t="str">
        <f ca="1">IF(OR(ISBLANK(tabItens[[#This Row],[ATA DT.VALID.]]),tabItens[[#This Row],[ATA DT.VALID.]]="",tabItens[[#This Row],[ATA DT.VALID.]]=" "),"",IF(TYPE(tabItens[[#This Row],[ATA DT.VALID.]])=1,ROUNDUP((tabItens[[#This Row],[ATA DT.VALID.]]-TODAY())/7,0),""))</f>
        <v/>
      </c>
      <c r="AQ588" s="267"/>
      <c r="AR588" s="268" t="str">
        <f>IF(ISBLANK(tabItens[[#This Row],[CÓDIGO]]),"",IFERROR(VLOOKUP(tabItens[[#This Row],[CÓDIGO]],Consumo!$C$2:$AI$902,32,FALSE),0))</f>
        <v>04.2023</v>
      </c>
      <c r="AS588" s="269">
        <f>SUMIF(Consumo!$C$3:$C$902,tabItens[[#This Row],[CÓDIGO]],Consumo!$T$3:$T$902) + SUMIF(Consumo!$C$3:$C$902,tabItens[[#This Row],[CÓDIGO]],Consumo!$U$3:$U$902) + SUMIF(Consumo!$C$3:$C$902,tabItens[[#This Row],[CÓDIGO]],Consumo!$V$3:$V$902) + SUMIF(Consumo!$C$3:$C$902,tabItens[[#This Row],[CÓDIGO]],Consumo!$W$3:$W$902)</f>
        <v>0</v>
      </c>
      <c r="AT588" s="269">
        <f>SUMIF(Consumo!$C$3:$C$902,tabItens[[#This Row],[CÓDIGO]],Consumo!$AF$3:$AF$902)</f>
        <v>2340</v>
      </c>
      <c r="AU588" s="270">
        <f>SUMIF(Consumo!$C$3:$C$902,tabItens[[#This Row],[CÓDIGO]],Consumo!$AG$3:$AG$902)</f>
        <v>2000</v>
      </c>
      <c r="AV588" s="271">
        <f>SUMIF(Consumo!$C$3:$C$902,tabItens[[#This Row],[CÓDIGO]],Consumo!$AE$3:$AE$902)</f>
        <v>0</v>
      </c>
      <c r="AW588" s="244">
        <f>tabItens[[#This Row],[QTDE ATUAL]] + tabItens[[#This Row],[RC QTDE]] + tabItens[[#This Row],[AF SALDO]] + tabItens[[#This Row],[Recentes]]</f>
        <v>12374</v>
      </c>
      <c r="AX588" s="272">
        <v>0</v>
      </c>
      <c r="AY588" s="272">
        <v>4</v>
      </c>
      <c r="AZ588" s="272">
        <f>IF(ISBLANK(tabItens[[#This Row],[CÓDIGO]]),"",tabItens[[#This Row],[PontoMês]] * (AZ$2+tabItens[[#This Row],[PontoQtM]]))</f>
        <v>0</v>
      </c>
      <c r="BA588" s="271">
        <f>tabItens[[#This Row],[PontoPed]] - tabItens[[#This Row],[Saldo]] + (1/10)</f>
        <v>-12373.9</v>
      </c>
      <c r="BB588" s="271">
        <f xml:space="preserve"> tabItens[[#This Row],[PontoMês]] * BB$2 - tabItens[[#This Row],[QTDE ATUAL]] - (1/10)</f>
        <v>-12374.1</v>
      </c>
      <c r="BC588" s="273">
        <f>IF( tabItens[[#This Row],[PontoPed]]&gt;0, IF(tabItens[[#This Row],[PontoPed]]&lt;1, 1, IF( tabItens[[#This Row],[Saldo]]&gt;tabItens[[#This Row],[PontoPed]], 0, (tabItens[[#This Row],[PontoPed]]-tabItens[[#This Row],[Saldo]])/tabItens[[#This Row],[PontoPed]] ) ), 0 )</f>
        <v>0</v>
      </c>
      <c r="BD588" s="274">
        <f>ROUNDDOWN(IF( OR( AND(tabItens[[#This Row],[PontoPed]]&lt;tabItens[[#This Row],[Saldo]],tabItens[[#This Row],[Saldo]]&gt;0), tabItens[[#This Row],[PontoPed]]=0), 99, IF(AND(tabItens[[#This Row],[Saldo]]=0,tabItens[[#This Row],[PontoPed]]&gt;0), 0, (1-tabItens[[#This Row],[PctAb]])*10 ) ),0)</f>
        <v>99</v>
      </c>
      <c r="BE588" s="275">
        <f>MAX(ROUNDDOWN( IF(tabItens[[#This Row],[Abaixo]] &gt; 0,   tabItens[[#This Row],[Abaixo]] + (tabItens[[#This Row],[PontoMês]] * IF( OR( ISBLANK(tabItens[[#This Row],[ATA Nº/ANO]]), tabItens[[#This Row],[ATA Nº/ANO]] = ""),BE$2,BE$1)),0),0),0)</f>
        <v>0</v>
      </c>
      <c r="BF58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88" s="276">
        <f>SUMIF(Consumo!$C$3:$C$902,tabItens[[#This Row],[CÓDIGO]],Consumo!$E$3:$E$902)</f>
        <v>0</v>
      </c>
      <c r="BH588" s="277">
        <f>IF(AND(tabItens[[#This Row],[Pend]] &gt; 0,tabItens[[#This Row],[Consumo]] &lt;&gt; 0), tabItens[[#This Row],[Pend]] / tabItens[[#This Row],[Consumo]], 0 )</f>
        <v>0</v>
      </c>
      <c r="BI588" s="276"/>
      <c r="BJ588" s="276"/>
      <c r="BK588" s="278" t="s">
        <v>2077</v>
      </c>
    </row>
    <row r="589" spans="1:63" x14ac:dyDescent="0.3">
      <c r="A589" s="239">
        <v>131138</v>
      </c>
      <c r="B589" s="240" t="s">
        <v>1817</v>
      </c>
      <c r="C589" s="241" t="s">
        <v>270</v>
      </c>
      <c r="D589" s="242">
        <v>133.46</v>
      </c>
      <c r="E589" s="243"/>
      <c r="F589" s="243"/>
      <c r="G589" s="243" t="s">
        <v>891</v>
      </c>
      <c r="H589" s="244">
        <v>396</v>
      </c>
      <c r="I589" s="245">
        <v>103003</v>
      </c>
      <c r="J589" s="246">
        <v>133.46</v>
      </c>
      <c r="K589" s="247">
        <v>5</v>
      </c>
      <c r="L589" s="248">
        <f>IF(tabItens[[#This Row],[Média]] &gt; 0, tabItens[[#This Row],[QTDE ATUAL]] / tabItens[[#This Row],[Média]],999.9)</f>
        <v>999.9</v>
      </c>
      <c r="M589" s="249">
        <v>0</v>
      </c>
      <c r="N589" s="250">
        <f>tabItens[[#This Row],[VALOR UNIT.]] * tabItens[[#This Row],[LC]]</f>
        <v>0</v>
      </c>
      <c r="O589" s="251" t="s">
        <v>2081</v>
      </c>
      <c r="P589" s="252"/>
      <c r="Q589" s="253"/>
      <c r="R589" s="250"/>
      <c r="S589" s="254"/>
      <c r="T589" s="255">
        <f>ROUNDDOWN(IFERROR(tabItens[[#This Row],[ATA DT.VALID.]] - $D$1,0) / 30,0)</f>
        <v>-1507</v>
      </c>
      <c r="U589" s="240" t="s">
        <v>1454</v>
      </c>
      <c r="V589" s="256">
        <v>1</v>
      </c>
      <c r="W589" s="257" t="s">
        <v>2069</v>
      </c>
      <c r="X589" s="258">
        <v>67</v>
      </c>
      <c r="Y589" s="259">
        <v>16</v>
      </c>
      <c r="Z589" s="260"/>
      <c r="AA589" s="261"/>
      <c r="AB589" s="262"/>
      <c r="AC589" s="262"/>
      <c r="AD589" s="261"/>
      <c r="AE589" s="262"/>
      <c r="AF589" s="255"/>
      <c r="AG589" s="263" t="s">
        <v>2063</v>
      </c>
      <c r="AH589" s="264"/>
      <c r="AI589" s="255">
        <v>2</v>
      </c>
      <c r="AJ589" s="264">
        <v>44186</v>
      </c>
      <c r="AK589" s="264">
        <v>42342</v>
      </c>
      <c r="AL589" s="264">
        <v>44176</v>
      </c>
      <c r="AM589" s="254"/>
      <c r="AN589" s="243"/>
      <c r="AO589" s="265" t="str">
        <f>_xlfn.IFNA(IF(VLOOKUP(tabItens[[#This Row],[CÓDIGO]],tabExcluirDoEstoque[#Data],1,FALSE),"sim",""),"")</f>
        <v/>
      </c>
      <c r="AP589" s="266" t="str">
        <f ca="1">IF(OR(ISBLANK(tabItens[[#This Row],[ATA DT.VALID.]]),tabItens[[#This Row],[ATA DT.VALID.]]="",tabItens[[#This Row],[ATA DT.VALID.]]=" "),"",IF(TYPE(tabItens[[#This Row],[ATA DT.VALID.]])=1,ROUNDUP((tabItens[[#This Row],[ATA DT.VALID.]]-TODAY())/7,0),""))</f>
        <v/>
      </c>
      <c r="AQ589" s="267">
        <v>0</v>
      </c>
      <c r="AR589" s="268" t="str">
        <f>IF(ISBLANK(tabItens[[#This Row],[CÓDIGO]]),"",IFERROR(VLOOKUP(tabItens[[#This Row],[CÓDIGO]],Consumo!$C$2:$AI$902,32,FALSE),0))</f>
        <v>02.2023</v>
      </c>
      <c r="AS589" s="269">
        <f>SUMIF(Consumo!$C$3:$C$902,tabItens[[#This Row],[CÓDIGO]],Consumo!$T$3:$T$902) + SUMIF(Consumo!$C$3:$C$902,tabItens[[#This Row],[CÓDIGO]],Consumo!$U$3:$U$902) + SUMIF(Consumo!$C$3:$C$902,tabItens[[#This Row],[CÓDIGO]],Consumo!$V$3:$V$902) + SUMIF(Consumo!$C$3:$C$902,tabItens[[#This Row],[CÓDIGO]],Consumo!$W$3:$W$902)</f>
        <v>0</v>
      </c>
      <c r="AT589" s="269">
        <f>SUMIF(Consumo!$C$3:$C$902,tabItens[[#This Row],[CÓDIGO]],Consumo!$AF$3:$AF$902)</f>
        <v>5</v>
      </c>
      <c r="AU589" s="270">
        <f>SUMIF(Consumo!$C$3:$C$902,tabItens[[#This Row],[CÓDIGO]],Consumo!$AG$3:$AG$902)</f>
        <v>3</v>
      </c>
      <c r="AV589" s="271">
        <f>SUMIF(Consumo!$C$3:$C$902,tabItens[[#This Row],[CÓDIGO]],Consumo!$AE$3:$AE$902)</f>
        <v>0</v>
      </c>
      <c r="AW589" s="244">
        <f>tabItens[[#This Row],[QTDE ATUAL]] + tabItens[[#This Row],[RC QTDE]] + tabItens[[#This Row],[AF SALDO]] + tabItens[[#This Row],[Recentes]]</f>
        <v>396</v>
      </c>
      <c r="AX589" s="272">
        <v>0</v>
      </c>
      <c r="AY589" s="272">
        <v>4</v>
      </c>
      <c r="AZ589" s="272">
        <f>IF(ISBLANK(tabItens[[#This Row],[CÓDIGO]]),"",tabItens[[#This Row],[PontoMês]] * (AZ$2+tabItens[[#This Row],[PontoQtM]]))</f>
        <v>0</v>
      </c>
      <c r="BA589" s="271">
        <f>tabItens[[#This Row],[PontoPed]] - tabItens[[#This Row],[Saldo]] + (1/10)</f>
        <v>-395.9</v>
      </c>
      <c r="BB589" s="271">
        <f xml:space="preserve"> tabItens[[#This Row],[PontoMês]] * BB$2 - tabItens[[#This Row],[QTDE ATUAL]] - (1/10)</f>
        <v>-396.1</v>
      </c>
      <c r="BC589" s="273">
        <f>IF( tabItens[[#This Row],[PontoPed]]&gt;0, IF(tabItens[[#This Row],[PontoPed]]&lt;1, 1, IF( tabItens[[#This Row],[Saldo]]&gt;tabItens[[#This Row],[PontoPed]], 0, (tabItens[[#This Row],[PontoPed]]-tabItens[[#This Row],[Saldo]])/tabItens[[#This Row],[PontoPed]] ) ), 0 )</f>
        <v>0</v>
      </c>
      <c r="BD589" s="274">
        <f>ROUNDDOWN(IF( OR( AND(tabItens[[#This Row],[PontoPed]]&lt;tabItens[[#This Row],[Saldo]],tabItens[[#This Row],[Saldo]]&gt;0), tabItens[[#This Row],[PontoPed]]=0), 99, IF(AND(tabItens[[#This Row],[Saldo]]=0,tabItens[[#This Row],[PontoPed]]&gt;0), 0, (1-tabItens[[#This Row],[PctAb]])*10 ) ),0)</f>
        <v>99</v>
      </c>
      <c r="BE589" s="275">
        <f>MAX(ROUNDDOWN( IF(tabItens[[#This Row],[Abaixo]] &gt; 0,   tabItens[[#This Row],[Abaixo]] + (tabItens[[#This Row],[PontoMês]] * IF( OR( ISBLANK(tabItens[[#This Row],[ATA Nº/ANO]]), tabItens[[#This Row],[ATA Nº/ANO]] = ""),BE$2,BE$1)),0),0),0)</f>
        <v>0</v>
      </c>
      <c r="BF58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9" s="276">
        <f>SUMIF(Consumo!$C$3:$C$902,tabItens[[#This Row],[CÓDIGO]],Consumo!$E$3:$E$902)</f>
        <v>0</v>
      </c>
      <c r="BH589" s="277">
        <f>IF(AND(tabItens[[#This Row],[Pend]] &gt; 0,tabItens[[#This Row],[Consumo]] &lt;&gt; 0), tabItens[[#This Row],[Pend]] / tabItens[[#This Row],[Consumo]], 0 )</f>
        <v>0</v>
      </c>
      <c r="BI589" s="276"/>
      <c r="BJ589" s="276"/>
      <c r="BK589" s="278" t="s">
        <v>2077</v>
      </c>
    </row>
    <row r="590" spans="1:63" x14ac:dyDescent="0.3">
      <c r="A590" s="239">
        <v>114923</v>
      </c>
      <c r="B590" s="240" t="s">
        <v>1714</v>
      </c>
      <c r="C590" s="241" t="s">
        <v>264</v>
      </c>
      <c r="D590" s="242">
        <v>0.24</v>
      </c>
      <c r="E590" s="243"/>
      <c r="F590" s="243"/>
      <c r="G590" s="243" t="s">
        <v>891</v>
      </c>
      <c r="H590" s="244">
        <v>5742</v>
      </c>
      <c r="I590" s="245">
        <v>103003</v>
      </c>
      <c r="J590" s="246">
        <v>0.24</v>
      </c>
      <c r="K590" s="247">
        <v>1330</v>
      </c>
      <c r="L590" s="248">
        <f>IF(tabItens[[#This Row],[Média]] &gt; 0, tabItens[[#This Row],[QTDE ATUAL]] / tabItens[[#This Row],[Média]],999.9)</f>
        <v>999.9</v>
      </c>
      <c r="M590" s="249">
        <v>0</v>
      </c>
      <c r="N590" s="250">
        <f>tabItens[[#This Row],[VALOR UNIT.]] * tabItens[[#This Row],[LC]]</f>
        <v>0</v>
      </c>
      <c r="O590" s="251"/>
      <c r="P590" s="252"/>
      <c r="Q590" s="253"/>
      <c r="R590" s="250"/>
      <c r="S590" s="254"/>
      <c r="T590" s="255">
        <f>ROUNDDOWN(IFERROR(tabItens[[#This Row],[ATA DT.VALID.]] - $D$1,0) / 30,0)</f>
        <v>-1507</v>
      </c>
      <c r="U590" s="240" t="s">
        <v>1452</v>
      </c>
      <c r="V590" s="256">
        <v>1</v>
      </c>
      <c r="W590" s="257" t="s">
        <v>2070</v>
      </c>
      <c r="X590" s="258">
        <v>67</v>
      </c>
      <c r="Y590" s="259">
        <v>18</v>
      </c>
      <c r="Z590" s="260"/>
      <c r="AA590" s="261"/>
      <c r="AB590" s="262"/>
      <c r="AC590" s="262"/>
      <c r="AD590" s="261"/>
      <c r="AE590" s="262"/>
      <c r="AF590" s="255"/>
      <c r="AG590" s="263" t="s">
        <v>2063</v>
      </c>
      <c r="AH590" s="264"/>
      <c r="AI590" s="255">
        <v>510</v>
      </c>
      <c r="AJ590" s="264">
        <v>44071</v>
      </c>
      <c r="AK590" s="264">
        <v>40288</v>
      </c>
      <c r="AL590" s="264">
        <v>44040</v>
      </c>
      <c r="AM590" s="254"/>
      <c r="AN590" s="243"/>
      <c r="AO590" s="265" t="str">
        <f>_xlfn.IFNA(IF(VLOOKUP(tabItens[[#This Row],[CÓDIGO]],tabExcluirDoEstoque[#Data],1,FALSE),"sim",""),"")</f>
        <v/>
      </c>
      <c r="AP590" s="266" t="str">
        <f ca="1">IF(OR(ISBLANK(tabItens[[#This Row],[ATA DT.VALID.]]),tabItens[[#This Row],[ATA DT.VALID.]]="",tabItens[[#This Row],[ATA DT.VALID.]]=" "),"",IF(TYPE(tabItens[[#This Row],[ATA DT.VALID.]])=1,ROUNDUP((tabItens[[#This Row],[ATA DT.VALID.]]-TODAY())/7,0),""))</f>
        <v/>
      </c>
      <c r="AQ590" s="267"/>
      <c r="AR590" s="268" t="str">
        <f>IF(ISBLANK(tabItens[[#This Row],[CÓDIGO]]),"",IFERROR(VLOOKUP(tabItens[[#This Row],[CÓDIGO]],Consumo!$C$2:$AI$902,32,FALSE),0))</f>
        <v>08.2023</v>
      </c>
      <c r="AS590" s="269">
        <f>SUMIF(Consumo!$C$3:$C$902,tabItens[[#This Row],[CÓDIGO]],Consumo!$T$3:$T$902) + SUMIF(Consumo!$C$3:$C$902,tabItens[[#This Row],[CÓDIGO]],Consumo!$U$3:$U$902) + SUMIF(Consumo!$C$3:$C$902,tabItens[[#This Row],[CÓDIGO]],Consumo!$V$3:$V$902) + SUMIF(Consumo!$C$3:$C$902,tabItens[[#This Row],[CÓDIGO]],Consumo!$W$3:$W$902)</f>
        <v>800</v>
      </c>
      <c r="AT590" s="269">
        <f>SUMIF(Consumo!$C$3:$C$902,tabItens[[#This Row],[CÓDIGO]],Consumo!$AF$3:$AF$902)</f>
        <v>2130</v>
      </c>
      <c r="AU590" s="270">
        <f>SUMIF(Consumo!$C$3:$C$902,tabItens[[#This Row],[CÓDIGO]],Consumo!$AG$3:$AG$902)</f>
        <v>600</v>
      </c>
      <c r="AV590" s="271">
        <f>SUMIF(Consumo!$C$3:$C$902,tabItens[[#This Row],[CÓDIGO]],Consumo!$AE$3:$AE$902)</f>
        <v>0</v>
      </c>
      <c r="AW590" s="244">
        <f>tabItens[[#This Row],[QTDE ATUAL]] + tabItens[[#This Row],[RC QTDE]] + tabItens[[#This Row],[AF SALDO]] + tabItens[[#This Row],[Recentes]]</f>
        <v>5742</v>
      </c>
      <c r="AX590" s="272">
        <v>172</v>
      </c>
      <c r="AY590" s="272">
        <v>4</v>
      </c>
      <c r="AZ590" s="272">
        <f>IF(ISBLANK(tabItens[[#This Row],[CÓDIGO]]),"",tabItens[[#This Row],[PontoMês]] * (AZ$2+tabItens[[#This Row],[PontoQtM]]))</f>
        <v>688</v>
      </c>
      <c r="BA590" s="271">
        <f>tabItens[[#This Row],[PontoPed]] - tabItens[[#This Row],[Saldo]] + (1/10)</f>
        <v>-5053.8999999999996</v>
      </c>
      <c r="BB590" s="271">
        <f xml:space="preserve"> tabItens[[#This Row],[PontoMês]] * BB$2 - tabItens[[#This Row],[QTDE ATUAL]] - (1/10)</f>
        <v>-5570.1</v>
      </c>
      <c r="BC590" s="273">
        <f>IF( tabItens[[#This Row],[PontoPed]]&gt;0, IF(tabItens[[#This Row],[PontoPed]]&lt;1, 1, IF( tabItens[[#This Row],[Saldo]]&gt;tabItens[[#This Row],[PontoPed]], 0, (tabItens[[#This Row],[PontoPed]]-tabItens[[#This Row],[Saldo]])/tabItens[[#This Row],[PontoPed]] ) ), 0 )</f>
        <v>0</v>
      </c>
      <c r="BD590" s="274">
        <f>ROUNDDOWN(IF( OR( AND(tabItens[[#This Row],[PontoPed]]&lt;tabItens[[#This Row],[Saldo]],tabItens[[#This Row],[Saldo]]&gt;0), tabItens[[#This Row],[PontoPed]]=0), 99, IF(AND(tabItens[[#This Row],[Saldo]]=0,tabItens[[#This Row],[PontoPed]]&gt;0), 0, (1-tabItens[[#This Row],[PctAb]])*10 ) ),0)</f>
        <v>99</v>
      </c>
      <c r="BE590" s="275">
        <f>MAX(ROUNDDOWN( IF(tabItens[[#This Row],[Abaixo]] &gt; 0,   tabItens[[#This Row],[Abaixo]] + (tabItens[[#This Row],[PontoMês]] * IF( OR( ISBLANK(tabItens[[#This Row],[ATA Nº/ANO]]), tabItens[[#This Row],[ATA Nº/ANO]] = ""),BE$2,BE$1)),0),0),0)</f>
        <v>0</v>
      </c>
      <c r="BF59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90" s="276">
        <f>SUMIF(Consumo!$C$3:$C$902,tabItens[[#This Row],[CÓDIGO]],Consumo!$E$3:$E$902)</f>
        <v>0</v>
      </c>
      <c r="BH590" s="277">
        <f>IF(AND(tabItens[[#This Row],[Pend]] &gt; 0,tabItens[[#This Row],[Consumo]] &lt;&gt; 0), tabItens[[#This Row],[Pend]] / tabItens[[#This Row],[Consumo]], 0 )</f>
        <v>0</v>
      </c>
      <c r="BI590" s="276"/>
      <c r="BJ590" s="276"/>
      <c r="BK590" s="278" t="s">
        <v>2077</v>
      </c>
    </row>
    <row r="591" spans="1:63" x14ac:dyDescent="0.3">
      <c r="A591" s="239">
        <v>37528</v>
      </c>
      <c r="B591" s="240" t="s">
        <v>1276</v>
      </c>
      <c r="C591" s="241" t="s">
        <v>264</v>
      </c>
      <c r="D591" s="242">
        <v>1.91</v>
      </c>
      <c r="E591" s="243"/>
      <c r="F591" s="243"/>
      <c r="G591" s="243" t="s">
        <v>891</v>
      </c>
      <c r="H591" s="244">
        <v>773</v>
      </c>
      <c r="I591" s="245">
        <v>103003</v>
      </c>
      <c r="J591" s="246">
        <v>1.91</v>
      </c>
      <c r="K591" s="247">
        <v>661</v>
      </c>
      <c r="L591" s="248">
        <f>IF(tabItens[[#This Row],[Média]] &gt; 0, tabItens[[#This Row],[QTDE ATUAL]] / tabItens[[#This Row],[Média]],999.9)</f>
        <v>999.9</v>
      </c>
      <c r="M591" s="249">
        <v>0</v>
      </c>
      <c r="N591" s="250">
        <f>tabItens[[#This Row],[VALOR UNIT.]] * tabItens[[#This Row],[LC]]</f>
        <v>0</v>
      </c>
      <c r="O591" s="251" t="s">
        <v>2102</v>
      </c>
      <c r="P591" s="252"/>
      <c r="Q591" s="253"/>
      <c r="R591" s="250"/>
      <c r="S591" s="254"/>
      <c r="T591" s="255">
        <f>ROUNDDOWN(IFERROR(tabItens[[#This Row],[ATA DT.VALID.]] - $D$1,0) / 30,0)</f>
        <v>-1507</v>
      </c>
      <c r="U591" s="240" t="s">
        <v>1038</v>
      </c>
      <c r="V591" s="256">
        <v>1</v>
      </c>
      <c r="W591" s="257" t="s">
        <v>2062</v>
      </c>
      <c r="X591" s="258">
        <v>67</v>
      </c>
      <c r="Y591" s="259">
        <v>1</v>
      </c>
      <c r="Z591" s="260">
        <v>2483</v>
      </c>
      <c r="AA591" s="261">
        <v>2023</v>
      </c>
      <c r="AB591" s="262">
        <v>150</v>
      </c>
      <c r="AC591" s="262"/>
      <c r="AD591" s="261"/>
      <c r="AE591" s="262"/>
      <c r="AF591" s="255"/>
      <c r="AG591" s="263" t="s">
        <v>2063</v>
      </c>
      <c r="AH591" s="264"/>
      <c r="AI591" s="255">
        <v>316</v>
      </c>
      <c r="AJ591" s="264">
        <v>44946</v>
      </c>
      <c r="AK591" s="264" t="s">
        <v>891</v>
      </c>
      <c r="AL591" s="264">
        <v>44922</v>
      </c>
      <c r="AM591" s="254"/>
      <c r="AN591" s="243"/>
      <c r="AO591" s="265" t="str">
        <f>_xlfn.IFNA(IF(VLOOKUP(tabItens[[#This Row],[CÓDIGO]],tabExcluirDoEstoque[#Data],1,FALSE),"sim",""),"")</f>
        <v/>
      </c>
      <c r="AP591" s="266" t="str">
        <f ca="1">IF(OR(ISBLANK(tabItens[[#This Row],[ATA DT.VALID.]]),tabItens[[#This Row],[ATA DT.VALID.]]="",tabItens[[#This Row],[ATA DT.VALID.]]=" "),"",IF(TYPE(tabItens[[#This Row],[ATA DT.VALID.]])=1,ROUNDUP((tabItens[[#This Row],[ATA DT.VALID.]]-TODAY())/7,0),""))</f>
        <v/>
      </c>
      <c r="AQ591" s="267">
        <v>0</v>
      </c>
      <c r="AR591" s="268" t="str">
        <f>IF(ISBLANK(tabItens[[#This Row],[CÓDIGO]]),"",IFERROR(VLOOKUP(tabItens[[#This Row],[CÓDIGO]],Consumo!$C$2:$AI$902,32,FALSE),0))</f>
        <v>08.2023</v>
      </c>
      <c r="AS591" s="269">
        <f>SUMIF(Consumo!$C$3:$C$902,tabItens[[#This Row],[CÓDIGO]],Consumo!$T$3:$T$902) + SUMIF(Consumo!$C$3:$C$902,tabItens[[#This Row],[CÓDIGO]],Consumo!$U$3:$U$902) + SUMIF(Consumo!$C$3:$C$902,tabItens[[#This Row],[CÓDIGO]],Consumo!$V$3:$V$902) + SUMIF(Consumo!$C$3:$C$902,tabItens[[#This Row],[CÓDIGO]],Consumo!$W$3:$W$902)</f>
        <v>210</v>
      </c>
      <c r="AT591" s="269">
        <f>SUMIF(Consumo!$C$3:$C$902,tabItens[[#This Row],[CÓDIGO]],Consumo!$AF$3:$AF$902)</f>
        <v>1302</v>
      </c>
      <c r="AU591" s="270">
        <f>SUMIF(Consumo!$C$3:$C$902,tabItens[[#This Row],[CÓDIGO]],Consumo!$AG$3:$AG$902)</f>
        <v>180</v>
      </c>
      <c r="AV591" s="271">
        <f>SUMIF(Consumo!$C$3:$C$902,tabItens[[#This Row],[CÓDIGO]],Consumo!$AE$3:$AE$902)</f>
        <v>0</v>
      </c>
      <c r="AW591" s="244">
        <f>tabItens[[#This Row],[QTDE ATUAL]] + tabItens[[#This Row],[RC QTDE]] + tabItens[[#This Row],[AF SALDO]] + tabItens[[#This Row],[Recentes]]</f>
        <v>923</v>
      </c>
      <c r="AX591" s="272">
        <v>84</v>
      </c>
      <c r="AY591" s="272">
        <v>4</v>
      </c>
      <c r="AZ591" s="272">
        <f>IF(ISBLANK(tabItens[[#This Row],[CÓDIGO]]),"",tabItens[[#This Row],[PontoMês]] * (AZ$2+tabItens[[#This Row],[PontoQtM]]))</f>
        <v>336</v>
      </c>
      <c r="BA591" s="271">
        <f>tabItens[[#This Row],[PontoPed]] - tabItens[[#This Row],[Saldo]] + (1/10)</f>
        <v>-586.9</v>
      </c>
      <c r="BB591" s="271">
        <f xml:space="preserve"> tabItens[[#This Row],[PontoMês]] * BB$2 - tabItens[[#This Row],[QTDE ATUAL]] - (1/10)</f>
        <v>-689.1</v>
      </c>
      <c r="BC591" s="273">
        <f>IF( tabItens[[#This Row],[PontoPed]]&gt;0, IF(tabItens[[#This Row],[PontoPed]]&lt;1, 1, IF( tabItens[[#This Row],[Saldo]]&gt;tabItens[[#This Row],[PontoPed]], 0, (tabItens[[#This Row],[PontoPed]]-tabItens[[#This Row],[Saldo]])/tabItens[[#This Row],[PontoPed]] ) ), 0 )</f>
        <v>0</v>
      </c>
      <c r="BD591" s="274">
        <f>ROUNDDOWN(IF( OR( AND(tabItens[[#This Row],[PontoPed]]&lt;tabItens[[#This Row],[Saldo]],tabItens[[#This Row],[Saldo]]&gt;0), tabItens[[#This Row],[PontoPed]]=0), 99, IF(AND(tabItens[[#This Row],[Saldo]]=0,tabItens[[#This Row],[PontoPed]]&gt;0), 0, (1-tabItens[[#This Row],[PctAb]])*10 ) ),0)</f>
        <v>99</v>
      </c>
      <c r="BE591" s="275">
        <f>MAX(ROUNDDOWN( IF(tabItens[[#This Row],[Abaixo]] &gt; 0,   tabItens[[#This Row],[Abaixo]] + (tabItens[[#This Row],[PontoMês]] * IF( OR( ISBLANK(tabItens[[#This Row],[ATA Nº/ANO]]), tabItens[[#This Row],[ATA Nº/ANO]] = ""),BE$2,BE$1)),0),0),0)</f>
        <v>0</v>
      </c>
      <c r="BF59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1" s="276">
        <f>SUMIF(Consumo!$C$3:$C$902,tabItens[[#This Row],[CÓDIGO]],Consumo!$E$3:$E$902)</f>
        <v>0</v>
      </c>
      <c r="BH591" s="277">
        <f>IF(AND(tabItens[[#This Row],[Pend]] &gt; 0,tabItens[[#This Row],[Consumo]] &lt;&gt; 0), tabItens[[#This Row],[Pend]] / tabItens[[#This Row],[Consumo]], 0 )</f>
        <v>0</v>
      </c>
      <c r="BI591" s="276"/>
      <c r="BJ591" s="276"/>
      <c r="BK591" s="278" t="s">
        <v>2077</v>
      </c>
    </row>
    <row r="592" spans="1:63" x14ac:dyDescent="0.3">
      <c r="A592" s="239">
        <v>126059</v>
      </c>
      <c r="B592" s="240" t="s">
        <v>1778</v>
      </c>
      <c r="C592" s="241" t="s">
        <v>270</v>
      </c>
      <c r="D592" s="242">
        <v>8.8699999999999992</v>
      </c>
      <c r="E592" s="243"/>
      <c r="F592" s="243"/>
      <c r="G592" s="243" t="s">
        <v>891</v>
      </c>
      <c r="H592" s="244">
        <v>0</v>
      </c>
      <c r="I592" s="245">
        <v>103003</v>
      </c>
      <c r="J592" s="246">
        <v>8.8699999999999992</v>
      </c>
      <c r="K592" s="247">
        <v>82</v>
      </c>
      <c r="L592" s="248">
        <f>IF(tabItens[[#This Row],[Média]] &gt; 0, tabItens[[#This Row],[QTDE ATUAL]] / tabItens[[#This Row],[Média]],999.9)</f>
        <v>0</v>
      </c>
      <c r="M592" s="249">
        <v>0</v>
      </c>
      <c r="N592" s="250">
        <f>tabItens[[#This Row],[VALOR UNIT.]] * tabItens[[#This Row],[LC]]</f>
        <v>0</v>
      </c>
      <c r="O592" s="251"/>
      <c r="P592" s="252"/>
      <c r="Q592" s="253"/>
      <c r="R592" s="250"/>
      <c r="S592" s="254"/>
      <c r="T592" s="255">
        <f>ROUNDDOWN(IFERROR(tabItens[[#This Row],[ATA DT.VALID.]] - $D$1,0) / 30,0)</f>
        <v>-1507</v>
      </c>
      <c r="U592" s="240" t="s">
        <v>1452</v>
      </c>
      <c r="V592" s="256">
        <v>1</v>
      </c>
      <c r="W592" s="257" t="s">
        <v>2070</v>
      </c>
      <c r="X592" s="258">
        <v>67</v>
      </c>
      <c r="Y592" s="259">
        <v>18</v>
      </c>
      <c r="Z592" s="260">
        <v>9922</v>
      </c>
      <c r="AA592" s="261">
        <v>2023</v>
      </c>
      <c r="AB592" s="262">
        <v>100</v>
      </c>
      <c r="AC592" s="262"/>
      <c r="AD592" s="261"/>
      <c r="AE592" s="262"/>
      <c r="AF592" s="255"/>
      <c r="AG592" s="263" t="s">
        <v>2063</v>
      </c>
      <c r="AH592" s="264"/>
      <c r="AI592" s="255">
        <v>30</v>
      </c>
      <c r="AJ592" s="264">
        <v>43882</v>
      </c>
      <c r="AK592" s="264">
        <v>41509</v>
      </c>
      <c r="AL592" s="264">
        <v>43826</v>
      </c>
      <c r="AM592" s="254"/>
      <c r="AN592" s="243"/>
      <c r="AO592" s="265" t="str">
        <f>_xlfn.IFNA(IF(VLOOKUP(tabItens[[#This Row],[CÓDIGO]],tabExcluirDoEstoque[#Data],1,FALSE),"sim",""),"")</f>
        <v/>
      </c>
      <c r="AP592" s="266" t="str">
        <f ca="1">IF(OR(ISBLANK(tabItens[[#This Row],[ATA DT.VALID.]]),tabItens[[#This Row],[ATA DT.VALID.]]="",tabItens[[#This Row],[ATA DT.VALID.]]=" "),"",IF(TYPE(tabItens[[#This Row],[ATA DT.VALID.]])=1,ROUNDUP((tabItens[[#This Row],[ATA DT.VALID.]]-TODAY())/7,0),""))</f>
        <v/>
      </c>
      <c r="AQ592" s="267"/>
      <c r="AR592" s="268" t="str">
        <f>IF(ISBLANK(tabItens[[#This Row],[CÓDIGO]]),"",IFERROR(VLOOKUP(tabItens[[#This Row],[CÓDIGO]],Consumo!$C$2:$AI$902,32,FALSE),0))</f>
        <v>04.2023</v>
      </c>
      <c r="AS592" s="269">
        <f>SUMIF(Consumo!$C$3:$C$902,tabItens[[#This Row],[CÓDIGO]],Consumo!$T$3:$T$902) + SUMIF(Consumo!$C$3:$C$902,tabItens[[#This Row],[CÓDIGO]],Consumo!$U$3:$U$902) + SUMIF(Consumo!$C$3:$C$902,tabItens[[#This Row],[CÓDIGO]],Consumo!$V$3:$V$902) + SUMIF(Consumo!$C$3:$C$902,tabItens[[#This Row],[CÓDIGO]],Consumo!$W$3:$W$902)</f>
        <v>0</v>
      </c>
      <c r="AT592" s="269">
        <f>SUMIF(Consumo!$C$3:$C$902,tabItens[[#This Row],[CÓDIGO]],Consumo!$AF$3:$AF$902)</f>
        <v>133</v>
      </c>
      <c r="AU592" s="270">
        <f>SUMIF(Consumo!$C$3:$C$902,tabItens[[#This Row],[CÓDIGO]],Consumo!$AG$3:$AG$902)</f>
        <v>47</v>
      </c>
      <c r="AV592" s="271">
        <f>SUMIF(Consumo!$C$3:$C$902,tabItens[[#This Row],[CÓDIGO]],Consumo!$AE$3:$AE$902)</f>
        <v>1.8333333333333333</v>
      </c>
      <c r="AW592" s="244">
        <f>tabItens[[#This Row],[QTDE ATUAL]] + tabItens[[#This Row],[RC QTDE]] + tabItens[[#This Row],[AF SALDO]] + tabItens[[#This Row],[Recentes]]</f>
        <v>100</v>
      </c>
      <c r="AX592" s="272">
        <v>2</v>
      </c>
      <c r="AY592" s="272">
        <v>4</v>
      </c>
      <c r="AZ592" s="272">
        <f>IF(ISBLANK(tabItens[[#This Row],[CÓDIGO]]),"",tabItens[[#This Row],[PontoMês]] * (AZ$2+tabItens[[#This Row],[PontoQtM]]))</f>
        <v>8</v>
      </c>
      <c r="BA592" s="271">
        <f>tabItens[[#This Row],[PontoPed]] - tabItens[[#This Row],[Saldo]] + (1/10)</f>
        <v>-91.9</v>
      </c>
      <c r="BB592" s="271">
        <f xml:space="preserve"> tabItens[[#This Row],[PontoMês]] * BB$2 - tabItens[[#This Row],[QTDE ATUAL]] - (1/10)</f>
        <v>1.9</v>
      </c>
      <c r="BC592" s="273">
        <f>IF( tabItens[[#This Row],[PontoPed]]&gt;0, IF(tabItens[[#This Row],[PontoPed]]&lt;1, 1, IF( tabItens[[#This Row],[Saldo]]&gt;tabItens[[#This Row],[PontoPed]], 0, (tabItens[[#This Row],[PontoPed]]-tabItens[[#This Row],[Saldo]])/tabItens[[#This Row],[PontoPed]] ) ), 0 )</f>
        <v>0</v>
      </c>
      <c r="BD592" s="274">
        <f>ROUNDDOWN(IF( OR( AND(tabItens[[#This Row],[PontoPed]]&lt;tabItens[[#This Row],[Saldo]],tabItens[[#This Row],[Saldo]]&gt;0), tabItens[[#This Row],[PontoPed]]=0), 99, IF(AND(tabItens[[#This Row],[Saldo]]=0,tabItens[[#This Row],[PontoPed]]&gt;0), 0, (1-tabItens[[#This Row],[PctAb]])*10 ) ),0)</f>
        <v>99</v>
      </c>
      <c r="BE592" s="275">
        <f>MAX(ROUNDDOWN( IF(tabItens[[#This Row],[Abaixo]] &gt; 0,   tabItens[[#This Row],[Abaixo]] + (tabItens[[#This Row],[PontoMês]] * IF( OR( ISBLANK(tabItens[[#This Row],[ATA Nº/ANO]]), tabItens[[#This Row],[ATA Nº/ANO]] = ""),BE$2,BE$1)),0),0),0)</f>
        <v>0</v>
      </c>
      <c r="BF59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92" s="276">
        <f>SUMIF(Consumo!$C$3:$C$902,tabItens[[#This Row],[CÓDIGO]],Consumo!$E$3:$E$902)</f>
        <v>33</v>
      </c>
      <c r="BH592" s="277">
        <f>IF(AND(tabItens[[#This Row],[Pend]] &gt; 0,tabItens[[#This Row],[Consumo]] &lt;&gt; 0), tabItens[[#This Row],[Pend]] / tabItens[[#This Row],[Consumo]], 0 )</f>
        <v>0.24812030075187969</v>
      </c>
      <c r="BI592" s="276"/>
      <c r="BJ592" s="276"/>
      <c r="BK592" s="278" t="s">
        <v>2077</v>
      </c>
    </row>
    <row r="593" spans="1:63" x14ac:dyDescent="0.3">
      <c r="A593" s="239">
        <v>126060</v>
      </c>
      <c r="B593" s="240" t="s">
        <v>1779</v>
      </c>
      <c r="C593" s="241" t="s">
        <v>270</v>
      </c>
      <c r="D593" s="242">
        <v>20</v>
      </c>
      <c r="E593" s="243"/>
      <c r="F593" s="243"/>
      <c r="G593" s="243" t="s">
        <v>891</v>
      </c>
      <c r="H593" s="244">
        <v>107</v>
      </c>
      <c r="I593" s="245">
        <v>103003</v>
      </c>
      <c r="J593" s="246">
        <v>20</v>
      </c>
      <c r="K593" s="247">
        <v>178</v>
      </c>
      <c r="L593" s="248">
        <f>IF(tabItens[[#This Row],[Média]] &gt; 0, tabItens[[#This Row],[QTDE ATUAL]] / tabItens[[#This Row],[Média]],999.9)</f>
        <v>999.9</v>
      </c>
      <c r="M593" s="249">
        <v>0</v>
      </c>
      <c r="N593" s="250">
        <f>tabItens[[#This Row],[VALOR UNIT.]] * tabItens[[#This Row],[LC]]</f>
        <v>0</v>
      </c>
      <c r="O593" s="251"/>
      <c r="P593" s="252"/>
      <c r="Q593" s="253"/>
      <c r="R593" s="250"/>
      <c r="S593" s="254"/>
      <c r="T593" s="255">
        <f>ROUNDDOWN(IFERROR(tabItens[[#This Row],[ATA DT.VALID.]] - $D$1,0) / 30,0)</f>
        <v>-1507</v>
      </c>
      <c r="U593" s="240" t="s">
        <v>1452</v>
      </c>
      <c r="V593" s="256">
        <v>1</v>
      </c>
      <c r="W593" s="257" t="s">
        <v>2070</v>
      </c>
      <c r="X593" s="258">
        <v>67</v>
      </c>
      <c r="Y593" s="259">
        <v>18</v>
      </c>
      <c r="Z593" s="260">
        <v>2492</v>
      </c>
      <c r="AA593" s="261">
        <v>2023</v>
      </c>
      <c r="AB593" s="262">
        <v>150</v>
      </c>
      <c r="AC593" s="262"/>
      <c r="AD593" s="261"/>
      <c r="AE593" s="262"/>
      <c r="AF593" s="255"/>
      <c r="AG593" s="263" t="s">
        <v>2063</v>
      </c>
      <c r="AH593" s="264"/>
      <c r="AI593" s="255">
        <v>62</v>
      </c>
      <c r="AJ593" s="264">
        <v>45019</v>
      </c>
      <c r="AK593" s="264">
        <v>41509</v>
      </c>
      <c r="AL593" s="264">
        <v>44922</v>
      </c>
      <c r="AM593" s="254"/>
      <c r="AN593" s="243"/>
      <c r="AO593" s="265" t="str">
        <f>_xlfn.IFNA(IF(VLOOKUP(tabItens[[#This Row],[CÓDIGO]],tabExcluirDoEstoque[#Data],1,FALSE),"sim",""),"")</f>
        <v/>
      </c>
      <c r="AP593" s="266" t="str">
        <f ca="1">IF(OR(ISBLANK(tabItens[[#This Row],[ATA DT.VALID.]]),tabItens[[#This Row],[ATA DT.VALID.]]="",tabItens[[#This Row],[ATA DT.VALID.]]=" "),"",IF(TYPE(tabItens[[#This Row],[ATA DT.VALID.]])=1,ROUNDUP((tabItens[[#This Row],[ATA DT.VALID.]]-TODAY())/7,0),""))</f>
        <v/>
      </c>
      <c r="AQ593" s="267"/>
      <c r="AR593" s="268" t="str">
        <f>IF(ISBLANK(tabItens[[#This Row],[CÓDIGO]]),"",IFERROR(VLOOKUP(tabItens[[#This Row],[CÓDIGO]],Consumo!$C$2:$AI$902,32,FALSE),0))</f>
        <v>04.2023</v>
      </c>
      <c r="AS593" s="269">
        <f>SUMIF(Consumo!$C$3:$C$902,tabItens[[#This Row],[CÓDIGO]],Consumo!$T$3:$T$902) + SUMIF(Consumo!$C$3:$C$902,tabItens[[#This Row],[CÓDIGO]],Consumo!$U$3:$U$902) + SUMIF(Consumo!$C$3:$C$902,tabItens[[#This Row],[CÓDIGO]],Consumo!$V$3:$V$902) + SUMIF(Consumo!$C$3:$C$902,tabItens[[#This Row],[CÓDIGO]],Consumo!$W$3:$W$902)</f>
        <v>0</v>
      </c>
      <c r="AT593" s="269">
        <f>SUMIF(Consumo!$C$3:$C$902,tabItens[[#This Row],[CÓDIGO]],Consumo!$AF$3:$AF$902)</f>
        <v>356</v>
      </c>
      <c r="AU593" s="270">
        <f>SUMIF(Consumo!$C$3:$C$902,tabItens[[#This Row],[CÓDIGO]],Consumo!$AG$3:$AG$902)</f>
        <v>159</v>
      </c>
      <c r="AV593" s="271">
        <f>SUMIF(Consumo!$C$3:$C$902,tabItens[[#This Row],[CÓDIGO]],Consumo!$AE$3:$AE$902)</f>
        <v>0</v>
      </c>
      <c r="AW593" s="244">
        <f>tabItens[[#This Row],[QTDE ATUAL]] + tabItens[[#This Row],[RC QTDE]] + tabItens[[#This Row],[AF SALDO]] + tabItens[[#This Row],[Recentes]]</f>
        <v>257</v>
      </c>
      <c r="AX593" s="272">
        <v>9</v>
      </c>
      <c r="AY593" s="272">
        <v>4</v>
      </c>
      <c r="AZ593" s="272">
        <f>IF(ISBLANK(tabItens[[#This Row],[CÓDIGO]]),"",tabItens[[#This Row],[PontoMês]] * (AZ$2+tabItens[[#This Row],[PontoQtM]]))</f>
        <v>36</v>
      </c>
      <c r="BA593" s="271">
        <f>tabItens[[#This Row],[PontoPed]] - tabItens[[#This Row],[Saldo]] + (1/10)</f>
        <v>-220.9</v>
      </c>
      <c r="BB593" s="271">
        <f xml:space="preserve"> tabItens[[#This Row],[PontoMês]] * BB$2 - tabItens[[#This Row],[QTDE ATUAL]] - (1/10)</f>
        <v>-98.1</v>
      </c>
      <c r="BC593" s="273">
        <f>IF( tabItens[[#This Row],[PontoPed]]&gt;0, IF(tabItens[[#This Row],[PontoPed]]&lt;1, 1, IF( tabItens[[#This Row],[Saldo]]&gt;tabItens[[#This Row],[PontoPed]], 0, (tabItens[[#This Row],[PontoPed]]-tabItens[[#This Row],[Saldo]])/tabItens[[#This Row],[PontoPed]] ) ), 0 )</f>
        <v>0</v>
      </c>
      <c r="BD593" s="274">
        <f>ROUNDDOWN(IF( OR( AND(tabItens[[#This Row],[PontoPed]]&lt;tabItens[[#This Row],[Saldo]],tabItens[[#This Row],[Saldo]]&gt;0), tabItens[[#This Row],[PontoPed]]=0), 99, IF(AND(tabItens[[#This Row],[Saldo]]=0,tabItens[[#This Row],[PontoPed]]&gt;0), 0, (1-tabItens[[#This Row],[PctAb]])*10 ) ),0)</f>
        <v>99</v>
      </c>
      <c r="BE593" s="275">
        <f>MAX(ROUNDDOWN( IF(tabItens[[#This Row],[Abaixo]] &gt; 0,   tabItens[[#This Row],[Abaixo]] + (tabItens[[#This Row],[PontoMês]] * IF( OR( ISBLANK(tabItens[[#This Row],[ATA Nº/ANO]]), tabItens[[#This Row],[ATA Nº/ANO]] = ""),BE$2,BE$1)),0),0),0)</f>
        <v>0</v>
      </c>
      <c r="BF59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93" s="276">
        <f>SUMIF(Consumo!$C$3:$C$902,tabItens[[#This Row],[CÓDIGO]],Consumo!$E$3:$E$902)</f>
        <v>0</v>
      </c>
      <c r="BH593" s="277">
        <f>IF(AND(tabItens[[#This Row],[Pend]] &gt; 0,tabItens[[#This Row],[Consumo]] &lt;&gt; 0), tabItens[[#This Row],[Pend]] / tabItens[[#This Row],[Consumo]], 0 )</f>
        <v>0</v>
      </c>
      <c r="BI593" s="276"/>
      <c r="BJ593" s="276"/>
      <c r="BK593" s="278" t="s">
        <v>2077</v>
      </c>
    </row>
    <row r="594" spans="1:63" x14ac:dyDescent="0.3">
      <c r="A594" s="239">
        <v>81514</v>
      </c>
      <c r="B594" s="240" t="s">
        <v>1480</v>
      </c>
      <c r="C594" s="241" t="s">
        <v>264</v>
      </c>
      <c r="D594" s="242">
        <v>0.02</v>
      </c>
      <c r="E594" s="243"/>
      <c r="F594" s="243"/>
      <c r="G594" s="243" t="s">
        <v>891</v>
      </c>
      <c r="H594" s="244">
        <v>141062</v>
      </c>
      <c r="I594" s="245">
        <v>103003</v>
      </c>
      <c r="J594" s="246">
        <v>0.02</v>
      </c>
      <c r="K594" s="247">
        <v>27033</v>
      </c>
      <c r="L594" s="248">
        <f>IF(tabItens[[#This Row],[Média]] &gt; 0, tabItens[[#This Row],[QTDE ATUAL]] / tabItens[[#This Row],[Média]],999.9)</f>
        <v>999.9</v>
      </c>
      <c r="M594" s="249">
        <v>0</v>
      </c>
      <c r="N594" s="250">
        <f>tabItens[[#This Row],[VALOR UNIT.]] * tabItens[[#This Row],[LC]]</f>
        <v>0</v>
      </c>
      <c r="O594" s="251"/>
      <c r="P594" s="252"/>
      <c r="Q594" s="253"/>
      <c r="R594" s="250"/>
      <c r="S594" s="254"/>
      <c r="T594" s="255">
        <f>ROUNDDOWN(IFERROR(tabItens[[#This Row],[ATA DT.VALID.]] - $D$1,0) / 30,0)</f>
        <v>-1507</v>
      </c>
      <c r="U594" s="240" t="s">
        <v>1481</v>
      </c>
      <c r="V594" s="256">
        <v>1</v>
      </c>
      <c r="W594" s="257" t="s">
        <v>2070</v>
      </c>
      <c r="X594" s="258">
        <v>67</v>
      </c>
      <c r="Y594" s="259">
        <v>15</v>
      </c>
      <c r="Z594" s="260"/>
      <c r="AA594" s="261"/>
      <c r="AB594" s="262"/>
      <c r="AC594" s="262"/>
      <c r="AD594" s="261"/>
      <c r="AE594" s="262"/>
      <c r="AF594" s="255"/>
      <c r="AG594" s="263" t="s">
        <v>2063</v>
      </c>
      <c r="AH594" s="264"/>
      <c r="AI594" s="255">
        <v>11044</v>
      </c>
      <c r="AJ594" s="264">
        <v>43864</v>
      </c>
      <c r="AK594" s="264">
        <v>38226</v>
      </c>
      <c r="AL594" s="264">
        <v>43826</v>
      </c>
      <c r="AM594" s="254"/>
      <c r="AN594" s="243"/>
      <c r="AO594" s="265" t="str">
        <f>_xlfn.IFNA(IF(VLOOKUP(tabItens[[#This Row],[CÓDIGO]],tabExcluirDoEstoque[#Data],1,FALSE),"sim",""),"")</f>
        <v/>
      </c>
      <c r="AP594" s="266" t="str">
        <f ca="1">IF(OR(ISBLANK(tabItens[[#This Row],[ATA DT.VALID.]]),tabItens[[#This Row],[ATA DT.VALID.]]="",tabItens[[#This Row],[ATA DT.VALID.]]=" "),"",IF(TYPE(tabItens[[#This Row],[ATA DT.VALID.]])=1,ROUNDUP((tabItens[[#This Row],[ATA DT.VALID.]]-TODAY())/7,0),""))</f>
        <v/>
      </c>
      <c r="AQ594" s="267"/>
      <c r="AR594" s="268" t="str">
        <f>IF(ISBLANK(tabItens[[#This Row],[CÓDIGO]]),"",IFERROR(VLOOKUP(tabItens[[#This Row],[CÓDIGO]],Consumo!$C$2:$AI$902,32,FALSE),0))</f>
        <v>07.2023</v>
      </c>
      <c r="AS594" s="269">
        <f>SUMIF(Consumo!$C$3:$C$902,tabItens[[#This Row],[CÓDIGO]],Consumo!$T$3:$T$902) + SUMIF(Consumo!$C$3:$C$902,tabItens[[#This Row],[CÓDIGO]],Consumo!$U$3:$U$902) + SUMIF(Consumo!$C$3:$C$902,tabItens[[#This Row],[CÓDIGO]],Consumo!$V$3:$V$902) + SUMIF(Consumo!$C$3:$C$902,tabItens[[#This Row],[CÓDIGO]],Consumo!$W$3:$W$902)</f>
        <v>10000</v>
      </c>
      <c r="AT594" s="269">
        <f>SUMIF(Consumo!$C$3:$C$902,tabItens[[#This Row],[CÓDIGO]],Consumo!$AF$3:$AF$902)</f>
        <v>48233</v>
      </c>
      <c r="AU594" s="270">
        <f>SUMIF(Consumo!$C$3:$C$902,tabItens[[#This Row],[CÓDIGO]],Consumo!$AG$3:$AG$902)</f>
        <v>6650</v>
      </c>
      <c r="AV594" s="271">
        <f>SUMIF(Consumo!$C$3:$C$902,tabItens[[#This Row],[CÓDIGO]],Consumo!$AE$3:$AE$902)</f>
        <v>0</v>
      </c>
      <c r="AW594" s="244">
        <f>tabItens[[#This Row],[QTDE ATUAL]] + tabItens[[#This Row],[RC QTDE]] + tabItens[[#This Row],[AF SALDO]] + tabItens[[#This Row],[Recentes]]</f>
        <v>141062</v>
      </c>
      <c r="AX594" s="272">
        <v>6564</v>
      </c>
      <c r="AY594" s="272">
        <v>4</v>
      </c>
      <c r="AZ594" s="272">
        <f>IF(ISBLANK(tabItens[[#This Row],[CÓDIGO]]),"",tabItens[[#This Row],[PontoMês]] * (AZ$2+tabItens[[#This Row],[PontoQtM]]))</f>
        <v>26256</v>
      </c>
      <c r="BA594" s="271">
        <f>tabItens[[#This Row],[PontoPed]] - tabItens[[#This Row],[Saldo]] + (1/10)</f>
        <v>-114805.9</v>
      </c>
      <c r="BB594" s="271">
        <f xml:space="preserve"> tabItens[[#This Row],[PontoMês]] * BB$2 - tabItens[[#This Row],[QTDE ATUAL]] - (1/10)</f>
        <v>-134498.1</v>
      </c>
      <c r="BC594" s="273">
        <f>IF( tabItens[[#This Row],[PontoPed]]&gt;0, IF(tabItens[[#This Row],[PontoPed]]&lt;1, 1, IF( tabItens[[#This Row],[Saldo]]&gt;tabItens[[#This Row],[PontoPed]], 0, (tabItens[[#This Row],[PontoPed]]-tabItens[[#This Row],[Saldo]])/tabItens[[#This Row],[PontoPed]] ) ), 0 )</f>
        <v>0</v>
      </c>
      <c r="BD594" s="274">
        <f>ROUNDDOWN(IF( OR( AND(tabItens[[#This Row],[PontoPed]]&lt;tabItens[[#This Row],[Saldo]],tabItens[[#This Row],[Saldo]]&gt;0), tabItens[[#This Row],[PontoPed]]=0), 99, IF(AND(tabItens[[#This Row],[Saldo]]=0,tabItens[[#This Row],[PontoPed]]&gt;0), 0, (1-tabItens[[#This Row],[PctAb]])*10 ) ),0)</f>
        <v>99</v>
      </c>
      <c r="BE594" s="275">
        <f>MAX(ROUNDDOWN( IF(tabItens[[#This Row],[Abaixo]] &gt; 0,   tabItens[[#This Row],[Abaixo]] + (tabItens[[#This Row],[PontoMês]] * IF( OR( ISBLANK(tabItens[[#This Row],[ATA Nº/ANO]]), tabItens[[#This Row],[ATA Nº/ANO]] = ""),BE$2,BE$1)),0),0),0)</f>
        <v>0</v>
      </c>
      <c r="BF59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94" s="276">
        <f>SUMIF(Consumo!$C$3:$C$902,tabItens[[#This Row],[CÓDIGO]],Consumo!$E$3:$E$902)</f>
        <v>0</v>
      </c>
      <c r="BH594" s="277">
        <f>IF(AND(tabItens[[#This Row],[Pend]] &gt; 0,tabItens[[#This Row],[Consumo]] &lt;&gt; 0), tabItens[[#This Row],[Pend]] / tabItens[[#This Row],[Consumo]], 0 )</f>
        <v>0</v>
      </c>
      <c r="BI594" s="276"/>
      <c r="BJ594" s="276"/>
      <c r="BK594" s="278" t="s">
        <v>2077</v>
      </c>
    </row>
    <row r="595" spans="1:63" x14ac:dyDescent="0.3">
      <c r="A595" s="239">
        <v>134561</v>
      </c>
      <c r="B595" s="240" t="s">
        <v>1890</v>
      </c>
      <c r="C595" s="241" t="s">
        <v>270</v>
      </c>
      <c r="D595" s="242">
        <v>17.72</v>
      </c>
      <c r="E595" s="243"/>
      <c r="F595" s="243"/>
      <c r="G595" s="243" t="s">
        <v>891</v>
      </c>
      <c r="H595" s="244">
        <v>390</v>
      </c>
      <c r="I595" s="245">
        <v>103003</v>
      </c>
      <c r="J595" s="246">
        <v>17.72</v>
      </c>
      <c r="K595" s="247">
        <v>47</v>
      </c>
      <c r="L595" s="248">
        <f>IF(tabItens[[#This Row],[Média]] &gt; 0, tabItens[[#This Row],[QTDE ATUAL]] / tabItens[[#This Row],[Média]],999.9)</f>
        <v>999.9</v>
      </c>
      <c r="M595" s="249">
        <v>0</v>
      </c>
      <c r="N595" s="250">
        <f>tabItens[[#This Row],[VALOR UNIT.]] * tabItens[[#This Row],[LC]]</f>
        <v>0</v>
      </c>
      <c r="O595" s="251"/>
      <c r="P595" s="252"/>
      <c r="Q595" s="253"/>
      <c r="R595" s="250"/>
      <c r="S595" s="254"/>
      <c r="T595" s="255">
        <f>ROUNDDOWN(IFERROR(tabItens[[#This Row],[ATA DT.VALID.]] - $D$1,0) / 30,0)</f>
        <v>-1507</v>
      </c>
      <c r="U595" s="240" t="s">
        <v>1528</v>
      </c>
      <c r="V595" s="256">
        <v>1</v>
      </c>
      <c r="W595" s="257" t="s">
        <v>2070</v>
      </c>
      <c r="X595" s="258">
        <v>67</v>
      </c>
      <c r="Y595" s="259">
        <v>3</v>
      </c>
      <c r="Z595" s="260"/>
      <c r="AA595" s="261"/>
      <c r="AB595" s="262"/>
      <c r="AC595" s="262"/>
      <c r="AD595" s="261"/>
      <c r="AE595" s="262"/>
      <c r="AF595" s="255"/>
      <c r="AG595" s="263" t="s">
        <v>2063</v>
      </c>
      <c r="AH595" s="264"/>
      <c r="AI595" s="255">
        <v>16</v>
      </c>
      <c r="AJ595" s="264">
        <v>43853</v>
      </c>
      <c r="AK595" s="264">
        <v>43174</v>
      </c>
      <c r="AL595" s="264">
        <v>45175</v>
      </c>
      <c r="AM595" s="254"/>
      <c r="AN595" s="243"/>
      <c r="AO595" s="265" t="str">
        <f>_xlfn.IFNA(IF(VLOOKUP(tabItens[[#This Row],[CÓDIGO]],tabExcluirDoEstoque[#Data],1,FALSE),"sim",""),"")</f>
        <v/>
      </c>
      <c r="AP595" s="266" t="str">
        <f ca="1">IF(OR(ISBLANK(tabItens[[#This Row],[ATA DT.VALID.]]),tabItens[[#This Row],[ATA DT.VALID.]]="",tabItens[[#This Row],[ATA DT.VALID.]]=" "),"",IF(TYPE(tabItens[[#This Row],[ATA DT.VALID.]])=1,ROUNDUP((tabItens[[#This Row],[ATA DT.VALID.]]-TODAY())/7,0),""))</f>
        <v/>
      </c>
      <c r="AQ595" s="267"/>
      <c r="AR595" s="268" t="str">
        <f>IF(ISBLANK(tabItens[[#This Row],[CÓDIGO]]),"",IFERROR(VLOOKUP(tabItens[[#This Row],[CÓDIGO]],Consumo!$C$2:$AI$902,32,FALSE),0))</f>
        <v>06.2023</v>
      </c>
      <c r="AS595" s="269">
        <f>SUMIF(Consumo!$C$3:$C$902,tabItens[[#This Row],[CÓDIGO]],Consumo!$T$3:$T$902) + SUMIF(Consumo!$C$3:$C$902,tabItens[[#This Row],[CÓDIGO]],Consumo!$U$3:$U$902) + SUMIF(Consumo!$C$3:$C$902,tabItens[[#This Row],[CÓDIGO]],Consumo!$V$3:$V$902) + SUMIF(Consumo!$C$3:$C$902,tabItens[[#This Row],[CÓDIGO]],Consumo!$W$3:$W$902)</f>
        <v>15</v>
      </c>
      <c r="AT595" s="269">
        <f>SUMIF(Consumo!$C$3:$C$902,tabItens[[#This Row],[CÓDIGO]],Consumo!$AF$3:$AF$902)</f>
        <v>53</v>
      </c>
      <c r="AU595" s="270">
        <f>SUMIF(Consumo!$C$3:$C$902,tabItens[[#This Row],[CÓDIGO]],Consumo!$AG$3:$AG$902)</f>
        <v>22</v>
      </c>
      <c r="AV595" s="271">
        <f>SUMIF(Consumo!$C$3:$C$902,tabItens[[#This Row],[CÓDIGO]],Consumo!$AE$3:$AE$902)</f>
        <v>0</v>
      </c>
      <c r="AW595" s="244">
        <f>tabItens[[#This Row],[QTDE ATUAL]] + tabItens[[#This Row],[RC QTDE]] + tabItens[[#This Row],[AF SALDO]] + tabItens[[#This Row],[Recentes]]</f>
        <v>390</v>
      </c>
      <c r="AX595" s="272">
        <v>2</v>
      </c>
      <c r="AY595" s="272">
        <v>4</v>
      </c>
      <c r="AZ595" s="272">
        <f>IF(ISBLANK(tabItens[[#This Row],[CÓDIGO]]),"",tabItens[[#This Row],[PontoMês]] * (AZ$2+tabItens[[#This Row],[PontoQtM]]))</f>
        <v>8</v>
      </c>
      <c r="BA595" s="271">
        <f>tabItens[[#This Row],[PontoPed]] - tabItens[[#This Row],[Saldo]] + (1/10)</f>
        <v>-381.9</v>
      </c>
      <c r="BB595" s="271">
        <f xml:space="preserve"> tabItens[[#This Row],[PontoMês]] * BB$2 - tabItens[[#This Row],[QTDE ATUAL]] - (1/10)</f>
        <v>-388.1</v>
      </c>
      <c r="BC595" s="273">
        <f>IF( tabItens[[#This Row],[PontoPed]]&gt;0, IF(tabItens[[#This Row],[PontoPed]]&lt;1, 1, IF( tabItens[[#This Row],[Saldo]]&gt;tabItens[[#This Row],[PontoPed]], 0, (tabItens[[#This Row],[PontoPed]]-tabItens[[#This Row],[Saldo]])/tabItens[[#This Row],[PontoPed]] ) ), 0 )</f>
        <v>0</v>
      </c>
      <c r="BD595" s="274">
        <f>ROUNDDOWN(IF( OR( AND(tabItens[[#This Row],[PontoPed]]&lt;tabItens[[#This Row],[Saldo]],tabItens[[#This Row],[Saldo]]&gt;0), tabItens[[#This Row],[PontoPed]]=0), 99, IF(AND(tabItens[[#This Row],[Saldo]]=0,tabItens[[#This Row],[PontoPed]]&gt;0), 0, (1-tabItens[[#This Row],[PctAb]])*10 ) ),0)</f>
        <v>99</v>
      </c>
      <c r="BE595" s="275">
        <f>MAX(ROUNDDOWN( IF(tabItens[[#This Row],[Abaixo]] &gt; 0,   tabItens[[#This Row],[Abaixo]] + (tabItens[[#This Row],[PontoMês]] * IF( OR( ISBLANK(tabItens[[#This Row],[ATA Nº/ANO]]), tabItens[[#This Row],[ATA Nº/ANO]] = ""),BE$2,BE$1)),0),0),0)</f>
        <v>0</v>
      </c>
      <c r="BF59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95" s="276">
        <f>SUMIF(Consumo!$C$3:$C$902,tabItens[[#This Row],[CÓDIGO]],Consumo!$E$3:$E$902)</f>
        <v>0</v>
      </c>
      <c r="BH595" s="277">
        <f>IF(AND(tabItens[[#This Row],[Pend]] &gt; 0,tabItens[[#This Row],[Consumo]] &lt;&gt; 0), tabItens[[#This Row],[Pend]] / tabItens[[#This Row],[Consumo]], 0 )</f>
        <v>0</v>
      </c>
      <c r="BI595" s="276"/>
      <c r="BJ595" s="276"/>
      <c r="BK595" s="278" t="s">
        <v>2077</v>
      </c>
    </row>
    <row r="596" spans="1:63" x14ac:dyDescent="0.3">
      <c r="A596" s="239">
        <v>134562</v>
      </c>
      <c r="B596" s="240" t="s">
        <v>1891</v>
      </c>
      <c r="C596" s="241" t="s">
        <v>270</v>
      </c>
      <c r="D596" s="242">
        <v>19.38</v>
      </c>
      <c r="E596" s="243"/>
      <c r="F596" s="243"/>
      <c r="G596" s="243" t="s">
        <v>891</v>
      </c>
      <c r="H596" s="244">
        <v>396</v>
      </c>
      <c r="I596" s="245">
        <v>103003</v>
      </c>
      <c r="J596" s="246">
        <v>19.38</v>
      </c>
      <c r="K596" s="247">
        <v>56</v>
      </c>
      <c r="L596" s="248">
        <f>IF(tabItens[[#This Row],[Média]] &gt; 0, tabItens[[#This Row],[QTDE ATUAL]] / tabItens[[#This Row],[Média]],999.9)</f>
        <v>999.9</v>
      </c>
      <c r="M596" s="249">
        <v>0</v>
      </c>
      <c r="N596" s="250">
        <f>tabItens[[#This Row],[VALOR UNIT.]] * tabItens[[#This Row],[LC]]</f>
        <v>0</v>
      </c>
      <c r="O596" s="251"/>
      <c r="P596" s="252"/>
      <c r="Q596" s="253"/>
      <c r="R596" s="250"/>
      <c r="S596" s="254"/>
      <c r="T596" s="255">
        <f>ROUNDDOWN(IFERROR(tabItens[[#This Row],[ATA DT.VALID.]] - $D$1,0) / 30,0)</f>
        <v>-1507</v>
      </c>
      <c r="U596" s="240" t="s">
        <v>1528</v>
      </c>
      <c r="V596" s="256">
        <v>1</v>
      </c>
      <c r="W596" s="257" t="s">
        <v>2070</v>
      </c>
      <c r="X596" s="258">
        <v>67</v>
      </c>
      <c r="Y596" s="259">
        <v>3</v>
      </c>
      <c r="Z596" s="260"/>
      <c r="AA596" s="261"/>
      <c r="AB596" s="262"/>
      <c r="AC596" s="262"/>
      <c r="AD596" s="261"/>
      <c r="AE596" s="262"/>
      <c r="AF596" s="255"/>
      <c r="AG596" s="263" t="s">
        <v>2063</v>
      </c>
      <c r="AH596" s="264"/>
      <c r="AI596" s="255">
        <v>18</v>
      </c>
      <c r="AJ596" s="264">
        <v>43853</v>
      </c>
      <c r="AK596" s="264">
        <v>43174</v>
      </c>
      <c r="AL596" s="264">
        <v>45175</v>
      </c>
      <c r="AM596" s="254"/>
      <c r="AN596" s="243"/>
      <c r="AO596" s="265" t="str">
        <f>_xlfn.IFNA(IF(VLOOKUP(tabItens[[#This Row],[CÓDIGO]],tabExcluirDoEstoque[#Data],1,FALSE),"sim",""),"")</f>
        <v/>
      </c>
      <c r="AP596" s="266" t="str">
        <f ca="1">IF(OR(ISBLANK(tabItens[[#This Row],[ATA DT.VALID.]]),tabItens[[#This Row],[ATA DT.VALID.]]="",tabItens[[#This Row],[ATA DT.VALID.]]=" "),"",IF(TYPE(tabItens[[#This Row],[ATA DT.VALID.]])=1,ROUNDUP((tabItens[[#This Row],[ATA DT.VALID.]]-TODAY())/7,0),""))</f>
        <v/>
      </c>
      <c r="AQ596" s="267"/>
      <c r="AR596" s="268" t="str">
        <f>IF(ISBLANK(tabItens[[#This Row],[CÓDIGO]]),"",IFERROR(VLOOKUP(tabItens[[#This Row],[CÓDIGO]],Consumo!$C$2:$AI$902,32,FALSE),0))</f>
        <v>04.2023</v>
      </c>
      <c r="AS596" s="269">
        <f>SUMIF(Consumo!$C$3:$C$902,tabItens[[#This Row],[CÓDIGO]],Consumo!$T$3:$T$902) + SUMIF(Consumo!$C$3:$C$902,tabItens[[#This Row],[CÓDIGO]],Consumo!$U$3:$U$902) + SUMIF(Consumo!$C$3:$C$902,tabItens[[#This Row],[CÓDIGO]],Consumo!$V$3:$V$902) + SUMIF(Consumo!$C$3:$C$902,tabItens[[#This Row],[CÓDIGO]],Consumo!$W$3:$W$902)</f>
        <v>0</v>
      </c>
      <c r="AT596" s="269">
        <f>SUMIF(Consumo!$C$3:$C$902,tabItens[[#This Row],[CÓDIGO]],Consumo!$AF$3:$AF$902)</f>
        <v>65</v>
      </c>
      <c r="AU596" s="270">
        <f>SUMIF(Consumo!$C$3:$C$902,tabItens[[#This Row],[CÓDIGO]],Consumo!$AG$3:$AG$902)</f>
        <v>50</v>
      </c>
      <c r="AV596" s="271">
        <f>SUMIF(Consumo!$C$3:$C$902,tabItens[[#This Row],[CÓDIGO]],Consumo!$AE$3:$AE$902)</f>
        <v>0</v>
      </c>
      <c r="AW596" s="244">
        <f>tabItens[[#This Row],[QTDE ATUAL]] + tabItens[[#This Row],[RC QTDE]] + tabItens[[#This Row],[AF SALDO]] + tabItens[[#This Row],[Recentes]]</f>
        <v>396</v>
      </c>
      <c r="AX596" s="272">
        <v>2</v>
      </c>
      <c r="AY596" s="272">
        <v>4</v>
      </c>
      <c r="AZ596" s="272">
        <f>IF(ISBLANK(tabItens[[#This Row],[CÓDIGO]]),"",tabItens[[#This Row],[PontoMês]] * (AZ$2+tabItens[[#This Row],[PontoQtM]]))</f>
        <v>8</v>
      </c>
      <c r="BA596" s="271">
        <f>tabItens[[#This Row],[PontoPed]] - tabItens[[#This Row],[Saldo]] + (1/10)</f>
        <v>-387.9</v>
      </c>
      <c r="BB596" s="271">
        <f xml:space="preserve"> tabItens[[#This Row],[PontoMês]] * BB$2 - tabItens[[#This Row],[QTDE ATUAL]] - (1/10)</f>
        <v>-394.1</v>
      </c>
      <c r="BC596" s="273">
        <f>IF( tabItens[[#This Row],[PontoPed]]&gt;0, IF(tabItens[[#This Row],[PontoPed]]&lt;1, 1, IF( tabItens[[#This Row],[Saldo]]&gt;tabItens[[#This Row],[PontoPed]], 0, (tabItens[[#This Row],[PontoPed]]-tabItens[[#This Row],[Saldo]])/tabItens[[#This Row],[PontoPed]] ) ), 0 )</f>
        <v>0</v>
      </c>
      <c r="BD596" s="274">
        <f>ROUNDDOWN(IF( OR( AND(tabItens[[#This Row],[PontoPed]]&lt;tabItens[[#This Row],[Saldo]],tabItens[[#This Row],[Saldo]]&gt;0), tabItens[[#This Row],[PontoPed]]=0), 99, IF(AND(tabItens[[#This Row],[Saldo]]=0,tabItens[[#This Row],[PontoPed]]&gt;0), 0, (1-tabItens[[#This Row],[PctAb]])*10 ) ),0)</f>
        <v>99</v>
      </c>
      <c r="BE596" s="275">
        <f>MAX(ROUNDDOWN( IF(tabItens[[#This Row],[Abaixo]] &gt; 0,   tabItens[[#This Row],[Abaixo]] + (tabItens[[#This Row],[PontoMês]] * IF( OR( ISBLANK(tabItens[[#This Row],[ATA Nº/ANO]]), tabItens[[#This Row],[ATA Nº/ANO]] = ""),BE$2,BE$1)),0),0),0)</f>
        <v>0</v>
      </c>
      <c r="BF59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96" s="276">
        <f>SUMIF(Consumo!$C$3:$C$902,tabItens[[#This Row],[CÓDIGO]],Consumo!$E$3:$E$902)</f>
        <v>0</v>
      </c>
      <c r="BH596" s="277">
        <f>IF(AND(tabItens[[#This Row],[Pend]] &gt; 0,tabItens[[#This Row],[Consumo]] &lt;&gt; 0), tabItens[[#This Row],[Pend]] / tabItens[[#This Row],[Consumo]], 0 )</f>
        <v>0</v>
      </c>
      <c r="BI596" s="276"/>
      <c r="BJ596" s="276"/>
      <c r="BK596" s="278" t="s">
        <v>2077</v>
      </c>
    </row>
    <row r="597" spans="1:63" x14ac:dyDescent="0.3">
      <c r="A597" s="239">
        <v>134563</v>
      </c>
      <c r="B597" s="240" t="s">
        <v>1892</v>
      </c>
      <c r="C597" s="241" t="s">
        <v>270</v>
      </c>
      <c r="D597" s="242">
        <v>16.34</v>
      </c>
      <c r="E597" s="243"/>
      <c r="F597" s="243"/>
      <c r="G597" s="243" t="s">
        <v>891</v>
      </c>
      <c r="H597" s="244">
        <v>64</v>
      </c>
      <c r="I597" s="245">
        <v>103003</v>
      </c>
      <c r="J597" s="246">
        <v>16.34</v>
      </c>
      <c r="K597" s="247">
        <v>140</v>
      </c>
      <c r="L597" s="248">
        <f>IF(tabItens[[#This Row],[Média]] &gt; 0, tabItens[[#This Row],[QTDE ATUAL]] / tabItens[[#This Row],[Média]],999.9)</f>
        <v>999.9</v>
      </c>
      <c r="M597" s="249">
        <v>0</v>
      </c>
      <c r="N597" s="250">
        <f>tabItens[[#This Row],[VALOR UNIT.]] * tabItens[[#This Row],[LC]]</f>
        <v>0</v>
      </c>
      <c r="O597" s="251"/>
      <c r="P597" s="252"/>
      <c r="Q597" s="253"/>
      <c r="R597" s="250"/>
      <c r="S597" s="254"/>
      <c r="T597" s="255">
        <f>ROUNDDOWN(IFERROR(tabItens[[#This Row],[ATA DT.VALID.]] - $D$1,0) / 30,0)</f>
        <v>-1507</v>
      </c>
      <c r="U597" s="240" t="s">
        <v>1528</v>
      </c>
      <c r="V597" s="256">
        <v>1</v>
      </c>
      <c r="W597" s="257" t="s">
        <v>2070</v>
      </c>
      <c r="X597" s="258">
        <v>67</v>
      </c>
      <c r="Y597" s="259">
        <v>3</v>
      </c>
      <c r="Z597" s="260">
        <v>2495</v>
      </c>
      <c r="AA597" s="261">
        <v>2023</v>
      </c>
      <c r="AB597" s="262">
        <v>300</v>
      </c>
      <c r="AC597" s="262"/>
      <c r="AD597" s="261"/>
      <c r="AE597" s="262"/>
      <c r="AF597" s="255"/>
      <c r="AG597" s="263" t="s">
        <v>2063</v>
      </c>
      <c r="AH597" s="264"/>
      <c r="AI597" s="255">
        <v>52</v>
      </c>
      <c r="AJ597" s="264">
        <v>43853</v>
      </c>
      <c r="AK597" s="264">
        <v>43174</v>
      </c>
      <c r="AL597" s="264">
        <v>45175</v>
      </c>
      <c r="AM597" s="254"/>
      <c r="AN597" s="243"/>
      <c r="AO597" s="265" t="str">
        <f>_xlfn.IFNA(IF(VLOOKUP(tabItens[[#This Row],[CÓDIGO]],tabExcluirDoEstoque[#Data],1,FALSE),"sim",""),"")</f>
        <v/>
      </c>
      <c r="AP597" s="266" t="str">
        <f ca="1">IF(OR(ISBLANK(tabItens[[#This Row],[ATA DT.VALID.]]),tabItens[[#This Row],[ATA DT.VALID.]]="",tabItens[[#This Row],[ATA DT.VALID.]]=" "),"",IF(TYPE(tabItens[[#This Row],[ATA DT.VALID.]])=1,ROUNDUP((tabItens[[#This Row],[ATA DT.VALID.]]-TODAY())/7,0),""))</f>
        <v/>
      </c>
      <c r="AQ597" s="267"/>
      <c r="AR597" s="268" t="str">
        <f>IF(ISBLANK(tabItens[[#This Row],[CÓDIGO]]),"",IFERROR(VLOOKUP(tabItens[[#This Row],[CÓDIGO]],Consumo!$C$2:$AI$902,32,FALSE),0))</f>
        <v>08.2023</v>
      </c>
      <c r="AS597" s="269">
        <f>SUMIF(Consumo!$C$3:$C$902,tabItens[[#This Row],[CÓDIGO]],Consumo!$T$3:$T$902) + SUMIF(Consumo!$C$3:$C$902,tabItens[[#This Row],[CÓDIGO]],Consumo!$U$3:$U$902) + SUMIF(Consumo!$C$3:$C$902,tabItens[[#This Row],[CÓDIGO]],Consumo!$V$3:$V$902) + SUMIF(Consumo!$C$3:$C$902,tabItens[[#This Row],[CÓDIGO]],Consumo!$W$3:$W$902)</f>
        <v>21</v>
      </c>
      <c r="AT597" s="269">
        <f>SUMIF(Consumo!$C$3:$C$902,tabItens[[#This Row],[CÓDIGO]],Consumo!$AF$3:$AF$902)</f>
        <v>413</v>
      </c>
      <c r="AU597" s="270">
        <f>SUMIF(Consumo!$C$3:$C$902,tabItens[[#This Row],[CÓDIGO]],Consumo!$AG$3:$AG$902)</f>
        <v>213</v>
      </c>
      <c r="AV597" s="271">
        <f>SUMIF(Consumo!$C$3:$C$902,tabItens[[#This Row],[CÓDIGO]],Consumo!$AE$3:$AE$902)</f>
        <v>0</v>
      </c>
      <c r="AW597" s="244">
        <f>tabItens[[#This Row],[QTDE ATUAL]] + tabItens[[#This Row],[RC QTDE]] + tabItens[[#This Row],[AF SALDO]] + tabItens[[#This Row],[Recentes]]</f>
        <v>364</v>
      </c>
      <c r="AX597" s="272">
        <v>5</v>
      </c>
      <c r="AY597" s="272">
        <v>4</v>
      </c>
      <c r="AZ597" s="272">
        <f>IF(ISBLANK(tabItens[[#This Row],[CÓDIGO]]),"",tabItens[[#This Row],[PontoMês]] * (AZ$2+tabItens[[#This Row],[PontoQtM]]))</f>
        <v>20</v>
      </c>
      <c r="BA597" s="271">
        <f>tabItens[[#This Row],[PontoPed]] - tabItens[[#This Row],[Saldo]] + (1/10)</f>
        <v>-343.9</v>
      </c>
      <c r="BB597" s="271">
        <f xml:space="preserve"> tabItens[[#This Row],[PontoMês]] * BB$2 - tabItens[[#This Row],[QTDE ATUAL]] - (1/10)</f>
        <v>-59.1</v>
      </c>
      <c r="BC597" s="273">
        <f>IF( tabItens[[#This Row],[PontoPed]]&gt;0, IF(tabItens[[#This Row],[PontoPed]]&lt;1, 1, IF( tabItens[[#This Row],[Saldo]]&gt;tabItens[[#This Row],[PontoPed]], 0, (tabItens[[#This Row],[PontoPed]]-tabItens[[#This Row],[Saldo]])/tabItens[[#This Row],[PontoPed]] ) ), 0 )</f>
        <v>0</v>
      </c>
      <c r="BD597" s="274">
        <f>ROUNDDOWN(IF( OR( AND(tabItens[[#This Row],[PontoPed]]&lt;tabItens[[#This Row],[Saldo]],tabItens[[#This Row],[Saldo]]&gt;0), tabItens[[#This Row],[PontoPed]]=0), 99, IF(AND(tabItens[[#This Row],[Saldo]]=0,tabItens[[#This Row],[PontoPed]]&gt;0), 0, (1-tabItens[[#This Row],[PctAb]])*10 ) ),0)</f>
        <v>99</v>
      </c>
      <c r="BE597" s="275">
        <f>MAX(ROUNDDOWN( IF(tabItens[[#This Row],[Abaixo]] &gt; 0,   tabItens[[#This Row],[Abaixo]] + (tabItens[[#This Row],[PontoMês]] * IF( OR( ISBLANK(tabItens[[#This Row],[ATA Nº/ANO]]), tabItens[[#This Row],[ATA Nº/ANO]] = ""),BE$2,BE$1)),0),0),0)</f>
        <v>0</v>
      </c>
      <c r="BF59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97" s="276">
        <f>SUMIF(Consumo!$C$3:$C$902,tabItens[[#This Row],[CÓDIGO]],Consumo!$E$3:$E$902)</f>
        <v>0</v>
      </c>
      <c r="BH597" s="277">
        <f>IF(AND(tabItens[[#This Row],[Pend]] &gt; 0,tabItens[[#This Row],[Consumo]] &lt;&gt; 0), tabItens[[#This Row],[Pend]] / tabItens[[#This Row],[Consumo]], 0 )</f>
        <v>0</v>
      </c>
      <c r="BI597" s="276"/>
      <c r="BJ597" s="276"/>
      <c r="BK597" s="278" t="s">
        <v>2077</v>
      </c>
    </row>
    <row r="598" spans="1:63" x14ac:dyDescent="0.3">
      <c r="A598" s="239">
        <v>134564</v>
      </c>
      <c r="B598" s="240" t="s">
        <v>1893</v>
      </c>
      <c r="C598" s="241" t="s">
        <v>270</v>
      </c>
      <c r="D598" s="242">
        <v>30.52</v>
      </c>
      <c r="E598" s="243"/>
      <c r="F598" s="243"/>
      <c r="G598" s="243" t="s">
        <v>891</v>
      </c>
      <c r="H598" s="244">
        <v>208</v>
      </c>
      <c r="I598" s="245">
        <v>103003</v>
      </c>
      <c r="J598" s="246">
        <v>30.52</v>
      </c>
      <c r="K598" s="247">
        <v>46</v>
      </c>
      <c r="L598" s="248">
        <f>IF(tabItens[[#This Row],[Média]] &gt; 0, tabItens[[#This Row],[QTDE ATUAL]] / tabItens[[#This Row],[Média]],999.9)</f>
        <v>999.9</v>
      </c>
      <c r="M598" s="249">
        <v>0</v>
      </c>
      <c r="N598" s="250">
        <f>tabItens[[#This Row],[VALOR UNIT.]] * tabItens[[#This Row],[LC]]</f>
        <v>0</v>
      </c>
      <c r="O598" s="251"/>
      <c r="P598" s="252"/>
      <c r="Q598" s="253"/>
      <c r="R598" s="250"/>
      <c r="S598" s="254"/>
      <c r="T598" s="255">
        <f>ROUNDDOWN(IFERROR(tabItens[[#This Row],[ATA DT.VALID.]] - $D$1,0) / 30,0)</f>
        <v>-1507</v>
      </c>
      <c r="U598" s="240" t="s">
        <v>1528</v>
      </c>
      <c r="V598" s="256">
        <v>1</v>
      </c>
      <c r="W598" s="257" t="s">
        <v>2070</v>
      </c>
      <c r="X598" s="258">
        <v>67</v>
      </c>
      <c r="Y598" s="259">
        <v>3</v>
      </c>
      <c r="Z598" s="260">
        <v>2962</v>
      </c>
      <c r="AA598" s="261">
        <v>2023</v>
      </c>
      <c r="AB598" s="262">
        <v>50</v>
      </c>
      <c r="AC598" s="262"/>
      <c r="AD598" s="261"/>
      <c r="AE598" s="262"/>
      <c r="AF598" s="255"/>
      <c r="AG598" s="263" t="s">
        <v>2063</v>
      </c>
      <c r="AH598" s="264"/>
      <c r="AI598" s="255">
        <v>16</v>
      </c>
      <c r="AJ598" s="264">
        <v>43853</v>
      </c>
      <c r="AK598" s="264">
        <v>43174</v>
      </c>
      <c r="AL598" s="264">
        <v>45175</v>
      </c>
      <c r="AM598" s="254"/>
      <c r="AN598" s="243"/>
      <c r="AO598" s="265" t="str">
        <f>_xlfn.IFNA(IF(VLOOKUP(tabItens[[#This Row],[CÓDIGO]],tabExcluirDoEstoque[#Data],1,FALSE),"sim",""),"")</f>
        <v/>
      </c>
      <c r="AP598" s="266" t="str">
        <f ca="1">IF(OR(ISBLANK(tabItens[[#This Row],[ATA DT.VALID.]]),tabItens[[#This Row],[ATA DT.VALID.]]="",tabItens[[#This Row],[ATA DT.VALID.]]=" "),"",IF(TYPE(tabItens[[#This Row],[ATA DT.VALID.]])=1,ROUNDUP((tabItens[[#This Row],[ATA DT.VALID.]]-TODAY())/7,0),""))</f>
        <v/>
      </c>
      <c r="AQ598" s="267"/>
      <c r="AR598" s="268" t="str">
        <f>IF(ISBLANK(tabItens[[#This Row],[CÓDIGO]]),"",IFERROR(VLOOKUP(tabItens[[#This Row],[CÓDIGO]],Consumo!$C$2:$AI$902,32,FALSE),0))</f>
        <v>05.2023</v>
      </c>
      <c r="AS598" s="269">
        <f>SUMIF(Consumo!$C$3:$C$902,tabItens[[#This Row],[CÓDIGO]],Consumo!$T$3:$T$902) + SUMIF(Consumo!$C$3:$C$902,tabItens[[#This Row],[CÓDIGO]],Consumo!$U$3:$U$902) + SUMIF(Consumo!$C$3:$C$902,tabItens[[#This Row],[CÓDIGO]],Consumo!$V$3:$V$902) + SUMIF(Consumo!$C$3:$C$902,tabItens[[#This Row],[CÓDIGO]],Consumo!$W$3:$W$902)</f>
        <v>5</v>
      </c>
      <c r="AT598" s="269">
        <f>SUMIF(Consumo!$C$3:$C$902,tabItens[[#This Row],[CÓDIGO]],Consumo!$AF$3:$AF$902)</f>
        <v>251</v>
      </c>
      <c r="AU598" s="270">
        <f>SUMIF(Consumo!$C$3:$C$902,tabItens[[#This Row],[CÓDIGO]],Consumo!$AG$3:$AG$902)</f>
        <v>200</v>
      </c>
      <c r="AV598" s="271">
        <f>SUMIF(Consumo!$C$3:$C$902,tabItens[[#This Row],[CÓDIGO]],Consumo!$AE$3:$AE$902)</f>
        <v>0</v>
      </c>
      <c r="AW598" s="244">
        <f>tabItens[[#This Row],[QTDE ATUAL]] + tabItens[[#This Row],[RC QTDE]] + tabItens[[#This Row],[AF SALDO]] + tabItens[[#This Row],[Recentes]]</f>
        <v>258</v>
      </c>
      <c r="AX598" s="272">
        <v>3</v>
      </c>
      <c r="AY598" s="272">
        <v>4</v>
      </c>
      <c r="AZ598" s="272">
        <f>IF(ISBLANK(tabItens[[#This Row],[CÓDIGO]]),"",tabItens[[#This Row],[PontoMês]] * (AZ$2+tabItens[[#This Row],[PontoQtM]]))</f>
        <v>12</v>
      </c>
      <c r="BA598" s="271">
        <f>tabItens[[#This Row],[PontoPed]] - tabItens[[#This Row],[Saldo]] + (1/10)</f>
        <v>-245.9</v>
      </c>
      <c r="BB598" s="271">
        <f xml:space="preserve"> tabItens[[#This Row],[PontoMês]] * BB$2 - tabItens[[#This Row],[QTDE ATUAL]] - (1/10)</f>
        <v>-205.1</v>
      </c>
      <c r="BC598" s="273">
        <f>IF( tabItens[[#This Row],[PontoPed]]&gt;0, IF(tabItens[[#This Row],[PontoPed]]&lt;1, 1, IF( tabItens[[#This Row],[Saldo]]&gt;tabItens[[#This Row],[PontoPed]], 0, (tabItens[[#This Row],[PontoPed]]-tabItens[[#This Row],[Saldo]])/tabItens[[#This Row],[PontoPed]] ) ), 0 )</f>
        <v>0</v>
      </c>
      <c r="BD598" s="274">
        <f>ROUNDDOWN(IF( OR( AND(tabItens[[#This Row],[PontoPed]]&lt;tabItens[[#This Row],[Saldo]],tabItens[[#This Row],[Saldo]]&gt;0), tabItens[[#This Row],[PontoPed]]=0), 99, IF(AND(tabItens[[#This Row],[Saldo]]=0,tabItens[[#This Row],[PontoPed]]&gt;0), 0, (1-tabItens[[#This Row],[PctAb]])*10 ) ),0)</f>
        <v>99</v>
      </c>
      <c r="BE598" s="275">
        <f>MAX(ROUNDDOWN( IF(tabItens[[#This Row],[Abaixo]] &gt; 0,   tabItens[[#This Row],[Abaixo]] + (tabItens[[#This Row],[PontoMês]] * IF( OR( ISBLANK(tabItens[[#This Row],[ATA Nº/ANO]]), tabItens[[#This Row],[ATA Nº/ANO]] = ""),BE$2,BE$1)),0),0),0)</f>
        <v>0</v>
      </c>
      <c r="BF59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98" s="276">
        <f>SUMIF(Consumo!$C$3:$C$902,tabItens[[#This Row],[CÓDIGO]],Consumo!$E$3:$E$902)</f>
        <v>0</v>
      </c>
      <c r="BH598" s="277">
        <f>IF(AND(tabItens[[#This Row],[Pend]] &gt; 0,tabItens[[#This Row],[Consumo]] &lt;&gt; 0), tabItens[[#This Row],[Pend]] / tabItens[[#This Row],[Consumo]], 0 )</f>
        <v>0</v>
      </c>
      <c r="BI598" s="276"/>
      <c r="BJ598" s="276"/>
      <c r="BK598" s="278" t="s">
        <v>2077</v>
      </c>
    </row>
    <row r="599" spans="1:63" x14ac:dyDescent="0.3">
      <c r="A599" s="239">
        <v>134565</v>
      </c>
      <c r="B599" s="240" t="s">
        <v>1894</v>
      </c>
      <c r="C599" s="241" t="s">
        <v>270</v>
      </c>
      <c r="D599" s="242">
        <v>22.1</v>
      </c>
      <c r="E599" s="243"/>
      <c r="F599" s="243"/>
      <c r="G599" s="243" t="s">
        <v>891</v>
      </c>
      <c r="H599" s="244">
        <v>229</v>
      </c>
      <c r="I599" s="245">
        <v>103003</v>
      </c>
      <c r="J599" s="246">
        <v>22.1</v>
      </c>
      <c r="K599" s="247">
        <v>44</v>
      </c>
      <c r="L599" s="248">
        <f>IF(tabItens[[#This Row],[Média]] &gt; 0, tabItens[[#This Row],[QTDE ATUAL]] / tabItens[[#This Row],[Média]],999.9)</f>
        <v>999.9</v>
      </c>
      <c r="M599" s="249">
        <v>0</v>
      </c>
      <c r="N599" s="250">
        <f>tabItens[[#This Row],[VALOR UNIT.]] * tabItens[[#This Row],[LC]]</f>
        <v>0</v>
      </c>
      <c r="O599" s="251"/>
      <c r="P599" s="252"/>
      <c r="Q599" s="253"/>
      <c r="R599" s="250"/>
      <c r="S599" s="254"/>
      <c r="T599" s="255">
        <f>ROUNDDOWN(IFERROR(tabItens[[#This Row],[ATA DT.VALID.]] - $D$1,0) / 30,0)</f>
        <v>-1507</v>
      </c>
      <c r="U599" s="240" t="s">
        <v>1528</v>
      </c>
      <c r="V599" s="256">
        <v>1</v>
      </c>
      <c r="W599" s="257" t="s">
        <v>2070</v>
      </c>
      <c r="X599" s="258">
        <v>67</v>
      </c>
      <c r="Y599" s="259">
        <v>3</v>
      </c>
      <c r="Z599" s="260"/>
      <c r="AA599" s="261"/>
      <c r="AB599" s="262"/>
      <c r="AC599" s="262"/>
      <c r="AD599" s="261"/>
      <c r="AE599" s="262"/>
      <c r="AF599" s="255"/>
      <c r="AG599" s="263" t="s">
        <v>2063</v>
      </c>
      <c r="AH599" s="264"/>
      <c r="AI599" s="255">
        <v>16</v>
      </c>
      <c r="AJ599" s="264">
        <v>43998</v>
      </c>
      <c r="AK599" s="264">
        <v>43174</v>
      </c>
      <c r="AL599" s="264">
        <v>45175</v>
      </c>
      <c r="AM599" s="254"/>
      <c r="AN599" s="243"/>
      <c r="AO599" s="265" t="str">
        <f>_xlfn.IFNA(IF(VLOOKUP(tabItens[[#This Row],[CÓDIGO]],tabExcluirDoEstoque[#Data],1,FALSE),"sim",""),"")</f>
        <v/>
      </c>
      <c r="AP599" s="266" t="str">
        <f ca="1">IF(OR(ISBLANK(tabItens[[#This Row],[ATA DT.VALID.]]),tabItens[[#This Row],[ATA DT.VALID.]]="",tabItens[[#This Row],[ATA DT.VALID.]]=" "),"",IF(TYPE(tabItens[[#This Row],[ATA DT.VALID.]])=1,ROUNDUP((tabItens[[#This Row],[ATA DT.VALID.]]-TODAY())/7,0),""))</f>
        <v/>
      </c>
      <c r="AQ599" s="267"/>
      <c r="AR599" s="268" t="str">
        <f>IF(ISBLANK(tabItens[[#This Row],[CÓDIGO]]),"",IFERROR(VLOOKUP(tabItens[[#This Row],[CÓDIGO]],Consumo!$C$2:$AI$902,32,FALSE),0))</f>
        <v>05.2023</v>
      </c>
      <c r="AS599" s="269">
        <f>SUMIF(Consumo!$C$3:$C$902,tabItens[[#This Row],[CÓDIGO]],Consumo!$T$3:$T$902) + SUMIF(Consumo!$C$3:$C$902,tabItens[[#This Row],[CÓDIGO]],Consumo!$U$3:$U$902) + SUMIF(Consumo!$C$3:$C$902,tabItens[[#This Row],[CÓDIGO]],Consumo!$V$3:$V$902) + SUMIF(Consumo!$C$3:$C$902,tabItens[[#This Row],[CÓDIGO]],Consumo!$W$3:$W$902)</f>
        <v>1</v>
      </c>
      <c r="AT599" s="269">
        <f>SUMIF(Consumo!$C$3:$C$902,tabItens[[#This Row],[CÓDIGO]],Consumo!$AF$3:$AF$902)</f>
        <v>50</v>
      </c>
      <c r="AU599" s="270">
        <f>SUMIF(Consumo!$C$3:$C$902,tabItens[[#This Row],[CÓDIGO]],Consumo!$AG$3:$AG$902)</f>
        <v>31</v>
      </c>
      <c r="AV599" s="271">
        <f>SUMIF(Consumo!$C$3:$C$902,tabItens[[#This Row],[CÓDIGO]],Consumo!$AE$3:$AE$902)</f>
        <v>0</v>
      </c>
      <c r="AW599" s="244">
        <f>tabItens[[#This Row],[QTDE ATUAL]] + tabItens[[#This Row],[RC QTDE]] + tabItens[[#This Row],[AF SALDO]] + tabItens[[#This Row],[Recentes]]</f>
        <v>229</v>
      </c>
      <c r="AX599" s="272">
        <v>4</v>
      </c>
      <c r="AY599" s="272">
        <v>4</v>
      </c>
      <c r="AZ599" s="272">
        <f>IF(ISBLANK(tabItens[[#This Row],[CÓDIGO]]),"",tabItens[[#This Row],[PontoMês]] * (AZ$2+tabItens[[#This Row],[PontoQtM]]))</f>
        <v>16</v>
      </c>
      <c r="BA599" s="271">
        <f>tabItens[[#This Row],[PontoPed]] - tabItens[[#This Row],[Saldo]] + (1/10)</f>
        <v>-212.9</v>
      </c>
      <c r="BB599" s="271">
        <f xml:space="preserve"> tabItens[[#This Row],[PontoMês]] * BB$2 - tabItens[[#This Row],[QTDE ATUAL]] - (1/10)</f>
        <v>-225.1</v>
      </c>
      <c r="BC599" s="273">
        <f>IF( tabItens[[#This Row],[PontoPed]]&gt;0, IF(tabItens[[#This Row],[PontoPed]]&lt;1, 1, IF( tabItens[[#This Row],[Saldo]]&gt;tabItens[[#This Row],[PontoPed]], 0, (tabItens[[#This Row],[PontoPed]]-tabItens[[#This Row],[Saldo]])/tabItens[[#This Row],[PontoPed]] ) ), 0 )</f>
        <v>0</v>
      </c>
      <c r="BD599" s="274">
        <f>ROUNDDOWN(IF( OR( AND(tabItens[[#This Row],[PontoPed]]&lt;tabItens[[#This Row],[Saldo]],tabItens[[#This Row],[Saldo]]&gt;0), tabItens[[#This Row],[PontoPed]]=0), 99, IF(AND(tabItens[[#This Row],[Saldo]]=0,tabItens[[#This Row],[PontoPed]]&gt;0), 0, (1-tabItens[[#This Row],[PctAb]])*10 ) ),0)</f>
        <v>99</v>
      </c>
      <c r="BE599" s="275">
        <f>MAX(ROUNDDOWN( IF(tabItens[[#This Row],[Abaixo]] &gt; 0,   tabItens[[#This Row],[Abaixo]] + (tabItens[[#This Row],[PontoMês]] * IF( OR( ISBLANK(tabItens[[#This Row],[ATA Nº/ANO]]), tabItens[[#This Row],[ATA Nº/ANO]] = ""),BE$2,BE$1)),0),0),0)</f>
        <v>0</v>
      </c>
      <c r="BF59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99" s="276">
        <f>SUMIF(Consumo!$C$3:$C$902,tabItens[[#This Row],[CÓDIGO]],Consumo!$E$3:$E$902)</f>
        <v>0</v>
      </c>
      <c r="BH599" s="277">
        <f>IF(AND(tabItens[[#This Row],[Pend]] &gt; 0,tabItens[[#This Row],[Consumo]] &lt;&gt; 0), tabItens[[#This Row],[Pend]] / tabItens[[#This Row],[Consumo]], 0 )</f>
        <v>0</v>
      </c>
      <c r="BI599" s="276"/>
      <c r="BJ599" s="276"/>
      <c r="BK599" s="278" t="s">
        <v>2077</v>
      </c>
    </row>
    <row r="600" spans="1:63" x14ac:dyDescent="0.3">
      <c r="A600" s="239">
        <v>134566</v>
      </c>
      <c r="B600" s="240" t="s">
        <v>1895</v>
      </c>
      <c r="C600" s="241" t="s">
        <v>264</v>
      </c>
      <c r="D600" s="242">
        <v>0.23</v>
      </c>
      <c r="E600" s="243"/>
      <c r="F600" s="243"/>
      <c r="G600" s="243" t="s">
        <v>891</v>
      </c>
      <c r="H600" s="244">
        <v>19783</v>
      </c>
      <c r="I600" s="245">
        <v>103003</v>
      </c>
      <c r="J600" s="246">
        <v>0.23</v>
      </c>
      <c r="K600" s="247">
        <v>1562</v>
      </c>
      <c r="L600" s="248">
        <f>IF(tabItens[[#This Row],[Média]] &gt; 0, tabItens[[#This Row],[QTDE ATUAL]] / tabItens[[#This Row],[Média]],999.9)</f>
        <v>999.9</v>
      </c>
      <c r="M600" s="249">
        <v>0</v>
      </c>
      <c r="N600" s="250">
        <f>tabItens[[#This Row],[VALOR UNIT.]] * tabItens[[#This Row],[LC]]</f>
        <v>0</v>
      </c>
      <c r="O600" s="251"/>
      <c r="P600" s="252"/>
      <c r="Q600" s="253"/>
      <c r="R600" s="250"/>
      <c r="S600" s="254"/>
      <c r="T600" s="255">
        <f>ROUNDDOWN(IFERROR(tabItens[[#This Row],[ATA DT.VALID.]] - $D$1,0) / 30,0)</f>
        <v>-1507</v>
      </c>
      <c r="U600" s="240" t="s">
        <v>1452</v>
      </c>
      <c r="V600" s="256">
        <v>1</v>
      </c>
      <c r="W600" s="257" t="s">
        <v>2070</v>
      </c>
      <c r="X600" s="258">
        <v>67</v>
      </c>
      <c r="Y600" s="259">
        <v>18</v>
      </c>
      <c r="Z600" s="260"/>
      <c r="AA600" s="261"/>
      <c r="AB600" s="262"/>
      <c r="AC600" s="262"/>
      <c r="AD600" s="261"/>
      <c r="AE600" s="262"/>
      <c r="AF600" s="255"/>
      <c r="AG600" s="263" t="s">
        <v>2063</v>
      </c>
      <c r="AH600" s="264"/>
      <c r="AI600" s="255">
        <v>554</v>
      </c>
      <c r="AJ600" s="264">
        <v>43857</v>
      </c>
      <c r="AK600" s="264">
        <v>43174</v>
      </c>
      <c r="AL600" s="264">
        <v>43826</v>
      </c>
      <c r="AM600" s="254"/>
      <c r="AN600" s="243"/>
      <c r="AO600" s="265" t="str">
        <f>_xlfn.IFNA(IF(VLOOKUP(tabItens[[#This Row],[CÓDIGO]],tabExcluirDoEstoque[#Data],1,FALSE),"sim",""),"")</f>
        <v/>
      </c>
      <c r="AP600" s="266" t="str">
        <f ca="1">IF(OR(ISBLANK(tabItens[[#This Row],[ATA DT.VALID.]]),tabItens[[#This Row],[ATA DT.VALID.]]="",tabItens[[#This Row],[ATA DT.VALID.]]=" "),"",IF(TYPE(tabItens[[#This Row],[ATA DT.VALID.]])=1,ROUNDUP((tabItens[[#This Row],[ATA DT.VALID.]]-TODAY())/7,0),""))</f>
        <v/>
      </c>
      <c r="AQ600" s="267"/>
      <c r="AR600" s="268" t="str">
        <f>IF(ISBLANK(tabItens[[#This Row],[CÓDIGO]]),"",IFERROR(VLOOKUP(tabItens[[#This Row],[CÓDIGO]],Consumo!$C$2:$AI$902,32,FALSE),0))</f>
        <v>07.2023</v>
      </c>
      <c r="AS600" s="269">
        <f>SUMIF(Consumo!$C$3:$C$902,tabItens[[#This Row],[CÓDIGO]],Consumo!$T$3:$T$902) + SUMIF(Consumo!$C$3:$C$902,tabItens[[#This Row],[CÓDIGO]],Consumo!$U$3:$U$902) + SUMIF(Consumo!$C$3:$C$902,tabItens[[#This Row],[CÓDIGO]],Consumo!$V$3:$V$902) + SUMIF(Consumo!$C$3:$C$902,tabItens[[#This Row],[CÓDIGO]],Consumo!$W$3:$W$902)</f>
        <v>68</v>
      </c>
      <c r="AT600" s="269">
        <f>SUMIF(Consumo!$C$3:$C$902,tabItens[[#This Row],[CÓDIGO]],Consumo!$AF$3:$AF$902)</f>
        <v>2090</v>
      </c>
      <c r="AU600" s="270">
        <f>SUMIF(Consumo!$C$3:$C$902,tabItens[[#This Row],[CÓDIGO]],Consumo!$AG$3:$AG$902)</f>
        <v>950</v>
      </c>
      <c r="AV600" s="271">
        <f>SUMIF(Consumo!$C$3:$C$902,tabItens[[#This Row],[CÓDIGO]],Consumo!$AE$3:$AE$902)</f>
        <v>0</v>
      </c>
      <c r="AW600" s="244">
        <f>tabItens[[#This Row],[QTDE ATUAL]] + tabItens[[#This Row],[RC QTDE]] + tabItens[[#This Row],[AF SALDO]] + tabItens[[#This Row],[Recentes]]</f>
        <v>19783</v>
      </c>
      <c r="AX600" s="272">
        <v>91</v>
      </c>
      <c r="AY600" s="272">
        <v>4</v>
      </c>
      <c r="AZ600" s="272">
        <f>IF(ISBLANK(tabItens[[#This Row],[CÓDIGO]]),"",tabItens[[#This Row],[PontoMês]] * (AZ$2+tabItens[[#This Row],[PontoQtM]]))</f>
        <v>364</v>
      </c>
      <c r="BA600" s="271">
        <f>tabItens[[#This Row],[PontoPed]] - tabItens[[#This Row],[Saldo]] + (1/10)</f>
        <v>-19418.900000000001</v>
      </c>
      <c r="BB600" s="271">
        <f xml:space="preserve"> tabItens[[#This Row],[PontoMês]] * BB$2 - tabItens[[#This Row],[QTDE ATUAL]] - (1/10)</f>
        <v>-19692.099999999999</v>
      </c>
      <c r="BC600" s="273">
        <f>IF( tabItens[[#This Row],[PontoPed]]&gt;0, IF(tabItens[[#This Row],[PontoPed]]&lt;1, 1, IF( tabItens[[#This Row],[Saldo]]&gt;tabItens[[#This Row],[PontoPed]], 0, (tabItens[[#This Row],[PontoPed]]-tabItens[[#This Row],[Saldo]])/tabItens[[#This Row],[PontoPed]] ) ), 0 )</f>
        <v>0</v>
      </c>
      <c r="BD600" s="274">
        <f>ROUNDDOWN(IF( OR( AND(tabItens[[#This Row],[PontoPed]]&lt;tabItens[[#This Row],[Saldo]],tabItens[[#This Row],[Saldo]]&gt;0), tabItens[[#This Row],[PontoPed]]=0), 99, IF(AND(tabItens[[#This Row],[Saldo]]=0,tabItens[[#This Row],[PontoPed]]&gt;0), 0, (1-tabItens[[#This Row],[PctAb]])*10 ) ),0)</f>
        <v>99</v>
      </c>
      <c r="BE600" s="275">
        <f>MAX(ROUNDDOWN( IF(tabItens[[#This Row],[Abaixo]] &gt; 0,   tabItens[[#This Row],[Abaixo]] + (tabItens[[#This Row],[PontoMês]] * IF( OR( ISBLANK(tabItens[[#This Row],[ATA Nº/ANO]]), tabItens[[#This Row],[ATA Nº/ANO]] = ""),BE$2,BE$1)),0),0),0)</f>
        <v>0</v>
      </c>
      <c r="BF60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0" s="276">
        <f>SUMIF(Consumo!$C$3:$C$902,tabItens[[#This Row],[CÓDIGO]],Consumo!$E$3:$E$902)</f>
        <v>0</v>
      </c>
      <c r="BH600" s="277">
        <f>IF(AND(tabItens[[#This Row],[Pend]] &gt; 0,tabItens[[#This Row],[Consumo]] &lt;&gt; 0), tabItens[[#This Row],[Pend]] / tabItens[[#This Row],[Consumo]], 0 )</f>
        <v>0</v>
      </c>
      <c r="BI600" s="276"/>
      <c r="BJ600" s="276"/>
      <c r="BK600" s="278" t="s">
        <v>2077</v>
      </c>
    </row>
    <row r="601" spans="1:63" x14ac:dyDescent="0.3">
      <c r="A601" s="239">
        <v>78416</v>
      </c>
      <c r="B601" s="240" t="s">
        <v>1451</v>
      </c>
      <c r="C601" s="241" t="s">
        <v>264</v>
      </c>
      <c r="D601" s="242">
        <v>3.49</v>
      </c>
      <c r="E601" s="243"/>
      <c r="F601" s="243"/>
      <c r="G601" s="243" t="s">
        <v>891</v>
      </c>
      <c r="H601" s="244">
        <v>1019</v>
      </c>
      <c r="I601" s="245">
        <v>103003</v>
      </c>
      <c r="J601" s="246">
        <v>3.49</v>
      </c>
      <c r="K601" s="247">
        <v>315</v>
      </c>
      <c r="L601" s="248">
        <f>IF(tabItens[[#This Row],[Média]] &gt; 0, tabItens[[#This Row],[QTDE ATUAL]] / tabItens[[#This Row],[Média]],999.9)</f>
        <v>999.9</v>
      </c>
      <c r="M601" s="249">
        <v>0</v>
      </c>
      <c r="N601" s="250">
        <f>tabItens[[#This Row],[VALOR UNIT.]] * tabItens[[#This Row],[LC]]</f>
        <v>0</v>
      </c>
      <c r="O601" s="251"/>
      <c r="P601" s="252"/>
      <c r="Q601" s="253"/>
      <c r="R601" s="250"/>
      <c r="S601" s="254"/>
      <c r="T601" s="255">
        <f>ROUNDDOWN(IFERROR(tabItens[[#This Row],[ATA DT.VALID.]] - $D$1,0) / 30,0)</f>
        <v>-1507</v>
      </c>
      <c r="U601" s="240" t="s">
        <v>1452</v>
      </c>
      <c r="V601" s="256">
        <v>1</v>
      </c>
      <c r="W601" s="257" t="s">
        <v>2070</v>
      </c>
      <c r="X601" s="258">
        <v>67</v>
      </c>
      <c r="Y601" s="259">
        <v>18</v>
      </c>
      <c r="Z601" s="260"/>
      <c r="AA601" s="261"/>
      <c r="AB601" s="262"/>
      <c r="AC601" s="262"/>
      <c r="AD601" s="261"/>
      <c r="AE601" s="262"/>
      <c r="AF601" s="255"/>
      <c r="AG601" s="263" t="s">
        <v>2063</v>
      </c>
      <c r="AH601" s="264"/>
      <c r="AI601" s="255">
        <v>106</v>
      </c>
      <c r="AJ601" s="264">
        <v>44071</v>
      </c>
      <c r="AK601" s="264">
        <v>38097</v>
      </c>
      <c r="AL601" s="264">
        <v>44040</v>
      </c>
      <c r="AM601" s="254"/>
      <c r="AN601" s="243"/>
      <c r="AO601" s="265" t="str">
        <f>_xlfn.IFNA(IF(VLOOKUP(tabItens[[#This Row],[CÓDIGO]],tabExcluirDoEstoque[#Data],1,FALSE),"sim",""),"")</f>
        <v/>
      </c>
      <c r="AP601" s="266" t="str">
        <f ca="1">IF(OR(ISBLANK(tabItens[[#This Row],[ATA DT.VALID.]]),tabItens[[#This Row],[ATA DT.VALID.]]="",tabItens[[#This Row],[ATA DT.VALID.]]=" "),"",IF(TYPE(tabItens[[#This Row],[ATA DT.VALID.]])=1,ROUNDUP((tabItens[[#This Row],[ATA DT.VALID.]]-TODAY())/7,0),""))</f>
        <v/>
      </c>
      <c r="AQ601" s="267"/>
      <c r="AR601" s="268" t="str">
        <f>IF(ISBLANK(tabItens[[#This Row],[CÓDIGO]]),"",IFERROR(VLOOKUP(tabItens[[#This Row],[CÓDIGO]],Consumo!$C$2:$AI$902,32,FALSE),0))</f>
        <v>05.2023</v>
      </c>
      <c r="AS601" s="269">
        <f>SUMIF(Consumo!$C$3:$C$902,tabItens[[#This Row],[CÓDIGO]],Consumo!$T$3:$T$902) + SUMIF(Consumo!$C$3:$C$902,tabItens[[#This Row],[CÓDIGO]],Consumo!$U$3:$U$902) + SUMIF(Consumo!$C$3:$C$902,tabItens[[#This Row],[CÓDIGO]],Consumo!$V$3:$V$902) + SUMIF(Consumo!$C$3:$C$902,tabItens[[#This Row],[CÓDIGO]],Consumo!$W$3:$W$902)</f>
        <v>270</v>
      </c>
      <c r="AT601" s="269">
        <f>SUMIF(Consumo!$C$3:$C$902,tabItens[[#This Row],[CÓDIGO]],Consumo!$AF$3:$AF$902)</f>
        <v>332</v>
      </c>
      <c r="AU601" s="270">
        <f>SUMIF(Consumo!$C$3:$C$902,tabItens[[#This Row],[CÓDIGO]],Consumo!$AG$3:$AG$902)</f>
        <v>270</v>
      </c>
      <c r="AV601" s="271">
        <f>SUMIF(Consumo!$C$3:$C$902,tabItens[[#This Row],[CÓDIGO]],Consumo!$AE$3:$AE$902)</f>
        <v>0</v>
      </c>
      <c r="AW601" s="244">
        <f>tabItens[[#This Row],[QTDE ATUAL]] + tabItens[[#This Row],[RC QTDE]] + tabItens[[#This Row],[AF SALDO]] + tabItens[[#This Row],[Recentes]]</f>
        <v>1019</v>
      </c>
      <c r="AX601" s="272">
        <v>43</v>
      </c>
      <c r="AY601" s="272">
        <v>4</v>
      </c>
      <c r="AZ601" s="272">
        <f>IF(ISBLANK(tabItens[[#This Row],[CÓDIGO]]),"",tabItens[[#This Row],[PontoMês]] * (AZ$2+tabItens[[#This Row],[PontoQtM]]))</f>
        <v>172</v>
      </c>
      <c r="BA601" s="271">
        <f>tabItens[[#This Row],[PontoPed]] - tabItens[[#This Row],[Saldo]] + (1/10)</f>
        <v>-846.9</v>
      </c>
      <c r="BB601" s="271">
        <f xml:space="preserve"> tabItens[[#This Row],[PontoMês]] * BB$2 - tabItens[[#This Row],[QTDE ATUAL]] - (1/10)</f>
        <v>-976.1</v>
      </c>
      <c r="BC601" s="273">
        <f>IF( tabItens[[#This Row],[PontoPed]]&gt;0, IF(tabItens[[#This Row],[PontoPed]]&lt;1, 1, IF( tabItens[[#This Row],[Saldo]]&gt;tabItens[[#This Row],[PontoPed]], 0, (tabItens[[#This Row],[PontoPed]]-tabItens[[#This Row],[Saldo]])/tabItens[[#This Row],[PontoPed]] ) ), 0 )</f>
        <v>0</v>
      </c>
      <c r="BD601" s="274">
        <f>ROUNDDOWN(IF( OR( AND(tabItens[[#This Row],[PontoPed]]&lt;tabItens[[#This Row],[Saldo]],tabItens[[#This Row],[Saldo]]&gt;0), tabItens[[#This Row],[PontoPed]]=0), 99, IF(AND(tabItens[[#This Row],[Saldo]]=0,tabItens[[#This Row],[PontoPed]]&gt;0), 0, (1-tabItens[[#This Row],[PctAb]])*10 ) ),0)</f>
        <v>99</v>
      </c>
      <c r="BE601" s="275">
        <f>MAX(ROUNDDOWN( IF(tabItens[[#This Row],[Abaixo]] &gt; 0,   tabItens[[#This Row],[Abaixo]] + (tabItens[[#This Row],[PontoMês]] * IF( OR( ISBLANK(tabItens[[#This Row],[ATA Nº/ANO]]), tabItens[[#This Row],[ATA Nº/ANO]] = ""),BE$2,BE$1)),0),0),0)</f>
        <v>0</v>
      </c>
      <c r="BF60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1" s="276">
        <f>SUMIF(Consumo!$C$3:$C$902,tabItens[[#This Row],[CÓDIGO]],Consumo!$E$3:$E$902)</f>
        <v>0</v>
      </c>
      <c r="BH601" s="277">
        <f>IF(AND(tabItens[[#This Row],[Pend]] &gt; 0,tabItens[[#This Row],[Consumo]] &lt;&gt; 0), tabItens[[#This Row],[Pend]] / tabItens[[#This Row],[Consumo]], 0 )</f>
        <v>0</v>
      </c>
      <c r="BI601" s="276"/>
      <c r="BJ601" s="276"/>
      <c r="BK601" s="278" t="s">
        <v>2077</v>
      </c>
    </row>
    <row r="602" spans="1:63" x14ac:dyDescent="0.3">
      <c r="A602" s="239">
        <v>13221</v>
      </c>
      <c r="B602" s="240" t="s">
        <v>1037</v>
      </c>
      <c r="C602" s="241" t="s">
        <v>264</v>
      </c>
      <c r="D602" s="242">
        <v>0.34</v>
      </c>
      <c r="E602" s="243"/>
      <c r="F602" s="243"/>
      <c r="G602" s="243" t="s">
        <v>891</v>
      </c>
      <c r="H602" s="244">
        <v>1794</v>
      </c>
      <c r="I602" s="245">
        <v>103003</v>
      </c>
      <c r="J602" s="246">
        <v>0.34</v>
      </c>
      <c r="K602" s="247">
        <v>2854</v>
      </c>
      <c r="L602" s="248">
        <f>IF(tabItens[[#This Row],[Média]] &gt; 0, tabItens[[#This Row],[QTDE ATUAL]] / tabItens[[#This Row],[Média]],999.9)</f>
        <v>999.9</v>
      </c>
      <c r="M602" s="249">
        <v>0</v>
      </c>
      <c r="N602" s="250">
        <f>tabItens[[#This Row],[VALOR UNIT.]] * tabItens[[#This Row],[LC]]</f>
        <v>0</v>
      </c>
      <c r="O602" s="251" t="s">
        <v>2102</v>
      </c>
      <c r="P602" s="252"/>
      <c r="Q602" s="253"/>
      <c r="R602" s="250"/>
      <c r="S602" s="254"/>
      <c r="T602" s="255">
        <f>ROUNDDOWN(IFERROR(tabItens[[#This Row],[ATA DT.VALID.]] - $D$1,0) / 30,0)</f>
        <v>-1507</v>
      </c>
      <c r="U602" s="240" t="s">
        <v>1038</v>
      </c>
      <c r="V602" s="256">
        <v>1</v>
      </c>
      <c r="W602" s="257" t="s">
        <v>2062</v>
      </c>
      <c r="X602" s="258">
        <v>67</v>
      </c>
      <c r="Y602" s="259">
        <v>1</v>
      </c>
      <c r="Z602" s="260"/>
      <c r="AA602" s="261"/>
      <c r="AB602" s="262"/>
      <c r="AC602" s="262"/>
      <c r="AD602" s="261"/>
      <c r="AE602" s="262"/>
      <c r="AF602" s="255"/>
      <c r="AG602" s="263" t="s">
        <v>2063</v>
      </c>
      <c r="AH602" s="264"/>
      <c r="AI602" s="255">
        <v>1158</v>
      </c>
      <c r="AJ602" s="264">
        <v>43857</v>
      </c>
      <c r="AK602" s="264" t="s">
        <v>891</v>
      </c>
      <c r="AL602" s="264">
        <v>43826</v>
      </c>
      <c r="AM602" s="254"/>
      <c r="AN602" s="243"/>
      <c r="AO602" s="265" t="str">
        <f>_xlfn.IFNA(IF(VLOOKUP(tabItens[[#This Row],[CÓDIGO]],tabExcluirDoEstoque[#Data],1,FALSE),"sim",""),"")</f>
        <v/>
      </c>
      <c r="AP602" s="266" t="str">
        <f ca="1">IF(OR(ISBLANK(tabItens[[#This Row],[ATA DT.VALID.]]),tabItens[[#This Row],[ATA DT.VALID.]]="",tabItens[[#This Row],[ATA DT.VALID.]]=" "),"",IF(TYPE(tabItens[[#This Row],[ATA DT.VALID.]])=1,ROUNDUP((tabItens[[#This Row],[ATA DT.VALID.]]-TODAY())/7,0),""))</f>
        <v/>
      </c>
      <c r="AQ602" s="267">
        <v>0</v>
      </c>
      <c r="AR602" s="268" t="str">
        <f>IF(ISBLANK(tabItens[[#This Row],[CÓDIGO]]),"",IFERROR(VLOOKUP(tabItens[[#This Row],[CÓDIGO]],Consumo!$C$2:$AI$902,32,FALSE),0))</f>
        <v>08.2023</v>
      </c>
      <c r="AS602" s="269">
        <f>SUMIF(Consumo!$C$3:$C$902,tabItens[[#This Row],[CÓDIGO]],Consumo!$T$3:$T$902) + SUMIF(Consumo!$C$3:$C$902,tabItens[[#This Row],[CÓDIGO]],Consumo!$U$3:$U$902) + SUMIF(Consumo!$C$3:$C$902,tabItens[[#This Row],[CÓDIGO]],Consumo!$V$3:$V$902) + SUMIF(Consumo!$C$3:$C$902,tabItens[[#This Row],[CÓDIGO]],Consumo!$W$3:$W$902)</f>
        <v>1820</v>
      </c>
      <c r="AT602" s="269">
        <f>SUMIF(Consumo!$C$3:$C$902,tabItens[[#This Row],[CÓDIGO]],Consumo!$AF$3:$AF$902)</f>
        <v>4189</v>
      </c>
      <c r="AU602" s="270">
        <f>SUMIF(Consumo!$C$3:$C$902,tabItens[[#This Row],[CÓDIGO]],Consumo!$AG$3:$AG$902)</f>
        <v>1220</v>
      </c>
      <c r="AV602" s="271">
        <f>SUMIF(Consumo!$C$3:$C$902,tabItens[[#This Row],[CÓDIGO]],Consumo!$AE$3:$AE$902)</f>
        <v>0</v>
      </c>
      <c r="AW602" s="244">
        <f>tabItens[[#This Row],[QTDE ATUAL]] + tabItens[[#This Row],[RC QTDE]] + tabItens[[#This Row],[AF SALDO]] + tabItens[[#This Row],[Recentes]]</f>
        <v>1794</v>
      </c>
      <c r="AX602" s="272">
        <v>316</v>
      </c>
      <c r="AY602" s="272">
        <v>4</v>
      </c>
      <c r="AZ602" s="272">
        <f>IF(ISBLANK(tabItens[[#This Row],[CÓDIGO]]),"",tabItens[[#This Row],[PontoMês]] * (AZ$2+tabItens[[#This Row],[PontoQtM]]))</f>
        <v>1264</v>
      </c>
      <c r="BA602" s="271">
        <f>tabItens[[#This Row],[PontoPed]] - tabItens[[#This Row],[Saldo]] + (1/10)</f>
        <v>-529.9</v>
      </c>
      <c r="BB602" s="271">
        <f xml:space="preserve"> tabItens[[#This Row],[PontoMês]] * BB$2 - tabItens[[#This Row],[QTDE ATUAL]] - (1/10)</f>
        <v>-1478.1</v>
      </c>
      <c r="BC602" s="273">
        <f>IF( tabItens[[#This Row],[PontoPed]]&gt;0, IF(tabItens[[#This Row],[PontoPed]]&lt;1, 1, IF( tabItens[[#This Row],[Saldo]]&gt;tabItens[[#This Row],[PontoPed]], 0, (tabItens[[#This Row],[PontoPed]]-tabItens[[#This Row],[Saldo]])/tabItens[[#This Row],[PontoPed]] ) ), 0 )</f>
        <v>0</v>
      </c>
      <c r="BD602" s="274">
        <f>ROUNDDOWN(IF( OR( AND(tabItens[[#This Row],[PontoPed]]&lt;tabItens[[#This Row],[Saldo]],tabItens[[#This Row],[Saldo]]&gt;0), tabItens[[#This Row],[PontoPed]]=0), 99, IF(AND(tabItens[[#This Row],[Saldo]]=0,tabItens[[#This Row],[PontoPed]]&gt;0), 0, (1-tabItens[[#This Row],[PctAb]])*10 ) ),0)</f>
        <v>99</v>
      </c>
      <c r="BE602" s="275">
        <f>MAX(ROUNDDOWN( IF(tabItens[[#This Row],[Abaixo]] &gt; 0,   tabItens[[#This Row],[Abaixo]] + (tabItens[[#This Row],[PontoMês]] * IF( OR( ISBLANK(tabItens[[#This Row],[ATA Nº/ANO]]), tabItens[[#This Row],[ATA Nº/ANO]] = ""),BE$2,BE$1)),0),0),0)</f>
        <v>0</v>
      </c>
      <c r="BF60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2" s="276">
        <f>SUMIF(Consumo!$C$3:$C$902,tabItens[[#This Row],[CÓDIGO]],Consumo!$E$3:$E$902)</f>
        <v>0</v>
      </c>
      <c r="BH602" s="277">
        <f>IF(AND(tabItens[[#This Row],[Pend]] &gt; 0,tabItens[[#This Row],[Consumo]] &lt;&gt; 0), tabItens[[#This Row],[Pend]] / tabItens[[#This Row],[Consumo]], 0 )</f>
        <v>0</v>
      </c>
      <c r="BI602" s="276"/>
      <c r="BJ602" s="276"/>
      <c r="BK602" s="278" t="s">
        <v>2077</v>
      </c>
    </row>
    <row r="603" spans="1:63" x14ac:dyDescent="0.3">
      <c r="A603" s="239">
        <v>13222</v>
      </c>
      <c r="B603" s="240" t="s">
        <v>1039</v>
      </c>
      <c r="C603" s="241" t="s">
        <v>264</v>
      </c>
      <c r="D603" s="242">
        <v>0.92</v>
      </c>
      <c r="E603" s="243"/>
      <c r="F603" s="243"/>
      <c r="G603" s="243" t="s">
        <v>891</v>
      </c>
      <c r="H603" s="244">
        <v>1141</v>
      </c>
      <c r="I603" s="245">
        <v>103003</v>
      </c>
      <c r="J603" s="246">
        <v>0.92</v>
      </c>
      <c r="K603" s="247">
        <v>95</v>
      </c>
      <c r="L603" s="248">
        <f>IF(tabItens[[#This Row],[Média]] &gt; 0, tabItens[[#This Row],[QTDE ATUAL]] / tabItens[[#This Row],[Média]],999.9)</f>
        <v>999.9</v>
      </c>
      <c r="M603" s="249">
        <v>0</v>
      </c>
      <c r="N603" s="250">
        <f>tabItens[[#This Row],[VALOR UNIT.]] * tabItens[[#This Row],[LC]]</f>
        <v>0</v>
      </c>
      <c r="O603" s="251" t="s">
        <v>2102</v>
      </c>
      <c r="P603" s="252"/>
      <c r="Q603" s="253"/>
      <c r="R603" s="250"/>
      <c r="S603" s="254"/>
      <c r="T603" s="255">
        <f>ROUNDDOWN(IFERROR(tabItens[[#This Row],[ATA DT.VALID.]] - $D$1,0) / 30,0)</f>
        <v>-1507</v>
      </c>
      <c r="U603" s="240" t="s">
        <v>1038</v>
      </c>
      <c r="V603" s="256">
        <v>1</v>
      </c>
      <c r="W603" s="257" t="s">
        <v>2062</v>
      </c>
      <c r="X603" s="258">
        <v>67</v>
      </c>
      <c r="Y603" s="259">
        <v>1</v>
      </c>
      <c r="Z603" s="260"/>
      <c r="AA603" s="261"/>
      <c r="AB603" s="262"/>
      <c r="AC603" s="262"/>
      <c r="AD603" s="261"/>
      <c r="AE603" s="262"/>
      <c r="AF603" s="255"/>
      <c r="AG603" s="263" t="s">
        <v>2063</v>
      </c>
      <c r="AH603" s="264"/>
      <c r="AI603" s="255">
        <v>32</v>
      </c>
      <c r="AJ603" s="264">
        <v>44071</v>
      </c>
      <c r="AK603" s="264" t="s">
        <v>891</v>
      </c>
      <c r="AL603" s="264">
        <v>44040</v>
      </c>
      <c r="AM603" s="254"/>
      <c r="AN603" s="243"/>
      <c r="AO603" s="265" t="str">
        <f>_xlfn.IFNA(IF(VLOOKUP(tabItens[[#This Row],[CÓDIGO]],tabExcluirDoEstoque[#Data],1,FALSE),"sim",""),"")</f>
        <v/>
      </c>
      <c r="AP603" s="266" t="str">
        <f ca="1">IF(OR(ISBLANK(tabItens[[#This Row],[ATA DT.VALID.]]),tabItens[[#This Row],[ATA DT.VALID.]]="",tabItens[[#This Row],[ATA DT.VALID.]]=" "),"",IF(TYPE(tabItens[[#This Row],[ATA DT.VALID.]])=1,ROUNDUP((tabItens[[#This Row],[ATA DT.VALID.]]-TODAY())/7,0),""))</f>
        <v/>
      </c>
      <c r="AQ603" s="267">
        <v>0</v>
      </c>
      <c r="AR603" s="268" t="str">
        <f>IF(ISBLANK(tabItens[[#This Row],[CÓDIGO]]),"",IFERROR(VLOOKUP(tabItens[[#This Row],[CÓDIGO]],Consumo!$C$2:$AI$902,32,FALSE),0))</f>
        <v>04.2023</v>
      </c>
      <c r="AS603" s="269">
        <f>SUMIF(Consumo!$C$3:$C$902,tabItens[[#This Row],[CÓDIGO]],Consumo!$T$3:$T$902) + SUMIF(Consumo!$C$3:$C$902,tabItens[[#This Row],[CÓDIGO]],Consumo!$U$3:$U$902) + SUMIF(Consumo!$C$3:$C$902,tabItens[[#This Row],[CÓDIGO]],Consumo!$V$3:$V$902) + SUMIF(Consumo!$C$3:$C$902,tabItens[[#This Row],[CÓDIGO]],Consumo!$W$3:$W$902)</f>
        <v>0</v>
      </c>
      <c r="AT603" s="269">
        <f>SUMIF(Consumo!$C$3:$C$902,tabItens[[#This Row],[CÓDIGO]],Consumo!$AF$3:$AF$902)</f>
        <v>95</v>
      </c>
      <c r="AU603" s="270">
        <f>SUMIF(Consumo!$C$3:$C$902,tabItens[[#This Row],[CÓDIGO]],Consumo!$AG$3:$AG$902)</f>
        <v>50</v>
      </c>
      <c r="AV603" s="271">
        <f>SUMIF(Consumo!$C$3:$C$902,tabItens[[#This Row],[CÓDIGO]],Consumo!$AE$3:$AE$902)</f>
        <v>0</v>
      </c>
      <c r="AW603" s="244">
        <f>tabItens[[#This Row],[QTDE ATUAL]] + tabItens[[#This Row],[RC QTDE]] + tabItens[[#This Row],[AF SALDO]] + tabItens[[#This Row],[Recentes]]</f>
        <v>1141</v>
      </c>
      <c r="AX603" s="272">
        <v>27</v>
      </c>
      <c r="AY603" s="272">
        <v>4</v>
      </c>
      <c r="AZ603" s="272">
        <f>IF(ISBLANK(tabItens[[#This Row],[CÓDIGO]]),"",tabItens[[#This Row],[PontoMês]] * (AZ$2+tabItens[[#This Row],[PontoQtM]]))</f>
        <v>108</v>
      </c>
      <c r="BA603" s="271">
        <f>tabItens[[#This Row],[PontoPed]] - tabItens[[#This Row],[Saldo]] + (1/10)</f>
        <v>-1032.9000000000001</v>
      </c>
      <c r="BB603" s="271">
        <f xml:space="preserve"> tabItens[[#This Row],[PontoMês]] * BB$2 - tabItens[[#This Row],[QTDE ATUAL]] - (1/10)</f>
        <v>-1114.0999999999999</v>
      </c>
      <c r="BC603" s="273">
        <f>IF( tabItens[[#This Row],[PontoPed]]&gt;0, IF(tabItens[[#This Row],[PontoPed]]&lt;1, 1, IF( tabItens[[#This Row],[Saldo]]&gt;tabItens[[#This Row],[PontoPed]], 0, (tabItens[[#This Row],[PontoPed]]-tabItens[[#This Row],[Saldo]])/tabItens[[#This Row],[PontoPed]] ) ), 0 )</f>
        <v>0</v>
      </c>
      <c r="BD603" s="274">
        <f>ROUNDDOWN(IF( OR( AND(tabItens[[#This Row],[PontoPed]]&lt;tabItens[[#This Row],[Saldo]],tabItens[[#This Row],[Saldo]]&gt;0), tabItens[[#This Row],[PontoPed]]=0), 99, IF(AND(tabItens[[#This Row],[Saldo]]=0,tabItens[[#This Row],[PontoPed]]&gt;0), 0, (1-tabItens[[#This Row],[PctAb]])*10 ) ),0)</f>
        <v>99</v>
      </c>
      <c r="BE603" s="275">
        <f>MAX(ROUNDDOWN( IF(tabItens[[#This Row],[Abaixo]] &gt; 0,   tabItens[[#This Row],[Abaixo]] + (tabItens[[#This Row],[PontoMês]] * IF( OR( ISBLANK(tabItens[[#This Row],[ATA Nº/ANO]]), tabItens[[#This Row],[ATA Nº/ANO]] = ""),BE$2,BE$1)),0),0),0)</f>
        <v>0</v>
      </c>
      <c r="BF60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3" s="276">
        <f>SUMIF(Consumo!$C$3:$C$902,tabItens[[#This Row],[CÓDIGO]],Consumo!$E$3:$E$902)</f>
        <v>0</v>
      </c>
      <c r="BH603" s="277">
        <f>IF(AND(tabItens[[#This Row],[Pend]] &gt; 0,tabItens[[#This Row],[Consumo]] &lt;&gt; 0), tabItens[[#This Row],[Pend]] / tabItens[[#This Row],[Consumo]], 0 )</f>
        <v>0</v>
      </c>
      <c r="BI603" s="276"/>
      <c r="BJ603" s="276"/>
      <c r="BK603" s="278" t="s">
        <v>2077</v>
      </c>
    </row>
    <row r="604" spans="1:63" x14ac:dyDescent="0.3">
      <c r="A604" s="239">
        <v>126838</v>
      </c>
      <c r="B604" s="240" t="s">
        <v>1783</v>
      </c>
      <c r="C604" s="241" t="s">
        <v>264</v>
      </c>
      <c r="D604" s="242">
        <v>0.33</v>
      </c>
      <c r="E604" s="243"/>
      <c r="F604" s="243"/>
      <c r="G604" s="243" t="s">
        <v>891</v>
      </c>
      <c r="H604" s="244">
        <v>2471</v>
      </c>
      <c r="I604" s="245">
        <v>103003</v>
      </c>
      <c r="J604" s="246">
        <v>0.33</v>
      </c>
      <c r="K604" s="247"/>
      <c r="L604" s="248">
        <f>IF(tabItens[[#This Row],[Média]] &gt; 0, tabItens[[#This Row],[QTDE ATUAL]] / tabItens[[#This Row],[Média]],999.9)</f>
        <v>999.9</v>
      </c>
      <c r="M604" s="249">
        <v>0</v>
      </c>
      <c r="N604" s="250">
        <f>tabItens[[#This Row],[VALOR UNIT.]] * tabItens[[#This Row],[LC]]</f>
        <v>0</v>
      </c>
      <c r="O604" s="251"/>
      <c r="P604" s="252"/>
      <c r="Q604" s="253"/>
      <c r="R604" s="250"/>
      <c r="S604" s="254"/>
      <c r="T604" s="255">
        <f>ROUNDDOWN(IFERROR(tabItens[[#This Row],[ATA DT.VALID.]] - $D$1,0) / 30,0)</f>
        <v>-1507</v>
      </c>
      <c r="U604" s="240" t="s">
        <v>1784</v>
      </c>
      <c r="V604" s="256">
        <v>1</v>
      </c>
      <c r="W604" s="257" t="s">
        <v>2069</v>
      </c>
      <c r="X604" s="258">
        <v>67</v>
      </c>
      <c r="Y604" s="259">
        <v>2</v>
      </c>
      <c r="Z604" s="260"/>
      <c r="AA604" s="261"/>
      <c r="AB604" s="262"/>
      <c r="AC604" s="262"/>
      <c r="AD604" s="261"/>
      <c r="AE604" s="262"/>
      <c r="AF604" s="255"/>
      <c r="AG604" s="263" t="s">
        <v>2063</v>
      </c>
      <c r="AH604" s="264"/>
      <c r="AI604" s="255">
        <v>0</v>
      </c>
      <c r="AJ604" s="264">
        <v>43759</v>
      </c>
      <c r="AK604" s="264">
        <v>41596</v>
      </c>
      <c r="AL604" s="264">
        <v>43747</v>
      </c>
      <c r="AM604" s="254"/>
      <c r="AN604" s="243"/>
      <c r="AO604" s="265" t="str">
        <f>_xlfn.IFNA(IF(VLOOKUP(tabItens[[#This Row],[CÓDIGO]],tabExcluirDoEstoque[#Data],1,FALSE),"sim",""),"")</f>
        <v/>
      </c>
      <c r="AP604" s="266" t="str">
        <f ca="1">IF(OR(ISBLANK(tabItens[[#This Row],[ATA DT.VALID.]]),tabItens[[#This Row],[ATA DT.VALID.]]="",tabItens[[#This Row],[ATA DT.VALID.]]=" "),"",IF(TYPE(tabItens[[#This Row],[ATA DT.VALID.]])=1,ROUNDUP((tabItens[[#This Row],[ATA DT.VALID.]]-TODAY())/7,0),""))</f>
        <v/>
      </c>
      <c r="AQ604" s="267"/>
      <c r="AR604" s="268">
        <f>IF(ISBLANK(tabItens[[#This Row],[CÓDIGO]]),"",IFERROR(VLOOKUP(tabItens[[#This Row],[CÓDIGO]],Consumo!$C$2:$AI$902,32,FALSE),0))</f>
        <v>0</v>
      </c>
      <c r="AS604" s="269">
        <f>SUMIF(Consumo!$C$3:$C$902,tabItens[[#This Row],[CÓDIGO]],Consumo!$T$3:$T$902) + SUMIF(Consumo!$C$3:$C$902,tabItens[[#This Row],[CÓDIGO]],Consumo!$U$3:$U$902) + SUMIF(Consumo!$C$3:$C$902,tabItens[[#This Row],[CÓDIGO]],Consumo!$V$3:$V$902) + SUMIF(Consumo!$C$3:$C$902,tabItens[[#This Row],[CÓDIGO]],Consumo!$W$3:$W$902)</f>
        <v>0</v>
      </c>
      <c r="AT604" s="269">
        <f>SUMIF(Consumo!$C$3:$C$902,tabItens[[#This Row],[CÓDIGO]],Consumo!$AF$3:$AF$902)</f>
        <v>0</v>
      </c>
      <c r="AU604" s="270">
        <f>SUMIF(Consumo!$C$3:$C$902,tabItens[[#This Row],[CÓDIGO]],Consumo!$AG$3:$AG$902)</f>
        <v>0</v>
      </c>
      <c r="AV604" s="271">
        <f>SUMIF(Consumo!$C$3:$C$902,tabItens[[#This Row],[CÓDIGO]],Consumo!$AE$3:$AE$902)</f>
        <v>0</v>
      </c>
      <c r="AW604" s="244">
        <f>tabItens[[#This Row],[QTDE ATUAL]] + tabItens[[#This Row],[RC QTDE]] + tabItens[[#This Row],[AF SALDO]] + tabItens[[#This Row],[Recentes]]</f>
        <v>2471</v>
      </c>
      <c r="AX604" s="272">
        <v>11</v>
      </c>
      <c r="AY604" s="272">
        <v>4</v>
      </c>
      <c r="AZ604" s="272">
        <f>IF(ISBLANK(tabItens[[#This Row],[CÓDIGO]]),"",tabItens[[#This Row],[PontoMês]] * (AZ$2+tabItens[[#This Row],[PontoQtM]]))</f>
        <v>44</v>
      </c>
      <c r="BA604" s="271">
        <f>tabItens[[#This Row],[PontoPed]] - tabItens[[#This Row],[Saldo]] + (1/10)</f>
        <v>-2426.9</v>
      </c>
      <c r="BB604" s="271">
        <f xml:space="preserve"> tabItens[[#This Row],[PontoMês]] * BB$2 - tabItens[[#This Row],[QTDE ATUAL]] - (1/10)</f>
        <v>-2460.1</v>
      </c>
      <c r="BC604" s="273">
        <f>IF( tabItens[[#This Row],[PontoPed]]&gt;0, IF(tabItens[[#This Row],[PontoPed]]&lt;1, 1, IF( tabItens[[#This Row],[Saldo]]&gt;tabItens[[#This Row],[PontoPed]], 0, (tabItens[[#This Row],[PontoPed]]-tabItens[[#This Row],[Saldo]])/tabItens[[#This Row],[PontoPed]] ) ), 0 )</f>
        <v>0</v>
      </c>
      <c r="BD604" s="274">
        <f>ROUNDDOWN(IF( OR( AND(tabItens[[#This Row],[PontoPed]]&lt;tabItens[[#This Row],[Saldo]],tabItens[[#This Row],[Saldo]]&gt;0), tabItens[[#This Row],[PontoPed]]=0), 99, IF(AND(tabItens[[#This Row],[Saldo]]=0,tabItens[[#This Row],[PontoPed]]&gt;0), 0, (1-tabItens[[#This Row],[PctAb]])*10 ) ),0)</f>
        <v>99</v>
      </c>
      <c r="BE604" s="275">
        <f>MAX(ROUNDDOWN( IF(tabItens[[#This Row],[Abaixo]] &gt; 0,   tabItens[[#This Row],[Abaixo]] + (tabItens[[#This Row],[PontoMês]] * IF( OR( ISBLANK(tabItens[[#This Row],[ATA Nº/ANO]]), tabItens[[#This Row],[ATA Nº/ANO]] = ""),BE$2,BE$1)),0),0),0)</f>
        <v>0</v>
      </c>
      <c r="BF60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4" s="276">
        <f>SUMIF(Consumo!$C$3:$C$902,tabItens[[#This Row],[CÓDIGO]],Consumo!$E$3:$E$902)</f>
        <v>0</v>
      </c>
      <c r="BH604" s="277">
        <f>IF(AND(tabItens[[#This Row],[Pend]] &gt; 0,tabItens[[#This Row],[Consumo]] &lt;&gt; 0), tabItens[[#This Row],[Pend]] / tabItens[[#This Row],[Consumo]], 0 )</f>
        <v>0</v>
      </c>
      <c r="BI604" s="276"/>
      <c r="BJ604" s="276"/>
      <c r="BK604" s="278" t="s">
        <v>2077</v>
      </c>
    </row>
    <row r="605" spans="1:63" x14ac:dyDescent="0.3">
      <c r="A605" s="239">
        <v>78418</v>
      </c>
      <c r="B605" s="240" t="s">
        <v>1453</v>
      </c>
      <c r="C605" s="241" t="s">
        <v>264</v>
      </c>
      <c r="D605" s="242">
        <v>1.47</v>
      </c>
      <c r="E605" s="243"/>
      <c r="F605" s="243"/>
      <c r="G605" s="243" t="s">
        <v>891</v>
      </c>
      <c r="H605" s="244">
        <v>225</v>
      </c>
      <c r="I605" s="245">
        <v>103003</v>
      </c>
      <c r="J605" s="246">
        <v>1.47</v>
      </c>
      <c r="K605" s="247">
        <v>60</v>
      </c>
      <c r="L605" s="248">
        <f>IF(tabItens[[#This Row],[Média]] &gt; 0, tabItens[[#This Row],[QTDE ATUAL]] / tabItens[[#This Row],[Média]],999.9)</f>
        <v>999.9</v>
      </c>
      <c r="M605" s="249">
        <v>0</v>
      </c>
      <c r="N605" s="250">
        <f>tabItens[[#This Row],[VALOR UNIT.]] * tabItens[[#This Row],[LC]]</f>
        <v>0</v>
      </c>
      <c r="O605" s="251"/>
      <c r="P605" s="252"/>
      <c r="Q605" s="253"/>
      <c r="R605" s="250"/>
      <c r="S605" s="254"/>
      <c r="T605" s="255">
        <f>ROUNDDOWN(IFERROR(tabItens[[#This Row],[ATA DT.VALID.]] - $D$1,0) / 30,0)</f>
        <v>-1507</v>
      </c>
      <c r="U605" s="240" t="s">
        <v>1454</v>
      </c>
      <c r="V605" s="256">
        <v>1</v>
      </c>
      <c r="W605" s="257" t="s">
        <v>2069</v>
      </c>
      <c r="X605" s="258">
        <v>67</v>
      </c>
      <c r="Y605" s="259">
        <v>16</v>
      </c>
      <c r="Z605" s="260">
        <v>2962</v>
      </c>
      <c r="AA605" s="261">
        <v>2023</v>
      </c>
      <c r="AB605" s="262">
        <v>30</v>
      </c>
      <c r="AC605" s="262"/>
      <c r="AD605" s="261"/>
      <c r="AE605" s="262"/>
      <c r="AF605" s="255"/>
      <c r="AG605" s="263" t="s">
        <v>2063</v>
      </c>
      <c r="AH605" s="264"/>
      <c r="AI605" s="255">
        <v>20</v>
      </c>
      <c r="AJ605" s="264">
        <v>43759</v>
      </c>
      <c r="AK605" s="264">
        <v>38097</v>
      </c>
      <c r="AL605" s="264">
        <v>43747</v>
      </c>
      <c r="AM605" s="254"/>
      <c r="AN605" s="243"/>
      <c r="AO605" s="265" t="str">
        <f>_xlfn.IFNA(IF(VLOOKUP(tabItens[[#This Row],[CÓDIGO]],tabExcluirDoEstoque[#Data],1,FALSE),"sim",""),"")</f>
        <v/>
      </c>
      <c r="AP605" s="266" t="str">
        <f ca="1">IF(OR(ISBLANK(tabItens[[#This Row],[ATA DT.VALID.]]),tabItens[[#This Row],[ATA DT.VALID.]]="",tabItens[[#This Row],[ATA DT.VALID.]]=" "),"",IF(TYPE(tabItens[[#This Row],[ATA DT.VALID.]])=1,ROUNDUP((tabItens[[#This Row],[ATA DT.VALID.]]-TODAY())/7,0),""))</f>
        <v/>
      </c>
      <c r="AQ605" s="267"/>
      <c r="AR605" s="268" t="str">
        <f>IF(ISBLANK(tabItens[[#This Row],[CÓDIGO]]),"",IFERROR(VLOOKUP(tabItens[[#This Row],[CÓDIGO]],Consumo!$C$2:$AI$902,32,FALSE),0))</f>
        <v>03.2023</v>
      </c>
      <c r="AS605" s="269">
        <f>SUMIF(Consumo!$C$3:$C$902,tabItens[[#This Row],[CÓDIGO]],Consumo!$T$3:$T$902) + SUMIF(Consumo!$C$3:$C$902,tabItens[[#This Row],[CÓDIGO]],Consumo!$U$3:$U$902) + SUMIF(Consumo!$C$3:$C$902,tabItens[[#This Row],[CÓDIGO]],Consumo!$V$3:$V$902) + SUMIF(Consumo!$C$3:$C$902,tabItens[[#This Row],[CÓDIGO]],Consumo!$W$3:$W$902)</f>
        <v>0</v>
      </c>
      <c r="AT605" s="269">
        <f>SUMIF(Consumo!$C$3:$C$902,tabItens[[#This Row],[CÓDIGO]],Consumo!$AF$3:$AF$902)</f>
        <v>205</v>
      </c>
      <c r="AU605" s="270">
        <f>SUMIF(Consumo!$C$3:$C$902,tabItens[[#This Row],[CÓDIGO]],Consumo!$AG$3:$AG$902)</f>
        <v>100</v>
      </c>
      <c r="AV605" s="271">
        <f>SUMIF(Consumo!$C$3:$C$902,tabItens[[#This Row],[CÓDIGO]],Consumo!$AE$3:$AE$902)</f>
        <v>0</v>
      </c>
      <c r="AW605" s="244">
        <f>tabItens[[#This Row],[QTDE ATUAL]] + tabItens[[#This Row],[RC QTDE]] + tabItens[[#This Row],[AF SALDO]] + tabItens[[#This Row],[Recentes]]</f>
        <v>255</v>
      </c>
      <c r="AX605" s="272">
        <v>9</v>
      </c>
      <c r="AY605" s="272">
        <v>4</v>
      </c>
      <c r="AZ605" s="272">
        <f>IF(ISBLANK(tabItens[[#This Row],[CÓDIGO]]),"",tabItens[[#This Row],[PontoMês]] * (AZ$2+tabItens[[#This Row],[PontoQtM]]))</f>
        <v>36</v>
      </c>
      <c r="BA605" s="271">
        <f>tabItens[[#This Row],[PontoPed]] - tabItens[[#This Row],[Saldo]] + (1/10)</f>
        <v>-218.9</v>
      </c>
      <c r="BB605" s="271">
        <f xml:space="preserve"> tabItens[[#This Row],[PontoMês]] * BB$2 - tabItens[[#This Row],[QTDE ATUAL]] - (1/10)</f>
        <v>-216.1</v>
      </c>
      <c r="BC605" s="273">
        <f>IF( tabItens[[#This Row],[PontoPed]]&gt;0, IF(tabItens[[#This Row],[PontoPed]]&lt;1, 1, IF( tabItens[[#This Row],[Saldo]]&gt;tabItens[[#This Row],[PontoPed]], 0, (tabItens[[#This Row],[PontoPed]]-tabItens[[#This Row],[Saldo]])/tabItens[[#This Row],[PontoPed]] ) ), 0 )</f>
        <v>0</v>
      </c>
      <c r="BD605" s="274">
        <f>ROUNDDOWN(IF( OR( AND(tabItens[[#This Row],[PontoPed]]&lt;tabItens[[#This Row],[Saldo]],tabItens[[#This Row],[Saldo]]&gt;0), tabItens[[#This Row],[PontoPed]]=0), 99, IF(AND(tabItens[[#This Row],[Saldo]]=0,tabItens[[#This Row],[PontoPed]]&gt;0), 0, (1-tabItens[[#This Row],[PctAb]])*10 ) ),0)</f>
        <v>99</v>
      </c>
      <c r="BE605" s="275">
        <f>MAX(ROUNDDOWN( IF(tabItens[[#This Row],[Abaixo]] &gt; 0,   tabItens[[#This Row],[Abaixo]] + (tabItens[[#This Row],[PontoMês]] * IF( OR( ISBLANK(tabItens[[#This Row],[ATA Nº/ANO]]), tabItens[[#This Row],[ATA Nº/ANO]] = ""),BE$2,BE$1)),0),0),0)</f>
        <v>0</v>
      </c>
      <c r="BF60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5" s="276">
        <f>SUMIF(Consumo!$C$3:$C$902,tabItens[[#This Row],[CÓDIGO]],Consumo!$E$3:$E$902)</f>
        <v>0</v>
      </c>
      <c r="BH605" s="277">
        <f>IF(AND(tabItens[[#This Row],[Pend]] &gt; 0,tabItens[[#This Row],[Consumo]] &lt;&gt; 0), tabItens[[#This Row],[Pend]] / tabItens[[#This Row],[Consumo]], 0 )</f>
        <v>0</v>
      </c>
      <c r="BI605" s="276"/>
      <c r="BJ605" s="276"/>
      <c r="BK605" s="278" t="s">
        <v>2077</v>
      </c>
    </row>
    <row r="606" spans="1:63" x14ac:dyDescent="0.3">
      <c r="A606" s="239">
        <v>124963</v>
      </c>
      <c r="B606" s="240" t="s">
        <v>1769</v>
      </c>
      <c r="C606" s="241" t="s">
        <v>270</v>
      </c>
      <c r="D606" s="242">
        <v>14.36</v>
      </c>
      <c r="E606" s="243"/>
      <c r="F606" s="243"/>
      <c r="G606" s="243" t="s">
        <v>891</v>
      </c>
      <c r="H606" s="244">
        <v>116</v>
      </c>
      <c r="I606" s="245">
        <v>103003</v>
      </c>
      <c r="J606" s="246">
        <v>14.36</v>
      </c>
      <c r="K606" s="247">
        <v>119</v>
      </c>
      <c r="L606" s="248">
        <f>IF(tabItens[[#This Row],[Média]] &gt; 0, tabItens[[#This Row],[QTDE ATUAL]] / tabItens[[#This Row],[Média]],999.9)</f>
        <v>999.9</v>
      </c>
      <c r="M606" s="249">
        <v>0</v>
      </c>
      <c r="N606" s="250">
        <f>tabItens[[#This Row],[VALOR UNIT.]] * tabItens[[#This Row],[LC]]</f>
        <v>0</v>
      </c>
      <c r="O606" s="251"/>
      <c r="P606" s="252"/>
      <c r="Q606" s="253"/>
      <c r="R606" s="250"/>
      <c r="S606" s="254"/>
      <c r="T606" s="255">
        <f>ROUNDDOWN(IFERROR(tabItens[[#This Row],[ATA DT.VALID.]] - $D$1,0) / 30,0)</f>
        <v>-1507</v>
      </c>
      <c r="U606" s="240" t="s">
        <v>1528</v>
      </c>
      <c r="V606" s="256">
        <v>1</v>
      </c>
      <c r="W606" s="257" t="s">
        <v>2070</v>
      </c>
      <c r="X606" s="258">
        <v>67</v>
      </c>
      <c r="Y606" s="259">
        <v>3</v>
      </c>
      <c r="Z606" s="260">
        <v>9922</v>
      </c>
      <c r="AA606" s="261">
        <v>2023</v>
      </c>
      <c r="AB606" s="262">
        <v>50</v>
      </c>
      <c r="AC606" s="262"/>
      <c r="AD606" s="261"/>
      <c r="AE606" s="262"/>
      <c r="AF606" s="255"/>
      <c r="AG606" s="263" t="s">
        <v>2063</v>
      </c>
      <c r="AH606" s="264"/>
      <c r="AI606" s="255">
        <v>48</v>
      </c>
      <c r="AJ606" s="264">
        <v>43640</v>
      </c>
      <c r="AK606" s="264">
        <v>41309</v>
      </c>
      <c r="AL606" s="264">
        <v>43612</v>
      </c>
      <c r="AM606" s="254"/>
      <c r="AN606" s="243"/>
      <c r="AO606" s="265" t="str">
        <f>_xlfn.IFNA(IF(VLOOKUP(tabItens[[#This Row],[CÓDIGO]],tabExcluirDoEstoque[#Data],1,FALSE),"sim",""),"")</f>
        <v/>
      </c>
      <c r="AP606" s="266" t="str">
        <f ca="1">IF(OR(ISBLANK(tabItens[[#This Row],[ATA DT.VALID.]]),tabItens[[#This Row],[ATA DT.VALID.]]="",tabItens[[#This Row],[ATA DT.VALID.]]=" "),"",IF(TYPE(tabItens[[#This Row],[ATA DT.VALID.]])=1,ROUNDUP((tabItens[[#This Row],[ATA DT.VALID.]]-TODAY())/7,0),""))</f>
        <v/>
      </c>
      <c r="AQ606" s="267"/>
      <c r="AR606" s="268" t="str">
        <f>IF(ISBLANK(tabItens[[#This Row],[CÓDIGO]]),"",IFERROR(VLOOKUP(tabItens[[#This Row],[CÓDIGO]],Consumo!$C$2:$AI$902,32,FALSE),0))</f>
        <v>08.2023</v>
      </c>
      <c r="AS606" s="269">
        <f>SUMIF(Consumo!$C$3:$C$902,tabItens[[#This Row],[CÓDIGO]],Consumo!$T$3:$T$902) + SUMIF(Consumo!$C$3:$C$902,tabItens[[#This Row],[CÓDIGO]],Consumo!$U$3:$U$902) + SUMIF(Consumo!$C$3:$C$902,tabItens[[#This Row],[CÓDIGO]],Consumo!$V$3:$V$902) + SUMIF(Consumo!$C$3:$C$902,tabItens[[#This Row],[CÓDIGO]],Consumo!$W$3:$W$902)</f>
        <v>21</v>
      </c>
      <c r="AT606" s="269">
        <f>SUMIF(Consumo!$C$3:$C$902,tabItens[[#This Row],[CÓDIGO]],Consumo!$AF$3:$AF$902)</f>
        <v>301</v>
      </c>
      <c r="AU606" s="270">
        <f>SUMIF(Consumo!$C$3:$C$902,tabItens[[#This Row],[CÓDIGO]],Consumo!$AG$3:$AG$902)</f>
        <v>126</v>
      </c>
      <c r="AV606" s="271">
        <f>SUMIF(Consumo!$C$3:$C$902,tabItens[[#This Row],[CÓDIGO]],Consumo!$AE$3:$AE$902)</f>
        <v>0</v>
      </c>
      <c r="AW606" s="244">
        <f>tabItens[[#This Row],[QTDE ATUAL]] + tabItens[[#This Row],[RC QTDE]] + tabItens[[#This Row],[AF SALDO]] + tabItens[[#This Row],[Recentes]]</f>
        <v>166</v>
      </c>
      <c r="AX606" s="272">
        <v>6</v>
      </c>
      <c r="AY606" s="272">
        <v>4</v>
      </c>
      <c r="AZ606" s="272">
        <f>IF(ISBLANK(tabItens[[#This Row],[CÓDIGO]]),"",tabItens[[#This Row],[PontoMês]] * (AZ$2+tabItens[[#This Row],[PontoQtM]]))</f>
        <v>24</v>
      </c>
      <c r="BA606" s="271">
        <f>tabItens[[#This Row],[PontoPed]] - tabItens[[#This Row],[Saldo]] + (1/10)</f>
        <v>-141.9</v>
      </c>
      <c r="BB606" s="271">
        <f xml:space="preserve"> tabItens[[#This Row],[PontoMês]] * BB$2 - tabItens[[#This Row],[QTDE ATUAL]] - (1/10)</f>
        <v>-110.1</v>
      </c>
      <c r="BC606" s="273">
        <f>IF( tabItens[[#This Row],[PontoPed]]&gt;0, IF(tabItens[[#This Row],[PontoPed]]&lt;1, 1, IF( tabItens[[#This Row],[Saldo]]&gt;tabItens[[#This Row],[PontoPed]], 0, (tabItens[[#This Row],[PontoPed]]-tabItens[[#This Row],[Saldo]])/tabItens[[#This Row],[PontoPed]] ) ), 0 )</f>
        <v>0</v>
      </c>
      <c r="BD606" s="274">
        <f>ROUNDDOWN(IF( OR( AND(tabItens[[#This Row],[PontoPed]]&lt;tabItens[[#This Row],[Saldo]],tabItens[[#This Row],[Saldo]]&gt;0), tabItens[[#This Row],[PontoPed]]=0), 99, IF(AND(tabItens[[#This Row],[Saldo]]=0,tabItens[[#This Row],[PontoPed]]&gt;0), 0, (1-tabItens[[#This Row],[PctAb]])*10 ) ),0)</f>
        <v>99</v>
      </c>
      <c r="BE606" s="275">
        <f>MAX(ROUNDDOWN( IF(tabItens[[#This Row],[Abaixo]] &gt; 0,   tabItens[[#This Row],[Abaixo]] + (tabItens[[#This Row],[PontoMês]] * IF( OR( ISBLANK(tabItens[[#This Row],[ATA Nº/ANO]]), tabItens[[#This Row],[ATA Nº/ANO]] = ""),BE$2,BE$1)),0),0),0)</f>
        <v>0</v>
      </c>
      <c r="BF60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6" s="276">
        <f>SUMIF(Consumo!$C$3:$C$902,tabItens[[#This Row],[CÓDIGO]],Consumo!$E$3:$E$902)</f>
        <v>0</v>
      </c>
      <c r="BH606" s="277">
        <f>IF(AND(tabItens[[#This Row],[Pend]] &gt; 0,tabItens[[#This Row],[Consumo]] &lt;&gt; 0), tabItens[[#This Row],[Pend]] / tabItens[[#This Row],[Consumo]], 0 )</f>
        <v>0</v>
      </c>
      <c r="BI606" s="276"/>
      <c r="BJ606" s="276"/>
      <c r="BK606" s="278" t="s">
        <v>2077</v>
      </c>
    </row>
    <row r="607" spans="1:63" x14ac:dyDescent="0.3">
      <c r="A607" s="239">
        <v>89863</v>
      </c>
      <c r="B607" s="240" t="s">
        <v>1527</v>
      </c>
      <c r="C607" s="241" t="s">
        <v>270</v>
      </c>
      <c r="D607" s="242">
        <v>23.33</v>
      </c>
      <c r="E607" s="243"/>
      <c r="F607" s="243"/>
      <c r="G607" s="243" t="s">
        <v>891</v>
      </c>
      <c r="H607" s="244">
        <v>357</v>
      </c>
      <c r="I607" s="245">
        <v>103003</v>
      </c>
      <c r="J607" s="246">
        <v>23.33</v>
      </c>
      <c r="K607" s="247">
        <v>124</v>
      </c>
      <c r="L607" s="248">
        <f>IF(tabItens[[#This Row],[Média]] &gt; 0, tabItens[[#This Row],[QTDE ATUAL]] / tabItens[[#This Row],[Média]],999.9)</f>
        <v>999.9</v>
      </c>
      <c r="M607" s="249">
        <v>0</v>
      </c>
      <c r="N607" s="250">
        <f>tabItens[[#This Row],[VALOR UNIT.]] * tabItens[[#This Row],[LC]]</f>
        <v>0</v>
      </c>
      <c r="O607" s="251"/>
      <c r="P607" s="252"/>
      <c r="Q607" s="253"/>
      <c r="R607" s="250"/>
      <c r="S607" s="254"/>
      <c r="T607" s="255">
        <f>ROUNDDOWN(IFERROR(tabItens[[#This Row],[ATA DT.VALID.]] - $D$1,0) / 30,0)</f>
        <v>-1507</v>
      </c>
      <c r="U607" s="240" t="s">
        <v>1528</v>
      </c>
      <c r="V607" s="256">
        <v>1</v>
      </c>
      <c r="W607" s="257" t="s">
        <v>2070</v>
      </c>
      <c r="X607" s="258">
        <v>67</v>
      </c>
      <c r="Y607" s="259">
        <v>3</v>
      </c>
      <c r="Z607" s="260"/>
      <c r="AA607" s="261"/>
      <c r="AB607" s="262"/>
      <c r="AC607" s="262"/>
      <c r="AD607" s="261"/>
      <c r="AE607" s="262"/>
      <c r="AF607" s="255"/>
      <c r="AG607" s="263" t="s">
        <v>2063</v>
      </c>
      <c r="AH607" s="264"/>
      <c r="AI607" s="255">
        <v>52</v>
      </c>
      <c r="AJ607" s="264">
        <v>43864</v>
      </c>
      <c r="AK607" s="264">
        <v>38743</v>
      </c>
      <c r="AL607" s="264">
        <v>45175</v>
      </c>
      <c r="AM607" s="254"/>
      <c r="AN607" s="243"/>
      <c r="AO607" s="265" t="str">
        <f>_xlfn.IFNA(IF(VLOOKUP(tabItens[[#This Row],[CÓDIGO]],tabExcluirDoEstoque[#Data],1,FALSE),"sim",""),"")</f>
        <v/>
      </c>
      <c r="AP607" s="266" t="str">
        <f ca="1">IF(OR(ISBLANK(tabItens[[#This Row],[ATA DT.VALID.]]),tabItens[[#This Row],[ATA DT.VALID.]]="",tabItens[[#This Row],[ATA DT.VALID.]]=" "),"",IF(TYPE(tabItens[[#This Row],[ATA DT.VALID.]])=1,ROUNDUP((tabItens[[#This Row],[ATA DT.VALID.]]-TODAY())/7,0),""))</f>
        <v/>
      </c>
      <c r="AQ607" s="267"/>
      <c r="AR607" s="268" t="str">
        <f>IF(ISBLANK(tabItens[[#This Row],[CÓDIGO]]),"",IFERROR(VLOOKUP(tabItens[[#This Row],[CÓDIGO]],Consumo!$C$2:$AI$902,32,FALSE),0))</f>
        <v>07.2023</v>
      </c>
      <c r="AS607" s="269">
        <f>SUMIF(Consumo!$C$3:$C$902,tabItens[[#This Row],[CÓDIGO]],Consumo!$T$3:$T$902) + SUMIF(Consumo!$C$3:$C$902,tabItens[[#This Row],[CÓDIGO]],Consumo!$U$3:$U$902) + SUMIF(Consumo!$C$3:$C$902,tabItens[[#This Row],[CÓDIGO]],Consumo!$V$3:$V$902) + SUMIF(Consumo!$C$3:$C$902,tabItens[[#This Row],[CÓDIGO]],Consumo!$W$3:$W$902)</f>
        <v>70</v>
      </c>
      <c r="AT607" s="269">
        <f>SUMIF(Consumo!$C$3:$C$902,tabItens[[#This Row],[CÓDIGO]],Consumo!$AF$3:$AF$902)</f>
        <v>216</v>
      </c>
      <c r="AU607" s="270">
        <f>SUMIF(Consumo!$C$3:$C$902,tabItens[[#This Row],[CÓDIGO]],Consumo!$AG$3:$AG$902)</f>
        <v>40</v>
      </c>
      <c r="AV607" s="271">
        <f>SUMIF(Consumo!$C$3:$C$902,tabItens[[#This Row],[CÓDIGO]],Consumo!$AE$3:$AE$902)</f>
        <v>0</v>
      </c>
      <c r="AW607" s="244">
        <f>tabItens[[#This Row],[QTDE ATUAL]] + tabItens[[#This Row],[RC QTDE]] + tabItens[[#This Row],[AF SALDO]] + tabItens[[#This Row],[Recentes]]</f>
        <v>357</v>
      </c>
      <c r="AX607" s="272">
        <v>8</v>
      </c>
      <c r="AY607" s="272">
        <v>4</v>
      </c>
      <c r="AZ607" s="272">
        <f>IF(ISBLANK(tabItens[[#This Row],[CÓDIGO]]),"",tabItens[[#This Row],[PontoMês]] * (AZ$2+tabItens[[#This Row],[PontoQtM]]))</f>
        <v>32</v>
      </c>
      <c r="BA607" s="271">
        <f>tabItens[[#This Row],[PontoPed]] - tabItens[[#This Row],[Saldo]] + (1/10)</f>
        <v>-324.89999999999998</v>
      </c>
      <c r="BB607" s="271">
        <f xml:space="preserve"> tabItens[[#This Row],[PontoMês]] * BB$2 - tabItens[[#This Row],[QTDE ATUAL]] - (1/10)</f>
        <v>-349.1</v>
      </c>
      <c r="BC607" s="273">
        <f>IF( tabItens[[#This Row],[PontoPed]]&gt;0, IF(tabItens[[#This Row],[PontoPed]]&lt;1, 1, IF( tabItens[[#This Row],[Saldo]]&gt;tabItens[[#This Row],[PontoPed]], 0, (tabItens[[#This Row],[PontoPed]]-tabItens[[#This Row],[Saldo]])/tabItens[[#This Row],[PontoPed]] ) ), 0 )</f>
        <v>0</v>
      </c>
      <c r="BD607" s="274">
        <f>ROUNDDOWN(IF( OR( AND(tabItens[[#This Row],[PontoPed]]&lt;tabItens[[#This Row],[Saldo]],tabItens[[#This Row],[Saldo]]&gt;0), tabItens[[#This Row],[PontoPed]]=0), 99, IF(AND(tabItens[[#This Row],[Saldo]]=0,tabItens[[#This Row],[PontoPed]]&gt;0), 0, (1-tabItens[[#This Row],[PctAb]])*10 ) ),0)</f>
        <v>99</v>
      </c>
      <c r="BE607" s="275">
        <f>MAX(ROUNDDOWN( IF(tabItens[[#This Row],[Abaixo]] &gt; 0,   tabItens[[#This Row],[Abaixo]] + (tabItens[[#This Row],[PontoMês]] * IF( OR( ISBLANK(tabItens[[#This Row],[ATA Nº/ANO]]), tabItens[[#This Row],[ATA Nº/ANO]] = ""),BE$2,BE$1)),0),0),0)</f>
        <v>0</v>
      </c>
      <c r="BF60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7" s="276">
        <f>SUMIF(Consumo!$C$3:$C$902,tabItens[[#This Row],[CÓDIGO]],Consumo!$E$3:$E$902)</f>
        <v>0</v>
      </c>
      <c r="BH607" s="277">
        <f>IF(AND(tabItens[[#This Row],[Pend]] &gt; 0,tabItens[[#This Row],[Consumo]] &lt;&gt; 0), tabItens[[#This Row],[Pend]] / tabItens[[#This Row],[Consumo]], 0 )</f>
        <v>0</v>
      </c>
      <c r="BI607" s="276"/>
      <c r="BJ607" s="276"/>
      <c r="BK607" s="278" t="s">
        <v>2077</v>
      </c>
    </row>
    <row r="608" spans="1:63" x14ac:dyDescent="0.3">
      <c r="A608" s="239">
        <v>89864</v>
      </c>
      <c r="B608" s="240" t="s">
        <v>1529</v>
      </c>
      <c r="C608" s="241" t="s">
        <v>270</v>
      </c>
      <c r="D608" s="242">
        <v>26.51</v>
      </c>
      <c r="E608" s="243"/>
      <c r="F608" s="243"/>
      <c r="G608" s="243" t="s">
        <v>891</v>
      </c>
      <c r="H608" s="244">
        <v>774</v>
      </c>
      <c r="I608" s="245">
        <v>103003</v>
      </c>
      <c r="J608" s="246">
        <v>26.51</v>
      </c>
      <c r="K608" s="247">
        <v>46</v>
      </c>
      <c r="L608" s="248">
        <f>IF(tabItens[[#This Row],[Média]] &gt; 0, tabItens[[#This Row],[QTDE ATUAL]] / tabItens[[#This Row],[Média]],999.9)</f>
        <v>999.9</v>
      </c>
      <c r="M608" s="249">
        <v>0</v>
      </c>
      <c r="N608" s="250">
        <f>tabItens[[#This Row],[VALOR UNIT.]] * tabItens[[#This Row],[LC]]</f>
        <v>0</v>
      </c>
      <c r="O608" s="251"/>
      <c r="P608" s="252"/>
      <c r="Q608" s="253"/>
      <c r="R608" s="250"/>
      <c r="S608" s="254"/>
      <c r="T608" s="255">
        <f>ROUNDDOWN(IFERROR(tabItens[[#This Row],[ATA DT.VALID.]] - $D$1,0) / 30,0)</f>
        <v>-1507</v>
      </c>
      <c r="U608" s="240" t="s">
        <v>1528</v>
      </c>
      <c r="V608" s="256">
        <v>1</v>
      </c>
      <c r="W608" s="257" t="s">
        <v>2070</v>
      </c>
      <c r="X608" s="258">
        <v>67</v>
      </c>
      <c r="Y608" s="259">
        <v>3</v>
      </c>
      <c r="Z608" s="260"/>
      <c r="AA608" s="261"/>
      <c r="AB608" s="262"/>
      <c r="AC608" s="262"/>
      <c r="AD608" s="261"/>
      <c r="AE608" s="262"/>
      <c r="AF608" s="255"/>
      <c r="AG608" s="263" t="s">
        <v>2063</v>
      </c>
      <c r="AH608" s="264"/>
      <c r="AI608" s="255">
        <v>16</v>
      </c>
      <c r="AJ608" s="264">
        <v>43853</v>
      </c>
      <c r="AK608" s="264">
        <v>38743</v>
      </c>
      <c r="AL608" s="264">
        <v>45175</v>
      </c>
      <c r="AM608" s="254"/>
      <c r="AN608" s="243"/>
      <c r="AO608" s="265" t="str">
        <f>_xlfn.IFNA(IF(VLOOKUP(tabItens[[#This Row],[CÓDIGO]],tabExcluirDoEstoque[#Data],1,FALSE),"sim",""),"")</f>
        <v/>
      </c>
      <c r="AP608" s="266" t="str">
        <f ca="1">IF(OR(ISBLANK(tabItens[[#This Row],[ATA DT.VALID.]]),tabItens[[#This Row],[ATA DT.VALID.]]="",tabItens[[#This Row],[ATA DT.VALID.]]=" "),"",IF(TYPE(tabItens[[#This Row],[ATA DT.VALID.]])=1,ROUNDUP((tabItens[[#This Row],[ATA DT.VALID.]]-TODAY())/7,0),""))</f>
        <v/>
      </c>
      <c r="AQ608" s="267"/>
      <c r="AR608" s="268" t="str">
        <f>IF(ISBLANK(tabItens[[#This Row],[CÓDIGO]]),"",IFERROR(VLOOKUP(tabItens[[#This Row],[CÓDIGO]],Consumo!$C$2:$AI$902,32,FALSE),0))</f>
        <v>04.2023</v>
      </c>
      <c r="AS608" s="269">
        <f>SUMIF(Consumo!$C$3:$C$902,tabItens[[#This Row],[CÓDIGO]],Consumo!$T$3:$T$902) + SUMIF(Consumo!$C$3:$C$902,tabItens[[#This Row],[CÓDIGO]],Consumo!$U$3:$U$902) + SUMIF(Consumo!$C$3:$C$902,tabItens[[#This Row],[CÓDIGO]],Consumo!$V$3:$V$902) + SUMIF(Consumo!$C$3:$C$902,tabItens[[#This Row],[CÓDIGO]],Consumo!$W$3:$W$902)</f>
        <v>0</v>
      </c>
      <c r="AT608" s="269">
        <f>SUMIF(Consumo!$C$3:$C$902,tabItens[[#This Row],[CÓDIGO]],Consumo!$AF$3:$AF$902)</f>
        <v>75</v>
      </c>
      <c r="AU608" s="270">
        <f>SUMIF(Consumo!$C$3:$C$902,tabItens[[#This Row],[CÓDIGO]],Consumo!$AG$3:$AG$902)</f>
        <v>36</v>
      </c>
      <c r="AV608" s="271">
        <f>SUMIF(Consumo!$C$3:$C$902,tabItens[[#This Row],[CÓDIGO]],Consumo!$AE$3:$AE$902)</f>
        <v>0</v>
      </c>
      <c r="AW608" s="244">
        <f>tabItens[[#This Row],[QTDE ATUAL]] + tabItens[[#This Row],[RC QTDE]] + tabItens[[#This Row],[AF SALDO]] + tabItens[[#This Row],[Recentes]]</f>
        <v>774</v>
      </c>
      <c r="AX608" s="272">
        <v>13</v>
      </c>
      <c r="AY608" s="272">
        <v>4</v>
      </c>
      <c r="AZ608" s="272">
        <f>IF(ISBLANK(tabItens[[#This Row],[CÓDIGO]]),"",tabItens[[#This Row],[PontoMês]] * (AZ$2+tabItens[[#This Row],[PontoQtM]]))</f>
        <v>52</v>
      </c>
      <c r="BA608" s="271">
        <f>tabItens[[#This Row],[PontoPed]] - tabItens[[#This Row],[Saldo]] + (1/10)</f>
        <v>-721.9</v>
      </c>
      <c r="BB608" s="271">
        <f xml:space="preserve"> tabItens[[#This Row],[PontoMês]] * BB$2 - tabItens[[#This Row],[QTDE ATUAL]] - (1/10)</f>
        <v>-761.1</v>
      </c>
      <c r="BC608" s="273">
        <f>IF( tabItens[[#This Row],[PontoPed]]&gt;0, IF(tabItens[[#This Row],[PontoPed]]&lt;1, 1, IF( tabItens[[#This Row],[Saldo]]&gt;tabItens[[#This Row],[PontoPed]], 0, (tabItens[[#This Row],[PontoPed]]-tabItens[[#This Row],[Saldo]])/tabItens[[#This Row],[PontoPed]] ) ), 0 )</f>
        <v>0</v>
      </c>
      <c r="BD608" s="274">
        <f>ROUNDDOWN(IF( OR( AND(tabItens[[#This Row],[PontoPed]]&lt;tabItens[[#This Row],[Saldo]],tabItens[[#This Row],[Saldo]]&gt;0), tabItens[[#This Row],[PontoPed]]=0), 99, IF(AND(tabItens[[#This Row],[Saldo]]=0,tabItens[[#This Row],[PontoPed]]&gt;0), 0, (1-tabItens[[#This Row],[PctAb]])*10 ) ),0)</f>
        <v>99</v>
      </c>
      <c r="BE608" s="275">
        <f>MAX(ROUNDDOWN( IF(tabItens[[#This Row],[Abaixo]] &gt; 0,   tabItens[[#This Row],[Abaixo]] + (tabItens[[#This Row],[PontoMês]] * IF( OR( ISBLANK(tabItens[[#This Row],[ATA Nº/ANO]]), tabItens[[#This Row],[ATA Nº/ANO]] = ""),BE$2,BE$1)),0),0),0)</f>
        <v>0</v>
      </c>
      <c r="BF60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8" s="276">
        <f>SUMIF(Consumo!$C$3:$C$902,tabItens[[#This Row],[CÓDIGO]],Consumo!$E$3:$E$902)</f>
        <v>0</v>
      </c>
      <c r="BH608" s="277">
        <f>IF(AND(tabItens[[#This Row],[Pend]] &gt; 0,tabItens[[#This Row],[Consumo]] &lt;&gt; 0), tabItens[[#This Row],[Pend]] / tabItens[[#This Row],[Consumo]], 0 )</f>
        <v>0</v>
      </c>
      <c r="BI608" s="276"/>
      <c r="BJ608" s="276"/>
      <c r="BK608" s="278" t="s">
        <v>2077</v>
      </c>
    </row>
    <row r="609" spans="1:63" x14ac:dyDescent="0.3">
      <c r="A609" s="239">
        <v>125201</v>
      </c>
      <c r="B609" s="240" t="s">
        <v>1771</v>
      </c>
      <c r="C609" s="241" t="s">
        <v>270</v>
      </c>
      <c r="D609" s="242">
        <v>23.94</v>
      </c>
      <c r="E609" s="243"/>
      <c r="F609" s="243"/>
      <c r="G609" s="243" t="s">
        <v>891</v>
      </c>
      <c r="H609" s="244">
        <v>668</v>
      </c>
      <c r="I609" s="245">
        <v>103003</v>
      </c>
      <c r="J609" s="246">
        <v>23.94</v>
      </c>
      <c r="K609" s="247">
        <v>99</v>
      </c>
      <c r="L609" s="248">
        <f>IF(tabItens[[#This Row],[Média]] &gt; 0, tabItens[[#This Row],[QTDE ATUAL]] / tabItens[[#This Row],[Média]],999.9)</f>
        <v>999.9</v>
      </c>
      <c r="M609" s="249">
        <v>0</v>
      </c>
      <c r="N609" s="250">
        <f>tabItens[[#This Row],[VALOR UNIT.]] * tabItens[[#This Row],[LC]]</f>
        <v>0</v>
      </c>
      <c r="O609" s="251"/>
      <c r="P609" s="252"/>
      <c r="Q609" s="253"/>
      <c r="R609" s="250"/>
      <c r="S609" s="254"/>
      <c r="T609" s="255">
        <f>ROUNDDOWN(IFERROR(tabItens[[#This Row],[ATA DT.VALID.]] - $D$1,0) / 30,0)</f>
        <v>-1507</v>
      </c>
      <c r="U609" s="240" t="s">
        <v>1528</v>
      </c>
      <c r="V609" s="256">
        <v>1</v>
      </c>
      <c r="W609" s="257" t="s">
        <v>2070</v>
      </c>
      <c r="X609" s="258">
        <v>67</v>
      </c>
      <c r="Y609" s="259">
        <v>3</v>
      </c>
      <c r="Z609" s="260"/>
      <c r="AA609" s="261"/>
      <c r="AB609" s="262"/>
      <c r="AC609" s="262"/>
      <c r="AD609" s="261"/>
      <c r="AE609" s="262"/>
      <c r="AF609" s="255"/>
      <c r="AG609" s="263" t="s">
        <v>2063</v>
      </c>
      <c r="AH609" s="264"/>
      <c r="AI609" s="255">
        <v>36</v>
      </c>
      <c r="AJ609" s="264">
        <v>43640</v>
      </c>
      <c r="AK609" s="264">
        <v>41348</v>
      </c>
      <c r="AL609" s="264">
        <v>43612</v>
      </c>
      <c r="AM609" s="254"/>
      <c r="AN609" s="243"/>
      <c r="AO609" s="265" t="str">
        <f>_xlfn.IFNA(IF(VLOOKUP(tabItens[[#This Row],[CÓDIGO]],tabExcluirDoEstoque[#Data],1,FALSE),"sim",""),"")</f>
        <v/>
      </c>
      <c r="AP609" s="266" t="str">
        <f ca="1">IF(OR(ISBLANK(tabItens[[#This Row],[ATA DT.VALID.]]),tabItens[[#This Row],[ATA DT.VALID.]]="",tabItens[[#This Row],[ATA DT.VALID.]]=" "),"",IF(TYPE(tabItens[[#This Row],[ATA DT.VALID.]])=1,ROUNDUP((tabItens[[#This Row],[ATA DT.VALID.]]-TODAY())/7,0),""))</f>
        <v/>
      </c>
      <c r="AQ609" s="267"/>
      <c r="AR609" s="268" t="str">
        <f>IF(ISBLANK(tabItens[[#This Row],[CÓDIGO]]),"",IFERROR(VLOOKUP(tabItens[[#This Row],[CÓDIGO]],Consumo!$C$2:$AI$902,32,FALSE),0))</f>
        <v>07.2023</v>
      </c>
      <c r="AS609" s="269">
        <f>SUMIF(Consumo!$C$3:$C$902,tabItens[[#This Row],[CÓDIGO]],Consumo!$T$3:$T$902) + SUMIF(Consumo!$C$3:$C$902,tabItens[[#This Row],[CÓDIGO]],Consumo!$U$3:$U$902) + SUMIF(Consumo!$C$3:$C$902,tabItens[[#This Row],[CÓDIGO]],Consumo!$V$3:$V$902) + SUMIF(Consumo!$C$3:$C$902,tabItens[[#This Row],[CÓDIGO]],Consumo!$W$3:$W$902)</f>
        <v>11</v>
      </c>
      <c r="AT609" s="269">
        <f>SUMIF(Consumo!$C$3:$C$902,tabItens[[#This Row],[CÓDIGO]],Consumo!$AF$3:$AF$902)</f>
        <v>293</v>
      </c>
      <c r="AU609" s="270">
        <f>SUMIF(Consumo!$C$3:$C$902,tabItens[[#This Row],[CÓDIGO]],Consumo!$AG$3:$AG$902)</f>
        <v>160</v>
      </c>
      <c r="AV609" s="271">
        <f>SUMIF(Consumo!$C$3:$C$902,tabItens[[#This Row],[CÓDIGO]],Consumo!$AE$3:$AE$902)</f>
        <v>0</v>
      </c>
      <c r="AW609" s="244">
        <f>tabItens[[#This Row],[QTDE ATUAL]] + tabItens[[#This Row],[RC QTDE]] + tabItens[[#This Row],[AF SALDO]] + tabItens[[#This Row],[Recentes]]</f>
        <v>668</v>
      </c>
      <c r="AX609" s="272">
        <v>6</v>
      </c>
      <c r="AY609" s="272">
        <v>4</v>
      </c>
      <c r="AZ609" s="272">
        <f>IF(ISBLANK(tabItens[[#This Row],[CÓDIGO]]),"",tabItens[[#This Row],[PontoMês]] * (AZ$2+tabItens[[#This Row],[PontoQtM]]))</f>
        <v>24</v>
      </c>
      <c r="BA609" s="271">
        <f>tabItens[[#This Row],[PontoPed]] - tabItens[[#This Row],[Saldo]] + (1/10)</f>
        <v>-643.9</v>
      </c>
      <c r="BB609" s="271">
        <f xml:space="preserve"> tabItens[[#This Row],[PontoMês]] * BB$2 - tabItens[[#This Row],[QTDE ATUAL]] - (1/10)</f>
        <v>-662.1</v>
      </c>
      <c r="BC609" s="273">
        <f>IF( tabItens[[#This Row],[PontoPed]]&gt;0, IF(tabItens[[#This Row],[PontoPed]]&lt;1, 1, IF( tabItens[[#This Row],[Saldo]]&gt;tabItens[[#This Row],[PontoPed]], 0, (tabItens[[#This Row],[PontoPed]]-tabItens[[#This Row],[Saldo]])/tabItens[[#This Row],[PontoPed]] ) ), 0 )</f>
        <v>0</v>
      </c>
      <c r="BD609" s="274">
        <f>ROUNDDOWN(IF( OR( AND(tabItens[[#This Row],[PontoPed]]&lt;tabItens[[#This Row],[Saldo]],tabItens[[#This Row],[Saldo]]&gt;0), tabItens[[#This Row],[PontoPed]]=0), 99, IF(AND(tabItens[[#This Row],[Saldo]]=0,tabItens[[#This Row],[PontoPed]]&gt;0), 0, (1-tabItens[[#This Row],[PctAb]])*10 ) ),0)</f>
        <v>99</v>
      </c>
      <c r="BE609" s="275">
        <f>MAX(ROUNDDOWN( IF(tabItens[[#This Row],[Abaixo]] &gt; 0,   tabItens[[#This Row],[Abaixo]] + (tabItens[[#This Row],[PontoMês]] * IF( OR( ISBLANK(tabItens[[#This Row],[ATA Nº/ANO]]), tabItens[[#This Row],[ATA Nº/ANO]] = ""),BE$2,BE$1)),0),0),0)</f>
        <v>0</v>
      </c>
      <c r="BF60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9" s="276">
        <f>SUMIF(Consumo!$C$3:$C$902,tabItens[[#This Row],[CÓDIGO]],Consumo!$E$3:$E$902)</f>
        <v>0</v>
      </c>
      <c r="BH609" s="277">
        <f>IF(AND(tabItens[[#This Row],[Pend]] &gt; 0,tabItens[[#This Row],[Consumo]] &lt;&gt; 0), tabItens[[#This Row],[Pend]] / tabItens[[#This Row],[Consumo]], 0 )</f>
        <v>0</v>
      </c>
      <c r="BI609" s="276"/>
      <c r="BJ609" s="276"/>
      <c r="BK609" s="278" t="s">
        <v>2077</v>
      </c>
    </row>
    <row r="610" spans="1:63" x14ac:dyDescent="0.3">
      <c r="A610" s="239">
        <v>13655</v>
      </c>
      <c r="B610" s="240" t="s">
        <v>1053</v>
      </c>
      <c r="C610" s="241" t="s">
        <v>31</v>
      </c>
      <c r="D610" s="242">
        <v>1.74</v>
      </c>
      <c r="E610" s="243"/>
      <c r="F610" s="243"/>
      <c r="G610" s="243" t="s">
        <v>891</v>
      </c>
      <c r="H610" s="244">
        <v>5042</v>
      </c>
      <c r="I610" s="245">
        <v>103003</v>
      </c>
      <c r="J610" s="246">
        <v>1.74</v>
      </c>
      <c r="K610" s="247">
        <v>14003</v>
      </c>
      <c r="L610" s="248">
        <f>IF(tabItens[[#This Row],[Média]] &gt; 0, tabItens[[#This Row],[QTDE ATUAL]] / tabItens[[#This Row],[Média]],999.9)</f>
        <v>12965.142857142857</v>
      </c>
      <c r="M610" s="249">
        <v>0</v>
      </c>
      <c r="N610" s="250">
        <f>tabItens[[#This Row],[VALOR UNIT.]] * tabItens[[#This Row],[LC]]</f>
        <v>0</v>
      </c>
      <c r="O610" s="251" t="s">
        <v>2105</v>
      </c>
      <c r="P610" s="252"/>
      <c r="Q610" s="253"/>
      <c r="R610" s="250"/>
      <c r="S610" s="254"/>
      <c r="T610" s="255">
        <f>ROUNDDOWN(IFERROR(tabItens[[#This Row],[ATA DT.VALID.]] - $D$1,0) / 30,0)</f>
        <v>-1507</v>
      </c>
      <c r="U610" s="240" t="s">
        <v>943</v>
      </c>
      <c r="V610" s="256">
        <v>1</v>
      </c>
      <c r="W610" s="257" t="s">
        <v>2065</v>
      </c>
      <c r="X610" s="258">
        <v>45</v>
      </c>
      <c r="Y610" s="259">
        <v>11</v>
      </c>
      <c r="Z610" s="260">
        <v>6211</v>
      </c>
      <c r="AA610" s="261">
        <v>2023</v>
      </c>
      <c r="AB610" s="262">
        <v>1000</v>
      </c>
      <c r="AC610" s="262"/>
      <c r="AD610" s="261"/>
      <c r="AE610" s="262"/>
      <c r="AF610" s="255"/>
      <c r="AG610" s="263" t="s">
        <v>2063</v>
      </c>
      <c r="AH610" s="264"/>
      <c r="AI610" s="255">
        <v>5878</v>
      </c>
      <c r="AJ610" s="264">
        <v>44993</v>
      </c>
      <c r="AK610" s="264" t="s">
        <v>891</v>
      </c>
      <c r="AL610" s="264">
        <v>45107</v>
      </c>
      <c r="AM610" s="254"/>
      <c r="AN610" s="243"/>
      <c r="AO610" s="265" t="str">
        <f>_xlfn.IFNA(IF(VLOOKUP(tabItens[[#This Row],[CÓDIGO]],tabExcluirDoEstoque[#Data],1,FALSE),"sim",""),"")</f>
        <v/>
      </c>
      <c r="AP610" s="266" t="str">
        <f ca="1">IF(OR(ISBLANK(tabItens[[#This Row],[ATA DT.VALID.]]),tabItens[[#This Row],[ATA DT.VALID.]]="",tabItens[[#This Row],[ATA DT.VALID.]]=" "),"",IF(TYPE(tabItens[[#This Row],[ATA DT.VALID.]])=1,ROUNDUP((tabItens[[#This Row],[ATA DT.VALID.]]-TODAY())/7,0),""))</f>
        <v/>
      </c>
      <c r="AQ610" s="267">
        <v>0</v>
      </c>
      <c r="AR610" s="268" t="str">
        <f>IF(ISBLANK(tabItens[[#This Row],[CÓDIGO]]),"",IFERROR(VLOOKUP(tabItens[[#This Row],[CÓDIGO]],Consumo!$C$2:$AI$902,32,FALSE),0))</f>
        <v>08.2023</v>
      </c>
      <c r="AS610" s="269">
        <f>SUMIF(Consumo!$C$3:$C$902,tabItens[[#This Row],[CÓDIGO]],Consumo!$T$3:$T$902) + SUMIF(Consumo!$C$3:$C$902,tabItens[[#This Row],[CÓDIGO]],Consumo!$U$3:$U$902) + SUMIF(Consumo!$C$3:$C$902,tabItens[[#This Row],[CÓDIGO]],Consumo!$V$3:$V$902) + SUMIF(Consumo!$C$3:$C$902,tabItens[[#This Row],[CÓDIGO]],Consumo!$W$3:$W$902)</f>
        <v>2821</v>
      </c>
      <c r="AT610" s="269">
        <f>SUMIF(Consumo!$C$3:$C$902,tabItens[[#This Row],[CÓDIGO]],Consumo!$AF$3:$AF$902)</f>
        <v>22665</v>
      </c>
      <c r="AU610" s="270">
        <f>SUMIF(Consumo!$C$3:$C$902,tabItens[[#This Row],[CÓDIGO]],Consumo!$AG$3:$AG$902)</f>
        <v>9807</v>
      </c>
      <c r="AV610" s="271">
        <f>SUMIF(Consumo!$C$3:$C$902,tabItens[[#This Row],[CÓDIGO]],Consumo!$AE$3:$AE$902)</f>
        <v>0.3888888888888889</v>
      </c>
      <c r="AW610" s="244">
        <f>tabItens[[#This Row],[QTDE ATUAL]] + tabItens[[#This Row],[RC QTDE]] + tabItens[[#This Row],[AF SALDO]] + tabItens[[#This Row],[Recentes]]</f>
        <v>6042</v>
      </c>
      <c r="AX610" s="272">
        <v>1435</v>
      </c>
      <c r="AY610" s="272">
        <v>4</v>
      </c>
      <c r="AZ610" s="272">
        <f>IF(ISBLANK(tabItens[[#This Row],[CÓDIGO]]),"",tabItens[[#This Row],[PontoMês]] * (AZ$2+tabItens[[#This Row],[PontoQtM]]))</f>
        <v>5740</v>
      </c>
      <c r="BA610" s="271">
        <f>tabItens[[#This Row],[PontoPed]] - tabItens[[#This Row],[Saldo]] + (1/10)</f>
        <v>-301.89999999999998</v>
      </c>
      <c r="BB610" s="271">
        <f xml:space="preserve"> tabItens[[#This Row],[PontoMês]] * BB$2 - tabItens[[#This Row],[QTDE ATUAL]] - (1/10)</f>
        <v>-3607.1</v>
      </c>
      <c r="BC610" s="273">
        <f>IF( tabItens[[#This Row],[PontoPed]]&gt;0, IF(tabItens[[#This Row],[PontoPed]]&lt;1, 1, IF( tabItens[[#This Row],[Saldo]]&gt;tabItens[[#This Row],[PontoPed]], 0, (tabItens[[#This Row],[PontoPed]]-tabItens[[#This Row],[Saldo]])/tabItens[[#This Row],[PontoPed]] ) ), 0 )</f>
        <v>0</v>
      </c>
      <c r="BD610" s="274">
        <f>ROUNDDOWN(IF( OR( AND(tabItens[[#This Row],[PontoPed]]&lt;tabItens[[#This Row],[Saldo]],tabItens[[#This Row],[Saldo]]&gt;0), tabItens[[#This Row],[PontoPed]]=0), 99, IF(AND(tabItens[[#This Row],[Saldo]]=0,tabItens[[#This Row],[PontoPed]]&gt;0), 0, (1-tabItens[[#This Row],[PctAb]])*10 ) ),0)</f>
        <v>99</v>
      </c>
      <c r="BE610" s="275">
        <f>MAX(ROUNDDOWN( IF(tabItens[[#This Row],[Abaixo]] &gt; 0,   tabItens[[#This Row],[Abaixo]] + (tabItens[[#This Row],[PontoMês]] * IF( OR( ISBLANK(tabItens[[#This Row],[ATA Nº/ANO]]), tabItens[[#This Row],[ATA Nº/ANO]] = ""),BE$2,BE$1)),0),0),0)</f>
        <v>0</v>
      </c>
      <c r="BF61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0" s="276">
        <f>SUMIF(Consumo!$C$3:$C$902,tabItens[[#This Row],[CÓDIGO]],Consumo!$E$3:$E$902)</f>
        <v>7</v>
      </c>
      <c r="BH610" s="277">
        <f>IF(AND(tabItens[[#This Row],[Pend]] &gt; 0,tabItens[[#This Row],[Consumo]] &lt;&gt; 0), tabItens[[#This Row],[Pend]] / tabItens[[#This Row],[Consumo]], 0 )</f>
        <v>3.0884623869402162E-4</v>
      </c>
      <c r="BI610" s="276"/>
      <c r="BJ610" s="276"/>
      <c r="BK610" s="278" t="s">
        <v>2077</v>
      </c>
    </row>
    <row r="611" spans="1:63" x14ac:dyDescent="0.3">
      <c r="A611" s="239">
        <v>131935</v>
      </c>
      <c r="B611" s="240" t="s">
        <v>1823</v>
      </c>
      <c r="C611" s="241" t="s">
        <v>31</v>
      </c>
      <c r="D611" s="242">
        <v>2.56</v>
      </c>
      <c r="E611" s="243"/>
      <c r="F611" s="243"/>
      <c r="G611" s="243" t="s">
        <v>891</v>
      </c>
      <c r="H611" s="244">
        <v>2590</v>
      </c>
      <c r="I611" s="245">
        <v>103003</v>
      </c>
      <c r="J611" s="246">
        <v>2.56</v>
      </c>
      <c r="K611" s="247">
        <v>7280</v>
      </c>
      <c r="L611" s="248">
        <f>IF(tabItens[[#This Row],[Média]] &gt; 0, tabItens[[#This Row],[QTDE ATUAL]] / tabItens[[#This Row],[Média]],999.9)</f>
        <v>217.85046728971963</v>
      </c>
      <c r="M611" s="249">
        <v>0</v>
      </c>
      <c r="N611" s="250">
        <f>tabItens[[#This Row],[VALOR UNIT.]] * tabItens[[#This Row],[LC]]</f>
        <v>0</v>
      </c>
      <c r="O611" s="251"/>
      <c r="P611" s="252"/>
      <c r="Q611" s="253"/>
      <c r="R611" s="250"/>
      <c r="S611" s="254"/>
      <c r="T611" s="255">
        <f>ROUNDDOWN(IFERROR(tabItens[[#This Row],[ATA DT.VALID.]] - $D$1,0) / 30,0)</f>
        <v>-1507</v>
      </c>
      <c r="U611" s="240" t="s">
        <v>939</v>
      </c>
      <c r="V611" s="256">
        <v>1</v>
      </c>
      <c r="W611" s="257" t="s">
        <v>2065</v>
      </c>
      <c r="X611" s="258">
        <v>45</v>
      </c>
      <c r="Y611" s="259">
        <v>9</v>
      </c>
      <c r="Z611" s="260"/>
      <c r="AA611" s="261"/>
      <c r="AB611" s="262"/>
      <c r="AC611" s="262"/>
      <c r="AD611" s="261"/>
      <c r="AE611" s="262"/>
      <c r="AF611" s="255"/>
      <c r="AG611" s="263" t="s">
        <v>2063</v>
      </c>
      <c r="AH611" s="264"/>
      <c r="AI611" s="255">
        <v>2540</v>
      </c>
      <c r="AJ611" s="264">
        <v>44950</v>
      </c>
      <c r="AK611" s="264">
        <v>42590</v>
      </c>
      <c r="AL611" s="264">
        <v>44910</v>
      </c>
      <c r="AM611" s="254"/>
      <c r="AN611" s="243"/>
      <c r="AO611" s="265" t="str">
        <f>_xlfn.IFNA(IF(VLOOKUP(tabItens[[#This Row],[CÓDIGO]],tabExcluirDoEstoque[#Data],1,FALSE),"sim",""),"")</f>
        <v/>
      </c>
      <c r="AP611" s="266" t="str">
        <f ca="1">IF(OR(ISBLANK(tabItens[[#This Row],[ATA DT.VALID.]]),tabItens[[#This Row],[ATA DT.VALID.]]="",tabItens[[#This Row],[ATA DT.VALID.]]=" "),"",IF(TYPE(tabItens[[#This Row],[ATA DT.VALID.]])=1,ROUNDUP((tabItens[[#This Row],[ATA DT.VALID.]]-TODAY())/7,0),""))</f>
        <v/>
      </c>
      <c r="AQ611" s="267"/>
      <c r="AR611" s="268" t="str">
        <f>IF(ISBLANK(tabItens[[#This Row],[CÓDIGO]]),"",IFERROR(VLOOKUP(tabItens[[#This Row],[CÓDIGO]],Consumo!$C$2:$AI$902,32,FALSE),0))</f>
        <v>08.2023</v>
      </c>
      <c r="AS611" s="269">
        <f>SUMIF(Consumo!$C$3:$C$902,tabItens[[#This Row],[CÓDIGO]],Consumo!$T$3:$T$902) + SUMIF(Consumo!$C$3:$C$902,tabItens[[#This Row],[CÓDIGO]],Consumo!$U$3:$U$902) + SUMIF(Consumo!$C$3:$C$902,tabItens[[#This Row],[CÓDIGO]],Consumo!$V$3:$V$902) + SUMIF(Consumo!$C$3:$C$902,tabItens[[#This Row],[CÓDIGO]],Consumo!$W$3:$W$902)</f>
        <v>426</v>
      </c>
      <c r="AT611" s="269">
        <f>SUMIF(Consumo!$C$3:$C$902,tabItens[[#This Row],[CÓDIGO]],Consumo!$AF$3:$AF$902)</f>
        <v>8818</v>
      </c>
      <c r="AU611" s="270">
        <f>SUMIF(Consumo!$C$3:$C$902,tabItens[[#This Row],[CÓDIGO]],Consumo!$AG$3:$AG$902)</f>
        <v>6500</v>
      </c>
      <c r="AV611" s="271">
        <f>SUMIF(Consumo!$C$3:$C$902,tabItens[[#This Row],[CÓDIGO]],Consumo!$AE$3:$AE$902)</f>
        <v>11.888888888888889</v>
      </c>
      <c r="AW611" s="244">
        <f>tabItens[[#This Row],[QTDE ATUAL]] + tabItens[[#This Row],[RC QTDE]] + tabItens[[#This Row],[AF SALDO]] + tabItens[[#This Row],[Recentes]]</f>
        <v>2590</v>
      </c>
      <c r="AX611" s="272">
        <v>834</v>
      </c>
      <c r="AY611" s="272">
        <v>4</v>
      </c>
      <c r="AZ611" s="272">
        <f>IF(ISBLANK(tabItens[[#This Row],[CÓDIGO]]),"",tabItens[[#This Row],[PontoMês]] * (AZ$2+tabItens[[#This Row],[PontoQtM]]))</f>
        <v>3336</v>
      </c>
      <c r="BA611" s="271">
        <f>tabItens[[#This Row],[PontoPed]] - tabItens[[#This Row],[Saldo]] + (1/10)</f>
        <v>746.1</v>
      </c>
      <c r="BB611" s="271">
        <f xml:space="preserve"> tabItens[[#This Row],[PontoMês]] * BB$2 - tabItens[[#This Row],[QTDE ATUAL]] - (1/10)</f>
        <v>-1756.1</v>
      </c>
      <c r="BC611" s="273">
        <f>IF( tabItens[[#This Row],[PontoPed]]&gt;0, IF(tabItens[[#This Row],[PontoPed]]&lt;1, 1, IF( tabItens[[#This Row],[Saldo]]&gt;tabItens[[#This Row],[PontoPed]], 0, (tabItens[[#This Row],[PontoPed]]-tabItens[[#This Row],[Saldo]])/tabItens[[#This Row],[PontoPed]] ) ), 0 )</f>
        <v>0.22362110311750599</v>
      </c>
      <c r="BD611" s="274">
        <f>ROUNDDOWN(IF( OR( AND(tabItens[[#This Row],[PontoPed]]&lt;tabItens[[#This Row],[Saldo]],tabItens[[#This Row],[Saldo]]&gt;0), tabItens[[#This Row],[PontoPed]]=0), 99, IF(AND(tabItens[[#This Row],[Saldo]]=0,tabItens[[#This Row],[PontoPed]]&gt;0), 0, (1-tabItens[[#This Row],[PctAb]])*10 ) ),0)</f>
        <v>7</v>
      </c>
      <c r="BE611" s="275">
        <f>MAX(ROUNDDOWN( IF(tabItens[[#This Row],[Abaixo]] &gt; 0,   tabItens[[#This Row],[Abaixo]] + (tabItens[[#This Row],[PontoMês]] * IF( OR( ISBLANK(tabItens[[#This Row],[ATA Nº/ANO]]), tabItens[[#This Row],[ATA Nº/ANO]] = ""),BE$2,BE$1)),0),0),0)</f>
        <v>5750</v>
      </c>
      <c r="BF61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5750</v>
      </c>
      <c r="BG611" s="276">
        <f>SUMIF(Consumo!$C$3:$C$902,tabItens[[#This Row],[CÓDIGO]],Consumo!$E$3:$E$902)</f>
        <v>214</v>
      </c>
      <c r="BH611" s="277">
        <f>IF(AND(tabItens[[#This Row],[Pend]] &gt; 0,tabItens[[#This Row],[Consumo]] &lt;&gt; 0), tabItens[[#This Row],[Pend]] / tabItens[[#This Row],[Consumo]], 0 )</f>
        <v>2.4268541619414833E-2</v>
      </c>
      <c r="BI611" s="276"/>
      <c r="BJ611" s="276"/>
      <c r="BK611" s="278" t="s">
        <v>2077</v>
      </c>
    </row>
    <row r="612" spans="1:63" x14ac:dyDescent="0.3">
      <c r="A612" s="239">
        <v>48901</v>
      </c>
      <c r="B612" s="240" t="s">
        <v>1298</v>
      </c>
      <c r="C612" s="241" t="s">
        <v>264</v>
      </c>
      <c r="D612" s="242">
        <v>2.97</v>
      </c>
      <c r="E612" s="243"/>
      <c r="F612" s="243"/>
      <c r="G612" s="243" t="s">
        <v>891</v>
      </c>
      <c r="H612" s="244">
        <v>291</v>
      </c>
      <c r="I612" s="245">
        <v>103003</v>
      </c>
      <c r="J612" s="246">
        <v>2.97</v>
      </c>
      <c r="K612" s="247">
        <v>48</v>
      </c>
      <c r="L612" s="248">
        <f>IF(tabItens[[#This Row],[Média]] &gt; 0, tabItens[[#This Row],[QTDE ATUAL]] / tabItens[[#This Row],[Média]],999.9)</f>
        <v>2619</v>
      </c>
      <c r="M612" s="249">
        <v>0</v>
      </c>
      <c r="N612" s="250">
        <f>tabItens[[#This Row],[VALOR UNIT.]] * tabItens[[#This Row],[LC]]</f>
        <v>0</v>
      </c>
      <c r="O612" s="251" t="s">
        <v>2080</v>
      </c>
      <c r="P612" s="252"/>
      <c r="Q612" s="253"/>
      <c r="R612" s="250"/>
      <c r="S612" s="254"/>
      <c r="T612" s="255">
        <f>ROUNDDOWN(IFERROR(tabItens[[#This Row],[ATA DT.VALID.]] - $D$1,0) / 30,0)</f>
        <v>-1507</v>
      </c>
      <c r="U612" s="240" t="s">
        <v>939</v>
      </c>
      <c r="V612" s="256">
        <v>1</v>
      </c>
      <c r="W612" s="257" t="s">
        <v>2065</v>
      </c>
      <c r="X612" s="258">
        <v>45</v>
      </c>
      <c r="Y612" s="259">
        <v>9</v>
      </c>
      <c r="Z612" s="260"/>
      <c r="AA612" s="261"/>
      <c r="AB612" s="262"/>
      <c r="AC612" s="262"/>
      <c r="AD612" s="261"/>
      <c r="AE612" s="262"/>
      <c r="AF612" s="255"/>
      <c r="AG612" s="263" t="s">
        <v>2063</v>
      </c>
      <c r="AH612" s="264"/>
      <c r="AI612" s="255">
        <v>20</v>
      </c>
      <c r="AJ612" s="264">
        <v>43616</v>
      </c>
      <c r="AK612" s="264" t="s">
        <v>891</v>
      </c>
      <c r="AL612" s="264">
        <v>45125</v>
      </c>
      <c r="AM612" s="254"/>
      <c r="AN612" s="243"/>
      <c r="AO612" s="265" t="str">
        <f>_xlfn.IFNA(IF(VLOOKUP(tabItens[[#This Row],[CÓDIGO]],tabExcluirDoEstoque[#Data],1,FALSE),"sim",""),"")</f>
        <v/>
      </c>
      <c r="AP612" s="266" t="str">
        <f ca="1">IF(OR(ISBLANK(tabItens[[#This Row],[ATA DT.VALID.]]),tabItens[[#This Row],[ATA DT.VALID.]]="",tabItens[[#This Row],[ATA DT.VALID.]]=" "),"",IF(TYPE(tabItens[[#This Row],[ATA DT.VALID.]])=1,ROUNDUP((tabItens[[#This Row],[ATA DT.VALID.]]-TODAY())/7,0),""))</f>
        <v/>
      </c>
      <c r="AQ612" s="267">
        <v>0</v>
      </c>
      <c r="AR612" s="268" t="str">
        <f>IF(ISBLANK(tabItens[[#This Row],[CÓDIGO]]),"",IFERROR(VLOOKUP(tabItens[[#This Row],[CÓDIGO]],Consumo!$C$2:$AI$902,32,FALSE),0))</f>
        <v>08.2023</v>
      </c>
      <c r="AS612" s="269">
        <f>SUMIF(Consumo!$C$3:$C$902,tabItens[[#This Row],[CÓDIGO]],Consumo!$T$3:$T$902) + SUMIF(Consumo!$C$3:$C$902,tabItens[[#This Row],[CÓDIGO]],Consumo!$U$3:$U$902) + SUMIF(Consumo!$C$3:$C$902,tabItens[[#This Row],[CÓDIGO]],Consumo!$V$3:$V$902) + SUMIF(Consumo!$C$3:$C$902,tabItens[[#This Row],[CÓDIGO]],Consumo!$W$3:$W$902)</f>
        <v>23</v>
      </c>
      <c r="AT612" s="269">
        <f>SUMIF(Consumo!$C$3:$C$902,tabItens[[#This Row],[CÓDIGO]],Consumo!$AF$3:$AF$902)</f>
        <v>104</v>
      </c>
      <c r="AU612" s="270">
        <f>SUMIF(Consumo!$C$3:$C$902,tabItens[[#This Row],[CÓDIGO]],Consumo!$AG$3:$AG$902)</f>
        <v>16</v>
      </c>
      <c r="AV612" s="271">
        <f>SUMIF(Consumo!$C$3:$C$902,tabItens[[#This Row],[CÓDIGO]],Consumo!$AE$3:$AE$902)</f>
        <v>0.1111111111111111</v>
      </c>
      <c r="AW612" s="244">
        <f>tabItens[[#This Row],[QTDE ATUAL]] + tabItens[[#This Row],[RC QTDE]] + tabItens[[#This Row],[AF SALDO]] + tabItens[[#This Row],[Recentes]]</f>
        <v>291</v>
      </c>
      <c r="AX612" s="272">
        <v>6</v>
      </c>
      <c r="AY612" s="272">
        <v>4</v>
      </c>
      <c r="AZ612" s="272">
        <f>IF(ISBLANK(tabItens[[#This Row],[CÓDIGO]]),"",tabItens[[#This Row],[PontoMês]] * (AZ$2+tabItens[[#This Row],[PontoQtM]]))</f>
        <v>24</v>
      </c>
      <c r="BA612" s="271">
        <f>tabItens[[#This Row],[PontoPed]] - tabItens[[#This Row],[Saldo]] + (1/10)</f>
        <v>-266.89999999999998</v>
      </c>
      <c r="BB612" s="271">
        <f xml:space="preserve"> tabItens[[#This Row],[PontoMês]] * BB$2 - tabItens[[#This Row],[QTDE ATUAL]] - (1/10)</f>
        <v>-285.10000000000002</v>
      </c>
      <c r="BC612" s="273">
        <f>IF( tabItens[[#This Row],[PontoPed]]&gt;0, IF(tabItens[[#This Row],[PontoPed]]&lt;1, 1, IF( tabItens[[#This Row],[Saldo]]&gt;tabItens[[#This Row],[PontoPed]], 0, (tabItens[[#This Row],[PontoPed]]-tabItens[[#This Row],[Saldo]])/tabItens[[#This Row],[PontoPed]] ) ), 0 )</f>
        <v>0</v>
      </c>
      <c r="BD612" s="274">
        <f>ROUNDDOWN(IF( OR( AND(tabItens[[#This Row],[PontoPed]]&lt;tabItens[[#This Row],[Saldo]],tabItens[[#This Row],[Saldo]]&gt;0), tabItens[[#This Row],[PontoPed]]=0), 99, IF(AND(tabItens[[#This Row],[Saldo]]=0,tabItens[[#This Row],[PontoPed]]&gt;0), 0, (1-tabItens[[#This Row],[PctAb]])*10 ) ),0)</f>
        <v>99</v>
      </c>
      <c r="BE612" s="275">
        <f>MAX(ROUNDDOWN( IF(tabItens[[#This Row],[Abaixo]] &gt; 0,   tabItens[[#This Row],[Abaixo]] + (tabItens[[#This Row],[PontoMês]] * IF( OR( ISBLANK(tabItens[[#This Row],[ATA Nº/ANO]]), tabItens[[#This Row],[ATA Nº/ANO]] = ""),BE$2,BE$1)),0),0),0)</f>
        <v>0</v>
      </c>
      <c r="BF61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2" s="276">
        <f>SUMIF(Consumo!$C$3:$C$902,tabItens[[#This Row],[CÓDIGO]],Consumo!$E$3:$E$902)</f>
        <v>2</v>
      </c>
      <c r="BH612" s="277">
        <f>IF(AND(tabItens[[#This Row],[Pend]] &gt; 0,tabItens[[#This Row],[Consumo]] &lt;&gt; 0), tabItens[[#This Row],[Pend]] / tabItens[[#This Row],[Consumo]], 0 )</f>
        <v>1.9230769230769232E-2</v>
      </c>
      <c r="BI612" s="276"/>
      <c r="BJ612" s="276"/>
      <c r="BK612" s="278" t="s">
        <v>2077</v>
      </c>
    </row>
    <row r="613" spans="1:63" x14ac:dyDescent="0.3">
      <c r="A613" s="239">
        <v>78181</v>
      </c>
      <c r="B613" s="240" t="s">
        <v>1445</v>
      </c>
      <c r="C613" s="241" t="s">
        <v>654</v>
      </c>
      <c r="D613" s="242">
        <v>7</v>
      </c>
      <c r="E613" s="243"/>
      <c r="F613" s="243"/>
      <c r="G613" s="243" t="s">
        <v>891</v>
      </c>
      <c r="H613" s="244">
        <v>190</v>
      </c>
      <c r="I613" s="245">
        <v>103003</v>
      </c>
      <c r="J613" s="246">
        <v>7</v>
      </c>
      <c r="K613" s="247">
        <v>65</v>
      </c>
      <c r="L613" s="248">
        <f>IF(tabItens[[#This Row],[Média]] &gt; 0, tabItens[[#This Row],[QTDE ATUAL]] / tabItens[[#This Row],[Média]],999.9)</f>
        <v>52.615384615384613</v>
      </c>
      <c r="M613" s="249">
        <v>0</v>
      </c>
      <c r="N613" s="250">
        <f>tabItens[[#This Row],[VALOR UNIT.]] * tabItens[[#This Row],[LC]]</f>
        <v>0</v>
      </c>
      <c r="O613" s="251" t="s">
        <v>2150</v>
      </c>
      <c r="P613" s="252"/>
      <c r="Q613" s="253"/>
      <c r="R613" s="250"/>
      <c r="S613" s="254"/>
      <c r="T613" s="255">
        <f>ROUNDDOWN(IFERROR(tabItens[[#This Row],[ATA DT.VALID.]] - $D$1,0) / 30,0)</f>
        <v>-1507</v>
      </c>
      <c r="U613" s="240" t="s">
        <v>1446</v>
      </c>
      <c r="V613" s="256">
        <v>1</v>
      </c>
      <c r="W613" s="257" t="s">
        <v>2064</v>
      </c>
      <c r="X613" s="258">
        <v>72</v>
      </c>
      <c r="Y613" s="259">
        <v>8</v>
      </c>
      <c r="Z613" s="260"/>
      <c r="AA613" s="261"/>
      <c r="AB613" s="262"/>
      <c r="AC613" s="262"/>
      <c r="AD613" s="261"/>
      <c r="AE613" s="262"/>
      <c r="AF613" s="255"/>
      <c r="AG613" s="263" t="s">
        <v>2063</v>
      </c>
      <c r="AH613" s="264"/>
      <c r="AI613" s="255">
        <v>22</v>
      </c>
      <c r="AJ613" s="264">
        <v>45153</v>
      </c>
      <c r="AK613" s="264">
        <v>38079</v>
      </c>
      <c r="AL613" s="264">
        <v>45133</v>
      </c>
      <c r="AM613" s="254"/>
      <c r="AN613" s="243"/>
      <c r="AO613" s="265" t="str">
        <f>_xlfn.IFNA(IF(VLOOKUP(tabItens[[#This Row],[CÓDIGO]],tabExcluirDoEstoque[#Data],1,FALSE),"sim",""),"")</f>
        <v/>
      </c>
      <c r="AP613" s="266" t="str">
        <f ca="1">IF(OR(ISBLANK(tabItens[[#This Row],[ATA DT.VALID.]]),tabItens[[#This Row],[ATA DT.VALID.]]="",tabItens[[#This Row],[ATA DT.VALID.]]=" "),"",IF(TYPE(tabItens[[#This Row],[ATA DT.VALID.]])=1,ROUNDUP((tabItens[[#This Row],[ATA DT.VALID.]]-TODAY())/7,0),""))</f>
        <v/>
      </c>
      <c r="AQ613" s="267">
        <v>0</v>
      </c>
      <c r="AR613" s="268" t="str">
        <f>IF(ISBLANK(tabItens[[#This Row],[CÓDIGO]]),"",IFERROR(VLOOKUP(tabItens[[#This Row],[CÓDIGO]],Consumo!$C$2:$AI$902,32,FALSE),0))</f>
        <v>08.2023</v>
      </c>
      <c r="AS613" s="269">
        <f>SUMIF(Consumo!$C$3:$C$902,tabItens[[#This Row],[CÓDIGO]],Consumo!$T$3:$T$902) + SUMIF(Consumo!$C$3:$C$902,tabItens[[#This Row],[CÓDIGO]],Consumo!$U$3:$U$902) + SUMIF(Consumo!$C$3:$C$902,tabItens[[#This Row],[CÓDIGO]],Consumo!$V$3:$V$902) + SUMIF(Consumo!$C$3:$C$902,tabItens[[#This Row],[CÓDIGO]],Consumo!$W$3:$W$902)</f>
        <v>10</v>
      </c>
      <c r="AT613" s="269">
        <f>SUMIF(Consumo!$C$3:$C$902,tabItens[[#This Row],[CÓDIGO]],Consumo!$AF$3:$AF$902)</f>
        <v>199</v>
      </c>
      <c r="AU613" s="270">
        <f>SUMIF(Consumo!$C$3:$C$902,tabItens[[#This Row],[CÓDIGO]],Consumo!$AG$3:$AG$902)</f>
        <v>20</v>
      </c>
      <c r="AV613" s="271">
        <f>SUMIF(Consumo!$C$3:$C$902,tabItens[[#This Row],[CÓDIGO]],Consumo!$AE$3:$AE$902)</f>
        <v>3.6111111111111112</v>
      </c>
      <c r="AW613" s="244">
        <f>tabItens[[#This Row],[QTDE ATUAL]] + tabItens[[#This Row],[RC QTDE]] + tabItens[[#This Row],[AF SALDO]] + tabItens[[#This Row],[Recentes]]</f>
        <v>190</v>
      </c>
      <c r="AX613" s="272">
        <v>18</v>
      </c>
      <c r="AY613" s="272">
        <v>4</v>
      </c>
      <c r="AZ613" s="272">
        <f>IF(ISBLANK(tabItens[[#This Row],[CÓDIGO]]),"",tabItens[[#This Row],[PontoMês]] * (AZ$2+tabItens[[#This Row],[PontoQtM]]))</f>
        <v>72</v>
      </c>
      <c r="BA613" s="271">
        <f>tabItens[[#This Row],[PontoPed]] - tabItens[[#This Row],[Saldo]] + (1/10)</f>
        <v>-117.9</v>
      </c>
      <c r="BB613" s="271">
        <f xml:space="preserve"> tabItens[[#This Row],[PontoMês]] * BB$2 - tabItens[[#This Row],[QTDE ATUAL]] - (1/10)</f>
        <v>-172.1</v>
      </c>
      <c r="BC613" s="273">
        <f>IF( tabItens[[#This Row],[PontoPed]]&gt;0, IF(tabItens[[#This Row],[PontoPed]]&lt;1, 1, IF( tabItens[[#This Row],[Saldo]]&gt;tabItens[[#This Row],[PontoPed]], 0, (tabItens[[#This Row],[PontoPed]]-tabItens[[#This Row],[Saldo]])/tabItens[[#This Row],[PontoPed]] ) ), 0 )</f>
        <v>0</v>
      </c>
      <c r="BD613" s="274">
        <f>ROUNDDOWN(IF( OR( AND(tabItens[[#This Row],[PontoPed]]&lt;tabItens[[#This Row],[Saldo]],tabItens[[#This Row],[Saldo]]&gt;0), tabItens[[#This Row],[PontoPed]]=0), 99, IF(AND(tabItens[[#This Row],[Saldo]]=0,tabItens[[#This Row],[PontoPed]]&gt;0), 0, (1-tabItens[[#This Row],[PctAb]])*10 ) ),0)</f>
        <v>99</v>
      </c>
      <c r="BE613" s="275">
        <f>MAX(ROUNDDOWN( IF(tabItens[[#This Row],[Abaixo]] &gt; 0,   tabItens[[#This Row],[Abaixo]] + (tabItens[[#This Row],[PontoMês]] * IF( OR( ISBLANK(tabItens[[#This Row],[ATA Nº/ANO]]), tabItens[[#This Row],[ATA Nº/ANO]] = ""),BE$2,BE$1)),0),0),0)</f>
        <v>0</v>
      </c>
      <c r="BF61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3" s="276">
        <f>SUMIF(Consumo!$C$3:$C$902,tabItens[[#This Row],[CÓDIGO]],Consumo!$E$3:$E$902)</f>
        <v>65</v>
      </c>
      <c r="BH613" s="277">
        <f>IF(AND(tabItens[[#This Row],[Pend]] &gt; 0,tabItens[[#This Row],[Consumo]] &lt;&gt; 0), tabItens[[#This Row],[Pend]] / tabItens[[#This Row],[Consumo]], 0 )</f>
        <v>0.32663316582914576</v>
      </c>
      <c r="BI613" s="276"/>
      <c r="BJ613" s="276"/>
      <c r="BK613" s="278" t="s">
        <v>2077</v>
      </c>
    </row>
    <row r="614" spans="1:63" x14ac:dyDescent="0.3">
      <c r="A614" s="239">
        <v>138465</v>
      </c>
      <c r="B614" s="240" t="s">
        <v>1973</v>
      </c>
      <c r="C614" s="241" t="s">
        <v>31</v>
      </c>
      <c r="D614" s="242">
        <v>2.94</v>
      </c>
      <c r="E614" s="243"/>
      <c r="F614" s="243"/>
      <c r="G614" s="243" t="s">
        <v>891</v>
      </c>
      <c r="H614" s="244">
        <v>4648</v>
      </c>
      <c r="I614" s="245">
        <v>103003</v>
      </c>
      <c r="J614" s="246">
        <v>2.94</v>
      </c>
      <c r="K614" s="247">
        <v>3032</v>
      </c>
      <c r="L614" s="248">
        <f>IF(tabItens[[#This Row],[Média]] &gt; 0, tabItens[[#This Row],[QTDE ATUAL]] / tabItens[[#This Row],[Média]],999.9)</f>
        <v>330.68774703557312</v>
      </c>
      <c r="M614" s="249">
        <v>0</v>
      </c>
      <c r="N614" s="250">
        <f>tabItens[[#This Row],[VALOR UNIT.]] * tabItens[[#This Row],[LC]]</f>
        <v>0</v>
      </c>
      <c r="O614" s="251" t="s">
        <v>2080</v>
      </c>
      <c r="P614" s="252"/>
      <c r="Q614" s="253"/>
      <c r="R614" s="250"/>
      <c r="S614" s="254"/>
      <c r="T614" s="255">
        <f>ROUNDDOWN(IFERROR(tabItens[[#This Row],[ATA DT.VALID.]] - $D$1,0) / 30,0)</f>
        <v>-1507</v>
      </c>
      <c r="U614" s="240" t="s">
        <v>939</v>
      </c>
      <c r="V614" s="256">
        <v>1</v>
      </c>
      <c r="W614" s="257" t="s">
        <v>2065</v>
      </c>
      <c r="X614" s="258">
        <v>45</v>
      </c>
      <c r="Y614" s="259">
        <v>9</v>
      </c>
      <c r="Z614" s="260"/>
      <c r="AA614" s="261"/>
      <c r="AB614" s="262"/>
      <c r="AC614" s="262"/>
      <c r="AD614" s="261"/>
      <c r="AE614" s="262"/>
      <c r="AF614" s="255"/>
      <c r="AG614" s="263" t="s">
        <v>2063</v>
      </c>
      <c r="AH614" s="264"/>
      <c r="AI614" s="255">
        <v>10134</v>
      </c>
      <c r="AJ614" s="264" t="s">
        <v>891</v>
      </c>
      <c r="AK614" s="264">
        <v>43720</v>
      </c>
      <c r="AL614" s="264">
        <v>45125</v>
      </c>
      <c r="AM614" s="254"/>
      <c r="AN614" s="243"/>
      <c r="AO614" s="265" t="str">
        <f>_xlfn.IFNA(IF(VLOOKUP(tabItens[[#This Row],[CÓDIGO]],tabExcluirDoEstoque[#Data],1,FALSE),"sim",""),"")</f>
        <v/>
      </c>
      <c r="AP614" s="266" t="str">
        <f ca="1">IF(OR(ISBLANK(tabItens[[#This Row],[ATA DT.VALID.]]),tabItens[[#This Row],[ATA DT.VALID.]]="",tabItens[[#This Row],[ATA DT.VALID.]]=" "),"",IF(TYPE(tabItens[[#This Row],[ATA DT.VALID.]])=1,ROUNDUP((tabItens[[#This Row],[ATA DT.VALID.]]-TODAY())/7,0),""))</f>
        <v/>
      </c>
      <c r="AQ614" s="267">
        <v>0</v>
      </c>
      <c r="AR614" s="268" t="str">
        <f>IF(ISBLANK(tabItens[[#This Row],[CÓDIGO]]),"",IFERROR(VLOOKUP(tabItens[[#This Row],[CÓDIGO]],Consumo!$C$2:$AI$902,32,FALSE),0))</f>
        <v>08.2023</v>
      </c>
      <c r="AS614" s="269">
        <f>SUMIF(Consumo!$C$3:$C$902,tabItens[[#This Row],[CÓDIGO]],Consumo!$T$3:$T$902) + SUMIF(Consumo!$C$3:$C$902,tabItens[[#This Row],[CÓDIGO]],Consumo!$U$3:$U$902) + SUMIF(Consumo!$C$3:$C$902,tabItens[[#This Row],[CÓDIGO]],Consumo!$V$3:$V$902) + SUMIF(Consumo!$C$3:$C$902,tabItens[[#This Row],[CÓDIGO]],Consumo!$W$3:$W$902)</f>
        <v>1419</v>
      </c>
      <c r="AT614" s="269">
        <f>SUMIF(Consumo!$C$3:$C$902,tabItens[[#This Row],[CÓDIGO]],Consumo!$AF$3:$AF$902)</f>
        <v>6890</v>
      </c>
      <c r="AU614" s="270">
        <f>SUMIF(Consumo!$C$3:$C$902,tabItens[[#This Row],[CÓDIGO]],Consumo!$AG$3:$AG$902)</f>
        <v>765</v>
      </c>
      <c r="AV614" s="271">
        <f>SUMIF(Consumo!$C$3:$C$902,tabItens[[#This Row],[CÓDIGO]],Consumo!$AE$3:$AE$902)</f>
        <v>14.055555555555555</v>
      </c>
      <c r="AW614" s="244">
        <f>tabItens[[#This Row],[QTDE ATUAL]] + tabItens[[#This Row],[RC QTDE]] + tabItens[[#This Row],[AF SALDO]] + tabItens[[#This Row],[Recentes]]</f>
        <v>4648</v>
      </c>
      <c r="AX614" s="272">
        <v>1011</v>
      </c>
      <c r="AY614" s="272">
        <v>4</v>
      </c>
      <c r="AZ614" s="272">
        <f>IF(ISBLANK(tabItens[[#This Row],[CÓDIGO]]),"",tabItens[[#This Row],[PontoMês]] * (AZ$2+tabItens[[#This Row],[PontoQtM]]))</f>
        <v>4044</v>
      </c>
      <c r="BA614" s="271">
        <f>tabItens[[#This Row],[PontoPed]] - tabItens[[#This Row],[Saldo]] + (1/10)</f>
        <v>-603.9</v>
      </c>
      <c r="BB614" s="271">
        <f xml:space="preserve"> tabItens[[#This Row],[PontoMês]] * BB$2 - tabItens[[#This Row],[QTDE ATUAL]] - (1/10)</f>
        <v>-3637.1</v>
      </c>
      <c r="BC614" s="273">
        <f>IF( tabItens[[#This Row],[PontoPed]]&gt;0, IF(tabItens[[#This Row],[PontoPed]]&lt;1, 1, IF( tabItens[[#This Row],[Saldo]]&gt;tabItens[[#This Row],[PontoPed]], 0, (tabItens[[#This Row],[PontoPed]]-tabItens[[#This Row],[Saldo]])/tabItens[[#This Row],[PontoPed]] ) ), 0 )</f>
        <v>0</v>
      </c>
      <c r="BD614" s="274">
        <f>ROUNDDOWN(IF( OR( AND(tabItens[[#This Row],[PontoPed]]&lt;tabItens[[#This Row],[Saldo]],tabItens[[#This Row],[Saldo]]&gt;0), tabItens[[#This Row],[PontoPed]]=0), 99, IF(AND(tabItens[[#This Row],[Saldo]]=0,tabItens[[#This Row],[PontoPed]]&gt;0), 0, (1-tabItens[[#This Row],[PctAb]])*10 ) ),0)</f>
        <v>99</v>
      </c>
      <c r="BE614" s="275">
        <f>MAX(ROUNDDOWN( IF(tabItens[[#This Row],[Abaixo]] &gt; 0,   tabItens[[#This Row],[Abaixo]] + (tabItens[[#This Row],[PontoMês]] * IF( OR( ISBLANK(tabItens[[#This Row],[ATA Nº/ANO]]), tabItens[[#This Row],[ATA Nº/ANO]] = ""),BE$2,BE$1)),0),0),0)</f>
        <v>0</v>
      </c>
      <c r="BF61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4" s="276">
        <f>SUMIF(Consumo!$C$3:$C$902,tabItens[[#This Row],[CÓDIGO]],Consumo!$E$3:$E$902)</f>
        <v>253</v>
      </c>
      <c r="BH614" s="277">
        <f>IF(AND(tabItens[[#This Row],[Pend]] &gt; 0,tabItens[[#This Row],[Consumo]] &lt;&gt; 0), tabItens[[#This Row],[Pend]] / tabItens[[#This Row],[Consumo]], 0 )</f>
        <v>3.6719883889695208E-2</v>
      </c>
      <c r="BI614" s="276"/>
      <c r="BJ614" s="276"/>
      <c r="BK614" s="278" t="s">
        <v>2077</v>
      </c>
    </row>
    <row r="615" spans="1:63" x14ac:dyDescent="0.3">
      <c r="A615" s="239">
        <v>139767</v>
      </c>
      <c r="B615" s="240" t="s">
        <v>1987</v>
      </c>
      <c r="C615" s="241" t="s">
        <v>31</v>
      </c>
      <c r="D615" s="242">
        <v>0</v>
      </c>
      <c r="E615" s="243"/>
      <c r="F615" s="243"/>
      <c r="G615" s="243" t="s">
        <v>891</v>
      </c>
      <c r="H615" s="244">
        <v>2075</v>
      </c>
      <c r="I615" s="245">
        <v>103003</v>
      </c>
      <c r="J615" s="246">
        <v>0</v>
      </c>
      <c r="K615" s="247">
        <v>1369</v>
      </c>
      <c r="L615" s="248">
        <f>IF(tabItens[[#This Row],[Média]] &gt; 0, tabItens[[#This Row],[QTDE ATUAL]] / tabItens[[#This Row],[Média]],999.9)</f>
        <v>4668.75</v>
      </c>
      <c r="M615" s="249">
        <v>0</v>
      </c>
      <c r="N615" s="250">
        <f>tabItens[[#This Row],[VALOR UNIT.]] * tabItens[[#This Row],[LC]]</f>
        <v>0</v>
      </c>
      <c r="O615" s="251" t="s">
        <v>2080</v>
      </c>
      <c r="P615" s="252"/>
      <c r="Q615" s="253"/>
      <c r="R615" s="250"/>
      <c r="S615" s="254"/>
      <c r="T615" s="255">
        <f>ROUNDDOWN(IFERROR(tabItens[[#This Row],[ATA DT.VALID.]] - $D$1,0) / 30,0)</f>
        <v>-1507</v>
      </c>
      <c r="U615" s="240" t="s">
        <v>943</v>
      </c>
      <c r="V615" s="256">
        <v>1</v>
      </c>
      <c r="W615" s="257" t="s">
        <v>2065</v>
      </c>
      <c r="X615" s="258">
        <v>45</v>
      </c>
      <c r="Y615" s="259">
        <v>11</v>
      </c>
      <c r="Z615" s="260"/>
      <c r="AA615" s="261"/>
      <c r="AB615" s="262"/>
      <c r="AC615" s="262"/>
      <c r="AD615" s="261"/>
      <c r="AE615" s="262"/>
      <c r="AF615" s="255"/>
      <c r="AG615" s="263" t="s">
        <v>2063</v>
      </c>
      <c r="AH615" s="264"/>
      <c r="AI615" s="255">
        <v>778</v>
      </c>
      <c r="AJ615" s="264" t="s">
        <v>891</v>
      </c>
      <c r="AK615" s="264">
        <v>44020</v>
      </c>
      <c r="AL615" s="264" t="s">
        <v>891</v>
      </c>
      <c r="AM615" s="254"/>
      <c r="AN615" s="243"/>
      <c r="AO615" s="265" t="str">
        <f>_xlfn.IFNA(IF(VLOOKUP(tabItens[[#This Row],[CÓDIGO]],tabExcluirDoEstoque[#Data],1,FALSE),"sim",""),"")</f>
        <v/>
      </c>
      <c r="AP615" s="266" t="str">
        <f ca="1">IF(OR(ISBLANK(tabItens[[#This Row],[ATA DT.VALID.]]),tabItens[[#This Row],[ATA DT.VALID.]]="",tabItens[[#This Row],[ATA DT.VALID.]]=" "),"",IF(TYPE(tabItens[[#This Row],[ATA DT.VALID.]])=1,ROUNDUP((tabItens[[#This Row],[ATA DT.VALID.]]-TODAY())/7,0),""))</f>
        <v/>
      </c>
      <c r="AQ615" s="267">
        <v>0</v>
      </c>
      <c r="AR615" s="268" t="str">
        <f>IF(ISBLANK(tabItens[[#This Row],[CÓDIGO]]),"",IFERROR(VLOOKUP(tabItens[[#This Row],[CÓDIGO]],Consumo!$C$2:$AI$902,32,FALSE),0))</f>
        <v>08.2023</v>
      </c>
      <c r="AS615" s="269">
        <f>SUMIF(Consumo!$C$3:$C$902,tabItens[[#This Row],[CÓDIGO]],Consumo!$T$3:$T$902) + SUMIF(Consumo!$C$3:$C$902,tabItens[[#This Row],[CÓDIGO]],Consumo!$U$3:$U$902) + SUMIF(Consumo!$C$3:$C$902,tabItens[[#This Row],[CÓDIGO]],Consumo!$V$3:$V$902) + SUMIF(Consumo!$C$3:$C$902,tabItens[[#This Row],[CÓDIGO]],Consumo!$W$3:$W$902)</f>
        <v>745</v>
      </c>
      <c r="AT615" s="269">
        <f>SUMIF(Consumo!$C$3:$C$902,tabItens[[#This Row],[CÓDIGO]],Consumo!$AF$3:$AF$902)</f>
        <v>3452</v>
      </c>
      <c r="AU615" s="270">
        <f>SUMIF(Consumo!$C$3:$C$902,tabItens[[#This Row],[CÓDIGO]],Consumo!$AG$3:$AG$902)</f>
        <v>298</v>
      </c>
      <c r="AV615" s="271">
        <f>SUMIF(Consumo!$C$3:$C$902,tabItens[[#This Row],[CÓDIGO]],Consumo!$AE$3:$AE$902)</f>
        <v>0.44444444444444442</v>
      </c>
      <c r="AW615" s="244">
        <f>tabItens[[#This Row],[QTDE ATUAL]] + tabItens[[#This Row],[RC QTDE]] + tabItens[[#This Row],[AF SALDO]] + tabItens[[#This Row],[Recentes]]</f>
        <v>2075</v>
      </c>
      <c r="AX615" s="272">
        <v>135</v>
      </c>
      <c r="AY615" s="272">
        <v>4</v>
      </c>
      <c r="AZ615" s="272">
        <f>IF(ISBLANK(tabItens[[#This Row],[CÓDIGO]]),"",tabItens[[#This Row],[PontoMês]] * (AZ$2+tabItens[[#This Row],[PontoQtM]]))</f>
        <v>540</v>
      </c>
      <c r="BA615" s="271">
        <f>tabItens[[#This Row],[PontoPed]] - tabItens[[#This Row],[Saldo]] + (1/10)</f>
        <v>-1534.9</v>
      </c>
      <c r="BB615" s="271">
        <f xml:space="preserve"> tabItens[[#This Row],[PontoMês]] * BB$2 - tabItens[[#This Row],[QTDE ATUAL]] - (1/10)</f>
        <v>-1940.1</v>
      </c>
      <c r="BC615" s="273">
        <f>IF( tabItens[[#This Row],[PontoPed]]&gt;0, IF(tabItens[[#This Row],[PontoPed]]&lt;1, 1, IF( tabItens[[#This Row],[Saldo]]&gt;tabItens[[#This Row],[PontoPed]], 0, (tabItens[[#This Row],[PontoPed]]-tabItens[[#This Row],[Saldo]])/tabItens[[#This Row],[PontoPed]] ) ), 0 )</f>
        <v>0</v>
      </c>
      <c r="BD615" s="274">
        <f>ROUNDDOWN(IF( OR( AND(tabItens[[#This Row],[PontoPed]]&lt;tabItens[[#This Row],[Saldo]],tabItens[[#This Row],[Saldo]]&gt;0), tabItens[[#This Row],[PontoPed]]=0), 99, IF(AND(tabItens[[#This Row],[Saldo]]=0,tabItens[[#This Row],[PontoPed]]&gt;0), 0, (1-tabItens[[#This Row],[PctAb]])*10 ) ),0)</f>
        <v>99</v>
      </c>
      <c r="BE615" s="275">
        <f>MAX(ROUNDDOWN( IF(tabItens[[#This Row],[Abaixo]] &gt; 0,   tabItens[[#This Row],[Abaixo]] + (tabItens[[#This Row],[PontoMês]] * IF( OR( ISBLANK(tabItens[[#This Row],[ATA Nº/ANO]]), tabItens[[#This Row],[ATA Nº/ANO]] = ""),BE$2,BE$1)),0),0),0)</f>
        <v>0</v>
      </c>
      <c r="BF61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5" s="276">
        <f>SUMIF(Consumo!$C$3:$C$902,tabItens[[#This Row],[CÓDIGO]],Consumo!$E$3:$E$902)</f>
        <v>8</v>
      </c>
      <c r="BH615" s="277">
        <f>IF(AND(tabItens[[#This Row],[Pend]] &gt; 0,tabItens[[#This Row],[Consumo]] &lt;&gt; 0), tabItens[[#This Row],[Pend]] / tabItens[[#This Row],[Consumo]], 0 )</f>
        <v>2.3174971031286211E-3</v>
      </c>
      <c r="BI615" s="276"/>
      <c r="BJ615" s="276"/>
      <c r="BK615" s="278" t="s">
        <v>2077</v>
      </c>
    </row>
    <row r="616" spans="1:63" x14ac:dyDescent="0.3">
      <c r="A616" s="239">
        <v>134545</v>
      </c>
      <c r="B616" s="240" t="s">
        <v>1880</v>
      </c>
      <c r="C616" s="241" t="s">
        <v>561</v>
      </c>
      <c r="D616" s="242">
        <v>32</v>
      </c>
      <c r="E616" s="243"/>
      <c r="F616" s="243"/>
      <c r="G616" s="243" t="s">
        <v>891</v>
      </c>
      <c r="H616" s="244">
        <v>894.81</v>
      </c>
      <c r="I616" s="245">
        <v>103003</v>
      </c>
      <c r="J616" s="246">
        <v>32</v>
      </c>
      <c r="K616" s="247">
        <v>43</v>
      </c>
      <c r="L616" s="248">
        <f>IF(tabItens[[#This Row],[Média]] &gt; 0, tabItens[[#This Row],[QTDE ATUAL]] / tabItens[[#This Row],[Média]],999.9)</f>
        <v>999.9</v>
      </c>
      <c r="M616" s="249">
        <v>0</v>
      </c>
      <c r="N616" s="250">
        <f>tabItens[[#This Row],[VALOR UNIT.]] * tabItens[[#This Row],[LC]]</f>
        <v>0</v>
      </c>
      <c r="O616" s="251" t="s">
        <v>2195</v>
      </c>
      <c r="P616" s="252"/>
      <c r="Q616" s="253"/>
      <c r="R616" s="250"/>
      <c r="S616" s="254"/>
      <c r="T616" s="255">
        <f>ROUNDDOWN(IFERROR(tabItens[[#This Row],[ATA DT.VALID.]] - $D$1,0) / 30,0)</f>
        <v>-1507</v>
      </c>
      <c r="U616" s="240" t="s">
        <v>1314</v>
      </c>
      <c r="V616" s="256">
        <v>1</v>
      </c>
      <c r="W616" s="257" t="s">
        <v>2062</v>
      </c>
      <c r="X616" s="258">
        <v>51</v>
      </c>
      <c r="Y616" s="259">
        <v>19</v>
      </c>
      <c r="Z616" s="260"/>
      <c r="AA616" s="261"/>
      <c r="AB616" s="262"/>
      <c r="AC616" s="262"/>
      <c r="AD616" s="261"/>
      <c r="AE616" s="262"/>
      <c r="AF616" s="255"/>
      <c r="AG616" s="263" t="s">
        <v>2063</v>
      </c>
      <c r="AH616" s="264"/>
      <c r="AI616" s="255">
        <v>14</v>
      </c>
      <c r="AJ616" s="264">
        <v>43731</v>
      </c>
      <c r="AK616" s="264">
        <v>43172</v>
      </c>
      <c r="AL616" s="264">
        <v>43720</v>
      </c>
      <c r="AM616" s="254"/>
      <c r="AN616" s="243"/>
      <c r="AO616" s="265" t="str">
        <f>_xlfn.IFNA(IF(VLOOKUP(tabItens[[#This Row],[CÓDIGO]],tabExcluirDoEstoque[#Data],1,FALSE),"sim",""),"")</f>
        <v/>
      </c>
      <c r="AP616" s="266" t="str">
        <f ca="1">IF(OR(ISBLANK(tabItens[[#This Row],[ATA DT.VALID.]]),tabItens[[#This Row],[ATA DT.VALID.]]="",tabItens[[#This Row],[ATA DT.VALID.]]=" "),"",IF(TYPE(tabItens[[#This Row],[ATA DT.VALID.]])=1,ROUNDUP((tabItens[[#This Row],[ATA DT.VALID.]]-TODAY())/7,0),""))</f>
        <v/>
      </c>
      <c r="AQ616" s="267">
        <v>0</v>
      </c>
      <c r="AR616" s="268" t="str">
        <f>IF(ISBLANK(tabItens[[#This Row],[CÓDIGO]]),"",IFERROR(VLOOKUP(tabItens[[#This Row],[CÓDIGO]],Consumo!$C$2:$AI$902,32,FALSE),0))</f>
        <v>07.2023</v>
      </c>
      <c r="AS616" s="269">
        <f>SUMIF(Consumo!$C$3:$C$902,tabItens[[#This Row],[CÓDIGO]],Consumo!$T$3:$T$902) + SUMIF(Consumo!$C$3:$C$902,tabItens[[#This Row],[CÓDIGO]],Consumo!$U$3:$U$902) + SUMIF(Consumo!$C$3:$C$902,tabItens[[#This Row],[CÓDIGO]],Consumo!$V$3:$V$902) + SUMIF(Consumo!$C$3:$C$902,tabItens[[#This Row],[CÓDIGO]],Consumo!$W$3:$W$902)</f>
        <v>21</v>
      </c>
      <c r="AT616" s="269">
        <f>SUMIF(Consumo!$C$3:$C$902,tabItens[[#This Row],[CÓDIGO]],Consumo!$AF$3:$AF$902)</f>
        <v>49</v>
      </c>
      <c r="AU616" s="270">
        <f>SUMIF(Consumo!$C$3:$C$902,tabItens[[#This Row],[CÓDIGO]],Consumo!$AG$3:$AG$902)</f>
        <v>22</v>
      </c>
      <c r="AV616" s="271">
        <f>SUMIF(Consumo!$C$3:$C$902,tabItens[[#This Row],[CÓDIGO]],Consumo!$AE$3:$AE$902)</f>
        <v>0</v>
      </c>
      <c r="AW616" s="244">
        <f>tabItens[[#This Row],[QTDE ATUAL]] + tabItens[[#This Row],[RC QTDE]] + tabItens[[#This Row],[AF SALDO]] + tabItens[[#This Row],[Recentes]]</f>
        <v>894.81</v>
      </c>
      <c r="AX616" s="272">
        <v>83</v>
      </c>
      <c r="AY616" s="272">
        <v>4</v>
      </c>
      <c r="AZ616" s="272">
        <f>IF(ISBLANK(tabItens[[#This Row],[CÓDIGO]]),"",tabItens[[#This Row],[PontoMês]] * (AZ$2+tabItens[[#This Row],[PontoQtM]]))</f>
        <v>332</v>
      </c>
      <c r="BA616" s="271">
        <f>tabItens[[#This Row],[PontoPed]] - tabItens[[#This Row],[Saldo]] + (1/10)</f>
        <v>-562.70999999999992</v>
      </c>
      <c r="BB616" s="271">
        <f xml:space="preserve"> tabItens[[#This Row],[PontoMês]] * BB$2 - tabItens[[#This Row],[QTDE ATUAL]] - (1/10)</f>
        <v>-811.91</v>
      </c>
      <c r="BC616" s="273">
        <f>IF( tabItens[[#This Row],[PontoPed]]&gt;0, IF(tabItens[[#This Row],[PontoPed]]&lt;1, 1, IF( tabItens[[#This Row],[Saldo]]&gt;tabItens[[#This Row],[PontoPed]], 0, (tabItens[[#This Row],[PontoPed]]-tabItens[[#This Row],[Saldo]])/tabItens[[#This Row],[PontoPed]] ) ), 0 )</f>
        <v>0</v>
      </c>
      <c r="BD616" s="274">
        <f>ROUNDDOWN(IF( OR( AND(tabItens[[#This Row],[PontoPed]]&lt;tabItens[[#This Row],[Saldo]],tabItens[[#This Row],[Saldo]]&gt;0), tabItens[[#This Row],[PontoPed]]=0), 99, IF(AND(tabItens[[#This Row],[Saldo]]=0,tabItens[[#This Row],[PontoPed]]&gt;0), 0, (1-tabItens[[#This Row],[PctAb]])*10 ) ),0)</f>
        <v>99</v>
      </c>
      <c r="BE616" s="275">
        <f>MAX(ROUNDDOWN( IF(tabItens[[#This Row],[Abaixo]] &gt; 0,   tabItens[[#This Row],[Abaixo]] + (tabItens[[#This Row],[PontoMês]] * IF( OR( ISBLANK(tabItens[[#This Row],[ATA Nº/ANO]]), tabItens[[#This Row],[ATA Nº/ANO]] = ""),BE$2,BE$1)),0),0),0)</f>
        <v>0</v>
      </c>
      <c r="BF61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6" s="276">
        <f>SUMIF(Consumo!$C$3:$C$902,tabItens[[#This Row],[CÓDIGO]],Consumo!$E$3:$E$902)</f>
        <v>0</v>
      </c>
      <c r="BH616" s="277">
        <f>IF(AND(tabItens[[#This Row],[Pend]] &gt; 0,tabItens[[#This Row],[Consumo]] &lt;&gt; 0), tabItens[[#This Row],[Pend]] / tabItens[[#This Row],[Consumo]], 0 )</f>
        <v>0</v>
      </c>
      <c r="BI616" s="276"/>
      <c r="BJ616" s="276"/>
      <c r="BK616" s="278" t="s">
        <v>2077</v>
      </c>
    </row>
    <row r="617" spans="1:63" x14ac:dyDescent="0.3">
      <c r="A617" s="239">
        <v>134546</v>
      </c>
      <c r="B617" s="240" t="s">
        <v>1881</v>
      </c>
      <c r="C617" s="241" t="s">
        <v>561</v>
      </c>
      <c r="D617" s="242">
        <v>45.2</v>
      </c>
      <c r="E617" s="243"/>
      <c r="F617" s="243"/>
      <c r="G617" s="243" t="s">
        <v>891</v>
      </c>
      <c r="H617" s="244">
        <v>585.5</v>
      </c>
      <c r="I617" s="245">
        <v>103003</v>
      </c>
      <c r="J617" s="246">
        <v>45.2</v>
      </c>
      <c r="K617" s="247">
        <v>477</v>
      </c>
      <c r="L617" s="248">
        <f>IF(tabItens[[#This Row],[Média]] &gt; 0, tabItens[[#This Row],[QTDE ATUAL]] / tabItens[[#This Row],[Média]],999.9)</f>
        <v>999.9</v>
      </c>
      <c r="M617" s="249">
        <v>0</v>
      </c>
      <c r="N617" s="250">
        <f>tabItens[[#This Row],[VALOR UNIT.]] * tabItens[[#This Row],[LC]]</f>
        <v>0</v>
      </c>
      <c r="O617" s="251" t="s">
        <v>2196</v>
      </c>
      <c r="P617" s="252"/>
      <c r="Q617" s="253"/>
      <c r="R617" s="250"/>
      <c r="S617" s="254"/>
      <c r="T617" s="255">
        <f>ROUNDDOWN(IFERROR(tabItens[[#This Row],[ATA DT.VALID.]] - $D$1,0) / 30,0)</f>
        <v>-1507</v>
      </c>
      <c r="U617" s="240" t="s">
        <v>1314</v>
      </c>
      <c r="V617" s="256">
        <v>1</v>
      </c>
      <c r="W617" s="257" t="s">
        <v>2062</v>
      </c>
      <c r="X617" s="258">
        <v>51</v>
      </c>
      <c r="Y617" s="259">
        <v>19</v>
      </c>
      <c r="Z617" s="260"/>
      <c r="AA617" s="261"/>
      <c r="AB617" s="262"/>
      <c r="AC617" s="262">
        <v>10513</v>
      </c>
      <c r="AD617" s="261">
        <v>2023</v>
      </c>
      <c r="AE617" s="262">
        <v>500</v>
      </c>
      <c r="AF617" s="255">
        <v>500</v>
      </c>
      <c r="AG617" s="263" t="s">
        <v>2051</v>
      </c>
      <c r="AH617" s="264">
        <v>45197</v>
      </c>
      <c r="AI617" s="255">
        <v>162</v>
      </c>
      <c r="AJ617" s="264">
        <v>44722</v>
      </c>
      <c r="AK617" s="264">
        <v>43172</v>
      </c>
      <c r="AL617" s="264">
        <v>45160</v>
      </c>
      <c r="AM617" s="254"/>
      <c r="AN617" s="243"/>
      <c r="AO617" s="265" t="str">
        <f>_xlfn.IFNA(IF(VLOOKUP(tabItens[[#This Row],[CÓDIGO]],tabExcluirDoEstoque[#Data],1,FALSE),"sim",""),"")</f>
        <v/>
      </c>
      <c r="AP617" s="266" t="str">
        <f ca="1">IF(OR(ISBLANK(tabItens[[#This Row],[ATA DT.VALID.]]),tabItens[[#This Row],[ATA DT.VALID.]]="",tabItens[[#This Row],[ATA DT.VALID.]]=" "),"",IF(TYPE(tabItens[[#This Row],[ATA DT.VALID.]])=1,ROUNDUP((tabItens[[#This Row],[ATA DT.VALID.]]-TODAY())/7,0),""))</f>
        <v/>
      </c>
      <c r="AQ617" s="267">
        <v>0</v>
      </c>
      <c r="AR617" s="268" t="str">
        <f>IF(ISBLANK(tabItens[[#This Row],[CÓDIGO]]),"",IFERROR(VLOOKUP(tabItens[[#This Row],[CÓDIGO]],Consumo!$C$2:$AI$902,32,FALSE),0))</f>
        <v>08.2023</v>
      </c>
      <c r="AS617" s="269">
        <f>SUMIF(Consumo!$C$3:$C$902,tabItens[[#This Row],[CÓDIGO]],Consumo!$T$3:$T$902) + SUMIF(Consumo!$C$3:$C$902,tabItens[[#This Row],[CÓDIGO]],Consumo!$U$3:$U$902) + SUMIF(Consumo!$C$3:$C$902,tabItens[[#This Row],[CÓDIGO]],Consumo!$V$3:$V$902) + SUMIF(Consumo!$C$3:$C$902,tabItens[[#This Row],[CÓDIGO]],Consumo!$W$3:$W$902)</f>
        <v>104</v>
      </c>
      <c r="AT617" s="269">
        <f>SUMIF(Consumo!$C$3:$C$902,tabItens[[#This Row],[CÓDIGO]],Consumo!$AF$3:$AF$902)</f>
        <v>547</v>
      </c>
      <c r="AU617" s="270">
        <f>SUMIF(Consumo!$C$3:$C$902,tabItens[[#This Row],[CÓDIGO]],Consumo!$AG$3:$AG$902)</f>
        <v>211</v>
      </c>
      <c r="AV617" s="271">
        <f>SUMIF(Consumo!$C$3:$C$902,tabItens[[#This Row],[CÓDIGO]],Consumo!$AE$3:$AE$902)</f>
        <v>0</v>
      </c>
      <c r="AW617" s="244">
        <f>tabItens[[#This Row],[QTDE ATUAL]] + tabItens[[#This Row],[RC QTDE]] + tabItens[[#This Row],[AF SALDO]] + tabItens[[#This Row],[Recentes]]</f>
        <v>1085.5</v>
      </c>
      <c r="AX617" s="272">
        <v>45</v>
      </c>
      <c r="AY617" s="272">
        <v>4</v>
      </c>
      <c r="AZ617" s="272">
        <f>IF(ISBLANK(tabItens[[#This Row],[CÓDIGO]]),"",tabItens[[#This Row],[PontoMês]] * (AZ$2+tabItens[[#This Row],[PontoQtM]]))</f>
        <v>180</v>
      </c>
      <c r="BA617" s="271">
        <f>tabItens[[#This Row],[PontoPed]] - tabItens[[#This Row],[Saldo]] + (1/10)</f>
        <v>-905.4</v>
      </c>
      <c r="BB617" s="271">
        <f xml:space="preserve"> tabItens[[#This Row],[PontoMês]] * BB$2 - tabItens[[#This Row],[QTDE ATUAL]] - (1/10)</f>
        <v>-540.6</v>
      </c>
      <c r="BC617" s="273">
        <f>IF( tabItens[[#This Row],[PontoPed]]&gt;0, IF(tabItens[[#This Row],[PontoPed]]&lt;1, 1, IF( tabItens[[#This Row],[Saldo]]&gt;tabItens[[#This Row],[PontoPed]], 0, (tabItens[[#This Row],[PontoPed]]-tabItens[[#This Row],[Saldo]])/tabItens[[#This Row],[PontoPed]] ) ), 0 )</f>
        <v>0</v>
      </c>
      <c r="BD617" s="274">
        <f>ROUNDDOWN(IF( OR( AND(tabItens[[#This Row],[PontoPed]]&lt;tabItens[[#This Row],[Saldo]],tabItens[[#This Row],[Saldo]]&gt;0), tabItens[[#This Row],[PontoPed]]=0), 99, IF(AND(tabItens[[#This Row],[Saldo]]=0,tabItens[[#This Row],[PontoPed]]&gt;0), 0, (1-tabItens[[#This Row],[PctAb]])*10 ) ),0)</f>
        <v>99</v>
      </c>
      <c r="BE617" s="275">
        <f>MAX(ROUNDDOWN( IF(tabItens[[#This Row],[Abaixo]] &gt; 0,   tabItens[[#This Row],[Abaixo]] + (tabItens[[#This Row],[PontoMês]] * IF( OR( ISBLANK(tabItens[[#This Row],[ATA Nº/ANO]]), tabItens[[#This Row],[ATA Nº/ANO]] = ""),BE$2,BE$1)),0),0),0)</f>
        <v>0</v>
      </c>
      <c r="BF61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7" s="276">
        <f>SUMIF(Consumo!$C$3:$C$902,tabItens[[#This Row],[CÓDIGO]],Consumo!$E$3:$E$902)</f>
        <v>0</v>
      </c>
      <c r="BH617" s="277">
        <f>IF(AND(tabItens[[#This Row],[Pend]] &gt; 0,tabItens[[#This Row],[Consumo]] &lt;&gt; 0), tabItens[[#This Row],[Pend]] / tabItens[[#This Row],[Consumo]], 0 )</f>
        <v>0</v>
      </c>
      <c r="BI617" s="276"/>
      <c r="BJ617" s="276"/>
      <c r="BK617" s="278" t="s">
        <v>2077</v>
      </c>
    </row>
    <row r="618" spans="1:63" x14ac:dyDescent="0.3">
      <c r="A618" s="239">
        <v>134547</v>
      </c>
      <c r="B618" s="240" t="s">
        <v>1882</v>
      </c>
      <c r="C618" s="241" t="s">
        <v>561</v>
      </c>
      <c r="D618" s="242">
        <v>45</v>
      </c>
      <c r="E618" s="243"/>
      <c r="F618" s="243"/>
      <c r="G618" s="243" t="s">
        <v>891</v>
      </c>
      <c r="H618" s="244">
        <v>703.44</v>
      </c>
      <c r="I618" s="245">
        <v>103003</v>
      </c>
      <c r="J618" s="246">
        <v>45</v>
      </c>
      <c r="K618" s="247">
        <v>698</v>
      </c>
      <c r="L618" s="248">
        <f>IF(tabItens[[#This Row],[Média]] &gt; 0, tabItens[[#This Row],[QTDE ATUAL]] / tabItens[[#This Row],[Média]],999.9)</f>
        <v>999.9</v>
      </c>
      <c r="M618" s="249">
        <v>0</v>
      </c>
      <c r="N618" s="250">
        <f>tabItens[[#This Row],[VALOR UNIT.]] * tabItens[[#This Row],[LC]]</f>
        <v>0</v>
      </c>
      <c r="O618" s="251" t="s">
        <v>2196</v>
      </c>
      <c r="P618" s="252"/>
      <c r="Q618" s="253"/>
      <c r="R618" s="250"/>
      <c r="S618" s="254"/>
      <c r="T618" s="255">
        <f>ROUNDDOWN(IFERROR(tabItens[[#This Row],[ATA DT.VALID.]] - $D$1,0) / 30,0)</f>
        <v>-1507</v>
      </c>
      <c r="U618" s="240" t="s">
        <v>1314</v>
      </c>
      <c r="V618" s="256">
        <v>1</v>
      </c>
      <c r="W618" s="257" t="s">
        <v>2062</v>
      </c>
      <c r="X618" s="258">
        <v>51</v>
      </c>
      <c r="Y618" s="259">
        <v>19</v>
      </c>
      <c r="Z618" s="260"/>
      <c r="AA618" s="261"/>
      <c r="AB618" s="262"/>
      <c r="AC618" s="262">
        <v>10515</v>
      </c>
      <c r="AD618" s="261">
        <v>2023</v>
      </c>
      <c r="AE618" s="262">
        <v>400</v>
      </c>
      <c r="AF618" s="255">
        <v>400</v>
      </c>
      <c r="AG618" s="263" t="s">
        <v>2057</v>
      </c>
      <c r="AH618" s="264">
        <v>45197</v>
      </c>
      <c r="AI618" s="255">
        <v>244</v>
      </c>
      <c r="AJ618" s="264">
        <v>44740</v>
      </c>
      <c r="AK618" s="264">
        <v>43172</v>
      </c>
      <c r="AL618" s="264">
        <v>45160</v>
      </c>
      <c r="AM618" s="254"/>
      <c r="AN618" s="243"/>
      <c r="AO618" s="265" t="str">
        <f>_xlfn.IFNA(IF(VLOOKUP(tabItens[[#This Row],[CÓDIGO]],tabExcluirDoEstoque[#Data],1,FALSE),"sim",""),"")</f>
        <v/>
      </c>
      <c r="AP618" s="266" t="str">
        <f ca="1">IF(OR(ISBLANK(tabItens[[#This Row],[ATA DT.VALID.]]),tabItens[[#This Row],[ATA DT.VALID.]]="",tabItens[[#This Row],[ATA DT.VALID.]]=" "),"",IF(TYPE(tabItens[[#This Row],[ATA DT.VALID.]])=1,ROUNDUP((tabItens[[#This Row],[ATA DT.VALID.]]-TODAY())/7,0),""))</f>
        <v/>
      </c>
      <c r="AQ618" s="267">
        <v>0</v>
      </c>
      <c r="AR618" s="268" t="str">
        <f>IF(ISBLANK(tabItens[[#This Row],[CÓDIGO]]),"",IFERROR(VLOOKUP(tabItens[[#This Row],[CÓDIGO]],Consumo!$C$2:$AI$902,32,FALSE),0))</f>
        <v>08.2023</v>
      </c>
      <c r="AS618" s="269">
        <f>SUMIF(Consumo!$C$3:$C$902,tabItens[[#This Row],[CÓDIGO]],Consumo!$T$3:$T$902) + SUMIF(Consumo!$C$3:$C$902,tabItens[[#This Row],[CÓDIGO]],Consumo!$U$3:$U$902) + SUMIF(Consumo!$C$3:$C$902,tabItens[[#This Row],[CÓDIGO]],Consumo!$V$3:$V$902) + SUMIF(Consumo!$C$3:$C$902,tabItens[[#This Row],[CÓDIGO]],Consumo!$W$3:$W$902)</f>
        <v>350</v>
      </c>
      <c r="AT618" s="269">
        <f>SUMIF(Consumo!$C$3:$C$902,tabItens[[#This Row],[CÓDIGO]],Consumo!$AF$3:$AF$902)</f>
        <v>796</v>
      </c>
      <c r="AU618" s="270">
        <f>SUMIF(Consumo!$C$3:$C$902,tabItens[[#This Row],[CÓDIGO]],Consumo!$AG$3:$AG$902)</f>
        <v>285</v>
      </c>
      <c r="AV618" s="271">
        <f>SUMIF(Consumo!$C$3:$C$902,tabItens[[#This Row],[CÓDIGO]],Consumo!$AE$3:$AE$902)</f>
        <v>0</v>
      </c>
      <c r="AW618" s="244">
        <f>tabItens[[#This Row],[QTDE ATUAL]] + tabItens[[#This Row],[RC QTDE]] + tabItens[[#This Row],[AF SALDO]] + tabItens[[#This Row],[Recentes]]</f>
        <v>1103.44</v>
      </c>
      <c r="AX618" s="272">
        <v>100</v>
      </c>
      <c r="AY618" s="272">
        <v>4</v>
      </c>
      <c r="AZ618" s="272">
        <f>IF(ISBLANK(tabItens[[#This Row],[CÓDIGO]]),"",tabItens[[#This Row],[PontoMês]] * (AZ$2+tabItens[[#This Row],[PontoQtM]]))</f>
        <v>400</v>
      </c>
      <c r="BA618" s="271">
        <f>tabItens[[#This Row],[PontoPed]] - tabItens[[#This Row],[Saldo]] + (1/10)</f>
        <v>-703.34</v>
      </c>
      <c r="BB618" s="271">
        <f xml:space="preserve"> tabItens[[#This Row],[PontoMês]] * BB$2 - tabItens[[#This Row],[QTDE ATUAL]] - (1/10)</f>
        <v>-603.54000000000008</v>
      </c>
      <c r="BC618" s="273">
        <f>IF( tabItens[[#This Row],[PontoPed]]&gt;0, IF(tabItens[[#This Row],[PontoPed]]&lt;1, 1, IF( tabItens[[#This Row],[Saldo]]&gt;tabItens[[#This Row],[PontoPed]], 0, (tabItens[[#This Row],[PontoPed]]-tabItens[[#This Row],[Saldo]])/tabItens[[#This Row],[PontoPed]] ) ), 0 )</f>
        <v>0</v>
      </c>
      <c r="BD618" s="274">
        <f>ROUNDDOWN(IF( OR( AND(tabItens[[#This Row],[PontoPed]]&lt;tabItens[[#This Row],[Saldo]],tabItens[[#This Row],[Saldo]]&gt;0), tabItens[[#This Row],[PontoPed]]=0), 99, IF(AND(tabItens[[#This Row],[Saldo]]=0,tabItens[[#This Row],[PontoPed]]&gt;0), 0, (1-tabItens[[#This Row],[PctAb]])*10 ) ),0)</f>
        <v>99</v>
      </c>
      <c r="BE618" s="275">
        <f>MAX(ROUNDDOWN( IF(tabItens[[#This Row],[Abaixo]] &gt; 0,   tabItens[[#This Row],[Abaixo]] + (tabItens[[#This Row],[PontoMês]] * IF( OR( ISBLANK(tabItens[[#This Row],[ATA Nº/ANO]]), tabItens[[#This Row],[ATA Nº/ANO]] = ""),BE$2,BE$1)),0),0),0)</f>
        <v>0</v>
      </c>
      <c r="BF61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8" s="276">
        <f>SUMIF(Consumo!$C$3:$C$902,tabItens[[#This Row],[CÓDIGO]],Consumo!$E$3:$E$902)</f>
        <v>0</v>
      </c>
      <c r="BH618" s="277">
        <f>IF(AND(tabItens[[#This Row],[Pend]] &gt; 0,tabItens[[#This Row],[Consumo]] &lt;&gt; 0), tabItens[[#This Row],[Pend]] / tabItens[[#This Row],[Consumo]], 0 )</f>
        <v>0</v>
      </c>
      <c r="BI618" s="276"/>
      <c r="BJ618" s="276"/>
      <c r="BK618" s="278" t="s">
        <v>2077</v>
      </c>
    </row>
    <row r="619" spans="1:63" x14ac:dyDescent="0.3">
      <c r="A619" s="239">
        <v>134548</v>
      </c>
      <c r="B619" s="240" t="s">
        <v>1883</v>
      </c>
      <c r="C619" s="241" t="s">
        <v>561</v>
      </c>
      <c r="D619" s="242">
        <v>42.3</v>
      </c>
      <c r="E619" s="243"/>
      <c r="F619" s="243"/>
      <c r="G619" s="243" t="s">
        <v>891</v>
      </c>
      <c r="H619" s="244">
        <v>2033.18</v>
      </c>
      <c r="I619" s="245">
        <v>103003</v>
      </c>
      <c r="J619" s="246">
        <v>42.3</v>
      </c>
      <c r="K619" s="247">
        <v>1432</v>
      </c>
      <c r="L619" s="248">
        <f>IF(tabItens[[#This Row],[Média]] &gt; 0, tabItens[[#This Row],[QTDE ATUAL]] / tabItens[[#This Row],[Média]],999.9)</f>
        <v>999.9</v>
      </c>
      <c r="M619" s="249">
        <v>0</v>
      </c>
      <c r="N619" s="250">
        <f>tabItens[[#This Row],[VALOR UNIT.]] * tabItens[[#This Row],[LC]]</f>
        <v>0</v>
      </c>
      <c r="O619" s="251" t="s">
        <v>2196</v>
      </c>
      <c r="P619" s="252"/>
      <c r="Q619" s="253"/>
      <c r="R619" s="250"/>
      <c r="S619" s="254"/>
      <c r="T619" s="255">
        <f>ROUNDDOWN(IFERROR(tabItens[[#This Row],[ATA DT.VALID.]] - $D$1,0) / 30,0)</f>
        <v>-1507</v>
      </c>
      <c r="U619" s="240" t="s">
        <v>1314</v>
      </c>
      <c r="V619" s="256">
        <v>1</v>
      </c>
      <c r="W619" s="257" t="s">
        <v>2062</v>
      </c>
      <c r="X619" s="258">
        <v>51</v>
      </c>
      <c r="Y619" s="259">
        <v>19</v>
      </c>
      <c r="Z619" s="260"/>
      <c r="AA619" s="261"/>
      <c r="AB619" s="262"/>
      <c r="AC619" s="262">
        <v>10510</v>
      </c>
      <c r="AD619" s="261">
        <v>2023</v>
      </c>
      <c r="AE619" s="262">
        <v>1000</v>
      </c>
      <c r="AF619" s="255">
        <v>1000</v>
      </c>
      <c r="AG619" s="263" t="s">
        <v>2051</v>
      </c>
      <c r="AH619" s="264">
        <v>45197</v>
      </c>
      <c r="AI619" s="255">
        <v>490</v>
      </c>
      <c r="AJ619" s="264">
        <v>44733</v>
      </c>
      <c r="AK619" s="264">
        <v>43172</v>
      </c>
      <c r="AL619" s="264">
        <v>45160</v>
      </c>
      <c r="AM619" s="254"/>
      <c r="AN619" s="243"/>
      <c r="AO619" s="265" t="str">
        <f>_xlfn.IFNA(IF(VLOOKUP(tabItens[[#This Row],[CÓDIGO]],tabExcluirDoEstoque[#Data],1,FALSE),"sim",""),"")</f>
        <v/>
      </c>
      <c r="AP619" s="266" t="str">
        <f ca="1">IF(OR(ISBLANK(tabItens[[#This Row],[ATA DT.VALID.]]),tabItens[[#This Row],[ATA DT.VALID.]]="",tabItens[[#This Row],[ATA DT.VALID.]]=" "),"",IF(TYPE(tabItens[[#This Row],[ATA DT.VALID.]])=1,ROUNDUP((tabItens[[#This Row],[ATA DT.VALID.]]-TODAY())/7,0),""))</f>
        <v/>
      </c>
      <c r="AQ619" s="267">
        <v>0</v>
      </c>
      <c r="AR619" s="268" t="str">
        <f>IF(ISBLANK(tabItens[[#This Row],[CÓDIGO]]),"",IFERROR(VLOOKUP(tabItens[[#This Row],[CÓDIGO]],Consumo!$C$2:$AI$902,32,FALSE),0))</f>
        <v>08.2023</v>
      </c>
      <c r="AS619" s="269">
        <f>SUMIF(Consumo!$C$3:$C$902,tabItens[[#This Row],[CÓDIGO]],Consumo!$T$3:$T$902) + SUMIF(Consumo!$C$3:$C$902,tabItens[[#This Row],[CÓDIGO]],Consumo!$U$3:$U$902) + SUMIF(Consumo!$C$3:$C$902,tabItens[[#This Row],[CÓDIGO]],Consumo!$V$3:$V$902) + SUMIF(Consumo!$C$3:$C$902,tabItens[[#This Row],[CÓDIGO]],Consumo!$W$3:$W$902)</f>
        <v>388</v>
      </c>
      <c r="AT619" s="269">
        <f>SUMIF(Consumo!$C$3:$C$902,tabItens[[#This Row],[CÓDIGO]],Consumo!$AF$3:$AF$902)</f>
        <v>1603.5</v>
      </c>
      <c r="AU619" s="270">
        <f>SUMIF(Consumo!$C$3:$C$902,tabItens[[#This Row],[CÓDIGO]],Consumo!$AG$3:$AG$902)</f>
        <v>576</v>
      </c>
      <c r="AV619" s="271">
        <f>SUMIF(Consumo!$C$3:$C$902,tabItens[[#This Row],[CÓDIGO]],Consumo!$AE$3:$AE$902)</f>
        <v>0</v>
      </c>
      <c r="AW619" s="244">
        <f>tabItens[[#This Row],[QTDE ATUAL]] + tabItens[[#This Row],[RC QTDE]] + tabItens[[#This Row],[AF SALDO]] + tabItens[[#This Row],[Recentes]]</f>
        <v>3033.1800000000003</v>
      </c>
      <c r="AX619" s="272">
        <v>109</v>
      </c>
      <c r="AY619" s="272">
        <v>4</v>
      </c>
      <c r="AZ619" s="272">
        <f>IF(ISBLANK(tabItens[[#This Row],[CÓDIGO]]),"",tabItens[[#This Row],[PontoMês]] * (AZ$2+tabItens[[#This Row],[PontoQtM]]))</f>
        <v>436</v>
      </c>
      <c r="BA619" s="271">
        <f>tabItens[[#This Row],[PontoPed]] - tabItens[[#This Row],[Saldo]] + (1/10)</f>
        <v>-2597.0800000000004</v>
      </c>
      <c r="BB619" s="271">
        <f xml:space="preserve"> tabItens[[#This Row],[PontoMês]] * BB$2 - tabItens[[#This Row],[QTDE ATUAL]] - (1/10)</f>
        <v>-1924.28</v>
      </c>
      <c r="BC619" s="273">
        <f>IF( tabItens[[#This Row],[PontoPed]]&gt;0, IF(tabItens[[#This Row],[PontoPed]]&lt;1, 1, IF( tabItens[[#This Row],[Saldo]]&gt;tabItens[[#This Row],[PontoPed]], 0, (tabItens[[#This Row],[PontoPed]]-tabItens[[#This Row],[Saldo]])/tabItens[[#This Row],[PontoPed]] ) ), 0 )</f>
        <v>0</v>
      </c>
      <c r="BD619" s="274">
        <f>ROUNDDOWN(IF( OR( AND(tabItens[[#This Row],[PontoPed]]&lt;tabItens[[#This Row],[Saldo]],tabItens[[#This Row],[Saldo]]&gt;0), tabItens[[#This Row],[PontoPed]]=0), 99, IF(AND(tabItens[[#This Row],[Saldo]]=0,tabItens[[#This Row],[PontoPed]]&gt;0), 0, (1-tabItens[[#This Row],[PctAb]])*10 ) ),0)</f>
        <v>99</v>
      </c>
      <c r="BE619" s="275">
        <f>MAX(ROUNDDOWN( IF(tabItens[[#This Row],[Abaixo]] &gt; 0,   tabItens[[#This Row],[Abaixo]] + (tabItens[[#This Row],[PontoMês]] * IF( OR( ISBLANK(tabItens[[#This Row],[ATA Nº/ANO]]), tabItens[[#This Row],[ATA Nº/ANO]] = ""),BE$2,BE$1)),0),0),0)</f>
        <v>0</v>
      </c>
      <c r="BF61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9" s="276">
        <f>SUMIF(Consumo!$C$3:$C$902,tabItens[[#This Row],[CÓDIGO]],Consumo!$E$3:$E$902)</f>
        <v>0</v>
      </c>
      <c r="BH619" s="277">
        <f>IF(AND(tabItens[[#This Row],[Pend]] &gt; 0,tabItens[[#This Row],[Consumo]] &lt;&gt; 0), tabItens[[#This Row],[Pend]] / tabItens[[#This Row],[Consumo]], 0 )</f>
        <v>0</v>
      </c>
      <c r="BI619" s="276"/>
      <c r="BJ619" s="276"/>
      <c r="BK619" s="278" t="s">
        <v>2077</v>
      </c>
    </row>
    <row r="620" spans="1:63" x14ac:dyDescent="0.3">
      <c r="A620" s="239">
        <v>134549</v>
      </c>
      <c r="B620" s="240" t="s">
        <v>1884</v>
      </c>
      <c r="C620" s="241" t="s">
        <v>561</v>
      </c>
      <c r="D620" s="242">
        <v>44</v>
      </c>
      <c r="E620" s="243"/>
      <c r="F620" s="243"/>
      <c r="G620" s="243" t="s">
        <v>891</v>
      </c>
      <c r="H620" s="244">
        <v>451.15</v>
      </c>
      <c r="I620" s="245">
        <v>103003</v>
      </c>
      <c r="J620" s="246">
        <v>44</v>
      </c>
      <c r="K620" s="247">
        <v>45</v>
      </c>
      <c r="L620" s="248">
        <f>IF(tabItens[[#This Row],[Média]] &gt; 0, tabItens[[#This Row],[QTDE ATUAL]] / tabItens[[#This Row],[Média]],999.9)</f>
        <v>999.9</v>
      </c>
      <c r="M620" s="249">
        <v>0</v>
      </c>
      <c r="N620" s="250">
        <f>tabItens[[#This Row],[VALOR UNIT.]] * tabItens[[#This Row],[LC]]</f>
        <v>0</v>
      </c>
      <c r="O620" s="251" t="s">
        <v>2196</v>
      </c>
      <c r="P620" s="252"/>
      <c r="Q620" s="253"/>
      <c r="R620" s="250"/>
      <c r="S620" s="254"/>
      <c r="T620" s="255">
        <f>ROUNDDOWN(IFERROR(tabItens[[#This Row],[ATA DT.VALID.]] - $D$1,0) / 30,0)</f>
        <v>-1507</v>
      </c>
      <c r="U620" s="240" t="s">
        <v>1314</v>
      </c>
      <c r="V620" s="256">
        <v>1</v>
      </c>
      <c r="W620" s="257" t="s">
        <v>2062</v>
      </c>
      <c r="X620" s="258">
        <v>51</v>
      </c>
      <c r="Y620" s="259">
        <v>19</v>
      </c>
      <c r="Z620" s="260"/>
      <c r="AA620" s="261"/>
      <c r="AB620" s="262"/>
      <c r="AC620" s="262">
        <v>10510</v>
      </c>
      <c r="AD620" s="261">
        <v>2023</v>
      </c>
      <c r="AE620" s="262">
        <v>1000</v>
      </c>
      <c r="AF620" s="255">
        <v>1000</v>
      </c>
      <c r="AG620" s="263" t="s">
        <v>2051</v>
      </c>
      <c r="AH620" s="264">
        <v>45197</v>
      </c>
      <c r="AI620" s="255">
        <v>16</v>
      </c>
      <c r="AJ620" s="264">
        <v>44526</v>
      </c>
      <c r="AK620" s="264">
        <v>43172</v>
      </c>
      <c r="AL620" s="264">
        <v>45160</v>
      </c>
      <c r="AM620" s="254"/>
      <c r="AN620" s="243"/>
      <c r="AO620" s="265" t="str">
        <f>_xlfn.IFNA(IF(VLOOKUP(tabItens[[#This Row],[CÓDIGO]],tabExcluirDoEstoque[#Data],1,FALSE),"sim",""),"")</f>
        <v/>
      </c>
      <c r="AP620" s="266" t="str">
        <f ca="1">IF(OR(ISBLANK(tabItens[[#This Row],[ATA DT.VALID.]]),tabItens[[#This Row],[ATA DT.VALID.]]="",tabItens[[#This Row],[ATA DT.VALID.]]=" "),"",IF(TYPE(tabItens[[#This Row],[ATA DT.VALID.]])=1,ROUNDUP((tabItens[[#This Row],[ATA DT.VALID.]]-TODAY())/7,0),""))</f>
        <v/>
      </c>
      <c r="AQ620" s="267">
        <v>0</v>
      </c>
      <c r="AR620" s="268" t="str">
        <f>IF(ISBLANK(tabItens[[#This Row],[CÓDIGO]]),"",IFERROR(VLOOKUP(tabItens[[#This Row],[CÓDIGO]],Consumo!$C$2:$AI$902,32,FALSE),0))</f>
        <v>07.2023</v>
      </c>
      <c r="AS620" s="269">
        <f>SUMIF(Consumo!$C$3:$C$902,tabItens[[#This Row],[CÓDIGO]],Consumo!$T$3:$T$902) + SUMIF(Consumo!$C$3:$C$902,tabItens[[#This Row],[CÓDIGO]],Consumo!$U$3:$U$902) + SUMIF(Consumo!$C$3:$C$902,tabItens[[#This Row],[CÓDIGO]],Consumo!$V$3:$V$902) + SUMIF(Consumo!$C$3:$C$902,tabItens[[#This Row],[CÓDIGO]],Consumo!$W$3:$W$902)</f>
        <v>23</v>
      </c>
      <c r="AT620" s="269">
        <f>SUMIF(Consumo!$C$3:$C$902,tabItens[[#This Row],[CÓDIGO]],Consumo!$AF$3:$AF$902)</f>
        <v>181</v>
      </c>
      <c r="AU620" s="270">
        <f>SUMIF(Consumo!$C$3:$C$902,tabItens[[#This Row],[CÓDIGO]],Consumo!$AG$3:$AG$902)</f>
        <v>73</v>
      </c>
      <c r="AV620" s="271">
        <f>SUMIF(Consumo!$C$3:$C$902,tabItens[[#This Row],[CÓDIGO]],Consumo!$AE$3:$AE$902)</f>
        <v>0</v>
      </c>
      <c r="AW620" s="244">
        <f>tabItens[[#This Row],[QTDE ATUAL]] + tabItens[[#This Row],[RC QTDE]] + tabItens[[#This Row],[AF SALDO]] + tabItens[[#This Row],[Recentes]]</f>
        <v>1451.15</v>
      </c>
      <c r="AX620" s="272">
        <v>40</v>
      </c>
      <c r="AY620" s="272">
        <v>4</v>
      </c>
      <c r="AZ620" s="272">
        <f>IF(ISBLANK(tabItens[[#This Row],[CÓDIGO]]),"",tabItens[[#This Row],[PontoMês]] * (AZ$2+tabItens[[#This Row],[PontoQtM]]))</f>
        <v>160</v>
      </c>
      <c r="BA620" s="271">
        <f>tabItens[[#This Row],[PontoPed]] - tabItens[[#This Row],[Saldo]] + (1/10)</f>
        <v>-1291.0500000000002</v>
      </c>
      <c r="BB620" s="271">
        <f xml:space="preserve"> tabItens[[#This Row],[PontoMês]] * BB$2 - tabItens[[#This Row],[QTDE ATUAL]] - (1/10)</f>
        <v>-411.25</v>
      </c>
      <c r="BC620" s="273">
        <f>IF( tabItens[[#This Row],[PontoPed]]&gt;0, IF(tabItens[[#This Row],[PontoPed]]&lt;1, 1, IF( tabItens[[#This Row],[Saldo]]&gt;tabItens[[#This Row],[PontoPed]], 0, (tabItens[[#This Row],[PontoPed]]-tabItens[[#This Row],[Saldo]])/tabItens[[#This Row],[PontoPed]] ) ), 0 )</f>
        <v>0</v>
      </c>
      <c r="BD620" s="274">
        <f>ROUNDDOWN(IF( OR( AND(tabItens[[#This Row],[PontoPed]]&lt;tabItens[[#This Row],[Saldo]],tabItens[[#This Row],[Saldo]]&gt;0), tabItens[[#This Row],[PontoPed]]=0), 99, IF(AND(tabItens[[#This Row],[Saldo]]=0,tabItens[[#This Row],[PontoPed]]&gt;0), 0, (1-tabItens[[#This Row],[PctAb]])*10 ) ),0)</f>
        <v>99</v>
      </c>
      <c r="BE620" s="275">
        <f>MAX(ROUNDDOWN( IF(tabItens[[#This Row],[Abaixo]] &gt; 0,   tabItens[[#This Row],[Abaixo]] + (tabItens[[#This Row],[PontoMês]] * IF( OR( ISBLANK(tabItens[[#This Row],[ATA Nº/ANO]]), tabItens[[#This Row],[ATA Nº/ANO]] = ""),BE$2,BE$1)),0),0),0)</f>
        <v>0</v>
      </c>
      <c r="BF62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0" s="276">
        <f>SUMIF(Consumo!$C$3:$C$902,tabItens[[#This Row],[CÓDIGO]],Consumo!$E$3:$E$902)</f>
        <v>0</v>
      </c>
      <c r="BH620" s="277">
        <f>IF(AND(tabItens[[#This Row],[Pend]] &gt; 0,tabItens[[#This Row],[Consumo]] &lt;&gt; 0), tabItens[[#This Row],[Pend]] / tabItens[[#This Row],[Consumo]], 0 )</f>
        <v>0</v>
      </c>
      <c r="BI620" s="276"/>
      <c r="BJ620" s="276"/>
      <c r="BK620" s="278" t="s">
        <v>2077</v>
      </c>
    </row>
    <row r="621" spans="1:63" x14ac:dyDescent="0.3">
      <c r="A621" s="239">
        <v>126837</v>
      </c>
      <c r="B621" s="240" t="s">
        <v>1782</v>
      </c>
      <c r="C621" s="241" t="s">
        <v>31</v>
      </c>
      <c r="D621" s="242">
        <v>10</v>
      </c>
      <c r="E621" s="243"/>
      <c r="F621" s="243"/>
      <c r="G621" s="243" t="s">
        <v>891</v>
      </c>
      <c r="H621" s="244">
        <v>3519</v>
      </c>
      <c r="I621" s="245">
        <v>103003</v>
      </c>
      <c r="J621" s="246">
        <v>10</v>
      </c>
      <c r="K621" s="247">
        <v>862</v>
      </c>
      <c r="L621" s="248">
        <f>IF(tabItens[[#This Row],[Média]] &gt; 0, tabItens[[#This Row],[QTDE ATUAL]] / tabItens[[#This Row],[Média]],999.9)</f>
        <v>999.9</v>
      </c>
      <c r="M621" s="249">
        <v>0</v>
      </c>
      <c r="N621" s="250">
        <f>tabItens[[#This Row],[VALOR UNIT.]] * tabItens[[#This Row],[LC]]</f>
        <v>0</v>
      </c>
      <c r="O621" s="251"/>
      <c r="P621" s="252"/>
      <c r="Q621" s="253"/>
      <c r="R621" s="250"/>
      <c r="S621" s="254"/>
      <c r="T621" s="255">
        <f>ROUNDDOWN(IFERROR(tabItens[[#This Row],[ATA DT.VALID.]] - $D$1,0) / 30,0)</f>
        <v>-1507</v>
      </c>
      <c r="U621" s="240" t="s">
        <v>1081</v>
      </c>
      <c r="V621" s="256">
        <v>1</v>
      </c>
      <c r="W621" s="257" t="s">
        <v>2070</v>
      </c>
      <c r="X621" s="258">
        <v>78</v>
      </c>
      <c r="Y621" s="259">
        <v>2</v>
      </c>
      <c r="Z621" s="260"/>
      <c r="AA621" s="261"/>
      <c r="AB621" s="262"/>
      <c r="AC621" s="262"/>
      <c r="AD621" s="261"/>
      <c r="AE621" s="262"/>
      <c r="AF621" s="255"/>
      <c r="AG621" s="263" t="s">
        <v>2063</v>
      </c>
      <c r="AH621" s="264"/>
      <c r="AI621" s="255">
        <v>288</v>
      </c>
      <c r="AJ621" s="264">
        <v>43845</v>
      </c>
      <c r="AK621" s="264">
        <v>41596</v>
      </c>
      <c r="AL621" s="264">
        <v>44785</v>
      </c>
      <c r="AM621" s="254"/>
      <c r="AN621" s="243"/>
      <c r="AO621" s="265" t="str">
        <f>_xlfn.IFNA(IF(VLOOKUP(tabItens[[#This Row],[CÓDIGO]],tabExcluirDoEstoque[#Data],1,FALSE),"sim",""),"")</f>
        <v/>
      </c>
      <c r="AP621" s="266" t="str">
        <f ca="1">IF(OR(ISBLANK(tabItens[[#This Row],[ATA DT.VALID.]]),tabItens[[#This Row],[ATA DT.VALID.]]="",tabItens[[#This Row],[ATA DT.VALID.]]=" "),"",IF(TYPE(tabItens[[#This Row],[ATA DT.VALID.]])=1,ROUNDUP((tabItens[[#This Row],[ATA DT.VALID.]]-TODAY())/7,0),""))</f>
        <v/>
      </c>
      <c r="AQ621" s="267"/>
      <c r="AR621" s="268" t="str">
        <f>IF(ISBLANK(tabItens[[#This Row],[CÓDIGO]]),"",IFERROR(VLOOKUP(tabItens[[#This Row],[CÓDIGO]],Consumo!$C$2:$AI$902,32,FALSE),0))</f>
        <v>04.2023</v>
      </c>
      <c r="AS621" s="269">
        <f>SUMIF(Consumo!$C$3:$C$902,tabItens[[#This Row],[CÓDIGO]],Consumo!$T$3:$T$902) + SUMIF(Consumo!$C$3:$C$902,tabItens[[#This Row],[CÓDIGO]],Consumo!$U$3:$U$902) + SUMIF(Consumo!$C$3:$C$902,tabItens[[#This Row],[CÓDIGO]],Consumo!$V$3:$V$902) + SUMIF(Consumo!$C$3:$C$902,tabItens[[#This Row],[CÓDIGO]],Consumo!$W$3:$W$902)</f>
        <v>0</v>
      </c>
      <c r="AT621" s="269">
        <f>SUMIF(Consumo!$C$3:$C$902,tabItens[[#This Row],[CÓDIGO]],Consumo!$AF$3:$AF$902)</f>
        <v>1362</v>
      </c>
      <c r="AU621" s="270">
        <f>SUMIF(Consumo!$C$3:$C$902,tabItens[[#This Row],[CÓDIGO]],Consumo!$AG$3:$AG$902)</f>
        <v>400</v>
      </c>
      <c r="AV621" s="271">
        <f>SUMIF(Consumo!$C$3:$C$902,tabItens[[#This Row],[CÓDIGO]],Consumo!$AE$3:$AE$902)</f>
        <v>0</v>
      </c>
      <c r="AW621" s="244">
        <f>tabItens[[#This Row],[QTDE ATUAL]] + tabItens[[#This Row],[RC QTDE]] + tabItens[[#This Row],[AF SALDO]] + tabItens[[#This Row],[Recentes]]</f>
        <v>3519</v>
      </c>
      <c r="AX621" s="272">
        <v>138</v>
      </c>
      <c r="AY621" s="272">
        <v>4</v>
      </c>
      <c r="AZ621" s="272">
        <f>IF(ISBLANK(tabItens[[#This Row],[CÓDIGO]]),"",tabItens[[#This Row],[PontoMês]] * (AZ$2+tabItens[[#This Row],[PontoQtM]]))</f>
        <v>552</v>
      </c>
      <c r="BA621" s="271">
        <f>tabItens[[#This Row],[PontoPed]] - tabItens[[#This Row],[Saldo]] + (1/10)</f>
        <v>-2966.9</v>
      </c>
      <c r="BB621" s="271">
        <f xml:space="preserve"> tabItens[[#This Row],[PontoMês]] * BB$2 - tabItens[[#This Row],[QTDE ATUAL]] - (1/10)</f>
        <v>-3381.1</v>
      </c>
      <c r="BC621" s="273">
        <f>IF( tabItens[[#This Row],[PontoPed]]&gt;0, IF(tabItens[[#This Row],[PontoPed]]&lt;1, 1, IF( tabItens[[#This Row],[Saldo]]&gt;tabItens[[#This Row],[PontoPed]], 0, (tabItens[[#This Row],[PontoPed]]-tabItens[[#This Row],[Saldo]])/tabItens[[#This Row],[PontoPed]] ) ), 0 )</f>
        <v>0</v>
      </c>
      <c r="BD621" s="274">
        <f>ROUNDDOWN(IF( OR( AND(tabItens[[#This Row],[PontoPed]]&lt;tabItens[[#This Row],[Saldo]],tabItens[[#This Row],[Saldo]]&gt;0), tabItens[[#This Row],[PontoPed]]=0), 99, IF(AND(tabItens[[#This Row],[Saldo]]=0,tabItens[[#This Row],[PontoPed]]&gt;0), 0, (1-tabItens[[#This Row],[PctAb]])*10 ) ),0)</f>
        <v>99</v>
      </c>
      <c r="BE621" s="275">
        <f>MAX(ROUNDDOWN( IF(tabItens[[#This Row],[Abaixo]] &gt; 0,   tabItens[[#This Row],[Abaixo]] + (tabItens[[#This Row],[PontoMês]] * IF( OR( ISBLANK(tabItens[[#This Row],[ATA Nº/ANO]]), tabItens[[#This Row],[ATA Nº/ANO]] = ""),BE$2,BE$1)),0),0),0)</f>
        <v>0</v>
      </c>
      <c r="BF62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21" s="276">
        <f>SUMIF(Consumo!$C$3:$C$902,tabItens[[#This Row],[CÓDIGO]],Consumo!$E$3:$E$902)</f>
        <v>0</v>
      </c>
      <c r="BH621" s="277">
        <f>IF(AND(tabItens[[#This Row],[Pend]] &gt; 0,tabItens[[#This Row],[Consumo]] &lt;&gt; 0), tabItens[[#This Row],[Pend]] / tabItens[[#This Row],[Consumo]], 0 )</f>
        <v>0</v>
      </c>
      <c r="BI621" s="276"/>
      <c r="BJ621" s="276"/>
      <c r="BK621" s="278" t="s">
        <v>2077</v>
      </c>
    </row>
    <row r="622" spans="1:63" x14ac:dyDescent="0.3">
      <c r="A622" s="239">
        <v>134247</v>
      </c>
      <c r="B622" s="240" t="s">
        <v>1876</v>
      </c>
      <c r="C622" s="241" t="s">
        <v>1874</v>
      </c>
      <c r="D622" s="242">
        <v>109.73</v>
      </c>
      <c r="E622" s="243"/>
      <c r="F622" s="243"/>
      <c r="G622" s="243" t="s">
        <v>891</v>
      </c>
      <c r="H622" s="244">
        <v>82.39</v>
      </c>
      <c r="I622" s="245">
        <v>103003</v>
      </c>
      <c r="J622" s="246">
        <v>141.31585999999999</v>
      </c>
      <c r="K622" s="247">
        <v>338</v>
      </c>
      <c r="L622" s="248">
        <f>IF(tabItens[[#This Row],[Média]] &gt; 0, tabItens[[#This Row],[QTDE ATUAL]] / tabItens[[#This Row],[Média]],999.9)</f>
        <v>39.400106269925608</v>
      </c>
      <c r="M622" s="249">
        <v>0</v>
      </c>
      <c r="N622" s="250">
        <f>tabItens[[#This Row],[VALOR UNIT.]] * tabItens[[#This Row],[LC]]</f>
        <v>0</v>
      </c>
      <c r="O622" s="251" t="s">
        <v>2193</v>
      </c>
      <c r="P622" s="252"/>
      <c r="Q622" s="253"/>
      <c r="R622" s="250"/>
      <c r="S622" s="254"/>
      <c r="T622" s="255">
        <f>ROUNDDOWN(IFERROR(tabItens[[#This Row],[ATA DT.VALID.]] - $D$1,0) / 30,0)</f>
        <v>-1507</v>
      </c>
      <c r="U622" s="240" t="s">
        <v>1875</v>
      </c>
      <c r="V622" s="256">
        <v>1</v>
      </c>
      <c r="W622" s="257" t="s">
        <v>2062</v>
      </c>
      <c r="X622" s="258">
        <v>51</v>
      </c>
      <c r="Y622" s="259">
        <v>2</v>
      </c>
      <c r="Z622" s="260"/>
      <c r="AA622" s="261"/>
      <c r="AB622" s="262"/>
      <c r="AC622" s="262">
        <v>4827</v>
      </c>
      <c r="AD622" s="261">
        <v>2023</v>
      </c>
      <c r="AE622" s="262">
        <v>61.679951701</v>
      </c>
      <c r="AF622" s="255">
        <v>200</v>
      </c>
      <c r="AG622" s="263" t="s">
        <v>2060</v>
      </c>
      <c r="AH622" s="264">
        <v>45072</v>
      </c>
      <c r="AI622" s="255">
        <v>158</v>
      </c>
      <c r="AJ622" s="264">
        <v>45098</v>
      </c>
      <c r="AK622" s="264">
        <v>43138</v>
      </c>
      <c r="AL622" s="264">
        <v>45072</v>
      </c>
      <c r="AM622" s="254"/>
      <c r="AN622" s="243"/>
      <c r="AO622" s="265" t="str">
        <f>_xlfn.IFNA(IF(VLOOKUP(tabItens[[#This Row],[CÓDIGO]],tabExcluirDoEstoque[#Data],1,FALSE),"sim",""),"")</f>
        <v/>
      </c>
      <c r="AP622" s="266" t="str">
        <f ca="1">IF(OR(ISBLANK(tabItens[[#This Row],[ATA DT.VALID.]]),tabItens[[#This Row],[ATA DT.VALID.]]="",tabItens[[#This Row],[ATA DT.VALID.]]=" "),"",IF(TYPE(tabItens[[#This Row],[ATA DT.VALID.]])=1,ROUNDUP((tabItens[[#This Row],[ATA DT.VALID.]]-TODAY())/7,0),""))</f>
        <v/>
      </c>
      <c r="AQ622" s="267">
        <v>0</v>
      </c>
      <c r="AR622" s="268" t="str">
        <f>IF(ISBLANK(tabItens[[#This Row],[CÓDIGO]]),"",IFERROR(VLOOKUP(tabItens[[#This Row],[CÓDIGO]],Consumo!$C$2:$AI$902,32,FALSE),0))</f>
        <v>08.2023</v>
      </c>
      <c r="AS622" s="269">
        <f>SUMIF(Consumo!$C$3:$C$902,tabItens[[#This Row],[CÓDIGO]],Consumo!$T$3:$T$902) + SUMIF(Consumo!$C$3:$C$902,tabItens[[#This Row],[CÓDIGO]],Consumo!$U$3:$U$902) + SUMIF(Consumo!$C$3:$C$902,tabItens[[#This Row],[CÓDIGO]],Consumo!$V$3:$V$902) + SUMIF(Consumo!$C$3:$C$902,tabItens[[#This Row],[CÓDIGO]],Consumo!$W$3:$W$902)</f>
        <v>210</v>
      </c>
      <c r="AT622" s="269">
        <f>SUMIF(Consumo!$C$3:$C$902,tabItens[[#This Row],[CÓDIGO]],Consumo!$AF$3:$AF$902)</f>
        <v>668</v>
      </c>
      <c r="AU622" s="270">
        <f>SUMIF(Consumo!$C$3:$C$902,tabItens[[#This Row],[CÓDIGO]],Consumo!$AG$3:$AG$902)</f>
        <v>91</v>
      </c>
      <c r="AV622" s="271">
        <f>SUMIF(Consumo!$C$3:$C$902,tabItens[[#This Row],[CÓDIGO]],Consumo!$AE$3:$AE$902)</f>
        <v>2.0911111111111111</v>
      </c>
      <c r="AW622" s="244">
        <f>tabItens[[#This Row],[QTDE ATUAL]] + tabItens[[#This Row],[RC QTDE]] + tabItens[[#This Row],[AF SALDO]] + tabItens[[#This Row],[Recentes]]</f>
        <v>144.06995170100001</v>
      </c>
      <c r="AX622" s="272">
        <v>42</v>
      </c>
      <c r="AY622" s="272">
        <v>3</v>
      </c>
      <c r="AZ622" s="272">
        <f>IF(ISBLANK(tabItens[[#This Row],[CÓDIGO]]),"",tabItens[[#This Row],[PontoMês]] * (AZ$2+tabItens[[#This Row],[PontoQtM]]))</f>
        <v>126</v>
      </c>
      <c r="BA622" s="271">
        <f>tabItens[[#This Row],[PontoPed]] - tabItens[[#This Row],[Saldo]] + (1/10)</f>
        <v>-17.969951701000006</v>
      </c>
      <c r="BB622" s="271">
        <f xml:space="preserve"> tabItens[[#This Row],[PontoMês]] * BB$2 - tabItens[[#This Row],[QTDE ATUAL]] - (1/10)</f>
        <v>-40.49</v>
      </c>
      <c r="BC622" s="273">
        <f>IF( tabItens[[#This Row],[PontoPed]]&gt;0, IF(tabItens[[#This Row],[PontoPed]]&lt;1, 1, IF( tabItens[[#This Row],[Saldo]]&gt;tabItens[[#This Row],[PontoPed]], 0, (tabItens[[#This Row],[PontoPed]]-tabItens[[#This Row],[Saldo]])/tabItens[[#This Row],[PontoPed]] ) ), 0 )</f>
        <v>0</v>
      </c>
      <c r="BD622" s="274">
        <f>ROUNDDOWN(IF( OR( AND(tabItens[[#This Row],[PontoPed]]&lt;tabItens[[#This Row],[Saldo]],tabItens[[#This Row],[Saldo]]&gt;0), tabItens[[#This Row],[PontoPed]]=0), 99, IF(AND(tabItens[[#This Row],[Saldo]]=0,tabItens[[#This Row],[PontoPed]]&gt;0), 0, (1-tabItens[[#This Row],[PctAb]])*10 ) ),0)</f>
        <v>99</v>
      </c>
      <c r="BE622" s="275">
        <f>MAX(ROUNDDOWN( IF(tabItens[[#This Row],[Abaixo]] &gt; 0,   tabItens[[#This Row],[Abaixo]] + (tabItens[[#This Row],[PontoMês]] * IF( OR( ISBLANK(tabItens[[#This Row],[ATA Nº/ANO]]), tabItens[[#This Row],[ATA Nº/ANO]] = ""),BE$2,BE$1)),0),0),0)</f>
        <v>0</v>
      </c>
      <c r="BF62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2" s="276">
        <f>SUMIF(Consumo!$C$3:$C$902,tabItens[[#This Row],[CÓDIGO]],Consumo!$E$3:$E$902)</f>
        <v>37.64</v>
      </c>
      <c r="BH622" s="277">
        <f>IF(AND(tabItens[[#This Row],[Pend]] &gt; 0,tabItens[[#This Row],[Consumo]] &lt;&gt; 0), tabItens[[#This Row],[Pend]] / tabItens[[#This Row],[Consumo]], 0 )</f>
        <v>5.6347305389221558E-2</v>
      </c>
      <c r="BI622" s="276"/>
      <c r="BJ622" s="276"/>
      <c r="BK622" s="278" t="s">
        <v>2077</v>
      </c>
    </row>
    <row r="623" spans="1:63" x14ac:dyDescent="0.3">
      <c r="A623" s="239">
        <v>116754</v>
      </c>
      <c r="B623" s="240" t="s">
        <v>1728</v>
      </c>
      <c r="C623" s="241" t="s">
        <v>346</v>
      </c>
      <c r="D623" s="242">
        <v>98.43</v>
      </c>
      <c r="E623" s="243"/>
      <c r="F623" s="243"/>
      <c r="G623" s="243" t="s">
        <v>891</v>
      </c>
      <c r="H623" s="244">
        <v>365</v>
      </c>
      <c r="I623" s="245">
        <v>103003</v>
      </c>
      <c r="J623" s="246">
        <v>98.43</v>
      </c>
      <c r="K623" s="247">
        <v>81</v>
      </c>
      <c r="L623" s="248">
        <f>IF(tabItens[[#This Row],[Média]] &gt; 0, tabItens[[#This Row],[QTDE ATUAL]] / tabItens[[#This Row],[Média]],999.9)</f>
        <v>999.9</v>
      </c>
      <c r="M623" s="249">
        <v>0</v>
      </c>
      <c r="N623" s="250">
        <f>tabItens[[#This Row],[VALOR UNIT.]] * tabItens[[#This Row],[LC]]</f>
        <v>0</v>
      </c>
      <c r="O623" s="251" t="s">
        <v>2144</v>
      </c>
      <c r="P623" s="252"/>
      <c r="Q623" s="253"/>
      <c r="R623" s="250"/>
      <c r="S623" s="254"/>
      <c r="T623" s="255">
        <f>ROUNDDOWN(IFERROR(tabItens[[#This Row],[ATA DT.VALID.]] - $D$1,0) / 30,0)</f>
        <v>-1507</v>
      </c>
      <c r="U623" s="240" t="s">
        <v>1342</v>
      </c>
      <c r="V623" s="256">
        <v>1</v>
      </c>
      <c r="W623" s="257" t="s">
        <v>2069</v>
      </c>
      <c r="X623" s="258">
        <v>69</v>
      </c>
      <c r="Y623" s="259">
        <v>2</v>
      </c>
      <c r="Z623" s="260"/>
      <c r="AA623" s="261"/>
      <c r="AB623" s="262"/>
      <c r="AC623" s="262"/>
      <c r="AD623" s="261"/>
      <c r="AE623" s="262"/>
      <c r="AF623" s="255"/>
      <c r="AG623" s="263" t="s">
        <v>2063</v>
      </c>
      <c r="AH623" s="264"/>
      <c r="AI623" s="255">
        <v>28</v>
      </c>
      <c r="AJ623" s="264">
        <v>44526</v>
      </c>
      <c r="AK623" s="264">
        <v>40395</v>
      </c>
      <c r="AL623" s="264">
        <v>44483</v>
      </c>
      <c r="AM623" s="254"/>
      <c r="AN623" s="243"/>
      <c r="AO623" s="265" t="str">
        <f>_xlfn.IFNA(IF(VLOOKUP(tabItens[[#This Row],[CÓDIGO]],tabExcluirDoEstoque[#Data],1,FALSE),"sim",""),"")</f>
        <v/>
      </c>
      <c r="AP623" s="266" t="str">
        <f ca="1">IF(OR(ISBLANK(tabItens[[#This Row],[ATA DT.VALID.]]),tabItens[[#This Row],[ATA DT.VALID.]]="",tabItens[[#This Row],[ATA DT.VALID.]]=" "),"",IF(TYPE(tabItens[[#This Row],[ATA DT.VALID.]])=1,ROUNDUP((tabItens[[#This Row],[ATA DT.VALID.]]-TODAY())/7,0),""))</f>
        <v/>
      </c>
      <c r="AQ623" s="267">
        <v>0</v>
      </c>
      <c r="AR623" s="268" t="str">
        <f>IF(ISBLANK(tabItens[[#This Row],[CÓDIGO]]),"",IFERROR(VLOOKUP(tabItens[[#This Row],[CÓDIGO]],Consumo!$C$2:$AI$902,32,FALSE),0))</f>
        <v>12.2022</v>
      </c>
      <c r="AS623" s="269">
        <f>SUMIF(Consumo!$C$3:$C$902,tabItens[[#This Row],[CÓDIGO]],Consumo!$T$3:$T$902) + SUMIF(Consumo!$C$3:$C$902,tabItens[[#This Row],[CÓDIGO]],Consumo!$U$3:$U$902) + SUMIF(Consumo!$C$3:$C$902,tabItens[[#This Row],[CÓDIGO]],Consumo!$V$3:$V$902) + SUMIF(Consumo!$C$3:$C$902,tabItens[[#This Row],[CÓDIGO]],Consumo!$W$3:$W$902)</f>
        <v>0</v>
      </c>
      <c r="AT623" s="269">
        <f>SUMIF(Consumo!$C$3:$C$902,tabItens[[#This Row],[CÓDIGO]],Consumo!$AF$3:$AF$902)</f>
        <v>132</v>
      </c>
      <c r="AU623" s="270">
        <f>SUMIF(Consumo!$C$3:$C$902,tabItens[[#This Row],[CÓDIGO]],Consumo!$AG$3:$AG$902)</f>
        <v>81</v>
      </c>
      <c r="AV623" s="271">
        <f>SUMIF(Consumo!$C$3:$C$902,tabItens[[#This Row],[CÓDIGO]],Consumo!$AE$3:$AE$902)</f>
        <v>0</v>
      </c>
      <c r="AW623" s="244">
        <f>tabItens[[#This Row],[QTDE ATUAL]] + tabItens[[#This Row],[RC QTDE]] + tabItens[[#This Row],[AF SALDO]] + tabItens[[#This Row],[Recentes]]</f>
        <v>365</v>
      </c>
      <c r="AX623" s="272">
        <v>10</v>
      </c>
      <c r="AY623" s="272">
        <v>4</v>
      </c>
      <c r="AZ623" s="272">
        <f>IF(ISBLANK(tabItens[[#This Row],[CÓDIGO]]),"",tabItens[[#This Row],[PontoMês]] * (AZ$2+tabItens[[#This Row],[PontoQtM]]))</f>
        <v>40</v>
      </c>
      <c r="BA623" s="271">
        <f>tabItens[[#This Row],[PontoPed]] - tabItens[[#This Row],[Saldo]] + (1/10)</f>
        <v>-324.89999999999998</v>
      </c>
      <c r="BB623" s="271">
        <f xml:space="preserve"> tabItens[[#This Row],[PontoMês]] * BB$2 - tabItens[[#This Row],[QTDE ATUAL]] - (1/10)</f>
        <v>-355.1</v>
      </c>
      <c r="BC623" s="273">
        <f>IF( tabItens[[#This Row],[PontoPed]]&gt;0, IF(tabItens[[#This Row],[PontoPed]]&lt;1, 1, IF( tabItens[[#This Row],[Saldo]]&gt;tabItens[[#This Row],[PontoPed]], 0, (tabItens[[#This Row],[PontoPed]]-tabItens[[#This Row],[Saldo]])/tabItens[[#This Row],[PontoPed]] ) ), 0 )</f>
        <v>0</v>
      </c>
      <c r="BD623" s="274">
        <f>ROUNDDOWN(IF( OR( AND(tabItens[[#This Row],[PontoPed]]&lt;tabItens[[#This Row],[Saldo]],tabItens[[#This Row],[Saldo]]&gt;0), tabItens[[#This Row],[PontoPed]]=0), 99, IF(AND(tabItens[[#This Row],[Saldo]]=0,tabItens[[#This Row],[PontoPed]]&gt;0), 0, (1-tabItens[[#This Row],[PctAb]])*10 ) ),0)</f>
        <v>99</v>
      </c>
      <c r="BE623" s="275">
        <f>MAX(ROUNDDOWN( IF(tabItens[[#This Row],[Abaixo]] &gt; 0,   tabItens[[#This Row],[Abaixo]] + (tabItens[[#This Row],[PontoMês]] * IF( OR( ISBLANK(tabItens[[#This Row],[ATA Nº/ANO]]), tabItens[[#This Row],[ATA Nº/ANO]] = ""),BE$2,BE$1)),0),0),0)</f>
        <v>0</v>
      </c>
      <c r="BF62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3" s="276">
        <f>SUMIF(Consumo!$C$3:$C$902,tabItens[[#This Row],[CÓDIGO]],Consumo!$E$3:$E$902)</f>
        <v>0</v>
      </c>
      <c r="BH623" s="277">
        <f>IF(AND(tabItens[[#This Row],[Pend]] &gt; 0,tabItens[[#This Row],[Consumo]] &lt;&gt; 0), tabItens[[#This Row],[Pend]] / tabItens[[#This Row],[Consumo]], 0 )</f>
        <v>0</v>
      </c>
      <c r="BI623" s="276"/>
      <c r="BJ623" s="276"/>
      <c r="BK623" s="278" t="s">
        <v>2077</v>
      </c>
    </row>
    <row r="624" spans="1:63" x14ac:dyDescent="0.3">
      <c r="A624" s="239">
        <v>105889</v>
      </c>
      <c r="B624" s="240" t="s">
        <v>1629</v>
      </c>
      <c r="C624" s="241" t="s">
        <v>264</v>
      </c>
      <c r="D624" s="242">
        <v>36.9</v>
      </c>
      <c r="E624" s="243"/>
      <c r="F624" s="243"/>
      <c r="G624" s="243" t="s">
        <v>891</v>
      </c>
      <c r="H624" s="244">
        <v>369</v>
      </c>
      <c r="I624" s="245">
        <v>103003</v>
      </c>
      <c r="J624" s="246">
        <v>36.9</v>
      </c>
      <c r="K624" s="247"/>
      <c r="L624" s="248">
        <f>IF(tabItens[[#This Row],[Média]] &gt; 0, tabItens[[#This Row],[QTDE ATUAL]] / tabItens[[#This Row],[Média]],999.9)</f>
        <v>999.9</v>
      </c>
      <c r="M624" s="249">
        <v>0</v>
      </c>
      <c r="N624" s="250">
        <f>tabItens[[#This Row],[VALOR UNIT.]] * tabItens[[#This Row],[LC]]</f>
        <v>0</v>
      </c>
      <c r="O624" s="251" t="s">
        <v>2135</v>
      </c>
      <c r="P624" s="252"/>
      <c r="Q624" s="253"/>
      <c r="R624" s="250"/>
      <c r="S624" s="254"/>
      <c r="T624" s="255">
        <f>ROUNDDOWN(IFERROR(tabItens[[#This Row],[ATA DT.VALID.]] - $D$1,0) / 30,0)</f>
        <v>-1507</v>
      </c>
      <c r="U624" s="240" t="s">
        <v>1342</v>
      </c>
      <c r="V624" s="256">
        <v>1</v>
      </c>
      <c r="W624" s="257" t="s">
        <v>2069</v>
      </c>
      <c r="X624" s="258">
        <v>69</v>
      </c>
      <c r="Y624" s="259">
        <v>2</v>
      </c>
      <c r="Z624" s="260"/>
      <c r="AA624" s="261"/>
      <c r="AB624" s="262"/>
      <c r="AC624" s="262"/>
      <c r="AD624" s="261"/>
      <c r="AE624" s="262"/>
      <c r="AF624" s="255"/>
      <c r="AG624" s="263" t="s">
        <v>2063</v>
      </c>
      <c r="AH624" s="264"/>
      <c r="AI624" s="255">
        <v>0</v>
      </c>
      <c r="AJ624" s="264">
        <v>43535</v>
      </c>
      <c r="AK624" s="264">
        <v>39546</v>
      </c>
      <c r="AL624" s="264">
        <v>43523</v>
      </c>
      <c r="AM624" s="254"/>
      <c r="AN624" s="243"/>
      <c r="AO624" s="265" t="str">
        <f>_xlfn.IFNA(IF(VLOOKUP(tabItens[[#This Row],[CÓDIGO]],tabExcluirDoEstoque[#Data],1,FALSE),"sim",""),"")</f>
        <v/>
      </c>
      <c r="AP624" s="266" t="str">
        <f ca="1">IF(OR(ISBLANK(tabItens[[#This Row],[ATA DT.VALID.]]),tabItens[[#This Row],[ATA DT.VALID.]]="",tabItens[[#This Row],[ATA DT.VALID.]]=" "),"",IF(TYPE(tabItens[[#This Row],[ATA DT.VALID.]])=1,ROUNDUP((tabItens[[#This Row],[ATA DT.VALID.]]-TODAY())/7,0),""))</f>
        <v/>
      </c>
      <c r="AQ624" s="267">
        <v>0</v>
      </c>
      <c r="AR624" s="268" t="str">
        <f>IF(ISBLANK(tabItens[[#This Row],[CÓDIGO]]),"",IFERROR(VLOOKUP(tabItens[[#This Row],[CÓDIGO]],Consumo!$C$2:$AI$902,32,FALSE),0))</f>
        <v>06.2022</v>
      </c>
      <c r="AS624" s="269">
        <f>SUMIF(Consumo!$C$3:$C$902,tabItens[[#This Row],[CÓDIGO]],Consumo!$T$3:$T$902) + SUMIF(Consumo!$C$3:$C$902,tabItens[[#This Row],[CÓDIGO]],Consumo!$U$3:$U$902) + SUMIF(Consumo!$C$3:$C$902,tabItens[[#This Row],[CÓDIGO]],Consumo!$V$3:$V$902) + SUMIF(Consumo!$C$3:$C$902,tabItens[[#This Row],[CÓDIGO]],Consumo!$W$3:$W$902)</f>
        <v>0</v>
      </c>
      <c r="AT624" s="269">
        <f>SUMIF(Consumo!$C$3:$C$902,tabItens[[#This Row],[CÓDIGO]],Consumo!$AF$3:$AF$902)</f>
        <v>15</v>
      </c>
      <c r="AU624" s="270">
        <f>SUMIF(Consumo!$C$3:$C$902,tabItens[[#This Row],[CÓDIGO]],Consumo!$AG$3:$AG$902)</f>
        <v>15</v>
      </c>
      <c r="AV624" s="271">
        <f>SUMIF(Consumo!$C$3:$C$902,tabItens[[#This Row],[CÓDIGO]],Consumo!$AE$3:$AE$902)</f>
        <v>0</v>
      </c>
      <c r="AW624" s="244">
        <f>tabItens[[#This Row],[QTDE ATUAL]] + tabItens[[#This Row],[RC QTDE]] + tabItens[[#This Row],[AF SALDO]] + tabItens[[#This Row],[Recentes]]</f>
        <v>369</v>
      </c>
      <c r="AX624" s="272">
        <v>50</v>
      </c>
      <c r="AY624" s="272">
        <v>4</v>
      </c>
      <c r="AZ624" s="272">
        <f>IF(ISBLANK(tabItens[[#This Row],[CÓDIGO]]),"",tabItens[[#This Row],[PontoMês]] * (AZ$2+tabItens[[#This Row],[PontoQtM]]))</f>
        <v>200</v>
      </c>
      <c r="BA624" s="271">
        <f>tabItens[[#This Row],[PontoPed]] - tabItens[[#This Row],[Saldo]] + (1/10)</f>
        <v>-168.9</v>
      </c>
      <c r="BB624" s="271">
        <f xml:space="preserve"> tabItens[[#This Row],[PontoMês]] * BB$2 - tabItens[[#This Row],[QTDE ATUAL]] - (1/10)</f>
        <v>-319.10000000000002</v>
      </c>
      <c r="BC624" s="273">
        <f>IF( tabItens[[#This Row],[PontoPed]]&gt;0, IF(tabItens[[#This Row],[PontoPed]]&lt;1, 1, IF( tabItens[[#This Row],[Saldo]]&gt;tabItens[[#This Row],[PontoPed]], 0, (tabItens[[#This Row],[PontoPed]]-tabItens[[#This Row],[Saldo]])/tabItens[[#This Row],[PontoPed]] ) ), 0 )</f>
        <v>0</v>
      </c>
      <c r="BD624" s="274">
        <f>ROUNDDOWN(IF( OR( AND(tabItens[[#This Row],[PontoPed]]&lt;tabItens[[#This Row],[Saldo]],tabItens[[#This Row],[Saldo]]&gt;0), tabItens[[#This Row],[PontoPed]]=0), 99, IF(AND(tabItens[[#This Row],[Saldo]]=0,tabItens[[#This Row],[PontoPed]]&gt;0), 0, (1-tabItens[[#This Row],[PctAb]])*10 ) ),0)</f>
        <v>99</v>
      </c>
      <c r="BE624" s="275">
        <f>MAX(ROUNDDOWN( IF(tabItens[[#This Row],[Abaixo]] &gt; 0,   tabItens[[#This Row],[Abaixo]] + (tabItens[[#This Row],[PontoMês]] * IF( OR( ISBLANK(tabItens[[#This Row],[ATA Nº/ANO]]), tabItens[[#This Row],[ATA Nº/ANO]] = ""),BE$2,BE$1)),0),0),0)</f>
        <v>0</v>
      </c>
      <c r="BF62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4" s="276">
        <f>SUMIF(Consumo!$C$3:$C$902,tabItens[[#This Row],[CÓDIGO]],Consumo!$E$3:$E$902)</f>
        <v>0</v>
      </c>
      <c r="BH624" s="277">
        <f>IF(AND(tabItens[[#This Row],[Pend]] &gt; 0,tabItens[[#This Row],[Consumo]] &lt;&gt; 0), tabItens[[#This Row],[Pend]] / tabItens[[#This Row],[Consumo]], 0 )</f>
        <v>0</v>
      </c>
      <c r="BI624" s="276"/>
      <c r="BJ624" s="276"/>
      <c r="BK624" s="278" t="s">
        <v>2077</v>
      </c>
    </row>
    <row r="625" spans="1:63" x14ac:dyDescent="0.3">
      <c r="A625" s="239">
        <v>123132</v>
      </c>
      <c r="B625" s="240" t="s">
        <v>1759</v>
      </c>
      <c r="C625" s="241" t="s">
        <v>346</v>
      </c>
      <c r="D625" s="242">
        <v>53.47</v>
      </c>
      <c r="E625" s="243"/>
      <c r="F625" s="243"/>
      <c r="G625" s="243" t="s">
        <v>891</v>
      </c>
      <c r="H625" s="244">
        <v>527</v>
      </c>
      <c r="I625" s="245">
        <v>103003</v>
      </c>
      <c r="J625" s="246">
        <v>53.47</v>
      </c>
      <c r="K625" s="247"/>
      <c r="L625" s="248">
        <f>IF(tabItens[[#This Row],[Média]] &gt; 0, tabItens[[#This Row],[QTDE ATUAL]] / tabItens[[#This Row],[Média]],999.9)</f>
        <v>999.9</v>
      </c>
      <c r="M625" s="249">
        <v>0</v>
      </c>
      <c r="N625" s="250">
        <f>tabItens[[#This Row],[VALOR UNIT.]] * tabItens[[#This Row],[LC]]</f>
        <v>0</v>
      </c>
      <c r="O625" s="251" t="s">
        <v>2134</v>
      </c>
      <c r="P625" s="252"/>
      <c r="Q625" s="253"/>
      <c r="R625" s="250"/>
      <c r="S625" s="254"/>
      <c r="T625" s="255">
        <f>ROUNDDOWN(IFERROR(tabItens[[#This Row],[ATA DT.VALID.]] - $D$1,0) / 30,0)</f>
        <v>-1507</v>
      </c>
      <c r="U625" s="240" t="s">
        <v>1342</v>
      </c>
      <c r="V625" s="256">
        <v>1</v>
      </c>
      <c r="W625" s="257" t="s">
        <v>2069</v>
      </c>
      <c r="X625" s="258">
        <v>69</v>
      </c>
      <c r="Y625" s="259">
        <v>2</v>
      </c>
      <c r="Z625" s="260"/>
      <c r="AA625" s="261"/>
      <c r="AB625" s="262"/>
      <c r="AC625" s="262"/>
      <c r="AD625" s="261"/>
      <c r="AE625" s="262"/>
      <c r="AF625" s="255"/>
      <c r="AG625" s="263" t="s">
        <v>2063</v>
      </c>
      <c r="AH625" s="264"/>
      <c r="AI625" s="255">
        <v>0</v>
      </c>
      <c r="AJ625" s="264">
        <v>43690</v>
      </c>
      <c r="AK625" s="264">
        <v>41053</v>
      </c>
      <c r="AL625" s="264">
        <v>43671</v>
      </c>
      <c r="AM625" s="254"/>
      <c r="AN625" s="243"/>
      <c r="AO625" s="265" t="str">
        <f>_xlfn.IFNA(IF(VLOOKUP(tabItens[[#This Row],[CÓDIGO]],tabExcluirDoEstoque[#Data],1,FALSE),"sim",""),"")</f>
        <v/>
      </c>
      <c r="AP625" s="266" t="str">
        <f ca="1">IF(OR(ISBLANK(tabItens[[#This Row],[ATA DT.VALID.]]),tabItens[[#This Row],[ATA DT.VALID.]]="",tabItens[[#This Row],[ATA DT.VALID.]]=" "),"",IF(TYPE(tabItens[[#This Row],[ATA DT.VALID.]])=1,ROUNDUP((tabItens[[#This Row],[ATA DT.VALID.]]-TODAY())/7,0),""))</f>
        <v/>
      </c>
      <c r="AQ625" s="267">
        <v>0</v>
      </c>
      <c r="AR625" s="268" t="str">
        <f>IF(ISBLANK(tabItens[[#This Row],[CÓDIGO]]),"",IFERROR(VLOOKUP(tabItens[[#This Row],[CÓDIGO]],Consumo!$C$2:$AI$902,32,FALSE),0))</f>
        <v>06.2022</v>
      </c>
      <c r="AS625" s="269">
        <f>SUMIF(Consumo!$C$3:$C$902,tabItens[[#This Row],[CÓDIGO]],Consumo!$T$3:$T$902) + SUMIF(Consumo!$C$3:$C$902,tabItens[[#This Row],[CÓDIGO]],Consumo!$U$3:$U$902) + SUMIF(Consumo!$C$3:$C$902,tabItens[[#This Row],[CÓDIGO]],Consumo!$V$3:$V$902) + SUMIF(Consumo!$C$3:$C$902,tabItens[[#This Row],[CÓDIGO]],Consumo!$W$3:$W$902)</f>
        <v>0</v>
      </c>
      <c r="AT625" s="269">
        <f>SUMIF(Consumo!$C$3:$C$902,tabItens[[#This Row],[CÓDIGO]],Consumo!$AF$3:$AF$902)</f>
        <v>7</v>
      </c>
      <c r="AU625" s="270">
        <f>SUMIF(Consumo!$C$3:$C$902,tabItens[[#This Row],[CÓDIGO]],Consumo!$AG$3:$AG$902)</f>
        <v>7</v>
      </c>
      <c r="AV625" s="271">
        <f>SUMIF(Consumo!$C$3:$C$902,tabItens[[#This Row],[CÓDIGO]],Consumo!$AE$3:$AE$902)</f>
        <v>0</v>
      </c>
      <c r="AW625" s="244">
        <f>tabItens[[#This Row],[QTDE ATUAL]] + tabItens[[#This Row],[RC QTDE]] + tabItens[[#This Row],[AF SALDO]] + tabItens[[#This Row],[Recentes]]</f>
        <v>527</v>
      </c>
      <c r="AX625" s="272">
        <v>50</v>
      </c>
      <c r="AY625" s="272">
        <v>4</v>
      </c>
      <c r="AZ625" s="272">
        <f>IF(ISBLANK(tabItens[[#This Row],[CÓDIGO]]),"",tabItens[[#This Row],[PontoMês]] * (AZ$2+tabItens[[#This Row],[PontoQtM]]))</f>
        <v>200</v>
      </c>
      <c r="BA625" s="271">
        <f>tabItens[[#This Row],[PontoPed]] - tabItens[[#This Row],[Saldo]] + (1/10)</f>
        <v>-326.89999999999998</v>
      </c>
      <c r="BB625" s="271">
        <f xml:space="preserve"> tabItens[[#This Row],[PontoMês]] * BB$2 - tabItens[[#This Row],[QTDE ATUAL]] - (1/10)</f>
        <v>-477.1</v>
      </c>
      <c r="BC625" s="273">
        <f>IF( tabItens[[#This Row],[PontoPed]]&gt;0, IF(tabItens[[#This Row],[PontoPed]]&lt;1, 1, IF( tabItens[[#This Row],[Saldo]]&gt;tabItens[[#This Row],[PontoPed]], 0, (tabItens[[#This Row],[PontoPed]]-tabItens[[#This Row],[Saldo]])/tabItens[[#This Row],[PontoPed]] ) ), 0 )</f>
        <v>0</v>
      </c>
      <c r="BD625" s="274">
        <f>ROUNDDOWN(IF( OR( AND(tabItens[[#This Row],[PontoPed]]&lt;tabItens[[#This Row],[Saldo]],tabItens[[#This Row],[Saldo]]&gt;0), tabItens[[#This Row],[PontoPed]]=0), 99, IF(AND(tabItens[[#This Row],[Saldo]]=0,tabItens[[#This Row],[PontoPed]]&gt;0), 0, (1-tabItens[[#This Row],[PctAb]])*10 ) ),0)</f>
        <v>99</v>
      </c>
      <c r="BE625" s="275">
        <f>MAX(ROUNDDOWN( IF(tabItens[[#This Row],[Abaixo]] &gt; 0,   tabItens[[#This Row],[Abaixo]] + (tabItens[[#This Row],[PontoMês]] * IF( OR( ISBLANK(tabItens[[#This Row],[ATA Nº/ANO]]), tabItens[[#This Row],[ATA Nº/ANO]] = ""),BE$2,BE$1)),0),0),0)</f>
        <v>0</v>
      </c>
      <c r="BF62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5" s="276">
        <f>SUMIF(Consumo!$C$3:$C$902,tabItens[[#This Row],[CÓDIGO]],Consumo!$E$3:$E$902)</f>
        <v>0</v>
      </c>
      <c r="BH625" s="277">
        <f>IF(AND(tabItens[[#This Row],[Pend]] &gt; 0,tabItens[[#This Row],[Consumo]] &lt;&gt; 0), tabItens[[#This Row],[Pend]] / tabItens[[#This Row],[Consumo]], 0 )</f>
        <v>0</v>
      </c>
      <c r="BI625" s="276"/>
      <c r="BJ625" s="276"/>
      <c r="BK625" s="278" t="s">
        <v>2077</v>
      </c>
    </row>
    <row r="626" spans="1:63" x14ac:dyDescent="0.3">
      <c r="A626" s="239">
        <v>123131</v>
      </c>
      <c r="B626" s="240" t="s">
        <v>1758</v>
      </c>
      <c r="C626" s="241" t="s">
        <v>346</v>
      </c>
      <c r="D626" s="242">
        <v>30</v>
      </c>
      <c r="E626" s="243"/>
      <c r="F626" s="243"/>
      <c r="G626" s="243" t="s">
        <v>891</v>
      </c>
      <c r="H626" s="244">
        <v>332</v>
      </c>
      <c r="I626" s="245">
        <v>103003</v>
      </c>
      <c r="J626" s="246">
        <v>30</v>
      </c>
      <c r="K626" s="247"/>
      <c r="L626" s="248">
        <f>IF(tabItens[[#This Row],[Média]] &gt; 0, tabItens[[#This Row],[QTDE ATUAL]] / tabItens[[#This Row],[Média]],999.9)</f>
        <v>999.9</v>
      </c>
      <c r="M626" s="249">
        <v>0</v>
      </c>
      <c r="N626" s="250">
        <f>tabItens[[#This Row],[VALOR UNIT.]] * tabItens[[#This Row],[LC]]</f>
        <v>0</v>
      </c>
      <c r="O626" s="251" t="s">
        <v>2134</v>
      </c>
      <c r="P626" s="252"/>
      <c r="Q626" s="253"/>
      <c r="R626" s="250"/>
      <c r="S626" s="254"/>
      <c r="T626" s="255">
        <f>ROUNDDOWN(IFERROR(tabItens[[#This Row],[ATA DT.VALID.]] - $D$1,0) / 30,0)</f>
        <v>-1507</v>
      </c>
      <c r="U626" s="240" t="s">
        <v>1342</v>
      </c>
      <c r="V626" s="256">
        <v>1</v>
      </c>
      <c r="W626" s="257" t="s">
        <v>2069</v>
      </c>
      <c r="X626" s="258">
        <v>69</v>
      </c>
      <c r="Y626" s="259">
        <v>2</v>
      </c>
      <c r="Z626" s="260"/>
      <c r="AA626" s="261"/>
      <c r="AB626" s="262"/>
      <c r="AC626" s="262"/>
      <c r="AD626" s="261"/>
      <c r="AE626" s="262"/>
      <c r="AF626" s="255"/>
      <c r="AG626" s="263" t="s">
        <v>2063</v>
      </c>
      <c r="AH626" s="264"/>
      <c r="AI626" s="255">
        <v>0</v>
      </c>
      <c r="AJ626" s="264">
        <v>43622</v>
      </c>
      <c r="AK626" s="264">
        <v>41053</v>
      </c>
      <c r="AL626" s="264">
        <v>43614</v>
      </c>
      <c r="AM626" s="254"/>
      <c r="AN626" s="243"/>
      <c r="AO626" s="265" t="str">
        <f>_xlfn.IFNA(IF(VLOOKUP(tabItens[[#This Row],[CÓDIGO]],tabExcluirDoEstoque[#Data],1,FALSE),"sim",""),"")</f>
        <v/>
      </c>
      <c r="AP626" s="266" t="str">
        <f ca="1">IF(OR(ISBLANK(tabItens[[#This Row],[ATA DT.VALID.]]),tabItens[[#This Row],[ATA DT.VALID.]]="",tabItens[[#This Row],[ATA DT.VALID.]]=" "),"",IF(TYPE(tabItens[[#This Row],[ATA DT.VALID.]])=1,ROUNDUP((tabItens[[#This Row],[ATA DT.VALID.]]-TODAY())/7,0),""))</f>
        <v/>
      </c>
      <c r="AQ626" s="267">
        <v>0</v>
      </c>
      <c r="AR626" s="268" t="str">
        <f>IF(ISBLANK(tabItens[[#This Row],[CÓDIGO]]),"",IFERROR(VLOOKUP(tabItens[[#This Row],[CÓDIGO]],Consumo!$C$2:$AI$902,32,FALSE),0))</f>
        <v>06.2022</v>
      </c>
      <c r="AS626" s="269">
        <f>SUMIF(Consumo!$C$3:$C$902,tabItens[[#This Row],[CÓDIGO]],Consumo!$T$3:$T$902) + SUMIF(Consumo!$C$3:$C$902,tabItens[[#This Row],[CÓDIGO]],Consumo!$U$3:$U$902) + SUMIF(Consumo!$C$3:$C$902,tabItens[[#This Row],[CÓDIGO]],Consumo!$V$3:$V$902) + SUMIF(Consumo!$C$3:$C$902,tabItens[[#This Row],[CÓDIGO]],Consumo!$W$3:$W$902)</f>
        <v>0</v>
      </c>
      <c r="AT626" s="269">
        <f>SUMIF(Consumo!$C$3:$C$902,tabItens[[#This Row],[CÓDIGO]],Consumo!$AF$3:$AF$902)</f>
        <v>3</v>
      </c>
      <c r="AU626" s="270">
        <f>SUMIF(Consumo!$C$3:$C$902,tabItens[[#This Row],[CÓDIGO]],Consumo!$AG$3:$AG$902)</f>
        <v>3</v>
      </c>
      <c r="AV626" s="271">
        <f>SUMIF(Consumo!$C$3:$C$902,tabItens[[#This Row],[CÓDIGO]],Consumo!$AE$3:$AE$902)</f>
        <v>0</v>
      </c>
      <c r="AW626" s="244">
        <f>tabItens[[#This Row],[QTDE ATUAL]] + tabItens[[#This Row],[RC QTDE]] + tabItens[[#This Row],[AF SALDO]] + tabItens[[#This Row],[Recentes]]</f>
        <v>332</v>
      </c>
      <c r="AX626" s="272">
        <v>67</v>
      </c>
      <c r="AY626" s="272">
        <v>4</v>
      </c>
      <c r="AZ626" s="272">
        <f>IF(ISBLANK(tabItens[[#This Row],[CÓDIGO]]),"",tabItens[[#This Row],[PontoMês]] * (AZ$2+tabItens[[#This Row],[PontoQtM]]))</f>
        <v>268</v>
      </c>
      <c r="BA626" s="271">
        <f>tabItens[[#This Row],[PontoPed]] - tabItens[[#This Row],[Saldo]] + (1/10)</f>
        <v>-63.9</v>
      </c>
      <c r="BB626" s="271">
        <f xml:space="preserve"> tabItens[[#This Row],[PontoMês]] * BB$2 - tabItens[[#This Row],[QTDE ATUAL]] - (1/10)</f>
        <v>-265.10000000000002</v>
      </c>
      <c r="BC626" s="273">
        <f>IF( tabItens[[#This Row],[PontoPed]]&gt;0, IF(tabItens[[#This Row],[PontoPed]]&lt;1, 1, IF( tabItens[[#This Row],[Saldo]]&gt;tabItens[[#This Row],[PontoPed]], 0, (tabItens[[#This Row],[PontoPed]]-tabItens[[#This Row],[Saldo]])/tabItens[[#This Row],[PontoPed]] ) ), 0 )</f>
        <v>0</v>
      </c>
      <c r="BD626" s="274">
        <f>ROUNDDOWN(IF( OR( AND(tabItens[[#This Row],[PontoPed]]&lt;tabItens[[#This Row],[Saldo]],tabItens[[#This Row],[Saldo]]&gt;0), tabItens[[#This Row],[PontoPed]]=0), 99, IF(AND(tabItens[[#This Row],[Saldo]]=0,tabItens[[#This Row],[PontoPed]]&gt;0), 0, (1-tabItens[[#This Row],[PctAb]])*10 ) ),0)</f>
        <v>99</v>
      </c>
      <c r="BE626" s="275">
        <f>MAX(ROUNDDOWN( IF(tabItens[[#This Row],[Abaixo]] &gt; 0,   tabItens[[#This Row],[Abaixo]] + (tabItens[[#This Row],[PontoMês]] * IF( OR( ISBLANK(tabItens[[#This Row],[ATA Nº/ANO]]), tabItens[[#This Row],[ATA Nº/ANO]] = ""),BE$2,BE$1)),0),0),0)</f>
        <v>0</v>
      </c>
      <c r="BF62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6" s="276">
        <f>SUMIF(Consumo!$C$3:$C$902,tabItens[[#This Row],[CÓDIGO]],Consumo!$E$3:$E$902)</f>
        <v>0</v>
      </c>
      <c r="BH626" s="277">
        <f>IF(AND(tabItens[[#This Row],[Pend]] &gt; 0,tabItens[[#This Row],[Consumo]] &lt;&gt; 0), tabItens[[#This Row],[Pend]] / tabItens[[#This Row],[Consumo]], 0 )</f>
        <v>0</v>
      </c>
      <c r="BI626" s="276"/>
      <c r="BJ626" s="276"/>
      <c r="BK626" s="278" t="s">
        <v>2077</v>
      </c>
    </row>
    <row r="627" spans="1:63" x14ac:dyDescent="0.3">
      <c r="A627" s="239">
        <v>98703</v>
      </c>
      <c r="B627" s="240" t="s">
        <v>1567</v>
      </c>
      <c r="C627" s="241" t="s">
        <v>346</v>
      </c>
      <c r="D627" s="242">
        <v>45.37</v>
      </c>
      <c r="E627" s="243"/>
      <c r="F627" s="243"/>
      <c r="G627" s="243" t="s">
        <v>891</v>
      </c>
      <c r="H627" s="244">
        <v>334</v>
      </c>
      <c r="I627" s="245">
        <v>103003</v>
      </c>
      <c r="J627" s="246">
        <v>45.37</v>
      </c>
      <c r="K627" s="247">
        <v>668</v>
      </c>
      <c r="L627" s="248">
        <f>IF(tabItens[[#This Row],[Média]] &gt; 0, tabItens[[#This Row],[QTDE ATUAL]] / tabItens[[#This Row],[Média]],999.9)</f>
        <v>999.9</v>
      </c>
      <c r="M627" s="249">
        <v>0</v>
      </c>
      <c r="N627" s="250">
        <f>tabItens[[#This Row],[VALOR UNIT.]] * tabItens[[#This Row],[LC]]</f>
        <v>0</v>
      </c>
      <c r="O627" s="251" t="s">
        <v>2107</v>
      </c>
      <c r="P627" s="252"/>
      <c r="Q627" s="253"/>
      <c r="R627" s="250"/>
      <c r="S627" s="254"/>
      <c r="T627" s="255">
        <f>ROUNDDOWN(IFERROR(tabItens[[#This Row],[ATA DT.VALID.]] - $D$1,0) / 30,0)</f>
        <v>-1507</v>
      </c>
      <c r="U627" s="240" t="s">
        <v>1266</v>
      </c>
      <c r="V627" s="256">
        <v>1</v>
      </c>
      <c r="W627" s="257" t="s">
        <v>2069</v>
      </c>
      <c r="X627" s="258">
        <v>69</v>
      </c>
      <c r="Y627" s="259">
        <v>3</v>
      </c>
      <c r="Z627" s="260">
        <v>7337</v>
      </c>
      <c r="AA627" s="261">
        <v>2023</v>
      </c>
      <c r="AB627" s="262">
        <v>500</v>
      </c>
      <c r="AC627" s="262"/>
      <c r="AD627" s="261"/>
      <c r="AE627" s="262"/>
      <c r="AF627" s="255"/>
      <c r="AG627" s="263" t="s">
        <v>2063</v>
      </c>
      <c r="AH627" s="264"/>
      <c r="AI627" s="255">
        <v>280</v>
      </c>
      <c r="AJ627" s="264">
        <v>44148</v>
      </c>
      <c r="AK627" s="264">
        <v>39183</v>
      </c>
      <c r="AL627" s="264">
        <v>44685</v>
      </c>
      <c r="AM627" s="254"/>
      <c r="AN627" s="243"/>
      <c r="AO627" s="265" t="str">
        <f>_xlfn.IFNA(IF(VLOOKUP(tabItens[[#This Row],[CÓDIGO]],tabExcluirDoEstoque[#Data],1,FALSE),"sim",""),"")</f>
        <v/>
      </c>
      <c r="AP627" s="266" t="str">
        <f ca="1">IF(OR(ISBLANK(tabItens[[#This Row],[ATA DT.VALID.]]),tabItens[[#This Row],[ATA DT.VALID.]]="",tabItens[[#This Row],[ATA DT.VALID.]]=" "),"",IF(TYPE(tabItens[[#This Row],[ATA DT.VALID.]])=1,ROUNDUP((tabItens[[#This Row],[ATA DT.VALID.]]-TODAY())/7,0),""))</f>
        <v/>
      </c>
      <c r="AQ627" s="267">
        <v>0</v>
      </c>
      <c r="AR627" s="268" t="str">
        <f>IF(ISBLANK(tabItens[[#This Row],[CÓDIGO]]),"",IFERROR(VLOOKUP(tabItens[[#This Row],[CÓDIGO]],Consumo!$C$2:$AI$902,32,FALSE),0))</f>
        <v>08.2023</v>
      </c>
      <c r="AS627" s="269">
        <f>SUMIF(Consumo!$C$3:$C$902,tabItens[[#This Row],[CÓDIGO]],Consumo!$T$3:$T$902) + SUMIF(Consumo!$C$3:$C$902,tabItens[[#This Row],[CÓDIGO]],Consumo!$U$3:$U$902) + SUMIF(Consumo!$C$3:$C$902,tabItens[[#This Row],[CÓDIGO]],Consumo!$V$3:$V$902) + SUMIF(Consumo!$C$3:$C$902,tabItens[[#This Row],[CÓDIGO]],Consumo!$W$3:$W$902)</f>
        <v>422</v>
      </c>
      <c r="AT627" s="269">
        <f>SUMIF(Consumo!$C$3:$C$902,tabItens[[#This Row],[CÓDIGO]],Consumo!$AF$3:$AF$902)</f>
        <v>1249</v>
      </c>
      <c r="AU627" s="270">
        <f>SUMIF(Consumo!$C$3:$C$902,tabItens[[#This Row],[CÓDIGO]],Consumo!$AG$3:$AG$902)</f>
        <v>267</v>
      </c>
      <c r="AV627" s="271">
        <f>SUMIF(Consumo!$C$3:$C$902,tabItens[[#This Row],[CÓDIGO]],Consumo!$AE$3:$AE$902)</f>
        <v>0</v>
      </c>
      <c r="AW627" s="244">
        <f>tabItens[[#This Row],[QTDE ATUAL]] + tabItens[[#This Row],[RC QTDE]] + tabItens[[#This Row],[AF SALDO]] + tabItens[[#This Row],[Recentes]]</f>
        <v>834</v>
      </c>
      <c r="AX627" s="272">
        <v>51</v>
      </c>
      <c r="AY627" s="272">
        <v>4</v>
      </c>
      <c r="AZ627" s="272">
        <f>IF(ISBLANK(tabItens[[#This Row],[CÓDIGO]]),"",tabItens[[#This Row],[PontoMês]] * (AZ$2+tabItens[[#This Row],[PontoQtM]]))</f>
        <v>204</v>
      </c>
      <c r="BA627" s="271">
        <f>tabItens[[#This Row],[PontoPed]] - tabItens[[#This Row],[Saldo]] + (1/10)</f>
        <v>-629.9</v>
      </c>
      <c r="BB627" s="271">
        <f xml:space="preserve"> tabItens[[#This Row],[PontoMês]] * BB$2 - tabItens[[#This Row],[QTDE ATUAL]] - (1/10)</f>
        <v>-283.10000000000002</v>
      </c>
      <c r="BC627" s="273">
        <f>IF( tabItens[[#This Row],[PontoPed]]&gt;0, IF(tabItens[[#This Row],[PontoPed]]&lt;1, 1, IF( tabItens[[#This Row],[Saldo]]&gt;tabItens[[#This Row],[PontoPed]], 0, (tabItens[[#This Row],[PontoPed]]-tabItens[[#This Row],[Saldo]])/tabItens[[#This Row],[PontoPed]] ) ), 0 )</f>
        <v>0</v>
      </c>
      <c r="BD627" s="274">
        <f>ROUNDDOWN(IF( OR( AND(tabItens[[#This Row],[PontoPed]]&lt;tabItens[[#This Row],[Saldo]],tabItens[[#This Row],[Saldo]]&gt;0), tabItens[[#This Row],[PontoPed]]=0), 99, IF(AND(tabItens[[#This Row],[Saldo]]=0,tabItens[[#This Row],[PontoPed]]&gt;0), 0, (1-tabItens[[#This Row],[PctAb]])*10 ) ),0)</f>
        <v>99</v>
      </c>
      <c r="BE627" s="275">
        <f>MAX(ROUNDDOWN( IF(tabItens[[#This Row],[Abaixo]] &gt; 0,   tabItens[[#This Row],[Abaixo]] + (tabItens[[#This Row],[PontoMês]] * IF( OR( ISBLANK(tabItens[[#This Row],[ATA Nº/ANO]]), tabItens[[#This Row],[ATA Nº/ANO]] = ""),BE$2,BE$1)),0),0),0)</f>
        <v>0</v>
      </c>
      <c r="BF62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7" s="276">
        <f>SUMIF(Consumo!$C$3:$C$902,tabItens[[#This Row],[CÓDIGO]],Consumo!$E$3:$E$902)</f>
        <v>0</v>
      </c>
      <c r="BH627" s="277">
        <f>IF(AND(tabItens[[#This Row],[Pend]] &gt; 0,tabItens[[#This Row],[Consumo]] &lt;&gt; 0), tabItens[[#This Row],[Pend]] / tabItens[[#This Row],[Consumo]], 0 )</f>
        <v>0</v>
      </c>
      <c r="BI627" s="276"/>
      <c r="BJ627" s="276"/>
      <c r="BK627" s="278" t="s">
        <v>2077</v>
      </c>
    </row>
    <row r="628" spans="1:63" x14ac:dyDescent="0.3">
      <c r="A628" s="239">
        <v>123133</v>
      </c>
      <c r="B628" s="240" t="s">
        <v>1760</v>
      </c>
      <c r="C628" s="241" t="s">
        <v>346</v>
      </c>
      <c r="D628" s="242">
        <v>15.97</v>
      </c>
      <c r="E628" s="243"/>
      <c r="F628" s="243"/>
      <c r="G628" s="243" t="s">
        <v>891</v>
      </c>
      <c r="H628" s="244">
        <v>382</v>
      </c>
      <c r="I628" s="245">
        <v>103003</v>
      </c>
      <c r="J628" s="246">
        <v>15.97</v>
      </c>
      <c r="K628" s="247">
        <v>8</v>
      </c>
      <c r="L628" s="248">
        <f>IF(tabItens[[#This Row],[Média]] &gt; 0, tabItens[[#This Row],[QTDE ATUAL]] / tabItens[[#This Row],[Média]],999.9)</f>
        <v>999.9</v>
      </c>
      <c r="M628" s="249">
        <v>0</v>
      </c>
      <c r="N628" s="250">
        <f>tabItens[[#This Row],[VALOR UNIT.]] * tabItens[[#This Row],[LC]]</f>
        <v>0</v>
      </c>
      <c r="O628" s="251" t="s">
        <v>2134</v>
      </c>
      <c r="P628" s="252"/>
      <c r="Q628" s="253"/>
      <c r="R628" s="250"/>
      <c r="S628" s="254"/>
      <c r="T628" s="255">
        <f>ROUNDDOWN(IFERROR(tabItens[[#This Row],[ATA DT.VALID.]] - $D$1,0) / 30,0)</f>
        <v>-1507</v>
      </c>
      <c r="U628" s="240" t="s">
        <v>1342</v>
      </c>
      <c r="V628" s="256">
        <v>1</v>
      </c>
      <c r="W628" s="257" t="s">
        <v>2069</v>
      </c>
      <c r="X628" s="258">
        <v>69</v>
      </c>
      <c r="Y628" s="259">
        <v>2</v>
      </c>
      <c r="Z628" s="260"/>
      <c r="AA628" s="261"/>
      <c r="AB628" s="262"/>
      <c r="AC628" s="262"/>
      <c r="AD628" s="261"/>
      <c r="AE628" s="262"/>
      <c r="AF628" s="255"/>
      <c r="AG628" s="263" t="s">
        <v>2063</v>
      </c>
      <c r="AH628" s="264"/>
      <c r="AI628" s="255">
        <v>2</v>
      </c>
      <c r="AJ628" s="264">
        <v>43690</v>
      </c>
      <c r="AK628" s="264">
        <v>41053</v>
      </c>
      <c r="AL628" s="264">
        <v>43671</v>
      </c>
      <c r="AM628" s="254"/>
      <c r="AN628" s="243"/>
      <c r="AO628" s="265" t="str">
        <f>_xlfn.IFNA(IF(VLOOKUP(tabItens[[#This Row],[CÓDIGO]],tabExcluirDoEstoque[#Data],1,FALSE),"sim",""),"")</f>
        <v/>
      </c>
      <c r="AP628" s="266" t="str">
        <f ca="1">IF(OR(ISBLANK(tabItens[[#This Row],[ATA DT.VALID.]]),tabItens[[#This Row],[ATA DT.VALID.]]="",tabItens[[#This Row],[ATA DT.VALID.]]=" "),"",IF(TYPE(tabItens[[#This Row],[ATA DT.VALID.]])=1,ROUNDUP((tabItens[[#This Row],[ATA DT.VALID.]]-TODAY())/7,0),""))</f>
        <v/>
      </c>
      <c r="AQ628" s="267">
        <v>0</v>
      </c>
      <c r="AR628" s="268" t="str">
        <f>IF(ISBLANK(tabItens[[#This Row],[CÓDIGO]]),"",IFERROR(VLOOKUP(tabItens[[#This Row],[CÓDIGO]],Consumo!$C$2:$AI$902,32,FALSE),0))</f>
        <v>01.2023</v>
      </c>
      <c r="AS628" s="269">
        <f>SUMIF(Consumo!$C$3:$C$902,tabItens[[#This Row],[CÓDIGO]],Consumo!$T$3:$T$902) + SUMIF(Consumo!$C$3:$C$902,tabItens[[#This Row],[CÓDIGO]],Consumo!$U$3:$U$902) + SUMIF(Consumo!$C$3:$C$902,tabItens[[#This Row],[CÓDIGO]],Consumo!$V$3:$V$902) + SUMIF(Consumo!$C$3:$C$902,tabItens[[#This Row],[CÓDIGO]],Consumo!$W$3:$W$902)</f>
        <v>0</v>
      </c>
      <c r="AT628" s="269">
        <f>SUMIF(Consumo!$C$3:$C$902,tabItens[[#This Row],[CÓDIGO]],Consumo!$AF$3:$AF$902)</f>
        <v>8</v>
      </c>
      <c r="AU628" s="270">
        <f>SUMIF(Consumo!$C$3:$C$902,tabItens[[#This Row],[CÓDIGO]],Consumo!$AG$3:$AG$902)</f>
        <v>8</v>
      </c>
      <c r="AV628" s="271">
        <f>SUMIF(Consumo!$C$3:$C$902,tabItens[[#This Row],[CÓDIGO]],Consumo!$AE$3:$AE$902)</f>
        <v>0</v>
      </c>
      <c r="AW628" s="244">
        <f>tabItens[[#This Row],[QTDE ATUAL]] + tabItens[[#This Row],[RC QTDE]] + tabItens[[#This Row],[AF SALDO]] + tabItens[[#This Row],[Recentes]]</f>
        <v>382</v>
      </c>
      <c r="AX628" s="272">
        <v>50</v>
      </c>
      <c r="AY628" s="272">
        <v>4</v>
      </c>
      <c r="AZ628" s="272">
        <f>IF(ISBLANK(tabItens[[#This Row],[CÓDIGO]]),"",tabItens[[#This Row],[PontoMês]] * (AZ$2+tabItens[[#This Row],[PontoQtM]]))</f>
        <v>200</v>
      </c>
      <c r="BA628" s="271">
        <f>tabItens[[#This Row],[PontoPed]] - tabItens[[#This Row],[Saldo]] + (1/10)</f>
        <v>-181.9</v>
      </c>
      <c r="BB628" s="271">
        <f xml:space="preserve"> tabItens[[#This Row],[PontoMês]] * BB$2 - tabItens[[#This Row],[QTDE ATUAL]] - (1/10)</f>
        <v>-332.1</v>
      </c>
      <c r="BC628" s="273">
        <f>IF( tabItens[[#This Row],[PontoPed]]&gt;0, IF(tabItens[[#This Row],[PontoPed]]&lt;1, 1, IF( tabItens[[#This Row],[Saldo]]&gt;tabItens[[#This Row],[PontoPed]], 0, (tabItens[[#This Row],[PontoPed]]-tabItens[[#This Row],[Saldo]])/tabItens[[#This Row],[PontoPed]] ) ), 0 )</f>
        <v>0</v>
      </c>
      <c r="BD628" s="274">
        <f>ROUNDDOWN(IF( OR( AND(tabItens[[#This Row],[PontoPed]]&lt;tabItens[[#This Row],[Saldo]],tabItens[[#This Row],[Saldo]]&gt;0), tabItens[[#This Row],[PontoPed]]=0), 99, IF(AND(tabItens[[#This Row],[Saldo]]=0,tabItens[[#This Row],[PontoPed]]&gt;0), 0, (1-tabItens[[#This Row],[PctAb]])*10 ) ),0)</f>
        <v>99</v>
      </c>
      <c r="BE628" s="275">
        <f>MAX(ROUNDDOWN( IF(tabItens[[#This Row],[Abaixo]] &gt; 0,   tabItens[[#This Row],[Abaixo]] + (tabItens[[#This Row],[PontoMês]] * IF( OR( ISBLANK(tabItens[[#This Row],[ATA Nº/ANO]]), tabItens[[#This Row],[ATA Nº/ANO]] = ""),BE$2,BE$1)),0),0),0)</f>
        <v>0</v>
      </c>
      <c r="BF62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8" s="276">
        <f>SUMIF(Consumo!$C$3:$C$902,tabItens[[#This Row],[CÓDIGO]],Consumo!$E$3:$E$902)</f>
        <v>0</v>
      </c>
      <c r="BH628" s="277">
        <f>IF(AND(tabItens[[#This Row],[Pend]] &gt; 0,tabItens[[#This Row],[Consumo]] &lt;&gt; 0), tabItens[[#This Row],[Pend]] / tabItens[[#This Row],[Consumo]], 0 )</f>
        <v>0</v>
      </c>
      <c r="BI628" s="276"/>
      <c r="BJ628" s="276"/>
      <c r="BK628" s="278" t="s">
        <v>2077</v>
      </c>
    </row>
    <row r="629" spans="1:63" x14ac:dyDescent="0.3">
      <c r="A629" s="239">
        <v>116751</v>
      </c>
      <c r="B629" s="240" t="s">
        <v>1727</v>
      </c>
      <c r="C629" s="241" t="s">
        <v>346</v>
      </c>
      <c r="D629" s="242">
        <v>35.47</v>
      </c>
      <c r="E629" s="243"/>
      <c r="F629" s="243"/>
      <c r="G629" s="243" t="s">
        <v>891</v>
      </c>
      <c r="H629" s="244">
        <v>906</v>
      </c>
      <c r="I629" s="245">
        <v>103003</v>
      </c>
      <c r="J629" s="246">
        <v>35.47</v>
      </c>
      <c r="K629" s="247">
        <v>19</v>
      </c>
      <c r="L629" s="248">
        <f>IF(tabItens[[#This Row],[Média]] &gt; 0, tabItens[[#This Row],[QTDE ATUAL]] / tabItens[[#This Row],[Média]],999.9)</f>
        <v>999.9</v>
      </c>
      <c r="M629" s="249">
        <v>0</v>
      </c>
      <c r="N629" s="250">
        <f>tabItens[[#This Row],[VALOR UNIT.]] * tabItens[[#This Row],[LC]]</f>
        <v>0</v>
      </c>
      <c r="O629" s="251" t="s">
        <v>2144</v>
      </c>
      <c r="P629" s="252"/>
      <c r="Q629" s="253"/>
      <c r="R629" s="250"/>
      <c r="S629" s="254"/>
      <c r="T629" s="255">
        <f>ROUNDDOWN(IFERROR(tabItens[[#This Row],[ATA DT.VALID.]] - $D$1,0) / 30,0)</f>
        <v>-1507</v>
      </c>
      <c r="U629" s="240" t="s">
        <v>1342</v>
      </c>
      <c r="V629" s="256">
        <v>1</v>
      </c>
      <c r="W629" s="257" t="s">
        <v>2069</v>
      </c>
      <c r="X629" s="258">
        <v>69</v>
      </c>
      <c r="Y629" s="259">
        <v>2</v>
      </c>
      <c r="Z629" s="260"/>
      <c r="AA629" s="261"/>
      <c r="AB629" s="262"/>
      <c r="AC629" s="262"/>
      <c r="AD629" s="261"/>
      <c r="AE629" s="262"/>
      <c r="AF629" s="255"/>
      <c r="AG629" s="263" t="s">
        <v>2063</v>
      </c>
      <c r="AH629" s="264"/>
      <c r="AI629" s="255">
        <v>6</v>
      </c>
      <c r="AJ629" s="264">
        <v>43622</v>
      </c>
      <c r="AK629" s="264">
        <v>40395</v>
      </c>
      <c r="AL629" s="264">
        <v>43614</v>
      </c>
      <c r="AM629" s="254"/>
      <c r="AN629" s="243"/>
      <c r="AO629" s="265" t="str">
        <f>_xlfn.IFNA(IF(VLOOKUP(tabItens[[#This Row],[CÓDIGO]],tabExcluirDoEstoque[#Data],1,FALSE),"sim",""),"")</f>
        <v/>
      </c>
      <c r="AP629" s="266" t="str">
        <f ca="1">IF(OR(ISBLANK(tabItens[[#This Row],[ATA DT.VALID.]]),tabItens[[#This Row],[ATA DT.VALID.]]="",tabItens[[#This Row],[ATA DT.VALID.]]=" "),"",IF(TYPE(tabItens[[#This Row],[ATA DT.VALID.]])=1,ROUNDUP((tabItens[[#This Row],[ATA DT.VALID.]]-TODAY())/7,0),""))</f>
        <v/>
      </c>
      <c r="AQ629" s="267">
        <v>0</v>
      </c>
      <c r="AR629" s="268" t="str">
        <f>IF(ISBLANK(tabItens[[#This Row],[CÓDIGO]]),"",IFERROR(VLOOKUP(tabItens[[#This Row],[CÓDIGO]],Consumo!$C$2:$AI$902,32,FALSE),0))</f>
        <v>12.2022</v>
      </c>
      <c r="AS629" s="269">
        <f>SUMIF(Consumo!$C$3:$C$902,tabItens[[#This Row],[CÓDIGO]],Consumo!$T$3:$T$902) + SUMIF(Consumo!$C$3:$C$902,tabItens[[#This Row],[CÓDIGO]],Consumo!$U$3:$U$902) + SUMIF(Consumo!$C$3:$C$902,tabItens[[#This Row],[CÓDIGO]],Consumo!$V$3:$V$902) + SUMIF(Consumo!$C$3:$C$902,tabItens[[#This Row],[CÓDIGO]],Consumo!$W$3:$W$902)</f>
        <v>0</v>
      </c>
      <c r="AT629" s="269">
        <f>SUMIF(Consumo!$C$3:$C$902,tabItens[[#This Row],[CÓDIGO]],Consumo!$AF$3:$AF$902)</f>
        <v>30</v>
      </c>
      <c r="AU629" s="270">
        <f>SUMIF(Consumo!$C$3:$C$902,tabItens[[#This Row],[CÓDIGO]],Consumo!$AG$3:$AG$902)</f>
        <v>19</v>
      </c>
      <c r="AV629" s="271">
        <f>SUMIF(Consumo!$C$3:$C$902,tabItens[[#This Row],[CÓDIGO]],Consumo!$AE$3:$AE$902)</f>
        <v>0</v>
      </c>
      <c r="AW629" s="244">
        <f>tabItens[[#This Row],[QTDE ATUAL]] + tabItens[[#This Row],[RC QTDE]] + tabItens[[#This Row],[AF SALDO]] + tabItens[[#This Row],[Recentes]]</f>
        <v>906</v>
      </c>
      <c r="AX629" s="272">
        <v>9</v>
      </c>
      <c r="AY629" s="272">
        <v>4</v>
      </c>
      <c r="AZ629" s="272">
        <f>IF(ISBLANK(tabItens[[#This Row],[CÓDIGO]]),"",tabItens[[#This Row],[PontoMês]] * (AZ$2+tabItens[[#This Row],[PontoQtM]]))</f>
        <v>36</v>
      </c>
      <c r="BA629" s="271">
        <f>tabItens[[#This Row],[PontoPed]] - tabItens[[#This Row],[Saldo]] + (1/10)</f>
        <v>-869.9</v>
      </c>
      <c r="BB629" s="271">
        <f xml:space="preserve"> tabItens[[#This Row],[PontoMês]] * BB$2 - tabItens[[#This Row],[QTDE ATUAL]] - (1/10)</f>
        <v>-897.1</v>
      </c>
      <c r="BC629" s="273">
        <f>IF( tabItens[[#This Row],[PontoPed]]&gt;0, IF(tabItens[[#This Row],[PontoPed]]&lt;1, 1, IF( tabItens[[#This Row],[Saldo]]&gt;tabItens[[#This Row],[PontoPed]], 0, (tabItens[[#This Row],[PontoPed]]-tabItens[[#This Row],[Saldo]])/tabItens[[#This Row],[PontoPed]] ) ), 0 )</f>
        <v>0</v>
      </c>
      <c r="BD629" s="274">
        <f>ROUNDDOWN(IF( OR( AND(tabItens[[#This Row],[PontoPed]]&lt;tabItens[[#This Row],[Saldo]],tabItens[[#This Row],[Saldo]]&gt;0), tabItens[[#This Row],[PontoPed]]=0), 99, IF(AND(tabItens[[#This Row],[Saldo]]=0,tabItens[[#This Row],[PontoPed]]&gt;0), 0, (1-tabItens[[#This Row],[PctAb]])*10 ) ),0)</f>
        <v>99</v>
      </c>
      <c r="BE629" s="275">
        <f>MAX(ROUNDDOWN( IF(tabItens[[#This Row],[Abaixo]] &gt; 0,   tabItens[[#This Row],[Abaixo]] + (tabItens[[#This Row],[PontoMês]] * IF( OR( ISBLANK(tabItens[[#This Row],[ATA Nº/ANO]]), tabItens[[#This Row],[ATA Nº/ANO]] = ""),BE$2,BE$1)),0),0),0)</f>
        <v>0</v>
      </c>
      <c r="BF62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9" s="276">
        <f>SUMIF(Consumo!$C$3:$C$902,tabItens[[#This Row],[CÓDIGO]],Consumo!$E$3:$E$902)</f>
        <v>0</v>
      </c>
      <c r="BH629" s="277">
        <f>IF(AND(tabItens[[#This Row],[Pend]] &gt; 0,tabItens[[#This Row],[Consumo]] &lt;&gt; 0), tabItens[[#This Row],[Pend]] / tabItens[[#This Row],[Consumo]], 0 )</f>
        <v>0</v>
      </c>
      <c r="BI629" s="276"/>
      <c r="BJ629" s="276"/>
      <c r="BK629" s="278" t="s">
        <v>2077</v>
      </c>
    </row>
    <row r="630" spans="1:63" x14ac:dyDescent="0.3">
      <c r="A630" s="239">
        <v>98704</v>
      </c>
      <c r="B630" s="240" t="s">
        <v>1568</v>
      </c>
      <c r="C630" s="241" t="s">
        <v>346</v>
      </c>
      <c r="D630" s="242">
        <v>44</v>
      </c>
      <c r="E630" s="243"/>
      <c r="F630" s="243"/>
      <c r="G630" s="243" t="s">
        <v>891</v>
      </c>
      <c r="H630" s="244">
        <v>134</v>
      </c>
      <c r="I630" s="245">
        <v>103003</v>
      </c>
      <c r="J630" s="246">
        <v>44</v>
      </c>
      <c r="K630" s="247">
        <v>193</v>
      </c>
      <c r="L630" s="248">
        <f>IF(tabItens[[#This Row],[Média]] &gt; 0, tabItens[[#This Row],[QTDE ATUAL]] / tabItens[[#This Row],[Média]],999.9)</f>
        <v>999.9</v>
      </c>
      <c r="M630" s="249">
        <v>0</v>
      </c>
      <c r="N630" s="250">
        <f>tabItens[[#This Row],[VALOR UNIT.]] * tabItens[[#This Row],[LC]]</f>
        <v>0</v>
      </c>
      <c r="O630" s="251" t="s">
        <v>2107</v>
      </c>
      <c r="P630" s="252"/>
      <c r="Q630" s="253"/>
      <c r="R630" s="250"/>
      <c r="S630" s="254"/>
      <c r="T630" s="255">
        <f>ROUNDDOWN(IFERROR(tabItens[[#This Row],[ATA DT.VALID.]] - $D$1,0) / 30,0)</f>
        <v>-1507</v>
      </c>
      <c r="U630" s="240" t="s">
        <v>1266</v>
      </c>
      <c r="V630" s="256">
        <v>1</v>
      </c>
      <c r="W630" s="257" t="s">
        <v>2069</v>
      </c>
      <c r="X630" s="258">
        <v>69</v>
      </c>
      <c r="Y630" s="259">
        <v>3</v>
      </c>
      <c r="Z630" s="260"/>
      <c r="AA630" s="261"/>
      <c r="AB630" s="262"/>
      <c r="AC630" s="262">
        <v>10468</v>
      </c>
      <c r="AD630" s="261">
        <v>2023</v>
      </c>
      <c r="AE630" s="262">
        <v>50</v>
      </c>
      <c r="AF630" s="255">
        <v>50</v>
      </c>
      <c r="AG630" s="263" t="s">
        <v>2055</v>
      </c>
      <c r="AH630" s="264">
        <v>45197</v>
      </c>
      <c r="AI630" s="255">
        <v>70</v>
      </c>
      <c r="AJ630" s="264">
        <v>44460</v>
      </c>
      <c r="AK630" s="264">
        <v>39183</v>
      </c>
      <c r="AL630" s="264">
        <v>45160</v>
      </c>
      <c r="AM630" s="254"/>
      <c r="AN630" s="243"/>
      <c r="AO630" s="265" t="str">
        <f>_xlfn.IFNA(IF(VLOOKUP(tabItens[[#This Row],[CÓDIGO]],tabExcluirDoEstoque[#Data],1,FALSE),"sim",""),"")</f>
        <v/>
      </c>
      <c r="AP630" s="266" t="str">
        <f ca="1">IF(OR(ISBLANK(tabItens[[#This Row],[ATA DT.VALID.]]),tabItens[[#This Row],[ATA DT.VALID.]]="",tabItens[[#This Row],[ATA DT.VALID.]]=" "),"",IF(TYPE(tabItens[[#This Row],[ATA DT.VALID.]])=1,ROUNDUP((tabItens[[#This Row],[ATA DT.VALID.]]-TODAY())/7,0),""))</f>
        <v/>
      </c>
      <c r="AQ630" s="267">
        <v>0</v>
      </c>
      <c r="AR630" s="268" t="str">
        <f>IF(ISBLANK(tabItens[[#This Row],[CÓDIGO]]),"",IFERROR(VLOOKUP(tabItens[[#This Row],[CÓDIGO]],Consumo!$C$2:$AI$902,32,FALSE),0))</f>
        <v>08.2023</v>
      </c>
      <c r="AS630" s="269">
        <f>SUMIF(Consumo!$C$3:$C$902,tabItens[[#This Row],[CÓDIGO]],Consumo!$T$3:$T$902) + SUMIF(Consumo!$C$3:$C$902,tabItens[[#This Row],[CÓDIGO]],Consumo!$U$3:$U$902) + SUMIF(Consumo!$C$3:$C$902,tabItens[[#This Row],[CÓDIGO]],Consumo!$V$3:$V$902) + SUMIF(Consumo!$C$3:$C$902,tabItens[[#This Row],[CÓDIGO]],Consumo!$W$3:$W$902)</f>
        <v>102</v>
      </c>
      <c r="AT630" s="269">
        <f>SUMIF(Consumo!$C$3:$C$902,tabItens[[#This Row],[CÓDIGO]],Consumo!$AF$3:$AF$902)</f>
        <v>326</v>
      </c>
      <c r="AU630" s="270">
        <f>SUMIF(Consumo!$C$3:$C$902,tabItens[[#This Row],[CÓDIGO]],Consumo!$AG$3:$AG$902)</f>
        <v>63</v>
      </c>
      <c r="AV630" s="271">
        <f>SUMIF(Consumo!$C$3:$C$902,tabItens[[#This Row],[CÓDIGO]],Consumo!$AE$3:$AE$902)</f>
        <v>0</v>
      </c>
      <c r="AW630" s="244">
        <f>tabItens[[#This Row],[QTDE ATUAL]] + tabItens[[#This Row],[RC QTDE]] + tabItens[[#This Row],[AF SALDO]] + tabItens[[#This Row],[Recentes]]</f>
        <v>184</v>
      </c>
      <c r="AX630" s="272">
        <v>34</v>
      </c>
      <c r="AY630" s="272">
        <v>4</v>
      </c>
      <c r="AZ630" s="272">
        <f>IF(ISBLANK(tabItens[[#This Row],[CÓDIGO]]),"",tabItens[[#This Row],[PontoMês]] * (AZ$2+tabItens[[#This Row],[PontoQtM]]))</f>
        <v>136</v>
      </c>
      <c r="BA630" s="271">
        <f>tabItens[[#This Row],[PontoPed]] - tabItens[[#This Row],[Saldo]] + (1/10)</f>
        <v>-47.9</v>
      </c>
      <c r="BB630" s="271">
        <f xml:space="preserve"> tabItens[[#This Row],[PontoMês]] * BB$2 - tabItens[[#This Row],[QTDE ATUAL]] - (1/10)</f>
        <v>-100.1</v>
      </c>
      <c r="BC630" s="273">
        <f>IF( tabItens[[#This Row],[PontoPed]]&gt;0, IF(tabItens[[#This Row],[PontoPed]]&lt;1, 1, IF( tabItens[[#This Row],[Saldo]]&gt;tabItens[[#This Row],[PontoPed]], 0, (tabItens[[#This Row],[PontoPed]]-tabItens[[#This Row],[Saldo]])/tabItens[[#This Row],[PontoPed]] ) ), 0 )</f>
        <v>0</v>
      </c>
      <c r="BD630" s="274">
        <f>ROUNDDOWN(IF( OR( AND(tabItens[[#This Row],[PontoPed]]&lt;tabItens[[#This Row],[Saldo]],tabItens[[#This Row],[Saldo]]&gt;0), tabItens[[#This Row],[PontoPed]]=0), 99, IF(AND(tabItens[[#This Row],[Saldo]]=0,tabItens[[#This Row],[PontoPed]]&gt;0), 0, (1-tabItens[[#This Row],[PctAb]])*10 ) ),0)</f>
        <v>99</v>
      </c>
      <c r="BE630" s="275">
        <f>MAX(ROUNDDOWN( IF(tabItens[[#This Row],[Abaixo]] &gt; 0,   tabItens[[#This Row],[Abaixo]] + (tabItens[[#This Row],[PontoMês]] * IF( OR( ISBLANK(tabItens[[#This Row],[ATA Nº/ANO]]), tabItens[[#This Row],[ATA Nº/ANO]] = ""),BE$2,BE$1)),0),0),0)</f>
        <v>0</v>
      </c>
      <c r="BF63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0" s="276">
        <f>SUMIF(Consumo!$C$3:$C$902,tabItens[[#This Row],[CÓDIGO]],Consumo!$E$3:$E$902)</f>
        <v>0</v>
      </c>
      <c r="BH630" s="277">
        <f>IF(AND(tabItens[[#This Row],[Pend]] &gt; 0,tabItens[[#This Row],[Consumo]] &lt;&gt; 0), tabItens[[#This Row],[Pend]] / tabItens[[#This Row],[Consumo]], 0 )</f>
        <v>0</v>
      </c>
      <c r="BI630" s="276"/>
      <c r="BJ630" s="276"/>
      <c r="BK630" s="278" t="s">
        <v>2077</v>
      </c>
    </row>
    <row r="631" spans="1:63" x14ac:dyDescent="0.3">
      <c r="A631" s="239">
        <v>76806</v>
      </c>
      <c r="B631" s="240" t="s">
        <v>1426</v>
      </c>
      <c r="C631" s="241" t="s">
        <v>346</v>
      </c>
      <c r="D631" s="242">
        <v>63.5</v>
      </c>
      <c r="E631" s="243"/>
      <c r="F631" s="243"/>
      <c r="G631" s="243" t="s">
        <v>891</v>
      </c>
      <c r="H631" s="244">
        <v>103</v>
      </c>
      <c r="I631" s="245">
        <v>103003</v>
      </c>
      <c r="J631" s="246">
        <v>63.5</v>
      </c>
      <c r="K631" s="247">
        <v>314</v>
      </c>
      <c r="L631" s="248">
        <f>IF(tabItens[[#This Row],[Média]] &gt; 0, tabItens[[#This Row],[QTDE ATUAL]] / tabItens[[#This Row],[Média]],999.9)</f>
        <v>999.9</v>
      </c>
      <c r="M631" s="249">
        <v>0</v>
      </c>
      <c r="N631" s="250">
        <f>tabItens[[#This Row],[VALOR UNIT.]] * tabItens[[#This Row],[LC]]</f>
        <v>0</v>
      </c>
      <c r="O631" s="251" t="s">
        <v>2148</v>
      </c>
      <c r="P631" s="252"/>
      <c r="Q631" s="253"/>
      <c r="R631" s="250"/>
      <c r="S631" s="254"/>
      <c r="T631" s="255">
        <f>ROUNDDOWN(IFERROR(tabItens[[#This Row],[ATA DT.VALID.]] - $D$1,0) / 30,0)</f>
        <v>-1507</v>
      </c>
      <c r="U631" s="240" t="s">
        <v>1342</v>
      </c>
      <c r="V631" s="256">
        <v>1</v>
      </c>
      <c r="W631" s="257" t="s">
        <v>2068</v>
      </c>
      <c r="X631" s="258">
        <v>69</v>
      </c>
      <c r="Y631" s="259">
        <v>2</v>
      </c>
      <c r="Z631" s="260">
        <v>2975</v>
      </c>
      <c r="AA631" s="261">
        <v>2023</v>
      </c>
      <c r="AB631" s="262">
        <v>50</v>
      </c>
      <c r="AC631" s="262"/>
      <c r="AD631" s="261"/>
      <c r="AE631" s="262"/>
      <c r="AF631" s="255"/>
      <c r="AG631" s="263" t="s">
        <v>2063</v>
      </c>
      <c r="AH631" s="264"/>
      <c r="AI631" s="255">
        <v>120</v>
      </c>
      <c r="AJ631" s="264">
        <v>44637</v>
      </c>
      <c r="AK631" s="264">
        <v>38014</v>
      </c>
      <c r="AL631" s="264">
        <v>44616</v>
      </c>
      <c r="AM631" s="254"/>
      <c r="AN631" s="243"/>
      <c r="AO631" s="265" t="str">
        <f>_xlfn.IFNA(IF(VLOOKUP(tabItens[[#This Row],[CÓDIGO]],tabExcluirDoEstoque[#Data],1,FALSE),"sim",""),"")</f>
        <v/>
      </c>
      <c r="AP631" s="266" t="str">
        <f ca="1">IF(OR(ISBLANK(tabItens[[#This Row],[ATA DT.VALID.]]),tabItens[[#This Row],[ATA DT.VALID.]]="",tabItens[[#This Row],[ATA DT.VALID.]]=" "),"",IF(TYPE(tabItens[[#This Row],[ATA DT.VALID.]])=1,ROUNDUP((tabItens[[#This Row],[ATA DT.VALID.]]-TODAY())/7,0),""))</f>
        <v/>
      </c>
      <c r="AQ631" s="267">
        <v>0</v>
      </c>
      <c r="AR631" s="268" t="str">
        <f>IF(ISBLANK(tabItens[[#This Row],[CÓDIGO]]),"",IFERROR(VLOOKUP(tabItens[[#This Row],[CÓDIGO]],Consumo!$C$2:$AI$902,32,FALSE),0))</f>
        <v>08.2023</v>
      </c>
      <c r="AS631" s="269">
        <f>SUMIF(Consumo!$C$3:$C$902,tabItens[[#This Row],[CÓDIGO]],Consumo!$T$3:$T$902) + SUMIF(Consumo!$C$3:$C$902,tabItens[[#This Row],[CÓDIGO]],Consumo!$U$3:$U$902) + SUMIF(Consumo!$C$3:$C$902,tabItens[[#This Row],[CÓDIGO]],Consumo!$V$3:$V$902) + SUMIF(Consumo!$C$3:$C$902,tabItens[[#This Row],[CÓDIGO]],Consumo!$W$3:$W$902)</f>
        <v>108</v>
      </c>
      <c r="AT631" s="269">
        <f>SUMIF(Consumo!$C$3:$C$902,tabItens[[#This Row],[CÓDIGO]],Consumo!$AF$3:$AF$902)</f>
        <v>447</v>
      </c>
      <c r="AU631" s="270">
        <f>SUMIF(Consumo!$C$3:$C$902,tabItens[[#This Row],[CÓDIGO]],Consumo!$AG$3:$AG$902)</f>
        <v>89</v>
      </c>
      <c r="AV631" s="271">
        <f>SUMIF(Consumo!$C$3:$C$902,tabItens[[#This Row],[CÓDIGO]],Consumo!$AE$3:$AE$902)</f>
        <v>0</v>
      </c>
      <c r="AW631" s="244">
        <f>tabItens[[#This Row],[QTDE ATUAL]] + tabItens[[#This Row],[RC QTDE]] + tabItens[[#This Row],[AF SALDO]] + tabItens[[#This Row],[Recentes]]</f>
        <v>153</v>
      </c>
      <c r="AX631" s="272">
        <v>20</v>
      </c>
      <c r="AY631" s="272">
        <v>4</v>
      </c>
      <c r="AZ631" s="272">
        <f>IF(ISBLANK(tabItens[[#This Row],[CÓDIGO]]),"",tabItens[[#This Row],[PontoMês]] * (AZ$2+tabItens[[#This Row],[PontoQtM]]))</f>
        <v>80</v>
      </c>
      <c r="BA631" s="271">
        <f>tabItens[[#This Row],[PontoPed]] - tabItens[[#This Row],[Saldo]] + (1/10)</f>
        <v>-72.900000000000006</v>
      </c>
      <c r="BB631" s="271">
        <f xml:space="preserve"> tabItens[[#This Row],[PontoMês]] * BB$2 - tabItens[[#This Row],[QTDE ATUAL]] - (1/10)</f>
        <v>-83.1</v>
      </c>
      <c r="BC631" s="273">
        <f>IF( tabItens[[#This Row],[PontoPed]]&gt;0, IF(tabItens[[#This Row],[PontoPed]]&lt;1, 1, IF( tabItens[[#This Row],[Saldo]]&gt;tabItens[[#This Row],[PontoPed]], 0, (tabItens[[#This Row],[PontoPed]]-tabItens[[#This Row],[Saldo]])/tabItens[[#This Row],[PontoPed]] ) ), 0 )</f>
        <v>0</v>
      </c>
      <c r="BD631" s="274">
        <f>ROUNDDOWN(IF( OR( AND(tabItens[[#This Row],[PontoPed]]&lt;tabItens[[#This Row],[Saldo]],tabItens[[#This Row],[Saldo]]&gt;0), tabItens[[#This Row],[PontoPed]]=0), 99, IF(AND(tabItens[[#This Row],[Saldo]]=0,tabItens[[#This Row],[PontoPed]]&gt;0), 0, (1-tabItens[[#This Row],[PctAb]])*10 ) ),0)</f>
        <v>99</v>
      </c>
      <c r="BE631" s="275">
        <f>MAX(ROUNDDOWN( IF(tabItens[[#This Row],[Abaixo]] &gt; 0,   tabItens[[#This Row],[Abaixo]] + (tabItens[[#This Row],[PontoMês]] * IF( OR( ISBLANK(tabItens[[#This Row],[ATA Nº/ANO]]), tabItens[[#This Row],[ATA Nº/ANO]] = ""),BE$2,BE$1)),0),0),0)</f>
        <v>0</v>
      </c>
      <c r="BF63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1" s="276">
        <f>SUMIF(Consumo!$C$3:$C$902,tabItens[[#This Row],[CÓDIGO]],Consumo!$E$3:$E$902)</f>
        <v>0</v>
      </c>
      <c r="BH631" s="277">
        <f>IF(AND(tabItens[[#This Row],[Pend]] &gt; 0,tabItens[[#This Row],[Consumo]] &lt;&gt; 0), tabItens[[#This Row],[Pend]] / tabItens[[#This Row],[Consumo]], 0 )</f>
        <v>0</v>
      </c>
      <c r="BI631" s="276"/>
      <c r="BJ631" s="276"/>
      <c r="BK631" s="278" t="s">
        <v>2077</v>
      </c>
    </row>
    <row r="632" spans="1:63" x14ac:dyDescent="0.3">
      <c r="A632" s="239">
        <v>11264</v>
      </c>
      <c r="B632" s="240" t="s">
        <v>936</v>
      </c>
      <c r="C632" s="241" t="s">
        <v>264</v>
      </c>
      <c r="D632" s="242">
        <v>13.92</v>
      </c>
      <c r="E632" s="243"/>
      <c r="F632" s="243"/>
      <c r="G632" s="243" t="s">
        <v>891</v>
      </c>
      <c r="H632" s="244">
        <v>181</v>
      </c>
      <c r="I632" s="245">
        <v>103003</v>
      </c>
      <c r="J632" s="246">
        <v>13.92</v>
      </c>
      <c r="K632" s="247">
        <v>239</v>
      </c>
      <c r="L632" s="248">
        <f>IF(tabItens[[#This Row],[Média]] &gt; 0, tabItens[[#This Row],[QTDE ATUAL]] / tabItens[[#This Row],[Média]],999.9)</f>
        <v>130.32</v>
      </c>
      <c r="M632" s="249">
        <v>0</v>
      </c>
      <c r="N632" s="250">
        <f>tabItens[[#This Row],[VALOR UNIT.]] * tabItens[[#This Row],[LC]]</f>
        <v>0</v>
      </c>
      <c r="O632" s="251"/>
      <c r="P632" s="252"/>
      <c r="Q632" s="253"/>
      <c r="R632" s="250"/>
      <c r="S632" s="254"/>
      <c r="T632" s="255">
        <f>ROUNDDOWN(IFERROR(tabItens[[#This Row],[ATA DT.VALID.]] - $D$1,0) / 30,0)</f>
        <v>-1507</v>
      </c>
      <c r="U632" s="240" t="s">
        <v>933</v>
      </c>
      <c r="V632" s="256">
        <v>1</v>
      </c>
      <c r="W632" s="257" t="s">
        <v>2064</v>
      </c>
      <c r="X632" s="258">
        <v>45</v>
      </c>
      <c r="Y632" s="259">
        <v>12</v>
      </c>
      <c r="Z632" s="260"/>
      <c r="AA632" s="261"/>
      <c r="AB632" s="262"/>
      <c r="AC632" s="262"/>
      <c r="AD632" s="261"/>
      <c r="AE632" s="262"/>
      <c r="AF632" s="255"/>
      <c r="AG632" s="263" t="s">
        <v>2063</v>
      </c>
      <c r="AH632" s="264"/>
      <c r="AI632" s="255">
        <v>120</v>
      </c>
      <c r="AJ632" s="264">
        <v>45013</v>
      </c>
      <c r="AK632" s="264" t="s">
        <v>891</v>
      </c>
      <c r="AL632" s="264">
        <v>44998</v>
      </c>
      <c r="AM632" s="254"/>
      <c r="AN632" s="243"/>
      <c r="AO632" s="265" t="str">
        <f>_xlfn.IFNA(IF(VLOOKUP(tabItens[[#This Row],[CÓDIGO]],tabExcluirDoEstoque[#Data],1,FALSE),"sim",""),"")</f>
        <v/>
      </c>
      <c r="AP632" s="266" t="str">
        <f ca="1">IF(OR(ISBLANK(tabItens[[#This Row],[ATA DT.VALID.]]),tabItens[[#This Row],[ATA DT.VALID.]]="",tabItens[[#This Row],[ATA DT.VALID.]]=" "),"",IF(TYPE(tabItens[[#This Row],[ATA DT.VALID.]])=1,ROUNDUP((tabItens[[#This Row],[ATA DT.VALID.]]-TODAY())/7,0),""))</f>
        <v/>
      </c>
      <c r="AQ632" s="267"/>
      <c r="AR632" s="268" t="str">
        <f>IF(ISBLANK(tabItens[[#This Row],[CÓDIGO]]),"",IFERROR(VLOOKUP(tabItens[[#This Row],[CÓDIGO]],Consumo!$C$2:$AI$902,32,FALSE),0))</f>
        <v>08.2023</v>
      </c>
      <c r="AS632" s="269">
        <f>SUMIF(Consumo!$C$3:$C$902,tabItens[[#This Row],[CÓDIGO]],Consumo!$T$3:$T$902) + SUMIF(Consumo!$C$3:$C$902,tabItens[[#This Row],[CÓDIGO]],Consumo!$U$3:$U$902) + SUMIF(Consumo!$C$3:$C$902,tabItens[[#This Row],[CÓDIGO]],Consumo!$V$3:$V$902) + SUMIF(Consumo!$C$3:$C$902,tabItens[[#This Row],[CÓDIGO]],Consumo!$W$3:$W$902)</f>
        <v>168</v>
      </c>
      <c r="AT632" s="269">
        <f>SUMIF(Consumo!$C$3:$C$902,tabItens[[#This Row],[CÓDIGO]],Consumo!$AF$3:$AF$902)</f>
        <v>598</v>
      </c>
      <c r="AU632" s="270">
        <f>SUMIF(Consumo!$C$3:$C$902,tabItens[[#This Row],[CÓDIGO]],Consumo!$AG$3:$AG$902)</f>
        <v>48</v>
      </c>
      <c r="AV632" s="271">
        <f>SUMIF(Consumo!$C$3:$C$902,tabItens[[#This Row],[CÓDIGO]],Consumo!$AE$3:$AE$902)</f>
        <v>1.3888888888888888</v>
      </c>
      <c r="AW632" s="244">
        <f>tabItens[[#This Row],[QTDE ATUAL]] + tabItens[[#This Row],[RC QTDE]] + tabItens[[#This Row],[AF SALDO]] + tabItens[[#This Row],[Recentes]]</f>
        <v>181</v>
      </c>
      <c r="AX632" s="272">
        <v>36</v>
      </c>
      <c r="AY632" s="272">
        <v>4</v>
      </c>
      <c r="AZ632" s="272">
        <f>IF(ISBLANK(tabItens[[#This Row],[CÓDIGO]]),"",tabItens[[#This Row],[PontoMês]] * (AZ$2+tabItens[[#This Row],[PontoQtM]]))</f>
        <v>144</v>
      </c>
      <c r="BA632" s="271">
        <f>tabItens[[#This Row],[PontoPed]] - tabItens[[#This Row],[Saldo]] + (1/10)</f>
        <v>-36.9</v>
      </c>
      <c r="BB632" s="271">
        <f xml:space="preserve"> tabItens[[#This Row],[PontoMês]] * BB$2 - tabItens[[#This Row],[QTDE ATUAL]] - (1/10)</f>
        <v>-145.1</v>
      </c>
      <c r="BC632" s="273">
        <f>IF( tabItens[[#This Row],[PontoPed]]&gt;0, IF(tabItens[[#This Row],[PontoPed]]&lt;1, 1, IF( tabItens[[#This Row],[Saldo]]&gt;tabItens[[#This Row],[PontoPed]], 0, (tabItens[[#This Row],[PontoPed]]-tabItens[[#This Row],[Saldo]])/tabItens[[#This Row],[PontoPed]] ) ), 0 )</f>
        <v>0</v>
      </c>
      <c r="BD632" s="274">
        <f>ROUNDDOWN(IF( OR( AND(tabItens[[#This Row],[PontoPed]]&lt;tabItens[[#This Row],[Saldo]],tabItens[[#This Row],[Saldo]]&gt;0), tabItens[[#This Row],[PontoPed]]=0), 99, IF(AND(tabItens[[#This Row],[Saldo]]=0,tabItens[[#This Row],[PontoPed]]&gt;0), 0, (1-tabItens[[#This Row],[PctAb]])*10 ) ),0)</f>
        <v>99</v>
      </c>
      <c r="BE632" s="275">
        <f>MAX(ROUNDDOWN( IF(tabItens[[#This Row],[Abaixo]] &gt; 0,   tabItens[[#This Row],[Abaixo]] + (tabItens[[#This Row],[PontoMês]] * IF( OR( ISBLANK(tabItens[[#This Row],[ATA Nº/ANO]]), tabItens[[#This Row],[ATA Nº/ANO]] = ""),BE$2,BE$1)),0),0),0)</f>
        <v>0</v>
      </c>
      <c r="BF63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2" s="276">
        <f>SUMIF(Consumo!$C$3:$C$902,tabItens[[#This Row],[CÓDIGO]],Consumo!$E$3:$E$902)</f>
        <v>25</v>
      </c>
      <c r="BH632" s="277">
        <f>IF(AND(tabItens[[#This Row],[Pend]] &gt; 0,tabItens[[#This Row],[Consumo]] &lt;&gt; 0), tabItens[[#This Row],[Pend]] / tabItens[[#This Row],[Consumo]], 0 )</f>
        <v>4.1806020066889632E-2</v>
      </c>
      <c r="BI632" s="276"/>
      <c r="BJ632" s="276"/>
      <c r="BK632" s="278" t="s">
        <v>2077</v>
      </c>
    </row>
    <row r="633" spans="1:63" x14ac:dyDescent="0.3">
      <c r="A633" s="239">
        <v>137799</v>
      </c>
      <c r="B633" s="240" t="s">
        <v>1954</v>
      </c>
      <c r="C633" s="241" t="s">
        <v>437</v>
      </c>
      <c r="D633" s="242">
        <v>15.9</v>
      </c>
      <c r="E633" s="243"/>
      <c r="F633" s="243"/>
      <c r="G633" s="243" t="s">
        <v>891</v>
      </c>
      <c r="H633" s="244">
        <v>77</v>
      </c>
      <c r="I633" s="245">
        <v>103003</v>
      </c>
      <c r="J633" s="246">
        <v>15.9</v>
      </c>
      <c r="K633" s="247"/>
      <c r="L633" s="248">
        <f>IF(tabItens[[#This Row],[Média]] &gt; 0, tabItens[[#This Row],[QTDE ATUAL]] / tabItens[[#This Row],[Média]],999.9)</f>
        <v>999.9</v>
      </c>
      <c r="M633" s="249">
        <v>0</v>
      </c>
      <c r="N633" s="250">
        <f>tabItens[[#This Row],[VALOR UNIT.]] * tabItens[[#This Row],[LC]]</f>
        <v>0</v>
      </c>
      <c r="O633" s="251"/>
      <c r="P633" s="252"/>
      <c r="Q633" s="253"/>
      <c r="R633" s="250"/>
      <c r="S633" s="254"/>
      <c r="T633" s="255">
        <f>ROUNDDOWN(IFERROR(tabItens[[#This Row],[ATA DT.VALID.]] - $D$1,0) / 30,0)</f>
        <v>-1507</v>
      </c>
      <c r="U633" s="240" t="s">
        <v>1493</v>
      </c>
      <c r="V633" s="256">
        <v>1</v>
      </c>
      <c r="W633" s="257" t="s">
        <v>2071</v>
      </c>
      <c r="X633" s="258">
        <v>54</v>
      </c>
      <c r="Y633" s="259">
        <v>4</v>
      </c>
      <c r="Z633" s="260"/>
      <c r="AA633" s="261"/>
      <c r="AB633" s="262"/>
      <c r="AC633" s="262"/>
      <c r="AD633" s="261"/>
      <c r="AE633" s="262"/>
      <c r="AF633" s="255"/>
      <c r="AG633" s="263" t="s">
        <v>2063</v>
      </c>
      <c r="AH633" s="264"/>
      <c r="AI633" s="255">
        <v>0</v>
      </c>
      <c r="AJ633" s="264">
        <v>43819</v>
      </c>
      <c r="AK633" s="264">
        <v>43629</v>
      </c>
      <c r="AL633" s="264">
        <v>44138</v>
      </c>
      <c r="AM633" s="254"/>
      <c r="AN633" s="243"/>
      <c r="AO633" s="265" t="str">
        <f>_xlfn.IFNA(IF(VLOOKUP(tabItens[[#This Row],[CÓDIGO]],tabExcluirDoEstoque[#Data],1,FALSE),"sim",""),"")</f>
        <v/>
      </c>
      <c r="AP633" s="266" t="str">
        <f ca="1">IF(OR(ISBLANK(tabItens[[#This Row],[ATA DT.VALID.]]),tabItens[[#This Row],[ATA DT.VALID.]]="",tabItens[[#This Row],[ATA DT.VALID.]]=" "),"",IF(TYPE(tabItens[[#This Row],[ATA DT.VALID.]])=1,ROUNDUP((tabItens[[#This Row],[ATA DT.VALID.]]-TODAY())/7,0),""))</f>
        <v/>
      </c>
      <c r="AQ633" s="267"/>
      <c r="AR633" s="268" t="str">
        <f>IF(ISBLANK(tabItens[[#This Row],[CÓDIGO]]),"",IFERROR(VLOOKUP(tabItens[[#This Row],[CÓDIGO]],Consumo!$C$2:$AI$902,32,FALSE),0))</f>
        <v>04.2022</v>
      </c>
      <c r="AS633" s="269">
        <f>SUMIF(Consumo!$C$3:$C$902,tabItens[[#This Row],[CÓDIGO]],Consumo!$T$3:$T$902) + SUMIF(Consumo!$C$3:$C$902,tabItens[[#This Row],[CÓDIGO]],Consumo!$U$3:$U$902) + SUMIF(Consumo!$C$3:$C$902,tabItens[[#This Row],[CÓDIGO]],Consumo!$V$3:$V$902) + SUMIF(Consumo!$C$3:$C$902,tabItens[[#This Row],[CÓDIGO]],Consumo!$W$3:$W$902)</f>
        <v>0</v>
      </c>
      <c r="AT633" s="269">
        <f>SUMIF(Consumo!$C$3:$C$902,tabItens[[#This Row],[CÓDIGO]],Consumo!$AF$3:$AF$902)</f>
        <v>4</v>
      </c>
      <c r="AU633" s="270">
        <f>SUMIF(Consumo!$C$3:$C$902,tabItens[[#This Row],[CÓDIGO]],Consumo!$AG$3:$AG$902)</f>
        <v>4</v>
      </c>
      <c r="AV633" s="271">
        <f>SUMIF(Consumo!$C$3:$C$902,tabItens[[#This Row],[CÓDIGO]],Consumo!$AE$3:$AE$902)</f>
        <v>0</v>
      </c>
      <c r="AW633" s="244">
        <f>tabItens[[#This Row],[QTDE ATUAL]] + tabItens[[#This Row],[RC QTDE]] + tabItens[[#This Row],[AF SALDO]] + tabItens[[#This Row],[Recentes]]</f>
        <v>77</v>
      </c>
      <c r="AX633" s="272">
        <v>0</v>
      </c>
      <c r="AY633" s="272">
        <v>4</v>
      </c>
      <c r="AZ633" s="272">
        <f>IF(ISBLANK(tabItens[[#This Row],[CÓDIGO]]),"",tabItens[[#This Row],[PontoMês]] * (AZ$2+tabItens[[#This Row],[PontoQtM]]))</f>
        <v>0</v>
      </c>
      <c r="BA633" s="271">
        <f>tabItens[[#This Row],[PontoPed]] - tabItens[[#This Row],[Saldo]] + (1/10)</f>
        <v>-76.900000000000006</v>
      </c>
      <c r="BB633" s="271">
        <f xml:space="preserve"> tabItens[[#This Row],[PontoMês]] * BB$2 - tabItens[[#This Row],[QTDE ATUAL]] - (1/10)</f>
        <v>-77.099999999999994</v>
      </c>
      <c r="BC633" s="273">
        <f>IF( tabItens[[#This Row],[PontoPed]]&gt;0, IF(tabItens[[#This Row],[PontoPed]]&lt;1, 1, IF( tabItens[[#This Row],[Saldo]]&gt;tabItens[[#This Row],[PontoPed]], 0, (tabItens[[#This Row],[PontoPed]]-tabItens[[#This Row],[Saldo]])/tabItens[[#This Row],[PontoPed]] ) ), 0 )</f>
        <v>0</v>
      </c>
      <c r="BD633" s="274">
        <f>ROUNDDOWN(IF( OR( AND(tabItens[[#This Row],[PontoPed]]&lt;tabItens[[#This Row],[Saldo]],tabItens[[#This Row],[Saldo]]&gt;0), tabItens[[#This Row],[PontoPed]]=0), 99, IF(AND(tabItens[[#This Row],[Saldo]]=0,tabItens[[#This Row],[PontoPed]]&gt;0), 0, (1-tabItens[[#This Row],[PctAb]])*10 ) ),0)</f>
        <v>99</v>
      </c>
      <c r="BE633" s="275">
        <f>MAX(ROUNDDOWN( IF(tabItens[[#This Row],[Abaixo]] &gt; 0,   tabItens[[#This Row],[Abaixo]] + (tabItens[[#This Row],[PontoMês]] * IF( OR( ISBLANK(tabItens[[#This Row],[ATA Nº/ANO]]), tabItens[[#This Row],[ATA Nº/ANO]] = ""),BE$2,BE$1)),0),0),0)</f>
        <v>0</v>
      </c>
      <c r="BF63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3" s="276">
        <f>SUMIF(Consumo!$C$3:$C$902,tabItens[[#This Row],[CÓDIGO]],Consumo!$E$3:$E$902)</f>
        <v>0</v>
      </c>
      <c r="BH633" s="277">
        <f>IF(AND(tabItens[[#This Row],[Pend]] &gt; 0,tabItens[[#This Row],[Consumo]] &lt;&gt; 0), tabItens[[#This Row],[Pend]] / tabItens[[#This Row],[Consumo]], 0 )</f>
        <v>0</v>
      </c>
      <c r="BI633" s="276"/>
      <c r="BJ633" s="276"/>
      <c r="BK633" s="278" t="s">
        <v>2077</v>
      </c>
    </row>
    <row r="634" spans="1:63" x14ac:dyDescent="0.3">
      <c r="A634" s="239">
        <v>78303</v>
      </c>
      <c r="B634" s="240" t="s">
        <v>1447</v>
      </c>
      <c r="C634" s="241" t="s">
        <v>264</v>
      </c>
      <c r="D634" s="242">
        <v>274</v>
      </c>
      <c r="E634" s="243"/>
      <c r="F634" s="243"/>
      <c r="G634" s="243" t="s">
        <v>891</v>
      </c>
      <c r="H634" s="244">
        <v>17</v>
      </c>
      <c r="I634" s="245">
        <v>103003</v>
      </c>
      <c r="J634" s="246">
        <v>274</v>
      </c>
      <c r="K634" s="247">
        <v>6</v>
      </c>
      <c r="L634" s="248">
        <f>IF(tabItens[[#This Row],[Média]] &gt; 0, tabItens[[#This Row],[QTDE ATUAL]] / tabItens[[#This Row],[Média]],999.9)</f>
        <v>999.9</v>
      </c>
      <c r="M634" s="249">
        <v>0</v>
      </c>
      <c r="N634" s="250">
        <f>tabItens[[#This Row],[VALOR UNIT.]] * tabItens[[#This Row],[LC]]</f>
        <v>0</v>
      </c>
      <c r="O634" s="251"/>
      <c r="P634" s="252"/>
      <c r="Q634" s="253"/>
      <c r="R634" s="250"/>
      <c r="S634" s="254"/>
      <c r="T634" s="255">
        <f>ROUNDDOWN(IFERROR(tabItens[[#This Row],[ATA DT.VALID.]] - $D$1,0) / 30,0)</f>
        <v>-1507</v>
      </c>
      <c r="U634" s="240" t="s">
        <v>1448</v>
      </c>
      <c r="V634" s="256">
        <v>1</v>
      </c>
      <c r="W634" s="257" t="s">
        <v>2062</v>
      </c>
      <c r="X634" s="258">
        <v>51</v>
      </c>
      <c r="Y634" s="259">
        <v>36</v>
      </c>
      <c r="Z634" s="260"/>
      <c r="AA634" s="261"/>
      <c r="AB634" s="262"/>
      <c r="AC634" s="262"/>
      <c r="AD634" s="261"/>
      <c r="AE634" s="262"/>
      <c r="AF634" s="255"/>
      <c r="AG634" s="263" t="s">
        <v>2063</v>
      </c>
      <c r="AH634" s="264"/>
      <c r="AI634" s="255">
        <v>2</v>
      </c>
      <c r="AJ634" s="264">
        <v>45153</v>
      </c>
      <c r="AK634" s="264">
        <v>38085</v>
      </c>
      <c r="AL634" s="264">
        <v>45131</v>
      </c>
      <c r="AM634" s="254"/>
      <c r="AN634" s="243"/>
      <c r="AO634" s="265" t="str">
        <f>_xlfn.IFNA(IF(VLOOKUP(tabItens[[#This Row],[CÓDIGO]],tabExcluirDoEstoque[#Data],1,FALSE),"sim",""),"")</f>
        <v/>
      </c>
      <c r="AP634" s="266" t="str">
        <f ca="1">IF(OR(ISBLANK(tabItens[[#This Row],[ATA DT.VALID.]]),tabItens[[#This Row],[ATA DT.VALID.]]="",tabItens[[#This Row],[ATA DT.VALID.]]=" "),"",IF(TYPE(tabItens[[#This Row],[ATA DT.VALID.]])=1,ROUNDUP((tabItens[[#This Row],[ATA DT.VALID.]]-TODAY())/7,0),""))</f>
        <v/>
      </c>
      <c r="AQ634" s="267"/>
      <c r="AR634" s="268" t="str">
        <f>IF(ISBLANK(tabItens[[#This Row],[CÓDIGO]]),"",IFERROR(VLOOKUP(tabItens[[#This Row],[CÓDIGO]],Consumo!$C$2:$AI$902,32,FALSE),0))</f>
        <v>04.2023</v>
      </c>
      <c r="AS634" s="269">
        <f>SUMIF(Consumo!$C$3:$C$902,tabItens[[#This Row],[CÓDIGO]],Consumo!$T$3:$T$902) + SUMIF(Consumo!$C$3:$C$902,tabItens[[#This Row],[CÓDIGO]],Consumo!$U$3:$U$902) + SUMIF(Consumo!$C$3:$C$902,tabItens[[#This Row],[CÓDIGO]],Consumo!$V$3:$V$902) + SUMIF(Consumo!$C$3:$C$902,tabItens[[#This Row],[CÓDIGO]],Consumo!$W$3:$W$902)</f>
        <v>0</v>
      </c>
      <c r="AT634" s="269">
        <f>SUMIF(Consumo!$C$3:$C$902,tabItens[[#This Row],[CÓDIGO]],Consumo!$AF$3:$AF$902)</f>
        <v>9</v>
      </c>
      <c r="AU634" s="270">
        <f>SUMIF(Consumo!$C$3:$C$902,tabItens[[#This Row],[CÓDIGO]],Consumo!$AG$3:$AG$902)</f>
        <v>3</v>
      </c>
      <c r="AV634" s="271">
        <f>SUMIF(Consumo!$C$3:$C$902,tabItens[[#This Row],[CÓDIGO]],Consumo!$AE$3:$AE$902)</f>
        <v>0</v>
      </c>
      <c r="AW634" s="244">
        <f>tabItens[[#This Row],[QTDE ATUAL]] + tabItens[[#This Row],[RC QTDE]] + tabItens[[#This Row],[AF SALDO]] + tabItens[[#This Row],[Recentes]]</f>
        <v>17</v>
      </c>
      <c r="AX634" s="272">
        <v>0</v>
      </c>
      <c r="AY634" s="272">
        <v>4</v>
      </c>
      <c r="AZ634" s="272">
        <f>IF(ISBLANK(tabItens[[#This Row],[CÓDIGO]]),"",tabItens[[#This Row],[PontoMês]] * (AZ$2+tabItens[[#This Row],[PontoQtM]]))</f>
        <v>0</v>
      </c>
      <c r="BA634" s="271">
        <f>tabItens[[#This Row],[PontoPed]] - tabItens[[#This Row],[Saldo]] + (1/10)</f>
        <v>-16.899999999999999</v>
      </c>
      <c r="BB634" s="271">
        <f xml:space="preserve"> tabItens[[#This Row],[PontoMês]] * BB$2 - tabItens[[#This Row],[QTDE ATUAL]] - (1/10)</f>
        <v>-17.100000000000001</v>
      </c>
      <c r="BC634" s="273">
        <f>IF( tabItens[[#This Row],[PontoPed]]&gt;0, IF(tabItens[[#This Row],[PontoPed]]&lt;1, 1, IF( tabItens[[#This Row],[Saldo]]&gt;tabItens[[#This Row],[PontoPed]], 0, (tabItens[[#This Row],[PontoPed]]-tabItens[[#This Row],[Saldo]])/tabItens[[#This Row],[PontoPed]] ) ), 0 )</f>
        <v>0</v>
      </c>
      <c r="BD634" s="274">
        <f>ROUNDDOWN(IF( OR( AND(tabItens[[#This Row],[PontoPed]]&lt;tabItens[[#This Row],[Saldo]],tabItens[[#This Row],[Saldo]]&gt;0), tabItens[[#This Row],[PontoPed]]=0), 99, IF(AND(tabItens[[#This Row],[Saldo]]=0,tabItens[[#This Row],[PontoPed]]&gt;0), 0, (1-tabItens[[#This Row],[PctAb]])*10 ) ),0)</f>
        <v>99</v>
      </c>
      <c r="BE634" s="275">
        <f>MAX(ROUNDDOWN( IF(tabItens[[#This Row],[Abaixo]] &gt; 0,   tabItens[[#This Row],[Abaixo]] + (tabItens[[#This Row],[PontoMês]] * IF( OR( ISBLANK(tabItens[[#This Row],[ATA Nº/ANO]]), tabItens[[#This Row],[ATA Nº/ANO]] = ""),BE$2,BE$1)),0),0),0)</f>
        <v>0</v>
      </c>
      <c r="BF63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4" s="276">
        <f>SUMIF(Consumo!$C$3:$C$902,tabItens[[#This Row],[CÓDIGO]],Consumo!$E$3:$E$902)</f>
        <v>0</v>
      </c>
      <c r="BH634" s="277">
        <f>IF(AND(tabItens[[#This Row],[Pend]] &gt; 0,tabItens[[#This Row],[Consumo]] &lt;&gt; 0), tabItens[[#This Row],[Pend]] / tabItens[[#This Row],[Consumo]], 0 )</f>
        <v>0</v>
      </c>
      <c r="BI634" s="276"/>
      <c r="BJ634" s="276"/>
      <c r="BK634" s="278" t="s">
        <v>2077</v>
      </c>
    </row>
    <row r="635" spans="1:63" x14ac:dyDescent="0.3">
      <c r="A635" s="239">
        <v>72184</v>
      </c>
      <c r="B635" s="240" t="s">
        <v>1409</v>
      </c>
      <c r="C635" s="241" t="s">
        <v>264</v>
      </c>
      <c r="D635" s="242">
        <v>1.8</v>
      </c>
      <c r="E635" s="243"/>
      <c r="F635" s="243"/>
      <c r="G635" s="243" t="s">
        <v>891</v>
      </c>
      <c r="H635" s="244">
        <v>5048</v>
      </c>
      <c r="I635" s="245">
        <v>103003</v>
      </c>
      <c r="J635" s="246">
        <v>1.8</v>
      </c>
      <c r="K635" s="247">
        <v>876</v>
      </c>
      <c r="L635" s="248">
        <f>IF(tabItens[[#This Row],[Média]] &gt; 0, tabItens[[#This Row],[QTDE ATUAL]] / tabItens[[#This Row],[Média]],999.9)</f>
        <v>301.87375415282395</v>
      </c>
      <c r="M635" s="249">
        <v>0</v>
      </c>
      <c r="N635" s="250">
        <f>tabItens[[#This Row],[VALOR UNIT.]] * tabItens[[#This Row],[LC]]</f>
        <v>0</v>
      </c>
      <c r="O635" s="251"/>
      <c r="P635" s="252"/>
      <c r="Q635" s="253"/>
      <c r="R635" s="250"/>
      <c r="S635" s="254"/>
      <c r="T635" s="255">
        <f>ROUNDDOWN(IFERROR(tabItens[[#This Row],[ATA DT.VALID.]] - $D$1,0) / 30,0)</f>
        <v>-1507</v>
      </c>
      <c r="U635" s="240" t="s">
        <v>1410</v>
      </c>
      <c r="V635" s="256">
        <v>1</v>
      </c>
      <c r="W635" s="257" t="s">
        <v>2064</v>
      </c>
      <c r="X635" s="258">
        <v>55</v>
      </c>
      <c r="Y635" s="259">
        <v>16</v>
      </c>
      <c r="Z635" s="260"/>
      <c r="AA635" s="261"/>
      <c r="AB635" s="262"/>
      <c r="AC635" s="262">
        <v>10907</v>
      </c>
      <c r="AD635" s="261">
        <v>2023</v>
      </c>
      <c r="AE635" s="262">
        <v>840</v>
      </c>
      <c r="AF635" s="255">
        <v>840</v>
      </c>
      <c r="AG635" s="263" t="s">
        <v>2056</v>
      </c>
      <c r="AH635" s="264">
        <v>45189</v>
      </c>
      <c r="AI635" s="255">
        <v>304</v>
      </c>
      <c r="AJ635" s="264">
        <v>45005</v>
      </c>
      <c r="AK635" s="264" t="s">
        <v>891</v>
      </c>
      <c r="AL635" s="264">
        <v>45167</v>
      </c>
      <c r="AM635" s="254"/>
      <c r="AN635" s="243"/>
      <c r="AO635" s="265" t="str">
        <f>_xlfn.IFNA(IF(VLOOKUP(tabItens[[#This Row],[CÓDIGO]],tabExcluirDoEstoque[#Data],1,FALSE),"sim",""),"")</f>
        <v/>
      </c>
      <c r="AP635" s="266" t="str">
        <f ca="1">IF(OR(ISBLANK(tabItens[[#This Row],[ATA DT.VALID.]]),tabItens[[#This Row],[ATA DT.VALID.]]="",tabItens[[#This Row],[ATA DT.VALID.]]=" "),"",IF(TYPE(tabItens[[#This Row],[ATA DT.VALID.]])=1,ROUNDUP((tabItens[[#This Row],[ATA DT.VALID.]]-TODAY())/7,0),""))</f>
        <v/>
      </c>
      <c r="AQ635" s="267"/>
      <c r="AR635" s="268" t="str">
        <f>IF(ISBLANK(tabItens[[#This Row],[CÓDIGO]]),"",IFERROR(VLOOKUP(tabItens[[#This Row],[CÓDIGO]],Consumo!$C$2:$AI$902,32,FALSE),0))</f>
        <v>08.2023</v>
      </c>
      <c r="AS635" s="269">
        <f>SUMIF(Consumo!$C$3:$C$902,tabItens[[#This Row],[CÓDIGO]],Consumo!$T$3:$T$902) + SUMIF(Consumo!$C$3:$C$902,tabItens[[#This Row],[CÓDIGO]],Consumo!$U$3:$U$902) + SUMIF(Consumo!$C$3:$C$902,tabItens[[#This Row],[CÓDIGO]],Consumo!$V$3:$V$902) + SUMIF(Consumo!$C$3:$C$902,tabItens[[#This Row],[CÓDIGO]],Consumo!$W$3:$W$902)</f>
        <v>326</v>
      </c>
      <c r="AT635" s="269">
        <f>SUMIF(Consumo!$C$3:$C$902,tabItens[[#This Row],[CÓDIGO]],Consumo!$AF$3:$AF$902)</f>
        <v>2307</v>
      </c>
      <c r="AU635" s="270">
        <f>SUMIF(Consumo!$C$3:$C$902,tabItens[[#This Row],[CÓDIGO]],Consumo!$AG$3:$AG$902)</f>
        <v>304</v>
      </c>
      <c r="AV635" s="271">
        <f>SUMIF(Consumo!$C$3:$C$902,tabItens[[#This Row],[CÓDIGO]],Consumo!$AE$3:$AE$902)</f>
        <v>16.722222222222221</v>
      </c>
      <c r="AW635" s="244">
        <f>tabItens[[#This Row],[QTDE ATUAL]] + tabItens[[#This Row],[RC QTDE]] + tabItens[[#This Row],[AF SALDO]] + tabItens[[#This Row],[Recentes]]</f>
        <v>5888</v>
      </c>
      <c r="AX635" s="272">
        <v>41</v>
      </c>
      <c r="AY635" s="272">
        <v>4</v>
      </c>
      <c r="AZ635" s="272">
        <f>IF(ISBLANK(tabItens[[#This Row],[CÓDIGO]]),"",tabItens[[#This Row],[PontoMês]] * (AZ$2+tabItens[[#This Row],[PontoQtM]]))</f>
        <v>164</v>
      </c>
      <c r="BA635" s="271">
        <f>tabItens[[#This Row],[PontoPed]] - tabItens[[#This Row],[Saldo]] + (1/10)</f>
        <v>-5723.9</v>
      </c>
      <c r="BB635" s="271">
        <f xml:space="preserve"> tabItens[[#This Row],[PontoMês]] * BB$2 - tabItens[[#This Row],[QTDE ATUAL]] - (1/10)</f>
        <v>-5007.1000000000004</v>
      </c>
      <c r="BC635" s="273">
        <f>IF( tabItens[[#This Row],[PontoPed]]&gt;0, IF(tabItens[[#This Row],[PontoPed]]&lt;1, 1, IF( tabItens[[#This Row],[Saldo]]&gt;tabItens[[#This Row],[PontoPed]], 0, (tabItens[[#This Row],[PontoPed]]-tabItens[[#This Row],[Saldo]])/tabItens[[#This Row],[PontoPed]] ) ), 0 )</f>
        <v>0</v>
      </c>
      <c r="BD635" s="274">
        <f>ROUNDDOWN(IF( OR( AND(tabItens[[#This Row],[PontoPed]]&lt;tabItens[[#This Row],[Saldo]],tabItens[[#This Row],[Saldo]]&gt;0), tabItens[[#This Row],[PontoPed]]=0), 99, IF(AND(tabItens[[#This Row],[Saldo]]=0,tabItens[[#This Row],[PontoPed]]&gt;0), 0, (1-tabItens[[#This Row],[PctAb]])*10 ) ),0)</f>
        <v>99</v>
      </c>
      <c r="BE635" s="275">
        <f>MAX(ROUNDDOWN( IF(tabItens[[#This Row],[Abaixo]] &gt; 0,   tabItens[[#This Row],[Abaixo]] + (tabItens[[#This Row],[PontoMês]] * IF( OR( ISBLANK(tabItens[[#This Row],[ATA Nº/ANO]]), tabItens[[#This Row],[ATA Nº/ANO]] = ""),BE$2,BE$1)),0),0),0)</f>
        <v>0</v>
      </c>
      <c r="BF63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5" s="276">
        <f>SUMIF(Consumo!$C$3:$C$902,tabItens[[#This Row],[CÓDIGO]],Consumo!$E$3:$E$902)</f>
        <v>301</v>
      </c>
      <c r="BH635" s="277">
        <f>IF(AND(tabItens[[#This Row],[Pend]] &gt; 0,tabItens[[#This Row],[Consumo]] &lt;&gt; 0), tabItens[[#This Row],[Pend]] / tabItens[[#This Row],[Consumo]], 0 )</f>
        <v>0.1304724750758561</v>
      </c>
      <c r="BI635" s="276"/>
      <c r="BJ635" s="276"/>
      <c r="BK635" s="278" t="s">
        <v>2077</v>
      </c>
    </row>
    <row r="636" spans="1:63" x14ac:dyDescent="0.3">
      <c r="A636" s="239">
        <v>77755</v>
      </c>
      <c r="B636" s="240" t="s">
        <v>1435</v>
      </c>
      <c r="C636" s="241" t="s">
        <v>264</v>
      </c>
      <c r="D636" s="242">
        <v>1.19</v>
      </c>
      <c r="E636" s="243"/>
      <c r="F636" s="243"/>
      <c r="G636" s="243" t="s">
        <v>891</v>
      </c>
      <c r="H636" s="244">
        <v>0</v>
      </c>
      <c r="I636" s="245">
        <v>103003</v>
      </c>
      <c r="J636" s="246">
        <v>1.19</v>
      </c>
      <c r="K636" s="247">
        <v>5082</v>
      </c>
      <c r="L636" s="248">
        <f>IF(tabItens[[#This Row],[Média]] &gt; 0, tabItens[[#This Row],[QTDE ATUAL]] / tabItens[[#This Row],[Média]],999.9)</f>
        <v>0</v>
      </c>
      <c r="M636" s="249">
        <v>0</v>
      </c>
      <c r="N636" s="250">
        <f>tabItens[[#This Row],[VALOR UNIT.]] * tabItens[[#This Row],[LC]]</f>
        <v>0</v>
      </c>
      <c r="O636" s="251" t="s">
        <v>2080</v>
      </c>
      <c r="P636" s="252"/>
      <c r="Q636" s="253"/>
      <c r="R636" s="250"/>
      <c r="S636" s="254"/>
      <c r="T636" s="255">
        <f>ROUNDDOWN(IFERROR(tabItens[[#This Row],[ATA DT.VALID.]] - $D$1,0) / 30,0)</f>
        <v>-1507</v>
      </c>
      <c r="U636" s="240" t="s">
        <v>911</v>
      </c>
      <c r="V636" s="256">
        <v>1</v>
      </c>
      <c r="W636" s="257" t="s">
        <v>2065</v>
      </c>
      <c r="X636" s="258">
        <v>45</v>
      </c>
      <c r="Y636" s="259">
        <v>10</v>
      </c>
      <c r="Z636" s="260">
        <v>6211</v>
      </c>
      <c r="AA636" s="261">
        <v>2023</v>
      </c>
      <c r="AB636" s="262">
        <v>2500</v>
      </c>
      <c r="AC636" s="262"/>
      <c r="AD636" s="261"/>
      <c r="AE636" s="262"/>
      <c r="AF636" s="255"/>
      <c r="AG636" s="263" t="s">
        <v>2063</v>
      </c>
      <c r="AH636" s="264"/>
      <c r="AI636" s="255">
        <v>2086</v>
      </c>
      <c r="AJ636" s="264">
        <v>44966</v>
      </c>
      <c r="AK636" s="264">
        <v>38063</v>
      </c>
      <c r="AL636" s="264">
        <v>44959</v>
      </c>
      <c r="AM636" s="254"/>
      <c r="AN636" s="243"/>
      <c r="AO636" s="265" t="str">
        <f>_xlfn.IFNA(IF(VLOOKUP(tabItens[[#This Row],[CÓDIGO]],tabExcluirDoEstoque[#Data],1,FALSE),"sim",""),"")</f>
        <v/>
      </c>
      <c r="AP636" s="266" t="str">
        <f ca="1">IF(OR(ISBLANK(tabItens[[#This Row],[ATA DT.VALID.]]),tabItens[[#This Row],[ATA DT.VALID.]]="",tabItens[[#This Row],[ATA DT.VALID.]]=" "),"",IF(TYPE(tabItens[[#This Row],[ATA DT.VALID.]])=1,ROUNDUP((tabItens[[#This Row],[ATA DT.VALID.]]-TODAY())/7,0),""))</f>
        <v/>
      </c>
      <c r="AQ636" s="267">
        <v>0</v>
      </c>
      <c r="AR636" s="268" t="str">
        <f>IF(ISBLANK(tabItens[[#This Row],[CÓDIGO]]),"",IFERROR(VLOOKUP(tabItens[[#This Row],[CÓDIGO]],Consumo!$C$2:$AI$902,32,FALSE),0))</f>
        <v>08.2023</v>
      </c>
      <c r="AS636" s="269">
        <f>SUMIF(Consumo!$C$3:$C$902,tabItens[[#This Row],[CÓDIGO]],Consumo!$T$3:$T$902) + SUMIF(Consumo!$C$3:$C$902,tabItens[[#This Row],[CÓDIGO]],Consumo!$U$3:$U$902) + SUMIF(Consumo!$C$3:$C$902,tabItens[[#This Row],[CÓDIGO]],Consumo!$V$3:$V$902) + SUMIF(Consumo!$C$3:$C$902,tabItens[[#This Row],[CÓDIGO]],Consumo!$W$3:$W$902)</f>
        <v>982</v>
      </c>
      <c r="AT636" s="269">
        <f>SUMIF(Consumo!$C$3:$C$902,tabItens[[#This Row],[CÓDIGO]],Consumo!$AF$3:$AF$902)</f>
        <v>7489</v>
      </c>
      <c r="AU636" s="270">
        <f>SUMIF(Consumo!$C$3:$C$902,tabItens[[#This Row],[CÓDIGO]],Consumo!$AG$3:$AG$902)</f>
        <v>3685</v>
      </c>
      <c r="AV636" s="271">
        <f>SUMIF(Consumo!$C$3:$C$902,tabItens[[#This Row],[CÓDIGO]],Consumo!$AE$3:$AE$902)</f>
        <v>0.16666666666666666</v>
      </c>
      <c r="AW636" s="244">
        <f>tabItens[[#This Row],[QTDE ATUAL]] + tabItens[[#This Row],[RC QTDE]] + tabItens[[#This Row],[AF SALDO]] + tabItens[[#This Row],[Recentes]]</f>
        <v>2500</v>
      </c>
      <c r="AX636" s="272">
        <v>469</v>
      </c>
      <c r="AY636" s="272">
        <v>4</v>
      </c>
      <c r="AZ636" s="272">
        <f>IF(ISBLANK(tabItens[[#This Row],[CÓDIGO]]),"",tabItens[[#This Row],[PontoMês]] * (AZ$2+tabItens[[#This Row],[PontoQtM]]))</f>
        <v>1876</v>
      </c>
      <c r="BA636" s="271">
        <f>tabItens[[#This Row],[PontoPed]] - tabItens[[#This Row],[Saldo]] + (1/10)</f>
        <v>-623.9</v>
      </c>
      <c r="BB636" s="271">
        <f xml:space="preserve"> tabItens[[#This Row],[PontoMês]] * BB$2 - tabItens[[#This Row],[QTDE ATUAL]] - (1/10)</f>
        <v>468.9</v>
      </c>
      <c r="BC636" s="273">
        <f>IF( tabItens[[#This Row],[PontoPed]]&gt;0, IF(tabItens[[#This Row],[PontoPed]]&lt;1, 1, IF( tabItens[[#This Row],[Saldo]]&gt;tabItens[[#This Row],[PontoPed]], 0, (tabItens[[#This Row],[PontoPed]]-tabItens[[#This Row],[Saldo]])/tabItens[[#This Row],[PontoPed]] ) ), 0 )</f>
        <v>0</v>
      </c>
      <c r="BD636" s="274">
        <f>ROUNDDOWN(IF( OR( AND(tabItens[[#This Row],[PontoPed]]&lt;tabItens[[#This Row],[Saldo]],tabItens[[#This Row],[Saldo]]&gt;0), tabItens[[#This Row],[PontoPed]]=0), 99, IF(AND(tabItens[[#This Row],[Saldo]]=0,tabItens[[#This Row],[PontoPed]]&gt;0), 0, (1-tabItens[[#This Row],[PctAb]])*10 ) ),0)</f>
        <v>99</v>
      </c>
      <c r="BE636" s="275">
        <f>MAX(ROUNDDOWN( IF(tabItens[[#This Row],[Abaixo]] &gt; 0,   tabItens[[#This Row],[Abaixo]] + (tabItens[[#This Row],[PontoMês]] * IF( OR( ISBLANK(tabItens[[#This Row],[ATA Nº/ANO]]), tabItens[[#This Row],[ATA Nº/ANO]] = ""),BE$2,BE$1)),0),0),0)</f>
        <v>0</v>
      </c>
      <c r="BF63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6" s="276">
        <f>SUMIF(Consumo!$C$3:$C$902,tabItens[[#This Row],[CÓDIGO]],Consumo!$E$3:$E$902)</f>
        <v>3</v>
      </c>
      <c r="BH636" s="277">
        <f>IF(AND(tabItens[[#This Row],[Pend]] &gt; 0,tabItens[[#This Row],[Consumo]] &lt;&gt; 0), tabItens[[#This Row],[Pend]] / tabItens[[#This Row],[Consumo]], 0 )</f>
        <v>4.005875283749499E-4</v>
      </c>
      <c r="BI636" s="276"/>
      <c r="BJ636" s="276"/>
      <c r="BK636" s="278" t="s">
        <v>2077</v>
      </c>
    </row>
    <row r="637" spans="1:63" x14ac:dyDescent="0.3">
      <c r="A637" s="239">
        <v>11590</v>
      </c>
      <c r="B637" s="240" t="s">
        <v>941</v>
      </c>
      <c r="C637" s="241" t="s">
        <v>264</v>
      </c>
      <c r="D637" s="242">
        <v>1.1000000000000001</v>
      </c>
      <c r="E637" s="243"/>
      <c r="F637" s="243"/>
      <c r="G637" s="243" t="s">
        <v>891</v>
      </c>
      <c r="H637" s="244">
        <v>0</v>
      </c>
      <c r="I637" s="245">
        <v>103003</v>
      </c>
      <c r="J637" s="246">
        <v>1.1000000000000001</v>
      </c>
      <c r="K637" s="247">
        <v>4017</v>
      </c>
      <c r="L637" s="248">
        <f>IF(tabItens[[#This Row],[Média]] &gt; 0, tabItens[[#This Row],[QTDE ATUAL]] / tabItens[[#This Row],[Média]],999.9)</f>
        <v>0</v>
      </c>
      <c r="M637" s="249">
        <v>0</v>
      </c>
      <c r="N637" s="250">
        <f>tabItens[[#This Row],[VALOR UNIT.]] * tabItens[[#This Row],[LC]]</f>
        <v>0</v>
      </c>
      <c r="O637" s="251" t="s">
        <v>2080</v>
      </c>
      <c r="P637" s="252"/>
      <c r="Q637" s="253"/>
      <c r="R637" s="250"/>
      <c r="S637" s="254"/>
      <c r="T637" s="255">
        <f>ROUNDDOWN(IFERROR(tabItens[[#This Row],[ATA DT.VALID.]] - $D$1,0) / 30,0)</f>
        <v>-1507</v>
      </c>
      <c r="U637" s="240" t="s">
        <v>911</v>
      </c>
      <c r="V637" s="256">
        <v>1</v>
      </c>
      <c r="W637" s="257" t="s">
        <v>2065</v>
      </c>
      <c r="X637" s="258">
        <v>45</v>
      </c>
      <c r="Y637" s="259">
        <v>10</v>
      </c>
      <c r="Z637" s="260">
        <v>6982</v>
      </c>
      <c r="AA637" s="261">
        <v>2023</v>
      </c>
      <c r="AB637" s="262">
        <v>2200</v>
      </c>
      <c r="AC637" s="262"/>
      <c r="AD637" s="261"/>
      <c r="AE637" s="262"/>
      <c r="AF637" s="255"/>
      <c r="AG637" s="263" t="s">
        <v>2063</v>
      </c>
      <c r="AH637" s="264"/>
      <c r="AI637" s="255">
        <v>1482</v>
      </c>
      <c r="AJ637" s="264">
        <v>44923</v>
      </c>
      <c r="AK637" s="264" t="s">
        <v>891</v>
      </c>
      <c r="AL637" s="264">
        <v>45107</v>
      </c>
      <c r="AM637" s="254"/>
      <c r="AN637" s="243"/>
      <c r="AO637" s="265" t="str">
        <f>_xlfn.IFNA(IF(VLOOKUP(tabItens[[#This Row],[CÓDIGO]],tabExcluirDoEstoque[#Data],1,FALSE),"sim",""),"")</f>
        <v/>
      </c>
      <c r="AP637" s="266" t="str">
        <f ca="1">IF(OR(ISBLANK(tabItens[[#This Row],[ATA DT.VALID.]]),tabItens[[#This Row],[ATA DT.VALID.]]="",tabItens[[#This Row],[ATA DT.VALID.]]=" "),"",IF(TYPE(tabItens[[#This Row],[ATA DT.VALID.]])=1,ROUNDUP((tabItens[[#This Row],[ATA DT.VALID.]]-TODAY())/7,0),""))</f>
        <v/>
      </c>
      <c r="AQ637" s="267">
        <v>0</v>
      </c>
      <c r="AR637" s="268" t="str">
        <f>IF(ISBLANK(tabItens[[#This Row],[CÓDIGO]]),"",IFERROR(VLOOKUP(tabItens[[#This Row],[CÓDIGO]],Consumo!$C$2:$AI$902,32,FALSE),0))</f>
        <v>06.2023</v>
      </c>
      <c r="AS637" s="269">
        <f>SUMIF(Consumo!$C$3:$C$902,tabItens[[#This Row],[CÓDIGO]],Consumo!$T$3:$T$902) + SUMIF(Consumo!$C$3:$C$902,tabItens[[#This Row],[CÓDIGO]],Consumo!$U$3:$U$902) + SUMIF(Consumo!$C$3:$C$902,tabItens[[#This Row],[CÓDIGO]],Consumo!$V$3:$V$902) + SUMIF(Consumo!$C$3:$C$902,tabItens[[#This Row],[CÓDIGO]],Consumo!$W$3:$W$902)</f>
        <v>58</v>
      </c>
      <c r="AT637" s="269">
        <f>SUMIF(Consumo!$C$3:$C$902,tabItens[[#This Row],[CÓDIGO]],Consumo!$AF$3:$AF$902)</f>
        <v>5589</v>
      </c>
      <c r="AU637" s="270">
        <f>SUMIF(Consumo!$C$3:$C$902,tabItens[[#This Row],[CÓDIGO]],Consumo!$AG$3:$AG$902)</f>
        <v>2991</v>
      </c>
      <c r="AV637" s="271">
        <f>SUMIF(Consumo!$C$3:$C$902,tabItens[[#This Row],[CÓDIGO]],Consumo!$AE$3:$AE$902)</f>
        <v>12.888888888888889</v>
      </c>
      <c r="AW637" s="244">
        <f>tabItens[[#This Row],[QTDE ATUAL]] + tabItens[[#This Row],[RC QTDE]] + tabItens[[#This Row],[AF SALDO]] + tabItens[[#This Row],[Recentes]]</f>
        <v>2200</v>
      </c>
      <c r="AX637" s="272">
        <v>456</v>
      </c>
      <c r="AY637" s="272">
        <v>4</v>
      </c>
      <c r="AZ637" s="272">
        <f>IF(ISBLANK(tabItens[[#This Row],[CÓDIGO]]),"",tabItens[[#This Row],[PontoMês]] * (AZ$2+tabItens[[#This Row],[PontoQtM]]))</f>
        <v>1824</v>
      </c>
      <c r="BA637" s="271">
        <f>tabItens[[#This Row],[PontoPed]] - tabItens[[#This Row],[Saldo]] + (1/10)</f>
        <v>-375.9</v>
      </c>
      <c r="BB637" s="271">
        <f xml:space="preserve"> tabItens[[#This Row],[PontoMês]] * BB$2 - tabItens[[#This Row],[QTDE ATUAL]] - (1/10)</f>
        <v>455.9</v>
      </c>
      <c r="BC637" s="273">
        <f>IF( tabItens[[#This Row],[PontoPed]]&gt;0, IF(tabItens[[#This Row],[PontoPed]]&lt;1, 1, IF( tabItens[[#This Row],[Saldo]]&gt;tabItens[[#This Row],[PontoPed]], 0, (tabItens[[#This Row],[PontoPed]]-tabItens[[#This Row],[Saldo]])/tabItens[[#This Row],[PontoPed]] ) ), 0 )</f>
        <v>0</v>
      </c>
      <c r="BD637" s="274">
        <f>ROUNDDOWN(IF( OR( AND(tabItens[[#This Row],[PontoPed]]&lt;tabItens[[#This Row],[Saldo]],tabItens[[#This Row],[Saldo]]&gt;0), tabItens[[#This Row],[PontoPed]]=0), 99, IF(AND(tabItens[[#This Row],[Saldo]]=0,tabItens[[#This Row],[PontoPed]]&gt;0), 0, (1-tabItens[[#This Row],[PctAb]])*10 ) ),0)</f>
        <v>99</v>
      </c>
      <c r="BE637" s="275">
        <f>MAX(ROUNDDOWN( IF(tabItens[[#This Row],[Abaixo]] &gt; 0,   tabItens[[#This Row],[Abaixo]] + (tabItens[[#This Row],[PontoMês]] * IF( OR( ISBLANK(tabItens[[#This Row],[ATA Nº/ANO]]), tabItens[[#This Row],[ATA Nº/ANO]] = ""),BE$2,BE$1)),0),0),0)</f>
        <v>0</v>
      </c>
      <c r="BF63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7" s="276">
        <f>SUMIF(Consumo!$C$3:$C$902,tabItens[[#This Row],[CÓDIGO]],Consumo!$E$3:$E$902)</f>
        <v>232</v>
      </c>
      <c r="BH637" s="277">
        <f>IF(AND(tabItens[[#This Row],[Pend]] &gt; 0,tabItens[[#This Row],[Consumo]] &lt;&gt; 0), tabItens[[#This Row],[Pend]] / tabItens[[#This Row],[Consumo]], 0 )</f>
        <v>4.1510109142959384E-2</v>
      </c>
      <c r="BI637" s="276"/>
      <c r="BJ637" s="276"/>
      <c r="BK637" s="278" t="s">
        <v>2077</v>
      </c>
    </row>
    <row r="638" spans="1:63" x14ac:dyDescent="0.3">
      <c r="A638" s="239">
        <v>139141</v>
      </c>
      <c r="B638" s="240" t="s">
        <v>1982</v>
      </c>
      <c r="C638" s="241" t="s">
        <v>31</v>
      </c>
      <c r="D638" s="242">
        <v>5.65</v>
      </c>
      <c r="E638" s="243"/>
      <c r="F638" s="243"/>
      <c r="G638" s="243" t="s">
        <v>891</v>
      </c>
      <c r="H638" s="244">
        <v>1881</v>
      </c>
      <c r="I638" s="245">
        <v>103003</v>
      </c>
      <c r="J638" s="246">
        <v>3.7949999999999999</v>
      </c>
      <c r="K638" s="247">
        <v>3306</v>
      </c>
      <c r="L638" s="248">
        <f>IF(tabItens[[#This Row],[Média]] &gt; 0, tabItens[[#This Row],[QTDE ATUAL]] / tabItens[[#This Row],[Média]],999.9)</f>
        <v>331.94117647058823</v>
      </c>
      <c r="M638" s="249">
        <v>0</v>
      </c>
      <c r="N638" s="250">
        <f>tabItens[[#This Row],[VALOR UNIT.]] * tabItens[[#This Row],[LC]]</f>
        <v>0</v>
      </c>
      <c r="O638" s="251"/>
      <c r="P638" s="252"/>
      <c r="Q638" s="253"/>
      <c r="R638" s="250"/>
      <c r="S638" s="254"/>
      <c r="T638" s="255">
        <f>ROUNDDOWN(IFERROR(tabItens[[#This Row],[ATA DT.VALID.]] - $D$1,0) / 30,0)</f>
        <v>-1507</v>
      </c>
      <c r="U638" s="240" t="s">
        <v>939</v>
      </c>
      <c r="V638" s="256">
        <v>1</v>
      </c>
      <c r="W638" s="257" t="s">
        <v>2065</v>
      </c>
      <c r="X638" s="258">
        <v>45</v>
      </c>
      <c r="Y638" s="259">
        <v>9</v>
      </c>
      <c r="Z638" s="260"/>
      <c r="AA638" s="261"/>
      <c r="AB638" s="262"/>
      <c r="AC638" s="262"/>
      <c r="AD638" s="261"/>
      <c r="AE638" s="262"/>
      <c r="AF638" s="255"/>
      <c r="AG638" s="263" t="s">
        <v>2063</v>
      </c>
      <c r="AH638" s="264"/>
      <c r="AI638" s="255">
        <v>1270</v>
      </c>
      <c r="AJ638" s="264">
        <v>45057</v>
      </c>
      <c r="AK638" s="264">
        <v>43881</v>
      </c>
      <c r="AL638" s="264">
        <v>45044</v>
      </c>
      <c r="AM638" s="254"/>
      <c r="AN638" s="243"/>
      <c r="AO638" s="265" t="str">
        <f>_xlfn.IFNA(IF(VLOOKUP(tabItens[[#This Row],[CÓDIGO]],tabExcluirDoEstoque[#Data],1,FALSE),"sim",""),"")</f>
        <v/>
      </c>
      <c r="AP638" s="266" t="str">
        <f ca="1">IF(OR(ISBLANK(tabItens[[#This Row],[ATA DT.VALID.]]),tabItens[[#This Row],[ATA DT.VALID.]]="",tabItens[[#This Row],[ATA DT.VALID.]]=" "),"",IF(TYPE(tabItens[[#This Row],[ATA DT.VALID.]])=1,ROUNDUP((tabItens[[#This Row],[ATA DT.VALID.]]-TODAY())/7,0),""))</f>
        <v/>
      </c>
      <c r="AQ638" s="267"/>
      <c r="AR638" s="268" t="str">
        <f>IF(ISBLANK(tabItens[[#This Row],[CÓDIGO]]),"",IFERROR(VLOOKUP(tabItens[[#This Row],[CÓDIGO]],Consumo!$C$2:$AI$902,32,FALSE),0))</f>
        <v>08.2023</v>
      </c>
      <c r="AS638" s="269">
        <f>SUMIF(Consumo!$C$3:$C$902,tabItens[[#This Row],[CÓDIGO]],Consumo!$T$3:$T$902) + SUMIF(Consumo!$C$3:$C$902,tabItens[[#This Row],[CÓDIGO]],Consumo!$U$3:$U$902) + SUMIF(Consumo!$C$3:$C$902,tabItens[[#This Row],[CÓDIGO]],Consumo!$V$3:$V$902) + SUMIF(Consumo!$C$3:$C$902,tabItens[[#This Row],[CÓDIGO]],Consumo!$W$3:$W$902)</f>
        <v>544</v>
      </c>
      <c r="AT638" s="269">
        <f>SUMIF(Consumo!$C$3:$C$902,tabItens[[#This Row],[CÓDIGO]],Consumo!$AF$3:$AF$902)</f>
        <v>4543</v>
      </c>
      <c r="AU638" s="270">
        <f>SUMIF(Consumo!$C$3:$C$902,tabItens[[#This Row],[CÓDIGO]],Consumo!$AG$3:$AG$902)</f>
        <v>2526</v>
      </c>
      <c r="AV638" s="271">
        <f>SUMIF(Consumo!$C$3:$C$902,tabItens[[#This Row],[CÓDIGO]],Consumo!$AE$3:$AE$902)</f>
        <v>5.666666666666667</v>
      </c>
      <c r="AW638" s="244">
        <f>tabItens[[#This Row],[QTDE ATUAL]] + tabItens[[#This Row],[RC QTDE]] + tabItens[[#This Row],[AF SALDO]] + tabItens[[#This Row],[Recentes]]</f>
        <v>1881</v>
      </c>
      <c r="AX638" s="272">
        <v>5228</v>
      </c>
      <c r="AY638" s="272">
        <v>4</v>
      </c>
      <c r="AZ638" s="272">
        <f>IF(ISBLANK(tabItens[[#This Row],[CÓDIGO]]),"",tabItens[[#This Row],[PontoMês]] * (AZ$2+tabItens[[#This Row],[PontoQtM]]))</f>
        <v>20912</v>
      </c>
      <c r="BA638" s="271">
        <f>tabItens[[#This Row],[PontoPed]] - tabItens[[#This Row],[Saldo]] + (1/10)</f>
        <v>19031.099999999999</v>
      </c>
      <c r="BB638" s="271">
        <f xml:space="preserve"> tabItens[[#This Row],[PontoMês]] * BB$2 - tabItens[[#This Row],[QTDE ATUAL]] - (1/10)</f>
        <v>3346.9</v>
      </c>
      <c r="BC638" s="273">
        <f>IF( tabItens[[#This Row],[PontoPed]]&gt;0, IF(tabItens[[#This Row],[PontoPed]]&lt;1, 1, IF( tabItens[[#This Row],[Saldo]]&gt;tabItens[[#This Row],[PontoPed]], 0, (tabItens[[#This Row],[PontoPed]]-tabItens[[#This Row],[Saldo]])/tabItens[[#This Row],[PontoPed]] ) ), 0 )</f>
        <v>0.91005164498852331</v>
      </c>
      <c r="BD638" s="274">
        <f>ROUNDDOWN(IF( OR( AND(tabItens[[#This Row],[PontoPed]]&lt;tabItens[[#This Row],[Saldo]],tabItens[[#This Row],[Saldo]]&gt;0), tabItens[[#This Row],[PontoPed]]=0), 99, IF(AND(tabItens[[#This Row],[Saldo]]=0,tabItens[[#This Row],[PontoPed]]&gt;0), 0, (1-tabItens[[#This Row],[PctAb]])*10 ) ),0)</f>
        <v>0</v>
      </c>
      <c r="BE638" s="275">
        <f>MAX(ROUNDDOWN( IF(tabItens[[#This Row],[Abaixo]] &gt; 0,   tabItens[[#This Row],[Abaixo]] + (tabItens[[#This Row],[PontoMês]] * IF( OR( ISBLANK(tabItens[[#This Row],[ATA Nº/ANO]]), tabItens[[#This Row],[ATA Nº/ANO]] = ""),BE$2,BE$1)),0),0),0)</f>
        <v>50399</v>
      </c>
      <c r="BF63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50399</v>
      </c>
      <c r="BG638" s="276">
        <f>SUMIF(Consumo!$C$3:$C$902,tabItens[[#This Row],[CÓDIGO]],Consumo!$E$3:$E$902)</f>
        <v>102</v>
      </c>
      <c r="BH638" s="277">
        <f>IF(AND(tabItens[[#This Row],[Pend]] &gt; 0,tabItens[[#This Row],[Consumo]] &lt;&gt; 0), tabItens[[#This Row],[Pend]] / tabItens[[#This Row],[Consumo]], 0 )</f>
        <v>2.2452124147039402E-2</v>
      </c>
      <c r="BI638" s="276"/>
      <c r="BJ638" s="276"/>
      <c r="BK638" s="278" t="s">
        <v>2077</v>
      </c>
    </row>
    <row r="639" spans="1:63" x14ac:dyDescent="0.3">
      <c r="A639" s="239">
        <v>139142</v>
      </c>
      <c r="B639" s="240" t="s">
        <v>1983</v>
      </c>
      <c r="C639" s="241" t="s">
        <v>31</v>
      </c>
      <c r="D639" s="242">
        <v>6.85</v>
      </c>
      <c r="E639" s="243"/>
      <c r="F639" s="243"/>
      <c r="G639" s="243" t="s">
        <v>891</v>
      </c>
      <c r="H639" s="244">
        <v>1912</v>
      </c>
      <c r="I639" s="245">
        <v>103003</v>
      </c>
      <c r="J639" s="246">
        <v>4.625</v>
      </c>
      <c r="K639" s="247">
        <v>3525</v>
      </c>
      <c r="L639" s="248">
        <f>IF(tabItens[[#This Row],[Média]] &gt; 0, tabItens[[#This Row],[QTDE ATUAL]] / tabItens[[#This Row],[Média]],999.9)</f>
        <v>529.47692307692307</v>
      </c>
      <c r="M639" s="249">
        <v>0</v>
      </c>
      <c r="N639" s="250">
        <f>tabItens[[#This Row],[VALOR UNIT.]] * tabItens[[#This Row],[LC]]</f>
        <v>0</v>
      </c>
      <c r="O639" s="251"/>
      <c r="P639" s="252"/>
      <c r="Q639" s="253"/>
      <c r="R639" s="250"/>
      <c r="S639" s="254"/>
      <c r="T639" s="255">
        <f>ROUNDDOWN(IFERROR(tabItens[[#This Row],[ATA DT.VALID.]] - $D$1,0) / 30,0)</f>
        <v>-1507</v>
      </c>
      <c r="U639" s="240" t="s">
        <v>939</v>
      </c>
      <c r="V639" s="256">
        <v>1</v>
      </c>
      <c r="W639" s="257" t="s">
        <v>2065</v>
      </c>
      <c r="X639" s="258">
        <v>45</v>
      </c>
      <c r="Y639" s="259">
        <v>9</v>
      </c>
      <c r="Z639" s="260"/>
      <c r="AA639" s="261"/>
      <c r="AB639" s="262"/>
      <c r="AC639" s="262"/>
      <c r="AD639" s="261"/>
      <c r="AE639" s="262"/>
      <c r="AF639" s="255"/>
      <c r="AG639" s="263" t="s">
        <v>2063</v>
      </c>
      <c r="AH639" s="264"/>
      <c r="AI639" s="255">
        <v>1402</v>
      </c>
      <c r="AJ639" s="264">
        <v>45057</v>
      </c>
      <c r="AK639" s="264">
        <v>43881</v>
      </c>
      <c r="AL639" s="264">
        <v>45044</v>
      </c>
      <c r="AM639" s="254"/>
      <c r="AN639" s="243"/>
      <c r="AO639" s="265" t="str">
        <f>_xlfn.IFNA(IF(VLOOKUP(tabItens[[#This Row],[CÓDIGO]],tabExcluirDoEstoque[#Data],1,FALSE),"sim",""),"")</f>
        <v/>
      </c>
      <c r="AP639" s="266" t="str">
        <f ca="1">IF(OR(ISBLANK(tabItens[[#This Row],[ATA DT.VALID.]]),tabItens[[#This Row],[ATA DT.VALID.]]="",tabItens[[#This Row],[ATA DT.VALID.]]=" "),"",IF(TYPE(tabItens[[#This Row],[ATA DT.VALID.]])=1,ROUNDUP((tabItens[[#This Row],[ATA DT.VALID.]]-TODAY())/7,0),""))</f>
        <v/>
      </c>
      <c r="AQ639" s="267"/>
      <c r="AR639" s="268" t="str">
        <f>IF(ISBLANK(tabItens[[#This Row],[CÓDIGO]]),"",IFERROR(VLOOKUP(tabItens[[#This Row],[CÓDIGO]],Consumo!$C$2:$AI$902,32,FALSE),0))</f>
        <v>08.2023</v>
      </c>
      <c r="AS639" s="269">
        <f>SUMIF(Consumo!$C$3:$C$902,tabItens[[#This Row],[CÓDIGO]],Consumo!$T$3:$T$902) + SUMIF(Consumo!$C$3:$C$902,tabItens[[#This Row],[CÓDIGO]],Consumo!$U$3:$U$902) + SUMIF(Consumo!$C$3:$C$902,tabItens[[#This Row],[CÓDIGO]],Consumo!$V$3:$V$902) + SUMIF(Consumo!$C$3:$C$902,tabItens[[#This Row],[CÓDIGO]],Consumo!$W$3:$W$902)</f>
        <v>515</v>
      </c>
      <c r="AT639" s="269">
        <f>SUMIF(Consumo!$C$3:$C$902,tabItens[[#This Row],[CÓDIGO]],Consumo!$AF$3:$AF$902)</f>
        <v>4715</v>
      </c>
      <c r="AU639" s="270">
        <f>SUMIF(Consumo!$C$3:$C$902,tabItens[[#This Row],[CÓDIGO]],Consumo!$AG$3:$AG$902)</f>
        <v>2750</v>
      </c>
      <c r="AV639" s="271">
        <f>SUMIF(Consumo!$C$3:$C$902,tabItens[[#This Row],[CÓDIGO]],Consumo!$AE$3:$AE$902)</f>
        <v>3.6111111111111112</v>
      </c>
      <c r="AW639" s="244">
        <f>tabItens[[#This Row],[QTDE ATUAL]] + tabItens[[#This Row],[RC QTDE]] + tabItens[[#This Row],[AF SALDO]] + tabItens[[#This Row],[Recentes]]</f>
        <v>1912</v>
      </c>
      <c r="AX639" s="272">
        <v>5051</v>
      </c>
      <c r="AY639" s="272">
        <v>4</v>
      </c>
      <c r="AZ639" s="272">
        <f>IF(ISBLANK(tabItens[[#This Row],[CÓDIGO]]),"",tabItens[[#This Row],[PontoMês]] * (AZ$2+tabItens[[#This Row],[PontoQtM]]))</f>
        <v>20204</v>
      </c>
      <c r="BA639" s="271">
        <f>tabItens[[#This Row],[PontoPed]] - tabItens[[#This Row],[Saldo]] + (1/10)</f>
        <v>18292.099999999999</v>
      </c>
      <c r="BB639" s="271">
        <f xml:space="preserve"> tabItens[[#This Row],[PontoMês]] * BB$2 - tabItens[[#This Row],[QTDE ATUAL]] - (1/10)</f>
        <v>3138.9</v>
      </c>
      <c r="BC639" s="273">
        <f>IF( tabItens[[#This Row],[PontoPed]]&gt;0, IF(tabItens[[#This Row],[PontoPed]]&lt;1, 1, IF( tabItens[[#This Row],[Saldo]]&gt;tabItens[[#This Row],[PontoPed]], 0, (tabItens[[#This Row],[PontoPed]]-tabItens[[#This Row],[Saldo]])/tabItens[[#This Row],[PontoPed]] ) ), 0 )</f>
        <v>0.90536527420312807</v>
      </c>
      <c r="BD639" s="274">
        <f>ROUNDDOWN(IF( OR( AND(tabItens[[#This Row],[PontoPed]]&lt;tabItens[[#This Row],[Saldo]],tabItens[[#This Row],[Saldo]]&gt;0), tabItens[[#This Row],[PontoPed]]=0), 99, IF(AND(tabItens[[#This Row],[Saldo]]=0,tabItens[[#This Row],[PontoPed]]&gt;0), 0, (1-tabItens[[#This Row],[PctAb]])*10 ) ),0)</f>
        <v>0</v>
      </c>
      <c r="BE639" s="275">
        <f>MAX(ROUNDDOWN( IF(tabItens[[#This Row],[Abaixo]] &gt; 0,   tabItens[[#This Row],[Abaixo]] + (tabItens[[#This Row],[PontoMês]] * IF( OR( ISBLANK(tabItens[[#This Row],[ATA Nº/ANO]]), tabItens[[#This Row],[ATA Nº/ANO]] = ""),BE$2,BE$1)),0),0),0)</f>
        <v>48598</v>
      </c>
      <c r="BF63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48598</v>
      </c>
      <c r="BG639" s="276">
        <f>SUMIF(Consumo!$C$3:$C$902,tabItens[[#This Row],[CÓDIGO]],Consumo!$E$3:$E$902)</f>
        <v>65</v>
      </c>
      <c r="BH639" s="277">
        <f>IF(AND(tabItens[[#This Row],[Pend]] &gt; 0,tabItens[[#This Row],[Consumo]] &lt;&gt; 0), tabItens[[#This Row],[Pend]] / tabItens[[#This Row],[Consumo]], 0 )</f>
        <v>1.3785790031813362E-2</v>
      </c>
      <c r="BI639" s="276"/>
      <c r="BJ639" s="276"/>
      <c r="BK639" s="278" t="s">
        <v>2077</v>
      </c>
    </row>
    <row r="640" spans="1:63" x14ac:dyDescent="0.3">
      <c r="A640" s="239">
        <v>139143</v>
      </c>
      <c r="B640" s="240" t="s">
        <v>1984</v>
      </c>
      <c r="C640" s="241" t="s">
        <v>31</v>
      </c>
      <c r="D640" s="242">
        <v>10.4</v>
      </c>
      <c r="E640" s="243"/>
      <c r="F640" s="243"/>
      <c r="G640" s="243" t="s">
        <v>891</v>
      </c>
      <c r="H640" s="244">
        <v>429</v>
      </c>
      <c r="I640" s="245">
        <v>103003</v>
      </c>
      <c r="J640" s="246">
        <v>10.4</v>
      </c>
      <c r="K640" s="247">
        <v>4859</v>
      </c>
      <c r="L640" s="248">
        <f>IF(tabItens[[#This Row],[Média]] &gt; 0, tabItens[[#This Row],[QTDE ATUAL]] / tabItens[[#This Row],[Média]],999.9)</f>
        <v>2574</v>
      </c>
      <c r="M640" s="249">
        <v>0</v>
      </c>
      <c r="N640" s="250">
        <f>tabItens[[#This Row],[VALOR UNIT.]] * tabItens[[#This Row],[LC]]</f>
        <v>0</v>
      </c>
      <c r="O640" s="251"/>
      <c r="P640" s="252"/>
      <c r="Q640" s="253"/>
      <c r="R640" s="250"/>
      <c r="S640" s="254"/>
      <c r="T640" s="255">
        <f>ROUNDDOWN(IFERROR(tabItens[[#This Row],[ATA DT.VALID.]] - $D$1,0) / 30,0)</f>
        <v>-1507</v>
      </c>
      <c r="U640" s="240" t="s">
        <v>939</v>
      </c>
      <c r="V640" s="256">
        <v>1</v>
      </c>
      <c r="W640" s="257" t="s">
        <v>2065</v>
      </c>
      <c r="X640" s="258">
        <v>45</v>
      </c>
      <c r="Y640" s="259">
        <v>9</v>
      </c>
      <c r="Z640" s="260">
        <v>6978</v>
      </c>
      <c r="AA640" s="261">
        <v>2023</v>
      </c>
      <c r="AB640" s="262">
        <v>1100</v>
      </c>
      <c r="AC640" s="262"/>
      <c r="AD640" s="261"/>
      <c r="AE640" s="262"/>
      <c r="AF640" s="255"/>
      <c r="AG640" s="263" t="s">
        <v>2063</v>
      </c>
      <c r="AH640" s="264"/>
      <c r="AI640" s="255">
        <v>1846</v>
      </c>
      <c r="AJ640" s="264">
        <v>44974</v>
      </c>
      <c r="AK640" s="264">
        <v>43881</v>
      </c>
      <c r="AL640" s="264">
        <v>45044</v>
      </c>
      <c r="AM640" s="254"/>
      <c r="AN640" s="243"/>
      <c r="AO640" s="265" t="str">
        <f>_xlfn.IFNA(IF(VLOOKUP(tabItens[[#This Row],[CÓDIGO]],tabExcluirDoEstoque[#Data],1,FALSE),"sim",""),"")</f>
        <v/>
      </c>
      <c r="AP640" s="266" t="str">
        <f ca="1">IF(OR(ISBLANK(tabItens[[#This Row],[ATA DT.VALID.]]),tabItens[[#This Row],[ATA DT.VALID.]]="",tabItens[[#This Row],[ATA DT.VALID.]]=" "),"",IF(TYPE(tabItens[[#This Row],[ATA DT.VALID.]])=1,ROUNDUP((tabItens[[#This Row],[ATA DT.VALID.]]-TODAY())/7,0),""))</f>
        <v/>
      </c>
      <c r="AQ640" s="267"/>
      <c r="AR640" s="268" t="str">
        <f>IF(ISBLANK(tabItens[[#This Row],[CÓDIGO]]),"",IFERROR(VLOOKUP(tabItens[[#This Row],[CÓDIGO]],Consumo!$C$2:$AI$902,32,FALSE),0))</f>
        <v>08.2023</v>
      </c>
      <c r="AS640" s="269">
        <f>SUMIF(Consumo!$C$3:$C$902,tabItens[[#This Row],[CÓDIGO]],Consumo!$T$3:$T$902) + SUMIF(Consumo!$C$3:$C$902,tabItens[[#This Row],[CÓDIGO]],Consumo!$U$3:$U$902) + SUMIF(Consumo!$C$3:$C$902,tabItens[[#This Row],[CÓDIGO]],Consumo!$V$3:$V$902) + SUMIF(Consumo!$C$3:$C$902,tabItens[[#This Row],[CÓDIGO]],Consumo!$W$3:$W$902)</f>
        <v>611</v>
      </c>
      <c r="AT640" s="269">
        <f>SUMIF(Consumo!$C$3:$C$902,tabItens[[#This Row],[CÓDIGO]],Consumo!$AF$3:$AF$902)</f>
        <v>6156</v>
      </c>
      <c r="AU640" s="270">
        <f>SUMIF(Consumo!$C$3:$C$902,tabItens[[#This Row],[CÓDIGO]],Consumo!$AG$3:$AG$902)</f>
        <v>4066</v>
      </c>
      <c r="AV640" s="271">
        <f>SUMIF(Consumo!$C$3:$C$902,tabItens[[#This Row],[CÓDIGO]],Consumo!$AE$3:$AE$902)</f>
        <v>0.16666666666666666</v>
      </c>
      <c r="AW640" s="244">
        <f>tabItens[[#This Row],[QTDE ATUAL]] + tabItens[[#This Row],[RC QTDE]] + tabItens[[#This Row],[AF SALDO]] + tabItens[[#This Row],[Recentes]]</f>
        <v>1529</v>
      </c>
      <c r="AX640" s="272">
        <v>5041</v>
      </c>
      <c r="AY640" s="272">
        <v>4</v>
      </c>
      <c r="AZ640" s="272">
        <f>IF(ISBLANK(tabItens[[#This Row],[CÓDIGO]]),"",tabItens[[#This Row],[PontoMês]] * (AZ$2+tabItens[[#This Row],[PontoQtM]]))</f>
        <v>20164</v>
      </c>
      <c r="BA640" s="271">
        <f>tabItens[[#This Row],[PontoPed]] - tabItens[[#This Row],[Saldo]] + (1/10)</f>
        <v>18635.099999999999</v>
      </c>
      <c r="BB640" s="271">
        <f xml:space="preserve"> tabItens[[#This Row],[PontoMês]] * BB$2 - tabItens[[#This Row],[QTDE ATUAL]] - (1/10)</f>
        <v>4611.8999999999996</v>
      </c>
      <c r="BC640" s="273">
        <f>IF( tabItens[[#This Row],[PontoPed]]&gt;0, IF(tabItens[[#This Row],[PontoPed]]&lt;1, 1, IF( tabItens[[#This Row],[Saldo]]&gt;tabItens[[#This Row],[PontoPed]], 0, (tabItens[[#This Row],[PontoPed]]-tabItens[[#This Row],[Saldo]])/tabItens[[#This Row],[PontoPed]] ) ), 0 )</f>
        <v>0.92417179131124771</v>
      </c>
      <c r="BD640" s="274">
        <f>ROUNDDOWN(IF( OR( AND(tabItens[[#This Row],[PontoPed]]&lt;tabItens[[#This Row],[Saldo]],tabItens[[#This Row],[Saldo]]&gt;0), tabItens[[#This Row],[PontoPed]]=0), 99, IF(AND(tabItens[[#This Row],[Saldo]]=0,tabItens[[#This Row],[PontoPed]]&gt;0), 0, (1-tabItens[[#This Row],[PctAb]])*10 ) ),0)</f>
        <v>0</v>
      </c>
      <c r="BE640" s="275">
        <f>MAX(ROUNDDOWN( IF(tabItens[[#This Row],[Abaixo]] &gt; 0,   tabItens[[#This Row],[Abaixo]] + (tabItens[[#This Row],[PontoMês]] * IF( OR( ISBLANK(tabItens[[#This Row],[ATA Nº/ANO]]), tabItens[[#This Row],[ATA Nº/ANO]] = ""),BE$2,BE$1)),0),0),0)</f>
        <v>48881</v>
      </c>
      <c r="BF64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48881</v>
      </c>
      <c r="BG640" s="276">
        <f>SUMIF(Consumo!$C$3:$C$902,tabItens[[#This Row],[CÓDIGO]],Consumo!$E$3:$E$902)</f>
        <v>3</v>
      </c>
      <c r="BH640" s="277">
        <f>IF(AND(tabItens[[#This Row],[Pend]] &gt; 0,tabItens[[#This Row],[Consumo]] &lt;&gt; 0), tabItens[[#This Row],[Pend]] / tabItens[[#This Row],[Consumo]], 0 )</f>
        <v>4.8732943469785572E-4</v>
      </c>
      <c r="BI640" s="276"/>
      <c r="BJ640" s="276"/>
      <c r="BK640" s="278" t="s">
        <v>2077</v>
      </c>
    </row>
    <row r="641" spans="1:63" x14ac:dyDescent="0.3">
      <c r="A641" s="239">
        <v>139144</v>
      </c>
      <c r="B641" s="240" t="s">
        <v>1985</v>
      </c>
      <c r="C641" s="241" t="s">
        <v>31</v>
      </c>
      <c r="D641" s="242">
        <v>14.1</v>
      </c>
      <c r="E641" s="243"/>
      <c r="F641" s="243"/>
      <c r="G641" s="243" t="s">
        <v>891</v>
      </c>
      <c r="H641" s="244">
        <v>542</v>
      </c>
      <c r="I641" s="245">
        <v>103003</v>
      </c>
      <c r="J641" s="246">
        <v>14.1</v>
      </c>
      <c r="K641" s="247">
        <v>4843</v>
      </c>
      <c r="L641" s="248">
        <f>IF(tabItens[[#This Row],[Média]] &gt; 0, tabItens[[#This Row],[QTDE ATUAL]] / tabItens[[#This Row],[Média]],999.9)</f>
        <v>999.9</v>
      </c>
      <c r="M641" s="249">
        <v>0</v>
      </c>
      <c r="N641" s="250">
        <f>tabItens[[#This Row],[VALOR UNIT.]] * tabItens[[#This Row],[LC]]</f>
        <v>0</v>
      </c>
      <c r="O641" s="251"/>
      <c r="P641" s="252"/>
      <c r="Q641" s="253"/>
      <c r="R641" s="250"/>
      <c r="S641" s="254"/>
      <c r="T641" s="255">
        <f>ROUNDDOWN(IFERROR(tabItens[[#This Row],[ATA DT.VALID.]] - $D$1,0) / 30,0)</f>
        <v>-1507</v>
      </c>
      <c r="U641" s="240" t="s">
        <v>939</v>
      </c>
      <c r="V641" s="256">
        <v>1</v>
      </c>
      <c r="W641" s="257" t="s">
        <v>2065</v>
      </c>
      <c r="X641" s="258">
        <v>45</v>
      </c>
      <c r="Y641" s="259">
        <v>9</v>
      </c>
      <c r="Z641" s="260">
        <v>6982</v>
      </c>
      <c r="AA641" s="261">
        <v>2023</v>
      </c>
      <c r="AB641" s="262">
        <v>1200</v>
      </c>
      <c r="AC641" s="262"/>
      <c r="AD641" s="261"/>
      <c r="AE641" s="262"/>
      <c r="AF641" s="255"/>
      <c r="AG641" s="263" t="s">
        <v>2063</v>
      </c>
      <c r="AH641" s="264"/>
      <c r="AI641" s="255">
        <v>1614</v>
      </c>
      <c r="AJ641" s="264">
        <v>44337</v>
      </c>
      <c r="AK641" s="264">
        <v>43881</v>
      </c>
      <c r="AL641" s="264">
        <v>45044</v>
      </c>
      <c r="AM641" s="254"/>
      <c r="AN641" s="243"/>
      <c r="AO641" s="265" t="str">
        <f>_xlfn.IFNA(IF(VLOOKUP(tabItens[[#This Row],[CÓDIGO]],tabExcluirDoEstoque[#Data],1,FALSE),"sim",""),"")</f>
        <v/>
      </c>
      <c r="AP641" s="266" t="str">
        <f ca="1">IF(OR(ISBLANK(tabItens[[#This Row],[ATA DT.VALID.]]),tabItens[[#This Row],[ATA DT.VALID.]]="",tabItens[[#This Row],[ATA DT.VALID.]]=" "),"",IF(TYPE(tabItens[[#This Row],[ATA DT.VALID.]])=1,ROUNDUP((tabItens[[#This Row],[ATA DT.VALID.]]-TODAY())/7,0),""))</f>
        <v/>
      </c>
      <c r="AQ641" s="267"/>
      <c r="AR641" s="268" t="str">
        <f>IF(ISBLANK(tabItens[[#This Row],[CÓDIGO]]),"",IFERROR(VLOOKUP(tabItens[[#This Row],[CÓDIGO]],Consumo!$C$2:$AI$902,32,FALSE),0))</f>
        <v>08.2023</v>
      </c>
      <c r="AS641" s="269">
        <f>SUMIF(Consumo!$C$3:$C$902,tabItens[[#This Row],[CÓDIGO]],Consumo!$T$3:$T$902) + SUMIF(Consumo!$C$3:$C$902,tabItens[[#This Row],[CÓDIGO]],Consumo!$U$3:$U$902) + SUMIF(Consumo!$C$3:$C$902,tabItens[[#This Row],[CÓDIGO]],Consumo!$V$3:$V$902) + SUMIF(Consumo!$C$3:$C$902,tabItens[[#This Row],[CÓDIGO]],Consumo!$W$3:$W$902)</f>
        <v>16</v>
      </c>
      <c r="AT641" s="269">
        <f>SUMIF(Consumo!$C$3:$C$902,tabItens[[#This Row],[CÓDIGO]],Consumo!$AF$3:$AF$902)</f>
        <v>4859</v>
      </c>
      <c r="AU641" s="270">
        <f>SUMIF(Consumo!$C$3:$C$902,tabItens[[#This Row],[CÓDIGO]],Consumo!$AG$3:$AG$902)</f>
        <v>4787</v>
      </c>
      <c r="AV641" s="271">
        <f>SUMIF(Consumo!$C$3:$C$902,tabItens[[#This Row],[CÓDIGO]],Consumo!$AE$3:$AE$902)</f>
        <v>0</v>
      </c>
      <c r="AW641" s="244">
        <f>tabItens[[#This Row],[QTDE ATUAL]] + tabItens[[#This Row],[RC QTDE]] + tabItens[[#This Row],[AF SALDO]] + tabItens[[#This Row],[Recentes]]</f>
        <v>1742</v>
      </c>
      <c r="AX641" s="272">
        <v>81</v>
      </c>
      <c r="AY641" s="272">
        <v>4</v>
      </c>
      <c r="AZ641" s="272">
        <f>IF(ISBLANK(tabItens[[#This Row],[CÓDIGO]]),"",tabItens[[#This Row],[PontoMês]] * (AZ$2+tabItens[[#This Row],[PontoQtM]]))</f>
        <v>324</v>
      </c>
      <c r="BA641" s="271">
        <f>tabItens[[#This Row],[PontoPed]] - tabItens[[#This Row],[Saldo]] + (1/10)</f>
        <v>-1417.9</v>
      </c>
      <c r="BB641" s="271">
        <f xml:space="preserve"> tabItens[[#This Row],[PontoMês]] * BB$2 - tabItens[[#This Row],[QTDE ATUAL]] - (1/10)</f>
        <v>-461.1</v>
      </c>
      <c r="BC641" s="273">
        <f>IF( tabItens[[#This Row],[PontoPed]]&gt;0, IF(tabItens[[#This Row],[PontoPed]]&lt;1, 1, IF( tabItens[[#This Row],[Saldo]]&gt;tabItens[[#This Row],[PontoPed]], 0, (tabItens[[#This Row],[PontoPed]]-tabItens[[#This Row],[Saldo]])/tabItens[[#This Row],[PontoPed]] ) ), 0 )</f>
        <v>0</v>
      </c>
      <c r="BD641" s="274">
        <f>ROUNDDOWN(IF( OR( AND(tabItens[[#This Row],[PontoPed]]&lt;tabItens[[#This Row],[Saldo]],tabItens[[#This Row],[Saldo]]&gt;0), tabItens[[#This Row],[PontoPed]]=0), 99, IF(AND(tabItens[[#This Row],[Saldo]]=0,tabItens[[#This Row],[PontoPed]]&gt;0), 0, (1-tabItens[[#This Row],[PctAb]])*10 ) ),0)</f>
        <v>99</v>
      </c>
      <c r="BE641" s="275">
        <f>MAX(ROUNDDOWN( IF(tabItens[[#This Row],[Abaixo]] &gt; 0,   tabItens[[#This Row],[Abaixo]] + (tabItens[[#This Row],[PontoMês]] * IF( OR( ISBLANK(tabItens[[#This Row],[ATA Nº/ANO]]), tabItens[[#This Row],[ATA Nº/ANO]] = ""),BE$2,BE$1)),0),0),0)</f>
        <v>0</v>
      </c>
      <c r="BF64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1" s="276">
        <f>SUMIF(Consumo!$C$3:$C$902,tabItens[[#This Row],[CÓDIGO]],Consumo!$E$3:$E$902)</f>
        <v>0</v>
      </c>
      <c r="BH641" s="277">
        <f>IF(AND(tabItens[[#This Row],[Pend]] &gt; 0,tabItens[[#This Row],[Consumo]] &lt;&gt; 0), tabItens[[#This Row],[Pend]] / tabItens[[#This Row],[Consumo]], 0 )</f>
        <v>0</v>
      </c>
      <c r="BI641" s="276"/>
      <c r="BJ641" s="276"/>
      <c r="BK641" s="278" t="s">
        <v>2077</v>
      </c>
    </row>
    <row r="642" spans="1:63" x14ac:dyDescent="0.3">
      <c r="A642" s="239">
        <v>131937</v>
      </c>
      <c r="B642" s="240" t="s">
        <v>1824</v>
      </c>
      <c r="C642" s="241" t="s">
        <v>31</v>
      </c>
      <c r="D642" s="242">
        <v>3.4</v>
      </c>
      <c r="E642" s="243"/>
      <c r="F642" s="243"/>
      <c r="G642" s="243" t="s">
        <v>891</v>
      </c>
      <c r="H642" s="244">
        <v>0</v>
      </c>
      <c r="I642" s="245">
        <v>103003</v>
      </c>
      <c r="J642" s="246">
        <v>3.4</v>
      </c>
      <c r="K642" s="247">
        <v>3981</v>
      </c>
      <c r="L642" s="248">
        <f>IF(tabItens[[#This Row],[Média]] &gt; 0, tabItens[[#This Row],[QTDE ATUAL]] / tabItens[[#This Row],[Média]],999.9)</f>
        <v>0</v>
      </c>
      <c r="M642" s="249">
        <v>0</v>
      </c>
      <c r="N642" s="250">
        <f>tabItens[[#This Row],[VALOR UNIT.]] * tabItens[[#This Row],[LC]]</f>
        <v>0</v>
      </c>
      <c r="O642" s="251"/>
      <c r="P642" s="252"/>
      <c r="Q642" s="253"/>
      <c r="R642" s="250"/>
      <c r="S642" s="254"/>
      <c r="T642" s="255">
        <f>ROUNDDOWN(IFERROR(tabItens[[#This Row],[ATA DT.VALID.]] - $D$1,0) / 30,0)</f>
        <v>-1507</v>
      </c>
      <c r="U642" s="240" t="s">
        <v>939</v>
      </c>
      <c r="V642" s="256">
        <v>1</v>
      </c>
      <c r="W642" s="257" t="s">
        <v>2065</v>
      </c>
      <c r="X642" s="258">
        <v>45</v>
      </c>
      <c r="Y642" s="259">
        <v>9</v>
      </c>
      <c r="Z642" s="260">
        <v>6978</v>
      </c>
      <c r="AA642" s="261">
        <v>2023</v>
      </c>
      <c r="AB642" s="262">
        <v>1300</v>
      </c>
      <c r="AC642" s="262"/>
      <c r="AD642" s="261"/>
      <c r="AE642" s="262"/>
      <c r="AF642" s="255"/>
      <c r="AG642" s="263" t="s">
        <v>2063</v>
      </c>
      <c r="AH642" s="264"/>
      <c r="AI642" s="255">
        <v>1566</v>
      </c>
      <c r="AJ642" s="264">
        <v>44952</v>
      </c>
      <c r="AK642" s="264">
        <v>42590</v>
      </c>
      <c r="AL642" s="264">
        <v>44910</v>
      </c>
      <c r="AM642" s="254"/>
      <c r="AN642" s="243"/>
      <c r="AO642" s="265" t="str">
        <f>_xlfn.IFNA(IF(VLOOKUP(tabItens[[#This Row],[CÓDIGO]],tabExcluirDoEstoque[#Data],1,FALSE),"sim",""),"")</f>
        <v/>
      </c>
      <c r="AP642" s="266" t="str">
        <f ca="1">IF(OR(ISBLANK(tabItens[[#This Row],[ATA DT.VALID.]]),tabItens[[#This Row],[ATA DT.VALID.]]="",tabItens[[#This Row],[ATA DT.VALID.]]=" "),"",IF(TYPE(tabItens[[#This Row],[ATA DT.VALID.]])=1,ROUNDUP((tabItens[[#This Row],[ATA DT.VALID.]]-TODAY())/7,0),""))</f>
        <v/>
      </c>
      <c r="AQ642" s="267"/>
      <c r="AR642" s="268" t="str">
        <f>IF(ISBLANK(tabItens[[#This Row],[CÓDIGO]]),"",IFERROR(VLOOKUP(tabItens[[#This Row],[CÓDIGO]],Consumo!$C$2:$AI$902,32,FALSE),0))</f>
        <v>08.2023</v>
      </c>
      <c r="AS642" s="269">
        <f>SUMIF(Consumo!$C$3:$C$902,tabItens[[#This Row],[CÓDIGO]],Consumo!$T$3:$T$902) + SUMIF(Consumo!$C$3:$C$902,tabItens[[#This Row],[CÓDIGO]],Consumo!$U$3:$U$902) + SUMIF(Consumo!$C$3:$C$902,tabItens[[#This Row],[CÓDIGO]],Consumo!$V$3:$V$902) + SUMIF(Consumo!$C$3:$C$902,tabItens[[#This Row],[CÓDIGO]],Consumo!$W$3:$W$902)</f>
        <v>581</v>
      </c>
      <c r="AT642" s="269">
        <f>SUMIF(Consumo!$C$3:$C$902,tabItens[[#This Row],[CÓDIGO]],Consumo!$AF$3:$AF$902)</f>
        <v>5254</v>
      </c>
      <c r="AU642" s="270">
        <f>SUMIF(Consumo!$C$3:$C$902,tabItens[[#This Row],[CÓDIGO]],Consumo!$AG$3:$AG$902)</f>
        <v>3200</v>
      </c>
      <c r="AV642" s="271">
        <f>SUMIF(Consumo!$C$3:$C$902,tabItens[[#This Row],[CÓDIGO]],Consumo!$AE$3:$AE$902)</f>
        <v>0.16666666666666666</v>
      </c>
      <c r="AW642" s="244">
        <f>tabItens[[#This Row],[QTDE ATUAL]] + tabItens[[#This Row],[RC QTDE]] + tabItens[[#This Row],[AF SALDO]] + tabItens[[#This Row],[Recentes]]</f>
        <v>1300</v>
      </c>
      <c r="AX642" s="272">
        <v>304</v>
      </c>
      <c r="AY642" s="272">
        <v>4</v>
      </c>
      <c r="AZ642" s="272">
        <f>IF(ISBLANK(tabItens[[#This Row],[CÓDIGO]]),"",tabItens[[#This Row],[PontoMês]] * (AZ$2+tabItens[[#This Row],[PontoQtM]]))</f>
        <v>1216</v>
      </c>
      <c r="BA642" s="271">
        <f>tabItens[[#This Row],[PontoPed]] - tabItens[[#This Row],[Saldo]] + (1/10)</f>
        <v>-83.9</v>
      </c>
      <c r="BB642" s="271">
        <f xml:space="preserve"> tabItens[[#This Row],[PontoMês]] * BB$2 - tabItens[[#This Row],[QTDE ATUAL]] - (1/10)</f>
        <v>303.89999999999998</v>
      </c>
      <c r="BC642" s="273">
        <f>IF( tabItens[[#This Row],[PontoPed]]&gt;0, IF(tabItens[[#This Row],[PontoPed]]&lt;1, 1, IF( tabItens[[#This Row],[Saldo]]&gt;tabItens[[#This Row],[PontoPed]], 0, (tabItens[[#This Row],[PontoPed]]-tabItens[[#This Row],[Saldo]])/tabItens[[#This Row],[PontoPed]] ) ), 0 )</f>
        <v>0</v>
      </c>
      <c r="BD642" s="274">
        <f>ROUNDDOWN(IF( OR( AND(tabItens[[#This Row],[PontoPed]]&lt;tabItens[[#This Row],[Saldo]],tabItens[[#This Row],[Saldo]]&gt;0), tabItens[[#This Row],[PontoPed]]=0), 99, IF(AND(tabItens[[#This Row],[Saldo]]=0,tabItens[[#This Row],[PontoPed]]&gt;0), 0, (1-tabItens[[#This Row],[PctAb]])*10 ) ),0)</f>
        <v>99</v>
      </c>
      <c r="BE642" s="275">
        <f>MAX(ROUNDDOWN( IF(tabItens[[#This Row],[Abaixo]] &gt; 0,   tabItens[[#This Row],[Abaixo]] + (tabItens[[#This Row],[PontoMês]] * IF( OR( ISBLANK(tabItens[[#This Row],[ATA Nº/ANO]]), tabItens[[#This Row],[ATA Nº/ANO]] = ""),BE$2,BE$1)),0),0),0)</f>
        <v>0</v>
      </c>
      <c r="BF64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2" s="276">
        <f>SUMIF(Consumo!$C$3:$C$902,tabItens[[#This Row],[CÓDIGO]],Consumo!$E$3:$E$902)</f>
        <v>3</v>
      </c>
      <c r="BH642" s="277">
        <f>IF(AND(tabItens[[#This Row],[Pend]] &gt; 0,tabItens[[#This Row],[Consumo]] &lt;&gt; 0), tabItens[[#This Row],[Pend]] / tabItens[[#This Row],[Consumo]], 0 )</f>
        <v>5.7099352874000761E-4</v>
      </c>
      <c r="BI642" s="276"/>
      <c r="BJ642" s="276"/>
      <c r="BK642" s="278" t="s">
        <v>2077</v>
      </c>
    </row>
    <row r="643" spans="1:63" x14ac:dyDescent="0.3">
      <c r="A643" s="239">
        <v>123349</v>
      </c>
      <c r="B643" s="240" t="s">
        <v>1761</v>
      </c>
      <c r="C643" s="241" t="s">
        <v>270</v>
      </c>
      <c r="D643" s="242">
        <v>12.78</v>
      </c>
      <c r="E643" s="243"/>
      <c r="F643" s="243"/>
      <c r="G643" s="243" t="s">
        <v>891</v>
      </c>
      <c r="H643" s="244">
        <v>164</v>
      </c>
      <c r="I643" s="245">
        <v>103003</v>
      </c>
      <c r="J643" s="246">
        <v>12.78</v>
      </c>
      <c r="K643" s="247"/>
      <c r="L643" s="248">
        <f>IF(tabItens[[#This Row],[Média]] &gt; 0, tabItens[[#This Row],[QTDE ATUAL]] / tabItens[[#This Row],[Média]],999.9)</f>
        <v>999.9</v>
      </c>
      <c r="M643" s="249">
        <v>0</v>
      </c>
      <c r="N643" s="250">
        <f>tabItens[[#This Row],[VALOR UNIT.]] * tabItens[[#This Row],[LC]]</f>
        <v>0</v>
      </c>
      <c r="O643" s="251"/>
      <c r="P643" s="252"/>
      <c r="Q643" s="253"/>
      <c r="R643" s="250"/>
      <c r="S643" s="254"/>
      <c r="T643" s="255">
        <f>ROUNDDOWN(IFERROR(tabItens[[#This Row],[ATA DT.VALID.]] - $D$1,0) / 30,0)</f>
        <v>-1507</v>
      </c>
      <c r="U643" s="240" t="s">
        <v>1176</v>
      </c>
      <c r="V643" s="256">
        <v>1</v>
      </c>
      <c r="W643" s="257" t="s">
        <v>2069</v>
      </c>
      <c r="X643" s="258">
        <v>67</v>
      </c>
      <c r="Y643" s="259">
        <v>7</v>
      </c>
      <c r="Z643" s="260"/>
      <c r="AA643" s="261"/>
      <c r="AB643" s="262"/>
      <c r="AC643" s="262"/>
      <c r="AD643" s="261"/>
      <c r="AE643" s="262"/>
      <c r="AF643" s="255"/>
      <c r="AG643" s="263" t="s">
        <v>2063</v>
      </c>
      <c r="AH643" s="264"/>
      <c r="AI643" s="255">
        <v>0</v>
      </c>
      <c r="AJ643" s="264">
        <v>44055</v>
      </c>
      <c r="AK643" s="264">
        <v>41096</v>
      </c>
      <c r="AL643" s="264">
        <v>44040</v>
      </c>
      <c r="AM643" s="254"/>
      <c r="AN643" s="243"/>
      <c r="AO643" s="265" t="str">
        <f>_xlfn.IFNA(IF(VLOOKUP(tabItens[[#This Row],[CÓDIGO]],tabExcluirDoEstoque[#Data],1,FALSE),"sim",""),"")</f>
        <v/>
      </c>
      <c r="AP643" s="266" t="str">
        <f ca="1">IF(OR(ISBLANK(tabItens[[#This Row],[ATA DT.VALID.]]),tabItens[[#This Row],[ATA DT.VALID.]]="",tabItens[[#This Row],[ATA DT.VALID.]]=" "),"",IF(TYPE(tabItens[[#This Row],[ATA DT.VALID.]])=1,ROUNDUP((tabItens[[#This Row],[ATA DT.VALID.]]-TODAY())/7,0),""))</f>
        <v/>
      </c>
      <c r="AQ643" s="267"/>
      <c r="AR643" s="268">
        <f>IF(ISBLANK(tabItens[[#This Row],[CÓDIGO]]),"",IFERROR(VLOOKUP(tabItens[[#This Row],[CÓDIGO]],Consumo!$C$2:$AI$902,32,FALSE),0))</f>
        <v>0</v>
      </c>
      <c r="AS643" s="269">
        <f>SUMIF(Consumo!$C$3:$C$902,tabItens[[#This Row],[CÓDIGO]],Consumo!$T$3:$T$902) + SUMIF(Consumo!$C$3:$C$902,tabItens[[#This Row],[CÓDIGO]],Consumo!$U$3:$U$902) + SUMIF(Consumo!$C$3:$C$902,tabItens[[#This Row],[CÓDIGO]],Consumo!$V$3:$V$902) + SUMIF(Consumo!$C$3:$C$902,tabItens[[#This Row],[CÓDIGO]],Consumo!$W$3:$W$902)</f>
        <v>0</v>
      </c>
      <c r="AT643" s="269">
        <f>SUMIF(Consumo!$C$3:$C$902,tabItens[[#This Row],[CÓDIGO]],Consumo!$AF$3:$AF$902)</f>
        <v>0</v>
      </c>
      <c r="AU643" s="270">
        <f>SUMIF(Consumo!$C$3:$C$902,tabItens[[#This Row],[CÓDIGO]],Consumo!$AG$3:$AG$902)</f>
        <v>0</v>
      </c>
      <c r="AV643" s="271">
        <f>SUMIF(Consumo!$C$3:$C$902,tabItens[[#This Row],[CÓDIGO]],Consumo!$AE$3:$AE$902)</f>
        <v>0</v>
      </c>
      <c r="AW643" s="244">
        <f>tabItens[[#This Row],[QTDE ATUAL]] + tabItens[[#This Row],[RC QTDE]] + tabItens[[#This Row],[AF SALDO]] + tabItens[[#This Row],[Recentes]]</f>
        <v>164</v>
      </c>
      <c r="AX643" s="272">
        <v>3</v>
      </c>
      <c r="AY643" s="272">
        <v>4</v>
      </c>
      <c r="AZ643" s="272">
        <f>IF(ISBLANK(tabItens[[#This Row],[CÓDIGO]]),"",tabItens[[#This Row],[PontoMês]] * (AZ$2+tabItens[[#This Row],[PontoQtM]]))</f>
        <v>12</v>
      </c>
      <c r="BA643" s="271">
        <f>tabItens[[#This Row],[PontoPed]] - tabItens[[#This Row],[Saldo]] + (1/10)</f>
        <v>-151.9</v>
      </c>
      <c r="BB643" s="271">
        <f xml:space="preserve"> tabItens[[#This Row],[PontoMês]] * BB$2 - tabItens[[#This Row],[QTDE ATUAL]] - (1/10)</f>
        <v>-161.1</v>
      </c>
      <c r="BC643" s="273">
        <f>IF( tabItens[[#This Row],[PontoPed]]&gt;0, IF(tabItens[[#This Row],[PontoPed]]&lt;1, 1, IF( tabItens[[#This Row],[Saldo]]&gt;tabItens[[#This Row],[PontoPed]], 0, (tabItens[[#This Row],[PontoPed]]-tabItens[[#This Row],[Saldo]])/tabItens[[#This Row],[PontoPed]] ) ), 0 )</f>
        <v>0</v>
      </c>
      <c r="BD643" s="274">
        <f>ROUNDDOWN(IF( OR( AND(tabItens[[#This Row],[PontoPed]]&lt;tabItens[[#This Row],[Saldo]],tabItens[[#This Row],[Saldo]]&gt;0), tabItens[[#This Row],[PontoPed]]=0), 99, IF(AND(tabItens[[#This Row],[Saldo]]=0,tabItens[[#This Row],[PontoPed]]&gt;0), 0, (1-tabItens[[#This Row],[PctAb]])*10 ) ),0)</f>
        <v>99</v>
      </c>
      <c r="BE643" s="275">
        <f>MAX(ROUNDDOWN( IF(tabItens[[#This Row],[Abaixo]] &gt; 0,   tabItens[[#This Row],[Abaixo]] + (tabItens[[#This Row],[PontoMês]] * IF( OR( ISBLANK(tabItens[[#This Row],[ATA Nº/ANO]]), tabItens[[#This Row],[ATA Nº/ANO]] = ""),BE$2,BE$1)),0),0),0)</f>
        <v>0</v>
      </c>
      <c r="BF64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3" s="276">
        <f>SUMIF(Consumo!$C$3:$C$902,tabItens[[#This Row],[CÓDIGO]],Consumo!$E$3:$E$902)</f>
        <v>0</v>
      </c>
      <c r="BH643" s="277">
        <f>IF(AND(tabItens[[#This Row],[Pend]] &gt; 0,tabItens[[#This Row],[Consumo]] &lt;&gt; 0), tabItens[[#This Row],[Pend]] / tabItens[[#This Row],[Consumo]], 0 )</f>
        <v>0</v>
      </c>
      <c r="BI643" s="276"/>
      <c r="BJ643" s="276"/>
      <c r="BK643" s="278" t="s">
        <v>2077</v>
      </c>
    </row>
    <row r="644" spans="1:63" x14ac:dyDescent="0.3">
      <c r="A644" s="239">
        <v>123350</v>
      </c>
      <c r="B644" s="240" t="s">
        <v>1762</v>
      </c>
      <c r="C644" s="241" t="s">
        <v>270</v>
      </c>
      <c r="D644" s="242">
        <v>20.47</v>
      </c>
      <c r="E644" s="243"/>
      <c r="F644" s="243"/>
      <c r="G644" s="243" t="s">
        <v>891</v>
      </c>
      <c r="H644" s="244">
        <v>91</v>
      </c>
      <c r="I644" s="245">
        <v>103003</v>
      </c>
      <c r="J644" s="246">
        <v>20.47</v>
      </c>
      <c r="K644" s="247"/>
      <c r="L644" s="248">
        <f>IF(tabItens[[#This Row],[Média]] &gt; 0, tabItens[[#This Row],[QTDE ATUAL]] / tabItens[[#This Row],[Média]],999.9)</f>
        <v>999.9</v>
      </c>
      <c r="M644" s="249">
        <v>0</v>
      </c>
      <c r="N644" s="250">
        <f>tabItens[[#This Row],[VALOR UNIT.]] * tabItens[[#This Row],[LC]]</f>
        <v>0</v>
      </c>
      <c r="O644" s="251"/>
      <c r="P644" s="252"/>
      <c r="Q644" s="253"/>
      <c r="R644" s="250"/>
      <c r="S644" s="254"/>
      <c r="T644" s="255">
        <f>ROUNDDOWN(IFERROR(tabItens[[#This Row],[ATA DT.VALID.]] - $D$1,0) / 30,0)</f>
        <v>-1507</v>
      </c>
      <c r="U644" s="240" t="s">
        <v>1176</v>
      </c>
      <c r="V644" s="256">
        <v>1</v>
      </c>
      <c r="W644" s="257" t="s">
        <v>2069</v>
      </c>
      <c r="X644" s="258">
        <v>67</v>
      </c>
      <c r="Y644" s="259">
        <v>7</v>
      </c>
      <c r="Z644" s="260"/>
      <c r="AA644" s="261"/>
      <c r="AB644" s="262"/>
      <c r="AC644" s="262"/>
      <c r="AD644" s="261"/>
      <c r="AE644" s="262"/>
      <c r="AF644" s="255"/>
      <c r="AG644" s="263" t="s">
        <v>2063</v>
      </c>
      <c r="AH644" s="264"/>
      <c r="AI644" s="255">
        <v>0</v>
      </c>
      <c r="AJ644" s="264">
        <v>43560</v>
      </c>
      <c r="AK644" s="264">
        <v>41096</v>
      </c>
      <c r="AL644" s="264">
        <v>43524</v>
      </c>
      <c r="AM644" s="254"/>
      <c r="AN644" s="243"/>
      <c r="AO644" s="265" t="str">
        <f>_xlfn.IFNA(IF(VLOOKUP(tabItens[[#This Row],[CÓDIGO]],tabExcluirDoEstoque[#Data],1,FALSE),"sim",""),"")</f>
        <v/>
      </c>
      <c r="AP644" s="266" t="str">
        <f ca="1">IF(OR(ISBLANK(tabItens[[#This Row],[ATA DT.VALID.]]),tabItens[[#This Row],[ATA DT.VALID.]]="",tabItens[[#This Row],[ATA DT.VALID.]]=" "),"",IF(TYPE(tabItens[[#This Row],[ATA DT.VALID.]])=1,ROUNDUP((tabItens[[#This Row],[ATA DT.VALID.]]-TODAY())/7,0),""))</f>
        <v/>
      </c>
      <c r="AQ644" s="267"/>
      <c r="AR644" s="268">
        <f>IF(ISBLANK(tabItens[[#This Row],[CÓDIGO]]),"",IFERROR(VLOOKUP(tabItens[[#This Row],[CÓDIGO]],Consumo!$C$2:$AI$902,32,FALSE),0))</f>
        <v>0</v>
      </c>
      <c r="AS644" s="269">
        <f>SUMIF(Consumo!$C$3:$C$902,tabItens[[#This Row],[CÓDIGO]],Consumo!$T$3:$T$902) + SUMIF(Consumo!$C$3:$C$902,tabItens[[#This Row],[CÓDIGO]],Consumo!$U$3:$U$902) + SUMIF(Consumo!$C$3:$C$902,tabItens[[#This Row],[CÓDIGO]],Consumo!$V$3:$V$902) + SUMIF(Consumo!$C$3:$C$902,tabItens[[#This Row],[CÓDIGO]],Consumo!$W$3:$W$902)</f>
        <v>0</v>
      </c>
      <c r="AT644" s="269">
        <f>SUMIF(Consumo!$C$3:$C$902,tabItens[[#This Row],[CÓDIGO]],Consumo!$AF$3:$AF$902)</f>
        <v>0</v>
      </c>
      <c r="AU644" s="270">
        <f>SUMIF(Consumo!$C$3:$C$902,tabItens[[#This Row],[CÓDIGO]],Consumo!$AG$3:$AG$902)</f>
        <v>0</v>
      </c>
      <c r="AV644" s="271">
        <f>SUMIF(Consumo!$C$3:$C$902,tabItens[[#This Row],[CÓDIGO]],Consumo!$AE$3:$AE$902)</f>
        <v>0</v>
      </c>
      <c r="AW644" s="244">
        <f>tabItens[[#This Row],[QTDE ATUAL]] + tabItens[[#This Row],[RC QTDE]] + tabItens[[#This Row],[AF SALDO]] + tabItens[[#This Row],[Recentes]]</f>
        <v>91</v>
      </c>
      <c r="AX644" s="272">
        <v>0</v>
      </c>
      <c r="AY644" s="272">
        <v>4</v>
      </c>
      <c r="AZ644" s="272">
        <f>IF(ISBLANK(tabItens[[#This Row],[CÓDIGO]]),"",tabItens[[#This Row],[PontoMês]] * (AZ$2+tabItens[[#This Row],[PontoQtM]]))</f>
        <v>0</v>
      </c>
      <c r="BA644" s="271">
        <f>tabItens[[#This Row],[PontoPed]] - tabItens[[#This Row],[Saldo]] + (1/10)</f>
        <v>-90.9</v>
      </c>
      <c r="BB644" s="271">
        <f xml:space="preserve"> tabItens[[#This Row],[PontoMês]] * BB$2 - tabItens[[#This Row],[QTDE ATUAL]] - (1/10)</f>
        <v>-91.1</v>
      </c>
      <c r="BC644" s="273">
        <f>IF( tabItens[[#This Row],[PontoPed]]&gt;0, IF(tabItens[[#This Row],[PontoPed]]&lt;1, 1, IF( tabItens[[#This Row],[Saldo]]&gt;tabItens[[#This Row],[PontoPed]], 0, (tabItens[[#This Row],[PontoPed]]-tabItens[[#This Row],[Saldo]])/tabItens[[#This Row],[PontoPed]] ) ), 0 )</f>
        <v>0</v>
      </c>
      <c r="BD644" s="274">
        <f>ROUNDDOWN(IF( OR( AND(tabItens[[#This Row],[PontoPed]]&lt;tabItens[[#This Row],[Saldo]],tabItens[[#This Row],[Saldo]]&gt;0), tabItens[[#This Row],[PontoPed]]=0), 99, IF(AND(tabItens[[#This Row],[Saldo]]=0,tabItens[[#This Row],[PontoPed]]&gt;0), 0, (1-tabItens[[#This Row],[PctAb]])*10 ) ),0)</f>
        <v>99</v>
      </c>
      <c r="BE644" s="275">
        <f>MAX(ROUNDDOWN( IF(tabItens[[#This Row],[Abaixo]] &gt; 0,   tabItens[[#This Row],[Abaixo]] + (tabItens[[#This Row],[PontoMês]] * IF( OR( ISBLANK(tabItens[[#This Row],[ATA Nº/ANO]]), tabItens[[#This Row],[ATA Nº/ANO]] = ""),BE$2,BE$1)),0),0),0)</f>
        <v>0</v>
      </c>
      <c r="BF64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4" s="276">
        <f>SUMIF(Consumo!$C$3:$C$902,tabItens[[#This Row],[CÓDIGO]],Consumo!$E$3:$E$902)</f>
        <v>0</v>
      </c>
      <c r="BH644" s="277">
        <f>IF(AND(tabItens[[#This Row],[Pend]] &gt; 0,tabItens[[#This Row],[Consumo]] &lt;&gt; 0), tabItens[[#This Row],[Pend]] / tabItens[[#This Row],[Consumo]], 0 )</f>
        <v>0</v>
      </c>
      <c r="BI644" s="276"/>
      <c r="BJ644" s="276"/>
      <c r="BK644" s="278" t="s">
        <v>2077</v>
      </c>
    </row>
    <row r="645" spans="1:63" x14ac:dyDescent="0.3">
      <c r="A645" s="239">
        <v>15085</v>
      </c>
      <c r="B645" s="240" t="s">
        <v>1089</v>
      </c>
      <c r="C645" s="241" t="s">
        <v>264</v>
      </c>
      <c r="D645" s="242">
        <v>0.14000000000000001</v>
      </c>
      <c r="E645" s="243"/>
      <c r="F645" s="243"/>
      <c r="G645" s="243" t="s">
        <v>891</v>
      </c>
      <c r="H645" s="244">
        <v>559</v>
      </c>
      <c r="I645" s="245">
        <v>103003</v>
      </c>
      <c r="J645" s="246">
        <v>0.14000000000000001</v>
      </c>
      <c r="K645" s="247">
        <v>116</v>
      </c>
      <c r="L645" s="248">
        <f>IF(tabItens[[#This Row],[Média]] &gt; 0, tabItens[[#This Row],[QTDE ATUAL]] / tabItens[[#This Row],[Média]],999.9)</f>
        <v>999.9</v>
      </c>
      <c r="M645" s="249">
        <v>0</v>
      </c>
      <c r="N645" s="250">
        <f>tabItens[[#This Row],[VALOR UNIT.]] * tabItens[[#This Row],[LC]]</f>
        <v>0</v>
      </c>
      <c r="O645" s="251" t="s">
        <v>2097</v>
      </c>
      <c r="P645" s="252"/>
      <c r="Q645" s="253"/>
      <c r="R645" s="250"/>
      <c r="S645" s="254"/>
      <c r="T645" s="255">
        <f>ROUNDDOWN(IFERROR(tabItens[[#This Row],[ATA DT.VALID.]] - $D$1,0) / 30,0)</f>
        <v>-1507</v>
      </c>
      <c r="U645" s="240" t="s">
        <v>1017</v>
      </c>
      <c r="V645" s="256">
        <v>1</v>
      </c>
      <c r="W645" s="257" t="s">
        <v>2067</v>
      </c>
      <c r="X645" s="258">
        <v>61</v>
      </c>
      <c r="Y645" s="259">
        <v>15</v>
      </c>
      <c r="Z645" s="260"/>
      <c r="AA645" s="261"/>
      <c r="AB645" s="262"/>
      <c r="AC645" s="262"/>
      <c r="AD645" s="261"/>
      <c r="AE645" s="262"/>
      <c r="AF645" s="255"/>
      <c r="AG645" s="263" t="s">
        <v>2063</v>
      </c>
      <c r="AH645" s="264"/>
      <c r="AI645" s="255">
        <v>42</v>
      </c>
      <c r="AJ645" s="264">
        <v>39752</v>
      </c>
      <c r="AK645" s="264" t="s">
        <v>891</v>
      </c>
      <c r="AL645" s="264">
        <v>42501</v>
      </c>
      <c r="AM645" s="254"/>
      <c r="AN645" s="243"/>
      <c r="AO645" s="265" t="str">
        <f>_xlfn.IFNA(IF(VLOOKUP(tabItens[[#This Row],[CÓDIGO]],tabExcluirDoEstoque[#Data],1,FALSE),"sim",""),"")</f>
        <v/>
      </c>
      <c r="AP645" s="266" t="str">
        <f ca="1">IF(OR(ISBLANK(tabItens[[#This Row],[ATA DT.VALID.]]),tabItens[[#This Row],[ATA DT.VALID.]]="",tabItens[[#This Row],[ATA DT.VALID.]]=" "),"",IF(TYPE(tabItens[[#This Row],[ATA DT.VALID.]])=1,ROUNDUP((tabItens[[#This Row],[ATA DT.VALID.]]-TODAY())/7,0),""))</f>
        <v/>
      </c>
      <c r="AQ645" s="267">
        <v>0</v>
      </c>
      <c r="AR645" s="268" t="str">
        <f>IF(ISBLANK(tabItens[[#This Row],[CÓDIGO]]),"",IFERROR(VLOOKUP(tabItens[[#This Row],[CÓDIGO]],Consumo!$C$2:$AI$902,32,FALSE),0))</f>
        <v>07.2023</v>
      </c>
      <c r="AS645" s="269">
        <f>SUMIF(Consumo!$C$3:$C$902,tabItens[[#This Row],[CÓDIGO]],Consumo!$T$3:$T$902) + SUMIF(Consumo!$C$3:$C$902,tabItens[[#This Row],[CÓDIGO]],Consumo!$U$3:$U$902) + SUMIF(Consumo!$C$3:$C$902,tabItens[[#This Row],[CÓDIGO]],Consumo!$V$3:$V$902) + SUMIF(Consumo!$C$3:$C$902,tabItens[[#This Row],[CÓDIGO]],Consumo!$W$3:$W$902)</f>
        <v>61</v>
      </c>
      <c r="AT645" s="269">
        <f>SUMIF(Consumo!$C$3:$C$902,tabItens[[#This Row],[CÓDIGO]],Consumo!$AF$3:$AF$902)</f>
        <v>231</v>
      </c>
      <c r="AU645" s="270">
        <f>SUMIF(Consumo!$C$3:$C$902,tabItens[[#This Row],[CÓDIGO]],Consumo!$AG$3:$AG$902)</f>
        <v>60</v>
      </c>
      <c r="AV645" s="271">
        <f>SUMIF(Consumo!$C$3:$C$902,tabItens[[#This Row],[CÓDIGO]],Consumo!$AE$3:$AE$902)</f>
        <v>0</v>
      </c>
      <c r="AW645" s="244">
        <f>tabItens[[#This Row],[QTDE ATUAL]] + tabItens[[#This Row],[RC QTDE]] + tabItens[[#This Row],[AF SALDO]] + tabItens[[#This Row],[Recentes]]</f>
        <v>559</v>
      </c>
      <c r="AX645" s="272">
        <v>11</v>
      </c>
      <c r="AY645" s="272">
        <v>4</v>
      </c>
      <c r="AZ645" s="272">
        <f>IF(ISBLANK(tabItens[[#This Row],[CÓDIGO]]),"",tabItens[[#This Row],[PontoMês]] * (AZ$2+tabItens[[#This Row],[PontoQtM]]))</f>
        <v>44</v>
      </c>
      <c r="BA645" s="271">
        <f>tabItens[[#This Row],[PontoPed]] - tabItens[[#This Row],[Saldo]] + (1/10)</f>
        <v>-514.9</v>
      </c>
      <c r="BB645" s="271">
        <f xml:space="preserve"> tabItens[[#This Row],[PontoMês]] * BB$2 - tabItens[[#This Row],[QTDE ATUAL]] - (1/10)</f>
        <v>-548.1</v>
      </c>
      <c r="BC645" s="273">
        <f>IF( tabItens[[#This Row],[PontoPed]]&gt;0, IF(tabItens[[#This Row],[PontoPed]]&lt;1, 1, IF( tabItens[[#This Row],[Saldo]]&gt;tabItens[[#This Row],[PontoPed]], 0, (tabItens[[#This Row],[PontoPed]]-tabItens[[#This Row],[Saldo]])/tabItens[[#This Row],[PontoPed]] ) ), 0 )</f>
        <v>0</v>
      </c>
      <c r="BD645" s="274">
        <f>ROUNDDOWN(IF( OR( AND(tabItens[[#This Row],[PontoPed]]&lt;tabItens[[#This Row],[Saldo]],tabItens[[#This Row],[Saldo]]&gt;0), tabItens[[#This Row],[PontoPed]]=0), 99, IF(AND(tabItens[[#This Row],[Saldo]]=0,tabItens[[#This Row],[PontoPed]]&gt;0), 0, (1-tabItens[[#This Row],[PctAb]])*10 ) ),0)</f>
        <v>99</v>
      </c>
      <c r="BE645" s="275">
        <f>MAX(ROUNDDOWN( IF(tabItens[[#This Row],[Abaixo]] &gt; 0,   tabItens[[#This Row],[Abaixo]] + (tabItens[[#This Row],[PontoMês]] * IF( OR( ISBLANK(tabItens[[#This Row],[ATA Nº/ANO]]), tabItens[[#This Row],[ATA Nº/ANO]] = ""),BE$2,BE$1)),0),0),0)</f>
        <v>0</v>
      </c>
      <c r="BF64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5" s="276">
        <f>SUMIF(Consumo!$C$3:$C$902,tabItens[[#This Row],[CÓDIGO]],Consumo!$E$3:$E$902)</f>
        <v>0</v>
      </c>
      <c r="BH645" s="277">
        <f>IF(AND(tabItens[[#This Row],[Pend]] &gt; 0,tabItens[[#This Row],[Consumo]] &lt;&gt; 0), tabItens[[#This Row],[Pend]] / tabItens[[#This Row],[Consumo]], 0 )</f>
        <v>0</v>
      </c>
      <c r="BI645" s="276"/>
      <c r="BJ645" s="276"/>
      <c r="BK645" s="278" t="s">
        <v>2077</v>
      </c>
    </row>
    <row r="646" spans="1:63" x14ac:dyDescent="0.3">
      <c r="A646" s="239">
        <v>13563</v>
      </c>
      <c r="B646" s="240" t="s">
        <v>1052</v>
      </c>
      <c r="C646" s="241" t="s">
        <v>264</v>
      </c>
      <c r="D646" s="242">
        <v>0.37</v>
      </c>
      <c r="E646" s="243"/>
      <c r="F646" s="243"/>
      <c r="G646" s="243" t="s">
        <v>891</v>
      </c>
      <c r="H646" s="244">
        <v>319</v>
      </c>
      <c r="I646" s="245">
        <v>103003</v>
      </c>
      <c r="J646" s="246">
        <v>0.37</v>
      </c>
      <c r="K646" s="247">
        <v>280</v>
      </c>
      <c r="L646" s="248">
        <f>IF(tabItens[[#This Row],[Média]] &gt; 0, tabItens[[#This Row],[QTDE ATUAL]] / tabItens[[#This Row],[Média]],999.9)</f>
        <v>999.9</v>
      </c>
      <c r="M646" s="249">
        <v>0</v>
      </c>
      <c r="N646" s="250">
        <f>tabItens[[#This Row],[VALOR UNIT.]] * tabItens[[#This Row],[LC]]</f>
        <v>0</v>
      </c>
      <c r="O646" s="251" t="s">
        <v>2099</v>
      </c>
      <c r="P646" s="252"/>
      <c r="Q646" s="253"/>
      <c r="R646" s="250"/>
      <c r="S646" s="254"/>
      <c r="T646" s="255">
        <f>ROUNDDOWN(IFERROR(tabItens[[#This Row],[ATA DT.VALID.]] - $D$1,0) / 30,0)</f>
        <v>-1507</v>
      </c>
      <c r="U646" s="240" t="s">
        <v>1017</v>
      </c>
      <c r="V646" s="256">
        <v>1</v>
      </c>
      <c r="W646" s="257" t="s">
        <v>2067</v>
      </c>
      <c r="X646" s="258">
        <v>61</v>
      </c>
      <c r="Y646" s="259">
        <v>15</v>
      </c>
      <c r="Z646" s="260"/>
      <c r="AA646" s="261"/>
      <c r="AB646" s="262"/>
      <c r="AC646" s="262"/>
      <c r="AD646" s="261"/>
      <c r="AE646" s="262"/>
      <c r="AF646" s="255"/>
      <c r="AG646" s="263" t="s">
        <v>2063</v>
      </c>
      <c r="AH646" s="264"/>
      <c r="AI646" s="255">
        <v>178</v>
      </c>
      <c r="AJ646" s="264">
        <v>45169</v>
      </c>
      <c r="AK646" s="264" t="s">
        <v>891</v>
      </c>
      <c r="AL646" s="264">
        <v>45145</v>
      </c>
      <c r="AM646" s="254"/>
      <c r="AN646" s="243"/>
      <c r="AO646" s="265" t="str">
        <f>_xlfn.IFNA(IF(VLOOKUP(tabItens[[#This Row],[CÓDIGO]],tabExcluirDoEstoque[#Data],1,FALSE),"sim",""),"")</f>
        <v/>
      </c>
      <c r="AP646" s="266" t="str">
        <f ca="1">IF(OR(ISBLANK(tabItens[[#This Row],[ATA DT.VALID.]]),tabItens[[#This Row],[ATA DT.VALID.]]="",tabItens[[#This Row],[ATA DT.VALID.]]=" "),"",IF(TYPE(tabItens[[#This Row],[ATA DT.VALID.]])=1,ROUNDUP((tabItens[[#This Row],[ATA DT.VALID.]]-TODAY())/7,0),""))</f>
        <v/>
      </c>
      <c r="AQ646" s="267">
        <v>0</v>
      </c>
      <c r="AR646" s="268" t="str">
        <f>IF(ISBLANK(tabItens[[#This Row],[CÓDIGO]]),"",IFERROR(VLOOKUP(tabItens[[#This Row],[CÓDIGO]],Consumo!$C$2:$AI$902,32,FALSE),0))</f>
        <v>07.2023</v>
      </c>
      <c r="AS646" s="269">
        <f>SUMIF(Consumo!$C$3:$C$902,tabItens[[#This Row],[CÓDIGO]],Consumo!$T$3:$T$902) + SUMIF(Consumo!$C$3:$C$902,tabItens[[#This Row],[CÓDIGO]],Consumo!$U$3:$U$902) + SUMIF(Consumo!$C$3:$C$902,tabItens[[#This Row],[CÓDIGO]],Consumo!$V$3:$V$902) + SUMIF(Consumo!$C$3:$C$902,tabItens[[#This Row],[CÓDIGO]],Consumo!$W$3:$W$902)</f>
        <v>111</v>
      </c>
      <c r="AT646" s="269">
        <f>SUMIF(Consumo!$C$3:$C$902,tabItens[[#This Row],[CÓDIGO]],Consumo!$AF$3:$AF$902)</f>
        <v>441</v>
      </c>
      <c r="AU646" s="270">
        <f>SUMIF(Consumo!$C$3:$C$902,tabItens[[#This Row],[CÓDIGO]],Consumo!$AG$3:$AG$902)</f>
        <v>80</v>
      </c>
      <c r="AV646" s="271">
        <f>SUMIF(Consumo!$C$3:$C$902,tabItens[[#This Row],[CÓDIGO]],Consumo!$AE$3:$AE$902)</f>
        <v>0</v>
      </c>
      <c r="AW646" s="244">
        <f>tabItens[[#This Row],[QTDE ATUAL]] + tabItens[[#This Row],[RC QTDE]] + tabItens[[#This Row],[AF SALDO]] + tabItens[[#This Row],[Recentes]]</f>
        <v>319</v>
      </c>
      <c r="AX646" s="272">
        <v>40</v>
      </c>
      <c r="AY646" s="272">
        <v>4</v>
      </c>
      <c r="AZ646" s="272">
        <f>IF(ISBLANK(tabItens[[#This Row],[CÓDIGO]]),"",tabItens[[#This Row],[PontoMês]] * (AZ$2+tabItens[[#This Row],[PontoQtM]]))</f>
        <v>160</v>
      </c>
      <c r="BA646" s="271">
        <f>tabItens[[#This Row],[PontoPed]] - tabItens[[#This Row],[Saldo]] + (1/10)</f>
        <v>-158.9</v>
      </c>
      <c r="BB646" s="271">
        <f xml:space="preserve"> tabItens[[#This Row],[PontoMês]] * BB$2 - tabItens[[#This Row],[QTDE ATUAL]] - (1/10)</f>
        <v>-279.10000000000002</v>
      </c>
      <c r="BC646" s="273">
        <f>IF( tabItens[[#This Row],[PontoPed]]&gt;0, IF(tabItens[[#This Row],[PontoPed]]&lt;1, 1, IF( tabItens[[#This Row],[Saldo]]&gt;tabItens[[#This Row],[PontoPed]], 0, (tabItens[[#This Row],[PontoPed]]-tabItens[[#This Row],[Saldo]])/tabItens[[#This Row],[PontoPed]] ) ), 0 )</f>
        <v>0</v>
      </c>
      <c r="BD646" s="274">
        <f>ROUNDDOWN(IF( OR( AND(tabItens[[#This Row],[PontoPed]]&lt;tabItens[[#This Row],[Saldo]],tabItens[[#This Row],[Saldo]]&gt;0), tabItens[[#This Row],[PontoPed]]=0), 99, IF(AND(tabItens[[#This Row],[Saldo]]=0,tabItens[[#This Row],[PontoPed]]&gt;0), 0, (1-tabItens[[#This Row],[PctAb]])*10 ) ),0)</f>
        <v>99</v>
      </c>
      <c r="BE646" s="275">
        <f>MAX(ROUNDDOWN( IF(tabItens[[#This Row],[Abaixo]] &gt; 0,   tabItens[[#This Row],[Abaixo]] + (tabItens[[#This Row],[PontoMês]] * IF( OR( ISBLANK(tabItens[[#This Row],[ATA Nº/ANO]]), tabItens[[#This Row],[ATA Nº/ANO]] = ""),BE$2,BE$1)),0),0),0)</f>
        <v>0</v>
      </c>
      <c r="BF64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6" s="276">
        <f>SUMIF(Consumo!$C$3:$C$902,tabItens[[#This Row],[CÓDIGO]],Consumo!$E$3:$E$902)</f>
        <v>0</v>
      </c>
      <c r="BH646" s="277">
        <f>IF(AND(tabItens[[#This Row],[Pend]] &gt; 0,tabItens[[#This Row],[Consumo]] &lt;&gt; 0), tabItens[[#This Row],[Pend]] / tabItens[[#This Row],[Consumo]], 0 )</f>
        <v>0</v>
      </c>
      <c r="BI646" s="276"/>
      <c r="BJ646" s="276"/>
      <c r="BK646" s="278" t="s">
        <v>2077</v>
      </c>
    </row>
    <row r="647" spans="1:63" x14ac:dyDescent="0.3">
      <c r="A647" s="239">
        <v>122818</v>
      </c>
      <c r="B647" s="240" t="s">
        <v>1757</v>
      </c>
      <c r="C647" s="241" t="s">
        <v>561</v>
      </c>
      <c r="D647" s="242">
        <v>319.89999999999998</v>
      </c>
      <c r="E647" s="243"/>
      <c r="F647" s="243"/>
      <c r="G647" s="243" t="s">
        <v>891</v>
      </c>
      <c r="H647" s="244">
        <v>2273.25</v>
      </c>
      <c r="I647" s="245">
        <v>103003</v>
      </c>
      <c r="J647" s="246">
        <v>319.89999999999998</v>
      </c>
      <c r="K647" s="247">
        <v>515</v>
      </c>
      <c r="L647" s="248">
        <f>IF(tabItens[[#This Row],[Média]] &gt; 0, tabItens[[#This Row],[QTDE ATUAL]] / tabItens[[#This Row],[Média]],999.9)</f>
        <v>999.9</v>
      </c>
      <c r="M647" s="249">
        <v>0</v>
      </c>
      <c r="N647" s="250">
        <f>tabItens[[#This Row],[VALOR UNIT.]] * tabItens[[#This Row],[LC]]</f>
        <v>0</v>
      </c>
      <c r="O647" s="251" t="s">
        <v>2181</v>
      </c>
      <c r="P647" s="252"/>
      <c r="Q647" s="253"/>
      <c r="R647" s="250"/>
      <c r="S647" s="254"/>
      <c r="T647" s="255">
        <f>ROUNDDOWN(IFERROR(tabItens[[#This Row],[ATA DT.VALID.]] - $D$1,0) / 30,0)</f>
        <v>-1507</v>
      </c>
      <c r="U647" s="240" t="s">
        <v>1736</v>
      </c>
      <c r="V647" s="256">
        <v>1</v>
      </c>
      <c r="W647" s="257" t="s">
        <v>2062</v>
      </c>
      <c r="X647" s="258">
        <v>51</v>
      </c>
      <c r="Y647" s="259">
        <v>21</v>
      </c>
      <c r="Z647" s="260"/>
      <c r="AA647" s="261"/>
      <c r="AB647" s="262"/>
      <c r="AC647" s="262"/>
      <c r="AD647" s="261"/>
      <c r="AE647" s="262"/>
      <c r="AF647" s="255"/>
      <c r="AG647" s="263" t="s">
        <v>2063</v>
      </c>
      <c r="AH647" s="264"/>
      <c r="AI647" s="255">
        <v>172</v>
      </c>
      <c r="AJ647" s="264">
        <v>44553</v>
      </c>
      <c r="AK647" s="264">
        <v>41003</v>
      </c>
      <c r="AL647" s="264">
        <v>44412</v>
      </c>
      <c r="AM647" s="254"/>
      <c r="AN647" s="243"/>
      <c r="AO647" s="265" t="str">
        <f>_xlfn.IFNA(IF(VLOOKUP(tabItens[[#This Row],[CÓDIGO]],tabExcluirDoEstoque[#Data],1,FALSE),"sim",""),"")</f>
        <v/>
      </c>
      <c r="AP647" s="266" t="str">
        <f ca="1">IF(OR(ISBLANK(tabItens[[#This Row],[ATA DT.VALID.]]),tabItens[[#This Row],[ATA DT.VALID.]]="",tabItens[[#This Row],[ATA DT.VALID.]]=" "),"",IF(TYPE(tabItens[[#This Row],[ATA DT.VALID.]])=1,ROUNDUP((tabItens[[#This Row],[ATA DT.VALID.]]-TODAY())/7,0),""))</f>
        <v/>
      </c>
      <c r="AQ647" s="267">
        <v>0</v>
      </c>
      <c r="AR647" s="268" t="str">
        <f>IF(ISBLANK(tabItens[[#This Row],[CÓDIGO]]),"",IFERROR(VLOOKUP(tabItens[[#This Row],[CÓDIGO]],Consumo!$C$2:$AI$902,32,FALSE),0))</f>
        <v>08.2023</v>
      </c>
      <c r="AS647" s="269">
        <f>SUMIF(Consumo!$C$3:$C$902,tabItens[[#This Row],[CÓDIGO]],Consumo!$T$3:$T$902) + SUMIF(Consumo!$C$3:$C$902,tabItens[[#This Row],[CÓDIGO]],Consumo!$U$3:$U$902) + SUMIF(Consumo!$C$3:$C$902,tabItens[[#This Row],[CÓDIGO]],Consumo!$V$3:$V$902) + SUMIF(Consumo!$C$3:$C$902,tabItens[[#This Row],[CÓDIGO]],Consumo!$W$3:$W$902)</f>
        <v>170</v>
      </c>
      <c r="AT647" s="269">
        <f>SUMIF(Consumo!$C$3:$C$902,tabItens[[#This Row],[CÓDIGO]],Consumo!$AF$3:$AF$902)</f>
        <v>717</v>
      </c>
      <c r="AU647" s="270">
        <f>SUMIF(Consumo!$C$3:$C$902,tabItens[[#This Row],[CÓDIGO]],Consumo!$AG$3:$AG$902)</f>
        <v>280</v>
      </c>
      <c r="AV647" s="271">
        <f>SUMIF(Consumo!$C$3:$C$902,tabItens[[#This Row],[CÓDIGO]],Consumo!$AE$3:$AE$902)</f>
        <v>0</v>
      </c>
      <c r="AW647" s="244">
        <f>tabItens[[#This Row],[QTDE ATUAL]] + tabItens[[#This Row],[RC QTDE]] + tabItens[[#This Row],[AF SALDO]] + tabItens[[#This Row],[Recentes]]</f>
        <v>2273.25</v>
      </c>
      <c r="AX647" s="272">
        <v>100</v>
      </c>
      <c r="AY647" s="272">
        <v>4</v>
      </c>
      <c r="AZ647" s="272">
        <f>IF(ISBLANK(tabItens[[#This Row],[CÓDIGO]]),"",tabItens[[#This Row],[PontoMês]] * (AZ$2+tabItens[[#This Row],[PontoQtM]]))</f>
        <v>400</v>
      </c>
      <c r="BA647" s="271">
        <f>tabItens[[#This Row],[PontoPed]] - tabItens[[#This Row],[Saldo]] + (1/10)</f>
        <v>-1873.15</v>
      </c>
      <c r="BB647" s="271">
        <f xml:space="preserve"> tabItens[[#This Row],[PontoMês]] * BB$2 - tabItens[[#This Row],[QTDE ATUAL]] - (1/10)</f>
        <v>-2173.35</v>
      </c>
      <c r="BC647" s="273">
        <f>IF( tabItens[[#This Row],[PontoPed]]&gt;0, IF(tabItens[[#This Row],[PontoPed]]&lt;1, 1, IF( tabItens[[#This Row],[Saldo]]&gt;tabItens[[#This Row],[PontoPed]], 0, (tabItens[[#This Row],[PontoPed]]-tabItens[[#This Row],[Saldo]])/tabItens[[#This Row],[PontoPed]] ) ), 0 )</f>
        <v>0</v>
      </c>
      <c r="BD647" s="274">
        <f>ROUNDDOWN(IF( OR( AND(tabItens[[#This Row],[PontoPed]]&lt;tabItens[[#This Row],[Saldo]],tabItens[[#This Row],[Saldo]]&gt;0), tabItens[[#This Row],[PontoPed]]=0), 99, IF(AND(tabItens[[#This Row],[Saldo]]=0,tabItens[[#This Row],[PontoPed]]&gt;0), 0, (1-tabItens[[#This Row],[PctAb]])*10 ) ),0)</f>
        <v>99</v>
      </c>
      <c r="BE647" s="275">
        <f>MAX(ROUNDDOWN( IF(tabItens[[#This Row],[Abaixo]] &gt; 0,   tabItens[[#This Row],[Abaixo]] + (tabItens[[#This Row],[PontoMês]] * IF( OR( ISBLANK(tabItens[[#This Row],[ATA Nº/ANO]]), tabItens[[#This Row],[ATA Nº/ANO]] = ""),BE$2,BE$1)),0),0),0)</f>
        <v>0</v>
      </c>
      <c r="BF64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7" s="276">
        <f>SUMIF(Consumo!$C$3:$C$902,tabItens[[#This Row],[CÓDIGO]],Consumo!$E$3:$E$902)</f>
        <v>0</v>
      </c>
      <c r="BH647" s="277">
        <f>IF(AND(tabItens[[#This Row],[Pend]] &gt; 0,tabItens[[#This Row],[Consumo]] &lt;&gt; 0), tabItens[[#This Row],[Pend]] / tabItens[[#This Row],[Consumo]], 0 )</f>
        <v>0</v>
      </c>
      <c r="BI647" s="276"/>
      <c r="BJ647" s="276"/>
      <c r="BK647" s="278" t="s">
        <v>2077</v>
      </c>
    </row>
    <row r="648" spans="1:63" x14ac:dyDescent="0.3">
      <c r="A648" s="239">
        <v>125262</v>
      </c>
      <c r="B648" s="240" t="s">
        <v>1772</v>
      </c>
      <c r="C648" s="241" t="s">
        <v>561</v>
      </c>
      <c r="D648" s="242">
        <v>433.47</v>
      </c>
      <c r="E648" s="243"/>
      <c r="F648" s="243"/>
      <c r="G648" s="243" t="s">
        <v>891</v>
      </c>
      <c r="H648" s="244">
        <v>1552.56</v>
      </c>
      <c r="I648" s="245">
        <v>103003</v>
      </c>
      <c r="J648" s="246">
        <v>433.47</v>
      </c>
      <c r="K648" s="247">
        <v>515</v>
      </c>
      <c r="L648" s="248">
        <f>IF(tabItens[[#This Row],[Média]] &gt; 0, tabItens[[#This Row],[QTDE ATUAL]] / tabItens[[#This Row],[Média]],999.9)</f>
        <v>999.9</v>
      </c>
      <c r="M648" s="249">
        <v>0</v>
      </c>
      <c r="N648" s="250">
        <f>tabItens[[#This Row],[VALOR UNIT.]] * tabItens[[#This Row],[LC]]</f>
        <v>0</v>
      </c>
      <c r="O648" s="251" t="s">
        <v>2181</v>
      </c>
      <c r="P648" s="252"/>
      <c r="Q648" s="253"/>
      <c r="R648" s="250"/>
      <c r="S648" s="254"/>
      <c r="T648" s="255">
        <f>ROUNDDOWN(IFERROR(tabItens[[#This Row],[ATA DT.VALID.]] - $D$1,0) / 30,0)</f>
        <v>-1507</v>
      </c>
      <c r="U648" s="240" t="s">
        <v>1736</v>
      </c>
      <c r="V648" s="256">
        <v>1</v>
      </c>
      <c r="W648" s="257" t="s">
        <v>2062</v>
      </c>
      <c r="X648" s="258">
        <v>51</v>
      </c>
      <c r="Y648" s="259">
        <v>21</v>
      </c>
      <c r="Z648" s="260"/>
      <c r="AA648" s="261"/>
      <c r="AB648" s="262"/>
      <c r="AC648" s="262">
        <v>10603</v>
      </c>
      <c r="AD648" s="261">
        <v>2023</v>
      </c>
      <c r="AE648" s="262">
        <v>500</v>
      </c>
      <c r="AF648" s="255">
        <v>500</v>
      </c>
      <c r="AG648" s="263" t="s">
        <v>2051</v>
      </c>
      <c r="AH648" s="264">
        <v>45197</v>
      </c>
      <c r="AI648" s="255">
        <v>172</v>
      </c>
      <c r="AJ648" s="264">
        <v>44550</v>
      </c>
      <c r="AK648" s="264">
        <v>41366</v>
      </c>
      <c r="AL648" s="264">
        <v>45161</v>
      </c>
      <c r="AM648" s="254"/>
      <c r="AN648" s="243"/>
      <c r="AO648" s="265" t="str">
        <f>_xlfn.IFNA(IF(VLOOKUP(tabItens[[#This Row],[CÓDIGO]],tabExcluirDoEstoque[#Data],1,FALSE),"sim",""),"")</f>
        <v/>
      </c>
      <c r="AP648" s="266" t="str">
        <f ca="1">IF(OR(ISBLANK(tabItens[[#This Row],[ATA DT.VALID.]]),tabItens[[#This Row],[ATA DT.VALID.]]="",tabItens[[#This Row],[ATA DT.VALID.]]=" "),"",IF(TYPE(tabItens[[#This Row],[ATA DT.VALID.]])=1,ROUNDUP((tabItens[[#This Row],[ATA DT.VALID.]]-TODAY())/7,0),""))</f>
        <v/>
      </c>
      <c r="AQ648" s="267">
        <v>0</v>
      </c>
      <c r="AR648" s="268" t="str">
        <f>IF(ISBLANK(tabItens[[#This Row],[CÓDIGO]]),"",IFERROR(VLOOKUP(tabItens[[#This Row],[CÓDIGO]],Consumo!$C$2:$AI$902,32,FALSE),0))</f>
        <v>08.2023</v>
      </c>
      <c r="AS648" s="269">
        <f>SUMIF(Consumo!$C$3:$C$902,tabItens[[#This Row],[CÓDIGO]],Consumo!$T$3:$T$902) + SUMIF(Consumo!$C$3:$C$902,tabItens[[#This Row],[CÓDIGO]],Consumo!$U$3:$U$902) + SUMIF(Consumo!$C$3:$C$902,tabItens[[#This Row],[CÓDIGO]],Consumo!$V$3:$V$902) + SUMIF(Consumo!$C$3:$C$902,tabItens[[#This Row],[CÓDIGO]],Consumo!$W$3:$W$902)</f>
        <v>170</v>
      </c>
      <c r="AT648" s="269">
        <f>SUMIF(Consumo!$C$3:$C$902,tabItens[[#This Row],[CÓDIGO]],Consumo!$AF$3:$AF$902)</f>
        <v>717</v>
      </c>
      <c r="AU648" s="270">
        <f>SUMIF(Consumo!$C$3:$C$902,tabItens[[#This Row],[CÓDIGO]],Consumo!$AG$3:$AG$902)</f>
        <v>280</v>
      </c>
      <c r="AV648" s="271">
        <f>SUMIF(Consumo!$C$3:$C$902,tabItens[[#This Row],[CÓDIGO]],Consumo!$AE$3:$AE$902)</f>
        <v>0</v>
      </c>
      <c r="AW648" s="244">
        <f>tabItens[[#This Row],[QTDE ATUAL]] + tabItens[[#This Row],[RC QTDE]] + tabItens[[#This Row],[AF SALDO]] + tabItens[[#This Row],[Recentes]]</f>
        <v>2052.56</v>
      </c>
      <c r="AX648" s="272">
        <v>62</v>
      </c>
      <c r="AY648" s="272">
        <v>4</v>
      </c>
      <c r="AZ648" s="272">
        <f>IF(ISBLANK(tabItens[[#This Row],[CÓDIGO]]),"",tabItens[[#This Row],[PontoMês]] * (AZ$2+tabItens[[#This Row],[PontoQtM]]))</f>
        <v>248</v>
      </c>
      <c r="BA648" s="271">
        <f>tabItens[[#This Row],[PontoPed]] - tabItens[[#This Row],[Saldo]] + (1/10)</f>
        <v>-1804.46</v>
      </c>
      <c r="BB648" s="271">
        <f xml:space="preserve"> tabItens[[#This Row],[PontoMês]] * BB$2 - tabItens[[#This Row],[QTDE ATUAL]] - (1/10)</f>
        <v>-1490.6599999999999</v>
      </c>
      <c r="BC648" s="273">
        <f>IF( tabItens[[#This Row],[PontoPed]]&gt;0, IF(tabItens[[#This Row],[PontoPed]]&lt;1, 1, IF( tabItens[[#This Row],[Saldo]]&gt;tabItens[[#This Row],[PontoPed]], 0, (tabItens[[#This Row],[PontoPed]]-tabItens[[#This Row],[Saldo]])/tabItens[[#This Row],[PontoPed]] ) ), 0 )</f>
        <v>0</v>
      </c>
      <c r="BD648" s="274">
        <f>ROUNDDOWN(IF( OR( AND(tabItens[[#This Row],[PontoPed]]&lt;tabItens[[#This Row],[Saldo]],tabItens[[#This Row],[Saldo]]&gt;0), tabItens[[#This Row],[PontoPed]]=0), 99, IF(AND(tabItens[[#This Row],[Saldo]]=0,tabItens[[#This Row],[PontoPed]]&gt;0), 0, (1-tabItens[[#This Row],[PctAb]])*10 ) ),0)</f>
        <v>99</v>
      </c>
      <c r="BE648" s="275">
        <f>MAX(ROUNDDOWN( IF(tabItens[[#This Row],[Abaixo]] &gt; 0,   tabItens[[#This Row],[Abaixo]] + (tabItens[[#This Row],[PontoMês]] * IF( OR( ISBLANK(tabItens[[#This Row],[ATA Nº/ANO]]), tabItens[[#This Row],[ATA Nº/ANO]] = ""),BE$2,BE$1)),0),0),0)</f>
        <v>0</v>
      </c>
      <c r="BF64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8" s="276">
        <f>SUMIF(Consumo!$C$3:$C$902,tabItens[[#This Row],[CÓDIGO]],Consumo!$E$3:$E$902)</f>
        <v>0</v>
      </c>
      <c r="BH648" s="277">
        <f>IF(AND(tabItens[[#This Row],[Pend]] &gt; 0,tabItens[[#This Row],[Consumo]] &lt;&gt; 0), tabItens[[#This Row],[Pend]] / tabItens[[#This Row],[Consumo]], 0 )</f>
        <v>0</v>
      </c>
      <c r="BI648" s="276"/>
      <c r="BJ648" s="276"/>
      <c r="BK648" s="278" t="s">
        <v>2077</v>
      </c>
    </row>
    <row r="649" spans="1:63" x14ac:dyDescent="0.3">
      <c r="A649" s="239">
        <v>102000</v>
      </c>
      <c r="B649" s="240" t="s">
        <v>1583</v>
      </c>
      <c r="C649" s="241" t="s">
        <v>561</v>
      </c>
      <c r="D649" s="242">
        <v>56.34</v>
      </c>
      <c r="E649" s="243"/>
      <c r="F649" s="243"/>
      <c r="G649" s="243" t="s">
        <v>891</v>
      </c>
      <c r="H649" s="244">
        <v>509</v>
      </c>
      <c r="I649" s="245">
        <v>103003</v>
      </c>
      <c r="J649" s="246">
        <v>56.34</v>
      </c>
      <c r="K649" s="247">
        <v>2264</v>
      </c>
      <c r="L649" s="248">
        <f>IF(tabItens[[#This Row],[Média]] &gt; 0, tabItens[[#This Row],[QTDE ATUAL]] / tabItens[[#This Row],[Média]],999.9)</f>
        <v>999.9</v>
      </c>
      <c r="M649" s="249">
        <v>0</v>
      </c>
      <c r="N649" s="250">
        <f>tabItens[[#This Row],[VALOR UNIT.]] * tabItens[[#This Row],[LC]]</f>
        <v>0</v>
      </c>
      <c r="O649" s="251" t="s">
        <v>2161</v>
      </c>
      <c r="P649" s="252"/>
      <c r="Q649" s="253"/>
      <c r="R649" s="250"/>
      <c r="S649" s="254"/>
      <c r="T649" s="255">
        <f>ROUNDDOWN(IFERROR(tabItens[[#This Row],[ATA DT.VALID.]] - $D$1,0) / 30,0)</f>
        <v>-1507</v>
      </c>
      <c r="U649" s="240" t="s">
        <v>1205</v>
      </c>
      <c r="V649" s="256">
        <v>1</v>
      </c>
      <c r="W649" s="257" t="s">
        <v>2062</v>
      </c>
      <c r="X649" s="258">
        <v>51</v>
      </c>
      <c r="Y649" s="259">
        <v>7</v>
      </c>
      <c r="Z649" s="260"/>
      <c r="AA649" s="261"/>
      <c r="AB649" s="262"/>
      <c r="AC649" s="262">
        <v>10604</v>
      </c>
      <c r="AD649" s="261">
        <v>2023</v>
      </c>
      <c r="AE649" s="262">
        <v>250</v>
      </c>
      <c r="AF649" s="255">
        <v>250</v>
      </c>
      <c r="AG649" s="263" t="s">
        <v>2058</v>
      </c>
      <c r="AH649" s="264">
        <v>45197</v>
      </c>
      <c r="AI649" s="255">
        <v>768</v>
      </c>
      <c r="AJ649" s="264">
        <v>44733</v>
      </c>
      <c r="AK649" s="264">
        <v>39339</v>
      </c>
      <c r="AL649" s="264">
        <v>45161</v>
      </c>
      <c r="AM649" s="254"/>
      <c r="AN649" s="243"/>
      <c r="AO649" s="265" t="str">
        <f>_xlfn.IFNA(IF(VLOOKUP(tabItens[[#This Row],[CÓDIGO]],tabExcluirDoEstoque[#Data],1,FALSE),"sim",""),"")</f>
        <v/>
      </c>
      <c r="AP649" s="266" t="str">
        <f ca="1">IF(OR(ISBLANK(tabItens[[#This Row],[ATA DT.VALID.]]),tabItens[[#This Row],[ATA DT.VALID.]]="",tabItens[[#This Row],[ATA DT.VALID.]]=" "),"",IF(TYPE(tabItens[[#This Row],[ATA DT.VALID.]])=1,ROUNDUP((tabItens[[#This Row],[ATA DT.VALID.]]-TODAY())/7,0),""))</f>
        <v/>
      </c>
      <c r="AQ649" s="267">
        <v>0</v>
      </c>
      <c r="AR649" s="268" t="str">
        <f>IF(ISBLANK(tabItens[[#This Row],[CÓDIGO]]),"",IFERROR(VLOOKUP(tabItens[[#This Row],[CÓDIGO]],Consumo!$C$2:$AI$902,32,FALSE),0))</f>
        <v>08.2023</v>
      </c>
      <c r="AS649" s="269">
        <f>SUMIF(Consumo!$C$3:$C$902,tabItens[[#This Row],[CÓDIGO]],Consumo!$T$3:$T$902) + SUMIF(Consumo!$C$3:$C$902,tabItens[[#This Row],[CÓDIGO]],Consumo!$U$3:$U$902) + SUMIF(Consumo!$C$3:$C$902,tabItens[[#This Row],[CÓDIGO]],Consumo!$V$3:$V$902) + SUMIF(Consumo!$C$3:$C$902,tabItens[[#This Row],[CÓDIGO]],Consumo!$W$3:$W$902)</f>
        <v>901</v>
      </c>
      <c r="AT649" s="269">
        <f>SUMIF(Consumo!$C$3:$C$902,tabItens[[#This Row],[CÓDIGO]],Consumo!$AF$3:$AF$902)</f>
        <v>2544</v>
      </c>
      <c r="AU649" s="270">
        <f>SUMIF(Consumo!$C$3:$C$902,tabItens[[#This Row],[CÓDIGO]],Consumo!$AG$3:$AG$902)</f>
        <v>704</v>
      </c>
      <c r="AV649" s="271">
        <f>SUMIF(Consumo!$C$3:$C$902,tabItens[[#This Row],[CÓDIGO]],Consumo!$AE$3:$AE$902)</f>
        <v>0</v>
      </c>
      <c r="AW649" s="244">
        <f>tabItens[[#This Row],[QTDE ATUAL]] + tabItens[[#This Row],[RC QTDE]] + tabItens[[#This Row],[AF SALDO]] + tabItens[[#This Row],[Recentes]]</f>
        <v>759</v>
      </c>
      <c r="AX649" s="272">
        <v>20</v>
      </c>
      <c r="AY649" s="272">
        <v>3</v>
      </c>
      <c r="AZ649" s="272">
        <f>IF(ISBLANK(tabItens[[#This Row],[CÓDIGO]]),"",tabItens[[#This Row],[PontoMês]] * (AZ$2+tabItens[[#This Row],[PontoQtM]]))</f>
        <v>60</v>
      </c>
      <c r="BA649" s="271">
        <f>tabItens[[#This Row],[PontoPed]] - tabItens[[#This Row],[Saldo]] + (1/10)</f>
        <v>-698.9</v>
      </c>
      <c r="BB649" s="271">
        <f xml:space="preserve"> tabItens[[#This Row],[PontoMês]] * BB$2 - tabItens[[#This Row],[QTDE ATUAL]] - (1/10)</f>
        <v>-489.1</v>
      </c>
      <c r="BC649" s="273">
        <f>IF( tabItens[[#This Row],[PontoPed]]&gt;0, IF(tabItens[[#This Row],[PontoPed]]&lt;1, 1, IF( tabItens[[#This Row],[Saldo]]&gt;tabItens[[#This Row],[PontoPed]], 0, (tabItens[[#This Row],[PontoPed]]-tabItens[[#This Row],[Saldo]])/tabItens[[#This Row],[PontoPed]] ) ), 0 )</f>
        <v>0</v>
      </c>
      <c r="BD649" s="274">
        <f>ROUNDDOWN(IF( OR( AND(tabItens[[#This Row],[PontoPed]]&lt;tabItens[[#This Row],[Saldo]],tabItens[[#This Row],[Saldo]]&gt;0), tabItens[[#This Row],[PontoPed]]=0), 99, IF(AND(tabItens[[#This Row],[Saldo]]=0,tabItens[[#This Row],[PontoPed]]&gt;0), 0, (1-tabItens[[#This Row],[PctAb]])*10 ) ),0)</f>
        <v>99</v>
      </c>
      <c r="BE649" s="275">
        <f>MAX(ROUNDDOWN( IF(tabItens[[#This Row],[Abaixo]] &gt; 0,   tabItens[[#This Row],[Abaixo]] + (tabItens[[#This Row],[PontoMês]] * IF( OR( ISBLANK(tabItens[[#This Row],[ATA Nº/ANO]]), tabItens[[#This Row],[ATA Nº/ANO]] = ""),BE$2,BE$1)),0),0),0)</f>
        <v>0</v>
      </c>
      <c r="BF64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9" s="276">
        <f>SUMIF(Consumo!$C$3:$C$902,tabItens[[#This Row],[CÓDIGO]],Consumo!$E$3:$E$902)</f>
        <v>0</v>
      </c>
      <c r="BH649" s="277">
        <f>IF(AND(tabItens[[#This Row],[Pend]] &gt; 0,tabItens[[#This Row],[Consumo]] &lt;&gt; 0), tabItens[[#This Row],[Pend]] / tabItens[[#This Row],[Consumo]], 0 )</f>
        <v>0</v>
      </c>
      <c r="BI649" s="276"/>
      <c r="BJ649" s="276"/>
      <c r="BK649" s="278" t="s">
        <v>2077</v>
      </c>
    </row>
    <row r="650" spans="1:63" x14ac:dyDescent="0.3">
      <c r="A650" s="239">
        <v>118515</v>
      </c>
      <c r="B650" s="240" t="s">
        <v>1735</v>
      </c>
      <c r="C650" s="241" t="s">
        <v>561</v>
      </c>
      <c r="D650" s="242">
        <v>69.97</v>
      </c>
      <c r="E650" s="243"/>
      <c r="F650" s="243"/>
      <c r="G650" s="243" t="s">
        <v>891</v>
      </c>
      <c r="H650" s="244">
        <v>0</v>
      </c>
      <c r="I650" s="245">
        <v>103003</v>
      </c>
      <c r="J650" s="246">
        <v>69.97</v>
      </c>
      <c r="K650" s="247">
        <v>316</v>
      </c>
      <c r="L650" s="248">
        <f>IF(tabItens[[#This Row],[Média]] &gt; 0, tabItens[[#This Row],[QTDE ATUAL]] / tabItens[[#This Row],[Média]],999.9)</f>
        <v>999.9</v>
      </c>
      <c r="M650" s="249">
        <v>0</v>
      </c>
      <c r="N650" s="250">
        <f>tabItens[[#This Row],[VALOR UNIT.]] * tabItens[[#This Row],[LC]]</f>
        <v>0</v>
      </c>
      <c r="O650" s="251" t="s">
        <v>2177</v>
      </c>
      <c r="P650" s="252"/>
      <c r="Q650" s="253"/>
      <c r="R650" s="250"/>
      <c r="S650" s="254"/>
      <c r="T650" s="255">
        <f>ROUNDDOWN(IFERROR(tabItens[[#This Row],[ATA DT.VALID.]] - $D$1,0) / 30,0)</f>
        <v>-1507</v>
      </c>
      <c r="U650" s="240" t="s">
        <v>1736</v>
      </c>
      <c r="V650" s="256">
        <v>1</v>
      </c>
      <c r="W650" s="257" t="s">
        <v>2062</v>
      </c>
      <c r="X650" s="258">
        <v>51</v>
      </c>
      <c r="Y650" s="259">
        <v>21</v>
      </c>
      <c r="Z650" s="260">
        <v>7340</v>
      </c>
      <c r="AA650" s="261">
        <v>2023</v>
      </c>
      <c r="AB650" s="262">
        <v>135.9</v>
      </c>
      <c r="AC650" s="262"/>
      <c r="AD650" s="261"/>
      <c r="AE650" s="262"/>
      <c r="AF650" s="255"/>
      <c r="AG650" s="263" t="s">
        <v>2063</v>
      </c>
      <c r="AH650" s="264"/>
      <c r="AI650" s="255">
        <v>106</v>
      </c>
      <c r="AJ650" s="264">
        <v>44417</v>
      </c>
      <c r="AK650" s="264">
        <v>40498</v>
      </c>
      <c r="AL650" s="264">
        <v>44405</v>
      </c>
      <c r="AM650" s="254"/>
      <c r="AN650" s="243"/>
      <c r="AO650" s="265" t="str">
        <f>_xlfn.IFNA(IF(VLOOKUP(tabItens[[#This Row],[CÓDIGO]],tabExcluirDoEstoque[#Data],1,FALSE),"sim",""),"")</f>
        <v/>
      </c>
      <c r="AP650" s="266" t="str">
        <f ca="1">IF(OR(ISBLANK(tabItens[[#This Row],[ATA DT.VALID.]]),tabItens[[#This Row],[ATA DT.VALID.]]="",tabItens[[#This Row],[ATA DT.VALID.]]=" "),"",IF(TYPE(tabItens[[#This Row],[ATA DT.VALID.]])=1,ROUNDUP((tabItens[[#This Row],[ATA DT.VALID.]]-TODAY())/7,0),""))</f>
        <v/>
      </c>
      <c r="AQ650" s="267">
        <v>0</v>
      </c>
      <c r="AR650" s="268" t="str">
        <f>IF(ISBLANK(tabItens[[#This Row],[CÓDIGO]]),"",IFERROR(VLOOKUP(tabItens[[#This Row],[CÓDIGO]],Consumo!$C$2:$AI$902,32,FALSE),0))</f>
        <v>05.2023</v>
      </c>
      <c r="AS650" s="269">
        <f>SUMIF(Consumo!$C$3:$C$902,tabItens[[#This Row],[CÓDIGO]],Consumo!$T$3:$T$902) + SUMIF(Consumo!$C$3:$C$902,tabItens[[#This Row],[CÓDIGO]],Consumo!$U$3:$U$902) + SUMIF(Consumo!$C$3:$C$902,tabItens[[#This Row],[CÓDIGO]],Consumo!$V$3:$V$902) + SUMIF(Consumo!$C$3:$C$902,tabItens[[#This Row],[CÓDIGO]],Consumo!$W$3:$W$902)</f>
        <v>284</v>
      </c>
      <c r="AT650" s="269">
        <f>SUMIF(Consumo!$C$3:$C$902,tabItens[[#This Row],[CÓDIGO]],Consumo!$AF$3:$AF$902)</f>
        <v>354</v>
      </c>
      <c r="AU650" s="270">
        <f>SUMIF(Consumo!$C$3:$C$902,tabItens[[#This Row],[CÓDIGO]],Consumo!$AG$3:$AG$902)</f>
        <v>284</v>
      </c>
      <c r="AV650" s="271">
        <f>SUMIF(Consumo!$C$3:$C$902,tabItens[[#This Row],[CÓDIGO]],Consumo!$AE$3:$AE$902)</f>
        <v>0</v>
      </c>
      <c r="AW650" s="244">
        <f>tabItens[[#This Row],[QTDE ATUAL]] + tabItens[[#This Row],[RC QTDE]] + tabItens[[#This Row],[AF SALDO]] + tabItens[[#This Row],[Recentes]]</f>
        <v>135.9</v>
      </c>
      <c r="AX650" s="272">
        <v>17</v>
      </c>
      <c r="AY650" s="272">
        <v>4</v>
      </c>
      <c r="AZ650" s="272">
        <f>IF(ISBLANK(tabItens[[#This Row],[CÓDIGO]]),"",tabItens[[#This Row],[PontoMês]] * (AZ$2+tabItens[[#This Row],[PontoQtM]]))</f>
        <v>68</v>
      </c>
      <c r="BA650" s="271">
        <f>tabItens[[#This Row],[PontoPed]] - tabItens[[#This Row],[Saldo]] + (1/10)</f>
        <v>-67.800000000000011</v>
      </c>
      <c r="BB650" s="271">
        <f xml:space="preserve"> tabItens[[#This Row],[PontoMês]] * BB$2 - tabItens[[#This Row],[QTDE ATUAL]] - (1/10)</f>
        <v>16.899999999999999</v>
      </c>
      <c r="BC650" s="273">
        <f>IF( tabItens[[#This Row],[PontoPed]]&gt;0, IF(tabItens[[#This Row],[PontoPed]]&lt;1, 1, IF( tabItens[[#This Row],[Saldo]]&gt;tabItens[[#This Row],[PontoPed]], 0, (tabItens[[#This Row],[PontoPed]]-tabItens[[#This Row],[Saldo]])/tabItens[[#This Row],[PontoPed]] ) ), 0 )</f>
        <v>0</v>
      </c>
      <c r="BD650" s="274">
        <f>ROUNDDOWN(IF( OR( AND(tabItens[[#This Row],[PontoPed]]&lt;tabItens[[#This Row],[Saldo]],tabItens[[#This Row],[Saldo]]&gt;0), tabItens[[#This Row],[PontoPed]]=0), 99, IF(AND(tabItens[[#This Row],[Saldo]]=0,tabItens[[#This Row],[PontoPed]]&gt;0), 0, (1-tabItens[[#This Row],[PctAb]])*10 ) ),0)</f>
        <v>99</v>
      </c>
      <c r="BE650" s="275">
        <f>MAX(ROUNDDOWN( IF(tabItens[[#This Row],[Abaixo]] &gt; 0,   tabItens[[#This Row],[Abaixo]] + (tabItens[[#This Row],[PontoMês]] * IF( OR( ISBLANK(tabItens[[#This Row],[ATA Nº/ANO]]), tabItens[[#This Row],[ATA Nº/ANO]] = ""),BE$2,BE$1)),0),0),0)</f>
        <v>0</v>
      </c>
      <c r="BF65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0" s="276">
        <f>SUMIF(Consumo!$C$3:$C$902,tabItens[[#This Row],[CÓDIGO]],Consumo!$E$3:$E$902)</f>
        <v>0</v>
      </c>
      <c r="BH650" s="277">
        <f>IF(AND(tabItens[[#This Row],[Pend]] &gt; 0,tabItens[[#This Row],[Consumo]] &lt;&gt; 0), tabItens[[#This Row],[Pend]] / tabItens[[#This Row],[Consumo]], 0 )</f>
        <v>0</v>
      </c>
      <c r="BI650" s="276"/>
      <c r="BJ650" s="276"/>
      <c r="BK650" s="278" t="s">
        <v>2077</v>
      </c>
    </row>
    <row r="651" spans="1:63" x14ac:dyDescent="0.3">
      <c r="A651" s="239">
        <v>118577</v>
      </c>
      <c r="B651" s="240" t="s">
        <v>1737</v>
      </c>
      <c r="C651" s="241" t="s">
        <v>561</v>
      </c>
      <c r="D651" s="242">
        <v>81.25</v>
      </c>
      <c r="E651" s="243"/>
      <c r="F651" s="243"/>
      <c r="G651" s="243" t="s">
        <v>891</v>
      </c>
      <c r="H651" s="244">
        <v>0</v>
      </c>
      <c r="I651" s="245">
        <v>103003</v>
      </c>
      <c r="J651" s="246">
        <v>81.25</v>
      </c>
      <c r="K651" s="247">
        <v>732.5</v>
      </c>
      <c r="L651" s="248">
        <f>IF(tabItens[[#This Row],[Média]] &gt; 0, tabItens[[#This Row],[QTDE ATUAL]] / tabItens[[#This Row],[Média]],999.9)</f>
        <v>0</v>
      </c>
      <c r="M651" s="249">
        <v>0</v>
      </c>
      <c r="N651" s="250">
        <f>tabItens[[#This Row],[VALOR UNIT.]] * tabItens[[#This Row],[LC]]</f>
        <v>0</v>
      </c>
      <c r="O651" s="251" t="s">
        <v>2177</v>
      </c>
      <c r="P651" s="252"/>
      <c r="Q651" s="253"/>
      <c r="R651" s="250"/>
      <c r="S651" s="254"/>
      <c r="T651" s="255">
        <f>ROUNDDOWN(IFERROR(tabItens[[#This Row],[ATA DT.VALID.]] - $D$1,0) / 30,0)</f>
        <v>-1507</v>
      </c>
      <c r="U651" s="240" t="s">
        <v>1736</v>
      </c>
      <c r="V651" s="256">
        <v>1</v>
      </c>
      <c r="W651" s="257" t="s">
        <v>2062</v>
      </c>
      <c r="X651" s="258">
        <v>51</v>
      </c>
      <c r="Y651" s="259">
        <v>21</v>
      </c>
      <c r="Z651" s="260">
        <v>2231</v>
      </c>
      <c r="AA651" s="261">
        <v>2023</v>
      </c>
      <c r="AB651" s="262">
        <v>2000</v>
      </c>
      <c r="AC651" s="262"/>
      <c r="AD651" s="261"/>
      <c r="AE651" s="262"/>
      <c r="AF651" s="255"/>
      <c r="AG651" s="263" t="s">
        <v>2063</v>
      </c>
      <c r="AH651" s="264"/>
      <c r="AI651" s="255">
        <v>244</v>
      </c>
      <c r="AJ651" s="264">
        <v>44551</v>
      </c>
      <c r="AK651" s="264">
        <v>40501</v>
      </c>
      <c r="AL651" s="264">
        <v>44544</v>
      </c>
      <c r="AM651" s="254"/>
      <c r="AN651" s="243"/>
      <c r="AO651" s="265" t="str">
        <f>_xlfn.IFNA(IF(VLOOKUP(tabItens[[#This Row],[CÓDIGO]],tabExcluirDoEstoque[#Data],1,FALSE),"sim",""),"")</f>
        <v/>
      </c>
      <c r="AP651" s="266" t="str">
        <f ca="1">IF(OR(ISBLANK(tabItens[[#This Row],[ATA DT.VALID.]]),tabItens[[#This Row],[ATA DT.VALID.]]="",tabItens[[#This Row],[ATA DT.VALID.]]=" "),"",IF(TYPE(tabItens[[#This Row],[ATA DT.VALID.]])=1,ROUNDUP((tabItens[[#This Row],[ATA DT.VALID.]]-TODAY())/7,0),""))</f>
        <v/>
      </c>
      <c r="AQ651" s="267">
        <v>0</v>
      </c>
      <c r="AR651" s="268" t="str">
        <f>IF(ISBLANK(tabItens[[#This Row],[CÓDIGO]]),"",IFERROR(VLOOKUP(tabItens[[#This Row],[CÓDIGO]],Consumo!$C$2:$AI$902,32,FALSE),0))</f>
        <v>01.2023</v>
      </c>
      <c r="AS651" s="269">
        <f>SUMIF(Consumo!$C$3:$C$902,tabItens[[#This Row],[CÓDIGO]],Consumo!$T$3:$T$902) + SUMIF(Consumo!$C$3:$C$902,tabItens[[#This Row],[CÓDIGO]],Consumo!$U$3:$U$902) + SUMIF(Consumo!$C$3:$C$902,tabItens[[#This Row],[CÓDIGO]],Consumo!$V$3:$V$902) + SUMIF(Consumo!$C$3:$C$902,tabItens[[#This Row],[CÓDIGO]],Consumo!$W$3:$W$902)</f>
        <v>0</v>
      </c>
      <c r="AT651" s="269">
        <f>SUMIF(Consumo!$C$3:$C$902,tabItens[[#This Row],[CÓDIGO]],Consumo!$AF$3:$AF$902)</f>
        <v>914</v>
      </c>
      <c r="AU651" s="270">
        <f>SUMIF(Consumo!$C$3:$C$902,tabItens[[#This Row],[CÓDIGO]],Consumo!$AG$3:$AG$902)</f>
        <v>272</v>
      </c>
      <c r="AV651" s="271">
        <f>SUMIF(Consumo!$C$3:$C$902,tabItens[[#This Row],[CÓDIGO]],Consumo!$AE$3:$AE$902)</f>
        <v>4.166666666666667</v>
      </c>
      <c r="AW651" s="244">
        <f>tabItens[[#This Row],[QTDE ATUAL]] + tabItens[[#This Row],[RC QTDE]] + tabItens[[#This Row],[AF SALDO]] + tabItens[[#This Row],[Recentes]]</f>
        <v>2000</v>
      </c>
      <c r="AX651" s="272">
        <v>47</v>
      </c>
      <c r="AY651" s="272">
        <v>4</v>
      </c>
      <c r="AZ651" s="272">
        <f>IF(ISBLANK(tabItens[[#This Row],[CÓDIGO]]),"",tabItens[[#This Row],[PontoMês]] * (AZ$2+tabItens[[#This Row],[PontoQtM]]))</f>
        <v>188</v>
      </c>
      <c r="BA651" s="271">
        <f>tabItens[[#This Row],[PontoPed]] - tabItens[[#This Row],[Saldo]] + (1/10)</f>
        <v>-1811.9</v>
      </c>
      <c r="BB651" s="271">
        <f xml:space="preserve"> tabItens[[#This Row],[PontoMês]] * BB$2 - tabItens[[#This Row],[QTDE ATUAL]] - (1/10)</f>
        <v>46.9</v>
      </c>
      <c r="BC651" s="273">
        <f>IF( tabItens[[#This Row],[PontoPed]]&gt;0, IF(tabItens[[#This Row],[PontoPed]]&lt;1, 1, IF( tabItens[[#This Row],[Saldo]]&gt;tabItens[[#This Row],[PontoPed]], 0, (tabItens[[#This Row],[PontoPed]]-tabItens[[#This Row],[Saldo]])/tabItens[[#This Row],[PontoPed]] ) ), 0 )</f>
        <v>0</v>
      </c>
      <c r="BD651" s="274">
        <f>ROUNDDOWN(IF( OR( AND(tabItens[[#This Row],[PontoPed]]&lt;tabItens[[#This Row],[Saldo]],tabItens[[#This Row],[Saldo]]&gt;0), tabItens[[#This Row],[PontoPed]]=0), 99, IF(AND(tabItens[[#This Row],[Saldo]]=0,tabItens[[#This Row],[PontoPed]]&gt;0), 0, (1-tabItens[[#This Row],[PctAb]])*10 ) ),0)</f>
        <v>99</v>
      </c>
      <c r="BE651" s="275">
        <f>MAX(ROUNDDOWN( IF(tabItens[[#This Row],[Abaixo]] &gt; 0,   tabItens[[#This Row],[Abaixo]] + (tabItens[[#This Row],[PontoMês]] * IF( OR( ISBLANK(tabItens[[#This Row],[ATA Nº/ANO]]), tabItens[[#This Row],[ATA Nº/ANO]] = ""),BE$2,BE$1)),0),0),0)</f>
        <v>0</v>
      </c>
      <c r="BF65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1" s="276">
        <f>SUMIF(Consumo!$C$3:$C$902,tabItens[[#This Row],[CÓDIGO]],Consumo!$E$3:$E$902)</f>
        <v>75</v>
      </c>
      <c r="BH651" s="277">
        <f>IF(AND(tabItens[[#This Row],[Pend]] &gt; 0,tabItens[[#This Row],[Consumo]] &lt;&gt; 0), tabItens[[#This Row],[Pend]] / tabItens[[#This Row],[Consumo]], 0 )</f>
        <v>8.2056892778993432E-2</v>
      </c>
      <c r="BI651" s="276"/>
      <c r="BJ651" s="276"/>
      <c r="BK651" s="278" t="s">
        <v>2077</v>
      </c>
    </row>
    <row r="652" spans="1:63" x14ac:dyDescent="0.3">
      <c r="A652" s="239">
        <v>115765</v>
      </c>
      <c r="B652" s="240" t="s">
        <v>1720</v>
      </c>
      <c r="C652" s="241" t="s">
        <v>270</v>
      </c>
      <c r="D652" s="242">
        <v>145</v>
      </c>
      <c r="E652" s="243"/>
      <c r="F652" s="243"/>
      <c r="G652" s="243" t="s">
        <v>891</v>
      </c>
      <c r="H652" s="244">
        <v>836</v>
      </c>
      <c r="I652" s="245">
        <v>103003</v>
      </c>
      <c r="J652" s="246">
        <v>145</v>
      </c>
      <c r="K652" s="247">
        <v>1025</v>
      </c>
      <c r="L652" s="248">
        <f>IF(tabItens[[#This Row],[Média]] &gt; 0, tabItens[[#This Row],[QTDE ATUAL]] / tabItens[[#This Row],[Média]],999.9)</f>
        <v>1254</v>
      </c>
      <c r="M652" s="249">
        <v>0</v>
      </c>
      <c r="N652" s="250">
        <f>tabItens[[#This Row],[VALOR UNIT.]] * tabItens[[#This Row],[LC]]</f>
        <v>0</v>
      </c>
      <c r="O652" s="251" t="s">
        <v>2080</v>
      </c>
      <c r="P652" s="252"/>
      <c r="Q652" s="253"/>
      <c r="R652" s="250"/>
      <c r="S652" s="254"/>
      <c r="T652" s="255">
        <f>ROUNDDOWN(IFERROR(tabItens[[#This Row],[ATA DT.VALID.]] - $D$1,0) / 30,0)</f>
        <v>-1507</v>
      </c>
      <c r="U652" s="240" t="s">
        <v>1721</v>
      </c>
      <c r="V652" s="256">
        <v>1</v>
      </c>
      <c r="W652" s="257" t="s">
        <v>2065</v>
      </c>
      <c r="X652" s="258">
        <v>45</v>
      </c>
      <c r="Y652" s="259">
        <v>20</v>
      </c>
      <c r="Z652" s="260"/>
      <c r="AA652" s="261"/>
      <c r="AB652" s="262"/>
      <c r="AC652" s="262"/>
      <c r="AD652" s="261"/>
      <c r="AE652" s="262"/>
      <c r="AF652" s="255"/>
      <c r="AG652" s="263" t="s">
        <v>2063</v>
      </c>
      <c r="AH652" s="264"/>
      <c r="AI652" s="255">
        <v>444</v>
      </c>
      <c r="AJ652" s="264">
        <v>44970</v>
      </c>
      <c r="AK652" s="264">
        <v>40347</v>
      </c>
      <c r="AL652" s="264">
        <v>44959</v>
      </c>
      <c r="AM652" s="254"/>
      <c r="AN652" s="243"/>
      <c r="AO652" s="265" t="str">
        <f>_xlfn.IFNA(IF(VLOOKUP(tabItens[[#This Row],[CÓDIGO]],tabExcluirDoEstoque[#Data],1,FALSE),"sim",""),"")</f>
        <v/>
      </c>
      <c r="AP652" s="266" t="str">
        <f ca="1">IF(OR(ISBLANK(tabItens[[#This Row],[ATA DT.VALID.]]),tabItens[[#This Row],[ATA DT.VALID.]]="",tabItens[[#This Row],[ATA DT.VALID.]]=" "),"",IF(TYPE(tabItens[[#This Row],[ATA DT.VALID.]])=1,ROUNDUP((tabItens[[#This Row],[ATA DT.VALID.]]-TODAY())/7,0),""))</f>
        <v/>
      </c>
      <c r="AQ652" s="267">
        <v>0</v>
      </c>
      <c r="AR652" s="268" t="str">
        <f>IF(ISBLANK(tabItens[[#This Row],[CÓDIGO]]),"",IFERROR(VLOOKUP(tabItens[[#This Row],[CÓDIGO]],Consumo!$C$2:$AI$902,32,FALSE),0))</f>
        <v>08.2023</v>
      </c>
      <c r="AS652" s="269">
        <f>SUMIF(Consumo!$C$3:$C$902,tabItens[[#This Row],[CÓDIGO]],Consumo!$T$3:$T$902) + SUMIF(Consumo!$C$3:$C$902,tabItens[[#This Row],[CÓDIGO]],Consumo!$U$3:$U$902) + SUMIF(Consumo!$C$3:$C$902,tabItens[[#This Row],[CÓDIGO]],Consumo!$V$3:$V$902) + SUMIF(Consumo!$C$3:$C$902,tabItens[[#This Row],[CÓDIGO]],Consumo!$W$3:$W$902)</f>
        <v>306</v>
      </c>
      <c r="AT652" s="269">
        <f>SUMIF(Consumo!$C$3:$C$902,tabItens[[#This Row],[CÓDIGO]],Consumo!$AF$3:$AF$902)</f>
        <v>1646</v>
      </c>
      <c r="AU652" s="270">
        <f>SUMIF(Consumo!$C$3:$C$902,tabItens[[#This Row],[CÓDIGO]],Consumo!$AG$3:$AG$902)</f>
        <v>643</v>
      </c>
      <c r="AV652" s="271">
        <f>SUMIF(Consumo!$C$3:$C$902,tabItens[[#This Row],[CÓDIGO]],Consumo!$AE$3:$AE$902)</f>
        <v>0.66666666666666663</v>
      </c>
      <c r="AW652" s="244">
        <f>tabItens[[#This Row],[QTDE ATUAL]] + tabItens[[#This Row],[RC QTDE]] + tabItens[[#This Row],[AF SALDO]] + tabItens[[#This Row],[Recentes]]</f>
        <v>836</v>
      </c>
      <c r="AX652" s="272">
        <v>69</v>
      </c>
      <c r="AY652" s="272">
        <v>4</v>
      </c>
      <c r="AZ652" s="272">
        <f>IF(ISBLANK(tabItens[[#This Row],[CÓDIGO]]),"",tabItens[[#This Row],[PontoMês]] * (AZ$2+tabItens[[#This Row],[PontoQtM]]))</f>
        <v>276</v>
      </c>
      <c r="BA652" s="271">
        <f>tabItens[[#This Row],[PontoPed]] - tabItens[[#This Row],[Saldo]] + (1/10)</f>
        <v>-559.9</v>
      </c>
      <c r="BB652" s="271">
        <f xml:space="preserve"> tabItens[[#This Row],[PontoMês]] * BB$2 - tabItens[[#This Row],[QTDE ATUAL]] - (1/10)</f>
        <v>-767.1</v>
      </c>
      <c r="BC652" s="273">
        <f>IF( tabItens[[#This Row],[PontoPed]]&gt;0, IF(tabItens[[#This Row],[PontoPed]]&lt;1, 1, IF( tabItens[[#This Row],[Saldo]]&gt;tabItens[[#This Row],[PontoPed]], 0, (tabItens[[#This Row],[PontoPed]]-tabItens[[#This Row],[Saldo]])/tabItens[[#This Row],[PontoPed]] ) ), 0 )</f>
        <v>0</v>
      </c>
      <c r="BD652" s="274">
        <f>ROUNDDOWN(IF( OR( AND(tabItens[[#This Row],[PontoPed]]&lt;tabItens[[#This Row],[Saldo]],tabItens[[#This Row],[Saldo]]&gt;0), tabItens[[#This Row],[PontoPed]]=0), 99, IF(AND(tabItens[[#This Row],[Saldo]]=0,tabItens[[#This Row],[PontoPed]]&gt;0), 0, (1-tabItens[[#This Row],[PctAb]])*10 ) ),0)</f>
        <v>99</v>
      </c>
      <c r="BE652" s="275">
        <f>MAX(ROUNDDOWN( IF(tabItens[[#This Row],[Abaixo]] &gt; 0,   tabItens[[#This Row],[Abaixo]] + (tabItens[[#This Row],[PontoMês]] * IF( OR( ISBLANK(tabItens[[#This Row],[ATA Nº/ANO]]), tabItens[[#This Row],[ATA Nº/ANO]] = ""),BE$2,BE$1)),0),0),0)</f>
        <v>0</v>
      </c>
      <c r="BF65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2" s="276">
        <f>SUMIF(Consumo!$C$3:$C$902,tabItens[[#This Row],[CÓDIGO]],Consumo!$E$3:$E$902)</f>
        <v>12</v>
      </c>
      <c r="BH652" s="277">
        <f>IF(AND(tabItens[[#This Row],[Pend]] &gt; 0,tabItens[[#This Row],[Consumo]] &lt;&gt; 0), tabItens[[#This Row],[Pend]] / tabItens[[#This Row],[Consumo]], 0 )</f>
        <v>7.2904009720534627E-3</v>
      </c>
      <c r="BI652" s="276"/>
      <c r="BJ652" s="276"/>
      <c r="BK652" s="278" t="s">
        <v>2077</v>
      </c>
    </row>
    <row r="653" spans="1:63" x14ac:dyDescent="0.3">
      <c r="A653" s="239">
        <v>91250</v>
      </c>
      <c r="B653" s="240" t="s">
        <v>1531</v>
      </c>
      <c r="C653" s="241" t="s">
        <v>273</v>
      </c>
      <c r="D653" s="242">
        <v>0.64</v>
      </c>
      <c r="E653" s="243"/>
      <c r="F653" s="243"/>
      <c r="G653" s="243" t="s">
        <v>891</v>
      </c>
      <c r="H653" s="244">
        <v>665</v>
      </c>
      <c r="I653" s="245">
        <v>103003</v>
      </c>
      <c r="J653" s="246">
        <v>0.64</v>
      </c>
      <c r="K653" s="247">
        <v>90</v>
      </c>
      <c r="L653" s="248">
        <f>IF(tabItens[[#This Row],[Média]] &gt; 0, tabItens[[#This Row],[QTDE ATUAL]] / tabItens[[#This Row],[Média]],999.9)</f>
        <v>999.9</v>
      </c>
      <c r="M653" s="249">
        <v>0</v>
      </c>
      <c r="N653" s="250">
        <f>tabItens[[#This Row],[VALOR UNIT.]] * tabItens[[#This Row],[LC]]</f>
        <v>0</v>
      </c>
      <c r="O653" s="251"/>
      <c r="P653" s="252"/>
      <c r="Q653" s="253"/>
      <c r="R653" s="250"/>
      <c r="S653" s="254"/>
      <c r="T653" s="255">
        <f>ROUNDDOWN(IFERROR(tabItens[[#This Row],[ATA DT.VALID.]] - $D$1,0) / 30,0)</f>
        <v>-1507</v>
      </c>
      <c r="U653" s="240" t="s">
        <v>1043</v>
      </c>
      <c r="V653" s="256">
        <v>1</v>
      </c>
      <c r="W653" s="257" t="s">
        <v>2065</v>
      </c>
      <c r="X653" s="258">
        <v>45</v>
      </c>
      <c r="Y653" s="259">
        <v>17</v>
      </c>
      <c r="Z653" s="260"/>
      <c r="AA653" s="261"/>
      <c r="AB653" s="262"/>
      <c r="AC653" s="262"/>
      <c r="AD653" s="261"/>
      <c r="AE653" s="262"/>
      <c r="AF653" s="255"/>
      <c r="AG653" s="263" t="s">
        <v>2063</v>
      </c>
      <c r="AH653" s="264"/>
      <c r="AI653" s="255">
        <v>30</v>
      </c>
      <c r="AJ653" s="264">
        <v>44160</v>
      </c>
      <c r="AK653" s="264">
        <v>38820</v>
      </c>
      <c r="AL653" s="264">
        <v>44110</v>
      </c>
      <c r="AM653" s="254"/>
      <c r="AN653" s="243"/>
      <c r="AO653" s="265" t="str">
        <f>_xlfn.IFNA(IF(VLOOKUP(tabItens[[#This Row],[CÓDIGO]],tabExcluirDoEstoque[#Data],1,FALSE),"sim",""),"")</f>
        <v/>
      </c>
      <c r="AP653" s="266" t="str">
        <f ca="1">IF(OR(ISBLANK(tabItens[[#This Row],[ATA DT.VALID.]]),tabItens[[#This Row],[ATA DT.VALID.]]="",tabItens[[#This Row],[ATA DT.VALID.]]=" "),"",IF(TYPE(tabItens[[#This Row],[ATA DT.VALID.]])=1,ROUNDUP((tabItens[[#This Row],[ATA DT.VALID.]]-TODAY())/7,0),""))</f>
        <v/>
      </c>
      <c r="AQ653" s="267"/>
      <c r="AR653" s="268" t="str">
        <f>IF(ISBLANK(tabItens[[#This Row],[CÓDIGO]]),"",IFERROR(VLOOKUP(tabItens[[#This Row],[CÓDIGO]],Consumo!$C$2:$AI$902,32,FALSE),0))</f>
        <v>08.2023</v>
      </c>
      <c r="AS653" s="269">
        <f>SUMIF(Consumo!$C$3:$C$902,tabItens[[#This Row],[CÓDIGO]],Consumo!$T$3:$T$902) + SUMIF(Consumo!$C$3:$C$902,tabItens[[#This Row],[CÓDIGO]],Consumo!$U$3:$U$902) + SUMIF(Consumo!$C$3:$C$902,tabItens[[#This Row],[CÓDIGO]],Consumo!$V$3:$V$902) + SUMIF(Consumo!$C$3:$C$902,tabItens[[#This Row],[CÓDIGO]],Consumo!$W$3:$W$902)</f>
        <v>21</v>
      </c>
      <c r="AT653" s="269">
        <f>SUMIF(Consumo!$C$3:$C$902,tabItens[[#This Row],[CÓDIGO]],Consumo!$AF$3:$AF$902)</f>
        <v>158</v>
      </c>
      <c r="AU653" s="270">
        <f>SUMIF(Consumo!$C$3:$C$902,tabItens[[#This Row],[CÓDIGO]],Consumo!$AG$3:$AG$902)</f>
        <v>48</v>
      </c>
      <c r="AV653" s="271">
        <f>SUMIF(Consumo!$C$3:$C$902,tabItens[[#This Row],[CÓDIGO]],Consumo!$AE$3:$AE$902)</f>
        <v>0</v>
      </c>
      <c r="AW653" s="244">
        <f>tabItens[[#This Row],[QTDE ATUAL]] + tabItens[[#This Row],[RC QTDE]] + tabItens[[#This Row],[AF SALDO]] + tabItens[[#This Row],[Recentes]]</f>
        <v>665</v>
      </c>
      <c r="AX653" s="272">
        <v>64</v>
      </c>
      <c r="AY653" s="272">
        <v>4</v>
      </c>
      <c r="AZ653" s="272">
        <f>IF(ISBLANK(tabItens[[#This Row],[CÓDIGO]]),"",tabItens[[#This Row],[PontoMês]] * (AZ$2+tabItens[[#This Row],[PontoQtM]]))</f>
        <v>256</v>
      </c>
      <c r="BA653" s="271">
        <f>tabItens[[#This Row],[PontoPed]] - tabItens[[#This Row],[Saldo]] + (1/10)</f>
        <v>-408.9</v>
      </c>
      <c r="BB653" s="271">
        <f xml:space="preserve"> tabItens[[#This Row],[PontoMês]] * BB$2 - tabItens[[#This Row],[QTDE ATUAL]] - (1/10)</f>
        <v>-601.1</v>
      </c>
      <c r="BC653" s="273">
        <f>IF( tabItens[[#This Row],[PontoPed]]&gt;0, IF(tabItens[[#This Row],[PontoPed]]&lt;1, 1, IF( tabItens[[#This Row],[Saldo]]&gt;tabItens[[#This Row],[PontoPed]], 0, (tabItens[[#This Row],[PontoPed]]-tabItens[[#This Row],[Saldo]])/tabItens[[#This Row],[PontoPed]] ) ), 0 )</f>
        <v>0</v>
      </c>
      <c r="BD653" s="274">
        <f>ROUNDDOWN(IF( OR( AND(tabItens[[#This Row],[PontoPed]]&lt;tabItens[[#This Row],[Saldo]],tabItens[[#This Row],[Saldo]]&gt;0), tabItens[[#This Row],[PontoPed]]=0), 99, IF(AND(tabItens[[#This Row],[Saldo]]=0,tabItens[[#This Row],[PontoPed]]&gt;0), 0, (1-tabItens[[#This Row],[PctAb]])*10 ) ),0)</f>
        <v>99</v>
      </c>
      <c r="BE653" s="275">
        <f>MAX(ROUNDDOWN( IF(tabItens[[#This Row],[Abaixo]] &gt; 0,   tabItens[[#This Row],[Abaixo]] + (tabItens[[#This Row],[PontoMês]] * IF( OR( ISBLANK(tabItens[[#This Row],[ATA Nº/ANO]]), tabItens[[#This Row],[ATA Nº/ANO]] = ""),BE$2,BE$1)),0),0),0)</f>
        <v>0</v>
      </c>
      <c r="BF65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3" s="276">
        <f>SUMIF(Consumo!$C$3:$C$902,tabItens[[#This Row],[CÓDIGO]],Consumo!$E$3:$E$902)</f>
        <v>0</v>
      </c>
      <c r="BH653" s="277">
        <f>IF(AND(tabItens[[#This Row],[Pend]] &gt; 0,tabItens[[#This Row],[Consumo]] &lt;&gt; 0), tabItens[[#This Row],[Pend]] / tabItens[[#This Row],[Consumo]], 0 )</f>
        <v>0</v>
      </c>
      <c r="BI653" s="276"/>
      <c r="BJ653" s="276"/>
      <c r="BK653" s="278" t="s">
        <v>2077</v>
      </c>
    </row>
    <row r="654" spans="1:63" x14ac:dyDescent="0.3">
      <c r="A654" s="239">
        <v>49254</v>
      </c>
      <c r="B654" s="240" t="s">
        <v>1300</v>
      </c>
      <c r="C654" s="241" t="s">
        <v>273</v>
      </c>
      <c r="D654" s="242">
        <v>10.199999999999999</v>
      </c>
      <c r="E654" s="243"/>
      <c r="F654" s="243"/>
      <c r="G654" s="243" t="s">
        <v>891</v>
      </c>
      <c r="H654" s="244">
        <v>128</v>
      </c>
      <c r="I654" s="245">
        <v>103003</v>
      </c>
      <c r="J654" s="246">
        <v>10.199999999999999</v>
      </c>
      <c r="K654" s="247">
        <v>1500</v>
      </c>
      <c r="L654" s="248">
        <f>IF(tabItens[[#This Row],[Média]] &gt; 0, tabItens[[#This Row],[QTDE ATUAL]] / tabItens[[#This Row],[Média]],999.9)</f>
        <v>96</v>
      </c>
      <c r="M654" s="249">
        <v>0</v>
      </c>
      <c r="N654" s="250">
        <f>tabItens[[#This Row],[VALOR UNIT.]] * tabItens[[#This Row],[LC]]</f>
        <v>0</v>
      </c>
      <c r="O654" s="251"/>
      <c r="P654" s="252"/>
      <c r="Q654" s="253"/>
      <c r="R654" s="250"/>
      <c r="S654" s="254"/>
      <c r="T654" s="255">
        <f>ROUNDDOWN(IFERROR(tabItens[[#This Row],[ATA DT.VALID.]] - $D$1,0) / 30,0)</f>
        <v>-1507</v>
      </c>
      <c r="U654" s="240" t="s">
        <v>962</v>
      </c>
      <c r="V654" s="256">
        <v>1</v>
      </c>
      <c r="W654" s="257" t="s">
        <v>2064</v>
      </c>
      <c r="X654" s="258">
        <v>72</v>
      </c>
      <c r="Y654" s="259">
        <v>7</v>
      </c>
      <c r="Z654" s="260">
        <v>5540</v>
      </c>
      <c r="AA654" s="261">
        <v>2023</v>
      </c>
      <c r="AB654" s="262">
        <v>600</v>
      </c>
      <c r="AC654" s="262"/>
      <c r="AD654" s="261"/>
      <c r="AE654" s="262"/>
      <c r="AF654" s="255"/>
      <c r="AG654" s="263" t="s">
        <v>2063</v>
      </c>
      <c r="AH654" s="264"/>
      <c r="AI654" s="255">
        <v>654</v>
      </c>
      <c r="AJ654" s="264">
        <v>45069</v>
      </c>
      <c r="AK654" s="264" t="s">
        <v>891</v>
      </c>
      <c r="AL654" s="264">
        <v>44998</v>
      </c>
      <c r="AM654" s="254"/>
      <c r="AN654" s="243"/>
      <c r="AO654" s="265" t="str">
        <f>_xlfn.IFNA(IF(VLOOKUP(tabItens[[#This Row],[CÓDIGO]],tabExcluirDoEstoque[#Data],1,FALSE),"sim",""),"")</f>
        <v/>
      </c>
      <c r="AP654" s="266" t="str">
        <f ca="1">IF(OR(ISBLANK(tabItens[[#This Row],[ATA DT.VALID.]]),tabItens[[#This Row],[ATA DT.VALID.]]="",tabItens[[#This Row],[ATA DT.VALID.]]=" "),"",IF(TYPE(tabItens[[#This Row],[ATA DT.VALID.]])=1,ROUNDUP((tabItens[[#This Row],[ATA DT.VALID.]]-TODAY())/7,0),""))</f>
        <v/>
      </c>
      <c r="AQ654" s="267"/>
      <c r="AR654" s="268" t="str">
        <f>IF(ISBLANK(tabItens[[#This Row],[CÓDIGO]]),"",IFERROR(VLOOKUP(tabItens[[#This Row],[CÓDIGO]],Consumo!$C$2:$AI$902,32,FALSE),0))</f>
        <v>08.2023</v>
      </c>
      <c r="AS654" s="269">
        <f>SUMIF(Consumo!$C$3:$C$902,tabItens[[#This Row],[CÓDIGO]],Consumo!$T$3:$T$902) + SUMIF(Consumo!$C$3:$C$902,tabItens[[#This Row],[CÓDIGO]],Consumo!$U$3:$U$902) + SUMIF(Consumo!$C$3:$C$902,tabItens[[#This Row],[CÓDIGO]],Consumo!$V$3:$V$902) + SUMIF(Consumo!$C$3:$C$902,tabItens[[#This Row],[CÓDIGO]],Consumo!$W$3:$W$902)</f>
        <v>775</v>
      </c>
      <c r="AT654" s="269">
        <f>SUMIF(Consumo!$C$3:$C$902,tabItens[[#This Row],[CÓDIGO]],Consumo!$AF$3:$AF$902)</f>
        <v>2666</v>
      </c>
      <c r="AU654" s="270">
        <f>SUMIF(Consumo!$C$3:$C$902,tabItens[[#This Row],[CÓDIGO]],Consumo!$AG$3:$AG$902)</f>
        <v>342</v>
      </c>
      <c r="AV654" s="271">
        <f>SUMIF(Consumo!$C$3:$C$902,tabItens[[#This Row],[CÓDIGO]],Consumo!$AE$3:$AE$902)</f>
        <v>1.3333333333333333</v>
      </c>
      <c r="AW654" s="244">
        <f>tabItens[[#This Row],[QTDE ATUAL]] + tabItens[[#This Row],[RC QTDE]] + tabItens[[#This Row],[AF SALDO]] + tabItens[[#This Row],[Recentes]]</f>
        <v>728</v>
      </c>
      <c r="AX654" s="272">
        <v>121</v>
      </c>
      <c r="AY654" s="272">
        <v>4</v>
      </c>
      <c r="AZ654" s="272">
        <f>IF(ISBLANK(tabItens[[#This Row],[CÓDIGO]]),"",tabItens[[#This Row],[PontoMês]] * (AZ$2+tabItens[[#This Row],[PontoQtM]]))</f>
        <v>484</v>
      </c>
      <c r="BA654" s="271">
        <f>tabItens[[#This Row],[PontoPed]] - tabItens[[#This Row],[Saldo]] + (1/10)</f>
        <v>-243.9</v>
      </c>
      <c r="BB654" s="271">
        <f xml:space="preserve"> tabItens[[#This Row],[PontoMês]] * BB$2 - tabItens[[#This Row],[QTDE ATUAL]] - (1/10)</f>
        <v>-7.1</v>
      </c>
      <c r="BC654" s="273">
        <f>IF( tabItens[[#This Row],[PontoPed]]&gt;0, IF(tabItens[[#This Row],[PontoPed]]&lt;1, 1, IF( tabItens[[#This Row],[Saldo]]&gt;tabItens[[#This Row],[PontoPed]], 0, (tabItens[[#This Row],[PontoPed]]-tabItens[[#This Row],[Saldo]])/tabItens[[#This Row],[PontoPed]] ) ), 0 )</f>
        <v>0</v>
      </c>
      <c r="BD654" s="274">
        <f>ROUNDDOWN(IF( OR( AND(tabItens[[#This Row],[PontoPed]]&lt;tabItens[[#This Row],[Saldo]],tabItens[[#This Row],[Saldo]]&gt;0), tabItens[[#This Row],[PontoPed]]=0), 99, IF(AND(tabItens[[#This Row],[Saldo]]=0,tabItens[[#This Row],[PontoPed]]&gt;0), 0, (1-tabItens[[#This Row],[PctAb]])*10 ) ),0)</f>
        <v>99</v>
      </c>
      <c r="BE654" s="275">
        <f>MAX(ROUNDDOWN( IF(tabItens[[#This Row],[Abaixo]] &gt; 0,   tabItens[[#This Row],[Abaixo]] + (tabItens[[#This Row],[PontoMês]] * IF( OR( ISBLANK(tabItens[[#This Row],[ATA Nº/ANO]]), tabItens[[#This Row],[ATA Nº/ANO]] = ""),BE$2,BE$1)),0),0),0)</f>
        <v>0</v>
      </c>
      <c r="BF65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4" s="276">
        <f>SUMIF(Consumo!$C$3:$C$902,tabItens[[#This Row],[CÓDIGO]],Consumo!$E$3:$E$902)</f>
        <v>24</v>
      </c>
      <c r="BH654" s="277">
        <f>IF(AND(tabItens[[#This Row],[Pend]] &gt; 0,tabItens[[#This Row],[Consumo]] &lt;&gt; 0), tabItens[[#This Row],[Pend]] / tabItens[[#This Row],[Consumo]], 0 )</f>
        <v>9.0022505626406596E-3</v>
      </c>
      <c r="BI654" s="276"/>
      <c r="BJ654" s="276"/>
      <c r="BK654" s="278" t="s">
        <v>2077</v>
      </c>
    </row>
    <row r="655" spans="1:63" x14ac:dyDescent="0.3">
      <c r="A655" s="239">
        <v>16978</v>
      </c>
      <c r="B655" s="240" t="s">
        <v>1126</v>
      </c>
      <c r="C655" s="241" t="s">
        <v>264</v>
      </c>
      <c r="D655" s="242">
        <v>0.55000000000000004</v>
      </c>
      <c r="E655" s="243"/>
      <c r="F655" s="243"/>
      <c r="G655" s="243" t="s">
        <v>891</v>
      </c>
      <c r="H655" s="244">
        <v>868</v>
      </c>
      <c r="I655" s="245">
        <v>103003</v>
      </c>
      <c r="J655" s="246">
        <v>0.55000000000000004</v>
      </c>
      <c r="K655" s="247">
        <v>127</v>
      </c>
      <c r="L655" s="248">
        <f>IF(tabItens[[#This Row],[Média]] &gt; 0, tabItens[[#This Row],[QTDE ATUAL]] / tabItens[[#This Row],[Média]],999.9)</f>
        <v>999.9</v>
      </c>
      <c r="M655" s="249">
        <v>0</v>
      </c>
      <c r="N655" s="250">
        <f>tabItens[[#This Row],[VALOR UNIT.]] * tabItens[[#This Row],[LC]]</f>
        <v>0</v>
      </c>
      <c r="O655" s="251" t="s">
        <v>2093</v>
      </c>
      <c r="P655" s="252"/>
      <c r="Q655" s="253"/>
      <c r="R655" s="250"/>
      <c r="S655" s="254"/>
      <c r="T655" s="255">
        <f>ROUNDDOWN(IFERROR(tabItens[[#This Row],[ATA DT.VALID.]] - $D$1,0) / 30,0)</f>
        <v>-1507</v>
      </c>
      <c r="U655" s="240" t="s">
        <v>972</v>
      </c>
      <c r="V655" s="256">
        <v>1</v>
      </c>
      <c r="W655" s="257" t="s">
        <v>2067</v>
      </c>
      <c r="X655" s="258">
        <v>61</v>
      </c>
      <c r="Y655" s="259">
        <v>8</v>
      </c>
      <c r="Z655" s="260"/>
      <c r="AA655" s="261"/>
      <c r="AB655" s="262"/>
      <c r="AC655" s="262"/>
      <c r="AD655" s="261"/>
      <c r="AE655" s="262"/>
      <c r="AF655" s="255"/>
      <c r="AG655" s="263" t="s">
        <v>2063</v>
      </c>
      <c r="AH655" s="264"/>
      <c r="AI655" s="255">
        <v>42</v>
      </c>
      <c r="AJ655" s="264">
        <v>44533</v>
      </c>
      <c r="AK655" s="264" t="s">
        <v>891</v>
      </c>
      <c r="AL655" s="264">
        <v>44985</v>
      </c>
      <c r="AM655" s="254"/>
      <c r="AN655" s="243"/>
      <c r="AO655" s="265" t="str">
        <f>_xlfn.IFNA(IF(VLOOKUP(tabItens[[#This Row],[CÓDIGO]],tabExcluirDoEstoque[#Data],1,FALSE),"sim",""),"")</f>
        <v/>
      </c>
      <c r="AP655" s="266" t="str">
        <f ca="1">IF(OR(ISBLANK(tabItens[[#This Row],[ATA DT.VALID.]]),tabItens[[#This Row],[ATA DT.VALID.]]="",tabItens[[#This Row],[ATA DT.VALID.]]=" "),"",IF(TYPE(tabItens[[#This Row],[ATA DT.VALID.]])=1,ROUNDUP((tabItens[[#This Row],[ATA DT.VALID.]]-TODAY())/7,0),""))</f>
        <v/>
      </c>
      <c r="AQ655" s="267">
        <v>0</v>
      </c>
      <c r="AR655" s="268" t="str">
        <f>IF(ISBLANK(tabItens[[#This Row],[CÓDIGO]]),"",IFERROR(VLOOKUP(tabItens[[#This Row],[CÓDIGO]],Consumo!$C$2:$AI$902,32,FALSE),0))</f>
        <v>07.2023</v>
      </c>
      <c r="AS655" s="269">
        <f>SUMIF(Consumo!$C$3:$C$902,tabItens[[#This Row],[CÓDIGO]],Consumo!$T$3:$T$902) + SUMIF(Consumo!$C$3:$C$902,tabItens[[#This Row],[CÓDIGO]],Consumo!$U$3:$U$902) + SUMIF(Consumo!$C$3:$C$902,tabItens[[#This Row],[CÓDIGO]],Consumo!$V$3:$V$902) + SUMIF(Consumo!$C$3:$C$902,tabItens[[#This Row],[CÓDIGO]],Consumo!$W$3:$W$902)</f>
        <v>60</v>
      </c>
      <c r="AT655" s="269">
        <f>SUMIF(Consumo!$C$3:$C$902,tabItens[[#This Row],[CÓDIGO]],Consumo!$AF$3:$AF$902)</f>
        <v>172</v>
      </c>
      <c r="AU655" s="270">
        <f>SUMIF(Consumo!$C$3:$C$902,tabItens[[#This Row],[CÓDIGO]],Consumo!$AG$3:$AG$902)</f>
        <v>47</v>
      </c>
      <c r="AV655" s="271">
        <f>SUMIF(Consumo!$C$3:$C$902,tabItens[[#This Row],[CÓDIGO]],Consumo!$AE$3:$AE$902)</f>
        <v>0</v>
      </c>
      <c r="AW655" s="244">
        <f>tabItens[[#This Row],[QTDE ATUAL]] + tabItens[[#This Row],[RC QTDE]] + tabItens[[#This Row],[AF SALDO]] + tabItens[[#This Row],[Recentes]]</f>
        <v>868</v>
      </c>
      <c r="AX655" s="272">
        <v>34</v>
      </c>
      <c r="AY655" s="272">
        <v>4</v>
      </c>
      <c r="AZ655" s="272">
        <f>IF(ISBLANK(tabItens[[#This Row],[CÓDIGO]]),"",tabItens[[#This Row],[PontoMês]] * (AZ$2+tabItens[[#This Row],[PontoQtM]]))</f>
        <v>136</v>
      </c>
      <c r="BA655" s="271">
        <f>tabItens[[#This Row],[PontoPed]] - tabItens[[#This Row],[Saldo]] + (1/10)</f>
        <v>-731.9</v>
      </c>
      <c r="BB655" s="271">
        <f xml:space="preserve"> tabItens[[#This Row],[PontoMês]] * BB$2 - tabItens[[#This Row],[QTDE ATUAL]] - (1/10)</f>
        <v>-834.1</v>
      </c>
      <c r="BC655" s="273">
        <f>IF( tabItens[[#This Row],[PontoPed]]&gt;0, IF(tabItens[[#This Row],[PontoPed]]&lt;1, 1, IF( tabItens[[#This Row],[Saldo]]&gt;tabItens[[#This Row],[PontoPed]], 0, (tabItens[[#This Row],[PontoPed]]-tabItens[[#This Row],[Saldo]])/tabItens[[#This Row],[PontoPed]] ) ), 0 )</f>
        <v>0</v>
      </c>
      <c r="BD655" s="274">
        <f>ROUNDDOWN(IF( OR( AND(tabItens[[#This Row],[PontoPed]]&lt;tabItens[[#This Row],[Saldo]],tabItens[[#This Row],[Saldo]]&gt;0), tabItens[[#This Row],[PontoPed]]=0), 99, IF(AND(tabItens[[#This Row],[Saldo]]=0,tabItens[[#This Row],[PontoPed]]&gt;0), 0, (1-tabItens[[#This Row],[PctAb]])*10 ) ),0)</f>
        <v>99</v>
      </c>
      <c r="BE655" s="275">
        <f>MAX(ROUNDDOWN( IF(tabItens[[#This Row],[Abaixo]] &gt; 0,   tabItens[[#This Row],[Abaixo]] + (tabItens[[#This Row],[PontoMês]] * IF( OR( ISBLANK(tabItens[[#This Row],[ATA Nº/ANO]]), tabItens[[#This Row],[ATA Nº/ANO]] = ""),BE$2,BE$1)),0),0),0)</f>
        <v>0</v>
      </c>
      <c r="BF65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5" s="276">
        <f>SUMIF(Consumo!$C$3:$C$902,tabItens[[#This Row],[CÓDIGO]],Consumo!$E$3:$E$902)</f>
        <v>0</v>
      </c>
      <c r="BH655" s="277">
        <f>IF(AND(tabItens[[#This Row],[Pend]] &gt; 0,tabItens[[#This Row],[Consumo]] &lt;&gt; 0), tabItens[[#This Row],[Pend]] / tabItens[[#This Row],[Consumo]], 0 )</f>
        <v>0</v>
      </c>
      <c r="BI655" s="276"/>
      <c r="BJ655" s="276"/>
      <c r="BK655" s="278" t="s">
        <v>2077</v>
      </c>
    </row>
    <row r="656" spans="1:63" x14ac:dyDescent="0.3">
      <c r="A656" s="239">
        <v>16956</v>
      </c>
      <c r="B656" s="240" t="s">
        <v>1125</v>
      </c>
      <c r="C656" s="241" t="s">
        <v>264</v>
      </c>
      <c r="D656" s="242">
        <v>0.93</v>
      </c>
      <c r="E656" s="243"/>
      <c r="F656" s="243"/>
      <c r="G656" s="243" t="s">
        <v>891</v>
      </c>
      <c r="H656" s="244">
        <v>143</v>
      </c>
      <c r="I656" s="245">
        <v>103003</v>
      </c>
      <c r="J656" s="246">
        <v>0.93</v>
      </c>
      <c r="K656" s="247">
        <v>82</v>
      </c>
      <c r="L656" s="248">
        <f>IF(tabItens[[#This Row],[Média]] &gt; 0, tabItens[[#This Row],[QTDE ATUAL]] / tabItens[[#This Row],[Média]],999.9)</f>
        <v>999.9</v>
      </c>
      <c r="M656" s="249">
        <v>0</v>
      </c>
      <c r="N656" s="250">
        <f>tabItens[[#This Row],[VALOR UNIT.]] * tabItens[[#This Row],[LC]]</f>
        <v>0</v>
      </c>
      <c r="O656" s="251" t="s">
        <v>2093</v>
      </c>
      <c r="P656" s="252"/>
      <c r="Q656" s="253"/>
      <c r="R656" s="250"/>
      <c r="S656" s="254"/>
      <c r="T656" s="255">
        <f>ROUNDDOWN(IFERROR(tabItens[[#This Row],[ATA DT.VALID.]] - $D$1,0) / 30,0)</f>
        <v>-1507</v>
      </c>
      <c r="U656" s="240" t="s">
        <v>972</v>
      </c>
      <c r="V656" s="256">
        <v>1</v>
      </c>
      <c r="W656" s="257" t="s">
        <v>2067</v>
      </c>
      <c r="X656" s="258">
        <v>61</v>
      </c>
      <c r="Y656" s="259">
        <v>8</v>
      </c>
      <c r="Z656" s="260"/>
      <c r="AA656" s="261"/>
      <c r="AB656" s="262"/>
      <c r="AC656" s="262"/>
      <c r="AD656" s="261"/>
      <c r="AE656" s="262"/>
      <c r="AF656" s="255"/>
      <c r="AG656" s="263" t="s">
        <v>2063</v>
      </c>
      <c r="AH656" s="264"/>
      <c r="AI656" s="255">
        <v>28</v>
      </c>
      <c r="AJ656" s="264">
        <v>44573</v>
      </c>
      <c r="AK656" s="264" t="s">
        <v>891</v>
      </c>
      <c r="AL656" s="264">
        <v>44985</v>
      </c>
      <c r="AM656" s="254"/>
      <c r="AN656" s="243"/>
      <c r="AO656" s="265" t="str">
        <f>_xlfn.IFNA(IF(VLOOKUP(tabItens[[#This Row],[CÓDIGO]],tabExcluirDoEstoque[#Data],1,FALSE),"sim",""),"")</f>
        <v/>
      </c>
      <c r="AP656" s="266" t="str">
        <f ca="1">IF(OR(ISBLANK(tabItens[[#This Row],[ATA DT.VALID.]]),tabItens[[#This Row],[ATA DT.VALID.]]="",tabItens[[#This Row],[ATA DT.VALID.]]=" "),"",IF(TYPE(tabItens[[#This Row],[ATA DT.VALID.]])=1,ROUNDUP((tabItens[[#This Row],[ATA DT.VALID.]]-TODAY())/7,0),""))</f>
        <v/>
      </c>
      <c r="AQ656" s="267">
        <v>0</v>
      </c>
      <c r="AR656" s="268" t="str">
        <f>IF(ISBLANK(tabItens[[#This Row],[CÓDIGO]]),"",IFERROR(VLOOKUP(tabItens[[#This Row],[CÓDIGO]],Consumo!$C$2:$AI$902,32,FALSE),0))</f>
        <v>07.2023</v>
      </c>
      <c r="AS656" s="269">
        <f>SUMIF(Consumo!$C$3:$C$902,tabItens[[#This Row],[CÓDIGO]],Consumo!$T$3:$T$902) + SUMIF(Consumo!$C$3:$C$902,tabItens[[#This Row],[CÓDIGO]],Consumo!$U$3:$U$902) + SUMIF(Consumo!$C$3:$C$902,tabItens[[#This Row],[CÓDIGO]],Consumo!$V$3:$V$902) + SUMIF(Consumo!$C$3:$C$902,tabItens[[#This Row],[CÓDIGO]],Consumo!$W$3:$W$902)</f>
        <v>60</v>
      </c>
      <c r="AT656" s="269">
        <f>SUMIF(Consumo!$C$3:$C$902,tabItens[[#This Row],[CÓDIGO]],Consumo!$AF$3:$AF$902)</f>
        <v>103</v>
      </c>
      <c r="AU656" s="270">
        <f>SUMIF(Consumo!$C$3:$C$902,tabItens[[#This Row],[CÓDIGO]],Consumo!$AG$3:$AG$902)</f>
        <v>30</v>
      </c>
      <c r="AV656" s="271">
        <f>SUMIF(Consumo!$C$3:$C$902,tabItens[[#This Row],[CÓDIGO]],Consumo!$AE$3:$AE$902)</f>
        <v>0</v>
      </c>
      <c r="AW656" s="244">
        <f>tabItens[[#This Row],[QTDE ATUAL]] + tabItens[[#This Row],[RC QTDE]] + tabItens[[#This Row],[AF SALDO]] + tabItens[[#This Row],[Recentes]]</f>
        <v>143</v>
      </c>
      <c r="AX656" s="272">
        <v>17</v>
      </c>
      <c r="AY656" s="272">
        <v>4</v>
      </c>
      <c r="AZ656" s="272">
        <f>IF(ISBLANK(tabItens[[#This Row],[CÓDIGO]]),"",tabItens[[#This Row],[PontoMês]] * (AZ$2+tabItens[[#This Row],[PontoQtM]]))</f>
        <v>68</v>
      </c>
      <c r="BA656" s="271">
        <f>tabItens[[#This Row],[PontoPed]] - tabItens[[#This Row],[Saldo]] + (1/10)</f>
        <v>-74.900000000000006</v>
      </c>
      <c r="BB656" s="271">
        <f xml:space="preserve"> tabItens[[#This Row],[PontoMês]] * BB$2 - tabItens[[#This Row],[QTDE ATUAL]] - (1/10)</f>
        <v>-126.1</v>
      </c>
      <c r="BC656" s="273">
        <f>IF( tabItens[[#This Row],[PontoPed]]&gt;0, IF(tabItens[[#This Row],[PontoPed]]&lt;1, 1, IF( tabItens[[#This Row],[Saldo]]&gt;tabItens[[#This Row],[PontoPed]], 0, (tabItens[[#This Row],[PontoPed]]-tabItens[[#This Row],[Saldo]])/tabItens[[#This Row],[PontoPed]] ) ), 0 )</f>
        <v>0</v>
      </c>
      <c r="BD656" s="274">
        <f>ROUNDDOWN(IF( OR( AND(tabItens[[#This Row],[PontoPed]]&lt;tabItens[[#This Row],[Saldo]],tabItens[[#This Row],[Saldo]]&gt;0), tabItens[[#This Row],[PontoPed]]=0), 99, IF(AND(tabItens[[#This Row],[Saldo]]=0,tabItens[[#This Row],[PontoPed]]&gt;0), 0, (1-tabItens[[#This Row],[PctAb]])*10 ) ),0)</f>
        <v>99</v>
      </c>
      <c r="BE656" s="275">
        <f>MAX(ROUNDDOWN( IF(tabItens[[#This Row],[Abaixo]] &gt; 0,   tabItens[[#This Row],[Abaixo]] + (tabItens[[#This Row],[PontoMês]] * IF( OR( ISBLANK(tabItens[[#This Row],[ATA Nº/ANO]]), tabItens[[#This Row],[ATA Nº/ANO]] = ""),BE$2,BE$1)),0),0),0)</f>
        <v>0</v>
      </c>
      <c r="BF65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6" s="276">
        <f>SUMIF(Consumo!$C$3:$C$902,tabItens[[#This Row],[CÓDIGO]],Consumo!$E$3:$E$902)</f>
        <v>0</v>
      </c>
      <c r="BH656" s="277">
        <f>IF(AND(tabItens[[#This Row],[Pend]] &gt; 0,tabItens[[#This Row],[Consumo]] &lt;&gt; 0), tabItens[[#This Row],[Pend]] / tabItens[[#This Row],[Consumo]], 0 )</f>
        <v>0</v>
      </c>
      <c r="BI656" s="276"/>
      <c r="BJ656" s="276"/>
      <c r="BK656" s="278" t="s">
        <v>2077</v>
      </c>
    </row>
    <row r="657" spans="1:63" x14ac:dyDescent="0.3">
      <c r="A657" s="239">
        <v>112163</v>
      </c>
      <c r="B657" s="240" t="s">
        <v>1697</v>
      </c>
      <c r="C657" s="241" t="s">
        <v>31</v>
      </c>
      <c r="D657" s="242">
        <v>5.5</v>
      </c>
      <c r="E657" s="243"/>
      <c r="F657" s="243"/>
      <c r="G657" s="243" t="s">
        <v>891</v>
      </c>
      <c r="H657" s="244">
        <v>139</v>
      </c>
      <c r="I657" s="245">
        <v>103003</v>
      </c>
      <c r="J657" s="246">
        <v>5.5</v>
      </c>
      <c r="K657" s="247">
        <v>598</v>
      </c>
      <c r="L657" s="248">
        <f>IF(tabItens[[#This Row],[Média]] &gt; 0, tabItens[[#This Row],[QTDE ATUAL]] / tabItens[[#This Row],[Média]],999.9)</f>
        <v>999.9</v>
      </c>
      <c r="M657" s="249">
        <v>0</v>
      </c>
      <c r="N657" s="250">
        <f>tabItens[[#This Row],[VALOR UNIT.]] * tabItens[[#This Row],[LC]]</f>
        <v>0</v>
      </c>
      <c r="O657" s="251" t="s">
        <v>2095</v>
      </c>
      <c r="P657" s="252"/>
      <c r="Q657" s="253"/>
      <c r="R657" s="250"/>
      <c r="S657" s="254"/>
      <c r="T657" s="255">
        <f>ROUNDDOWN(IFERROR(tabItens[[#This Row],[ATA DT.VALID.]] - $D$1,0) / 30,0)</f>
        <v>-1507</v>
      </c>
      <c r="U657" s="240" t="s">
        <v>993</v>
      </c>
      <c r="V657" s="256">
        <v>1</v>
      </c>
      <c r="W657" s="257" t="s">
        <v>2068</v>
      </c>
      <c r="X657" s="258">
        <v>55</v>
      </c>
      <c r="Y657" s="259">
        <v>7</v>
      </c>
      <c r="Z657" s="260">
        <v>10087</v>
      </c>
      <c r="AA657" s="261">
        <v>2023</v>
      </c>
      <c r="AB657" s="262">
        <v>1000</v>
      </c>
      <c r="AC657" s="262"/>
      <c r="AD657" s="261"/>
      <c r="AE657" s="262"/>
      <c r="AF657" s="255"/>
      <c r="AG657" s="263" t="s">
        <v>2063</v>
      </c>
      <c r="AH657" s="264"/>
      <c r="AI657" s="255">
        <v>260</v>
      </c>
      <c r="AJ657" s="264">
        <v>44638</v>
      </c>
      <c r="AK657" s="264">
        <v>40045</v>
      </c>
      <c r="AL657" s="264">
        <v>45077</v>
      </c>
      <c r="AM657" s="254"/>
      <c r="AN657" s="243"/>
      <c r="AO657" s="265" t="str">
        <f>_xlfn.IFNA(IF(VLOOKUP(tabItens[[#This Row],[CÓDIGO]],tabExcluirDoEstoque[#Data],1,FALSE),"sim",""),"")</f>
        <v/>
      </c>
      <c r="AP657" s="266" t="str">
        <f ca="1">IF(OR(ISBLANK(tabItens[[#This Row],[ATA DT.VALID.]]),tabItens[[#This Row],[ATA DT.VALID.]]="",tabItens[[#This Row],[ATA DT.VALID.]]=" "),"",IF(TYPE(tabItens[[#This Row],[ATA DT.VALID.]])=1,ROUNDUP((tabItens[[#This Row],[ATA DT.VALID.]]-TODAY())/7,0),""))</f>
        <v/>
      </c>
      <c r="AQ657" s="267">
        <v>0</v>
      </c>
      <c r="AR657" s="268" t="str">
        <f>IF(ISBLANK(tabItens[[#This Row],[CÓDIGO]]),"",IFERROR(VLOOKUP(tabItens[[#This Row],[CÓDIGO]],Consumo!$C$2:$AI$902,32,FALSE),0))</f>
        <v>08.2023</v>
      </c>
      <c r="AS657" s="269">
        <f>SUMIF(Consumo!$C$3:$C$902,tabItens[[#This Row],[CÓDIGO]],Consumo!$T$3:$T$902) + SUMIF(Consumo!$C$3:$C$902,tabItens[[#This Row],[CÓDIGO]],Consumo!$U$3:$U$902) + SUMIF(Consumo!$C$3:$C$902,tabItens[[#This Row],[CÓDIGO]],Consumo!$V$3:$V$902) + SUMIF(Consumo!$C$3:$C$902,tabItens[[#This Row],[CÓDIGO]],Consumo!$W$3:$W$902)</f>
        <v>143</v>
      </c>
      <c r="AT657" s="269">
        <f>SUMIF(Consumo!$C$3:$C$902,tabItens[[#This Row],[CÓDIGO]],Consumo!$AF$3:$AF$902)</f>
        <v>1279</v>
      </c>
      <c r="AU657" s="270">
        <f>SUMIF(Consumo!$C$3:$C$902,tabItens[[#This Row],[CÓDIGO]],Consumo!$AG$3:$AG$902)</f>
        <v>198</v>
      </c>
      <c r="AV657" s="271">
        <f>SUMIF(Consumo!$C$3:$C$902,tabItens[[#This Row],[CÓDIGO]],Consumo!$AE$3:$AE$902)</f>
        <v>0</v>
      </c>
      <c r="AW657" s="244">
        <f>tabItens[[#This Row],[QTDE ATUAL]] + tabItens[[#This Row],[RC QTDE]] + tabItens[[#This Row],[AF SALDO]] + tabItens[[#This Row],[Recentes]]</f>
        <v>1139</v>
      </c>
      <c r="AX657" s="272">
        <v>61</v>
      </c>
      <c r="AY657" s="272">
        <v>4</v>
      </c>
      <c r="AZ657" s="272">
        <f>IF(ISBLANK(tabItens[[#This Row],[CÓDIGO]]),"",tabItens[[#This Row],[PontoMês]] * (AZ$2+tabItens[[#This Row],[PontoQtM]]))</f>
        <v>244</v>
      </c>
      <c r="BA657" s="271">
        <f>tabItens[[#This Row],[PontoPed]] - tabItens[[#This Row],[Saldo]] + (1/10)</f>
        <v>-894.9</v>
      </c>
      <c r="BB657" s="271">
        <f xml:space="preserve"> tabItens[[#This Row],[PontoMês]] * BB$2 - tabItens[[#This Row],[QTDE ATUAL]] - (1/10)</f>
        <v>-78.099999999999994</v>
      </c>
      <c r="BC657" s="273">
        <f>IF( tabItens[[#This Row],[PontoPed]]&gt;0, IF(tabItens[[#This Row],[PontoPed]]&lt;1, 1, IF( tabItens[[#This Row],[Saldo]]&gt;tabItens[[#This Row],[PontoPed]], 0, (tabItens[[#This Row],[PontoPed]]-tabItens[[#This Row],[Saldo]])/tabItens[[#This Row],[PontoPed]] ) ), 0 )</f>
        <v>0</v>
      </c>
      <c r="BD657" s="274">
        <f>ROUNDDOWN(IF( OR( AND(tabItens[[#This Row],[PontoPed]]&lt;tabItens[[#This Row],[Saldo]],tabItens[[#This Row],[Saldo]]&gt;0), tabItens[[#This Row],[PontoPed]]=0), 99, IF(AND(tabItens[[#This Row],[Saldo]]=0,tabItens[[#This Row],[PontoPed]]&gt;0), 0, (1-tabItens[[#This Row],[PctAb]])*10 ) ),0)</f>
        <v>99</v>
      </c>
      <c r="BE657" s="275">
        <f>MAX(ROUNDDOWN( IF(tabItens[[#This Row],[Abaixo]] &gt; 0,   tabItens[[#This Row],[Abaixo]] + (tabItens[[#This Row],[PontoMês]] * IF( OR( ISBLANK(tabItens[[#This Row],[ATA Nº/ANO]]), tabItens[[#This Row],[ATA Nº/ANO]] = ""),BE$2,BE$1)),0),0),0)</f>
        <v>0</v>
      </c>
      <c r="BF65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7" s="276">
        <f>SUMIF(Consumo!$C$3:$C$902,tabItens[[#This Row],[CÓDIGO]],Consumo!$E$3:$E$902)</f>
        <v>0</v>
      </c>
      <c r="BH657" s="277">
        <f>IF(AND(tabItens[[#This Row],[Pend]] &gt; 0,tabItens[[#This Row],[Consumo]] &lt;&gt; 0), tabItens[[#This Row],[Pend]] / tabItens[[#This Row],[Consumo]], 0 )</f>
        <v>0</v>
      </c>
      <c r="BI657" s="276"/>
      <c r="BJ657" s="276"/>
      <c r="BK657" s="278" t="s">
        <v>2077</v>
      </c>
    </row>
    <row r="658" spans="1:63" x14ac:dyDescent="0.3">
      <c r="A658" s="239">
        <v>112162</v>
      </c>
      <c r="B658" s="240" t="s">
        <v>1696</v>
      </c>
      <c r="C658" s="241" t="s">
        <v>31</v>
      </c>
      <c r="D658" s="242">
        <v>4.4000000000000004</v>
      </c>
      <c r="E658" s="243"/>
      <c r="F658" s="243"/>
      <c r="G658" s="243" t="s">
        <v>891</v>
      </c>
      <c r="H658" s="244">
        <v>163</v>
      </c>
      <c r="I658" s="245">
        <v>103003</v>
      </c>
      <c r="J658" s="246">
        <v>4.4000000000000004</v>
      </c>
      <c r="K658" s="247">
        <v>97</v>
      </c>
      <c r="L658" s="248">
        <f>IF(tabItens[[#This Row],[Média]] &gt; 0, tabItens[[#This Row],[QTDE ATUAL]] / tabItens[[#This Row],[Média]],999.9)</f>
        <v>999.9</v>
      </c>
      <c r="M658" s="249">
        <v>0</v>
      </c>
      <c r="N658" s="250">
        <f>tabItens[[#This Row],[VALOR UNIT.]] * tabItens[[#This Row],[LC]]</f>
        <v>0</v>
      </c>
      <c r="O658" s="251" t="s">
        <v>2095</v>
      </c>
      <c r="P658" s="252"/>
      <c r="Q658" s="253"/>
      <c r="R658" s="250"/>
      <c r="S658" s="254"/>
      <c r="T658" s="255">
        <f>ROUNDDOWN(IFERROR(tabItens[[#This Row],[ATA DT.VALID.]] - $D$1,0) / 30,0)</f>
        <v>-1507</v>
      </c>
      <c r="U658" s="240" t="s">
        <v>993</v>
      </c>
      <c r="V658" s="256">
        <v>1</v>
      </c>
      <c r="W658" s="257" t="s">
        <v>2068</v>
      </c>
      <c r="X658" s="258">
        <v>55</v>
      </c>
      <c r="Y658" s="259">
        <v>7</v>
      </c>
      <c r="Z658" s="260">
        <v>2442</v>
      </c>
      <c r="AA658" s="261">
        <v>2023</v>
      </c>
      <c r="AB658" s="262">
        <v>100</v>
      </c>
      <c r="AC658" s="262"/>
      <c r="AD658" s="261"/>
      <c r="AE658" s="262"/>
      <c r="AF658" s="255"/>
      <c r="AG658" s="263" t="s">
        <v>2063</v>
      </c>
      <c r="AH658" s="264"/>
      <c r="AI658" s="255">
        <v>32</v>
      </c>
      <c r="AJ658" s="264">
        <v>44638</v>
      </c>
      <c r="AK658" s="264">
        <v>40045</v>
      </c>
      <c r="AL658" s="264">
        <v>44616</v>
      </c>
      <c r="AM658" s="254"/>
      <c r="AN658" s="243"/>
      <c r="AO658" s="265" t="str">
        <f>_xlfn.IFNA(IF(VLOOKUP(tabItens[[#This Row],[CÓDIGO]],tabExcluirDoEstoque[#Data],1,FALSE),"sim",""),"")</f>
        <v/>
      </c>
      <c r="AP658" s="266" t="str">
        <f ca="1">IF(OR(ISBLANK(tabItens[[#This Row],[ATA DT.VALID.]]),tabItens[[#This Row],[ATA DT.VALID.]]="",tabItens[[#This Row],[ATA DT.VALID.]]=" "),"",IF(TYPE(tabItens[[#This Row],[ATA DT.VALID.]])=1,ROUNDUP((tabItens[[#This Row],[ATA DT.VALID.]]-TODAY())/7,0),""))</f>
        <v/>
      </c>
      <c r="AQ658" s="267">
        <v>0</v>
      </c>
      <c r="AR658" s="268" t="str">
        <f>IF(ISBLANK(tabItens[[#This Row],[CÓDIGO]]),"",IFERROR(VLOOKUP(tabItens[[#This Row],[CÓDIGO]],Consumo!$C$2:$AI$902,32,FALSE),0))</f>
        <v>08.2023</v>
      </c>
      <c r="AS658" s="269">
        <f>SUMIF(Consumo!$C$3:$C$902,tabItens[[#This Row],[CÓDIGO]],Consumo!$T$3:$T$902) + SUMIF(Consumo!$C$3:$C$902,tabItens[[#This Row],[CÓDIGO]],Consumo!$U$3:$U$902) + SUMIF(Consumo!$C$3:$C$902,tabItens[[#This Row],[CÓDIGO]],Consumo!$V$3:$V$902) + SUMIF(Consumo!$C$3:$C$902,tabItens[[#This Row],[CÓDIGO]],Consumo!$W$3:$W$902)</f>
        <v>81</v>
      </c>
      <c r="AT658" s="269">
        <f>SUMIF(Consumo!$C$3:$C$902,tabItens[[#This Row],[CÓDIGO]],Consumo!$AF$3:$AF$902)</f>
        <v>310</v>
      </c>
      <c r="AU658" s="270">
        <f>SUMIF(Consumo!$C$3:$C$902,tabItens[[#This Row],[CÓDIGO]],Consumo!$AG$3:$AG$902)</f>
        <v>66</v>
      </c>
      <c r="AV658" s="271">
        <f>SUMIF(Consumo!$C$3:$C$902,tabItens[[#This Row],[CÓDIGO]],Consumo!$AE$3:$AE$902)</f>
        <v>0</v>
      </c>
      <c r="AW658" s="244">
        <f>tabItens[[#This Row],[QTDE ATUAL]] + tabItens[[#This Row],[RC QTDE]] + tabItens[[#This Row],[AF SALDO]] + tabItens[[#This Row],[Recentes]]</f>
        <v>263</v>
      </c>
      <c r="AX658" s="272">
        <v>20</v>
      </c>
      <c r="AY658" s="272">
        <v>4</v>
      </c>
      <c r="AZ658" s="272">
        <f>IF(ISBLANK(tabItens[[#This Row],[CÓDIGO]]),"",tabItens[[#This Row],[PontoMês]] * (AZ$2+tabItens[[#This Row],[PontoQtM]]))</f>
        <v>80</v>
      </c>
      <c r="BA658" s="271">
        <f>tabItens[[#This Row],[PontoPed]] - tabItens[[#This Row],[Saldo]] + (1/10)</f>
        <v>-182.9</v>
      </c>
      <c r="BB658" s="271">
        <f xml:space="preserve"> tabItens[[#This Row],[PontoMês]] * BB$2 - tabItens[[#This Row],[QTDE ATUAL]] - (1/10)</f>
        <v>-143.1</v>
      </c>
      <c r="BC658" s="273">
        <f>IF( tabItens[[#This Row],[PontoPed]]&gt;0, IF(tabItens[[#This Row],[PontoPed]]&lt;1, 1, IF( tabItens[[#This Row],[Saldo]]&gt;tabItens[[#This Row],[PontoPed]], 0, (tabItens[[#This Row],[PontoPed]]-tabItens[[#This Row],[Saldo]])/tabItens[[#This Row],[PontoPed]] ) ), 0 )</f>
        <v>0</v>
      </c>
      <c r="BD658" s="274">
        <f>ROUNDDOWN(IF( OR( AND(tabItens[[#This Row],[PontoPed]]&lt;tabItens[[#This Row],[Saldo]],tabItens[[#This Row],[Saldo]]&gt;0), tabItens[[#This Row],[PontoPed]]=0), 99, IF(AND(tabItens[[#This Row],[Saldo]]=0,tabItens[[#This Row],[PontoPed]]&gt;0), 0, (1-tabItens[[#This Row],[PctAb]])*10 ) ),0)</f>
        <v>99</v>
      </c>
      <c r="BE658" s="275">
        <f>MAX(ROUNDDOWN( IF(tabItens[[#This Row],[Abaixo]] &gt; 0,   tabItens[[#This Row],[Abaixo]] + (tabItens[[#This Row],[PontoMês]] * IF( OR( ISBLANK(tabItens[[#This Row],[ATA Nº/ANO]]), tabItens[[#This Row],[ATA Nº/ANO]] = ""),BE$2,BE$1)),0),0),0)</f>
        <v>0</v>
      </c>
      <c r="BF65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8" s="276">
        <f>SUMIF(Consumo!$C$3:$C$902,tabItens[[#This Row],[CÓDIGO]],Consumo!$E$3:$E$902)</f>
        <v>0</v>
      </c>
      <c r="BH658" s="277">
        <f>IF(AND(tabItens[[#This Row],[Pend]] &gt; 0,tabItens[[#This Row],[Consumo]] &lt;&gt; 0), tabItens[[#This Row],[Pend]] / tabItens[[#This Row],[Consumo]], 0 )</f>
        <v>0</v>
      </c>
      <c r="BI658" s="276"/>
      <c r="BJ658" s="276"/>
      <c r="BK658" s="278" t="s">
        <v>2077</v>
      </c>
    </row>
    <row r="659" spans="1:63" x14ac:dyDescent="0.3">
      <c r="A659" s="239">
        <v>58706</v>
      </c>
      <c r="B659" s="240" t="s">
        <v>1343</v>
      </c>
      <c r="C659" s="241" t="s">
        <v>264</v>
      </c>
      <c r="D659" s="242">
        <v>79.73</v>
      </c>
      <c r="E659" s="243"/>
      <c r="F659" s="243"/>
      <c r="G659" s="243" t="s">
        <v>891</v>
      </c>
      <c r="H659" s="244">
        <v>0</v>
      </c>
      <c r="I659" s="245">
        <v>103003</v>
      </c>
      <c r="J659" s="246">
        <v>79.73</v>
      </c>
      <c r="K659" s="247">
        <v>350</v>
      </c>
      <c r="L659" s="248">
        <f>IF(tabItens[[#This Row],[Média]] &gt; 0, tabItens[[#This Row],[QTDE ATUAL]] / tabItens[[#This Row],[Média]],999.9)</f>
        <v>0</v>
      </c>
      <c r="M659" s="249">
        <v>0</v>
      </c>
      <c r="N659" s="250">
        <f>tabItens[[#This Row],[VALOR UNIT.]] * tabItens[[#This Row],[LC]]</f>
        <v>0</v>
      </c>
      <c r="O659" s="251" t="s">
        <v>2139</v>
      </c>
      <c r="P659" s="252"/>
      <c r="Q659" s="253"/>
      <c r="R659" s="250"/>
      <c r="S659" s="254"/>
      <c r="T659" s="255">
        <f>ROUNDDOWN(IFERROR(tabItens[[#This Row],[ATA DT.VALID.]] - $D$1,0) / 30,0)</f>
        <v>-1507</v>
      </c>
      <c r="U659" s="240" t="s">
        <v>1344</v>
      </c>
      <c r="V659" s="256">
        <v>1</v>
      </c>
      <c r="W659" s="257" t="s">
        <v>2062</v>
      </c>
      <c r="X659" s="258">
        <v>74</v>
      </c>
      <c r="Y659" s="259">
        <v>3</v>
      </c>
      <c r="Z659" s="260">
        <v>6326</v>
      </c>
      <c r="AA659" s="261">
        <v>2023</v>
      </c>
      <c r="AB659" s="262">
        <v>450</v>
      </c>
      <c r="AC659" s="262"/>
      <c r="AD659" s="261"/>
      <c r="AE659" s="262"/>
      <c r="AF659" s="255"/>
      <c r="AG659" s="263" t="s">
        <v>2063</v>
      </c>
      <c r="AH659" s="264"/>
      <c r="AI659" s="255">
        <v>164</v>
      </c>
      <c r="AJ659" s="264">
        <v>44974</v>
      </c>
      <c r="AK659" s="264" t="s">
        <v>891</v>
      </c>
      <c r="AL659" s="264">
        <v>44887</v>
      </c>
      <c r="AM659" s="254"/>
      <c r="AN659" s="243"/>
      <c r="AO659" s="265" t="str">
        <f>_xlfn.IFNA(IF(VLOOKUP(tabItens[[#This Row],[CÓDIGO]],tabExcluirDoEstoque[#Data],1,FALSE),"sim",""),"")</f>
        <v/>
      </c>
      <c r="AP659" s="266" t="str">
        <f ca="1">IF(OR(ISBLANK(tabItens[[#This Row],[ATA DT.VALID.]]),tabItens[[#This Row],[ATA DT.VALID.]]="",tabItens[[#This Row],[ATA DT.VALID.]]=" "),"",IF(TYPE(tabItens[[#This Row],[ATA DT.VALID.]])=1,ROUNDUP((tabItens[[#This Row],[ATA DT.VALID.]]-TODAY())/7,0),""))</f>
        <v/>
      </c>
      <c r="AQ659" s="267">
        <v>0</v>
      </c>
      <c r="AR659" s="268" t="str">
        <f>IF(ISBLANK(tabItens[[#This Row],[CÓDIGO]]),"",IFERROR(VLOOKUP(tabItens[[#This Row],[CÓDIGO]],Consumo!$C$2:$AI$902,32,FALSE),0))</f>
        <v>08.2023</v>
      </c>
      <c r="AS659" s="269">
        <f>SUMIF(Consumo!$C$3:$C$902,tabItens[[#This Row],[CÓDIGO]],Consumo!$T$3:$T$902) + SUMIF(Consumo!$C$3:$C$902,tabItens[[#This Row],[CÓDIGO]],Consumo!$U$3:$U$902) + SUMIF(Consumo!$C$3:$C$902,tabItens[[#This Row],[CÓDIGO]],Consumo!$V$3:$V$902) + SUMIF(Consumo!$C$3:$C$902,tabItens[[#This Row],[CÓDIGO]],Consumo!$W$3:$W$902)</f>
        <v>123</v>
      </c>
      <c r="AT659" s="269">
        <f>SUMIF(Consumo!$C$3:$C$902,tabItens[[#This Row],[CÓDIGO]],Consumo!$AF$3:$AF$902)</f>
        <v>770</v>
      </c>
      <c r="AU659" s="270">
        <f>SUMIF(Consumo!$C$3:$C$902,tabItens[[#This Row],[CÓDIGO]],Consumo!$AG$3:$AG$902)</f>
        <v>98</v>
      </c>
      <c r="AV659" s="271">
        <f>SUMIF(Consumo!$C$3:$C$902,tabItens[[#This Row],[CÓDIGO]],Consumo!$AE$3:$AE$902)</f>
        <v>0.27777777777777779</v>
      </c>
      <c r="AW659" s="244">
        <f>tabItens[[#This Row],[QTDE ATUAL]] + tabItens[[#This Row],[RC QTDE]] + tabItens[[#This Row],[AF SALDO]] + tabItens[[#This Row],[Recentes]]</f>
        <v>450</v>
      </c>
      <c r="AX659" s="272">
        <v>32</v>
      </c>
      <c r="AY659" s="272">
        <v>4</v>
      </c>
      <c r="AZ659" s="272">
        <f>IF(ISBLANK(tabItens[[#This Row],[CÓDIGO]]),"",tabItens[[#This Row],[PontoMês]] * (AZ$2+tabItens[[#This Row],[PontoQtM]]))</f>
        <v>128</v>
      </c>
      <c r="BA659" s="271">
        <f>tabItens[[#This Row],[PontoPed]] - tabItens[[#This Row],[Saldo]] + (1/10)</f>
        <v>-321.89999999999998</v>
      </c>
      <c r="BB659" s="271">
        <f xml:space="preserve"> tabItens[[#This Row],[PontoMês]] * BB$2 - tabItens[[#This Row],[QTDE ATUAL]] - (1/10)</f>
        <v>31.9</v>
      </c>
      <c r="BC659" s="273">
        <f>IF( tabItens[[#This Row],[PontoPed]]&gt;0, IF(tabItens[[#This Row],[PontoPed]]&lt;1, 1, IF( tabItens[[#This Row],[Saldo]]&gt;tabItens[[#This Row],[PontoPed]], 0, (tabItens[[#This Row],[PontoPed]]-tabItens[[#This Row],[Saldo]])/tabItens[[#This Row],[PontoPed]] ) ), 0 )</f>
        <v>0</v>
      </c>
      <c r="BD659" s="274">
        <f>ROUNDDOWN(IF( OR( AND(tabItens[[#This Row],[PontoPed]]&lt;tabItens[[#This Row],[Saldo]],tabItens[[#This Row],[Saldo]]&gt;0), tabItens[[#This Row],[PontoPed]]=0), 99, IF(AND(tabItens[[#This Row],[Saldo]]=0,tabItens[[#This Row],[PontoPed]]&gt;0), 0, (1-tabItens[[#This Row],[PctAb]])*10 ) ),0)</f>
        <v>99</v>
      </c>
      <c r="BE659" s="275">
        <f>MAX(ROUNDDOWN( IF(tabItens[[#This Row],[Abaixo]] &gt; 0,   tabItens[[#This Row],[Abaixo]] + (tabItens[[#This Row],[PontoMês]] * IF( OR( ISBLANK(tabItens[[#This Row],[ATA Nº/ANO]]), tabItens[[#This Row],[ATA Nº/ANO]] = ""),BE$2,BE$1)),0),0),0)</f>
        <v>0</v>
      </c>
      <c r="BF65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9" s="276">
        <f>SUMIF(Consumo!$C$3:$C$902,tabItens[[#This Row],[CÓDIGO]],Consumo!$E$3:$E$902)</f>
        <v>5</v>
      </c>
      <c r="BH659" s="277">
        <f>IF(AND(tabItens[[#This Row],[Pend]] &gt; 0,tabItens[[#This Row],[Consumo]] &lt;&gt; 0), tabItens[[#This Row],[Pend]] / tabItens[[#This Row],[Consumo]], 0 )</f>
        <v>6.4935064935064939E-3</v>
      </c>
      <c r="BI659" s="276"/>
      <c r="BJ659" s="276"/>
      <c r="BK659" s="278" t="s">
        <v>2077</v>
      </c>
    </row>
    <row r="660" spans="1:63" x14ac:dyDescent="0.3">
      <c r="A660" s="239">
        <v>134570</v>
      </c>
      <c r="B660" s="240" t="s">
        <v>1899</v>
      </c>
      <c r="C660" s="241" t="s">
        <v>264</v>
      </c>
      <c r="D660" s="242">
        <v>3.04</v>
      </c>
      <c r="E660" s="243"/>
      <c r="F660" s="243"/>
      <c r="G660" s="243" t="s">
        <v>891</v>
      </c>
      <c r="H660" s="244">
        <v>0</v>
      </c>
      <c r="I660" s="245">
        <v>103003</v>
      </c>
      <c r="J660" s="246">
        <v>3.04</v>
      </c>
      <c r="K660" s="247">
        <v>147</v>
      </c>
      <c r="L660" s="248">
        <f>IF(tabItens[[#This Row],[Média]] &gt; 0, tabItens[[#This Row],[QTDE ATUAL]] / tabItens[[#This Row],[Média]],999.9)</f>
        <v>0</v>
      </c>
      <c r="M660" s="249">
        <v>0</v>
      </c>
      <c r="N660" s="250">
        <f>tabItens[[#This Row],[VALOR UNIT.]] * tabItens[[#This Row],[LC]]</f>
        <v>0</v>
      </c>
      <c r="O660" s="251"/>
      <c r="P660" s="252"/>
      <c r="Q660" s="253"/>
      <c r="R660" s="250"/>
      <c r="S660" s="254"/>
      <c r="T660" s="255">
        <f>ROUNDDOWN(IFERROR(tabItens[[#This Row],[ATA DT.VALID.]] - $D$1,0) / 30,0)</f>
        <v>-1507</v>
      </c>
      <c r="U660" s="240" t="s">
        <v>1900</v>
      </c>
      <c r="V660" s="256">
        <v>1</v>
      </c>
      <c r="W660" s="257" t="s">
        <v>2070</v>
      </c>
      <c r="X660" s="258">
        <v>70</v>
      </c>
      <c r="Y660" s="259">
        <v>25</v>
      </c>
      <c r="Z660" s="260">
        <v>2518</v>
      </c>
      <c r="AA660" s="261">
        <v>2023</v>
      </c>
      <c r="AB660" s="262">
        <v>300</v>
      </c>
      <c r="AC660" s="262"/>
      <c r="AD660" s="261"/>
      <c r="AE660" s="262"/>
      <c r="AF660" s="255"/>
      <c r="AG660" s="263" t="s">
        <v>2063</v>
      </c>
      <c r="AH660" s="264"/>
      <c r="AI660" s="255">
        <v>50</v>
      </c>
      <c r="AJ660" s="264">
        <v>44550</v>
      </c>
      <c r="AK660" s="264">
        <v>43174</v>
      </c>
      <c r="AL660" s="264">
        <v>44536</v>
      </c>
      <c r="AM660" s="254"/>
      <c r="AN660" s="243"/>
      <c r="AO660" s="265" t="str">
        <f>_xlfn.IFNA(IF(VLOOKUP(tabItens[[#This Row],[CÓDIGO]],tabExcluirDoEstoque[#Data],1,FALSE),"sim",""),"")</f>
        <v/>
      </c>
      <c r="AP660" s="266" t="str">
        <f ca="1">IF(OR(ISBLANK(tabItens[[#This Row],[ATA DT.VALID.]]),tabItens[[#This Row],[ATA DT.VALID.]]="",tabItens[[#This Row],[ATA DT.VALID.]]=" "),"",IF(TYPE(tabItens[[#This Row],[ATA DT.VALID.]])=1,ROUNDUP((tabItens[[#This Row],[ATA DT.VALID.]]-TODAY())/7,0),""))</f>
        <v/>
      </c>
      <c r="AQ660" s="267"/>
      <c r="AR660" s="268" t="str">
        <f>IF(ISBLANK(tabItens[[#This Row],[CÓDIGO]]),"",IFERROR(VLOOKUP(tabItens[[#This Row],[CÓDIGO]],Consumo!$C$2:$AI$902,32,FALSE),0))</f>
        <v>02.2023</v>
      </c>
      <c r="AS660" s="269">
        <f>SUMIF(Consumo!$C$3:$C$902,tabItens[[#This Row],[CÓDIGO]],Consumo!$T$3:$T$902) + SUMIF(Consumo!$C$3:$C$902,tabItens[[#This Row],[CÓDIGO]],Consumo!$U$3:$U$902) + SUMIF(Consumo!$C$3:$C$902,tabItens[[#This Row],[CÓDIGO]],Consumo!$V$3:$V$902) + SUMIF(Consumo!$C$3:$C$902,tabItens[[#This Row],[CÓDIGO]],Consumo!$W$3:$W$902)</f>
        <v>0</v>
      </c>
      <c r="AT660" s="269">
        <f>SUMIF(Consumo!$C$3:$C$902,tabItens[[#This Row],[CÓDIGO]],Consumo!$AF$3:$AF$902)</f>
        <v>261</v>
      </c>
      <c r="AU660" s="270">
        <f>SUMIF(Consumo!$C$3:$C$902,tabItens[[#This Row],[CÓDIGO]],Consumo!$AG$3:$AG$902)</f>
        <v>41</v>
      </c>
      <c r="AV660" s="271">
        <f>SUMIF(Consumo!$C$3:$C$902,tabItens[[#This Row],[CÓDIGO]],Consumo!$AE$3:$AE$902)</f>
        <v>1.8888888888888888</v>
      </c>
      <c r="AW660" s="244">
        <f>tabItens[[#This Row],[QTDE ATUAL]] + tabItens[[#This Row],[RC QTDE]] + tabItens[[#This Row],[AF SALDO]] + tabItens[[#This Row],[Recentes]]</f>
        <v>300</v>
      </c>
      <c r="AX660" s="272">
        <v>3</v>
      </c>
      <c r="AY660" s="272">
        <v>4</v>
      </c>
      <c r="AZ660" s="272">
        <f>IF(ISBLANK(tabItens[[#This Row],[CÓDIGO]]),"",tabItens[[#This Row],[PontoMês]] * (AZ$2+tabItens[[#This Row],[PontoQtM]]))</f>
        <v>12</v>
      </c>
      <c r="BA660" s="271">
        <f>tabItens[[#This Row],[PontoPed]] - tabItens[[#This Row],[Saldo]] + (1/10)</f>
        <v>-287.89999999999998</v>
      </c>
      <c r="BB660" s="271">
        <f xml:space="preserve"> tabItens[[#This Row],[PontoMês]] * BB$2 - tabItens[[#This Row],[QTDE ATUAL]] - (1/10)</f>
        <v>2.9</v>
      </c>
      <c r="BC660" s="273">
        <f>IF( tabItens[[#This Row],[PontoPed]]&gt;0, IF(tabItens[[#This Row],[PontoPed]]&lt;1, 1, IF( tabItens[[#This Row],[Saldo]]&gt;tabItens[[#This Row],[PontoPed]], 0, (tabItens[[#This Row],[PontoPed]]-tabItens[[#This Row],[Saldo]])/tabItens[[#This Row],[PontoPed]] ) ), 0 )</f>
        <v>0</v>
      </c>
      <c r="BD660" s="274">
        <f>ROUNDDOWN(IF( OR( AND(tabItens[[#This Row],[PontoPed]]&lt;tabItens[[#This Row],[Saldo]],tabItens[[#This Row],[Saldo]]&gt;0), tabItens[[#This Row],[PontoPed]]=0), 99, IF(AND(tabItens[[#This Row],[Saldo]]=0,tabItens[[#This Row],[PontoPed]]&gt;0), 0, (1-tabItens[[#This Row],[PctAb]])*10 ) ),0)</f>
        <v>99</v>
      </c>
      <c r="BE660" s="275">
        <f>MAX(ROUNDDOWN( IF(tabItens[[#This Row],[Abaixo]] &gt; 0,   tabItens[[#This Row],[Abaixo]] + (tabItens[[#This Row],[PontoMês]] * IF( OR( ISBLANK(tabItens[[#This Row],[ATA Nº/ANO]]), tabItens[[#This Row],[ATA Nº/ANO]] = ""),BE$2,BE$1)),0),0),0)</f>
        <v>0</v>
      </c>
      <c r="BF66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0" s="276">
        <f>SUMIF(Consumo!$C$3:$C$902,tabItens[[#This Row],[CÓDIGO]],Consumo!$E$3:$E$902)</f>
        <v>34</v>
      </c>
      <c r="BH660" s="277">
        <f>IF(AND(tabItens[[#This Row],[Pend]] &gt; 0,tabItens[[#This Row],[Consumo]] &lt;&gt; 0), tabItens[[#This Row],[Pend]] / tabItens[[#This Row],[Consumo]], 0 )</f>
        <v>0.13026819923371646</v>
      </c>
      <c r="BI660" s="276"/>
      <c r="BJ660" s="276"/>
      <c r="BK660" s="278" t="s">
        <v>2077</v>
      </c>
    </row>
    <row r="661" spans="1:63" x14ac:dyDescent="0.3">
      <c r="A661" s="239">
        <v>55836</v>
      </c>
      <c r="B661" s="240" t="s">
        <v>1334</v>
      </c>
      <c r="C661" s="241" t="s">
        <v>264</v>
      </c>
      <c r="D661" s="242">
        <v>0.51</v>
      </c>
      <c r="E661" s="243"/>
      <c r="F661" s="243"/>
      <c r="G661" s="243" t="s">
        <v>891</v>
      </c>
      <c r="H661" s="244">
        <v>9108</v>
      </c>
      <c r="I661" s="245">
        <v>103003</v>
      </c>
      <c r="J661" s="246">
        <v>0.51</v>
      </c>
      <c r="K661" s="247"/>
      <c r="L661" s="248">
        <f>IF(tabItens[[#This Row],[Média]] &gt; 0, tabItens[[#This Row],[QTDE ATUAL]] / tabItens[[#This Row],[Média]],999.9)</f>
        <v>999.9</v>
      </c>
      <c r="M661" s="249">
        <v>0</v>
      </c>
      <c r="N661" s="250">
        <f>tabItens[[#This Row],[VALOR UNIT.]] * tabItens[[#This Row],[LC]]</f>
        <v>0</v>
      </c>
      <c r="O661" s="251"/>
      <c r="P661" s="252"/>
      <c r="Q661" s="253"/>
      <c r="R661" s="250"/>
      <c r="S661" s="254"/>
      <c r="T661" s="255">
        <f>ROUNDDOWN(IFERROR(tabItens[[#This Row],[ATA DT.VALID.]] - $D$1,0) / 30,0)</f>
        <v>-1507</v>
      </c>
      <c r="U661" s="240" t="s">
        <v>1081</v>
      </c>
      <c r="V661" s="256">
        <v>1</v>
      </c>
      <c r="W661" s="257" t="s">
        <v>2070</v>
      </c>
      <c r="X661" s="258">
        <v>78</v>
      </c>
      <c r="Y661" s="259">
        <v>2</v>
      </c>
      <c r="Z661" s="260"/>
      <c r="AA661" s="261"/>
      <c r="AB661" s="262"/>
      <c r="AC661" s="262"/>
      <c r="AD661" s="261"/>
      <c r="AE661" s="262"/>
      <c r="AF661" s="255"/>
      <c r="AG661" s="263" t="s">
        <v>2063</v>
      </c>
      <c r="AH661" s="264"/>
      <c r="AI661" s="255">
        <v>0</v>
      </c>
      <c r="AJ661" s="264">
        <v>40555</v>
      </c>
      <c r="AK661" s="264" t="s">
        <v>891</v>
      </c>
      <c r="AL661" s="264">
        <v>42571</v>
      </c>
      <c r="AM661" s="254"/>
      <c r="AN661" s="243"/>
      <c r="AO661" s="265" t="str">
        <f>_xlfn.IFNA(IF(VLOOKUP(tabItens[[#This Row],[CÓDIGO]],tabExcluirDoEstoque[#Data],1,FALSE),"sim",""),"")</f>
        <v/>
      </c>
      <c r="AP661" s="266" t="str">
        <f ca="1">IF(OR(ISBLANK(tabItens[[#This Row],[ATA DT.VALID.]]),tabItens[[#This Row],[ATA DT.VALID.]]="",tabItens[[#This Row],[ATA DT.VALID.]]=" "),"",IF(TYPE(tabItens[[#This Row],[ATA DT.VALID.]])=1,ROUNDUP((tabItens[[#This Row],[ATA DT.VALID.]]-TODAY())/7,0),""))</f>
        <v/>
      </c>
      <c r="AQ661" s="267"/>
      <c r="AR661" s="268">
        <f>IF(ISBLANK(tabItens[[#This Row],[CÓDIGO]]),"",IFERROR(VLOOKUP(tabItens[[#This Row],[CÓDIGO]],Consumo!$C$2:$AI$902,32,FALSE),0))</f>
        <v>0</v>
      </c>
      <c r="AS661" s="269">
        <f>SUMIF(Consumo!$C$3:$C$902,tabItens[[#This Row],[CÓDIGO]],Consumo!$T$3:$T$902) + SUMIF(Consumo!$C$3:$C$902,tabItens[[#This Row],[CÓDIGO]],Consumo!$U$3:$U$902) + SUMIF(Consumo!$C$3:$C$902,tabItens[[#This Row],[CÓDIGO]],Consumo!$V$3:$V$902) + SUMIF(Consumo!$C$3:$C$902,tabItens[[#This Row],[CÓDIGO]],Consumo!$W$3:$W$902)</f>
        <v>0</v>
      </c>
      <c r="AT661" s="269">
        <f>SUMIF(Consumo!$C$3:$C$902,tabItens[[#This Row],[CÓDIGO]],Consumo!$AF$3:$AF$902)</f>
        <v>0</v>
      </c>
      <c r="AU661" s="270">
        <f>SUMIF(Consumo!$C$3:$C$902,tabItens[[#This Row],[CÓDIGO]],Consumo!$AG$3:$AG$902)</f>
        <v>0</v>
      </c>
      <c r="AV661" s="271">
        <f>SUMIF(Consumo!$C$3:$C$902,tabItens[[#This Row],[CÓDIGO]],Consumo!$AE$3:$AE$902)</f>
        <v>0</v>
      </c>
      <c r="AW661" s="244">
        <f>tabItens[[#This Row],[QTDE ATUAL]] + tabItens[[#This Row],[RC QTDE]] + tabItens[[#This Row],[AF SALDO]] + tabItens[[#This Row],[Recentes]]</f>
        <v>9108</v>
      </c>
      <c r="AX661" s="272">
        <v>114</v>
      </c>
      <c r="AY661" s="272">
        <v>4</v>
      </c>
      <c r="AZ661" s="272">
        <f>IF(ISBLANK(tabItens[[#This Row],[CÓDIGO]]),"",tabItens[[#This Row],[PontoMês]] * (AZ$2+tabItens[[#This Row],[PontoQtM]]))</f>
        <v>456</v>
      </c>
      <c r="BA661" s="271">
        <f>tabItens[[#This Row],[PontoPed]] - tabItens[[#This Row],[Saldo]] + (1/10)</f>
        <v>-8651.9</v>
      </c>
      <c r="BB661" s="271">
        <f xml:space="preserve"> tabItens[[#This Row],[PontoMês]] * BB$2 - tabItens[[#This Row],[QTDE ATUAL]] - (1/10)</f>
        <v>-8994.1</v>
      </c>
      <c r="BC661" s="273">
        <f>IF( tabItens[[#This Row],[PontoPed]]&gt;0, IF(tabItens[[#This Row],[PontoPed]]&lt;1, 1, IF( tabItens[[#This Row],[Saldo]]&gt;tabItens[[#This Row],[PontoPed]], 0, (tabItens[[#This Row],[PontoPed]]-tabItens[[#This Row],[Saldo]])/tabItens[[#This Row],[PontoPed]] ) ), 0 )</f>
        <v>0</v>
      </c>
      <c r="BD661" s="274">
        <f>ROUNDDOWN(IF( OR( AND(tabItens[[#This Row],[PontoPed]]&lt;tabItens[[#This Row],[Saldo]],tabItens[[#This Row],[Saldo]]&gt;0), tabItens[[#This Row],[PontoPed]]=0), 99, IF(AND(tabItens[[#This Row],[Saldo]]=0,tabItens[[#This Row],[PontoPed]]&gt;0), 0, (1-tabItens[[#This Row],[PctAb]])*10 ) ),0)</f>
        <v>99</v>
      </c>
      <c r="BE661" s="275">
        <f>MAX(ROUNDDOWN( IF(tabItens[[#This Row],[Abaixo]] &gt; 0,   tabItens[[#This Row],[Abaixo]] + (tabItens[[#This Row],[PontoMês]] * IF( OR( ISBLANK(tabItens[[#This Row],[ATA Nº/ANO]]), tabItens[[#This Row],[ATA Nº/ANO]] = ""),BE$2,BE$1)),0),0),0)</f>
        <v>0</v>
      </c>
      <c r="BF66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1" s="276">
        <f>SUMIF(Consumo!$C$3:$C$902,tabItens[[#This Row],[CÓDIGO]],Consumo!$E$3:$E$902)</f>
        <v>0</v>
      </c>
      <c r="BH661" s="277">
        <f>IF(AND(tabItens[[#This Row],[Pend]] &gt; 0,tabItens[[#This Row],[Consumo]] &lt;&gt; 0), tabItens[[#This Row],[Pend]] / tabItens[[#This Row],[Consumo]], 0 )</f>
        <v>0</v>
      </c>
      <c r="BI661" s="276"/>
      <c r="BJ661" s="276"/>
      <c r="BK661" s="278" t="s">
        <v>2077</v>
      </c>
    </row>
    <row r="662" spans="1:63" x14ac:dyDescent="0.3">
      <c r="A662" s="239">
        <v>134558</v>
      </c>
      <c r="B662" s="240" t="s">
        <v>1886</v>
      </c>
      <c r="C662" s="241" t="s">
        <v>264</v>
      </c>
      <c r="D662" s="242">
        <v>0.25</v>
      </c>
      <c r="E662" s="243"/>
      <c r="F662" s="243"/>
      <c r="G662" s="243" t="s">
        <v>891</v>
      </c>
      <c r="H662" s="244">
        <v>17660</v>
      </c>
      <c r="I662" s="245">
        <v>103003</v>
      </c>
      <c r="J662" s="246">
        <v>0.25</v>
      </c>
      <c r="K662" s="247">
        <v>200</v>
      </c>
      <c r="L662" s="248">
        <f>IF(tabItens[[#This Row],[Média]] &gt; 0, tabItens[[#This Row],[QTDE ATUAL]] / tabItens[[#This Row],[Média]],999.9)</f>
        <v>999.9</v>
      </c>
      <c r="M662" s="249">
        <v>0</v>
      </c>
      <c r="N662" s="250">
        <f>tabItens[[#This Row],[VALOR UNIT.]] * tabItens[[#This Row],[LC]]</f>
        <v>0</v>
      </c>
      <c r="O662" s="251"/>
      <c r="P662" s="252"/>
      <c r="Q662" s="253"/>
      <c r="R662" s="250"/>
      <c r="S662" s="254"/>
      <c r="T662" s="255">
        <f>ROUNDDOWN(IFERROR(tabItens[[#This Row],[ATA DT.VALID.]] - $D$1,0) / 30,0)</f>
        <v>-1507</v>
      </c>
      <c r="U662" s="240" t="s">
        <v>1887</v>
      </c>
      <c r="V662" s="256">
        <v>1</v>
      </c>
      <c r="W662" s="257" t="s">
        <v>2069</v>
      </c>
      <c r="X662" s="258">
        <v>70</v>
      </c>
      <c r="Y662" s="259">
        <v>16</v>
      </c>
      <c r="Z662" s="260"/>
      <c r="AA662" s="261"/>
      <c r="AB662" s="262"/>
      <c r="AC662" s="262"/>
      <c r="AD662" s="261"/>
      <c r="AE662" s="262"/>
      <c r="AF662" s="255"/>
      <c r="AG662" s="263" t="s">
        <v>2063</v>
      </c>
      <c r="AH662" s="264"/>
      <c r="AI662" s="255">
        <v>66</v>
      </c>
      <c r="AJ662" s="264">
        <v>43689</v>
      </c>
      <c r="AK662" s="264">
        <v>43174</v>
      </c>
      <c r="AL662" s="264">
        <v>43683</v>
      </c>
      <c r="AM662" s="254"/>
      <c r="AN662" s="243"/>
      <c r="AO662" s="265" t="str">
        <f>_xlfn.IFNA(IF(VLOOKUP(tabItens[[#This Row],[CÓDIGO]],tabExcluirDoEstoque[#Data],1,FALSE),"sim",""),"")</f>
        <v/>
      </c>
      <c r="AP662" s="266" t="str">
        <f ca="1">IF(OR(ISBLANK(tabItens[[#This Row],[ATA DT.VALID.]]),tabItens[[#This Row],[ATA DT.VALID.]]="",tabItens[[#This Row],[ATA DT.VALID.]]=" "),"",IF(TYPE(tabItens[[#This Row],[ATA DT.VALID.]])=1,ROUNDUP((tabItens[[#This Row],[ATA DT.VALID.]]-TODAY())/7,0),""))</f>
        <v/>
      </c>
      <c r="AQ662" s="267"/>
      <c r="AR662" s="268" t="str">
        <f>IF(ISBLANK(tabItens[[#This Row],[CÓDIGO]]),"",IFERROR(VLOOKUP(tabItens[[#This Row],[CÓDIGO]],Consumo!$C$2:$AI$902,32,FALSE),0))</f>
        <v>03.2023</v>
      </c>
      <c r="AS662" s="269">
        <f>SUMIF(Consumo!$C$3:$C$902,tabItens[[#This Row],[CÓDIGO]],Consumo!$T$3:$T$902) + SUMIF(Consumo!$C$3:$C$902,tabItens[[#This Row],[CÓDIGO]],Consumo!$U$3:$U$902) + SUMIF(Consumo!$C$3:$C$902,tabItens[[#This Row],[CÓDIGO]],Consumo!$V$3:$V$902) + SUMIF(Consumo!$C$3:$C$902,tabItens[[#This Row],[CÓDIGO]],Consumo!$W$3:$W$902)</f>
        <v>0</v>
      </c>
      <c r="AT662" s="269">
        <f>SUMIF(Consumo!$C$3:$C$902,tabItens[[#This Row],[CÓDIGO]],Consumo!$AF$3:$AF$902)</f>
        <v>200</v>
      </c>
      <c r="AU662" s="270">
        <f>SUMIF(Consumo!$C$3:$C$902,tabItens[[#This Row],[CÓDIGO]],Consumo!$AG$3:$AG$902)</f>
        <v>200</v>
      </c>
      <c r="AV662" s="271">
        <f>SUMIF(Consumo!$C$3:$C$902,tabItens[[#This Row],[CÓDIGO]],Consumo!$AE$3:$AE$902)</f>
        <v>0</v>
      </c>
      <c r="AW662" s="244">
        <f>tabItens[[#This Row],[QTDE ATUAL]] + tabItens[[#This Row],[RC QTDE]] + tabItens[[#This Row],[AF SALDO]] + tabItens[[#This Row],[Recentes]]</f>
        <v>17660</v>
      </c>
      <c r="AX662" s="272">
        <v>45</v>
      </c>
      <c r="AY662" s="272">
        <v>4</v>
      </c>
      <c r="AZ662" s="272">
        <f>IF(ISBLANK(tabItens[[#This Row],[CÓDIGO]]),"",tabItens[[#This Row],[PontoMês]] * (AZ$2+tabItens[[#This Row],[PontoQtM]]))</f>
        <v>180</v>
      </c>
      <c r="BA662" s="271">
        <f>tabItens[[#This Row],[PontoPed]] - tabItens[[#This Row],[Saldo]] + (1/10)</f>
        <v>-17479.900000000001</v>
      </c>
      <c r="BB662" s="271">
        <f xml:space="preserve"> tabItens[[#This Row],[PontoMês]] * BB$2 - tabItens[[#This Row],[QTDE ATUAL]] - (1/10)</f>
        <v>-17615.099999999999</v>
      </c>
      <c r="BC662" s="273">
        <f>IF( tabItens[[#This Row],[PontoPed]]&gt;0, IF(tabItens[[#This Row],[PontoPed]]&lt;1, 1, IF( tabItens[[#This Row],[Saldo]]&gt;tabItens[[#This Row],[PontoPed]], 0, (tabItens[[#This Row],[PontoPed]]-tabItens[[#This Row],[Saldo]])/tabItens[[#This Row],[PontoPed]] ) ), 0 )</f>
        <v>0</v>
      </c>
      <c r="BD662" s="274">
        <f>ROUNDDOWN(IF( OR( AND(tabItens[[#This Row],[PontoPed]]&lt;tabItens[[#This Row],[Saldo]],tabItens[[#This Row],[Saldo]]&gt;0), tabItens[[#This Row],[PontoPed]]=0), 99, IF(AND(tabItens[[#This Row],[Saldo]]=0,tabItens[[#This Row],[PontoPed]]&gt;0), 0, (1-tabItens[[#This Row],[PctAb]])*10 ) ),0)</f>
        <v>99</v>
      </c>
      <c r="BE662" s="275">
        <f>MAX(ROUNDDOWN( IF(tabItens[[#This Row],[Abaixo]] &gt; 0,   tabItens[[#This Row],[Abaixo]] + (tabItens[[#This Row],[PontoMês]] * IF( OR( ISBLANK(tabItens[[#This Row],[ATA Nº/ANO]]), tabItens[[#This Row],[ATA Nº/ANO]] = ""),BE$2,BE$1)),0),0),0)</f>
        <v>0</v>
      </c>
      <c r="BF66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2" s="276">
        <f>SUMIF(Consumo!$C$3:$C$902,tabItens[[#This Row],[CÓDIGO]],Consumo!$E$3:$E$902)</f>
        <v>0</v>
      </c>
      <c r="BH662" s="277">
        <f>IF(AND(tabItens[[#This Row],[Pend]] &gt; 0,tabItens[[#This Row],[Consumo]] &lt;&gt; 0), tabItens[[#This Row],[Pend]] / tabItens[[#This Row],[Consumo]], 0 )</f>
        <v>0</v>
      </c>
      <c r="BI662" s="276"/>
      <c r="BJ662" s="276"/>
      <c r="BK662" s="278" t="s">
        <v>2077</v>
      </c>
    </row>
    <row r="663" spans="1:63" x14ac:dyDescent="0.3">
      <c r="A663" s="239">
        <v>134559</v>
      </c>
      <c r="B663" s="240" t="s">
        <v>1888</v>
      </c>
      <c r="C663" s="241" t="s">
        <v>264</v>
      </c>
      <c r="D663" s="242">
        <v>0.6</v>
      </c>
      <c r="E663" s="243"/>
      <c r="F663" s="243"/>
      <c r="G663" s="243" t="s">
        <v>891</v>
      </c>
      <c r="H663" s="244">
        <v>14800</v>
      </c>
      <c r="I663" s="245">
        <v>103003</v>
      </c>
      <c r="J663" s="246">
        <v>0.20522000000000001</v>
      </c>
      <c r="K663" s="247">
        <v>2900</v>
      </c>
      <c r="L663" s="248">
        <f>IF(tabItens[[#This Row],[Média]] &gt; 0, tabItens[[#This Row],[QTDE ATUAL]] / tabItens[[#This Row],[Média]],999.9)</f>
        <v>999.9</v>
      </c>
      <c r="M663" s="249">
        <v>0</v>
      </c>
      <c r="N663" s="250">
        <f>tabItens[[#This Row],[VALOR UNIT.]] * tabItens[[#This Row],[LC]]</f>
        <v>0</v>
      </c>
      <c r="O663" s="251"/>
      <c r="P663" s="252"/>
      <c r="Q663" s="253"/>
      <c r="R663" s="250"/>
      <c r="S663" s="254"/>
      <c r="T663" s="255">
        <f>ROUNDDOWN(IFERROR(tabItens[[#This Row],[ATA DT.VALID.]] - $D$1,0) / 30,0)</f>
        <v>-1507</v>
      </c>
      <c r="U663" s="240" t="s">
        <v>1887</v>
      </c>
      <c r="V663" s="256">
        <v>1</v>
      </c>
      <c r="W663" s="257" t="s">
        <v>2069</v>
      </c>
      <c r="X663" s="258">
        <v>70</v>
      </c>
      <c r="Y663" s="259">
        <v>16</v>
      </c>
      <c r="Z663" s="260"/>
      <c r="AA663" s="261"/>
      <c r="AB663" s="262"/>
      <c r="AC663" s="262"/>
      <c r="AD663" s="261"/>
      <c r="AE663" s="262"/>
      <c r="AF663" s="255"/>
      <c r="AG663" s="263" t="s">
        <v>2063</v>
      </c>
      <c r="AH663" s="264"/>
      <c r="AI663" s="255">
        <v>966</v>
      </c>
      <c r="AJ663" s="264">
        <v>43641</v>
      </c>
      <c r="AK663" s="264">
        <v>43174</v>
      </c>
      <c r="AL663" s="264">
        <v>43619</v>
      </c>
      <c r="AM663" s="254"/>
      <c r="AN663" s="243"/>
      <c r="AO663" s="265" t="str">
        <f>_xlfn.IFNA(IF(VLOOKUP(tabItens[[#This Row],[CÓDIGO]],tabExcluirDoEstoque[#Data],1,FALSE),"sim",""),"")</f>
        <v/>
      </c>
      <c r="AP663" s="266" t="str">
        <f ca="1">IF(OR(ISBLANK(tabItens[[#This Row],[ATA DT.VALID.]]),tabItens[[#This Row],[ATA DT.VALID.]]="",tabItens[[#This Row],[ATA DT.VALID.]]=" "),"",IF(TYPE(tabItens[[#This Row],[ATA DT.VALID.]])=1,ROUNDUP((tabItens[[#This Row],[ATA DT.VALID.]]-TODAY())/7,0),""))</f>
        <v/>
      </c>
      <c r="AQ663" s="267"/>
      <c r="AR663" s="268" t="str">
        <f>IF(ISBLANK(tabItens[[#This Row],[CÓDIGO]]),"",IFERROR(VLOOKUP(tabItens[[#This Row],[CÓDIGO]],Consumo!$C$2:$AI$902,32,FALSE),0))</f>
        <v>08.2023</v>
      </c>
      <c r="AS663" s="269">
        <f>SUMIF(Consumo!$C$3:$C$902,tabItens[[#This Row],[CÓDIGO]],Consumo!$T$3:$T$902) + SUMIF(Consumo!$C$3:$C$902,tabItens[[#This Row],[CÓDIGO]],Consumo!$U$3:$U$902) + SUMIF(Consumo!$C$3:$C$902,tabItens[[#This Row],[CÓDIGO]],Consumo!$V$3:$V$902) + SUMIF(Consumo!$C$3:$C$902,tabItens[[#This Row],[CÓDIGO]],Consumo!$W$3:$W$902)</f>
        <v>2000</v>
      </c>
      <c r="AT663" s="269">
        <f>SUMIF(Consumo!$C$3:$C$902,tabItens[[#This Row],[CÓDIGO]],Consumo!$AF$3:$AF$902)</f>
        <v>2900</v>
      </c>
      <c r="AU663" s="270">
        <f>SUMIF(Consumo!$C$3:$C$902,tabItens[[#This Row],[CÓDIGO]],Consumo!$AG$3:$AG$902)</f>
        <v>1000</v>
      </c>
      <c r="AV663" s="271">
        <f>SUMIF(Consumo!$C$3:$C$902,tabItens[[#This Row],[CÓDIGO]],Consumo!$AE$3:$AE$902)</f>
        <v>0</v>
      </c>
      <c r="AW663" s="244">
        <f>tabItens[[#This Row],[QTDE ATUAL]] + tabItens[[#This Row],[RC QTDE]] + tabItens[[#This Row],[AF SALDO]] + tabItens[[#This Row],[Recentes]]</f>
        <v>14800</v>
      </c>
      <c r="AX663" s="272">
        <v>67</v>
      </c>
      <c r="AY663" s="272">
        <v>4</v>
      </c>
      <c r="AZ663" s="272">
        <f>IF(ISBLANK(tabItens[[#This Row],[CÓDIGO]]),"",tabItens[[#This Row],[PontoMês]] * (AZ$2+tabItens[[#This Row],[PontoQtM]]))</f>
        <v>268</v>
      </c>
      <c r="BA663" s="271">
        <f>tabItens[[#This Row],[PontoPed]] - tabItens[[#This Row],[Saldo]] + (1/10)</f>
        <v>-14531.9</v>
      </c>
      <c r="BB663" s="271">
        <f xml:space="preserve"> tabItens[[#This Row],[PontoMês]] * BB$2 - tabItens[[#This Row],[QTDE ATUAL]] - (1/10)</f>
        <v>-14733.1</v>
      </c>
      <c r="BC663" s="273">
        <f>IF( tabItens[[#This Row],[PontoPed]]&gt;0, IF(tabItens[[#This Row],[PontoPed]]&lt;1, 1, IF( tabItens[[#This Row],[Saldo]]&gt;tabItens[[#This Row],[PontoPed]], 0, (tabItens[[#This Row],[PontoPed]]-tabItens[[#This Row],[Saldo]])/tabItens[[#This Row],[PontoPed]] ) ), 0 )</f>
        <v>0</v>
      </c>
      <c r="BD663" s="274">
        <f>ROUNDDOWN(IF( OR( AND(tabItens[[#This Row],[PontoPed]]&lt;tabItens[[#This Row],[Saldo]],tabItens[[#This Row],[Saldo]]&gt;0), tabItens[[#This Row],[PontoPed]]=0), 99, IF(AND(tabItens[[#This Row],[Saldo]]=0,tabItens[[#This Row],[PontoPed]]&gt;0), 0, (1-tabItens[[#This Row],[PctAb]])*10 ) ),0)</f>
        <v>99</v>
      </c>
      <c r="BE663" s="275">
        <f>MAX(ROUNDDOWN( IF(tabItens[[#This Row],[Abaixo]] &gt; 0,   tabItens[[#This Row],[Abaixo]] + (tabItens[[#This Row],[PontoMês]] * IF( OR( ISBLANK(tabItens[[#This Row],[ATA Nº/ANO]]), tabItens[[#This Row],[ATA Nº/ANO]] = ""),BE$2,BE$1)),0),0),0)</f>
        <v>0</v>
      </c>
      <c r="BF66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3" s="276">
        <f>SUMIF(Consumo!$C$3:$C$902,tabItens[[#This Row],[CÓDIGO]],Consumo!$E$3:$E$902)</f>
        <v>0</v>
      </c>
      <c r="BH663" s="277">
        <f>IF(AND(tabItens[[#This Row],[Pend]] &gt; 0,tabItens[[#This Row],[Consumo]] &lt;&gt; 0), tabItens[[#This Row],[Pend]] / tabItens[[#This Row],[Consumo]], 0 )</f>
        <v>0</v>
      </c>
      <c r="BI663" s="276"/>
      <c r="BJ663" s="276"/>
      <c r="BK663" s="278" t="s">
        <v>2077</v>
      </c>
    </row>
    <row r="664" spans="1:63" x14ac:dyDescent="0.3">
      <c r="A664" s="239">
        <v>64462</v>
      </c>
      <c r="B664" s="240" t="s">
        <v>1377</v>
      </c>
      <c r="C664" s="241" t="s">
        <v>264</v>
      </c>
      <c r="D664" s="242">
        <v>0.14000000000000001</v>
      </c>
      <c r="E664" s="243"/>
      <c r="F664" s="243"/>
      <c r="G664" s="243" t="s">
        <v>891</v>
      </c>
      <c r="H664" s="244">
        <v>3061</v>
      </c>
      <c r="I664" s="245">
        <v>103003</v>
      </c>
      <c r="J664" s="246">
        <v>0.14000000000000001</v>
      </c>
      <c r="K664" s="247">
        <v>4039</v>
      </c>
      <c r="L664" s="248">
        <f>IF(tabItens[[#This Row],[Média]] &gt; 0, tabItens[[#This Row],[QTDE ATUAL]] / tabItens[[#This Row],[Média]],999.9)</f>
        <v>999.9</v>
      </c>
      <c r="M664" s="249">
        <v>0</v>
      </c>
      <c r="N664" s="250">
        <f>tabItens[[#This Row],[VALOR UNIT.]] * tabItens[[#This Row],[LC]]</f>
        <v>0</v>
      </c>
      <c r="O664" s="251"/>
      <c r="P664" s="252"/>
      <c r="Q664" s="253"/>
      <c r="R664" s="250"/>
      <c r="S664" s="254"/>
      <c r="T664" s="255">
        <f>ROUNDDOWN(IFERROR(tabItens[[#This Row],[ATA DT.VALID.]] - $D$1,0) / 30,0)</f>
        <v>-1507</v>
      </c>
      <c r="U664" s="240" t="s">
        <v>1378</v>
      </c>
      <c r="V664" s="256">
        <v>1</v>
      </c>
      <c r="W664" s="257" t="s">
        <v>2069</v>
      </c>
      <c r="X664" s="258">
        <v>67</v>
      </c>
      <c r="Y664" s="259">
        <v>4</v>
      </c>
      <c r="Z664" s="260">
        <v>2962</v>
      </c>
      <c r="AA664" s="261">
        <v>2023</v>
      </c>
      <c r="AB664" s="262">
        <v>5000</v>
      </c>
      <c r="AC664" s="262"/>
      <c r="AD664" s="261"/>
      <c r="AE664" s="262"/>
      <c r="AF664" s="255"/>
      <c r="AG664" s="263" t="s">
        <v>2063</v>
      </c>
      <c r="AH664" s="264"/>
      <c r="AI664" s="255">
        <v>1460</v>
      </c>
      <c r="AJ664" s="264">
        <v>44400</v>
      </c>
      <c r="AK664" s="264" t="s">
        <v>891</v>
      </c>
      <c r="AL664" s="264">
        <v>44713</v>
      </c>
      <c r="AM664" s="254"/>
      <c r="AN664" s="243"/>
      <c r="AO664" s="265" t="str">
        <f>_xlfn.IFNA(IF(VLOOKUP(tabItens[[#This Row],[CÓDIGO]],tabExcluirDoEstoque[#Data],1,FALSE),"sim",""),"")</f>
        <v/>
      </c>
      <c r="AP664" s="266" t="str">
        <f ca="1">IF(OR(ISBLANK(tabItens[[#This Row],[ATA DT.VALID.]]),tabItens[[#This Row],[ATA DT.VALID.]]="",tabItens[[#This Row],[ATA DT.VALID.]]=" "),"",IF(TYPE(tabItens[[#This Row],[ATA DT.VALID.]])=1,ROUNDUP((tabItens[[#This Row],[ATA DT.VALID.]]-TODAY())/7,0),""))</f>
        <v/>
      </c>
      <c r="AQ664" s="267"/>
      <c r="AR664" s="268" t="str">
        <f>IF(ISBLANK(tabItens[[#This Row],[CÓDIGO]]),"",IFERROR(VLOOKUP(tabItens[[#This Row],[CÓDIGO]],Consumo!$C$2:$AI$902,32,FALSE),0))</f>
        <v>05.2023</v>
      </c>
      <c r="AS664" s="269">
        <f>SUMIF(Consumo!$C$3:$C$902,tabItens[[#This Row],[CÓDIGO]],Consumo!$T$3:$T$902) + SUMIF(Consumo!$C$3:$C$902,tabItens[[#This Row],[CÓDIGO]],Consumo!$U$3:$U$902) + SUMIF(Consumo!$C$3:$C$902,tabItens[[#This Row],[CÓDIGO]],Consumo!$V$3:$V$902) + SUMIF(Consumo!$C$3:$C$902,tabItens[[#This Row],[CÓDIGO]],Consumo!$W$3:$W$902)</f>
        <v>200</v>
      </c>
      <c r="AT664" s="269">
        <f>SUMIF(Consumo!$C$3:$C$902,tabItens[[#This Row],[CÓDIGO]],Consumo!$AF$3:$AF$902)</f>
        <v>6519</v>
      </c>
      <c r="AU664" s="270">
        <f>SUMIF(Consumo!$C$3:$C$902,tabItens[[#This Row],[CÓDIGO]],Consumo!$AG$3:$AG$902)</f>
        <v>1000</v>
      </c>
      <c r="AV664" s="271">
        <f>SUMIF(Consumo!$C$3:$C$902,tabItens[[#This Row],[CÓDIGO]],Consumo!$AE$3:$AE$902)</f>
        <v>0</v>
      </c>
      <c r="AW664" s="244">
        <f>tabItens[[#This Row],[QTDE ATUAL]] + tabItens[[#This Row],[RC QTDE]] + tabItens[[#This Row],[AF SALDO]] + tabItens[[#This Row],[Recentes]]</f>
        <v>8061</v>
      </c>
      <c r="AX664" s="272">
        <v>107</v>
      </c>
      <c r="AY664" s="272">
        <v>4</v>
      </c>
      <c r="AZ664" s="272">
        <f>IF(ISBLANK(tabItens[[#This Row],[CÓDIGO]]),"",tabItens[[#This Row],[PontoMês]] * (AZ$2+tabItens[[#This Row],[PontoQtM]]))</f>
        <v>428</v>
      </c>
      <c r="BA664" s="271">
        <f>tabItens[[#This Row],[PontoPed]] - tabItens[[#This Row],[Saldo]] + (1/10)</f>
        <v>-7632.9</v>
      </c>
      <c r="BB664" s="271">
        <f xml:space="preserve"> tabItens[[#This Row],[PontoMês]] * BB$2 - tabItens[[#This Row],[QTDE ATUAL]] - (1/10)</f>
        <v>-2954.1</v>
      </c>
      <c r="BC664" s="273">
        <f>IF( tabItens[[#This Row],[PontoPed]]&gt;0, IF(tabItens[[#This Row],[PontoPed]]&lt;1, 1, IF( tabItens[[#This Row],[Saldo]]&gt;tabItens[[#This Row],[PontoPed]], 0, (tabItens[[#This Row],[PontoPed]]-tabItens[[#This Row],[Saldo]])/tabItens[[#This Row],[PontoPed]] ) ), 0 )</f>
        <v>0</v>
      </c>
      <c r="BD664" s="274">
        <f>ROUNDDOWN(IF( OR( AND(tabItens[[#This Row],[PontoPed]]&lt;tabItens[[#This Row],[Saldo]],tabItens[[#This Row],[Saldo]]&gt;0), tabItens[[#This Row],[PontoPed]]=0), 99, IF(AND(tabItens[[#This Row],[Saldo]]=0,tabItens[[#This Row],[PontoPed]]&gt;0), 0, (1-tabItens[[#This Row],[PctAb]])*10 ) ),0)</f>
        <v>99</v>
      </c>
      <c r="BE664" s="275">
        <f>MAX(ROUNDDOWN( IF(tabItens[[#This Row],[Abaixo]] &gt; 0,   tabItens[[#This Row],[Abaixo]] + (tabItens[[#This Row],[PontoMês]] * IF( OR( ISBLANK(tabItens[[#This Row],[ATA Nº/ANO]]), tabItens[[#This Row],[ATA Nº/ANO]] = ""),BE$2,BE$1)),0),0),0)</f>
        <v>0</v>
      </c>
      <c r="BF66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4" s="276">
        <f>SUMIF(Consumo!$C$3:$C$902,tabItens[[#This Row],[CÓDIGO]],Consumo!$E$3:$E$902)</f>
        <v>0</v>
      </c>
      <c r="BH664" s="277">
        <f>IF(AND(tabItens[[#This Row],[Pend]] &gt; 0,tabItens[[#This Row],[Consumo]] &lt;&gt; 0), tabItens[[#This Row],[Pend]] / tabItens[[#This Row],[Consumo]], 0 )</f>
        <v>0</v>
      </c>
      <c r="BI664" s="276"/>
      <c r="BJ664" s="276"/>
      <c r="BK664" s="278" t="s">
        <v>2077</v>
      </c>
    </row>
    <row r="665" spans="1:63" x14ac:dyDescent="0.3">
      <c r="A665" s="239">
        <v>139957</v>
      </c>
      <c r="B665" s="240" t="s">
        <v>1988</v>
      </c>
      <c r="C665" s="241" t="s">
        <v>561</v>
      </c>
      <c r="D665" s="242">
        <v>57.9</v>
      </c>
      <c r="E665" s="243"/>
      <c r="F665" s="243"/>
      <c r="G665" s="243" t="s">
        <v>891</v>
      </c>
      <c r="H665" s="244">
        <v>0</v>
      </c>
      <c r="I665" s="245">
        <v>103003</v>
      </c>
      <c r="J665" s="246">
        <v>57.899990000000003</v>
      </c>
      <c r="K665" s="247">
        <v>2231</v>
      </c>
      <c r="L665" s="248">
        <f>IF(tabItens[[#This Row],[Média]] &gt; 0, tabItens[[#This Row],[QTDE ATUAL]] / tabItens[[#This Row],[Média]],999.9)</f>
        <v>0</v>
      </c>
      <c r="M665" s="249">
        <v>0</v>
      </c>
      <c r="N665" s="250">
        <f>tabItens[[#This Row],[VALOR UNIT.]] * tabItens[[#This Row],[LC]]</f>
        <v>0</v>
      </c>
      <c r="O665" s="251" t="s">
        <v>2085</v>
      </c>
      <c r="P665" s="252"/>
      <c r="Q665" s="253"/>
      <c r="R665" s="250"/>
      <c r="S665" s="254"/>
      <c r="T665" s="255">
        <f>ROUNDDOWN(IFERROR(tabItens[[#This Row],[ATA DT.VALID.]] - $D$1,0) / 30,0)</f>
        <v>-1507</v>
      </c>
      <c r="U665" s="240" t="s">
        <v>1736</v>
      </c>
      <c r="V665" s="256">
        <v>1</v>
      </c>
      <c r="W665" s="257" t="s">
        <v>2062</v>
      </c>
      <c r="X665" s="258">
        <v>51</v>
      </c>
      <c r="Y665" s="259">
        <v>21</v>
      </c>
      <c r="Z665" s="260"/>
      <c r="AA665" s="261"/>
      <c r="AB665" s="262"/>
      <c r="AC665" s="262"/>
      <c r="AD665" s="261"/>
      <c r="AE665" s="262"/>
      <c r="AF665" s="255"/>
      <c r="AG665" s="263" t="s">
        <v>2063</v>
      </c>
      <c r="AH665" s="264"/>
      <c r="AI665" s="255">
        <v>1936</v>
      </c>
      <c r="AJ665" s="264">
        <v>44922</v>
      </c>
      <c r="AK665" s="264">
        <v>44075</v>
      </c>
      <c r="AL665" s="264">
        <v>44887</v>
      </c>
      <c r="AM665" s="254"/>
      <c r="AN665" s="243"/>
      <c r="AO665" s="265" t="str">
        <f>_xlfn.IFNA(IF(VLOOKUP(tabItens[[#This Row],[CÓDIGO]],tabExcluirDoEstoque[#Data],1,FALSE),"sim",""),"")</f>
        <v/>
      </c>
      <c r="AP665" s="266" t="str">
        <f ca="1">IF(OR(ISBLANK(tabItens[[#This Row],[ATA DT.VALID.]]),tabItens[[#This Row],[ATA DT.VALID.]]="",tabItens[[#This Row],[ATA DT.VALID.]]=" "),"",IF(TYPE(tabItens[[#This Row],[ATA DT.VALID.]])=1,ROUNDUP((tabItens[[#This Row],[ATA DT.VALID.]]-TODAY())/7,0),""))</f>
        <v/>
      </c>
      <c r="AQ665" s="267">
        <v>0</v>
      </c>
      <c r="AR665" s="268" t="str">
        <f>IF(ISBLANK(tabItens[[#This Row],[CÓDIGO]]),"",IFERROR(VLOOKUP(tabItens[[#This Row],[CÓDIGO]],Consumo!$C$2:$AI$902,32,FALSE),0))</f>
        <v>08.2023</v>
      </c>
      <c r="AS665" s="269">
        <f>SUMIF(Consumo!$C$3:$C$902,tabItens[[#This Row],[CÓDIGO]],Consumo!$T$3:$T$902) + SUMIF(Consumo!$C$3:$C$902,tabItens[[#This Row],[CÓDIGO]],Consumo!$U$3:$U$902) + SUMIF(Consumo!$C$3:$C$902,tabItens[[#This Row],[CÓDIGO]],Consumo!$V$3:$V$902) + SUMIF(Consumo!$C$3:$C$902,tabItens[[#This Row],[CÓDIGO]],Consumo!$W$3:$W$902)</f>
        <v>705</v>
      </c>
      <c r="AT665" s="269">
        <f>SUMIF(Consumo!$C$3:$C$902,tabItens[[#This Row],[CÓDIGO]],Consumo!$AF$3:$AF$902)</f>
        <v>4890.5</v>
      </c>
      <c r="AU665" s="270">
        <f>SUMIF(Consumo!$C$3:$C$902,tabItens[[#This Row],[CÓDIGO]],Consumo!$AG$3:$AG$902)</f>
        <v>998</v>
      </c>
      <c r="AV665" s="271">
        <f>SUMIF(Consumo!$C$3:$C$902,tabItens[[#This Row],[CÓDIGO]],Consumo!$AE$3:$AE$902)</f>
        <v>2.5788888888888888</v>
      </c>
      <c r="AW665" s="244">
        <f>tabItens[[#This Row],[QTDE ATUAL]] + tabItens[[#This Row],[RC QTDE]] + tabItens[[#This Row],[AF SALDO]] + tabItens[[#This Row],[Recentes]]</f>
        <v>0</v>
      </c>
      <c r="AX665" s="272">
        <v>266</v>
      </c>
      <c r="AY665" s="272">
        <v>4</v>
      </c>
      <c r="AZ665" s="272">
        <f>IF(ISBLANK(tabItens[[#This Row],[CÓDIGO]]),"",tabItens[[#This Row],[PontoMês]] * (AZ$2+tabItens[[#This Row],[PontoQtM]]))</f>
        <v>1064</v>
      </c>
      <c r="BA665" s="271">
        <f>tabItens[[#This Row],[PontoPed]] - tabItens[[#This Row],[Saldo]] + (1/10)</f>
        <v>1064.0999999999999</v>
      </c>
      <c r="BB665" s="271">
        <f xml:space="preserve"> tabItens[[#This Row],[PontoMês]] * BB$2 - tabItens[[#This Row],[QTDE ATUAL]] - (1/10)</f>
        <v>265.89999999999998</v>
      </c>
      <c r="BC665" s="273">
        <f>IF( tabItens[[#This Row],[PontoPed]]&gt;0, IF(tabItens[[#This Row],[PontoPed]]&lt;1, 1, IF( tabItens[[#This Row],[Saldo]]&gt;tabItens[[#This Row],[PontoPed]], 0, (tabItens[[#This Row],[PontoPed]]-tabItens[[#This Row],[Saldo]])/tabItens[[#This Row],[PontoPed]] ) ), 0 )</f>
        <v>1</v>
      </c>
      <c r="BD665" s="274">
        <f>ROUNDDOWN(IF( OR( AND(tabItens[[#This Row],[PontoPed]]&lt;tabItens[[#This Row],[Saldo]],tabItens[[#This Row],[Saldo]]&gt;0), tabItens[[#This Row],[PontoPed]]=0), 99, IF(AND(tabItens[[#This Row],[Saldo]]=0,tabItens[[#This Row],[PontoPed]]&gt;0), 0, (1-tabItens[[#This Row],[PctAb]])*10 ) ),0)</f>
        <v>0</v>
      </c>
      <c r="BE665" s="275">
        <f>MAX(ROUNDDOWN( IF(tabItens[[#This Row],[Abaixo]] &gt; 0,   tabItens[[#This Row],[Abaixo]] + (tabItens[[#This Row],[PontoMês]] * IF( OR( ISBLANK(tabItens[[#This Row],[ATA Nº/ANO]]), tabItens[[#This Row],[ATA Nº/ANO]] = ""),BE$2,BE$1)),0),0),0)</f>
        <v>1862</v>
      </c>
      <c r="BF66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65" s="276">
        <f>SUMIF(Consumo!$C$3:$C$902,tabItens[[#This Row],[CÓDIGO]],Consumo!$E$3:$E$902)</f>
        <v>46.42</v>
      </c>
      <c r="BH665" s="277">
        <f>IF(AND(tabItens[[#This Row],[Pend]] &gt; 0,tabItens[[#This Row],[Consumo]] &lt;&gt; 0), tabItens[[#This Row],[Pend]] / tabItens[[#This Row],[Consumo]], 0 )</f>
        <v>9.4918719967283516E-3</v>
      </c>
      <c r="BI665" s="276"/>
      <c r="BJ665" s="276"/>
      <c r="BK665" s="278" t="s">
        <v>2077</v>
      </c>
    </row>
    <row r="666" spans="1:63" x14ac:dyDescent="0.3">
      <c r="A666" s="239">
        <v>139958</v>
      </c>
      <c r="B666" s="240" t="s">
        <v>1989</v>
      </c>
      <c r="C666" s="241" t="s">
        <v>561</v>
      </c>
      <c r="D666" s="242">
        <v>61.9</v>
      </c>
      <c r="E666" s="243"/>
      <c r="F666" s="243"/>
      <c r="G666" s="243" t="s">
        <v>891</v>
      </c>
      <c r="H666" s="244">
        <v>0</v>
      </c>
      <c r="I666" s="245">
        <v>103003</v>
      </c>
      <c r="J666" s="246">
        <v>60.593989999999998</v>
      </c>
      <c r="K666" s="247">
        <v>3149.55</v>
      </c>
      <c r="L666" s="248">
        <f>IF(tabItens[[#This Row],[Média]] &gt; 0, tabItens[[#This Row],[QTDE ATUAL]] / tabItens[[#This Row],[Média]],999.9)</f>
        <v>0</v>
      </c>
      <c r="M666" s="249">
        <v>0</v>
      </c>
      <c r="N666" s="250">
        <f>tabItens[[#This Row],[VALOR UNIT.]] * tabItens[[#This Row],[LC]]</f>
        <v>0</v>
      </c>
      <c r="O666" s="251" t="s">
        <v>2085</v>
      </c>
      <c r="P666" s="252"/>
      <c r="Q666" s="253"/>
      <c r="R666" s="250"/>
      <c r="S666" s="254"/>
      <c r="T666" s="255">
        <f>ROUNDDOWN(IFERROR(tabItens[[#This Row],[ATA DT.VALID.]] - $D$1,0) / 30,0)</f>
        <v>-1507</v>
      </c>
      <c r="U666" s="240" t="s">
        <v>1736</v>
      </c>
      <c r="V666" s="256">
        <v>1</v>
      </c>
      <c r="W666" s="257" t="s">
        <v>2062</v>
      </c>
      <c r="X666" s="258">
        <v>51</v>
      </c>
      <c r="Y666" s="259">
        <v>21</v>
      </c>
      <c r="Z666" s="260"/>
      <c r="AA666" s="261"/>
      <c r="AB666" s="262"/>
      <c r="AC666" s="262"/>
      <c r="AD666" s="261"/>
      <c r="AE666" s="262"/>
      <c r="AF666" s="255"/>
      <c r="AG666" s="263" t="s">
        <v>2063</v>
      </c>
      <c r="AH666" s="264"/>
      <c r="AI666" s="255">
        <v>1050</v>
      </c>
      <c r="AJ666" s="264">
        <v>44550</v>
      </c>
      <c r="AK666" s="264">
        <v>44075</v>
      </c>
      <c r="AL666" s="264">
        <v>44448</v>
      </c>
      <c r="AM666" s="254"/>
      <c r="AN666" s="243"/>
      <c r="AO666" s="265" t="str">
        <f>_xlfn.IFNA(IF(VLOOKUP(tabItens[[#This Row],[CÓDIGO]],tabExcluirDoEstoque[#Data],1,FALSE),"sim",""),"")</f>
        <v/>
      </c>
      <c r="AP666" s="266" t="str">
        <f ca="1">IF(OR(ISBLANK(tabItens[[#This Row],[ATA DT.VALID.]]),tabItens[[#This Row],[ATA DT.VALID.]]="",tabItens[[#This Row],[ATA DT.VALID.]]=" "),"",IF(TYPE(tabItens[[#This Row],[ATA DT.VALID.]])=1,ROUNDUP((tabItens[[#This Row],[ATA DT.VALID.]]-TODAY())/7,0),""))</f>
        <v/>
      </c>
      <c r="AQ666" s="267">
        <v>0</v>
      </c>
      <c r="AR666" s="268" t="str">
        <f>IF(ISBLANK(tabItens[[#This Row],[CÓDIGO]]),"",IFERROR(VLOOKUP(tabItens[[#This Row],[CÓDIGO]],Consumo!$C$2:$AI$902,32,FALSE),0))</f>
        <v>03.2023</v>
      </c>
      <c r="AS666" s="269">
        <f>SUMIF(Consumo!$C$3:$C$902,tabItens[[#This Row],[CÓDIGO]],Consumo!$T$3:$T$902) + SUMIF(Consumo!$C$3:$C$902,tabItens[[#This Row],[CÓDIGO]],Consumo!$U$3:$U$902) + SUMIF(Consumo!$C$3:$C$902,tabItens[[#This Row],[CÓDIGO]],Consumo!$V$3:$V$902) + SUMIF(Consumo!$C$3:$C$902,tabItens[[#This Row],[CÓDIGO]],Consumo!$W$3:$W$902)</f>
        <v>0</v>
      </c>
      <c r="AT666" s="269">
        <f>SUMIF(Consumo!$C$3:$C$902,tabItens[[#This Row],[CÓDIGO]],Consumo!$AF$3:$AF$902)</f>
        <v>5921</v>
      </c>
      <c r="AU666" s="270">
        <f>SUMIF(Consumo!$C$3:$C$902,tabItens[[#This Row],[CÓDIGO]],Consumo!$AG$3:$AG$902)</f>
        <v>1677.55</v>
      </c>
      <c r="AV666" s="271">
        <f>SUMIF(Consumo!$C$3:$C$902,tabItens[[#This Row],[CÓDIGO]],Consumo!$AE$3:$AE$902)</f>
        <v>0.85833333333333328</v>
      </c>
      <c r="AW666" s="244">
        <f>tabItens[[#This Row],[QTDE ATUAL]] + tabItens[[#This Row],[RC QTDE]] + tabItens[[#This Row],[AF SALDO]] + tabItens[[#This Row],[Recentes]]</f>
        <v>0</v>
      </c>
      <c r="AX666" s="272">
        <v>214</v>
      </c>
      <c r="AY666" s="272">
        <v>4</v>
      </c>
      <c r="AZ666" s="272">
        <f>IF(ISBLANK(tabItens[[#This Row],[CÓDIGO]]),"",tabItens[[#This Row],[PontoMês]] * (AZ$2+tabItens[[#This Row],[PontoQtM]]))</f>
        <v>856</v>
      </c>
      <c r="BA666" s="271">
        <f>tabItens[[#This Row],[PontoPed]] - tabItens[[#This Row],[Saldo]] + (1/10)</f>
        <v>856.1</v>
      </c>
      <c r="BB666" s="271">
        <f xml:space="preserve"> tabItens[[#This Row],[PontoMês]] * BB$2 - tabItens[[#This Row],[QTDE ATUAL]] - (1/10)</f>
        <v>213.9</v>
      </c>
      <c r="BC666" s="273">
        <f>IF( tabItens[[#This Row],[PontoPed]]&gt;0, IF(tabItens[[#This Row],[PontoPed]]&lt;1, 1, IF( tabItens[[#This Row],[Saldo]]&gt;tabItens[[#This Row],[PontoPed]], 0, (tabItens[[#This Row],[PontoPed]]-tabItens[[#This Row],[Saldo]])/tabItens[[#This Row],[PontoPed]] ) ), 0 )</f>
        <v>1</v>
      </c>
      <c r="BD666" s="274">
        <f>ROUNDDOWN(IF( OR( AND(tabItens[[#This Row],[PontoPed]]&lt;tabItens[[#This Row],[Saldo]],tabItens[[#This Row],[Saldo]]&gt;0), tabItens[[#This Row],[PontoPed]]=0), 99, IF(AND(tabItens[[#This Row],[Saldo]]=0,tabItens[[#This Row],[PontoPed]]&gt;0), 0, (1-tabItens[[#This Row],[PctAb]])*10 ) ),0)</f>
        <v>0</v>
      </c>
      <c r="BE666" s="275">
        <f>MAX(ROUNDDOWN( IF(tabItens[[#This Row],[Abaixo]] &gt; 0,   tabItens[[#This Row],[Abaixo]] + (tabItens[[#This Row],[PontoMês]] * IF( OR( ISBLANK(tabItens[[#This Row],[ATA Nº/ANO]]), tabItens[[#This Row],[ATA Nº/ANO]] = ""),BE$2,BE$1)),0),0),0)</f>
        <v>1498</v>
      </c>
      <c r="BF66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66" s="276">
        <f>SUMIF(Consumo!$C$3:$C$902,tabItens[[#This Row],[CÓDIGO]],Consumo!$E$3:$E$902)</f>
        <v>15.45</v>
      </c>
      <c r="BH666" s="277">
        <f>IF(AND(tabItens[[#This Row],[Pend]] &gt; 0,tabItens[[#This Row],[Consumo]] &lt;&gt; 0), tabItens[[#This Row],[Pend]] / tabItens[[#This Row],[Consumo]], 0 )</f>
        <v>2.6093565276135789E-3</v>
      </c>
      <c r="BI666" s="276"/>
      <c r="BJ666" s="276"/>
      <c r="BK666" s="278" t="s">
        <v>2077</v>
      </c>
    </row>
    <row r="667" spans="1:63" x14ac:dyDescent="0.3">
      <c r="A667" s="239">
        <v>87247</v>
      </c>
      <c r="B667" s="240" t="s">
        <v>1496</v>
      </c>
      <c r="C667" s="241" t="s">
        <v>264</v>
      </c>
      <c r="D667" s="242">
        <v>2.7</v>
      </c>
      <c r="E667" s="243"/>
      <c r="F667" s="243"/>
      <c r="G667" s="243" t="s">
        <v>891</v>
      </c>
      <c r="H667" s="244">
        <v>347</v>
      </c>
      <c r="I667" s="245">
        <v>103003</v>
      </c>
      <c r="J667" s="246">
        <v>2.7</v>
      </c>
      <c r="K667" s="247">
        <v>39</v>
      </c>
      <c r="L667" s="248">
        <f>IF(tabItens[[#This Row],[Média]] &gt; 0, tabItens[[#This Row],[QTDE ATUAL]] / tabItens[[#This Row],[Média]],999.9)</f>
        <v>999.9</v>
      </c>
      <c r="M667" s="249">
        <v>0</v>
      </c>
      <c r="N667" s="250">
        <f>tabItens[[#This Row],[VALOR UNIT.]] * tabItens[[#This Row],[LC]]</f>
        <v>0</v>
      </c>
      <c r="O667" s="251"/>
      <c r="P667" s="252"/>
      <c r="Q667" s="253"/>
      <c r="R667" s="250"/>
      <c r="S667" s="254"/>
      <c r="T667" s="255">
        <f>ROUNDDOWN(IFERROR(tabItens[[#This Row],[ATA DT.VALID.]] - $D$1,0) / 30,0)</f>
        <v>-1507</v>
      </c>
      <c r="U667" s="240" t="s">
        <v>1027</v>
      </c>
      <c r="V667" s="256">
        <v>1</v>
      </c>
      <c r="W667" s="257" t="s">
        <v>2064</v>
      </c>
      <c r="X667" s="258">
        <v>51</v>
      </c>
      <c r="Y667" s="259">
        <v>12</v>
      </c>
      <c r="Z667" s="260"/>
      <c r="AA667" s="261"/>
      <c r="AB667" s="262"/>
      <c r="AC667" s="262"/>
      <c r="AD667" s="261"/>
      <c r="AE667" s="262"/>
      <c r="AF667" s="255"/>
      <c r="AG667" s="263" t="s">
        <v>2063</v>
      </c>
      <c r="AH667" s="264"/>
      <c r="AI667" s="255">
        <v>14</v>
      </c>
      <c r="AJ667" s="264">
        <v>43991</v>
      </c>
      <c r="AK667" s="264">
        <v>38581</v>
      </c>
      <c r="AL667" s="264">
        <v>44592</v>
      </c>
      <c r="AM667" s="254"/>
      <c r="AN667" s="243"/>
      <c r="AO667" s="265" t="str">
        <f>_xlfn.IFNA(IF(VLOOKUP(tabItens[[#This Row],[CÓDIGO]],tabExcluirDoEstoque[#Data],1,FALSE),"sim",""),"")</f>
        <v/>
      </c>
      <c r="AP667" s="266" t="str">
        <f ca="1">IF(OR(ISBLANK(tabItens[[#This Row],[ATA DT.VALID.]]),tabItens[[#This Row],[ATA DT.VALID.]]="",tabItens[[#This Row],[ATA DT.VALID.]]=" "),"",IF(TYPE(tabItens[[#This Row],[ATA DT.VALID.]])=1,ROUNDUP((tabItens[[#This Row],[ATA DT.VALID.]]-TODAY())/7,0),""))</f>
        <v/>
      </c>
      <c r="AQ667" s="267"/>
      <c r="AR667" s="268" t="str">
        <f>IF(ISBLANK(tabItens[[#This Row],[CÓDIGO]]),"",IFERROR(VLOOKUP(tabItens[[#This Row],[CÓDIGO]],Consumo!$C$2:$AI$902,32,FALSE),0))</f>
        <v>06.2023</v>
      </c>
      <c r="AS667" s="269">
        <f>SUMIF(Consumo!$C$3:$C$902,tabItens[[#This Row],[CÓDIGO]],Consumo!$T$3:$T$902) + SUMIF(Consumo!$C$3:$C$902,tabItens[[#This Row],[CÓDIGO]],Consumo!$U$3:$U$902) + SUMIF(Consumo!$C$3:$C$902,tabItens[[#This Row],[CÓDIGO]],Consumo!$V$3:$V$902) + SUMIF(Consumo!$C$3:$C$902,tabItens[[#This Row],[CÓDIGO]],Consumo!$W$3:$W$902)</f>
        <v>2</v>
      </c>
      <c r="AT667" s="269">
        <f>SUMIF(Consumo!$C$3:$C$902,tabItens[[#This Row],[CÓDIGO]],Consumo!$AF$3:$AF$902)</f>
        <v>41</v>
      </c>
      <c r="AU667" s="270">
        <f>SUMIF(Consumo!$C$3:$C$902,tabItens[[#This Row],[CÓDIGO]],Consumo!$AG$3:$AG$902)</f>
        <v>20</v>
      </c>
      <c r="AV667" s="271">
        <f>SUMIF(Consumo!$C$3:$C$902,tabItens[[#This Row],[CÓDIGO]],Consumo!$AE$3:$AE$902)</f>
        <v>0</v>
      </c>
      <c r="AW667" s="244">
        <f>tabItens[[#This Row],[QTDE ATUAL]] + tabItens[[#This Row],[RC QTDE]] + tabItens[[#This Row],[AF SALDO]] + tabItens[[#This Row],[Recentes]]</f>
        <v>347</v>
      </c>
      <c r="AX667" s="272">
        <v>11</v>
      </c>
      <c r="AY667" s="272">
        <v>4</v>
      </c>
      <c r="AZ667" s="272">
        <f>IF(ISBLANK(tabItens[[#This Row],[CÓDIGO]]),"",tabItens[[#This Row],[PontoMês]] * (AZ$2+tabItens[[#This Row],[PontoQtM]]))</f>
        <v>44</v>
      </c>
      <c r="BA667" s="271">
        <f>tabItens[[#This Row],[PontoPed]] - tabItens[[#This Row],[Saldo]] + (1/10)</f>
        <v>-302.89999999999998</v>
      </c>
      <c r="BB667" s="271">
        <f xml:space="preserve"> tabItens[[#This Row],[PontoMês]] * BB$2 - tabItens[[#This Row],[QTDE ATUAL]] - (1/10)</f>
        <v>-336.1</v>
      </c>
      <c r="BC667" s="273">
        <f>IF( tabItens[[#This Row],[PontoPed]]&gt;0, IF(tabItens[[#This Row],[PontoPed]]&lt;1, 1, IF( tabItens[[#This Row],[Saldo]]&gt;tabItens[[#This Row],[PontoPed]], 0, (tabItens[[#This Row],[PontoPed]]-tabItens[[#This Row],[Saldo]])/tabItens[[#This Row],[PontoPed]] ) ), 0 )</f>
        <v>0</v>
      </c>
      <c r="BD667" s="274">
        <f>ROUNDDOWN(IF( OR( AND(tabItens[[#This Row],[PontoPed]]&lt;tabItens[[#This Row],[Saldo]],tabItens[[#This Row],[Saldo]]&gt;0), tabItens[[#This Row],[PontoPed]]=0), 99, IF(AND(tabItens[[#This Row],[Saldo]]=0,tabItens[[#This Row],[PontoPed]]&gt;0), 0, (1-tabItens[[#This Row],[PctAb]])*10 ) ),0)</f>
        <v>99</v>
      </c>
      <c r="BE667" s="275">
        <f>MAX(ROUNDDOWN( IF(tabItens[[#This Row],[Abaixo]] &gt; 0,   tabItens[[#This Row],[Abaixo]] + (tabItens[[#This Row],[PontoMês]] * IF( OR( ISBLANK(tabItens[[#This Row],[ATA Nº/ANO]]), tabItens[[#This Row],[ATA Nº/ANO]] = ""),BE$2,BE$1)),0),0),0)</f>
        <v>0</v>
      </c>
      <c r="BF66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7" s="276">
        <f>SUMIF(Consumo!$C$3:$C$902,tabItens[[#This Row],[CÓDIGO]],Consumo!$E$3:$E$902)</f>
        <v>0</v>
      </c>
      <c r="BH667" s="277">
        <f>IF(AND(tabItens[[#This Row],[Pend]] &gt; 0,tabItens[[#This Row],[Consumo]] &lt;&gt; 0), tabItens[[#This Row],[Pend]] / tabItens[[#This Row],[Consumo]], 0 )</f>
        <v>0</v>
      </c>
      <c r="BI667" s="276"/>
      <c r="BJ667" s="276"/>
      <c r="BK667" s="278" t="s">
        <v>2077</v>
      </c>
    </row>
    <row r="668" spans="1:63" x14ac:dyDescent="0.3">
      <c r="A668" s="239">
        <v>14056</v>
      </c>
      <c r="B668" s="240" t="s">
        <v>1061</v>
      </c>
      <c r="C668" s="241" t="s">
        <v>264</v>
      </c>
      <c r="D668" s="242">
        <v>2.98</v>
      </c>
      <c r="E668" s="243"/>
      <c r="F668" s="243"/>
      <c r="G668" s="243" t="s">
        <v>891</v>
      </c>
      <c r="H668" s="244">
        <v>72</v>
      </c>
      <c r="I668" s="245">
        <v>103003</v>
      </c>
      <c r="J668" s="246">
        <v>2.98</v>
      </c>
      <c r="K668" s="247">
        <v>58</v>
      </c>
      <c r="L668" s="248">
        <f>IF(tabItens[[#This Row],[Média]] &gt; 0, tabItens[[#This Row],[QTDE ATUAL]] / tabItens[[#This Row],[Média]],999.9)</f>
        <v>999.9</v>
      </c>
      <c r="M668" s="249">
        <v>0</v>
      </c>
      <c r="N668" s="250">
        <f>tabItens[[#This Row],[VALOR UNIT.]] * tabItens[[#This Row],[LC]]</f>
        <v>0</v>
      </c>
      <c r="O668" s="251"/>
      <c r="P668" s="252"/>
      <c r="Q668" s="253"/>
      <c r="R668" s="250"/>
      <c r="S668" s="254"/>
      <c r="T668" s="255">
        <f>ROUNDDOWN(IFERROR(tabItens[[#This Row],[ATA DT.VALID.]] - $D$1,0) / 30,0)</f>
        <v>-1507</v>
      </c>
      <c r="U668" s="240" t="s">
        <v>1027</v>
      </c>
      <c r="V668" s="256">
        <v>1</v>
      </c>
      <c r="W668" s="257" t="s">
        <v>2064</v>
      </c>
      <c r="X668" s="258">
        <v>51</v>
      </c>
      <c r="Y668" s="259">
        <v>12</v>
      </c>
      <c r="Z668" s="260"/>
      <c r="AA668" s="261"/>
      <c r="AB668" s="262"/>
      <c r="AC668" s="262"/>
      <c r="AD668" s="261"/>
      <c r="AE668" s="262"/>
      <c r="AF668" s="255"/>
      <c r="AG668" s="263" t="s">
        <v>2063</v>
      </c>
      <c r="AH668" s="264"/>
      <c r="AI668" s="255">
        <v>20</v>
      </c>
      <c r="AJ668" s="264">
        <v>43668</v>
      </c>
      <c r="AK668" s="264" t="s">
        <v>891</v>
      </c>
      <c r="AL668" s="264">
        <v>43524</v>
      </c>
      <c r="AM668" s="254"/>
      <c r="AN668" s="243"/>
      <c r="AO668" s="265" t="str">
        <f>_xlfn.IFNA(IF(VLOOKUP(tabItens[[#This Row],[CÓDIGO]],tabExcluirDoEstoque[#Data],1,FALSE),"sim",""),"")</f>
        <v/>
      </c>
      <c r="AP668" s="266" t="str">
        <f ca="1">IF(OR(ISBLANK(tabItens[[#This Row],[ATA DT.VALID.]]),tabItens[[#This Row],[ATA DT.VALID.]]="",tabItens[[#This Row],[ATA DT.VALID.]]=" "),"",IF(TYPE(tabItens[[#This Row],[ATA DT.VALID.]])=1,ROUNDUP((tabItens[[#This Row],[ATA DT.VALID.]]-TODAY())/7,0),""))</f>
        <v/>
      </c>
      <c r="AQ668" s="267"/>
      <c r="AR668" s="268" t="str">
        <f>IF(ISBLANK(tabItens[[#This Row],[CÓDIGO]]),"",IFERROR(VLOOKUP(tabItens[[#This Row],[CÓDIGO]],Consumo!$C$2:$AI$902,32,FALSE),0))</f>
        <v>08.2023</v>
      </c>
      <c r="AS668" s="269">
        <f>SUMIF(Consumo!$C$3:$C$902,tabItens[[#This Row],[CÓDIGO]],Consumo!$T$3:$T$902) + SUMIF(Consumo!$C$3:$C$902,tabItens[[#This Row],[CÓDIGO]],Consumo!$U$3:$U$902) + SUMIF(Consumo!$C$3:$C$902,tabItens[[#This Row],[CÓDIGO]],Consumo!$V$3:$V$902) + SUMIF(Consumo!$C$3:$C$902,tabItens[[#This Row],[CÓDIGO]],Consumo!$W$3:$W$902)</f>
        <v>53</v>
      </c>
      <c r="AT668" s="269">
        <f>SUMIF(Consumo!$C$3:$C$902,tabItens[[#This Row],[CÓDIGO]],Consumo!$AF$3:$AF$902)</f>
        <v>59</v>
      </c>
      <c r="AU668" s="270">
        <f>SUMIF(Consumo!$C$3:$C$902,tabItens[[#This Row],[CÓDIGO]],Consumo!$AG$3:$AG$902)</f>
        <v>51</v>
      </c>
      <c r="AV668" s="271">
        <f>SUMIF(Consumo!$C$3:$C$902,tabItens[[#This Row],[CÓDIGO]],Consumo!$AE$3:$AE$902)</f>
        <v>0</v>
      </c>
      <c r="AW668" s="244">
        <f>tabItens[[#This Row],[QTDE ATUAL]] + tabItens[[#This Row],[RC QTDE]] + tabItens[[#This Row],[AF SALDO]] + tabItens[[#This Row],[Recentes]]</f>
        <v>72</v>
      </c>
      <c r="AX668" s="272">
        <v>1</v>
      </c>
      <c r="AY668" s="272">
        <v>4</v>
      </c>
      <c r="AZ668" s="272">
        <f>IF(ISBLANK(tabItens[[#This Row],[CÓDIGO]]),"",tabItens[[#This Row],[PontoMês]] * (AZ$2+tabItens[[#This Row],[PontoQtM]]))</f>
        <v>4</v>
      </c>
      <c r="BA668" s="271">
        <f>tabItens[[#This Row],[PontoPed]] - tabItens[[#This Row],[Saldo]] + (1/10)</f>
        <v>-67.900000000000006</v>
      </c>
      <c r="BB668" s="271">
        <f xml:space="preserve"> tabItens[[#This Row],[PontoMês]] * BB$2 - tabItens[[#This Row],[QTDE ATUAL]] - (1/10)</f>
        <v>-71.099999999999994</v>
      </c>
      <c r="BC668" s="273">
        <f>IF( tabItens[[#This Row],[PontoPed]]&gt;0, IF(tabItens[[#This Row],[PontoPed]]&lt;1, 1, IF( tabItens[[#This Row],[Saldo]]&gt;tabItens[[#This Row],[PontoPed]], 0, (tabItens[[#This Row],[PontoPed]]-tabItens[[#This Row],[Saldo]])/tabItens[[#This Row],[PontoPed]] ) ), 0 )</f>
        <v>0</v>
      </c>
      <c r="BD668" s="274">
        <f>ROUNDDOWN(IF( OR( AND(tabItens[[#This Row],[PontoPed]]&lt;tabItens[[#This Row],[Saldo]],tabItens[[#This Row],[Saldo]]&gt;0), tabItens[[#This Row],[PontoPed]]=0), 99, IF(AND(tabItens[[#This Row],[Saldo]]=0,tabItens[[#This Row],[PontoPed]]&gt;0), 0, (1-tabItens[[#This Row],[PctAb]])*10 ) ),0)</f>
        <v>99</v>
      </c>
      <c r="BE668" s="275">
        <f>MAX(ROUNDDOWN( IF(tabItens[[#This Row],[Abaixo]] &gt; 0,   tabItens[[#This Row],[Abaixo]] + (tabItens[[#This Row],[PontoMês]] * IF( OR( ISBLANK(tabItens[[#This Row],[ATA Nº/ANO]]), tabItens[[#This Row],[ATA Nº/ANO]] = ""),BE$2,BE$1)),0),0),0)</f>
        <v>0</v>
      </c>
      <c r="BF66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8" s="276">
        <f>SUMIF(Consumo!$C$3:$C$902,tabItens[[#This Row],[CÓDIGO]],Consumo!$E$3:$E$902)</f>
        <v>0</v>
      </c>
      <c r="BH668" s="277">
        <f>IF(AND(tabItens[[#This Row],[Pend]] &gt; 0,tabItens[[#This Row],[Consumo]] &lt;&gt; 0), tabItens[[#This Row],[Pend]] / tabItens[[#This Row],[Consumo]], 0 )</f>
        <v>0</v>
      </c>
      <c r="BI668" s="276"/>
      <c r="BJ668" s="276"/>
      <c r="BK668" s="278" t="s">
        <v>2077</v>
      </c>
    </row>
    <row r="669" spans="1:63" x14ac:dyDescent="0.3">
      <c r="A669" s="239">
        <v>102832</v>
      </c>
      <c r="B669" s="240" t="s">
        <v>1598</v>
      </c>
      <c r="C669" s="241" t="s">
        <v>264</v>
      </c>
      <c r="D669" s="242">
        <v>0</v>
      </c>
      <c r="E669" s="243"/>
      <c r="F669" s="243"/>
      <c r="G669" s="243" t="s">
        <v>891</v>
      </c>
      <c r="H669" s="244">
        <v>75</v>
      </c>
      <c r="I669" s="245">
        <v>103003</v>
      </c>
      <c r="J669" s="246">
        <v>0</v>
      </c>
      <c r="K669" s="247">
        <v>90</v>
      </c>
      <c r="L669" s="248">
        <f>IF(tabItens[[#This Row],[Média]] &gt; 0, tabItens[[#This Row],[QTDE ATUAL]] / tabItens[[#This Row],[Média]],999.9)</f>
        <v>999.9</v>
      </c>
      <c r="M669" s="249">
        <v>0</v>
      </c>
      <c r="N669" s="250">
        <f>tabItens[[#This Row],[VALOR UNIT.]] * tabItens[[#This Row],[LC]]</f>
        <v>0</v>
      </c>
      <c r="O669" s="251" t="s">
        <v>2087</v>
      </c>
      <c r="P669" s="252"/>
      <c r="Q669" s="253"/>
      <c r="R669" s="250"/>
      <c r="S669" s="254"/>
      <c r="T669" s="255">
        <f>ROUNDDOWN(IFERROR(tabItens[[#This Row],[ATA DT.VALID.]] - $D$1,0) / 30,0)</f>
        <v>-1507</v>
      </c>
      <c r="U669" s="240" t="s">
        <v>1599</v>
      </c>
      <c r="V669" s="256">
        <v>1</v>
      </c>
      <c r="W669" s="257" t="s">
        <v>2062</v>
      </c>
      <c r="X669" s="258">
        <v>51</v>
      </c>
      <c r="Y669" s="259">
        <v>42</v>
      </c>
      <c r="Z669" s="260"/>
      <c r="AA669" s="261"/>
      <c r="AB669" s="262"/>
      <c r="AC669" s="262"/>
      <c r="AD669" s="261"/>
      <c r="AE669" s="262"/>
      <c r="AF669" s="255"/>
      <c r="AG669" s="263" t="s">
        <v>2063</v>
      </c>
      <c r="AH669" s="264"/>
      <c r="AI669" s="255">
        <v>30</v>
      </c>
      <c r="AJ669" s="264" t="s">
        <v>891</v>
      </c>
      <c r="AK669" s="264">
        <v>39377</v>
      </c>
      <c r="AL669" s="264" t="s">
        <v>891</v>
      </c>
      <c r="AM669" s="254"/>
      <c r="AN669" s="243"/>
      <c r="AO669" s="265" t="str">
        <f>_xlfn.IFNA(IF(VLOOKUP(tabItens[[#This Row],[CÓDIGO]],tabExcluirDoEstoque[#Data],1,FALSE),"sim",""),"")</f>
        <v/>
      </c>
      <c r="AP669" s="266" t="str">
        <f ca="1">IF(OR(ISBLANK(tabItens[[#This Row],[ATA DT.VALID.]]),tabItens[[#This Row],[ATA DT.VALID.]]="",tabItens[[#This Row],[ATA DT.VALID.]]=" "),"",IF(TYPE(tabItens[[#This Row],[ATA DT.VALID.]])=1,ROUNDUP((tabItens[[#This Row],[ATA DT.VALID.]]-TODAY())/7,0),""))</f>
        <v/>
      </c>
      <c r="AQ669" s="267">
        <v>0</v>
      </c>
      <c r="AR669" s="268" t="str">
        <f>IF(ISBLANK(tabItens[[#This Row],[CÓDIGO]]),"",IFERROR(VLOOKUP(tabItens[[#This Row],[CÓDIGO]],Consumo!$C$2:$AI$902,32,FALSE),0))</f>
        <v>05.2023</v>
      </c>
      <c r="AS669" s="269">
        <f>SUMIF(Consumo!$C$3:$C$902,tabItens[[#This Row],[CÓDIGO]],Consumo!$T$3:$T$902) + SUMIF(Consumo!$C$3:$C$902,tabItens[[#This Row],[CÓDIGO]],Consumo!$U$3:$U$902) + SUMIF(Consumo!$C$3:$C$902,tabItens[[#This Row],[CÓDIGO]],Consumo!$V$3:$V$902) + SUMIF(Consumo!$C$3:$C$902,tabItens[[#This Row],[CÓDIGO]],Consumo!$W$3:$W$902)</f>
        <v>50</v>
      </c>
      <c r="AT669" s="269">
        <f>SUMIF(Consumo!$C$3:$C$902,tabItens[[#This Row],[CÓDIGO]],Consumo!$AF$3:$AF$902)</f>
        <v>94</v>
      </c>
      <c r="AU669" s="270">
        <f>SUMIF(Consumo!$C$3:$C$902,tabItens[[#This Row],[CÓDIGO]],Consumo!$AG$3:$AG$902)</f>
        <v>50</v>
      </c>
      <c r="AV669" s="271">
        <f>SUMIF(Consumo!$C$3:$C$902,tabItens[[#This Row],[CÓDIGO]],Consumo!$AE$3:$AE$902)</f>
        <v>0</v>
      </c>
      <c r="AW669" s="244">
        <f>tabItens[[#This Row],[QTDE ATUAL]] + tabItens[[#This Row],[RC QTDE]] + tabItens[[#This Row],[AF SALDO]] + tabItens[[#This Row],[Recentes]]</f>
        <v>75</v>
      </c>
      <c r="AX669" s="272">
        <v>9</v>
      </c>
      <c r="AY669" s="272">
        <v>4</v>
      </c>
      <c r="AZ669" s="272">
        <f>IF(ISBLANK(tabItens[[#This Row],[CÓDIGO]]),"",tabItens[[#This Row],[PontoMês]] * (AZ$2+tabItens[[#This Row],[PontoQtM]]))</f>
        <v>36</v>
      </c>
      <c r="BA669" s="271">
        <f>tabItens[[#This Row],[PontoPed]] - tabItens[[#This Row],[Saldo]] + (1/10)</f>
        <v>-38.9</v>
      </c>
      <c r="BB669" s="271">
        <f xml:space="preserve"> tabItens[[#This Row],[PontoMês]] * BB$2 - tabItens[[#This Row],[QTDE ATUAL]] - (1/10)</f>
        <v>-66.099999999999994</v>
      </c>
      <c r="BC669" s="273">
        <f>IF( tabItens[[#This Row],[PontoPed]]&gt;0, IF(tabItens[[#This Row],[PontoPed]]&lt;1, 1, IF( tabItens[[#This Row],[Saldo]]&gt;tabItens[[#This Row],[PontoPed]], 0, (tabItens[[#This Row],[PontoPed]]-tabItens[[#This Row],[Saldo]])/tabItens[[#This Row],[PontoPed]] ) ), 0 )</f>
        <v>0</v>
      </c>
      <c r="BD669" s="274">
        <f>ROUNDDOWN(IF( OR( AND(tabItens[[#This Row],[PontoPed]]&lt;tabItens[[#This Row],[Saldo]],tabItens[[#This Row],[Saldo]]&gt;0), tabItens[[#This Row],[PontoPed]]=0), 99, IF(AND(tabItens[[#This Row],[Saldo]]=0,tabItens[[#This Row],[PontoPed]]&gt;0), 0, (1-tabItens[[#This Row],[PctAb]])*10 ) ),0)</f>
        <v>99</v>
      </c>
      <c r="BE669" s="275">
        <f>MAX(ROUNDDOWN( IF(tabItens[[#This Row],[Abaixo]] &gt; 0,   tabItens[[#This Row],[Abaixo]] + (tabItens[[#This Row],[PontoMês]] * IF( OR( ISBLANK(tabItens[[#This Row],[ATA Nº/ANO]]), tabItens[[#This Row],[ATA Nº/ANO]] = ""),BE$2,BE$1)),0),0),0)</f>
        <v>0</v>
      </c>
      <c r="BF66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69" s="276">
        <f>SUMIF(Consumo!$C$3:$C$902,tabItens[[#This Row],[CÓDIGO]],Consumo!$E$3:$E$902)</f>
        <v>0</v>
      </c>
      <c r="BH669" s="277">
        <f>IF(AND(tabItens[[#This Row],[Pend]] &gt; 0,tabItens[[#This Row],[Consumo]] &lt;&gt; 0), tabItens[[#This Row],[Pend]] / tabItens[[#This Row],[Consumo]], 0 )</f>
        <v>0</v>
      </c>
      <c r="BI669" s="276"/>
      <c r="BJ669" s="276"/>
      <c r="BK669" s="278" t="s">
        <v>2077</v>
      </c>
    </row>
    <row r="670" spans="1:63" x14ac:dyDescent="0.3">
      <c r="A670" s="239">
        <v>24888</v>
      </c>
      <c r="B670" s="240" t="s">
        <v>1211</v>
      </c>
      <c r="C670" s="241" t="s">
        <v>321</v>
      </c>
      <c r="D670" s="242">
        <v>15.8</v>
      </c>
      <c r="E670" s="243"/>
      <c r="F670" s="243"/>
      <c r="G670" s="243" t="s">
        <v>891</v>
      </c>
      <c r="H670" s="244">
        <v>96</v>
      </c>
      <c r="I670" s="245">
        <v>103003</v>
      </c>
      <c r="J670" s="246">
        <v>15.8</v>
      </c>
      <c r="K670" s="247">
        <v>6</v>
      </c>
      <c r="L670" s="248">
        <f>IF(tabItens[[#This Row],[Média]] &gt; 0, tabItens[[#This Row],[QTDE ATUAL]] / tabItens[[#This Row],[Média]],999.9)</f>
        <v>999.9</v>
      </c>
      <c r="M670" s="249">
        <v>0</v>
      </c>
      <c r="N670" s="250">
        <f>tabItens[[#This Row],[VALOR UNIT.]] * tabItens[[#This Row],[LC]]</f>
        <v>0</v>
      </c>
      <c r="O670" s="251"/>
      <c r="P670" s="252"/>
      <c r="Q670" s="253"/>
      <c r="R670" s="250"/>
      <c r="S670" s="254"/>
      <c r="T670" s="255">
        <f>ROUNDDOWN(IFERROR(tabItens[[#This Row],[ATA DT.VALID.]] - $D$1,0) / 30,0)</f>
        <v>-1507</v>
      </c>
      <c r="U670" s="240" t="s">
        <v>997</v>
      </c>
      <c r="V670" s="256">
        <v>1</v>
      </c>
      <c r="W670" s="257" t="s">
        <v>2062</v>
      </c>
      <c r="X670" s="258">
        <v>67</v>
      </c>
      <c r="Y670" s="259">
        <v>6</v>
      </c>
      <c r="Z670" s="260"/>
      <c r="AA670" s="261"/>
      <c r="AB670" s="262"/>
      <c r="AC670" s="262"/>
      <c r="AD670" s="261"/>
      <c r="AE670" s="262"/>
      <c r="AF670" s="255"/>
      <c r="AG670" s="263" t="s">
        <v>2063</v>
      </c>
      <c r="AH670" s="264"/>
      <c r="AI670" s="255">
        <v>2</v>
      </c>
      <c r="AJ670" s="264">
        <v>43853</v>
      </c>
      <c r="AK670" s="264" t="s">
        <v>891</v>
      </c>
      <c r="AL670" s="264">
        <v>44055</v>
      </c>
      <c r="AM670" s="254"/>
      <c r="AN670" s="243"/>
      <c r="AO670" s="265" t="str">
        <f>_xlfn.IFNA(IF(VLOOKUP(tabItens[[#This Row],[CÓDIGO]],tabExcluirDoEstoque[#Data],1,FALSE),"sim",""),"")</f>
        <v/>
      </c>
      <c r="AP670" s="266" t="str">
        <f ca="1">IF(OR(ISBLANK(tabItens[[#This Row],[ATA DT.VALID.]]),tabItens[[#This Row],[ATA DT.VALID.]]="",tabItens[[#This Row],[ATA DT.VALID.]]=" "),"",IF(TYPE(tabItens[[#This Row],[ATA DT.VALID.]])=1,ROUNDUP((tabItens[[#This Row],[ATA DT.VALID.]]-TODAY())/7,0),""))</f>
        <v/>
      </c>
      <c r="AQ670" s="267"/>
      <c r="AR670" s="268" t="str">
        <f>IF(ISBLANK(tabItens[[#This Row],[CÓDIGO]]),"",IFERROR(VLOOKUP(tabItens[[#This Row],[CÓDIGO]],Consumo!$C$2:$AI$902,32,FALSE),0))</f>
        <v>03.2023</v>
      </c>
      <c r="AS670" s="269">
        <f>SUMIF(Consumo!$C$3:$C$902,tabItens[[#This Row],[CÓDIGO]],Consumo!$T$3:$T$902) + SUMIF(Consumo!$C$3:$C$902,tabItens[[#This Row],[CÓDIGO]],Consumo!$U$3:$U$902) + SUMIF(Consumo!$C$3:$C$902,tabItens[[#This Row],[CÓDIGO]],Consumo!$V$3:$V$902) + SUMIF(Consumo!$C$3:$C$902,tabItens[[#This Row],[CÓDIGO]],Consumo!$W$3:$W$902)</f>
        <v>0</v>
      </c>
      <c r="AT670" s="269">
        <f>SUMIF(Consumo!$C$3:$C$902,tabItens[[#This Row],[CÓDIGO]],Consumo!$AF$3:$AF$902)</f>
        <v>8</v>
      </c>
      <c r="AU670" s="270">
        <f>SUMIF(Consumo!$C$3:$C$902,tabItens[[#This Row],[CÓDIGO]],Consumo!$AG$3:$AG$902)</f>
        <v>5</v>
      </c>
      <c r="AV670" s="271">
        <f>SUMIF(Consumo!$C$3:$C$902,tabItens[[#This Row],[CÓDIGO]],Consumo!$AE$3:$AE$902)</f>
        <v>0</v>
      </c>
      <c r="AW670" s="244">
        <f>tabItens[[#This Row],[QTDE ATUAL]] + tabItens[[#This Row],[RC QTDE]] + tabItens[[#This Row],[AF SALDO]] + tabItens[[#This Row],[Recentes]]</f>
        <v>96</v>
      </c>
      <c r="AX670" s="272">
        <v>2</v>
      </c>
      <c r="AY670" s="272">
        <v>4</v>
      </c>
      <c r="AZ670" s="272">
        <f>IF(ISBLANK(tabItens[[#This Row],[CÓDIGO]]),"",tabItens[[#This Row],[PontoMês]] * (AZ$2+tabItens[[#This Row],[PontoQtM]]))</f>
        <v>8</v>
      </c>
      <c r="BA670" s="271">
        <f>tabItens[[#This Row],[PontoPed]] - tabItens[[#This Row],[Saldo]] + (1/10)</f>
        <v>-87.9</v>
      </c>
      <c r="BB670" s="271">
        <f xml:space="preserve"> tabItens[[#This Row],[PontoMês]] * BB$2 - tabItens[[#This Row],[QTDE ATUAL]] - (1/10)</f>
        <v>-94.1</v>
      </c>
      <c r="BC670" s="273">
        <f>IF( tabItens[[#This Row],[PontoPed]]&gt;0, IF(tabItens[[#This Row],[PontoPed]]&lt;1, 1, IF( tabItens[[#This Row],[Saldo]]&gt;tabItens[[#This Row],[PontoPed]], 0, (tabItens[[#This Row],[PontoPed]]-tabItens[[#This Row],[Saldo]])/tabItens[[#This Row],[PontoPed]] ) ), 0 )</f>
        <v>0</v>
      </c>
      <c r="BD670" s="274">
        <f>ROUNDDOWN(IF( OR( AND(tabItens[[#This Row],[PontoPed]]&lt;tabItens[[#This Row],[Saldo]],tabItens[[#This Row],[Saldo]]&gt;0), tabItens[[#This Row],[PontoPed]]=0), 99, IF(AND(tabItens[[#This Row],[Saldo]]=0,tabItens[[#This Row],[PontoPed]]&gt;0), 0, (1-tabItens[[#This Row],[PctAb]])*10 ) ),0)</f>
        <v>99</v>
      </c>
      <c r="BE670" s="275">
        <f>MAX(ROUNDDOWN( IF(tabItens[[#This Row],[Abaixo]] &gt; 0,   tabItens[[#This Row],[Abaixo]] + (tabItens[[#This Row],[PontoMês]] * IF( OR( ISBLANK(tabItens[[#This Row],[ATA Nº/ANO]]), tabItens[[#This Row],[ATA Nº/ANO]] = ""),BE$2,BE$1)),0),0),0)</f>
        <v>0</v>
      </c>
      <c r="BF67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0" s="276">
        <f>SUMIF(Consumo!$C$3:$C$902,tabItens[[#This Row],[CÓDIGO]],Consumo!$E$3:$E$902)</f>
        <v>0</v>
      </c>
      <c r="BH670" s="277">
        <f>IF(AND(tabItens[[#This Row],[Pend]] &gt; 0,tabItens[[#This Row],[Consumo]] &lt;&gt; 0), tabItens[[#This Row],[Pend]] / tabItens[[#This Row],[Consumo]], 0 )</f>
        <v>0</v>
      </c>
      <c r="BI670" s="276"/>
      <c r="BJ670" s="276"/>
      <c r="BK670" s="278" t="s">
        <v>2077</v>
      </c>
    </row>
    <row r="671" spans="1:63" x14ac:dyDescent="0.3">
      <c r="A671" s="239">
        <v>18337</v>
      </c>
      <c r="B671" s="240" t="s">
        <v>1151</v>
      </c>
      <c r="C671" s="241" t="s">
        <v>321</v>
      </c>
      <c r="D671" s="242">
        <v>28.66</v>
      </c>
      <c r="E671" s="243"/>
      <c r="F671" s="243"/>
      <c r="G671" s="243" t="s">
        <v>891</v>
      </c>
      <c r="H671" s="244">
        <v>22</v>
      </c>
      <c r="I671" s="245">
        <v>103003</v>
      </c>
      <c r="J671" s="246">
        <v>28.66</v>
      </c>
      <c r="K671" s="247">
        <v>6</v>
      </c>
      <c r="L671" s="248">
        <f>IF(tabItens[[#This Row],[Média]] &gt; 0, tabItens[[#This Row],[QTDE ATUAL]] / tabItens[[#This Row],[Média]],999.9)</f>
        <v>999.9</v>
      </c>
      <c r="M671" s="249">
        <v>0</v>
      </c>
      <c r="N671" s="250">
        <f>tabItens[[#This Row],[VALOR UNIT.]] * tabItens[[#This Row],[LC]]</f>
        <v>0</v>
      </c>
      <c r="O671" s="251"/>
      <c r="P671" s="252"/>
      <c r="Q671" s="253"/>
      <c r="R671" s="250"/>
      <c r="S671" s="254"/>
      <c r="T671" s="255">
        <f>ROUNDDOWN(IFERROR(tabItens[[#This Row],[ATA DT.VALID.]] - $D$1,0) / 30,0)</f>
        <v>-1507</v>
      </c>
      <c r="U671" s="240" t="s">
        <v>997</v>
      </c>
      <c r="V671" s="256">
        <v>1</v>
      </c>
      <c r="W671" s="257" t="s">
        <v>2062</v>
      </c>
      <c r="X671" s="258">
        <v>67</v>
      </c>
      <c r="Y671" s="259">
        <v>6</v>
      </c>
      <c r="Z671" s="260"/>
      <c r="AA671" s="261"/>
      <c r="AB671" s="262"/>
      <c r="AC671" s="262"/>
      <c r="AD671" s="261"/>
      <c r="AE671" s="262"/>
      <c r="AF671" s="255"/>
      <c r="AG671" s="263" t="s">
        <v>2063</v>
      </c>
      <c r="AH671" s="264"/>
      <c r="AI671" s="255">
        <v>2</v>
      </c>
      <c r="AJ671" s="264">
        <v>43571</v>
      </c>
      <c r="AK671" s="264" t="s">
        <v>891</v>
      </c>
      <c r="AL671" s="264">
        <v>44547</v>
      </c>
      <c r="AM671" s="254"/>
      <c r="AN671" s="243"/>
      <c r="AO671" s="265" t="str">
        <f>_xlfn.IFNA(IF(VLOOKUP(tabItens[[#This Row],[CÓDIGO]],tabExcluirDoEstoque[#Data],1,FALSE),"sim",""),"")</f>
        <v/>
      </c>
      <c r="AP671" s="266" t="str">
        <f ca="1">IF(OR(ISBLANK(tabItens[[#This Row],[ATA DT.VALID.]]),tabItens[[#This Row],[ATA DT.VALID.]]="",tabItens[[#This Row],[ATA DT.VALID.]]=" "),"",IF(TYPE(tabItens[[#This Row],[ATA DT.VALID.]])=1,ROUNDUP((tabItens[[#This Row],[ATA DT.VALID.]]-TODAY())/7,0),""))</f>
        <v/>
      </c>
      <c r="AQ671" s="267"/>
      <c r="AR671" s="268" t="str">
        <f>IF(ISBLANK(tabItens[[#This Row],[CÓDIGO]]),"",IFERROR(VLOOKUP(tabItens[[#This Row],[CÓDIGO]],Consumo!$C$2:$AI$902,32,FALSE),0))</f>
        <v>01.2023</v>
      </c>
      <c r="AS671" s="269">
        <f>SUMIF(Consumo!$C$3:$C$902,tabItens[[#This Row],[CÓDIGO]],Consumo!$T$3:$T$902) + SUMIF(Consumo!$C$3:$C$902,tabItens[[#This Row],[CÓDIGO]],Consumo!$U$3:$U$902) + SUMIF(Consumo!$C$3:$C$902,tabItens[[#This Row],[CÓDIGO]],Consumo!$V$3:$V$902) + SUMIF(Consumo!$C$3:$C$902,tabItens[[#This Row],[CÓDIGO]],Consumo!$W$3:$W$902)</f>
        <v>0</v>
      </c>
      <c r="AT671" s="269">
        <f>SUMIF(Consumo!$C$3:$C$902,tabItens[[#This Row],[CÓDIGO]],Consumo!$AF$3:$AF$902)</f>
        <v>7</v>
      </c>
      <c r="AU671" s="270">
        <f>SUMIF(Consumo!$C$3:$C$902,tabItens[[#This Row],[CÓDIGO]],Consumo!$AG$3:$AG$902)</f>
        <v>5</v>
      </c>
      <c r="AV671" s="271">
        <f>SUMIF(Consumo!$C$3:$C$902,tabItens[[#This Row],[CÓDIGO]],Consumo!$AE$3:$AE$902)</f>
        <v>0</v>
      </c>
      <c r="AW671" s="244">
        <f>tabItens[[#This Row],[QTDE ATUAL]] + tabItens[[#This Row],[RC QTDE]] + tabItens[[#This Row],[AF SALDO]] + tabItens[[#This Row],[Recentes]]</f>
        <v>22</v>
      </c>
      <c r="AX671" s="272">
        <v>0</v>
      </c>
      <c r="AY671" s="272">
        <v>4</v>
      </c>
      <c r="AZ671" s="272">
        <f>IF(ISBLANK(tabItens[[#This Row],[CÓDIGO]]),"",tabItens[[#This Row],[PontoMês]] * (AZ$2+tabItens[[#This Row],[PontoQtM]]))</f>
        <v>0</v>
      </c>
      <c r="BA671" s="271">
        <f>tabItens[[#This Row],[PontoPed]] - tabItens[[#This Row],[Saldo]] + (1/10)</f>
        <v>-21.9</v>
      </c>
      <c r="BB671" s="271">
        <f xml:space="preserve"> tabItens[[#This Row],[PontoMês]] * BB$2 - tabItens[[#This Row],[QTDE ATUAL]] - (1/10)</f>
        <v>-22.1</v>
      </c>
      <c r="BC671" s="273">
        <f>IF( tabItens[[#This Row],[PontoPed]]&gt;0, IF(tabItens[[#This Row],[PontoPed]]&lt;1, 1, IF( tabItens[[#This Row],[Saldo]]&gt;tabItens[[#This Row],[PontoPed]], 0, (tabItens[[#This Row],[PontoPed]]-tabItens[[#This Row],[Saldo]])/tabItens[[#This Row],[PontoPed]] ) ), 0 )</f>
        <v>0</v>
      </c>
      <c r="BD671" s="274">
        <f>ROUNDDOWN(IF( OR( AND(tabItens[[#This Row],[PontoPed]]&lt;tabItens[[#This Row],[Saldo]],tabItens[[#This Row],[Saldo]]&gt;0), tabItens[[#This Row],[PontoPed]]=0), 99, IF(AND(tabItens[[#This Row],[Saldo]]=0,tabItens[[#This Row],[PontoPed]]&gt;0), 0, (1-tabItens[[#This Row],[PctAb]])*10 ) ),0)</f>
        <v>99</v>
      </c>
      <c r="BE671" s="275">
        <f>MAX(ROUNDDOWN( IF(tabItens[[#This Row],[Abaixo]] &gt; 0,   tabItens[[#This Row],[Abaixo]] + (tabItens[[#This Row],[PontoMês]] * IF( OR( ISBLANK(tabItens[[#This Row],[ATA Nº/ANO]]), tabItens[[#This Row],[ATA Nº/ANO]] = ""),BE$2,BE$1)),0),0),0)</f>
        <v>0</v>
      </c>
      <c r="BF67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1" s="276">
        <f>SUMIF(Consumo!$C$3:$C$902,tabItens[[#This Row],[CÓDIGO]],Consumo!$E$3:$E$902)</f>
        <v>0</v>
      </c>
      <c r="BH671" s="277">
        <f>IF(AND(tabItens[[#This Row],[Pend]] &gt; 0,tabItens[[#This Row],[Consumo]] &lt;&gt; 0), tabItens[[#This Row],[Pend]] / tabItens[[#This Row],[Consumo]], 0 )</f>
        <v>0</v>
      </c>
      <c r="BI671" s="276"/>
      <c r="BJ671" s="276"/>
      <c r="BK671" s="278" t="s">
        <v>2077</v>
      </c>
    </row>
    <row r="672" spans="1:63" x14ac:dyDescent="0.3">
      <c r="A672" s="239">
        <v>18346</v>
      </c>
      <c r="B672" s="240" t="s">
        <v>1152</v>
      </c>
      <c r="C672" s="241" t="s">
        <v>321</v>
      </c>
      <c r="D672" s="242">
        <v>14.87</v>
      </c>
      <c r="E672" s="243"/>
      <c r="F672" s="243"/>
      <c r="G672" s="243" t="s">
        <v>891</v>
      </c>
      <c r="H672" s="244">
        <v>251</v>
      </c>
      <c r="I672" s="245">
        <v>103003</v>
      </c>
      <c r="J672" s="246">
        <v>14.87</v>
      </c>
      <c r="K672" s="247">
        <v>10</v>
      </c>
      <c r="L672" s="248">
        <f>IF(tabItens[[#This Row],[Média]] &gt; 0, tabItens[[#This Row],[QTDE ATUAL]] / tabItens[[#This Row],[Média]],999.9)</f>
        <v>999.9</v>
      </c>
      <c r="M672" s="249">
        <v>0</v>
      </c>
      <c r="N672" s="250">
        <f>tabItens[[#This Row],[VALOR UNIT.]] * tabItens[[#This Row],[LC]]</f>
        <v>0</v>
      </c>
      <c r="O672" s="251"/>
      <c r="P672" s="252"/>
      <c r="Q672" s="253"/>
      <c r="R672" s="250"/>
      <c r="S672" s="254"/>
      <c r="T672" s="255">
        <f>ROUNDDOWN(IFERROR(tabItens[[#This Row],[ATA DT.VALID.]] - $D$1,0) / 30,0)</f>
        <v>-1507</v>
      </c>
      <c r="U672" s="240" t="s">
        <v>997</v>
      </c>
      <c r="V672" s="256">
        <v>1</v>
      </c>
      <c r="W672" s="257" t="s">
        <v>2062</v>
      </c>
      <c r="X672" s="258">
        <v>67</v>
      </c>
      <c r="Y672" s="259">
        <v>6</v>
      </c>
      <c r="Z672" s="260"/>
      <c r="AA672" s="261"/>
      <c r="AB672" s="262"/>
      <c r="AC672" s="262"/>
      <c r="AD672" s="261"/>
      <c r="AE672" s="262"/>
      <c r="AF672" s="255"/>
      <c r="AG672" s="263" t="s">
        <v>2063</v>
      </c>
      <c r="AH672" s="264"/>
      <c r="AI672" s="255">
        <v>4</v>
      </c>
      <c r="AJ672" s="264">
        <v>43853</v>
      </c>
      <c r="AK672" s="264" t="s">
        <v>891</v>
      </c>
      <c r="AL672" s="264">
        <v>44922</v>
      </c>
      <c r="AM672" s="254"/>
      <c r="AN672" s="243"/>
      <c r="AO672" s="265" t="str">
        <f>_xlfn.IFNA(IF(VLOOKUP(tabItens[[#This Row],[CÓDIGO]],tabExcluirDoEstoque[#Data],1,FALSE),"sim",""),"")</f>
        <v/>
      </c>
      <c r="AP672" s="266" t="str">
        <f ca="1">IF(OR(ISBLANK(tabItens[[#This Row],[ATA DT.VALID.]]),tabItens[[#This Row],[ATA DT.VALID.]]="",tabItens[[#This Row],[ATA DT.VALID.]]=" "),"",IF(TYPE(tabItens[[#This Row],[ATA DT.VALID.]])=1,ROUNDUP((tabItens[[#This Row],[ATA DT.VALID.]]-TODAY())/7,0),""))</f>
        <v/>
      </c>
      <c r="AQ672" s="267"/>
      <c r="AR672" s="268" t="str">
        <f>IF(ISBLANK(tabItens[[#This Row],[CÓDIGO]]),"",IFERROR(VLOOKUP(tabItens[[#This Row],[CÓDIGO]],Consumo!$C$2:$AI$902,32,FALSE),0))</f>
        <v>03.2023</v>
      </c>
      <c r="AS672" s="269">
        <f>SUMIF(Consumo!$C$3:$C$902,tabItens[[#This Row],[CÓDIGO]],Consumo!$T$3:$T$902) + SUMIF(Consumo!$C$3:$C$902,tabItens[[#This Row],[CÓDIGO]],Consumo!$U$3:$U$902) + SUMIF(Consumo!$C$3:$C$902,tabItens[[#This Row],[CÓDIGO]],Consumo!$V$3:$V$902) + SUMIF(Consumo!$C$3:$C$902,tabItens[[#This Row],[CÓDIGO]],Consumo!$W$3:$W$902)</f>
        <v>0</v>
      </c>
      <c r="AT672" s="269">
        <f>SUMIF(Consumo!$C$3:$C$902,tabItens[[#This Row],[CÓDIGO]],Consumo!$AF$3:$AF$902)</f>
        <v>11</v>
      </c>
      <c r="AU672" s="270">
        <f>SUMIF(Consumo!$C$3:$C$902,tabItens[[#This Row],[CÓDIGO]],Consumo!$AG$3:$AG$902)</f>
        <v>4</v>
      </c>
      <c r="AV672" s="271">
        <f>SUMIF(Consumo!$C$3:$C$902,tabItens[[#This Row],[CÓDIGO]],Consumo!$AE$3:$AE$902)</f>
        <v>0</v>
      </c>
      <c r="AW672" s="244">
        <f>tabItens[[#This Row],[QTDE ATUAL]] + tabItens[[#This Row],[RC QTDE]] + tabItens[[#This Row],[AF SALDO]] + tabItens[[#This Row],[Recentes]]</f>
        <v>251</v>
      </c>
      <c r="AX672" s="272">
        <v>3</v>
      </c>
      <c r="AY672" s="272">
        <v>4</v>
      </c>
      <c r="AZ672" s="272">
        <f>IF(ISBLANK(tabItens[[#This Row],[CÓDIGO]]),"",tabItens[[#This Row],[PontoMês]] * (AZ$2+tabItens[[#This Row],[PontoQtM]]))</f>
        <v>12</v>
      </c>
      <c r="BA672" s="271">
        <f>tabItens[[#This Row],[PontoPed]] - tabItens[[#This Row],[Saldo]] + (1/10)</f>
        <v>-238.9</v>
      </c>
      <c r="BB672" s="271">
        <f xml:space="preserve"> tabItens[[#This Row],[PontoMês]] * BB$2 - tabItens[[#This Row],[QTDE ATUAL]] - (1/10)</f>
        <v>-248.1</v>
      </c>
      <c r="BC672" s="273">
        <f>IF( tabItens[[#This Row],[PontoPed]]&gt;0, IF(tabItens[[#This Row],[PontoPed]]&lt;1, 1, IF( tabItens[[#This Row],[Saldo]]&gt;tabItens[[#This Row],[PontoPed]], 0, (tabItens[[#This Row],[PontoPed]]-tabItens[[#This Row],[Saldo]])/tabItens[[#This Row],[PontoPed]] ) ), 0 )</f>
        <v>0</v>
      </c>
      <c r="BD672" s="274">
        <f>ROUNDDOWN(IF( OR( AND(tabItens[[#This Row],[PontoPed]]&lt;tabItens[[#This Row],[Saldo]],tabItens[[#This Row],[Saldo]]&gt;0), tabItens[[#This Row],[PontoPed]]=0), 99, IF(AND(tabItens[[#This Row],[Saldo]]=0,tabItens[[#This Row],[PontoPed]]&gt;0), 0, (1-tabItens[[#This Row],[PctAb]])*10 ) ),0)</f>
        <v>99</v>
      </c>
      <c r="BE672" s="275">
        <f>MAX(ROUNDDOWN( IF(tabItens[[#This Row],[Abaixo]] &gt; 0,   tabItens[[#This Row],[Abaixo]] + (tabItens[[#This Row],[PontoMês]] * IF( OR( ISBLANK(tabItens[[#This Row],[ATA Nº/ANO]]), tabItens[[#This Row],[ATA Nº/ANO]] = ""),BE$2,BE$1)),0),0),0)</f>
        <v>0</v>
      </c>
      <c r="BF67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2" s="276">
        <f>SUMIF(Consumo!$C$3:$C$902,tabItens[[#This Row],[CÓDIGO]],Consumo!$E$3:$E$902)</f>
        <v>0</v>
      </c>
      <c r="BH672" s="277">
        <f>IF(AND(tabItens[[#This Row],[Pend]] &gt; 0,tabItens[[#This Row],[Consumo]] &lt;&gt; 0), tabItens[[#This Row],[Pend]] / tabItens[[#This Row],[Consumo]], 0 )</f>
        <v>0</v>
      </c>
      <c r="BI672" s="276"/>
      <c r="BJ672" s="276"/>
      <c r="BK672" s="278" t="s">
        <v>2077</v>
      </c>
    </row>
    <row r="673" spans="1:63" x14ac:dyDescent="0.3">
      <c r="A673" s="239">
        <v>18353</v>
      </c>
      <c r="B673" s="240" t="s">
        <v>1153</v>
      </c>
      <c r="C673" s="241" t="s">
        <v>321</v>
      </c>
      <c r="D673" s="242">
        <v>10.9</v>
      </c>
      <c r="E673" s="243"/>
      <c r="F673" s="243"/>
      <c r="G673" s="243" t="s">
        <v>891</v>
      </c>
      <c r="H673" s="244">
        <v>0</v>
      </c>
      <c r="I673" s="245">
        <v>103003</v>
      </c>
      <c r="J673" s="246">
        <v>10.9</v>
      </c>
      <c r="K673" s="247">
        <v>106</v>
      </c>
      <c r="L673" s="248">
        <f>IF(tabItens[[#This Row],[Média]] &gt; 0, tabItens[[#This Row],[QTDE ATUAL]] / tabItens[[#This Row],[Média]],999.9)</f>
        <v>0</v>
      </c>
      <c r="M673" s="249">
        <v>0</v>
      </c>
      <c r="N673" s="250">
        <f>tabItens[[#This Row],[VALOR UNIT.]] * tabItens[[#This Row],[LC]]</f>
        <v>0</v>
      </c>
      <c r="O673" s="251"/>
      <c r="P673" s="252"/>
      <c r="Q673" s="253"/>
      <c r="R673" s="250"/>
      <c r="S673" s="254"/>
      <c r="T673" s="255">
        <f>ROUNDDOWN(IFERROR(tabItens[[#This Row],[ATA DT.VALID.]] - $D$1,0) / 30,0)</f>
        <v>-1507</v>
      </c>
      <c r="U673" s="240" t="s">
        <v>997</v>
      </c>
      <c r="V673" s="256">
        <v>1</v>
      </c>
      <c r="W673" s="257" t="s">
        <v>2062</v>
      </c>
      <c r="X673" s="258">
        <v>67</v>
      </c>
      <c r="Y673" s="259">
        <v>6</v>
      </c>
      <c r="Z673" s="260">
        <v>2480</v>
      </c>
      <c r="AA673" s="261">
        <v>2023</v>
      </c>
      <c r="AB673" s="262">
        <v>1000</v>
      </c>
      <c r="AC673" s="262"/>
      <c r="AD673" s="261"/>
      <c r="AE673" s="262"/>
      <c r="AF673" s="255"/>
      <c r="AG673" s="263" t="s">
        <v>2063</v>
      </c>
      <c r="AH673" s="264"/>
      <c r="AI673" s="255">
        <v>72</v>
      </c>
      <c r="AJ673" s="264">
        <v>44943</v>
      </c>
      <c r="AK673" s="264" t="s">
        <v>891</v>
      </c>
      <c r="AL673" s="264">
        <v>45105</v>
      </c>
      <c r="AM673" s="254"/>
      <c r="AN673" s="243"/>
      <c r="AO673" s="265" t="str">
        <f>_xlfn.IFNA(IF(VLOOKUP(tabItens[[#This Row],[CÓDIGO]],tabExcluirDoEstoque[#Data],1,FALSE),"sim",""),"")</f>
        <v/>
      </c>
      <c r="AP673" s="266" t="str">
        <f ca="1">IF(OR(ISBLANK(tabItens[[#This Row],[ATA DT.VALID.]]),tabItens[[#This Row],[ATA DT.VALID.]]="",tabItens[[#This Row],[ATA DT.VALID.]]=" "),"",IF(TYPE(tabItens[[#This Row],[ATA DT.VALID.]])=1,ROUNDUP((tabItens[[#This Row],[ATA DT.VALID.]]-TODAY())/7,0),""))</f>
        <v/>
      </c>
      <c r="AQ673" s="267"/>
      <c r="AR673" s="268" t="str">
        <f>IF(ISBLANK(tabItens[[#This Row],[CÓDIGO]]),"",IFERROR(VLOOKUP(tabItens[[#This Row],[CÓDIGO]],Consumo!$C$2:$AI$902,32,FALSE),0))</f>
        <v>06.2023</v>
      </c>
      <c r="AS673" s="269">
        <f>SUMIF(Consumo!$C$3:$C$902,tabItens[[#This Row],[CÓDIGO]],Consumo!$T$3:$T$902) + SUMIF(Consumo!$C$3:$C$902,tabItens[[#This Row],[CÓDIGO]],Consumo!$U$3:$U$902) + SUMIF(Consumo!$C$3:$C$902,tabItens[[#This Row],[CÓDIGO]],Consumo!$V$3:$V$902) + SUMIF(Consumo!$C$3:$C$902,tabItens[[#This Row],[CÓDIGO]],Consumo!$W$3:$W$902)</f>
        <v>23</v>
      </c>
      <c r="AT673" s="269">
        <f>SUMIF(Consumo!$C$3:$C$902,tabItens[[#This Row],[CÓDIGO]],Consumo!$AF$3:$AF$902)</f>
        <v>595</v>
      </c>
      <c r="AU673" s="270">
        <f>SUMIF(Consumo!$C$3:$C$902,tabItens[[#This Row],[CÓDIGO]],Consumo!$AG$3:$AG$902)</f>
        <v>366</v>
      </c>
      <c r="AV673" s="271">
        <f>SUMIF(Consumo!$C$3:$C$902,tabItens[[#This Row],[CÓDIGO]],Consumo!$AE$3:$AE$902)</f>
        <v>1.2222222222222223</v>
      </c>
      <c r="AW673" s="244">
        <f>tabItens[[#This Row],[QTDE ATUAL]] + tabItens[[#This Row],[RC QTDE]] + tabItens[[#This Row],[AF SALDO]] + tabItens[[#This Row],[Recentes]]</f>
        <v>1000</v>
      </c>
      <c r="AX673" s="272">
        <v>20</v>
      </c>
      <c r="AY673" s="272">
        <v>4</v>
      </c>
      <c r="AZ673" s="272">
        <f>IF(ISBLANK(tabItens[[#This Row],[CÓDIGO]]),"",tabItens[[#This Row],[PontoMês]] * (AZ$2+tabItens[[#This Row],[PontoQtM]]))</f>
        <v>80</v>
      </c>
      <c r="BA673" s="271">
        <f>tabItens[[#This Row],[PontoPed]] - tabItens[[#This Row],[Saldo]] + (1/10)</f>
        <v>-919.9</v>
      </c>
      <c r="BB673" s="271">
        <f xml:space="preserve"> tabItens[[#This Row],[PontoMês]] * BB$2 - tabItens[[#This Row],[QTDE ATUAL]] - (1/10)</f>
        <v>19.899999999999999</v>
      </c>
      <c r="BC673" s="273">
        <f>IF( tabItens[[#This Row],[PontoPed]]&gt;0, IF(tabItens[[#This Row],[PontoPed]]&lt;1, 1, IF( tabItens[[#This Row],[Saldo]]&gt;tabItens[[#This Row],[PontoPed]], 0, (tabItens[[#This Row],[PontoPed]]-tabItens[[#This Row],[Saldo]])/tabItens[[#This Row],[PontoPed]] ) ), 0 )</f>
        <v>0</v>
      </c>
      <c r="BD673" s="274">
        <f>ROUNDDOWN(IF( OR( AND(tabItens[[#This Row],[PontoPed]]&lt;tabItens[[#This Row],[Saldo]],tabItens[[#This Row],[Saldo]]&gt;0), tabItens[[#This Row],[PontoPed]]=0), 99, IF(AND(tabItens[[#This Row],[Saldo]]=0,tabItens[[#This Row],[PontoPed]]&gt;0), 0, (1-tabItens[[#This Row],[PctAb]])*10 ) ),0)</f>
        <v>99</v>
      </c>
      <c r="BE673" s="275">
        <f>MAX(ROUNDDOWN( IF(tabItens[[#This Row],[Abaixo]] &gt; 0,   tabItens[[#This Row],[Abaixo]] + (tabItens[[#This Row],[PontoMês]] * IF( OR( ISBLANK(tabItens[[#This Row],[ATA Nº/ANO]]), tabItens[[#This Row],[ATA Nº/ANO]] = ""),BE$2,BE$1)),0),0),0)</f>
        <v>0</v>
      </c>
      <c r="BF67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3" s="276">
        <f>SUMIF(Consumo!$C$3:$C$902,tabItens[[#This Row],[CÓDIGO]],Consumo!$E$3:$E$902)</f>
        <v>22</v>
      </c>
      <c r="BH673" s="277">
        <f>IF(AND(tabItens[[#This Row],[Pend]] &gt; 0,tabItens[[#This Row],[Consumo]] &lt;&gt; 0), tabItens[[#This Row],[Pend]] / tabItens[[#This Row],[Consumo]], 0 )</f>
        <v>3.6974789915966387E-2</v>
      </c>
      <c r="BI673" s="276"/>
      <c r="BJ673" s="276"/>
      <c r="BK673" s="278" t="s">
        <v>2077</v>
      </c>
    </row>
    <row r="674" spans="1:63" x14ac:dyDescent="0.3">
      <c r="A674" s="239">
        <v>18357</v>
      </c>
      <c r="B674" s="240" t="s">
        <v>1154</v>
      </c>
      <c r="C674" s="241" t="s">
        <v>321</v>
      </c>
      <c r="D674" s="242">
        <v>11.48</v>
      </c>
      <c r="E674" s="243"/>
      <c r="F674" s="243"/>
      <c r="G674" s="243" t="s">
        <v>891</v>
      </c>
      <c r="H674" s="244">
        <v>329</v>
      </c>
      <c r="I674" s="245">
        <v>103003</v>
      </c>
      <c r="J674" s="246">
        <v>11.48</v>
      </c>
      <c r="K674" s="247">
        <v>124</v>
      </c>
      <c r="L674" s="248">
        <f>IF(tabItens[[#This Row],[Média]] &gt; 0, tabItens[[#This Row],[QTDE ATUAL]] / tabItens[[#This Row],[Média]],999.9)</f>
        <v>999.9</v>
      </c>
      <c r="M674" s="249">
        <v>0</v>
      </c>
      <c r="N674" s="250">
        <f>tabItens[[#This Row],[VALOR UNIT.]] * tabItens[[#This Row],[LC]]</f>
        <v>0</v>
      </c>
      <c r="O674" s="251"/>
      <c r="P674" s="252"/>
      <c r="Q674" s="253"/>
      <c r="R674" s="250"/>
      <c r="S674" s="254"/>
      <c r="T674" s="255">
        <f>ROUNDDOWN(IFERROR(tabItens[[#This Row],[ATA DT.VALID.]] - $D$1,0) / 30,0)</f>
        <v>-1507</v>
      </c>
      <c r="U674" s="240" t="s">
        <v>997</v>
      </c>
      <c r="V674" s="256">
        <v>1</v>
      </c>
      <c r="W674" s="257" t="s">
        <v>2062</v>
      </c>
      <c r="X674" s="258">
        <v>67</v>
      </c>
      <c r="Y674" s="259">
        <v>6</v>
      </c>
      <c r="Z674" s="260">
        <v>2481</v>
      </c>
      <c r="AA674" s="261">
        <v>2023</v>
      </c>
      <c r="AB674" s="262">
        <v>800</v>
      </c>
      <c r="AC674" s="262"/>
      <c r="AD674" s="261"/>
      <c r="AE674" s="262"/>
      <c r="AF674" s="255"/>
      <c r="AG674" s="263" t="s">
        <v>2063</v>
      </c>
      <c r="AH674" s="264"/>
      <c r="AI674" s="255">
        <v>74</v>
      </c>
      <c r="AJ674" s="264">
        <v>44943</v>
      </c>
      <c r="AK674" s="264" t="s">
        <v>891</v>
      </c>
      <c r="AL674" s="264">
        <v>45105</v>
      </c>
      <c r="AM674" s="254"/>
      <c r="AN674" s="243"/>
      <c r="AO674" s="265" t="str">
        <f>_xlfn.IFNA(IF(VLOOKUP(tabItens[[#This Row],[CÓDIGO]],tabExcluirDoEstoque[#Data],1,FALSE),"sim",""),"")</f>
        <v/>
      </c>
      <c r="AP674" s="266" t="str">
        <f ca="1">IF(OR(ISBLANK(tabItens[[#This Row],[ATA DT.VALID.]]),tabItens[[#This Row],[ATA DT.VALID.]]="",tabItens[[#This Row],[ATA DT.VALID.]]=" "),"",IF(TYPE(tabItens[[#This Row],[ATA DT.VALID.]])=1,ROUNDUP((tabItens[[#This Row],[ATA DT.VALID.]]-TODAY())/7,0),""))</f>
        <v/>
      </c>
      <c r="AQ674" s="267"/>
      <c r="AR674" s="268" t="str">
        <f>IF(ISBLANK(tabItens[[#This Row],[CÓDIGO]]),"",IFERROR(VLOOKUP(tabItens[[#This Row],[CÓDIGO]],Consumo!$C$2:$AI$902,32,FALSE),0))</f>
        <v>06.2023</v>
      </c>
      <c r="AS674" s="269">
        <f>SUMIF(Consumo!$C$3:$C$902,tabItens[[#This Row],[CÓDIGO]],Consumo!$T$3:$T$902) + SUMIF(Consumo!$C$3:$C$902,tabItens[[#This Row],[CÓDIGO]],Consumo!$U$3:$U$902) + SUMIF(Consumo!$C$3:$C$902,tabItens[[#This Row],[CÓDIGO]],Consumo!$V$3:$V$902) + SUMIF(Consumo!$C$3:$C$902,tabItens[[#This Row],[CÓDIGO]],Consumo!$W$3:$W$902)</f>
        <v>23</v>
      </c>
      <c r="AT674" s="269">
        <f>SUMIF(Consumo!$C$3:$C$902,tabItens[[#This Row],[CÓDIGO]],Consumo!$AF$3:$AF$902)</f>
        <v>582</v>
      </c>
      <c r="AU674" s="270">
        <f>SUMIF(Consumo!$C$3:$C$902,tabItens[[#This Row],[CÓDIGO]],Consumo!$AG$3:$AG$902)</f>
        <v>380</v>
      </c>
      <c r="AV674" s="271">
        <f>SUMIF(Consumo!$C$3:$C$902,tabItens[[#This Row],[CÓDIGO]],Consumo!$AE$3:$AE$902)</f>
        <v>0</v>
      </c>
      <c r="AW674" s="244">
        <f>tabItens[[#This Row],[QTDE ATUAL]] + tabItens[[#This Row],[RC QTDE]] + tabItens[[#This Row],[AF SALDO]] + tabItens[[#This Row],[Recentes]]</f>
        <v>1129</v>
      </c>
      <c r="AX674" s="272">
        <v>27</v>
      </c>
      <c r="AY674" s="272">
        <v>4</v>
      </c>
      <c r="AZ674" s="272">
        <f>IF(ISBLANK(tabItens[[#This Row],[CÓDIGO]]),"",tabItens[[#This Row],[PontoMês]] * (AZ$2+tabItens[[#This Row],[PontoQtM]]))</f>
        <v>108</v>
      </c>
      <c r="BA674" s="271">
        <f>tabItens[[#This Row],[PontoPed]] - tabItens[[#This Row],[Saldo]] + (1/10)</f>
        <v>-1020.9</v>
      </c>
      <c r="BB674" s="271">
        <f xml:space="preserve"> tabItens[[#This Row],[PontoMês]] * BB$2 - tabItens[[#This Row],[QTDE ATUAL]] - (1/10)</f>
        <v>-302.10000000000002</v>
      </c>
      <c r="BC674" s="273">
        <f>IF( tabItens[[#This Row],[PontoPed]]&gt;0, IF(tabItens[[#This Row],[PontoPed]]&lt;1, 1, IF( tabItens[[#This Row],[Saldo]]&gt;tabItens[[#This Row],[PontoPed]], 0, (tabItens[[#This Row],[PontoPed]]-tabItens[[#This Row],[Saldo]])/tabItens[[#This Row],[PontoPed]] ) ), 0 )</f>
        <v>0</v>
      </c>
      <c r="BD674" s="274">
        <f>ROUNDDOWN(IF( OR( AND(tabItens[[#This Row],[PontoPed]]&lt;tabItens[[#This Row],[Saldo]],tabItens[[#This Row],[Saldo]]&gt;0), tabItens[[#This Row],[PontoPed]]=0), 99, IF(AND(tabItens[[#This Row],[Saldo]]=0,tabItens[[#This Row],[PontoPed]]&gt;0), 0, (1-tabItens[[#This Row],[PctAb]])*10 ) ),0)</f>
        <v>99</v>
      </c>
      <c r="BE674" s="275">
        <f>MAX(ROUNDDOWN( IF(tabItens[[#This Row],[Abaixo]] &gt; 0,   tabItens[[#This Row],[Abaixo]] + (tabItens[[#This Row],[PontoMês]] * IF( OR( ISBLANK(tabItens[[#This Row],[ATA Nº/ANO]]), tabItens[[#This Row],[ATA Nº/ANO]] = ""),BE$2,BE$1)),0),0),0)</f>
        <v>0</v>
      </c>
      <c r="BF67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4" s="276">
        <f>SUMIF(Consumo!$C$3:$C$902,tabItens[[#This Row],[CÓDIGO]],Consumo!$E$3:$E$902)</f>
        <v>0</v>
      </c>
      <c r="BH674" s="277">
        <f>IF(AND(tabItens[[#This Row],[Pend]] &gt; 0,tabItens[[#This Row],[Consumo]] &lt;&gt; 0), tabItens[[#This Row],[Pend]] / tabItens[[#This Row],[Consumo]], 0 )</f>
        <v>0</v>
      </c>
      <c r="BI674" s="276"/>
      <c r="BJ674" s="276"/>
      <c r="BK674" s="278" t="s">
        <v>2077</v>
      </c>
    </row>
    <row r="675" spans="1:63" x14ac:dyDescent="0.3">
      <c r="A675" s="239">
        <v>18358</v>
      </c>
      <c r="B675" s="240" t="s">
        <v>1155</v>
      </c>
      <c r="C675" s="241" t="s">
        <v>321</v>
      </c>
      <c r="D675" s="242">
        <v>11.48</v>
      </c>
      <c r="E675" s="243"/>
      <c r="F675" s="243"/>
      <c r="G675" s="243" t="s">
        <v>891</v>
      </c>
      <c r="H675" s="244">
        <v>139</v>
      </c>
      <c r="I675" s="245">
        <v>103003</v>
      </c>
      <c r="J675" s="246">
        <v>11.48</v>
      </c>
      <c r="K675" s="247">
        <v>137</v>
      </c>
      <c r="L675" s="248">
        <f>IF(tabItens[[#This Row],[Média]] &gt; 0, tabItens[[#This Row],[QTDE ATUAL]] / tabItens[[#This Row],[Média]],999.9)</f>
        <v>999.9</v>
      </c>
      <c r="M675" s="249">
        <v>0</v>
      </c>
      <c r="N675" s="250">
        <f>tabItens[[#This Row],[VALOR UNIT.]] * tabItens[[#This Row],[LC]]</f>
        <v>0</v>
      </c>
      <c r="O675" s="251"/>
      <c r="P675" s="252"/>
      <c r="Q675" s="253"/>
      <c r="R675" s="250"/>
      <c r="S675" s="254"/>
      <c r="T675" s="255">
        <f>ROUNDDOWN(IFERROR(tabItens[[#This Row],[ATA DT.VALID.]] - $D$1,0) / 30,0)</f>
        <v>-1507</v>
      </c>
      <c r="U675" s="240" t="s">
        <v>997</v>
      </c>
      <c r="V675" s="256">
        <v>1</v>
      </c>
      <c r="W675" s="257" t="s">
        <v>2062</v>
      </c>
      <c r="X675" s="258">
        <v>67</v>
      </c>
      <c r="Y675" s="259">
        <v>6</v>
      </c>
      <c r="Z675" s="260">
        <v>2483</v>
      </c>
      <c r="AA675" s="261">
        <v>2023</v>
      </c>
      <c r="AB675" s="262">
        <v>50</v>
      </c>
      <c r="AC675" s="262"/>
      <c r="AD675" s="261"/>
      <c r="AE675" s="262"/>
      <c r="AF675" s="255"/>
      <c r="AG675" s="263" t="s">
        <v>2063</v>
      </c>
      <c r="AH675" s="264"/>
      <c r="AI675" s="255">
        <v>60</v>
      </c>
      <c r="AJ675" s="264">
        <v>43839</v>
      </c>
      <c r="AK675" s="264" t="s">
        <v>891</v>
      </c>
      <c r="AL675" s="264">
        <v>45105</v>
      </c>
      <c r="AM675" s="254"/>
      <c r="AN675" s="243"/>
      <c r="AO675" s="265" t="str">
        <f>_xlfn.IFNA(IF(VLOOKUP(tabItens[[#This Row],[CÓDIGO]],tabExcluirDoEstoque[#Data],1,FALSE),"sim",""),"")</f>
        <v/>
      </c>
      <c r="AP675" s="266" t="str">
        <f ca="1">IF(OR(ISBLANK(tabItens[[#This Row],[ATA DT.VALID.]]),tabItens[[#This Row],[ATA DT.VALID.]]="",tabItens[[#This Row],[ATA DT.VALID.]]=" "),"",IF(TYPE(tabItens[[#This Row],[ATA DT.VALID.]])=1,ROUNDUP((tabItens[[#This Row],[ATA DT.VALID.]]-TODAY())/7,0),""))</f>
        <v/>
      </c>
      <c r="AQ675" s="267"/>
      <c r="AR675" s="268" t="str">
        <f>IF(ISBLANK(tabItens[[#This Row],[CÓDIGO]]),"",IFERROR(VLOOKUP(tabItens[[#This Row],[CÓDIGO]],Consumo!$C$2:$AI$902,32,FALSE),0))</f>
        <v>08.2023</v>
      </c>
      <c r="AS675" s="269">
        <f>SUMIF(Consumo!$C$3:$C$902,tabItens[[#This Row],[CÓDIGO]],Consumo!$T$3:$T$902) + SUMIF(Consumo!$C$3:$C$902,tabItens[[#This Row],[CÓDIGO]],Consumo!$U$3:$U$902) + SUMIF(Consumo!$C$3:$C$902,tabItens[[#This Row],[CÓDIGO]],Consumo!$V$3:$V$902) + SUMIF(Consumo!$C$3:$C$902,tabItens[[#This Row],[CÓDIGO]],Consumo!$W$3:$W$902)</f>
        <v>78</v>
      </c>
      <c r="AT675" s="269">
        <f>SUMIF(Consumo!$C$3:$C$902,tabItens[[#This Row],[CÓDIGO]],Consumo!$AF$3:$AF$902)</f>
        <v>259</v>
      </c>
      <c r="AU675" s="270">
        <f>SUMIF(Consumo!$C$3:$C$902,tabItens[[#This Row],[CÓDIGO]],Consumo!$AG$3:$AG$902)</f>
        <v>42</v>
      </c>
      <c r="AV675" s="271">
        <f>SUMIF(Consumo!$C$3:$C$902,tabItens[[#This Row],[CÓDIGO]],Consumo!$AE$3:$AE$902)</f>
        <v>0</v>
      </c>
      <c r="AW675" s="244">
        <f>tabItens[[#This Row],[QTDE ATUAL]] + tabItens[[#This Row],[RC QTDE]] + tabItens[[#This Row],[AF SALDO]] + tabItens[[#This Row],[Recentes]]</f>
        <v>189</v>
      </c>
      <c r="AX675" s="272">
        <v>15</v>
      </c>
      <c r="AY675" s="272">
        <v>4</v>
      </c>
      <c r="AZ675" s="272">
        <f>IF(ISBLANK(tabItens[[#This Row],[CÓDIGO]]),"",tabItens[[#This Row],[PontoMês]] * (AZ$2+tabItens[[#This Row],[PontoQtM]]))</f>
        <v>60</v>
      </c>
      <c r="BA675" s="271">
        <f>tabItens[[#This Row],[PontoPed]] - tabItens[[#This Row],[Saldo]] + (1/10)</f>
        <v>-128.9</v>
      </c>
      <c r="BB675" s="271">
        <f xml:space="preserve"> tabItens[[#This Row],[PontoMês]] * BB$2 - tabItens[[#This Row],[QTDE ATUAL]] - (1/10)</f>
        <v>-124.1</v>
      </c>
      <c r="BC675" s="273">
        <f>IF( tabItens[[#This Row],[PontoPed]]&gt;0, IF(tabItens[[#This Row],[PontoPed]]&lt;1, 1, IF( tabItens[[#This Row],[Saldo]]&gt;tabItens[[#This Row],[PontoPed]], 0, (tabItens[[#This Row],[PontoPed]]-tabItens[[#This Row],[Saldo]])/tabItens[[#This Row],[PontoPed]] ) ), 0 )</f>
        <v>0</v>
      </c>
      <c r="BD675" s="274">
        <f>ROUNDDOWN(IF( OR( AND(tabItens[[#This Row],[PontoPed]]&lt;tabItens[[#This Row],[Saldo]],tabItens[[#This Row],[Saldo]]&gt;0), tabItens[[#This Row],[PontoPed]]=0), 99, IF(AND(tabItens[[#This Row],[Saldo]]=0,tabItens[[#This Row],[PontoPed]]&gt;0), 0, (1-tabItens[[#This Row],[PctAb]])*10 ) ),0)</f>
        <v>99</v>
      </c>
      <c r="BE675" s="275">
        <f>MAX(ROUNDDOWN( IF(tabItens[[#This Row],[Abaixo]] &gt; 0,   tabItens[[#This Row],[Abaixo]] + (tabItens[[#This Row],[PontoMês]] * IF( OR( ISBLANK(tabItens[[#This Row],[ATA Nº/ANO]]), tabItens[[#This Row],[ATA Nº/ANO]] = ""),BE$2,BE$1)),0),0),0)</f>
        <v>0</v>
      </c>
      <c r="BF67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5" s="276">
        <f>SUMIF(Consumo!$C$3:$C$902,tabItens[[#This Row],[CÓDIGO]],Consumo!$E$3:$E$902)</f>
        <v>0</v>
      </c>
      <c r="BH675" s="277">
        <f>IF(AND(tabItens[[#This Row],[Pend]] &gt; 0,tabItens[[#This Row],[Consumo]] &lt;&gt; 0), tabItens[[#This Row],[Pend]] / tabItens[[#This Row],[Consumo]], 0 )</f>
        <v>0</v>
      </c>
      <c r="BI675" s="276"/>
      <c r="BJ675" s="276"/>
      <c r="BK675" s="278" t="s">
        <v>2077</v>
      </c>
    </row>
    <row r="676" spans="1:63" x14ac:dyDescent="0.3">
      <c r="A676" s="239">
        <v>14055</v>
      </c>
      <c r="B676" s="240" t="s">
        <v>1060</v>
      </c>
      <c r="C676" s="241" t="s">
        <v>321</v>
      </c>
      <c r="D676" s="242">
        <v>13.8</v>
      </c>
      <c r="E676" s="243"/>
      <c r="F676" s="243"/>
      <c r="G676" s="243" t="s">
        <v>891</v>
      </c>
      <c r="H676" s="244">
        <v>482</v>
      </c>
      <c r="I676" s="245">
        <v>103003</v>
      </c>
      <c r="J676" s="246">
        <v>13.8</v>
      </c>
      <c r="K676" s="247">
        <v>78</v>
      </c>
      <c r="L676" s="248">
        <f>IF(tabItens[[#This Row],[Média]] &gt; 0, tabItens[[#This Row],[QTDE ATUAL]] / tabItens[[#This Row],[Média]],999.9)</f>
        <v>999.9</v>
      </c>
      <c r="M676" s="249">
        <v>0</v>
      </c>
      <c r="N676" s="250">
        <f>tabItens[[#This Row],[VALOR UNIT.]] * tabItens[[#This Row],[LC]]</f>
        <v>0</v>
      </c>
      <c r="O676" s="251"/>
      <c r="P676" s="252"/>
      <c r="Q676" s="253"/>
      <c r="R676" s="250"/>
      <c r="S676" s="254"/>
      <c r="T676" s="255">
        <f>ROUNDDOWN(IFERROR(tabItens[[#This Row],[ATA DT.VALID.]] - $D$1,0) / 30,0)</f>
        <v>-1507</v>
      </c>
      <c r="U676" s="240" t="s">
        <v>997</v>
      </c>
      <c r="V676" s="256">
        <v>1</v>
      </c>
      <c r="W676" s="257" t="s">
        <v>2062</v>
      </c>
      <c r="X676" s="258">
        <v>67</v>
      </c>
      <c r="Y676" s="259">
        <v>6</v>
      </c>
      <c r="Z676" s="260"/>
      <c r="AA676" s="261"/>
      <c r="AB676" s="262"/>
      <c r="AC676" s="262"/>
      <c r="AD676" s="261"/>
      <c r="AE676" s="262"/>
      <c r="AF676" s="255"/>
      <c r="AG676" s="263" t="s">
        <v>2063</v>
      </c>
      <c r="AH676" s="264"/>
      <c r="AI676" s="255">
        <v>34</v>
      </c>
      <c r="AJ676" s="264">
        <v>43853</v>
      </c>
      <c r="AK676" s="264" t="s">
        <v>891</v>
      </c>
      <c r="AL676" s="264">
        <v>44921</v>
      </c>
      <c r="AM676" s="254"/>
      <c r="AN676" s="243"/>
      <c r="AO676" s="265" t="str">
        <f>_xlfn.IFNA(IF(VLOOKUP(tabItens[[#This Row],[CÓDIGO]],tabExcluirDoEstoque[#Data],1,FALSE),"sim",""),"")</f>
        <v/>
      </c>
      <c r="AP676" s="266" t="str">
        <f ca="1">IF(OR(ISBLANK(tabItens[[#This Row],[ATA DT.VALID.]]),tabItens[[#This Row],[ATA DT.VALID.]]="",tabItens[[#This Row],[ATA DT.VALID.]]=" "),"",IF(TYPE(tabItens[[#This Row],[ATA DT.VALID.]])=1,ROUNDUP((tabItens[[#This Row],[ATA DT.VALID.]]-TODAY())/7,0),""))</f>
        <v/>
      </c>
      <c r="AQ676" s="267"/>
      <c r="AR676" s="268" t="str">
        <f>IF(ISBLANK(tabItens[[#This Row],[CÓDIGO]]),"",IFERROR(VLOOKUP(tabItens[[#This Row],[CÓDIGO]],Consumo!$C$2:$AI$902,32,FALSE),0))</f>
        <v>06.2023</v>
      </c>
      <c r="AS676" s="269">
        <f>SUMIF(Consumo!$C$3:$C$902,tabItens[[#This Row],[CÓDIGO]],Consumo!$T$3:$T$902) + SUMIF(Consumo!$C$3:$C$902,tabItens[[#This Row],[CÓDIGO]],Consumo!$U$3:$U$902) + SUMIF(Consumo!$C$3:$C$902,tabItens[[#This Row],[CÓDIGO]],Consumo!$V$3:$V$902) + SUMIF(Consumo!$C$3:$C$902,tabItens[[#This Row],[CÓDIGO]],Consumo!$W$3:$W$902)</f>
        <v>36</v>
      </c>
      <c r="AT676" s="269">
        <f>SUMIF(Consumo!$C$3:$C$902,tabItens[[#This Row],[CÓDIGO]],Consumo!$AF$3:$AF$902)</f>
        <v>90</v>
      </c>
      <c r="AU676" s="270">
        <f>SUMIF(Consumo!$C$3:$C$902,tabItens[[#This Row],[CÓDIGO]],Consumo!$AG$3:$AG$902)</f>
        <v>26</v>
      </c>
      <c r="AV676" s="271">
        <f>SUMIF(Consumo!$C$3:$C$902,tabItens[[#This Row],[CÓDIGO]],Consumo!$AE$3:$AE$902)</f>
        <v>0</v>
      </c>
      <c r="AW676" s="244">
        <f>tabItens[[#This Row],[QTDE ATUAL]] + tabItens[[#This Row],[RC QTDE]] + tabItens[[#This Row],[AF SALDO]] + tabItens[[#This Row],[Recentes]]</f>
        <v>482</v>
      </c>
      <c r="AX676" s="272">
        <v>11</v>
      </c>
      <c r="AY676" s="272">
        <v>4</v>
      </c>
      <c r="AZ676" s="272">
        <f>IF(ISBLANK(tabItens[[#This Row],[CÓDIGO]]),"",tabItens[[#This Row],[PontoMês]] * (AZ$2+tabItens[[#This Row],[PontoQtM]]))</f>
        <v>44</v>
      </c>
      <c r="BA676" s="271">
        <f>tabItens[[#This Row],[PontoPed]] - tabItens[[#This Row],[Saldo]] + (1/10)</f>
        <v>-437.9</v>
      </c>
      <c r="BB676" s="271">
        <f xml:space="preserve"> tabItens[[#This Row],[PontoMês]] * BB$2 - tabItens[[#This Row],[QTDE ATUAL]] - (1/10)</f>
        <v>-471.1</v>
      </c>
      <c r="BC676" s="273">
        <f>IF( tabItens[[#This Row],[PontoPed]]&gt;0, IF(tabItens[[#This Row],[PontoPed]]&lt;1, 1, IF( tabItens[[#This Row],[Saldo]]&gt;tabItens[[#This Row],[PontoPed]], 0, (tabItens[[#This Row],[PontoPed]]-tabItens[[#This Row],[Saldo]])/tabItens[[#This Row],[PontoPed]] ) ), 0 )</f>
        <v>0</v>
      </c>
      <c r="BD676" s="274">
        <f>ROUNDDOWN(IF( OR( AND(tabItens[[#This Row],[PontoPed]]&lt;tabItens[[#This Row],[Saldo]],tabItens[[#This Row],[Saldo]]&gt;0), tabItens[[#This Row],[PontoPed]]=0), 99, IF(AND(tabItens[[#This Row],[Saldo]]=0,tabItens[[#This Row],[PontoPed]]&gt;0), 0, (1-tabItens[[#This Row],[PctAb]])*10 ) ),0)</f>
        <v>99</v>
      </c>
      <c r="BE676" s="275">
        <f>MAX(ROUNDDOWN( IF(tabItens[[#This Row],[Abaixo]] &gt; 0,   tabItens[[#This Row],[Abaixo]] + (tabItens[[#This Row],[PontoMês]] * IF( OR( ISBLANK(tabItens[[#This Row],[ATA Nº/ANO]]), tabItens[[#This Row],[ATA Nº/ANO]] = ""),BE$2,BE$1)),0),0),0)</f>
        <v>0</v>
      </c>
      <c r="BF67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6" s="276">
        <f>SUMIF(Consumo!$C$3:$C$902,tabItens[[#This Row],[CÓDIGO]],Consumo!$E$3:$E$902)</f>
        <v>0</v>
      </c>
      <c r="BH676" s="277">
        <f>IF(AND(tabItens[[#This Row],[Pend]] &gt; 0,tabItens[[#This Row],[Consumo]] &lt;&gt; 0), tabItens[[#This Row],[Pend]] / tabItens[[#This Row],[Consumo]], 0 )</f>
        <v>0</v>
      </c>
      <c r="BI676" s="276"/>
      <c r="BJ676" s="276"/>
      <c r="BK676" s="278" t="s">
        <v>2077</v>
      </c>
    </row>
    <row r="677" spans="1:63" x14ac:dyDescent="0.3">
      <c r="A677" s="239">
        <v>20537</v>
      </c>
      <c r="B677" s="240" t="s">
        <v>1174</v>
      </c>
      <c r="C677" s="241" t="s">
        <v>321</v>
      </c>
      <c r="D677" s="242">
        <v>8.9</v>
      </c>
      <c r="E677" s="243"/>
      <c r="F677" s="243"/>
      <c r="G677" s="243" t="s">
        <v>891</v>
      </c>
      <c r="H677" s="244">
        <v>137</v>
      </c>
      <c r="I677" s="245">
        <v>103003</v>
      </c>
      <c r="J677" s="246">
        <v>8.9</v>
      </c>
      <c r="K677" s="247">
        <v>15</v>
      </c>
      <c r="L677" s="248">
        <f>IF(tabItens[[#This Row],[Média]] &gt; 0, tabItens[[#This Row],[QTDE ATUAL]] / tabItens[[#This Row],[Média]],999.9)</f>
        <v>999.9</v>
      </c>
      <c r="M677" s="249">
        <v>0</v>
      </c>
      <c r="N677" s="250">
        <f>tabItens[[#This Row],[VALOR UNIT.]] * tabItens[[#This Row],[LC]]</f>
        <v>0</v>
      </c>
      <c r="O677" s="251"/>
      <c r="P677" s="252"/>
      <c r="Q677" s="253"/>
      <c r="R677" s="250"/>
      <c r="S677" s="254"/>
      <c r="T677" s="255">
        <f>ROUNDDOWN(IFERROR(tabItens[[#This Row],[ATA DT.VALID.]] - $D$1,0) / 30,0)</f>
        <v>-1507</v>
      </c>
      <c r="U677" s="240" t="s">
        <v>997</v>
      </c>
      <c r="V677" s="256">
        <v>1</v>
      </c>
      <c r="W677" s="257" t="s">
        <v>2062</v>
      </c>
      <c r="X677" s="258">
        <v>67</v>
      </c>
      <c r="Y677" s="259">
        <v>6</v>
      </c>
      <c r="Z677" s="260"/>
      <c r="AA677" s="261"/>
      <c r="AB677" s="262"/>
      <c r="AC677" s="262"/>
      <c r="AD677" s="261"/>
      <c r="AE677" s="262"/>
      <c r="AF677" s="255"/>
      <c r="AG677" s="263" t="s">
        <v>2063</v>
      </c>
      <c r="AH677" s="264"/>
      <c r="AI677" s="255">
        <v>6</v>
      </c>
      <c r="AJ677" s="264">
        <v>43853</v>
      </c>
      <c r="AK677" s="264" t="s">
        <v>891</v>
      </c>
      <c r="AL677" s="264">
        <v>44055</v>
      </c>
      <c r="AM677" s="254"/>
      <c r="AN677" s="243"/>
      <c r="AO677" s="265" t="str">
        <f>_xlfn.IFNA(IF(VLOOKUP(tabItens[[#This Row],[CÓDIGO]],tabExcluirDoEstoque[#Data],1,FALSE),"sim",""),"")</f>
        <v/>
      </c>
      <c r="AP677" s="266" t="str">
        <f ca="1">IF(OR(ISBLANK(tabItens[[#This Row],[ATA DT.VALID.]]),tabItens[[#This Row],[ATA DT.VALID.]]="",tabItens[[#This Row],[ATA DT.VALID.]]=" "),"",IF(TYPE(tabItens[[#This Row],[ATA DT.VALID.]])=1,ROUNDUP((tabItens[[#This Row],[ATA DT.VALID.]]-TODAY())/7,0),""))</f>
        <v/>
      </c>
      <c r="AQ677" s="267"/>
      <c r="AR677" s="268" t="str">
        <f>IF(ISBLANK(tabItens[[#This Row],[CÓDIGO]]),"",IFERROR(VLOOKUP(tabItens[[#This Row],[CÓDIGO]],Consumo!$C$2:$AI$902,32,FALSE),0))</f>
        <v>06.2023</v>
      </c>
      <c r="AS677" s="269">
        <f>SUMIF(Consumo!$C$3:$C$902,tabItens[[#This Row],[CÓDIGO]],Consumo!$T$3:$T$902) + SUMIF(Consumo!$C$3:$C$902,tabItens[[#This Row],[CÓDIGO]],Consumo!$U$3:$U$902) + SUMIF(Consumo!$C$3:$C$902,tabItens[[#This Row],[CÓDIGO]],Consumo!$V$3:$V$902) + SUMIF(Consumo!$C$3:$C$902,tabItens[[#This Row],[CÓDIGO]],Consumo!$W$3:$W$902)</f>
        <v>10</v>
      </c>
      <c r="AT677" s="269">
        <f>SUMIF(Consumo!$C$3:$C$902,tabItens[[#This Row],[CÓDIGO]],Consumo!$AF$3:$AF$902)</f>
        <v>15</v>
      </c>
      <c r="AU677" s="270">
        <f>SUMIF(Consumo!$C$3:$C$902,tabItens[[#This Row],[CÓDIGO]],Consumo!$AG$3:$AG$902)</f>
        <v>10</v>
      </c>
      <c r="AV677" s="271">
        <f>SUMIF(Consumo!$C$3:$C$902,tabItens[[#This Row],[CÓDIGO]],Consumo!$AE$3:$AE$902)</f>
        <v>0</v>
      </c>
      <c r="AW677" s="244">
        <f>tabItens[[#This Row],[QTDE ATUAL]] + tabItens[[#This Row],[RC QTDE]] + tabItens[[#This Row],[AF SALDO]] + tabItens[[#This Row],[Recentes]]</f>
        <v>137</v>
      </c>
      <c r="AX677" s="272">
        <v>2</v>
      </c>
      <c r="AY677" s="272">
        <v>4</v>
      </c>
      <c r="AZ677" s="272">
        <f>IF(ISBLANK(tabItens[[#This Row],[CÓDIGO]]),"",tabItens[[#This Row],[PontoMês]] * (AZ$2+tabItens[[#This Row],[PontoQtM]]))</f>
        <v>8</v>
      </c>
      <c r="BA677" s="271">
        <f>tabItens[[#This Row],[PontoPed]] - tabItens[[#This Row],[Saldo]] + (1/10)</f>
        <v>-128.9</v>
      </c>
      <c r="BB677" s="271">
        <f xml:space="preserve"> tabItens[[#This Row],[PontoMês]] * BB$2 - tabItens[[#This Row],[QTDE ATUAL]] - (1/10)</f>
        <v>-135.1</v>
      </c>
      <c r="BC677" s="273">
        <f>IF( tabItens[[#This Row],[PontoPed]]&gt;0, IF(tabItens[[#This Row],[PontoPed]]&lt;1, 1, IF( tabItens[[#This Row],[Saldo]]&gt;tabItens[[#This Row],[PontoPed]], 0, (tabItens[[#This Row],[PontoPed]]-tabItens[[#This Row],[Saldo]])/tabItens[[#This Row],[PontoPed]] ) ), 0 )</f>
        <v>0</v>
      </c>
      <c r="BD677" s="274">
        <f>ROUNDDOWN(IF( OR( AND(tabItens[[#This Row],[PontoPed]]&lt;tabItens[[#This Row],[Saldo]],tabItens[[#This Row],[Saldo]]&gt;0), tabItens[[#This Row],[PontoPed]]=0), 99, IF(AND(tabItens[[#This Row],[Saldo]]=0,tabItens[[#This Row],[PontoPed]]&gt;0), 0, (1-tabItens[[#This Row],[PctAb]])*10 ) ),0)</f>
        <v>99</v>
      </c>
      <c r="BE677" s="275">
        <f>MAX(ROUNDDOWN( IF(tabItens[[#This Row],[Abaixo]] &gt; 0,   tabItens[[#This Row],[Abaixo]] + (tabItens[[#This Row],[PontoMês]] * IF( OR( ISBLANK(tabItens[[#This Row],[ATA Nº/ANO]]), tabItens[[#This Row],[ATA Nº/ANO]] = ""),BE$2,BE$1)),0),0),0)</f>
        <v>0</v>
      </c>
      <c r="BF67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7" s="276">
        <f>SUMIF(Consumo!$C$3:$C$902,tabItens[[#This Row],[CÓDIGO]],Consumo!$E$3:$E$902)</f>
        <v>0</v>
      </c>
      <c r="BH677" s="277">
        <f>IF(AND(tabItens[[#This Row],[Pend]] &gt; 0,tabItens[[#This Row],[Consumo]] &lt;&gt; 0), tabItens[[#This Row],[Pend]] / tabItens[[#This Row],[Consumo]], 0 )</f>
        <v>0</v>
      </c>
      <c r="BI677" s="276"/>
      <c r="BJ677" s="276"/>
      <c r="BK677" s="278" t="s">
        <v>2077</v>
      </c>
    </row>
    <row r="678" spans="1:63" x14ac:dyDescent="0.3">
      <c r="A678" s="239">
        <v>49858</v>
      </c>
      <c r="B678" s="240" t="s">
        <v>1302</v>
      </c>
      <c r="C678" s="241" t="s">
        <v>1271</v>
      </c>
      <c r="D678" s="242">
        <v>2.0499999999999998</v>
      </c>
      <c r="E678" s="243"/>
      <c r="F678" s="243"/>
      <c r="G678" s="243" t="s">
        <v>891</v>
      </c>
      <c r="H678" s="244">
        <v>185</v>
      </c>
      <c r="I678" s="245">
        <v>103003</v>
      </c>
      <c r="J678" s="246">
        <v>2.0499999999999998</v>
      </c>
      <c r="K678" s="247">
        <v>10</v>
      </c>
      <c r="L678" s="248">
        <f>IF(tabItens[[#This Row],[Média]] &gt; 0, tabItens[[#This Row],[QTDE ATUAL]] / tabItens[[#This Row],[Média]],999.9)</f>
        <v>999.9</v>
      </c>
      <c r="M678" s="249">
        <v>0</v>
      </c>
      <c r="N678" s="250">
        <f>tabItens[[#This Row],[VALOR UNIT.]] * tabItens[[#This Row],[LC]]</f>
        <v>0</v>
      </c>
      <c r="O678" s="251"/>
      <c r="P678" s="252"/>
      <c r="Q678" s="253"/>
      <c r="R678" s="250"/>
      <c r="S678" s="254"/>
      <c r="T678" s="255">
        <f>ROUNDDOWN(IFERROR(tabItens[[#This Row],[ATA DT.VALID.]] - $D$1,0) / 30,0)</f>
        <v>-1507</v>
      </c>
      <c r="U678" s="240" t="s">
        <v>997</v>
      </c>
      <c r="V678" s="256">
        <v>1</v>
      </c>
      <c r="W678" s="257" t="s">
        <v>2062</v>
      </c>
      <c r="X678" s="258">
        <v>67</v>
      </c>
      <c r="Y678" s="259">
        <v>6</v>
      </c>
      <c r="Z678" s="260"/>
      <c r="AA678" s="261"/>
      <c r="AB678" s="262"/>
      <c r="AC678" s="262"/>
      <c r="AD678" s="261"/>
      <c r="AE678" s="262"/>
      <c r="AF678" s="255"/>
      <c r="AG678" s="263" t="s">
        <v>2063</v>
      </c>
      <c r="AH678" s="264"/>
      <c r="AI678" s="255">
        <v>4</v>
      </c>
      <c r="AJ678" s="264">
        <v>41556</v>
      </c>
      <c r="AK678" s="264" t="s">
        <v>891</v>
      </c>
      <c r="AL678" s="264">
        <v>42041</v>
      </c>
      <c r="AM678" s="254"/>
      <c r="AN678" s="243"/>
      <c r="AO678" s="265" t="str">
        <f>_xlfn.IFNA(IF(VLOOKUP(tabItens[[#This Row],[CÓDIGO]],tabExcluirDoEstoque[#Data],1,FALSE),"sim",""),"")</f>
        <v/>
      </c>
      <c r="AP678" s="266" t="str">
        <f ca="1">IF(OR(ISBLANK(tabItens[[#This Row],[ATA DT.VALID.]]),tabItens[[#This Row],[ATA DT.VALID.]]="",tabItens[[#This Row],[ATA DT.VALID.]]=" "),"",IF(TYPE(tabItens[[#This Row],[ATA DT.VALID.]])=1,ROUNDUP((tabItens[[#This Row],[ATA DT.VALID.]]-TODAY())/7,0),""))</f>
        <v/>
      </c>
      <c r="AQ678" s="267"/>
      <c r="AR678" s="268" t="str">
        <f>IF(ISBLANK(tabItens[[#This Row],[CÓDIGO]]),"",IFERROR(VLOOKUP(tabItens[[#This Row],[CÓDIGO]],Consumo!$C$2:$AI$902,32,FALSE),0))</f>
        <v>05.2023</v>
      </c>
      <c r="AS678" s="269">
        <f>SUMIF(Consumo!$C$3:$C$902,tabItens[[#This Row],[CÓDIGO]],Consumo!$T$3:$T$902) + SUMIF(Consumo!$C$3:$C$902,tabItens[[#This Row],[CÓDIGO]],Consumo!$U$3:$U$902) + SUMIF(Consumo!$C$3:$C$902,tabItens[[#This Row],[CÓDIGO]],Consumo!$V$3:$V$902) + SUMIF(Consumo!$C$3:$C$902,tabItens[[#This Row],[CÓDIGO]],Consumo!$W$3:$W$902)</f>
        <v>10</v>
      </c>
      <c r="AT678" s="269">
        <f>SUMIF(Consumo!$C$3:$C$902,tabItens[[#This Row],[CÓDIGO]],Consumo!$AF$3:$AF$902)</f>
        <v>10</v>
      </c>
      <c r="AU678" s="270">
        <f>SUMIF(Consumo!$C$3:$C$902,tabItens[[#This Row],[CÓDIGO]],Consumo!$AG$3:$AG$902)</f>
        <v>10</v>
      </c>
      <c r="AV678" s="271">
        <f>SUMIF(Consumo!$C$3:$C$902,tabItens[[#This Row],[CÓDIGO]],Consumo!$AE$3:$AE$902)</f>
        <v>0</v>
      </c>
      <c r="AW678" s="244">
        <f>tabItens[[#This Row],[QTDE ATUAL]] + tabItens[[#This Row],[RC QTDE]] + tabItens[[#This Row],[AF SALDO]] + tabItens[[#This Row],[Recentes]]</f>
        <v>185</v>
      </c>
      <c r="AX678" s="272">
        <v>1</v>
      </c>
      <c r="AY678" s="272">
        <v>4</v>
      </c>
      <c r="AZ678" s="272">
        <f>IF(ISBLANK(tabItens[[#This Row],[CÓDIGO]]),"",tabItens[[#This Row],[PontoMês]] * (AZ$2+tabItens[[#This Row],[PontoQtM]]))</f>
        <v>4</v>
      </c>
      <c r="BA678" s="271">
        <f>tabItens[[#This Row],[PontoPed]] - tabItens[[#This Row],[Saldo]] + (1/10)</f>
        <v>-180.9</v>
      </c>
      <c r="BB678" s="271">
        <f xml:space="preserve"> tabItens[[#This Row],[PontoMês]] * BB$2 - tabItens[[#This Row],[QTDE ATUAL]] - (1/10)</f>
        <v>-184.1</v>
      </c>
      <c r="BC678" s="273">
        <f>IF( tabItens[[#This Row],[PontoPed]]&gt;0, IF(tabItens[[#This Row],[PontoPed]]&lt;1, 1, IF( tabItens[[#This Row],[Saldo]]&gt;tabItens[[#This Row],[PontoPed]], 0, (tabItens[[#This Row],[PontoPed]]-tabItens[[#This Row],[Saldo]])/tabItens[[#This Row],[PontoPed]] ) ), 0 )</f>
        <v>0</v>
      </c>
      <c r="BD678" s="274">
        <f>ROUNDDOWN(IF( OR( AND(tabItens[[#This Row],[PontoPed]]&lt;tabItens[[#This Row],[Saldo]],tabItens[[#This Row],[Saldo]]&gt;0), tabItens[[#This Row],[PontoPed]]=0), 99, IF(AND(tabItens[[#This Row],[Saldo]]=0,tabItens[[#This Row],[PontoPed]]&gt;0), 0, (1-tabItens[[#This Row],[PctAb]])*10 ) ),0)</f>
        <v>99</v>
      </c>
      <c r="BE678" s="275">
        <f>MAX(ROUNDDOWN( IF(tabItens[[#This Row],[Abaixo]] &gt; 0,   tabItens[[#This Row],[Abaixo]] + (tabItens[[#This Row],[PontoMês]] * IF( OR( ISBLANK(tabItens[[#This Row],[ATA Nº/ANO]]), tabItens[[#This Row],[ATA Nº/ANO]] = ""),BE$2,BE$1)),0),0),0)</f>
        <v>0</v>
      </c>
      <c r="BF67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8" s="276">
        <f>SUMIF(Consumo!$C$3:$C$902,tabItens[[#This Row],[CÓDIGO]],Consumo!$E$3:$E$902)</f>
        <v>0</v>
      </c>
      <c r="BH678" s="277">
        <f>IF(AND(tabItens[[#This Row],[Pend]] &gt; 0,tabItens[[#This Row],[Consumo]] &lt;&gt; 0), tabItens[[#This Row],[Pend]] / tabItens[[#This Row],[Consumo]], 0 )</f>
        <v>0</v>
      </c>
      <c r="BI678" s="276"/>
      <c r="BJ678" s="276"/>
      <c r="BK678" s="278" t="s">
        <v>2077</v>
      </c>
    </row>
    <row r="679" spans="1:63" x14ac:dyDescent="0.3">
      <c r="A679" s="239">
        <v>36031</v>
      </c>
      <c r="B679" s="240" t="s">
        <v>1270</v>
      </c>
      <c r="C679" s="241" t="s">
        <v>1271</v>
      </c>
      <c r="D679" s="242">
        <v>12.4</v>
      </c>
      <c r="E679" s="243"/>
      <c r="F679" s="243"/>
      <c r="G679" s="243" t="s">
        <v>891</v>
      </c>
      <c r="H679" s="244">
        <v>2616</v>
      </c>
      <c r="I679" s="245">
        <v>103003</v>
      </c>
      <c r="J679" s="246">
        <v>12.4</v>
      </c>
      <c r="K679" s="247">
        <v>19</v>
      </c>
      <c r="L679" s="248">
        <f>IF(tabItens[[#This Row],[Média]] &gt; 0, tabItens[[#This Row],[QTDE ATUAL]] / tabItens[[#This Row],[Média]],999.9)</f>
        <v>999.9</v>
      </c>
      <c r="M679" s="249">
        <v>0</v>
      </c>
      <c r="N679" s="250">
        <f>tabItens[[#This Row],[VALOR UNIT.]] * tabItens[[#This Row],[LC]]</f>
        <v>0</v>
      </c>
      <c r="O679" s="251"/>
      <c r="P679" s="252"/>
      <c r="Q679" s="253"/>
      <c r="R679" s="250"/>
      <c r="S679" s="254"/>
      <c r="T679" s="255">
        <f>ROUNDDOWN(IFERROR(tabItens[[#This Row],[ATA DT.VALID.]] - $D$1,0) / 30,0)</f>
        <v>-1507</v>
      </c>
      <c r="U679" s="240" t="s">
        <v>997</v>
      </c>
      <c r="V679" s="256">
        <v>1</v>
      </c>
      <c r="W679" s="257" t="s">
        <v>2062</v>
      </c>
      <c r="X679" s="258">
        <v>67</v>
      </c>
      <c r="Y679" s="259">
        <v>6</v>
      </c>
      <c r="Z679" s="260"/>
      <c r="AA679" s="261"/>
      <c r="AB679" s="262"/>
      <c r="AC679" s="262"/>
      <c r="AD679" s="261"/>
      <c r="AE679" s="262"/>
      <c r="AF679" s="255"/>
      <c r="AG679" s="263" t="s">
        <v>2063</v>
      </c>
      <c r="AH679" s="264"/>
      <c r="AI679" s="255">
        <v>6</v>
      </c>
      <c r="AJ679" s="264">
        <v>43847</v>
      </c>
      <c r="AK679" s="264" t="s">
        <v>891</v>
      </c>
      <c r="AL679" s="264">
        <v>45175</v>
      </c>
      <c r="AM679" s="254"/>
      <c r="AN679" s="243"/>
      <c r="AO679" s="265" t="str">
        <f>_xlfn.IFNA(IF(VLOOKUP(tabItens[[#This Row],[CÓDIGO]],tabExcluirDoEstoque[#Data],1,FALSE),"sim",""),"")</f>
        <v/>
      </c>
      <c r="AP679" s="266" t="str">
        <f ca="1">IF(OR(ISBLANK(tabItens[[#This Row],[ATA DT.VALID.]]),tabItens[[#This Row],[ATA DT.VALID.]]="",tabItens[[#This Row],[ATA DT.VALID.]]=" "),"",IF(TYPE(tabItens[[#This Row],[ATA DT.VALID.]])=1,ROUNDUP((tabItens[[#This Row],[ATA DT.VALID.]]-TODAY())/7,0),""))</f>
        <v/>
      </c>
      <c r="AQ679" s="267"/>
      <c r="AR679" s="268" t="str">
        <f>IF(ISBLANK(tabItens[[#This Row],[CÓDIGO]]),"",IFERROR(VLOOKUP(tabItens[[#This Row],[CÓDIGO]],Consumo!$C$2:$AI$902,32,FALSE),0))</f>
        <v>05.2023</v>
      </c>
      <c r="AS679" s="269">
        <f>SUMIF(Consumo!$C$3:$C$902,tabItens[[#This Row],[CÓDIGO]],Consumo!$T$3:$T$902) + SUMIF(Consumo!$C$3:$C$902,tabItens[[#This Row],[CÓDIGO]],Consumo!$U$3:$U$902) + SUMIF(Consumo!$C$3:$C$902,tabItens[[#This Row],[CÓDIGO]],Consumo!$V$3:$V$902) + SUMIF(Consumo!$C$3:$C$902,tabItens[[#This Row],[CÓDIGO]],Consumo!$W$3:$W$902)</f>
        <v>11</v>
      </c>
      <c r="AT679" s="269">
        <f>SUMIF(Consumo!$C$3:$C$902,tabItens[[#This Row],[CÓDIGO]],Consumo!$AF$3:$AF$902)</f>
        <v>41</v>
      </c>
      <c r="AU679" s="270">
        <f>SUMIF(Consumo!$C$3:$C$902,tabItens[[#This Row],[CÓDIGO]],Consumo!$AG$3:$AG$902)</f>
        <v>14</v>
      </c>
      <c r="AV679" s="271">
        <f>SUMIF(Consumo!$C$3:$C$902,tabItens[[#This Row],[CÓDIGO]],Consumo!$AE$3:$AE$902)</f>
        <v>0</v>
      </c>
      <c r="AW679" s="244">
        <f>tabItens[[#This Row],[QTDE ATUAL]] + tabItens[[#This Row],[RC QTDE]] + tabItens[[#This Row],[AF SALDO]] + tabItens[[#This Row],[Recentes]]</f>
        <v>2616</v>
      </c>
      <c r="AX679" s="272">
        <v>107</v>
      </c>
      <c r="AY679" s="272">
        <v>4</v>
      </c>
      <c r="AZ679" s="272">
        <f>IF(ISBLANK(tabItens[[#This Row],[CÓDIGO]]),"",tabItens[[#This Row],[PontoMês]] * (AZ$2+tabItens[[#This Row],[PontoQtM]]))</f>
        <v>428</v>
      </c>
      <c r="BA679" s="271">
        <f>tabItens[[#This Row],[PontoPed]] - tabItens[[#This Row],[Saldo]] + (1/10)</f>
        <v>-2187.9</v>
      </c>
      <c r="BB679" s="271">
        <f xml:space="preserve"> tabItens[[#This Row],[PontoMês]] * BB$2 - tabItens[[#This Row],[QTDE ATUAL]] - (1/10)</f>
        <v>-2509.1</v>
      </c>
      <c r="BC679" s="273">
        <f>IF( tabItens[[#This Row],[PontoPed]]&gt;0, IF(tabItens[[#This Row],[PontoPed]]&lt;1, 1, IF( tabItens[[#This Row],[Saldo]]&gt;tabItens[[#This Row],[PontoPed]], 0, (tabItens[[#This Row],[PontoPed]]-tabItens[[#This Row],[Saldo]])/tabItens[[#This Row],[PontoPed]] ) ), 0 )</f>
        <v>0</v>
      </c>
      <c r="BD679" s="274">
        <f>ROUNDDOWN(IF( OR( AND(tabItens[[#This Row],[PontoPed]]&lt;tabItens[[#This Row],[Saldo]],tabItens[[#This Row],[Saldo]]&gt;0), tabItens[[#This Row],[PontoPed]]=0), 99, IF(AND(tabItens[[#This Row],[Saldo]]=0,tabItens[[#This Row],[PontoPed]]&gt;0), 0, (1-tabItens[[#This Row],[PctAb]])*10 ) ),0)</f>
        <v>99</v>
      </c>
      <c r="BE679" s="275">
        <f>MAX(ROUNDDOWN( IF(tabItens[[#This Row],[Abaixo]] &gt; 0,   tabItens[[#This Row],[Abaixo]] + (tabItens[[#This Row],[PontoMês]] * IF( OR( ISBLANK(tabItens[[#This Row],[ATA Nº/ANO]]), tabItens[[#This Row],[ATA Nº/ANO]] = ""),BE$2,BE$1)),0),0),0)</f>
        <v>0</v>
      </c>
      <c r="BF67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9" s="276">
        <f>SUMIF(Consumo!$C$3:$C$902,tabItens[[#This Row],[CÓDIGO]],Consumo!$E$3:$E$902)</f>
        <v>0</v>
      </c>
      <c r="BH679" s="277">
        <f>IF(AND(tabItens[[#This Row],[Pend]] &gt; 0,tabItens[[#This Row],[Consumo]] &lt;&gt; 0), tabItens[[#This Row],[Pend]] / tabItens[[#This Row],[Consumo]], 0 )</f>
        <v>0</v>
      </c>
      <c r="BI679" s="276"/>
      <c r="BJ679" s="276"/>
      <c r="BK679" s="278" t="s">
        <v>2077</v>
      </c>
    </row>
    <row r="680" spans="1:63" x14ac:dyDescent="0.3">
      <c r="A680" s="239">
        <v>138551</v>
      </c>
      <c r="B680" s="240" t="s">
        <v>1978</v>
      </c>
      <c r="C680" s="241" t="s">
        <v>31</v>
      </c>
      <c r="D680" s="242">
        <v>299.89</v>
      </c>
      <c r="E680" s="243"/>
      <c r="F680" s="243"/>
      <c r="G680" s="243" t="s">
        <v>891</v>
      </c>
      <c r="H680" s="244">
        <v>0</v>
      </c>
      <c r="I680" s="245">
        <v>103003</v>
      </c>
      <c r="J680" s="246">
        <v>299.89</v>
      </c>
      <c r="K680" s="247">
        <v>332</v>
      </c>
      <c r="L680" s="248">
        <f>IF(tabItens[[#This Row],[Média]] &gt; 0, tabItens[[#This Row],[QTDE ATUAL]] / tabItens[[#This Row],[Média]],999.9)</f>
        <v>0</v>
      </c>
      <c r="M680" s="249">
        <v>0</v>
      </c>
      <c r="N680" s="250">
        <f>tabItens[[#This Row],[VALOR UNIT.]] * tabItens[[#This Row],[LC]]</f>
        <v>0</v>
      </c>
      <c r="O680" s="251" t="s">
        <v>2200</v>
      </c>
      <c r="P680" s="252"/>
      <c r="Q680" s="253"/>
      <c r="R680" s="250"/>
      <c r="S680" s="254"/>
      <c r="T680" s="255">
        <f>ROUNDDOWN(IFERROR(tabItens[[#This Row],[ATA DT.VALID.]] - $D$1,0) / 30,0)</f>
        <v>-1507</v>
      </c>
      <c r="U680" s="240" t="s">
        <v>1878</v>
      </c>
      <c r="V680" s="256">
        <v>1</v>
      </c>
      <c r="W680" s="257" t="s">
        <v>2068</v>
      </c>
      <c r="X680" s="258">
        <v>55</v>
      </c>
      <c r="Y680" s="259">
        <v>66</v>
      </c>
      <c r="Z680" s="260">
        <v>2376</v>
      </c>
      <c r="AA680" s="261">
        <v>2023</v>
      </c>
      <c r="AB680" s="262">
        <v>500</v>
      </c>
      <c r="AC680" s="262"/>
      <c r="AD680" s="261"/>
      <c r="AE680" s="262"/>
      <c r="AF680" s="255"/>
      <c r="AG680" s="263" t="s">
        <v>2063</v>
      </c>
      <c r="AH680" s="264"/>
      <c r="AI680" s="255">
        <v>122</v>
      </c>
      <c r="AJ680" s="264">
        <v>44495</v>
      </c>
      <c r="AK680" s="264">
        <v>43734</v>
      </c>
      <c r="AL680" s="264">
        <v>44431</v>
      </c>
      <c r="AM680" s="254"/>
      <c r="AN680" s="243"/>
      <c r="AO680" s="265" t="str">
        <f>_xlfn.IFNA(IF(VLOOKUP(tabItens[[#This Row],[CÓDIGO]],tabExcluirDoEstoque[#Data],1,FALSE),"sim",""),"")</f>
        <v/>
      </c>
      <c r="AP680" s="266" t="str">
        <f ca="1">IF(OR(ISBLANK(tabItens[[#This Row],[ATA DT.VALID.]]),tabItens[[#This Row],[ATA DT.VALID.]]="",tabItens[[#This Row],[ATA DT.VALID.]]=" "),"",IF(TYPE(tabItens[[#This Row],[ATA DT.VALID.]])=1,ROUNDUP((tabItens[[#This Row],[ATA DT.VALID.]]-TODAY())/7,0),""))</f>
        <v/>
      </c>
      <c r="AQ680" s="267">
        <v>0</v>
      </c>
      <c r="AR680" s="268" t="str">
        <f>IF(ISBLANK(tabItens[[#This Row],[CÓDIGO]]),"",IFERROR(VLOOKUP(tabItens[[#This Row],[CÓDIGO]],Consumo!$C$2:$AI$902,32,FALSE),0))</f>
        <v>06.2023</v>
      </c>
      <c r="AS680" s="269">
        <f>SUMIF(Consumo!$C$3:$C$902,tabItens[[#This Row],[CÓDIGO]],Consumo!$T$3:$T$902) + SUMIF(Consumo!$C$3:$C$902,tabItens[[#This Row],[CÓDIGO]],Consumo!$U$3:$U$902) + SUMIF(Consumo!$C$3:$C$902,tabItens[[#This Row],[CÓDIGO]],Consumo!$V$3:$V$902) + SUMIF(Consumo!$C$3:$C$902,tabItens[[#This Row],[CÓDIGO]],Consumo!$W$3:$W$902)</f>
        <v>128</v>
      </c>
      <c r="AT680" s="269">
        <f>SUMIF(Consumo!$C$3:$C$902,tabItens[[#This Row],[CÓDIGO]],Consumo!$AF$3:$AF$902)</f>
        <v>924</v>
      </c>
      <c r="AU680" s="270">
        <f>SUMIF(Consumo!$C$3:$C$902,tabItens[[#This Row],[CÓDIGO]],Consumo!$AG$3:$AG$902)</f>
        <v>177</v>
      </c>
      <c r="AV680" s="271">
        <f>SUMIF(Consumo!$C$3:$C$902,tabItens[[#This Row],[CÓDIGO]],Consumo!$AE$3:$AE$902)</f>
        <v>2.8888888888888888</v>
      </c>
      <c r="AW680" s="244">
        <f>tabItens[[#This Row],[QTDE ATUAL]] + tabItens[[#This Row],[RC QTDE]] + tabItens[[#This Row],[AF SALDO]] + tabItens[[#This Row],[Recentes]]</f>
        <v>500</v>
      </c>
      <c r="AX680" s="272">
        <v>100</v>
      </c>
      <c r="AY680" s="272">
        <v>4</v>
      </c>
      <c r="AZ680" s="272">
        <f>IF(ISBLANK(tabItens[[#This Row],[CÓDIGO]]),"",tabItens[[#This Row],[PontoMês]] * (AZ$2+tabItens[[#This Row],[PontoQtM]]))</f>
        <v>400</v>
      </c>
      <c r="BA680" s="271">
        <f>tabItens[[#This Row],[PontoPed]] - tabItens[[#This Row],[Saldo]] + (1/10)</f>
        <v>-99.9</v>
      </c>
      <c r="BB680" s="271">
        <f xml:space="preserve"> tabItens[[#This Row],[PontoMês]] * BB$2 - tabItens[[#This Row],[QTDE ATUAL]] - (1/10)</f>
        <v>99.9</v>
      </c>
      <c r="BC680" s="273">
        <f>IF( tabItens[[#This Row],[PontoPed]]&gt;0, IF(tabItens[[#This Row],[PontoPed]]&lt;1, 1, IF( tabItens[[#This Row],[Saldo]]&gt;tabItens[[#This Row],[PontoPed]], 0, (tabItens[[#This Row],[PontoPed]]-tabItens[[#This Row],[Saldo]])/tabItens[[#This Row],[PontoPed]] ) ), 0 )</f>
        <v>0</v>
      </c>
      <c r="BD680" s="274">
        <f>ROUNDDOWN(IF( OR( AND(tabItens[[#This Row],[PontoPed]]&lt;tabItens[[#This Row],[Saldo]],tabItens[[#This Row],[Saldo]]&gt;0), tabItens[[#This Row],[PontoPed]]=0), 99, IF(AND(tabItens[[#This Row],[Saldo]]=0,tabItens[[#This Row],[PontoPed]]&gt;0), 0, (1-tabItens[[#This Row],[PctAb]])*10 ) ),0)</f>
        <v>99</v>
      </c>
      <c r="BE680" s="275">
        <f>MAX(ROUNDDOWN( IF(tabItens[[#This Row],[Abaixo]] &gt; 0,   tabItens[[#This Row],[Abaixo]] + (tabItens[[#This Row],[PontoMês]] * IF( OR( ISBLANK(tabItens[[#This Row],[ATA Nº/ANO]]), tabItens[[#This Row],[ATA Nº/ANO]] = ""),BE$2,BE$1)),0),0),0)</f>
        <v>0</v>
      </c>
      <c r="BF68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80" s="276">
        <f>SUMIF(Consumo!$C$3:$C$902,tabItens[[#This Row],[CÓDIGO]],Consumo!$E$3:$E$902)</f>
        <v>52</v>
      </c>
      <c r="BH680" s="277">
        <f>IF(AND(tabItens[[#This Row],[Pend]] &gt; 0,tabItens[[#This Row],[Consumo]] &lt;&gt; 0), tabItens[[#This Row],[Pend]] / tabItens[[#This Row],[Consumo]], 0 )</f>
        <v>5.627705627705628E-2</v>
      </c>
      <c r="BI680" s="276"/>
      <c r="BJ680" s="276"/>
      <c r="BK680" s="278" t="s">
        <v>2077</v>
      </c>
    </row>
    <row r="681" spans="1:63" x14ac:dyDescent="0.3">
      <c r="A681" s="239">
        <v>137053</v>
      </c>
      <c r="B681" s="240" t="s">
        <v>1952</v>
      </c>
      <c r="C681" s="241" t="s">
        <v>264</v>
      </c>
      <c r="D681" s="242">
        <v>41.65</v>
      </c>
      <c r="E681" s="243"/>
      <c r="F681" s="243"/>
      <c r="G681" s="243" t="s">
        <v>891</v>
      </c>
      <c r="H681" s="244">
        <v>16</v>
      </c>
      <c r="I681" s="245">
        <v>103003</v>
      </c>
      <c r="J681" s="246">
        <v>41.65</v>
      </c>
      <c r="K681" s="247">
        <v>1</v>
      </c>
      <c r="L681" s="248">
        <f>IF(tabItens[[#This Row],[Média]] &gt; 0, tabItens[[#This Row],[QTDE ATUAL]] / tabItens[[#This Row],[Média]],999.9)</f>
        <v>999.9</v>
      </c>
      <c r="M681" s="249">
        <v>0</v>
      </c>
      <c r="N681" s="250">
        <f>tabItens[[#This Row],[VALOR UNIT.]] * tabItens[[#This Row],[LC]]</f>
        <v>0</v>
      </c>
      <c r="O681" s="251"/>
      <c r="P681" s="252"/>
      <c r="Q681" s="253"/>
      <c r="R681" s="250"/>
      <c r="S681" s="254"/>
      <c r="T681" s="255">
        <f>ROUNDDOWN(IFERROR(tabItens[[#This Row],[ATA DT.VALID.]] - $D$1,0) / 30,0)</f>
        <v>-1507</v>
      </c>
      <c r="U681" s="240" t="s">
        <v>1493</v>
      </c>
      <c r="V681" s="256">
        <v>1</v>
      </c>
      <c r="W681" s="257" t="s">
        <v>2071</v>
      </c>
      <c r="X681" s="258">
        <v>54</v>
      </c>
      <c r="Y681" s="259">
        <v>4</v>
      </c>
      <c r="Z681" s="260"/>
      <c r="AA681" s="261"/>
      <c r="AB681" s="262"/>
      <c r="AC681" s="262"/>
      <c r="AD681" s="261"/>
      <c r="AE681" s="262"/>
      <c r="AF681" s="255"/>
      <c r="AG681" s="263" t="s">
        <v>2063</v>
      </c>
      <c r="AH681" s="264"/>
      <c r="AI681" s="255">
        <v>0</v>
      </c>
      <c r="AJ681" s="264">
        <v>43819</v>
      </c>
      <c r="AK681" s="264">
        <v>43626</v>
      </c>
      <c r="AL681" s="264">
        <v>43780</v>
      </c>
      <c r="AM681" s="254"/>
      <c r="AN681" s="243"/>
      <c r="AO681" s="265" t="str">
        <f>_xlfn.IFNA(IF(VLOOKUP(tabItens[[#This Row],[CÓDIGO]],tabExcluirDoEstoque[#Data],1,FALSE),"sim",""),"")</f>
        <v/>
      </c>
      <c r="AP681" s="266" t="str">
        <f ca="1">IF(OR(ISBLANK(tabItens[[#This Row],[ATA DT.VALID.]]),tabItens[[#This Row],[ATA DT.VALID.]]="",tabItens[[#This Row],[ATA DT.VALID.]]=" "),"",IF(TYPE(tabItens[[#This Row],[ATA DT.VALID.]])=1,ROUNDUP((tabItens[[#This Row],[ATA DT.VALID.]]-TODAY())/7,0),""))</f>
        <v/>
      </c>
      <c r="AQ681" s="267"/>
      <c r="AR681" s="268" t="str">
        <f>IF(ISBLANK(tabItens[[#This Row],[CÓDIGO]]),"",IFERROR(VLOOKUP(tabItens[[#This Row],[CÓDIGO]],Consumo!$C$2:$AI$902,32,FALSE),0))</f>
        <v>05.2023</v>
      </c>
      <c r="AS681" s="269">
        <f>SUMIF(Consumo!$C$3:$C$902,tabItens[[#This Row],[CÓDIGO]],Consumo!$T$3:$T$902) + SUMIF(Consumo!$C$3:$C$902,tabItens[[#This Row],[CÓDIGO]],Consumo!$U$3:$U$902) + SUMIF(Consumo!$C$3:$C$902,tabItens[[#This Row],[CÓDIGO]],Consumo!$V$3:$V$902) + SUMIF(Consumo!$C$3:$C$902,tabItens[[#This Row],[CÓDIGO]],Consumo!$W$3:$W$902)</f>
        <v>1</v>
      </c>
      <c r="AT681" s="269">
        <f>SUMIF(Consumo!$C$3:$C$902,tabItens[[#This Row],[CÓDIGO]],Consumo!$AF$3:$AF$902)</f>
        <v>7</v>
      </c>
      <c r="AU681" s="270">
        <f>SUMIF(Consumo!$C$3:$C$902,tabItens[[#This Row],[CÓDIGO]],Consumo!$AG$3:$AG$902)</f>
        <v>6</v>
      </c>
      <c r="AV681" s="271">
        <f>SUMIF(Consumo!$C$3:$C$902,tabItens[[#This Row],[CÓDIGO]],Consumo!$AE$3:$AE$902)</f>
        <v>0</v>
      </c>
      <c r="AW681" s="244">
        <f>tabItens[[#This Row],[QTDE ATUAL]] + tabItens[[#This Row],[RC QTDE]] + tabItens[[#This Row],[AF SALDO]] + tabItens[[#This Row],[Recentes]]</f>
        <v>16</v>
      </c>
      <c r="AX681" s="272">
        <v>0</v>
      </c>
      <c r="AY681" s="272">
        <v>4</v>
      </c>
      <c r="AZ681" s="272">
        <f>IF(ISBLANK(tabItens[[#This Row],[CÓDIGO]]),"",tabItens[[#This Row],[PontoMês]] * (AZ$2+tabItens[[#This Row],[PontoQtM]]))</f>
        <v>0</v>
      </c>
      <c r="BA681" s="271">
        <f>tabItens[[#This Row],[PontoPed]] - tabItens[[#This Row],[Saldo]] + (1/10)</f>
        <v>-15.9</v>
      </c>
      <c r="BB681" s="271">
        <f xml:space="preserve"> tabItens[[#This Row],[PontoMês]] * BB$2 - tabItens[[#This Row],[QTDE ATUAL]] - (1/10)</f>
        <v>-16.100000000000001</v>
      </c>
      <c r="BC681" s="273">
        <f>IF( tabItens[[#This Row],[PontoPed]]&gt;0, IF(tabItens[[#This Row],[PontoPed]]&lt;1, 1, IF( tabItens[[#This Row],[Saldo]]&gt;tabItens[[#This Row],[PontoPed]], 0, (tabItens[[#This Row],[PontoPed]]-tabItens[[#This Row],[Saldo]])/tabItens[[#This Row],[PontoPed]] ) ), 0 )</f>
        <v>0</v>
      </c>
      <c r="BD681" s="274">
        <f>ROUNDDOWN(IF( OR( AND(tabItens[[#This Row],[PontoPed]]&lt;tabItens[[#This Row],[Saldo]],tabItens[[#This Row],[Saldo]]&gt;0), tabItens[[#This Row],[PontoPed]]=0), 99, IF(AND(tabItens[[#This Row],[Saldo]]=0,tabItens[[#This Row],[PontoPed]]&gt;0), 0, (1-tabItens[[#This Row],[PctAb]])*10 ) ),0)</f>
        <v>99</v>
      </c>
      <c r="BE681" s="275">
        <f>MAX(ROUNDDOWN( IF(tabItens[[#This Row],[Abaixo]] &gt; 0,   tabItens[[#This Row],[Abaixo]] + (tabItens[[#This Row],[PontoMês]] * IF( OR( ISBLANK(tabItens[[#This Row],[ATA Nº/ANO]]), tabItens[[#This Row],[ATA Nº/ANO]] = ""),BE$2,BE$1)),0),0),0)</f>
        <v>0</v>
      </c>
      <c r="BF68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1" s="276">
        <f>SUMIF(Consumo!$C$3:$C$902,tabItens[[#This Row],[CÓDIGO]],Consumo!$E$3:$E$902)</f>
        <v>0</v>
      </c>
      <c r="BH681" s="277">
        <f>IF(AND(tabItens[[#This Row],[Pend]] &gt; 0,tabItens[[#This Row],[Consumo]] &lt;&gt; 0), tabItens[[#This Row],[Pend]] / tabItens[[#This Row],[Consumo]], 0 )</f>
        <v>0</v>
      </c>
      <c r="BI681" s="276"/>
      <c r="BJ681" s="276"/>
      <c r="BK681" s="278" t="s">
        <v>2077</v>
      </c>
    </row>
    <row r="682" spans="1:63" x14ac:dyDescent="0.3">
      <c r="A682" s="239">
        <v>137019</v>
      </c>
      <c r="B682" s="240" t="s">
        <v>1951</v>
      </c>
      <c r="C682" s="241" t="s">
        <v>31</v>
      </c>
      <c r="D682" s="242">
        <v>3.99</v>
      </c>
      <c r="E682" s="243"/>
      <c r="F682" s="243"/>
      <c r="G682" s="243" t="s">
        <v>891</v>
      </c>
      <c r="H682" s="244">
        <v>492</v>
      </c>
      <c r="I682" s="245">
        <v>103003</v>
      </c>
      <c r="J682" s="246">
        <v>3.99</v>
      </c>
      <c r="K682" s="247">
        <v>13</v>
      </c>
      <c r="L682" s="248">
        <f>IF(tabItens[[#This Row],[Média]] &gt; 0, tabItens[[#This Row],[QTDE ATUAL]] / tabItens[[#This Row],[Média]],999.9)</f>
        <v>442.79999999999995</v>
      </c>
      <c r="M682" s="249">
        <v>0</v>
      </c>
      <c r="N682" s="250">
        <f>tabItens[[#This Row],[VALOR UNIT.]] * tabItens[[#This Row],[LC]]</f>
        <v>0</v>
      </c>
      <c r="O682" s="251"/>
      <c r="P682" s="252"/>
      <c r="Q682" s="253"/>
      <c r="R682" s="250"/>
      <c r="S682" s="254"/>
      <c r="T682" s="255">
        <f>ROUNDDOWN(IFERROR(tabItens[[#This Row],[ATA DT.VALID.]] - $D$1,0) / 30,0)</f>
        <v>-1507</v>
      </c>
      <c r="U682" s="240" t="s">
        <v>1493</v>
      </c>
      <c r="V682" s="256">
        <v>1</v>
      </c>
      <c r="W682" s="257" t="s">
        <v>2071</v>
      </c>
      <c r="X682" s="258">
        <v>54</v>
      </c>
      <c r="Y682" s="259">
        <v>4</v>
      </c>
      <c r="Z682" s="260"/>
      <c r="AA682" s="261"/>
      <c r="AB682" s="262"/>
      <c r="AC682" s="262"/>
      <c r="AD682" s="261"/>
      <c r="AE682" s="262"/>
      <c r="AF682" s="255"/>
      <c r="AG682" s="263" t="s">
        <v>2063</v>
      </c>
      <c r="AH682" s="264"/>
      <c r="AI682" s="255">
        <v>4</v>
      </c>
      <c r="AJ682" s="264">
        <v>43802</v>
      </c>
      <c r="AK682" s="264">
        <v>43620</v>
      </c>
      <c r="AL682" s="264">
        <v>44741</v>
      </c>
      <c r="AM682" s="254"/>
      <c r="AN682" s="243"/>
      <c r="AO682" s="265" t="str">
        <f>_xlfn.IFNA(IF(VLOOKUP(tabItens[[#This Row],[CÓDIGO]],tabExcluirDoEstoque[#Data],1,FALSE),"sim",""),"")</f>
        <v/>
      </c>
      <c r="AP682" s="266" t="str">
        <f ca="1">IF(OR(ISBLANK(tabItens[[#This Row],[ATA DT.VALID.]]),tabItens[[#This Row],[ATA DT.VALID.]]="",tabItens[[#This Row],[ATA DT.VALID.]]=" "),"",IF(TYPE(tabItens[[#This Row],[ATA DT.VALID.]])=1,ROUNDUP((tabItens[[#This Row],[ATA DT.VALID.]]-TODAY())/7,0),""))</f>
        <v/>
      </c>
      <c r="AQ682" s="267"/>
      <c r="AR682" s="268" t="str">
        <f>IF(ISBLANK(tabItens[[#This Row],[CÓDIGO]]),"",IFERROR(VLOOKUP(tabItens[[#This Row],[CÓDIGO]],Consumo!$C$2:$AI$902,32,FALSE),0))</f>
        <v>07.2023</v>
      </c>
      <c r="AS682" s="269">
        <f>SUMIF(Consumo!$C$3:$C$902,tabItens[[#This Row],[CÓDIGO]],Consumo!$T$3:$T$902) + SUMIF(Consumo!$C$3:$C$902,tabItens[[#This Row],[CÓDIGO]],Consumo!$U$3:$U$902) + SUMIF(Consumo!$C$3:$C$902,tabItens[[#This Row],[CÓDIGO]],Consumo!$V$3:$V$902) + SUMIF(Consumo!$C$3:$C$902,tabItens[[#This Row],[CÓDIGO]],Consumo!$W$3:$W$902)</f>
        <v>3</v>
      </c>
      <c r="AT682" s="269">
        <f>SUMIF(Consumo!$C$3:$C$902,tabItens[[#This Row],[CÓDIGO]],Consumo!$AF$3:$AF$902)</f>
        <v>81</v>
      </c>
      <c r="AU682" s="270">
        <f>SUMIF(Consumo!$C$3:$C$902,tabItens[[#This Row],[CÓDIGO]],Consumo!$AG$3:$AG$902)</f>
        <v>48</v>
      </c>
      <c r="AV682" s="271">
        <f>SUMIF(Consumo!$C$3:$C$902,tabItens[[#This Row],[CÓDIGO]],Consumo!$AE$3:$AE$902)</f>
        <v>1.1111111111111112</v>
      </c>
      <c r="AW682" s="244">
        <f>tabItens[[#This Row],[QTDE ATUAL]] + tabItens[[#This Row],[RC QTDE]] + tabItens[[#This Row],[AF SALDO]] + tabItens[[#This Row],[Recentes]]</f>
        <v>492</v>
      </c>
      <c r="AX682" s="272">
        <v>0</v>
      </c>
      <c r="AY682" s="272">
        <v>4</v>
      </c>
      <c r="AZ682" s="272">
        <f>IF(ISBLANK(tabItens[[#This Row],[CÓDIGO]]),"",tabItens[[#This Row],[PontoMês]] * (AZ$2+tabItens[[#This Row],[PontoQtM]]))</f>
        <v>0</v>
      </c>
      <c r="BA682" s="271">
        <f>tabItens[[#This Row],[PontoPed]] - tabItens[[#This Row],[Saldo]] + (1/10)</f>
        <v>-491.9</v>
      </c>
      <c r="BB682" s="271">
        <f xml:space="preserve"> tabItens[[#This Row],[PontoMês]] * BB$2 - tabItens[[#This Row],[QTDE ATUAL]] - (1/10)</f>
        <v>-492.1</v>
      </c>
      <c r="BC682" s="273">
        <f>IF( tabItens[[#This Row],[PontoPed]]&gt;0, IF(tabItens[[#This Row],[PontoPed]]&lt;1, 1, IF( tabItens[[#This Row],[Saldo]]&gt;tabItens[[#This Row],[PontoPed]], 0, (tabItens[[#This Row],[PontoPed]]-tabItens[[#This Row],[Saldo]])/tabItens[[#This Row],[PontoPed]] ) ), 0 )</f>
        <v>0</v>
      </c>
      <c r="BD682" s="274">
        <f>ROUNDDOWN(IF( OR( AND(tabItens[[#This Row],[PontoPed]]&lt;tabItens[[#This Row],[Saldo]],tabItens[[#This Row],[Saldo]]&gt;0), tabItens[[#This Row],[PontoPed]]=0), 99, IF(AND(tabItens[[#This Row],[Saldo]]=0,tabItens[[#This Row],[PontoPed]]&gt;0), 0, (1-tabItens[[#This Row],[PctAb]])*10 ) ),0)</f>
        <v>99</v>
      </c>
      <c r="BE682" s="275">
        <f>MAX(ROUNDDOWN( IF(tabItens[[#This Row],[Abaixo]] &gt; 0,   tabItens[[#This Row],[Abaixo]] + (tabItens[[#This Row],[PontoMês]] * IF( OR( ISBLANK(tabItens[[#This Row],[ATA Nº/ANO]]), tabItens[[#This Row],[ATA Nº/ANO]] = ""),BE$2,BE$1)),0),0),0)</f>
        <v>0</v>
      </c>
      <c r="BF68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2" s="276">
        <f>SUMIF(Consumo!$C$3:$C$902,tabItens[[#This Row],[CÓDIGO]],Consumo!$E$3:$E$902)</f>
        <v>20</v>
      </c>
      <c r="BH682" s="277">
        <f>IF(AND(tabItens[[#This Row],[Pend]] &gt; 0,tabItens[[#This Row],[Consumo]] &lt;&gt; 0), tabItens[[#This Row],[Pend]] / tabItens[[#This Row],[Consumo]], 0 )</f>
        <v>0.24691358024691357</v>
      </c>
      <c r="BI682" s="276"/>
      <c r="BJ682" s="276"/>
      <c r="BK682" s="278" t="s">
        <v>2077</v>
      </c>
    </row>
    <row r="683" spans="1:63" x14ac:dyDescent="0.3">
      <c r="A683" s="239">
        <v>19842</v>
      </c>
      <c r="B683" s="240" t="s">
        <v>1156</v>
      </c>
      <c r="C683" s="241" t="s">
        <v>264</v>
      </c>
      <c r="D683" s="242">
        <v>0.44</v>
      </c>
      <c r="E683" s="243"/>
      <c r="F683" s="243"/>
      <c r="G683" s="243" t="s">
        <v>891</v>
      </c>
      <c r="H683" s="244">
        <v>0</v>
      </c>
      <c r="I683" s="245">
        <v>103003</v>
      </c>
      <c r="J683" s="246">
        <v>0.44791999999999998</v>
      </c>
      <c r="K683" s="247">
        <v>8755</v>
      </c>
      <c r="L683" s="248">
        <f>IF(tabItens[[#This Row],[Média]] &gt; 0, tabItens[[#This Row],[QTDE ATUAL]] / tabItens[[#This Row],[Média]],999.9)</f>
        <v>0</v>
      </c>
      <c r="M683" s="249">
        <v>0</v>
      </c>
      <c r="N683" s="250">
        <f>tabItens[[#This Row],[VALOR UNIT.]] * tabItens[[#This Row],[LC]]</f>
        <v>0</v>
      </c>
      <c r="O683" s="251" t="s">
        <v>2121</v>
      </c>
      <c r="P683" s="252"/>
      <c r="Q683" s="253"/>
      <c r="R683" s="250"/>
      <c r="S683" s="254"/>
      <c r="T683" s="255">
        <f>ROUNDDOWN(IFERROR(tabItens[[#This Row],[ATA DT.VALID.]] - $D$1,0) / 30,0)</f>
        <v>-1507</v>
      </c>
      <c r="U683" s="240" t="s">
        <v>1157</v>
      </c>
      <c r="V683" s="256">
        <v>1</v>
      </c>
      <c r="W683" s="257" t="s">
        <v>2071</v>
      </c>
      <c r="X683" s="258">
        <v>62</v>
      </c>
      <c r="Y683" s="259">
        <v>12</v>
      </c>
      <c r="Z683" s="260">
        <v>8985</v>
      </c>
      <c r="AA683" s="261">
        <v>2023</v>
      </c>
      <c r="AB683" s="262">
        <v>2800</v>
      </c>
      <c r="AC683" s="262"/>
      <c r="AD683" s="261"/>
      <c r="AE683" s="262"/>
      <c r="AF683" s="255"/>
      <c r="AG683" s="263" t="s">
        <v>2063</v>
      </c>
      <c r="AH683" s="264"/>
      <c r="AI683" s="255">
        <v>3366</v>
      </c>
      <c r="AJ683" s="264">
        <v>44606</v>
      </c>
      <c r="AK683" s="264" t="s">
        <v>891</v>
      </c>
      <c r="AL683" s="264">
        <v>44582</v>
      </c>
      <c r="AM683" s="254"/>
      <c r="AN683" s="243"/>
      <c r="AO683" s="265" t="str">
        <f>_xlfn.IFNA(IF(VLOOKUP(tabItens[[#This Row],[CÓDIGO]],tabExcluirDoEstoque[#Data],1,FALSE),"sim",""),"")</f>
        <v/>
      </c>
      <c r="AP683" s="266" t="str">
        <f ca="1">IF(OR(ISBLANK(tabItens[[#This Row],[ATA DT.VALID.]]),tabItens[[#This Row],[ATA DT.VALID.]]="",tabItens[[#This Row],[ATA DT.VALID.]]=" "),"",IF(TYPE(tabItens[[#This Row],[ATA DT.VALID.]])=1,ROUNDUP((tabItens[[#This Row],[ATA DT.VALID.]]-TODAY())/7,0),""))</f>
        <v/>
      </c>
      <c r="AQ683" s="267">
        <v>0</v>
      </c>
      <c r="AR683" s="268" t="str">
        <f>IF(ISBLANK(tabItens[[#This Row],[CÓDIGO]]),"",IFERROR(VLOOKUP(tabItens[[#This Row],[CÓDIGO]],Consumo!$C$2:$AI$902,32,FALSE),0))</f>
        <v>07.2023</v>
      </c>
      <c r="AS683" s="269">
        <f>SUMIF(Consumo!$C$3:$C$902,tabItens[[#This Row],[CÓDIGO]],Consumo!$T$3:$T$902) + SUMIF(Consumo!$C$3:$C$902,tabItens[[#This Row],[CÓDIGO]],Consumo!$U$3:$U$902) + SUMIF(Consumo!$C$3:$C$902,tabItens[[#This Row],[CÓDIGO]],Consumo!$V$3:$V$902) + SUMIF(Consumo!$C$3:$C$902,tabItens[[#This Row],[CÓDIGO]],Consumo!$W$3:$W$902)</f>
        <v>3594</v>
      </c>
      <c r="AT683" s="269">
        <f>SUMIF(Consumo!$C$3:$C$902,tabItens[[#This Row],[CÓDIGO]],Consumo!$AF$3:$AF$902)</f>
        <v>14429</v>
      </c>
      <c r="AU683" s="270">
        <f>SUMIF(Consumo!$C$3:$C$902,tabItens[[#This Row],[CÓDIGO]],Consumo!$AG$3:$AG$902)</f>
        <v>2195</v>
      </c>
      <c r="AV683" s="271">
        <f>SUMIF(Consumo!$C$3:$C$902,tabItens[[#This Row],[CÓDIGO]],Consumo!$AE$3:$AE$902)</f>
        <v>25.555555555555557</v>
      </c>
      <c r="AW683" s="244">
        <f>tabItens[[#This Row],[QTDE ATUAL]] + tabItens[[#This Row],[RC QTDE]] + tabItens[[#This Row],[AF SALDO]] + tabItens[[#This Row],[Recentes]]</f>
        <v>2800</v>
      </c>
      <c r="AX683" s="272">
        <v>532</v>
      </c>
      <c r="AY683" s="272">
        <v>4</v>
      </c>
      <c r="AZ683" s="272">
        <f>IF(ISBLANK(tabItens[[#This Row],[CÓDIGO]]),"",tabItens[[#This Row],[PontoMês]] * (AZ$2+tabItens[[#This Row],[PontoQtM]]))</f>
        <v>2128</v>
      </c>
      <c r="BA683" s="271">
        <f>tabItens[[#This Row],[PontoPed]] - tabItens[[#This Row],[Saldo]] + (1/10)</f>
        <v>-671.9</v>
      </c>
      <c r="BB683" s="271">
        <f xml:space="preserve"> tabItens[[#This Row],[PontoMês]] * BB$2 - tabItens[[#This Row],[QTDE ATUAL]] - (1/10)</f>
        <v>531.9</v>
      </c>
      <c r="BC683" s="273">
        <f>IF( tabItens[[#This Row],[PontoPed]]&gt;0, IF(tabItens[[#This Row],[PontoPed]]&lt;1, 1, IF( tabItens[[#This Row],[Saldo]]&gt;tabItens[[#This Row],[PontoPed]], 0, (tabItens[[#This Row],[PontoPed]]-tabItens[[#This Row],[Saldo]])/tabItens[[#This Row],[PontoPed]] ) ), 0 )</f>
        <v>0</v>
      </c>
      <c r="BD683" s="274">
        <f>ROUNDDOWN(IF( OR( AND(tabItens[[#This Row],[PontoPed]]&lt;tabItens[[#This Row],[Saldo]],tabItens[[#This Row],[Saldo]]&gt;0), tabItens[[#This Row],[PontoPed]]=0), 99, IF(AND(tabItens[[#This Row],[Saldo]]=0,tabItens[[#This Row],[PontoPed]]&gt;0), 0, (1-tabItens[[#This Row],[PctAb]])*10 ) ),0)</f>
        <v>99</v>
      </c>
      <c r="BE683" s="275">
        <f>MAX(ROUNDDOWN( IF(tabItens[[#This Row],[Abaixo]] &gt; 0,   tabItens[[#This Row],[Abaixo]] + (tabItens[[#This Row],[PontoMês]] * IF( OR( ISBLANK(tabItens[[#This Row],[ATA Nº/ANO]]), tabItens[[#This Row],[ATA Nº/ANO]] = ""),BE$2,BE$1)),0),0),0)</f>
        <v>0</v>
      </c>
      <c r="BF68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83" s="276">
        <f>SUMIF(Consumo!$C$3:$C$902,tabItens[[#This Row],[CÓDIGO]],Consumo!$E$3:$E$902)</f>
        <v>460</v>
      </c>
      <c r="BH683" s="277">
        <f>IF(AND(tabItens[[#This Row],[Pend]] &gt; 0,tabItens[[#This Row],[Consumo]] &lt;&gt; 0), tabItens[[#This Row],[Pend]] / tabItens[[#This Row],[Consumo]], 0 )</f>
        <v>3.1880241180955018E-2</v>
      </c>
      <c r="BI683" s="276"/>
      <c r="BJ683" s="276"/>
      <c r="BK683" s="278" t="s">
        <v>2077</v>
      </c>
    </row>
    <row r="684" spans="1:63" x14ac:dyDescent="0.3">
      <c r="A684" s="239">
        <v>136859</v>
      </c>
      <c r="B684" s="240" t="s">
        <v>1941</v>
      </c>
      <c r="C684" s="241" t="s">
        <v>264</v>
      </c>
      <c r="D684" s="242">
        <v>30.66</v>
      </c>
      <c r="E684" s="243"/>
      <c r="F684" s="243"/>
      <c r="G684" s="243" t="s">
        <v>891</v>
      </c>
      <c r="H684" s="244">
        <v>44</v>
      </c>
      <c r="I684" s="245">
        <v>103003</v>
      </c>
      <c r="J684" s="246">
        <v>41.119259999999997</v>
      </c>
      <c r="K684" s="247"/>
      <c r="L684" s="248">
        <f>IF(tabItens[[#This Row],[Média]] &gt; 0, tabItens[[#This Row],[QTDE ATUAL]] / tabItens[[#This Row],[Média]],999.9)</f>
        <v>999.9</v>
      </c>
      <c r="M684" s="249">
        <v>0</v>
      </c>
      <c r="N684" s="250">
        <f>tabItens[[#This Row],[VALOR UNIT.]] * tabItens[[#This Row],[LC]]</f>
        <v>0</v>
      </c>
      <c r="O684" s="251"/>
      <c r="P684" s="252"/>
      <c r="Q684" s="253"/>
      <c r="R684" s="250"/>
      <c r="S684" s="254"/>
      <c r="T684" s="255">
        <f>ROUNDDOWN(IFERROR(tabItens[[#This Row],[ATA DT.VALID.]] - $D$1,0) / 30,0)</f>
        <v>-1507</v>
      </c>
      <c r="U684" s="240" t="s">
        <v>1493</v>
      </c>
      <c r="V684" s="256">
        <v>1</v>
      </c>
      <c r="W684" s="257" t="s">
        <v>2071</v>
      </c>
      <c r="X684" s="258">
        <v>54</v>
      </c>
      <c r="Y684" s="259">
        <v>4</v>
      </c>
      <c r="Z684" s="260"/>
      <c r="AA684" s="261"/>
      <c r="AB684" s="262"/>
      <c r="AC684" s="262"/>
      <c r="AD684" s="261"/>
      <c r="AE684" s="262"/>
      <c r="AF684" s="255"/>
      <c r="AG684" s="263" t="s">
        <v>2063</v>
      </c>
      <c r="AH684" s="264"/>
      <c r="AI684" s="255">
        <v>0</v>
      </c>
      <c r="AJ684" s="264">
        <v>43826</v>
      </c>
      <c r="AK684" s="264">
        <v>43578</v>
      </c>
      <c r="AL684" s="264">
        <v>43805</v>
      </c>
      <c r="AM684" s="254"/>
      <c r="AN684" s="243"/>
      <c r="AO684" s="265" t="str">
        <f>_xlfn.IFNA(IF(VLOOKUP(tabItens[[#This Row],[CÓDIGO]],tabExcluirDoEstoque[#Data],1,FALSE),"sim",""),"")</f>
        <v/>
      </c>
      <c r="AP684" s="266" t="str">
        <f ca="1">IF(OR(ISBLANK(tabItens[[#This Row],[ATA DT.VALID.]]),tabItens[[#This Row],[ATA DT.VALID.]]="",tabItens[[#This Row],[ATA DT.VALID.]]=" "),"",IF(TYPE(tabItens[[#This Row],[ATA DT.VALID.]])=1,ROUNDUP((tabItens[[#This Row],[ATA DT.VALID.]]-TODAY())/7,0),""))</f>
        <v/>
      </c>
      <c r="AQ684" s="267"/>
      <c r="AR684" s="268" t="str">
        <f>IF(ISBLANK(tabItens[[#This Row],[CÓDIGO]]),"",IFERROR(VLOOKUP(tabItens[[#This Row],[CÓDIGO]],Consumo!$C$2:$AI$902,32,FALSE),0))</f>
        <v>04.2022</v>
      </c>
      <c r="AS684" s="269">
        <f>SUMIF(Consumo!$C$3:$C$902,tabItens[[#This Row],[CÓDIGO]],Consumo!$T$3:$T$902) + SUMIF(Consumo!$C$3:$C$902,tabItens[[#This Row],[CÓDIGO]],Consumo!$U$3:$U$902) + SUMIF(Consumo!$C$3:$C$902,tabItens[[#This Row],[CÓDIGO]],Consumo!$V$3:$V$902) + SUMIF(Consumo!$C$3:$C$902,tabItens[[#This Row],[CÓDIGO]],Consumo!$W$3:$W$902)</f>
        <v>0</v>
      </c>
      <c r="AT684" s="269">
        <f>SUMIF(Consumo!$C$3:$C$902,tabItens[[#This Row],[CÓDIGO]],Consumo!$AF$3:$AF$902)</f>
        <v>4</v>
      </c>
      <c r="AU684" s="270">
        <f>SUMIF(Consumo!$C$3:$C$902,tabItens[[#This Row],[CÓDIGO]],Consumo!$AG$3:$AG$902)</f>
        <v>4</v>
      </c>
      <c r="AV684" s="271">
        <f>SUMIF(Consumo!$C$3:$C$902,tabItens[[#This Row],[CÓDIGO]],Consumo!$AE$3:$AE$902)</f>
        <v>0</v>
      </c>
      <c r="AW684" s="244">
        <f>tabItens[[#This Row],[QTDE ATUAL]] + tabItens[[#This Row],[RC QTDE]] + tabItens[[#This Row],[AF SALDO]] + tabItens[[#This Row],[Recentes]]</f>
        <v>44</v>
      </c>
      <c r="AX684" s="272">
        <v>0</v>
      </c>
      <c r="AY684" s="272">
        <v>4</v>
      </c>
      <c r="AZ684" s="272">
        <f>IF(ISBLANK(tabItens[[#This Row],[CÓDIGO]]),"",tabItens[[#This Row],[PontoMês]] * (AZ$2+tabItens[[#This Row],[PontoQtM]]))</f>
        <v>0</v>
      </c>
      <c r="BA684" s="271">
        <f>tabItens[[#This Row],[PontoPed]] - tabItens[[#This Row],[Saldo]] + (1/10)</f>
        <v>-43.9</v>
      </c>
      <c r="BB684" s="271">
        <f xml:space="preserve"> tabItens[[#This Row],[PontoMês]] * BB$2 - tabItens[[#This Row],[QTDE ATUAL]] - (1/10)</f>
        <v>-44.1</v>
      </c>
      <c r="BC684" s="273">
        <f>IF( tabItens[[#This Row],[PontoPed]]&gt;0, IF(tabItens[[#This Row],[PontoPed]]&lt;1, 1, IF( tabItens[[#This Row],[Saldo]]&gt;tabItens[[#This Row],[PontoPed]], 0, (tabItens[[#This Row],[PontoPed]]-tabItens[[#This Row],[Saldo]])/tabItens[[#This Row],[PontoPed]] ) ), 0 )</f>
        <v>0</v>
      </c>
      <c r="BD684" s="274">
        <f>ROUNDDOWN(IF( OR( AND(tabItens[[#This Row],[PontoPed]]&lt;tabItens[[#This Row],[Saldo]],tabItens[[#This Row],[Saldo]]&gt;0), tabItens[[#This Row],[PontoPed]]=0), 99, IF(AND(tabItens[[#This Row],[Saldo]]=0,tabItens[[#This Row],[PontoPed]]&gt;0), 0, (1-tabItens[[#This Row],[PctAb]])*10 ) ),0)</f>
        <v>99</v>
      </c>
      <c r="BE684" s="275">
        <f>MAX(ROUNDDOWN( IF(tabItens[[#This Row],[Abaixo]] &gt; 0,   tabItens[[#This Row],[Abaixo]] + (tabItens[[#This Row],[PontoMês]] * IF( OR( ISBLANK(tabItens[[#This Row],[ATA Nº/ANO]]), tabItens[[#This Row],[ATA Nº/ANO]] = ""),BE$2,BE$1)),0),0),0)</f>
        <v>0</v>
      </c>
      <c r="BF68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4" s="276">
        <f>SUMIF(Consumo!$C$3:$C$902,tabItens[[#This Row],[CÓDIGO]],Consumo!$E$3:$E$902)</f>
        <v>0</v>
      </c>
      <c r="BH684" s="277">
        <f>IF(AND(tabItens[[#This Row],[Pend]] &gt; 0,tabItens[[#This Row],[Consumo]] &lt;&gt; 0), tabItens[[#This Row],[Pend]] / tabItens[[#This Row],[Consumo]], 0 )</f>
        <v>0</v>
      </c>
      <c r="BI684" s="276"/>
      <c r="BJ684" s="276"/>
      <c r="BK684" s="278" t="s">
        <v>2077</v>
      </c>
    </row>
    <row r="685" spans="1:63" x14ac:dyDescent="0.3">
      <c r="A685" s="239">
        <v>114430</v>
      </c>
      <c r="B685" s="240" t="s">
        <v>1706</v>
      </c>
      <c r="C685" s="241" t="s">
        <v>31</v>
      </c>
      <c r="D685" s="242">
        <v>25.14</v>
      </c>
      <c r="E685" s="243"/>
      <c r="F685" s="243"/>
      <c r="G685" s="243" t="s">
        <v>891</v>
      </c>
      <c r="H685" s="244">
        <v>182</v>
      </c>
      <c r="I685" s="245">
        <v>103003</v>
      </c>
      <c r="J685" s="246">
        <v>18.645340000000001</v>
      </c>
      <c r="K685" s="247">
        <v>259</v>
      </c>
      <c r="L685" s="248">
        <f>IF(tabItens[[#This Row],[Média]] &gt; 0, tabItens[[#This Row],[QTDE ATUAL]] / tabItens[[#This Row],[Média]],999.9)</f>
        <v>999.9</v>
      </c>
      <c r="M685" s="249">
        <v>0</v>
      </c>
      <c r="N685" s="250">
        <f>tabItens[[#This Row],[VALOR UNIT.]] * tabItens[[#This Row],[LC]]</f>
        <v>0</v>
      </c>
      <c r="O685" s="251" t="s">
        <v>2169</v>
      </c>
      <c r="P685" s="252"/>
      <c r="Q685" s="253"/>
      <c r="R685" s="250"/>
      <c r="S685" s="254"/>
      <c r="T685" s="255">
        <f>ROUNDDOWN(IFERROR(tabItens[[#This Row],[ATA DT.VALID.]] - $D$1,0) / 30,0)</f>
        <v>-1507</v>
      </c>
      <c r="U685" s="240" t="s">
        <v>1707</v>
      </c>
      <c r="V685" s="256">
        <v>1</v>
      </c>
      <c r="W685" s="257" t="s">
        <v>2064</v>
      </c>
      <c r="X685" s="258">
        <v>62</v>
      </c>
      <c r="Y685" s="259">
        <v>25</v>
      </c>
      <c r="Z685" s="260"/>
      <c r="AA685" s="261"/>
      <c r="AB685" s="262"/>
      <c r="AC685" s="262"/>
      <c r="AD685" s="261"/>
      <c r="AE685" s="262"/>
      <c r="AF685" s="255"/>
      <c r="AG685" s="263" t="s">
        <v>2063</v>
      </c>
      <c r="AH685" s="264"/>
      <c r="AI685" s="255">
        <v>126</v>
      </c>
      <c r="AJ685" s="264">
        <v>45167</v>
      </c>
      <c r="AK685" s="264">
        <v>40249</v>
      </c>
      <c r="AL685" s="264">
        <v>45153</v>
      </c>
      <c r="AM685" s="254"/>
      <c r="AN685" s="243"/>
      <c r="AO685" s="265" t="str">
        <f>_xlfn.IFNA(IF(VLOOKUP(tabItens[[#This Row],[CÓDIGO]],tabExcluirDoEstoque[#Data],1,FALSE),"sim",""),"")</f>
        <v/>
      </c>
      <c r="AP685" s="266" t="str">
        <f ca="1">IF(OR(ISBLANK(tabItens[[#This Row],[ATA DT.VALID.]]),tabItens[[#This Row],[ATA DT.VALID.]]="",tabItens[[#This Row],[ATA DT.VALID.]]=" "),"",IF(TYPE(tabItens[[#This Row],[ATA DT.VALID.]])=1,ROUNDUP((tabItens[[#This Row],[ATA DT.VALID.]]-TODAY())/7,0),""))</f>
        <v/>
      </c>
      <c r="AQ685" s="267">
        <v>0</v>
      </c>
      <c r="AR685" s="268" t="str">
        <f>IF(ISBLANK(tabItens[[#This Row],[CÓDIGO]]),"",IFERROR(VLOOKUP(tabItens[[#This Row],[CÓDIGO]],Consumo!$C$2:$AI$902,32,FALSE),0))</f>
        <v>08.2023</v>
      </c>
      <c r="AS685" s="269">
        <f>SUMIF(Consumo!$C$3:$C$902,tabItens[[#This Row],[CÓDIGO]],Consumo!$T$3:$T$902) + SUMIF(Consumo!$C$3:$C$902,tabItens[[#This Row],[CÓDIGO]],Consumo!$U$3:$U$902) + SUMIF(Consumo!$C$3:$C$902,tabItens[[#This Row],[CÓDIGO]],Consumo!$V$3:$V$902) + SUMIF(Consumo!$C$3:$C$902,tabItens[[#This Row],[CÓDIGO]],Consumo!$W$3:$W$902)</f>
        <v>122</v>
      </c>
      <c r="AT685" s="269">
        <f>SUMIF(Consumo!$C$3:$C$902,tabItens[[#This Row],[CÓDIGO]],Consumo!$AF$3:$AF$902)</f>
        <v>553</v>
      </c>
      <c r="AU685" s="270">
        <f>SUMIF(Consumo!$C$3:$C$902,tabItens[[#This Row],[CÓDIGO]],Consumo!$AG$3:$AG$902)</f>
        <v>76</v>
      </c>
      <c r="AV685" s="271">
        <f>SUMIF(Consumo!$C$3:$C$902,tabItens[[#This Row],[CÓDIGO]],Consumo!$AE$3:$AE$902)</f>
        <v>0</v>
      </c>
      <c r="AW685" s="244">
        <f>tabItens[[#This Row],[QTDE ATUAL]] + tabItens[[#This Row],[RC QTDE]] + tabItens[[#This Row],[AF SALDO]] + tabItens[[#This Row],[Recentes]]</f>
        <v>182</v>
      </c>
      <c r="AX685" s="272">
        <v>15</v>
      </c>
      <c r="AY685" s="272">
        <v>4</v>
      </c>
      <c r="AZ685" s="272">
        <f>IF(ISBLANK(tabItens[[#This Row],[CÓDIGO]]),"",tabItens[[#This Row],[PontoMês]] * (AZ$2+tabItens[[#This Row],[PontoQtM]]))</f>
        <v>60</v>
      </c>
      <c r="BA685" s="271">
        <f>tabItens[[#This Row],[PontoPed]] - tabItens[[#This Row],[Saldo]] + (1/10)</f>
        <v>-121.9</v>
      </c>
      <c r="BB685" s="271">
        <f xml:space="preserve"> tabItens[[#This Row],[PontoMês]] * BB$2 - tabItens[[#This Row],[QTDE ATUAL]] - (1/10)</f>
        <v>-167.1</v>
      </c>
      <c r="BC685" s="273">
        <f>IF( tabItens[[#This Row],[PontoPed]]&gt;0, IF(tabItens[[#This Row],[PontoPed]]&lt;1, 1, IF( tabItens[[#This Row],[Saldo]]&gt;tabItens[[#This Row],[PontoPed]], 0, (tabItens[[#This Row],[PontoPed]]-tabItens[[#This Row],[Saldo]])/tabItens[[#This Row],[PontoPed]] ) ), 0 )</f>
        <v>0</v>
      </c>
      <c r="BD685" s="274">
        <f>ROUNDDOWN(IF( OR( AND(tabItens[[#This Row],[PontoPed]]&lt;tabItens[[#This Row],[Saldo]],tabItens[[#This Row],[Saldo]]&gt;0), tabItens[[#This Row],[PontoPed]]=0), 99, IF(AND(tabItens[[#This Row],[Saldo]]=0,tabItens[[#This Row],[PontoPed]]&gt;0), 0, (1-tabItens[[#This Row],[PctAb]])*10 ) ),0)</f>
        <v>99</v>
      </c>
      <c r="BE685" s="275">
        <f>MAX(ROUNDDOWN( IF(tabItens[[#This Row],[Abaixo]] &gt; 0,   tabItens[[#This Row],[Abaixo]] + (tabItens[[#This Row],[PontoMês]] * IF( OR( ISBLANK(tabItens[[#This Row],[ATA Nº/ANO]]), tabItens[[#This Row],[ATA Nº/ANO]] = ""),BE$2,BE$1)),0),0),0)</f>
        <v>0</v>
      </c>
      <c r="BF68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85" s="276">
        <f>SUMIF(Consumo!$C$3:$C$902,tabItens[[#This Row],[CÓDIGO]],Consumo!$E$3:$E$902)</f>
        <v>0</v>
      </c>
      <c r="BH685" s="277">
        <f>IF(AND(tabItens[[#This Row],[Pend]] &gt; 0,tabItens[[#This Row],[Consumo]] &lt;&gt; 0), tabItens[[#This Row],[Pend]] / tabItens[[#This Row],[Consumo]], 0 )</f>
        <v>0</v>
      </c>
      <c r="BI685" s="276"/>
      <c r="BJ685" s="276"/>
      <c r="BK685" s="278" t="s">
        <v>2077</v>
      </c>
    </row>
    <row r="686" spans="1:63" x14ac:dyDescent="0.3">
      <c r="A686" s="239">
        <v>105293</v>
      </c>
      <c r="B686" s="240" t="s">
        <v>1625</v>
      </c>
      <c r="C686" s="241" t="s">
        <v>264</v>
      </c>
      <c r="D686" s="242">
        <v>6</v>
      </c>
      <c r="E686" s="243"/>
      <c r="F686" s="243"/>
      <c r="G686" s="243" t="s">
        <v>891</v>
      </c>
      <c r="H686" s="244">
        <v>0</v>
      </c>
      <c r="I686" s="245">
        <v>103003</v>
      </c>
      <c r="J686" s="246">
        <v>6</v>
      </c>
      <c r="K686" s="247">
        <v>907</v>
      </c>
      <c r="L686" s="248">
        <f>IF(tabItens[[#This Row],[Média]] &gt; 0, tabItens[[#This Row],[QTDE ATUAL]] / tabItens[[#This Row],[Média]],999.9)</f>
        <v>0</v>
      </c>
      <c r="M686" s="249">
        <v>0</v>
      </c>
      <c r="N686" s="250">
        <f>tabItens[[#This Row],[VALOR UNIT.]] * tabItens[[#This Row],[LC]]</f>
        <v>0</v>
      </c>
      <c r="O686" s="251" t="s">
        <v>2129</v>
      </c>
      <c r="P686" s="252"/>
      <c r="Q686" s="253"/>
      <c r="R686" s="250"/>
      <c r="S686" s="254"/>
      <c r="T686" s="255">
        <f>ROUNDDOWN(IFERROR(tabItens[[#This Row],[ATA DT.VALID.]] - $D$1,0) / 30,0)</f>
        <v>-1507</v>
      </c>
      <c r="U686" s="240" t="s">
        <v>1011</v>
      </c>
      <c r="V686" s="256">
        <v>1</v>
      </c>
      <c r="W686" s="257" t="s">
        <v>2070</v>
      </c>
      <c r="X686" s="258">
        <v>51</v>
      </c>
      <c r="Y686" s="259">
        <v>11</v>
      </c>
      <c r="Z686" s="260">
        <v>2638</v>
      </c>
      <c r="AA686" s="261">
        <v>2023</v>
      </c>
      <c r="AB686" s="262">
        <v>1000</v>
      </c>
      <c r="AC686" s="262"/>
      <c r="AD686" s="261"/>
      <c r="AE686" s="262"/>
      <c r="AF686" s="255"/>
      <c r="AG686" s="263" t="s">
        <v>2063</v>
      </c>
      <c r="AH686" s="264"/>
      <c r="AI686" s="255">
        <v>456</v>
      </c>
      <c r="AJ686" s="264">
        <v>44931</v>
      </c>
      <c r="AK686" s="264">
        <v>39506</v>
      </c>
      <c r="AL686" s="264">
        <v>44922</v>
      </c>
      <c r="AM686" s="254"/>
      <c r="AN686" s="243"/>
      <c r="AO686" s="265" t="str">
        <f>_xlfn.IFNA(IF(VLOOKUP(tabItens[[#This Row],[CÓDIGO]],tabExcluirDoEstoque[#Data],1,FALSE),"sim",""),"")</f>
        <v/>
      </c>
      <c r="AP686" s="266" t="str">
        <f ca="1">IF(OR(ISBLANK(tabItens[[#This Row],[ATA DT.VALID.]]),tabItens[[#This Row],[ATA DT.VALID.]]="",tabItens[[#This Row],[ATA DT.VALID.]]=" "),"",IF(TYPE(tabItens[[#This Row],[ATA DT.VALID.]])=1,ROUNDUP((tabItens[[#This Row],[ATA DT.VALID.]]-TODAY())/7,0),""))</f>
        <v/>
      </c>
      <c r="AQ686" s="267">
        <v>0</v>
      </c>
      <c r="AR686" s="268" t="str">
        <f>IF(ISBLANK(tabItens[[#This Row],[CÓDIGO]]),"",IFERROR(VLOOKUP(tabItens[[#This Row],[CÓDIGO]],Consumo!$C$2:$AI$902,32,FALSE),0))</f>
        <v>07.2023</v>
      </c>
      <c r="AS686" s="269">
        <f>SUMIF(Consumo!$C$3:$C$902,tabItens[[#This Row],[CÓDIGO]],Consumo!$T$3:$T$902) + SUMIF(Consumo!$C$3:$C$902,tabItens[[#This Row],[CÓDIGO]],Consumo!$U$3:$U$902) + SUMIF(Consumo!$C$3:$C$902,tabItens[[#This Row],[CÓDIGO]],Consumo!$V$3:$V$902) + SUMIF(Consumo!$C$3:$C$902,tabItens[[#This Row],[CÓDIGO]],Consumo!$W$3:$W$902)</f>
        <v>2</v>
      </c>
      <c r="AT686" s="269">
        <f>SUMIF(Consumo!$C$3:$C$902,tabItens[[#This Row],[CÓDIGO]],Consumo!$AF$3:$AF$902)</f>
        <v>1327</v>
      </c>
      <c r="AU686" s="270">
        <f>SUMIF(Consumo!$C$3:$C$902,tabItens[[#This Row],[CÓDIGO]],Consumo!$AG$3:$AG$902)</f>
        <v>230</v>
      </c>
      <c r="AV686" s="271">
        <f>SUMIF(Consumo!$C$3:$C$902,tabItens[[#This Row],[CÓDIGO]],Consumo!$AE$3:$AE$902)</f>
        <v>11.111111111111111</v>
      </c>
      <c r="AW686" s="244">
        <f>tabItens[[#This Row],[QTDE ATUAL]] + tabItens[[#This Row],[RC QTDE]] + tabItens[[#This Row],[AF SALDO]] + tabItens[[#This Row],[Recentes]]</f>
        <v>1000</v>
      </c>
      <c r="AX686" s="272">
        <v>163</v>
      </c>
      <c r="AY686" s="272">
        <v>4</v>
      </c>
      <c r="AZ686" s="272">
        <f>IF(ISBLANK(tabItens[[#This Row],[CÓDIGO]]),"",tabItens[[#This Row],[PontoMês]] * (AZ$2+tabItens[[#This Row],[PontoQtM]]))</f>
        <v>652</v>
      </c>
      <c r="BA686" s="271">
        <f>tabItens[[#This Row],[PontoPed]] - tabItens[[#This Row],[Saldo]] + (1/10)</f>
        <v>-347.9</v>
      </c>
      <c r="BB686" s="271">
        <f xml:space="preserve"> tabItens[[#This Row],[PontoMês]] * BB$2 - tabItens[[#This Row],[QTDE ATUAL]] - (1/10)</f>
        <v>162.9</v>
      </c>
      <c r="BC686" s="273">
        <f>IF( tabItens[[#This Row],[PontoPed]]&gt;0, IF(tabItens[[#This Row],[PontoPed]]&lt;1, 1, IF( tabItens[[#This Row],[Saldo]]&gt;tabItens[[#This Row],[PontoPed]], 0, (tabItens[[#This Row],[PontoPed]]-tabItens[[#This Row],[Saldo]])/tabItens[[#This Row],[PontoPed]] ) ), 0 )</f>
        <v>0</v>
      </c>
      <c r="BD686" s="274">
        <f>ROUNDDOWN(IF( OR( AND(tabItens[[#This Row],[PontoPed]]&lt;tabItens[[#This Row],[Saldo]],tabItens[[#This Row],[Saldo]]&gt;0), tabItens[[#This Row],[PontoPed]]=0), 99, IF(AND(tabItens[[#This Row],[Saldo]]=0,tabItens[[#This Row],[PontoPed]]&gt;0), 0, (1-tabItens[[#This Row],[PctAb]])*10 ) ),0)</f>
        <v>99</v>
      </c>
      <c r="BE686" s="275">
        <f>MAX(ROUNDDOWN( IF(tabItens[[#This Row],[Abaixo]] &gt; 0,   tabItens[[#This Row],[Abaixo]] + (tabItens[[#This Row],[PontoMês]] * IF( OR( ISBLANK(tabItens[[#This Row],[ATA Nº/ANO]]), tabItens[[#This Row],[ATA Nº/ANO]] = ""),BE$2,BE$1)),0),0),0)</f>
        <v>0</v>
      </c>
      <c r="BF68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86" s="276">
        <f>SUMIF(Consumo!$C$3:$C$902,tabItens[[#This Row],[CÓDIGO]],Consumo!$E$3:$E$902)</f>
        <v>200</v>
      </c>
      <c r="BH686" s="277">
        <f>IF(AND(tabItens[[#This Row],[Pend]] &gt; 0,tabItens[[#This Row],[Consumo]] &lt;&gt; 0), tabItens[[#This Row],[Pend]] / tabItens[[#This Row],[Consumo]], 0 )</f>
        <v>0.15071590052750566</v>
      </c>
      <c r="BI686" s="276"/>
      <c r="BJ686" s="276"/>
      <c r="BK686" s="278" t="s">
        <v>2077</v>
      </c>
    </row>
    <row r="687" spans="1:63" x14ac:dyDescent="0.3">
      <c r="A687" s="239">
        <v>136273</v>
      </c>
      <c r="B687" s="240" t="s">
        <v>1920</v>
      </c>
      <c r="C687" s="241" t="s">
        <v>31</v>
      </c>
      <c r="D687" s="242">
        <v>1.46</v>
      </c>
      <c r="E687" s="243"/>
      <c r="F687" s="243"/>
      <c r="G687" s="243" t="s">
        <v>891</v>
      </c>
      <c r="H687" s="244">
        <v>1588</v>
      </c>
      <c r="I687" s="245">
        <v>103003</v>
      </c>
      <c r="J687" s="246">
        <v>1.46</v>
      </c>
      <c r="K687" s="247">
        <v>1030</v>
      </c>
      <c r="L687" s="248">
        <f>IF(tabItens[[#This Row],[Média]] &gt; 0, tabItens[[#This Row],[QTDE ATUAL]] / tabItens[[#This Row],[Média]],999.9)</f>
        <v>999.9</v>
      </c>
      <c r="M687" s="249">
        <v>0</v>
      </c>
      <c r="N687" s="250">
        <f>tabItens[[#This Row],[VALOR UNIT.]] * tabItens[[#This Row],[LC]]</f>
        <v>0</v>
      </c>
      <c r="O687" s="251" t="s">
        <v>2129</v>
      </c>
      <c r="P687" s="252"/>
      <c r="Q687" s="253"/>
      <c r="R687" s="250"/>
      <c r="S687" s="254"/>
      <c r="T687" s="255">
        <f>ROUNDDOWN(IFERROR(tabItens[[#This Row],[ATA DT.VALID.]] - $D$1,0) / 30,0)</f>
        <v>-1507</v>
      </c>
      <c r="U687" s="240" t="s">
        <v>1011</v>
      </c>
      <c r="V687" s="256">
        <v>1</v>
      </c>
      <c r="W687" s="257" t="s">
        <v>2070</v>
      </c>
      <c r="X687" s="258">
        <v>51</v>
      </c>
      <c r="Y687" s="259">
        <v>11</v>
      </c>
      <c r="Z687" s="260"/>
      <c r="AA687" s="261"/>
      <c r="AB687" s="262"/>
      <c r="AC687" s="262"/>
      <c r="AD687" s="261"/>
      <c r="AE687" s="262"/>
      <c r="AF687" s="255"/>
      <c r="AG687" s="263" t="s">
        <v>2063</v>
      </c>
      <c r="AH687" s="264"/>
      <c r="AI687" s="255">
        <v>356</v>
      </c>
      <c r="AJ687" s="264">
        <v>45181</v>
      </c>
      <c r="AK687" s="264">
        <v>43483</v>
      </c>
      <c r="AL687" s="264">
        <v>45160</v>
      </c>
      <c r="AM687" s="254"/>
      <c r="AN687" s="243"/>
      <c r="AO687" s="265" t="str">
        <f>_xlfn.IFNA(IF(VLOOKUP(tabItens[[#This Row],[CÓDIGO]],tabExcluirDoEstoque[#Data],1,FALSE),"sim",""),"")</f>
        <v/>
      </c>
      <c r="AP687" s="266" t="str">
        <f ca="1">IF(OR(ISBLANK(tabItens[[#This Row],[ATA DT.VALID.]]),tabItens[[#This Row],[ATA DT.VALID.]]="",tabItens[[#This Row],[ATA DT.VALID.]]=" "),"",IF(TYPE(tabItens[[#This Row],[ATA DT.VALID.]])=1,ROUNDUP((tabItens[[#This Row],[ATA DT.VALID.]]-TODAY())/7,0),""))</f>
        <v/>
      </c>
      <c r="AQ687" s="267">
        <v>0</v>
      </c>
      <c r="AR687" s="268" t="str">
        <f>IF(ISBLANK(tabItens[[#This Row],[CÓDIGO]]),"",IFERROR(VLOOKUP(tabItens[[#This Row],[CÓDIGO]],Consumo!$C$2:$AI$902,32,FALSE),0))</f>
        <v>07.2023</v>
      </c>
      <c r="AS687" s="269">
        <f>SUMIF(Consumo!$C$3:$C$902,tabItens[[#This Row],[CÓDIGO]],Consumo!$T$3:$T$902) + SUMIF(Consumo!$C$3:$C$902,tabItens[[#This Row],[CÓDIGO]],Consumo!$U$3:$U$902) + SUMIF(Consumo!$C$3:$C$902,tabItens[[#This Row],[CÓDIGO]],Consumo!$V$3:$V$902) + SUMIF(Consumo!$C$3:$C$902,tabItens[[#This Row],[CÓDIGO]],Consumo!$W$3:$W$902)</f>
        <v>300</v>
      </c>
      <c r="AT687" s="269">
        <f>SUMIF(Consumo!$C$3:$C$902,tabItens[[#This Row],[CÓDIGO]],Consumo!$AF$3:$AF$902)</f>
        <v>1510</v>
      </c>
      <c r="AU687" s="270">
        <f>SUMIF(Consumo!$C$3:$C$902,tabItens[[#This Row],[CÓDIGO]],Consumo!$AG$3:$AG$902)</f>
        <v>300</v>
      </c>
      <c r="AV687" s="271">
        <f>SUMIF(Consumo!$C$3:$C$902,tabItens[[#This Row],[CÓDIGO]],Consumo!$AE$3:$AE$902)</f>
        <v>0</v>
      </c>
      <c r="AW687" s="244">
        <f>tabItens[[#This Row],[QTDE ATUAL]] + tabItens[[#This Row],[RC QTDE]] + tabItens[[#This Row],[AF SALDO]] + tabItens[[#This Row],[Recentes]]</f>
        <v>1588</v>
      </c>
      <c r="AX687" s="272">
        <v>155</v>
      </c>
      <c r="AY687" s="272">
        <v>4</v>
      </c>
      <c r="AZ687" s="272">
        <f>IF(ISBLANK(tabItens[[#This Row],[CÓDIGO]]),"",tabItens[[#This Row],[PontoMês]] * (AZ$2+tabItens[[#This Row],[PontoQtM]]))</f>
        <v>620</v>
      </c>
      <c r="BA687" s="271">
        <f>tabItens[[#This Row],[PontoPed]] - tabItens[[#This Row],[Saldo]] + (1/10)</f>
        <v>-967.9</v>
      </c>
      <c r="BB687" s="271">
        <f xml:space="preserve"> tabItens[[#This Row],[PontoMês]] * BB$2 - tabItens[[#This Row],[QTDE ATUAL]] - (1/10)</f>
        <v>-1433.1</v>
      </c>
      <c r="BC687" s="273">
        <f>IF( tabItens[[#This Row],[PontoPed]]&gt;0, IF(tabItens[[#This Row],[PontoPed]]&lt;1, 1, IF( tabItens[[#This Row],[Saldo]]&gt;tabItens[[#This Row],[PontoPed]], 0, (tabItens[[#This Row],[PontoPed]]-tabItens[[#This Row],[Saldo]])/tabItens[[#This Row],[PontoPed]] ) ), 0 )</f>
        <v>0</v>
      </c>
      <c r="BD687" s="274">
        <f>ROUNDDOWN(IF( OR( AND(tabItens[[#This Row],[PontoPed]]&lt;tabItens[[#This Row],[Saldo]],tabItens[[#This Row],[Saldo]]&gt;0), tabItens[[#This Row],[PontoPed]]=0), 99, IF(AND(tabItens[[#This Row],[Saldo]]=0,tabItens[[#This Row],[PontoPed]]&gt;0), 0, (1-tabItens[[#This Row],[PctAb]])*10 ) ),0)</f>
        <v>99</v>
      </c>
      <c r="BE687" s="275">
        <f>MAX(ROUNDDOWN( IF(tabItens[[#This Row],[Abaixo]] &gt; 0,   tabItens[[#This Row],[Abaixo]] + (tabItens[[#This Row],[PontoMês]] * IF( OR( ISBLANK(tabItens[[#This Row],[ATA Nº/ANO]]), tabItens[[#This Row],[ATA Nº/ANO]] = ""),BE$2,BE$1)),0),0),0)</f>
        <v>0</v>
      </c>
      <c r="BF68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87" s="276">
        <f>SUMIF(Consumo!$C$3:$C$902,tabItens[[#This Row],[CÓDIGO]],Consumo!$E$3:$E$902)</f>
        <v>0</v>
      </c>
      <c r="BH687" s="277">
        <f>IF(AND(tabItens[[#This Row],[Pend]] &gt; 0,tabItens[[#This Row],[Consumo]] &lt;&gt; 0), tabItens[[#This Row],[Pend]] / tabItens[[#This Row],[Consumo]], 0 )</f>
        <v>0</v>
      </c>
      <c r="BI687" s="276"/>
      <c r="BJ687" s="276"/>
      <c r="BK687" s="278" t="s">
        <v>2077</v>
      </c>
    </row>
    <row r="688" spans="1:63" x14ac:dyDescent="0.3">
      <c r="A688" s="239">
        <v>108398</v>
      </c>
      <c r="B688" s="240" t="s">
        <v>1660</v>
      </c>
      <c r="C688" s="241" t="s">
        <v>264</v>
      </c>
      <c r="D688" s="242">
        <v>588</v>
      </c>
      <c r="E688" s="243"/>
      <c r="F688" s="243"/>
      <c r="G688" s="243" t="s">
        <v>891</v>
      </c>
      <c r="H688" s="244">
        <v>5</v>
      </c>
      <c r="I688" s="245">
        <v>103003</v>
      </c>
      <c r="J688" s="246">
        <v>588</v>
      </c>
      <c r="K688" s="247">
        <v>5</v>
      </c>
      <c r="L688" s="248">
        <f>IF(tabItens[[#This Row],[Média]] &gt; 0, tabItens[[#This Row],[QTDE ATUAL]] / tabItens[[#This Row],[Média]],999.9)</f>
        <v>999.9</v>
      </c>
      <c r="M688" s="249">
        <v>0</v>
      </c>
      <c r="N688" s="250">
        <f>tabItens[[#This Row],[VALOR UNIT.]] * tabItens[[#This Row],[LC]]</f>
        <v>0</v>
      </c>
      <c r="O688" s="251"/>
      <c r="P688" s="252"/>
      <c r="Q688" s="253"/>
      <c r="R688" s="250"/>
      <c r="S688" s="254"/>
      <c r="T688" s="255">
        <f>ROUNDDOWN(IFERROR(tabItens[[#This Row],[ATA DT.VALID.]] - $D$1,0) / 30,0)</f>
        <v>-1507</v>
      </c>
      <c r="U688" s="240" t="s">
        <v>1661</v>
      </c>
      <c r="V688" s="256">
        <v>1</v>
      </c>
      <c r="W688" s="257" t="s">
        <v>2068</v>
      </c>
      <c r="X688" s="258">
        <v>55</v>
      </c>
      <c r="Y688" s="259">
        <v>30</v>
      </c>
      <c r="Z688" s="260">
        <v>10080</v>
      </c>
      <c r="AA688" s="261">
        <v>2023</v>
      </c>
      <c r="AB688" s="262">
        <v>20</v>
      </c>
      <c r="AC688" s="262"/>
      <c r="AD688" s="261"/>
      <c r="AE688" s="262"/>
      <c r="AF688" s="255"/>
      <c r="AG688" s="263" t="s">
        <v>2063</v>
      </c>
      <c r="AH688" s="264"/>
      <c r="AI688" s="255">
        <v>2</v>
      </c>
      <c r="AJ688" s="264">
        <v>42192</v>
      </c>
      <c r="AK688" s="264">
        <v>39737</v>
      </c>
      <c r="AL688" s="264">
        <v>42167</v>
      </c>
      <c r="AM688" s="254"/>
      <c r="AN688" s="243"/>
      <c r="AO688" s="265" t="str">
        <f>_xlfn.IFNA(IF(VLOOKUP(tabItens[[#This Row],[CÓDIGO]],tabExcluirDoEstoque[#Data],1,FALSE),"sim",""),"")</f>
        <v/>
      </c>
      <c r="AP688" s="266" t="str">
        <f ca="1">IF(OR(ISBLANK(tabItens[[#This Row],[ATA DT.VALID.]]),tabItens[[#This Row],[ATA DT.VALID.]]="",tabItens[[#This Row],[ATA DT.VALID.]]=" "),"",IF(TYPE(tabItens[[#This Row],[ATA DT.VALID.]])=1,ROUNDUP((tabItens[[#This Row],[ATA DT.VALID.]]-TODAY())/7,0),""))</f>
        <v/>
      </c>
      <c r="AQ688" s="267"/>
      <c r="AR688" s="268" t="str">
        <f>IF(ISBLANK(tabItens[[#This Row],[CÓDIGO]]),"",IFERROR(VLOOKUP(tabItens[[#This Row],[CÓDIGO]],Consumo!$C$2:$AI$902,32,FALSE),0))</f>
        <v>06.2023</v>
      </c>
      <c r="AS688" s="269">
        <f>SUMIF(Consumo!$C$3:$C$902,tabItens[[#This Row],[CÓDIGO]],Consumo!$T$3:$T$902) + SUMIF(Consumo!$C$3:$C$902,tabItens[[#This Row],[CÓDIGO]],Consumo!$U$3:$U$902) + SUMIF(Consumo!$C$3:$C$902,tabItens[[#This Row],[CÓDIGO]],Consumo!$V$3:$V$902) + SUMIF(Consumo!$C$3:$C$902,tabItens[[#This Row],[CÓDIGO]],Consumo!$W$3:$W$902)</f>
        <v>2</v>
      </c>
      <c r="AT688" s="269">
        <f>SUMIF(Consumo!$C$3:$C$902,tabItens[[#This Row],[CÓDIGO]],Consumo!$AF$3:$AF$902)</f>
        <v>9</v>
      </c>
      <c r="AU688" s="270">
        <f>SUMIF(Consumo!$C$3:$C$902,tabItens[[#This Row],[CÓDIGO]],Consumo!$AG$3:$AG$902)</f>
        <v>4</v>
      </c>
      <c r="AV688" s="271">
        <f>SUMIF(Consumo!$C$3:$C$902,tabItens[[#This Row],[CÓDIGO]],Consumo!$AE$3:$AE$902)</f>
        <v>0</v>
      </c>
      <c r="AW688" s="244">
        <f>tabItens[[#This Row],[QTDE ATUAL]] + tabItens[[#This Row],[RC QTDE]] + tabItens[[#This Row],[AF SALDO]] + tabItens[[#This Row],[Recentes]]</f>
        <v>25</v>
      </c>
      <c r="AX688" s="272">
        <v>1</v>
      </c>
      <c r="AY688" s="272">
        <v>4</v>
      </c>
      <c r="AZ688" s="272">
        <f>IF(ISBLANK(tabItens[[#This Row],[CÓDIGO]]),"",tabItens[[#This Row],[PontoMês]] * (AZ$2+tabItens[[#This Row],[PontoQtM]]))</f>
        <v>4</v>
      </c>
      <c r="BA688" s="271">
        <f>tabItens[[#This Row],[PontoPed]] - tabItens[[#This Row],[Saldo]] + (1/10)</f>
        <v>-20.9</v>
      </c>
      <c r="BB688" s="271">
        <f xml:space="preserve"> tabItens[[#This Row],[PontoMês]] * BB$2 - tabItens[[#This Row],[QTDE ATUAL]] - (1/10)</f>
        <v>-4.0999999999999996</v>
      </c>
      <c r="BC688" s="273">
        <f>IF( tabItens[[#This Row],[PontoPed]]&gt;0, IF(tabItens[[#This Row],[PontoPed]]&lt;1, 1, IF( tabItens[[#This Row],[Saldo]]&gt;tabItens[[#This Row],[PontoPed]], 0, (tabItens[[#This Row],[PontoPed]]-tabItens[[#This Row],[Saldo]])/tabItens[[#This Row],[PontoPed]] ) ), 0 )</f>
        <v>0</v>
      </c>
      <c r="BD688" s="274">
        <f>ROUNDDOWN(IF( OR( AND(tabItens[[#This Row],[PontoPed]]&lt;tabItens[[#This Row],[Saldo]],tabItens[[#This Row],[Saldo]]&gt;0), tabItens[[#This Row],[PontoPed]]=0), 99, IF(AND(tabItens[[#This Row],[Saldo]]=0,tabItens[[#This Row],[PontoPed]]&gt;0), 0, (1-tabItens[[#This Row],[PctAb]])*10 ) ),0)</f>
        <v>99</v>
      </c>
      <c r="BE688" s="275">
        <f>MAX(ROUNDDOWN( IF(tabItens[[#This Row],[Abaixo]] &gt; 0,   tabItens[[#This Row],[Abaixo]] + (tabItens[[#This Row],[PontoMês]] * IF( OR( ISBLANK(tabItens[[#This Row],[ATA Nº/ANO]]), tabItens[[#This Row],[ATA Nº/ANO]] = ""),BE$2,BE$1)),0),0),0)</f>
        <v>0</v>
      </c>
      <c r="BF68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8" s="276">
        <f>SUMIF(Consumo!$C$3:$C$902,tabItens[[#This Row],[CÓDIGO]],Consumo!$E$3:$E$902)</f>
        <v>0</v>
      </c>
      <c r="BH688" s="277">
        <f>IF(AND(tabItens[[#This Row],[Pend]] &gt; 0,tabItens[[#This Row],[Consumo]] &lt;&gt; 0), tabItens[[#This Row],[Pend]] / tabItens[[#This Row],[Consumo]], 0 )</f>
        <v>0</v>
      </c>
      <c r="BI688" s="276"/>
      <c r="BJ688" s="276"/>
      <c r="BK688" s="278" t="s">
        <v>2077</v>
      </c>
    </row>
    <row r="689" spans="1:63" x14ac:dyDescent="0.3">
      <c r="A689" s="239">
        <v>111841</v>
      </c>
      <c r="B689" s="240" t="s">
        <v>1687</v>
      </c>
      <c r="C689" s="241" t="s">
        <v>31</v>
      </c>
      <c r="D689" s="242">
        <v>379.88</v>
      </c>
      <c r="E689" s="243"/>
      <c r="F689" s="243"/>
      <c r="G689" s="243" t="s">
        <v>891</v>
      </c>
      <c r="H689" s="244">
        <v>21</v>
      </c>
      <c r="I689" s="245">
        <v>103003</v>
      </c>
      <c r="J689" s="246">
        <v>379.88</v>
      </c>
      <c r="K689" s="247">
        <v>7</v>
      </c>
      <c r="L689" s="248">
        <f>IF(tabItens[[#This Row],[Média]] &gt; 0, tabItens[[#This Row],[QTDE ATUAL]] / tabItens[[#This Row],[Média]],999.9)</f>
        <v>999.9</v>
      </c>
      <c r="M689" s="249">
        <v>0</v>
      </c>
      <c r="N689" s="250">
        <f>tabItens[[#This Row],[VALOR UNIT.]] * tabItens[[#This Row],[LC]]</f>
        <v>0</v>
      </c>
      <c r="O689" s="251"/>
      <c r="P689" s="252"/>
      <c r="Q689" s="253"/>
      <c r="R689" s="250"/>
      <c r="S689" s="254"/>
      <c r="T689" s="255">
        <f>ROUNDDOWN(IFERROR(tabItens[[#This Row],[ATA DT.VALID.]] - $D$1,0) / 30,0)</f>
        <v>-1507</v>
      </c>
      <c r="U689" s="240" t="s">
        <v>1661</v>
      </c>
      <c r="V689" s="256">
        <v>1</v>
      </c>
      <c r="W689" s="257" t="s">
        <v>2068</v>
      </c>
      <c r="X689" s="258">
        <v>55</v>
      </c>
      <c r="Y689" s="259">
        <v>30</v>
      </c>
      <c r="Z689" s="260"/>
      <c r="AA689" s="261"/>
      <c r="AB689" s="262"/>
      <c r="AC689" s="262"/>
      <c r="AD689" s="261"/>
      <c r="AE689" s="262"/>
      <c r="AF689" s="255"/>
      <c r="AG689" s="263" t="s">
        <v>2063</v>
      </c>
      <c r="AH689" s="264"/>
      <c r="AI689" s="255">
        <v>2</v>
      </c>
      <c r="AJ689" s="264">
        <v>44043</v>
      </c>
      <c r="AK689" s="264">
        <v>40015</v>
      </c>
      <c r="AL689" s="264">
        <v>44028</v>
      </c>
      <c r="AM689" s="254"/>
      <c r="AN689" s="243"/>
      <c r="AO689" s="265" t="str">
        <f>_xlfn.IFNA(IF(VLOOKUP(tabItens[[#This Row],[CÓDIGO]],tabExcluirDoEstoque[#Data],1,FALSE),"sim",""),"")</f>
        <v/>
      </c>
      <c r="AP689" s="266" t="str">
        <f ca="1">IF(OR(ISBLANK(tabItens[[#This Row],[ATA DT.VALID.]]),tabItens[[#This Row],[ATA DT.VALID.]]="",tabItens[[#This Row],[ATA DT.VALID.]]=" "),"",IF(TYPE(tabItens[[#This Row],[ATA DT.VALID.]])=1,ROUNDUP((tabItens[[#This Row],[ATA DT.VALID.]]-TODAY())/7,0),""))</f>
        <v/>
      </c>
      <c r="AQ689" s="267"/>
      <c r="AR689" s="268" t="str">
        <f>IF(ISBLANK(tabItens[[#This Row],[CÓDIGO]]),"",IFERROR(VLOOKUP(tabItens[[#This Row],[CÓDIGO]],Consumo!$C$2:$AI$902,32,FALSE),0))</f>
        <v>07.2023</v>
      </c>
      <c r="AS689" s="269">
        <f>SUMIF(Consumo!$C$3:$C$902,tabItens[[#This Row],[CÓDIGO]],Consumo!$T$3:$T$902) + SUMIF(Consumo!$C$3:$C$902,tabItens[[#This Row],[CÓDIGO]],Consumo!$U$3:$U$902) + SUMIF(Consumo!$C$3:$C$902,tabItens[[#This Row],[CÓDIGO]],Consumo!$V$3:$V$902) + SUMIF(Consumo!$C$3:$C$902,tabItens[[#This Row],[CÓDIGO]],Consumo!$W$3:$W$902)</f>
        <v>3</v>
      </c>
      <c r="AT689" s="269">
        <f>SUMIF(Consumo!$C$3:$C$902,tabItens[[#This Row],[CÓDIGO]],Consumo!$AF$3:$AF$902)</f>
        <v>10</v>
      </c>
      <c r="AU689" s="270">
        <f>SUMIF(Consumo!$C$3:$C$902,tabItens[[#This Row],[CÓDIGO]],Consumo!$AG$3:$AG$902)</f>
        <v>2</v>
      </c>
      <c r="AV689" s="271">
        <f>SUMIF(Consumo!$C$3:$C$902,tabItens[[#This Row],[CÓDIGO]],Consumo!$AE$3:$AE$902)</f>
        <v>0</v>
      </c>
      <c r="AW689" s="244">
        <f>tabItens[[#This Row],[QTDE ATUAL]] + tabItens[[#This Row],[RC QTDE]] + tabItens[[#This Row],[AF SALDO]] + tabItens[[#This Row],[Recentes]]</f>
        <v>21</v>
      </c>
      <c r="AX689" s="272">
        <v>1</v>
      </c>
      <c r="AY689" s="272">
        <v>4</v>
      </c>
      <c r="AZ689" s="272">
        <f>IF(ISBLANK(tabItens[[#This Row],[CÓDIGO]]),"",tabItens[[#This Row],[PontoMês]] * (AZ$2+tabItens[[#This Row],[PontoQtM]]))</f>
        <v>4</v>
      </c>
      <c r="BA689" s="271">
        <f>tabItens[[#This Row],[PontoPed]] - tabItens[[#This Row],[Saldo]] + (1/10)</f>
        <v>-16.899999999999999</v>
      </c>
      <c r="BB689" s="271">
        <f xml:space="preserve"> tabItens[[#This Row],[PontoMês]] * BB$2 - tabItens[[#This Row],[QTDE ATUAL]] - (1/10)</f>
        <v>-20.100000000000001</v>
      </c>
      <c r="BC689" s="273">
        <f>IF( tabItens[[#This Row],[PontoPed]]&gt;0, IF(tabItens[[#This Row],[PontoPed]]&lt;1, 1, IF( tabItens[[#This Row],[Saldo]]&gt;tabItens[[#This Row],[PontoPed]], 0, (tabItens[[#This Row],[PontoPed]]-tabItens[[#This Row],[Saldo]])/tabItens[[#This Row],[PontoPed]] ) ), 0 )</f>
        <v>0</v>
      </c>
      <c r="BD689" s="274">
        <f>ROUNDDOWN(IF( OR( AND(tabItens[[#This Row],[PontoPed]]&lt;tabItens[[#This Row],[Saldo]],tabItens[[#This Row],[Saldo]]&gt;0), tabItens[[#This Row],[PontoPed]]=0), 99, IF(AND(tabItens[[#This Row],[Saldo]]=0,tabItens[[#This Row],[PontoPed]]&gt;0), 0, (1-tabItens[[#This Row],[PctAb]])*10 ) ),0)</f>
        <v>99</v>
      </c>
      <c r="BE689" s="275">
        <f>MAX(ROUNDDOWN( IF(tabItens[[#This Row],[Abaixo]] &gt; 0,   tabItens[[#This Row],[Abaixo]] + (tabItens[[#This Row],[PontoMês]] * IF( OR( ISBLANK(tabItens[[#This Row],[ATA Nº/ANO]]), tabItens[[#This Row],[ATA Nº/ANO]] = ""),BE$2,BE$1)),0),0),0)</f>
        <v>0</v>
      </c>
      <c r="BF68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9" s="276">
        <f>SUMIF(Consumo!$C$3:$C$902,tabItens[[#This Row],[CÓDIGO]],Consumo!$E$3:$E$902)</f>
        <v>0</v>
      </c>
      <c r="BH689" s="277">
        <f>IF(AND(tabItens[[#This Row],[Pend]] &gt; 0,tabItens[[#This Row],[Consumo]] &lt;&gt; 0), tabItens[[#This Row],[Pend]] / tabItens[[#This Row],[Consumo]], 0 )</f>
        <v>0</v>
      </c>
      <c r="BI689" s="276"/>
      <c r="BJ689" s="276"/>
      <c r="BK689" s="278" t="s">
        <v>2077</v>
      </c>
    </row>
    <row r="690" spans="1:63" x14ac:dyDescent="0.3">
      <c r="A690" s="239">
        <v>114773</v>
      </c>
      <c r="B690" s="240" t="s">
        <v>1710</v>
      </c>
      <c r="C690" s="241" t="s">
        <v>264</v>
      </c>
      <c r="D690" s="242">
        <v>151.62</v>
      </c>
      <c r="E690" s="243"/>
      <c r="F690" s="243"/>
      <c r="G690" s="243" t="s">
        <v>891</v>
      </c>
      <c r="H690" s="244">
        <v>15</v>
      </c>
      <c r="I690" s="245">
        <v>103003</v>
      </c>
      <c r="J690" s="246">
        <v>151.62</v>
      </c>
      <c r="K690" s="247">
        <v>9</v>
      </c>
      <c r="L690" s="248">
        <f>IF(tabItens[[#This Row],[Média]] &gt; 0, tabItens[[#This Row],[QTDE ATUAL]] / tabItens[[#This Row],[Média]],999.9)</f>
        <v>999.9</v>
      </c>
      <c r="M690" s="249">
        <v>0</v>
      </c>
      <c r="N690" s="250">
        <f>tabItens[[#This Row],[VALOR UNIT.]] * tabItens[[#This Row],[LC]]</f>
        <v>0</v>
      </c>
      <c r="O690" s="251"/>
      <c r="P690" s="252"/>
      <c r="Q690" s="253"/>
      <c r="R690" s="250"/>
      <c r="S690" s="254"/>
      <c r="T690" s="255">
        <f>ROUNDDOWN(IFERROR(tabItens[[#This Row],[ATA DT.VALID.]] - $D$1,0) / 30,0)</f>
        <v>-1507</v>
      </c>
      <c r="U690" s="240" t="s">
        <v>1661</v>
      </c>
      <c r="V690" s="256">
        <v>1</v>
      </c>
      <c r="W690" s="257" t="s">
        <v>2068</v>
      </c>
      <c r="X690" s="258">
        <v>55</v>
      </c>
      <c r="Y690" s="259">
        <v>30</v>
      </c>
      <c r="Z690" s="260">
        <v>2956</v>
      </c>
      <c r="AA690" s="261">
        <v>2023</v>
      </c>
      <c r="AB690" s="262">
        <v>5</v>
      </c>
      <c r="AC690" s="262"/>
      <c r="AD690" s="261"/>
      <c r="AE690" s="262"/>
      <c r="AF690" s="255"/>
      <c r="AG690" s="263" t="s">
        <v>2063</v>
      </c>
      <c r="AH690" s="264"/>
      <c r="AI690" s="255">
        <v>4</v>
      </c>
      <c r="AJ690" s="264">
        <v>44628</v>
      </c>
      <c r="AK690" s="264">
        <v>40275</v>
      </c>
      <c r="AL690" s="264">
        <v>44616</v>
      </c>
      <c r="AM690" s="254"/>
      <c r="AN690" s="243"/>
      <c r="AO690" s="265" t="str">
        <f>_xlfn.IFNA(IF(VLOOKUP(tabItens[[#This Row],[CÓDIGO]],tabExcluirDoEstoque[#Data],1,FALSE),"sim",""),"")</f>
        <v/>
      </c>
      <c r="AP690" s="266" t="str">
        <f ca="1">IF(OR(ISBLANK(tabItens[[#This Row],[ATA DT.VALID.]]),tabItens[[#This Row],[ATA DT.VALID.]]="",tabItens[[#This Row],[ATA DT.VALID.]]=" "),"",IF(TYPE(tabItens[[#This Row],[ATA DT.VALID.]])=1,ROUNDUP((tabItens[[#This Row],[ATA DT.VALID.]]-TODAY())/7,0),""))</f>
        <v/>
      </c>
      <c r="AQ690" s="267"/>
      <c r="AR690" s="268" t="str">
        <f>IF(ISBLANK(tabItens[[#This Row],[CÓDIGO]]),"",IFERROR(VLOOKUP(tabItens[[#This Row],[CÓDIGO]],Consumo!$C$2:$AI$902,32,FALSE),0))</f>
        <v>08.2023</v>
      </c>
      <c r="AS690" s="269">
        <f>SUMIF(Consumo!$C$3:$C$902,tabItens[[#This Row],[CÓDIGO]],Consumo!$T$3:$T$902) + SUMIF(Consumo!$C$3:$C$902,tabItens[[#This Row],[CÓDIGO]],Consumo!$U$3:$U$902) + SUMIF(Consumo!$C$3:$C$902,tabItens[[#This Row],[CÓDIGO]],Consumo!$V$3:$V$902) + SUMIF(Consumo!$C$3:$C$902,tabItens[[#This Row],[CÓDIGO]],Consumo!$W$3:$W$902)</f>
        <v>4</v>
      </c>
      <c r="AT690" s="269">
        <f>SUMIF(Consumo!$C$3:$C$902,tabItens[[#This Row],[CÓDIGO]],Consumo!$AF$3:$AF$902)</f>
        <v>15</v>
      </c>
      <c r="AU690" s="270">
        <f>SUMIF(Consumo!$C$3:$C$902,tabItens[[#This Row],[CÓDIGO]],Consumo!$AG$3:$AG$902)</f>
        <v>3</v>
      </c>
      <c r="AV690" s="271">
        <f>SUMIF(Consumo!$C$3:$C$902,tabItens[[#This Row],[CÓDIGO]],Consumo!$AE$3:$AE$902)</f>
        <v>0</v>
      </c>
      <c r="AW690" s="244">
        <f>tabItens[[#This Row],[QTDE ATUAL]] + tabItens[[#This Row],[RC QTDE]] + tabItens[[#This Row],[AF SALDO]] + tabItens[[#This Row],[Recentes]]</f>
        <v>20</v>
      </c>
      <c r="AX690" s="272">
        <v>1</v>
      </c>
      <c r="AY690" s="272">
        <v>4</v>
      </c>
      <c r="AZ690" s="272">
        <f>IF(ISBLANK(tabItens[[#This Row],[CÓDIGO]]),"",tabItens[[#This Row],[PontoMês]] * (AZ$2+tabItens[[#This Row],[PontoQtM]]))</f>
        <v>4</v>
      </c>
      <c r="BA690" s="271">
        <f>tabItens[[#This Row],[PontoPed]] - tabItens[[#This Row],[Saldo]] + (1/10)</f>
        <v>-15.9</v>
      </c>
      <c r="BB690" s="271">
        <f xml:space="preserve"> tabItens[[#This Row],[PontoMês]] * BB$2 - tabItens[[#This Row],[QTDE ATUAL]] - (1/10)</f>
        <v>-14.1</v>
      </c>
      <c r="BC690" s="273">
        <f>IF( tabItens[[#This Row],[PontoPed]]&gt;0, IF(tabItens[[#This Row],[PontoPed]]&lt;1, 1, IF( tabItens[[#This Row],[Saldo]]&gt;tabItens[[#This Row],[PontoPed]], 0, (tabItens[[#This Row],[PontoPed]]-tabItens[[#This Row],[Saldo]])/tabItens[[#This Row],[PontoPed]] ) ), 0 )</f>
        <v>0</v>
      </c>
      <c r="BD690" s="274">
        <f>ROUNDDOWN(IF( OR( AND(tabItens[[#This Row],[PontoPed]]&lt;tabItens[[#This Row],[Saldo]],tabItens[[#This Row],[Saldo]]&gt;0), tabItens[[#This Row],[PontoPed]]=0), 99, IF(AND(tabItens[[#This Row],[Saldo]]=0,tabItens[[#This Row],[PontoPed]]&gt;0), 0, (1-tabItens[[#This Row],[PctAb]])*10 ) ),0)</f>
        <v>99</v>
      </c>
      <c r="BE690" s="275">
        <f>MAX(ROUNDDOWN( IF(tabItens[[#This Row],[Abaixo]] &gt; 0,   tabItens[[#This Row],[Abaixo]] + (tabItens[[#This Row],[PontoMês]] * IF( OR( ISBLANK(tabItens[[#This Row],[ATA Nº/ANO]]), tabItens[[#This Row],[ATA Nº/ANO]] = ""),BE$2,BE$1)),0),0),0)</f>
        <v>0</v>
      </c>
      <c r="BF69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0" s="276">
        <f>SUMIF(Consumo!$C$3:$C$902,tabItens[[#This Row],[CÓDIGO]],Consumo!$E$3:$E$902)</f>
        <v>0</v>
      </c>
      <c r="BH690" s="277">
        <f>IF(AND(tabItens[[#This Row],[Pend]] &gt; 0,tabItens[[#This Row],[Consumo]] &lt;&gt; 0), tabItens[[#This Row],[Pend]] / tabItens[[#This Row],[Consumo]], 0 )</f>
        <v>0</v>
      </c>
      <c r="BI690" s="276"/>
      <c r="BJ690" s="276"/>
      <c r="BK690" s="278" t="s">
        <v>2077</v>
      </c>
    </row>
    <row r="691" spans="1:63" x14ac:dyDescent="0.3">
      <c r="A691" s="239">
        <v>15051</v>
      </c>
      <c r="B691" s="240" t="s">
        <v>1087</v>
      </c>
      <c r="C691" s="241" t="s">
        <v>264</v>
      </c>
      <c r="D691" s="242">
        <v>9.8000000000000007</v>
      </c>
      <c r="E691" s="243"/>
      <c r="F691" s="243"/>
      <c r="G691" s="243" t="s">
        <v>891</v>
      </c>
      <c r="H691" s="244">
        <v>47</v>
      </c>
      <c r="I691" s="245">
        <v>103003</v>
      </c>
      <c r="J691" s="246">
        <v>9.8000000000000007</v>
      </c>
      <c r="K691" s="247"/>
      <c r="L691" s="248">
        <f>IF(tabItens[[#This Row],[Média]] &gt; 0, tabItens[[#This Row],[QTDE ATUAL]] / tabItens[[#This Row],[Média]],999.9)</f>
        <v>999.9</v>
      </c>
      <c r="M691" s="249">
        <v>0</v>
      </c>
      <c r="N691" s="250">
        <f>tabItens[[#This Row],[VALOR UNIT.]] * tabItens[[#This Row],[LC]]</f>
        <v>0</v>
      </c>
      <c r="O691" s="251" t="s">
        <v>2093</v>
      </c>
      <c r="P691" s="252"/>
      <c r="Q691" s="253"/>
      <c r="R691" s="250"/>
      <c r="S691" s="254"/>
      <c r="T691" s="255">
        <f>ROUNDDOWN(IFERROR(tabItens[[#This Row],[ATA DT.VALID.]] - $D$1,0) / 30,0)</f>
        <v>-1507</v>
      </c>
      <c r="U691" s="240" t="s">
        <v>1009</v>
      </c>
      <c r="V691" s="256">
        <v>1</v>
      </c>
      <c r="W691" s="257" t="s">
        <v>2067</v>
      </c>
      <c r="X691" s="258">
        <v>61</v>
      </c>
      <c r="Y691" s="259">
        <v>11</v>
      </c>
      <c r="Z691" s="260"/>
      <c r="AA691" s="261"/>
      <c r="AB691" s="262"/>
      <c r="AC691" s="262"/>
      <c r="AD691" s="261"/>
      <c r="AE691" s="262"/>
      <c r="AF691" s="255"/>
      <c r="AG691" s="263" t="s">
        <v>2063</v>
      </c>
      <c r="AH691" s="264"/>
      <c r="AI691" s="255">
        <v>0</v>
      </c>
      <c r="AJ691" s="264">
        <v>44312</v>
      </c>
      <c r="AK691" s="264" t="s">
        <v>891</v>
      </c>
      <c r="AL691" s="264">
        <v>44579</v>
      </c>
      <c r="AM691" s="254"/>
      <c r="AN691" s="243"/>
      <c r="AO691" s="265" t="str">
        <f>_xlfn.IFNA(IF(VLOOKUP(tabItens[[#This Row],[CÓDIGO]],tabExcluirDoEstoque[#Data],1,FALSE),"sim",""),"")</f>
        <v/>
      </c>
      <c r="AP691" s="266" t="str">
        <f ca="1">IF(OR(ISBLANK(tabItens[[#This Row],[ATA DT.VALID.]]),tabItens[[#This Row],[ATA DT.VALID.]]="",tabItens[[#This Row],[ATA DT.VALID.]]=" "),"",IF(TYPE(tabItens[[#This Row],[ATA DT.VALID.]])=1,ROUNDUP((tabItens[[#This Row],[ATA DT.VALID.]]-TODAY())/7,0),""))</f>
        <v/>
      </c>
      <c r="AQ691" s="267">
        <v>0</v>
      </c>
      <c r="AR691" s="268" t="str">
        <f>IF(ISBLANK(tabItens[[#This Row],[CÓDIGO]]),"",IFERROR(VLOOKUP(tabItens[[#This Row],[CÓDIGO]],Consumo!$C$2:$AI$902,32,FALSE),0))</f>
        <v>08.2022</v>
      </c>
      <c r="AS691" s="269">
        <f>SUMIF(Consumo!$C$3:$C$902,tabItens[[#This Row],[CÓDIGO]],Consumo!$T$3:$T$902) + SUMIF(Consumo!$C$3:$C$902,tabItens[[#This Row],[CÓDIGO]],Consumo!$U$3:$U$902) + SUMIF(Consumo!$C$3:$C$902,tabItens[[#This Row],[CÓDIGO]],Consumo!$V$3:$V$902) + SUMIF(Consumo!$C$3:$C$902,tabItens[[#This Row],[CÓDIGO]],Consumo!$W$3:$W$902)</f>
        <v>0</v>
      </c>
      <c r="AT691" s="269">
        <f>SUMIF(Consumo!$C$3:$C$902,tabItens[[#This Row],[CÓDIGO]],Consumo!$AF$3:$AF$902)</f>
        <v>4</v>
      </c>
      <c r="AU691" s="270">
        <f>SUMIF(Consumo!$C$3:$C$902,tabItens[[#This Row],[CÓDIGO]],Consumo!$AG$3:$AG$902)</f>
        <v>4</v>
      </c>
      <c r="AV691" s="271">
        <f>SUMIF(Consumo!$C$3:$C$902,tabItens[[#This Row],[CÓDIGO]],Consumo!$AE$3:$AE$902)</f>
        <v>0</v>
      </c>
      <c r="AW691" s="244">
        <f>tabItens[[#This Row],[QTDE ATUAL]] + tabItens[[#This Row],[RC QTDE]] + tabItens[[#This Row],[AF SALDO]] + tabItens[[#This Row],[Recentes]]</f>
        <v>47</v>
      </c>
      <c r="AX691" s="272">
        <v>2</v>
      </c>
      <c r="AY691" s="272">
        <v>4</v>
      </c>
      <c r="AZ691" s="272">
        <f>IF(ISBLANK(tabItens[[#This Row],[CÓDIGO]]),"",tabItens[[#This Row],[PontoMês]] * (AZ$2+tabItens[[#This Row],[PontoQtM]]))</f>
        <v>8</v>
      </c>
      <c r="BA691" s="271">
        <f>tabItens[[#This Row],[PontoPed]] - tabItens[[#This Row],[Saldo]] + (1/10)</f>
        <v>-38.9</v>
      </c>
      <c r="BB691" s="271">
        <f xml:space="preserve"> tabItens[[#This Row],[PontoMês]] * BB$2 - tabItens[[#This Row],[QTDE ATUAL]] - (1/10)</f>
        <v>-45.1</v>
      </c>
      <c r="BC691" s="273">
        <f>IF( tabItens[[#This Row],[PontoPed]]&gt;0, IF(tabItens[[#This Row],[PontoPed]]&lt;1, 1, IF( tabItens[[#This Row],[Saldo]]&gt;tabItens[[#This Row],[PontoPed]], 0, (tabItens[[#This Row],[PontoPed]]-tabItens[[#This Row],[Saldo]])/tabItens[[#This Row],[PontoPed]] ) ), 0 )</f>
        <v>0</v>
      </c>
      <c r="BD691" s="274">
        <f>ROUNDDOWN(IF( OR( AND(tabItens[[#This Row],[PontoPed]]&lt;tabItens[[#This Row],[Saldo]],tabItens[[#This Row],[Saldo]]&gt;0), tabItens[[#This Row],[PontoPed]]=0), 99, IF(AND(tabItens[[#This Row],[Saldo]]=0,tabItens[[#This Row],[PontoPed]]&gt;0), 0, (1-tabItens[[#This Row],[PctAb]])*10 ) ),0)</f>
        <v>99</v>
      </c>
      <c r="BE691" s="275">
        <f>MAX(ROUNDDOWN( IF(tabItens[[#This Row],[Abaixo]] &gt; 0,   tabItens[[#This Row],[Abaixo]] + (tabItens[[#This Row],[PontoMês]] * IF( OR( ISBLANK(tabItens[[#This Row],[ATA Nº/ANO]]), tabItens[[#This Row],[ATA Nº/ANO]] = ""),BE$2,BE$1)),0),0),0)</f>
        <v>0</v>
      </c>
      <c r="BF69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91" s="276">
        <f>SUMIF(Consumo!$C$3:$C$902,tabItens[[#This Row],[CÓDIGO]],Consumo!$E$3:$E$902)</f>
        <v>0</v>
      </c>
      <c r="BH691" s="277">
        <f>IF(AND(tabItens[[#This Row],[Pend]] &gt; 0,tabItens[[#This Row],[Consumo]] &lt;&gt; 0), tabItens[[#This Row],[Pend]] / tabItens[[#This Row],[Consumo]], 0 )</f>
        <v>0</v>
      </c>
      <c r="BI691" s="276"/>
      <c r="BJ691" s="276"/>
      <c r="BK691" s="278" t="s">
        <v>2077</v>
      </c>
    </row>
    <row r="692" spans="1:63" x14ac:dyDescent="0.3">
      <c r="A692" s="239">
        <v>20554</v>
      </c>
      <c r="B692" s="240" t="s">
        <v>1175</v>
      </c>
      <c r="C692" s="241" t="s">
        <v>264</v>
      </c>
      <c r="D692" s="242">
        <v>0.04</v>
      </c>
      <c r="E692" s="243"/>
      <c r="F692" s="243"/>
      <c r="G692" s="243" t="s">
        <v>891</v>
      </c>
      <c r="H692" s="244">
        <v>11260</v>
      </c>
      <c r="I692" s="245">
        <v>103003</v>
      </c>
      <c r="J692" s="246">
        <v>0.04</v>
      </c>
      <c r="K692" s="247">
        <v>6860</v>
      </c>
      <c r="L692" s="248">
        <f>IF(tabItens[[#This Row],[Média]] &gt; 0, tabItens[[#This Row],[QTDE ATUAL]] / tabItens[[#This Row],[Média]],999.9)</f>
        <v>4053.6000000000004</v>
      </c>
      <c r="M692" s="249">
        <v>0</v>
      </c>
      <c r="N692" s="250">
        <f>tabItens[[#This Row],[VALOR UNIT.]] * tabItens[[#This Row],[LC]]</f>
        <v>0</v>
      </c>
      <c r="O692" s="251"/>
      <c r="P692" s="252"/>
      <c r="Q692" s="253"/>
      <c r="R692" s="250"/>
      <c r="S692" s="254"/>
      <c r="T692" s="255">
        <f>ROUNDDOWN(IFERROR(tabItens[[#This Row],[ATA DT.VALID.]] - $D$1,0) / 30,0)</f>
        <v>-1507</v>
      </c>
      <c r="U692" s="240" t="s">
        <v>1176</v>
      </c>
      <c r="V692" s="256">
        <v>1</v>
      </c>
      <c r="W692" s="257" t="s">
        <v>2069</v>
      </c>
      <c r="X692" s="258">
        <v>67</v>
      </c>
      <c r="Y692" s="259">
        <v>7</v>
      </c>
      <c r="Z692" s="260">
        <v>2483</v>
      </c>
      <c r="AA692" s="261">
        <v>2023</v>
      </c>
      <c r="AB692" s="262">
        <v>1000</v>
      </c>
      <c r="AC692" s="262"/>
      <c r="AD692" s="261"/>
      <c r="AE692" s="262"/>
      <c r="AF692" s="255"/>
      <c r="AG692" s="263" t="s">
        <v>2063</v>
      </c>
      <c r="AH692" s="264"/>
      <c r="AI692" s="255">
        <v>3260</v>
      </c>
      <c r="AJ692" s="264">
        <v>43847</v>
      </c>
      <c r="AK692" s="264" t="s">
        <v>891</v>
      </c>
      <c r="AL692" s="264">
        <v>43826</v>
      </c>
      <c r="AM692" s="254"/>
      <c r="AN692" s="243"/>
      <c r="AO692" s="265" t="str">
        <f>_xlfn.IFNA(IF(VLOOKUP(tabItens[[#This Row],[CÓDIGO]],tabExcluirDoEstoque[#Data],1,FALSE),"sim",""),"")</f>
        <v/>
      </c>
      <c r="AP692" s="266" t="str">
        <f ca="1">IF(OR(ISBLANK(tabItens[[#This Row],[ATA DT.VALID.]]),tabItens[[#This Row],[ATA DT.VALID.]]="",tabItens[[#This Row],[ATA DT.VALID.]]=" "),"",IF(TYPE(tabItens[[#This Row],[ATA DT.VALID.]])=1,ROUNDUP((tabItens[[#This Row],[ATA DT.VALID.]]-TODAY())/7,0),""))</f>
        <v/>
      </c>
      <c r="AQ692" s="267"/>
      <c r="AR692" s="268" t="str">
        <f>IF(ISBLANK(tabItens[[#This Row],[CÓDIGO]]),"",IFERROR(VLOOKUP(tabItens[[#This Row],[CÓDIGO]],Consumo!$C$2:$AI$902,32,FALSE),0))</f>
        <v>07.2023</v>
      </c>
      <c r="AS692" s="269">
        <f>SUMIF(Consumo!$C$3:$C$902,tabItens[[#This Row],[CÓDIGO]],Consumo!$T$3:$T$902) + SUMIF(Consumo!$C$3:$C$902,tabItens[[#This Row],[CÓDIGO]],Consumo!$U$3:$U$902) + SUMIF(Consumo!$C$3:$C$902,tabItens[[#This Row],[CÓDIGO]],Consumo!$V$3:$V$902) + SUMIF(Consumo!$C$3:$C$902,tabItens[[#This Row],[CÓDIGO]],Consumo!$W$3:$W$902)</f>
        <v>630</v>
      </c>
      <c r="AT692" s="269">
        <f>SUMIF(Consumo!$C$3:$C$902,tabItens[[#This Row],[CÓDIGO]],Consumo!$AF$3:$AF$902)</f>
        <v>14190</v>
      </c>
      <c r="AU692" s="270">
        <f>SUMIF(Consumo!$C$3:$C$902,tabItens[[#This Row],[CÓDIGO]],Consumo!$AG$3:$AG$902)</f>
        <v>2500</v>
      </c>
      <c r="AV692" s="271">
        <f>SUMIF(Consumo!$C$3:$C$902,tabItens[[#This Row],[CÓDIGO]],Consumo!$AE$3:$AE$902)</f>
        <v>2.7777777777777777</v>
      </c>
      <c r="AW692" s="244">
        <f>tabItens[[#This Row],[QTDE ATUAL]] + tabItens[[#This Row],[RC QTDE]] + tabItens[[#This Row],[AF SALDO]] + tabItens[[#This Row],[Recentes]]</f>
        <v>12260</v>
      </c>
      <c r="AX692" s="272">
        <v>1321</v>
      </c>
      <c r="AY692" s="272">
        <v>4</v>
      </c>
      <c r="AZ692" s="272">
        <f>IF(ISBLANK(tabItens[[#This Row],[CÓDIGO]]),"",tabItens[[#This Row],[PontoMês]] * (AZ$2+tabItens[[#This Row],[PontoQtM]]))</f>
        <v>5284</v>
      </c>
      <c r="BA692" s="271">
        <f>tabItens[[#This Row],[PontoPed]] - tabItens[[#This Row],[Saldo]] + (1/10)</f>
        <v>-6975.9</v>
      </c>
      <c r="BB692" s="271">
        <f xml:space="preserve"> tabItens[[#This Row],[PontoMês]] * BB$2 - tabItens[[#This Row],[QTDE ATUAL]] - (1/10)</f>
        <v>-9939.1</v>
      </c>
      <c r="BC692" s="273">
        <f>IF( tabItens[[#This Row],[PontoPed]]&gt;0, IF(tabItens[[#This Row],[PontoPed]]&lt;1, 1, IF( tabItens[[#This Row],[Saldo]]&gt;tabItens[[#This Row],[PontoPed]], 0, (tabItens[[#This Row],[PontoPed]]-tabItens[[#This Row],[Saldo]])/tabItens[[#This Row],[PontoPed]] ) ), 0 )</f>
        <v>0</v>
      </c>
      <c r="BD692" s="274">
        <f>ROUNDDOWN(IF( OR( AND(tabItens[[#This Row],[PontoPed]]&lt;tabItens[[#This Row],[Saldo]],tabItens[[#This Row],[Saldo]]&gt;0), tabItens[[#This Row],[PontoPed]]=0), 99, IF(AND(tabItens[[#This Row],[Saldo]]=0,tabItens[[#This Row],[PontoPed]]&gt;0), 0, (1-tabItens[[#This Row],[PctAb]])*10 ) ),0)</f>
        <v>99</v>
      </c>
      <c r="BE692" s="275">
        <f>MAX(ROUNDDOWN( IF(tabItens[[#This Row],[Abaixo]] &gt; 0,   tabItens[[#This Row],[Abaixo]] + (tabItens[[#This Row],[PontoMês]] * IF( OR( ISBLANK(tabItens[[#This Row],[ATA Nº/ANO]]), tabItens[[#This Row],[ATA Nº/ANO]] = ""),BE$2,BE$1)),0),0),0)</f>
        <v>0</v>
      </c>
      <c r="BF69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2" s="276">
        <f>SUMIF(Consumo!$C$3:$C$902,tabItens[[#This Row],[CÓDIGO]],Consumo!$E$3:$E$902)</f>
        <v>50</v>
      </c>
      <c r="BH692" s="277">
        <f>IF(AND(tabItens[[#This Row],[Pend]] &gt; 0,tabItens[[#This Row],[Consumo]] &lt;&gt; 0), tabItens[[#This Row],[Pend]] / tabItens[[#This Row],[Consumo]], 0 )</f>
        <v>3.5236081747709656E-3</v>
      </c>
      <c r="BI692" s="276"/>
      <c r="BJ692" s="276"/>
      <c r="BK692" s="278" t="s">
        <v>2077</v>
      </c>
    </row>
    <row r="693" spans="1:63" x14ac:dyDescent="0.3">
      <c r="A693" s="239">
        <v>20558</v>
      </c>
      <c r="B693" s="240" t="s">
        <v>1177</v>
      </c>
      <c r="C693" s="241" t="s">
        <v>264</v>
      </c>
      <c r="D693" s="242">
        <v>0.12</v>
      </c>
      <c r="E693" s="243"/>
      <c r="F693" s="243"/>
      <c r="G693" s="243" t="s">
        <v>891</v>
      </c>
      <c r="H693" s="244">
        <v>0</v>
      </c>
      <c r="I693" s="245">
        <v>103003</v>
      </c>
      <c r="J693" s="246">
        <v>0.12</v>
      </c>
      <c r="K693" s="247">
        <v>7795</v>
      </c>
      <c r="L693" s="248">
        <f>IF(tabItens[[#This Row],[Média]] &gt; 0, tabItens[[#This Row],[QTDE ATUAL]] / tabItens[[#This Row],[Média]],999.9)</f>
        <v>0</v>
      </c>
      <c r="M693" s="249">
        <v>0</v>
      </c>
      <c r="N693" s="250">
        <f>tabItens[[#This Row],[VALOR UNIT.]] * tabItens[[#This Row],[LC]]</f>
        <v>0</v>
      </c>
      <c r="O693" s="251"/>
      <c r="P693" s="252"/>
      <c r="Q693" s="253"/>
      <c r="R693" s="250"/>
      <c r="S693" s="254"/>
      <c r="T693" s="255">
        <f>ROUNDDOWN(IFERROR(tabItens[[#This Row],[ATA DT.VALID.]] - $D$1,0) / 30,0)</f>
        <v>-1507</v>
      </c>
      <c r="U693" s="240" t="s">
        <v>1176</v>
      </c>
      <c r="V693" s="256">
        <v>1</v>
      </c>
      <c r="W693" s="257" t="s">
        <v>2069</v>
      </c>
      <c r="X693" s="258">
        <v>67</v>
      </c>
      <c r="Y693" s="259">
        <v>7</v>
      </c>
      <c r="Z693" s="260">
        <v>2485</v>
      </c>
      <c r="AA693" s="261">
        <v>2023</v>
      </c>
      <c r="AB693" s="262">
        <v>9000</v>
      </c>
      <c r="AC693" s="262"/>
      <c r="AD693" s="261"/>
      <c r="AE693" s="262"/>
      <c r="AF693" s="255"/>
      <c r="AG693" s="263" t="s">
        <v>2063</v>
      </c>
      <c r="AH693" s="264"/>
      <c r="AI693" s="255">
        <v>2968</v>
      </c>
      <c r="AJ693" s="264">
        <v>44942</v>
      </c>
      <c r="AK693" s="264" t="s">
        <v>891</v>
      </c>
      <c r="AL693" s="264">
        <v>44922</v>
      </c>
      <c r="AM693" s="254"/>
      <c r="AN693" s="243"/>
      <c r="AO693" s="265" t="str">
        <f>_xlfn.IFNA(IF(VLOOKUP(tabItens[[#This Row],[CÓDIGO]],tabExcluirDoEstoque[#Data],1,FALSE),"sim",""),"")</f>
        <v/>
      </c>
      <c r="AP693" s="266" t="str">
        <f ca="1">IF(OR(ISBLANK(tabItens[[#This Row],[ATA DT.VALID.]]),tabItens[[#This Row],[ATA DT.VALID.]]="",tabItens[[#This Row],[ATA DT.VALID.]]=" "),"",IF(TYPE(tabItens[[#This Row],[ATA DT.VALID.]])=1,ROUNDUP((tabItens[[#This Row],[ATA DT.VALID.]]-TODAY())/7,0),""))</f>
        <v/>
      </c>
      <c r="AQ693" s="267"/>
      <c r="AR693" s="268" t="str">
        <f>IF(ISBLANK(tabItens[[#This Row],[CÓDIGO]]),"",IFERROR(VLOOKUP(tabItens[[#This Row],[CÓDIGO]],Consumo!$C$2:$AI$902,32,FALSE),0))</f>
        <v>04.2023</v>
      </c>
      <c r="AS693" s="269">
        <f>SUMIF(Consumo!$C$3:$C$902,tabItens[[#This Row],[CÓDIGO]],Consumo!$T$3:$T$902) + SUMIF(Consumo!$C$3:$C$902,tabItens[[#This Row],[CÓDIGO]],Consumo!$U$3:$U$902) + SUMIF(Consumo!$C$3:$C$902,tabItens[[#This Row],[CÓDIGO]],Consumo!$V$3:$V$902) + SUMIF(Consumo!$C$3:$C$902,tabItens[[#This Row],[CÓDIGO]],Consumo!$W$3:$W$902)</f>
        <v>0</v>
      </c>
      <c r="AT693" s="269">
        <f>SUMIF(Consumo!$C$3:$C$902,tabItens[[#This Row],[CÓDIGO]],Consumo!$AF$3:$AF$902)</f>
        <v>16660</v>
      </c>
      <c r="AU693" s="270">
        <f>SUMIF(Consumo!$C$3:$C$902,tabItens[[#This Row],[CÓDIGO]],Consumo!$AG$3:$AG$902)</f>
        <v>2600</v>
      </c>
      <c r="AV693" s="271">
        <f>SUMIF(Consumo!$C$3:$C$902,tabItens[[#This Row],[CÓDIGO]],Consumo!$AE$3:$AE$902)</f>
        <v>75.277777777777771</v>
      </c>
      <c r="AW693" s="244">
        <f>tabItens[[#This Row],[QTDE ATUAL]] + tabItens[[#This Row],[RC QTDE]] + tabItens[[#This Row],[AF SALDO]] + tabItens[[#This Row],[Recentes]]</f>
        <v>9000</v>
      </c>
      <c r="AX693" s="272">
        <v>650</v>
      </c>
      <c r="AY693" s="272">
        <v>4</v>
      </c>
      <c r="AZ693" s="272">
        <f>IF(ISBLANK(tabItens[[#This Row],[CÓDIGO]]),"",tabItens[[#This Row],[PontoMês]] * (AZ$2+tabItens[[#This Row],[PontoQtM]]))</f>
        <v>2600</v>
      </c>
      <c r="BA693" s="271">
        <f>tabItens[[#This Row],[PontoPed]] - tabItens[[#This Row],[Saldo]] + (1/10)</f>
        <v>-6399.9</v>
      </c>
      <c r="BB693" s="271">
        <f xml:space="preserve"> tabItens[[#This Row],[PontoMês]] * BB$2 - tabItens[[#This Row],[QTDE ATUAL]] - (1/10)</f>
        <v>649.9</v>
      </c>
      <c r="BC693" s="273">
        <f>IF( tabItens[[#This Row],[PontoPed]]&gt;0, IF(tabItens[[#This Row],[PontoPed]]&lt;1, 1, IF( tabItens[[#This Row],[Saldo]]&gt;tabItens[[#This Row],[PontoPed]], 0, (tabItens[[#This Row],[PontoPed]]-tabItens[[#This Row],[Saldo]])/tabItens[[#This Row],[PontoPed]] ) ), 0 )</f>
        <v>0</v>
      </c>
      <c r="BD693" s="274">
        <f>ROUNDDOWN(IF( OR( AND(tabItens[[#This Row],[PontoPed]]&lt;tabItens[[#This Row],[Saldo]],tabItens[[#This Row],[Saldo]]&gt;0), tabItens[[#This Row],[PontoPed]]=0), 99, IF(AND(tabItens[[#This Row],[Saldo]]=0,tabItens[[#This Row],[PontoPed]]&gt;0), 0, (1-tabItens[[#This Row],[PctAb]])*10 ) ),0)</f>
        <v>99</v>
      </c>
      <c r="BE693" s="275">
        <f>MAX(ROUNDDOWN( IF(tabItens[[#This Row],[Abaixo]] &gt; 0,   tabItens[[#This Row],[Abaixo]] + (tabItens[[#This Row],[PontoMês]] * IF( OR( ISBLANK(tabItens[[#This Row],[ATA Nº/ANO]]), tabItens[[#This Row],[ATA Nº/ANO]] = ""),BE$2,BE$1)),0),0),0)</f>
        <v>0</v>
      </c>
      <c r="BF69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3" s="276">
        <f>SUMIF(Consumo!$C$3:$C$902,tabItens[[#This Row],[CÓDIGO]],Consumo!$E$3:$E$902)</f>
        <v>1355</v>
      </c>
      <c r="BH693" s="277">
        <f>IF(AND(tabItens[[#This Row],[Pend]] &gt; 0,tabItens[[#This Row],[Consumo]] &lt;&gt; 0), tabItens[[#This Row],[Pend]] / tabItens[[#This Row],[Consumo]], 0 )</f>
        <v>8.1332533013205283E-2</v>
      </c>
      <c r="BI693" s="276"/>
      <c r="BJ693" s="276"/>
      <c r="BK693" s="278" t="s">
        <v>2077</v>
      </c>
    </row>
    <row r="694" spans="1:63" x14ac:dyDescent="0.3">
      <c r="A694" s="239">
        <v>20576</v>
      </c>
      <c r="B694" s="240" t="s">
        <v>1178</v>
      </c>
      <c r="C694" s="241" t="s">
        <v>264</v>
      </c>
      <c r="D694" s="242">
        <v>0.08</v>
      </c>
      <c r="E694" s="243"/>
      <c r="F694" s="243"/>
      <c r="G694" s="243" t="s">
        <v>891</v>
      </c>
      <c r="H694" s="244">
        <v>7415</v>
      </c>
      <c r="I694" s="245">
        <v>103003</v>
      </c>
      <c r="J694" s="246">
        <v>0.08</v>
      </c>
      <c r="K694" s="247">
        <v>4900</v>
      </c>
      <c r="L694" s="248">
        <f>IF(tabItens[[#This Row],[Média]] &gt; 0, tabItens[[#This Row],[QTDE ATUAL]] / tabItens[[#This Row],[Média]],999.9)</f>
        <v>999.9</v>
      </c>
      <c r="M694" s="249">
        <v>0</v>
      </c>
      <c r="N694" s="250">
        <f>tabItens[[#This Row],[VALOR UNIT.]] * tabItens[[#This Row],[LC]]</f>
        <v>0</v>
      </c>
      <c r="O694" s="251"/>
      <c r="P694" s="252"/>
      <c r="Q694" s="253"/>
      <c r="R694" s="250"/>
      <c r="S694" s="254"/>
      <c r="T694" s="255">
        <f>ROUNDDOWN(IFERROR(tabItens[[#This Row],[ATA DT.VALID.]] - $D$1,0) / 30,0)</f>
        <v>-1507</v>
      </c>
      <c r="U694" s="240" t="s">
        <v>1176</v>
      </c>
      <c r="V694" s="256">
        <v>1</v>
      </c>
      <c r="W694" s="257" t="s">
        <v>2069</v>
      </c>
      <c r="X694" s="258">
        <v>67</v>
      </c>
      <c r="Y694" s="259">
        <v>7</v>
      </c>
      <c r="Z694" s="260"/>
      <c r="AA694" s="261"/>
      <c r="AB694" s="262"/>
      <c r="AC694" s="262"/>
      <c r="AD694" s="261"/>
      <c r="AE694" s="262"/>
      <c r="AF694" s="255"/>
      <c r="AG694" s="263" t="s">
        <v>2063</v>
      </c>
      <c r="AH694" s="264"/>
      <c r="AI694" s="255">
        <v>1700</v>
      </c>
      <c r="AJ694" s="264">
        <v>44092</v>
      </c>
      <c r="AK694" s="264" t="s">
        <v>891</v>
      </c>
      <c r="AL694" s="264">
        <v>44040</v>
      </c>
      <c r="AM694" s="254"/>
      <c r="AN694" s="243"/>
      <c r="AO694" s="265" t="str">
        <f>_xlfn.IFNA(IF(VLOOKUP(tabItens[[#This Row],[CÓDIGO]],tabExcluirDoEstoque[#Data],1,FALSE),"sim",""),"")</f>
        <v/>
      </c>
      <c r="AP694" s="266" t="str">
        <f ca="1">IF(OR(ISBLANK(tabItens[[#This Row],[ATA DT.VALID.]]),tabItens[[#This Row],[ATA DT.VALID.]]="",tabItens[[#This Row],[ATA DT.VALID.]]=" "),"",IF(TYPE(tabItens[[#This Row],[ATA DT.VALID.]])=1,ROUNDUP((tabItens[[#This Row],[ATA DT.VALID.]]-TODAY())/7,0),""))</f>
        <v/>
      </c>
      <c r="AQ694" s="267"/>
      <c r="AR694" s="268" t="str">
        <f>IF(ISBLANK(tabItens[[#This Row],[CÓDIGO]]),"",IFERROR(VLOOKUP(tabItens[[#This Row],[CÓDIGO]],Consumo!$C$2:$AI$902,32,FALSE),0))</f>
        <v>05.2023</v>
      </c>
      <c r="AS694" s="269">
        <f>SUMIF(Consumo!$C$3:$C$902,tabItens[[#This Row],[CÓDIGO]],Consumo!$T$3:$T$902) + SUMIF(Consumo!$C$3:$C$902,tabItens[[#This Row],[CÓDIGO]],Consumo!$U$3:$U$902) + SUMIF(Consumo!$C$3:$C$902,tabItens[[#This Row],[CÓDIGO]],Consumo!$V$3:$V$902) + SUMIF(Consumo!$C$3:$C$902,tabItens[[#This Row],[CÓDIGO]],Consumo!$W$3:$W$902)</f>
        <v>100</v>
      </c>
      <c r="AT694" s="269">
        <f>SUMIF(Consumo!$C$3:$C$902,tabItens[[#This Row],[CÓDIGO]],Consumo!$AF$3:$AF$902)</f>
        <v>6650</v>
      </c>
      <c r="AU694" s="270">
        <f>SUMIF(Consumo!$C$3:$C$902,tabItens[[#This Row],[CÓDIGO]],Consumo!$AG$3:$AG$902)</f>
        <v>2650</v>
      </c>
      <c r="AV694" s="271">
        <f>SUMIF(Consumo!$C$3:$C$902,tabItens[[#This Row],[CÓDIGO]],Consumo!$AE$3:$AE$902)</f>
        <v>0</v>
      </c>
      <c r="AW694" s="244">
        <f>tabItens[[#This Row],[QTDE ATUAL]] + tabItens[[#This Row],[RC QTDE]] + tabItens[[#This Row],[AF SALDO]] + tabItens[[#This Row],[Recentes]]</f>
        <v>7415</v>
      </c>
      <c r="AX694" s="272">
        <v>384</v>
      </c>
      <c r="AY694" s="272">
        <v>4</v>
      </c>
      <c r="AZ694" s="272">
        <f>IF(ISBLANK(tabItens[[#This Row],[CÓDIGO]]),"",tabItens[[#This Row],[PontoMês]] * (AZ$2+tabItens[[#This Row],[PontoQtM]]))</f>
        <v>1536</v>
      </c>
      <c r="BA694" s="271">
        <f>tabItens[[#This Row],[PontoPed]] - tabItens[[#This Row],[Saldo]] + (1/10)</f>
        <v>-5878.9</v>
      </c>
      <c r="BB694" s="271">
        <f xml:space="preserve"> tabItens[[#This Row],[PontoMês]] * BB$2 - tabItens[[#This Row],[QTDE ATUAL]] - (1/10)</f>
        <v>-7031.1</v>
      </c>
      <c r="BC694" s="273">
        <f>IF( tabItens[[#This Row],[PontoPed]]&gt;0, IF(tabItens[[#This Row],[PontoPed]]&lt;1, 1, IF( tabItens[[#This Row],[Saldo]]&gt;tabItens[[#This Row],[PontoPed]], 0, (tabItens[[#This Row],[PontoPed]]-tabItens[[#This Row],[Saldo]])/tabItens[[#This Row],[PontoPed]] ) ), 0 )</f>
        <v>0</v>
      </c>
      <c r="BD694" s="274">
        <f>ROUNDDOWN(IF( OR( AND(tabItens[[#This Row],[PontoPed]]&lt;tabItens[[#This Row],[Saldo]],tabItens[[#This Row],[Saldo]]&gt;0), tabItens[[#This Row],[PontoPed]]=0), 99, IF(AND(tabItens[[#This Row],[Saldo]]=0,tabItens[[#This Row],[PontoPed]]&gt;0), 0, (1-tabItens[[#This Row],[PctAb]])*10 ) ),0)</f>
        <v>99</v>
      </c>
      <c r="BE694" s="275">
        <f>MAX(ROUNDDOWN( IF(tabItens[[#This Row],[Abaixo]] &gt; 0,   tabItens[[#This Row],[Abaixo]] + (tabItens[[#This Row],[PontoMês]] * IF( OR( ISBLANK(tabItens[[#This Row],[ATA Nº/ANO]]), tabItens[[#This Row],[ATA Nº/ANO]] = ""),BE$2,BE$1)),0),0),0)</f>
        <v>0</v>
      </c>
      <c r="BF69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4" s="276">
        <f>SUMIF(Consumo!$C$3:$C$902,tabItens[[#This Row],[CÓDIGO]],Consumo!$E$3:$E$902)</f>
        <v>0</v>
      </c>
      <c r="BH694" s="277">
        <f>IF(AND(tabItens[[#This Row],[Pend]] &gt; 0,tabItens[[#This Row],[Consumo]] &lt;&gt; 0), tabItens[[#This Row],[Pend]] / tabItens[[#This Row],[Consumo]], 0 )</f>
        <v>0</v>
      </c>
      <c r="BI694" s="276"/>
      <c r="BJ694" s="276"/>
      <c r="BK694" s="278" t="s">
        <v>2077</v>
      </c>
    </row>
    <row r="695" spans="1:63" x14ac:dyDescent="0.3">
      <c r="A695" s="239">
        <v>20583</v>
      </c>
      <c r="B695" s="240" t="s">
        <v>1179</v>
      </c>
      <c r="C695" s="241" t="s">
        <v>264</v>
      </c>
      <c r="D695" s="242">
        <v>0.09</v>
      </c>
      <c r="E695" s="243"/>
      <c r="F695" s="243"/>
      <c r="G695" s="243" t="s">
        <v>891</v>
      </c>
      <c r="H695" s="244">
        <v>13063</v>
      </c>
      <c r="I695" s="245">
        <v>103003</v>
      </c>
      <c r="J695" s="246">
        <v>0.09</v>
      </c>
      <c r="K695" s="247">
        <v>2950</v>
      </c>
      <c r="L695" s="248">
        <f>IF(tabItens[[#This Row],[Média]] &gt; 0, tabItens[[#This Row],[QTDE ATUAL]] / tabItens[[#This Row],[Média]],999.9)</f>
        <v>4702.68</v>
      </c>
      <c r="M695" s="249">
        <v>0</v>
      </c>
      <c r="N695" s="250">
        <f>tabItens[[#This Row],[VALOR UNIT.]] * tabItens[[#This Row],[LC]]</f>
        <v>0</v>
      </c>
      <c r="O695" s="251"/>
      <c r="P695" s="252"/>
      <c r="Q695" s="253"/>
      <c r="R695" s="250"/>
      <c r="S695" s="254"/>
      <c r="T695" s="255">
        <f>ROUNDDOWN(IFERROR(tabItens[[#This Row],[ATA DT.VALID.]] - $D$1,0) / 30,0)</f>
        <v>-1507</v>
      </c>
      <c r="U695" s="240" t="s">
        <v>1176</v>
      </c>
      <c r="V695" s="256">
        <v>1</v>
      </c>
      <c r="W695" s="257" t="s">
        <v>2069</v>
      </c>
      <c r="X695" s="258">
        <v>67</v>
      </c>
      <c r="Y695" s="259">
        <v>7</v>
      </c>
      <c r="Z695" s="260"/>
      <c r="AA695" s="261"/>
      <c r="AB695" s="262"/>
      <c r="AC695" s="262"/>
      <c r="AD695" s="261"/>
      <c r="AE695" s="262"/>
      <c r="AF695" s="255"/>
      <c r="AG695" s="263" t="s">
        <v>2063</v>
      </c>
      <c r="AH695" s="264"/>
      <c r="AI695" s="255">
        <v>984</v>
      </c>
      <c r="AJ695" s="264">
        <v>43853</v>
      </c>
      <c r="AK695" s="264" t="s">
        <v>891</v>
      </c>
      <c r="AL695" s="264">
        <v>43826</v>
      </c>
      <c r="AM695" s="254"/>
      <c r="AN695" s="243"/>
      <c r="AO695" s="265" t="str">
        <f>_xlfn.IFNA(IF(VLOOKUP(tabItens[[#This Row],[CÓDIGO]],tabExcluirDoEstoque[#Data],1,FALSE),"sim",""),"")</f>
        <v/>
      </c>
      <c r="AP695" s="266" t="str">
        <f ca="1">IF(OR(ISBLANK(tabItens[[#This Row],[ATA DT.VALID.]]),tabItens[[#This Row],[ATA DT.VALID.]]="",tabItens[[#This Row],[ATA DT.VALID.]]=" "),"",IF(TYPE(tabItens[[#This Row],[ATA DT.VALID.]])=1,ROUNDUP((tabItens[[#This Row],[ATA DT.VALID.]]-TODAY())/7,0),""))</f>
        <v/>
      </c>
      <c r="AQ695" s="267"/>
      <c r="AR695" s="268" t="str">
        <f>IF(ISBLANK(tabItens[[#This Row],[CÓDIGO]]),"",IFERROR(VLOOKUP(tabItens[[#This Row],[CÓDIGO]],Consumo!$C$2:$AI$902,32,FALSE),0))</f>
        <v>04.2023</v>
      </c>
      <c r="AS695" s="269">
        <f>SUMIF(Consumo!$C$3:$C$902,tabItens[[#This Row],[CÓDIGO]],Consumo!$T$3:$T$902) + SUMIF(Consumo!$C$3:$C$902,tabItens[[#This Row],[CÓDIGO]],Consumo!$U$3:$U$902) + SUMIF(Consumo!$C$3:$C$902,tabItens[[#This Row],[CÓDIGO]],Consumo!$V$3:$V$902) + SUMIF(Consumo!$C$3:$C$902,tabItens[[#This Row],[CÓDIGO]],Consumo!$W$3:$W$902)</f>
        <v>0</v>
      </c>
      <c r="AT695" s="269">
        <f>SUMIF(Consumo!$C$3:$C$902,tabItens[[#This Row],[CÓDIGO]],Consumo!$AF$3:$AF$902)</f>
        <v>4200</v>
      </c>
      <c r="AU695" s="270">
        <f>SUMIF(Consumo!$C$3:$C$902,tabItens[[#This Row],[CÓDIGO]],Consumo!$AG$3:$AG$902)</f>
        <v>2100</v>
      </c>
      <c r="AV695" s="271">
        <f>SUMIF(Consumo!$C$3:$C$902,tabItens[[#This Row],[CÓDIGO]],Consumo!$AE$3:$AE$902)</f>
        <v>2.7777777777777777</v>
      </c>
      <c r="AW695" s="244">
        <f>tabItens[[#This Row],[QTDE ATUAL]] + tabItens[[#This Row],[RC QTDE]] + tabItens[[#This Row],[AF SALDO]] + tabItens[[#This Row],[Recentes]]</f>
        <v>13063</v>
      </c>
      <c r="AX695" s="272">
        <v>710</v>
      </c>
      <c r="AY695" s="272">
        <v>4</v>
      </c>
      <c r="AZ695" s="272">
        <f>IF(ISBLANK(tabItens[[#This Row],[CÓDIGO]]),"",tabItens[[#This Row],[PontoMês]] * (AZ$2+tabItens[[#This Row],[PontoQtM]]))</f>
        <v>2840</v>
      </c>
      <c r="BA695" s="271">
        <f>tabItens[[#This Row],[PontoPed]] - tabItens[[#This Row],[Saldo]] + (1/10)</f>
        <v>-10222.9</v>
      </c>
      <c r="BB695" s="271">
        <f xml:space="preserve"> tabItens[[#This Row],[PontoMês]] * BB$2 - tabItens[[#This Row],[QTDE ATUAL]] - (1/10)</f>
        <v>-12353.1</v>
      </c>
      <c r="BC695" s="273">
        <f>IF( tabItens[[#This Row],[PontoPed]]&gt;0, IF(tabItens[[#This Row],[PontoPed]]&lt;1, 1, IF( tabItens[[#This Row],[Saldo]]&gt;tabItens[[#This Row],[PontoPed]], 0, (tabItens[[#This Row],[PontoPed]]-tabItens[[#This Row],[Saldo]])/tabItens[[#This Row],[PontoPed]] ) ), 0 )</f>
        <v>0</v>
      </c>
      <c r="BD695" s="274">
        <f>ROUNDDOWN(IF( OR( AND(tabItens[[#This Row],[PontoPed]]&lt;tabItens[[#This Row],[Saldo]],tabItens[[#This Row],[Saldo]]&gt;0), tabItens[[#This Row],[PontoPed]]=0), 99, IF(AND(tabItens[[#This Row],[Saldo]]=0,tabItens[[#This Row],[PontoPed]]&gt;0), 0, (1-tabItens[[#This Row],[PctAb]])*10 ) ),0)</f>
        <v>99</v>
      </c>
      <c r="BE695" s="275">
        <f>MAX(ROUNDDOWN( IF(tabItens[[#This Row],[Abaixo]] &gt; 0,   tabItens[[#This Row],[Abaixo]] + (tabItens[[#This Row],[PontoMês]] * IF( OR( ISBLANK(tabItens[[#This Row],[ATA Nº/ANO]]), tabItens[[#This Row],[ATA Nº/ANO]] = ""),BE$2,BE$1)),0),0),0)</f>
        <v>0</v>
      </c>
      <c r="BF69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5" s="276">
        <f>SUMIF(Consumo!$C$3:$C$902,tabItens[[#This Row],[CÓDIGO]],Consumo!$E$3:$E$902)</f>
        <v>50</v>
      </c>
      <c r="BH695" s="277">
        <f>IF(AND(tabItens[[#This Row],[Pend]] &gt; 0,tabItens[[#This Row],[Consumo]] &lt;&gt; 0), tabItens[[#This Row],[Pend]] / tabItens[[#This Row],[Consumo]], 0 )</f>
        <v>1.1904761904761904E-2</v>
      </c>
      <c r="BI695" s="276"/>
      <c r="BJ695" s="276"/>
      <c r="BK695" s="278" t="s">
        <v>2077</v>
      </c>
    </row>
    <row r="696" spans="1:63" x14ac:dyDescent="0.3">
      <c r="A696" s="239">
        <v>20584</v>
      </c>
      <c r="B696" s="240" t="s">
        <v>1180</v>
      </c>
      <c r="C696" s="241" t="s">
        <v>264</v>
      </c>
      <c r="D696" s="242">
        <v>0.09</v>
      </c>
      <c r="E696" s="243"/>
      <c r="F696" s="243"/>
      <c r="G696" s="243" t="s">
        <v>891</v>
      </c>
      <c r="H696" s="244">
        <v>24460</v>
      </c>
      <c r="I696" s="245">
        <v>103003</v>
      </c>
      <c r="J696" s="246">
        <v>0.09</v>
      </c>
      <c r="K696" s="247">
        <v>1850</v>
      </c>
      <c r="L696" s="248">
        <f>IF(tabItens[[#This Row],[Média]] &gt; 0, tabItens[[#This Row],[QTDE ATUAL]] / tabItens[[#This Row],[Média]],999.9)</f>
        <v>8805.6</v>
      </c>
      <c r="M696" s="249">
        <v>0</v>
      </c>
      <c r="N696" s="250">
        <f>tabItens[[#This Row],[VALOR UNIT.]] * tabItens[[#This Row],[LC]]</f>
        <v>0</v>
      </c>
      <c r="O696" s="251"/>
      <c r="P696" s="252"/>
      <c r="Q696" s="253"/>
      <c r="R696" s="250"/>
      <c r="S696" s="254"/>
      <c r="T696" s="255">
        <f>ROUNDDOWN(IFERROR(tabItens[[#This Row],[ATA DT.VALID.]] - $D$1,0) / 30,0)</f>
        <v>-1507</v>
      </c>
      <c r="U696" s="240" t="s">
        <v>1176</v>
      </c>
      <c r="V696" s="256">
        <v>1</v>
      </c>
      <c r="W696" s="257" t="s">
        <v>2069</v>
      </c>
      <c r="X696" s="258">
        <v>67</v>
      </c>
      <c r="Y696" s="259">
        <v>7</v>
      </c>
      <c r="Z696" s="260"/>
      <c r="AA696" s="261"/>
      <c r="AB696" s="262"/>
      <c r="AC696" s="262"/>
      <c r="AD696" s="261"/>
      <c r="AE696" s="262"/>
      <c r="AF696" s="255"/>
      <c r="AG696" s="263" t="s">
        <v>2063</v>
      </c>
      <c r="AH696" s="264"/>
      <c r="AI696" s="255">
        <v>1020</v>
      </c>
      <c r="AJ696" s="264">
        <v>43754</v>
      </c>
      <c r="AK696" s="264" t="s">
        <v>891</v>
      </c>
      <c r="AL696" s="264">
        <v>43747</v>
      </c>
      <c r="AM696" s="254"/>
      <c r="AN696" s="243"/>
      <c r="AO696" s="265" t="str">
        <f>_xlfn.IFNA(IF(VLOOKUP(tabItens[[#This Row],[CÓDIGO]],tabExcluirDoEstoque[#Data],1,FALSE),"sim",""),"")</f>
        <v/>
      </c>
      <c r="AP696" s="266" t="str">
        <f ca="1">IF(OR(ISBLANK(tabItens[[#This Row],[ATA DT.VALID.]]),tabItens[[#This Row],[ATA DT.VALID.]]="",tabItens[[#This Row],[ATA DT.VALID.]]=" "),"",IF(TYPE(tabItens[[#This Row],[ATA DT.VALID.]])=1,ROUNDUP((tabItens[[#This Row],[ATA DT.VALID.]]-TODAY())/7,0),""))</f>
        <v/>
      </c>
      <c r="AQ696" s="267"/>
      <c r="AR696" s="268" t="str">
        <f>IF(ISBLANK(tabItens[[#This Row],[CÓDIGO]]),"",IFERROR(VLOOKUP(tabItens[[#This Row],[CÓDIGO]],Consumo!$C$2:$AI$902,32,FALSE),0))</f>
        <v>06.2023</v>
      </c>
      <c r="AS696" s="269">
        <f>SUMIF(Consumo!$C$3:$C$902,tabItens[[#This Row],[CÓDIGO]],Consumo!$T$3:$T$902) + SUMIF(Consumo!$C$3:$C$902,tabItens[[#This Row],[CÓDIGO]],Consumo!$U$3:$U$902) + SUMIF(Consumo!$C$3:$C$902,tabItens[[#This Row],[CÓDIGO]],Consumo!$V$3:$V$902) + SUMIF(Consumo!$C$3:$C$902,tabItens[[#This Row],[CÓDIGO]],Consumo!$W$3:$W$902)</f>
        <v>500</v>
      </c>
      <c r="AT696" s="269">
        <f>SUMIF(Consumo!$C$3:$C$902,tabItens[[#This Row],[CÓDIGO]],Consumo!$AF$3:$AF$902)</f>
        <v>1930</v>
      </c>
      <c r="AU696" s="270">
        <f>SUMIF(Consumo!$C$3:$C$902,tabItens[[#This Row],[CÓDIGO]],Consumo!$AG$3:$AG$902)</f>
        <v>1000</v>
      </c>
      <c r="AV696" s="271">
        <f>SUMIF(Consumo!$C$3:$C$902,tabItens[[#This Row],[CÓDIGO]],Consumo!$AE$3:$AE$902)</f>
        <v>2.7777777777777777</v>
      </c>
      <c r="AW696" s="244">
        <f>tabItens[[#This Row],[QTDE ATUAL]] + tabItens[[#This Row],[RC QTDE]] + tabItens[[#This Row],[AF SALDO]] + tabItens[[#This Row],[Recentes]]</f>
        <v>24460</v>
      </c>
      <c r="AX696" s="272">
        <v>255</v>
      </c>
      <c r="AY696" s="272">
        <v>4</v>
      </c>
      <c r="AZ696" s="272">
        <f>IF(ISBLANK(tabItens[[#This Row],[CÓDIGO]]),"",tabItens[[#This Row],[PontoMês]] * (AZ$2+tabItens[[#This Row],[PontoQtM]]))</f>
        <v>1020</v>
      </c>
      <c r="BA696" s="271">
        <f>tabItens[[#This Row],[PontoPed]] - tabItens[[#This Row],[Saldo]] + (1/10)</f>
        <v>-23439.9</v>
      </c>
      <c r="BB696" s="271">
        <f xml:space="preserve"> tabItens[[#This Row],[PontoMês]] * BB$2 - tabItens[[#This Row],[QTDE ATUAL]] - (1/10)</f>
        <v>-24205.1</v>
      </c>
      <c r="BC696" s="273">
        <f>IF( tabItens[[#This Row],[PontoPed]]&gt;0, IF(tabItens[[#This Row],[PontoPed]]&lt;1, 1, IF( tabItens[[#This Row],[Saldo]]&gt;tabItens[[#This Row],[PontoPed]], 0, (tabItens[[#This Row],[PontoPed]]-tabItens[[#This Row],[Saldo]])/tabItens[[#This Row],[PontoPed]] ) ), 0 )</f>
        <v>0</v>
      </c>
      <c r="BD696" s="274">
        <f>ROUNDDOWN(IF( OR( AND(tabItens[[#This Row],[PontoPed]]&lt;tabItens[[#This Row],[Saldo]],tabItens[[#This Row],[Saldo]]&gt;0), tabItens[[#This Row],[PontoPed]]=0), 99, IF(AND(tabItens[[#This Row],[Saldo]]=0,tabItens[[#This Row],[PontoPed]]&gt;0), 0, (1-tabItens[[#This Row],[PctAb]])*10 ) ),0)</f>
        <v>99</v>
      </c>
      <c r="BE696" s="275">
        <f>MAX(ROUNDDOWN( IF(tabItens[[#This Row],[Abaixo]] &gt; 0,   tabItens[[#This Row],[Abaixo]] + (tabItens[[#This Row],[PontoMês]] * IF( OR( ISBLANK(tabItens[[#This Row],[ATA Nº/ANO]]), tabItens[[#This Row],[ATA Nº/ANO]] = ""),BE$2,BE$1)),0),0),0)</f>
        <v>0</v>
      </c>
      <c r="BF69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6" s="276">
        <f>SUMIF(Consumo!$C$3:$C$902,tabItens[[#This Row],[CÓDIGO]],Consumo!$E$3:$E$902)</f>
        <v>50</v>
      </c>
      <c r="BH696" s="277">
        <f>IF(AND(tabItens[[#This Row],[Pend]] &gt; 0,tabItens[[#This Row],[Consumo]] &lt;&gt; 0), tabItens[[#This Row],[Pend]] / tabItens[[#This Row],[Consumo]], 0 )</f>
        <v>2.5906735751295335E-2</v>
      </c>
      <c r="BI696" s="276"/>
      <c r="BJ696" s="276"/>
      <c r="BK696" s="278" t="s">
        <v>2077</v>
      </c>
    </row>
    <row r="697" spans="1:63" x14ac:dyDescent="0.3">
      <c r="A697" s="239">
        <v>87699</v>
      </c>
      <c r="B697" s="240" t="s">
        <v>1502</v>
      </c>
      <c r="C697" s="241" t="s">
        <v>264</v>
      </c>
      <c r="D697" s="242">
        <v>3.18</v>
      </c>
      <c r="E697" s="243" t="s">
        <v>1500</v>
      </c>
      <c r="F697" s="243" t="s">
        <v>1501</v>
      </c>
      <c r="G697" s="243" t="s">
        <v>898</v>
      </c>
      <c r="H697" s="244">
        <v>86</v>
      </c>
      <c r="I697" s="245">
        <v>103003</v>
      </c>
      <c r="J697" s="246">
        <v>3.18</v>
      </c>
      <c r="K697" s="247">
        <v>3</v>
      </c>
      <c r="L697" s="248">
        <f>IF(tabItens[[#This Row],[Média]] &gt; 0, tabItens[[#This Row],[QTDE ATUAL]] / tabItens[[#This Row],[Média]],999.9)</f>
        <v>999.9</v>
      </c>
      <c r="M697" s="249">
        <v>0</v>
      </c>
      <c r="N697" s="250">
        <f>tabItens[[#This Row],[VALOR UNIT.]] * tabItens[[#This Row],[LC]]</f>
        <v>0</v>
      </c>
      <c r="O697" s="251" t="s">
        <v>899</v>
      </c>
      <c r="P697" s="252">
        <v>0</v>
      </c>
      <c r="Q697" s="253">
        <v>330</v>
      </c>
      <c r="R697" s="250">
        <v>1049.4000000000001</v>
      </c>
      <c r="S697" s="254">
        <v>45377</v>
      </c>
      <c r="T697" s="255">
        <f>ROUNDDOWN(IFERROR(tabItens[[#This Row],[ATA DT.VALID.]] - $D$1,0) / 30,0)</f>
        <v>5</v>
      </c>
      <c r="U697" s="240" t="s">
        <v>1442</v>
      </c>
      <c r="V697" s="256">
        <v>1</v>
      </c>
      <c r="W697" s="257" t="s">
        <v>2064</v>
      </c>
      <c r="X697" s="258">
        <v>72</v>
      </c>
      <c r="Y697" s="259">
        <v>5</v>
      </c>
      <c r="Z697" s="260"/>
      <c r="AA697" s="261"/>
      <c r="AB697" s="262"/>
      <c r="AC697" s="262"/>
      <c r="AD697" s="261"/>
      <c r="AE697" s="262"/>
      <c r="AF697" s="255"/>
      <c r="AG697" s="263" t="s">
        <v>2063</v>
      </c>
      <c r="AH697" s="264"/>
      <c r="AI697" s="255">
        <v>0</v>
      </c>
      <c r="AJ697" s="264">
        <v>43279</v>
      </c>
      <c r="AK697" s="264">
        <v>38611</v>
      </c>
      <c r="AL697" s="264">
        <v>45041</v>
      </c>
      <c r="AM697" s="254"/>
      <c r="AN697" s="243"/>
      <c r="AO697" s="265" t="str">
        <f>_xlfn.IFNA(IF(VLOOKUP(tabItens[[#This Row],[CÓDIGO]],tabExcluirDoEstoque[#Data],1,FALSE),"sim",""),"")</f>
        <v/>
      </c>
      <c r="AP697" s="266">
        <f ca="1">IF(OR(ISBLANK(tabItens[[#This Row],[ATA DT.VALID.]]),tabItens[[#This Row],[ATA DT.VALID.]]="",tabItens[[#This Row],[ATA DT.VALID.]]=" "),"",IF(TYPE(tabItens[[#This Row],[ATA DT.VALID.]])=1,ROUNDUP((tabItens[[#This Row],[ATA DT.VALID.]]-TODAY())/7,0),""))</f>
        <v>24</v>
      </c>
      <c r="AQ697" s="267">
        <v>0</v>
      </c>
      <c r="AR697" s="268" t="str">
        <f>IF(ISBLANK(tabItens[[#This Row],[CÓDIGO]]),"",IFERROR(VLOOKUP(tabItens[[#This Row],[CÓDIGO]],Consumo!$C$2:$AI$902,32,FALSE),0))</f>
        <v>08.2023</v>
      </c>
      <c r="AS697" s="269">
        <f>SUMIF(Consumo!$C$3:$C$902,tabItens[[#This Row],[CÓDIGO]],Consumo!$T$3:$T$902) + SUMIF(Consumo!$C$3:$C$902,tabItens[[#This Row],[CÓDIGO]],Consumo!$U$3:$U$902) + SUMIF(Consumo!$C$3:$C$902,tabItens[[#This Row],[CÓDIGO]],Consumo!$V$3:$V$902) + SUMIF(Consumo!$C$3:$C$902,tabItens[[#This Row],[CÓDIGO]],Consumo!$W$3:$W$902)</f>
        <v>2</v>
      </c>
      <c r="AT697" s="269">
        <f>SUMIF(Consumo!$C$3:$C$902,tabItens[[#This Row],[CÓDIGO]],Consumo!$AF$3:$AF$902)</f>
        <v>5</v>
      </c>
      <c r="AU697" s="270">
        <f>SUMIF(Consumo!$C$3:$C$902,tabItens[[#This Row],[CÓDIGO]],Consumo!$AG$3:$AG$902)</f>
        <v>2</v>
      </c>
      <c r="AV697" s="271">
        <f>SUMIF(Consumo!$C$3:$C$902,tabItens[[#This Row],[CÓDIGO]],Consumo!$AE$3:$AE$902)</f>
        <v>0</v>
      </c>
      <c r="AW697" s="244">
        <f>tabItens[[#This Row],[QTDE ATUAL]] + tabItens[[#This Row],[RC QTDE]] + tabItens[[#This Row],[AF SALDO]] + tabItens[[#This Row],[Recentes]]</f>
        <v>86</v>
      </c>
      <c r="AX697" s="272">
        <v>6</v>
      </c>
      <c r="AY697" s="272">
        <v>4</v>
      </c>
      <c r="AZ697" s="272">
        <f>IF(ISBLANK(tabItens[[#This Row],[CÓDIGO]]),"",tabItens[[#This Row],[PontoMês]] * (AZ$2+tabItens[[#This Row],[PontoQtM]]))</f>
        <v>24</v>
      </c>
      <c r="BA697" s="271">
        <f>tabItens[[#This Row],[PontoPed]] - tabItens[[#This Row],[Saldo]] + (1/10)</f>
        <v>-61.9</v>
      </c>
      <c r="BB697" s="271">
        <f xml:space="preserve"> tabItens[[#This Row],[PontoMês]] * BB$2 - tabItens[[#This Row],[QTDE ATUAL]] - (1/10)</f>
        <v>-80.099999999999994</v>
      </c>
      <c r="BC697" s="273">
        <f>IF( tabItens[[#This Row],[PontoPed]]&gt;0, IF(tabItens[[#This Row],[PontoPed]]&lt;1, 1, IF( tabItens[[#This Row],[Saldo]]&gt;tabItens[[#This Row],[PontoPed]], 0, (tabItens[[#This Row],[PontoPed]]-tabItens[[#This Row],[Saldo]])/tabItens[[#This Row],[PontoPed]] ) ), 0 )</f>
        <v>0</v>
      </c>
      <c r="BD697" s="274">
        <f>ROUNDDOWN(IF( OR( AND(tabItens[[#This Row],[PontoPed]]&lt;tabItens[[#This Row],[Saldo]],tabItens[[#This Row],[Saldo]]&gt;0), tabItens[[#This Row],[PontoPed]]=0), 99, IF(AND(tabItens[[#This Row],[Saldo]]=0,tabItens[[#This Row],[PontoPed]]&gt;0), 0, (1-tabItens[[#This Row],[PctAb]])*10 ) ),0)</f>
        <v>99</v>
      </c>
      <c r="BE697" s="275">
        <f>MAX(ROUNDDOWN( IF(tabItens[[#This Row],[Abaixo]] &gt; 0,   tabItens[[#This Row],[Abaixo]] + (tabItens[[#This Row],[PontoMês]] * IF( OR( ISBLANK(tabItens[[#This Row],[ATA Nº/ANO]]), tabItens[[#This Row],[ATA Nº/ANO]] = ""),BE$2,BE$1)),0),0),0)</f>
        <v>0</v>
      </c>
      <c r="BF69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7" s="276">
        <f>SUMIF(Consumo!$C$3:$C$902,tabItens[[#This Row],[CÓDIGO]],Consumo!$E$3:$E$902)</f>
        <v>0</v>
      </c>
      <c r="BH697" s="277">
        <f>IF(AND(tabItens[[#This Row],[Pend]] &gt; 0,tabItens[[#This Row],[Consumo]] &lt;&gt; 0), tabItens[[#This Row],[Pend]] / tabItens[[#This Row],[Consumo]], 0 )</f>
        <v>0</v>
      </c>
      <c r="BI697" s="276"/>
      <c r="BJ697" s="276"/>
      <c r="BK697" s="278" t="s">
        <v>2077</v>
      </c>
    </row>
    <row r="698" spans="1:63" x14ac:dyDescent="0.3">
      <c r="A698" s="239">
        <v>87698</v>
      </c>
      <c r="B698" s="240" t="s">
        <v>1499</v>
      </c>
      <c r="C698" s="241" t="s">
        <v>264</v>
      </c>
      <c r="D698" s="242">
        <v>3.63</v>
      </c>
      <c r="E698" s="243" t="s">
        <v>1500</v>
      </c>
      <c r="F698" s="243" t="s">
        <v>1501</v>
      </c>
      <c r="G698" s="243" t="s">
        <v>898</v>
      </c>
      <c r="H698" s="244">
        <v>12</v>
      </c>
      <c r="I698" s="245">
        <v>103003</v>
      </c>
      <c r="J698" s="246">
        <v>3.63</v>
      </c>
      <c r="K698" s="247">
        <v>15</v>
      </c>
      <c r="L698" s="248">
        <f>IF(tabItens[[#This Row],[Média]] &gt; 0, tabItens[[#This Row],[QTDE ATUAL]] / tabItens[[#This Row],[Média]],999.9)</f>
        <v>72</v>
      </c>
      <c r="M698" s="249">
        <v>0</v>
      </c>
      <c r="N698" s="250">
        <f>tabItens[[#This Row],[VALOR UNIT.]] * tabItens[[#This Row],[LC]]</f>
        <v>0</v>
      </c>
      <c r="O698" s="251" t="s">
        <v>899</v>
      </c>
      <c r="P698" s="252">
        <v>0</v>
      </c>
      <c r="Q698" s="253">
        <v>330</v>
      </c>
      <c r="R698" s="250">
        <v>1197.9000000000001</v>
      </c>
      <c r="S698" s="254">
        <v>45377</v>
      </c>
      <c r="T698" s="255">
        <f>ROUNDDOWN(IFERROR(tabItens[[#This Row],[ATA DT.VALID.]] - $D$1,0) / 30,0)</f>
        <v>5</v>
      </c>
      <c r="U698" s="240" t="s">
        <v>1442</v>
      </c>
      <c r="V698" s="256">
        <v>1</v>
      </c>
      <c r="W698" s="257" t="s">
        <v>2064</v>
      </c>
      <c r="X698" s="258">
        <v>72</v>
      </c>
      <c r="Y698" s="259">
        <v>5</v>
      </c>
      <c r="Z698" s="260"/>
      <c r="AA698" s="261"/>
      <c r="AB698" s="262"/>
      <c r="AC698" s="262"/>
      <c r="AD698" s="261"/>
      <c r="AE698" s="262"/>
      <c r="AF698" s="255"/>
      <c r="AG698" s="263" t="s">
        <v>2063</v>
      </c>
      <c r="AH698" s="264"/>
      <c r="AI698" s="255">
        <v>6</v>
      </c>
      <c r="AJ698" s="264">
        <v>45075</v>
      </c>
      <c r="AK698" s="264">
        <v>38611</v>
      </c>
      <c r="AL698" s="264">
        <v>45051</v>
      </c>
      <c r="AM698" s="254"/>
      <c r="AN698" s="243"/>
      <c r="AO698" s="265" t="str">
        <f>_xlfn.IFNA(IF(VLOOKUP(tabItens[[#This Row],[CÓDIGO]],tabExcluirDoEstoque[#Data],1,FALSE),"sim",""),"")</f>
        <v/>
      </c>
      <c r="AP698" s="266">
        <f ca="1">IF(OR(ISBLANK(tabItens[[#This Row],[ATA DT.VALID.]]),tabItens[[#This Row],[ATA DT.VALID.]]="",tabItens[[#This Row],[ATA DT.VALID.]]=" "),"",IF(TYPE(tabItens[[#This Row],[ATA DT.VALID.]])=1,ROUNDUP((tabItens[[#This Row],[ATA DT.VALID.]]-TODAY())/7,0),""))</f>
        <v>24</v>
      </c>
      <c r="AQ698" s="267">
        <v>0</v>
      </c>
      <c r="AR698" s="268" t="str">
        <f>IF(ISBLANK(tabItens[[#This Row],[CÓDIGO]]),"",IFERROR(VLOOKUP(tabItens[[#This Row],[CÓDIGO]],Consumo!$C$2:$AI$902,32,FALSE),0))</f>
        <v>08.2023</v>
      </c>
      <c r="AS698" s="269">
        <f>SUMIF(Consumo!$C$3:$C$902,tabItens[[#This Row],[CÓDIGO]],Consumo!$T$3:$T$902) + SUMIF(Consumo!$C$3:$C$902,tabItens[[#This Row],[CÓDIGO]],Consumo!$U$3:$U$902) + SUMIF(Consumo!$C$3:$C$902,tabItens[[#This Row],[CÓDIGO]],Consumo!$V$3:$V$902) + SUMIF(Consumo!$C$3:$C$902,tabItens[[#This Row],[CÓDIGO]],Consumo!$W$3:$W$902)</f>
        <v>9</v>
      </c>
      <c r="AT698" s="269">
        <f>SUMIF(Consumo!$C$3:$C$902,tabItens[[#This Row],[CÓDIGO]],Consumo!$AF$3:$AF$902)</f>
        <v>24</v>
      </c>
      <c r="AU698" s="270">
        <f>SUMIF(Consumo!$C$3:$C$902,tabItens[[#This Row],[CÓDIGO]],Consumo!$AG$3:$AG$902)</f>
        <v>4</v>
      </c>
      <c r="AV698" s="271">
        <f>SUMIF(Consumo!$C$3:$C$902,tabItens[[#This Row],[CÓDIGO]],Consumo!$AE$3:$AE$902)</f>
        <v>0.16666666666666666</v>
      </c>
      <c r="AW698" s="244">
        <f>tabItens[[#This Row],[QTDE ATUAL]] + tabItens[[#This Row],[RC QTDE]] + tabItens[[#This Row],[AF SALDO]] + tabItens[[#This Row],[Recentes]]</f>
        <v>12</v>
      </c>
      <c r="AX698" s="272">
        <v>3</v>
      </c>
      <c r="AY698" s="272">
        <v>4</v>
      </c>
      <c r="AZ698" s="272">
        <f>IF(ISBLANK(tabItens[[#This Row],[CÓDIGO]]),"",tabItens[[#This Row],[PontoMês]] * (AZ$2+tabItens[[#This Row],[PontoQtM]]))</f>
        <v>12</v>
      </c>
      <c r="BA698" s="271">
        <f>tabItens[[#This Row],[PontoPed]] - tabItens[[#This Row],[Saldo]] + (1/10)</f>
        <v>0.1</v>
      </c>
      <c r="BB698" s="271">
        <f xml:space="preserve"> tabItens[[#This Row],[PontoMês]] * BB$2 - tabItens[[#This Row],[QTDE ATUAL]] - (1/10)</f>
        <v>-9.1</v>
      </c>
      <c r="BC698" s="273">
        <f>IF( tabItens[[#This Row],[PontoPed]]&gt;0, IF(tabItens[[#This Row],[PontoPed]]&lt;1, 1, IF( tabItens[[#This Row],[Saldo]]&gt;tabItens[[#This Row],[PontoPed]], 0, (tabItens[[#This Row],[PontoPed]]-tabItens[[#This Row],[Saldo]])/tabItens[[#This Row],[PontoPed]] ) ), 0 )</f>
        <v>0</v>
      </c>
      <c r="BD698" s="274">
        <f>ROUNDDOWN(IF( OR( AND(tabItens[[#This Row],[PontoPed]]&lt;tabItens[[#This Row],[Saldo]],tabItens[[#This Row],[Saldo]]&gt;0), tabItens[[#This Row],[PontoPed]]=0), 99, IF(AND(tabItens[[#This Row],[Saldo]]=0,tabItens[[#This Row],[PontoPed]]&gt;0), 0, (1-tabItens[[#This Row],[PctAb]])*10 ) ),0)</f>
        <v>10</v>
      </c>
      <c r="BE698" s="275">
        <f>MAX(ROUNDDOWN( IF(tabItens[[#This Row],[Abaixo]] &gt; 0,   tabItens[[#This Row],[Abaixo]] + (tabItens[[#This Row],[PontoMês]] * IF( OR( ISBLANK(tabItens[[#This Row],[ATA Nº/ANO]]), tabItens[[#This Row],[ATA Nº/ANO]] = ""),BE$2,BE$1)),0),0),0)</f>
        <v>9</v>
      </c>
      <c r="BF69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9</v>
      </c>
      <c r="BG698" s="276">
        <f>SUMIF(Consumo!$C$3:$C$902,tabItens[[#This Row],[CÓDIGO]],Consumo!$E$3:$E$902)</f>
        <v>3</v>
      </c>
      <c r="BH698" s="277">
        <f>IF(AND(tabItens[[#This Row],[Pend]] &gt; 0,tabItens[[#This Row],[Consumo]] &lt;&gt; 0), tabItens[[#This Row],[Pend]] / tabItens[[#This Row],[Consumo]], 0 )</f>
        <v>0.125</v>
      </c>
      <c r="BI698" s="276"/>
      <c r="BJ698" s="276"/>
      <c r="BK698" s="278" t="s">
        <v>2077</v>
      </c>
    </row>
    <row r="699" spans="1:63" x14ac:dyDescent="0.3">
      <c r="A699" s="239">
        <v>35224</v>
      </c>
      <c r="B699" s="240" t="s">
        <v>1264</v>
      </c>
      <c r="C699" s="241" t="s">
        <v>264</v>
      </c>
      <c r="D699" s="242">
        <v>50</v>
      </c>
      <c r="E699" s="243"/>
      <c r="F699" s="243"/>
      <c r="G699" s="243" t="s">
        <v>891</v>
      </c>
      <c r="H699" s="244">
        <v>20</v>
      </c>
      <c r="I699" s="245">
        <v>103003</v>
      </c>
      <c r="J699" s="246">
        <v>50</v>
      </c>
      <c r="K699" s="247">
        <v>19</v>
      </c>
      <c r="L699" s="248">
        <f>IF(tabItens[[#This Row],[Média]] &gt; 0, tabItens[[#This Row],[QTDE ATUAL]] / tabItens[[#This Row],[Média]],999.9)</f>
        <v>20</v>
      </c>
      <c r="M699" s="249">
        <v>0</v>
      </c>
      <c r="N699" s="250">
        <f>tabItens[[#This Row],[VALOR UNIT.]] * tabItens[[#This Row],[LC]]</f>
        <v>0</v>
      </c>
      <c r="O699" s="251" t="s">
        <v>2097</v>
      </c>
      <c r="P699" s="252"/>
      <c r="Q699" s="253"/>
      <c r="R699" s="250"/>
      <c r="S699" s="254"/>
      <c r="T699" s="255">
        <f>ROUNDDOWN(IFERROR(tabItens[[#This Row],[ATA DT.VALID.]] - $D$1,0) / 30,0)</f>
        <v>-1507</v>
      </c>
      <c r="U699" s="240" t="s">
        <v>1017</v>
      </c>
      <c r="V699" s="256">
        <v>1</v>
      </c>
      <c r="W699" s="257" t="s">
        <v>2067</v>
      </c>
      <c r="X699" s="258">
        <v>61</v>
      </c>
      <c r="Y699" s="259">
        <v>15</v>
      </c>
      <c r="Z699" s="260"/>
      <c r="AA699" s="261"/>
      <c r="AB699" s="262"/>
      <c r="AC699" s="262">
        <v>8785</v>
      </c>
      <c r="AD699" s="261">
        <v>2022</v>
      </c>
      <c r="AE699" s="262">
        <v>0</v>
      </c>
      <c r="AF699" s="255">
        <v>20</v>
      </c>
      <c r="AG699" s="263" t="s">
        <v>2052</v>
      </c>
      <c r="AH699" s="264">
        <v>44774</v>
      </c>
      <c r="AI699" s="255">
        <v>8</v>
      </c>
      <c r="AJ699" s="264">
        <v>45166</v>
      </c>
      <c r="AK699" s="264" t="s">
        <v>891</v>
      </c>
      <c r="AL699" s="264">
        <v>45145</v>
      </c>
      <c r="AM699" s="254"/>
      <c r="AN699" s="243"/>
      <c r="AO699" s="265" t="str">
        <f>_xlfn.IFNA(IF(VLOOKUP(tabItens[[#This Row],[CÓDIGO]],tabExcluirDoEstoque[#Data],1,FALSE),"sim",""),"")</f>
        <v/>
      </c>
      <c r="AP699" s="266" t="str">
        <f ca="1">IF(OR(ISBLANK(tabItens[[#This Row],[ATA DT.VALID.]]),tabItens[[#This Row],[ATA DT.VALID.]]="",tabItens[[#This Row],[ATA DT.VALID.]]=" "),"",IF(TYPE(tabItens[[#This Row],[ATA DT.VALID.]])=1,ROUNDUP((tabItens[[#This Row],[ATA DT.VALID.]]-TODAY())/7,0),""))</f>
        <v/>
      </c>
      <c r="AQ699" s="267">
        <v>0</v>
      </c>
      <c r="AR699" s="268" t="str">
        <f>IF(ISBLANK(tabItens[[#This Row],[CÓDIGO]]),"",IFERROR(VLOOKUP(tabItens[[#This Row],[CÓDIGO]],Consumo!$C$2:$AI$902,32,FALSE),0))</f>
        <v>08.2023</v>
      </c>
      <c r="AS699" s="269">
        <f>SUMIF(Consumo!$C$3:$C$902,tabItens[[#This Row],[CÓDIGO]],Consumo!$T$3:$T$902) + SUMIF(Consumo!$C$3:$C$902,tabItens[[#This Row],[CÓDIGO]],Consumo!$U$3:$U$902) + SUMIF(Consumo!$C$3:$C$902,tabItens[[#This Row],[CÓDIGO]],Consumo!$V$3:$V$902) + SUMIF(Consumo!$C$3:$C$902,tabItens[[#This Row],[CÓDIGO]],Consumo!$W$3:$W$902)</f>
        <v>3</v>
      </c>
      <c r="AT699" s="269">
        <f>SUMIF(Consumo!$C$3:$C$902,tabItens[[#This Row],[CÓDIGO]],Consumo!$AF$3:$AF$902)</f>
        <v>53</v>
      </c>
      <c r="AU699" s="270">
        <f>SUMIF(Consumo!$C$3:$C$902,tabItens[[#This Row],[CÓDIGO]],Consumo!$AG$3:$AG$902)</f>
        <v>6</v>
      </c>
      <c r="AV699" s="271">
        <f>SUMIF(Consumo!$C$3:$C$902,tabItens[[#This Row],[CÓDIGO]],Consumo!$AE$3:$AE$902)</f>
        <v>1</v>
      </c>
      <c r="AW699" s="244">
        <f>tabItens[[#This Row],[QTDE ATUAL]] + tabItens[[#This Row],[RC QTDE]] + tabItens[[#This Row],[AF SALDO]] + tabItens[[#This Row],[Recentes]]</f>
        <v>20</v>
      </c>
      <c r="AX699" s="272">
        <v>3</v>
      </c>
      <c r="AY699" s="272">
        <v>4</v>
      </c>
      <c r="AZ699" s="272">
        <f>IF(ISBLANK(tabItens[[#This Row],[CÓDIGO]]),"",tabItens[[#This Row],[PontoMês]] * (AZ$2+tabItens[[#This Row],[PontoQtM]]))</f>
        <v>12</v>
      </c>
      <c r="BA699" s="271">
        <f>tabItens[[#This Row],[PontoPed]] - tabItens[[#This Row],[Saldo]] + (1/10)</f>
        <v>-7.9</v>
      </c>
      <c r="BB699" s="271">
        <f xml:space="preserve"> tabItens[[#This Row],[PontoMês]] * BB$2 - tabItens[[#This Row],[QTDE ATUAL]] - (1/10)</f>
        <v>-17.100000000000001</v>
      </c>
      <c r="BC699" s="273">
        <f>IF( tabItens[[#This Row],[PontoPed]]&gt;0, IF(tabItens[[#This Row],[PontoPed]]&lt;1, 1, IF( tabItens[[#This Row],[Saldo]]&gt;tabItens[[#This Row],[PontoPed]], 0, (tabItens[[#This Row],[PontoPed]]-tabItens[[#This Row],[Saldo]])/tabItens[[#This Row],[PontoPed]] ) ), 0 )</f>
        <v>0</v>
      </c>
      <c r="BD699" s="274">
        <f>ROUNDDOWN(IF( OR( AND(tabItens[[#This Row],[PontoPed]]&lt;tabItens[[#This Row],[Saldo]],tabItens[[#This Row],[Saldo]]&gt;0), tabItens[[#This Row],[PontoPed]]=0), 99, IF(AND(tabItens[[#This Row],[Saldo]]=0,tabItens[[#This Row],[PontoPed]]&gt;0), 0, (1-tabItens[[#This Row],[PctAb]])*10 ) ),0)</f>
        <v>99</v>
      </c>
      <c r="BE699" s="275">
        <f>MAX(ROUNDDOWN( IF(tabItens[[#This Row],[Abaixo]] &gt; 0,   tabItens[[#This Row],[Abaixo]] + (tabItens[[#This Row],[PontoMês]] * IF( OR( ISBLANK(tabItens[[#This Row],[ATA Nº/ANO]]), tabItens[[#This Row],[ATA Nº/ANO]] = ""),BE$2,BE$1)),0),0),0)</f>
        <v>0</v>
      </c>
      <c r="BF69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99" s="276">
        <f>SUMIF(Consumo!$C$3:$C$902,tabItens[[#This Row],[CÓDIGO]],Consumo!$E$3:$E$902)</f>
        <v>18</v>
      </c>
      <c r="BH699" s="277">
        <f>IF(AND(tabItens[[#This Row],[Pend]] &gt; 0,tabItens[[#This Row],[Consumo]] &lt;&gt; 0), tabItens[[#This Row],[Pend]] / tabItens[[#This Row],[Consumo]], 0 )</f>
        <v>0.33962264150943394</v>
      </c>
      <c r="BI699" s="276"/>
      <c r="BJ699" s="276"/>
      <c r="BK699" s="278" t="s">
        <v>2077</v>
      </c>
    </row>
    <row r="700" spans="1:63" x14ac:dyDescent="0.3">
      <c r="A700" s="239">
        <v>25756</v>
      </c>
      <c r="B700" s="240" t="s">
        <v>1215</v>
      </c>
      <c r="C700" s="241" t="s">
        <v>264</v>
      </c>
      <c r="D700" s="242">
        <v>66.25</v>
      </c>
      <c r="E700" s="243"/>
      <c r="F700" s="243"/>
      <c r="G700" s="243" t="s">
        <v>891</v>
      </c>
      <c r="H700" s="244">
        <v>116</v>
      </c>
      <c r="I700" s="245">
        <v>103003</v>
      </c>
      <c r="J700" s="246">
        <v>66.25</v>
      </c>
      <c r="K700" s="247">
        <v>58</v>
      </c>
      <c r="L700" s="248">
        <f>IF(tabItens[[#This Row],[Média]] &gt; 0, tabItens[[#This Row],[QTDE ATUAL]] / tabItens[[#This Row],[Média]],999.9)</f>
        <v>999.9</v>
      </c>
      <c r="M700" s="249">
        <v>0</v>
      </c>
      <c r="N700" s="250">
        <f>tabItens[[#This Row],[VALOR UNIT.]] * tabItens[[#This Row],[LC]]</f>
        <v>0</v>
      </c>
      <c r="O700" s="251" t="s">
        <v>2094</v>
      </c>
      <c r="P700" s="252"/>
      <c r="Q700" s="253"/>
      <c r="R700" s="250"/>
      <c r="S700" s="254"/>
      <c r="T700" s="255">
        <f>ROUNDDOWN(IFERROR(tabItens[[#This Row],[ATA DT.VALID.]] - $D$1,0) / 30,0)</f>
        <v>-1507</v>
      </c>
      <c r="U700" s="240" t="s">
        <v>1017</v>
      </c>
      <c r="V700" s="256">
        <v>1</v>
      </c>
      <c r="W700" s="257" t="s">
        <v>2067</v>
      </c>
      <c r="X700" s="258">
        <v>61</v>
      </c>
      <c r="Y700" s="259">
        <v>15</v>
      </c>
      <c r="Z700" s="260"/>
      <c r="AA700" s="261"/>
      <c r="AB700" s="262"/>
      <c r="AC700" s="262"/>
      <c r="AD700" s="261"/>
      <c r="AE700" s="262"/>
      <c r="AF700" s="255"/>
      <c r="AG700" s="263" t="s">
        <v>2063</v>
      </c>
      <c r="AH700" s="264"/>
      <c r="AI700" s="255">
        <v>30</v>
      </c>
      <c r="AJ700" s="264">
        <v>44610</v>
      </c>
      <c r="AK700" s="264" t="s">
        <v>891</v>
      </c>
      <c r="AL700" s="264">
        <v>44607</v>
      </c>
      <c r="AM700" s="254"/>
      <c r="AN700" s="243"/>
      <c r="AO700" s="265" t="str">
        <f>_xlfn.IFNA(IF(VLOOKUP(tabItens[[#This Row],[CÓDIGO]],tabExcluirDoEstoque[#Data],1,FALSE),"sim",""),"")</f>
        <v/>
      </c>
      <c r="AP700" s="266" t="str">
        <f ca="1">IF(OR(ISBLANK(tabItens[[#This Row],[ATA DT.VALID.]]),tabItens[[#This Row],[ATA DT.VALID.]]="",tabItens[[#This Row],[ATA DT.VALID.]]=" "),"",IF(TYPE(tabItens[[#This Row],[ATA DT.VALID.]])=1,ROUNDUP((tabItens[[#This Row],[ATA DT.VALID.]]-TODAY())/7,0),""))</f>
        <v/>
      </c>
      <c r="AQ700" s="267">
        <v>0</v>
      </c>
      <c r="AR700" s="268" t="str">
        <f>IF(ISBLANK(tabItens[[#This Row],[CÓDIGO]]),"",IFERROR(VLOOKUP(tabItens[[#This Row],[CÓDIGO]],Consumo!$C$2:$AI$902,32,FALSE),0))</f>
        <v>05.2023</v>
      </c>
      <c r="AS700" s="269">
        <f>SUMIF(Consumo!$C$3:$C$902,tabItens[[#This Row],[CÓDIGO]],Consumo!$T$3:$T$902) + SUMIF(Consumo!$C$3:$C$902,tabItens[[#This Row],[CÓDIGO]],Consumo!$U$3:$U$902) + SUMIF(Consumo!$C$3:$C$902,tabItens[[#This Row],[CÓDIGO]],Consumo!$V$3:$V$902) + SUMIF(Consumo!$C$3:$C$902,tabItens[[#This Row],[CÓDIGO]],Consumo!$W$3:$W$902)</f>
        <v>23</v>
      </c>
      <c r="AT700" s="269">
        <f>SUMIF(Consumo!$C$3:$C$902,tabItens[[#This Row],[CÓDIGO]],Consumo!$AF$3:$AF$902)</f>
        <v>90</v>
      </c>
      <c r="AU700" s="270">
        <f>SUMIF(Consumo!$C$3:$C$902,tabItens[[#This Row],[CÓDIGO]],Consumo!$AG$3:$AG$902)</f>
        <v>23</v>
      </c>
      <c r="AV700" s="271">
        <f>SUMIF(Consumo!$C$3:$C$902,tabItens[[#This Row],[CÓDIGO]],Consumo!$AE$3:$AE$902)</f>
        <v>0</v>
      </c>
      <c r="AW700" s="244">
        <f>tabItens[[#This Row],[QTDE ATUAL]] + tabItens[[#This Row],[RC QTDE]] + tabItens[[#This Row],[AF SALDO]] + tabItens[[#This Row],[Recentes]]</f>
        <v>116</v>
      </c>
      <c r="AX700" s="272">
        <v>6</v>
      </c>
      <c r="AY700" s="272">
        <v>4</v>
      </c>
      <c r="AZ700" s="272">
        <f>IF(ISBLANK(tabItens[[#This Row],[CÓDIGO]]),"",tabItens[[#This Row],[PontoMês]] * (AZ$2+tabItens[[#This Row],[PontoQtM]]))</f>
        <v>24</v>
      </c>
      <c r="BA700" s="271">
        <f>tabItens[[#This Row],[PontoPed]] - tabItens[[#This Row],[Saldo]] + (1/10)</f>
        <v>-91.9</v>
      </c>
      <c r="BB700" s="271">
        <f xml:space="preserve"> tabItens[[#This Row],[PontoMês]] * BB$2 - tabItens[[#This Row],[QTDE ATUAL]] - (1/10)</f>
        <v>-110.1</v>
      </c>
      <c r="BC700" s="273">
        <f>IF( tabItens[[#This Row],[PontoPed]]&gt;0, IF(tabItens[[#This Row],[PontoPed]]&lt;1, 1, IF( tabItens[[#This Row],[Saldo]]&gt;tabItens[[#This Row],[PontoPed]], 0, (tabItens[[#This Row],[PontoPed]]-tabItens[[#This Row],[Saldo]])/tabItens[[#This Row],[PontoPed]] ) ), 0 )</f>
        <v>0</v>
      </c>
      <c r="BD700" s="274">
        <f>ROUNDDOWN(IF( OR( AND(tabItens[[#This Row],[PontoPed]]&lt;tabItens[[#This Row],[Saldo]],tabItens[[#This Row],[Saldo]]&gt;0), tabItens[[#This Row],[PontoPed]]=0), 99, IF(AND(tabItens[[#This Row],[Saldo]]=0,tabItens[[#This Row],[PontoPed]]&gt;0), 0, (1-tabItens[[#This Row],[PctAb]])*10 ) ),0)</f>
        <v>99</v>
      </c>
      <c r="BE700" s="275">
        <f>MAX(ROUNDDOWN( IF(tabItens[[#This Row],[Abaixo]] &gt; 0,   tabItens[[#This Row],[Abaixo]] + (tabItens[[#This Row],[PontoMês]] * IF( OR( ISBLANK(tabItens[[#This Row],[ATA Nº/ANO]]), tabItens[[#This Row],[ATA Nº/ANO]] = ""),BE$2,BE$1)),0),0),0)</f>
        <v>0</v>
      </c>
      <c r="BF70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0" s="276">
        <f>SUMIF(Consumo!$C$3:$C$902,tabItens[[#This Row],[CÓDIGO]],Consumo!$E$3:$E$902)</f>
        <v>0</v>
      </c>
      <c r="BH700" s="277">
        <f>IF(AND(tabItens[[#This Row],[Pend]] &gt; 0,tabItens[[#This Row],[Consumo]] &lt;&gt; 0), tabItens[[#This Row],[Pend]] / tabItens[[#This Row],[Consumo]], 0 )</f>
        <v>0</v>
      </c>
      <c r="BI700" s="276"/>
      <c r="BJ700" s="276"/>
      <c r="BK700" s="278" t="s">
        <v>2077</v>
      </c>
    </row>
    <row r="701" spans="1:63" x14ac:dyDescent="0.3">
      <c r="A701" s="239">
        <v>27760</v>
      </c>
      <c r="B701" s="240" t="s">
        <v>1234</v>
      </c>
      <c r="C701" s="241" t="s">
        <v>264</v>
      </c>
      <c r="D701" s="242">
        <v>63.5</v>
      </c>
      <c r="E701" s="243"/>
      <c r="F701" s="243"/>
      <c r="G701" s="243" t="s">
        <v>891</v>
      </c>
      <c r="H701" s="244">
        <v>48</v>
      </c>
      <c r="I701" s="245">
        <v>103003</v>
      </c>
      <c r="J701" s="246">
        <v>63.5</v>
      </c>
      <c r="K701" s="247">
        <v>40</v>
      </c>
      <c r="L701" s="248">
        <f>IF(tabItens[[#This Row],[Média]] &gt; 0, tabItens[[#This Row],[QTDE ATUAL]] / tabItens[[#This Row],[Média]],999.9)</f>
        <v>999.9</v>
      </c>
      <c r="M701" s="249">
        <v>0</v>
      </c>
      <c r="N701" s="250">
        <f>tabItens[[#This Row],[VALOR UNIT.]] * tabItens[[#This Row],[LC]]</f>
        <v>0</v>
      </c>
      <c r="O701" s="251" t="s">
        <v>2097</v>
      </c>
      <c r="P701" s="252"/>
      <c r="Q701" s="253"/>
      <c r="R701" s="250"/>
      <c r="S701" s="254"/>
      <c r="T701" s="255">
        <f>ROUNDDOWN(IFERROR(tabItens[[#This Row],[ATA DT.VALID.]] - $D$1,0) / 30,0)</f>
        <v>-1507</v>
      </c>
      <c r="U701" s="240" t="s">
        <v>1017</v>
      </c>
      <c r="V701" s="256">
        <v>1</v>
      </c>
      <c r="W701" s="257" t="s">
        <v>2067</v>
      </c>
      <c r="X701" s="258">
        <v>61</v>
      </c>
      <c r="Y701" s="259">
        <v>15</v>
      </c>
      <c r="Z701" s="260"/>
      <c r="AA701" s="261"/>
      <c r="AB701" s="262"/>
      <c r="AC701" s="262"/>
      <c r="AD701" s="261"/>
      <c r="AE701" s="262"/>
      <c r="AF701" s="255"/>
      <c r="AG701" s="263" t="s">
        <v>2063</v>
      </c>
      <c r="AH701" s="264"/>
      <c r="AI701" s="255">
        <v>14</v>
      </c>
      <c r="AJ701" s="264">
        <v>45166</v>
      </c>
      <c r="AK701" s="264" t="s">
        <v>891</v>
      </c>
      <c r="AL701" s="264">
        <v>45145</v>
      </c>
      <c r="AM701" s="254"/>
      <c r="AN701" s="243"/>
      <c r="AO701" s="265" t="str">
        <f>_xlfn.IFNA(IF(VLOOKUP(tabItens[[#This Row],[CÓDIGO]],tabExcluirDoEstoque[#Data],1,FALSE),"sim",""),"")</f>
        <v/>
      </c>
      <c r="AP701" s="266" t="str">
        <f ca="1">IF(OR(ISBLANK(tabItens[[#This Row],[ATA DT.VALID.]]),tabItens[[#This Row],[ATA DT.VALID.]]="",tabItens[[#This Row],[ATA DT.VALID.]]=" "),"",IF(TYPE(tabItens[[#This Row],[ATA DT.VALID.]])=1,ROUNDUP((tabItens[[#This Row],[ATA DT.VALID.]]-TODAY())/7,0),""))</f>
        <v/>
      </c>
      <c r="AQ701" s="267">
        <v>0</v>
      </c>
      <c r="AR701" s="268" t="str">
        <f>IF(ISBLANK(tabItens[[#This Row],[CÓDIGO]]),"",IFERROR(VLOOKUP(tabItens[[#This Row],[CÓDIGO]],Consumo!$C$2:$AI$902,32,FALSE),0))</f>
        <v>06.2023</v>
      </c>
      <c r="AS701" s="269">
        <f>SUMIF(Consumo!$C$3:$C$902,tabItens[[#This Row],[CÓDIGO]],Consumo!$T$3:$T$902) + SUMIF(Consumo!$C$3:$C$902,tabItens[[#This Row],[CÓDIGO]],Consumo!$U$3:$U$902) + SUMIF(Consumo!$C$3:$C$902,tabItens[[#This Row],[CÓDIGO]],Consumo!$V$3:$V$902) + SUMIF(Consumo!$C$3:$C$902,tabItens[[#This Row],[CÓDIGO]],Consumo!$W$3:$W$902)</f>
        <v>21</v>
      </c>
      <c r="AT701" s="269">
        <f>SUMIF(Consumo!$C$3:$C$902,tabItens[[#This Row],[CÓDIGO]],Consumo!$AF$3:$AF$902)</f>
        <v>64</v>
      </c>
      <c r="AU701" s="270">
        <f>SUMIF(Consumo!$C$3:$C$902,tabItens[[#This Row],[CÓDIGO]],Consumo!$AG$3:$AG$902)</f>
        <v>20</v>
      </c>
      <c r="AV701" s="271">
        <f>SUMIF(Consumo!$C$3:$C$902,tabItens[[#This Row],[CÓDIGO]],Consumo!$AE$3:$AE$902)</f>
        <v>0</v>
      </c>
      <c r="AW701" s="244">
        <f>tabItens[[#This Row],[QTDE ATUAL]] + tabItens[[#This Row],[RC QTDE]] + tabItens[[#This Row],[AF SALDO]] + tabItens[[#This Row],[Recentes]]</f>
        <v>48</v>
      </c>
      <c r="AX701" s="272">
        <v>5</v>
      </c>
      <c r="AY701" s="272">
        <v>4</v>
      </c>
      <c r="AZ701" s="272">
        <f>IF(ISBLANK(tabItens[[#This Row],[CÓDIGO]]),"",tabItens[[#This Row],[PontoMês]] * (AZ$2+tabItens[[#This Row],[PontoQtM]]))</f>
        <v>20</v>
      </c>
      <c r="BA701" s="271">
        <f>tabItens[[#This Row],[PontoPed]] - tabItens[[#This Row],[Saldo]] + (1/10)</f>
        <v>-27.9</v>
      </c>
      <c r="BB701" s="271">
        <f xml:space="preserve"> tabItens[[#This Row],[PontoMês]] * BB$2 - tabItens[[#This Row],[QTDE ATUAL]] - (1/10)</f>
        <v>-43.1</v>
      </c>
      <c r="BC701" s="273">
        <f>IF( tabItens[[#This Row],[PontoPed]]&gt;0, IF(tabItens[[#This Row],[PontoPed]]&lt;1, 1, IF( tabItens[[#This Row],[Saldo]]&gt;tabItens[[#This Row],[PontoPed]], 0, (tabItens[[#This Row],[PontoPed]]-tabItens[[#This Row],[Saldo]])/tabItens[[#This Row],[PontoPed]] ) ), 0 )</f>
        <v>0</v>
      </c>
      <c r="BD701" s="274">
        <f>ROUNDDOWN(IF( OR( AND(tabItens[[#This Row],[PontoPed]]&lt;tabItens[[#This Row],[Saldo]],tabItens[[#This Row],[Saldo]]&gt;0), tabItens[[#This Row],[PontoPed]]=0), 99, IF(AND(tabItens[[#This Row],[Saldo]]=0,tabItens[[#This Row],[PontoPed]]&gt;0), 0, (1-tabItens[[#This Row],[PctAb]])*10 ) ),0)</f>
        <v>99</v>
      </c>
      <c r="BE701" s="275">
        <f>MAX(ROUNDDOWN( IF(tabItens[[#This Row],[Abaixo]] &gt; 0,   tabItens[[#This Row],[Abaixo]] + (tabItens[[#This Row],[PontoMês]] * IF( OR( ISBLANK(tabItens[[#This Row],[ATA Nº/ANO]]), tabItens[[#This Row],[ATA Nº/ANO]] = ""),BE$2,BE$1)),0),0),0)</f>
        <v>0</v>
      </c>
      <c r="BF70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1" s="276">
        <f>SUMIF(Consumo!$C$3:$C$902,tabItens[[#This Row],[CÓDIGO]],Consumo!$E$3:$E$902)</f>
        <v>0</v>
      </c>
      <c r="BH701" s="277">
        <f>IF(AND(tabItens[[#This Row],[Pend]] &gt; 0,tabItens[[#This Row],[Consumo]] &lt;&gt; 0), tabItens[[#This Row],[Pend]] / tabItens[[#This Row],[Consumo]], 0 )</f>
        <v>0</v>
      </c>
      <c r="BI701" s="276"/>
      <c r="BJ701" s="276"/>
      <c r="BK701" s="278" t="s">
        <v>2077</v>
      </c>
    </row>
    <row r="702" spans="1:63" x14ac:dyDescent="0.3">
      <c r="A702" s="239">
        <v>25630</v>
      </c>
      <c r="B702" s="240" t="s">
        <v>1214</v>
      </c>
      <c r="C702" s="241" t="s">
        <v>264</v>
      </c>
      <c r="D702" s="242">
        <v>62.87</v>
      </c>
      <c r="E702" s="243"/>
      <c r="F702" s="243"/>
      <c r="G702" s="243" t="s">
        <v>891</v>
      </c>
      <c r="H702" s="244">
        <v>154</v>
      </c>
      <c r="I702" s="245">
        <v>103003</v>
      </c>
      <c r="J702" s="246">
        <v>62.87</v>
      </c>
      <c r="K702" s="247">
        <v>58</v>
      </c>
      <c r="L702" s="248">
        <f>IF(tabItens[[#This Row],[Média]] &gt; 0, tabItens[[#This Row],[QTDE ATUAL]] / tabItens[[#This Row],[Média]],999.9)</f>
        <v>999.9</v>
      </c>
      <c r="M702" s="249">
        <v>0</v>
      </c>
      <c r="N702" s="250">
        <f>tabItens[[#This Row],[VALOR UNIT.]] * tabItens[[#This Row],[LC]]</f>
        <v>0</v>
      </c>
      <c r="O702" s="251" t="s">
        <v>2087</v>
      </c>
      <c r="P702" s="252"/>
      <c r="Q702" s="253"/>
      <c r="R702" s="250"/>
      <c r="S702" s="254"/>
      <c r="T702" s="255">
        <f>ROUNDDOWN(IFERROR(tabItens[[#This Row],[ATA DT.VALID.]] - $D$1,0) / 30,0)</f>
        <v>-1507</v>
      </c>
      <c r="U702" s="240" t="s">
        <v>1017</v>
      </c>
      <c r="V702" s="256">
        <v>1</v>
      </c>
      <c r="W702" s="257" t="s">
        <v>2067</v>
      </c>
      <c r="X702" s="258">
        <v>61</v>
      </c>
      <c r="Y702" s="259">
        <v>15</v>
      </c>
      <c r="Z702" s="260"/>
      <c r="AA702" s="261"/>
      <c r="AB702" s="262"/>
      <c r="AC702" s="262"/>
      <c r="AD702" s="261"/>
      <c r="AE702" s="262"/>
      <c r="AF702" s="255"/>
      <c r="AG702" s="263" t="s">
        <v>2063</v>
      </c>
      <c r="AH702" s="264"/>
      <c r="AI702" s="255">
        <v>24</v>
      </c>
      <c r="AJ702" s="264">
        <v>44526</v>
      </c>
      <c r="AK702" s="264" t="s">
        <v>891</v>
      </c>
      <c r="AL702" s="264">
        <v>45096</v>
      </c>
      <c r="AM702" s="254"/>
      <c r="AN702" s="243"/>
      <c r="AO702" s="265" t="str">
        <f>_xlfn.IFNA(IF(VLOOKUP(tabItens[[#This Row],[CÓDIGO]],tabExcluirDoEstoque[#Data],1,FALSE),"sim",""),"")</f>
        <v/>
      </c>
      <c r="AP702" s="266" t="str">
        <f ca="1">IF(OR(ISBLANK(tabItens[[#This Row],[ATA DT.VALID.]]),tabItens[[#This Row],[ATA DT.VALID.]]="",tabItens[[#This Row],[ATA DT.VALID.]]=" "),"",IF(TYPE(tabItens[[#This Row],[ATA DT.VALID.]])=1,ROUNDUP((tabItens[[#This Row],[ATA DT.VALID.]]-TODAY())/7,0),""))</f>
        <v/>
      </c>
      <c r="AQ702" s="267">
        <v>0</v>
      </c>
      <c r="AR702" s="268" t="str">
        <f>IF(ISBLANK(tabItens[[#This Row],[CÓDIGO]]),"",IFERROR(VLOOKUP(tabItens[[#This Row],[CÓDIGO]],Consumo!$C$2:$AI$902,32,FALSE),0))</f>
        <v>08.2023</v>
      </c>
      <c r="AS702" s="269">
        <f>SUMIF(Consumo!$C$3:$C$902,tabItens[[#This Row],[CÓDIGO]],Consumo!$T$3:$T$902) + SUMIF(Consumo!$C$3:$C$902,tabItens[[#This Row],[CÓDIGO]],Consumo!$U$3:$U$902) + SUMIF(Consumo!$C$3:$C$902,tabItens[[#This Row],[CÓDIGO]],Consumo!$V$3:$V$902) + SUMIF(Consumo!$C$3:$C$902,tabItens[[#This Row],[CÓDIGO]],Consumo!$W$3:$W$902)</f>
        <v>20</v>
      </c>
      <c r="AT702" s="269">
        <f>SUMIF(Consumo!$C$3:$C$902,tabItens[[#This Row],[CÓDIGO]],Consumo!$AF$3:$AF$902)</f>
        <v>112</v>
      </c>
      <c r="AU702" s="270">
        <f>SUMIF(Consumo!$C$3:$C$902,tabItens[[#This Row],[CÓDIGO]],Consumo!$AG$3:$AG$902)</f>
        <v>24</v>
      </c>
      <c r="AV702" s="271">
        <f>SUMIF(Consumo!$C$3:$C$902,tabItens[[#This Row],[CÓDIGO]],Consumo!$AE$3:$AE$902)</f>
        <v>0</v>
      </c>
      <c r="AW702" s="244">
        <f>tabItens[[#This Row],[QTDE ATUAL]] + tabItens[[#This Row],[RC QTDE]] + tabItens[[#This Row],[AF SALDO]] + tabItens[[#This Row],[Recentes]]</f>
        <v>154</v>
      </c>
      <c r="AX702" s="272">
        <v>6</v>
      </c>
      <c r="AY702" s="272">
        <v>4</v>
      </c>
      <c r="AZ702" s="272">
        <f>IF(ISBLANK(tabItens[[#This Row],[CÓDIGO]]),"",tabItens[[#This Row],[PontoMês]] * (AZ$2+tabItens[[#This Row],[PontoQtM]]))</f>
        <v>24</v>
      </c>
      <c r="BA702" s="271">
        <f>tabItens[[#This Row],[PontoPed]] - tabItens[[#This Row],[Saldo]] + (1/10)</f>
        <v>-129.9</v>
      </c>
      <c r="BB702" s="271">
        <f xml:space="preserve"> tabItens[[#This Row],[PontoMês]] * BB$2 - tabItens[[#This Row],[QTDE ATUAL]] - (1/10)</f>
        <v>-148.1</v>
      </c>
      <c r="BC702" s="273">
        <f>IF( tabItens[[#This Row],[PontoPed]]&gt;0, IF(tabItens[[#This Row],[PontoPed]]&lt;1, 1, IF( tabItens[[#This Row],[Saldo]]&gt;tabItens[[#This Row],[PontoPed]], 0, (tabItens[[#This Row],[PontoPed]]-tabItens[[#This Row],[Saldo]])/tabItens[[#This Row],[PontoPed]] ) ), 0 )</f>
        <v>0</v>
      </c>
      <c r="BD702" s="274">
        <f>ROUNDDOWN(IF( OR( AND(tabItens[[#This Row],[PontoPed]]&lt;tabItens[[#This Row],[Saldo]],tabItens[[#This Row],[Saldo]]&gt;0), tabItens[[#This Row],[PontoPed]]=0), 99, IF(AND(tabItens[[#This Row],[Saldo]]=0,tabItens[[#This Row],[PontoPed]]&gt;0), 0, (1-tabItens[[#This Row],[PctAb]])*10 ) ),0)</f>
        <v>99</v>
      </c>
      <c r="BE702" s="275">
        <f>MAX(ROUNDDOWN( IF(tabItens[[#This Row],[Abaixo]] &gt; 0,   tabItens[[#This Row],[Abaixo]] + (tabItens[[#This Row],[PontoMês]] * IF( OR( ISBLANK(tabItens[[#This Row],[ATA Nº/ANO]]), tabItens[[#This Row],[ATA Nº/ANO]] = ""),BE$2,BE$1)),0),0),0)</f>
        <v>0</v>
      </c>
      <c r="BF70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2" s="276">
        <f>SUMIF(Consumo!$C$3:$C$902,tabItens[[#This Row],[CÓDIGO]],Consumo!$E$3:$E$902)</f>
        <v>0</v>
      </c>
      <c r="BH702" s="277">
        <f>IF(AND(tabItens[[#This Row],[Pend]] &gt; 0,tabItens[[#This Row],[Consumo]] &lt;&gt; 0), tabItens[[#This Row],[Pend]] / tabItens[[#This Row],[Consumo]], 0 )</f>
        <v>0</v>
      </c>
      <c r="BI702" s="276"/>
      <c r="BJ702" s="276"/>
      <c r="BK702" s="278" t="s">
        <v>2077</v>
      </c>
    </row>
    <row r="703" spans="1:63" x14ac:dyDescent="0.3">
      <c r="A703" s="239">
        <v>13120</v>
      </c>
      <c r="B703" s="240" t="s">
        <v>1019</v>
      </c>
      <c r="C703" s="241" t="s">
        <v>264</v>
      </c>
      <c r="D703" s="242">
        <v>24</v>
      </c>
      <c r="E703" s="243"/>
      <c r="F703" s="243"/>
      <c r="G703" s="243" t="s">
        <v>891</v>
      </c>
      <c r="H703" s="244">
        <v>54</v>
      </c>
      <c r="I703" s="245">
        <v>103003</v>
      </c>
      <c r="J703" s="246">
        <v>24</v>
      </c>
      <c r="K703" s="247">
        <v>25</v>
      </c>
      <c r="L703" s="248">
        <f>IF(tabItens[[#This Row],[Média]] &gt; 0, tabItens[[#This Row],[QTDE ATUAL]] / tabItens[[#This Row],[Média]],999.9)</f>
        <v>999.9</v>
      </c>
      <c r="M703" s="249">
        <v>0</v>
      </c>
      <c r="N703" s="250">
        <f>tabItens[[#This Row],[VALOR UNIT.]] * tabItens[[#This Row],[LC]]</f>
        <v>0</v>
      </c>
      <c r="O703" s="251" t="s">
        <v>2097</v>
      </c>
      <c r="P703" s="252"/>
      <c r="Q703" s="253"/>
      <c r="R703" s="250"/>
      <c r="S703" s="254"/>
      <c r="T703" s="255">
        <f>ROUNDDOWN(IFERROR(tabItens[[#This Row],[ATA DT.VALID.]] - $D$1,0) / 30,0)</f>
        <v>-1507</v>
      </c>
      <c r="U703" s="240" t="s">
        <v>1017</v>
      </c>
      <c r="V703" s="256">
        <v>1</v>
      </c>
      <c r="W703" s="257" t="s">
        <v>2067</v>
      </c>
      <c r="X703" s="258">
        <v>61</v>
      </c>
      <c r="Y703" s="259">
        <v>15</v>
      </c>
      <c r="Z703" s="260"/>
      <c r="AA703" s="261"/>
      <c r="AB703" s="262"/>
      <c r="AC703" s="262"/>
      <c r="AD703" s="261"/>
      <c r="AE703" s="262"/>
      <c r="AF703" s="255"/>
      <c r="AG703" s="263" t="s">
        <v>2063</v>
      </c>
      <c r="AH703" s="264"/>
      <c r="AI703" s="255">
        <v>8</v>
      </c>
      <c r="AJ703" s="264">
        <v>44174</v>
      </c>
      <c r="AK703" s="264" t="s">
        <v>891</v>
      </c>
      <c r="AL703" s="264">
        <v>44133</v>
      </c>
      <c r="AM703" s="254"/>
      <c r="AN703" s="243"/>
      <c r="AO703" s="265" t="str">
        <f>_xlfn.IFNA(IF(VLOOKUP(tabItens[[#This Row],[CÓDIGO]],tabExcluirDoEstoque[#Data],1,FALSE),"sim",""),"")</f>
        <v/>
      </c>
      <c r="AP703" s="266" t="str">
        <f ca="1">IF(OR(ISBLANK(tabItens[[#This Row],[ATA DT.VALID.]]),tabItens[[#This Row],[ATA DT.VALID.]]="",tabItens[[#This Row],[ATA DT.VALID.]]=" "),"",IF(TYPE(tabItens[[#This Row],[ATA DT.VALID.]])=1,ROUNDUP((tabItens[[#This Row],[ATA DT.VALID.]]-TODAY())/7,0),""))</f>
        <v/>
      </c>
      <c r="AQ703" s="267">
        <v>0</v>
      </c>
      <c r="AR703" s="268" t="str">
        <f>IF(ISBLANK(tabItens[[#This Row],[CÓDIGO]]),"",IFERROR(VLOOKUP(tabItens[[#This Row],[CÓDIGO]],Consumo!$C$2:$AI$902,32,FALSE),0))</f>
        <v>05.2023</v>
      </c>
      <c r="AS703" s="269">
        <f>SUMIF(Consumo!$C$3:$C$902,tabItens[[#This Row],[CÓDIGO]],Consumo!$T$3:$T$902) + SUMIF(Consumo!$C$3:$C$902,tabItens[[#This Row],[CÓDIGO]],Consumo!$U$3:$U$902) + SUMIF(Consumo!$C$3:$C$902,tabItens[[#This Row],[CÓDIGO]],Consumo!$V$3:$V$902) + SUMIF(Consumo!$C$3:$C$902,tabItens[[#This Row],[CÓDIGO]],Consumo!$W$3:$W$902)</f>
        <v>10</v>
      </c>
      <c r="AT703" s="269">
        <f>SUMIF(Consumo!$C$3:$C$902,tabItens[[#This Row],[CÓDIGO]],Consumo!$AF$3:$AF$902)</f>
        <v>36</v>
      </c>
      <c r="AU703" s="270">
        <f>SUMIF(Consumo!$C$3:$C$902,tabItens[[#This Row],[CÓDIGO]],Consumo!$AG$3:$AG$902)</f>
        <v>10</v>
      </c>
      <c r="AV703" s="271">
        <f>SUMIF(Consumo!$C$3:$C$902,tabItens[[#This Row],[CÓDIGO]],Consumo!$AE$3:$AE$902)</f>
        <v>0</v>
      </c>
      <c r="AW703" s="244">
        <f>tabItens[[#This Row],[QTDE ATUAL]] + tabItens[[#This Row],[RC QTDE]] + tabItens[[#This Row],[AF SALDO]] + tabItens[[#This Row],[Recentes]]</f>
        <v>54</v>
      </c>
      <c r="AX703" s="272">
        <v>5</v>
      </c>
      <c r="AY703" s="272">
        <v>4</v>
      </c>
      <c r="AZ703" s="272">
        <f>IF(ISBLANK(tabItens[[#This Row],[CÓDIGO]]),"",tabItens[[#This Row],[PontoMês]] * (AZ$2+tabItens[[#This Row],[PontoQtM]]))</f>
        <v>20</v>
      </c>
      <c r="BA703" s="271">
        <f>tabItens[[#This Row],[PontoPed]] - tabItens[[#This Row],[Saldo]] + (1/10)</f>
        <v>-33.9</v>
      </c>
      <c r="BB703" s="271">
        <f xml:space="preserve"> tabItens[[#This Row],[PontoMês]] * BB$2 - tabItens[[#This Row],[QTDE ATUAL]] - (1/10)</f>
        <v>-49.1</v>
      </c>
      <c r="BC703" s="273">
        <f>IF( tabItens[[#This Row],[PontoPed]]&gt;0, IF(tabItens[[#This Row],[PontoPed]]&lt;1, 1, IF( tabItens[[#This Row],[Saldo]]&gt;tabItens[[#This Row],[PontoPed]], 0, (tabItens[[#This Row],[PontoPed]]-tabItens[[#This Row],[Saldo]])/tabItens[[#This Row],[PontoPed]] ) ), 0 )</f>
        <v>0</v>
      </c>
      <c r="BD703" s="274">
        <f>ROUNDDOWN(IF( OR( AND(tabItens[[#This Row],[PontoPed]]&lt;tabItens[[#This Row],[Saldo]],tabItens[[#This Row],[Saldo]]&gt;0), tabItens[[#This Row],[PontoPed]]=0), 99, IF(AND(tabItens[[#This Row],[Saldo]]=0,tabItens[[#This Row],[PontoPed]]&gt;0), 0, (1-tabItens[[#This Row],[PctAb]])*10 ) ),0)</f>
        <v>99</v>
      </c>
      <c r="BE703" s="275">
        <f>MAX(ROUNDDOWN( IF(tabItens[[#This Row],[Abaixo]] &gt; 0,   tabItens[[#This Row],[Abaixo]] + (tabItens[[#This Row],[PontoMês]] * IF( OR( ISBLANK(tabItens[[#This Row],[ATA Nº/ANO]]), tabItens[[#This Row],[ATA Nº/ANO]] = ""),BE$2,BE$1)),0),0),0)</f>
        <v>0</v>
      </c>
      <c r="BF70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3" s="276">
        <f>SUMIF(Consumo!$C$3:$C$902,tabItens[[#This Row],[CÓDIGO]],Consumo!$E$3:$E$902)</f>
        <v>0</v>
      </c>
      <c r="BH703" s="277">
        <f>IF(AND(tabItens[[#This Row],[Pend]] &gt; 0,tabItens[[#This Row],[Consumo]] &lt;&gt; 0), tabItens[[#This Row],[Pend]] / tabItens[[#This Row],[Consumo]], 0 )</f>
        <v>0</v>
      </c>
      <c r="BI703" s="276"/>
      <c r="BJ703" s="276"/>
      <c r="BK703" s="278" t="s">
        <v>2077</v>
      </c>
    </row>
    <row r="704" spans="1:63" x14ac:dyDescent="0.3">
      <c r="A704" s="239">
        <v>13117</v>
      </c>
      <c r="B704" s="240" t="s">
        <v>1018</v>
      </c>
      <c r="C704" s="241" t="s">
        <v>264</v>
      </c>
      <c r="D704" s="242">
        <v>30</v>
      </c>
      <c r="E704" s="243"/>
      <c r="F704" s="243"/>
      <c r="G704" s="243" t="s">
        <v>891</v>
      </c>
      <c r="H704" s="244">
        <v>104</v>
      </c>
      <c r="I704" s="245">
        <v>103003</v>
      </c>
      <c r="J704" s="246">
        <v>30</v>
      </c>
      <c r="K704" s="247">
        <v>37</v>
      </c>
      <c r="L704" s="248">
        <f>IF(tabItens[[#This Row],[Média]] &gt; 0, tabItens[[#This Row],[QTDE ATUAL]] / tabItens[[#This Row],[Média]],999.9)</f>
        <v>999.9</v>
      </c>
      <c r="M704" s="249">
        <v>0</v>
      </c>
      <c r="N704" s="250">
        <f>tabItens[[#This Row],[VALOR UNIT.]] * tabItens[[#This Row],[LC]]</f>
        <v>0</v>
      </c>
      <c r="O704" s="251" t="s">
        <v>2087</v>
      </c>
      <c r="P704" s="252"/>
      <c r="Q704" s="253"/>
      <c r="R704" s="250"/>
      <c r="S704" s="254"/>
      <c r="T704" s="255">
        <f>ROUNDDOWN(IFERROR(tabItens[[#This Row],[ATA DT.VALID.]] - $D$1,0) / 30,0)</f>
        <v>-1507</v>
      </c>
      <c r="U704" s="240" t="s">
        <v>1017</v>
      </c>
      <c r="V704" s="256">
        <v>1</v>
      </c>
      <c r="W704" s="257" t="s">
        <v>2067</v>
      </c>
      <c r="X704" s="258">
        <v>61</v>
      </c>
      <c r="Y704" s="259">
        <v>15</v>
      </c>
      <c r="Z704" s="260"/>
      <c r="AA704" s="261"/>
      <c r="AB704" s="262"/>
      <c r="AC704" s="262"/>
      <c r="AD704" s="261"/>
      <c r="AE704" s="262"/>
      <c r="AF704" s="255"/>
      <c r="AG704" s="263" t="s">
        <v>2063</v>
      </c>
      <c r="AH704" s="264"/>
      <c r="AI704" s="255">
        <v>14</v>
      </c>
      <c r="AJ704" s="264">
        <v>44144</v>
      </c>
      <c r="AK704" s="264" t="s">
        <v>891</v>
      </c>
      <c r="AL704" s="264">
        <v>44946</v>
      </c>
      <c r="AM704" s="254"/>
      <c r="AN704" s="243"/>
      <c r="AO704" s="265" t="str">
        <f>_xlfn.IFNA(IF(VLOOKUP(tabItens[[#This Row],[CÓDIGO]],tabExcluirDoEstoque[#Data],1,FALSE),"sim",""),"")</f>
        <v/>
      </c>
      <c r="AP704" s="266" t="str">
        <f ca="1">IF(OR(ISBLANK(tabItens[[#This Row],[ATA DT.VALID.]]),tabItens[[#This Row],[ATA DT.VALID.]]="",tabItens[[#This Row],[ATA DT.VALID.]]=" "),"",IF(TYPE(tabItens[[#This Row],[ATA DT.VALID.]])=1,ROUNDUP((tabItens[[#This Row],[ATA DT.VALID.]]-TODAY())/7,0),""))</f>
        <v/>
      </c>
      <c r="AQ704" s="267">
        <v>0</v>
      </c>
      <c r="AR704" s="268" t="str">
        <f>IF(ISBLANK(tabItens[[#This Row],[CÓDIGO]]),"",IFERROR(VLOOKUP(tabItens[[#This Row],[CÓDIGO]],Consumo!$C$2:$AI$902,32,FALSE),0))</f>
        <v>05.2023</v>
      </c>
      <c r="AS704" s="269">
        <f>SUMIF(Consumo!$C$3:$C$902,tabItens[[#This Row],[CÓDIGO]],Consumo!$T$3:$T$902) + SUMIF(Consumo!$C$3:$C$902,tabItens[[#This Row],[CÓDIGO]],Consumo!$U$3:$U$902) + SUMIF(Consumo!$C$3:$C$902,tabItens[[#This Row],[CÓDIGO]],Consumo!$V$3:$V$902) + SUMIF(Consumo!$C$3:$C$902,tabItens[[#This Row],[CÓDIGO]],Consumo!$W$3:$W$902)</f>
        <v>17</v>
      </c>
      <c r="AT704" s="269">
        <f>SUMIF(Consumo!$C$3:$C$902,tabItens[[#This Row],[CÓDIGO]],Consumo!$AF$3:$AF$902)</f>
        <v>53</v>
      </c>
      <c r="AU704" s="270">
        <f>SUMIF(Consumo!$C$3:$C$902,tabItens[[#This Row],[CÓDIGO]],Consumo!$AG$3:$AG$902)</f>
        <v>17</v>
      </c>
      <c r="AV704" s="271">
        <f>SUMIF(Consumo!$C$3:$C$902,tabItens[[#This Row],[CÓDIGO]],Consumo!$AE$3:$AE$902)</f>
        <v>0</v>
      </c>
      <c r="AW704" s="244">
        <f>tabItens[[#This Row],[QTDE ATUAL]] + tabItens[[#This Row],[RC QTDE]] + tabItens[[#This Row],[AF SALDO]] + tabItens[[#This Row],[Recentes]]</f>
        <v>104</v>
      </c>
      <c r="AX704" s="272">
        <v>9</v>
      </c>
      <c r="AY704" s="272">
        <v>4</v>
      </c>
      <c r="AZ704" s="272">
        <f>IF(ISBLANK(tabItens[[#This Row],[CÓDIGO]]),"",tabItens[[#This Row],[PontoMês]] * (AZ$2+tabItens[[#This Row],[PontoQtM]]))</f>
        <v>36</v>
      </c>
      <c r="BA704" s="271">
        <f>tabItens[[#This Row],[PontoPed]] - tabItens[[#This Row],[Saldo]] + (1/10)</f>
        <v>-67.900000000000006</v>
      </c>
      <c r="BB704" s="271">
        <f xml:space="preserve"> tabItens[[#This Row],[PontoMês]] * BB$2 - tabItens[[#This Row],[QTDE ATUAL]] - (1/10)</f>
        <v>-95.1</v>
      </c>
      <c r="BC704" s="273">
        <f>IF( tabItens[[#This Row],[PontoPed]]&gt;0, IF(tabItens[[#This Row],[PontoPed]]&lt;1, 1, IF( tabItens[[#This Row],[Saldo]]&gt;tabItens[[#This Row],[PontoPed]], 0, (tabItens[[#This Row],[PontoPed]]-tabItens[[#This Row],[Saldo]])/tabItens[[#This Row],[PontoPed]] ) ), 0 )</f>
        <v>0</v>
      </c>
      <c r="BD704" s="274">
        <f>ROUNDDOWN(IF( OR( AND(tabItens[[#This Row],[PontoPed]]&lt;tabItens[[#This Row],[Saldo]],tabItens[[#This Row],[Saldo]]&gt;0), tabItens[[#This Row],[PontoPed]]=0), 99, IF(AND(tabItens[[#This Row],[Saldo]]=0,tabItens[[#This Row],[PontoPed]]&gt;0), 0, (1-tabItens[[#This Row],[PctAb]])*10 ) ),0)</f>
        <v>99</v>
      </c>
      <c r="BE704" s="275">
        <f>MAX(ROUNDDOWN( IF(tabItens[[#This Row],[Abaixo]] &gt; 0,   tabItens[[#This Row],[Abaixo]] + (tabItens[[#This Row],[PontoMês]] * IF( OR( ISBLANK(tabItens[[#This Row],[ATA Nº/ANO]]), tabItens[[#This Row],[ATA Nº/ANO]] = ""),BE$2,BE$1)),0),0),0)</f>
        <v>0</v>
      </c>
      <c r="BF70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4" s="276">
        <f>SUMIF(Consumo!$C$3:$C$902,tabItens[[#This Row],[CÓDIGO]],Consumo!$E$3:$E$902)</f>
        <v>0</v>
      </c>
      <c r="BH704" s="277">
        <f>IF(AND(tabItens[[#This Row],[Pend]] &gt; 0,tabItens[[#This Row],[Consumo]] &lt;&gt; 0), tabItens[[#This Row],[Pend]] / tabItens[[#This Row],[Consumo]], 0 )</f>
        <v>0</v>
      </c>
      <c r="BI704" s="276"/>
      <c r="BJ704" s="276"/>
      <c r="BK704" s="278" t="s">
        <v>2077</v>
      </c>
    </row>
    <row r="705" spans="1:63" x14ac:dyDescent="0.3">
      <c r="A705" s="239">
        <v>13116</v>
      </c>
      <c r="B705" s="240" t="s">
        <v>1016</v>
      </c>
      <c r="C705" s="241" t="s">
        <v>264</v>
      </c>
      <c r="D705" s="242">
        <v>59.9</v>
      </c>
      <c r="E705" s="243"/>
      <c r="F705" s="243"/>
      <c r="G705" s="243" t="s">
        <v>891</v>
      </c>
      <c r="H705" s="244">
        <v>40</v>
      </c>
      <c r="I705" s="245">
        <v>103003</v>
      </c>
      <c r="J705" s="246">
        <v>59.9</v>
      </c>
      <c r="K705" s="247">
        <v>29</v>
      </c>
      <c r="L705" s="248">
        <f>IF(tabItens[[#This Row],[Média]] &gt; 0, tabItens[[#This Row],[QTDE ATUAL]] / tabItens[[#This Row],[Média]],999.9)</f>
        <v>999.9</v>
      </c>
      <c r="M705" s="249">
        <v>0</v>
      </c>
      <c r="N705" s="250">
        <f>tabItens[[#This Row],[VALOR UNIT.]] * tabItens[[#This Row],[LC]]</f>
        <v>0</v>
      </c>
      <c r="O705" s="251" t="s">
        <v>2099</v>
      </c>
      <c r="P705" s="252"/>
      <c r="Q705" s="253"/>
      <c r="R705" s="250"/>
      <c r="S705" s="254"/>
      <c r="T705" s="255">
        <f>ROUNDDOWN(IFERROR(tabItens[[#This Row],[ATA DT.VALID.]] - $D$1,0) / 30,0)</f>
        <v>-1507</v>
      </c>
      <c r="U705" s="240" t="s">
        <v>1017</v>
      </c>
      <c r="V705" s="256">
        <v>1</v>
      </c>
      <c r="W705" s="257" t="s">
        <v>2067</v>
      </c>
      <c r="X705" s="258">
        <v>61</v>
      </c>
      <c r="Y705" s="259">
        <v>15</v>
      </c>
      <c r="Z705" s="260"/>
      <c r="AA705" s="261"/>
      <c r="AB705" s="262"/>
      <c r="AC705" s="262"/>
      <c r="AD705" s="261"/>
      <c r="AE705" s="262"/>
      <c r="AF705" s="255"/>
      <c r="AG705" s="263" t="s">
        <v>2063</v>
      </c>
      <c r="AH705" s="264"/>
      <c r="AI705" s="255">
        <v>10</v>
      </c>
      <c r="AJ705" s="264">
        <v>43416</v>
      </c>
      <c r="AK705" s="264" t="s">
        <v>891</v>
      </c>
      <c r="AL705" s="264">
        <v>44985</v>
      </c>
      <c r="AM705" s="254"/>
      <c r="AN705" s="243"/>
      <c r="AO705" s="265" t="str">
        <f>_xlfn.IFNA(IF(VLOOKUP(tabItens[[#This Row],[CÓDIGO]],tabExcluirDoEstoque[#Data],1,FALSE),"sim",""),"")</f>
        <v/>
      </c>
      <c r="AP705" s="266" t="str">
        <f ca="1">IF(OR(ISBLANK(tabItens[[#This Row],[ATA DT.VALID.]]),tabItens[[#This Row],[ATA DT.VALID.]]="",tabItens[[#This Row],[ATA DT.VALID.]]=" "),"",IF(TYPE(tabItens[[#This Row],[ATA DT.VALID.]])=1,ROUNDUP((tabItens[[#This Row],[ATA DT.VALID.]]-TODAY())/7,0),""))</f>
        <v/>
      </c>
      <c r="AQ705" s="267">
        <v>0</v>
      </c>
      <c r="AR705" s="268" t="str">
        <f>IF(ISBLANK(tabItens[[#This Row],[CÓDIGO]]),"",IFERROR(VLOOKUP(tabItens[[#This Row],[CÓDIGO]],Consumo!$C$2:$AI$902,32,FALSE),0))</f>
        <v>06.2023</v>
      </c>
      <c r="AS705" s="269">
        <f>SUMIF(Consumo!$C$3:$C$902,tabItens[[#This Row],[CÓDIGO]],Consumo!$T$3:$T$902) + SUMIF(Consumo!$C$3:$C$902,tabItens[[#This Row],[CÓDIGO]],Consumo!$U$3:$U$902) + SUMIF(Consumo!$C$3:$C$902,tabItens[[#This Row],[CÓDIGO]],Consumo!$V$3:$V$902) + SUMIF(Consumo!$C$3:$C$902,tabItens[[#This Row],[CÓDIGO]],Consumo!$W$3:$W$902)</f>
        <v>20</v>
      </c>
      <c r="AT705" s="269">
        <f>SUMIF(Consumo!$C$3:$C$902,tabItens[[#This Row],[CÓDIGO]],Consumo!$AF$3:$AF$902)</f>
        <v>38</v>
      </c>
      <c r="AU705" s="270">
        <f>SUMIF(Consumo!$C$3:$C$902,tabItens[[#This Row],[CÓDIGO]],Consumo!$AG$3:$AG$902)</f>
        <v>20</v>
      </c>
      <c r="AV705" s="271">
        <f>SUMIF(Consumo!$C$3:$C$902,tabItens[[#This Row],[CÓDIGO]],Consumo!$AE$3:$AE$902)</f>
        <v>0</v>
      </c>
      <c r="AW705" s="244">
        <f>tabItens[[#This Row],[QTDE ATUAL]] + tabItens[[#This Row],[RC QTDE]] + tabItens[[#This Row],[AF SALDO]] + tabItens[[#This Row],[Recentes]]</f>
        <v>40</v>
      </c>
      <c r="AX705" s="272">
        <v>5</v>
      </c>
      <c r="AY705" s="272">
        <v>4</v>
      </c>
      <c r="AZ705" s="272">
        <f>IF(ISBLANK(tabItens[[#This Row],[CÓDIGO]]),"",tabItens[[#This Row],[PontoMês]] * (AZ$2+tabItens[[#This Row],[PontoQtM]]))</f>
        <v>20</v>
      </c>
      <c r="BA705" s="271">
        <f>tabItens[[#This Row],[PontoPed]] - tabItens[[#This Row],[Saldo]] + (1/10)</f>
        <v>-19.899999999999999</v>
      </c>
      <c r="BB705" s="271">
        <f xml:space="preserve"> tabItens[[#This Row],[PontoMês]] * BB$2 - tabItens[[#This Row],[QTDE ATUAL]] - (1/10)</f>
        <v>-35.1</v>
      </c>
      <c r="BC705" s="273">
        <f>IF( tabItens[[#This Row],[PontoPed]]&gt;0, IF(tabItens[[#This Row],[PontoPed]]&lt;1, 1, IF( tabItens[[#This Row],[Saldo]]&gt;tabItens[[#This Row],[PontoPed]], 0, (tabItens[[#This Row],[PontoPed]]-tabItens[[#This Row],[Saldo]])/tabItens[[#This Row],[PontoPed]] ) ), 0 )</f>
        <v>0</v>
      </c>
      <c r="BD705" s="274">
        <f>ROUNDDOWN(IF( OR( AND(tabItens[[#This Row],[PontoPed]]&lt;tabItens[[#This Row],[Saldo]],tabItens[[#This Row],[Saldo]]&gt;0), tabItens[[#This Row],[PontoPed]]=0), 99, IF(AND(tabItens[[#This Row],[Saldo]]=0,tabItens[[#This Row],[PontoPed]]&gt;0), 0, (1-tabItens[[#This Row],[PctAb]])*10 ) ),0)</f>
        <v>99</v>
      </c>
      <c r="BE705" s="275">
        <f>MAX(ROUNDDOWN( IF(tabItens[[#This Row],[Abaixo]] &gt; 0,   tabItens[[#This Row],[Abaixo]] + (tabItens[[#This Row],[PontoMês]] * IF( OR( ISBLANK(tabItens[[#This Row],[ATA Nº/ANO]]), tabItens[[#This Row],[ATA Nº/ANO]] = ""),BE$2,BE$1)),0),0),0)</f>
        <v>0</v>
      </c>
      <c r="BF70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5" s="276">
        <f>SUMIF(Consumo!$C$3:$C$902,tabItens[[#This Row],[CÓDIGO]],Consumo!$E$3:$E$902)</f>
        <v>0</v>
      </c>
      <c r="BH705" s="277">
        <f>IF(AND(tabItens[[#This Row],[Pend]] &gt; 0,tabItens[[#This Row],[Consumo]] &lt;&gt; 0), tabItens[[#This Row],[Pend]] / tabItens[[#This Row],[Consumo]], 0 )</f>
        <v>0</v>
      </c>
      <c r="BI705" s="276"/>
      <c r="BJ705" s="276"/>
      <c r="BK705" s="278" t="s">
        <v>2077</v>
      </c>
    </row>
    <row r="706" spans="1:63" x14ac:dyDescent="0.3">
      <c r="A706" s="239">
        <v>113581</v>
      </c>
      <c r="B706" s="240" t="s">
        <v>1701</v>
      </c>
      <c r="C706" s="241" t="s">
        <v>264</v>
      </c>
      <c r="D706" s="242">
        <v>4.9800000000000004</v>
      </c>
      <c r="E706" s="243"/>
      <c r="F706" s="243"/>
      <c r="G706" s="243" t="s">
        <v>891</v>
      </c>
      <c r="H706" s="244">
        <v>239</v>
      </c>
      <c r="I706" s="245">
        <v>103003</v>
      </c>
      <c r="J706" s="246">
        <v>4.9800000000000004</v>
      </c>
      <c r="K706" s="247">
        <v>316</v>
      </c>
      <c r="L706" s="248">
        <f>IF(tabItens[[#This Row],[Média]] &gt; 0, tabItens[[#This Row],[QTDE ATUAL]] / tabItens[[#This Row],[Média]],999.9)</f>
        <v>999.9</v>
      </c>
      <c r="M706" s="249">
        <v>0</v>
      </c>
      <c r="N706" s="250">
        <f>tabItens[[#This Row],[VALOR UNIT.]] * tabItens[[#This Row],[LC]]</f>
        <v>0</v>
      </c>
      <c r="O706" s="251" t="s">
        <v>2094</v>
      </c>
      <c r="P706" s="252"/>
      <c r="Q706" s="253"/>
      <c r="R706" s="250"/>
      <c r="S706" s="254"/>
      <c r="T706" s="255">
        <f>ROUNDDOWN(IFERROR(tabItens[[#This Row],[ATA DT.VALID.]] - $D$1,0) / 30,0)</f>
        <v>-1507</v>
      </c>
      <c r="U706" s="240" t="s">
        <v>1017</v>
      </c>
      <c r="V706" s="256">
        <v>1</v>
      </c>
      <c r="W706" s="257" t="s">
        <v>2067</v>
      </c>
      <c r="X706" s="258">
        <v>61</v>
      </c>
      <c r="Y706" s="259">
        <v>15</v>
      </c>
      <c r="Z706" s="260"/>
      <c r="AA706" s="261"/>
      <c r="AB706" s="262"/>
      <c r="AC706" s="262">
        <v>9632</v>
      </c>
      <c r="AD706" s="261">
        <v>2023</v>
      </c>
      <c r="AE706" s="262">
        <v>600</v>
      </c>
      <c r="AF706" s="255">
        <v>600</v>
      </c>
      <c r="AG706" s="263" t="s">
        <v>2045</v>
      </c>
      <c r="AH706" s="264">
        <v>45162</v>
      </c>
      <c r="AI706" s="255">
        <v>140</v>
      </c>
      <c r="AJ706" s="264">
        <v>44956</v>
      </c>
      <c r="AK706" s="264">
        <v>40143</v>
      </c>
      <c r="AL706" s="264">
        <v>45145</v>
      </c>
      <c r="AM706" s="254"/>
      <c r="AN706" s="243"/>
      <c r="AO706" s="265" t="str">
        <f>_xlfn.IFNA(IF(VLOOKUP(tabItens[[#This Row],[CÓDIGO]],tabExcluirDoEstoque[#Data],1,FALSE),"sim",""),"")</f>
        <v/>
      </c>
      <c r="AP706" s="266" t="str">
        <f ca="1">IF(OR(ISBLANK(tabItens[[#This Row],[ATA DT.VALID.]]),tabItens[[#This Row],[ATA DT.VALID.]]="",tabItens[[#This Row],[ATA DT.VALID.]]=" "),"",IF(TYPE(tabItens[[#This Row],[ATA DT.VALID.]])=1,ROUNDUP((tabItens[[#This Row],[ATA DT.VALID.]]-TODAY())/7,0),""))</f>
        <v/>
      </c>
      <c r="AQ706" s="267">
        <v>0</v>
      </c>
      <c r="AR706" s="268" t="str">
        <f>IF(ISBLANK(tabItens[[#This Row],[CÓDIGO]]),"",IFERROR(VLOOKUP(tabItens[[#This Row],[CÓDIGO]],Consumo!$C$2:$AI$902,32,FALSE),0))</f>
        <v>08.2023</v>
      </c>
      <c r="AS706" s="269">
        <f>SUMIF(Consumo!$C$3:$C$902,tabItens[[#This Row],[CÓDIGO]],Consumo!$T$3:$T$902) + SUMIF(Consumo!$C$3:$C$902,tabItens[[#This Row],[CÓDIGO]],Consumo!$U$3:$U$902) + SUMIF(Consumo!$C$3:$C$902,tabItens[[#This Row],[CÓDIGO]],Consumo!$V$3:$V$902) + SUMIF(Consumo!$C$3:$C$902,tabItens[[#This Row],[CÓDIGO]],Consumo!$W$3:$W$902)</f>
        <v>130</v>
      </c>
      <c r="AT706" s="269">
        <f>SUMIF(Consumo!$C$3:$C$902,tabItens[[#This Row],[CÓDIGO]],Consumo!$AF$3:$AF$902)</f>
        <v>937</v>
      </c>
      <c r="AU706" s="270">
        <f>SUMIF(Consumo!$C$3:$C$902,tabItens[[#This Row],[CÓDIGO]],Consumo!$AG$3:$AG$902)</f>
        <v>144</v>
      </c>
      <c r="AV706" s="271">
        <f>SUMIF(Consumo!$C$3:$C$902,tabItens[[#This Row],[CÓDIGO]],Consumo!$AE$3:$AE$902)</f>
        <v>0</v>
      </c>
      <c r="AW706" s="244">
        <f>tabItens[[#This Row],[QTDE ATUAL]] + tabItens[[#This Row],[RC QTDE]] + tabItens[[#This Row],[AF SALDO]] + tabItens[[#This Row],[Recentes]]</f>
        <v>839</v>
      </c>
      <c r="AX706" s="272">
        <v>71</v>
      </c>
      <c r="AY706" s="272">
        <v>4</v>
      </c>
      <c r="AZ706" s="272">
        <f>IF(ISBLANK(tabItens[[#This Row],[CÓDIGO]]),"",tabItens[[#This Row],[PontoMês]] * (AZ$2+tabItens[[#This Row],[PontoQtM]]))</f>
        <v>284</v>
      </c>
      <c r="BA706" s="271">
        <f>tabItens[[#This Row],[PontoPed]] - tabItens[[#This Row],[Saldo]] + (1/10)</f>
        <v>-554.9</v>
      </c>
      <c r="BB706" s="271">
        <f xml:space="preserve"> tabItens[[#This Row],[PontoMês]] * BB$2 - tabItens[[#This Row],[QTDE ATUAL]] - (1/10)</f>
        <v>-168.1</v>
      </c>
      <c r="BC706" s="273">
        <f>IF( tabItens[[#This Row],[PontoPed]]&gt;0, IF(tabItens[[#This Row],[PontoPed]]&lt;1, 1, IF( tabItens[[#This Row],[Saldo]]&gt;tabItens[[#This Row],[PontoPed]], 0, (tabItens[[#This Row],[PontoPed]]-tabItens[[#This Row],[Saldo]])/tabItens[[#This Row],[PontoPed]] ) ), 0 )</f>
        <v>0</v>
      </c>
      <c r="BD706" s="274">
        <f>ROUNDDOWN(IF( OR( AND(tabItens[[#This Row],[PontoPed]]&lt;tabItens[[#This Row],[Saldo]],tabItens[[#This Row],[Saldo]]&gt;0), tabItens[[#This Row],[PontoPed]]=0), 99, IF(AND(tabItens[[#This Row],[Saldo]]=0,tabItens[[#This Row],[PontoPed]]&gt;0), 0, (1-tabItens[[#This Row],[PctAb]])*10 ) ),0)</f>
        <v>99</v>
      </c>
      <c r="BE706" s="275">
        <f>MAX(ROUNDDOWN( IF(tabItens[[#This Row],[Abaixo]] &gt; 0,   tabItens[[#This Row],[Abaixo]] + (tabItens[[#This Row],[PontoMês]] * IF( OR( ISBLANK(tabItens[[#This Row],[ATA Nº/ANO]]), tabItens[[#This Row],[ATA Nº/ANO]] = ""),BE$2,BE$1)),0),0),0)</f>
        <v>0</v>
      </c>
      <c r="BF70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6" s="276">
        <f>SUMIF(Consumo!$C$3:$C$902,tabItens[[#This Row],[CÓDIGO]],Consumo!$E$3:$E$902)</f>
        <v>0</v>
      </c>
      <c r="BH706" s="277">
        <f>IF(AND(tabItens[[#This Row],[Pend]] &gt; 0,tabItens[[#This Row],[Consumo]] &lt;&gt; 0), tabItens[[#This Row],[Pend]] / tabItens[[#This Row],[Consumo]], 0 )</f>
        <v>0</v>
      </c>
      <c r="BI706" s="276"/>
      <c r="BJ706" s="276"/>
      <c r="BK706" s="278" t="s">
        <v>2077</v>
      </c>
    </row>
    <row r="707" spans="1:63" x14ac:dyDescent="0.3">
      <c r="A707" s="239">
        <v>135703</v>
      </c>
      <c r="B707" s="240" t="s">
        <v>1917</v>
      </c>
      <c r="C707" s="241" t="s">
        <v>31</v>
      </c>
      <c r="D707" s="242">
        <v>1.49</v>
      </c>
      <c r="E707" s="243"/>
      <c r="F707" s="243"/>
      <c r="G707" s="243" t="s">
        <v>891</v>
      </c>
      <c r="H707" s="244">
        <v>6575</v>
      </c>
      <c r="I707" s="245">
        <v>103003</v>
      </c>
      <c r="J707" s="246">
        <v>1.49</v>
      </c>
      <c r="K707" s="247">
        <v>7515</v>
      </c>
      <c r="L707" s="248">
        <f>IF(tabItens[[#This Row],[Média]] &gt; 0, tabItens[[#This Row],[QTDE ATUAL]] / tabItens[[#This Row],[Média]],999.9)</f>
        <v>999.9</v>
      </c>
      <c r="M707" s="249">
        <v>0</v>
      </c>
      <c r="N707" s="250">
        <f>tabItens[[#This Row],[VALOR UNIT.]] * tabItens[[#This Row],[LC]]</f>
        <v>0</v>
      </c>
      <c r="O707" s="251" t="s">
        <v>2080</v>
      </c>
      <c r="P707" s="252"/>
      <c r="Q707" s="253"/>
      <c r="R707" s="250"/>
      <c r="S707" s="254"/>
      <c r="T707" s="255">
        <f>ROUNDDOWN(IFERROR(tabItens[[#This Row],[ATA DT.VALID.]] - $D$1,0) / 30,0)</f>
        <v>-1507</v>
      </c>
      <c r="U707" s="240" t="s">
        <v>939</v>
      </c>
      <c r="V707" s="256">
        <v>1</v>
      </c>
      <c r="W707" s="257" t="s">
        <v>2065</v>
      </c>
      <c r="X707" s="258">
        <v>45</v>
      </c>
      <c r="Y707" s="259">
        <v>9</v>
      </c>
      <c r="Z707" s="260"/>
      <c r="AA707" s="261"/>
      <c r="AB707" s="262"/>
      <c r="AC707" s="262"/>
      <c r="AD707" s="261"/>
      <c r="AE707" s="262"/>
      <c r="AF707" s="255"/>
      <c r="AG707" s="263" t="s">
        <v>2063</v>
      </c>
      <c r="AH707" s="264"/>
      <c r="AI707" s="255">
        <v>7704</v>
      </c>
      <c r="AJ707" s="264">
        <v>44151</v>
      </c>
      <c r="AK707" s="264">
        <v>43333</v>
      </c>
      <c r="AL707" s="264">
        <v>44999</v>
      </c>
      <c r="AM707" s="254"/>
      <c r="AN707" s="243"/>
      <c r="AO707" s="265" t="str">
        <f>_xlfn.IFNA(IF(VLOOKUP(tabItens[[#This Row],[CÓDIGO]],tabExcluirDoEstoque[#Data],1,FALSE),"sim",""),"")</f>
        <v/>
      </c>
      <c r="AP707" s="266" t="str">
        <f ca="1">IF(OR(ISBLANK(tabItens[[#This Row],[ATA DT.VALID.]]),tabItens[[#This Row],[ATA DT.VALID.]]="",tabItens[[#This Row],[ATA DT.VALID.]]=" "),"",IF(TYPE(tabItens[[#This Row],[ATA DT.VALID.]])=1,ROUNDUP((tabItens[[#This Row],[ATA DT.VALID.]]-TODAY())/7,0),""))</f>
        <v/>
      </c>
      <c r="AQ707" s="267">
        <v>0</v>
      </c>
      <c r="AR707" s="268" t="str">
        <f>IF(ISBLANK(tabItens[[#This Row],[CÓDIGO]]),"",IFERROR(VLOOKUP(tabItens[[#This Row],[CÓDIGO]],Consumo!$C$2:$AI$902,32,FALSE),0))</f>
        <v>08.2023</v>
      </c>
      <c r="AS707" s="269">
        <f>SUMIF(Consumo!$C$3:$C$902,tabItens[[#This Row],[CÓDIGO]],Consumo!$T$3:$T$902) + SUMIF(Consumo!$C$3:$C$902,tabItens[[#This Row],[CÓDIGO]],Consumo!$U$3:$U$902) + SUMIF(Consumo!$C$3:$C$902,tabItens[[#This Row],[CÓDIGO]],Consumo!$V$3:$V$902) + SUMIF(Consumo!$C$3:$C$902,tabItens[[#This Row],[CÓDIGO]],Consumo!$W$3:$W$902)</f>
        <v>1891</v>
      </c>
      <c r="AT707" s="269">
        <f>SUMIF(Consumo!$C$3:$C$902,tabItens[[#This Row],[CÓDIGO]],Consumo!$AF$3:$AF$902)</f>
        <v>12706</v>
      </c>
      <c r="AU707" s="270">
        <f>SUMIF(Consumo!$C$3:$C$902,tabItens[[#This Row],[CÓDIGO]],Consumo!$AG$3:$AG$902)</f>
        <v>4720</v>
      </c>
      <c r="AV707" s="271">
        <f>SUMIF(Consumo!$C$3:$C$902,tabItens[[#This Row],[CÓDIGO]],Consumo!$AE$3:$AE$902)</f>
        <v>0</v>
      </c>
      <c r="AW707" s="244">
        <f>tabItens[[#This Row],[QTDE ATUAL]] + tabItens[[#This Row],[RC QTDE]] + tabItens[[#This Row],[AF SALDO]] + tabItens[[#This Row],[Recentes]]</f>
        <v>6575</v>
      </c>
      <c r="AX707" s="272">
        <v>695</v>
      </c>
      <c r="AY707" s="272">
        <v>4</v>
      </c>
      <c r="AZ707" s="272">
        <f>IF(ISBLANK(tabItens[[#This Row],[CÓDIGO]]),"",tabItens[[#This Row],[PontoMês]] * (AZ$2+tabItens[[#This Row],[PontoQtM]]))</f>
        <v>2780</v>
      </c>
      <c r="BA707" s="271">
        <f>tabItens[[#This Row],[PontoPed]] - tabItens[[#This Row],[Saldo]] + (1/10)</f>
        <v>-3794.9</v>
      </c>
      <c r="BB707" s="271">
        <f xml:space="preserve"> tabItens[[#This Row],[PontoMês]] * BB$2 - tabItens[[#This Row],[QTDE ATUAL]] - (1/10)</f>
        <v>-5880.1</v>
      </c>
      <c r="BC707" s="273">
        <f>IF( tabItens[[#This Row],[PontoPed]]&gt;0, IF(tabItens[[#This Row],[PontoPed]]&lt;1, 1, IF( tabItens[[#This Row],[Saldo]]&gt;tabItens[[#This Row],[PontoPed]], 0, (tabItens[[#This Row],[PontoPed]]-tabItens[[#This Row],[Saldo]])/tabItens[[#This Row],[PontoPed]] ) ), 0 )</f>
        <v>0</v>
      </c>
      <c r="BD707" s="274">
        <f>ROUNDDOWN(IF( OR( AND(tabItens[[#This Row],[PontoPed]]&lt;tabItens[[#This Row],[Saldo]],tabItens[[#This Row],[Saldo]]&gt;0), tabItens[[#This Row],[PontoPed]]=0), 99, IF(AND(tabItens[[#This Row],[Saldo]]=0,tabItens[[#This Row],[PontoPed]]&gt;0), 0, (1-tabItens[[#This Row],[PctAb]])*10 ) ),0)</f>
        <v>99</v>
      </c>
      <c r="BE707" s="275">
        <f>MAX(ROUNDDOWN( IF(tabItens[[#This Row],[Abaixo]] &gt; 0,   tabItens[[#This Row],[Abaixo]] + (tabItens[[#This Row],[PontoMês]] * IF( OR( ISBLANK(tabItens[[#This Row],[ATA Nº/ANO]]), tabItens[[#This Row],[ATA Nº/ANO]] = ""),BE$2,BE$1)),0),0),0)</f>
        <v>0</v>
      </c>
      <c r="BF70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7" s="276">
        <f>SUMIF(Consumo!$C$3:$C$902,tabItens[[#This Row],[CÓDIGO]],Consumo!$E$3:$E$902)</f>
        <v>0</v>
      </c>
      <c r="BH707" s="277">
        <f>IF(AND(tabItens[[#This Row],[Pend]] &gt; 0,tabItens[[#This Row],[Consumo]] &lt;&gt; 0), tabItens[[#This Row],[Pend]] / tabItens[[#This Row],[Consumo]], 0 )</f>
        <v>0</v>
      </c>
      <c r="BI707" s="276"/>
      <c r="BJ707" s="276"/>
      <c r="BK707" s="278" t="s">
        <v>2077</v>
      </c>
    </row>
    <row r="708" spans="1:63" x14ac:dyDescent="0.3">
      <c r="A708" s="239">
        <v>113846</v>
      </c>
      <c r="B708" s="240" t="s">
        <v>1703</v>
      </c>
      <c r="C708" s="241" t="s">
        <v>612</v>
      </c>
      <c r="D708" s="242">
        <v>2.93</v>
      </c>
      <c r="E708" s="243"/>
      <c r="F708" s="243"/>
      <c r="G708" s="243" t="s">
        <v>891</v>
      </c>
      <c r="H708" s="244">
        <v>895</v>
      </c>
      <c r="I708" s="245">
        <v>103003</v>
      </c>
      <c r="J708" s="246">
        <v>2.93</v>
      </c>
      <c r="K708" s="247">
        <v>989</v>
      </c>
      <c r="L708" s="248">
        <f>IF(tabItens[[#This Row],[Média]] &gt; 0, tabItens[[#This Row],[QTDE ATUAL]] / tabItens[[#This Row],[Média]],999.9)</f>
        <v>999.9</v>
      </c>
      <c r="M708" s="249">
        <v>0</v>
      </c>
      <c r="N708" s="250">
        <f>tabItens[[#This Row],[VALOR UNIT.]] * tabItens[[#This Row],[LC]]</f>
        <v>0</v>
      </c>
      <c r="O708" s="251" t="s">
        <v>2087</v>
      </c>
      <c r="P708" s="252"/>
      <c r="Q708" s="253"/>
      <c r="R708" s="250"/>
      <c r="S708" s="254"/>
      <c r="T708" s="255">
        <f>ROUNDDOWN(IFERROR(tabItens[[#This Row],[ATA DT.VALID.]] - $D$1,0) / 30,0)</f>
        <v>-1507</v>
      </c>
      <c r="U708" s="240" t="s">
        <v>1314</v>
      </c>
      <c r="V708" s="256">
        <v>1</v>
      </c>
      <c r="W708" s="257" t="s">
        <v>2062</v>
      </c>
      <c r="X708" s="258">
        <v>51</v>
      </c>
      <c r="Y708" s="259">
        <v>19</v>
      </c>
      <c r="Z708" s="260"/>
      <c r="AA708" s="261"/>
      <c r="AB708" s="262"/>
      <c r="AC708" s="262">
        <v>10605</v>
      </c>
      <c r="AD708" s="261">
        <v>2023</v>
      </c>
      <c r="AE708" s="262">
        <v>1500</v>
      </c>
      <c r="AF708" s="255">
        <v>1500</v>
      </c>
      <c r="AG708" s="263" t="s">
        <v>2048</v>
      </c>
      <c r="AH708" s="264">
        <v>45197</v>
      </c>
      <c r="AI708" s="255">
        <v>376</v>
      </c>
      <c r="AJ708" s="264">
        <v>44532</v>
      </c>
      <c r="AK708" s="264">
        <v>40198</v>
      </c>
      <c r="AL708" s="264">
        <v>45161</v>
      </c>
      <c r="AM708" s="254"/>
      <c r="AN708" s="243"/>
      <c r="AO708" s="265" t="str">
        <f>_xlfn.IFNA(IF(VLOOKUP(tabItens[[#This Row],[CÓDIGO]],tabExcluirDoEstoque[#Data],1,FALSE),"sim",""),"")</f>
        <v/>
      </c>
      <c r="AP708" s="266" t="str">
        <f ca="1">IF(OR(ISBLANK(tabItens[[#This Row],[ATA DT.VALID.]]),tabItens[[#This Row],[ATA DT.VALID.]]="",tabItens[[#This Row],[ATA DT.VALID.]]=" "),"",IF(TYPE(tabItens[[#This Row],[ATA DT.VALID.]])=1,ROUNDUP((tabItens[[#This Row],[ATA DT.VALID.]]-TODAY())/7,0),""))</f>
        <v/>
      </c>
      <c r="AQ708" s="267">
        <v>0</v>
      </c>
      <c r="AR708" s="268" t="str">
        <f>IF(ISBLANK(tabItens[[#This Row],[CÓDIGO]]),"",IFERROR(VLOOKUP(tabItens[[#This Row],[CÓDIGO]],Consumo!$C$2:$AI$902,32,FALSE),0))</f>
        <v>08.2023</v>
      </c>
      <c r="AS708" s="269">
        <f>SUMIF(Consumo!$C$3:$C$902,tabItens[[#This Row],[CÓDIGO]],Consumo!$T$3:$T$902) + SUMIF(Consumo!$C$3:$C$902,tabItens[[#This Row],[CÓDIGO]],Consumo!$U$3:$U$902) + SUMIF(Consumo!$C$3:$C$902,tabItens[[#This Row],[CÓDIGO]],Consumo!$V$3:$V$902) + SUMIF(Consumo!$C$3:$C$902,tabItens[[#This Row],[CÓDIGO]],Consumo!$W$3:$W$902)</f>
        <v>340</v>
      </c>
      <c r="AT708" s="269">
        <f>SUMIF(Consumo!$C$3:$C$902,tabItens[[#This Row],[CÓDIGO]],Consumo!$AF$3:$AF$902)</f>
        <v>1812</v>
      </c>
      <c r="AU708" s="270">
        <f>SUMIF(Consumo!$C$3:$C$902,tabItens[[#This Row],[CÓDIGO]],Consumo!$AG$3:$AG$902)</f>
        <v>300</v>
      </c>
      <c r="AV708" s="271">
        <f>SUMIF(Consumo!$C$3:$C$902,tabItens[[#This Row],[CÓDIGO]],Consumo!$AE$3:$AE$902)</f>
        <v>0</v>
      </c>
      <c r="AW708" s="244">
        <f>tabItens[[#This Row],[QTDE ATUAL]] + tabItens[[#This Row],[RC QTDE]] + tabItens[[#This Row],[AF SALDO]] + tabItens[[#This Row],[Recentes]]</f>
        <v>2395</v>
      </c>
      <c r="AX708" s="272">
        <v>92</v>
      </c>
      <c r="AY708" s="272">
        <v>4</v>
      </c>
      <c r="AZ708" s="272">
        <f>IF(ISBLANK(tabItens[[#This Row],[CÓDIGO]]),"",tabItens[[#This Row],[PontoMês]] * (AZ$2+tabItens[[#This Row],[PontoQtM]]))</f>
        <v>368</v>
      </c>
      <c r="BA708" s="271">
        <f>tabItens[[#This Row],[PontoPed]] - tabItens[[#This Row],[Saldo]] + (1/10)</f>
        <v>-2026.9</v>
      </c>
      <c r="BB708" s="271">
        <f xml:space="preserve"> tabItens[[#This Row],[PontoMês]] * BB$2 - tabItens[[#This Row],[QTDE ATUAL]] - (1/10)</f>
        <v>-803.1</v>
      </c>
      <c r="BC708" s="273">
        <f>IF( tabItens[[#This Row],[PontoPed]]&gt;0, IF(tabItens[[#This Row],[PontoPed]]&lt;1, 1, IF( tabItens[[#This Row],[Saldo]]&gt;tabItens[[#This Row],[PontoPed]], 0, (tabItens[[#This Row],[PontoPed]]-tabItens[[#This Row],[Saldo]])/tabItens[[#This Row],[PontoPed]] ) ), 0 )</f>
        <v>0</v>
      </c>
      <c r="BD708" s="274">
        <f>ROUNDDOWN(IF( OR( AND(tabItens[[#This Row],[PontoPed]]&lt;tabItens[[#This Row],[Saldo]],tabItens[[#This Row],[Saldo]]&gt;0), tabItens[[#This Row],[PontoPed]]=0), 99, IF(AND(tabItens[[#This Row],[Saldo]]=0,tabItens[[#This Row],[PontoPed]]&gt;0), 0, (1-tabItens[[#This Row],[PctAb]])*10 ) ),0)</f>
        <v>99</v>
      </c>
      <c r="BE708" s="275">
        <f>MAX(ROUNDDOWN( IF(tabItens[[#This Row],[Abaixo]] &gt; 0,   tabItens[[#This Row],[Abaixo]] + (tabItens[[#This Row],[PontoMês]] * IF( OR( ISBLANK(tabItens[[#This Row],[ATA Nº/ANO]]), tabItens[[#This Row],[ATA Nº/ANO]] = ""),BE$2,BE$1)),0),0),0)</f>
        <v>0</v>
      </c>
      <c r="BF70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8" s="276">
        <f>SUMIF(Consumo!$C$3:$C$902,tabItens[[#This Row],[CÓDIGO]],Consumo!$E$3:$E$902)</f>
        <v>0</v>
      </c>
      <c r="BH708" s="277">
        <f>IF(AND(tabItens[[#This Row],[Pend]] &gt; 0,tabItens[[#This Row],[Consumo]] &lt;&gt; 0), tabItens[[#This Row],[Pend]] / tabItens[[#This Row],[Consumo]], 0 )</f>
        <v>0</v>
      </c>
      <c r="BI708" s="276"/>
      <c r="BJ708" s="276"/>
      <c r="BK708" s="278" t="s">
        <v>2077</v>
      </c>
    </row>
    <row r="709" spans="1:63" x14ac:dyDescent="0.3">
      <c r="A709" s="239">
        <v>53446</v>
      </c>
      <c r="B709" s="240" t="s">
        <v>1313</v>
      </c>
      <c r="C709" s="241" t="s">
        <v>612</v>
      </c>
      <c r="D709" s="242">
        <v>3.04</v>
      </c>
      <c r="E709" s="243"/>
      <c r="F709" s="243"/>
      <c r="G709" s="243" t="s">
        <v>891</v>
      </c>
      <c r="H709" s="244">
        <v>2123</v>
      </c>
      <c r="I709" s="245">
        <v>103003</v>
      </c>
      <c r="J709" s="246">
        <v>3.04</v>
      </c>
      <c r="K709" s="247">
        <v>1248</v>
      </c>
      <c r="L709" s="248">
        <f>IF(tabItens[[#This Row],[Média]] &gt; 0, tabItens[[#This Row],[QTDE ATUAL]] / tabItens[[#This Row],[Média]],999.9)</f>
        <v>999.9</v>
      </c>
      <c r="M709" s="249">
        <v>0</v>
      </c>
      <c r="N709" s="250">
        <f>tabItens[[#This Row],[VALOR UNIT.]] * tabItens[[#This Row],[LC]]</f>
        <v>0</v>
      </c>
      <c r="O709" s="251" t="s">
        <v>2087</v>
      </c>
      <c r="P709" s="252"/>
      <c r="Q709" s="253"/>
      <c r="R709" s="250"/>
      <c r="S709" s="254"/>
      <c r="T709" s="255">
        <f>ROUNDDOWN(IFERROR(tabItens[[#This Row],[ATA DT.VALID.]] - $D$1,0) / 30,0)</f>
        <v>-1507</v>
      </c>
      <c r="U709" s="240" t="s">
        <v>1314</v>
      </c>
      <c r="V709" s="256">
        <v>1</v>
      </c>
      <c r="W709" s="257" t="s">
        <v>2062</v>
      </c>
      <c r="X709" s="258">
        <v>51</v>
      </c>
      <c r="Y709" s="259">
        <v>19</v>
      </c>
      <c r="Z709" s="260"/>
      <c r="AA709" s="261"/>
      <c r="AB709" s="262"/>
      <c r="AC709" s="262"/>
      <c r="AD709" s="261"/>
      <c r="AE709" s="262"/>
      <c r="AF709" s="255"/>
      <c r="AG709" s="263" t="s">
        <v>2063</v>
      </c>
      <c r="AH709" s="264"/>
      <c r="AI709" s="255">
        <v>576</v>
      </c>
      <c r="AJ709" s="264">
        <v>45169</v>
      </c>
      <c r="AK709" s="264" t="s">
        <v>891</v>
      </c>
      <c r="AL709" s="264">
        <v>45174</v>
      </c>
      <c r="AM709" s="254"/>
      <c r="AN709" s="243"/>
      <c r="AO709" s="265" t="str">
        <f>_xlfn.IFNA(IF(VLOOKUP(tabItens[[#This Row],[CÓDIGO]],tabExcluirDoEstoque[#Data],1,FALSE),"sim",""),"")</f>
        <v/>
      </c>
      <c r="AP709" s="266" t="str">
        <f ca="1">IF(OR(ISBLANK(tabItens[[#This Row],[ATA DT.VALID.]]),tabItens[[#This Row],[ATA DT.VALID.]]="",tabItens[[#This Row],[ATA DT.VALID.]]=" "),"",IF(TYPE(tabItens[[#This Row],[ATA DT.VALID.]])=1,ROUNDUP((tabItens[[#This Row],[ATA DT.VALID.]]-TODAY())/7,0),""))</f>
        <v/>
      </c>
      <c r="AQ709" s="267">
        <v>0</v>
      </c>
      <c r="AR709" s="268" t="str">
        <f>IF(ISBLANK(tabItens[[#This Row],[CÓDIGO]]),"",IFERROR(VLOOKUP(tabItens[[#This Row],[CÓDIGO]],Consumo!$C$2:$AI$902,32,FALSE),0))</f>
        <v>08.2023</v>
      </c>
      <c r="AS709" s="269">
        <f>SUMIF(Consumo!$C$3:$C$902,tabItens[[#This Row],[CÓDIGO]],Consumo!$T$3:$T$902) + SUMIF(Consumo!$C$3:$C$902,tabItens[[#This Row],[CÓDIGO]],Consumo!$U$3:$U$902) + SUMIF(Consumo!$C$3:$C$902,tabItens[[#This Row],[CÓDIGO]],Consumo!$V$3:$V$902) + SUMIF(Consumo!$C$3:$C$902,tabItens[[#This Row],[CÓDIGO]],Consumo!$W$3:$W$902)</f>
        <v>250</v>
      </c>
      <c r="AT709" s="269">
        <f>SUMIF(Consumo!$C$3:$C$902,tabItens[[#This Row],[CÓDIGO]],Consumo!$AF$3:$AF$902)</f>
        <v>2131</v>
      </c>
      <c r="AU709" s="270">
        <f>SUMIF(Consumo!$C$3:$C$902,tabItens[[#This Row],[CÓDIGO]],Consumo!$AG$3:$AG$902)</f>
        <v>482</v>
      </c>
      <c r="AV709" s="271">
        <f>SUMIF(Consumo!$C$3:$C$902,tabItens[[#This Row],[CÓDIGO]],Consumo!$AE$3:$AE$902)</f>
        <v>0</v>
      </c>
      <c r="AW709" s="244">
        <f>tabItens[[#This Row],[QTDE ATUAL]] + tabItens[[#This Row],[RC QTDE]] + tabItens[[#This Row],[AF SALDO]] + tabItens[[#This Row],[Recentes]]</f>
        <v>2123</v>
      </c>
      <c r="AX709" s="272">
        <v>94</v>
      </c>
      <c r="AY709" s="272">
        <v>4</v>
      </c>
      <c r="AZ709" s="272">
        <f>IF(ISBLANK(tabItens[[#This Row],[CÓDIGO]]),"",tabItens[[#This Row],[PontoMês]] * (AZ$2+tabItens[[#This Row],[PontoQtM]]))</f>
        <v>376</v>
      </c>
      <c r="BA709" s="271">
        <f>tabItens[[#This Row],[PontoPed]] - tabItens[[#This Row],[Saldo]] + (1/10)</f>
        <v>-1746.9</v>
      </c>
      <c r="BB709" s="271">
        <f xml:space="preserve"> tabItens[[#This Row],[PontoMês]] * BB$2 - tabItens[[#This Row],[QTDE ATUAL]] - (1/10)</f>
        <v>-2029.1</v>
      </c>
      <c r="BC709" s="273">
        <f>IF( tabItens[[#This Row],[PontoPed]]&gt;0, IF(tabItens[[#This Row],[PontoPed]]&lt;1, 1, IF( tabItens[[#This Row],[Saldo]]&gt;tabItens[[#This Row],[PontoPed]], 0, (tabItens[[#This Row],[PontoPed]]-tabItens[[#This Row],[Saldo]])/tabItens[[#This Row],[PontoPed]] ) ), 0 )</f>
        <v>0</v>
      </c>
      <c r="BD709" s="274">
        <f>ROUNDDOWN(IF( OR( AND(tabItens[[#This Row],[PontoPed]]&lt;tabItens[[#This Row],[Saldo]],tabItens[[#This Row],[Saldo]]&gt;0), tabItens[[#This Row],[PontoPed]]=0), 99, IF(AND(tabItens[[#This Row],[Saldo]]=0,tabItens[[#This Row],[PontoPed]]&gt;0), 0, (1-tabItens[[#This Row],[PctAb]])*10 ) ),0)</f>
        <v>99</v>
      </c>
      <c r="BE709" s="275">
        <f>MAX(ROUNDDOWN( IF(tabItens[[#This Row],[Abaixo]] &gt; 0,   tabItens[[#This Row],[Abaixo]] + (tabItens[[#This Row],[PontoMês]] * IF( OR( ISBLANK(tabItens[[#This Row],[ATA Nº/ANO]]), tabItens[[#This Row],[ATA Nº/ANO]] = ""),BE$2,BE$1)),0),0),0)</f>
        <v>0</v>
      </c>
      <c r="BF70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9" s="276">
        <f>SUMIF(Consumo!$C$3:$C$902,tabItens[[#This Row],[CÓDIGO]],Consumo!$E$3:$E$902)</f>
        <v>0</v>
      </c>
      <c r="BH709" s="277">
        <f>IF(AND(tabItens[[#This Row],[Pend]] &gt; 0,tabItens[[#This Row],[Consumo]] &lt;&gt; 0), tabItens[[#This Row],[Pend]] / tabItens[[#This Row],[Consumo]], 0 )</f>
        <v>0</v>
      </c>
      <c r="BI709" s="276"/>
      <c r="BJ709" s="276"/>
      <c r="BK709" s="278" t="s">
        <v>2077</v>
      </c>
    </row>
    <row r="710" spans="1:63" x14ac:dyDescent="0.3">
      <c r="A710" s="239">
        <v>57598</v>
      </c>
      <c r="B710" s="240" t="s">
        <v>1338</v>
      </c>
      <c r="C710" s="241" t="s">
        <v>612</v>
      </c>
      <c r="D710" s="242">
        <v>4.87</v>
      </c>
      <c r="E710" s="243"/>
      <c r="F710" s="243"/>
      <c r="G710" s="243" t="s">
        <v>891</v>
      </c>
      <c r="H710" s="244">
        <v>0</v>
      </c>
      <c r="I710" s="245">
        <v>103003</v>
      </c>
      <c r="J710" s="246">
        <v>4.87</v>
      </c>
      <c r="K710" s="247">
        <v>964</v>
      </c>
      <c r="L710" s="248">
        <f>IF(tabItens[[#This Row],[Média]] &gt; 0, tabItens[[#This Row],[QTDE ATUAL]] / tabItens[[#This Row],[Média]],999.9)</f>
        <v>999.9</v>
      </c>
      <c r="M710" s="249">
        <v>0</v>
      </c>
      <c r="N710" s="250">
        <f>tabItens[[#This Row],[VALOR UNIT.]] * tabItens[[#This Row],[LC]]</f>
        <v>0</v>
      </c>
      <c r="O710" s="251" t="s">
        <v>2087</v>
      </c>
      <c r="P710" s="252"/>
      <c r="Q710" s="253"/>
      <c r="R710" s="250"/>
      <c r="S710" s="254"/>
      <c r="T710" s="255">
        <f>ROUNDDOWN(IFERROR(tabItens[[#This Row],[ATA DT.VALID.]] - $D$1,0) / 30,0)</f>
        <v>-1507</v>
      </c>
      <c r="U710" s="240" t="s">
        <v>1314</v>
      </c>
      <c r="V710" s="256">
        <v>1</v>
      </c>
      <c r="W710" s="257" t="s">
        <v>2062</v>
      </c>
      <c r="X710" s="258">
        <v>51</v>
      </c>
      <c r="Y710" s="259">
        <v>19</v>
      </c>
      <c r="Z710" s="260"/>
      <c r="AA710" s="261"/>
      <c r="AB710" s="262"/>
      <c r="AC710" s="262">
        <v>10437</v>
      </c>
      <c r="AD710" s="261">
        <v>2023</v>
      </c>
      <c r="AE710" s="262">
        <v>1000</v>
      </c>
      <c r="AF710" s="255">
        <v>1000</v>
      </c>
      <c r="AG710" s="263" t="s">
        <v>2048</v>
      </c>
      <c r="AH710" s="264">
        <v>45197</v>
      </c>
      <c r="AI710" s="255">
        <v>380</v>
      </c>
      <c r="AJ710" s="264">
        <v>44539</v>
      </c>
      <c r="AK710" s="264" t="s">
        <v>891</v>
      </c>
      <c r="AL710" s="264">
        <v>45160</v>
      </c>
      <c r="AM710" s="254"/>
      <c r="AN710" s="243"/>
      <c r="AO710" s="265" t="str">
        <f>_xlfn.IFNA(IF(VLOOKUP(tabItens[[#This Row],[CÓDIGO]],tabExcluirDoEstoque[#Data],1,FALSE),"sim",""),"")</f>
        <v/>
      </c>
      <c r="AP710" s="266" t="str">
        <f ca="1">IF(OR(ISBLANK(tabItens[[#This Row],[ATA DT.VALID.]]),tabItens[[#This Row],[ATA DT.VALID.]]="",tabItens[[#This Row],[ATA DT.VALID.]]=" "),"",IF(TYPE(tabItens[[#This Row],[ATA DT.VALID.]])=1,ROUNDUP((tabItens[[#This Row],[ATA DT.VALID.]]-TODAY())/7,0),""))</f>
        <v/>
      </c>
      <c r="AQ710" s="267">
        <v>0</v>
      </c>
      <c r="AR710" s="268" t="str">
        <f>IF(ISBLANK(tabItens[[#This Row],[CÓDIGO]]),"",IFERROR(VLOOKUP(tabItens[[#This Row],[CÓDIGO]],Consumo!$C$2:$AI$902,32,FALSE),0))</f>
        <v>08.2023</v>
      </c>
      <c r="AS710" s="269">
        <f>SUMIF(Consumo!$C$3:$C$902,tabItens[[#This Row],[CÓDIGO]],Consumo!$T$3:$T$902) + SUMIF(Consumo!$C$3:$C$902,tabItens[[#This Row],[CÓDIGO]],Consumo!$U$3:$U$902) + SUMIF(Consumo!$C$3:$C$902,tabItens[[#This Row],[CÓDIGO]],Consumo!$V$3:$V$902) + SUMIF(Consumo!$C$3:$C$902,tabItens[[#This Row],[CÓDIGO]],Consumo!$W$3:$W$902)</f>
        <v>185</v>
      </c>
      <c r="AT710" s="269">
        <f>SUMIF(Consumo!$C$3:$C$902,tabItens[[#This Row],[CÓDIGO]],Consumo!$AF$3:$AF$902)</f>
        <v>1855</v>
      </c>
      <c r="AU710" s="270">
        <f>SUMIF(Consumo!$C$3:$C$902,tabItens[[#This Row],[CÓDIGO]],Consumo!$AG$3:$AG$902)</f>
        <v>278</v>
      </c>
      <c r="AV710" s="271">
        <f>SUMIF(Consumo!$C$3:$C$902,tabItens[[#This Row],[CÓDIGO]],Consumo!$AE$3:$AE$902)</f>
        <v>0</v>
      </c>
      <c r="AW710" s="244">
        <f>tabItens[[#This Row],[QTDE ATUAL]] + tabItens[[#This Row],[RC QTDE]] + tabItens[[#This Row],[AF SALDO]] + tabItens[[#This Row],[Recentes]]</f>
        <v>1000</v>
      </c>
      <c r="AX710" s="272">
        <v>105</v>
      </c>
      <c r="AY710" s="272">
        <v>4</v>
      </c>
      <c r="AZ710" s="272">
        <f>IF(ISBLANK(tabItens[[#This Row],[CÓDIGO]]),"",tabItens[[#This Row],[PontoMês]] * (AZ$2+tabItens[[#This Row],[PontoQtM]]))</f>
        <v>420</v>
      </c>
      <c r="BA710" s="271">
        <f>tabItens[[#This Row],[PontoPed]] - tabItens[[#This Row],[Saldo]] + (1/10)</f>
        <v>-579.9</v>
      </c>
      <c r="BB710" s="271">
        <f xml:space="preserve"> tabItens[[#This Row],[PontoMês]] * BB$2 - tabItens[[#This Row],[QTDE ATUAL]] - (1/10)</f>
        <v>104.9</v>
      </c>
      <c r="BC710" s="273">
        <f>IF( tabItens[[#This Row],[PontoPed]]&gt;0, IF(tabItens[[#This Row],[PontoPed]]&lt;1, 1, IF( tabItens[[#This Row],[Saldo]]&gt;tabItens[[#This Row],[PontoPed]], 0, (tabItens[[#This Row],[PontoPed]]-tabItens[[#This Row],[Saldo]])/tabItens[[#This Row],[PontoPed]] ) ), 0 )</f>
        <v>0</v>
      </c>
      <c r="BD710" s="274">
        <f>ROUNDDOWN(IF( OR( AND(tabItens[[#This Row],[PontoPed]]&lt;tabItens[[#This Row],[Saldo]],tabItens[[#This Row],[Saldo]]&gt;0), tabItens[[#This Row],[PontoPed]]=0), 99, IF(AND(tabItens[[#This Row],[Saldo]]=0,tabItens[[#This Row],[PontoPed]]&gt;0), 0, (1-tabItens[[#This Row],[PctAb]])*10 ) ),0)</f>
        <v>99</v>
      </c>
      <c r="BE710" s="275">
        <f>MAX(ROUNDDOWN( IF(tabItens[[#This Row],[Abaixo]] &gt; 0,   tabItens[[#This Row],[Abaixo]] + (tabItens[[#This Row],[PontoMês]] * IF( OR( ISBLANK(tabItens[[#This Row],[ATA Nº/ANO]]), tabItens[[#This Row],[ATA Nº/ANO]] = ""),BE$2,BE$1)),0),0),0)</f>
        <v>0</v>
      </c>
      <c r="BF71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0" s="276">
        <f>SUMIF(Consumo!$C$3:$C$902,tabItens[[#This Row],[CÓDIGO]],Consumo!$E$3:$E$902)</f>
        <v>0</v>
      </c>
      <c r="BH710" s="277">
        <f>IF(AND(tabItens[[#This Row],[Pend]] &gt; 0,tabItens[[#This Row],[Consumo]] &lt;&gt; 0), tabItens[[#This Row],[Pend]] / tabItens[[#This Row],[Consumo]], 0 )</f>
        <v>0</v>
      </c>
      <c r="BI710" s="276"/>
      <c r="BJ710" s="276"/>
      <c r="BK710" s="278" t="s">
        <v>2077</v>
      </c>
    </row>
    <row r="711" spans="1:63" x14ac:dyDescent="0.3">
      <c r="A711" s="239">
        <v>107483</v>
      </c>
      <c r="B711" s="240" t="s">
        <v>1653</v>
      </c>
      <c r="C711" s="241" t="s">
        <v>31</v>
      </c>
      <c r="D711" s="242">
        <v>15.3</v>
      </c>
      <c r="E711" s="243"/>
      <c r="F711" s="243"/>
      <c r="G711" s="243" t="s">
        <v>891</v>
      </c>
      <c r="H711" s="244">
        <v>51</v>
      </c>
      <c r="I711" s="245">
        <v>103003</v>
      </c>
      <c r="J711" s="246">
        <v>15.3</v>
      </c>
      <c r="K711" s="247">
        <v>235</v>
      </c>
      <c r="L711" s="248">
        <f>IF(tabItens[[#This Row],[Média]] &gt; 0, tabItens[[#This Row],[QTDE ATUAL]] / tabItens[[#This Row],[Média]],999.9)</f>
        <v>999.9</v>
      </c>
      <c r="M711" s="249">
        <v>0</v>
      </c>
      <c r="N711" s="250">
        <f>tabItens[[#This Row],[VALOR UNIT.]] * tabItens[[#This Row],[LC]]</f>
        <v>0</v>
      </c>
      <c r="O711" s="251" t="s">
        <v>2110</v>
      </c>
      <c r="P711" s="252"/>
      <c r="Q711" s="253"/>
      <c r="R711" s="250"/>
      <c r="S711" s="254"/>
      <c r="T711" s="255">
        <f>ROUNDDOWN(IFERROR(tabItens[[#This Row],[ATA DT.VALID.]] - $D$1,0) / 30,0)</f>
        <v>-1507</v>
      </c>
      <c r="U711" s="240" t="s">
        <v>1654</v>
      </c>
      <c r="V711" s="256">
        <v>1</v>
      </c>
      <c r="W711" s="257" t="s">
        <v>2068</v>
      </c>
      <c r="X711" s="258">
        <v>55</v>
      </c>
      <c r="Y711" s="259">
        <v>4</v>
      </c>
      <c r="Z711" s="260">
        <v>10090</v>
      </c>
      <c r="AA711" s="261">
        <v>2023</v>
      </c>
      <c r="AB711" s="262">
        <v>200</v>
      </c>
      <c r="AC711" s="262"/>
      <c r="AD711" s="261"/>
      <c r="AE711" s="262"/>
      <c r="AF711" s="255"/>
      <c r="AG711" s="263" t="s">
        <v>2063</v>
      </c>
      <c r="AH711" s="264"/>
      <c r="AI711" s="255">
        <v>100</v>
      </c>
      <c r="AJ711" s="264">
        <v>44874</v>
      </c>
      <c r="AK711" s="264">
        <v>39679</v>
      </c>
      <c r="AL711" s="264">
        <v>44845</v>
      </c>
      <c r="AM711" s="254"/>
      <c r="AN711" s="243"/>
      <c r="AO711" s="265" t="str">
        <f>_xlfn.IFNA(IF(VLOOKUP(tabItens[[#This Row],[CÓDIGO]],tabExcluirDoEstoque[#Data],1,FALSE),"sim",""),"")</f>
        <v/>
      </c>
      <c r="AP711" s="266" t="str">
        <f ca="1">IF(OR(ISBLANK(tabItens[[#This Row],[ATA DT.VALID.]]),tabItens[[#This Row],[ATA DT.VALID.]]="",tabItens[[#This Row],[ATA DT.VALID.]]=" "),"",IF(TYPE(tabItens[[#This Row],[ATA DT.VALID.]])=1,ROUNDUP((tabItens[[#This Row],[ATA DT.VALID.]]-TODAY())/7,0),""))</f>
        <v/>
      </c>
      <c r="AQ711" s="267">
        <v>0</v>
      </c>
      <c r="AR711" s="268" t="str">
        <f>IF(ISBLANK(tabItens[[#This Row],[CÓDIGO]]),"",IFERROR(VLOOKUP(tabItens[[#This Row],[CÓDIGO]],Consumo!$C$2:$AI$902,32,FALSE),0))</f>
        <v>08.2023</v>
      </c>
      <c r="AS711" s="269">
        <f>SUMIF(Consumo!$C$3:$C$902,tabItens[[#This Row],[CÓDIGO]],Consumo!$T$3:$T$902) + SUMIF(Consumo!$C$3:$C$902,tabItens[[#This Row],[CÓDIGO]],Consumo!$U$3:$U$902) + SUMIF(Consumo!$C$3:$C$902,tabItens[[#This Row],[CÓDIGO]],Consumo!$V$3:$V$902) + SUMIF(Consumo!$C$3:$C$902,tabItens[[#This Row],[CÓDIGO]],Consumo!$W$3:$W$902)</f>
        <v>172</v>
      </c>
      <c r="AT711" s="269">
        <f>SUMIF(Consumo!$C$3:$C$902,tabItens[[#This Row],[CÓDIGO]],Consumo!$AF$3:$AF$902)</f>
        <v>468</v>
      </c>
      <c r="AU711" s="270">
        <f>SUMIF(Consumo!$C$3:$C$902,tabItens[[#This Row],[CÓDIGO]],Consumo!$AG$3:$AG$902)</f>
        <v>92</v>
      </c>
      <c r="AV711" s="271">
        <f>SUMIF(Consumo!$C$3:$C$902,tabItens[[#This Row],[CÓDIGO]],Consumo!$AE$3:$AE$902)</f>
        <v>0</v>
      </c>
      <c r="AW711" s="244">
        <f>tabItens[[#This Row],[QTDE ATUAL]] + tabItens[[#This Row],[RC QTDE]] + tabItens[[#This Row],[AF SALDO]] + tabItens[[#This Row],[Recentes]]</f>
        <v>251</v>
      </c>
      <c r="AX711" s="272">
        <v>19</v>
      </c>
      <c r="AY711" s="272">
        <v>4</v>
      </c>
      <c r="AZ711" s="272">
        <f>IF(ISBLANK(tabItens[[#This Row],[CÓDIGO]]),"",tabItens[[#This Row],[PontoMês]] * (AZ$2+tabItens[[#This Row],[PontoQtM]]))</f>
        <v>76</v>
      </c>
      <c r="BA711" s="271">
        <f>tabItens[[#This Row],[PontoPed]] - tabItens[[#This Row],[Saldo]] + (1/10)</f>
        <v>-174.9</v>
      </c>
      <c r="BB711" s="271">
        <f xml:space="preserve"> tabItens[[#This Row],[PontoMês]] * BB$2 - tabItens[[#This Row],[QTDE ATUAL]] - (1/10)</f>
        <v>-32.1</v>
      </c>
      <c r="BC711" s="273">
        <f>IF( tabItens[[#This Row],[PontoPed]]&gt;0, IF(tabItens[[#This Row],[PontoPed]]&lt;1, 1, IF( tabItens[[#This Row],[Saldo]]&gt;tabItens[[#This Row],[PontoPed]], 0, (tabItens[[#This Row],[PontoPed]]-tabItens[[#This Row],[Saldo]])/tabItens[[#This Row],[PontoPed]] ) ), 0 )</f>
        <v>0</v>
      </c>
      <c r="BD711" s="274">
        <f>ROUNDDOWN(IF( OR( AND(tabItens[[#This Row],[PontoPed]]&lt;tabItens[[#This Row],[Saldo]],tabItens[[#This Row],[Saldo]]&gt;0), tabItens[[#This Row],[PontoPed]]=0), 99, IF(AND(tabItens[[#This Row],[Saldo]]=0,tabItens[[#This Row],[PontoPed]]&gt;0), 0, (1-tabItens[[#This Row],[PctAb]])*10 ) ),0)</f>
        <v>99</v>
      </c>
      <c r="BE711" s="275">
        <f>MAX(ROUNDDOWN( IF(tabItens[[#This Row],[Abaixo]] &gt; 0,   tabItens[[#This Row],[Abaixo]] + (tabItens[[#This Row],[PontoMês]] * IF( OR( ISBLANK(tabItens[[#This Row],[ATA Nº/ANO]]), tabItens[[#This Row],[ATA Nº/ANO]] = ""),BE$2,BE$1)),0),0),0)</f>
        <v>0</v>
      </c>
      <c r="BF71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1" s="276">
        <f>SUMIF(Consumo!$C$3:$C$902,tabItens[[#This Row],[CÓDIGO]],Consumo!$E$3:$E$902)</f>
        <v>0</v>
      </c>
      <c r="BH711" s="277">
        <f>IF(AND(tabItens[[#This Row],[Pend]] &gt; 0,tabItens[[#This Row],[Consumo]] &lt;&gt; 0), tabItens[[#This Row],[Pend]] / tabItens[[#This Row],[Consumo]], 0 )</f>
        <v>0</v>
      </c>
      <c r="BI711" s="276"/>
      <c r="BJ711" s="276"/>
      <c r="BK711" s="278" t="s">
        <v>2077</v>
      </c>
    </row>
    <row r="712" spans="1:63" x14ac:dyDescent="0.3">
      <c r="A712" s="239">
        <v>106131</v>
      </c>
      <c r="B712" s="240" t="s">
        <v>1635</v>
      </c>
      <c r="C712" s="241" t="s">
        <v>264</v>
      </c>
      <c r="D712" s="242">
        <v>49</v>
      </c>
      <c r="E712" s="243"/>
      <c r="F712" s="243"/>
      <c r="G712" s="243" t="s">
        <v>891</v>
      </c>
      <c r="H712" s="244">
        <v>1</v>
      </c>
      <c r="I712" s="245">
        <v>103003</v>
      </c>
      <c r="J712" s="246">
        <v>49</v>
      </c>
      <c r="K712" s="247">
        <v>15</v>
      </c>
      <c r="L712" s="248">
        <f>IF(tabItens[[#This Row],[Média]] &gt; 0, tabItens[[#This Row],[QTDE ATUAL]] / tabItens[[#This Row],[Média]],999.9)</f>
        <v>999.9</v>
      </c>
      <c r="M712" s="249">
        <v>0</v>
      </c>
      <c r="N712" s="250">
        <f>tabItens[[#This Row],[VALOR UNIT.]] * tabItens[[#This Row],[LC]]</f>
        <v>0</v>
      </c>
      <c r="O712" s="251"/>
      <c r="P712" s="252"/>
      <c r="Q712" s="253"/>
      <c r="R712" s="250"/>
      <c r="S712" s="254"/>
      <c r="T712" s="255">
        <f>ROUNDDOWN(IFERROR(tabItens[[#This Row],[ATA DT.VALID.]] - $D$1,0) / 30,0)</f>
        <v>-1507</v>
      </c>
      <c r="U712" s="240" t="s">
        <v>1633</v>
      </c>
      <c r="V712" s="256">
        <v>1</v>
      </c>
      <c r="W712" s="257" t="s">
        <v>2068</v>
      </c>
      <c r="X712" s="258">
        <v>50</v>
      </c>
      <c r="Y712" s="259">
        <v>2</v>
      </c>
      <c r="Z712" s="260">
        <v>2959</v>
      </c>
      <c r="AA712" s="261">
        <v>2023</v>
      </c>
      <c r="AB712" s="262">
        <v>10</v>
      </c>
      <c r="AC712" s="262"/>
      <c r="AD712" s="261"/>
      <c r="AE712" s="262"/>
      <c r="AF712" s="255"/>
      <c r="AG712" s="263" t="s">
        <v>2063</v>
      </c>
      <c r="AH712" s="264"/>
      <c r="AI712" s="255">
        <v>6</v>
      </c>
      <c r="AJ712" s="264">
        <v>43434</v>
      </c>
      <c r="AK712" s="264">
        <v>39562</v>
      </c>
      <c r="AL712" s="264">
        <v>43411</v>
      </c>
      <c r="AM712" s="254"/>
      <c r="AN712" s="243"/>
      <c r="AO712" s="265" t="str">
        <f>_xlfn.IFNA(IF(VLOOKUP(tabItens[[#This Row],[CÓDIGO]],tabExcluirDoEstoque[#Data],1,FALSE),"sim",""),"")</f>
        <v/>
      </c>
      <c r="AP712" s="266" t="str">
        <f ca="1">IF(OR(ISBLANK(tabItens[[#This Row],[ATA DT.VALID.]]),tabItens[[#This Row],[ATA DT.VALID.]]="",tabItens[[#This Row],[ATA DT.VALID.]]=" "),"",IF(TYPE(tabItens[[#This Row],[ATA DT.VALID.]])=1,ROUNDUP((tabItens[[#This Row],[ATA DT.VALID.]]-TODAY())/7,0),""))</f>
        <v/>
      </c>
      <c r="AQ712" s="267"/>
      <c r="AR712" s="268" t="str">
        <f>IF(ISBLANK(tabItens[[#This Row],[CÓDIGO]]),"",IFERROR(VLOOKUP(tabItens[[#This Row],[CÓDIGO]],Consumo!$C$2:$AI$902,32,FALSE),0))</f>
        <v>04.2023</v>
      </c>
      <c r="AS712" s="269">
        <f>SUMIF(Consumo!$C$3:$C$902,tabItens[[#This Row],[CÓDIGO]],Consumo!$T$3:$T$902) + SUMIF(Consumo!$C$3:$C$902,tabItens[[#This Row],[CÓDIGO]],Consumo!$U$3:$U$902) + SUMIF(Consumo!$C$3:$C$902,tabItens[[#This Row],[CÓDIGO]],Consumo!$V$3:$V$902) + SUMIF(Consumo!$C$3:$C$902,tabItens[[#This Row],[CÓDIGO]],Consumo!$W$3:$W$902)</f>
        <v>0</v>
      </c>
      <c r="AT712" s="269">
        <f>SUMIF(Consumo!$C$3:$C$902,tabItens[[#This Row],[CÓDIGO]],Consumo!$AF$3:$AF$902)</f>
        <v>20</v>
      </c>
      <c r="AU712" s="270">
        <f>SUMIF(Consumo!$C$3:$C$902,tabItens[[#This Row],[CÓDIGO]],Consumo!$AG$3:$AG$902)</f>
        <v>6</v>
      </c>
      <c r="AV712" s="271">
        <f>SUMIF(Consumo!$C$3:$C$902,tabItens[[#This Row],[CÓDIGO]],Consumo!$AE$3:$AE$902)</f>
        <v>0</v>
      </c>
      <c r="AW712" s="244">
        <f>tabItens[[#This Row],[QTDE ATUAL]] + tabItens[[#This Row],[RC QTDE]] + tabItens[[#This Row],[AF SALDO]] + tabItens[[#This Row],[Recentes]]</f>
        <v>11</v>
      </c>
      <c r="AX712" s="272">
        <v>1</v>
      </c>
      <c r="AY712" s="272">
        <v>4</v>
      </c>
      <c r="AZ712" s="272">
        <f>IF(ISBLANK(tabItens[[#This Row],[CÓDIGO]]),"",tabItens[[#This Row],[PontoMês]] * (AZ$2+tabItens[[#This Row],[PontoQtM]]))</f>
        <v>4</v>
      </c>
      <c r="BA712" s="271">
        <f>tabItens[[#This Row],[PontoPed]] - tabItens[[#This Row],[Saldo]] + (1/10)</f>
        <v>-6.9</v>
      </c>
      <c r="BB712" s="271">
        <f xml:space="preserve"> tabItens[[#This Row],[PontoMês]] * BB$2 - tabItens[[#This Row],[QTDE ATUAL]] - (1/10)</f>
        <v>-0.1</v>
      </c>
      <c r="BC712" s="273">
        <f>IF( tabItens[[#This Row],[PontoPed]]&gt;0, IF(tabItens[[#This Row],[PontoPed]]&lt;1, 1, IF( tabItens[[#This Row],[Saldo]]&gt;tabItens[[#This Row],[PontoPed]], 0, (tabItens[[#This Row],[PontoPed]]-tabItens[[#This Row],[Saldo]])/tabItens[[#This Row],[PontoPed]] ) ), 0 )</f>
        <v>0</v>
      </c>
      <c r="BD712" s="274">
        <f>ROUNDDOWN(IF( OR( AND(tabItens[[#This Row],[PontoPed]]&lt;tabItens[[#This Row],[Saldo]],tabItens[[#This Row],[Saldo]]&gt;0), tabItens[[#This Row],[PontoPed]]=0), 99, IF(AND(tabItens[[#This Row],[Saldo]]=0,tabItens[[#This Row],[PontoPed]]&gt;0), 0, (1-tabItens[[#This Row],[PctAb]])*10 ) ),0)</f>
        <v>99</v>
      </c>
      <c r="BE712" s="275">
        <f>MAX(ROUNDDOWN( IF(tabItens[[#This Row],[Abaixo]] &gt; 0,   tabItens[[#This Row],[Abaixo]] + (tabItens[[#This Row],[PontoMês]] * IF( OR( ISBLANK(tabItens[[#This Row],[ATA Nº/ANO]]), tabItens[[#This Row],[ATA Nº/ANO]] = ""),BE$2,BE$1)),0),0),0)</f>
        <v>0</v>
      </c>
      <c r="BF71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2" s="276">
        <f>SUMIF(Consumo!$C$3:$C$902,tabItens[[#This Row],[CÓDIGO]],Consumo!$E$3:$E$902)</f>
        <v>0</v>
      </c>
      <c r="BH712" s="277">
        <f>IF(AND(tabItens[[#This Row],[Pend]] &gt; 0,tabItens[[#This Row],[Consumo]] &lt;&gt; 0), tabItens[[#This Row],[Pend]] / tabItens[[#This Row],[Consumo]], 0 )</f>
        <v>0</v>
      </c>
      <c r="BI712" s="276"/>
      <c r="BJ712" s="276"/>
      <c r="BK712" s="278" t="s">
        <v>2077</v>
      </c>
    </row>
    <row r="713" spans="1:63" x14ac:dyDescent="0.3">
      <c r="A713" s="239">
        <v>106129</v>
      </c>
      <c r="B713" s="240" t="s">
        <v>1632</v>
      </c>
      <c r="C713" s="241" t="s">
        <v>264</v>
      </c>
      <c r="D713" s="242">
        <v>92.9</v>
      </c>
      <c r="E713" s="243"/>
      <c r="F713" s="243"/>
      <c r="G713" s="243" t="s">
        <v>891</v>
      </c>
      <c r="H713" s="244">
        <v>1</v>
      </c>
      <c r="I713" s="245">
        <v>103003</v>
      </c>
      <c r="J713" s="246">
        <v>92.9</v>
      </c>
      <c r="K713" s="247">
        <v>15</v>
      </c>
      <c r="L713" s="248">
        <f>IF(tabItens[[#This Row],[Média]] &gt; 0, tabItens[[#This Row],[QTDE ATUAL]] / tabItens[[#This Row],[Média]],999.9)</f>
        <v>999.9</v>
      </c>
      <c r="M713" s="249">
        <v>0</v>
      </c>
      <c r="N713" s="250">
        <f>tabItens[[#This Row],[VALOR UNIT.]] * tabItens[[#This Row],[LC]]</f>
        <v>0</v>
      </c>
      <c r="O713" s="251"/>
      <c r="P713" s="252"/>
      <c r="Q713" s="253"/>
      <c r="R713" s="250"/>
      <c r="S713" s="254"/>
      <c r="T713" s="255">
        <f>ROUNDDOWN(IFERROR(tabItens[[#This Row],[ATA DT.VALID.]] - $D$1,0) / 30,0)</f>
        <v>-1507</v>
      </c>
      <c r="U713" s="240" t="s">
        <v>1633</v>
      </c>
      <c r="V713" s="256">
        <v>1</v>
      </c>
      <c r="W713" s="257" t="s">
        <v>2068</v>
      </c>
      <c r="X713" s="258">
        <v>50</v>
      </c>
      <c r="Y713" s="259">
        <v>2</v>
      </c>
      <c r="Z713" s="260">
        <v>2391</v>
      </c>
      <c r="AA713" s="261">
        <v>2023</v>
      </c>
      <c r="AB713" s="262">
        <v>5</v>
      </c>
      <c r="AC713" s="262"/>
      <c r="AD713" s="261"/>
      <c r="AE713" s="262"/>
      <c r="AF713" s="255"/>
      <c r="AG713" s="263" t="s">
        <v>2063</v>
      </c>
      <c r="AH713" s="264"/>
      <c r="AI713" s="255">
        <v>6</v>
      </c>
      <c r="AJ713" s="264">
        <v>44186</v>
      </c>
      <c r="AK713" s="264">
        <v>39562</v>
      </c>
      <c r="AL713" s="264">
        <v>44176</v>
      </c>
      <c r="AM713" s="254"/>
      <c r="AN713" s="243"/>
      <c r="AO713" s="265" t="str">
        <f>_xlfn.IFNA(IF(VLOOKUP(tabItens[[#This Row],[CÓDIGO]],tabExcluirDoEstoque[#Data],1,FALSE),"sim",""),"")</f>
        <v/>
      </c>
      <c r="AP713" s="266" t="str">
        <f ca="1">IF(OR(ISBLANK(tabItens[[#This Row],[ATA DT.VALID.]]),tabItens[[#This Row],[ATA DT.VALID.]]="",tabItens[[#This Row],[ATA DT.VALID.]]=" "),"",IF(TYPE(tabItens[[#This Row],[ATA DT.VALID.]])=1,ROUNDUP((tabItens[[#This Row],[ATA DT.VALID.]]-TODAY())/7,0),""))</f>
        <v/>
      </c>
      <c r="AQ713" s="267"/>
      <c r="AR713" s="268" t="str">
        <f>IF(ISBLANK(tabItens[[#This Row],[CÓDIGO]]),"",IFERROR(VLOOKUP(tabItens[[#This Row],[CÓDIGO]],Consumo!$C$2:$AI$902,32,FALSE),0))</f>
        <v>04.2023</v>
      </c>
      <c r="AS713" s="269">
        <f>SUMIF(Consumo!$C$3:$C$902,tabItens[[#This Row],[CÓDIGO]],Consumo!$T$3:$T$902) + SUMIF(Consumo!$C$3:$C$902,tabItens[[#This Row],[CÓDIGO]],Consumo!$U$3:$U$902) + SUMIF(Consumo!$C$3:$C$902,tabItens[[#This Row],[CÓDIGO]],Consumo!$V$3:$V$902) + SUMIF(Consumo!$C$3:$C$902,tabItens[[#This Row],[CÓDIGO]],Consumo!$W$3:$W$902)</f>
        <v>0</v>
      </c>
      <c r="AT713" s="269">
        <f>SUMIF(Consumo!$C$3:$C$902,tabItens[[#This Row],[CÓDIGO]],Consumo!$AF$3:$AF$902)</f>
        <v>17</v>
      </c>
      <c r="AU713" s="270">
        <f>SUMIF(Consumo!$C$3:$C$902,tabItens[[#This Row],[CÓDIGO]],Consumo!$AG$3:$AG$902)</f>
        <v>6</v>
      </c>
      <c r="AV713" s="271">
        <f>SUMIF(Consumo!$C$3:$C$902,tabItens[[#This Row],[CÓDIGO]],Consumo!$AE$3:$AE$902)</f>
        <v>0</v>
      </c>
      <c r="AW713" s="244">
        <f>tabItens[[#This Row],[QTDE ATUAL]] + tabItens[[#This Row],[RC QTDE]] + tabItens[[#This Row],[AF SALDO]] + tabItens[[#This Row],[Recentes]]</f>
        <v>6</v>
      </c>
      <c r="AX713" s="272">
        <v>1</v>
      </c>
      <c r="AY713" s="272">
        <v>4</v>
      </c>
      <c r="AZ713" s="272">
        <f>IF(ISBLANK(tabItens[[#This Row],[CÓDIGO]]),"",tabItens[[#This Row],[PontoMês]] * (AZ$2+tabItens[[#This Row],[PontoQtM]]))</f>
        <v>4</v>
      </c>
      <c r="BA713" s="271">
        <f>tabItens[[#This Row],[PontoPed]] - tabItens[[#This Row],[Saldo]] + (1/10)</f>
        <v>-1.9</v>
      </c>
      <c r="BB713" s="271">
        <f xml:space="preserve"> tabItens[[#This Row],[PontoMês]] * BB$2 - tabItens[[#This Row],[QTDE ATUAL]] - (1/10)</f>
        <v>-0.1</v>
      </c>
      <c r="BC713" s="273">
        <f>IF( tabItens[[#This Row],[PontoPed]]&gt;0, IF(tabItens[[#This Row],[PontoPed]]&lt;1, 1, IF( tabItens[[#This Row],[Saldo]]&gt;tabItens[[#This Row],[PontoPed]], 0, (tabItens[[#This Row],[PontoPed]]-tabItens[[#This Row],[Saldo]])/tabItens[[#This Row],[PontoPed]] ) ), 0 )</f>
        <v>0</v>
      </c>
      <c r="BD713" s="274">
        <f>ROUNDDOWN(IF( OR( AND(tabItens[[#This Row],[PontoPed]]&lt;tabItens[[#This Row],[Saldo]],tabItens[[#This Row],[Saldo]]&gt;0), tabItens[[#This Row],[PontoPed]]=0), 99, IF(AND(tabItens[[#This Row],[Saldo]]=0,tabItens[[#This Row],[PontoPed]]&gt;0), 0, (1-tabItens[[#This Row],[PctAb]])*10 ) ),0)</f>
        <v>99</v>
      </c>
      <c r="BE713" s="275">
        <f>MAX(ROUNDDOWN( IF(tabItens[[#This Row],[Abaixo]] &gt; 0,   tabItens[[#This Row],[Abaixo]] + (tabItens[[#This Row],[PontoMês]] * IF( OR( ISBLANK(tabItens[[#This Row],[ATA Nº/ANO]]), tabItens[[#This Row],[ATA Nº/ANO]] = ""),BE$2,BE$1)),0),0),0)</f>
        <v>0</v>
      </c>
      <c r="BF71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3" s="276">
        <f>SUMIF(Consumo!$C$3:$C$902,tabItens[[#This Row],[CÓDIGO]],Consumo!$E$3:$E$902)</f>
        <v>0</v>
      </c>
      <c r="BH713" s="277">
        <f>IF(AND(tabItens[[#This Row],[Pend]] &gt; 0,tabItens[[#This Row],[Consumo]] &lt;&gt; 0), tabItens[[#This Row],[Pend]] / tabItens[[#This Row],[Consumo]], 0 )</f>
        <v>0</v>
      </c>
      <c r="BI713" s="276"/>
      <c r="BJ713" s="276"/>
      <c r="BK713" s="278" t="s">
        <v>2077</v>
      </c>
    </row>
    <row r="714" spans="1:63" x14ac:dyDescent="0.3">
      <c r="A714" s="239">
        <v>106130</v>
      </c>
      <c r="B714" s="240" t="s">
        <v>1634</v>
      </c>
      <c r="C714" s="241" t="s">
        <v>264</v>
      </c>
      <c r="D714" s="242">
        <v>49</v>
      </c>
      <c r="E714" s="243"/>
      <c r="F714" s="243"/>
      <c r="G714" s="243" t="s">
        <v>891</v>
      </c>
      <c r="H714" s="244">
        <v>2</v>
      </c>
      <c r="I714" s="245">
        <v>103003</v>
      </c>
      <c r="J714" s="246">
        <v>49</v>
      </c>
      <c r="K714" s="247">
        <v>12</v>
      </c>
      <c r="L714" s="248">
        <f>IF(tabItens[[#This Row],[Média]] &gt; 0, tabItens[[#This Row],[QTDE ATUAL]] / tabItens[[#This Row],[Média]],999.9)</f>
        <v>999.9</v>
      </c>
      <c r="M714" s="249">
        <v>0</v>
      </c>
      <c r="N714" s="250">
        <f>tabItens[[#This Row],[VALOR UNIT.]] * tabItens[[#This Row],[LC]]</f>
        <v>0</v>
      </c>
      <c r="O714" s="251"/>
      <c r="P714" s="252"/>
      <c r="Q714" s="253"/>
      <c r="R714" s="250"/>
      <c r="S714" s="254"/>
      <c r="T714" s="255">
        <f>ROUNDDOWN(IFERROR(tabItens[[#This Row],[ATA DT.VALID.]] - $D$1,0) / 30,0)</f>
        <v>-1507</v>
      </c>
      <c r="U714" s="240" t="s">
        <v>1633</v>
      </c>
      <c r="V714" s="256">
        <v>1</v>
      </c>
      <c r="W714" s="257" t="s">
        <v>2068</v>
      </c>
      <c r="X714" s="258">
        <v>50</v>
      </c>
      <c r="Y714" s="259">
        <v>2</v>
      </c>
      <c r="Z714" s="260">
        <v>2959</v>
      </c>
      <c r="AA714" s="261">
        <v>2023</v>
      </c>
      <c r="AB714" s="262">
        <v>6</v>
      </c>
      <c r="AC714" s="262"/>
      <c r="AD714" s="261"/>
      <c r="AE714" s="262"/>
      <c r="AF714" s="255"/>
      <c r="AG714" s="263" t="s">
        <v>2063</v>
      </c>
      <c r="AH714" s="264"/>
      <c r="AI714" s="255">
        <v>4</v>
      </c>
      <c r="AJ714" s="264">
        <v>43434</v>
      </c>
      <c r="AK714" s="264">
        <v>39562</v>
      </c>
      <c r="AL714" s="264">
        <v>43411</v>
      </c>
      <c r="AM714" s="254"/>
      <c r="AN714" s="243"/>
      <c r="AO714" s="265" t="str">
        <f>_xlfn.IFNA(IF(VLOOKUP(tabItens[[#This Row],[CÓDIGO]],tabExcluirDoEstoque[#Data],1,FALSE),"sim",""),"")</f>
        <v/>
      </c>
      <c r="AP714" s="266" t="str">
        <f ca="1">IF(OR(ISBLANK(tabItens[[#This Row],[ATA DT.VALID.]]),tabItens[[#This Row],[ATA DT.VALID.]]="",tabItens[[#This Row],[ATA DT.VALID.]]=" "),"",IF(TYPE(tabItens[[#This Row],[ATA DT.VALID.]])=1,ROUNDUP((tabItens[[#This Row],[ATA DT.VALID.]]-TODAY())/7,0),""))</f>
        <v/>
      </c>
      <c r="AQ714" s="267"/>
      <c r="AR714" s="268" t="str">
        <f>IF(ISBLANK(tabItens[[#This Row],[CÓDIGO]]),"",IFERROR(VLOOKUP(tabItens[[#This Row],[CÓDIGO]],Consumo!$C$2:$AI$902,32,FALSE),0))</f>
        <v>04.2023</v>
      </c>
      <c r="AS714" s="269">
        <f>SUMIF(Consumo!$C$3:$C$902,tabItens[[#This Row],[CÓDIGO]],Consumo!$T$3:$T$902) + SUMIF(Consumo!$C$3:$C$902,tabItens[[#This Row],[CÓDIGO]],Consumo!$U$3:$U$902) + SUMIF(Consumo!$C$3:$C$902,tabItens[[#This Row],[CÓDIGO]],Consumo!$V$3:$V$902) + SUMIF(Consumo!$C$3:$C$902,tabItens[[#This Row],[CÓDIGO]],Consumo!$W$3:$W$902)</f>
        <v>0</v>
      </c>
      <c r="AT714" s="269">
        <f>SUMIF(Consumo!$C$3:$C$902,tabItens[[#This Row],[CÓDIGO]],Consumo!$AF$3:$AF$902)</f>
        <v>15</v>
      </c>
      <c r="AU714" s="270">
        <f>SUMIF(Consumo!$C$3:$C$902,tabItens[[#This Row],[CÓDIGO]],Consumo!$AG$3:$AG$902)</f>
        <v>6</v>
      </c>
      <c r="AV714" s="271">
        <f>SUMIF(Consumo!$C$3:$C$902,tabItens[[#This Row],[CÓDIGO]],Consumo!$AE$3:$AE$902)</f>
        <v>0</v>
      </c>
      <c r="AW714" s="244">
        <f>tabItens[[#This Row],[QTDE ATUAL]] + tabItens[[#This Row],[RC QTDE]] + tabItens[[#This Row],[AF SALDO]] + tabItens[[#This Row],[Recentes]]</f>
        <v>8</v>
      </c>
      <c r="AX714" s="272">
        <v>1</v>
      </c>
      <c r="AY714" s="272">
        <v>4</v>
      </c>
      <c r="AZ714" s="272">
        <f>IF(ISBLANK(tabItens[[#This Row],[CÓDIGO]]),"",tabItens[[#This Row],[PontoMês]] * (AZ$2+tabItens[[#This Row],[PontoQtM]]))</f>
        <v>4</v>
      </c>
      <c r="BA714" s="271">
        <f>tabItens[[#This Row],[PontoPed]] - tabItens[[#This Row],[Saldo]] + (1/10)</f>
        <v>-3.9</v>
      </c>
      <c r="BB714" s="271">
        <f xml:space="preserve"> tabItens[[#This Row],[PontoMês]] * BB$2 - tabItens[[#This Row],[QTDE ATUAL]] - (1/10)</f>
        <v>-1.1000000000000001</v>
      </c>
      <c r="BC714" s="273">
        <f>IF( tabItens[[#This Row],[PontoPed]]&gt;0, IF(tabItens[[#This Row],[PontoPed]]&lt;1, 1, IF( tabItens[[#This Row],[Saldo]]&gt;tabItens[[#This Row],[PontoPed]], 0, (tabItens[[#This Row],[PontoPed]]-tabItens[[#This Row],[Saldo]])/tabItens[[#This Row],[PontoPed]] ) ), 0 )</f>
        <v>0</v>
      </c>
      <c r="BD714" s="274">
        <f>ROUNDDOWN(IF( OR( AND(tabItens[[#This Row],[PontoPed]]&lt;tabItens[[#This Row],[Saldo]],tabItens[[#This Row],[Saldo]]&gt;0), tabItens[[#This Row],[PontoPed]]=0), 99, IF(AND(tabItens[[#This Row],[Saldo]]=0,tabItens[[#This Row],[PontoPed]]&gt;0), 0, (1-tabItens[[#This Row],[PctAb]])*10 ) ),0)</f>
        <v>99</v>
      </c>
      <c r="BE714" s="275">
        <f>MAX(ROUNDDOWN( IF(tabItens[[#This Row],[Abaixo]] &gt; 0,   tabItens[[#This Row],[Abaixo]] + (tabItens[[#This Row],[PontoMês]] * IF( OR( ISBLANK(tabItens[[#This Row],[ATA Nº/ANO]]), tabItens[[#This Row],[ATA Nº/ANO]] = ""),BE$2,BE$1)),0),0),0)</f>
        <v>0</v>
      </c>
      <c r="BF71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4" s="276">
        <f>SUMIF(Consumo!$C$3:$C$902,tabItens[[#This Row],[CÓDIGO]],Consumo!$E$3:$E$902)</f>
        <v>0</v>
      </c>
      <c r="BH714" s="277">
        <f>IF(AND(tabItens[[#This Row],[Pend]] &gt; 0,tabItens[[#This Row],[Consumo]] &lt;&gt; 0), tabItens[[#This Row],[Pend]] / tabItens[[#This Row],[Consumo]], 0 )</f>
        <v>0</v>
      </c>
      <c r="BI714" s="276"/>
      <c r="BJ714" s="276"/>
      <c r="BK714" s="278" t="s">
        <v>2077</v>
      </c>
    </row>
    <row r="715" spans="1:63" x14ac:dyDescent="0.3">
      <c r="A715" s="239">
        <v>81808</v>
      </c>
      <c r="B715" s="240" t="s">
        <v>1486</v>
      </c>
      <c r="C715" s="241" t="s">
        <v>264</v>
      </c>
      <c r="D715" s="242">
        <v>23</v>
      </c>
      <c r="E715" s="243"/>
      <c r="F715" s="243"/>
      <c r="G715" s="243" t="s">
        <v>891</v>
      </c>
      <c r="H715" s="244">
        <v>36</v>
      </c>
      <c r="I715" s="245">
        <v>103003</v>
      </c>
      <c r="J715" s="246">
        <v>23</v>
      </c>
      <c r="K715" s="247"/>
      <c r="L715" s="248">
        <f>IF(tabItens[[#This Row],[Média]] &gt; 0, tabItens[[#This Row],[QTDE ATUAL]] / tabItens[[#This Row],[Média]],999.9)</f>
        <v>999.9</v>
      </c>
      <c r="M715" s="249">
        <v>0</v>
      </c>
      <c r="N715" s="250">
        <f>tabItens[[#This Row],[VALOR UNIT.]] * tabItens[[#This Row],[LC]]</f>
        <v>0</v>
      </c>
      <c r="O715" s="251" t="s">
        <v>2087</v>
      </c>
      <c r="P715" s="252"/>
      <c r="Q715" s="253"/>
      <c r="R715" s="250"/>
      <c r="S715" s="254"/>
      <c r="T715" s="255">
        <f>ROUNDDOWN(IFERROR(tabItens[[#This Row],[ATA DT.VALID.]] - $D$1,0) / 30,0)</f>
        <v>-1507</v>
      </c>
      <c r="U715" s="240" t="s">
        <v>1017</v>
      </c>
      <c r="V715" s="256">
        <v>1</v>
      </c>
      <c r="W715" s="257" t="s">
        <v>2067</v>
      </c>
      <c r="X715" s="258">
        <v>61</v>
      </c>
      <c r="Y715" s="259">
        <v>15</v>
      </c>
      <c r="Z715" s="260"/>
      <c r="AA715" s="261"/>
      <c r="AB715" s="262"/>
      <c r="AC715" s="262"/>
      <c r="AD715" s="261"/>
      <c r="AE715" s="262"/>
      <c r="AF715" s="255"/>
      <c r="AG715" s="263" t="s">
        <v>2063</v>
      </c>
      <c r="AH715" s="264"/>
      <c r="AI715" s="255">
        <v>0</v>
      </c>
      <c r="AJ715" s="264">
        <v>45170</v>
      </c>
      <c r="AK715" s="264">
        <v>38246</v>
      </c>
      <c r="AL715" s="264">
        <v>45145</v>
      </c>
      <c r="AM715" s="254"/>
      <c r="AN715" s="243"/>
      <c r="AO715" s="265" t="str">
        <f>_xlfn.IFNA(IF(VLOOKUP(tabItens[[#This Row],[CÓDIGO]],tabExcluirDoEstoque[#Data],1,FALSE),"sim",""),"")</f>
        <v/>
      </c>
      <c r="AP715" s="266" t="str">
        <f ca="1">IF(OR(ISBLANK(tabItens[[#This Row],[ATA DT.VALID.]]),tabItens[[#This Row],[ATA DT.VALID.]]="",tabItens[[#This Row],[ATA DT.VALID.]]=" "),"",IF(TYPE(tabItens[[#This Row],[ATA DT.VALID.]])=1,ROUNDUP((tabItens[[#This Row],[ATA DT.VALID.]]-TODAY())/7,0),""))</f>
        <v/>
      </c>
      <c r="AQ715" s="267">
        <v>0</v>
      </c>
      <c r="AR715" s="268" t="str">
        <f>IF(ISBLANK(tabItens[[#This Row],[CÓDIGO]]),"",IFERROR(VLOOKUP(tabItens[[#This Row],[CÓDIGO]],Consumo!$C$2:$AI$902,32,FALSE),0))</f>
        <v>06.2022</v>
      </c>
      <c r="AS715" s="269">
        <f>SUMIF(Consumo!$C$3:$C$902,tabItens[[#This Row],[CÓDIGO]],Consumo!$T$3:$T$902) + SUMIF(Consumo!$C$3:$C$902,tabItens[[#This Row],[CÓDIGO]],Consumo!$U$3:$U$902) + SUMIF(Consumo!$C$3:$C$902,tabItens[[#This Row],[CÓDIGO]],Consumo!$V$3:$V$902) + SUMIF(Consumo!$C$3:$C$902,tabItens[[#This Row],[CÓDIGO]],Consumo!$W$3:$W$902)</f>
        <v>0</v>
      </c>
      <c r="AT715" s="269">
        <f>SUMIF(Consumo!$C$3:$C$902,tabItens[[#This Row],[CÓDIGO]],Consumo!$AF$3:$AF$902)</f>
        <v>10</v>
      </c>
      <c r="AU715" s="270">
        <f>SUMIF(Consumo!$C$3:$C$902,tabItens[[#This Row],[CÓDIGO]],Consumo!$AG$3:$AG$902)</f>
        <v>5</v>
      </c>
      <c r="AV715" s="271">
        <f>SUMIF(Consumo!$C$3:$C$902,tabItens[[#This Row],[CÓDIGO]],Consumo!$AE$3:$AE$902)</f>
        <v>0</v>
      </c>
      <c r="AW715" s="244">
        <f>tabItens[[#This Row],[QTDE ATUAL]] + tabItens[[#This Row],[RC QTDE]] + tabItens[[#This Row],[AF SALDO]] + tabItens[[#This Row],[Recentes]]</f>
        <v>36</v>
      </c>
      <c r="AX715" s="272">
        <v>3</v>
      </c>
      <c r="AY715" s="272">
        <v>4</v>
      </c>
      <c r="AZ715" s="272">
        <f>IF(ISBLANK(tabItens[[#This Row],[CÓDIGO]]),"",tabItens[[#This Row],[PontoMês]] * (AZ$2+tabItens[[#This Row],[PontoQtM]]))</f>
        <v>12</v>
      </c>
      <c r="BA715" s="271">
        <f>tabItens[[#This Row],[PontoPed]] - tabItens[[#This Row],[Saldo]] + (1/10)</f>
        <v>-23.9</v>
      </c>
      <c r="BB715" s="271">
        <f xml:space="preserve"> tabItens[[#This Row],[PontoMês]] * BB$2 - tabItens[[#This Row],[QTDE ATUAL]] - (1/10)</f>
        <v>-33.1</v>
      </c>
      <c r="BC715" s="273">
        <f>IF( tabItens[[#This Row],[PontoPed]]&gt;0, IF(tabItens[[#This Row],[PontoPed]]&lt;1, 1, IF( tabItens[[#This Row],[Saldo]]&gt;tabItens[[#This Row],[PontoPed]], 0, (tabItens[[#This Row],[PontoPed]]-tabItens[[#This Row],[Saldo]])/tabItens[[#This Row],[PontoPed]] ) ), 0 )</f>
        <v>0</v>
      </c>
      <c r="BD715" s="274">
        <f>ROUNDDOWN(IF( OR( AND(tabItens[[#This Row],[PontoPed]]&lt;tabItens[[#This Row],[Saldo]],tabItens[[#This Row],[Saldo]]&gt;0), tabItens[[#This Row],[PontoPed]]=0), 99, IF(AND(tabItens[[#This Row],[Saldo]]=0,tabItens[[#This Row],[PontoPed]]&gt;0), 0, (1-tabItens[[#This Row],[PctAb]])*10 ) ),0)</f>
        <v>99</v>
      </c>
      <c r="BE715" s="275">
        <f>MAX(ROUNDDOWN( IF(tabItens[[#This Row],[Abaixo]] &gt; 0,   tabItens[[#This Row],[Abaixo]] + (tabItens[[#This Row],[PontoMês]] * IF( OR( ISBLANK(tabItens[[#This Row],[ATA Nº/ANO]]), tabItens[[#This Row],[ATA Nº/ANO]] = ""),BE$2,BE$1)),0),0),0)</f>
        <v>0</v>
      </c>
      <c r="BF71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5" s="276">
        <f>SUMIF(Consumo!$C$3:$C$902,tabItens[[#This Row],[CÓDIGO]],Consumo!$E$3:$E$902)</f>
        <v>0</v>
      </c>
      <c r="BH715" s="277">
        <f>IF(AND(tabItens[[#This Row],[Pend]] &gt; 0,tabItens[[#This Row],[Consumo]] &lt;&gt; 0), tabItens[[#This Row],[Pend]] / tabItens[[#This Row],[Consumo]], 0 )</f>
        <v>0</v>
      </c>
      <c r="BI715" s="276"/>
      <c r="BJ715" s="276"/>
      <c r="BK715" s="278" t="s">
        <v>2077</v>
      </c>
    </row>
    <row r="716" spans="1:63" x14ac:dyDescent="0.3">
      <c r="A716" s="239">
        <v>65173</v>
      </c>
      <c r="B716" s="240" t="s">
        <v>1399</v>
      </c>
      <c r="C716" s="241" t="s">
        <v>264</v>
      </c>
      <c r="D716" s="242">
        <v>72.959999999999994</v>
      </c>
      <c r="E716" s="243"/>
      <c r="F716" s="243"/>
      <c r="G716" s="243" t="s">
        <v>891</v>
      </c>
      <c r="H716" s="244">
        <v>44</v>
      </c>
      <c r="I716" s="245">
        <v>103003</v>
      </c>
      <c r="J716" s="246">
        <v>72.959999999999994</v>
      </c>
      <c r="K716" s="247">
        <v>77</v>
      </c>
      <c r="L716" s="248">
        <f>IF(tabItens[[#This Row],[Média]] &gt; 0, tabItens[[#This Row],[QTDE ATUAL]] / tabItens[[#This Row],[Média]],999.9)</f>
        <v>999.9</v>
      </c>
      <c r="M716" s="249">
        <v>0</v>
      </c>
      <c r="N716" s="250">
        <f>tabItens[[#This Row],[VALOR UNIT.]] * tabItens[[#This Row],[LC]]</f>
        <v>0</v>
      </c>
      <c r="O716" s="251" t="s">
        <v>2097</v>
      </c>
      <c r="P716" s="252"/>
      <c r="Q716" s="253"/>
      <c r="R716" s="250"/>
      <c r="S716" s="254"/>
      <c r="T716" s="255">
        <f>ROUNDDOWN(IFERROR(tabItens[[#This Row],[ATA DT.VALID.]] - $D$1,0) / 30,0)</f>
        <v>-1507</v>
      </c>
      <c r="U716" s="240" t="s">
        <v>1017</v>
      </c>
      <c r="V716" s="256">
        <v>1</v>
      </c>
      <c r="W716" s="257" t="s">
        <v>2067</v>
      </c>
      <c r="X716" s="258">
        <v>61</v>
      </c>
      <c r="Y716" s="259">
        <v>15</v>
      </c>
      <c r="Z716" s="260"/>
      <c r="AA716" s="261"/>
      <c r="AB716" s="262"/>
      <c r="AC716" s="262">
        <v>9661</v>
      </c>
      <c r="AD716" s="261">
        <v>2023</v>
      </c>
      <c r="AE716" s="262">
        <v>50</v>
      </c>
      <c r="AF716" s="255">
        <v>50</v>
      </c>
      <c r="AG716" s="263" t="s">
        <v>2045</v>
      </c>
      <c r="AH716" s="264">
        <v>45162</v>
      </c>
      <c r="AI716" s="255">
        <v>28</v>
      </c>
      <c r="AJ716" s="264">
        <v>44733</v>
      </c>
      <c r="AK716" s="264" t="s">
        <v>891</v>
      </c>
      <c r="AL716" s="264">
        <v>45145</v>
      </c>
      <c r="AM716" s="254"/>
      <c r="AN716" s="243"/>
      <c r="AO716" s="265" t="str">
        <f>_xlfn.IFNA(IF(VLOOKUP(tabItens[[#This Row],[CÓDIGO]],tabExcluirDoEstoque[#Data],1,FALSE),"sim",""),"")</f>
        <v/>
      </c>
      <c r="AP716" s="266" t="str">
        <f ca="1">IF(OR(ISBLANK(tabItens[[#This Row],[ATA DT.VALID.]]),tabItens[[#This Row],[ATA DT.VALID.]]="",tabItens[[#This Row],[ATA DT.VALID.]]=" "),"",IF(TYPE(tabItens[[#This Row],[ATA DT.VALID.]])=1,ROUNDUP((tabItens[[#This Row],[ATA DT.VALID.]]-TODAY())/7,0),""))</f>
        <v/>
      </c>
      <c r="AQ716" s="267">
        <v>0</v>
      </c>
      <c r="AR716" s="268" t="str">
        <f>IF(ISBLANK(tabItens[[#This Row],[CÓDIGO]]),"",IFERROR(VLOOKUP(tabItens[[#This Row],[CÓDIGO]],Consumo!$C$2:$AI$902,32,FALSE),0))</f>
        <v>05.2023</v>
      </c>
      <c r="AS716" s="269">
        <f>SUMIF(Consumo!$C$3:$C$902,tabItens[[#This Row],[CÓDIGO]],Consumo!$T$3:$T$902) + SUMIF(Consumo!$C$3:$C$902,tabItens[[#This Row],[CÓDIGO]],Consumo!$U$3:$U$902) + SUMIF(Consumo!$C$3:$C$902,tabItens[[#This Row],[CÓDIGO]],Consumo!$V$3:$V$902) + SUMIF(Consumo!$C$3:$C$902,tabItens[[#This Row],[CÓDIGO]],Consumo!$W$3:$W$902)</f>
        <v>30</v>
      </c>
      <c r="AT716" s="269">
        <f>SUMIF(Consumo!$C$3:$C$902,tabItens[[#This Row],[CÓDIGO]],Consumo!$AF$3:$AF$902)</f>
        <v>130</v>
      </c>
      <c r="AU716" s="270">
        <f>SUMIF(Consumo!$C$3:$C$902,tabItens[[#This Row],[CÓDIGO]],Consumo!$AG$3:$AG$902)</f>
        <v>30</v>
      </c>
      <c r="AV716" s="271">
        <f>SUMIF(Consumo!$C$3:$C$902,tabItens[[#This Row],[CÓDIGO]],Consumo!$AE$3:$AE$902)</f>
        <v>0</v>
      </c>
      <c r="AW716" s="244">
        <f>tabItens[[#This Row],[QTDE ATUAL]] + tabItens[[#This Row],[RC QTDE]] + tabItens[[#This Row],[AF SALDO]] + tabItens[[#This Row],[Recentes]]</f>
        <v>94</v>
      </c>
      <c r="AX716" s="272">
        <v>8</v>
      </c>
      <c r="AY716" s="272">
        <v>4</v>
      </c>
      <c r="AZ716" s="272">
        <f>IF(ISBLANK(tabItens[[#This Row],[CÓDIGO]]),"",tabItens[[#This Row],[PontoMês]] * (AZ$2+tabItens[[#This Row],[PontoQtM]]))</f>
        <v>32</v>
      </c>
      <c r="BA716" s="271">
        <f>tabItens[[#This Row],[PontoPed]] - tabItens[[#This Row],[Saldo]] + (1/10)</f>
        <v>-61.9</v>
      </c>
      <c r="BB716" s="271">
        <f xml:space="preserve"> tabItens[[#This Row],[PontoMês]] * BB$2 - tabItens[[#This Row],[QTDE ATUAL]] - (1/10)</f>
        <v>-36.1</v>
      </c>
      <c r="BC716" s="273">
        <f>IF( tabItens[[#This Row],[PontoPed]]&gt;0, IF(tabItens[[#This Row],[PontoPed]]&lt;1, 1, IF( tabItens[[#This Row],[Saldo]]&gt;tabItens[[#This Row],[PontoPed]], 0, (tabItens[[#This Row],[PontoPed]]-tabItens[[#This Row],[Saldo]])/tabItens[[#This Row],[PontoPed]] ) ), 0 )</f>
        <v>0</v>
      </c>
      <c r="BD716" s="274">
        <f>ROUNDDOWN(IF( OR( AND(tabItens[[#This Row],[PontoPed]]&lt;tabItens[[#This Row],[Saldo]],tabItens[[#This Row],[Saldo]]&gt;0), tabItens[[#This Row],[PontoPed]]=0), 99, IF(AND(tabItens[[#This Row],[Saldo]]=0,tabItens[[#This Row],[PontoPed]]&gt;0), 0, (1-tabItens[[#This Row],[PctAb]])*10 ) ),0)</f>
        <v>99</v>
      </c>
      <c r="BE716" s="275">
        <f>MAX(ROUNDDOWN( IF(tabItens[[#This Row],[Abaixo]] &gt; 0,   tabItens[[#This Row],[Abaixo]] + (tabItens[[#This Row],[PontoMês]] * IF( OR( ISBLANK(tabItens[[#This Row],[ATA Nº/ANO]]), tabItens[[#This Row],[ATA Nº/ANO]] = ""),BE$2,BE$1)),0),0),0)</f>
        <v>0</v>
      </c>
      <c r="BF71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6" s="276">
        <f>SUMIF(Consumo!$C$3:$C$902,tabItens[[#This Row],[CÓDIGO]],Consumo!$E$3:$E$902)</f>
        <v>0</v>
      </c>
      <c r="BH716" s="277">
        <f>IF(AND(tabItens[[#This Row],[Pend]] &gt; 0,tabItens[[#This Row],[Consumo]] &lt;&gt; 0), tabItens[[#This Row],[Pend]] / tabItens[[#This Row],[Consumo]], 0 )</f>
        <v>0</v>
      </c>
      <c r="BI716" s="276"/>
      <c r="BJ716" s="276"/>
      <c r="BK716" s="278" t="s">
        <v>2077</v>
      </c>
    </row>
    <row r="717" spans="1:63" x14ac:dyDescent="0.3">
      <c r="A717" s="239">
        <v>81563</v>
      </c>
      <c r="B717" s="240" t="s">
        <v>1482</v>
      </c>
      <c r="C717" s="241" t="s">
        <v>474</v>
      </c>
      <c r="D717" s="242">
        <v>24.87</v>
      </c>
      <c r="E717" s="243"/>
      <c r="F717" s="243"/>
      <c r="G717" s="243" t="s">
        <v>891</v>
      </c>
      <c r="H717" s="244">
        <v>47</v>
      </c>
      <c r="I717" s="245">
        <v>103003</v>
      </c>
      <c r="J717" s="246">
        <v>24.87</v>
      </c>
      <c r="K717" s="247"/>
      <c r="L717" s="248">
        <f>IF(tabItens[[#This Row],[Média]] &gt; 0, tabItens[[#This Row],[QTDE ATUAL]] / tabItens[[#This Row],[Média]],999.9)</f>
        <v>999.9</v>
      </c>
      <c r="M717" s="249">
        <v>0</v>
      </c>
      <c r="N717" s="250">
        <f>tabItens[[#This Row],[VALOR UNIT.]] * tabItens[[#This Row],[LC]]</f>
        <v>0</v>
      </c>
      <c r="O717" s="251" t="s">
        <v>2097</v>
      </c>
      <c r="P717" s="252"/>
      <c r="Q717" s="253"/>
      <c r="R717" s="250"/>
      <c r="S717" s="254"/>
      <c r="T717" s="255">
        <f>ROUNDDOWN(IFERROR(tabItens[[#This Row],[ATA DT.VALID.]] - $D$1,0) / 30,0)</f>
        <v>-1507</v>
      </c>
      <c r="U717" s="240" t="s">
        <v>1017</v>
      </c>
      <c r="V717" s="256">
        <v>1</v>
      </c>
      <c r="W717" s="257" t="s">
        <v>2067</v>
      </c>
      <c r="X717" s="258">
        <v>61</v>
      </c>
      <c r="Y717" s="259">
        <v>15</v>
      </c>
      <c r="Z717" s="260"/>
      <c r="AA717" s="261"/>
      <c r="AB717" s="262"/>
      <c r="AC717" s="262"/>
      <c r="AD717" s="261"/>
      <c r="AE717" s="262"/>
      <c r="AF717" s="255"/>
      <c r="AG717" s="263" t="s">
        <v>2063</v>
      </c>
      <c r="AH717" s="264"/>
      <c r="AI717" s="255">
        <v>0</v>
      </c>
      <c r="AJ717" s="264">
        <v>44281</v>
      </c>
      <c r="AK717" s="264">
        <v>38231</v>
      </c>
      <c r="AL717" s="264">
        <v>44211</v>
      </c>
      <c r="AM717" s="254"/>
      <c r="AN717" s="243"/>
      <c r="AO717" s="265" t="str">
        <f>_xlfn.IFNA(IF(VLOOKUP(tabItens[[#This Row],[CÓDIGO]],tabExcluirDoEstoque[#Data],1,FALSE),"sim",""),"")</f>
        <v/>
      </c>
      <c r="AP717" s="266" t="str">
        <f ca="1">IF(OR(ISBLANK(tabItens[[#This Row],[ATA DT.VALID.]]),tabItens[[#This Row],[ATA DT.VALID.]]="",tabItens[[#This Row],[ATA DT.VALID.]]=" "),"",IF(TYPE(tabItens[[#This Row],[ATA DT.VALID.]])=1,ROUNDUP((tabItens[[#This Row],[ATA DT.VALID.]]-TODAY())/7,0),""))</f>
        <v/>
      </c>
      <c r="AQ717" s="267">
        <v>0</v>
      </c>
      <c r="AR717" s="268">
        <f>IF(ISBLANK(tabItens[[#This Row],[CÓDIGO]]),"",IFERROR(VLOOKUP(tabItens[[#This Row],[CÓDIGO]],Consumo!$C$2:$AI$902,32,FALSE),0))</f>
        <v>0</v>
      </c>
      <c r="AS717" s="269">
        <f>SUMIF(Consumo!$C$3:$C$902,tabItens[[#This Row],[CÓDIGO]],Consumo!$T$3:$T$902) + SUMIF(Consumo!$C$3:$C$902,tabItens[[#This Row],[CÓDIGO]],Consumo!$U$3:$U$902) + SUMIF(Consumo!$C$3:$C$902,tabItens[[#This Row],[CÓDIGO]],Consumo!$V$3:$V$902) + SUMIF(Consumo!$C$3:$C$902,tabItens[[#This Row],[CÓDIGO]],Consumo!$W$3:$W$902)</f>
        <v>0</v>
      </c>
      <c r="AT717" s="269">
        <f>SUMIF(Consumo!$C$3:$C$902,tabItens[[#This Row],[CÓDIGO]],Consumo!$AF$3:$AF$902)</f>
        <v>0</v>
      </c>
      <c r="AU717" s="270">
        <f>SUMIF(Consumo!$C$3:$C$902,tabItens[[#This Row],[CÓDIGO]],Consumo!$AG$3:$AG$902)</f>
        <v>0</v>
      </c>
      <c r="AV717" s="271">
        <f>SUMIF(Consumo!$C$3:$C$902,tabItens[[#This Row],[CÓDIGO]],Consumo!$AE$3:$AE$902)</f>
        <v>0</v>
      </c>
      <c r="AW717" s="244">
        <f>tabItens[[#This Row],[QTDE ATUAL]] + tabItens[[#This Row],[RC QTDE]] + tabItens[[#This Row],[AF SALDO]] + tabItens[[#This Row],[Recentes]]</f>
        <v>47</v>
      </c>
      <c r="AX717" s="272">
        <v>5</v>
      </c>
      <c r="AY717" s="272">
        <v>4</v>
      </c>
      <c r="AZ717" s="272">
        <f>IF(ISBLANK(tabItens[[#This Row],[CÓDIGO]]),"",tabItens[[#This Row],[PontoMês]] * (AZ$2+tabItens[[#This Row],[PontoQtM]]))</f>
        <v>20</v>
      </c>
      <c r="BA717" s="271">
        <f>tabItens[[#This Row],[PontoPed]] - tabItens[[#This Row],[Saldo]] + (1/10)</f>
        <v>-26.9</v>
      </c>
      <c r="BB717" s="271">
        <f xml:space="preserve"> tabItens[[#This Row],[PontoMês]] * BB$2 - tabItens[[#This Row],[QTDE ATUAL]] - (1/10)</f>
        <v>-42.1</v>
      </c>
      <c r="BC717" s="273">
        <f>IF( tabItens[[#This Row],[PontoPed]]&gt;0, IF(tabItens[[#This Row],[PontoPed]]&lt;1, 1, IF( tabItens[[#This Row],[Saldo]]&gt;tabItens[[#This Row],[PontoPed]], 0, (tabItens[[#This Row],[PontoPed]]-tabItens[[#This Row],[Saldo]])/tabItens[[#This Row],[PontoPed]] ) ), 0 )</f>
        <v>0</v>
      </c>
      <c r="BD717" s="274">
        <f>ROUNDDOWN(IF( OR( AND(tabItens[[#This Row],[PontoPed]]&lt;tabItens[[#This Row],[Saldo]],tabItens[[#This Row],[Saldo]]&gt;0), tabItens[[#This Row],[PontoPed]]=0), 99, IF(AND(tabItens[[#This Row],[Saldo]]=0,tabItens[[#This Row],[PontoPed]]&gt;0), 0, (1-tabItens[[#This Row],[PctAb]])*10 ) ),0)</f>
        <v>99</v>
      </c>
      <c r="BE717" s="275">
        <f>MAX(ROUNDDOWN( IF(tabItens[[#This Row],[Abaixo]] &gt; 0,   tabItens[[#This Row],[Abaixo]] + (tabItens[[#This Row],[PontoMês]] * IF( OR( ISBLANK(tabItens[[#This Row],[ATA Nº/ANO]]), tabItens[[#This Row],[ATA Nº/ANO]] = ""),BE$2,BE$1)),0),0),0)</f>
        <v>0</v>
      </c>
      <c r="BF71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7" s="276">
        <f>SUMIF(Consumo!$C$3:$C$902,tabItens[[#This Row],[CÓDIGO]],Consumo!$E$3:$E$902)</f>
        <v>0</v>
      </c>
      <c r="BH717" s="277">
        <f>IF(AND(tabItens[[#This Row],[Pend]] &gt; 0,tabItens[[#This Row],[Consumo]] &lt;&gt; 0), tabItens[[#This Row],[Pend]] / tabItens[[#This Row],[Consumo]], 0 )</f>
        <v>0</v>
      </c>
      <c r="BI717" s="276"/>
      <c r="BJ717" s="276"/>
      <c r="BK717" s="278" t="s">
        <v>2077</v>
      </c>
    </row>
    <row r="718" spans="1:63" x14ac:dyDescent="0.3">
      <c r="A718" s="239">
        <v>81564</v>
      </c>
      <c r="B718" s="240" t="s">
        <v>1483</v>
      </c>
      <c r="C718" s="241" t="s">
        <v>474</v>
      </c>
      <c r="D718" s="242">
        <v>4.38</v>
      </c>
      <c r="E718" s="243"/>
      <c r="F718" s="243"/>
      <c r="G718" s="243" t="s">
        <v>891</v>
      </c>
      <c r="H718" s="244">
        <v>11</v>
      </c>
      <c r="I718" s="245">
        <v>103003</v>
      </c>
      <c r="J718" s="246">
        <v>4.38</v>
      </c>
      <c r="K718" s="247"/>
      <c r="L718" s="248">
        <f>IF(tabItens[[#This Row],[Média]] &gt; 0, tabItens[[#This Row],[QTDE ATUAL]] / tabItens[[#This Row],[Média]],999.9)</f>
        <v>999.9</v>
      </c>
      <c r="M718" s="249">
        <v>0</v>
      </c>
      <c r="N718" s="250">
        <f>tabItens[[#This Row],[VALOR UNIT.]] * tabItens[[#This Row],[LC]]</f>
        <v>0</v>
      </c>
      <c r="O718" s="251" t="s">
        <v>2097</v>
      </c>
      <c r="P718" s="252"/>
      <c r="Q718" s="253"/>
      <c r="R718" s="250"/>
      <c r="S718" s="254"/>
      <c r="T718" s="255">
        <f>ROUNDDOWN(IFERROR(tabItens[[#This Row],[ATA DT.VALID.]] - $D$1,0) / 30,0)</f>
        <v>-1507</v>
      </c>
      <c r="U718" s="240" t="s">
        <v>1017</v>
      </c>
      <c r="V718" s="256">
        <v>1</v>
      </c>
      <c r="W718" s="257" t="s">
        <v>2067</v>
      </c>
      <c r="X718" s="258">
        <v>61</v>
      </c>
      <c r="Y718" s="259">
        <v>15</v>
      </c>
      <c r="Z718" s="260"/>
      <c r="AA718" s="261"/>
      <c r="AB718" s="262"/>
      <c r="AC718" s="262"/>
      <c r="AD718" s="261"/>
      <c r="AE718" s="262"/>
      <c r="AF718" s="255"/>
      <c r="AG718" s="263" t="s">
        <v>2063</v>
      </c>
      <c r="AH718" s="264"/>
      <c r="AI718" s="255">
        <v>0</v>
      </c>
      <c r="AJ718" s="264">
        <v>41579</v>
      </c>
      <c r="AK718" s="264">
        <v>38231</v>
      </c>
      <c r="AL718" s="264">
        <v>41557</v>
      </c>
      <c r="AM718" s="254"/>
      <c r="AN718" s="243"/>
      <c r="AO718" s="265" t="str">
        <f>_xlfn.IFNA(IF(VLOOKUP(tabItens[[#This Row],[CÓDIGO]],tabExcluirDoEstoque[#Data],1,FALSE),"sim",""),"")</f>
        <v/>
      </c>
      <c r="AP718" s="266" t="str">
        <f ca="1">IF(OR(ISBLANK(tabItens[[#This Row],[ATA DT.VALID.]]),tabItens[[#This Row],[ATA DT.VALID.]]="",tabItens[[#This Row],[ATA DT.VALID.]]=" "),"",IF(TYPE(tabItens[[#This Row],[ATA DT.VALID.]])=1,ROUNDUP((tabItens[[#This Row],[ATA DT.VALID.]]-TODAY())/7,0),""))</f>
        <v/>
      </c>
      <c r="AQ718" s="267">
        <v>0</v>
      </c>
      <c r="AR718" s="268">
        <f>IF(ISBLANK(tabItens[[#This Row],[CÓDIGO]]),"",IFERROR(VLOOKUP(tabItens[[#This Row],[CÓDIGO]],Consumo!$C$2:$AI$902,32,FALSE),0))</f>
        <v>0</v>
      </c>
      <c r="AS718" s="269">
        <f>SUMIF(Consumo!$C$3:$C$902,tabItens[[#This Row],[CÓDIGO]],Consumo!$T$3:$T$902) + SUMIF(Consumo!$C$3:$C$902,tabItens[[#This Row],[CÓDIGO]],Consumo!$U$3:$U$902) + SUMIF(Consumo!$C$3:$C$902,tabItens[[#This Row],[CÓDIGO]],Consumo!$V$3:$V$902) + SUMIF(Consumo!$C$3:$C$902,tabItens[[#This Row],[CÓDIGO]],Consumo!$W$3:$W$902)</f>
        <v>0</v>
      </c>
      <c r="AT718" s="269">
        <f>SUMIF(Consumo!$C$3:$C$902,tabItens[[#This Row],[CÓDIGO]],Consumo!$AF$3:$AF$902)</f>
        <v>0</v>
      </c>
      <c r="AU718" s="270">
        <f>SUMIF(Consumo!$C$3:$C$902,tabItens[[#This Row],[CÓDIGO]],Consumo!$AG$3:$AG$902)</f>
        <v>0</v>
      </c>
      <c r="AV718" s="271">
        <f>SUMIF(Consumo!$C$3:$C$902,tabItens[[#This Row],[CÓDIGO]],Consumo!$AE$3:$AE$902)</f>
        <v>0</v>
      </c>
      <c r="AW718" s="244">
        <f>tabItens[[#This Row],[QTDE ATUAL]] + tabItens[[#This Row],[RC QTDE]] + tabItens[[#This Row],[AF SALDO]] + tabItens[[#This Row],[Recentes]]</f>
        <v>11</v>
      </c>
      <c r="AX718" s="272">
        <v>2</v>
      </c>
      <c r="AY718" s="272">
        <v>4</v>
      </c>
      <c r="AZ718" s="272">
        <f>IF(ISBLANK(tabItens[[#This Row],[CÓDIGO]]),"",tabItens[[#This Row],[PontoMês]] * (AZ$2+tabItens[[#This Row],[PontoQtM]]))</f>
        <v>8</v>
      </c>
      <c r="BA718" s="271">
        <f>tabItens[[#This Row],[PontoPed]] - tabItens[[#This Row],[Saldo]] + (1/10)</f>
        <v>-2.9</v>
      </c>
      <c r="BB718" s="271">
        <f xml:space="preserve"> tabItens[[#This Row],[PontoMês]] * BB$2 - tabItens[[#This Row],[QTDE ATUAL]] - (1/10)</f>
        <v>-9.1</v>
      </c>
      <c r="BC718" s="273">
        <f>IF( tabItens[[#This Row],[PontoPed]]&gt;0, IF(tabItens[[#This Row],[PontoPed]]&lt;1, 1, IF( tabItens[[#This Row],[Saldo]]&gt;tabItens[[#This Row],[PontoPed]], 0, (tabItens[[#This Row],[PontoPed]]-tabItens[[#This Row],[Saldo]])/tabItens[[#This Row],[PontoPed]] ) ), 0 )</f>
        <v>0</v>
      </c>
      <c r="BD718" s="274">
        <f>ROUNDDOWN(IF( OR( AND(tabItens[[#This Row],[PontoPed]]&lt;tabItens[[#This Row],[Saldo]],tabItens[[#This Row],[Saldo]]&gt;0), tabItens[[#This Row],[PontoPed]]=0), 99, IF(AND(tabItens[[#This Row],[Saldo]]=0,tabItens[[#This Row],[PontoPed]]&gt;0), 0, (1-tabItens[[#This Row],[PctAb]])*10 ) ),0)</f>
        <v>99</v>
      </c>
      <c r="BE718" s="275">
        <f>MAX(ROUNDDOWN( IF(tabItens[[#This Row],[Abaixo]] &gt; 0,   tabItens[[#This Row],[Abaixo]] + (tabItens[[#This Row],[PontoMês]] * IF( OR( ISBLANK(tabItens[[#This Row],[ATA Nº/ANO]]), tabItens[[#This Row],[ATA Nº/ANO]] = ""),BE$2,BE$1)),0),0),0)</f>
        <v>0</v>
      </c>
      <c r="BF71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8" s="276">
        <f>SUMIF(Consumo!$C$3:$C$902,tabItens[[#This Row],[CÓDIGO]],Consumo!$E$3:$E$902)</f>
        <v>0</v>
      </c>
      <c r="BH718" s="277">
        <f>IF(AND(tabItens[[#This Row],[Pend]] &gt; 0,tabItens[[#This Row],[Consumo]] &lt;&gt; 0), tabItens[[#This Row],[Pend]] / tabItens[[#This Row],[Consumo]], 0 )</f>
        <v>0</v>
      </c>
      <c r="BI718" s="276"/>
      <c r="BJ718" s="276"/>
      <c r="BK718" s="278" t="s">
        <v>2077</v>
      </c>
    </row>
    <row r="719" spans="1:63" x14ac:dyDescent="0.3">
      <c r="A719" s="239">
        <v>81565</v>
      </c>
      <c r="B719" s="240" t="s">
        <v>1484</v>
      </c>
      <c r="C719" s="241" t="s">
        <v>474</v>
      </c>
      <c r="D719" s="242">
        <v>19.690000000000001</v>
      </c>
      <c r="E719" s="243"/>
      <c r="F719" s="243"/>
      <c r="G719" s="243" t="s">
        <v>891</v>
      </c>
      <c r="H719" s="244">
        <v>19</v>
      </c>
      <c r="I719" s="245">
        <v>103003</v>
      </c>
      <c r="J719" s="246">
        <v>19.690000000000001</v>
      </c>
      <c r="K719" s="247"/>
      <c r="L719" s="248">
        <f>IF(tabItens[[#This Row],[Média]] &gt; 0, tabItens[[#This Row],[QTDE ATUAL]] / tabItens[[#This Row],[Média]],999.9)</f>
        <v>999.9</v>
      </c>
      <c r="M719" s="249">
        <v>0</v>
      </c>
      <c r="N719" s="250">
        <f>tabItens[[#This Row],[VALOR UNIT.]] * tabItens[[#This Row],[LC]]</f>
        <v>0</v>
      </c>
      <c r="O719" s="251" t="s">
        <v>2097</v>
      </c>
      <c r="P719" s="252"/>
      <c r="Q719" s="253"/>
      <c r="R719" s="250"/>
      <c r="S719" s="254"/>
      <c r="T719" s="255">
        <f>ROUNDDOWN(IFERROR(tabItens[[#This Row],[ATA DT.VALID.]] - $D$1,0) / 30,0)</f>
        <v>-1507</v>
      </c>
      <c r="U719" s="240" t="s">
        <v>1017</v>
      </c>
      <c r="V719" s="256">
        <v>1</v>
      </c>
      <c r="W719" s="257" t="s">
        <v>2067</v>
      </c>
      <c r="X719" s="258">
        <v>61</v>
      </c>
      <c r="Y719" s="259">
        <v>15</v>
      </c>
      <c r="Z719" s="260"/>
      <c r="AA719" s="261"/>
      <c r="AB719" s="262"/>
      <c r="AC719" s="262"/>
      <c r="AD719" s="261"/>
      <c r="AE719" s="262"/>
      <c r="AF719" s="255"/>
      <c r="AG719" s="263" t="s">
        <v>2063</v>
      </c>
      <c r="AH719" s="264"/>
      <c r="AI719" s="255">
        <v>0</v>
      </c>
      <c r="AJ719" s="264">
        <v>43810</v>
      </c>
      <c r="AK719" s="264">
        <v>38231</v>
      </c>
      <c r="AL719" s="264">
        <v>43788</v>
      </c>
      <c r="AM719" s="254"/>
      <c r="AN719" s="243"/>
      <c r="AO719" s="265" t="str">
        <f>_xlfn.IFNA(IF(VLOOKUP(tabItens[[#This Row],[CÓDIGO]],tabExcluirDoEstoque[#Data],1,FALSE),"sim",""),"")</f>
        <v/>
      </c>
      <c r="AP719" s="266" t="str">
        <f ca="1">IF(OR(ISBLANK(tabItens[[#This Row],[ATA DT.VALID.]]),tabItens[[#This Row],[ATA DT.VALID.]]="",tabItens[[#This Row],[ATA DT.VALID.]]=" "),"",IF(TYPE(tabItens[[#This Row],[ATA DT.VALID.]])=1,ROUNDUP((tabItens[[#This Row],[ATA DT.VALID.]]-TODAY())/7,0),""))</f>
        <v/>
      </c>
      <c r="AQ719" s="267">
        <v>0</v>
      </c>
      <c r="AR719" s="268">
        <f>IF(ISBLANK(tabItens[[#This Row],[CÓDIGO]]),"",IFERROR(VLOOKUP(tabItens[[#This Row],[CÓDIGO]],Consumo!$C$2:$AI$902,32,FALSE),0))</f>
        <v>0</v>
      </c>
      <c r="AS719" s="269">
        <f>SUMIF(Consumo!$C$3:$C$902,tabItens[[#This Row],[CÓDIGO]],Consumo!$T$3:$T$902) + SUMIF(Consumo!$C$3:$C$902,tabItens[[#This Row],[CÓDIGO]],Consumo!$U$3:$U$902) + SUMIF(Consumo!$C$3:$C$902,tabItens[[#This Row],[CÓDIGO]],Consumo!$V$3:$V$902) + SUMIF(Consumo!$C$3:$C$902,tabItens[[#This Row],[CÓDIGO]],Consumo!$W$3:$W$902)</f>
        <v>0</v>
      </c>
      <c r="AT719" s="269">
        <f>SUMIF(Consumo!$C$3:$C$902,tabItens[[#This Row],[CÓDIGO]],Consumo!$AF$3:$AF$902)</f>
        <v>0</v>
      </c>
      <c r="AU719" s="270">
        <f>SUMIF(Consumo!$C$3:$C$902,tabItens[[#This Row],[CÓDIGO]],Consumo!$AG$3:$AG$902)</f>
        <v>0</v>
      </c>
      <c r="AV719" s="271">
        <f>SUMIF(Consumo!$C$3:$C$902,tabItens[[#This Row],[CÓDIGO]],Consumo!$AE$3:$AE$902)</f>
        <v>0</v>
      </c>
      <c r="AW719" s="244">
        <f>tabItens[[#This Row],[QTDE ATUAL]] + tabItens[[#This Row],[RC QTDE]] + tabItens[[#This Row],[AF SALDO]] + tabItens[[#This Row],[Recentes]]</f>
        <v>19</v>
      </c>
      <c r="AX719" s="272">
        <v>2</v>
      </c>
      <c r="AY719" s="272">
        <v>4</v>
      </c>
      <c r="AZ719" s="272">
        <f>IF(ISBLANK(tabItens[[#This Row],[CÓDIGO]]),"",tabItens[[#This Row],[PontoMês]] * (AZ$2+tabItens[[#This Row],[PontoQtM]]))</f>
        <v>8</v>
      </c>
      <c r="BA719" s="271">
        <f>tabItens[[#This Row],[PontoPed]] - tabItens[[#This Row],[Saldo]] + (1/10)</f>
        <v>-10.9</v>
      </c>
      <c r="BB719" s="271">
        <f xml:space="preserve"> tabItens[[#This Row],[PontoMês]] * BB$2 - tabItens[[#This Row],[QTDE ATUAL]] - (1/10)</f>
        <v>-17.100000000000001</v>
      </c>
      <c r="BC719" s="273">
        <f>IF( tabItens[[#This Row],[PontoPed]]&gt;0, IF(tabItens[[#This Row],[PontoPed]]&lt;1, 1, IF( tabItens[[#This Row],[Saldo]]&gt;tabItens[[#This Row],[PontoPed]], 0, (tabItens[[#This Row],[PontoPed]]-tabItens[[#This Row],[Saldo]])/tabItens[[#This Row],[PontoPed]] ) ), 0 )</f>
        <v>0</v>
      </c>
      <c r="BD719" s="274">
        <f>ROUNDDOWN(IF( OR( AND(tabItens[[#This Row],[PontoPed]]&lt;tabItens[[#This Row],[Saldo]],tabItens[[#This Row],[Saldo]]&gt;0), tabItens[[#This Row],[PontoPed]]=0), 99, IF(AND(tabItens[[#This Row],[Saldo]]=0,tabItens[[#This Row],[PontoPed]]&gt;0), 0, (1-tabItens[[#This Row],[PctAb]])*10 ) ),0)</f>
        <v>99</v>
      </c>
      <c r="BE719" s="275">
        <f>MAX(ROUNDDOWN( IF(tabItens[[#This Row],[Abaixo]] &gt; 0,   tabItens[[#This Row],[Abaixo]] + (tabItens[[#This Row],[PontoMês]] * IF( OR( ISBLANK(tabItens[[#This Row],[ATA Nº/ANO]]), tabItens[[#This Row],[ATA Nº/ANO]] = ""),BE$2,BE$1)),0),0),0)</f>
        <v>0</v>
      </c>
      <c r="BF71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9" s="276">
        <f>SUMIF(Consumo!$C$3:$C$902,tabItens[[#This Row],[CÓDIGO]],Consumo!$E$3:$E$902)</f>
        <v>0</v>
      </c>
      <c r="BH719" s="277">
        <f>IF(AND(tabItens[[#This Row],[Pend]] &gt; 0,tabItens[[#This Row],[Consumo]] &lt;&gt; 0), tabItens[[#This Row],[Pend]] / tabItens[[#This Row],[Consumo]], 0 )</f>
        <v>0</v>
      </c>
      <c r="BI719" s="276"/>
      <c r="BJ719" s="276"/>
      <c r="BK719" s="278" t="s">
        <v>2077</v>
      </c>
    </row>
    <row r="720" spans="1:63" x14ac:dyDescent="0.3">
      <c r="A720" s="239">
        <v>15066</v>
      </c>
      <c r="B720" s="240" t="s">
        <v>1088</v>
      </c>
      <c r="C720" s="241" t="s">
        <v>264</v>
      </c>
      <c r="D720" s="242">
        <v>39</v>
      </c>
      <c r="E720" s="243"/>
      <c r="F720" s="243"/>
      <c r="G720" s="243" t="s">
        <v>891</v>
      </c>
      <c r="H720" s="244">
        <v>129</v>
      </c>
      <c r="I720" s="245">
        <v>103003</v>
      </c>
      <c r="J720" s="246">
        <v>39</v>
      </c>
      <c r="K720" s="247">
        <v>173</v>
      </c>
      <c r="L720" s="248">
        <f>IF(tabItens[[#This Row],[Média]] &gt; 0, tabItens[[#This Row],[QTDE ATUAL]] / tabItens[[#This Row],[Média]],999.9)</f>
        <v>999.9</v>
      </c>
      <c r="M720" s="249">
        <v>0</v>
      </c>
      <c r="N720" s="250">
        <f>tabItens[[#This Row],[VALOR UNIT.]] * tabItens[[#This Row],[LC]]</f>
        <v>0</v>
      </c>
      <c r="O720" s="251" t="s">
        <v>2087</v>
      </c>
      <c r="P720" s="252"/>
      <c r="Q720" s="253"/>
      <c r="R720" s="250"/>
      <c r="S720" s="254"/>
      <c r="T720" s="255">
        <f>ROUNDDOWN(IFERROR(tabItens[[#This Row],[ATA DT.VALID.]] - $D$1,0) / 30,0)</f>
        <v>-1507</v>
      </c>
      <c r="U720" s="240" t="s">
        <v>1017</v>
      </c>
      <c r="V720" s="256">
        <v>1</v>
      </c>
      <c r="W720" s="257" t="s">
        <v>2067</v>
      </c>
      <c r="X720" s="258">
        <v>61</v>
      </c>
      <c r="Y720" s="259">
        <v>15</v>
      </c>
      <c r="Z720" s="260"/>
      <c r="AA720" s="261"/>
      <c r="AB720" s="262"/>
      <c r="AC720" s="262"/>
      <c r="AD720" s="261"/>
      <c r="AE720" s="262"/>
      <c r="AF720" s="255"/>
      <c r="AG720" s="263" t="s">
        <v>2063</v>
      </c>
      <c r="AH720" s="264"/>
      <c r="AI720" s="255">
        <v>58</v>
      </c>
      <c r="AJ720" s="264">
        <v>44613</v>
      </c>
      <c r="AK720" s="264" t="s">
        <v>891</v>
      </c>
      <c r="AL720" s="264">
        <v>44607</v>
      </c>
      <c r="AM720" s="254"/>
      <c r="AN720" s="243"/>
      <c r="AO720" s="265" t="str">
        <f>_xlfn.IFNA(IF(VLOOKUP(tabItens[[#This Row],[CÓDIGO]],tabExcluirDoEstoque[#Data],1,FALSE),"sim",""),"")</f>
        <v/>
      </c>
      <c r="AP720" s="266" t="str">
        <f ca="1">IF(OR(ISBLANK(tabItens[[#This Row],[ATA DT.VALID.]]),tabItens[[#This Row],[ATA DT.VALID.]]="",tabItens[[#This Row],[ATA DT.VALID.]]=" "),"",IF(TYPE(tabItens[[#This Row],[ATA DT.VALID.]])=1,ROUNDUP((tabItens[[#This Row],[ATA DT.VALID.]]-TODAY())/7,0),""))</f>
        <v/>
      </c>
      <c r="AQ720" s="267">
        <v>0</v>
      </c>
      <c r="AR720" s="268" t="str">
        <f>IF(ISBLANK(tabItens[[#This Row],[CÓDIGO]]),"",IFERROR(VLOOKUP(tabItens[[#This Row],[CÓDIGO]],Consumo!$C$2:$AI$902,32,FALSE),0))</f>
        <v>08.2023</v>
      </c>
      <c r="AS720" s="269">
        <f>SUMIF(Consumo!$C$3:$C$902,tabItens[[#This Row],[CÓDIGO]],Consumo!$T$3:$T$902) + SUMIF(Consumo!$C$3:$C$902,tabItens[[#This Row],[CÓDIGO]],Consumo!$U$3:$U$902) + SUMIF(Consumo!$C$3:$C$902,tabItens[[#This Row],[CÓDIGO]],Consumo!$V$3:$V$902) + SUMIF(Consumo!$C$3:$C$902,tabItens[[#This Row],[CÓDIGO]],Consumo!$W$3:$W$902)</f>
        <v>85</v>
      </c>
      <c r="AT720" s="269">
        <f>SUMIF(Consumo!$C$3:$C$902,tabItens[[#This Row],[CÓDIGO]],Consumo!$AF$3:$AF$902)</f>
        <v>221</v>
      </c>
      <c r="AU720" s="270">
        <f>SUMIF(Consumo!$C$3:$C$902,tabItens[[#This Row],[CÓDIGO]],Consumo!$AG$3:$AG$902)</f>
        <v>50</v>
      </c>
      <c r="AV720" s="271">
        <f>SUMIF(Consumo!$C$3:$C$902,tabItens[[#This Row],[CÓDIGO]],Consumo!$AE$3:$AE$902)</f>
        <v>0</v>
      </c>
      <c r="AW720" s="244">
        <f>tabItens[[#This Row],[QTDE ATUAL]] + tabItens[[#This Row],[RC QTDE]] + tabItens[[#This Row],[AF SALDO]] + tabItens[[#This Row],[Recentes]]</f>
        <v>129</v>
      </c>
      <c r="AX720" s="272">
        <v>17</v>
      </c>
      <c r="AY720" s="272">
        <v>4</v>
      </c>
      <c r="AZ720" s="272">
        <f>IF(ISBLANK(tabItens[[#This Row],[CÓDIGO]]),"",tabItens[[#This Row],[PontoMês]] * (AZ$2+tabItens[[#This Row],[PontoQtM]]))</f>
        <v>68</v>
      </c>
      <c r="BA720" s="271">
        <f>tabItens[[#This Row],[PontoPed]] - tabItens[[#This Row],[Saldo]] + (1/10)</f>
        <v>-60.9</v>
      </c>
      <c r="BB720" s="271">
        <f xml:space="preserve"> tabItens[[#This Row],[PontoMês]] * BB$2 - tabItens[[#This Row],[QTDE ATUAL]] - (1/10)</f>
        <v>-112.1</v>
      </c>
      <c r="BC720" s="273">
        <f>IF( tabItens[[#This Row],[PontoPed]]&gt;0, IF(tabItens[[#This Row],[PontoPed]]&lt;1, 1, IF( tabItens[[#This Row],[Saldo]]&gt;tabItens[[#This Row],[PontoPed]], 0, (tabItens[[#This Row],[PontoPed]]-tabItens[[#This Row],[Saldo]])/tabItens[[#This Row],[PontoPed]] ) ), 0 )</f>
        <v>0</v>
      </c>
      <c r="BD720" s="274">
        <f>ROUNDDOWN(IF( OR( AND(tabItens[[#This Row],[PontoPed]]&lt;tabItens[[#This Row],[Saldo]],tabItens[[#This Row],[Saldo]]&gt;0), tabItens[[#This Row],[PontoPed]]=0), 99, IF(AND(tabItens[[#This Row],[Saldo]]=0,tabItens[[#This Row],[PontoPed]]&gt;0), 0, (1-tabItens[[#This Row],[PctAb]])*10 ) ),0)</f>
        <v>99</v>
      </c>
      <c r="BE720" s="275">
        <f>MAX(ROUNDDOWN( IF(tabItens[[#This Row],[Abaixo]] &gt; 0,   tabItens[[#This Row],[Abaixo]] + (tabItens[[#This Row],[PontoMês]] * IF( OR( ISBLANK(tabItens[[#This Row],[ATA Nº/ANO]]), tabItens[[#This Row],[ATA Nº/ANO]] = ""),BE$2,BE$1)),0),0),0)</f>
        <v>0</v>
      </c>
      <c r="BF72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0" s="276">
        <f>SUMIF(Consumo!$C$3:$C$902,tabItens[[#This Row],[CÓDIGO]],Consumo!$E$3:$E$902)</f>
        <v>0</v>
      </c>
      <c r="BH720" s="277">
        <f>IF(AND(tabItens[[#This Row],[Pend]] &gt; 0,tabItens[[#This Row],[Consumo]] &lt;&gt; 0), tabItens[[#This Row],[Pend]] / tabItens[[#This Row],[Consumo]], 0 )</f>
        <v>0</v>
      </c>
      <c r="BI720" s="276"/>
      <c r="BJ720" s="276"/>
      <c r="BK720" s="278" t="s">
        <v>2077</v>
      </c>
    </row>
    <row r="721" spans="1:63" x14ac:dyDescent="0.3">
      <c r="A721" s="239">
        <v>53849</v>
      </c>
      <c r="B721" s="240" t="s">
        <v>1317</v>
      </c>
      <c r="C721" s="241" t="s">
        <v>264</v>
      </c>
      <c r="D721" s="242">
        <v>36.42</v>
      </c>
      <c r="E721" s="243"/>
      <c r="F721" s="243"/>
      <c r="G721" s="243" t="s">
        <v>891</v>
      </c>
      <c r="H721" s="244">
        <v>0</v>
      </c>
      <c r="I721" s="245">
        <v>103003</v>
      </c>
      <c r="J721" s="246">
        <v>36.42</v>
      </c>
      <c r="K721" s="247">
        <v>77</v>
      </c>
      <c r="L721" s="248">
        <f>IF(tabItens[[#This Row],[Média]] &gt; 0, tabItens[[#This Row],[QTDE ATUAL]] / tabItens[[#This Row],[Média]],999.9)</f>
        <v>0</v>
      </c>
      <c r="M721" s="249">
        <v>0</v>
      </c>
      <c r="N721" s="250">
        <f>tabItens[[#This Row],[VALOR UNIT.]] * tabItens[[#This Row],[LC]]</f>
        <v>0</v>
      </c>
      <c r="O721" s="251" t="s">
        <v>2094</v>
      </c>
      <c r="P721" s="252"/>
      <c r="Q721" s="253"/>
      <c r="R721" s="250"/>
      <c r="S721" s="254"/>
      <c r="T721" s="255">
        <f>ROUNDDOWN(IFERROR(tabItens[[#This Row],[ATA DT.VALID.]] - $D$1,0) / 30,0)</f>
        <v>-1507</v>
      </c>
      <c r="U721" s="240" t="s">
        <v>1017</v>
      </c>
      <c r="V721" s="256">
        <v>1</v>
      </c>
      <c r="W721" s="257" t="s">
        <v>2067</v>
      </c>
      <c r="X721" s="258">
        <v>61</v>
      </c>
      <c r="Y721" s="259">
        <v>15</v>
      </c>
      <c r="Z721" s="260"/>
      <c r="AA721" s="261"/>
      <c r="AB721" s="262"/>
      <c r="AC721" s="262">
        <v>9641</v>
      </c>
      <c r="AD721" s="261">
        <v>2023</v>
      </c>
      <c r="AE721" s="262">
        <v>20</v>
      </c>
      <c r="AF721" s="255">
        <v>20</v>
      </c>
      <c r="AG721" s="263" t="s">
        <v>2045</v>
      </c>
      <c r="AH721" s="264">
        <v>45162</v>
      </c>
      <c r="AI721" s="255">
        <v>32</v>
      </c>
      <c r="AJ721" s="264">
        <v>45006</v>
      </c>
      <c r="AK721" s="264" t="s">
        <v>891</v>
      </c>
      <c r="AL721" s="264">
        <v>45145</v>
      </c>
      <c r="AM721" s="254"/>
      <c r="AN721" s="243"/>
      <c r="AO721" s="265" t="str">
        <f>_xlfn.IFNA(IF(VLOOKUP(tabItens[[#This Row],[CÓDIGO]],tabExcluirDoEstoque[#Data],1,FALSE),"sim",""),"")</f>
        <v/>
      </c>
      <c r="AP721" s="266" t="str">
        <f ca="1">IF(OR(ISBLANK(tabItens[[#This Row],[ATA DT.VALID.]]),tabItens[[#This Row],[ATA DT.VALID.]]="",tabItens[[#This Row],[ATA DT.VALID.]]=" "),"",IF(TYPE(tabItens[[#This Row],[ATA DT.VALID.]])=1,ROUNDUP((tabItens[[#This Row],[ATA DT.VALID.]]-TODAY())/7,0),""))</f>
        <v/>
      </c>
      <c r="AQ721" s="267">
        <v>0</v>
      </c>
      <c r="AR721" s="268" t="str">
        <f>IF(ISBLANK(tabItens[[#This Row],[CÓDIGO]]),"",IFERROR(VLOOKUP(tabItens[[#This Row],[CÓDIGO]],Consumo!$C$2:$AI$902,32,FALSE),0))</f>
        <v>08.2023</v>
      </c>
      <c r="AS721" s="269">
        <f>SUMIF(Consumo!$C$3:$C$902,tabItens[[#This Row],[CÓDIGO]],Consumo!$T$3:$T$902) + SUMIF(Consumo!$C$3:$C$902,tabItens[[#This Row],[CÓDIGO]],Consumo!$U$3:$U$902) + SUMIF(Consumo!$C$3:$C$902,tabItens[[#This Row],[CÓDIGO]],Consumo!$V$3:$V$902) + SUMIF(Consumo!$C$3:$C$902,tabItens[[#This Row],[CÓDIGO]],Consumo!$W$3:$W$902)</f>
        <v>35</v>
      </c>
      <c r="AT721" s="269">
        <f>SUMIF(Consumo!$C$3:$C$902,tabItens[[#This Row],[CÓDIGO]],Consumo!$AF$3:$AF$902)</f>
        <v>115</v>
      </c>
      <c r="AU721" s="270">
        <f>SUMIF(Consumo!$C$3:$C$902,tabItens[[#This Row],[CÓDIGO]],Consumo!$AG$3:$AG$902)</f>
        <v>35</v>
      </c>
      <c r="AV721" s="271">
        <f>SUMIF(Consumo!$C$3:$C$902,tabItens[[#This Row],[CÓDIGO]],Consumo!$AE$3:$AE$902)</f>
        <v>0.83333333333333337</v>
      </c>
      <c r="AW721" s="244">
        <f>tabItens[[#This Row],[QTDE ATUAL]] + tabItens[[#This Row],[RC QTDE]] + tabItens[[#This Row],[AF SALDO]] + tabItens[[#This Row],[Recentes]]</f>
        <v>20</v>
      </c>
      <c r="AX721" s="272">
        <v>3</v>
      </c>
      <c r="AY721" s="272">
        <v>4</v>
      </c>
      <c r="AZ721" s="272">
        <f>IF(ISBLANK(tabItens[[#This Row],[CÓDIGO]]),"",tabItens[[#This Row],[PontoMês]] * (AZ$2+tabItens[[#This Row],[PontoQtM]]))</f>
        <v>12</v>
      </c>
      <c r="BA721" s="271">
        <f>tabItens[[#This Row],[PontoPed]] - tabItens[[#This Row],[Saldo]] + (1/10)</f>
        <v>-7.9</v>
      </c>
      <c r="BB721" s="271">
        <f xml:space="preserve"> tabItens[[#This Row],[PontoMês]] * BB$2 - tabItens[[#This Row],[QTDE ATUAL]] - (1/10)</f>
        <v>2.9</v>
      </c>
      <c r="BC721" s="273">
        <f>IF( tabItens[[#This Row],[PontoPed]]&gt;0, IF(tabItens[[#This Row],[PontoPed]]&lt;1, 1, IF( tabItens[[#This Row],[Saldo]]&gt;tabItens[[#This Row],[PontoPed]], 0, (tabItens[[#This Row],[PontoPed]]-tabItens[[#This Row],[Saldo]])/tabItens[[#This Row],[PontoPed]] ) ), 0 )</f>
        <v>0</v>
      </c>
      <c r="BD721" s="274">
        <f>ROUNDDOWN(IF( OR( AND(tabItens[[#This Row],[PontoPed]]&lt;tabItens[[#This Row],[Saldo]],tabItens[[#This Row],[Saldo]]&gt;0), tabItens[[#This Row],[PontoPed]]=0), 99, IF(AND(tabItens[[#This Row],[Saldo]]=0,tabItens[[#This Row],[PontoPed]]&gt;0), 0, (1-tabItens[[#This Row],[PctAb]])*10 ) ),0)</f>
        <v>99</v>
      </c>
      <c r="BE721" s="275">
        <f>MAX(ROUNDDOWN( IF(tabItens[[#This Row],[Abaixo]] &gt; 0,   tabItens[[#This Row],[Abaixo]] + (tabItens[[#This Row],[PontoMês]] * IF( OR( ISBLANK(tabItens[[#This Row],[ATA Nº/ANO]]), tabItens[[#This Row],[ATA Nº/ANO]] = ""),BE$2,BE$1)),0),0),0)</f>
        <v>0</v>
      </c>
      <c r="BF72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1" s="276">
        <f>SUMIF(Consumo!$C$3:$C$902,tabItens[[#This Row],[CÓDIGO]],Consumo!$E$3:$E$902)</f>
        <v>15</v>
      </c>
      <c r="BH721" s="277">
        <f>IF(AND(tabItens[[#This Row],[Pend]] &gt; 0,tabItens[[#This Row],[Consumo]] &lt;&gt; 0), tabItens[[#This Row],[Pend]] / tabItens[[#This Row],[Consumo]], 0 )</f>
        <v>0.13043478260869565</v>
      </c>
      <c r="BI721" s="276"/>
      <c r="BJ721" s="276"/>
      <c r="BK721" s="278" t="s">
        <v>2077</v>
      </c>
    </row>
    <row r="722" spans="1:63" x14ac:dyDescent="0.3">
      <c r="A722" s="239">
        <v>115805</v>
      </c>
      <c r="B722" s="240" t="s">
        <v>1722</v>
      </c>
      <c r="C722" s="241" t="s">
        <v>264</v>
      </c>
      <c r="D722" s="242">
        <v>37.799999999999997</v>
      </c>
      <c r="E722" s="243"/>
      <c r="F722" s="243"/>
      <c r="G722" s="243" t="s">
        <v>891</v>
      </c>
      <c r="H722" s="244">
        <v>217</v>
      </c>
      <c r="I722" s="245">
        <v>103003</v>
      </c>
      <c r="J722" s="246">
        <v>37.799999999999997</v>
      </c>
      <c r="K722" s="247">
        <v>253</v>
      </c>
      <c r="L722" s="248">
        <f>IF(tabItens[[#This Row],[Média]] &gt; 0, tabItens[[#This Row],[QTDE ATUAL]] / tabItens[[#This Row],[Média]],999.9)</f>
        <v>999.9</v>
      </c>
      <c r="M722" s="249">
        <v>0</v>
      </c>
      <c r="N722" s="250">
        <f>tabItens[[#This Row],[VALOR UNIT.]] * tabItens[[#This Row],[LC]]</f>
        <v>0</v>
      </c>
      <c r="O722" s="251" t="s">
        <v>2141</v>
      </c>
      <c r="P722" s="252"/>
      <c r="Q722" s="253"/>
      <c r="R722" s="250"/>
      <c r="S722" s="254"/>
      <c r="T722" s="255">
        <f>ROUNDDOWN(IFERROR(tabItens[[#This Row],[ATA DT.VALID.]] - $D$1,0) / 30,0)</f>
        <v>-1507</v>
      </c>
      <c r="U722" s="240" t="s">
        <v>1017</v>
      </c>
      <c r="V722" s="256">
        <v>1</v>
      </c>
      <c r="W722" s="257" t="s">
        <v>2067</v>
      </c>
      <c r="X722" s="258">
        <v>61</v>
      </c>
      <c r="Y722" s="259">
        <v>15</v>
      </c>
      <c r="Z722" s="260"/>
      <c r="AA722" s="261"/>
      <c r="AB722" s="262"/>
      <c r="AC722" s="262"/>
      <c r="AD722" s="261"/>
      <c r="AE722" s="262"/>
      <c r="AF722" s="255"/>
      <c r="AG722" s="263" t="s">
        <v>2063</v>
      </c>
      <c r="AH722" s="264"/>
      <c r="AI722" s="255">
        <v>100</v>
      </c>
      <c r="AJ722" s="264">
        <v>45156</v>
      </c>
      <c r="AK722" s="264">
        <v>40352</v>
      </c>
      <c r="AL722" s="264">
        <v>45145</v>
      </c>
      <c r="AM722" s="254"/>
      <c r="AN722" s="243"/>
      <c r="AO722" s="265" t="str">
        <f>_xlfn.IFNA(IF(VLOOKUP(tabItens[[#This Row],[CÓDIGO]],tabExcluirDoEstoque[#Data],1,FALSE),"sim",""),"")</f>
        <v/>
      </c>
      <c r="AP722" s="266" t="str">
        <f ca="1">IF(OR(ISBLANK(tabItens[[#This Row],[ATA DT.VALID.]]),tabItens[[#This Row],[ATA DT.VALID.]]="",tabItens[[#This Row],[ATA DT.VALID.]]=" "),"",IF(TYPE(tabItens[[#This Row],[ATA DT.VALID.]])=1,ROUNDUP((tabItens[[#This Row],[ATA DT.VALID.]]-TODAY())/7,0),""))</f>
        <v/>
      </c>
      <c r="AQ722" s="267">
        <v>0</v>
      </c>
      <c r="AR722" s="268" t="str">
        <f>IF(ISBLANK(tabItens[[#This Row],[CÓDIGO]]),"",IFERROR(VLOOKUP(tabItens[[#This Row],[CÓDIGO]],Consumo!$C$2:$AI$902,32,FALSE),0))</f>
        <v>08.2023</v>
      </c>
      <c r="AS722" s="269">
        <f>SUMIF(Consumo!$C$3:$C$902,tabItens[[#This Row],[CÓDIGO]],Consumo!$T$3:$T$902) + SUMIF(Consumo!$C$3:$C$902,tabItens[[#This Row],[CÓDIGO]],Consumo!$U$3:$U$902) + SUMIF(Consumo!$C$3:$C$902,tabItens[[#This Row],[CÓDIGO]],Consumo!$V$3:$V$902) + SUMIF(Consumo!$C$3:$C$902,tabItens[[#This Row],[CÓDIGO]],Consumo!$W$3:$W$902)</f>
        <v>134</v>
      </c>
      <c r="AT722" s="269">
        <f>SUMIF(Consumo!$C$3:$C$902,tabItens[[#This Row],[CÓDIGO]],Consumo!$AF$3:$AF$902)</f>
        <v>482</v>
      </c>
      <c r="AU722" s="270">
        <f>SUMIF(Consumo!$C$3:$C$902,tabItens[[#This Row],[CÓDIGO]],Consumo!$AG$3:$AG$902)</f>
        <v>82</v>
      </c>
      <c r="AV722" s="271">
        <f>SUMIF(Consumo!$C$3:$C$902,tabItens[[#This Row],[CÓDIGO]],Consumo!$AE$3:$AE$902)</f>
        <v>0</v>
      </c>
      <c r="AW722" s="244">
        <f>tabItens[[#This Row],[QTDE ATUAL]] + tabItens[[#This Row],[RC QTDE]] + tabItens[[#This Row],[AF SALDO]] + tabItens[[#This Row],[Recentes]]</f>
        <v>217</v>
      </c>
      <c r="AX722" s="272">
        <v>0</v>
      </c>
      <c r="AY722" s="272">
        <v>0</v>
      </c>
      <c r="AZ722" s="272">
        <f>IF(ISBLANK(tabItens[[#This Row],[CÓDIGO]]),"",tabItens[[#This Row],[PontoMês]] * (AZ$2+tabItens[[#This Row],[PontoQtM]]))</f>
        <v>0</v>
      </c>
      <c r="BA722" s="271">
        <f>tabItens[[#This Row],[PontoPed]] - tabItens[[#This Row],[Saldo]] + (1/10)</f>
        <v>-216.9</v>
      </c>
      <c r="BB722" s="271">
        <f xml:space="preserve"> tabItens[[#This Row],[PontoMês]] * BB$2 - tabItens[[#This Row],[QTDE ATUAL]] - (1/10)</f>
        <v>-217.1</v>
      </c>
      <c r="BC722" s="273">
        <f>IF( tabItens[[#This Row],[PontoPed]]&gt;0, IF(tabItens[[#This Row],[PontoPed]]&lt;1, 1, IF( tabItens[[#This Row],[Saldo]]&gt;tabItens[[#This Row],[PontoPed]], 0, (tabItens[[#This Row],[PontoPed]]-tabItens[[#This Row],[Saldo]])/tabItens[[#This Row],[PontoPed]] ) ), 0 )</f>
        <v>0</v>
      </c>
      <c r="BD722" s="274">
        <f>ROUNDDOWN(IF( OR( AND(tabItens[[#This Row],[PontoPed]]&lt;tabItens[[#This Row],[Saldo]],tabItens[[#This Row],[Saldo]]&gt;0), tabItens[[#This Row],[PontoPed]]=0), 99, IF(AND(tabItens[[#This Row],[Saldo]]=0,tabItens[[#This Row],[PontoPed]]&gt;0), 0, (1-tabItens[[#This Row],[PctAb]])*10 ) ),0)</f>
        <v>99</v>
      </c>
      <c r="BE722" s="275">
        <f>MAX(ROUNDDOWN( IF(tabItens[[#This Row],[Abaixo]] &gt; 0,   tabItens[[#This Row],[Abaixo]] + (tabItens[[#This Row],[PontoMês]] * IF( OR( ISBLANK(tabItens[[#This Row],[ATA Nº/ANO]]), tabItens[[#This Row],[ATA Nº/ANO]] = ""),BE$2,BE$1)),0),0),0)</f>
        <v>0</v>
      </c>
      <c r="BF72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2" s="276">
        <f>SUMIF(Consumo!$C$3:$C$902,tabItens[[#This Row],[CÓDIGO]],Consumo!$E$3:$E$902)</f>
        <v>0</v>
      </c>
      <c r="BH722" s="277">
        <f>IF(AND(tabItens[[#This Row],[Pend]] &gt; 0,tabItens[[#This Row],[Consumo]] &lt;&gt; 0), tabItens[[#This Row],[Pend]] / tabItens[[#This Row],[Consumo]], 0 )</f>
        <v>0</v>
      </c>
      <c r="BI722" s="276"/>
      <c r="BJ722" s="276"/>
      <c r="BK722" s="278" t="s">
        <v>2077</v>
      </c>
    </row>
    <row r="723" spans="1:63" x14ac:dyDescent="0.3">
      <c r="A723" s="239">
        <v>81807</v>
      </c>
      <c r="B723" s="240" t="s">
        <v>1485</v>
      </c>
      <c r="C723" s="241" t="s">
        <v>264</v>
      </c>
      <c r="D723" s="242">
        <v>43.41</v>
      </c>
      <c r="E723" s="243"/>
      <c r="F723" s="243"/>
      <c r="G723" s="243" t="s">
        <v>891</v>
      </c>
      <c r="H723" s="244">
        <v>31</v>
      </c>
      <c r="I723" s="245">
        <v>103003</v>
      </c>
      <c r="J723" s="246">
        <v>43.41</v>
      </c>
      <c r="K723" s="247">
        <v>6</v>
      </c>
      <c r="L723" s="248">
        <f>IF(tabItens[[#This Row],[Média]] &gt; 0, tabItens[[#This Row],[QTDE ATUAL]] / tabItens[[#This Row],[Média]],999.9)</f>
        <v>999.9</v>
      </c>
      <c r="M723" s="249">
        <v>0</v>
      </c>
      <c r="N723" s="250">
        <f>tabItens[[#This Row],[VALOR UNIT.]] * tabItens[[#This Row],[LC]]</f>
        <v>0</v>
      </c>
      <c r="O723" s="251" t="s">
        <v>2087</v>
      </c>
      <c r="P723" s="252"/>
      <c r="Q723" s="253"/>
      <c r="R723" s="250"/>
      <c r="S723" s="254"/>
      <c r="T723" s="255">
        <f>ROUNDDOWN(IFERROR(tabItens[[#This Row],[ATA DT.VALID.]] - $D$1,0) / 30,0)</f>
        <v>-1507</v>
      </c>
      <c r="U723" s="240" t="s">
        <v>1017</v>
      </c>
      <c r="V723" s="256">
        <v>1</v>
      </c>
      <c r="W723" s="257" t="s">
        <v>2067</v>
      </c>
      <c r="X723" s="258">
        <v>61</v>
      </c>
      <c r="Y723" s="259">
        <v>15</v>
      </c>
      <c r="Z723" s="260"/>
      <c r="AA723" s="261"/>
      <c r="AB723" s="262"/>
      <c r="AC723" s="262"/>
      <c r="AD723" s="261"/>
      <c r="AE723" s="262"/>
      <c r="AF723" s="255"/>
      <c r="AG723" s="263" t="s">
        <v>2063</v>
      </c>
      <c r="AH723" s="264"/>
      <c r="AI723" s="255">
        <v>2</v>
      </c>
      <c r="AJ723" s="264">
        <v>45170</v>
      </c>
      <c r="AK723" s="264">
        <v>38246</v>
      </c>
      <c r="AL723" s="264">
        <v>45180</v>
      </c>
      <c r="AM723" s="254"/>
      <c r="AN723" s="243"/>
      <c r="AO723" s="265" t="str">
        <f>_xlfn.IFNA(IF(VLOOKUP(tabItens[[#This Row],[CÓDIGO]],tabExcluirDoEstoque[#Data],1,FALSE),"sim",""),"")</f>
        <v/>
      </c>
      <c r="AP723" s="266" t="str">
        <f ca="1">IF(OR(ISBLANK(tabItens[[#This Row],[ATA DT.VALID.]]),tabItens[[#This Row],[ATA DT.VALID.]]="",tabItens[[#This Row],[ATA DT.VALID.]]=" "),"",IF(TYPE(tabItens[[#This Row],[ATA DT.VALID.]])=1,ROUNDUP((tabItens[[#This Row],[ATA DT.VALID.]]-TODAY())/7,0),""))</f>
        <v/>
      </c>
      <c r="AQ723" s="267">
        <v>0</v>
      </c>
      <c r="AR723" s="268" t="str">
        <f>IF(ISBLANK(tabItens[[#This Row],[CÓDIGO]]),"",IFERROR(VLOOKUP(tabItens[[#This Row],[CÓDIGO]],Consumo!$C$2:$AI$902,32,FALSE),0))</f>
        <v>03.2023</v>
      </c>
      <c r="AS723" s="269">
        <f>SUMIF(Consumo!$C$3:$C$902,tabItens[[#This Row],[CÓDIGO]],Consumo!$T$3:$T$902) + SUMIF(Consumo!$C$3:$C$902,tabItens[[#This Row],[CÓDIGO]],Consumo!$U$3:$U$902) + SUMIF(Consumo!$C$3:$C$902,tabItens[[#This Row],[CÓDIGO]],Consumo!$V$3:$V$902) + SUMIF(Consumo!$C$3:$C$902,tabItens[[#This Row],[CÓDIGO]],Consumo!$W$3:$W$902)</f>
        <v>0</v>
      </c>
      <c r="AT723" s="269">
        <f>SUMIF(Consumo!$C$3:$C$902,tabItens[[#This Row],[CÓDIGO]],Consumo!$AF$3:$AF$902)</f>
        <v>21</v>
      </c>
      <c r="AU723" s="270">
        <f>SUMIF(Consumo!$C$3:$C$902,tabItens[[#This Row],[CÓDIGO]],Consumo!$AG$3:$AG$902)</f>
        <v>10</v>
      </c>
      <c r="AV723" s="271">
        <f>SUMIF(Consumo!$C$3:$C$902,tabItens[[#This Row],[CÓDIGO]],Consumo!$AE$3:$AE$902)</f>
        <v>0</v>
      </c>
      <c r="AW723" s="244">
        <f>tabItens[[#This Row],[QTDE ATUAL]] + tabItens[[#This Row],[RC QTDE]] + tabItens[[#This Row],[AF SALDO]] + tabItens[[#This Row],[Recentes]]</f>
        <v>31</v>
      </c>
      <c r="AX723" s="272">
        <v>3</v>
      </c>
      <c r="AY723" s="272">
        <v>4</v>
      </c>
      <c r="AZ723" s="272">
        <f>IF(ISBLANK(tabItens[[#This Row],[CÓDIGO]]),"",tabItens[[#This Row],[PontoMês]] * (AZ$2+tabItens[[#This Row],[PontoQtM]]))</f>
        <v>12</v>
      </c>
      <c r="BA723" s="271">
        <f>tabItens[[#This Row],[PontoPed]] - tabItens[[#This Row],[Saldo]] + (1/10)</f>
        <v>-18.899999999999999</v>
      </c>
      <c r="BB723" s="271">
        <f xml:space="preserve"> tabItens[[#This Row],[PontoMês]] * BB$2 - tabItens[[#This Row],[QTDE ATUAL]] - (1/10)</f>
        <v>-28.1</v>
      </c>
      <c r="BC723" s="273">
        <f>IF( tabItens[[#This Row],[PontoPed]]&gt;0, IF(tabItens[[#This Row],[PontoPed]]&lt;1, 1, IF( tabItens[[#This Row],[Saldo]]&gt;tabItens[[#This Row],[PontoPed]], 0, (tabItens[[#This Row],[PontoPed]]-tabItens[[#This Row],[Saldo]])/tabItens[[#This Row],[PontoPed]] ) ), 0 )</f>
        <v>0</v>
      </c>
      <c r="BD723" s="274">
        <f>ROUNDDOWN(IF( OR( AND(tabItens[[#This Row],[PontoPed]]&lt;tabItens[[#This Row],[Saldo]],tabItens[[#This Row],[Saldo]]&gt;0), tabItens[[#This Row],[PontoPed]]=0), 99, IF(AND(tabItens[[#This Row],[Saldo]]=0,tabItens[[#This Row],[PontoPed]]&gt;0), 0, (1-tabItens[[#This Row],[PctAb]])*10 ) ),0)</f>
        <v>99</v>
      </c>
      <c r="BE723" s="275">
        <f>MAX(ROUNDDOWN( IF(tabItens[[#This Row],[Abaixo]] &gt; 0,   tabItens[[#This Row],[Abaixo]] + (tabItens[[#This Row],[PontoMês]] * IF( OR( ISBLANK(tabItens[[#This Row],[ATA Nº/ANO]]), tabItens[[#This Row],[ATA Nº/ANO]] = ""),BE$2,BE$1)),0),0),0)</f>
        <v>0</v>
      </c>
      <c r="BF72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3" s="276">
        <f>SUMIF(Consumo!$C$3:$C$902,tabItens[[#This Row],[CÓDIGO]],Consumo!$E$3:$E$902)</f>
        <v>0</v>
      </c>
      <c r="BH723" s="277">
        <f>IF(AND(tabItens[[#This Row],[Pend]] &gt; 0,tabItens[[#This Row],[Consumo]] &lt;&gt; 0), tabItens[[#This Row],[Pend]] / tabItens[[#This Row],[Consumo]], 0 )</f>
        <v>0</v>
      </c>
      <c r="BI723" s="276"/>
      <c r="BJ723" s="276"/>
      <c r="BK723" s="278" t="s">
        <v>2077</v>
      </c>
    </row>
    <row r="724" spans="1:63" x14ac:dyDescent="0.3">
      <c r="A724" s="239">
        <v>136818</v>
      </c>
      <c r="B724" s="240" t="s">
        <v>1930</v>
      </c>
      <c r="C724" s="241" t="s">
        <v>31</v>
      </c>
      <c r="D724" s="242">
        <v>5.45</v>
      </c>
      <c r="E724" s="243"/>
      <c r="F724" s="243"/>
      <c r="G724" s="243" t="s">
        <v>891</v>
      </c>
      <c r="H724" s="244">
        <v>1161</v>
      </c>
      <c r="I724" s="245">
        <v>103003</v>
      </c>
      <c r="J724" s="246">
        <v>5.45</v>
      </c>
      <c r="K724" s="247">
        <v>21</v>
      </c>
      <c r="L724" s="248">
        <f>IF(tabItens[[#This Row],[Média]] &gt; 0, tabItens[[#This Row],[QTDE ATUAL]] / tabItens[[#This Row],[Média]],999.9)</f>
        <v>999.9</v>
      </c>
      <c r="M724" s="249">
        <v>0</v>
      </c>
      <c r="N724" s="250">
        <f>tabItens[[#This Row],[VALOR UNIT.]] * tabItens[[#This Row],[LC]]</f>
        <v>0</v>
      </c>
      <c r="O724" s="251"/>
      <c r="P724" s="252"/>
      <c r="Q724" s="253"/>
      <c r="R724" s="250"/>
      <c r="S724" s="254"/>
      <c r="T724" s="255">
        <f>ROUNDDOWN(IFERROR(tabItens[[#This Row],[ATA DT.VALID.]] - $D$1,0) / 30,0)</f>
        <v>-1507</v>
      </c>
      <c r="U724" s="240" t="s">
        <v>1493</v>
      </c>
      <c r="V724" s="256">
        <v>1</v>
      </c>
      <c r="W724" s="257" t="s">
        <v>2071</v>
      </c>
      <c r="X724" s="258">
        <v>54</v>
      </c>
      <c r="Y724" s="259">
        <v>4</v>
      </c>
      <c r="Z724" s="260"/>
      <c r="AA724" s="261"/>
      <c r="AB724" s="262"/>
      <c r="AC724" s="262"/>
      <c r="AD724" s="261"/>
      <c r="AE724" s="262"/>
      <c r="AF724" s="255"/>
      <c r="AG724" s="263" t="s">
        <v>2063</v>
      </c>
      <c r="AH724" s="264"/>
      <c r="AI724" s="255">
        <v>8</v>
      </c>
      <c r="AJ724" s="264">
        <v>44517</v>
      </c>
      <c r="AK724" s="264">
        <v>43572</v>
      </c>
      <c r="AL724" s="264">
        <v>44803</v>
      </c>
      <c r="AM724" s="254"/>
      <c r="AN724" s="243"/>
      <c r="AO724" s="265" t="str">
        <f>_xlfn.IFNA(IF(VLOOKUP(tabItens[[#This Row],[CÓDIGO]],tabExcluirDoEstoque[#Data],1,FALSE),"sim",""),"")</f>
        <v/>
      </c>
      <c r="AP724" s="266" t="str">
        <f ca="1">IF(OR(ISBLANK(tabItens[[#This Row],[ATA DT.VALID.]]),tabItens[[#This Row],[ATA DT.VALID.]]="",tabItens[[#This Row],[ATA DT.VALID.]]=" "),"",IF(TYPE(tabItens[[#This Row],[ATA DT.VALID.]])=1,ROUNDUP((tabItens[[#This Row],[ATA DT.VALID.]]-TODAY())/7,0),""))</f>
        <v/>
      </c>
      <c r="AQ724" s="267"/>
      <c r="AR724" s="268" t="str">
        <f>IF(ISBLANK(tabItens[[#This Row],[CÓDIGO]]),"",IFERROR(VLOOKUP(tabItens[[#This Row],[CÓDIGO]],Consumo!$C$2:$AI$902,32,FALSE),0))</f>
        <v>03.2023</v>
      </c>
      <c r="AS724" s="269">
        <f>SUMIF(Consumo!$C$3:$C$902,tabItens[[#This Row],[CÓDIGO]],Consumo!$T$3:$T$902) + SUMIF(Consumo!$C$3:$C$902,tabItens[[#This Row],[CÓDIGO]],Consumo!$U$3:$U$902) + SUMIF(Consumo!$C$3:$C$902,tabItens[[#This Row],[CÓDIGO]],Consumo!$V$3:$V$902) + SUMIF(Consumo!$C$3:$C$902,tabItens[[#This Row],[CÓDIGO]],Consumo!$W$3:$W$902)</f>
        <v>0</v>
      </c>
      <c r="AT724" s="269">
        <f>SUMIF(Consumo!$C$3:$C$902,tabItens[[#This Row],[CÓDIGO]],Consumo!$AF$3:$AF$902)</f>
        <v>232</v>
      </c>
      <c r="AU724" s="270">
        <f>SUMIF(Consumo!$C$3:$C$902,tabItens[[#This Row],[CÓDIGO]],Consumo!$AG$3:$AG$902)</f>
        <v>192</v>
      </c>
      <c r="AV724" s="271">
        <f>SUMIF(Consumo!$C$3:$C$902,tabItens[[#This Row],[CÓDIGO]],Consumo!$AE$3:$AE$902)</f>
        <v>0</v>
      </c>
      <c r="AW724" s="244">
        <f>tabItens[[#This Row],[QTDE ATUAL]] + tabItens[[#This Row],[RC QTDE]] + tabItens[[#This Row],[AF SALDO]] + tabItens[[#This Row],[Recentes]]</f>
        <v>1161</v>
      </c>
      <c r="AX724" s="272">
        <v>0</v>
      </c>
      <c r="AY724" s="272">
        <v>4</v>
      </c>
      <c r="AZ724" s="272">
        <f>IF(ISBLANK(tabItens[[#This Row],[CÓDIGO]]),"",tabItens[[#This Row],[PontoMês]] * (AZ$2+tabItens[[#This Row],[PontoQtM]]))</f>
        <v>0</v>
      </c>
      <c r="BA724" s="271">
        <f>tabItens[[#This Row],[PontoPed]] - tabItens[[#This Row],[Saldo]] + (1/10)</f>
        <v>-1160.9000000000001</v>
      </c>
      <c r="BB724" s="271">
        <f xml:space="preserve"> tabItens[[#This Row],[PontoMês]] * BB$2 - tabItens[[#This Row],[QTDE ATUAL]] - (1/10)</f>
        <v>-1161.0999999999999</v>
      </c>
      <c r="BC724" s="273">
        <f>IF( tabItens[[#This Row],[PontoPed]]&gt;0, IF(tabItens[[#This Row],[PontoPed]]&lt;1, 1, IF( tabItens[[#This Row],[Saldo]]&gt;tabItens[[#This Row],[PontoPed]], 0, (tabItens[[#This Row],[PontoPed]]-tabItens[[#This Row],[Saldo]])/tabItens[[#This Row],[PontoPed]] ) ), 0 )</f>
        <v>0</v>
      </c>
      <c r="BD724" s="274">
        <f>ROUNDDOWN(IF( OR( AND(tabItens[[#This Row],[PontoPed]]&lt;tabItens[[#This Row],[Saldo]],tabItens[[#This Row],[Saldo]]&gt;0), tabItens[[#This Row],[PontoPed]]=0), 99, IF(AND(tabItens[[#This Row],[Saldo]]=0,tabItens[[#This Row],[PontoPed]]&gt;0), 0, (1-tabItens[[#This Row],[PctAb]])*10 ) ),0)</f>
        <v>99</v>
      </c>
      <c r="BE724" s="275">
        <f>MAX(ROUNDDOWN( IF(tabItens[[#This Row],[Abaixo]] &gt; 0,   tabItens[[#This Row],[Abaixo]] + (tabItens[[#This Row],[PontoMês]] * IF( OR( ISBLANK(tabItens[[#This Row],[ATA Nº/ANO]]), tabItens[[#This Row],[ATA Nº/ANO]] = ""),BE$2,BE$1)),0),0),0)</f>
        <v>0</v>
      </c>
      <c r="BF72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4" s="276">
        <f>SUMIF(Consumo!$C$3:$C$902,tabItens[[#This Row],[CÓDIGO]],Consumo!$E$3:$E$902)</f>
        <v>0</v>
      </c>
      <c r="BH724" s="277">
        <f>IF(AND(tabItens[[#This Row],[Pend]] &gt; 0,tabItens[[#This Row],[Consumo]] &lt;&gt; 0), tabItens[[#This Row],[Pend]] / tabItens[[#This Row],[Consumo]], 0 )</f>
        <v>0</v>
      </c>
      <c r="BI724" s="276"/>
      <c r="BJ724" s="276"/>
      <c r="BK724" s="278" t="s">
        <v>2077</v>
      </c>
    </row>
    <row r="725" spans="1:63" x14ac:dyDescent="0.3">
      <c r="A725" s="239">
        <v>134544</v>
      </c>
      <c r="B725" s="240" t="s">
        <v>1879</v>
      </c>
      <c r="C725" s="241" t="s">
        <v>561</v>
      </c>
      <c r="D725" s="242">
        <v>19.68</v>
      </c>
      <c r="E725" s="243"/>
      <c r="F725" s="243"/>
      <c r="G725" s="243" t="s">
        <v>891</v>
      </c>
      <c r="H725" s="244">
        <v>745.3</v>
      </c>
      <c r="I725" s="245">
        <v>103003</v>
      </c>
      <c r="J725" s="246">
        <v>19.68</v>
      </c>
      <c r="K725" s="247">
        <v>965</v>
      </c>
      <c r="L725" s="248">
        <f>IF(tabItens[[#This Row],[Média]] &gt; 0, tabItens[[#This Row],[QTDE ATUAL]] / tabItens[[#This Row],[Média]],999.9)</f>
        <v>999.9</v>
      </c>
      <c r="M725" s="249">
        <v>0</v>
      </c>
      <c r="N725" s="250">
        <f>tabItens[[#This Row],[VALOR UNIT.]] * tabItens[[#This Row],[LC]]</f>
        <v>0</v>
      </c>
      <c r="O725" s="251" t="s">
        <v>2195</v>
      </c>
      <c r="P725" s="252"/>
      <c r="Q725" s="253"/>
      <c r="R725" s="250"/>
      <c r="S725" s="254"/>
      <c r="T725" s="255">
        <f>ROUNDDOWN(IFERROR(tabItens[[#This Row],[ATA DT.VALID.]] - $D$1,0) / 30,0)</f>
        <v>-1507</v>
      </c>
      <c r="U725" s="240" t="s">
        <v>1736</v>
      </c>
      <c r="V725" s="256">
        <v>1</v>
      </c>
      <c r="W725" s="257" t="s">
        <v>2062</v>
      </c>
      <c r="X725" s="258">
        <v>51</v>
      </c>
      <c r="Y725" s="259">
        <v>21</v>
      </c>
      <c r="Z725" s="260"/>
      <c r="AA725" s="261"/>
      <c r="AB725" s="262"/>
      <c r="AC725" s="262">
        <v>10511</v>
      </c>
      <c r="AD725" s="261">
        <v>2023</v>
      </c>
      <c r="AE725" s="262">
        <v>2000</v>
      </c>
      <c r="AF725" s="255">
        <v>2000</v>
      </c>
      <c r="AG725" s="263" t="s">
        <v>2053</v>
      </c>
      <c r="AH725" s="264">
        <v>45197</v>
      </c>
      <c r="AI725" s="255">
        <v>344</v>
      </c>
      <c r="AJ725" s="264">
        <v>44365</v>
      </c>
      <c r="AK725" s="264">
        <v>43172</v>
      </c>
      <c r="AL725" s="264">
        <v>45160</v>
      </c>
      <c r="AM725" s="254"/>
      <c r="AN725" s="243"/>
      <c r="AO725" s="265" t="str">
        <f>_xlfn.IFNA(IF(VLOOKUP(tabItens[[#This Row],[CÓDIGO]],tabExcluirDoEstoque[#Data],1,FALSE),"sim",""),"")</f>
        <v/>
      </c>
      <c r="AP725" s="266" t="str">
        <f ca="1">IF(OR(ISBLANK(tabItens[[#This Row],[ATA DT.VALID.]]),tabItens[[#This Row],[ATA DT.VALID.]]="",tabItens[[#This Row],[ATA DT.VALID.]]=" "),"",IF(TYPE(tabItens[[#This Row],[ATA DT.VALID.]])=1,ROUNDUP((tabItens[[#This Row],[ATA DT.VALID.]]-TODAY())/7,0),""))</f>
        <v/>
      </c>
      <c r="AQ725" s="267">
        <v>0</v>
      </c>
      <c r="AR725" s="268" t="str">
        <f>IF(ISBLANK(tabItens[[#This Row],[CÓDIGO]]),"",IFERROR(VLOOKUP(tabItens[[#This Row],[CÓDIGO]],Consumo!$C$2:$AI$902,32,FALSE),0))</f>
        <v>08.2023</v>
      </c>
      <c r="AS725" s="269">
        <f>SUMIF(Consumo!$C$3:$C$902,tabItens[[#This Row],[CÓDIGO]],Consumo!$T$3:$T$902) + SUMIF(Consumo!$C$3:$C$902,tabItens[[#This Row],[CÓDIGO]],Consumo!$U$3:$U$902) + SUMIF(Consumo!$C$3:$C$902,tabItens[[#This Row],[CÓDIGO]],Consumo!$V$3:$V$902) + SUMIF(Consumo!$C$3:$C$902,tabItens[[#This Row],[CÓDIGO]],Consumo!$W$3:$W$902)</f>
        <v>132</v>
      </c>
      <c r="AT725" s="269">
        <f>SUMIF(Consumo!$C$3:$C$902,tabItens[[#This Row],[CÓDIGO]],Consumo!$AF$3:$AF$902)</f>
        <v>1676</v>
      </c>
      <c r="AU725" s="270">
        <f>SUMIF(Consumo!$C$3:$C$902,tabItens[[#This Row],[CÓDIGO]],Consumo!$AG$3:$AG$902)</f>
        <v>316</v>
      </c>
      <c r="AV725" s="271">
        <f>SUMIF(Consumo!$C$3:$C$902,tabItens[[#This Row],[CÓDIGO]],Consumo!$AE$3:$AE$902)</f>
        <v>0</v>
      </c>
      <c r="AW725" s="244">
        <f>tabItens[[#This Row],[QTDE ATUAL]] + tabItens[[#This Row],[RC QTDE]] + tabItens[[#This Row],[AF SALDO]] + tabItens[[#This Row],[Recentes]]</f>
        <v>2745.3</v>
      </c>
      <c r="AX725" s="272">
        <v>125</v>
      </c>
      <c r="AY725" s="272">
        <v>4</v>
      </c>
      <c r="AZ725" s="272">
        <f>IF(ISBLANK(tabItens[[#This Row],[CÓDIGO]]),"",tabItens[[#This Row],[PontoMês]] * (AZ$2+tabItens[[#This Row],[PontoQtM]]))</f>
        <v>500</v>
      </c>
      <c r="BA725" s="271">
        <f>tabItens[[#This Row],[PontoPed]] - tabItens[[#This Row],[Saldo]] + (1/10)</f>
        <v>-2245.2000000000003</v>
      </c>
      <c r="BB725" s="271">
        <f xml:space="preserve"> tabItens[[#This Row],[PontoMês]] * BB$2 - tabItens[[#This Row],[QTDE ATUAL]] - (1/10)</f>
        <v>-620.4</v>
      </c>
      <c r="BC725" s="273">
        <f>IF( tabItens[[#This Row],[PontoPed]]&gt;0, IF(tabItens[[#This Row],[PontoPed]]&lt;1, 1, IF( tabItens[[#This Row],[Saldo]]&gt;tabItens[[#This Row],[PontoPed]], 0, (tabItens[[#This Row],[PontoPed]]-tabItens[[#This Row],[Saldo]])/tabItens[[#This Row],[PontoPed]] ) ), 0 )</f>
        <v>0</v>
      </c>
      <c r="BD725" s="274">
        <f>ROUNDDOWN(IF( OR( AND(tabItens[[#This Row],[PontoPed]]&lt;tabItens[[#This Row],[Saldo]],tabItens[[#This Row],[Saldo]]&gt;0), tabItens[[#This Row],[PontoPed]]=0), 99, IF(AND(tabItens[[#This Row],[Saldo]]=0,tabItens[[#This Row],[PontoPed]]&gt;0), 0, (1-tabItens[[#This Row],[PctAb]])*10 ) ),0)</f>
        <v>99</v>
      </c>
      <c r="BE725" s="275">
        <f>MAX(ROUNDDOWN( IF(tabItens[[#This Row],[Abaixo]] &gt; 0,   tabItens[[#This Row],[Abaixo]] + (tabItens[[#This Row],[PontoMês]] * IF( OR( ISBLANK(tabItens[[#This Row],[ATA Nº/ANO]]), tabItens[[#This Row],[ATA Nº/ANO]] = ""),BE$2,BE$1)),0),0),0)</f>
        <v>0</v>
      </c>
      <c r="BF72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5" s="276">
        <f>SUMIF(Consumo!$C$3:$C$902,tabItens[[#This Row],[CÓDIGO]],Consumo!$E$3:$E$902)</f>
        <v>0</v>
      </c>
      <c r="BH725" s="277">
        <f>IF(AND(tabItens[[#This Row],[Pend]] &gt; 0,tabItens[[#This Row],[Consumo]] &lt;&gt; 0), tabItens[[#This Row],[Pend]] / tabItens[[#This Row],[Consumo]], 0 )</f>
        <v>0</v>
      </c>
      <c r="BI725" s="276"/>
      <c r="BJ725" s="276"/>
      <c r="BK725" s="278" t="s">
        <v>2077</v>
      </c>
    </row>
    <row r="726" spans="1:63" x14ac:dyDescent="0.3">
      <c r="A726" s="239">
        <v>77788</v>
      </c>
      <c r="B726" s="240" t="s">
        <v>1437</v>
      </c>
      <c r="C726" s="241" t="s">
        <v>264</v>
      </c>
      <c r="D726" s="242">
        <v>14.2</v>
      </c>
      <c r="E726" s="243"/>
      <c r="F726" s="243"/>
      <c r="G726" s="243" t="s">
        <v>891</v>
      </c>
      <c r="H726" s="244">
        <v>776</v>
      </c>
      <c r="I726" s="245">
        <v>103003</v>
      </c>
      <c r="J726" s="246">
        <v>14.2</v>
      </c>
      <c r="K726" s="247">
        <v>49</v>
      </c>
      <c r="L726" s="248">
        <f>IF(tabItens[[#This Row],[Média]] &gt; 0, tabItens[[#This Row],[QTDE ATUAL]] / tabItens[[#This Row],[Média]],999.9)</f>
        <v>999.9</v>
      </c>
      <c r="M726" s="249">
        <v>0</v>
      </c>
      <c r="N726" s="250">
        <f>tabItens[[#This Row],[VALOR UNIT.]] * tabItens[[#This Row],[LC]]</f>
        <v>0</v>
      </c>
      <c r="O726" s="251"/>
      <c r="P726" s="252"/>
      <c r="Q726" s="253"/>
      <c r="R726" s="250"/>
      <c r="S726" s="254"/>
      <c r="T726" s="255">
        <f>ROUNDDOWN(IFERROR(tabItens[[#This Row],[ATA DT.VALID.]] - $D$1,0) / 30,0)</f>
        <v>-1507</v>
      </c>
      <c r="U726" s="240" t="s">
        <v>1438</v>
      </c>
      <c r="V726" s="256">
        <v>1</v>
      </c>
      <c r="W726" s="257" t="s">
        <v>2064</v>
      </c>
      <c r="X726" s="258">
        <v>67</v>
      </c>
      <c r="Y726" s="259">
        <v>13</v>
      </c>
      <c r="Z726" s="260"/>
      <c r="AA726" s="261"/>
      <c r="AB726" s="262"/>
      <c r="AC726" s="262"/>
      <c r="AD726" s="261"/>
      <c r="AE726" s="262"/>
      <c r="AF726" s="255"/>
      <c r="AG726" s="263" t="s">
        <v>2063</v>
      </c>
      <c r="AH726" s="264"/>
      <c r="AI726" s="255">
        <v>16</v>
      </c>
      <c r="AJ726" s="264">
        <v>43622</v>
      </c>
      <c r="AK726" s="264">
        <v>38064</v>
      </c>
      <c r="AL726" s="264">
        <v>45117</v>
      </c>
      <c r="AM726" s="254"/>
      <c r="AN726" s="243"/>
      <c r="AO726" s="265" t="str">
        <f>_xlfn.IFNA(IF(VLOOKUP(tabItens[[#This Row],[CÓDIGO]],tabExcluirDoEstoque[#Data],1,FALSE),"sim",""),"")</f>
        <v/>
      </c>
      <c r="AP726" s="266" t="str">
        <f ca="1">IF(OR(ISBLANK(tabItens[[#This Row],[ATA DT.VALID.]]),tabItens[[#This Row],[ATA DT.VALID.]]="",tabItens[[#This Row],[ATA DT.VALID.]]=" "),"",IF(TYPE(tabItens[[#This Row],[ATA DT.VALID.]])=1,ROUNDUP((tabItens[[#This Row],[ATA DT.VALID.]]-TODAY())/7,0),""))</f>
        <v/>
      </c>
      <c r="AQ726" s="267"/>
      <c r="AR726" s="268" t="str">
        <f>IF(ISBLANK(tabItens[[#This Row],[CÓDIGO]]),"",IFERROR(VLOOKUP(tabItens[[#This Row],[CÓDIGO]],Consumo!$C$2:$AI$902,32,FALSE),0))</f>
        <v>06.2023</v>
      </c>
      <c r="AS726" s="269">
        <f>SUMIF(Consumo!$C$3:$C$902,tabItens[[#This Row],[CÓDIGO]],Consumo!$T$3:$T$902) + SUMIF(Consumo!$C$3:$C$902,tabItens[[#This Row],[CÓDIGO]],Consumo!$U$3:$U$902) + SUMIF(Consumo!$C$3:$C$902,tabItens[[#This Row],[CÓDIGO]],Consumo!$V$3:$V$902) + SUMIF(Consumo!$C$3:$C$902,tabItens[[#This Row],[CÓDIGO]],Consumo!$W$3:$W$902)</f>
        <v>22</v>
      </c>
      <c r="AT726" s="269">
        <f>SUMIF(Consumo!$C$3:$C$902,tabItens[[#This Row],[CÓDIGO]],Consumo!$AF$3:$AF$902)</f>
        <v>95</v>
      </c>
      <c r="AU726" s="270">
        <f>SUMIF(Consumo!$C$3:$C$902,tabItens[[#This Row],[CÓDIGO]],Consumo!$AG$3:$AG$902)</f>
        <v>40</v>
      </c>
      <c r="AV726" s="271">
        <f>SUMIF(Consumo!$C$3:$C$902,tabItens[[#This Row],[CÓDIGO]],Consumo!$AE$3:$AE$902)</f>
        <v>0</v>
      </c>
      <c r="AW726" s="244">
        <f>tabItens[[#This Row],[QTDE ATUAL]] + tabItens[[#This Row],[RC QTDE]] + tabItens[[#This Row],[AF SALDO]] + tabItens[[#This Row],[Recentes]]</f>
        <v>776</v>
      </c>
      <c r="AX726" s="272">
        <v>50</v>
      </c>
      <c r="AY726" s="272">
        <v>4</v>
      </c>
      <c r="AZ726" s="272">
        <f>IF(ISBLANK(tabItens[[#This Row],[CÓDIGO]]),"",tabItens[[#This Row],[PontoMês]] * (AZ$2+tabItens[[#This Row],[PontoQtM]]))</f>
        <v>200</v>
      </c>
      <c r="BA726" s="271">
        <f>tabItens[[#This Row],[PontoPed]] - tabItens[[#This Row],[Saldo]] + (1/10)</f>
        <v>-575.9</v>
      </c>
      <c r="BB726" s="271">
        <f xml:space="preserve"> tabItens[[#This Row],[PontoMês]] * BB$2 - tabItens[[#This Row],[QTDE ATUAL]] - (1/10)</f>
        <v>-726.1</v>
      </c>
      <c r="BC726" s="273">
        <f>IF( tabItens[[#This Row],[PontoPed]]&gt;0, IF(tabItens[[#This Row],[PontoPed]]&lt;1, 1, IF( tabItens[[#This Row],[Saldo]]&gt;tabItens[[#This Row],[PontoPed]], 0, (tabItens[[#This Row],[PontoPed]]-tabItens[[#This Row],[Saldo]])/tabItens[[#This Row],[PontoPed]] ) ), 0 )</f>
        <v>0</v>
      </c>
      <c r="BD726" s="274">
        <f>ROUNDDOWN(IF( OR( AND(tabItens[[#This Row],[PontoPed]]&lt;tabItens[[#This Row],[Saldo]],tabItens[[#This Row],[Saldo]]&gt;0), tabItens[[#This Row],[PontoPed]]=0), 99, IF(AND(tabItens[[#This Row],[Saldo]]=0,tabItens[[#This Row],[PontoPed]]&gt;0), 0, (1-tabItens[[#This Row],[PctAb]])*10 ) ),0)</f>
        <v>99</v>
      </c>
      <c r="BE726" s="275">
        <f>MAX(ROUNDDOWN( IF(tabItens[[#This Row],[Abaixo]] &gt; 0,   tabItens[[#This Row],[Abaixo]] + (tabItens[[#This Row],[PontoMês]] * IF( OR( ISBLANK(tabItens[[#This Row],[ATA Nº/ANO]]), tabItens[[#This Row],[ATA Nº/ANO]] = ""),BE$2,BE$1)),0),0),0)</f>
        <v>0</v>
      </c>
      <c r="BF72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6" s="276">
        <f>SUMIF(Consumo!$C$3:$C$902,tabItens[[#This Row],[CÓDIGO]],Consumo!$E$3:$E$902)</f>
        <v>0</v>
      </c>
      <c r="BH726" s="277">
        <f>IF(AND(tabItens[[#This Row],[Pend]] &gt; 0,tabItens[[#This Row],[Consumo]] &lt;&gt; 0), tabItens[[#This Row],[Pend]] / tabItens[[#This Row],[Consumo]], 0 )</f>
        <v>0</v>
      </c>
      <c r="BI726" s="276"/>
      <c r="BJ726" s="276"/>
      <c r="BK726" s="278" t="s">
        <v>2077</v>
      </c>
    </row>
    <row r="727" spans="1:63" x14ac:dyDescent="0.3">
      <c r="A727" s="239">
        <v>77823</v>
      </c>
      <c r="B727" s="240" t="s">
        <v>1441</v>
      </c>
      <c r="C727" s="241" t="s">
        <v>264</v>
      </c>
      <c r="D727" s="242">
        <v>21.71</v>
      </c>
      <c r="E727" s="243"/>
      <c r="F727" s="243"/>
      <c r="G727" s="243" t="s">
        <v>891</v>
      </c>
      <c r="H727" s="244">
        <v>37</v>
      </c>
      <c r="I727" s="245">
        <v>103003</v>
      </c>
      <c r="J727" s="246">
        <v>21.71</v>
      </c>
      <c r="K727" s="247">
        <v>24</v>
      </c>
      <c r="L727" s="248">
        <f>IF(tabItens[[#This Row],[Média]] &gt; 0, tabItens[[#This Row],[QTDE ATUAL]] / tabItens[[#This Row],[Média]],999.9)</f>
        <v>999.9</v>
      </c>
      <c r="M727" s="249">
        <v>0</v>
      </c>
      <c r="N727" s="250">
        <f>tabItens[[#This Row],[VALOR UNIT.]] * tabItens[[#This Row],[LC]]</f>
        <v>0</v>
      </c>
      <c r="O727" s="251" t="s">
        <v>2121</v>
      </c>
      <c r="P727" s="252"/>
      <c r="Q727" s="253"/>
      <c r="R727" s="250"/>
      <c r="S727" s="254"/>
      <c r="T727" s="255">
        <f>ROUNDDOWN(IFERROR(tabItens[[#This Row],[ATA DT.VALID.]] - $D$1,0) / 30,0)</f>
        <v>-1507</v>
      </c>
      <c r="U727" s="240" t="s">
        <v>1442</v>
      </c>
      <c r="V727" s="256">
        <v>1</v>
      </c>
      <c r="W727" s="257" t="s">
        <v>2064</v>
      </c>
      <c r="X727" s="258">
        <v>72</v>
      </c>
      <c r="Y727" s="259">
        <v>5</v>
      </c>
      <c r="Z727" s="260"/>
      <c r="AA727" s="261"/>
      <c r="AB727" s="262"/>
      <c r="AC727" s="262"/>
      <c r="AD727" s="261"/>
      <c r="AE727" s="262"/>
      <c r="AF727" s="255"/>
      <c r="AG727" s="263" t="s">
        <v>2063</v>
      </c>
      <c r="AH727" s="264"/>
      <c r="AI727" s="255">
        <v>8</v>
      </c>
      <c r="AJ727" s="264">
        <v>43279</v>
      </c>
      <c r="AK727" s="264">
        <v>38065</v>
      </c>
      <c r="AL727" s="264">
        <v>44711</v>
      </c>
      <c r="AM727" s="254"/>
      <c r="AN727" s="243"/>
      <c r="AO727" s="265" t="str">
        <f>_xlfn.IFNA(IF(VLOOKUP(tabItens[[#This Row],[CÓDIGO]],tabExcluirDoEstoque[#Data],1,FALSE),"sim",""),"")</f>
        <v/>
      </c>
      <c r="AP727" s="266" t="str">
        <f ca="1">IF(OR(ISBLANK(tabItens[[#This Row],[ATA DT.VALID.]]),tabItens[[#This Row],[ATA DT.VALID.]]="",tabItens[[#This Row],[ATA DT.VALID.]]=" "),"",IF(TYPE(tabItens[[#This Row],[ATA DT.VALID.]])=1,ROUNDUP((tabItens[[#This Row],[ATA DT.VALID.]]-TODAY())/7,0),""))</f>
        <v/>
      </c>
      <c r="AQ727" s="267">
        <v>0</v>
      </c>
      <c r="AR727" s="268" t="str">
        <f>IF(ISBLANK(tabItens[[#This Row],[CÓDIGO]]),"",IFERROR(VLOOKUP(tabItens[[#This Row],[CÓDIGO]],Consumo!$C$2:$AI$902,32,FALSE),0))</f>
        <v>08.2023</v>
      </c>
      <c r="AS727" s="269">
        <f>SUMIF(Consumo!$C$3:$C$902,tabItens[[#This Row],[CÓDIGO]],Consumo!$T$3:$T$902) + SUMIF(Consumo!$C$3:$C$902,tabItens[[#This Row],[CÓDIGO]],Consumo!$U$3:$U$902) + SUMIF(Consumo!$C$3:$C$902,tabItens[[#This Row],[CÓDIGO]],Consumo!$V$3:$V$902) + SUMIF(Consumo!$C$3:$C$902,tabItens[[#This Row],[CÓDIGO]],Consumo!$W$3:$W$902)</f>
        <v>3</v>
      </c>
      <c r="AT727" s="269">
        <f>SUMIF(Consumo!$C$3:$C$902,tabItens[[#This Row],[CÓDIGO]],Consumo!$AF$3:$AF$902)</f>
        <v>29</v>
      </c>
      <c r="AU727" s="270">
        <f>SUMIF(Consumo!$C$3:$C$902,tabItens[[#This Row],[CÓDIGO]],Consumo!$AG$3:$AG$902)</f>
        <v>13</v>
      </c>
      <c r="AV727" s="271">
        <f>SUMIF(Consumo!$C$3:$C$902,tabItens[[#This Row],[CÓDIGO]],Consumo!$AE$3:$AE$902)</f>
        <v>0</v>
      </c>
      <c r="AW727" s="244">
        <f>tabItens[[#This Row],[QTDE ATUAL]] + tabItens[[#This Row],[RC QTDE]] + tabItens[[#This Row],[AF SALDO]] + tabItens[[#This Row],[Recentes]]</f>
        <v>37</v>
      </c>
      <c r="AX727" s="272">
        <v>3</v>
      </c>
      <c r="AY727" s="272">
        <v>4</v>
      </c>
      <c r="AZ727" s="272">
        <f>IF(ISBLANK(tabItens[[#This Row],[CÓDIGO]]),"",tabItens[[#This Row],[PontoMês]] * (AZ$2+tabItens[[#This Row],[PontoQtM]]))</f>
        <v>12</v>
      </c>
      <c r="BA727" s="271">
        <f>tabItens[[#This Row],[PontoPed]] - tabItens[[#This Row],[Saldo]] + (1/10)</f>
        <v>-24.9</v>
      </c>
      <c r="BB727" s="271">
        <f xml:space="preserve"> tabItens[[#This Row],[PontoMês]] * BB$2 - tabItens[[#This Row],[QTDE ATUAL]] - (1/10)</f>
        <v>-34.1</v>
      </c>
      <c r="BC727" s="273">
        <f>IF( tabItens[[#This Row],[PontoPed]]&gt;0, IF(tabItens[[#This Row],[PontoPed]]&lt;1, 1, IF( tabItens[[#This Row],[Saldo]]&gt;tabItens[[#This Row],[PontoPed]], 0, (tabItens[[#This Row],[PontoPed]]-tabItens[[#This Row],[Saldo]])/tabItens[[#This Row],[PontoPed]] ) ), 0 )</f>
        <v>0</v>
      </c>
      <c r="BD727" s="274">
        <f>ROUNDDOWN(IF( OR( AND(tabItens[[#This Row],[PontoPed]]&lt;tabItens[[#This Row],[Saldo]],tabItens[[#This Row],[Saldo]]&gt;0), tabItens[[#This Row],[PontoPed]]=0), 99, IF(AND(tabItens[[#This Row],[Saldo]]=0,tabItens[[#This Row],[PontoPed]]&gt;0), 0, (1-tabItens[[#This Row],[PctAb]])*10 ) ),0)</f>
        <v>99</v>
      </c>
      <c r="BE727" s="275">
        <f>MAX(ROUNDDOWN( IF(tabItens[[#This Row],[Abaixo]] &gt; 0,   tabItens[[#This Row],[Abaixo]] + (tabItens[[#This Row],[PontoMês]] * IF( OR( ISBLANK(tabItens[[#This Row],[ATA Nº/ANO]]), tabItens[[#This Row],[ATA Nº/ANO]] = ""),BE$2,BE$1)),0),0),0)</f>
        <v>0</v>
      </c>
      <c r="BF72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7" s="276">
        <f>SUMIF(Consumo!$C$3:$C$902,tabItens[[#This Row],[CÓDIGO]],Consumo!$E$3:$E$902)</f>
        <v>0</v>
      </c>
      <c r="BH727" s="277">
        <f>IF(AND(tabItens[[#This Row],[Pend]] &gt; 0,tabItens[[#This Row],[Consumo]] &lt;&gt; 0), tabItens[[#This Row],[Pend]] / tabItens[[#This Row],[Consumo]], 0 )</f>
        <v>0</v>
      </c>
      <c r="BI727" s="276"/>
      <c r="BJ727" s="276"/>
      <c r="BK727" s="278" t="s">
        <v>2077</v>
      </c>
    </row>
    <row r="728" spans="1:63" x14ac:dyDescent="0.3">
      <c r="A728" s="239">
        <v>71874</v>
      </c>
      <c r="B728" s="240" t="s">
        <v>1408</v>
      </c>
      <c r="C728" s="241" t="s">
        <v>264</v>
      </c>
      <c r="D728" s="242">
        <v>1.7</v>
      </c>
      <c r="E728" s="243"/>
      <c r="F728" s="243"/>
      <c r="G728" s="243" t="s">
        <v>891</v>
      </c>
      <c r="H728" s="244">
        <v>126</v>
      </c>
      <c r="I728" s="245">
        <v>103003</v>
      </c>
      <c r="J728" s="246">
        <v>1.7</v>
      </c>
      <c r="K728" s="247">
        <v>5</v>
      </c>
      <c r="L728" s="248">
        <f>IF(tabItens[[#This Row],[Média]] &gt; 0, tabItens[[#This Row],[QTDE ATUAL]] / tabItens[[#This Row],[Média]],999.9)</f>
        <v>999.9</v>
      </c>
      <c r="M728" s="249">
        <v>0</v>
      </c>
      <c r="N728" s="250">
        <f>tabItens[[#This Row],[VALOR UNIT.]] * tabItens[[#This Row],[LC]]</f>
        <v>0</v>
      </c>
      <c r="O728" s="251"/>
      <c r="P728" s="252"/>
      <c r="Q728" s="253"/>
      <c r="R728" s="250"/>
      <c r="S728" s="254"/>
      <c r="T728" s="255">
        <f>ROUNDDOWN(IFERROR(tabItens[[#This Row],[ATA DT.VALID.]] - $D$1,0) / 30,0)</f>
        <v>-1507</v>
      </c>
      <c r="U728" s="240" t="s">
        <v>1273</v>
      </c>
      <c r="V728" s="256">
        <v>1</v>
      </c>
      <c r="W728" s="257" t="s">
        <v>2072</v>
      </c>
      <c r="X728" s="258">
        <v>89</v>
      </c>
      <c r="Y728" s="259">
        <v>12</v>
      </c>
      <c r="Z728" s="260"/>
      <c r="AA728" s="261"/>
      <c r="AB728" s="262"/>
      <c r="AC728" s="262"/>
      <c r="AD728" s="261"/>
      <c r="AE728" s="262"/>
      <c r="AF728" s="255"/>
      <c r="AG728" s="263" t="s">
        <v>2063</v>
      </c>
      <c r="AH728" s="264"/>
      <c r="AI728" s="255">
        <v>2</v>
      </c>
      <c r="AJ728" s="264" t="s">
        <v>891</v>
      </c>
      <c r="AK728" s="264" t="s">
        <v>891</v>
      </c>
      <c r="AL728" s="264">
        <v>41570</v>
      </c>
      <c r="AM728" s="254"/>
      <c r="AN728" s="243"/>
      <c r="AO728" s="265" t="str">
        <f>_xlfn.IFNA(IF(VLOOKUP(tabItens[[#This Row],[CÓDIGO]],tabExcluirDoEstoque[#Data],1,FALSE),"sim",""),"")</f>
        <v/>
      </c>
      <c r="AP728" s="266" t="str">
        <f ca="1">IF(OR(ISBLANK(tabItens[[#This Row],[ATA DT.VALID.]]),tabItens[[#This Row],[ATA DT.VALID.]]="",tabItens[[#This Row],[ATA DT.VALID.]]=" "),"",IF(TYPE(tabItens[[#This Row],[ATA DT.VALID.]])=1,ROUNDUP((tabItens[[#This Row],[ATA DT.VALID.]]-TODAY())/7,0),""))</f>
        <v/>
      </c>
      <c r="AQ728" s="267"/>
      <c r="AR728" s="268" t="str">
        <f>IF(ISBLANK(tabItens[[#This Row],[CÓDIGO]]),"",IFERROR(VLOOKUP(tabItens[[#This Row],[CÓDIGO]],Consumo!$C$2:$AI$902,32,FALSE),0))</f>
        <v>05.2023</v>
      </c>
      <c r="AS728" s="269">
        <f>SUMIF(Consumo!$C$3:$C$902,tabItens[[#This Row],[CÓDIGO]],Consumo!$T$3:$T$902) + SUMIF(Consumo!$C$3:$C$902,tabItens[[#This Row],[CÓDIGO]],Consumo!$U$3:$U$902) + SUMIF(Consumo!$C$3:$C$902,tabItens[[#This Row],[CÓDIGO]],Consumo!$V$3:$V$902) + SUMIF(Consumo!$C$3:$C$902,tabItens[[#This Row],[CÓDIGO]],Consumo!$W$3:$W$902)</f>
        <v>5</v>
      </c>
      <c r="AT728" s="269">
        <f>SUMIF(Consumo!$C$3:$C$902,tabItens[[#This Row],[CÓDIGO]],Consumo!$AF$3:$AF$902)</f>
        <v>45</v>
      </c>
      <c r="AU728" s="270">
        <f>SUMIF(Consumo!$C$3:$C$902,tabItens[[#This Row],[CÓDIGO]],Consumo!$AG$3:$AG$902)</f>
        <v>20</v>
      </c>
      <c r="AV728" s="271">
        <f>SUMIF(Consumo!$C$3:$C$902,tabItens[[#This Row],[CÓDIGO]],Consumo!$AE$3:$AE$902)</f>
        <v>0</v>
      </c>
      <c r="AW728" s="244">
        <f>tabItens[[#This Row],[QTDE ATUAL]] + tabItens[[#This Row],[RC QTDE]] + tabItens[[#This Row],[AF SALDO]] + tabItens[[#This Row],[Recentes]]</f>
        <v>126</v>
      </c>
      <c r="AX728" s="272">
        <v>0</v>
      </c>
      <c r="AY728" s="272">
        <v>4</v>
      </c>
      <c r="AZ728" s="272">
        <f>IF(ISBLANK(tabItens[[#This Row],[CÓDIGO]]),"",tabItens[[#This Row],[PontoMês]] * (AZ$2+tabItens[[#This Row],[PontoQtM]]))</f>
        <v>0</v>
      </c>
      <c r="BA728" s="271">
        <f>tabItens[[#This Row],[PontoPed]] - tabItens[[#This Row],[Saldo]] + (1/10)</f>
        <v>-125.9</v>
      </c>
      <c r="BB728" s="271">
        <f xml:space="preserve"> tabItens[[#This Row],[PontoMês]] * BB$2 - tabItens[[#This Row],[QTDE ATUAL]] - (1/10)</f>
        <v>-126.1</v>
      </c>
      <c r="BC728" s="273">
        <f>IF( tabItens[[#This Row],[PontoPed]]&gt;0, IF(tabItens[[#This Row],[PontoPed]]&lt;1, 1, IF( tabItens[[#This Row],[Saldo]]&gt;tabItens[[#This Row],[PontoPed]], 0, (tabItens[[#This Row],[PontoPed]]-tabItens[[#This Row],[Saldo]])/tabItens[[#This Row],[PontoPed]] ) ), 0 )</f>
        <v>0</v>
      </c>
      <c r="BD728" s="274">
        <f>ROUNDDOWN(IF( OR( AND(tabItens[[#This Row],[PontoPed]]&lt;tabItens[[#This Row],[Saldo]],tabItens[[#This Row],[Saldo]]&gt;0), tabItens[[#This Row],[PontoPed]]=0), 99, IF(AND(tabItens[[#This Row],[Saldo]]=0,tabItens[[#This Row],[PontoPed]]&gt;0), 0, (1-tabItens[[#This Row],[PctAb]])*10 ) ),0)</f>
        <v>99</v>
      </c>
      <c r="BE728" s="275">
        <f>MAX(ROUNDDOWN( IF(tabItens[[#This Row],[Abaixo]] &gt; 0,   tabItens[[#This Row],[Abaixo]] + (tabItens[[#This Row],[PontoMês]] * IF( OR( ISBLANK(tabItens[[#This Row],[ATA Nº/ANO]]), tabItens[[#This Row],[ATA Nº/ANO]] = ""),BE$2,BE$1)),0),0),0)</f>
        <v>0</v>
      </c>
      <c r="BF72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8" s="276">
        <f>SUMIF(Consumo!$C$3:$C$902,tabItens[[#This Row],[CÓDIGO]],Consumo!$E$3:$E$902)</f>
        <v>0</v>
      </c>
      <c r="BH728" s="277">
        <f>IF(AND(tabItens[[#This Row],[Pend]] &gt; 0,tabItens[[#This Row],[Consumo]] &lt;&gt; 0), tabItens[[#This Row],[Pend]] / tabItens[[#This Row],[Consumo]], 0 )</f>
        <v>0</v>
      </c>
      <c r="BI728" s="276"/>
      <c r="BJ728" s="276"/>
      <c r="BK728" s="278" t="s">
        <v>2077</v>
      </c>
    </row>
    <row r="729" spans="1:63" x14ac:dyDescent="0.3">
      <c r="A729" s="239">
        <v>36399</v>
      </c>
      <c r="B729" s="240" t="s">
        <v>1272</v>
      </c>
      <c r="C729" s="241" t="s">
        <v>264</v>
      </c>
      <c r="D729" s="242">
        <v>5.7</v>
      </c>
      <c r="E729" s="243"/>
      <c r="F729" s="243"/>
      <c r="G729" s="243" t="s">
        <v>891</v>
      </c>
      <c r="H729" s="244">
        <v>143</v>
      </c>
      <c r="I729" s="245">
        <v>103003</v>
      </c>
      <c r="J729" s="246">
        <v>5.7</v>
      </c>
      <c r="K729" s="247">
        <v>40</v>
      </c>
      <c r="L729" s="248">
        <f>IF(tabItens[[#This Row],[Média]] &gt; 0, tabItens[[#This Row],[QTDE ATUAL]] / tabItens[[#This Row],[Média]],999.9)</f>
        <v>999.9</v>
      </c>
      <c r="M729" s="249">
        <v>0</v>
      </c>
      <c r="N729" s="250">
        <f>tabItens[[#This Row],[VALOR UNIT.]] * tabItens[[#This Row],[LC]]</f>
        <v>0</v>
      </c>
      <c r="O729" s="251"/>
      <c r="P729" s="252"/>
      <c r="Q729" s="253"/>
      <c r="R729" s="250"/>
      <c r="S729" s="254"/>
      <c r="T729" s="255">
        <f>ROUNDDOWN(IFERROR(tabItens[[#This Row],[ATA DT.VALID.]] - $D$1,0) / 30,0)</f>
        <v>-1507</v>
      </c>
      <c r="U729" s="240" t="s">
        <v>1273</v>
      </c>
      <c r="V729" s="256">
        <v>1</v>
      </c>
      <c r="W729" s="257" t="s">
        <v>2072</v>
      </c>
      <c r="X729" s="258">
        <v>89</v>
      </c>
      <c r="Y729" s="259">
        <v>12</v>
      </c>
      <c r="Z729" s="260"/>
      <c r="AA729" s="261"/>
      <c r="AB729" s="262"/>
      <c r="AC729" s="262"/>
      <c r="AD729" s="261"/>
      <c r="AE729" s="262"/>
      <c r="AF729" s="255"/>
      <c r="AG729" s="263" t="s">
        <v>2063</v>
      </c>
      <c r="AH729" s="264"/>
      <c r="AI729" s="255">
        <v>14</v>
      </c>
      <c r="AJ729" s="264">
        <v>44406</v>
      </c>
      <c r="AK729" s="264" t="s">
        <v>891</v>
      </c>
      <c r="AL729" s="264">
        <v>44392</v>
      </c>
      <c r="AM729" s="254"/>
      <c r="AN729" s="243"/>
      <c r="AO729" s="265" t="str">
        <f>_xlfn.IFNA(IF(VLOOKUP(tabItens[[#This Row],[CÓDIGO]],tabExcluirDoEstoque[#Data],1,FALSE),"sim",""),"")</f>
        <v/>
      </c>
      <c r="AP729" s="266" t="str">
        <f ca="1">IF(OR(ISBLANK(tabItens[[#This Row],[ATA DT.VALID.]]),tabItens[[#This Row],[ATA DT.VALID.]]="",tabItens[[#This Row],[ATA DT.VALID.]]=" "),"",IF(TYPE(tabItens[[#This Row],[ATA DT.VALID.]])=1,ROUNDUP((tabItens[[#This Row],[ATA DT.VALID.]]-TODAY())/7,0),""))</f>
        <v/>
      </c>
      <c r="AQ729" s="267"/>
      <c r="AR729" s="268" t="str">
        <f>IF(ISBLANK(tabItens[[#This Row],[CÓDIGO]]),"",IFERROR(VLOOKUP(tabItens[[#This Row],[CÓDIGO]],Consumo!$C$2:$AI$902,32,FALSE),0))</f>
        <v>05.2023</v>
      </c>
      <c r="AS729" s="269">
        <f>SUMIF(Consumo!$C$3:$C$902,tabItens[[#This Row],[CÓDIGO]],Consumo!$T$3:$T$902) + SUMIF(Consumo!$C$3:$C$902,tabItens[[#This Row],[CÓDIGO]],Consumo!$U$3:$U$902) + SUMIF(Consumo!$C$3:$C$902,tabItens[[#This Row],[CÓDIGO]],Consumo!$V$3:$V$902) + SUMIF(Consumo!$C$3:$C$902,tabItens[[#This Row],[CÓDIGO]],Consumo!$W$3:$W$902)</f>
        <v>20</v>
      </c>
      <c r="AT729" s="269">
        <f>SUMIF(Consumo!$C$3:$C$902,tabItens[[#This Row],[CÓDIGO]],Consumo!$AF$3:$AF$902)</f>
        <v>60</v>
      </c>
      <c r="AU729" s="270">
        <f>SUMIF(Consumo!$C$3:$C$902,tabItens[[#This Row],[CÓDIGO]],Consumo!$AG$3:$AG$902)</f>
        <v>20</v>
      </c>
      <c r="AV729" s="271">
        <f>SUMIF(Consumo!$C$3:$C$902,tabItens[[#This Row],[CÓDIGO]],Consumo!$AE$3:$AE$902)</f>
        <v>0</v>
      </c>
      <c r="AW729" s="244">
        <f>tabItens[[#This Row],[QTDE ATUAL]] + tabItens[[#This Row],[RC QTDE]] + tabItens[[#This Row],[AF SALDO]] + tabItens[[#This Row],[Recentes]]</f>
        <v>143</v>
      </c>
      <c r="AX729" s="272">
        <v>3</v>
      </c>
      <c r="AY729" s="272">
        <v>4</v>
      </c>
      <c r="AZ729" s="272">
        <f>IF(ISBLANK(tabItens[[#This Row],[CÓDIGO]]),"",tabItens[[#This Row],[PontoMês]] * (AZ$2+tabItens[[#This Row],[PontoQtM]]))</f>
        <v>12</v>
      </c>
      <c r="BA729" s="271">
        <f>tabItens[[#This Row],[PontoPed]] - tabItens[[#This Row],[Saldo]] + (1/10)</f>
        <v>-130.9</v>
      </c>
      <c r="BB729" s="271">
        <f xml:space="preserve"> tabItens[[#This Row],[PontoMês]] * BB$2 - tabItens[[#This Row],[QTDE ATUAL]] - (1/10)</f>
        <v>-140.1</v>
      </c>
      <c r="BC729" s="273">
        <f>IF( tabItens[[#This Row],[PontoPed]]&gt;0, IF(tabItens[[#This Row],[PontoPed]]&lt;1, 1, IF( tabItens[[#This Row],[Saldo]]&gt;tabItens[[#This Row],[PontoPed]], 0, (tabItens[[#This Row],[PontoPed]]-tabItens[[#This Row],[Saldo]])/tabItens[[#This Row],[PontoPed]] ) ), 0 )</f>
        <v>0</v>
      </c>
      <c r="BD729" s="274">
        <f>ROUNDDOWN(IF( OR( AND(tabItens[[#This Row],[PontoPed]]&lt;tabItens[[#This Row],[Saldo]],tabItens[[#This Row],[Saldo]]&gt;0), tabItens[[#This Row],[PontoPed]]=0), 99, IF(AND(tabItens[[#This Row],[Saldo]]=0,tabItens[[#This Row],[PontoPed]]&gt;0), 0, (1-tabItens[[#This Row],[PctAb]])*10 ) ),0)</f>
        <v>99</v>
      </c>
      <c r="BE729" s="275">
        <f>MAX(ROUNDDOWN( IF(tabItens[[#This Row],[Abaixo]] &gt; 0,   tabItens[[#This Row],[Abaixo]] + (tabItens[[#This Row],[PontoMês]] * IF( OR( ISBLANK(tabItens[[#This Row],[ATA Nº/ANO]]), tabItens[[#This Row],[ATA Nº/ANO]] = ""),BE$2,BE$1)),0),0),0)</f>
        <v>0</v>
      </c>
      <c r="BF72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9" s="276">
        <f>SUMIF(Consumo!$C$3:$C$902,tabItens[[#This Row],[CÓDIGO]],Consumo!$E$3:$E$902)</f>
        <v>0</v>
      </c>
      <c r="BH729" s="277">
        <f>IF(AND(tabItens[[#This Row],[Pend]] &gt; 0,tabItens[[#This Row],[Consumo]] &lt;&gt; 0), tabItens[[#This Row],[Pend]] / tabItens[[#This Row],[Consumo]], 0 )</f>
        <v>0</v>
      </c>
      <c r="BI729" s="276"/>
      <c r="BJ729" s="276"/>
      <c r="BK729" s="278" t="s">
        <v>2077</v>
      </c>
    </row>
    <row r="730" spans="1:63" x14ac:dyDescent="0.3">
      <c r="A730" s="239">
        <v>118246</v>
      </c>
      <c r="B730" s="240" t="s">
        <v>1733</v>
      </c>
      <c r="C730" s="241" t="s">
        <v>264</v>
      </c>
      <c r="D730" s="242">
        <v>1.1000000000000001</v>
      </c>
      <c r="E730" s="243"/>
      <c r="F730" s="243"/>
      <c r="G730" s="243" t="s">
        <v>891</v>
      </c>
      <c r="H730" s="244">
        <v>60</v>
      </c>
      <c r="I730" s="245">
        <v>103003</v>
      </c>
      <c r="J730" s="246">
        <v>1.1000000000000001</v>
      </c>
      <c r="K730" s="247">
        <v>5</v>
      </c>
      <c r="L730" s="248">
        <f>IF(tabItens[[#This Row],[Média]] &gt; 0, tabItens[[#This Row],[QTDE ATUAL]] / tabItens[[#This Row],[Média]],999.9)</f>
        <v>999.9</v>
      </c>
      <c r="M730" s="249">
        <v>0</v>
      </c>
      <c r="N730" s="250">
        <f>tabItens[[#This Row],[VALOR UNIT.]] * tabItens[[#This Row],[LC]]</f>
        <v>0</v>
      </c>
      <c r="O730" s="251"/>
      <c r="P730" s="252"/>
      <c r="Q730" s="253"/>
      <c r="R730" s="250"/>
      <c r="S730" s="254"/>
      <c r="T730" s="255">
        <f>ROUNDDOWN(IFERROR(tabItens[[#This Row],[ATA DT.VALID.]] - $D$1,0) / 30,0)</f>
        <v>-1507</v>
      </c>
      <c r="U730" s="240" t="s">
        <v>1273</v>
      </c>
      <c r="V730" s="256">
        <v>1</v>
      </c>
      <c r="W730" s="257" t="s">
        <v>2072</v>
      </c>
      <c r="X730" s="258">
        <v>89</v>
      </c>
      <c r="Y730" s="259">
        <v>12</v>
      </c>
      <c r="Z730" s="260"/>
      <c r="AA730" s="261"/>
      <c r="AB730" s="262"/>
      <c r="AC730" s="262"/>
      <c r="AD730" s="261"/>
      <c r="AE730" s="262"/>
      <c r="AF730" s="255"/>
      <c r="AG730" s="263" t="s">
        <v>2063</v>
      </c>
      <c r="AH730" s="264"/>
      <c r="AI730" s="255">
        <v>2</v>
      </c>
      <c r="AJ730" s="264">
        <v>40955</v>
      </c>
      <c r="AK730" s="264">
        <v>40466</v>
      </c>
      <c r="AL730" s="264">
        <v>40941</v>
      </c>
      <c r="AM730" s="254"/>
      <c r="AN730" s="243"/>
      <c r="AO730" s="265" t="str">
        <f>_xlfn.IFNA(IF(VLOOKUP(tabItens[[#This Row],[CÓDIGO]],tabExcluirDoEstoque[#Data],1,FALSE),"sim",""),"")</f>
        <v/>
      </c>
      <c r="AP730" s="266" t="str">
        <f ca="1">IF(OR(ISBLANK(tabItens[[#This Row],[ATA DT.VALID.]]),tabItens[[#This Row],[ATA DT.VALID.]]="",tabItens[[#This Row],[ATA DT.VALID.]]=" "),"",IF(TYPE(tabItens[[#This Row],[ATA DT.VALID.]])=1,ROUNDUP((tabItens[[#This Row],[ATA DT.VALID.]]-TODAY())/7,0),""))</f>
        <v/>
      </c>
      <c r="AQ730" s="267"/>
      <c r="AR730" s="268" t="str">
        <f>IF(ISBLANK(tabItens[[#This Row],[CÓDIGO]]),"",IFERROR(VLOOKUP(tabItens[[#This Row],[CÓDIGO]],Consumo!$C$2:$AI$902,32,FALSE),0))</f>
        <v>05.2023</v>
      </c>
      <c r="AS730" s="269">
        <f>SUMIF(Consumo!$C$3:$C$902,tabItens[[#This Row],[CÓDIGO]],Consumo!$T$3:$T$902) + SUMIF(Consumo!$C$3:$C$902,tabItens[[#This Row],[CÓDIGO]],Consumo!$U$3:$U$902) + SUMIF(Consumo!$C$3:$C$902,tabItens[[#This Row],[CÓDIGO]],Consumo!$V$3:$V$902) + SUMIF(Consumo!$C$3:$C$902,tabItens[[#This Row],[CÓDIGO]],Consumo!$W$3:$W$902)</f>
        <v>5</v>
      </c>
      <c r="AT730" s="269">
        <f>SUMIF(Consumo!$C$3:$C$902,tabItens[[#This Row],[CÓDIGO]],Consumo!$AF$3:$AF$902)</f>
        <v>5</v>
      </c>
      <c r="AU730" s="270">
        <f>SUMIF(Consumo!$C$3:$C$902,tabItens[[#This Row],[CÓDIGO]],Consumo!$AG$3:$AG$902)</f>
        <v>5</v>
      </c>
      <c r="AV730" s="271">
        <f>SUMIF(Consumo!$C$3:$C$902,tabItens[[#This Row],[CÓDIGO]],Consumo!$AE$3:$AE$902)</f>
        <v>0</v>
      </c>
      <c r="AW730" s="244">
        <f>tabItens[[#This Row],[QTDE ATUAL]] + tabItens[[#This Row],[RC QTDE]] + tabItens[[#This Row],[AF SALDO]] + tabItens[[#This Row],[Recentes]]</f>
        <v>60</v>
      </c>
      <c r="AX730" s="272">
        <v>2</v>
      </c>
      <c r="AY730" s="272">
        <v>4</v>
      </c>
      <c r="AZ730" s="272">
        <f>IF(ISBLANK(tabItens[[#This Row],[CÓDIGO]]),"",tabItens[[#This Row],[PontoMês]] * (AZ$2+tabItens[[#This Row],[PontoQtM]]))</f>
        <v>8</v>
      </c>
      <c r="BA730" s="271">
        <f>tabItens[[#This Row],[PontoPed]] - tabItens[[#This Row],[Saldo]] + (1/10)</f>
        <v>-51.9</v>
      </c>
      <c r="BB730" s="271">
        <f xml:space="preserve"> tabItens[[#This Row],[PontoMês]] * BB$2 - tabItens[[#This Row],[QTDE ATUAL]] - (1/10)</f>
        <v>-58.1</v>
      </c>
      <c r="BC730" s="273">
        <f>IF( tabItens[[#This Row],[PontoPed]]&gt;0, IF(tabItens[[#This Row],[PontoPed]]&lt;1, 1, IF( tabItens[[#This Row],[Saldo]]&gt;tabItens[[#This Row],[PontoPed]], 0, (tabItens[[#This Row],[PontoPed]]-tabItens[[#This Row],[Saldo]])/tabItens[[#This Row],[PontoPed]] ) ), 0 )</f>
        <v>0</v>
      </c>
      <c r="BD730" s="274">
        <f>ROUNDDOWN(IF( OR( AND(tabItens[[#This Row],[PontoPed]]&lt;tabItens[[#This Row],[Saldo]],tabItens[[#This Row],[Saldo]]&gt;0), tabItens[[#This Row],[PontoPed]]=0), 99, IF(AND(tabItens[[#This Row],[Saldo]]=0,tabItens[[#This Row],[PontoPed]]&gt;0), 0, (1-tabItens[[#This Row],[PctAb]])*10 ) ),0)</f>
        <v>99</v>
      </c>
      <c r="BE730" s="275">
        <f>MAX(ROUNDDOWN( IF(tabItens[[#This Row],[Abaixo]] &gt; 0,   tabItens[[#This Row],[Abaixo]] + (tabItens[[#This Row],[PontoMês]] * IF( OR( ISBLANK(tabItens[[#This Row],[ATA Nº/ANO]]), tabItens[[#This Row],[ATA Nº/ANO]] = ""),BE$2,BE$1)),0),0),0)</f>
        <v>0</v>
      </c>
      <c r="BF73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0" s="276">
        <f>SUMIF(Consumo!$C$3:$C$902,tabItens[[#This Row],[CÓDIGO]],Consumo!$E$3:$E$902)</f>
        <v>0</v>
      </c>
      <c r="BH730" s="277">
        <f>IF(AND(tabItens[[#This Row],[Pend]] &gt; 0,tabItens[[#This Row],[Consumo]] &lt;&gt; 0), tabItens[[#This Row],[Pend]] / tabItens[[#This Row],[Consumo]], 0 )</f>
        <v>0</v>
      </c>
      <c r="BI730" s="276"/>
      <c r="BJ730" s="276"/>
      <c r="BK730" s="278" t="s">
        <v>2077</v>
      </c>
    </row>
    <row r="731" spans="1:63" x14ac:dyDescent="0.3">
      <c r="A731" s="239">
        <v>118244</v>
      </c>
      <c r="B731" s="240" t="s">
        <v>1731</v>
      </c>
      <c r="C731" s="241" t="s">
        <v>264</v>
      </c>
      <c r="D731" s="242">
        <v>5.99</v>
      </c>
      <c r="E731" s="243"/>
      <c r="F731" s="243"/>
      <c r="G731" s="243" t="s">
        <v>891</v>
      </c>
      <c r="H731" s="244">
        <v>173</v>
      </c>
      <c r="I731" s="245">
        <v>103003</v>
      </c>
      <c r="J731" s="246">
        <v>5.99</v>
      </c>
      <c r="K731" s="247">
        <v>5</v>
      </c>
      <c r="L731" s="248">
        <f>IF(tabItens[[#This Row],[Média]] &gt; 0, tabItens[[#This Row],[QTDE ATUAL]] / tabItens[[#This Row],[Média]],999.9)</f>
        <v>999.9</v>
      </c>
      <c r="M731" s="249">
        <v>0</v>
      </c>
      <c r="N731" s="250">
        <f>tabItens[[#This Row],[VALOR UNIT.]] * tabItens[[#This Row],[LC]]</f>
        <v>0</v>
      </c>
      <c r="O731" s="251"/>
      <c r="P731" s="252"/>
      <c r="Q731" s="253"/>
      <c r="R731" s="250"/>
      <c r="S731" s="254"/>
      <c r="T731" s="255">
        <f>ROUNDDOWN(IFERROR(tabItens[[#This Row],[ATA DT.VALID.]] - $D$1,0) / 30,0)</f>
        <v>-1507</v>
      </c>
      <c r="U731" s="240" t="s">
        <v>1273</v>
      </c>
      <c r="V731" s="256">
        <v>1</v>
      </c>
      <c r="W731" s="257" t="s">
        <v>2072</v>
      </c>
      <c r="X731" s="258">
        <v>89</v>
      </c>
      <c r="Y731" s="259">
        <v>12</v>
      </c>
      <c r="Z731" s="260"/>
      <c r="AA731" s="261"/>
      <c r="AB731" s="262"/>
      <c r="AC731" s="262"/>
      <c r="AD731" s="261"/>
      <c r="AE731" s="262"/>
      <c r="AF731" s="255"/>
      <c r="AG731" s="263" t="s">
        <v>2063</v>
      </c>
      <c r="AH731" s="264"/>
      <c r="AI731" s="255">
        <v>2</v>
      </c>
      <c r="AJ731" s="264">
        <v>40955</v>
      </c>
      <c r="AK731" s="264">
        <v>40466</v>
      </c>
      <c r="AL731" s="264">
        <v>44974</v>
      </c>
      <c r="AM731" s="254"/>
      <c r="AN731" s="243"/>
      <c r="AO731" s="265" t="str">
        <f>_xlfn.IFNA(IF(VLOOKUP(tabItens[[#This Row],[CÓDIGO]],tabExcluirDoEstoque[#Data],1,FALSE),"sim",""),"")</f>
        <v/>
      </c>
      <c r="AP731" s="266" t="str">
        <f ca="1">IF(OR(ISBLANK(tabItens[[#This Row],[ATA DT.VALID.]]),tabItens[[#This Row],[ATA DT.VALID.]]="",tabItens[[#This Row],[ATA DT.VALID.]]=" "),"",IF(TYPE(tabItens[[#This Row],[ATA DT.VALID.]])=1,ROUNDUP((tabItens[[#This Row],[ATA DT.VALID.]]-TODAY())/7,0),""))</f>
        <v/>
      </c>
      <c r="AQ731" s="267"/>
      <c r="AR731" s="268" t="str">
        <f>IF(ISBLANK(tabItens[[#This Row],[CÓDIGO]]),"",IFERROR(VLOOKUP(tabItens[[#This Row],[CÓDIGO]],Consumo!$C$2:$AI$902,32,FALSE),0))</f>
        <v>05.2023</v>
      </c>
      <c r="AS731" s="269">
        <f>SUMIF(Consumo!$C$3:$C$902,tabItens[[#This Row],[CÓDIGO]],Consumo!$T$3:$T$902) + SUMIF(Consumo!$C$3:$C$902,tabItens[[#This Row],[CÓDIGO]],Consumo!$U$3:$U$902) + SUMIF(Consumo!$C$3:$C$902,tabItens[[#This Row],[CÓDIGO]],Consumo!$V$3:$V$902) + SUMIF(Consumo!$C$3:$C$902,tabItens[[#This Row],[CÓDIGO]],Consumo!$W$3:$W$902)</f>
        <v>5</v>
      </c>
      <c r="AT731" s="269">
        <f>SUMIF(Consumo!$C$3:$C$902,tabItens[[#This Row],[CÓDIGO]],Consumo!$AF$3:$AF$902)</f>
        <v>5</v>
      </c>
      <c r="AU731" s="270">
        <f>SUMIF(Consumo!$C$3:$C$902,tabItens[[#This Row],[CÓDIGO]],Consumo!$AG$3:$AG$902)</f>
        <v>5</v>
      </c>
      <c r="AV731" s="271">
        <f>SUMIF(Consumo!$C$3:$C$902,tabItens[[#This Row],[CÓDIGO]],Consumo!$AE$3:$AE$902)</f>
        <v>0</v>
      </c>
      <c r="AW731" s="244">
        <f>tabItens[[#This Row],[QTDE ATUAL]] + tabItens[[#This Row],[RC QTDE]] + tabItens[[#This Row],[AF SALDO]] + tabItens[[#This Row],[Recentes]]</f>
        <v>173</v>
      </c>
      <c r="AX731" s="272">
        <v>0</v>
      </c>
      <c r="AY731" s="272">
        <v>4</v>
      </c>
      <c r="AZ731" s="272">
        <f>IF(ISBLANK(tabItens[[#This Row],[CÓDIGO]]),"",tabItens[[#This Row],[PontoMês]] * (AZ$2+tabItens[[#This Row],[PontoQtM]]))</f>
        <v>0</v>
      </c>
      <c r="BA731" s="271">
        <f>tabItens[[#This Row],[PontoPed]] - tabItens[[#This Row],[Saldo]] + (1/10)</f>
        <v>-172.9</v>
      </c>
      <c r="BB731" s="271">
        <f xml:space="preserve"> tabItens[[#This Row],[PontoMês]] * BB$2 - tabItens[[#This Row],[QTDE ATUAL]] - (1/10)</f>
        <v>-173.1</v>
      </c>
      <c r="BC731" s="273">
        <f>IF( tabItens[[#This Row],[PontoPed]]&gt;0, IF(tabItens[[#This Row],[PontoPed]]&lt;1, 1, IF( tabItens[[#This Row],[Saldo]]&gt;tabItens[[#This Row],[PontoPed]], 0, (tabItens[[#This Row],[PontoPed]]-tabItens[[#This Row],[Saldo]])/tabItens[[#This Row],[PontoPed]] ) ), 0 )</f>
        <v>0</v>
      </c>
      <c r="BD731" s="274">
        <f>ROUNDDOWN(IF( OR( AND(tabItens[[#This Row],[PontoPed]]&lt;tabItens[[#This Row],[Saldo]],tabItens[[#This Row],[Saldo]]&gt;0), tabItens[[#This Row],[PontoPed]]=0), 99, IF(AND(tabItens[[#This Row],[Saldo]]=0,tabItens[[#This Row],[PontoPed]]&gt;0), 0, (1-tabItens[[#This Row],[PctAb]])*10 ) ),0)</f>
        <v>99</v>
      </c>
      <c r="BE731" s="275">
        <f>MAX(ROUNDDOWN( IF(tabItens[[#This Row],[Abaixo]] &gt; 0,   tabItens[[#This Row],[Abaixo]] + (tabItens[[#This Row],[PontoMês]] * IF( OR( ISBLANK(tabItens[[#This Row],[ATA Nº/ANO]]), tabItens[[#This Row],[ATA Nº/ANO]] = ""),BE$2,BE$1)),0),0),0)</f>
        <v>0</v>
      </c>
      <c r="BF73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1" s="276">
        <f>SUMIF(Consumo!$C$3:$C$902,tabItens[[#This Row],[CÓDIGO]],Consumo!$E$3:$E$902)</f>
        <v>0</v>
      </c>
      <c r="BH731" s="277">
        <f>IF(AND(tabItens[[#This Row],[Pend]] &gt; 0,tabItens[[#This Row],[Consumo]] &lt;&gt; 0), tabItens[[#This Row],[Pend]] / tabItens[[#This Row],[Consumo]], 0 )</f>
        <v>0</v>
      </c>
      <c r="BI731" s="276"/>
      <c r="BJ731" s="276"/>
      <c r="BK731" s="278" t="s">
        <v>2077</v>
      </c>
    </row>
    <row r="732" spans="1:63" x14ac:dyDescent="0.3">
      <c r="A732" s="239">
        <v>118245</v>
      </c>
      <c r="B732" s="240" t="s">
        <v>1732</v>
      </c>
      <c r="C732" s="241" t="s">
        <v>264</v>
      </c>
      <c r="D732" s="242">
        <v>2.72</v>
      </c>
      <c r="E732" s="243"/>
      <c r="F732" s="243"/>
      <c r="G732" s="243" t="s">
        <v>891</v>
      </c>
      <c r="H732" s="244">
        <v>33</v>
      </c>
      <c r="I732" s="245">
        <v>103003</v>
      </c>
      <c r="J732" s="246">
        <v>2.72</v>
      </c>
      <c r="K732" s="247">
        <v>5</v>
      </c>
      <c r="L732" s="248">
        <f>IF(tabItens[[#This Row],[Média]] &gt; 0, tabItens[[#This Row],[QTDE ATUAL]] / tabItens[[#This Row],[Média]],999.9)</f>
        <v>999.9</v>
      </c>
      <c r="M732" s="249">
        <v>0</v>
      </c>
      <c r="N732" s="250">
        <f>tabItens[[#This Row],[VALOR UNIT.]] * tabItens[[#This Row],[LC]]</f>
        <v>0</v>
      </c>
      <c r="O732" s="251"/>
      <c r="P732" s="252"/>
      <c r="Q732" s="253"/>
      <c r="R732" s="250"/>
      <c r="S732" s="254"/>
      <c r="T732" s="255">
        <f>ROUNDDOWN(IFERROR(tabItens[[#This Row],[ATA DT.VALID.]] - $D$1,0) / 30,0)</f>
        <v>-1507</v>
      </c>
      <c r="U732" s="240" t="s">
        <v>1273</v>
      </c>
      <c r="V732" s="256">
        <v>1</v>
      </c>
      <c r="W732" s="257" t="s">
        <v>2072</v>
      </c>
      <c r="X732" s="258">
        <v>89</v>
      </c>
      <c r="Y732" s="259">
        <v>12</v>
      </c>
      <c r="Z732" s="260"/>
      <c r="AA732" s="261"/>
      <c r="AB732" s="262"/>
      <c r="AC732" s="262"/>
      <c r="AD732" s="261"/>
      <c r="AE732" s="262"/>
      <c r="AF732" s="255"/>
      <c r="AG732" s="263" t="s">
        <v>2063</v>
      </c>
      <c r="AH732" s="264"/>
      <c r="AI732" s="255">
        <v>2</v>
      </c>
      <c r="AJ732" s="264">
        <v>40955</v>
      </c>
      <c r="AK732" s="264">
        <v>40466</v>
      </c>
      <c r="AL732" s="264">
        <v>40941</v>
      </c>
      <c r="AM732" s="254"/>
      <c r="AN732" s="243"/>
      <c r="AO732" s="265" t="str">
        <f>_xlfn.IFNA(IF(VLOOKUP(tabItens[[#This Row],[CÓDIGO]],tabExcluirDoEstoque[#Data],1,FALSE),"sim",""),"")</f>
        <v/>
      </c>
      <c r="AP732" s="266" t="str">
        <f ca="1">IF(OR(ISBLANK(tabItens[[#This Row],[ATA DT.VALID.]]),tabItens[[#This Row],[ATA DT.VALID.]]="",tabItens[[#This Row],[ATA DT.VALID.]]=" "),"",IF(TYPE(tabItens[[#This Row],[ATA DT.VALID.]])=1,ROUNDUP((tabItens[[#This Row],[ATA DT.VALID.]]-TODAY())/7,0),""))</f>
        <v/>
      </c>
      <c r="AQ732" s="267"/>
      <c r="AR732" s="268" t="str">
        <f>IF(ISBLANK(tabItens[[#This Row],[CÓDIGO]]),"",IFERROR(VLOOKUP(tabItens[[#This Row],[CÓDIGO]],Consumo!$C$2:$AI$902,32,FALSE),0))</f>
        <v>05.2023</v>
      </c>
      <c r="AS732" s="269">
        <f>SUMIF(Consumo!$C$3:$C$902,tabItens[[#This Row],[CÓDIGO]],Consumo!$T$3:$T$902) + SUMIF(Consumo!$C$3:$C$902,tabItens[[#This Row],[CÓDIGO]],Consumo!$U$3:$U$902) + SUMIF(Consumo!$C$3:$C$902,tabItens[[#This Row],[CÓDIGO]],Consumo!$V$3:$V$902) + SUMIF(Consumo!$C$3:$C$902,tabItens[[#This Row],[CÓDIGO]],Consumo!$W$3:$W$902)</f>
        <v>5</v>
      </c>
      <c r="AT732" s="269">
        <f>SUMIF(Consumo!$C$3:$C$902,tabItens[[#This Row],[CÓDIGO]],Consumo!$AF$3:$AF$902)</f>
        <v>5</v>
      </c>
      <c r="AU732" s="270">
        <f>SUMIF(Consumo!$C$3:$C$902,tabItens[[#This Row],[CÓDIGO]],Consumo!$AG$3:$AG$902)</f>
        <v>5</v>
      </c>
      <c r="AV732" s="271">
        <f>SUMIF(Consumo!$C$3:$C$902,tabItens[[#This Row],[CÓDIGO]],Consumo!$AE$3:$AE$902)</f>
        <v>0</v>
      </c>
      <c r="AW732" s="244">
        <f>tabItens[[#This Row],[QTDE ATUAL]] + tabItens[[#This Row],[RC QTDE]] + tabItens[[#This Row],[AF SALDO]] + tabItens[[#This Row],[Recentes]]</f>
        <v>33</v>
      </c>
      <c r="AX732" s="272">
        <v>0</v>
      </c>
      <c r="AY732" s="272">
        <v>4</v>
      </c>
      <c r="AZ732" s="272">
        <f>IF(ISBLANK(tabItens[[#This Row],[CÓDIGO]]),"",tabItens[[#This Row],[PontoMês]] * (AZ$2+tabItens[[#This Row],[PontoQtM]]))</f>
        <v>0</v>
      </c>
      <c r="BA732" s="271">
        <f>tabItens[[#This Row],[PontoPed]] - tabItens[[#This Row],[Saldo]] + (1/10)</f>
        <v>-32.9</v>
      </c>
      <c r="BB732" s="271">
        <f xml:space="preserve"> tabItens[[#This Row],[PontoMês]] * BB$2 - tabItens[[#This Row],[QTDE ATUAL]] - (1/10)</f>
        <v>-33.1</v>
      </c>
      <c r="BC732" s="273">
        <f>IF( tabItens[[#This Row],[PontoPed]]&gt;0, IF(tabItens[[#This Row],[PontoPed]]&lt;1, 1, IF( tabItens[[#This Row],[Saldo]]&gt;tabItens[[#This Row],[PontoPed]], 0, (tabItens[[#This Row],[PontoPed]]-tabItens[[#This Row],[Saldo]])/tabItens[[#This Row],[PontoPed]] ) ), 0 )</f>
        <v>0</v>
      </c>
      <c r="BD732" s="274">
        <f>ROUNDDOWN(IF( OR( AND(tabItens[[#This Row],[PontoPed]]&lt;tabItens[[#This Row],[Saldo]],tabItens[[#This Row],[Saldo]]&gt;0), tabItens[[#This Row],[PontoPed]]=0), 99, IF(AND(tabItens[[#This Row],[Saldo]]=0,tabItens[[#This Row],[PontoPed]]&gt;0), 0, (1-tabItens[[#This Row],[PctAb]])*10 ) ),0)</f>
        <v>99</v>
      </c>
      <c r="BE732" s="275">
        <f>MAX(ROUNDDOWN( IF(tabItens[[#This Row],[Abaixo]] &gt; 0,   tabItens[[#This Row],[Abaixo]] + (tabItens[[#This Row],[PontoMês]] * IF( OR( ISBLANK(tabItens[[#This Row],[ATA Nº/ANO]]), tabItens[[#This Row],[ATA Nº/ANO]] = ""),BE$2,BE$1)),0),0),0)</f>
        <v>0</v>
      </c>
      <c r="BF73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2" s="276">
        <f>SUMIF(Consumo!$C$3:$C$902,tabItens[[#This Row],[CÓDIGO]],Consumo!$E$3:$E$902)</f>
        <v>0</v>
      </c>
      <c r="BH732" s="277">
        <f>IF(AND(tabItens[[#This Row],[Pend]] &gt; 0,tabItens[[#This Row],[Consumo]] &lt;&gt; 0), tabItens[[#This Row],[Pend]] / tabItens[[#This Row],[Consumo]], 0 )</f>
        <v>0</v>
      </c>
      <c r="BI732" s="276"/>
      <c r="BJ732" s="276"/>
      <c r="BK732" s="278" t="s">
        <v>2077</v>
      </c>
    </row>
    <row r="733" spans="1:63" x14ac:dyDescent="0.3">
      <c r="A733" s="239">
        <v>58436</v>
      </c>
      <c r="B733" s="240" t="s">
        <v>1341</v>
      </c>
      <c r="C733" s="241" t="s">
        <v>264</v>
      </c>
      <c r="D733" s="242">
        <v>32</v>
      </c>
      <c r="E733" s="243"/>
      <c r="F733" s="243"/>
      <c r="G733" s="243" t="s">
        <v>891</v>
      </c>
      <c r="H733" s="244">
        <v>427</v>
      </c>
      <c r="I733" s="245">
        <v>103003</v>
      </c>
      <c r="J733" s="246">
        <v>32</v>
      </c>
      <c r="K733" s="247">
        <v>15</v>
      </c>
      <c r="L733" s="248">
        <f>IF(tabItens[[#This Row],[Média]] &gt; 0, tabItens[[#This Row],[QTDE ATUAL]] / tabItens[[#This Row],[Média]],999.9)</f>
        <v>999.9</v>
      </c>
      <c r="M733" s="249">
        <v>0</v>
      </c>
      <c r="N733" s="250">
        <f>tabItens[[#This Row],[VALOR UNIT.]] * tabItens[[#This Row],[LC]]</f>
        <v>0</v>
      </c>
      <c r="O733" s="251" t="s">
        <v>2138</v>
      </c>
      <c r="P733" s="252"/>
      <c r="Q733" s="253"/>
      <c r="R733" s="250"/>
      <c r="S733" s="254"/>
      <c r="T733" s="255">
        <f>ROUNDDOWN(IFERROR(tabItens[[#This Row],[ATA DT.VALID.]] - $D$1,0) / 30,0)</f>
        <v>-1507</v>
      </c>
      <c r="U733" s="240" t="s">
        <v>1342</v>
      </c>
      <c r="V733" s="256">
        <v>1</v>
      </c>
      <c r="W733" s="257" t="s">
        <v>2069</v>
      </c>
      <c r="X733" s="258">
        <v>69</v>
      </c>
      <c r="Y733" s="259">
        <v>2</v>
      </c>
      <c r="Z733" s="260"/>
      <c r="AA733" s="261"/>
      <c r="AB733" s="262"/>
      <c r="AC733" s="262"/>
      <c r="AD733" s="261"/>
      <c r="AE733" s="262"/>
      <c r="AF733" s="255"/>
      <c r="AG733" s="263" t="s">
        <v>2063</v>
      </c>
      <c r="AH733" s="264"/>
      <c r="AI733" s="255">
        <v>6</v>
      </c>
      <c r="AJ733" s="264">
        <v>44586</v>
      </c>
      <c r="AK733" s="264" t="s">
        <v>891</v>
      </c>
      <c r="AL733" s="264">
        <v>44547</v>
      </c>
      <c r="AM733" s="254"/>
      <c r="AN733" s="243"/>
      <c r="AO733" s="265" t="str">
        <f>_xlfn.IFNA(IF(VLOOKUP(tabItens[[#This Row],[CÓDIGO]],tabExcluirDoEstoque[#Data],1,FALSE),"sim",""),"")</f>
        <v/>
      </c>
      <c r="AP733" s="266" t="str">
        <f ca="1">IF(OR(ISBLANK(tabItens[[#This Row],[ATA DT.VALID.]]),tabItens[[#This Row],[ATA DT.VALID.]]="",tabItens[[#This Row],[ATA DT.VALID.]]=" "),"",IF(TYPE(tabItens[[#This Row],[ATA DT.VALID.]])=1,ROUNDUP((tabItens[[#This Row],[ATA DT.VALID.]]-TODAY())/7,0),""))</f>
        <v/>
      </c>
      <c r="AQ733" s="267">
        <v>0</v>
      </c>
      <c r="AR733" s="268" t="str">
        <f>IF(ISBLANK(tabItens[[#This Row],[CÓDIGO]]),"",IFERROR(VLOOKUP(tabItens[[#This Row],[CÓDIGO]],Consumo!$C$2:$AI$902,32,FALSE),0))</f>
        <v>03.2023</v>
      </c>
      <c r="AS733" s="269">
        <f>SUMIF(Consumo!$C$3:$C$902,tabItens[[#This Row],[CÓDIGO]],Consumo!$T$3:$T$902) + SUMIF(Consumo!$C$3:$C$902,tabItens[[#This Row],[CÓDIGO]],Consumo!$U$3:$U$902) + SUMIF(Consumo!$C$3:$C$902,tabItens[[#This Row],[CÓDIGO]],Consumo!$V$3:$V$902) + SUMIF(Consumo!$C$3:$C$902,tabItens[[#This Row],[CÓDIGO]],Consumo!$W$3:$W$902)</f>
        <v>0</v>
      </c>
      <c r="AT733" s="269">
        <f>SUMIF(Consumo!$C$3:$C$902,tabItens[[#This Row],[CÓDIGO]],Consumo!$AF$3:$AF$902)</f>
        <v>35</v>
      </c>
      <c r="AU733" s="270">
        <f>SUMIF(Consumo!$C$3:$C$902,tabItens[[#This Row],[CÓDIGO]],Consumo!$AG$3:$AG$902)</f>
        <v>20</v>
      </c>
      <c r="AV733" s="271">
        <f>SUMIF(Consumo!$C$3:$C$902,tabItens[[#This Row],[CÓDIGO]],Consumo!$AE$3:$AE$902)</f>
        <v>0</v>
      </c>
      <c r="AW733" s="244">
        <f>tabItens[[#This Row],[QTDE ATUAL]] + tabItens[[#This Row],[RC QTDE]] + tabItens[[#This Row],[AF SALDO]] + tabItens[[#This Row],[Recentes]]</f>
        <v>427</v>
      </c>
      <c r="AX733" s="272">
        <v>15</v>
      </c>
      <c r="AY733" s="272">
        <v>4</v>
      </c>
      <c r="AZ733" s="272">
        <f>IF(ISBLANK(tabItens[[#This Row],[CÓDIGO]]),"",tabItens[[#This Row],[PontoMês]] * (AZ$2+tabItens[[#This Row],[PontoQtM]]))</f>
        <v>60</v>
      </c>
      <c r="BA733" s="271">
        <f>tabItens[[#This Row],[PontoPed]] - tabItens[[#This Row],[Saldo]] + (1/10)</f>
        <v>-366.9</v>
      </c>
      <c r="BB733" s="271">
        <f xml:space="preserve"> tabItens[[#This Row],[PontoMês]] * BB$2 - tabItens[[#This Row],[QTDE ATUAL]] - (1/10)</f>
        <v>-412.1</v>
      </c>
      <c r="BC733" s="273">
        <f>IF( tabItens[[#This Row],[PontoPed]]&gt;0, IF(tabItens[[#This Row],[PontoPed]]&lt;1, 1, IF( tabItens[[#This Row],[Saldo]]&gt;tabItens[[#This Row],[PontoPed]], 0, (tabItens[[#This Row],[PontoPed]]-tabItens[[#This Row],[Saldo]])/tabItens[[#This Row],[PontoPed]] ) ), 0 )</f>
        <v>0</v>
      </c>
      <c r="BD733" s="274">
        <f>ROUNDDOWN(IF( OR( AND(tabItens[[#This Row],[PontoPed]]&lt;tabItens[[#This Row],[Saldo]],tabItens[[#This Row],[Saldo]]&gt;0), tabItens[[#This Row],[PontoPed]]=0), 99, IF(AND(tabItens[[#This Row],[Saldo]]=0,tabItens[[#This Row],[PontoPed]]&gt;0), 0, (1-tabItens[[#This Row],[PctAb]])*10 ) ),0)</f>
        <v>99</v>
      </c>
      <c r="BE733" s="275">
        <f>MAX(ROUNDDOWN( IF(tabItens[[#This Row],[Abaixo]] &gt; 0,   tabItens[[#This Row],[Abaixo]] + (tabItens[[#This Row],[PontoMês]] * IF( OR( ISBLANK(tabItens[[#This Row],[ATA Nº/ANO]]), tabItens[[#This Row],[ATA Nº/ANO]] = ""),BE$2,BE$1)),0),0),0)</f>
        <v>0</v>
      </c>
      <c r="BF73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33" s="276">
        <f>SUMIF(Consumo!$C$3:$C$902,tabItens[[#This Row],[CÓDIGO]],Consumo!$E$3:$E$902)</f>
        <v>0</v>
      </c>
      <c r="BH733" s="277">
        <f>IF(AND(tabItens[[#This Row],[Pend]] &gt; 0,tabItens[[#This Row],[Consumo]] &lt;&gt; 0), tabItens[[#This Row],[Pend]] / tabItens[[#This Row],[Consumo]], 0 )</f>
        <v>0</v>
      </c>
      <c r="BI733" s="276"/>
      <c r="BJ733" s="276"/>
      <c r="BK733" s="278" t="s">
        <v>2077</v>
      </c>
    </row>
    <row r="734" spans="1:63" x14ac:dyDescent="0.3">
      <c r="A734" s="239">
        <v>37519</v>
      </c>
      <c r="B734" s="240" t="s">
        <v>1275</v>
      </c>
      <c r="C734" s="241" t="s">
        <v>264</v>
      </c>
      <c r="D734" s="242">
        <v>0.25</v>
      </c>
      <c r="E734" s="243"/>
      <c r="F734" s="243"/>
      <c r="G734" s="243" t="s">
        <v>891</v>
      </c>
      <c r="H734" s="244">
        <v>2345</v>
      </c>
      <c r="I734" s="245">
        <v>103003</v>
      </c>
      <c r="J734" s="246">
        <v>0.25</v>
      </c>
      <c r="K734" s="247"/>
      <c r="L734" s="248">
        <f>IF(tabItens[[#This Row],[Média]] &gt; 0, tabItens[[#This Row],[QTDE ATUAL]] / tabItens[[#This Row],[Média]],999.9)</f>
        <v>999.9</v>
      </c>
      <c r="M734" s="249">
        <v>0</v>
      </c>
      <c r="N734" s="250">
        <f>tabItens[[#This Row],[VALOR UNIT.]] * tabItens[[#This Row],[LC]]</f>
        <v>0</v>
      </c>
      <c r="O734" s="251"/>
      <c r="P734" s="252"/>
      <c r="Q734" s="253"/>
      <c r="R734" s="250"/>
      <c r="S734" s="254"/>
      <c r="T734" s="255">
        <f>ROUNDDOWN(IFERROR(tabItens[[#This Row],[ATA DT.VALID.]] - $D$1,0) / 30,0)</f>
        <v>-1507</v>
      </c>
      <c r="U734" s="240" t="s">
        <v>1081</v>
      </c>
      <c r="V734" s="256">
        <v>1</v>
      </c>
      <c r="W734" s="257" t="s">
        <v>2068</v>
      </c>
      <c r="X734" s="258">
        <v>55</v>
      </c>
      <c r="Y734" s="259">
        <v>27</v>
      </c>
      <c r="Z734" s="260"/>
      <c r="AA734" s="261"/>
      <c r="AB734" s="262"/>
      <c r="AC734" s="262"/>
      <c r="AD734" s="261"/>
      <c r="AE734" s="262"/>
      <c r="AF734" s="255"/>
      <c r="AG734" s="263" t="s">
        <v>2063</v>
      </c>
      <c r="AH734" s="264"/>
      <c r="AI734" s="255">
        <v>0</v>
      </c>
      <c r="AJ734" s="264">
        <v>41577</v>
      </c>
      <c r="AK734" s="264" t="s">
        <v>891</v>
      </c>
      <c r="AL734" s="264">
        <v>44027</v>
      </c>
      <c r="AM734" s="254"/>
      <c r="AN734" s="243"/>
      <c r="AO734" s="265" t="str">
        <f>_xlfn.IFNA(IF(VLOOKUP(tabItens[[#This Row],[CÓDIGO]],tabExcluirDoEstoque[#Data],1,FALSE),"sim",""),"")</f>
        <v/>
      </c>
      <c r="AP734" s="266" t="str">
        <f ca="1">IF(OR(ISBLANK(tabItens[[#This Row],[ATA DT.VALID.]]),tabItens[[#This Row],[ATA DT.VALID.]]="",tabItens[[#This Row],[ATA DT.VALID.]]=" "),"",IF(TYPE(tabItens[[#This Row],[ATA DT.VALID.]])=1,ROUNDUP((tabItens[[#This Row],[ATA DT.VALID.]]-TODAY())/7,0),""))</f>
        <v/>
      </c>
      <c r="AQ734" s="267"/>
      <c r="AR734" s="268">
        <f>IF(ISBLANK(tabItens[[#This Row],[CÓDIGO]]),"",IFERROR(VLOOKUP(tabItens[[#This Row],[CÓDIGO]],Consumo!$C$2:$AI$902,32,FALSE),0))</f>
        <v>0</v>
      </c>
      <c r="AS734" s="269">
        <f>SUMIF(Consumo!$C$3:$C$902,tabItens[[#This Row],[CÓDIGO]],Consumo!$T$3:$T$902) + SUMIF(Consumo!$C$3:$C$902,tabItens[[#This Row],[CÓDIGO]],Consumo!$U$3:$U$902) + SUMIF(Consumo!$C$3:$C$902,tabItens[[#This Row],[CÓDIGO]],Consumo!$V$3:$V$902) + SUMIF(Consumo!$C$3:$C$902,tabItens[[#This Row],[CÓDIGO]],Consumo!$W$3:$W$902)</f>
        <v>0</v>
      </c>
      <c r="AT734" s="269">
        <f>SUMIF(Consumo!$C$3:$C$902,tabItens[[#This Row],[CÓDIGO]],Consumo!$AF$3:$AF$902)</f>
        <v>0</v>
      </c>
      <c r="AU734" s="270">
        <f>SUMIF(Consumo!$C$3:$C$902,tabItens[[#This Row],[CÓDIGO]],Consumo!$AG$3:$AG$902)</f>
        <v>0</v>
      </c>
      <c r="AV734" s="271">
        <f>SUMIF(Consumo!$C$3:$C$902,tabItens[[#This Row],[CÓDIGO]],Consumo!$AE$3:$AE$902)</f>
        <v>0</v>
      </c>
      <c r="AW734" s="244">
        <f>tabItens[[#This Row],[QTDE ATUAL]] + tabItens[[#This Row],[RC QTDE]] + tabItens[[#This Row],[AF SALDO]] + tabItens[[#This Row],[Recentes]]</f>
        <v>2345</v>
      </c>
      <c r="AX734" s="272">
        <v>0</v>
      </c>
      <c r="AY734" s="272">
        <v>4</v>
      </c>
      <c r="AZ734" s="272">
        <f>IF(ISBLANK(tabItens[[#This Row],[CÓDIGO]]),"",tabItens[[#This Row],[PontoMês]] * (AZ$2+tabItens[[#This Row],[PontoQtM]]))</f>
        <v>0</v>
      </c>
      <c r="BA734" s="271">
        <f>tabItens[[#This Row],[PontoPed]] - tabItens[[#This Row],[Saldo]] + (1/10)</f>
        <v>-2344.9</v>
      </c>
      <c r="BB734" s="271">
        <f xml:space="preserve"> tabItens[[#This Row],[PontoMês]] * BB$2 - tabItens[[#This Row],[QTDE ATUAL]] - (1/10)</f>
        <v>-2345.1</v>
      </c>
      <c r="BC734" s="273">
        <f>IF( tabItens[[#This Row],[PontoPed]]&gt;0, IF(tabItens[[#This Row],[PontoPed]]&lt;1, 1, IF( tabItens[[#This Row],[Saldo]]&gt;tabItens[[#This Row],[PontoPed]], 0, (tabItens[[#This Row],[PontoPed]]-tabItens[[#This Row],[Saldo]])/tabItens[[#This Row],[PontoPed]] ) ), 0 )</f>
        <v>0</v>
      </c>
      <c r="BD734" s="274">
        <f>ROUNDDOWN(IF( OR( AND(tabItens[[#This Row],[PontoPed]]&lt;tabItens[[#This Row],[Saldo]],tabItens[[#This Row],[Saldo]]&gt;0), tabItens[[#This Row],[PontoPed]]=0), 99, IF(AND(tabItens[[#This Row],[Saldo]]=0,tabItens[[#This Row],[PontoPed]]&gt;0), 0, (1-tabItens[[#This Row],[PctAb]])*10 ) ),0)</f>
        <v>99</v>
      </c>
      <c r="BE734" s="275">
        <f>MAX(ROUNDDOWN( IF(tabItens[[#This Row],[Abaixo]] &gt; 0,   tabItens[[#This Row],[Abaixo]] + (tabItens[[#This Row],[PontoMês]] * IF( OR( ISBLANK(tabItens[[#This Row],[ATA Nº/ANO]]), tabItens[[#This Row],[ATA Nº/ANO]] = ""),BE$2,BE$1)),0),0),0)</f>
        <v>0</v>
      </c>
      <c r="BF73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4" s="276">
        <f>SUMIF(Consumo!$C$3:$C$902,tabItens[[#This Row],[CÓDIGO]],Consumo!$E$3:$E$902)</f>
        <v>0</v>
      </c>
      <c r="BH734" s="277">
        <f>IF(AND(tabItens[[#This Row],[Pend]] &gt; 0,tabItens[[#This Row],[Consumo]] &lt;&gt; 0), tabItens[[#This Row],[Pend]] / tabItens[[#This Row],[Consumo]], 0 )</f>
        <v>0</v>
      </c>
      <c r="BI734" s="276"/>
      <c r="BJ734" s="276"/>
      <c r="BK734" s="278" t="s">
        <v>2077</v>
      </c>
    </row>
    <row r="735" spans="1:63" x14ac:dyDescent="0.3">
      <c r="A735" s="239">
        <v>37518</v>
      </c>
      <c r="B735" s="240" t="s">
        <v>1274</v>
      </c>
      <c r="C735" s="241" t="s">
        <v>264</v>
      </c>
      <c r="D735" s="242">
        <v>0.11</v>
      </c>
      <c r="E735" s="243"/>
      <c r="F735" s="243"/>
      <c r="G735" s="243" t="s">
        <v>891</v>
      </c>
      <c r="H735" s="244">
        <v>350</v>
      </c>
      <c r="I735" s="245">
        <v>103003</v>
      </c>
      <c r="J735" s="246">
        <v>0.11</v>
      </c>
      <c r="K735" s="247"/>
      <c r="L735" s="248">
        <f>IF(tabItens[[#This Row],[Média]] &gt; 0, tabItens[[#This Row],[QTDE ATUAL]] / tabItens[[#This Row],[Média]],999.9)</f>
        <v>999.9</v>
      </c>
      <c r="M735" s="249">
        <v>0</v>
      </c>
      <c r="N735" s="250">
        <f>tabItens[[#This Row],[VALOR UNIT.]] * tabItens[[#This Row],[LC]]</f>
        <v>0</v>
      </c>
      <c r="O735" s="251"/>
      <c r="P735" s="252"/>
      <c r="Q735" s="253"/>
      <c r="R735" s="250"/>
      <c r="S735" s="254"/>
      <c r="T735" s="255">
        <f>ROUNDDOWN(IFERROR(tabItens[[#This Row],[ATA DT.VALID.]] - $D$1,0) / 30,0)</f>
        <v>-1507</v>
      </c>
      <c r="U735" s="240" t="s">
        <v>1081</v>
      </c>
      <c r="V735" s="256">
        <v>1</v>
      </c>
      <c r="W735" s="257" t="s">
        <v>2068</v>
      </c>
      <c r="X735" s="258">
        <v>55</v>
      </c>
      <c r="Y735" s="259">
        <v>27</v>
      </c>
      <c r="Z735" s="260"/>
      <c r="AA735" s="261"/>
      <c r="AB735" s="262"/>
      <c r="AC735" s="262"/>
      <c r="AD735" s="261"/>
      <c r="AE735" s="262"/>
      <c r="AF735" s="255"/>
      <c r="AG735" s="263" t="s">
        <v>2063</v>
      </c>
      <c r="AH735" s="264"/>
      <c r="AI735" s="255">
        <v>0</v>
      </c>
      <c r="AJ735" s="264">
        <v>41970</v>
      </c>
      <c r="AK735" s="264" t="s">
        <v>891</v>
      </c>
      <c r="AL735" s="264">
        <v>42142</v>
      </c>
      <c r="AM735" s="254"/>
      <c r="AN735" s="243"/>
      <c r="AO735" s="265" t="str">
        <f>_xlfn.IFNA(IF(VLOOKUP(tabItens[[#This Row],[CÓDIGO]],tabExcluirDoEstoque[#Data],1,FALSE),"sim",""),"")</f>
        <v/>
      </c>
      <c r="AP735" s="266" t="str">
        <f ca="1">IF(OR(ISBLANK(tabItens[[#This Row],[ATA DT.VALID.]]),tabItens[[#This Row],[ATA DT.VALID.]]="",tabItens[[#This Row],[ATA DT.VALID.]]=" "),"",IF(TYPE(tabItens[[#This Row],[ATA DT.VALID.]])=1,ROUNDUP((tabItens[[#This Row],[ATA DT.VALID.]]-TODAY())/7,0),""))</f>
        <v/>
      </c>
      <c r="AQ735" s="267"/>
      <c r="AR735" s="268">
        <f>IF(ISBLANK(tabItens[[#This Row],[CÓDIGO]]),"",IFERROR(VLOOKUP(tabItens[[#This Row],[CÓDIGO]],Consumo!$C$2:$AI$902,32,FALSE),0))</f>
        <v>0</v>
      </c>
      <c r="AS735" s="269">
        <f>SUMIF(Consumo!$C$3:$C$902,tabItens[[#This Row],[CÓDIGO]],Consumo!$T$3:$T$902) + SUMIF(Consumo!$C$3:$C$902,tabItens[[#This Row],[CÓDIGO]],Consumo!$U$3:$U$902) + SUMIF(Consumo!$C$3:$C$902,tabItens[[#This Row],[CÓDIGO]],Consumo!$V$3:$V$902) + SUMIF(Consumo!$C$3:$C$902,tabItens[[#This Row],[CÓDIGO]],Consumo!$W$3:$W$902)</f>
        <v>0</v>
      </c>
      <c r="AT735" s="269">
        <f>SUMIF(Consumo!$C$3:$C$902,tabItens[[#This Row],[CÓDIGO]],Consumo!$AF$3:$AF$902)</f>
        <v>0</v>
      </c>
      <c r="AU735" s="270">
        <f>SUMIF(Consumo!$C$3:$C$902,tabItens[[#This Row],[CÓDIGO]],Consumo!$AG$3:$AG$902)</f>
        <v>0</v>
      </c>
      <c r="AV735" s="271">
        <f>SUMIF(Consumo!$C$3:$C$902,tabItens[[#This Row],[CÓDIGO]],Consumo!$AE$3:$AE$902)</f>
        <v>0</v>
      </c>
      <c r="AW735" s="244">
        <f>tabItens[[#This Row],[QTDE ATUAL]] + tabItens[[#This Row],[RC QTDE]] + tabItens[[#This Row],[AF SALDO]] + tabItens[[#This Row],[Recentes]]</f>
        <v>350</v>
      </c>
      <c r="AX735" s="272">
        <v>5</v>
      </c>
      <c r="AY735" s="272">
        <v>4</v>
      </c>
      <c r="AZ735" s="272">
        <f>IF(ISBLANK(tabItens[[#This Row],[CÓDIGO]]),"",tabItens[[#This Row],[PontoMês]] * (AZ$2+tabItens[[#This Row],[PontoQtM]]))</f>
        <v>20</v>
      </c>
      <c r="BA735" s="271">
        <f>tabItens[[#This Row],[PontoPed]] - tabItens[[#This Row],[Saldo]] + (1/10)</f>
        <v>-329.9</v>
      </c>
      <c r="BB735" s="271">
        <f xml:space="preserve"> tabItens[[#This Row],[PontoMês]] * BB$2 - tabItens[[#This Row],[QTDE ATUAL]] - (1/10)</f>
        <v>-345.1</v>
      </c>
      <c r="BC735" s="273">
        <f>IF( tabItens[[#This Row],[PontoPed]]&gt;0, IF(tabItens[[#This Row],[PontoPed]]&lt;1, 1, IF( tabItens[[#This Row],[Saldo]]&gt;tabItens[[#This Row],[PontoPed]], 0, (tabItens[[#This Row],[PontoPed]]-tabItens[[#This Row],[Saldo]])/tabItens[[#This Row],[PontoPed]] ) ), 0 )</f>
        <v>0</v>
      </c>
      <c r="BD735" s="274">
        <f>ROUNDDOWN(IF( OR( AND(tabItens[[#This Row],[PontoPed]]&lt;tabItens[[#This Row],[Saldo]],tabItens[[#This Row],[Saldo]]&gt;0), tabItens[[#This Row],[PontoPed]]=0), 99, IF(AND(tabItens[[#This Row],[Saldo]]=0,tabItens[[#This Row],[PontoPed]]&gt;0), 0, (1-tabItens[[#This Row],[PctAb]])*10 ) ),0)</f>
        <v>99</v>
      </c>
      <c r="BE735" s="275">
        <f>MAX(ROUNDDOWN( IF(tabItens[[#This Row],[Abaixo]] &gt; 0,   tabItens[[#This Row],[Abaixo]] + (tabItens[[#This Row],[PontoMês]] * IF( OR( ISBLANK(tabItens[[#This Row],[ATA Nº/ANO]]), tabItens[[#This Row],[ATA Nº/ANO]] = ""),BE$2,BE$1)),0),0),0)</f>
        <v>0</v>
      </c>
      <c r="BF73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5" s="276">
        <f>SUMIF(Consumo!$C$3:$C$902,tabItens[[#This Row],[CÓDIGO]],Consumo!$E$3:$E$902)</f>
        <v>0</v>
      </c>
      <c r="BH735" s="277">
        <f>IF(AND(tabItens[[#This Row],[Pend]] &gt; 0,tabItens[[#This Row],[Consumo]] &lt;&gt; 0), tabItens[[#This Row],[Pend]] / tabItens[[#This Row],[Consumo]], 0 )</f>
        <v>0</v>
      </c>
      <c r="BI735" s="276"/>
      <c r="BJ735" s="276"/>
      <c r="BK735" s="278" t="s">
        <v>2077</v>
      </c>
    </row>
    <row r="736" spans="1:63" x14ac:dyDescent="0.3">
      <c r="A736" s="239">
        <v>12847</v>
      </c>
      <c r="B736" s="240" t="s">
        <v>977</v>
      </c>
      <c r="C736" s="241" t="s">
        <v>264</v>
      </c>
      <c r="D736" s="242">
        <v>1.02</v>
      </c>
      <c r="E736" s="243"/>
      <c r="F736" s="243"/>
      <c r="G736" s="243" t="s">
        <v>891</v>
      </c>
      <c r="H736" s="244">
        <v>1033</v>
      </c>
      <c r="I736" s="245">
        <v>103003</v>
      </c>
      <c r="J736" s="246">
        <v>1.02</v>
      </c>
      <c r="K736" s="247">
        <v>4436</v>
      </c>
      <c r="L736" s="248">
        <f>IF(tabItens[[#This Row],[Média]] &gt; 0, tabItens[[#This Row],[QTDE ATUAL]] / tabItens[[#This Row],[Média]],999.9)</f>
        <v>999.9</v>
      </c>
      <c r="M736" s="249">
        <v>0</v>
      </c>
      <c r="N736" s="250">
        <f>tabItens[[#This Row],[VALOR UNIT.]] * tabItens[[#This Row],[LC]]</f>
        <v>0</v>
      </c>
      <c r="O736" s="251" t="s">
        <v>2090</v>
      </c>
      <c r="P736" s="252"/>
      <c r="Q736" s="253"/>
      <c r="R736" s="250"/>
      <c r="S736" s="254"/>
      <c r="T736" s="255">
        <f>ROUNDDOWN(IFERROR(tabItens[[#This Row],[ATA DT.VALID.]] - $D$1,0) / 30,0)</f>
        <v>-1507</v>
      </c>
      <c r="U736" s="240" t="s">
        <v>970</v>
      </c>
      <c r="V736" s="256">
        <v>1</v>
      </c>
      <c r="W736" s="257" t="s">
        <v>2066</v>
      </c>
      <c r="X736" s="258">
        <v>76</v>
      </c>
      <c r="Y736" s="259">
        <v>11</v>
      </c>
      <c r="Z736" s="260">
        <v>9007</v>
      </c>
      <c r="AA736" s="261">
        <v>2023</v>
      </c>
      <c r="AB736" s="262">
        <v>900</v>
      </c>
      <c r="AC736" s="262"/>
      <c r="AD736" s="261"/>
      <c r="AE736" s="262"/>
      <c r="AF736" s="255"/>
      <c r="AG736" s="263" t="s">
        <v>2063</v>
      </c>
      <c r="AH736" s="264"/>
      <c r="AI736" s="255">
        <v>1590</v>
      </c>
      <c r="AJ736" s="264">
        <v>44874</v>
      </c>
      <c r="AK736" s="264" t="s">
        <v>891</v>
      </c>
      <c r="AL736" s="264">
        <v>44865</v>
      </c>
      <c r="AM736" s="254"/>
      <c r="AN736" s="243"/>
      <c r="AO736" s="265" t="str">
        <f>_xlfn.IFNA(IF(VLOOKUP(tabItens[[#This Row],[CÓDIGO]],tabExcluirDoEstoque[#Data],1,FALSE),"sim",""),"")</f>
        <v/>
      </c>
      <c r="AP736" s="266" t="str">
        <f ca="1">IF(OR(ISBLANK(tabItens[[#This Row],[ATA DT.VALID.]]),tabItens[[#This Row],[ATA DT.VALID.]]="",tabItens[[#This Row],[ATA DT.VALID.]]=" "),"",IF(TYPE(tabItens[[#This Row],[ATA DT.VALID.]])=1,ROUNDUP((tabItens[[#This Row],[ATA DT.VALID.]]-TODAY())/7,0),""))</f>
        <v/>
      </c>
      <c r="AQ736" s="267">
        <v>0</v>
      </c>
      <c r="AR736" s="268" t="str">
        <f>IF(ISBLANK(tabItens[[#This Row],[CÓDIGO]]),"",IFERROR(VLOOKUP(tabItens[[#This Row],[CÓDIGO]],Consumo!$C$2:$AI$902,32,FALSE),0))</f>
        <v>08.2023</v>
      </c>
      <c r="AS736" s="269">
        <f>SUMIF(Consumo!$C$3:$C$902,tabItens[[#This Row],[CÓDIGO]],Consumo!$T$3:$T$902) + SUMIF(Consumo!$C$3:$C$902,tabItens[[#This Row],[CÓDIGO]],Consumo!$U$3:$U$902) + SUMIF(Consumo!$C$3:$C$902,tabItens[[#This Row],[CÓDIGO]],Consumo!$V$3:$V$902) + SUMIF(Consumo!$C$3:$C$902,tabItens[[#This Row],[CÓDIGO]],Consumo!$W$3:$W$902)</f>
        <v>308</v>
      </c>
      <c r="AT736" s="269">
        <f>SUMIF(Consumo!$C$3:$C$902,tabItens[[#This Row],[CÓDIGO]],Consumo!$AF$3:$AF$902)</f>
        <v>5237</v>
      </c>
      <c r="AU736" s="270">
        <f>SUMIF(Consumo!$C$3:$C$902,tabItens[[#This Row],[CÓDIGO]],Consumo!$AG$3:$AG$902)</f>
        <v>3950</v>
      </c>
      <c r="AV736" s="271">
        <f>SUMIF(Consumo!$C$3:$C$902,tabItens[[#This Row],[CÓDIGO]],Consumo!$AE$3:$AE$902)</f>
        <v>0</v>
      </c>
      <c r="AW736" s="244">
        <f>tabItens[[#This Row],[QTDE ATUAL]] + tabItens[[#This Row],[RC QTDE]] + tabItens[[#This Row],[AF SALDO]] + tabItens[[#This Row],[Recentes]]</f>
        <v>1933</v>
      </c>
      <c r="AX736" s="272">
        <v>220</v>
      </c>
      <c r="AY736" s="272">
        <v>4</v>
      </c>
      <c r="AZ736" s="272">
        <f>IF(ISBLANK(tabItens[[#This Row],[CÓDIGO]]),"",tabItens[[#This Row],[PontoMês]] * (AZ$2+tabItens[[#This Row],[PontoQtM]]))</f>
        <v>880</v>
      </c>
      <c r="BA736" s="271">
        <f>tabItens[[#This Row],[PontoPed]] - tabItens[[#This Row],[Saldo]] + (1/10)</f>
        <v>-1052.9000000000001</v>
      </c>
      <c r="BB736" s="271">
        <f xml:space="preserve"> tabItens[[#This Row],[PontoMês]] * BB$2 - tabItens[[#This Row],[QTDE ATUAL]] - (1/10)</f>
        <v>-813.1</v>
      </c>
      <c r="BC736" s="273">
        <f>IF( tabItens[[#This Row],[PontoPed]]&gt;0, IF(tabItens[[#This Row],[PontoPed]]&lt;1, 1, IF( tabItens[[#This Row],[Saldo]]&gt;tabItens[[#This Row],[PontoPed]], 0, (tabItens[[#This Row],[PontoPed]]-tabItens[[#This Row],[Saldo]])/tabItens[[#This Row],[PontoPed]] ) ), 0 )</f>
        <v>0</v>
      </c>
      <c r="BD736" s="274">
        <f>ROUNDDOWN(IF( OR( AND(tabItens[[#This Row],[PontoPed]]&lt;tabItens[[#This Row],[Saldo]],tabItens[[#This Row],[Saldo]]&gt;0), tabItens[[#This Row],[PontoPed]]=0), 99, IF(AND(tabItens[[#This Row],[Saldo]]=0,tabItens[[#This Row],[PontoPed]]&gt;0), 0, (1-tabItens[[#This Row],[PctAb]])*10 ) ),0)</f>
        <v>99</v>
      </c>
      <c r="BE736" s="275">
        <f>MAX(ROUNDDOWN( IF(tabItens[[#This Row],[Abaixo]] &gt; 0,   tabItens[[#This Row],[Abaixo]] + (tabItens[[#This Row],[PontoMês]] * IF( OR( ISBLANK(tabItens[[#This Row],[ATA Nº/ANO]]), tabItens[[#This Row],[ATA Nº/ANO]] = ""),BE$2,BE$1)),0),0),0)</f>
        <v>0</v>
      </c>
      <c r="BF73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36" s="276">
        <f>SUMIF(Consumo!$C$3:$C$902,tabItens[[#This Row],[CÓDIGO]],Consumo!$E$3:$E$902)</f>
        <v>0</v>
      </c>
      <c r="BH736" s="277">
        <f>IF(AND(tabItens[[#This Row],[Pend]] &gt; 0,tabItens[[#This Row],[Consumo]] &lt;&gt; 0), tabItens[[#This Row],[Pend]] / tabItens[[#This Row],[Consumo]], 0 )</f>
        <v>0</v>
      </c>
      <c r="BI736" s="276"/>
      <c r="BJ736" s="276"/>
      <c r="BK736" s="278" t="s">
        <v>2077</v>
      </c>
    </row>
    <row r="737" spans="1:63" x14ac:dyDescent="0.3">
      <c r="A737" s="239">
        <v>24204</v>
      </c>
      <c r="B737" s="240" t="s">
        <v>1199</v>
      </c>
      <c r="C737" s="241" t="s">
        <v>264</v>
      </c>
      <c r="D737" s="242">
        <v>3.72</v>
      </c>
      <c r="E737" s="243"/>
      <c r="F737" s="243"/>
      <c r="G737" s="243" t="s">
        <v>891</v>
      </c>
      <c r="H737" s="244">
        <v>0</v>
      </c>
      <c r="I737" s="245">
        <v>103003</v>
      </c>
      <c r="J737" s="246">
        <v>3.72</v>
      </c>
      <c r="K737" s="247">
        <v>506</v>
      </c>
      <c r="L737" s="248">
        <f>IF(tabItens[[#This Row],[Média]] &gt; 0, tabItens[[#This Row],[QTDE ATUAL]] / tabItens[[#This Row],[Média]],999.9)</f>
        <v>0</v>
      </c>
      <c r="M737" s="249">
        <v>0</v>
      </c>
      <c r="N737" s="250">
        <f>tabItens[[#This Row],[VALOR UNIT.]] * tabItens[[#This Row],[LC]]</f>
        <v>0</v>
      </c>
      <c r="O737" s="251" t="s">
        <v>2090</v>
      </c>
      <c r="P737" s="252"/>
      <c r="Q737" s="253"/>
      <c r="R737" s="250"/>
      <c r="S737" s="254"/>
      <c r="T737" s="255">
        <f>ROUNDDOWN(IFERROR(tabItens[[#This Row],[ATA DT.VALID.]] - $D$1,0) / 30,0)</f>
        <v>-1507</v>
      </c>
      <c r="U737" s="240" t="s">
        <v>970</v>
      </c>
      <c r="V737" s="256">
        <v>1</v>
      </c>
      <c r="W737" s="257" t="s">
        <v>2066</v>
      </c>
      <c r="X737" s="258">
        <v>76</v>
      </c>
      <c r="Y737" s="259">
        <v>11</v>
      </c>
      <c r="Z737" s="260">
        <v>2659</v>
      </c>
      <c r="AA737" s="261">
        <v>2023</v>
      </c>
      <c r="AB737" s="262">
        <v>500</v>
      </c>
      <c r="AC737" s="262"/>
      <c r="AD737" s="261"/>
      <c r="AE737" s="262"/>
      <c r="AF737" s="255"/>
      <c r="AG737" s="263" t="s">
        <v>2063</v>
      </c>
      <c r="AH737" s="264"/>
      <c r="AI737" s="255">
        <v>284</v>
      </c>
      <c r="AJ737" s="264">
        <v>44523</v>
      </c>
      <c r="AK737" s="264" t="s">
        <v>891</v>
      </c>
      <c r="AL737" s="264">
        <v>45117</v>
      </c>
      <c r="AM737" s="254"/>
      <c r="AN737" s="243"/>
      <c r="AO737" s="265" t="str">
        <f>_xlfn.IFNA(IF(VLOOKUP(tabItens[[#This Row],[CÓDIGO]],tabExcluirDoEstoque[#Data],1,FALSE),"sim",""),"")</f>
        <v/>
      </c>
      <c r="AP737" s="266" t="str">
        <f ca="1">IF(OR(ISBLANK(tabItens[[#This Row],[ATA DT.VALID.]]),tabItens[[#This Row],[ATA DT.VALID.]]="",tabItens[[#This Row],[ATA DT.VALID.]]=" "),"",IF(TYPE(tabItens[[#This Row],[ATA DT.VALID.]])=1,ROUNDUP((tabItens[[#This Row],[ATA DT.VALID.]]-TODAY())/7,0),""))</f>
        <v/>
      </c>
      <c r="AQ737" s="267">
        <v>0</v>
      </c>
      <c r="AR737" s="268" t="str">
        <f>IF(ISBLANK(tabItens[[#This Row],[CÓDIGO]]),"",IFERROR(VLOOKUP(tabItens[[#This Row],[CÓDIGO]],Consumo!$C$2:$AI$902,32,FALSE),0))</f>
        <v>08.2023</v>
      </c>
      <c r="AS737" s="269">
        <f>SUMIF(Consumo!$C$3:$C$902,tabItens[[#This Row],[CÓDIGO]],Consumo!$T$3:$T$902) + SUMIF(Consumo!$C$3:$C$902,tabItens[[#This Row],[CÓDIGO]],Consumo!$U$3:$U$902) + SUMIF(Consumo!$C$3:$C$902,tabItens[[#This Row],[CÓDIGO]],Consumo!$V$3:$V$902) + SUMIF(Consumo!$C$3:$C$902,tabItens[[#This Row],[CÓDIGO]],Consumo!$W$3:$W$902)</f>
        <v>293</v>
      </c>
      <c r="AT737" s="269">
        <f>SUMIF(Consumo!$C$3:$C$902,tabItens[[#This Row],[CÓDIGO]],Consumo!$AF$3:$AF$902)</f>
        <v>1290</v>
      </c>
      <c r="AU737" s="270">
        <f>SUMIF(Consumo!$C$3:$C$902,tabItens[[#This Row],[CÓDIGO]],Consumo!$AG$3:$AG$902)</f>
        <v>102</v>
      </c>
      <c r="AV737" s="271">
        <f>SUMIF(Consumo!$C$3:$C$902,tabItens[[#This Row],[CÓDIGO]],Consumo!$AE$3:$AE$902)</f>
        <v>1.0555555555555556</v>
      </c>
      <c r="AW737" s="244">
        <f>tabItens[[#This Row],[QTDE ATUAL]] + tabItens[[#This Row],[RC QTDE]] + tabItens[[#This Row],[AF SALDO]] + tabItens[[#This Row],[Recentes]]</f>
        <v>500</v>
      </c>
      <c r="AX737" s="272">
        <v>15</v>
      </c>
      <c r="AY737" s="272">
        <v>4</v>
      </c>
      <c r="AZ737" s="272">
        <f>IF(ISBLANK(tabItens[[#This Row],[CÓDIGO]]),"",tabItens[[#This Row],[PontoMês]] * (AZ$2+tabItens[[#This Row],[PontoQtM]]))</f>
        <v>60</v>
      </c>
      <c r="BA737" s="271">
        <f>tabItens[[#This Row],[PontoPed]] - tabItens[[#This Row],[Saldo]] + (1/10)</f>
        <v>-439.9</v>
      </c>
      <c r="BB737" s="271">
        <f xml:space="preserve"> tabItens[[#This Row],[PontoMês]] * BB$2 - tabItens[[#This Row],[QTDE ATUAL]] - (1/10)</f>
        <v>14.9</v>
      </c>
      <c r="BC737" s="273">
        <f>IF( tabItens[[#This Row],[PontoPed]]&gt;0, IF(tabItens[[#This Row],[PontoPed]]&lt;1, 1, IF( tabItens[[#This Row],[Saldo]]&gt;tabItens[[#This Row],[PontoPed]], 0, (tabItens[[#This Row],[PontoPed]]-tabItens[[#This Row],[Saldo]])/tabItens[[#This Row],[PontoPed]] ) ), 0 )</f>
        <v>0</v>
      </c>
      <c r="BD737" s="274">
        <f>ROUNDDOWN(IF( OR( AND(tabItens[[#This Row],[PontoPed]]&lt;tabItens[[#This Row],[Saldo]],tabItens[[#This Row],[Saldo]]&gt;0), tabItens[[#This Row],[PontoPed]]=0), 99, IF(AND(tabItens[[#This Row],[Saldo]]=0,tabItens[[#This Row],[PontoPed]]&gt;0), 0, (1-tabItens[[#This Row],[PctAb]])*10 ) ),0)</f>
        <v>99</v>
      </c>
      <c r="BE737" s="275">
        <f>MAX(ROUNDDOWN( IF(tabItens[[#This Row],[Abaixo]] &gt; 0,   tabItens[[#This Row],[Abaixo]] + (tabItens[[#This Row],[PontoMês]] * IF( OR( ISBLANK(tabItens[[#This Row],[ATA Nº/ANO]]), tabItens[[#This Row],[ATA Nº/ANO]] = ""),BE$2,BE$1)),0),0),0)</f>
        <v>0</v>
      </c>
      <c r="BF73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37" s="276">
        <f>SUMIF(Consumo!$C$3:$C$902,tabItens[[#This Row],[CÓDIGO]],Consumo!$E$3:$E$902)</f>
        <v>19</v>
      </c>
      <c r="BH737" s="277">
        <f>IF(AND(tabItens[[#This Row],[Pend]] &gt; 0,tabItens[[#This Row],[Consumo]] &lt;&gt; 0), tabItens[[#This Row],[Pend]] / tabItens[[#This Row],[Consumo]], 0 )</f>
        <v>1.4728682170542635E-2</v>
      </c>
      <c r="BI737" s="276"/>
      <c r="BJ737" s="276"/>
      <c r="BK737" s="278" t="s">
        <v>2077</v>
      </c>
    </row>
    <row r="738" spans="1:63" x14ac:dyDescent="0.3">
      <c r="A738" s="239">
        <v>141418</v>
      </c>
      <c r="B738" s="240" t="s">
        <v>2029</v>
      </c>
      <c r="C738" s="241" t="s">
        <v>264</v>
      </c>
      <c r="D738" s="242">
        <v>31.07</v>
      </c>
      <c r="E738" s="243"/>
      <c r="F738" s="243"/>
      <c r="G738" s="243" t="s">
        <v>891</v>
      </c>
      <c r="H738" s="244">
        <v>874</v>
      </c>
      <c r="I738" s="245">
        <v>103003</v>
      </c>
      <c r="J738" s="246">
        <v>31.07</v>
      </c>
      <c r="K738" s="247">
        <v>398</v>
      </c>
      <c r="L738" s="248">
        <f>IF(tabItens[[#This Row],[Média]] &gt; 0, tabItens[[#This Row],[QTDE ATUAL]] / tabItens[[#This Row],[Média]],999.9)</f>
        <v>999.9</v>
      </c>
      <c r="M738" s="249">
        <v>0</v>
      </c>
      <c r="N738" s="250">
        <f>tabItens[[#This Row],[VALOR UNIT.]] * tabItens[[#This Row],[LC]]</f>
        <v>0</v>
      </c>
      <c r="O738" s="251"/>
      <c r="P738" s="252"/>
      <c r="Q738" s="253"/>
      <c r="R738" s="250"/>
      <c r="S738" s="254"/>
      <c r="T738" s="255">
        <f>ROUNDDOWN(IFERROR(tabItens[[#This Row],[ATA DT.VALID.]] - $D$1,0) / 30,0)</f>
        <v>-1507</v>
      </c>
      <c r="U738" s="240" t="s">
        <v>970</v>
      </c>
      <c r="V738" s="256">
        <v>1</v>
      </c>
      <c r="W738" s="257" t="s">
        <v>2066</v>
      </c>
      <c r="X738" s="258">
        <v>76</v>
      </c>
      <c r="Y738" s="259">
        <v>11</v>
      </c>
      <c r="Z738" s="260">
        <v>2786</v>
      </c>
      <c r="AA738" s="261">
        <v>2023</v>
      </c>
      <c r="AB738" s="262">
        <v>100</v>
      </c>
      <c r="AC738" s="262"/>
      <c r="AD738" s="261"/>
      <c r="AE738" s="262"/>
      <c r="AF738" s="255"/>
      <c r="AG738" s="263" t="s">
        <v>2063</v>
      </c>
      <c r="AH738" s="264"/>
      <c r="AI738" s="255">
        <v>346</v>
      </c>
      <c r="AJ738" s="264">
        <v>44924</v>
      </c>
      <c r="AK738" s="264">
        <v>44362</v>
      </c>
      <c r="AL738" s="264">
        <v>45119</v>
      </c>
      <c r="AM738" s="254"/>
      <c r="AN738" s="243"/>
      <c r="AO738" s="265" t="str">
        <f>_xlfn.IFNA(IF(VLOOKUP(tabItens[[#This Row],[CÓDIGO]],tabExcluirDoEstoque[#Data],1,FALSE),"sim",""),"")</f>
        <v/>
      </c>
      <c r="AP738" s="266" t="str">
        <f ca="1">IF(OR(ISBLANK(tabItens[[#This Row],[ATA DT.VALID.]]),tabItens[[#This Row],[ATA DT.VALID.]]="",tabItens[[#This Row],[ATA DT.VALID.]]=" "),"",IF(TYPE(tabItens[[#This Row],[ATA DT.VALID.]])=1,ROUNDUP((tabItens[[#This Row],[ATA DT.VALID.]]-TODAY())/7,0),""))</f>
        <v/>
      </c>
      <c r="AQ738" s="267"/>
      <c r="AR738" s="268" t="str">
        <f>IF(ISBLANK(tabItens[[#This Row],[CÓDIGO]]),"",IFERROR(VLOOKUP(tabItens[[#This Row],[CÓDIGO]],Consumo!$C$2:$AI$902,32,FALSE),0))</f>
        <v>08.2023</v>
      </c>
      <c r="AS738" s="269">
        <f>SUMIF(Consumo!$C$3:$C$902,tabItens[[#This Row],[CÓDIGO]],Consumo!$T$3:$T$902) + SUMIF(Consumo!$C$3:$C$902,tabItens[[#This Row],[CÓDIGO]],Consumo!$U$3:$U$902) + SUMIF(Consumo!$C$3:$C$902,tabItens[[#This Row],[CÓDIGO]],Consumo!$V$3:$V$902) + SUMIF(Consumo!$C$3:$C$902,tabItens[[#This Row],[CÓDIGO]],Consumo!$W$3:$W$902)</f>
        <v>220</v>
      </c>
      <c r="AT738" s="269">
        <f>SUMIF(Consumo!$C$3:$C$902,tabItens[[#This Row],[CÓDIGO]],Consumo!$AF$3:$AF$902)</f>
        <v>1032</v>
      </c>
      <c r="AU738" s="270">
        <f>SUMIF(Consumo!$C$3:$C$902,tabItens[[#This Row],[CÓDIGO]],Consumo!$AG$3:$AG$902)</f>
        <v>105</v>
      </c>
      <c r="AV738" s="271">
        <f>SUMIF(Consumo!$C$3:$C$902,tabItens[[#This Row],[CÓDIGO]],Consumo!$AE$3:$AE$902)</f>
        <v>0</v>
      </c>
      <c r="AW738" s="244">
        <f>tabItens[[#This Row],[QTDE ATUAL]] + tabItens[[#This Row],[RC QTDE]] + tabItens[[#This Row],[AF SALDO]] + tabItens[[#This Row],[Recentes]]</f>
        <v>974</v>
      </c>
      <c r="AX738" s="272">
        <v>474</v>
      </c>
      <c r="AY738" s="272">
        <v>4</v>
      </c>
      <c r="AZ738" s="272">
        <f>IF(ISBLANK(tabItens[[#This Row],[CÓDIGO]]),"",tabItens[[#This Row],[PontoMês]] * (AZ$2+tabItens[[#This Row],[PontoQtM]]))</f>
        <v>1896</v>
      </c>
      <c r="BA738" s="271">
        <f>tabItens[[#This Row],[PontoPed]] - tabItens[[#This Row],[Saldo]] + (1/10)</f>
        <v>922.1</v>
      </c>
      <c r="BB738" s="271">
        <f xml:space="preserve"> tabItens[[#This Row],[PontoMês]] * BB$2 - tabItens[[#This Row],[QTDE ATUAL]] - (1/10)</f>
        <v>-400.1</v>
      </c>
      <c r="BC738" s="273">
        <f>IF( tabItens[[#This Row],[PontoPed]]&gt;0, IF(tabItens[[#This Row],[PontoPed]]&lt;1, 1, IF( tabItens[[#This Row],[Saldo]]&gt;tabItens[[#This Row],[PontoPed]], 0, (tabItens[[#This Row],[PontoPed]]-tabItens[[#This Row],[Saldo]])/tabItens[[#This Row],[PontoPed]] ) ), 0 )</f>
        <v>0.48628691983122363</v>
      </c>
      <c r="BD738" s="274">
        <f>ROUNDDOWN(IF( OR( AND(tabItens[[#This Row],[PontoPed]]&lt;tabItens[[#This Row],[Saldo]],tabItens[[#This Row],[Saldo]]&gt;0), tabItens[[#This Row],[PontoPed]]=0), 99, IF(AND(tabItens[[#This Row],[Saldo]]=0,tabItens[[#This Row],[PontoPed]]&gt;0), 0, (1-tabItens[[#This Row],[PctAb]])*10 ) ),0)</f>
        <v>5</v>
      </c>
      <c r="BE738" s="275">
        <f>MAX(ROUNDDOWN( IF(tabItens[[#This Row],[Abaixo]] &gt; 0,   tabItens[[#This Row],[Abaixo]] + (tabItens[[#This Row],[PontoMês]] * IF( OR( ISBLANK(tabItens[[#This Row],[ATA Nº/ANO]]), tabItens[[#This Row],[ATA Nº/ANO]] = ""),BE$2,BE$1)),0),0),0)</f>
        <v>3766</v>
      </c>
      <c r="BF73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3766</v>
      </c>
      <c r="BG738" s="276">
        <f>SUMIF(Consumo!$C$3:$C$902,tabItens[[#This Row],[CÓDIGO]],Consumo!$E$3:$E$902)</f>
        <v>0</v>
      </c>
      <c r="BH738" s="277">
        <f>IF(AND(tabItens[[#This Row],[Pend]] &gt; 0,tabItens[[#This Row],[Consumo]] &lt;&gt; 0), tabItens[[#This Row],[Pend]] / tabItens[[#This Row],[Consumo]], 0 )</f>
        <v>0</v>
      </c>
      <c r="BI738" s="276"/>
      <c r="BJ738" s="276"/>
      <c r="BK738" s="278" t="s">
        <v>2077</v>
      </c>
    </row>
    <row r="739" spans="1:63" x14ac:dyDescent="0.3">
      <c r="A739" s="239">
        <v>138352</v>
      </c>
      <c r="B739" s="240" t="s">
        <v>1958</v>
      </c>
      <c r="C739" s="241" t="s">
        <v>654</v>
      </c>
      <c r="D739" s="242">
        <v>9.98</v>
      </c>
      <c r="E739" s="243"/>
      <c r="F739" s="243"/>
      <c r="G739" s="243" t="s">
        <v>891</v>
      </c>
      <c r="H739" s="244">
        <v>83</v>
      </c>
      <c r="I739" s="245">
        <v>103003</v>
      </c>
      <c r="J739" s="246">
        <v>9.98</v>
      </c>
      <c r="K739" s="247">
        <v>86</v>
      </c>
      <c r="L739" s="248">
        <f>IF(tabItens[[#This Row],[Média]] &gt; 0, tabItens[[#This Row],[QTDE ATUAL]] / tabItens[[#This Row],[Média]],999.9)</f>
        <v>298.8</v>
      </c>
      <c r="M739" s="249">
        <v>0</v>
      </c>
      <c r="N739" s="250">
        <f>tabItens[[#This Row],[VALOR UNIT.]] * tabItens[[#This Row],[LC]]</f>
        <v>0</v>
      </c>
      <c r="O739" s="251" t="s">
        <v>2081</v>
      </c>
      <c r="P739" s="252"/>
      <c r="Q739" s="253"/>
      <c r="R739" s="250"/>
      <c r="S739" s="254"/>
      <c r="T739" s="255">
        <f>ROUNDDOWN(IFERROR(tabItens[[#This Row],[ATA DT.VALID.]] - $D$1,0) / 30,0)</f>
        <v>-1507</v>
      </c>
      <c r="U739" s="240" t="s">
        <v>1535</v>
      </c>
      <c r="V739" s="256">
        <v>1</v>
      </c>
      <c r="W739" s="257" t="s">
        <v>2064</v>
      </c>
      <c r="X739" s="258">
        <v>72</v>
      </c>
      <c r="Y739" s="259">
        <v>9</v>
      </c>
      <c r="Z739" s="260"/>
      <c r="AA739" s="261"/>
      <c r="AB739" s="262"/>
      <c r="AC739" s="262"/>
      <c r="AD739" s="261"/>
      <c r="AE739" s="262"/>
      <c r="AF739" s="255"/>
      <c r="AG739" s="263" t="s">
        <v>2063</v>
      </c>
      <c r="AH739" s="264"/>
      <c r="AI739" s="255">
        <v>44</v>
      </c>
      <c r="AJ739" s="264">
        <v>45180</v>
      </c>
      <c r="AK739" s="264">
        <v>43696</v>
      </c>
      <c r="AL739" s="264">
        <v>45173</v>
      </c>
      <c r="AM739" s="254"/>
      <c r="AN739" s="243"/>
      <c r="AO739" s="265" t="str">
        <f>_xlfn.IFNA(IF(VLOOKUP(tabItens[[#This Row],[CÓDIGO]],tabExcluirDoEstoque[#Data],1,FALSE),"sim",""),"")</f>
        <v/>
      </c>
      <c r="AP739" s="266" t="str">
        <f ca="1">IF(OR(ISBLANK(tabItens[[#This Row],[ATA DT.VALID.]]),tabItens[[#This Row],[ATA DT.VALID.]]="",tabItens[[#This Row],[ATA DT.VALID.]]=" "),"",IF(TYPE(tabItens[[#This Row],[ATA DT.VALID.]])=1,ROUNDUP((tabItens[[#This Row],[ATA DT.VALID.]]-TODAY())/7,0),""))</f>
        <v/>
      </c>
      <c r="AQ739" s="267">
        <v>0</v>
      </c>
      <c r="AR739" s="268" t="str">
        <f>IF(ISBLANK(tabItens[[#This Row],[CÓDIGO]]),"",IFERROR(VLOOKUP(tabItens[[#This Row],[CÓDIGO]],Consumo!$C$2:$AI$902,32,FALSE),0))</f>
        <v>08.2023</v>
      </c>
      <c r="AS739" s="269">
        <f>SUMIF(Consumo!$C$3:$C$902,tabItens[[#This Row],[CÓDIGO]],Consumo!$T$3:$T$902) + SUMIF(Consumo!$C$3:$C$902,tabItens[[#This Row],[CÓDIGO]],Consumo!$U$3:$U$902) + SUMIF(Consumo!$C$3:$C$902,tabItens[[#This Row],[CÓDIGO]],Consumo!$V$3:$V$902) + SUMIF(Consumo!$C$3:$C$902,tabItens[[#This Row],[CÓDIGO]],Consumo!$W$3:$W$902)</f>
        <v>42</v>
      </c>
      <c r="AT739" s="269">
        <f>SUMIF(Consumo!$C$3:$C$902,tabItens[[#This Row],[CÓDIGO]],Consumo!$AF$3:$AF$902)</f>
        <v>178</v>
      </c>
      <c r="AU739" s="270">
        <f>SUMIF(Consumo!$C$3:$C$902,tabItens[[#This Row],[CÓDIGO]],Consumo!$AG$3:$AG$902)</f>
        <v>17</v>
      </c>
      <c r="AV739" s="271">
        <f>SUMIF(Consumo!$C$3:$C$902,tabItens[[#This Row],[CÓDIGO]],Consumo!$AE$3:$AE$902)</f>
        <v>0.27777777777777779</v>
      </c>
      <c r="AW739" s="244">
        <f>tabItens[[#This Row],[QTDE ATUAL]] + tabItens[[#This Row],[RC QTDE]] + tabItens[[#This Row],[AF SALDO]] + tabItens[[#This Row],[Recentes]]</f>
        <v>83</v>
      </c>
      <c r="AX739" s="272">
        <v>23</v>
      </c>
      <c r="AY739" s="272">
        <v>4</v>
      </c>
      <c r="AZ739" s="272">
        <f>IF(ISBLANK(tabItens[[#This Row],[CÓDIGO]]),"",tabItens[[#This Row],[PontoMês]] * (AZ$2+tabItens[[#This Row],[PontoQtM]]))</f>
        <v>92</v>
      </c>
      <c r="BA739" s="271">
        <f>tabItens[[#This Row],[PontoPed]] - tabItens[[#This Row],[Saldo]] + (1/10)</f>
        <v>9.1</v>
      </c>
      <c r="BB739" s="271">
        <f xml:space="preserve"> tabItens[[#This Row],[PontoMês]] * BB$2 - tabItens[[#This Row],[QTDE ATUAL]] - (1/10)</f>
        <v>-60.1</v>
      </c>
      <c r="BC739" s="273">
        <f>IF( tabItens[[#This Row],[PontoPed]]&gt;0, IF(tabItens[[#This Row],[PontoPed]]&lt;1, 1, IF( tabItens[[#This Row],[Saldo]]&gt;tabItens[[#This Row],[PontoPed]], 0, (tabItens[[#This Row],[PontoPed]]-tabItens[[#This Row],[Saldo]])/tabItens[[#This Row],[PontoPed]] ) ), 0 )</f>
        <v>9.7826086956521743E-2</v>
      </c>
      <c r="BD739" s="274">
        <f>ROUNDDOWN(IF( OR( AND(tabItens[[#This Row],[PontoPed]]&lt;tabItens[[#This Row],[Saldo]],tabItens[[#This Row],[Saldo]]&gt;0), tabItens[[#This Row],[PontoPed]]=0), 99, IF(AND(tabItens[[#This Row],[Saldo]]=0,tabItens[[#This Row],[PontoPed]]&gt;0), 0, (1-tabItens[[#This Row],[PctAb]])*10 ) ),0)</f>
        <v>9</v>
      </c>
      <c r="BE739" s="275">
        <f>MAX(ROUNDDOWN( IF(tabItens[[#This Row],[Abaixo]] &gt; 0,   tabItens[[#This Row],[Abaixo]] + (tabItens[[#This Row],[PontoMês]] * IF( OR( ISBLANK(tabItens[[#This Row],[ATA Nº/ANO]]), tabItens[[#This Row],[ATA Nº/ANO]] = ""),BE$2,BE$1)),0),0),0)</f>
        <v>78</v>
      </c>
      <c r="BF73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39" s="276">
        <f>SUMIF(Consumo!$C$3:$C$902,tabItens[[#This Row],[CÓDIGO]],Consumo!$E$3:$E$902)</f>
        <v>5</v>
      </c>
      <c r="BH739" s="277">
        <f>IF(AND(tabItens[[#This Row],[Pend]] &gt; 0,tabItens[[#This Row],[Consumo]] &lt;&gt; 0), tabItens[[#This Row],[Pend]] / tabItens[[#This Row],[Consumo]], 0 )</f>
        <v>2.8089887640449437E-2</v>
      </c>
      <c r="BI739" s="276"/>
      <c r="BJ739" s="276"/>
      <c r="BK739" s="278" t="s">
        <v>2077</v>
      </c>
    </row>
    <row r="740" spans="1:63" x14ac:dyDescent="0.3">
      <c r="A740" s="239">
        <v>91669</v>
      </c>
      <c r="B740" s="240" t="s">
        <v>1532</v>
      </c>
      <c r="C740" s="241" t="s">
        <v>31</v>
      </c>
      <c r="D740" s="242">
        <v>4.46</v>
      </c>
      <c r="E740" s="243" t="s">
        <v>1533</v>
      </c>
      <c r="F740" s="243" t="s">
        <v>1534</v>
      </c>
      <c r="G740" s="243" t="s">
        <v>898</v>
      </c>
      <c r="H740" s="244">
        <v>1342</v>
      </c>
      <c r="I740" s="245">
        <v>103003</v>
      </c>
      <c r="J740" s="246">
        <v>4.46</v>
      </c>
      <c r="K740" s="247">
        <v>4151</v>
      </c>
      <c r="L740" s="248">
        <f>IF(tabItens[[#This Row],[Média]] &gt; 0, tabItens[[#This Row],[QTDE ATUAL]] / tabItens[[#This Row],[Média]],999.9)</f>
        <v>999.9</v>
      </c>
      <c r="M740" s="249">
        <v>0</v>
      </c>
      <c r="N740" s="250">
        <f>tabItens[[#This Row],[VALOR UNIT.]] * tabItens[[#This Row],[LC]]</f>
        <v>0</v>
      </c>
      <c r="O740" s="251" t="s">
        <v>899</v>
      </c>
      <c r="P740" s="252">
        <v>0</v>
      </c>
      <c r="Q740" s="253">
        <v>4950</v>
      </c>
      <c r="R740" s="250">
        <v>22077</v>
      </c>
      <c r="S740" s="254">
        <v>45377</v>
      </c>
      <c r="T740" s="255">
        <f>ROUNDDOWN(IFERROR(tabItens[[#This Row],[ATA DT.VALID.]] - $D$1,0) / 30,0)</f>
        <v>5</v>
      </c>
      <c r="U740" s="240" t="s">
        <v>1535</v>
      </c>
      <c r="V740" s="256">
        <v>1</v>
      </c>
      <c r="W740" s="257" t="s">
        <v>2064</v>
      </c>
      <c r="X740" s="258">
        <v>72</v>
      </c>
      <c r="Y740" s="259">
        <v>9</v>
      </c>
      <c r="Z740" s="260"/>
      <c r="AA740" s="261"/>
      <c r="AB740" s="262"/>
      <c r="AC740" s="262"/>
      <c r="AD740" s="261"/>
      <c r="AE740" s="262"/>
      <c r="AF740" s="255"/>
      <c r="AG740" s="263" t="s">
        <v>2063</v>
      </c>
      <c r="AH740" s="264"/>
      <c r="AI740" s="255">
        <v>2158</v>
      </c>
      <c r="AJ740" s="264">
        <v>45092</v>
      </c>
      <c r="AK740" s="264">
        <v>38847</v>
      </c>
      <c r="AL740" s="264">
        <v>45077</v>
      </c>
      <c r="AM740" s="254"/>
      <c r="AN740" s="243"/>
      <c r="AO740" s="265" t="str">
        <f>_xlfn.IFNA(IF(VLOOKUP(tabItens[[#This Row],[CÓDIGO]],tabExcluirDoEstoque[#Data],1,FALSE),"sim",""),"")</f>
        <v/>
      </c>
      <c r="AP740" s="266">
        <f ca="1">IF(OR(ISBLANK(tabItens[[#This Row],[ATA DT.VALID.]]),tabItens[[#This Row],[ATA DT.VALID.]]="",tabItens[[#This Row],[ATA DT.VALID.]]=" "),"",IF(TYPE(tabItens[[#This Row],[ATA DT.VALID.]])=1,ROUNDUP((tabItens[[#This Row],[ATA DT.VALID.]]-TODAY())/7,0),""))</f>
        <v>24</v>
      </c>
      <c r="AQ740" s="267">
        <v>0</v>
      </c>
      <c r="AR740" s="268" t="str">
        <f>IF(ISBLANK(tabItens[[#This Row],[CÓDIGO]]),"",IFERROR(VLOOKUP(tabItens[[#This Row],[CÓDIGO]],Consumo!$C$2:$AI$902,32,FALSE),0))</f>
        <v>08.2023</v>
      </c>
      <c r="AS740" s="269">
        <f>SUMIF(Consumo!$C$3:$C$902,tabItens[[#This Row],[CÓDIGO]],Consumo!$T$3:$T$902) + SUMIF(Consumo!$C$3:$C$902,tabItens[[#This Row],[CÓDIGO]],Consumo!$U$3:$U$902) + SUMIF(Consumo!$C$3:$C$902,tabItens[[#This Row],[CÓDIGO]],Consumo!$V$3:$V$902) + SUMIF(Consumo!$C$3:$C$902,tabItens[[#This Row],[CÓDIGO]],Consumo!$W$3:$W$902)</f>
        <v>2335</v>
      </c>
      <c r="AT740" s="269">
        <f>SUMIF(Consumo!$C$3:$C$902,tabItens[[#This Row],[CÓDIGO]],Consumo!$AF$3:$AF$902)</f>
        <v>9449</v>
      </c>
      <c r="AU740" s="270">
        <f>SUMIF(Consumo!$C$3:$C$902,tabItens[[#This Row],[CÓDIGO]],Consumo!$AG$3:$AG$902)</f>
        <v>1256</v>
      </c>
      <c r="AV740" s="271">
        <f>SUMIF(Consumo!$C$3:$C$902,tabItens[[#This Row],[CÓDIGO]],Consumo!$AE$3:$AE$902)</f>
        <v>0</v>
      </c>
      <c r="AW740" s="244">
        <f>tabItens[[#This Row],[QTDE ATUAL]] + tabItens[[#This Row],[RC QTDE]] + tabItens[[#This Row],[AF SALDO]] + tabItens[[#This Row],[Recentes]]</f>
        <v>1342</v>
      </c>
      <c r="AX740" s="272">
        <v>391</v>
      </c>
      <c r="AY740" s="272">
        <v>4</v>
      </c>
      <c r="AZ740" s="272">
        <f>IF(ISBLANK(tabItens[[#This Row],[CÓDIGO]]),"",tabItens[[#This Row],[PontoMês]] * (AZ$2+tabItens[[#This Row],[PontoQtM]]))</f>
        <v>1564</v>
      </c>
      <c r="BA740" s="271">
        <f>tabItens[[#This Row],[PontoPed]] - tabItens[[#This Row],[Saldo]] + (1/10)</f>
        <v>222.1</v>
      </c>
      <c r="BB740" s="271">
        <f xml:space="preserve"> tabItens[[#This Row],[PontoMês]] * BB$2 - tabItens[[#This Row],[QTDE ATUAL]] - (1/10)</f>
        <v>-951.1</v>
      </c>
      <c r="BC740" s="273">
        <f>IF( tabItens[[#This Row],[PontoPed]]&gt;0, IF(tabItens[[#This Row],[PontoPed]]&lt;1, 1, IF( tabItens[[#This Row],[Saldo]]&gt;tabItens[[#This Row],[PontoPed]], 0, (tabItens[[#This Row],[PontoPed]]-tabItens[[#This Row],[Saldo]])/tabItens[[#This Row],[PontoPed]] ) ), 0 )</f>
        <v>0.14194373401534527</v>
      </c>
      <c r="BD740" s="274">
        <f>ROUNDDOWN(IF( OR( AND(tabItens[[#This Row],[PontoPed]]&lt;tabItens[[#This Row],[Saldo]],tabItens[[#This Row],[Saldo]]&gt;0), tabItens[[#This Row],[PontoPed]]=0), 99, IF(AND(tabItens[[#This Row],[Saldo]]=0,tabItens[[#This Row],[PontoPed]]&gt;0), 0, (1-tabItens[[#This Row],[PctAb]])*10 ) ),0)</f>
        <v>8</v>
      </c>
      <c r="BE740" s="275">
        <f>MAX(ROUNDDOWN( IF(tabItens[[#This Row],[Abaixo]] &gt; 0,   tabItens[[#This Row],[Abaixo]] + (tabItens[[#This Row],[PontoMês]] * IF( OR( ISBLANK(tabItens[[#This Row],[ATA Nº/ANO]]), tabItens[[#This Row],[ATA Nº/ANO]] = ""),BE$2,BE$1)),0),0),0)</f>
        <v>1395</v>
      </c>
      <c r="BF74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1395</v>
      </c>
      <c r="BG740" s="276">
        <f>SUMIF(Consumo!$C$3:$C$902,tabItens[[#This Row],[CÓDIGO]],Consumo!$E$3:$E$902)</f>
        <v>0</v>
      </c>
      <c r="BH740" s="277">
        <f>IF(AND(tabItens[[#This Row],[Pend]] &gt; 0,tabItens[[#This Row],[Consumo]] &lt;&gt; 0), tabItens[[#This Row],[Pend]] / tabItens[[#This Row],[Consumo]], 0 )</f>
        <v>0</v>
      </c>
      <c r="BI740" s="276"/>
      <c r="BJ740" s="276"/>
      <c r="BK740" s="278" t="s">
        <v>2077</v>
      </c>
    </row>
    <row r="741" spans="1:63" x14ac:dyDescent="0.3">
      <c r="A741" s="239">
        <v>110578</v>
      </c>
      <c r="B741" s="240" t="s">
        <v>1671</v>
      </c>
      <c r="C741" s="241" t="s">
        <v>1672</v>
      </c>
      <c r="D741" s="242">
        <v>5.09</v>
      </c>
      <c r="E741" s="243" t="s">
        <v>1673</v>
      </c>
      <c r="F741" s="243" t="s">
        <v>1674</v>
      </c>
      <c r="G741" s="243" t="s">
        <v>960</v>
      </c>
      <c r="H741" s="244">
        <v>159</v>
      </c>
      <c r="I741" s="245">
        <v>103003</v>
      </c>
      <c r="J741" s="246">
        <v>5.09</v>
      </c>
      <c r="K741" s="247">
        <v>135</v>
      </c>
      <c r="L741" s="248">
        <f>IF(tabItens[[#This Row],[Média]] &gt; 0, tabItens[[#This Row],[QTDE ATUAL]] / tabItens[[#This Row],[Média]],999.9)</f>
        <v>999.9</v>
      </c>
      <c r="M741" s="249">
        <v>0</v>
      </c>
      <c r="N741" s="250">
        <f>tabItens[[#This Row],[VALOR UNIT.]] * tabItens[[#This Row],[LC]]</f>
        <v>0</v>
      </c>
      <c r="O741" s="251" t="s">
        <v>2167</v>
      </c>
      <c r="P741" s="252"/>
      <c r="Q741" s="253"/>
      <c r="R741" s="250"/>
      <c r="S741" s="254"/>
      <c r="T741" s="255">
        <f>ROUNDDOWN(IFERROR(tabItens[[#This Row],[ATA DT.VALID.]] - $D$1,0) / 30,0)</f>
        <v>-1507</v>
      </c>
      <c r="U741" s="240" t="s">
        <v>1535</v>
      </c>
      <c r="V741" s="256">
        <v>1</v>
      </c>
      <c r="W741" s="257" t="s">
        <v>2064</v>
      </c>
      <c r="X741" s="258">
        <v>72</v>
      </c>
      <c r="Y741" s="259">
        <v>9</v>
      </c>
      <c r="Z741" s="260"/>
      <c r="AA741" s="261"/>
      <c r="AB741" s="262"/>
      <c r="AC741" s="262"/>
      <c r="AD741" s="261"/>
      <c r="AE741" s="262"/>
      <c r="AF741" s="255"/>
      <c r="AG741" s="263" t="s">
        <v>2063</v>
      </c>
      <c r="AH741" s="264"/>
      <c r="AI741" s="255">
        <v>120</v>
      </c>
      <c r="AJ741" s="264">
        <v>45180</v>
      </c>
      <c r="AK741" s="264">
        <v>39916</v>
      </c>
      <c r="AL741" s="264">
        <v>45145</v>
      </c>
      <c r="AM741" s="254"/>
      <c r="AN741" s="243"/>
      <c r="AO741" s="265" t="str">
        <f>_xlfn.IFNA(IF(VLOOKUP(tabItens[[#This Row],[CÓDIGO]],tabExcluirDoEstoque[#Data],1,FALSE),"sim",""),"")</f>
        <v/>
      </c>
      <c r="AP741" s="266" t="str">
        <f ca="1">IF(OR(ISBLANK(tabItens[[#This Row],[ATA DT.VALID.]]),tabItens[[#This Row],[ATA DT.VALID.]]="",tabItens[[#This Row],[ATA DT.VALID.]]=" "),"",IF(TYPE(tabItens[[#This Row],[ATA DT.VALID.]])=1,ROUNDUP((tabItens[[#This Row],[ATA DT.VALID.]]-TODAY())/7,0),""))</f>
        <v/>
      </c>
      <c r="AQ741" s="267">
        <v>0</v>
      </c>
      <c r="AR741" s="268" t="str">
        <f>IF(ISBLANK(tabItens[[#This Row],[CÓDIGO]]),"",IFERROR(VLOOKUP(tabItens[[#This Row],[CÓDIGO]],Consumo!$C$2:$AI$902,32,FALSE),0))</f>
        <v>08.2023</v>
      </c>
      <c r="AS741" s="269">
        <f>SUMIF(Consumo!$C$3:$C$902,tabItens[[#This Row],[CÓDIGO]],Consumo!$T$3:$T$902) + SUMIF(Consumo!$C$3:$C$902,tabItens[[#This Row],[CÓDIGO]],Consumo!$U$3:$U$902) + SUMIF(Consumo!$C$3:$C$902,tabItens[[#This Row],[CÓDIGO]],Consumo!$V$3:$V$902) + SUMIF(Consumo!$C$3:$C$902,tabItens[[#This Row],[CÓDIGO]],Consumo!$W$3:$W$902)</f>
        <v>58</v>
      </c>
      <c r="AT741" s="269">
        <f>SUMIF(Consumo!$C$3:$C$902,tabItens[[#This Row],[CÓDIGO]],Consumo!$AF$3:$AF$902)</f>
        <v>304</v>
      </c>
      <c r="AU741" s="270">
        <f>SUMIF(Consumo!$C$3:$C$902,tabItens[[#This Row],[CÓDIGO]],Consumo!$AG$3:$AG$902)</f>
        <v>30</v>
      </c>
      <c r="AV741" s="271">
        <f>SUMIF(Consumo!$C$3:$C$902,tabItens[[#This Row],[CÓDIGO]],Consumo!$AE$3:$AE$902)</f>
        <v>0</v>
      </c>
      <c r="AW741" s="244">
        <f>tabItens[[#This Row],[QTDE ATUAL]] + tabItens[[#This Row],[RC QTDE]] + tabItens[[#This Row],[AF SALDO]] + tabItens[[#This Row],[Recentes]]</f>
        <v>159</v>
      </c>
      <c r="AX741" s="272">
        <v>31</v>
      </c>
      <c r="AY741" s="272">
        <v>4</v>
      </c>
      <c r="AZ741" s="272">
        <f>IF(ISBLANK(tabItens[[#This Row],[CÓDIGO]]),"",tabItens[[#This Row],[PontoMês]] * (AZ$2+tabItens[[#This Row],[PontoQtM]]))</f>
        <v>124</v>
      </c>
      <c r="BA741" s="271">
        <f>tabItens[[#This Row],[PontoPed]] - tabItens[[#This Row],[Saldo]] + (1/10)</f>
        <v>-34.9</v>
      </c>
      <c r="BB741" s="271">
        <f xml:space="preserve"> tabItens[[#This Row],[PontoMês]] * BB$2 - tabItens[[#This Row],[QTDE ATUAL]] - (1/10)</f>
        <v>-128.1</v>
      </c>
      <c r="BC741" s="273">
        <f>IF( tabItens[[#This Row],[PontoPed]]&gt;0, IF(tabItens[[#This Row],[PontoPed]]&lt;1, 1, IF( tabItens[[#This Row],[Saldo]]&gt;tabItens[[#This Row],[PontoPed]], 0, (tabItens[[#This Row],[PontoPed]]-tabItens[[#This Row],[Saldo]])/tabItens[[#This Row],[PontoPed]] ) ), 0 )</f>
        <v>0</v>
      </c>
      <c r="BD741" s="274">
        <f>ROUNDDOWN(IF( OR( AND(tabItens[[#This Row],[PontoPed]]&lt;tabItens[[#This Row],[Saldo]],tabItens[[#This Row],[Saldo]]&gt;0), tabItens[[#This Row],[PontoPed]]=0), 99, IF(AND(tabItens[[#This Row],[Saldo]]=0,tabItens[[#This Row],[PontoPed]]&gt;0), 0, (1-tabItens[[#This Row],[PctAb]])*10 ) ),0)</f>
        <v>99</v>
      </c>
      <c r="BE741" s="275">
        <f>MAX(ROUNDDOWN( IF(tabItens[[#This Row],[Abaixo]] &gt; 0,   tabItens[[#This Row],[Abaixo]] + (tabItens[[#This Row],[PontoMês]] * IF( OR( ISBLANK(tabItens[[#This Row],[ATA Nº/ANO]]), tabItens[[#This Row],[ATA Nº/ANO]] = ""),BE$2,BE$1)),0),0),0)</f>
        <v>0</v>
      </c>
      <c r="BF74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41" s="276">
        <f>SUMIF(Consumo!$C$3:$C$902,tabItens[[#This Row],[CÓDIGO]],Consumo!$E$3:$E$902)</f>
        <v>0</v>
      </c>
      <c r="BH741" s="277">
        <f>IF(AND(tabItens[[#This Row],[Pend]] &gt; 0,tabItens[[#This Row],[Consumo]] &lt;&gt; 0), tabItens[[#This Row],[Pend]] / tabItens[[#This Row],[Consumo]], 0 )</f>
        <v>0</v>
      </c>
      <c r="BI741" s="276"/>
      <c r="BJ741" s="276"/>
      <c r="BK741" s="278" t="s">
        <v>2077</v>
      </c>
    </row>
    <row r="742" spans="1:63" x14ac:dyDescent="0.3">
      <c r="A742" s="239">
        <v>83627</v>
      </c>
      <c r="B742" s="240" t="s">
        <v>1491</v>
      </c>
      <c r="C742" s="241" t="s">
        <v>31</v>
      </c>
      <c r="D742" s="242">
        <v>0.29799999999999999</v>
      </c>
      <c r="E742" s="243"/>
      <c r="F742" s="243"/>
      <c r="G742" s="243" t="s">
        <v>891</v>
      </c>
      <c r="H742" s="244">
        <v>50471</v>
      </c>
      <c r="I742" s="245">
        <v>103003</v>
      </c>
      <c r="J742" s="246">
        <v>0.29799999999999999</v>
      </c>
      <c r="K742" s="247">
        <v>61878</v>
      </c>
      <c r="L742" s="248">
        <f>IF(tabItens[[#This Row],[Média]] &gt; 0, tabItens[[#This Row],[QTDE ATUAL]] / tabItens[[#This Row],[Média]],999.9)</f>
        <v>1179.8415584415584</v>
      </c>
      <c r="M742" s="249">
        <v>0</v>
      </c>
      <c r="N742" s="250">
        <f>tabItens[[#This Row],[VALOR UNIT.]] * tabItens[[#This Row],[LC]]</f>
        <v>0</v>
      </c>
      <c r="O742" s="251"/>
      <c r="P742" s="252"/>
      <c r="Q742" s="253"/>
      <c r="R742" s="250"/>
      <c r="S742" s="254"/>
      <c r="T742" s="255">
        <f>ROUNDDOWN(IFERROR(tabItens[[#This Row],[ATA DT.VALID.]] - $D$1,0) / 30,0)</f>
        <v>-1507</v>
      </c>
      <c r="U742" s="240" t="s">
        <v>943</v>
      </c>
      <c r="V742" s="256">
        <v>1</v>
      </c>
      <c r="W742" s="257" t="s">
        <v>2065</v>
      </c>
      <c r="X742" s="258">
        <v>45</v>
      </c>
      <c r="Y742" s="259">
        <v>11</v>
      </c>
      <c r="Z742" s="260"/>
      <c r="AA742" s="261"/>
      <c r="AB742" s="262"/>
      <c r="AC742" s="262"/>
      <c r="AD742" s="261"/>
      <c r="AE742" s="262"/>
      <c r="AF742" s="255"/>
      <c r="AG742" s="263" t="s">
        <v>2063</v>
      </c>
      <c r="AH742" s="264"/>
      <c r="AI742" s="255">
        <v>36250</v>
      </c>
      <c r="AJ742" s="264">
        <v>44943</v>
      </c>
      <c r="AK742" s="264">
        <v>38369</v>
      </c>
      <c r="AL742" s="264">
        <v>45048</v>
      </c>
      <c r="AM742" s="254"/>
      <c r="AN742" s="243"/>
      <c r="AO742" s="265" t="str">
        <f>_xlfn.IFNA(IF(VLOOKUP(tabItens[[#This Row],[CÓDIGO]],tabExcluirDoEstoque[#Data],1,FALSE),"sim",""),"")</f>
        <v/>
      </c>
      <c r="AP742" s="266" t="str">
        <f ca="1">IF(OR(ISBLANK(tabItens[[#This Row],[ATA DT.VALID.]]),tabItens[[#This Row],[ATA DT.VALID.]]="",tabItens[[#This Row],[ATA DT.VALID.]]=" "),"",IF(TYPE(tabItens[[#This Row],[ATA DT.VALID.]])=1,ROUNDUP((tabItens[[#This Row],[ATA DT.VALID.]]-TODAY())/7,0),""))</f>
        <v/>
      </c>
      <c r="AQ742" s="267"/>
      <c r="AR742" s="268" t="str">
        <f>IF(ISBLANK(tabItens[[#This Row],[CÓDIGO]]),"",IFERROR(VLOOKUP(tabItens[[#This Row],[CÓDIGO]],Consumo!$C$2:$AI$902,32,FALSE),0))</f>
        <v>08.2023</v>
      </c>
      <c r="AS742" s="269">
        <f>SUMIF(Consumo!$C$3:$C$902,tabItens[[#This Row],[CÓDIGO]],Consumo!$T$3:$T$902) + SUMIF(Consumo!$C$3:$C$902,tabItens[[#This Row],[CÓDIGO]],Consumo!$U$3:$U$902) + SUMIF(Consumo!$C$3:$C$902,tabItens[[#This Row],[CÓDIGO]],Consumo!$V$3:$V$902) + SUMIF(Consumo!$C$3:$C$902,tabItens[[#This Row],[CÓDIGO]],Consumo!$W$3:$W$902)</f>
        <v>33696</v>
      </c>
      <c r="AT742" s="269">
        <f>SUMIF(Consumo!$C$3:$C$902,tabItens[[#This Row],[CÓDIGO]],Consumo!$AF$3:$AF$902)</f>
        <v>166797</v>
      </c>
      <c r="AU742" s="270">
        <f>SUMIF(Consumo!$C$3:$C$902,tabItens[[#This Row],[CÓDIGO]],Consumo!$AG$3:$AG$902)</f>
        <v>12121</v>
      </c>
      <c r="AV742" s="271">
        <f>SUMIF(Consumo!$C$3:$C$902,tabItens[[#This Row],[CÓDIGO]],Consumo!$AE$3:$AE$902)</f>
        <v>42.777777777777779</v>
      </c>
      <c r="AW742" s="244">
        <f>tabItens[[#This Row],[QTDE ATUAL]] + tabItens[[#This Row],[RC QTDE]] + tabItens[[#This Row],[AF SALDO]] + tabItens[[#This Row],[Recentes]]</f>
        <v>50471</v>
      </c>
      <c r="AX742" s="272">
        <v>5637</v>
      </c>
      <c r="AY742" s="272">
        <v>4</v>
      </c>
      <c r="AZ742" s="272">
        <f>IF(ISBLANK(tabItens[[#This Row],[CÓDIGO]]),"",tabItens[[#This Row],[PontoMês]] * (AZ$2+tabItens[[#This Row],[PontoQtM]]))</f>
        <v>22548</v>
      </c>
      <c r="BA742" s="271">
        <f>tabItens[[#This Row],[PontoPed]] - tabItens[[#This Row],[Saldo]] + (1/10)</f>
        <v>-27922.9</v>
      </c>
      <c r="BB742" s="271">
        <f xml:space="preserve"> tabItens[[#This Row],[PontoMês]] * BB$2 - tabItens[[#This Row],[QTDE ATUAL]] - (1/10)</f>
        <v>-44834.1</v>
      </c>
      <c r="BC742" s="273">
        <f>IF( tabItens[[#This Row],[PontoPed]]&gt;0, IF(tabItens[[#This Row],[PontoPed]]&lt;1, 1, IF( tabItens[[#This Row],[Saldo]]&gt;tabItens[[#This Row],[PontoPed]], 0, (tabItens[[#This Row],[PontoPed]]-tabItens[[#This Row],[Saldo]])/tabItens[[#This Row],[PontoPed]] ) ), 0 )</f>
        <v>0</v>
      </c>
      <c r="BD742" s="274">
        <f>ROUNDDOWN(IF( OR( AND(tabItens[[#This Row],[PontoPed]]&lt;tabItens[[#This Row],[Saldo]],tabItens[[#This Row],[Saldo]]&gt;0), tabItens[[#This Row],[PontoPed]]=0), 99, IF(AND(tabItens[[#This Row],[Saldo]]=0,tabItens[[#This Row],[PontoPed]]&gt;0), 0, (1-tabItens[[#This Row],[PctAb]])*10 ) ),0)</f>
        <v>99</v>
      </c>
      <c r="BE742" s="275">
        <f>MAX(ROUNDDOWN( IF(tabItens[[#This Row],[Abaixo]] &gt; 0,   tabItens[[#This Row],[Abaixo]] + (tabItens[[#This Row],[PontoMês]] * IF( OR( ISBLANK(tabItens[[#This Row],[ATA Nº/ANO]]), tabItens[[#This Row],[ATA Nº/ANO]] = ""),BE$2,BE$1)),0),0),0)</f>
        <v>0</v>
      </c>
      <c r="BF74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2" s="276">
        <f>SUMIF(Consumo!$C$3:$C$902,tabItens[[#This Row],[CÓDIGO]],Consumo!$E$3:$E$902)</f>
        <v>770</v>
      </c>
      <c r="BH742" s="277">
        <f>IF(AND(tabItens[[#This Row],[Pend]] &gt; 0,tabItens[[#This Row],[Consumo]] &lt;&gt; 0), tabItens[[#This Row],[Pend]] / tabItens[[#This Row],[Consumo]], 0 )</f>
        <v>4.6163899830332679E-3</v>
      </c>
      <c r="BI742" s="276"/>
      <c r="BJ742" s="276"/>
      <c r="BK742" s="278" t="s">
        <v>2077</v>
      </c>
    </row>
    <row r="743" spans="1:63" x14ac:dyDescent="0.3">
      <c r="A743" s="239">
        <v>133191</v>
      </c>
      <c r="B743" s="240" t="s">
        <v>1853</v>
      </c>
      <c r="C743" s="241" t="s">
        <v>31</v>
      </c>
      <c r="D743" s="242">
        <v>7.0000000000000007E-2</v>
      </c>
      <c r="E743" s="243"/>
      <c r="F743" s="243"/>
      <c r="G743" s="243" t="s">
        <v>891</v>
      </c>
      <c r="H743" s="244">
        <v>181545</v>
      </c>
      <c r="I743" s="245">
        <v>103003</v>
      </c>
      <c r="J743" s="246">
        <v>7.0000000000000007E-2</v>
      </c>
      <c r="K743" s="247">
        <v>333717</v>
      </c>
      <c r="L743" s="248">
        <f>IF(tabItens[[#This Row],[Média]] &gt; 0, tabItens[[#This Row],[QTDE ATUAL]] / tabItens[[#This Row],[Média]],999.9)</f>
        <v>999.9</v>
      </c>
      <c r="M743" s="249">
        <v>0</v>
      </c>
      <c r="N743" s="250">
        <f>tabItens[[#This Row],[VALOR UNIT.]] * tabItens[[#This Row],[LC]]</f>
        <v>0</v>
      </c>
      <c r="O743" s="251"/>
      <c r="P743" s="252"/>
      <c r="Q743" s="253"/>
      <c r="R743" s="250"/>
      <c r="S743" s="254"/>
      <c r="T743" s="255">
        <f>ROUNDDOWN(IFERROR(tabItens[[#This Row],[ATA DT.VALID.]] - $D$1,0) / 30,0)</f>
        <v>-1507</v>
      </c>
      <c r="U743" s="240" t="s">
        <v>900</v>
      </c>
      <c r="V743" s="256">
        <v>1</v>
      </c>
      <c r="W743" s="257" t="s">
        <v>2064</v>
      </c>
      <c r="X743" s="258">
        <v>72</v>
      </c>
      <c r="Y743" s="259">
        <v>6</v>
      </c>
      <c r="Z743" s="260"/>
      <c r="AA743" s="261"/>
      <c r="AB743" s="262"/>
      <c r="AC743" s="262"/>
      <c r="AD743" s="261"/>
      <c r="AE743" s="262"/>
      <c r="AF743" s="255"/>
      <c r="AG743" s="263" t="s">
        <v>2063</v>
      </c>
      <c r="AH743" s="264"/>
      <c r="AI743" s="255">
        <v>115516</v>
      </c>
      <c r="AJ743" s="264">
        <v>43040</v>
      </c>
      <c r="AK743" s="264">
        <v>42968</v>
      </c>
      <c r="AL743" s="264">
        <v>43031</v>
      </c>
      <c r="AM743" s="254"/>
      <c r="AN743" s="243"/>
      <c r="AO743" s="265" t="str">
        <f>_xlfn.IFNA(IF(VLOOKUP(tabItens[[#This Row],[CÓDIGO]],tabExcluirDoEstoque[#Data],1,FALSE),"sim",""),"")</f>
        <v/>
      </c>
      <c r="AP743" s="266" t="str">
        <f ca="1">IF(OR(ISBLANK(tabItens[[#This Row],[ATA DT.VALID.]]),tabItens[[#This Row],[ATA DT.VALID.]]="",tabItens[[#This Row],[ATA DT.VALID.]]=" "),"",IF(TYPE(tabItens[[#This Row],[ATA DT.VALID.]])=1,ROUNDUP((tabItens[[#This Row],[ATA DT.VALID.]]-TODAY())/7,0),""))</f>
        <v/>
      </c>
      <c r="AQ743" s="267"/>
      <c r="AR743" s="268" t="str">
        <f>IF(ISBLANK(tabItens[[#This Row],[CÓDIGO]]),"",IFERROR(VLOOKUP(tabItens[[#This Row],[CÓDIGO]],Consumo!$C$2:$AI$902,32,FALSE),0))</f>
        <v>08.2023</v>
      </c>
      <c r="AS743" s="269">
        <f>SUMIF(Consumo!$C$3:$C$902,tabItens[[#This Row],[CÓDIGO]],Consumo!$T$3:$T$902) + SUMIF(Consumo!$C$3:$C$902,tabItens[[#This Row],[CÓDIGO]],Consumo!$U$3:$U$902) + SUMIF(Consumo!$C$3:$C$902,tabItens[[#This Row],[CÓDIGO]],Consumo!$V$3:$V$902) + SUMIF(Consumo!$C$3:$C$902,tabItens[[#This Row],[CÓDIGO]],Consumo!$W$3:$W$902)</f>
        <v>10881</v>
      </c>
      <c r="AT743" s="269">
        <f>SUMIF(Consumo!$C$3:$C$902,tabItens[[#This Row],[CÓDIGO]],Consumo!$AF$3:$AF$902)</f>
        <v>364263</v>
      </c>
      <c r="AU743" s="270">
        <f>SUMIF(Consumo!$C$3:$C$902,tabItens[[#This Row],[CÓDIGO]],Consumo!$AG$3:$AG$902)</f>
        <v>246270</v>
      </c>
      <c r="AV743" s="271">
        <f>SUMIF(Consumo!$C$3:$C$902,tabItens[[#This Row],[CÓDIGO]],Consumo!$AE$3:$AE$902)</f>
        <v>0</v>
      </c>
      <c r="AW743" s="244">
        <f>tabItens[[#This Row],[QTDE ATUAL]] + tabItens[[#This Row],[RC QTDE]] + tabItens[[#This Row],[AF SALDO]] + tabItens[[#This Row],[Recentes]]</f>
        <v>181545</v>
      </c>
      <c r="AX743" s="272">
        <v>9247</v>
      </c>
      <c r="AY743" s="272">
        <v>4</v>
      </c>
      <c r="AZ743" s="272">
        <f>IF(ISBLANK(tabItens[[#This Row],[CÓDIGO]]),"",tabItens[[#This Row],[PontoMês]] * (AZ$2+tabItens[[#This Row],[PontoQtM]]))</f>
        <v>36988</v>
      </c>
      <c r="BA743" s="271">
        <f>tabItens[[#This Row],[PontoPed]] - tabItens[[#This Row],[Saldo]] + (1/10)</f>
        <v>-144556.9</v>
      </c>
      <c r="BB743" s="271">
        <f xml:space="preserve"> tabItens[[#This Row],[PontoMês]] * BB$2 - tabItens[[#This Row],[QTDE ATUAL]] - (1/10)</f>
        <v>-172298.1</v>
      </c>
      <c r="BC743" s="273">
        <f>IF( tabItens[[#This Row],[PontoPed]]&gt;0, IF(tabItens[[#This Row],[PontoPed]]&lt;1, 1, IF( tabItens[[#This Row],[Saldo]]&gt;tabItens[[#This Row],[PontoPed]], 0, (tabItens[[#This Row],[PontoPed]]-tabItens[[#This Row],[Saldo]])/tabItens[[#This Row],[PontoPed]] ) ), 0 )</f>
        <v>0</v>
      </c>
      <c r="BD743" s="274">
        <f>ROUNDDOWN(IF( OR( AND(tabItens[[#This Row],[PontoPed]]&lt;tabItens[[#This Row],[Saldo]],tabItens[[#This Row],[Saldo]]&gt;0), tabItens[[#This Row],[PontoPed]]=0), 99, IF(AND(tabItens[[#This Row],[Saldo]]=0,tabItens[[#This Row],[PontoPed]]&gt;0), 0, (1-tabItens[[#This Row],[PctAb]])*10 ) ),0)</f>
        <v>99</v>
      </c>
      <c r="BE743" s="275">
        <f>MAX(ROUNDDOWN( IF(tabItens[[#This Row],[Abaixo]] &gt; 0,   tabItens[[#This Row],[Abaixo]] + (tabItens[[#This Row],[PontoMês]] * IF( OR( ISBLANK(tabItens[[#This Row],[ATA Nº/ANO]]), tabItens[[#This Row],[ATA Nº/ANO]] = ""),BE$2,BE$1)),0),0),0)</f>
        <v>0</v>
      </c>
      <c r="BF74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3" s="276">
        <f>SUMIF(Consumo!$C$3:$C$902,tabItens[[#This Row],[CÓDIGO]],Consumo!$E$3:$E$902)</f>
        <v>0</v>
      </c>
      <c r="BH743" s="277">
        <f>IF(AND(tabItens[[#This Row],[Pend]] &gt; 0,tabItens[[#This Row],[Consumo]] &lt;&gt; 0), tabItens[[#This Row],[Pend]] / tabItens[[#This Row],[Consumo]], 0 )</f>
        <v>0</v>
      </c>
      <c r="BI743" s="276"/>
      <c r="BJ743" s="276"/>
      <c r="BK743" s="278" t="s">
        <v>2077</v>
      </c>
    </row>
    <row r="744" spans="1:63" x14ac:dyDescent="0.3">
      <c r="A744" s="239">
        <v>14121</v>
      </c>
      <c r="B744" s="240" t="s">
        <v>1062</v>
      </c>
      <c r="C744" s="241" t="s">
        <v>31</v>
      </c>
      <c r="D744" s="242">
        <v>0.33</v>
      </c>
      <c r="E744" s="243" t="s">
        <v>1063</v>
      </c>
      <c r="F744" s="243" t="s">
        <v>1064</v>
      </c>
      <c r="G744" s="243" t="s">
        <v>1065</v>
      </c>
      <c r="H744" s="244">
        <v>5033</v>
      </c>
      <c r="I744" s="245">
        <v>103003</v>
      </c>
      <c r="J744" s="246">
        <v>0.33</v>
      </c>
      <c r="K744" s="247">
        <v>4320</v>
      </c>
      <c r="L744" s="248">
        <f>IF(tabItens[[#This Row],[Média]] &gt; 0, tabItens[[#This Row],[QTDE ATUAL]] / tabItens[[#This Row],[Média]],999.9)</f>
        <v>905.94</v>
      </c>
      <c r="M744" s="249">
        <v>0</v>
      </c>
      <c r="N744" s="250">
        <f>tabItens[[#This Row],[VALOR UNIT.]] * tabItens[[#This Row],[LC]]</f>
        <v>0</v>
      </c>
      <c r="O744" s="251" t="s">
        <v>1066</v>
      </c>
      <c r="P744" s="252">
        <v>0</v>
      </c>
      <c r="Q744" s="253">
        <v>47000</v>
      </c>
      <c r="R744" s="250">
        <v>15510</v>
      </c>
      <c r="S744" s="254">
        <v>45446</v>
      </c>
      <c r="T744" s="255">
        <f>ROUNDDOWN(IFERROR(tabItens[[#This Row],[ATA DT.VALID.]] - $D$1,0) / 30,0)</f>
        <v>7</v>
      </c>
      <c r="U744" s="240" t="s">
        <v>900</v>
      </c>
      <c r="V744" s="256">
        <v>1</v>
      </c>
      <c r="W744" s="257" t="s">
        <v>2064</v>
      </c>
      <c r="X744" s="258">
        <v>72</v>
      </c>
      <c r="Y744" s="259">
        <v>6</v>
      </c>
      <c r="Z744" s="260"/>
      <c r="AA744" s="261"/>
      <c r="AB744" s="262"/>
      <c r="AC744" s="262"/>
      <c r="AD744" s="261"/>
      <c r="AE744" s="262"/>
      <c r="AF744" s="255"/>
      <c r="AG744" s="263" t="s">
        <v>2063</v>
      </c>
      <c r="AH744" s="264"/>
      <c r="AI744" s="255">
        <v>2198</v>
      </c>
      <c r="AJ744" s="264">
        <v>44865</v>
      </c>
      <c r="AK744" s="264" t="s">
        <v>891</v>
      </c>
      <c r="AL744" s="264">
        <v>45103</v>
      </c>
      <c r="AM744" s="254"/>
      <c r="AN744" s="243"/>
      <c r="AO744" s="265" t="str">
        <f>_xlfn.IFNA(IF(VLOOKUP(tabItens[[#This Row],[CÓDIGO]],tabExcluirDoEstoque[#Data],1,FALSE),"sim",""),"")</f>
        <v/>
      </c>
      <c r="AP744" s="266">
        <f ca="1">IF(OR(ISBLANK(tabItens[[#This Row],[ATA DT.VALID.]]),tabItens[[#This Row],[ATA DT.VALID.]]="",tabItens[[#This Row],[ATA DT.VALID.]]=" "),"",IF(TYPE(tabItens[[#This Row],[ATA DT.VALID.]])=1,ROUNDUP((tabItens[[#This Row],[ATA DT.VALID.]]-TODAY())/7,0),""))</f>
        <v>33</v>
      </c>
      <c r="AQ744" s="267">
        <v>0</v>
      </c>
      <c r="AR744" s="268" t="str">
        <f>IF(ISBLANK(tabItens[[#This Row],[CÓDIGO]]),"",IFERROR(VLOOKUP(tabItens[[#This Row],[CÓDIGO]],Consumo!$C$2:$AI$902,32,FALSE),0))</f>
        <v>08.2023</v>
      </c>
      <c r="AS744" s="269">
        <f>SUMIF(Consumo!$C$3:$C$902,tabItens[[#This Row],[CÓDIGO]],Consumo!$T$3:$T$902) + SUMIF(Consumo!$C$3:$C$902,tabItens[[#This Row],[CÓDIGO]],Consumo!$U$3:$U$902) + SUMIF(Consumo!$C$3:$C$902,tabItens[[#This Row],[CÓDIGO]],Consumo!$V$3:$V$902) + SUMIF(Consumo!$C$3:$C$902,tabItens[[#This Row],[CÓDIGO]],Consumo!$W$3:$W$902)</f>
        <v>2179</v>
      </c>
      <c r="AT744" s="269">
        <f>SUMIF(Consumo!$C$3:$C$902,tabItens[[#This Row],[CÓDIGO]],Consumo!$AF$3:$AF$902)</f>
        <v>9747</v>
      </c>
      <c r="AU744" s="270">
        <f>SUMIF(Consumo!$C$3:$C$902,tabItens[[#This Row],[CÓDIGO]],Consumo!$AG$3:$AG$902)</f>
        <v>965</v>
      </c>
      <c r="AV744" s="271">
        <f>SUMIF(Consumo!$C$3:$C$902,tabItens[[#This Row],[CÓDIGO]],Consumo!$AE$3:$AE$902)</f>
        <v>5.5555555555555554</v>
      </c>
      <c r="AW744" s="244">
        <f>tabItens[[#This Row],[QTDE ATUAL]] + tabItens[[#This Row],[RC QTDE]] + tabItens[[#This Row],[AF SALDO]] + tabItens[[#This Row],[Recentes]]</f>
        <v>5033</v>
      </c>
      <c r="AX744" s="272">
        <v>401</v>
      </c>
      <c r="AY744" s="272">
        <v>4</v>
      </c>
      <c r="AZ744" s="272">
        <f>IF(ISBLANK(tabItens[[#This Row],[CÓDIGO]]),"",tabItens[[#This Row],[PontoMês]] * (AZ$2+tabItens[[#This Row],[PontoQtM]]))</f>
        <v>1604</v>
      </c>
      <c r="BA744" s="271">
        <f>tabItens[[#This Row],[PontoPed]] - tabItens[[#This Row],[Saldo]] + (1/10)</f>
        <v>-3428.9</v>
      </c>
      <c r="BB744" s="271">
        <f xml:space="preserve"> tabItens[[#This Row],[PontoMês]] * BB$2 - tabItens[[#This Row],[QTDE ATUAL]] - (1/10)</f>
        <v>-4632.1000000000004</v>
      </c>
      <c r="BC744" s="273">
        <f>IF( tabItens[[#This Row],[PontoPed]]&gt;0, IF(tabItens[[#This Row],[PontoPed]]&lt;1, 1, IF( tabItens[[#This Row],[Saldo]]&gt;tabItens[[#This Row],[PontoPed]], 0, (tabItens[[#This Row],[PontoPed]]-tabItens[[#This Row],[Saldo]])/tabItens[[#This Row],[PontoPed]] ) ), 0 )</f>
        <v>0</v>
      </c>
      <c r="BD744" s="274">
        <f>ROUNDDOWN(IF( OR( AND(tabItens[[#This Row],[PontoPed]]&lt;tabItens[[#This Row],[Saldo]],tabItens[[#This Row],[Saldo]]&gt;0), tabItens[[#This Row],[PontoPed]]=0), 99, IF(AND(tabItens[[#This Row],[Saldo]]=0,tabItens[[#This Row],[PontoPed]]&gt;0), 0, (1-tabItens[[#This Row],[PctAb]])*10 ) ),0)</f>
        <v>99</v>
      </c>
      <c r="BE744" s="275">
        <f>MAX(ROUNDDOWN( IF(tabItens[[#This Row],[Abaixo]] &gt; 0,   tabItens[[#This Row],[Abaixo]] + (tabItens[[#This Row],[PontoMês]] * IF( OR( ISBLANK(tabItens[[#This Row],[ATA Nº/ANO]]), tabItens[[#This Row],[ATA Nº/ANO]] = ""),BE$2,BE$1)),0),0),0)</f>
        <v>0</v>
      </c>
      <c r="BF74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4" s="276">
        <f>SUMIF(Consumo!$C$3:$C$902,tabItens[[#This Row],[CÓDIGO]],Consumo!$E$3:$E$902)</f>
        <v>100</v>
      </c>
      <c r="BH744" s="277">
        <f>IF(AND(tabItens[[#This Row],[Pend]] &gt; 0,tabItens[[#This Row],[Consumo]] &lt;&gt; 0), tabItens[[#This Row],[Pend]] / tabItens[[#This Row],[Consumo]], 0 )</f>
        <v>1.0259567046270648E-2</v>
      </c>
      <c r="BI744" s="276"/>
      <c r="BJ744" s="276"/>
      <c r="BK744" s="278" t="s">
        <v>2077</v>
      </c>
    </row>
    <row r="745" spans="1:63" x14ac:dyDescent="0.3">
      <c r="A745" s="239">
        <v>9413</v>
      </c>
      <c r="B745" s="240" t="s">
        <v>895</v>
      </c>
      <c r="C745" s="241" t="s">
        <v>31</v>
      </c>
      <c r="D745" s="242">
        <v>0.67</v>
      </c>
      <c r="E745" s="243" t="s">
        <v>896</v>
      </c>
      <c r="F745" s="243" t="s">
        <v>897</v>
      </c>
      <c r="G745" s="243" t="s">
        <v>898</v>
      </c>
      <c r="H745" s="244">
        <v>6859</v>
      </c>
      <c r="I745" s="245">
        <v>103003</v>
      </c>
      <c r="J745" s="246">
        <v>0.67</v>
      </c>
      <c r="K745" s="247">
        <v>12397</v>
      </c>
      <c r="L745" s="248">
        <f>IF(tabItens[[#This Row],[Média]] &gt; 0, tabItens[[#This Row],[QTDE ATUAL]] / tabItens[[#This Row],[Média]],999.9)</f>
        <v>1234.6200000000001</v>
      </c>
      <c r="M745" s="249">
        <v>0</v>
      </c>
      <c r="N745" s="250">
        <f>tabItens[[#This Row],[VALOR UNIT.]] * tabItens[[#This Row],[LC]]</f>
        <v>0</v>
      </c>
      <c r="O745" s="251" t="s">
        <v>899</v>
      </c>
      <c r="P745" s="252">
        <v>0</v>
      </c>
      <c r="Q745" s="253">
        <v>106700</v>
      </c>
      <c r="R745" s="250">
        <v>71489</v>
      </c>
      <c r="S745" s="254">
        <v>45377</v>
      </c>
      <c r="T745" s="255">
        <f>ROUNDDOWN(IFERROR(tabItens[[#This Row],[ATA DT.VALID.]] - $D$1,0) / 30,0)</f>
        <v>5</v>
      </c>
      <c r="U745" s="240" t="s">
        <v>900</v>
      </c>
      <c r="V745" s="256">
        <v>1</v>
      </c>
      <c r="W745" s="257" t="s">
        <v>2064</v>
      </c>
      <c r="X745" s="258">
        <v>72</v>
      </c>
      <c r="Y745" s="259">
        <v>6</v>
      </c>
      <c r="Z745" s="260"/>
      <c r="AA745" s="261"/>
      <c r="AB745" s="262"/>
      <c r="AC745" s="262"/>
      <c r="AD745" s="261"/>
      <c r="AE745" s="262"/>
      <c r="AF745" s="255"/>
      <c r="AG745" s="263" t="s">
        <v>2063</v>
      </c>
      <c r="AH745" s="264"/>
      <c r="AI745" s="255">
        <v>10104</v>
      </c>
      <c r="AJ745" s="264">
        <v>45098</v>
      </c>
      <c r="AK745" s="264" t="s">
        <v>891</v>
      </c>
      <c r="AL745" s="264">
        <v>45076</v>
      </c>
      <c r="AM745" s="254"/>
      <c r="AN745" s="243"/>
      <c r="AO745" s="265" t="str">
        <f>_xlfn.IFNA(IF(VLOOKUP(tabItens[[#This Row],[CÓDIGO]],tabExcluirDoEstoque[#Data],1,FALSE),"sim",""),"")</f>
        <v/>
      </c>
      <c r="AP745" s="266">
        <f ca="1">IF(OR(ISBLANK(tabItens[[#This Row],[ATA DT.VALID.]]),tabItens[[#This Row],[ATA DT.VALID.]]="",tabItens[[#This Row],[ATA DT.VALID.]]=" "),"",IF(TYPE(tabItens[[#This Row],[ATA DT.VALID.]])=1,ROUNDUP((tabItens[[#This Row],[ATA DT.VALID.]]-TODAY())/7,0),""))</f>
        <v>24</v>
      </c>
      <c r="AQ745" s="267">
        <v>0</v>
      </c>
      <c r="AR745" s="268" t="str">
        <f>IF(ISBLANK(tabItens[[#This Row],[CÓDIGO]]),"",IFERROR(VLOOKUP(tabItens[[#This Row],[CÓDIGO]],Consumo!$C$2:$AI$902,32,FALSE),0))</f>
        <v>08.2023</v>
      </c>
      <c r="AS745" s="269">
        <f>SUMIF(Consumo!$C$3:$C$902,tabItens[[#This Row],[CÓDIGO]],Consumo!$T$3:$T$902) + SUMIF(Consumo!$C$3:$C$902,tabItens[[#This Row],[CÓDIGO]],Consumo!$U$3:$U$902) + SUMIF(Consumo!$C$3:$C$902,tabItens[[#This Row],[CÓDIGO]],Consumo!$V$3:$V$902) + SUMIF(Consumo!$C$3:$C$902,tabItens[[#This Row],[CÓDIGO]],Consumo!$W$3:$W$902)</f>
        <v>5613</v>
      </c>
      <c r="AT745" s="269">
        <f>SUMIF(Consumo!$C$3:$C$902,tabItens[[#This Row],[CÓDIGO]],Consumo!$AF$3:$AF$902)</f>
        <v>30030</v>
      </c>
      <c r="AU745" s="270">
        <f>SUMIF(Consumo!$C$3:$C$902,tabItens[[#This Row],[CÓDIGO]],Consumo!$AG$3:$AG$902)</f>
        <v>2442</v>
      </c>
      <c r="AV745" s="271">
        <f>SUMIF(Consumo!$C$3:$C$902,tabItens[[#This Row],[CÓDIGO]],Consumo!$AE$3:$AE$902)</f>
        <v>5.5555555555555554</v>
      </c>
      <c r="AW745" s="244">
        <f>tabItens[[#This Row],[QTDE ATUAL]] + tabItens[[#This Row],[RC QTDE]] + tabItens[[#This Row],[AF SALDO]] + tabItens[[#This Row],[Recentes]]</f>
        <v>6859</v>
      </c>
      <c r="AX745" s="272">
        <v>1132</v>
      </c>
      <c r="AY745" s="272">
        <v>4</v>
      </c>
      <c r="AZ745" s="272">
        <f>IF(ISBLANK(tabItens[[#This Row],[CÓDIGO]]),"",tabItens[[#This Row],[PontoMês]] * (AZ$2+tabItens[[#This Row],[PontoQtM]]))</f>
        <v>4528</v>
      </c>
      <c r="BA745" s="271">
        <f>tabItens[[#This Row],[PontoPed]] - tabItens[[#This Row],[Saldo]] + (1/10)</f>
        <v>-2330.9</v>
      </c>
      <c r="BB745" s="271">
        <f xml:space="preserve"> tabItens[[#This Row],[PontoMês]] * BB$2 - tabItens[[#This Row],[QTDE ATUAL]] - (1/10)</f>
        <v>-5727.1</v>
      </c>
      <c r="BC745" s="273">
        <f>IF( tabItens[[#This Row],[PontoPed]]&gt;0, IF(tabItens[[#This Row],[PontoPed]]&lt;1, 1, IF( tabItens[[#This Row],[Saldo]]&gt;tabItens[[#This Row],[PontoPed]], 0, (tabItens[[#This Row],[PontoPed]]-tabItens[[#This Row],[Saldo]])/tabItens[[#This Row],[PontoPed]] ) ), 0 )</f>
        <v>0</v>
      </c>
      <c r="BD745" s="274">
        <f>ROUNDDOWN(IF( OR( AND(tabItens[[#This Row],[PontoPed]]&lt;tabItens[[#This Row],[Saldo]],tabItens[[#This Row],[Saldo]]&gt;0), tabItens[[#This Row],[PontoPed]]=0), 99, IF(AND(tabItens[[#This Row],[Saldo]]=0,tabItens[[#This Row],[PontoPed]]&gt;0), 0, (1-tabItens[[#This Row],[PctAb]])*10 ) ),0)</f>
        <v>99</v>
      </c>
      <c r="BE745" s="275">
        <f>MAX(ROUNDDOWN( IF(tabItens[[#This Row],[Abaixo]] &gt; 0,   tabItens[[#This Row],[Abaixo]] + (tabItens[[#This Row],[PontoMês]] * IF( OR( ISBLANK(tabItens[[#This Row],[ATA Nº/ANO]]), tabItens[[#This Row],[ATA Nº/ANO]] = ""),BE$2,BE$1)),0),0),0)</f>
        <v>0</v>
      </c>
      <c r="BF74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5" s="276">
        <f>SUMIF(Consumo!$C$3:$C$902,tabItens[[#This Row],[CÓDIGO]],Consumo!$E$3:$E$902)</f>
        <v>100</v>
      </c>
      <c r="BH745" s="277">
        <f>IF(AND(tabItens[[#This Row],[Pend]] &gt; 0,tabItens[[#This Row],[Consumo]] &lt;&gt; 0), tabItens[[#This Row],[Pend]] / tabItens[[#This Row],[Consumo]], 0 )</f>
        <v>3.33000333000333E-3</v>
      </c>
      <c r="BI745" s="276"/>
      <c r="BJ745" s="276"/>
      <c r="BK745" s="278" t="s">
        <v>2077</v>
      </c>
    </row>
    <row r="746" spans="1:63" x14ac:dyDescent="0.3">
      <c r="A746" s="239">
        <v>81152</v>
      </c>
      <c r="B746" s="240" t="s">
        <v>1472</v>
      </c>
      <c r="C746" s="241" t="s">
        <v>268</v>
      </c>
      <c r="D746" s="242">
        <v>132.19999999999999</v>
      </c>
      <c r="E746" s="243"/>
      <c r="F746" s="243"/>
      <c r="G746" s="243" t="s">
        <v>891</v>
      </c>
      <c r="H746" s="244">
        <v>609</v>
      </c>
      <c r="I746" s="245">
        <v>103003</v>
      </c>
      <c r="J746" s="246">
        <v>132.19999999999999</v>
      </c>
      <c r="K746" s="247">
        <v>12</v>
      </c>
      <c r="L746" s="248">
        <f>IF(tabItens[[#This Row],[Média]] &gt; 0, tabItens[[#This Row],[QTDE ATUAL]] / tabItens[[#This Row],[Média]],999.9)</f>
        <v>999.9</v>
      </c>
      <c r="M746" s="249">
        <v>0</v>
      </c>
      <c r="N746" s="250">
        <f>tabItens[[#This Row],[VALOR UNIT.]] * tabItens[[#This Row],[LC]]</f>
        <v>0</v>
      </c>
      <c r="O746" s="251"/>
      <c r="P746" s="252"/>
      <c r="Q746" s="253"/>
      <c r="R746" s="250"/>
      <c r="S746" s="254"/>
      <c r="T746" s="255">
        <f>ROUNDDOWN(IFERROR(tabItens[[#This Row],[ATA DT.VALID.]] - $D$1,0) / 30,0)</f>
        <v>-1507</v>
      </c>
      <c r="U746" s="240" t="s">
        <v>1473</v>
      </c>
      <c r="V746" s="256">
        <v>1</v>
      </c>
      <c r="W746" s="257" t="s">
        <v>2064</v>
      </c>
      <c r="X746" s="258">
        <v>73</v>
      </c>
      <c r="Y746" s="259">
        <v>1</v>
      </c>
      <c r="Z746" s="260"/>
      <c r="AA746" s="261"/>
      <c r="AB746" s="262"/>
      <c r="AC746" s="262"/>
      <c r="AD746" s="261"/>
      <c r="AE746" s="262"/>
      <c r="AF746" s="255"/>
      <c r="AG746" s="263" t="s">
        <v>2063</v>
      </c>
      <c r="AH746" s="264"/>
      <c r="AI746" s="255">
        <v>6</v>
      </c>
      <c r="AJ746" s="264">
        <v>44426</v>
      </c>
      <c r="AK746" s="264">
        <v>38208</v>
      </c>
      <c r="AL746" s="264">
        <v>44405</v>
      </c>
      <c r="AM746" s="254"/>
      <c r="AN746" s="243"/>
      <c r="AO746" s="265" t="str">
        <f>_xlfn.IFNA(IF(VLOOKUP(tabItens[[#This Row],[CÓDIGO]],tabExcluirDoEstoque[#Data],1,FALSE),"sim",""),"")</f>
        <v/>
      </c>
      <c r="AP746" s="266" t="str">
        <f ca="1">IF(OR(ISBLANK(tabItens[[#This Row],[ATA DT.VALID.]]),tabItens[[#This Row],[ATA DT.VALID.]]="",tabItens[[#This Row],[ATA DT.VALID.]]=" "),"",IF(TYPE(tabItens[[#This Row],[ATA DT.VALID.]])=1,ROUNDUP((tabItens[[#This Row],[ATA DT.VALID.]]-TODAY())/7,0),""))</f>
        <v/>
      </c>
      <c r="AQ746" s="267"/>
      <c r="AR746" s="268" t="str">
        <f>IF(ISBLANK(tabItens[[#This Row],[CÓDIGO]]),"",IFERROR(VLOOKUP(tabItens[[#This Row],[CÓDIGO]],Consumo!$C$2:$AI$902,32,FALSE),0))</f>
        <v>08.2023</v>
      </c>
      <c r="AS746" s="269">
        <f>SUMIF(Consumo!$C$3:$C$902,tabItens[[#This Row],[CÓDIGO]],Consumo!$T$3:$T$902) + SUMIF(Consumo!$C$3:$C$902,tabItens[[#This Row],[CÓDIGO]],Consumo!$U$3:$U$902) + SUMIF(Consumo!$C$3:$C$902,tabItens[[#This Row],[CÓDIGO]],Consumo!$V$3:$V$902) + SUMIF(Consumo!$C$3:$C$902,tabItens[[#This Row],[CÓDIGO]],Consumo!$W$3:$W$902)</f>
        <v>5</v>
      </c>
      <c r="AT746" s="269">
        <f>SUMIF(Consumo!$C$3:$C$902,tabItens[[#This Row],[CÓDIGO]],Consumo!$AF$3:$AF$902)</f>
        <v>22</v>
      </c>
      <c r="AU746" s="270">
        <f>SUMIF(Consumo!$C$3:$C$902,tabItens[[#This Row],[CÓDIGO]],Consumo!$AG$3:$AG$902)</f>
        <v>4</v>
      </c>
      <c r="AV746" s="271">
        <f>SUMIF(Consumo!$C$3:$C$902,tabItens[[#This Row],[CÓDIGO]],Consumo!$AE$3:$AE$902)</f>
        <v>0</v>
      </c>
      <c r="AW746" s="244">
        <f>tabItens[[#This Row],[QTDE ATUAL]] + tabItens[[#This Row],[RC QTDE]] + tabItens[[#This Row],[AF SALDO]] + tabItens[[#This Row],[Recentes]]</f>
        <v>609</v>
      </c>
      <c r="AX746" s="272">
        <v>2</v>
      </c>
      <c r="AY746" s="272">
        <v>4</v>
      </c>
      <c r="AZ746" s="272">
        <f>IF(ISBLANK(tabItens[[#This Row],[CÓDIGO]]),"",tabItens[[#This Row],[PontoMês]] * (AZ$2+tabItens[[#This Row],[PontoQtM]]))</f>
        <v>8</v>
      </c>
      <c r="BA746" s="271">
        <f>tabItens[[#This Row],[PontoPed]] - tabItens[[#This Row],[Saldo]] + (1/10)</f>
        <v>-600.9</v>
      </c>
      <c r="BB746" s="271">
        <f xml:space="preserve"> tabItens[[#This Row],[PontoMês]] * BB$2 - tabItens[[#This Row],[QTDE ATUAL]] - (1/10)</f>
        <v>-607.1</v>
      </c>
      <c r="BC746" s="273">
        <f>IF( tabItens[[#This Row],[PontoPed]]&gt;0, IF(tabItens[[#This Row],[PontoPed]]&lt;1, 1, IF( tabItens[[#This Row],[Saldo]]&gt;tabItens[[#This Row],[PontoPed]], 0, (tabItens[[#This Row],[PontoPed]]-tabItens[[#This Row],[Saldo]])/tabItens[[#This Row],[PontoPed]] ) ), 0 )</f>
        <v>0</v>
      </c>
      <c r="BD746" s="274">
        <f>ROUNDDOWN(IF( OR( AND(tabItens[[#This Row],[PontoPed]]&lt;tabItens[[#This Row],[Saldo]],tabItens[[#This Row],[Saldo]]&gt;0), tabItens[[#This Row],[PontoPed]]=0), 99, IF(AND(tabItens[[#This Row],[Saldo]]=0,tabItens[[#This Row],[PontoPed]]&gt;0), 0, (1-tabItens[[#This Row],[PctAb]])*10 ) ),0)</f>
        <v>99</v>
      </c>
      <c r="BE746" s="275">
        <f>MAX(ROUNDDOWN( IF(tabItens[[#This Row],[Abaixo]] &gt; 0,   tabItens[[#This Row],[Abaixo]] + (tabItens[[#This Row],[PontoMês]] * IF( OR( ISBLANK(tabItens[[#This Row],[ATA Nº/ANO]]), tabItens[[#This Row],[ATA Nº/ANO]] = ""),BE$2,BE$1)),0),0),0)</f>
        <v>0</v>
      </c>
      <c r="BF74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6" s="276">
        <f>SUMIF(Consumo!$C$3:$C$902,tabItens[[#This Row],[CÓDIGO]],Consumo!$E$3:$E$902)</f>
        <v>0</v>
      </c>
      <c r="BH746" s="277">
        <f>IF(AND(tabItens[[#This Row],[Pend]] &gt; 0,tabItens[[#This Row],[Consumo]] &lt;&gt; 0), tabItens[[#This Row],[Pend]] / tabItens[[#This Row],[Consumo]], 0 )</f>
        <v>0</v>
      </c>
      <c r="BI746" s="276"/>
      <c r="BJ746" s="276"/>
      <c r="BK746" s="278" t="s">
        <v>2077</v>
      </c>
    </row>
    <row r="747" spans="1:63" x14ac:dyDescent="0.3">
      <c r="A747" s="239">
        <v>100907</v>
      </c>
      <c r="B747" s="240" t="s">
        <v>1578</v>
      </c>
      <c r="C747" s="241" t="s">
        <v>321</v>
      </c>
      <c r="D747" s="242">
        <v>7.6</v>
      </c>
      <c r="E747" s="243"/>
      <c r="F747" s="243"/>
      <c r="G747" s="243" t="s">
        <v>891</v>
      </c>
      <c r="H747" s="244">
        <v>108</v>
      </c>
      <c r="I747" s="245">
        <v>103003</v>
      </c>
      <c r="J747" s="246">
        <v>7.6</v>
      </c>
      <c r="K747" s="247">
        <v>96</v>
      </c>
      <c r="L747" s="248">
        <f>IF(tabItens[[#This Row],[Média]] &gt; 0, tabItens[[#This Row],[QTDE ATUAL]] / tabItens[[#This Row],[Média]],999.9)</f>
        <v>999.9</v>
      </c>
      <c r="M747" s="249">
        <v>0</v>
      </c>
      <c r="N747" s="250">
        <f>tabItens[[#This Row],[VALOR UNIT.]] * tabItens[[#This Row],[LC]]</f>
        <v>0</v>
      </c>
      <c r="O747" s="251"/>
      <c r="P747" s="252"/>
      <c r="Q747" s="253"/>
      <c r="R747" s="250"/>
      <c r="S747" s="254"/>
      <c r="T747" s="255">
        <f>ROUNDDOWN(IFERROR(tabItens[[#This Row],[ATA DT.VALID.]] - $D$1,0) / 30,0)</f>
        <v>-1507</v>
      </c>
      <c r="U747" s="240" t="s">
        <v>1473</v>
      </c>
      <c r="V747" s="256">
        <v>1</v>
      </c>
      <c r="W747" s="257" t="s">
        <v>2064</v>
      </c>
      <c r="X747" s="258">
        <v>73</v>
      </c>
      <c r="Y747" s="259">
        <v>1</v>
      </c>
      <c r="Z747" s="260"/>
      <c r="AA747" s="261"/>
      <c r="AB747" s="262"/>
      <c r="AC747" s="262"/>
      <c r="AD747" s="261"/>
      <c r="AE747" s="262"/>
      <c r="AF747" s="255"/>
      <c r="AG747" s="263" t="s">
        <v>2063</v>
      </c>
      <c r="AH747" s="264"/>
      <c r="AI747" s="255">
        <v>46</v>
      </c>
      <c r="AJ747" s="264">
        <v>44027</v>
      </c>
      <c r="AK747" s="264">
        <v>39281</v>
      </c>
      <c r="AL747" s="264">
        <v>44025</v>
      </c>
      <c r="AM747" s="254"/>
      <c r="AN747" s="243"/>
      <c r="AO747" s="265" t="str">
        <f>_xlfn.IFNA(IF(VLOOKUP(tabItens[[#This Row],[CÓDIGO]],tabExcluirDoEstoque[#Data],1,FALSE),"sim",""),"")</f>
        <v/>
      </c>
      <c r="AP747" s="266" t="str">
        <f ca="1">IF(OR(ISBLANK(tabItens[[#This Row],[ATA DT.VALID.]]),tabItens[[#This Row],[ATA DT.VALID.]]="",tabItens[[#This Row],[ATA DT.VALID.]]=" "),"",IF(TYPE(tabItens[[#This Row],[ATA DT.VALID.]])=1,ROUNDUP((tabItens[[#This Row],[ATA DT.VALID.]]-TODAY())/7,0),""))</f>
        <v/>
      </c>
      <c r="AQ747" s="267"/>
      <c r="AR747" s="268" t="str">
        <f>IF(ISBLANK(tabItens[[#This Row],[CÓDIGO]]),"",IFERROR(VLOOKUP(tabItens[[#This Row],[CÓDIGO]],Consumo!$C$2:$AI$902,32,FALSE),0))</f>
        <v>08.2023</v>
      </c>
      <c r="AS747" s="269">
        <f>SUMIF(Consumo!$C$3:$C$902,tabItens[[#This Row],[CÓDIGO]],Consumo!$T$3:$T$902) + SUMIF(Consumo!$C$3:$C$902,tabItens[[#This Row],[CÓDIGO]],Consumo!$U$3:$U$902) + SUMIF(Consumo!$C$3:$C$902,tabItens[[#This Row],[CÓDIGO]],Consumo!$V$3:$V$902) + SUMIF(Consumo!$C$3:$C$902,tabItens[[#This Row],[CÓDIGO]],Consumo!$W$3:$W$902)</f>
        <v>42</v>
      </c>
      <c r="AT747" s="269">
        <f>SUMIF(Consumo!$C$3:$C$902,tabItens[[#This Row],[CÓDIGO]],Consumo!$AF$3:$AF$902)</f>
        <v>219</v>
      </c>
      <c r="AU747" s="270">
        <f>SUMIF(Consumo!$C$3:$C$902,tabItens[[#This Row],[CÓDIGO]],Consumo!$AG$3:$AG$902)</f>
        <v>20</v>
      </c>
      <c r="AV747" s="271">
        <f>SUMIF(Consumo!$C$3:$C$902,tabItens[[#This Row],[CÓDIGO]],Consumo!$AE$3:$AE$902)</f>
        <v>0</v>
      </c>
      <c r="AW747" s="244">
        <f>tabItens[[#This Row],[QTDE ATUAL]] + tabItens[[#This Row],[RC QTDE]] + tabItens[[#This Row],[AF SALDO]] + tabItens[[#This Row],[Recentes]]</f>
        <v>108</v>
      </c>
      <c r="AX747" s="272">
        <v>24</v>
      </c>
      <c r="AY747" s="272">
        <v>4</v>
      </c>
      <c r="AZ747" s="272">
        <f>IF(ISBLANK(tabItens[[#This Row],[CÓDIGO]]),"",tabItens[[#This Row],[PontoMês]] * (AZ$2+tabItens[[#This Row],[PontoQtM]]))</f>
        <v>96</v>
      </c>
      <c r="BA747" s="271">
        <f>tabItens[[#This Row],[PontoPed]] - tabItens[[#This Row],[Saldo]] + (1/10)</f>
        <v>-11.9</v>
      </c>
      <c r="BB747" s="271">
        <f xml:space="preserve"> tabItens[[#This Row],[PontoMês]] * BB$2 - tabItens[[#This Row],[QTDE ATUAL]] - (1/10)</f>
        <v>-84.1</v>
      </c>
      <c r="BC747" s="273">
        <f>IF( tabItens[[#This Row],[PontoPed]]&gt;0, IF(tabItens[[#This Row],[PontoPed]]&lt;1, 1, IF( tabItens[[#This Row],[Saldo]]&gt;tabItens[[#This Row],[PontoPed]], 0, (tabItens[[#This Row],[PontoPed]]-tabItens[[#This Row],[Saldo]])/tabItens[[#This Row],[PontoPed]] ) ), 0 )</f>
        <v>0</v>
      </c>
      <c r="BD747" s="274">
        <f>ROUNDDOWN(IF( OR( AND(tabItens[[#This Row],[PontoPed]]&lt;tabItens[[#This Row],[Saldo]],tabItens[[#This Row],[Saldo]]&gt;0), tabItens[[#This Row],[PontoPed]]=0), 99, IF(AND(tabItens[[#This Row],[Saldo]]=0,tabItens[[#This Row],[PontoPed]]&gt;0), 0, (1-tabItens[[#This Row],[PctAb]])*10 ) ),0)</f>
        <v>99</v>
      </c>
      <c r="BE747" s="275">
        <f>MAX(ROUNDDOWN( IF(tabItens[[#This Row],[Abaixo]] &gt; 0,   tabItens[[#This Row],[Abaixo]] + (tabItens[[#This Row],[PontoMês]] * IF( OR( ISBLANK(tabItens[[#This Row],[ATA Nº/ANO]]), tabItens[[#This Row],[ATA Nº/ANO]] = ""),BE$2,BE$1)),0),0),0)</f>
        <v>0</v>
      </c>
      <c r="BF74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7" s="276">
        <f>SUMIF(Consumo!$C$3:$C$902,tabItens[[#This Row],[CÓDIGO]],Consumo!$E$3:$E$902)</f>
        <v>0</v>
      </c>
      <c r="BH747" s="277">
        <f>IF(AND(tabItens[[#This Row],[Pend]] &gt; 0,tabItens[[#This Row],[Consumo]] &lt;&gt; 0), tabItens[[#This Row],[Pend]] / tabItens[[#This Row],[Consumo]], 0 )</f>
        <v>0</v>
      </c>
      <c r="BI747" s="276"/>
      <c r="BJ747" s="276"/>
      <c r="BK747" s="278" t="s">
        <v>2077</v>
      </c>
    </row>
    <row r="748" spans="1:63" x14ac:dyDescent="0.3">
      <c r="A748" s="239">
        <v>54019</v>
      </c>
      <c r="B748" s="240" t="s">
        <v>1320</v>
      </c>
      <c r="C748" s="241" t="s">
        <v>264</v>
      </c>
      <c r="D748" s="242">
        <v>3.2</v>
      </c>
      <c r="E748" s="243"/>
      <c r="F748" s="243"/>
      <c r="G748" s="243" t="s">
        <v>891</v>
      </c>
      <c r="H748" s="244">
        <v>455</v>
      </c>
      <c r="I748" s="245">
        <v>103003</v>
      </c>
      <c r="J748" s="246">
        <v>3.2</v>
      </c>
      <c r="K748" s="247">
        <v>394</v>
      </c>
      <c r="L748" s="248">
        <f>IF(tabItens[[#This Row],[Média]] &gt; 0, tabItens[[#This Row],[QTDE ATUAL]] / tabItens[[#This Row],[Média]],999.9)</f>
        <v>999.9</v>
      </c>
      <c r="M748" s="249">
        <v>0</v>
      </c>
      <c r="N748" s="250">
        <f>tabItens[[#This Row],[VALOR UNIT.]] * tabItens[[#This Row],[LC]]</f>
        <v>0</v>
      </c>
      <c r="O748" s="251" t="s">
        <v>2100</v>
      </c>
      <c r="P748" s="252"/>
      <c r="Q748" s="253"/>
      <c r="R748" s="250"/>
      <c r="S748" s="254"/>
      <c r="T748" s="255">
        <f>ROUNDDOWN(IFERROR(tabItens[[#This Row],[ATA DT.VALID.]] - $D$1,0) / 30,0)</f>
        <v>-1507</v>
      </c>
      <c r="U748" s="240" t="s">
        <v>1321</v>
      </c>
      <c r="V748" s="256">
        <v>1</v>
      </c>
      <c r="W748" s="257" t="s">
        <v>2068</v>
      </c>
      <c r="X748" s="258">
        <v>55</v>
      </c>
      <c r="Y748" s="259">
        <v>45</v>
      </c>
      <c r="Z748" s="260">
        <v>2442</v>
      </c>
      <c r="AA748" s="261">
        <v>2023</v>
      </c>
      <c r="AB748" s="262">
        <v>100</v>
      </c>
      <c r="AC748" s="262"/>
      <c r="AD748" s="261"/>
      <c r="AE748" s="262"/>
      <c r="AF748" s="255"/>
      <c r="AG748" s="263" t="s">
        <v>2063</v>
      </c>
      <c r="AH748" s="264"/>
      <c r="AI748" s="255">
        <v>152</v>
      </c>
      <c r="AJ748" s="264">
        <v>44965</v>
      </c>
      <c r="AK748" s="264" t="s">
        <v>891</v>
      </c>
      <c r="AL748" s="264">
        <v>44917</v>
      </c>
      <c r="AM748" s="254"/>
      <c r="AN748" s="243"/>
      <c r="AO748" s="265" t="str">
        <f>_xlfn.IFNA(IF(VLOOKUP(tabItens[[#This Row],[CÓDIGO]],tabExcluirDoEstoque[#Data],1,FALSE),"sim",""),"")</f>
        <v/>
      </c>
      <c r="AP748" s="266" t="str">
        <f ca="1">IF(OR(ISBLANK(tabItens[[#This Row],[ATA DT.VALID.]]),tabItens[[#This Row],[ATA DT.VALID.]]="",tabItens[[#This Row],[ATA DT.VALID.]]=" "),"",IF(TYPE(tabItens[[#This Row],[ATA DT.VALID.]])=1,ROUNDUP((tabItens[[#This Row],[ATA DT.VALID.]]-TODAY())/7,0),""))</f>
        <v/>
      </c>
      <c r="AQ748" s="267">
        <v>0</v>
      </c>
      <c r="AR748" s="268" t="str">
        <f>IF(ISBLANK(tabItens[[#This Row],[CÓDIGO]]),"",IFERROR(VLOOKUP(tabItens[[#This Row],[CÓDIGO]],Consumo!$C$2:$AI$902,32,FALSE),0))</f>
        <v>08.2023</v>
      </c>
      <c r="AS748" s="269">
        <f>SUMIF(Consumo!$C$3:$C$902,tabItens[[#This Row],[CÓDIGO]],Consumo!$T$3:$T$902) + SUMIF(Consumo!$C$3:$C$902,tabItens[[#This Row],[CÓDIGO]],Consumo!$U$3:$U$902) + SUMIF(Consumo!$C$3:$C$902,tabItens[[#This Row],[CÓDIGO]],Consumo!$V$3:$V$902) + SUMIF(Consumo!$C$3:$C$902,tabItens[[#This Row],[CÓDIGO]],Consumo!$W$3:$W$902)</f>
        <v>70</v>
      </c>
      <c r="AT748" s="269">
        <f>SUMIF(Consumo!$C$3:$C$902,tabItens[[#This Row],[CÓDIGO]],Consumo!$AF$3:$AF$902)</f>
        <v>577</v>
      </c>
      <c r="AU748" s="270">
        <f>SUMIF(Consumo!$C$3:$C$902,tabItens[[#This Row],[CÓDIGO]],Consumo!$AG$3:$AG$902)</f>
        <v>105</v>
      </c>
      <c r="AV748" s="271">
        <f>SUMIF(Consumo!$C$3:$C$902,tabItens[[#This Row],[CÓDIGO]],Consumo!$AE$3:$AE$902)</f>
        <v>0</v>
      </c>
      <c r="AW748" s="244">
        <f>tabItens[[#This Row],[QTDE ATUAL]] + tabItens[[#This Row],[RC QTDE]] + tabItens[[#This Row],[AF SALDO]] + tabItens[[#This Row],[Recentes]]</f>
        <v>555</v>
      </c>
      <c r="AX748" s="272">
        <v>17</v>
      </c>
      <c r="AY748" s="272">
        <v>4</v>
      </c>
      <c r="AZ748" s="272">
        <f>IF(ISBLANK(tabItens[[#This Row],[CÓDIGO]]),"",tabItens[[#This Row],[PontoMês]] * (AZ$2+tabItens[[#This Row],[PontoQtM]]))</f>
        <v>68</v>
      </c>
      <c r="BA748" s="271">
        <f>tabItens[[#This Row],[PontoPed]] - tabItens[[#This Row],[Saldo]] + (1/10)</f>
        <v>-486.9</v>
      </c>
      <c r="BB748" s="271">
        <f xml:space="preserve"> tabItens[[#This Row],[PontoMês]] * BB$2 - tabItens[[#This Row],[QTDE ATUAL]] - (1/10)</f>
        <v>-438.1</v>
      </c>
      <c r="BC748" s="273">
        <f>IF( tabItens[[#This Row],[PontoPed]]&gt;0, IF(tabItens[[#This Row],[PontoPed]]&lt;1, 1, IF( tabItens[[#This Row],[Saldo]]&gt;tabItens[[#This Row],[PontoPed]], 0, (tabItens[[#This Row],[PontoPed]]-tabItens[[#This Row],[Saldo]])/tabItens[[#This Row],[PontoPed]] ) ), 0 )</f>
        <v>0</v>
      </c>
      <c r="BD748" s="274">
        <f>ROUNDDOWN(IF( OR( AND(tabItens[[#This Row],[PontoPed]]&lt;tabItens[[#This Row],[Saldo]],tabItens[[#This Row],[Saldo]]&gt;0), tabItens[[#This Row],[PontoPed]]=0), 99, IF(AND(tabItens[[#This Row],[Saldo]]=0,tabItens[[#This Row],[PontoPed]]&gt;0), 0, (1-tabItens[[#This Row],[PctAb]])*10 ) ),0)</f>
        <v>99</v>
      </c>
      <c r="BE748" s="275">
        <f>MAX(ROUNDDOWN( IF(tabItens[[#This Row],[Abaixo]] &gt; 0,   tabItens[[#This Row],[Abaixo]] + (tabItens[[#This Row],[PontoMês]] * IF( OR( ISBLANK(tabItens[[#This Row],[ATA Nº/ANO]]), tabItens[[#This Row],[ATA Nº/ANO]] = ""),BE$2,BE$1)),0),0),0)</f>
        <v>0</v>
      </c>
      <c r="BF74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48" s="276">
        <f>SUMIF(Consumo!$C$3:$C$902,tabItens[[#This Row],[CÓDIGO]],Consumo!$E$3:$E$902)</f>
        <v>0</v>
      </c>
      <c r="BH748" s="277">
        <f>IF(AND(tabItens[[#This Row],[Pend]] &gt; 0,tabItens[[#This Row],[Consumo]] &lt;&gt; 0), tabItens[[#This Row],[Pend]] / tabItens[[#This Row],[Consumo]], 0 )</f>
        <v>0</v>
      </c>
      <c r="BI748" s="276"/>
      <c r="BJ748" s="276"/>
      <c r="BK748" s="278" t="s">
        <v>2077</v>
      </c>
    </row>
    <row r="749" spans="1:63" x14ac:dyDescent="0.3">
      <c r="A749" s="239">
        <v>107926</v>
      </c>
      <c r="B749" s="240" t="s">
        <v>1658</v>
      </c>
      <c r="C749" s="241" t="s">
        <v>264</v>
      </c>
      <c r="D749" s="242">
        <v>0.57999999999999996</v>
      </c>
      <c r="E749" s="243"/>
      <c r="F749" s="243"/>
      <c r="G749" s="243" t="s">
        <v>891</v>
      </c>
      <c r="H749" s="244">
        <v>3424</v>
      </c>
      <c r="I749" s="245">
        <v>103003</v>
      </c>
      <c r="J749" s="246">
        <v>0.57999999999999996</v>
      </c>
      <c r="K749" s="247">
        <v>3276</v>
      </c>
      <c r="L749" s="248">
        <f>IF(tabItens[[#This Row],[Média]] &gt; 0, tabItens[[#This Row],[QTDE ATUAL]] / tabItens[[#This Row],[Média]],999.9)</f>
        <v>999.9</v>
      </c>
      <c r="M749" s="249">
        <v>0</v>
      </c>
      <c r="N749" s="250">
        <f>tabItens[[#This Row],[VALOR UNIT.]] * tabItens[[#This Row],[LC]]</f>
        <v>0</v>
      </c>
      <c r="O749" s="251"/>
      <c r="P749" s="252"/>
      <c r="Q749" s="253"/>
      <c r="R749" s="250"/>
      <c r="S749" s="254"/>
      <c r="T749" s="255">
        <f>ROUNDDOWN(IFERROR(tabItens[[#This Row],[ATA DT.VALID.]] - $D$1,0) / 30,0)</f>
        <v>-1507</v>
      </c>
      <c r="U749" s="240" t="s">
        <v>1081</v>
      </c>
      <c r="V749" s="256">
        <v>1</v>
      </c>
      <c r="W749" s="257" t="s">
        <v>2070</v>
      </c>
      <c r="X749" s="258">
        <v>78</v>
      </c>
      <c r="Y749" s="259">
        <v>2</v>
      </c>
      <c r="Z749" s="260">
        <v>2506</v>
      </c>
      <c r="AA749" s="261">
        <v>2023</v>
      </c>
      <c r="AB749" s="262">
        <v>1000</v>
      </c>
      <c r="AC749" s="262"/>
      <c r="AD749" s="261"/>
      <c r="AE749" s="262"/>
      <c r="AF749" s="255"/>
      <c r="AG749" s="263" t="s">
        <v>2063</v>
      </c>
      <c r="AH749" s="264"/>
      <c r="AI749" s="255">
        <v>1092</v>
      </c>
      <c r="AJ749" s="264">
        <v>44068</v>
      </c>
      <c r="AK749" s="264">
        <v>39710</v>
      </c>
      <c r="AL749" s="264">
        <v>44040</v>
      </c>
      <c r="AM749" s="254"/>
      <c r="AN749" s="243"/>
      <c r="AO749" s="265" t="str">
        <f>_xlfn.IFNA(IF(VLOOKUP(tabItens[[#This Row],[CÓDIGO]],tabExcluirDoEstoque[#Data],1,FALSE),"sim",""),"")</f>
        <v/>
      </c>
      <c r="AP749" s="266" t="str">
        <f ca="1">IF(OR(ISBLANK(tabItens[[#This Row],[ATA DT.VALID.]]),tabItens[[#This Row],[ATA DT.VALID.]]="",tabItens[[#This Row],[ATA DT.VALID.]]=" "),"",IF(TYPE(tabItens[[#This Row],[ATA DT.VALID.]])=1,ROUNDUP((tabItens[[#This Row],[ATA DT.VALID.]]-TODAY())/7,0),""))</f>
        <v/>
      </c>
      <c r="AQ749" s="267"/>
      <c r="AR749" s="268" t="str">
        <f>IF(ISBLANK(tabItens[[#This Row],[CÓDIGO]]),"",IFERROR(VLOOKUP(tabItens[[#This Row],[CÓDIGO]],Consumo!$C$2:$AI$902,32,FALSE),0))</f>
        <v>06.2023</v>
      </c>
      <c r="AS749" s="269">
        <f>SUMIF(Consumo!$C$3:$C$902,tabItens[[#This Row],[CÓDIGO]],Consumo!$T$3:$T$902) + SUMIF(Consumo!$C$3:$C$902,tabItens[[#This Row],[CÓDIGO]],Consumo!$U$3:$U$902) + SUMIF(Consumo!$C$3:$C$902,tabItens[[#This Row],[CÓDIGO]],Consumo!$V$3:$V$902) + SUMIF(Consumo!$C$3:$C$902,tabItens[[#This Row],[CÓDIGO]],Consumo!$W$3:$W$902)</f>
        <v>16</v>
      </c>
      <c r="AT749" s="269">
        <f>SUMIF(Consumo!$C$3:$C$902,tabItens[[#This Row],[CÓDIGO]],Consumo!$AF$3:$AF$902)</f>
        <v>4176</v>
      </c>
      <c r="AU749" s="270">
        <f>SUMIF(Consumo!$C$3:$C$902,tabItens[[#This Row],[CÓDIGO]],Consumo!$AG$3:$AG$902)</f>
        <v>2060</v>
      </c>
      <c r="AV749" s="271">
        <f>SUMIF(Consumo!$C$3:$C$902,tabItens[[#This Row],[CÓDIGO]],Consumo!$AE$3:$AE$902)</f>
        <v>0</v>
      </c>
      <c r="AW749" s="244">
        <f>tabItens[[#This Row],[QTDE ATUAL]] + tabItens[[#This Row],[RC QTDE]] + tabItens[[#This Row],[AF SALDO]] + tabItens[[#This Row],[Recentes]]</f>
        <v>4424</v>
      </c>
      <c r="AX749" s="272">
        <v>209</v>
      </c>
      <c r="AY749" s="272">
        <v>4</v>
      </c>
      <c r="AZ749" s="272">
        <f>IF(ISBLANK(tabItens[[#This Row],[CÓDIGO]]),"",tabItens[[#This Row],[PontoMês]] * (AZ$2+tabItens[[#This Row],[PontoQtM]]))</f>
        <v>836</v>
      </c>
      <c r="BA749" s="271">
        <f>tabItens[[#This Row],[PontoPed]] - tabItens[[#This Row],[Saldo]] + (1/10)</f>
        <v>-3587.9</v>
      </c>
      <c r="BB749" s="271">
        <f xml:space="preserve"> tabItens[[#This Row],[PontoMês]] * BB$2 - tabItens[[#This Row],[QTDE ATUAL]] - (1/10)</f>
        <v>-3215.1</v>
      </c>
      <c r="BC749" s="273">
        <f>IF( tabItens[[#This Row],[PontoPed]]&gt;0, IF(tabItens[[#This Row],[PontoPed]]&lt;1, 1, IF( tabItens[[#This Row],[Saldo]]&gt;tabItens[[#This Row],[PontoPed]], 0, (tabItens[[#This Row],[PontoPed]]-tabItens[[#This Row],[Saldo]])/tabItens[[#This Row],[PontoPed]] ) ), 0 )</f>
        <v>0</v>
      </c>
      <c r="BD749" s="274">
        <f>ROUNDDOWN(IF( OR( AND(tabItens[[#This Row],[PontoPed]]&lt;tabItens[[#This Row],[Saldo]],tabItens[[#This Row],[Saldo]]&gt;0), tabItens[[#This Row],[PontoPed]]=0), 99, IF(AND(tabItens[[#This Row],[Saldo]]=0,tabItens[[#This Row],[PontoPed]]&gt;0), 0, (1-tabItens[[#This Row],[PctAb]])*10 ) ),0)</f>
        <v>99</v>
      </c>
      <c r="BE749" s="275">
        <f>MAX(ROUNDDOWN( IF(tabItens[[#This Row],[Abaixo]] &gt; 0,   tabItens[[#This Row],[Abaixo]] + (tabItens[[#This Row],[PontoMês]] * IF( OR( ISBLANK(tabItens[[#This Row],[ATA Nº/ANO]]), tabItens[[#This Row],[ATA Nº/ANO]] = ""),BE$2,BE$1)),0),0),0)</f>
        <v>0</v>
      </c>
      <c r="BF74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9" s="276">
        <f>SUMIF(Consumo!$C$3:$C$902,tabItens[[#This Row],[CÓDIGO]],Consumo!$E$3:$E$902)</f>
        <v>0</v>
      </c>
      <c r="BH749" s="277">
        <f>IF(AND(tabItens[[#This Row],[Pend]] &gt; 0,tabItens[[#This Row],[Consumo]] &lt;&gt; 0), tabItens[[#This Row],[Pend]] / tabItens[[#This Row],[Consumo]], 0 )</f>
        <v>0</v>
      </c>
      <c r="BI749" s="276"/>
      <c r="BJ749" s="276"/>
      <c r="BK749" s="278" t="s">
        <v>2077</v>
      </c>
    </row>
    <row r="750" spans="1:63" x14ac:dyDescent="0.3">
      <c r="A750" s="239">
        <v>64646</v>
      </c>
      <c r="B750" s="240" t="s">
        <v>1392</v>
      </c>
      <c r="C750" s="241" t="s">
        <v>264</v>
      </c>
      <c r="D750" s="242">
        <v>2.6</v>
      </c>
      <c r="E750" s="243"/>
      <c r="F750" s="243"/>
      <c r="G750" s="243" t="s">
        <v>891</v>
      </c>
      <c r="H750" s="244">
        <v>580</v>
      </c>
      <c r="I750" s="245">
        <v>103003</v>
      </c>
      <c r="J750" s="246">
        <v>2.6</v>
      </c>
      <c r="K750" s="247">
        <v>660</v>
      </c>
      <c r="L750" s="248">
        <f>IF(tabItens[[#This Row],[Média]] &gt; 0, tabItens[[#This Row],[QTDE ATUAL]] / tabItens[[#This Row],[Média]],999.9)</f>
        <v>999.9</v>
      </c>
      <c r="M750" s="249">
        <v>0</v>
      </c>
      <c r="N750" s="250">
        <f>tabItens[[#This Row],[VALOR UNIT.]] * tabItens[[#This Row],[LC]]</f>
        <v>0</v>
      </c>
      <c r="O750" s="251"/>
      <c r="P750" s="252"/>
      <c r="Q750" s="253"/>
      <c r="R750" s="250"/>
      <c r="S750" s="254"/>
      <c r="T750" s="255">
        <f>ROUNDDOWN(IFERROR(tabItens[[#This Row],[ATA DT.VALID.]] - $D$1,0) / 30,0)</f>
        <v>-1507</v>
      </c>
      <c r="U750" s="240" t="s">
        <v>1081</v>
      </c>
      <c r="V750" s="256">
        <v>1</v>
      </c>
      <c r="W750" s="257" t="s">
        <v>2070</v>
      </c>
      <c r="X750" s="258">
        <v>78</v>
      </c>
      <c r="Y750" s="259">
        <v>2</v>
      </c>
      <c r="Z750" s="260">
        <v>2974</v>
      </c>
      <c r="AA750" s="261">
        <v>2023</v>
      </c>
      <c r="AB750" s="262">
        <v>500</v>
      </c>
      <c r="AC750" s="262"/>
      <c r="AD750" s="261"/>
      <c r="AE750" s="262"/>
      <c r="AF750" s="255"/>
      <c r="AG750" s="263" t="s">
        <v>2063</v>
      </c>
      <c r="AH750" s="264"/>
      <c r="AI750" s="255">
        <v>220</v>
      </c>
      <c r="AJ750" s="264">
        <v>43850</v>
      </c>
      <c r="AK750" s="264" t="s">
        <v>891</v>
      </c>
      <c r="AL750" s="264">
        <v>44956</v>
      </c>
      <c r="AM750" s="254"/>
      <c r="AN750" s="243"/>
      <c r="AO750" s="265" t="str">
        <f>_xlfn.IFNA(IF(VLOOKUP(tabItens[[#This Row],[CÓDIGO]],tabExcluirDoEstoque[#Data],1,FALSE),"sim",""),"")</f>
        <v/>
      </c>
      <c r="AP750" s="266" t="str">
        <f ca="1">IF(OR(ISBLANK(tabItens[[#This Row],[ATA DT.VALID.]]),tabItens[[#This Row],[ATA DT.VALID.]]="",tabItens[[#This Row],[ATA DT.VALID.]]=" "),"",IF(TYPE(tabItens[[#This Row],[ATA DT.VALID.]])=1,ROUNDUP((tabItens[[#This Row],[ATA DT.VALID.]]-TODAY())/7,0),""))</f>
        <v/>
      </c>
      <c r="AQ750" s="267"/>
      <c r="AR750" s="268" t="str">
        <f>IF(ISBLANK(tabItens[[#This Row],[CÓDIGO]]),"",IFERROR(VLOOKUP(tabItens[[#This Row],[CÓDIGO]],Consumo!$C$2:$AI$902,32,FALSE),0))</f>
        <v>04.2023</v>
      </c>
      <c r="AS750" s="269">
        <f>SUMIF(Consumo!$C$3:$C$902,tabItens[[#This Row],[CÓDIGO]],Consumo!$T$3:$T$902) + SUMIF(Consumo!$C$3:$C$902,tabItens[[#This Row],[CÓDIGO]],Consumo!$U$3:$U$902) + SUMIF(Consumo!$C$3:$C$902,tabItens[[#This Row],[CÓDIGO]],Consumo!$V$3:$V$902) + SUMIF(Consumo!$C$3:$C$902,tabItens[[#This Row],[CÓDIGO]],Consumo!$W$3:$W$902)</f>
        <v>0</v>
      </c>
      <c r="AT750" s="269">
        <f>SUMIF(Consumo!$C$3:$C$902,tabItens[[#This Row],[CÓDIGO]],Consumo!$AF$3:$AF$902)</f>
        <v>720</v>
      </c>
      <c r="AU750" s="270">
        <f>SUMIF(Consumo!$C$3:$C$902,tabItens[[#This Row],[CÓDIGO]],Consumo!$AG$3:$AG$902)</f>
        <v>500</v>
      </c>
      <c r="AV750" s="271">
        <f>SUMIF(Consumo!$C$3:$C$902,tabItens[[#This Row],[CÓDIGO]],Consumo!$AE$3:$AE$902)</f>
        <v>0</v>
      </c>
      <c r="AW750" s="244">
        <f>tabItens[[#This Row],[QTDE ATUAL]] + tabItens[[#This Row],[RC QTDE]] + tabItens[[#This Row],[AF SALDO]] + tabItens[[#This Row],[Recentes]]</f>
        <v>1080</v>
      </c>
      <c r="AX750" s="272">
        <v>71</v>
      </c>
      <c r="AY750" s="272">
        <v>4</v>
      </c>
      <c r="AZ750" s="272">
        <f>IF(ISBLANK(tabItens[[#This Row],[CÓDIGO]]),"",tabItens[[#This Row],[PontoMês]] * (AZ$2+tabItens[[#This Row],[PontoQtM]]))</f>
        <v>284</v>
      </c>
      <c r="BA750" s="271">
        <f>tabItens[[#This Row],[PontoPed]] - tabItens[[#This Row],[Saldo]] + (1/10)</f>
        <v>-795.9</v>
      </c>
      <c r="BB750" s="271">
        <f xml:space="preserve"> tabItens[[#This Row],[PontoMês]] * BB$2 - tabItens[[#This Row],[QTDE ATUAL]] - (1/10)</f>
        <v>-509.1</v>
      </c>
      <c r="BC750" s="273">
        <f>IF( tabItens[[#This Row],[PontoPed]]&gt;0, IF(tabItens[[#This Row],[PontoPed]]&lt;1, 1, IF( tabItens[[#This Row],[Saldo]]&gt;tabItens[[#This Row],[PontoPed]], 0, (tabItens[[#This Row],[PontoPed]]-tabItens[[#This Row],[Saldo]])/tabItens[[#This Row],[PontoPed]] ) ), 0 )</f>
        <v>0</v>
      </c>
      <c r="BD750" s="274">
        <f>ROUNDDOWN(IF( OR( AND(tabItens[[#This Row],[PontoPed]]&lt;tabItens[[#This Row],[Saldo]],tabItens[[#This Row],[Saldo]]&gt;0), tabItens[[#This Row],[PontoPed]]=0), 99, IF(AND(tabItens[[#This Row],[Saldo]]=0,tabItens[[#This Row],[PontoPed]]&gt;0), 0, (1-tabItens[[#This Row],[PctAb]])*10 ) ),0)</f>
        <v>99</v>
      </c>
      <c r="BE750" s="275">
        <f>MAX(ROUNDDOWN( IF(tabItens[[#This Row],[Abaixo]] &gt; 0,   tabItens[[#This Row],[Abaixo]] + (tabItens[[#This Row],[PontoMês]] * IF( OR( ISBLANK(tabItens[[#This Row],[ATA Nº/ANO]]), tabItens[[#This Row],[ATA Nº/ANO]] = ""),BE$2,BE$1)),0),0),0)</f>
        <v>0</v>
      </c>
      <c r="BF75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0" s="276">
        <f>SUMIF(Consumo!$C$3:$C$902,tabItens[[#This Row],[CÓDIGO]],Consumo!$E$3:$E$902)</f>
        <v>0</v>
      </c>
      <c r="BH750" s="277">
        <f>IF(AND(tabItens[[#This Row],[Pend]] &gt; 0,tabItens[[#This Row],[Consumo]] &lt;&gt; 0), tabItens[[#This Row],[Pend]] / tabItens[[#This Row],[Consumo]], 0 )</f>
        <v>0</v>
      </c>
      <c r="BI750" s="276"/>
      <c r="BJ750" s="276"/>
      <c r="BK750" s="278" t="s">
        <v>2077</v>
      </c>
    </row>
    <row r="751" spans="1:63" x14ac:dyDescent="0.3">
      <c r="A751" s="239">
        <v>121126</v>
      </c>
      <c r="B751" s="240" t="s">
        <v>1754</v>
      </c>
      <c r="C751" s="241" t="s">
        <v>31</v>
      </c>
      <c r="D751" s="242">
        <v>0.12</v>
      </c>
      <c r="E751" s="243"/>
      <c r="F751" s="243"/>
      <c r="G751" s="243" t="s">
        <v>891</v>
      </c>
      <c r="H751" s="244">
        <v>0</v>
      </c>
      <c r="I751" s="245">
        <v>103003</v>
      </c>
      <c r="J751" s="246">
        <v>0.12</v>
      </c>
      <c r="K751" s="247">
        <v>47908</v>
      </c>
      <c r="L751" s="248">
        <f>IF(tabItens[[#This Row],[Média]] &gt; 0, tabItens[[#This Row],[QTDE ATUAL]] / tabItens[[#This Row],[Média]],999.9)</f>
        <v>0</v>
      </c>
      <c r="M751" s="249">
        <v>0</v>
      </c>
      <c r="N751" s="250">
        <f>tabItens[[#This Row],[VALOR UNIT.]] * tabItens[[#This Row],[LC]]</f>
        <v>0</v>
      </c>
      <c r="O751" s="251" t="s">
        <v>2121</v>
      </c>
      <c r="P751" s="252"/>
      <c r="Q751" s="253"/>
      <c r="R751" s="250"/>
      <c r="S751" s="254"/>
      <c r="T751" s="255">
        <f>ROUNDDOWN(IFERROR(tabItens[[#This Row],[ATA DT.VALID.]] - $D$1,0) / 30,0)</f>
        <v>-1507</v>
      </c>
      <c r="U751" s="240" t="s">
        <v>1226</v>
      </c>
      <c r="V751" s="256">
        <v>1</v>
      </c>
      <c r="W751" s="257" t="s">
        <v>2071</v>
      </c>
      <c r="X751" s="258">
        <v>62</v>
      </c>
      <c r="Y751" s="259">
        <v>10</v>
      </c>
      <c r="Z751" s="260">
        <v>5544</v>
      </c>
      <c r="AA751" s="261">
        <v>2023</v>
      </c>
      <c r="AB751" s="262">
        <v>200000</v>
      </c>
      <c r="AC751" s="262"/>
      <c r="AD751" s="261"/>
      <c r="AE751" s="262"/>
      <c r="AF751" s="255"/>
      <c r="AG751" s="263" t="s">
        <v>2063</v>
      </c>
      <c r="AH751" s="264"/>
      <c r="AI751" s="255">
        <v>15970</v>
      </c>
      <c r="AJ751" s="264">
        <v>44736</v>
      </c>
      <c r="AK751" s="264">
        <v>40814</v>
      </c>
      <c r="AL751" s="264">
        <v>44711</v>
      </c>
      <c r="AM751" s="254"/>
      <c r="AN751" s="243"/>
      <c r="AO751" s="265" t="str">
        <f>_xlfn.IFNA(IF(VLOOKUP(tabItens[[#This Row],[CÓDIGO]],tabExcluirDoEstoque[#Data],1,FALSE),"sim",""),"")</f>
        <v/>
      </c>
      <c r="AP751" s="266" t="str">
        <f ca="1">IF(OR(ISBLANK(tabItens[[#This Row],[ATA DT.VALID.]]),tabItens[[#This Row],[ATA DT.VALID.]]="",tabItens[[#This Row],[ATA DT.VALID.]]=" "),"",IF(TYPE(tabItens[[#This Row],[ATA DT.VALID.]])=1,ROUNDUP((tabItens[[#This Row],[ATA DT.VALID.]]-TODAY())/7,0),""))</f>
        <v/>
      </c>
      <c r="AQ751" s="267">
        <v>0</v>
      </c>
      <c r="AR751" s="268" t="str">
        <f>IF(ISBLANK(tabItens[[#This Row],[CÓDIGO]]),"",IFERROR(VLOOKUP(tabItens[[#This Row],[CÓDIGO]],Consumo!$C$2:$AI$902,32,FALSE),0))</f>
        <v>02.2023</v>
      </c>
      <c r="AS751" s="269">
        <f>SUMIF(Consumo!$C$3:$C$902,tabItens[[#This Row],[CÓDIGO]],Consumo!$T$3:$T$902) + SUMIF(Consumo!$C$3:$C$902,tabItens[[#This Row],[CÓDIGO]],Consumo!$U$3:$U$902) + SUMIF(Consumo!$C$3:$C$902,tabItens[[#This Row],[CÓDIGO]],Consumo!$V$3:$V$902) + SUMIF(Consumo!$C$3:$C$902,tabItens[[#This Row],[CÓDIGO]],Consumo!$W$3:$W$902)</f>
        <v>0</v>
      </c>
      <c r="AT751" s="269">
        <f>SUMIF(Consumo!$C$3:$C$902,tabItens[[#This Row],[CÓDIGO]],Consumo!$AF$3:$AF$902)</f>
        <v>134234</v>
      </c>
      <c r="AU751" s="270">
        <f>SUMIF(Consumo!$C$3:$C$902,tabItens[[#This Row],[CÓDIGO]],Consumo!$AG$3:$AG$902)</f>
        <v>16000</v>
      </c>
      <c r="AV751" s="271">
        <f>SUMIF(Consumo!$C$3:$C$902,tabItens[[#This Row],[CÓDIGO]],Consumo!$AE$3:$AE$902)</f>
        <v>907</v>
      </c>
      <c r="AW751" s="244">
        <f>tabItens[[#This Row],[QTDE ATUAL]] + tabItens[[#This Row],[RC QTDE]] + tabItens[[#This Row],[AF SALDO]] + tabItens[[#This Row],[Recentes]]</f>
        <v>200000</v>
      </c>
      <c r="AX751" s="272">
        <v>2875</v>
      </c>
      <c r="AY751" s="272">
        <v>4</v>
      </c>
      <c r="AZ751" s="272">
        <f>IF(ISBLANK(tabItens[[#This Row],[CÓDIGO]]),"",tabItens[[#This Row],[PontoMês]] * (AZ$2+tabItens[[#This Row],[PontoQtM]]))</f>
        <v>11500</v>
      </c>
      <c r="BA751" s="271">
        <f>tabItens[[#This Row],[PontoPed]] - tabItens[[#This Row],[Saldo]] + (1/10)</f>
        <v>-188499.9</v>
      </c>
      <c r="BB751" s="271">
        <f xml:space="preserve"> tabItens[[#This Row],[PontoMês]] * BB$2 - tabItens[[#This Row],[QTDE ATUAL]] - (1/10)</f>
        <v>2874.9</v>
      </c>
      <c r="BC751" s="273">
        <f>IF( tabItens[[#This Row],[PontoPed]]&gt;0, IF(tabItens[[#This Row],[PontoPed]]&lt;1, 1, IF( tabItens[[#This Row],[Saldo]]&gt;tabItens[[#This Row],[PontoPed]], 0, (tabItens[[#This Row],[PontoPed]]-tabItens[[#This Row],[Saldo]])/tabItens[[#This Row],[PontoPed]] ) ), 0 )</f>
        <v>0</v>
      </c>
      <c r="BD751" s="274">
        <f>ROUNDDOWN(IF( OR( AND(tabItens[[#This Row],[PontoPed]]&lt;tabItens[[#This Row],[Saldo]],tabItens[[#This Row],[Saldo]]&gt;0), tabItens[[#This Row],[PontoPed]]=0), 99, IF(AND(tabItens[[#This Row],[Saldo]]=0,tabItens[[#This Row],[PontoPed]]&gt;0), 0, (1-tabItens[[#This Row],[PctAb]])*10 ) ),0)</f>
        <v>99</v>
      </c>
      <c r="BE751" s="275">
        <f>MAX(ROUNDDOWN( IF(tabItens[[#This Row],[Abaixo]] &gt; 0,   tabItens[[#This Row],[Abaixo]] + (tabItens[[#This Row],[PontoMês]] * IF( OR( ISBLANK(tabItens[[#This Row],[ATA Nº/ANO]]), tabItens[[#This Row],[ATA Nº/ANO]] = ""),BE$2,BE$1)),0),0),0)</f>
        <v>0</v>
      </c>
      <c r="BF75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1" s="276">
        <f>SUMIF(Consumo!$C$3:$C$902,tabItens[[#This Row],[CÓDIGO]],Consumo!$E$3:$E$902)</f>
        <v>16326</v>
      </c>
      <c r="BH751" s="277">
        <f>IF(AND(tabItens[[#This Row],[Pend]] &gt; 0,tabItens[[#This Row],[Consumo]] &lt;&gt; 0), tabItens[[#This Row],[Pend]] / tabItens[[#This Row],[Consumo]], 0 )</f>
        <v>0.12162343370532055</v>
      </c>
      <c r="BI751" s="276"/>
      <c r="BJ751" s="276"/>
      <c r="BK751" s="278" t="s">
        <v>2077</v>
      </c>
    </row>
    <row r="752" spans="1:63" x14ac:dyDescent="0.3">
      <c r="A752" s="239">
        <v>77562</v>
      </c>
      <c r="B752" s="240" t="s">
        <v>1433</v>
      </c>
      <c r="C752" s="241" t="s">
        <v>264</v>
      </c>
      <c r="D752" s="242">
        <v>49.49</v>
      </c>
      <c r="E752" s="243"/>
      <c r="F752" s="243" t="s">
        <v>1414</v>
      </c>
      <c r="G752" s="243" t="s">
        <v>1287</v>
      </c>
      <c r="H752" s="244">
        <v>0</v>
      </c>
      <c r="I752" s="245">
        <v>103003</v>
      </c>
      <c r="J752" s="246">
        <v>49.49</v>
      </c>
      <c r="K752" s="247">
        <v>4022</v>
      </c>
      <c r="L752" s="248">
        <f>IF(tabItens[[#This Row],[Média]] &gt; 0, tabItens[[#This Row],[QTDE ATUAL]] / tabItens[[#This Row],[Média]],999.9)</f>
        <v>0</v>
      </c>
      <c r="M752" s="249">
        <v>0</v>
      </c>
      <c r="N752" s="250">
        <f>tabItens[[#This Row],[VALOR UNIT.]] * tabItens[[#This Row],[LC]]</f>
        <v>0</v>
      </c>
      <c r="O752" s="251" t="s">
        <v>1288</v>
      </c>
      <c r="P752" s="252">
        <v>0</v>
      </c>
      <c r="Q752" s="253">
        <v>9910</v>
      </c>
      <c r="R752" s="250">
        <v>490445.9</v>
      </c>
      <c r="S752" s="254">
        <v>45540</v>
      </c>
      <c r="T752" s="255">
        <f>ROUNDDOWN(IFERROR(tabItens[[#This Row],[ATA DT.VALID.]] - $D$1,0) / 30,0)</f>
        <v>10</v>
      </c>
      <c r="U752" s="240" t="s">
        <v>1434</v>
      </c>
      <c r="V752" s="256">
        <v>1</v>
      </c>
      <c r="W752" s="257" t="s">
        <v>2062</v>
      </c>
      <c r="X752" s="258">
        <v>74</v>
      </c>
      <c r="Y752" s="259">
        <v>2</v>
      </c>
      <c r="Z752" s="260"/>
      <c r="AA752" s="261"/>
      <c r="AB752" s="262"/>
      <c r="AC752" s="262"/>
      <c r="AD752" s="261"/>
      <c r="AE752" s="262"/>
      <c r="AF752" s="255"/>
      <c r="AG752" s="263" t="s">
        <v>2063</v>
      </c>
      <c r="AH752" s="264"/>
      <c r="AI752" s="255">
        <v>3030</v>
      </c>
      <c r="AJ752" s="264">
        <v>44985</v>
      </c>
      <c r="AK752" s="264">
        <v>38056</v>
      </c>
      <c r="AL752" s="264">
        <v>45182</v>
      </c>
      <c r="AM752" s="254"/>
      <c r="AN752" s="243"/>
      <c r="AO752" s="265" t="str">
        <f>_xlfn.IFNA(IF(VLOOKUP(tabItens[[#This Row],[CÓDIGO]],tabExcluirDoEstoque[#Data],1,FALSE),"sim",""),"")</f>
        <v/>
      </c>
      <c r="AP752" s="266">
        <f ca="1">IF(OR(ISBLANK(tabItens[[#This Row],[ATA DT.VALID.]]),tabItens[[#This Row],[ATA DT.VALID.]]="",tabItens[[#This Row],[ATA DT.VALID.]]=" "),"",IF(TYPE(tabItens[[#This Row],[ATA DT.VALID.]])=1,ROUNDUP((tabItens[[#This Row],[ATA DT.VALID.]]-TODAY())/7,0),""))</f>
        <v>47</v>
      </c>
      <c r="AQ752" s="267">
        <v>0</v>
      </c>
      <c r="AR752" s="268" t="str">
        <f>IF(ISBLANK(tabItens[[#This Row],[CÓDIGO]]),"",IFERROR(VLOOKUP(tabItens[[#This Row],[CÓDIGO]],Consumo!$C$2:$AI$902,32,FALSE),0))</f>
        <v>08.2023</v>
      </c>
      <c r="AS752" s="269">
        <f>SUMIF(Consumo!$C$3:$C$902,tabItens[[#This Row],[CÓDIGO]],Consumo!$T$3:$T$902) + SUMIF(Consumo!$C$3:$C$902,tabItens[[#This Row],[CÓDIGO]],Consumo!$U$3:$U$902) + SUMIF(Consumo!$C$3:$C$902,tabItens[[#This Row],[CÓDIGO]],Consumo!$V$3:$V$902) + SUMIF(Consumo!$C$3:$C$902,tabItens[[#This Row],[CÓDIGO]],Consumo!$W$3:$W$902)</f>
        <v>1756</v>
      </c>
      <c r="AT752" s="269">
        <f>SUMIF(Consumo!$C$3:$C$902,tabItens[[#This Row],[CÓDIGO]],Consumo!$AF$3:$AF$902)</f>
        <v>8284</v>
      </c>
      <c r="AU752" s="270">
        <f>SUMIF(Consumo!$C$3:$C$902,tabItens[[#This Row],[CÓDIGO]],Consumo!$AG$3:$AG$902)</f>
        <v>985</v>
      </c>
      <c r="AV752" s="271">
        <f>SUMIF(Consumo!$C$3:$C$902,tabItens[[#This Row],[CÓDIGO]],Consumo!$AE$3:$AE$902)</f>
        <v>10.166666666666666</v>
      </c>
      <c r="AW752" s="244">
        <f>tabItens[[#This Row],[QTDE ATUAL]] + tabItens[[#This Row],[RC QTDE]] + tabItens[[#This Row],[AF SALDO]] + tabItens[[#This Row],[Recentes]]</f>
        <v>0</v>
      </c>
      <c r="AX752" s="272">
        <v>604</v>
      </c>
      <c r="AY752" s="272">
        <v>4</v>
      </c>
      <c r="AZ752" s="272">
        <f>IF(ISBLANK(tabItens[[#This Row],[CÓDIGO]]),"",tabItens[[#This Row],[PontoMês]] * (AZ$2+tabItens[[#This Row],[PontoQtM]]))</f>
        <v>2416</v>
      </c>
      <c r="BA752" s="271">
        <f>tabItens[[#This Row],[PontoPed]] - tabItens[[#This Row],[Saldo]] + (1/10)</f>
        <v>2416.1</v>
      </c>
      <c r="BB752" s="271">
        <f xml:space="preserve"> tabItens[[#This Row],[PontoMês]] * BB$2 - tabItens[[#This Row],[QTDE ATUAL]] - (1/10)</f>
        <v>603.9</v>
      </c>
      <c r="BC752" s="273">
        <f>IF( tabItens[[#This Row],[PontoPed]]&gt;0, IF(tabItens[[#This Row],[PontoPed]]&lt;1, 1, IF( tabItens[[#This Row],[Saldo]]&gt;tabItens[[#This Row],[PontoPed]], 0, (tabItens[[#This Row],[PontoPed]]-tabItens[[#This Row],[Saldo]])/tabItens[[#This Row],[PontoPed]] ) ), 0 )</f>
        <v>1</v>
      </c>
      <c r="BD752" s="274">
        <f>ROUNDDOWN(IF( OR( AND(tabItens[[#This Row],[PontoPed]]&lt;tabItens[[#This Row],[Saldo]],tabItens[[#This Row],[Saldo]]&gt;0), tabItens[[#This Row],[PontoPed]]=0), 99, IF(AND(tabItens[[#This Row],[Saldo]]=0,tabItens[[#This Row],[PontoPed]]&gt;0), 0, (1-tabItens[[#This Row],[PctAb]])*10 ) ),0)</f>
        <v>0</v>
      </c>
      <c r="BE752" s="275">
        <f>MAX(ROUNDDOWN( IF(tabItens[[#This Row],[Abaixo]] &gt; 0,   tabItens[[#This Row],[Abaixo]] + (tabItens[[#This Row],[PontoMês]] * IF( OR( ISBLANK(tabItens[[#This Row],[ATA Nº/ANO]]), tabItens[[#This Row],[ATA Nº/ANO]] = ""),BE$2,BE$1)),0),0),0)</f>
        <v>4228</v>
      </c>
      <c r="BF75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4228</v>
      </c>
      <c r="BG752" s="276">
        <f>SUMIF(Consumo!$C$3:$C$902,tabItens[[#This Row],[CÓDIGO]],Consumo!$E$3:$E$902)</f>
        <v>183</v>
      </c>
      <c r="BH752" s="277">
        <f>IF(AND(tabItens[[#This Row],[Pend]] &gt; 0,tabItens[[#This Row],[Consumo]] &lt;&gt; 0), tabItens[[#This Row],[Pend]] / tabItens[[#This Row],[Consumo]], 0 )</f>
        <v>2.2090777402221148E-2</v>
      </c>
      <c r="BI752" s="276"/>
      <c r="BJ752" s="276"/>
      <c r="BK752" s="278" t="s">
        <v>2077</v>
      </c>
    </row>
    <row r="753" spans="1:63" x14ac:dyDescent="0.3">
      <c r="A753" s="239">
        <v>88839</v>
      </c>
      <c r="B753" s="240" t="s">
        <v>1520</v>
      </c>
      <c r="C753" s="241" t="s">
        <v>288</v>
      </c>
      <c r="D753" s="242">
        <v>85</v>
      </c>
      <c r="E753" s="243"/>
      <c r="F753" s="243"/>
      <c r="G753" s="243" t="s">
        <v>891</v>
      </c>
      <c r="H753" s="244">
        <v>13</v>
      </c>
      <c r="I753" s="245">
        <v>103003</v>
      </c>
      <c r="J753" s="246">
        <v>85</v>
      </c>
      <c r="K753" s="247">
        <v>39</v>
      </c>
      <c r="L753" s="248">
        <f>IF(tabItens[[#This Row],[Média]] &gt; 0, tabItens[[#This Row],[QTDE ATUAL]] / tabItens[[#This Row],[Média]],999.9)</f>
        <v>999.9</v>
      </c>
      <c r="M753" s="249">
        <v>0</v>
      </c>
      <c r="N753" s="250">
        <f>tabItens[[#This Row],[VALOR UNIT.]] * tabItens[[#This Row],[LC]]</f>
        <v>0</v>
      </c>
      <c r="O753" s="251" t="s">
        <v>2090</v>
      </c>
      <c r="P753" s="252"/>
      <c r="Q753" s="253"/>
      <c r="R753" s="250"/>
      <c r="S753" s="254"/>
      <c r="T753" s="255">
        <f>ROUNDDOWN(IFERROR(tabItens[[#This Row],[ATA DT.VALID.]] - $D$1,0) / 30,0)</f>
        <v>-1507</v>
      </c>
      <c r="U753" s="240" t="s">
        <v>1521</v>
      </c>
      <c r="V753" s="256">
        <v>1</v>
      </c>
      <c r="W753" s="257" t="s">
        <v>2066</v>
      </c>
      <c r="X753" s="258">
        <v>76</v>
      </c>
      <c r="Y753" s="259">
        <v>13</v>
      </c>
      <c r="Z753" s="260"/>
      <c r="AA753" s="261"/>
      <c r="AB753" s="262"/>
      <c r="AC753" s="262"/>
      <c r="AD753" s="261"/>
      <c r="AE753" s="262"/>
      <c r="AF753" s="255"/>
      <c r="AG753" s="263" t="s">
        <v>2063</v>
      </c>
      <c r="AH753" s="264"/>
      <c r="AI753" s="255">
        <v>14</v>
      </c>
      <c r="AJ753" s="264">
        <v>44613</v>
      </c>
      <c r="AK753" s="264">
        <v>38663</v>
      </c>
      <c r="AL753" s="264">
        <v>44586</v>
      </c>
      <c r="AM753" s="254"/>
      <c r="AN753" s="243"/>
      <c r="AO753" s="265" t="str">
        <f>_xlfn.IFNA(IF(VLOOKUP(tabItens[[#This Row],[CÓDIGO]],tabExcluirDoEstoque[#Data],1,FALSE),"sim",""),"")</f>
        <v/>
      </c>
      <c r="AP753" s="266" t="str">
        <f ca="1">IF(OR(ISBLANK(tabItens[[#This Row],[ATA DT.VALID.]]),tabItens[[#This Row],[ATA DT.VALID.]]="",tabItens[[#This Row],[ATA DT.VALID.]]=" "),"",IF(TYPE(tabItens[[#This Row],[ATA DT.VALID.]])=1,ROUNDUP((tabItens[[#This Row],[ATA DT.VALID.]]-TODAY())/7,0),""))</f>
        <v/>
      </c>
      <c r="AQ753" s="267">
        <v>0</v>
      </c>
      <c r="AR753" s="268" t="str">
        <f>IF(ISBLANK(tabItens[[#This Row],[CÓDIGO]]),"",IFERROR(VLOOKUP(tabItens[[#This Row],[CÓDIGO]],Consumo!$C$2:$AI$902,32,FALSE),0))</f>
        <v>06.2023</v>
      </c>
      <c r="AS753" s="269">
        <f>SUMIF(Consumo!$C$3:$C$902,tabItens[[#This Row],[CÓDIGO]],Consumo!$T$3:$T$902) + SUMIF(Consumo!$C$3:$C$902,tabItens[[#This Row],[CÓDIGO]],Consumo!$U$3:$U$902) + SUMIF(Consumo!$C$3:$C$902,tabItens[[#This Row],[CÓDIGO]],Consumo!$V$3:$V$902) + SUMIF(Consumo!$C$3:$C$902,tabItens[[#This Row],[CÓDIGO]],Consumo!$W$3:$W$902)</f>
        <v>3</v>
      </c>
      <c r="AT753" s="269">
        <f>SUMIF(Consumo!$C$3:$C$902,tabItens[[#This Row],[CÓDIGO]],Consumo!$AF$3:$AF$902)</f>
        <v>67</v>
      </c>
      <c r="AU753" s="270">
        <f>SUMIF(Consumo!$C$3:$C$902,tabItens[[#This Row],[CÓDIGO]],Consumo!$AG$3:$AG$902)</f>
        <v>13</v>
      </c>
      <c r="AV753" s="271">
        <f>SUMIF(Consumo!$C$3:$C$902,tabItens[[#This Row],[CÓDIGO]],Consumo!$AE$3:$AE$902)</f>
        <v>0</v>
      </c>
      <c r="AW753" s="244">
        <f>tabItens[[#This Row],[QTDE ATUAL]] + tabItens[[#This Row],[RC QTDE]] + tabItens[[#This Row],[AF SALDO]] + tabItens[[#This Row],[Recentes]]</f>
        <v>13</v>
      </c>
      <c r="AX753" s="272">
        <v>2</v>
      </c>
      <c r="AY753" s="272">
        <v>4</v>
      </c>
      <c r="AZ753" s="272">
        <f>IF(ISBLANK(tabItens[[#This Row],[CÓDIGO]]),"",tabItens[[#This Row],[PontoMês]] * (AZ$2+tabItens[[#This Row],[PontoQtM]]))</f>
        <v>8</v>
      </c>
      <c r="BA753" s="271">
        <f>tabItens[[#This Row],[PontoPed]] - tabItens[[#This Row],[Saldo]] + (1/10)</f>
        <v>-4.9000000000000004</v>
      </c>
      <c r="BB753" s="271">
        <f xml:space="preserve"> tabItens[[#This Row],[PontoMês]] * BB$2 - tabItens[[#This Row],[QTDE ATUAL]] - (1/10)</f>
        <v>-11.1</v>
      </c>
      <c r="BC753" s="273">
        <f>IF( tabItens[[#This Row],[PontoPed]]&gt;0, IF(tabItens[[#This Row],[PontoPed]]&lt;1, 1, IF( tabItens[[#This Row],[Saldo]]&gt;tabItens[[#This Row],[PontoPed]], 0, (tabItens[[#This Row],[PontoPed]]-tabItens[[#This Row],[Saldo]])/tabItens[[#This Row],[PontoPed]] ) ), 0 )</f>
        <v>0</v>
      </c>
      <c r="BD753" s="274">
        <f>ROUNDDOWN(IF( OR( AND(tabItens[[#This Row],[PontoPed]]&lt;tabItens[[#This Row],[Saldo]],tabItens[[#This Row],[Saldo]]&gt;0), tabItens[[#This Row],[PontoPed]]=0), 99, IF(AND(tabItens[[#This Row],[Saldo]]=0,tabItens[[#This Row],[PontoPed]]&gt;0), 0, (1-tabItens[[#This Row],[PctAb]])*10 ) ),0)</f>
        <v>99</v>
      </c>
      <c r="BE753" s="275">
        <f>MAX(ROUNDDOWN( IF(tabItens[[#This Row],[Abaixo]] &gt; 0,   tabItens[[#This Row],[Abaixo]] + (tabItens[[#This Row],[PontoMês]] * IF( OR( ISBLANK(tabItens[[#This Row],[ATA Nº/ANO]]), tabItens[[#This Row],[ATA Nº/ANO]] = ""),BE$2,BE$1)),0),0),0)</f>
        <v>0</v>
      </c>
      <c r="BF75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3" s="276">
        <f>SUMIF(Consumo!$C$3:$C$902,tabItens[[#This Row],[CÓDIGO]],Consumo!$E$3:$E$902)</f>
        <v>0</v>
      </c>
      <c r="BH753" s="277">
        <f>IF(AND(tabItens[[#This Row],[Pend]] &gt; 0,tabItens[[#This Row],[Consumo]] &lt;&gt; 0), tabItens[[#This Row],[Pend]] / tabItens[[#This Row],[Consumo]], 0 )</f>
        <v>0</v>
      </c>
      <c r="BI753" s="276"/>
      <c r="BJ753" s="276"/>
      <c r="BK753" s="278" t="s">
        <v>2077</v>
      </c>
    </row>
    <row r="754" spans="1:63" x14ac:dyDescent="0.3">
      <c r="A754" s="239">
        <v>128288</v>
      </c>
      <c r="B754" s="240" t="s">
        <v>1793</v>
      </c>
      <c r="C754" s="241" t="s">
        <v>302</v>
      </c>
      <c r="D754" s="242">
        <v>135.71</v>
      </c>
      <c r="E754" s="243"/>
      <c r="F754" s="243"/>
      <c r="G754" s="243" t="s">
        <v>891</v>
      </c>
      <c r="H754" s="244">
        <v>0</v>
      </c>
      <c r="I754" s="245">
        <v>103003</v>
      </c>
      <c r="J754" s="246">
        <v>135.71</v>
      </c>
      <c r="K754" s="247">
        <v>17</v>
      </c>
      <c r="L754" s="248">
        <f>IF(tabItens[[#This Row],[Média]] &gt; 0, tabItens[[#This Row],[QTDE ATUAL]] / tabItens[[#This Row],[Média]],999.9)</f>
        <v>0</v>
      </c>
      <c r="M754" s="249">
        <v>0</v>
      </c>
      <c r="N754" s="250">
        <f>tabItens[[#This Row],[VALOR UNIT.]] * tabItens[[#This Row],[LC]]</f>
        <v>0</v>
      </c>
      <c r="O754" s="251" t="s">
        <v>2186</v>
      </c>
      <c r="P754" s="252"/>
      <c r="Q754" s="253"/>
      <c r="R754" s="250"/>
      <c r="S754" s="254"/>
      <c r="T754" s="255">
        <f>ROUNDDOWN(IFERROR(tabItens[[#This Row],[ATA DT.VALID.]] - $D$1,0) / 30,0)</f>
        <v>-1507</v>
      </c>
      <c r="U754" s="240" t="s">
        <v>1521</v>
      </c>
      <c r="V754" s="256">
        <v>1</v>
      </c>
      <c r="W754" s="257" t="s">
        <v>2066</v>
      </c>
      <c r="X754" s="258">
        <v>76</v>
      </c>
      <c r="Y754" s="259">
        <v>13</v>
      </c>
      <c r="Z754" s="260">
        <v>2790</v>
      </c>
      <c r="AA754" s="261">
        <v>2023</v>
      </c>
      <c r="AB754" s="262">
        <v>50</v>
      </c>
      <c r="AC754" s="262">
        <v>14002</v>
      </c>
      <c r="AD754" s="261">
        <v>2022</v>
      </c>
      <c r="AE754" s="262">
        <v>0</v>
      </c>
      <c r="AF754" s="255">
        <v>20</v>
      </c>
      <c r="AG754" s="263" t="s">
        <v>2059</v>
      </c>
      <c r="AH754" s="264">
        <v>44875</v>
      </c>
      <c r="AI754" s="255">
        <v>6</v>
      </c>
      <c r="AJ754" s="264">
        <v>44742</v>
      </c>
      <c r="AK754" s="264">
        <v>41830</v>
      </c>
      <c r="AL754" s="264">
        <v>44865</v>
      </c>
      <c r="AM754" s="254"/>
      <c r="AN754" s="243"/>
      <c r="AO754" s="265" t="str">
        <f>_xlfn.IFNA(IF(VLOOKUP(tabItens[[#This Row],[CÓDIGO]],tabExcluirDoEstoque[#Data],1,FALSE),"sim",""),"")</f>
        <v/>
      </c>
      <c r="AP754" s="266" t="str">
        <f ca="1">IF(OR(ISBLANK(tabItens[[#This Row],[ATA DT.VALID.]]),tabItens[[#This Row],[ATA DT.VALID.]]="",tabItens[[#This Row],[ATA DT.VALID.]]=" "),"",IF(TYPE(tabItens[[#This Row],[ATA DT.VALID.]])=1,ROUNDUP((tabItens[[#This Row],[ATA DT.VALID.]]-TODAY())/7,0),""))</f>
        <v/>
      </c>
      <c r="AQ754" s="267">
        <v>0</v>
      </c>
      <c r="AR754" s="268" t="str">
        <f>IF(ISBLANK(tabItens[[#This Row],[CÓDIGO]]),"",IFERROR(VLOOKUP(tabItens[[#This Row],[CÓDIGO]],Consumo!$C$2:$AI$902,32,FALSE),0))</f>
        <v>02.2023</v>
      </c>
      <c r="AS754" s="269">
        <f>SUMIF(Consumo!$C$3:$C$902,tabItens[[#This Row],[CÓDIGO]],Consumo!$T$3:$T$902) + SUMIF(Consumo!$C$3:$C$902,tabItens[[#This Row],[CÓDIGO]],Consumo!$U$3:$U$902) + SUMIF(Consumo!$C$3:$C$902,tabItens[[#This Row],[CÓDIGO]],Consumo!$V$3:$V$902) + SUMIF(Consumo!$C$3:$C$902,tabItens[[#This Row],[CÓDIGO]],Consumo!$W$3:$W$902)</f>
        <v>0</v>
      </c>
      <c r="AT754" s="269">
        <f>SUMIF(Consumo!$C$3:$C$902,tabItens[[#This Row],[CÓDIGO]],Consumo!$AF$3:$AF$902)</f>
        <v>58</v>
      </c>
      <c r="AU754" s="270">
        <f>SUMIF(Consumo!$C$3:$C$902,tabItens[[#This Row],[CÓDIGO]],Consumo!$AG$3:$AG$902)</f>
        <v>20</v>
      </c>
      <c r="AV754" s="271">
        <f>SUMIF(Consumo!$C$3:$C$902,tabItens[[#This Row],[CÓDIGO]],Consumo!$AE$3:$AE$902)</f>
        <v>0.22222222222222221</v>
      </c>
      <c r="AW754" s="244">
        <f>tabItens[[#This Row],[QTDE ATUAL]] + tabItens[[#This Row],[RC QTDE]] + tabItens[[#This Row],[AF SALDO]] + tabItens[[#This Row],[Recentes]]</f>
        <v>50</v>
      </c>
      <c r="AX754" s="272">
        <v>2</v>
      </c>
      <c r="AY754" s="272">
        <v>4</v>
      </c>
      <c r="AZ754" s="272">
        <f>IF(ISBLANK(tabItens[[#This Row],[CÓDIGO]]),"",tabItens[[#This Row],[PontoMês]] * (AZ$2+tabItens[[#This Row],[PontoQtM]]))</f>
        <v>8</v>
      </c>
      <c r="BA754" s="271">
        <f>tabItens[[#This Row],[PontoPed]] - tabItens[[#This Row],[Saldo]] + (1/10)</f>
        <v>-41.9</v>
      </c>
      <c r="BB754" s="271">
        <f xml:space="preserve"> tabItens[[#This Row],[PontoMês]] * BB$2 - tabItens[[#This Row],[QTDE ATUAL]] - (1/10)</f>
        <v>1.9</v>
      </c>
      <c r="BC754" s="273">
        <f>IF( tabItens[[#This Row],[PontoPed]]&gt;0, IF(tabItens[[#This Row],[PontoPed]]&lt;1, 1, IF( tabItens[[#This Row],[Saldo]]&gt;tabItens[[#This Row],[PontoPed]], 0, (tabItens[[#This Row],[PontoPed]]-tabItens[[#This Row],[Saldo]])/tabItens[[#This Row],[PontoPed]] ) ), 0 )</f>
        <v>0</v>
      </c>
      <c r="BD754" s="274">
        <f>ROUNDDOWN(IF( OR( AND(tabItens[[#This Row],[PontoPed]]&lt;tabItens[[#This Row],[Saldo]],tabItens[[#This Row],[Saldo]]&gt;0), tabItens[[#This Row],[PontoPed]]=0), 99, IF(AND(tabItens[[#This Row],[Saldo]]=0,tabItens[[#This Row],[PontoPed]]&gt;0), 0, (1-tabItens[[#This Row],[PctAb]])*10 ) ),0)</f>
        <v>99</v>
      </c>
      <c r="BE754" s="275">
        <f>MAX(ROUNDDOWN( IF(tabItens[[#This Row],[Abaixo]] &gt; 0,   tabItens[[#This Row],[Abaixo]] + (tabItens[[#This Row],[PontoMês]] * IF( OR( ISBLANK(tabItens[[#This Row],[ATA Nº/ANO]]), tabItens[[#This Row],[ATA Nº/ANO]] = ""),BE$2,BE$1)),0),0),0)</f>
        <v>0</v>
      </c>
      <c r="BF75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4" s="276">
        <f>SUMIF(Consumo!$C$3:$C$902,tabItens[[#This Row],[CÓDIGO]],Consumo!$E$3:$E$902)</f>
        <v>4</v>
      </c>
      <c r="BH754" s="277">
        <f>IF(AND(tabItens[[#This Row],[Pend]] &gt; 0,tabItens[[#This Row],[Consumo]] &lt;&gt; 0), tabItens[[#This Row],[Pend]] / tabItens[[#This Row],[Consumo]], 0 )</f>
        <v>6.8965517241379309E-2</v>
      </c>
      <c r="BI754" s="276"/>
      <c r="BJ754" s="276"/>
      <c r="BK754" s="278" t="s">
        <v>2077</v>
      </c>
    </row>
    <row r="755" spans="1:63" x14ac:dyDescent="0.3">
      <c r="A755" s="239">
        <v>63031</v>
      </c>
      <c r="B755" s="240" t="s">
        <v>1363</v>
      </c>
      <c r="C755" s="241" t="s">
        <v>264</v>
      </c>
      <c r="D755" s="242">
        <v>3.2</v>
      </c>
      <c r="E755" s="243"/>
      <c r="F755" s="243"/>
      <c r="G755" s="243" t="s">
        <v>891</v>
      </c>
      <c r="H755" s="244">
        <v>442</v>
      </c>
      <c r="I755" s="245">
        <v>103003</v>
      </c>
      <c r="J755" s="246">
        <v>3.2</v>
      </c>
      <c r="K755" s="247">
        <v>699</v>
      </c>
      <c r="L755" s="248">
        <f>IF(tabItens[[#This Row],[Média]] &gt; 0, tabItens[[#This Row],[QTDE ATUAL]] / tabItens[[#This Row],[Média]],999.9)</f>
        <v>999.9</v>
      </c>
      <c r="M755" s="249">
        <v>0</v>
      </c>
      <c r="N755" s="250">
        <f>tabItens[[#This Row],[VALOR UNIT.]] * tabItens[[#This Row],[LC]]</f>
        <v>0</v>
      </c>
      <c r="O755" s="251" t="s">
        <v>2093</v>
      </c>
      <c r="P755" s="252"/>
      <c r="Q755" s="253"/>
      <c r="R755" s="250"/>
      <c r="S755" s="254"/>
      <c r="T755" s="255">
        <f>ROUNDDOWN(IFERROR(tabItens[[#This Row],[ATA DT.VALID.]] - $D$1,0) / 30,0)</f>
        <v>-1507</v>
      </c>
      <c r="U755" s="240" t="s">
        <v>1009</v>
      </c>
      <c r="V755" s="256">
        <v>1</v>
      </c>
      <c r="W755" s="257" t="s">
        <v>2067</v>
      </c>
      <c r="X755" s="258">
        <v>61</v>
      </c>
      <c r="Y755" s="259">
        <v>11</v>
      </c>
      <c r="Z755" s="260"/>
      <c r="AA755" s="261"/>
      <c r="AB755" s="262"/>
      <c r="AC755" s="262"/>
      <c r="AD755" s="261"/>
      <c r="AE755" s="262"/>
      <c r="AF755" s="255"/>
      <c r="AG755" s="263" t="s">
        <v>2063</v>
      </c>
      <c r="AH755" s="264"/>
      <c r="AI755" s="255">
        <v>334</v>
      </c>
      <c r="AJ755" s="264">
        <v>45166</v>
      </c>
      <c r="AK755" s="264" t="s">
        <v>891</v>
      </c>
      <c r="AL755" s="264">
        <v>45145</v>
      </c>
      <c r="AM755" s="254"/>
      <c r="AN755" s="243"/>
      <c r="AO755" s="265" t="str">
        <f>_xlfn.IFNA(IF(VLOOKUP(tabItens[[#This Row],[CÓDIGO]],tabExcluirDoEstoque[#Data],1,FALSE),"sim",""),"")</f>
        <v/>
      </c>
      <c r="AP755" s="266" t="str">
        <f ca="1">IF(OR(ISBLANK(tabItens[[#This Row],[ATA DT.VALID.]]),tabItens[[#This Row],[ATA DT.VALID.]]="",tabItens[[#This Row],[ATA DT.VALID.]]=" "),"",IF(TYPE(tabItens[[#This Row],[ATA DT.VALID.]])=1,ROUNDUP((tabItens[[#This Row],[ATA DT.VALID.]]-TODAY())/7,0),""))</f>
        <v/>
      </c>
      <c r="AQ755" s="267">
        <v>0</v>
      </c>
      <c r="AR755" s="268" t="str">
        <f>IF(ISBLANK(tabItens[[#This Row],[CÓDIGO]]),"",IFERROR(VLOOKUP(tabItens[[#This Row],[CÓDIGO]],Consumo!$C$2:$AI$902,32,FALSE),0))</f>
        <v>08.2023</v>
      </c>
      <c r="AS755" s="269">
        <f>SUMIF(Consumo!$C$3:$C$902,tabItens[[#This Row],[CÓDIGO]],Consumo!$T$3:$T$902) + SUMIF(Consumo!$C$3:$C$902,tabItens[[#This Row],[CÓDIGO]],Consumo!$U$3:$U$902) + SUMIF(Consumo!$C$3:$C$902,tabItens[[#This Row],[CÓDIGO]],Consumo!$V$3:$V$902) + SUMIF(Consumo!$C$3:$C$902,tabItens[[#This Row],[CÓDIGO]],Consumo!$W$3:$W$902)</f>
        <v>356</v>
      </c>
      <c r="AT755" s="269">
        <f>SUMIF(Consumo!$C$3:$C$902,tabItens[[#This Row],[CÓDIGO]],Consumo!$AF$3:$AF$902)</f>
        <v>1510</v>
      </c>
      <c r="AU755" s="270">
        <f>SUMIF(Consumo!$C$3:$C$902,tabItens[[#This Row],[CÓDIGO]],Consumo!$AG$3:$AG$902)</f>
        <v>150</v>
      </c>
      <c r="AV755" s="271">
        <f>SUMIF(Consumo!$C$3:$C$902,tabItens[[#This Row],[CÓDIGO]],Consumo!$AE$3:$AE$902)</f>
        <v>0</v>
      </c>
      <c r="AW755" s="244">
        <f>tabItens[[#This Row],[QTDE ATUAL]] + tabItens[[#This Row],[RC QTDE]] + tabItens[[#This Row],[AF SALDO]] + tabItens[[#This Row],[Recentes]]</f>
        <v>442</v>
      </c>
      <c r="AX755" s="272">
        <v>66</v>
      </c>
      <c r="AY755" s="272">
        <v>4</v>
      </c>
      <c r="AZ755" s="272">
        <f>IF(ISBLANK(tabItens[[#This Row],[CÓDIGO]]),"",tabItens[[#This Row],[PontoMês]] * (AZ$2+tabItens[[#This Row],[PontoQtM]]))</f>
        <v>264</v>
      </c>
      <c r="BA755" s="271">
        <f>tabItens[[#This Row],[PontoPed]] - tabItens[[#This Row],[Saldo]] + (1/10)</f>
        <v>-177.9</v>
      </c>
      <c r="BB755" s="271">
        <f xml:space="preserve"> tabItens[[#This Row],[PontoMês]] * BB$2 - tabItens[[#This Row],[QTDE ATUAL]] - (1/10)</f>
        <v>-376.1</v>
      </c>
      <c r="BC755" s="273">
        <f>IF( tabItens[[#This Row],[PontoPed]]&gt;0, IF(tabItens[[#This Row],[PontoPed]]&lt;1, 1, IF( tabItens[[#This Row],[Saldo]]&gt;tabItens[[#This Row],[PontoPed]], 0, (tabItens[[#This Row],[PontoPed]]-tabItens[[#This Row],[Saldo]])/tabItens[[#This Row],[PontoPed]] ) ), 0 )</f>
        <v>0</v>
      </c>
      <c r="BD755" s="274">
        <f>ROUNDDOWN(IF( OR( AND(tabItens[[#This Row],[PontoPed]]&lt;tabItens[[#This Row],[Saldo]],tabItens[[#This Row],[Saldo]]&gt;0), tabItens[[#This Row],[PontoPed]]=0), 99, IF(AND(tabItens[[#This Row],[Saldo]]=0,tabItens[[#This Row],[PontoPed]]&gt;0), 0, (1-tabItens[[#This Row],[PctAb]])*10 ) ),0)</f>
        <v>99</v>
      </c>
      <c r="BE755" s="275">
        <f>MAX(ROUNDDOWN( IF(tabItens[[#This Row],[Abaixo]] &gt; 0,   tabItens[[#This Row],[Abaixo]] + (tabItens[[#This Row],[PontoMês]] * IF( OR( ISBLANK(tabItens[[#This Row],[ATA Nº/ANO]]), tabItens[[#This Row],[ATA Nº/ANO]] = ""),BE$2,BE$1)),0),0),0)</f>
        <v>0</v>
      </c>
      <c r="BF75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5" s="276">
        <f>SUMIF(Consumo!$C$3:$C$902,tabItens[[#This Row],[CÓDIGO]],Consumo!$E$3:$E$902)</f>
        <v>0</v>
      </c>
      <c r="BH755" s="277">
        <f>IF(AND(tabItens[[#This Row],[Pend]] &gt; 0,tabItens[[#This Row],[Consumo]] &lt;&gt; 0), tabItens[[#This Row],[Pend]] / tabItens[[#This Row],[Consumo]], 0 )</f>
        <v>0</v>
      </c>
      <c r="BI755" s="276"/>
      <c r="BJ755" s="276"/>
      <c r="BK755" s="278" t="s">
        <v>2077</v>
      </c>
    </row>
    <row r="756" spans="1:63" x14ac:dyDescent="0.3">
      <c r="A756" s="239">
        <v>100802</v>
      </c>
      <c r="B756" s="240" t="s">
        <v>1577</v>
      </c>
      <c r="C756" s="241" t="s">
        <v>291</v>
      </c>
      <c r="D756" s="242">
        <v>20.420000000000002</v>
      </c>
      <c r="E756" s="243"/>
      <c r="F756" s="243"/>
      <c r="G756" s="243" t="s">
        <v>891</v>
      </c>
      <c r="H756" s="244">
        <v>818</v>
      </c>
      <c r="I756" s="245">
        <v>103003</v>
      </c>
      <c r="J756" s="246">
        <v>20.420000000000002</v>
      </c>
      <c r="K756" s="247">
        <v>799</v>
      </c>
      <c r="L756" s="248">
        <f>IF(tabItens[[#This Row],[Média]] &gt; 0, tabItens[[#This Row],[QTDE ATUAL]] / tabItens[[#This Row],[Média]],999.9)</f>
        <v>2103.4285714285716</v>
      </c>
      <c r="M756" s="249">
        <v>0</v>
      </c>
      <c r="N756" s="250">
        <f>tabItens[[#This Row],[VALOR UNIT.]] * tabItens[[#This Row],[LC]]</f>
        <v>0</v>
      </c>
      <c r="O756" s="251" t="s">
        <v>2125</v>
      </c>
      <c r="P756" s="252"/>
      <c r="Q756" s="253"/>
      <c r="R756" s="250"/>
      <c r="S756" s="254"/>
      <c r="T756" s="255">
        <f>ROUNDDOWN(IFERROR(tabItens[[#This Row],[ATA DT.VALID.]] - $D$1,0) / 30,0)</f>
        <v>-1507</v>
      </c>
      <c r="U756" s="240" t="s">
        <v>999</v>
      </c>
      <c r="V756" s="256">
        <v>1</v>
      </c>
      <c r="W756" s="257" t="s">
        <v>2067</v>
      </c>
      <c r="X756" s="258">
        <v>61</v>
      </c>
      <c r="Y756" s="259">
        <v>9</v>
      </c>
      <c r="Z756" s="260"/>
      <c r="AA756" s="261"/>
      <c r="AB756" s="262"/>
      <c r="AC756" s="262"/>
      <c r="AD756" s="261"/>
      <c r="AE756" s="262"/>
      <c r="AF756" s="255"/>
      <c r="AG756" s="263" t="s">
        <v>2063</v>
      </c>
      <c r="AH756" s="264"/>
      <c r="AI756" s="255">
        <v>266</v>
      </c>
      <c r="AJ756" s="264">
        <v>45154</v>
      </c>
      <c r="AK756" s="264">
        <v>39275</v>
      </c>
      <c r="AL756" s="264">
        <v>45161</v>
      </c>
      <c r="AM756" s="254"/>
      <c r="AN756" s="243"/>
      <c r="AO756" s="265" t="str">
        <f>_xlfn.IFNA(IF(VLOOKUP(tabItens[[#This Row],[CÓDIGO]],tabExcluirDoEstoque[#Data],1,FALSE),"sim",""),"")</f>
        <v/>
      </c>
      <c r="AP756" s="266" t="str">
        <f ca="1">IF(OR(ISBLANK(tabItens[[#This Row],[ATA DT.VALID.]]),tabItens[[#This Row],[ATA DT.VALID.]]="",tabItens[[#This Row],[ATA DT.VALID.]]=" "),"",IF(TYPE(tabItens[[#This Row],[ATA DT.VALID.]])=1,ROUNDUP((tabItens[[#This Row],[ATA DT.VALID.]]-TODAY())/7,0),""))</f>
        <v/>
      </c>
      <c r="AQ756" s="267">
        <v>0</v>
      </c>
      <c r="AR756" s="268" t="str">
        <f>IF(ISBLANK(tabItens[[#This Row],[CÓDIGO]]),"",IFERROR(VLOOKUP(tabItens[[#This Row],[CÓDIGO]],Consumo!$C$2:$AI$902,32,FALSE),0))</f>
        <v>08.2023</v>
      </c>
      <c r="AS756" s="269">
        <f>SUMIF(Consumo!$C$3:$C$902,tabItens[[#This Row],[CÓDIGO]],Consumo!$T$3:$T$902) + SUMIF(Consumo!$C$3:$C$902,tabItens[[#This Row],[CÓDIGO]],Consumo!$U$3:$U$902) + SUMIF(Consumo!$C$3:$C$902,tabItens[[#This Row],[CÓDIGO]],Consumo!$V$3:$V$902) + SUMIF(Consumo!$C$3:$C$902,tabItens[[#This Row],[CÓDIGO]],Consumo!$W$3:$W$902)</f>
        <v>98</v>
      </c>
      <c r="AT756" s="269">
        <f>SUMIF(Consumo!$C$3:$C$902,tabItens[[#This Row],[CÓDIGO]],Consumo!$AF$3:$AF$902)</f>
        <v>1126</v>
      </c>
      <c r="AU756" s="270">
        <f>SUMIF(Consumo!$C$3:$C$902,tabItens[[#This Row],[CÓDIGO]],Consumo!$AG$3:$AG$902)</f>
        <v>215</v>
      </c>
      <c r="AV756" s="271">
        <f>SUMIF(Consumo!$C$3:$C$902,tabItens[[#This Row],[CÓDIGO]],Consumo!$AE$3:$AE$902)</f>
        <v>0.3888888888888889</v>
      </c>
      <c r="AW756" s="244">
        <f>tabItens[[#This Row],[QTDE ATUAL]] + tabItens[[#This Row],[RC QTDE]] + tabItens[[#This Row],[AF SALDO]] + tabItens[[#This Row],[Recentes]]</f>
        <v>818</v>
      </c>
      <c r="AX756" s="272">
        <v>49</v>
      </c>
      <c r="AY756" s="272">
        <v>4</v>
      </c>
      <c r="AZ756" s="272">
        <f>IF(ISBLANK(tabItens[[#This Row],[CÓDIGO]]),"",tabItens[[#This Row],[PontoMês]] * (AZ$2+tabItens[[#This Row],[PontoQtM]]))</f>
        <v>196</v>
      </c>
      <c r="BA756" s="271">
        <f>tabItens[[#This Row],[PontoPed]] - tabItens[[#This Row],[Saldo]] + (1/10)</f>
        <v>-621.9</v>
      </c>
      <c r="BB756" s="271">
        <f xml:space="preserve"> tabItens[[#This Row],[PontoMês]] * BB$2 - tabItens[[#This Row],[QTDE ATUAL]] - (1/10)</f>
        <v>-769.1</v>
      </c>
      <c r="BC756" s="273">
        <f>IF( tabItens[[#This Row],[PontoPed]]&gt;0, IF(tabItens[[#This Row],[PontoPed]]&lt;1, 1, IF( tabItens[[#This Row],[Saldo]]&gt;tabItens[[#This Row],[PontoPed]], 0, (tabItens[[#This Row],[PontoPed]]-tabItens[[#This Row],[Saldo]])/tabItens[[#This Row],[PontoPed]] ) ), 0 )</f>
        <v>0</v>
      </c>
      <c r="BD756" s="274">
        <f>ROUNDDOWN(IF( OR( AND(tabItens[[#This Row],[PontoPed]]&lt;tabItens[[#This Row],[Saldo]],tabItens[[#This Row],[Saldo]]&gt;0), tabItens[[#This Row],[PontoPed]]=0), 99, IF(AND(tabItens[[#This Row],[Saldo]]=0,tabItens[[#This Row],[PontoPed]]&gt;0), 0, (1-tabItens[[#This Row],[PctAb]])*10 ) ),0)</f>
        <v>99</v>
      </c>
      <c r="BE756" s="275">
        <f>MAX(ROUNDDOWN( IF(tabItens[[#This Row],[Abaixo]] &gt; 0,   tabItens[[#This Row],[Abaixo]] + (tabItens[[#This Row],[PontoMês]] * IF( OR( ISBLANK(tabItens[[#This Row],[ATA Nº/ANO]]), tabItens[[#This Row],[ATA Nº/ANO]] = ""),BE$2,BE$1)),0),0),0)</f>
        <v>0</v>
      </c>
      <c r="BF75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6" s="276">
        <f>SUMIF(Consumo!$C$3:$C$902,tabItens[[#This Row],[CÓDIGO]],Consumo!$E$3:$E$902)</f>
        <v>7</v>
      </c>
      <c r="BH756" s="277">
        <f>IF(AND(tabItens[[#This Row],[Pend]] &gt; 0,tabItens[[#This Row],[Consumo]] &lt;&gt; 0), tabItens[[#This Row],[Pend]] / tabItens[[#This Row],[Consumo]], 0 )</f>
        <v>6.2166962699822378E-3</v>
      </c>
      <c r="BI756" s="276"/>
      <c r="BJ756" s="276"/>
      <c r="BK756" s="278" t="s">
        <v>2077</v>
      </c>
    </row>
    <row r="757" spans="1:63" x14ac:dyDescent="0.3">
      <c r="A757" s="239">
        <v>23778</v>
      </c>
      <c r="B757" s="240" t="s">
        <v>1190</v>
      </c>
      <c r="C757" s="241" t="s">
        <v>1075</v>
      </c>
      <c r="D757" s="242">
        <v>266</v>
      </c>
      <c r="E757" s="243"/>
      <c r="F757" s="243"/>
      <c r="G757" s="243" t="s">
        <v>891</v>
      </c>
      <c r="H757" s="244">
        <v>44</v>
      </c>
      <c r="I757" s="245">
        <v>103003</v>
      </c>
      <c r="J757" s="246">
        <v>266</v>
      </c>
      <c r="K757" s="247">
        <v>134</v>
      </c>
      <c r="L757" s="248">
        <f>IF(tabItens[[#This Row],[Média]] &gt; 0, tabItens[[#This Row],[QTDE ATUAL]] / tabItens[[#This Row],[Média]],999.9)</f>
        <v>999.9</v>
      </c>
      <c r="M757" s="249">
        <v>0</v>
      </c>
      <c r="N757" s="250">
        <f>tabItens[[#This Row],[VALOR UNIT.]] * tabItens[[#This Row],[LC]]</f>
        <v>0</v>
      </c>
      <c r="O757" s="251" t="s">
        <v>2108</v>
      </c>
      <c r="P757" s="252"/>
      <c r="Q757" s="253"/>
      <c r="R757" s="250"/>
      <c r="S757" s="254"/>
      <c r="T757" s="255">
        <f>ROUNDDOWN(IFERROR(tabItens[[#This Row],[ATA DT.VALID.]] - $D$1,0) / 30,0)</f>
        <v>-1507</v>
      </c>
      <c r="U757" s="240" t="s">
        <v>1191</v>
      </c>
      <c r="V757" s="256">
        <v>1</v>
      </c>
      <c r="W757" s="257" t="s">
        <v>2066</v>
      </c>
      <c r="X757" s="258">
        <v>76</v>
      </c>
      <c r="Y757" s="259">
        <v>16</v>
      </c>
      <c r="Z757" s="260"/>
      <c r="AA757" s="261"/>
      <c r="AB757" s="262"/>
      <c r="AC757" s="262"/>
      <c r="AD757" s="261"/>
      <c r="AE757" s="262"/>
      <c r="AF757" s="255"/>
      <c r="AG757" s="263" t="s">
        <v>2063</v>
      </c>
      <c r="AH757" s="264"/>
      <c r="AI757" s="255">
        <v>62</v>
      </c>
      <c r="AJ757" s="264">
        <v>44986</v>
      </c>
      <c r="AK757" s="264" t="s">
        <v>891</v>
      </c>
      <c r="AL757" s="264">
        <v>44916</v>
      </c>
      <c r="AM757" s="254"/>
      <c r="AN757" s="243"/>
      <c r="AO757" s="265" t="str">
        <f>_xlfn.IFNA(IF(VLOOKUP(tabItens[[#This Row],[CÓDIGO]],tabExcluirDoEstoque[#Data],1,FALSE),"sim",""),"")</f>
        <v/>
      </c>
      <c r="AP757" s="266" t="str">
        <f ca="1">IF(OR(ISBLANK(tabItens[[#This Row],[ATA DT.VALID.]]),tabItens[[#This Row],[ATA DT.VALID.]]="",tabItens[[#This Row],[ATA DT.VALID.]]=" "),"",IF(TYPE(tabItens[[#This Row],[ATA DT.VALID.]])=1,ROUNDUP((tabItens[[#This Row],[ATA DT.VALID.]]-TODAY())/7,0),""))</f>
        <v/>
      </c>
      <c r="AQ757" s="267">
        <v>0</v>
      </c>
      <c r="AR757" s="268" t="str">
        <f>IF(ISBLANK(tabItens[[#This Row],[CÓDIGO]]),"",IFERROR(VLOOKUP(tabItens[[#This Row],[CÓDIGO]],Consumo!$C$2:$AI$902,32,FALSE),0))</f>
        <v>08.2023</v>
      </c>
      <c r="AS757" s="269">
        <f>SUMIF(Consumo!$C$3:$C$902,tabItens[[#This Row],[CÓDIGO]],Consumo!$T$3:$T$902) + SUMIF(Consumo!$C$3:$C$902,tabItens[[#This Row],[CÓDIGO]],Consumo!$U$3:$U$902) + SUMIF(Consumo!$C$3:$C$902,tabItens[[#This Row],[CÓDIGO]],Consumo!$V$3:$V$902) + SUMIF(Consumo!$C$3:$C$902,tabItens[[#This Row],[CÓDIGO]],Consumo!$W$3:$W$902)</f>
        <v>109</v>
      </c>
      <c r="AT757" s="269">
        <f>SUMIF(Consumo!$C$3:$C$902,tabItens[[#This Row],[CÓDIGO]],Consumo!$AF$3:$AF$902)</f>
        <v>265</v>
      </c>
      <c r="AU757" s="270">
        <f>SUMIF(Consumo!$C$3:$C$902,tabItens[[#This Row],[CÓDIGO]],Consumo!$AG$3:$AG$902)</f>
        <v>56</v>
      </c>
      <c r="AV757" s="271">
        <f>SUMIF(Consumo!$C$3:$C$902,tabItens[[#This Row],[CÓDIGO]],Consumo!$AE$3:$AE$902)</f>
        <v>0</v>
      </c>
      <c r="AW757" s="244">
        <f>tabItens[[#This Row],[QTDE ATUAL]] + tabItens[[#This Row],[RC QTDE]] + tabItens[[#This Row],[AF SALDO]] + tabItens[[#This Row],[Recentes]]</f>
        <v>44</v>
      </c>
      <c r="AX757" s="272">
        <v>10</v>
      </c>
      <c r="AY757" s="272">
        <v>4</v>
      </c>
      <c r="AZ757" s="272">
        <f>IF(ISBLANK(tabItens[[#This Row],[CÓDIGO]]),"",tabItens[[#This Row],[PontoMês]] * (AZ$2+tabItens[[#This Row],[PontoQtM]]))</f>
        <v>40</v>
      </c>
      <c r="BA757" s="271">
        <f>tabItens[[#This Row],[PontoPed]] - tabItens[[#This Row],[Saldo]] + (1/10)</f>
        <v>-3.9</v>
      </c>
      <c r="BB757" s="271">
        <f xml:space="preserve"> tabItens[[#This Row],[PontoMês]] * BB$2 - tabItens[[#This Row],[QTDE ATUAL]] - (1/10)</f>
        <v>-34.1</v>
      </c>
      <c r="BC757" s="273">
        <f>IF( tabItens[[#This Row],[PontoPed]]&gt;0, IF(tabItens[[#This Row],[PontoPed]]&lt;1, 1, IF( tabItens[[#This Row],[Saldo]]&gt;tabItens[[#This Row],[PontoPed]], 0, (tabItens[[#This Row],[PontoPed]]-tabItens[[#This Row],[Saldo]])/tabItens[[#This Row],[PontoPed]] ) ), 0 )</f>
        <v>0</v>
      </c>
      <c r="BD757" s="274">
        <f>ROUNDDOWN(IF( OR( AND(tabItens[[#This Row],[PontoPed]]&lt;tabItens[[#This Row],[Saldo]],tabItens[[#This Row],[Saldo]]&gt;0), tabItens[[#This Row],[PontoPed]]=0), 99, IF(AND(tabItens[[#This Row],[Saldo]]=0,tabItens[[#This Row],[PontoPed]]&gt;0), 0, (1-tabItens[[#This Row],[PctAb]])*10 ) ),0)</f>
        <v>99</v>
      </c>
      <c r="BE757" s="275">
        <f>MAX(ROUNDDOWN( IF(tabItens[[#This Row],[Abaixo]] &gt; 0,   tabItens[[#This Row],[Abaixo]] + (tabItens[[#This Row],[PontoMês]] * IF( OR( ISBLANK(tabItens[[#This Row],[ATA Nº/ANO]]), tabItens[[#This Row],[ATA Nº/ANO]] = ""),BE$2,BE$1)),0),0),0)</f>
        <v>0</v>
      </c>
      <c r="BF75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7" s="276">
        <f>SUMIF(Consumo!$C$3:$C$902,tabItens[[#This Row],[CÓDIGO]],Consumo!$E$3:$E$902)</f>
        <v>0</v>
      </c>
      <c r="BH757" s="277">
        <f>IF(AND(tabItens[[#This Row],[Pend]] &gt; 0,tabItens[[#This Row],[Consumo]] &lt;&gt; 0), tabItens[[#This Row],[Pend]] / tabItens[[#This Row],[Consumo]], 0 )</f>
        <v>0</v>
      </c>
      <c r="BI757" s="276"/>
      <c r="BJ757" s="276"/>
      <c r="BK757" s="278" t="s">
        <v>2077</v>
      </c>
    </row>
    <row r="758" spans="1:63" x14ac:dyDescent="0.3">
      <c r="A758" s="239">
        <v>14831</v>
      </c>
      <c r="B758" s="240" t="s">
        <v>1080</v>
      </c>
      <c r="C758" s="241" t="s">
        <v>264</v>
      </c>
      <c r="D758" s="242">
        <v>1.69</v>
      </c>
      <c r="E758" s="243"/>
      <c r="F758" s="243"/>
      <c r="G758" s="243" t="s">
        <v>891</v>
      </c>
      <c r="H758" s="244">
        <v>430</v>
      </c>
      <c r="I758" s="245">
        <v>103003</v>
      </c>
      <c r="J758" s="246">
        <v>1.69</v>
      </c>
      <c r="K758" s="247">
        <v>236</v>
      </c>
      <c r="L758" s="248">
        <f>IF(tabItens[[#This Row],[Média]] &gt; 0, tabItens[[#This Row],[QTDE ATUAL]] / tabItens[[#This Row],[Média]],999.9)</f>
        <v>999.9</v>
      </c>
      <c r="M758" s="249">
        <v>0</v>
      </c>
      <c r="N758" s="250">
        <f>tabItens[[#This Row],[VALOR UNIT.]] * tabItens[[#This Row],[LC]]</f>
        <v>0</v>
      </c>
      <c r="O758" s="251" t="s">
        <v>2110</v>
      </c>
      <c r="P758" s="252"/>
      <c r="Q758" s="253"/>
      <c r="R758" s="250"/>
      <c r="S758" s="254"/>
      <c r="T758" s="255">
        <f>ROUNDDOWN(IFERROR(tabItens[[#This Row],[ATA DT.VALID.]] - $D$1,0) / 30,0)</f>
        <v>-1507</v>
      </c>
      <c r="U758" s="240" t="s">
        <v>1081</v>
      </c>
      <c r="V758" s="256">
        <v>1</v>
      </c>
      <c r="W758" s="257" t="s">
        <v>2068</v>
      </c>
      <c r="X758" s="258">
        <v>55</v>
      </c>
      <c r="Y758" s="259">
        <v>27</v>
      </c>
      <c r="Z758" s="260"/>
      <c r="AA758" s="261"/>
      <c r="AB758" s="262"/>
      <c r="AC758" s="262"/>
      <c r="AD758" s="261"/>
      <c r="AE758" s="262"/>
      <c r="AF758" s="255"/>
      <c r="AG758" s="263" t="s">
        <v>2063</v>
      </c>
      <c r="AH758" s="264"/>
      <c r="AI758" s="255">
        <v>86</v>
      </c>
      <c r="AJ758" s="264">
        <v>44544</v>
      </c>
      <c r="AK758" s="264" t="s">
        <v>891</v>
      </c>
      <c r="AL758" s="264">
        <v>44470</v>
      </c>
      <c r="AM758" s="254"/>
      <c r="AN758" s="243"/>
      <c r="AO758" s="265" t="str">
        <f>_xlfn.IFNA(IF(VLOOKUP(tabItens[[#This Row],[CÓDIGO]],tabExcluirDoEstoque[#Data],1,FALSE),"sim",""),"")</f>
        <v/>
      </c>
      <c r="AP758" s="266" t="str">
        <f ca="1">IF(OR(ISBLANK(tabItens[[#This Row],[ATA DT.VALID.]]),tabItens[[#This Row],[ATA DT.VALID.]]="",tabItens[[#This Row],[ATA DT.VALID.]]=" "),"",IF(TYPE(tabItens[[#This Row],[ATA DT.VALID.]])=1,ROUNDUP((tabItens[[#This Row],[ATA DT.VALID.]]-TODAY())/7,0),""))</f>
        <v/>
      </c>
      <c r="AQ758" s="267">
        <v>0</v>
      </c>
      <c r="AR758" s="268" t="str">
        <f>IF(ISBLANK(tabItens[[#This Row],[CÓDIGO]]),"",IFERROR(VLOOKUP(tabItens[[#This Row],[CÓDIGO]],Consumo!$C$2:$AI$902,32,FALSE),0))</f>
        <v>06.2023</v>
      </c>
      <c r="AS758" s="269">
        <f>SUMIF(Consumo!$C$3:$C$902,tabItens[[#This Row],[CÓDIGO]],Consumo!$T$3:$T$902) + SUMIF(Consumo!$C$3:$C$902,tabItens[[#This Row],[CÓDIGO]],Consumo!$U$3:$U$902) + SUMIF(Consumo!$C$3:$C$902,tabItens[[#This Row],[CÓDIGO]],Consumo!$V$3:$V$902) + SUMIF(Consumo!$C$3:$C$902,tabItens[[#This Row],[CÓDIGO]],Consumo!$W$3:$W$902)</f>
        <v>15</v>
      </c>
      <c r="AT758" s="269">
        <f>SUMIF(Consumo!$C$3:$C$902,tabItens[[#This Row],[CÓDIGO]],Consumo!$AF$3:$AF$902)</f>
        <v>378</v>
      </c>
      <c r="AU758" s="270">
        <f>SUMIF(Consumo!$C$3:$C$902,tabItens[[#This Row],[CÓDIGO]],Consumo!$AG$3:$AG$902)</f>
        <v>109</v>
      </c>
      <c r="AV758" s="271">
        <f>SUMIF(Consumo!$C$3:$C$902,tabItens[[#This Row],[CÓDIGO]],Consumo!$AE$3:$AE$902)</f>
        <v>0</v>
      </c>
      <c r="AW758" s="244">
        <f>tabItens[[#This Row],[QTDE ATUAL]] + tabItens[[#This Row],[RC QTDE]] + tabItens[[#This Row],[AF SALDO]] + tabItens[[#This Row],[Recentes]]</f>
        <v>430</v>
      </c>
      <c r="AX758" s="272">
        <v>50</v>
      </c>
      <c r="AY758" s="272">
        <v>4</v>
      </c>
      <c r="AZ758" s="272">
        <f>IF(ISBLANK(tabItens[[#This Row],[CÓDIGO]]),"",tabItens[[#This Row],[PontoMês]] * (AZ$2+tabItens[[#This Row],[PontoQtM]]))</f>
        <v>200</v>
      </c>
      <c r="BA758" s="271">
        <f>tabItens[[#This Row],[PontoPed]] - tabItens[[#This Row],[Saldo]] + (1/10)</f>
        <v>-229.9</v>
      </c>
      <c r="BB758" s="271">
        <f xml:space="preserve"> tabItens[[#This Row],[PontoMês]] * BB$2 - tabItens[[#This Row],[QTDE ATUAL]] - (1/10)</f>
        <v>-380.1</v>
      </c>
      <c r="BC758" s="273">
        <f>IF( tabItens[[#This Row],[PontoPed]]&gt;0, IF(tabItens[[#This Row],[PontoPed]]&lt;1, 1, IF( tabItens[[#This Row],[Saldo]]&gt;tabItens[[#This Row],[PontoPed]], 0, (tabItens[[#This Row],[PontoPed]]-tabItens[[#This Row],[Saldo]])/tabItens[[#This Row],[PontoPed]] ) ), 0 )</f>
        <v>0</v>
      </c>
      <c r="BD758" s="274">
        <f>ROUNDDOWN(IF( OR( AND(tabItens[[#This Row],[PontoPed]]&lt;tabItens[[#This Row],[Saldo]],tabItens[[#This Row],[Saldo]]&gt;0), tabItens[[#This Row],[PontoPed]]=0), 99, IF(AND(tabItens[[#This Row],[Saldo]]=0,tabItens[[#This Row],[PontoPed]]&gt;0), 0, (1-tabItens[[#This Row],[PctAb]])*10 ) ),0)</f>
        <v>99</v>
      </c>
      <c r="BE758" s="275">
        <f>MAX(ROUNDDOWN( IF(tabItens[[#This Row],[Abaixo]] &gt; 0,   tabItens[[#This Row],[Abaixo]] + (tabItens[[#This Row],[PontoMês]] * IF( OR( ISBLANK(tabItens[[#This Row],[ATA Nº/ANO]]), tabItens[[#This Row],[ATA Nº/ANO]] = ""),BE$2,BE$1)),0),0),0)</f>
        <v>0</v>
      </c>
      <c r="BF75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8" s="276">
        <f>SUMIF(Consumo!$C$3:$C$902,tabItens[[#This Row],[CÓDIGO]],Consumo!$E$3:$E$902)</f>
        <v>0</v>
      </c>
      <c r="BH758" s="277">
        <f>IF(AND(tabItens[[#This Row],[Pend]] &gt; 0,tabItens[[#This Row],[Consumo]] &lt;&gt; 0), tabItens[[#This Row],[Pend]] / tabItens[[#This Row],[Consumo]], 0 )</f>
        <v>0</v>
      </c>
      <c r="BI758" s="276"/>
      <c r="BJ758" s="276"/>
      <c r="BK758" s="278" t="s">
        <v>2077</v>
      </c>
    </row>
    <row r="759" spans="1:63" x14ac:dyDescent="0.3">
      <c r="A759" s="239">
        <v>133301</v>
      </c>
      <c r="B759" s="240" t="s">
        <v>1854</v>
      </c>
      <c r="C759" s="241" t="s">
        <v>264</v>
      </c>
      <c r="D759" s="242">
        <v>5.31</v>
      </c>
      <c r="E759" s="243"/>
      <c r="F759" s="243"/>
      <c r="G759" s="243" t="s">
        <v>891</v>
      </c>
      <c r="H759" s="244">
        <v>0</v>
      </c>
      <c r="I759" s="245">
        <v>103003</v>
      </c>
      <c r="J759" s="246">
        <v>5.31</v>
      </c>
      <c r="K759" s="247">
        <v>2692</v>
      </c>
      <c r="L759" s="248">
        <f>IF(tabItens[[#This Row],[Média]] &gt; 0, tabItens[[#This Row],[QTDE ATUAL]] / tabItens[[#This Row],[Média]],999.9)</f>
        <v>0</v>
      </c>
      <c r="M759" s="249">
        <v>0</v>
      </c>
      <c r="N759" s="250">
        <f>tabItens[[#This Row],[VALOR UNIT.]] * tabItens[[#This Row],[LC]]</f>
        <v>0</v>
      </c>
      <c r="O759" s="251" t="s">
        <v>2109</v>
      </c>
      <c r="P759" s="252"/>
      <c r="Q759" s="253"/>
      <c r="R759" s="250"/>
      <c r="S759" s="254"/>
      <c r="T759" s="255">
        <f>ROUNDDOWN(IFERROR(tabItens[[#This Row],[ATA DT.VALID.]] - $D$1,0) / 30,0)</f>
        <v>-1507</v>
      </c>
      <c r="U759" s="240" t="s">
        <v>1081</v>
      </c>
      <c r="V759" s="256">
        <v>1</v>
      </c>
      <c r="W759" s="257" t="s">
        <v>2068</v>
      </c>
      <c r="X759" s="258">
        <v>55</v>
      </c>
      <c r="Y759" s="259">
        <v>27</v>
      </c>
      <c r="Z759" s="260">
        <v>2235</v>
      </c>
      <c r="AA759" s="261">
        <v>2023</v>
      </c>
      <c r="AB759" s="262">
        <v>7000</v>
      </c>
      <c r="AC759" s="262"/>
      <c r="AD759" s="261"/>
      <c r="AE759" s="262"/>
      <c r="AF759" s="255"/>
      <c r="AG759" s="263" t="s">
        <v>2063</v>
      </c>
      <c r="AH759" s="264"/>
      <c r="AI759" s="255">
        <v>898</v>
      </c>
      <c r="AJ759" s="264">
        <v>44629</v>
      </c>
      <c r="AK759" s="264">
        <v>42978</v>
      </c>
      <c r="AL759" s="264">
        <v>44917</v>
      </c>
      <c r="AM759" s="254"/>
      <c r="AN759" s="243"/>
      <c r="AO759" s="265" t="str">
        <f>_xlfn.IFNA(IF(VLOOKUP(tabItens[[#This Row],[CÓDIGO]],tabExcluirDoEstoque[#Data],1,FALSE),"sim",""),"")</f>
        <v/>
      </c>
      <c r="AP759" s="266" t="str">
        <f ca="1">IF(OR(ISBLANK(tabItens[[#This Row],[ATA DT.VALID.]]),tabItens[[#This Row],[ATA DT.VALID.]]="",tabItens[[#This Row],[ATA DT.VALID.]]=" "),"",IF(TYPE(tabItens[[#This Row],[ATA DT.VALID.]])=1,ROUNDUP((tabItens[[#This Row],[ATA DT.VALID.]]-TODAY())/7,0),""))</f>
        <v/>
      </c>
      <c r="AQ759" s="267">
        <v>0</v>
      </c>
      <c r="AR759" s="268" t="str">
        <f>IF(ISBLANK(tabItens[[#This Row],[CÓDIGO]]),"",IFERROR(VLOOKUP(tabItens[[#This Row],[CÓDIGO]],Consumo!$C$2:$AI$902,32,FALSE),0))</f>
        <v>01.2023</v>
      </c>
      <c r="AS759" s="269">
        <f>SUMIF(Consumo!$C$3:$C$902,tabItens[[#This Row],[CÓDIGO]],Consumo!$T$3:$T$902) + SUMIF(Consumo!$C$3:$C$902,tabItens[[#This Row],[CÓDIGO]],Consumo!$U$3:$U$902) + SUMIF(Consumo!$C$3:$C$902,tabItens[[#This Row],[CÓDIGO]],Consumo!$V$3:$V$902) + SUMIF(Consumo!$C$3:$C$902,tabItens[[#This Row],[CÓDIGO]],Consumo!$W$3:$W$902)</f>
        <v>0</v>
      </c>
      <c r="AT759" s="269">
        <f>SUMIF(Consumo!$C$3:$C$902,tabItens[[#This Row],[CÓDIGO]],Consumo!$AF$3:$AF$902)</f>
        <v>6358</v>
      </c>
      <c r="AU759" s="270">
        <f>SUMIF(Consumo!$C$3:$C$902,tabItens[[#This Row],[CÓDIGO]],Consumo!$AG$3:$AG$902)</f>
        <v>1050</v>
      </c>
      <c r="AV759" s="271">
        <f>SUMIF(Consumo!$C$3:$C$902,tabItens[[#This Row],[CÓDIGO]],Consumo!$AE$3:$AE$902)</f>
        <v>82.111111111111114</v>
      </c>
      <c r="AW759" s="244">
        <f>tabItens[[#This Row],[QTDE ATUAL]] + tabItens[[#This Row],[RC QTDE]] + tabItens[[#This Row],[AF SALDO]] + tabItens[[#This Row],[Recentes]]</f>
        <v>7000</v>
      </c>
      <c r="AX759" s="272">
        <v>355</v>
      </c>
      <c r="AY759" s="272">
        <v>4</v>
      </c>
      <c r="AZ759" s="272">
        <f>IF(ISBLANK(tabItens[[#This Row],[CÓDIGO]]),"",tabItens[[#This Row],[PontoMês]] * (AZ$2+tabItens[[#This Row],[PontoQtM]]))</f>
        <v>1420</v>
      </c>
      <c r="BA759" s="271">
        <f>tabItens[[#This Row],[PontoPed]] - tabItens[[#This Row],[Saldo]] + (1/10)</f>
        <v>-5579.9</v>
      </c>
      <c r="BB759" s="271">
        <f xml:space="preserve"> tabItens[[#This Row],[PontoMês]] * BB$2 - tabItens[[#This Row],[QTDE ATUAL]] - (1/10)</f>
        <v>354.9</v>
      </c>
      <c r="BC759" s="273">
        <f>IF( tabItens[[#This Row],[PontoPed]]&gt;0, IF(tabItens[[#This Row],[PontoPed]]&lt;1, 1, IF( tabItens[[#This Row],[Saldo]]&gt;tabItens[[#This Row],[PontoPed]], 0, (tabItens[[#This Row],[PontoPed]]-tabItens[[#This Row],[Saldo]])/tabItens[[#This Row],[PontoPed]] ) ), 0 )</f>
        <v>0</v>
      </c>
      <c r="BD759" s="274">
        <f>ROUNDDOWN(IF( OR( AND(tabItens[[#This Row],[PontoPed]]&lt;tabItens[[#This Row],[Saldo]],tabItens[[#This Row],[Saldo]]&gt;0), tabItens[[#This Row],[PontoPed]]=0), 99, IF(AND(tabItens[[#This Row],[Saldo]]=0,tabItens[[#This Row],[PontoPed]]&gt;0), 0, (1-tabItens[[#This Row],[PctAb]])*10 ) ),0)</f>
        <v>99</v>
      </c>
      <c r="BE759" s="275">
        <f>MAX(ROUNDDOWN( IF(tabItens[[#This Row],[Abaixo]] &gt; 0,   tabItens[[#This Row],[Abaixo]] + (tabItens[[#This Row],[PontoMês]] * IF( OR( ISBLANK(tabItens[[#This Row],[ATA Nº/ANO]]), tabItens[[#This Row],[ATA Nº/ANO]] = ""),BE$2,BE$1)),0),0),0)</f>
        <v>0</v>
      </c>
      <c r="BF75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9" s="276">
        <f>SUMIF(Consumo!$C$3:$C$902,tabItens[[#This Row],[CÓDIGO]],Consumo!$E$3:$E$902)</f>
        <v>1478</v>
      </c>
      <c r="BH759" s="277">
        <f>IF(AND(tabItens[[#This Row],[Pend]] &gt; 0,tabItens[[#This Row],[Consumo]] &lt;&gt; 0), tabItens[[#This Row],[Pend]] / tabItens[[#This Row],[Consumo]], 0 )</f>
        <v>0.23246303869141238</v>
      </c>
      <c r="BI759" s="276"/>
      <c r="BJ759" s="276"/>
      <c r="BK759" s="278" t="s">
        <v>2077</v>
      </c>
    </row>
    <row r="760" spans="1:63" x14ac:dyDescent="0.3">
      <c r="A760" s="239">
        <v>78057</v>
      </c>
      <c r="B760" s="240" t="s">
        <v>1444</v>
      </c>
      <c r="C760" s="241" t="s">
        <v>268</v>
      </c>
      <c r="D760" s="242">
        <v>15</v>
      </c>
      <c r="E760" s="243"/>
      <c r="F760" s="243"/>
      <c r="G760" s="243" t="s">
        <v>891</v>
      </c>
      <c r="H760" s="244">
        <v>0</v>
      </c>
      <c r="I760" s="245">
        <v>103003</v>
      </c>
      <c r="J760" s="246">
        <v>15</v>
      </c>
      <c r="K760" s="247">
        <v>297</v>
      </c>
      <c r="L760" s="248">
        <f>IF(tabItens[[#This Row],[Média]] &gt; 0, tabItens[[#This Row],[QTDE ATUAL]] / tabItens[[#This Row],[Média]],999.9)</f>
        <v>0</v>
      </c>
      <c r="M760" s="249">
        <v>0</v>
      </c>
      <c r="N760" s="250">
        <f>tabItens[[#This Row],[VALOR UNIT.]] * tabItens[[#This Row],[LC]]</f>
        <v>0</v>
      </c>
      <c r="O760" s="251"/>
      <c r="P760" s="252"/>
      <c r="Q760" s="253"/>
      <c r="R760" s="250"/>
      <c r="S760" s="254"/>
      <c r="T760" s="255">
        <f>ROUNDDOWN(IFERROR(tabItens[[#This Row],[ATA DT.VALID.]] - $D$1,0) / 30,0)</f>
        <v>-1507</v>
      </c>
      <c r="U760" s="240" t="s">
        <v>1081</v>
      </c>
      <c r="V760" s="256">
        <v>1</v>
      </c>
      <c r="W760" s="257" t="s">
        <v>2070</v>
      </c>
      <c r="X760" s="258">
        <v>78</v>
      </c>
      <c r="Y760" s="259">
        <v>2</v>
      </c>
      <c r="Z760" s="260">
        <v>7339</v>
      </c>
      <c r="AA760" s="261">
        <v>2023</v>
      </c>
      <c r="AB760" s="262">
        <v>150</v>
      </c>
      <c r="AC760" s="262"/>
      <c r="AD760" s="261"/>
      <c r="AE760" s="262"/>
      <c r="AF760" s="255"/>
      <c r="AG760" s="263" t="s">
        <v>2063</v>
      </c>
      <c r="AH760" s="264"/>
      <c r="AI760" s="255">
        <v>132</v>
      </c>
      <c r="AJ760" s="264">
        <v>44931</v>
      </c>
      <c r="AK760" s="264">
        <v>38072</v>
      </c>
      <c r="AL760" s="264">
        <v>44970</v>
      </c>
      <c r="AM760" s="254"/>
      <c r="AN760" s="243"/>
      <c r="AO760" s="265" t="str">
        <f>_xlfn.IFNA(IF(VLOOKUP(tabItens[[#This Row],[CÓDIGO]],tabExcluirDoEstoque[#Data],1,FALSE),"sim",""),"")</f>
        <v/>
      </c>
      <c r="AP760" s="266" t="str">
        <f ca="1">IF(OR(ISBLANK(tabItens[[#This Row],[ATA DT.VALID.]]),tabItens[[#This Row],[ATA DT.VALID.]]="",tabItens[[#This Row],[ATA DT.VALID.]]=" "),"",IF(TYPE(tabItens[[#This Row],[ATA DT.VALID.]])=1,ROUNDUP((tabItens[[#This Row],[ATA DT.VALID.]]-TODAY())/7,0),""))</f>
        <v/>
      </c>
      <c r="AQ760" s="267"/>
      <c r="AR760" s="268" t="str">
        <f>IF(ISBLANK(tabItens[[#This Row],[CÓDIGO]]),"",IFERROR(VLOOKUP(tabItens[[#This Row],[CÓDIGO]],Consumo!$C$2:$AI$902,32,FALSE),0))</f>
        <v>05.2023</v>
      </c>
      <c r="AS760" s="269">
        <f>SUMIF(Consumo!$C$3:$C$902,tabItens[[#This Row],[CÓDIGO]],Consumo!$T$3:$T$902) + SUMIF(Consumo!$C$3:$C$902,tabItens[[#This Row],[CÓDIGO]],Consumo!$U$3:$U$902) + SUMIF(Consumo!$C$3:$C$902,tabItens[[#This Row],[CÓDIGO]],Consumo!$V$3:$V$902) + SUMIF(Consumo!$C$3:$C$902,tabItens[[#This Row],[CÓDIGO]],Consumo!$W$3:$W$902)</f>
        <v>285</v>
      </c>
      <c r="AT760" s="269">
        <f>SUMIF(Consumo!$C$3:$C$902,tabItens[[#This Row],[CÓDIGO]],Consumo!$AF$3:$AF$902)</f>
        <v>1026</v>
      </c>
      <c r="AU760" s="270">
        <f>SUMIF(Consumo!$C$3:$C$902,tabItens[[#This Row],[CÓDIGO]],Consumo!$AG$3:$AG$902)</f>
        <v>285</v>
      </c>
      <c r="AV760" s="271">
        <f>SUMIF(Consumo!$C$3:$C$902,tabItens[[#This Row],[CÓDIGO]],Consumo!$AE$3:$AE$902)</f>
        <v>39.722222222222221</v>
      </c>
      <c r="AW760" s="244">
        <f>tabItens[[#This Row],[QTDE ATUAL]] + tabItens[[#This Row],[RC QTDE]] + tabItens[[#This Row],[AF SALDO]] + tabItens[[#This Row],[Recentes]]</f>
        <v>150</v>
      </c>
      <c r="AX760" s="272">
        <v>2</v>
      </c>
      <c r="AY760" s="272">
        <v>4</v>
      </c>
      <c r="AZ760" s="272">
        <f>IF(ISBLANK(tabItens[[#This Row],[CÓDIGO]]),"",tabItens[[#This Row],[PontoMês]] * (AZ$2+tabItens[[#This Row],[PontoQtM]]))</f>
        <v>8</v>
      </c>
      <c r="BA760" s="271">
        <f>tabItens[[#This Row],[PontoPed]] - tabItens[[#This Row],[Saldo]] + (1/10)</f>
        <v>-141.9</v>
      </c>
      <c r="BB760" s="271">
        <f xml:space="preserve"> tabItens[[#This Row],[PontoMês]] * BB$2 - tabItens[[#This Row],[QTDE ATUAL]] - (1/10)</f>
        <v>1.9</v>
      </c>
      <c r="BC760" s="273">
        <f>IF( tabItens[[#This Row],[PontoPed]]&gt;0, IF(tabItens[[#This Row],[PontoPed]]&lt;1, 1, IF( tabItens[[#This Row],[Saldo]]&gt;tabItens[[#This Row],[PontoPed]], 0, (tabItens[[#This Row],[PontoPed]]-tabItens[[#This Row],[Saldo]])/tabItens[[#This Row],[PontoPed]] ) ), 0 )</f>
        <v>0</v>
      </c>
      <c r="BD760" s="274">
        <f>ROUNDDOWN(IF( OR( AND(tabItens[[#This Row],[PontoPed]]&lt;tabItens[[#This Row],[Saldo]],tabItens[[#This Row],[Saldo]]&gt;0), tabItens[[#This Row],[PontoPed]]=0), 99, IF(AND(tabItens[[#This Row],[Saldo]]=0,tabItens[[#This Row],[PontoPed]]&gt;0), 0, (1-tabItens[[#This Row],[PctAb]])*10 ) ),0)</f>
        <v>99</v>
      </c>
      <c r="BE760" s="275">
        <f>MAX(ROUNDDOWN( IF(tabItens[[#This Row],[Abaixo]] &gt; 0,   tabItens[[#This Row],[Abaixo]] + (tabItens[[#This Row],[PontoMês]] * IF( OR( ISBLANK(tabItens[[#This Row],[ATA Nº/ANO]]), tabItens[[#This Row],[ATA Nº/ANO]] = ""),BE$2,BE$1)),0),0),0)</f>
        <v>0</v>
      </c>
      <c r="BF76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0" s="276">
        <f>SUMIF(Consumo!$C$3:$C$902,tabItens[[#This Row],[CÓDIGO]],Consumo!$E$3:$E$902)</f>
        <v>715</v>
      </c>
      <c r="BH760" s="277">
        <f>IF(AND(tabItens[[#This Row],[Pend]] &gt; 0,tabItens[[#This Row],[Consumo]] &lt;&gt; 0), tabItens[[#This Row],[Pend]] / tabItens[[#This Row],[Consumo]], 0 )</f>
        <v>0.69688109161793377</v>
      </c>
      <c r="BI760" s="276"/>
      <c r="BJ760" s="276"/>
      <c r="BK760" s="278" t="s">
        <v>2077</v>
      </c>
    </row>
    <row r="761" spans="1:63" x14ac:dyDescent="0.3">
      <c r="A761" s="239">
        <v>118427</v>
      </c>
      <c r="B761" s="240" t="s">
        <v>1734</v>
      </c>
      <c r="C761" s="241" t="s">
        <v>273</v>
      </c>
      <c r="D761" s="242">
        <v>29.32</v>
      </c>
      <c r="E761" s="243"/>
      <c r="F761" s="243" t="s">
        <v>1286</v>
      </c>
      <c r="G761" s="243" t="s">
        <v>1287</v>
      </c>
      <c r="H761" s="244">
        <v>0</v>
      </c>
      <c r="I761" s="245">
        <v>103003</v>
      </c>
      <c r="J761" s="246">
        <v>128.11000000000001</v>
      </c>
      <c r="K761" s="247">
        <v>4196</v>
      </c>
      <c r="L761" s="248">
        <f>IF(tabItens[[#This Row],[Média]] &gt; 0, tabItens[[#This Row],[QTDE ATUAL]] / tabItens[[#This Row],[Média]],999.9)</f>
        <v>999.9</v>
      </c>
      <c r="M761" s="249">
        <v>0</v>
      </c>
      <c r="N761" s="250">
        <f>tabItens[[#This Row],[VALOR UNIT.]] * tabItens[[#This Row],[LC]]</f>
        <v>0</v>
      </c>
      <c r="O761" s="251" t="s">
        <v>1288</v>
      </c>
      <c r="P761" s="252">
        <v>0</v>
      </c>
      <c r="Q761" s="253">
        <v>9515</v>
      </c>
      <c r="R761" s="250">
        <v>278979.8</v>
      </c>
      <c r="S761" s="254">
        <v>45540</v>
      </c>
      <c r="T761" s="255">
        <f>ROUNDDOWN(IFERROR(tabItens[[#This Row],[ATA DT.VALID.]] - $D$1,0) / 30,0)</f>
        <v>10</v>
      </c>
      <c r="U761" s="240" t="s">
        <v>1434</v>
      </c>
      <c r="V761" s="256">
        <v>1</v>
      </c>
      <c r="W761" s="257" t="s">
        <v>2062</v>
      </c>
      <c r="X761" s="258">
        <v>74</v>
      </c>
      <c r="Y761" s="259">
        <v>2</v>
      </c>
      <c r="Z761" s="260">
        <v>8996</v>
      </c>
      <c r="AA761" s="261">
        <v>2023</v>
      </c>
      <c r="AB761" s="262">
        <v>3200</v>
      </c>
      <c r="AC761" s="262"/>
      <c r="AD761" s="261"/>
      <c r="AE761" s="262"/>
      <c r="AF761" s="255"/>
      <c r="AG761" s="263" t="s">
        <v>2063</v>
      </c>
      <c r="AH761" s="264"/>
      <c r="AI761" s="255">
        <v>1636</v>
      </c>
      <c r="AJ761" s="264">
        <v>44974</v>
      </c>
      <c r="AK761" s="264">
        <v>40490</v>
      </c>
      <c r="AL761" s="264">
        <v>44960</v>
      </c>
      <c r="AM761" s="254"/>
      <c r="AN761" s="243"/>
      <c r="AO761" s="265" t="str">
        <f>_xlfn.IFNA(IF(VLOOKUP(tabItens[[#This Row],[CÓDIGO]],tabExcluirDoEstoque[#Data],1,FALSE),"sim",""),"")</f>
        <v/>
      </c>
      <c r="AP761" s="266">
        <f ca="1">IF(OR(ISBLANK(tabItens[[#This Row],[ATA DT.VALID.]]),tabItens[[#This Row],[ATA DT.VALID.]]="",tabItens[[#This Row],[ATA DT.VALID.]]=" "),"",IF(TYPE(tabItens[[#This Row],[ATA DT.VALID.]])=1,ROUNDUP((tabItens[[#This Row],[ATA DT.VALID.]]-TODAY())/7,0),""))</f>
        <v>47</v>
      </c>
      <c r="AQ761" s="267">
        <v>0</v>
      </c>
      <c r="AR761" s="268" t="str">
        <f>IF(ISBLANK(tabItens[[#This Row],[CÓDIGO]]),"",IFERROR(VLOOKUP(tabItens[[#This Row],[CÓDIGO]],Consumo!$C$2:$AI$902,32,FALSE),0))</f>
        <v>08.2023</v>
      </c>
      <c r="AS761" s="269">
        <f>SUMIF(Consumo!$C$3:$C$902,tabItens[[#This Row],[CÓDIGO]],Consumo!$T$3:$T$902) + SUMIF(Consumo!$C$3:$C$902,tabItens[[#This Row],[CÓDIGO]],Consumo!$U$3:$U$902) + SUMIF(Consumo!$C$3:$C$902,tabItens[[#This Row],[CÓDIGO]],Consumo!$V$3:$V$902) + SUMIF(Consumo!$C$3:$C$902,tabItens[[#This Row],[CÓDIGO]],Consumo!$W$3:$W$902)</f>
        <v>336</v>
      </c>
      <c r="AT761" s="269">
        <f>SUMIF(Consumo!$C$3:$C$902,tabItens[[#This Row],[CÓDIGO]],Consumo!$AF$3:$AF$902)</f>
        <v>8001</v>
      </c>
      <c r="AU761" s="270">
        <f>SUMIF(Consumo!$C$3:$C$902,tabItens[[#This Row],[CÓDIGO]],Consumo!$AG$3:$AG$902)</f>
        <v>1259</v>
      </c>
      <c r="AV761" s="271">
        <f>SUMIF(Consumo!$C$3:$C$902,tabItens[[#This Row],[CÓDIGO]],Consumo!$AE$3:$AE$902)</f>
        <v>0</v>
      </c>
      <c r="AW761" s="244">
        <f>tabItens[[#This Row],[QTDE ATUAL]] + tabItens[[#This Row],[RC QTDE]] + tabItens[[#This Row],[AF SALDO]] + tabItens[[#This Row],[Recentes]]</f>
        <v>3200</v>
      </c>
      <c r="AX761" s="272">
        <v>467</v>
      </c>
      <c r="AY761" s="272">
        <v>4</v>
      </c>
      <c r="AZ761" s="272">
        <f>IF(ISBLANK(tabItens[[#This Row],[CÓDIGO]]),"",tabItens[[#This Row],[PontoMês]] * (AZ$2+tabItens[[#This Row],[PontoQtM]]))</f>
        <v>1868</v>
      </c>
      <c r="BA761" s="271">
        <f>tabItens[[#This Row],[PontoPed]] - tabItens[[#This Row],[Saldo]] + (1/10)</f>
        <v>-1331.9</v>
      </c>
      <c r="BB761" s="271">
        <f xml:space="preserve"> tabItens[[#This Row],[PontoMês]] * BB$2 - tabItens[[#This Row],[QTDE ATUAL]] - (1/10)</f>
        <v>466.9</v>
      </c>
      <c r="BC761" s="273">
        <f>IF( tabItens[[#This Row],[PontoPed]]&gt;0, IF(tabItens[[#This Row],[PontoPed]]&lt;1, 1, IF( tabItens[[#This Row],[Saldo]]&gt;tabItens[[#This Row],[PontoPed]], 0, (tabItens[[#This Row],[PontoPed]]-tabItens[[#This Row],[Saldo]])/tabItens[[#This Row],[PontoPed]] ) ), 0 )</f>
        <v>0</v>
      </c>
      <c r="BD761" s="274">
        <f>ROUNDDOWN(IF( OR( AND(tabItens[[#This Row],[PontoPed]]&lt;tabItens[[#This Row],[Saldo]],tabItens[[#This Row],[Saldo]]&gt;0), tabItens[[#This Row],[PontoPed]]=0), 99, IF(AND(tabItens[[#This Row],[Saldo]]=0,tabItens[[#This Row],[PontoPed]]&gt;0), 0, (1-tabItens[[#This Row],[PctAb]])*10 ) ),0)</f>
        <v>99</v>
      </c>
      <c r="BE761" s="275">
        <f>MAX(ROUNDDOWN( IF(tabItens[[#This Row],[Abaixo]] &gt; 0,   tabItens[[#This Row],[Abaixo]] + (tabItens[[#This Row],[PontoMês]] * IF( OR( ISBLANK(tabItens[[#This Row],[ATA Nº/ANO]]), tabItens[[#This Row],[ATA Nº/ANO]] = ""),BE$2,BE$1)),0),0),0)</f>
        <v>0</v>
      </c>
      <c r="BF76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1" s="276">
        <f>SUMIF(Consumo!$C$3:$C$902,tabItens[[#This Row],[CÓDIGO]],Consumo!$E$3:$E$902)</f>
        <v>0</v>
      </c>
      <c r="BH761" s="277">
        <f>IF(AND(tabItens[[#This Row],[Pend]] &gt; 0,tabItens[[#This Row],[Consumo]] &lt;&gt; 0), tabItens[[#This Row],[Pend]] / tabItens[[#This Row],[Consumo]], 0 )</f>
        <v>0</v>
      </c>
      <c r="BI761" s="276"/>
      <c r="BJ761" s="276"/>
      <c r="BK761" s="278" t="s">
        <v>2077</v>
      </c>
    </row>
    <row r="762" spans="1:63" x14ac:dyDescent="0.3">
      <c r="A762" s="239">
        <v>111806</v>
      </c>
      <c r="B762" s="240" t="s">
        <v>1686</v>
      </c>
      <c r="C762" s="241" t="s">
        <v>264</v>
      </c>
      <c r="D762" s="242">
        <v>2.1</v>
      </c>
      <c r="E762" s="243"/>
      <c r="F762" s="243"/>
      <c r="G762" s="243" t="s">
        <v>891</v>
      </c>
      <c r="H762" s="244">
        <v>0</v>
      </c>
      <c r="I762" s="245">
        <v>103003</v>
      </c>
      <c r="J762" s="246">
        <v>2.1</v>
      </c>
      <c r="K762" s="247">
        <v>1341</v>
      </c>
      <c r="L762" s="248">
        <f>IF(tabItens[[#This Row],[Média]] &gt; 0, tabItens[[#This Row],[QTDE ATUAL]] / tabItens[[#This Row],[Média]],999.9)</f>
        <v>0</v>
      </c>
      <c r="M762" s="249">
        <v>0</v>
      </c>
      <c r="N762" s="250">
        <f>tabItens[[#This Row],[VALOR UNIT.]] * tabItens[[#This Row],[LC]]</f>
        <v>0</v>
      </c>
      <c r="O762" s="251" t="s">
        <v>2095</v>
      </c>
      <c r="P762" s="252"/>
      <c r="Q762" s="253"/>
      <c r="R762" s="250"/>
      <c r="S762" s="254"/>
      <c r="T762" s="255">
        <f>ROUNDDOWN(IFERROR(tabItens[[#This Row],[ATA DT.VALID.]] - $D$1,0) / 30,0)</f>
        <v>-1507</v>
      </c>
      <c r="U762" s="240" t="s">
        <v>996</v>
      </c>
      <c r="V762" s="256">
        <v>1</v>
      </c>
      <c r="W762" s="257" t="s">
        <v>2068</v>
      </c>
      <c r="X762" s="258">
        <v>55</v>
      </c>
      <c r="Y762" s="259">
        <v>32</v>
      </c>
      <c r="Z762" s="260">
        <v>10087</v>
      </c>
      <c r="AA762" s="261">
        <v>2023</v>
      </c>
      <c r="AB762" s="262">
        <v>2000</v>
      </c>
      <c r="AC762" s="262"/>
      <c r="AD762" s="261"/>
      <c r="AE762" s="262"/>
      <c r="AF762" s="255"/>
      <c r="AG762" s="263" t="s">
        <v>2063</v>
      </c>
      <c r="AH762" s="264"/>
      <c r="AI762" s="255">
        <v>450</v>
      </c>
      <c r="AJ762" s="264">
        <v>44631</v>
      </c>
      <c r="AK762" s="264">
        <v>40011</v>
      </c>
      <c r="AL762" s="264">
        <v>44616</v>
      </c>
      <c r="AM762" s="254"/>
      <c r="AN762" s="243"/>
      <c r="AO762" s="265" t="str">
        <f>_xlfn.IFNA(IF(VLOOKUP(tabItens[[#This Row],[CÓDIGO]],tabExcluirDoEstoque[#Data],1,FALSE),"sim",""),"")</f>
        <v/>
      </c>
      <c r="AP762" s="266" t="str">
        <f ca="1">IF(OR(ISBLANK(tabItens[[#This Row],[ATA DT.VALID.]]),tabItens[[#This Row],[ATA DT.VALID.]]="",tabItens[[#This Row],[ATA DT.VALID.]]=" "),"",IF(TYPE(tabItens[[#This Row],[ATA DT.VALID.]])=1,ROUNDUP((tabItens[[#This Row],[ATA DT.VALID.]]-TODAY())/7,0),""))</f>
        <v/>
      </c>
      <c r="AQ762" s="267">
        <v>0</v>
      </c>
      <c r="AR762" s="268" t="str">
        <f>IF(ISBLANK(tabItens[[#This Row],[CÓDIGO]]),"",IFERROR(VLOOKUP(tabItens[[#This Row],[CÓDIGO]],Consumo!$C$2:$AI$902,32,FALSE),0))</f>
        <v>06.2023</v>
      </c>
      <c r="AS762" s="269">
        <f>SUMIF(Consumo!$C$3:$C$902,tabItens[[#This Row],[CÓDIGO]],Consumo!$T$3:$T$902) + SUMIF(Consumo!$C$3:$C$902,tabItens[[#This Row],[CÓDIGO]],Consumo!$U$3:$U$902) + SUMIF(Consumo!$C$3:$C$902,tabItens[[#This Row],[CÓDIGO]],Consumo!$V$3:$V$902) + SUMIF(Consumo!$C$3:$C$902,tabItens[[#This Row],[CÓDIGO]],Consumo!$W$3:$W$902)</f>
        <v>9</v>
      </c>
      <c r="AT762" s="269">
        <f>SUMIF(Consumo!$C$3:$C$902,tabItens[[#This Row],[CÓDIGO]],Consumo!$AF$3:$AF$902)</f>
        <v>2430</v>
      </c>
      <c r="AU762" s="270">
        <f>SUMIF(Consumo!$C$3:$C$902,tabItens[[#This Row],[CÓDIGO]],Consumo!$AG$3:$AG$902)</f>
        <v>493</v>
      </c>
      <c r="AV762" s="271">
        <f>SUMIF(Consumo!$C$3:$C$902,tabItens[[#This Row],[CÓDIGO]],Consumo!$AE$3:$AE$902)</f>
        <v>22.166666666666668</v>
      </c>
      <c r="AW762" s="244">
        <f>tabItens[[#This Row],[QTDE ATUAL]] + tabItens[[#This Row],[RC QTDE]] + tabItens[[#This Row],[AF SALDO]] + tabItens[[#This Row],[Recentes]]</f>
        <v>2000</v>
      </c>
      <c r="AX762" s="272">
        <v>60</v>
      </c>
      <c r="AY762" s="272">
        <v>4</v>
      </c>
      <c r="AZ762" s="272">
        <f>IF(ISBLANK(tabItens[[#This Row],[CÓDIGO]]),"",tabItens[[#This Row],[PontoMês]] * (AZ$2+tabItens[[#This Row],[PontoQtM]]))</f>
        <v>240</v>
      </c>
      <c r="BA762" s="271">
        <f>tabItens[[#This Row],[PontoPed]] - tabItens[[#This Row],[Saldo]] + (1/10)</f>
        <v>-1759.9</v>
      </c>
      <c r="BB762" s="271">
        <f xml:space="preserve"> tabItens[[#This Row],[PontoMês]] * BB$2 - tabItens[[#This Row],[QTDE ATUAL]] - (1/10)</f>
        <v>59.9</v>
      </c>
      <c r="BC762" s="273">
        <f>IF( tabItens[[#This Row],[PontoPed]]&gt;0, IF(tabItens[[#This Row],[PontoPed]]&lt;1, 1, IF( tabItens[[#This Row],[Saldo]]&gt;tabItens[[#This Row],[PontoPed]], 0, (tabItens[[#This Row],[PontoPed]]-tabItens[[#This Row],[Saldo]])/tabItens[[#This Row],[PontoPed]] ) ), 0 )</f>
        <v>0</v>
      </c>
      <c r="BD762" s="274">
        <f>ROUNDDOWN(IF( OR( AND(tabItens[[#This Row],[PontoPed]]&lt;tabItens[[#This Row],[Saldo]],tabItens[[#This Row],[Saldo]]&gt;0), tabItens[[#This Row],[PontoPed]]=0), 99, IF(AND(tabItens[[#This Row],[Saldo]]=0,tabItens[[#This Row],[PontoPed]]&gt;0), 0, (1-tabItens[[#This Row],[PctAb]])*10 ) ),0)</f>
        <v>99</v>
      </c>
      <c r="BE762" s="275">
        <f>MAX(ROUNDDOWN( IF(tabItens[[#This Row],[Abaixo]] &gt; 0,   tabItens[[#This Row],[Abaixo]] + (tabItens[[#This Row],[PontoMês]] * IF( OR( ISBLANK(tabItens[[#This Row],[ATA Nº/ANO]]), tabItens[[#This Row],[ATA Nº/ANO]] = ""),BE$2,BE$1)),0),0),0)</f>
        <v>0</v>
      </c>
      <c r="BF76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2" s="276">
        <f>SUMIF(Consumo!$C$3:$C$902,tabItens[[#This Row],[CÓDIGO]],Consumo!$E$3:$E$902)</f>
        <v>399</v>
      </c>
      <c r="BH762" s="277">
        <f>IF(AND(tabItens[[#This Row],[Pend]] &gt; 0,tabItens[[#This Row],[Consumo]] &lt;&gt; 0), tabItens[[#This Row],[Pend]] / tabItens[[#This Row],[Consumo]], 0 )</f>
        <v>0.16419753086419753</v>
      </c>
      <c r="BI762" s="276"/>
      <c r="BJ762" s="276"/>
      <c r="BK762" s="278" t="s">
        <v>2077</v>
      </c>
    </row>
    <row r="763" spans="1:63" x14ac:dyDescent="0.3">
      <c r="A763" s="239">
        <v>128816</v>
      </c>
      <c r="B763" s="240" t="s">
        <v>1796</v>
      </c>
      <c r="C763" s="241" t="s">
        <v>31</v>
      </c>
      <c r="D763" s="242">
        <v>0.39</v>
      </c>
      <c r="E763" s="243"/>
      <c r="F763" s="243"/>
      <c r="G763" s="243" t="s">
        <v>891</v>
      </c>
      <c r="H763" s="244">
        <v>805</v>
      </c>
      <c r="I763" s="245">
        <v>103003</v>
      </c>
      <c r="J763" s="246">
        <v>0.39</v>
      </c>
      <c r="K763" s="247">
        <v>185</v>
      </c>
      <c r="L763" s="248">
        <f>IF(tabItens[[#This Row],[Média]] &gt; 0, tabItens[[#This Row],[QTDE ATUAL]] / tabItens[[#This Row],[Média]],999.9)</f>
        <v>999.9</v>
      </c>
      <c r="M763" s="249">
        <v>0</v>
      </c>
      <c r="N763" s="250">
        <f>tabItens[[#This Row],[VALOR UNIT.]] * tabItens[[#This Row],[LC]]</f>
        <v>0</v>
      </c>
      <c r="O763" s="251" t="s">
        <v>2095</v>
      </c>
      <c r="P763" s="252"/>
      <c r="Q763" s="253"/>
      <c r="R763" s="250"/>
      <c r="S763" s="254"/>
      <c r="T763" s="255">
        <f>ROUNDDOWN(IFERROR(tabItens[[#This Row],[ATA DT.VALID.]] - $D$1,0) / 30,0)</f>
        <v>-1507</v>
      </c>
      <c r="U763" s="240" t="s">
        <v>996</v>
      </c>
      <c r="V763" s="256">
        <v>1</v>
      </c>
      <c r="W763" s="257" t="s">
        <v>2068</v>
      </c>
      <c r="X763" s="258">
        <v>55</v>
      </c>
      <c r="Y763" s="259">
        <v>32</v>
      </c>
      <c r="Z763" s="260"/>
      <c r="AA763" s="261"/>
      <c r="AB763" s="262"/>
      <c r="AC763" s="262"/>
      <c r="AD763" s="261"/>
      <c r="AE763" s="262"/>
      <c r="AF763" s="255"/>
      <c r="AG763" s="263" t="s">
        <v>2063</v>
      </c>
      <c r="AH763" s="264"/>
      <c r="AI763" s="255">
        <v>62</v>
      </c>
      <c r="AJ763" s="264">
        <v>42220</v>
      </c>
      <c r="AK763" s="264">
        <v>41926</v>
      </c>
      <c r="AL763" s="264">
        <v>42205</v>
      </c>
      <c r="AM763" s="254"/>
      <c r="AN763" s="243"/>
      <c r="AO763" s="265" t="str">
        <f>_xlfn.IFNA(IF(VLOOKUP(tabItens[[#This Row],[CÓDIGO]],tabExcluirDoEstoque[#Data],1,FALSE),"sim",""),"")</f>
        <v/>
      </c>
      <c r="AP763" s="266" t="str">
        <f ca="1">IF(OR(ISBLANK(tabItens[[#This Row],[ATA DT.VALID.]]),tabItens[[#This Row],[ATA DT.VALID.]]="",tabItens[[#This Row],[ATA DT.VALID.]]=" "),"",IF(TYPE(tabItens[[#This Row],[ATA DT.VALID.]])=1,ROUNDUP((tabItens[[#This Row],[ATA DT.VALID.]]-TODAY())/7,0),""))</f>
        <v/>
      </c>
      <c r="AQ763" s="267">
        <v>0</v>
      </c>
      <c r="AR763" s="268" t="str">
        <f>IF(ISBLANK(tabItens[[#This Row],[CÓDIGO]]),"",IFERROR(VLOOKUP(tabItens[[#This Row],[CÓDIGO]],Consumo!$C$2:$AI$902,32,FALSE),0))</f>
        <v>01.2023</v>
      </c>
      <c r="AS763" s="269">
        <f>SUMIF(Consumo!$C$3:$C$902,tabItens[[#This Row],[CÓDIGO]],Consumo!$T$3:$T$902) + SUMIF(Consumo!$C$3:$C$902,tabItens[[#This Row],[CÓDIGO]],Consumo!$U$3:$U$902) + SUMIF(Consumo!$C$3:$C$902,tabItens[[#This Row],[CÓDIGO]],Consumo!$V$3:$V$902) + SUMIF(Consumo!$C$3:$C$902,tabItens[[#This Row],[CÓDIGO]],Consumo!$W$3:$W$902)</f>
        <v>0</v>
      </c>
      <c r="AT763" s="269">
        <f>SUMIF(Consumo!$C$3:$C$902,tabItens[[#This Row],[CÓDIGO]],Consumo!$AF$3:$AF$902)</f>
        <v>185</v>
      </c>
      <c r="AU763" s="270">
        <f>SUMIF(Consumo!$C$3:$C$902,tabItens[[#This Row],[CÓDIGO]],Consumo!$AG$3:$AG$902)</f>
        <v>185</v>
      </c>
      <c r="AV763" s="271">
        <f>SUMIF(Consumo!$C$3:$C$902,tabItens[[#This Row],[CÓDIGO]],Consumo!$AE$3:$AE$902)</f>
        <v>0</v>
      </c>
      <c r="AW763" s="244">
        <f>tabItens[[#This Row],[QTDE ATUAL]] + tabItens[[#This Row],[RC QTDE]] + tabItens[[#This Row],[AF SALDO]] + tabItens[[#This Row],[Recentes]]</f>
        <v>805</v>
      </c>
      <c r="AX763" s="272">
        <v>5</v>
      </c>
      <c r="AY763" s="272">
        <v>4</v>
      </c>
      <c r="AZ763" s="272">
        <f>IF(ISBLANK(tabItens[[#This Row],[CÓDIGO]]),"",tabItens[[#This Row],[PontoMês]] * (AZ$2+tabItens[[#This Row],[PontoQtM]]))</f>
        <v>20</v>
      </c>
      <c r="BA763" s="271">
        <f>tabItens[[#This Row],[PontoPed]] - tabItens[[#This Row],[Saldo]] + (1/10)</f>
        <v>-784.9</v>
      </c>
      <c r="BB763" s="271">
        <f xml:space="preserve"> tabItens[[#This Row],[PontoMês]] * BB$2 - tabItens[[#This Row],[QTDE ATUAL]] - (1/10)</f>
        <v>-800.1</v>
      </c>
      <c r="BC763" s="273">
        <f>IF( tabItens[[#This Row],[PontoPed]]&gt;0, IF(tabItens[[#This Row],[PontoPed]]&lt;1, 1, IF( tabItens[[#This Row],[Saldo]]&gt;tabItens[[#This Row],[PontoPed]], 0, (tabItens[[#This Row],[PontoPed]]-tabItens[[#This Row],[Saldo]])/tabItens[[#This Row],[PontoPed]] ) ), 0 )</f>
        <v>0</v>
      </c>
      <c r="BD763" s="274">
        <f>ROUNDDOWN(IF( OR( AND(tabItens[[#This Row],[PontoPed]]&lt;tabItens[[#This Row],[Saldo]],tabItens[[#This Row],[Saldo]]&gt;0), tabItens[[#This Row],[PontoPed]]=0), 99, IF(AND(tabItens[[#This Row],[Saldo]]=0,tabItens[[#This Row],[PontoPed]]&gt;0), 0, (1-tabItens[[#This Row],[PctAb]])*10 ) ),0)</f>
        <v>99</v>
      </c>
      <c r="BE763" s="275">
        <f>MAX(ROUNDDOWN( IF(tabItens[[#This Row],[Abaixo]] &gt; 0,   tabItens[[#This Row],[Abaixo]] + (tabItens[[#This Row],[PontoMês]] * IF( OR( ISBLANK(tabItens[[#This Row],[ATA Nº/ANO]]), tabItens[[#This Row],[ATA Nº/ANO]] = ""),BE$2,BE$1)),0),0),0)</f>
        <v>0</v>
      </c>
      <c r="BF76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3" s="276">
        <f>SUMIF(Consumo!$C$3:$C$902,tabItens[[#This Row],[CÓDIGO]],Consumo!$E$3:$E$902)</f>
        <v>0</v>
      </c>
      <c r="BH763" s="277">
        <f>IF(AND(tabItens[[#This Row],[Pend]] &gt; 0,tabItens[[#This Row],[Consumo]] &lt;&gt; 0), tabItens[[#This Row],[Pend]] / tabItens[[#This Row],[Consumo]], 0 )</f>
        <v>0</v>
      </c>
      <c r="BI763" s="276"/>
      <c r="BJ763" s="276"/>
      <c r="BK763" s="278" t="s">
        <v>2077</v>
      </c>
    </row>
    <row r="764" spans="1:63" x14ac:dyDescent="0.3">
      <c r="A764" s="239">
        <v>128815</v>
      </c>
      <c r="B764" s="240" t="s">
        <v>1795</v>
      </c>
      <c r="C764" s="241" t="s">
        <v>31</v>
      </c>
      <c r="D764" s="242">
        <v>0.25</v>
      </c>
      <c r="E764" s="243"/>
      <c r="F764" s="243"/>
      <c r="G764" s="243" t="s">
        <v>891</v>
      </c>
      <c r="H764" s="244">
        <v>2691</v>
      </c>
      <c r="I764" s="245">
        <v>103003</v>
      </c>
      <c r="J764" s="246">
        <v>0.25</v>
      </c>
      <c r="K764" s="247">
        <v>2874</v>
      </c>
      <c r="L764" s="248">
        <f>IF(tabItens[[#This Row],[Média]] &gt; 0, tabItens[[#This Row],[QTDE ATUAL]] / tabItens[[#This Row],[Média]],999.9)</f>
        <v>999.9</v>
      </c>
      <c r="M764" s="249">
        <v>0</v>
      </c>
      <c r="N764" s="250">
        <f>tabItens[[#This Row],[VALOR UNIT.]] * tabItens[[#This Row],[LC]]</f>
        <v>0</v>
      </c>
      <c r="O764" s="251" t="s">
        <v>2095</v>
      </c>
      <c r="P764" s="252"/>
      <c r="Q764" s="253"/>
      <c r="R764" s="250"/>
      <c r="S764" s="254"/>
      <c r="T764" s="255">
        <f>ROUNDDOWN(IFERROR(tabItens[[#This Row],[ATA DT.VALID.]] - $D$1,0) / 30,0)</f>
        <v>-1507</v>
      </c>
      <c r="U764" s="240" t="s">
        <v>996</v>
      </c>
      <c r="V764" s="256">
        <v>1</v>
      </c>
      <c r="W764" s="257" t="s">
        <v>2068</v>
      </c>
      <c r="X764" s="258">
        <v>55</v>
      </c>
      <c r="Y764" s="259">
        <v>32</v>
      </c>
      <c r="Z764" s="260">
        <v>2956</v>
      </c>
      <c r="AA764" s="261">
        <v>2023</v>
      </c>
      <c r="AB764" s="262">
        <v>3000</v>
      </c>
      <c r="AC764" s="262"/>
      <c r="AD764" s="261"/>
      <c r="AE764" s="262"/>
      <c r="AF764" s="255"/>
      <c r="AG764" s="263" t="s">
        <v>2063</v>
      </c>
      <c r="AH764" s="264"/>
      <c r="AI764" s="255">
        <v>1202</v>
      </c>
      <c r="AJ764" s="264">
        <v>44628</v>
      </c>
      <c r="AK764" s="264">
        <v>41926</v>
      </c>
      <c r="AL764" s="264">
        <v>44616</v>
      </c>
      <c r="AM764" s="254"/>
      <c r="AN764" s="243"/>
      <c r="AO764" s="265" t="str">
        <f>_xlfn.IFNA(IF(VLOOKUP(tabItens[[#This Row],[CÓDIGO]],tabExcluirDoEstoque[#Data],1,FALSE),"sim",""),"")</f>
        <v/>
      </c>
      <c r="AP764" s="266" t="str">
        <f ca="1">IF(OR(ISBLANK(tabItens[[#This Row],[ATA DT.VALID.]]),tabItens[[#This Row],[ATA DT.VALID.]]="",tabItens[[#This Row],[ATA DT.VALID.]]=" "),"",IF(TYPE(tabItens[[#This Row],[ATA DT.VALID.]])=1,ROUNDUP((tabItens[[#This Row],[ATA DT.VALID.]]-TODAY())/7,0),""))</f>
        <v/>
      </c>
      <c r="AQ764" s="267">
        <v>0</v>
      </c>
      <c r="AR764" s="268" t="str">
        <f>IF(ISBLANK(tabItens[[#This Row],[CÓDIGO]]),"",IFERROR(VLOOKUP(tabItens[[#This Row],[CÓDIGO]],Consumo!$C$2:$AI$902,32,FALSE),0))</f>
        <v>05.2023</v>
      </c>
      <c r="AS764" s="269">
        <f>SUMIF(Consumo!$C$3:$C$902,tabItens[[#This Row],[CÓDIGO]],Consumo!$T$3:$T$902) + SUMIF(Consumo!$C$3:$C$902,tabItens[[#This Row],[CÓDIGO]],Consumo!$U$3:$U$902) + SUMIF(Consumo!$C$3:$C$902,tabItens[[#This Row],[CÓDIGO]],Consumo!$V$3:$V$902) + SUMIF(Consumo!$C$3:$C$902,tabItens[[#This Row],[CÓDIGO]],Consumo!$W$3:$W$902)</f>
        <v>150</v>
      </c>
      <c r="AT764" s="269">
        <f>SUMIF(Consumo!$C$3:$C$902,tabItens[[#This Row],[CÓDIGO]],Consumo!$AF$3:$AF$902)</f>
        <v>4858</v>
      </c>
      <c r="AU764" s="270">
        <f>SUMIF(Consumo!$C$3:$C$902,tabItens[[#This Row],[CÓDIGO]],Consumo!$AG$3:$AG$902)</f>
        <v>784</v>
      </c>
      <c r="AV764" s="271">
        <f>SUMIF(Consumo!$C$3:$C$902,tabItens[[#This Row],[CÓDIGO]],Consumo!$AE$3:$AE$902)</f>
        <v>0</v>
      </c>
      <c r="AW764" s="244">
        <f>tabItens[[#This Row],[QTDE ATUAL]] + tabItens[[#This Row],[RC QTDE]] + tabItens[[#This Row],[AF SALDO]] + tabItens[[#This Row],[Recentes]]</f>
        <v>5691</v>
      </c>
      <c r="AX764" s="272">
        <v>200</v>
      </c>
      <c r="AY764" s="272">
        <v>4</v>
      </c>
      <c r="AZ764" s="272">
        <f>IF(ISBLANK(tabItens[[#This Row],[CÓDIGO]]),"",tabItens[[#This Row],[PontoMês]] * (AZ$2+tabItens[[#This Row],[PontoQtM]]))</f>
        <v>800</v>
      </c>
      <c r="BA764" s="271">
        <f>tabItens[[#This Row],[PontoPed]] - tabItens[[#This Row],[Saldo]] + (1/10)</f>
        <v>-4890.8999999999996</v>
      </c>
      <c r="BB764" s="271">
        <f xml:space="preserve"> tabItens[[#This Row],[PontoMês]] * BB$2 - tabItens[[#This Row],[QTDE ATUAL]] - (1/10)</f>
        <v>-2491.1</v>
      </c>
      <c r="BC764" s="273">
        <f>IF( tabItens[[#This Row],[PontoPed]]&gt;0, IF(tabItens[[#This Row],[PontoPed]]&lt;1, 1, IF( tabItens[[#This Row],[Saldo]]&gt;tabItens[[#This Row],[PontoPed]], 0, (tabItens[[#This Row],[PontoPed]]-tabItens[[#This Row],[Saldo]])/tabItens[[#This Row],[PontoPed]] ) ), 0 )</f>
        <v>0</v>
      </c>
      <c r="BD764" s="274">
        <f>ROUNDDOWN(IF( OR( AND(tabItens[[#This Row],[PontoPed]]&lt;tabItens[[#This Row],[Saldo]],tabItens[[#This Row],[Saldo]]&gt;0), tabItens[[#This Row],[PontoPed]]=0), 99, IF(AND(tabItens[[#This Row],[Saldo]]=0,tabItens[[#This Row],[PontoPed]]&gt;0), 0, (1-tabItens[[#This Row],[PctAb]])*10 ) ),0)</f>
        <v>99</v>
      </c>
      <c r="BE764" s="275">
        <f>MAX(ROUNDDOWN( IF(tabItens[[#This Row],[Abaixo]] &gt; 0,   tabItens[[#This Row],[Abaixo]] + (tabItens[[#This Row],[PontoMês]] * IF( OR( ISBLANK(tabItens[[#This Row],[ATA Nº/ANO]]), tabItens[[#This Row],[ATA Nº/ANO]] = ""),BE$2,BE$1)),0),0),0)</f>
        <v>0</v>
      </c>
      <c r="BF76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4" s="276">
        <f>SUMIF(Consumo!$C$3:$C$902,tabItens[[#This Row],[CÓDIGO]],Consumo!$E$3:$E$902)</f>
        <v>0</v>
      </c>
      <c r="BH764" s="277">
        <f>IF(AND(tabItens[[#This Row],[Pend]] &gt; 0,tabItens[[#This Row],[Consumo]] &lt;&gt; 0), tabItens[[#This Row],[Pend]] / tabItens[[#This Row],[Consumo]], 0 )</f>
        <v>0</v>
      </c>
      <c r="BI764" s="276"/>
      <c r="BJ764" s="276"/>
      <c r="BK764" s="278" t="s">
        <v>2077</v>
      </c>
    </row>
    <row r="765" spans="1:63" x14ac:dyDescent="0.3">
      <c r="A765" s="239">
        <v>14977</v>
      </c>
      <c r="B765" s="240" t="s">
        <v>1085</v>
      </c>
      <c r="C765" s="241" t="s">
        <v>264</v>
      </c>
      <c r="D765" s="242">
        <v>41</v>
      </c>
      <c r="E765" s="243"/>
      <c r="F765" s="243"/>
      <c r="G765" s="243" t="s">
        <v>891</v>
      </c>
      <c r="H765" s="244">
        <v>198</v>
      </c>
      <c r="I765" s="245">
        <v>103003</v>
      </c>
      <c r="J765" s="246">
        <v>41</v>
      </c>
      <c r="K765" s="247">
        <v>79</v>
      </c>
      <c r="L765" s="248">
        <f>IF(tabItens[[#This Row],[Média]] &gt; 0, tabItens[[#This Row],[QTDE ATUAL]] / tabItens[[#This Row],[Média]],999.9)</f>
        <v>999.9</v>
      </c>
      <c r="M765" s="249">
        <v>0</v>
      </c>
      <c r="N765" s="250">
        <f>tabItens[[#This Row],[VALOR UNIT.]] * tabItens[[#This Row],[LC]]</f>
        <v>0</v>
      </c>
      <c r="O765" s="251" t="s">
        <v>2112</v>
      </c>
      <c r="P765" s="252"/>
      <c r="Q765" s="253"/>
      <c r="R765" s="250"/>
      <c r="S765" s="254"/>
      <c r="T765" s="255">
        <f>ROUNDDOWN(IFERROR(tabItens[[#This Row],[ATA DT.VALID.]] - $D$1,0) / 30,0)</f>
        <v>-1507</v>
      </c>
      <c r="U765" s="240" t="s">
        <v>1086</v>
      </c>
      <c r="V765" s="256">
        <v>1</v>
      </c>
      <c r="W765" s="257" t="s">
        <v>2062</v>
      </c>
      <c r="X765" s="258">
        <v>51</v>
      </c>
      <c r="Y765" s="259">
        <v>37</v>
      </c>
      <c r="Z765" s="260"/>
      <c r="AA765" s="261"/>
      <c r="AB765" s="262"/>
      <c r="AC765" s="262"/>
      <c r="AD765" s="261"/>
      <c r="AE765" s="262"/>
      <c r="AF765" s="255"/>
      <c r="AG765" s="263" t="s">
        <v>2063</v>
      </c>
      <c r="AH765" s="264"/>
      <c r="AI765" s="255">
        <v>30</v>
      </c>
      <c r="AJ765" s="264">
        <v>45180</v>
      </c>
      <c r="AK765" s="264" t="s">
        <v>891</v>
      </c>
      <c r="AL765" s="264">
        <v>45160</v>
      </c>
      <c r="AM765" s="254"/>
      <c r="AN765" s="243"/>
      <c r="AO765" s="265" t="str">
        <f>_xlfn.IFNA(IF(VLOOKUP(tabItens[[#This Row],[CÓDIGO]],tabExcluirDoEstoque[#Data],1,FALSE),"sim",""),"")</f>
        <v/>
      </c>
      <c r="AP765" s="266" t="str">
        <f ca="1">IF(OR(ISBLANK(tabItens[[#This Row],[ATA DT.VALID.]]),tabItens[[#This Row],[ATA DT.VALID.]]="",tabItens[[#This Row],[ATA DT.VALID.]]=" "),"",IF(TYPE(tabItens[[#This Row],[ATA DT.VALID.]])=1,ROUNDUP((tabItens[[#This Row],[ATA DT.VALID.]]-TODAY())/7,0),""))</f>
        <v/>
      </c>
      <c r="AQ765" s="267">
        <v>0</v>
      </c>
      <c r="AR765" s="268" t="str">
        <f>IF(ISBLANK(tabItens[[#This Row],[CÓDIGO]]),"",IFERROR(VLOOKUP(tabItens[[#This Row],[CÓDIGO]],Consumo!$C$2:$AI$902,32,FALSE),0))</f>
        <v>08.2023</v>
      </c>
      <c r="AS765" s="269">
        <f>SUMIF(Consumo!$C$3:$C$902,tabItens[[#This Row],[CÓDIGO]],Consumo!$T$3:$T$902) + SUMIF(Consumo!$C$3:$C$902,tabItens[[#This Row],[CÓDIGO]],Consumo!$U$3:$U$902) + SUMIF(Consumo!$C$3:$C$902,tabItens[[#This Row],[CÓDIGO]],Consumo!$V$3:$V$902) + SUMIF(Consumo!$C$3:$C$902,tabItens[[#This Row],[CÓDIGO]],Consumo!$W$3:$W$902)</f>
        <v>2</v>
      </c>
      <c r="AT765" s="269">
        <f>SUMIF(Consumo!$C$3:$C$902,tabItens[[#This Row],[CÓDIGO]],Consumo!$AF$3:$AF$902)</f>
        <v>146</v>
      </c>
      <c r="AU765" s="270">
        <f>SUMIF(Consumo!$C$3:$C$902,tabItens[[#This Row],[CÓDIGO]],Consumo!$AG$3:$AG$902)</f>
        <v>21</v>
      </c>
      <c r="AV765" s="271">
        <f>SUMIF(Consumo!$C$3:$C$902,tabItens[[#This Row],[CÓDIGO]],Consumo!$AE$3:$AE$902)</f>
        <v>0</v>
      </c>
      <c r="AW765" s="244">
        <f>tabItens[[#This Row],[QTDE ATUAL]] + tabItens[[#This Row],[RC QTDE]] + tabItens[[#This Row],[AF SALDO]] + tabItens[[#This Row],[Recentes]]</f>
        <v>198</v>
      </c>
      <c r="AX765" s="272">
        <v>15</v>
      </c>
      <c r="AY765" s="272">
        <v>4</v>
      </c>
      <c r="AZ765" s="272">
        <f>IF(ISBLANK(tabItens[[#This Row],[CÓDIGO]]),"",tabItens[[#This Row],[PontoMês]] * (AZ$2+tabItens[[#This Row],[PontoQtM]]))</f>
        <v>60</v>
      </c>
      <c r="BA765" s="271">
        <f>tabItens[[#This Row],[PontoPed]] - tabItens[[#This Row],[Saldo]] + (1/10)</f>
        <v>-137.9</v>
      </c>
      <c r="BB765" s="271">
        <f xml:space="preserve"> tabItens[[#This Row],[PontoMês]] * BB$2 - tabItens[[#This Row],[QTDE ATUAL]] - (1/10)</f>
        <v>-183.1</v>
      </c>
      <c r="BC765" s="273">
        <f>IF( tabItens[[#This Row],[PontoPed]]&gt;0, IF(tabItens[[#This Row],[PontoPed]]&lt;1, 1, IF( tabItens[[#This Row],[Saldo]]&gt;tabItens[[#This Row],[PontoPed]], 0, (tabItens[[#This Row],[PontoPed]]-tabItens[[#This Row],[Saldo]])/tabItens[[#This Row],[PontoPed]] ) ), 0 )</f>
        <v>0</v>
      </c>
      <c r="BD765" s="274">
        <f>ROUNDDOWN(IF( OR( AND(tabItens[[#This Row],[PontoPed]]&lt;tabItens[[#This Row],[Saldo]],tabItens[[#This Row],[Saldo]]&gt;0), tabItens[[#This Row],[PontoPed]]=0), 99, IF(AND(tabItens[[#This Row],[Saldo]]=0,tabItens[[#This Row],[PontoPed]]&gt;0), 0, (1-tabItens[[#This Row],[PctAb]])*10 ) ),0)</f>
        <v>99</v>
      </c>
      <c r="BE765" s="275">
        <f>MAX(ROUNDDOWN( IF(tabItens[[#This Row],[Abaixo]] &gt; 0,   tabItens[[#This Row],[Abaixo]] + (tabItens[[#This Row],[PontoMês]] * IF( OR( ISBLANK(tabItens[[#This Row],[ATA Nº/ANO]]), tabItens[[#This Row],[ATA Nº/ANO]] = ""),BE$2,BE$1)),0),0),0)</f>
        <v>0</v>
      </c>
      <c r="BF76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5" s="276">
        <f>SUMIF(Consumo!$C$3:$C$902,tabItens[[#This Row],[CÓDIGO]],Consumo!$E$3:$E$902)</f>
        <v>0</v>
      </c>
      <c r="BH765" s="277">
        <f>IF(AND(tabItens[[#This Row],[Pend]] &gt; 0,tabItens[[#This Row],[Consumo]] &lt;&gt; 0), tabItens[[#This Row],[Pend]] / tabItens[[#This Row],[Consumo]], 0 )</f>
        <v>0</v>
      </c>
      <c r="BI765" s="276"/>
      <c r="BJ765" s="276"/>
      <c r="BK765" s="278" t="s">
        <v>2077</v>
      </c>
    </row>
    <row r="766" spans="1:63" x14ac:dyDescent="0.3">
      <c r="A766" s="239">
        <v>138528</v>
      </c>
      <c r="B766" s="240" t="s">
        <v>1976</v>
      </c>
      <c r="C766" s="241" t="s">
        <v>31</v>
      </c>
      <c r="D766" s="242">
        <v>184</v>
      </c>
      <c r="E766" s="243"/>
      <c r="F766" s="243"/>
      <c r="G766" s="243" t="s">
        <v>891</v>
      </c>
      <c r="H766" s="244">
        <v>29</v>
      </c>
      <c r="I766" s="245">
        <v>103003</v>
      </c>
      <c r="J766" s="246">
        <v>184</v>
      </c>
      <c r="K766" s="247"/>
      <c r="L766" s="248">
        <f>IF(tabItens[[#This Row],[Média]] &gt; 0, tabItens[[#This Row],[QTDE ATUAL]] / tabItens[[#This Row],[Média]],999.9)</f>
        <v>999.9</v>
      </c>
      <c r="M766" s="249">
        <v>0</v>
      </c>
      <c r="N766" s="250">
        <f>tabItens[[#This Row],[VALOR UNIT.]] * tabItens[[#This Row],[LC]]</f>
        <v>0</v>
      </c>
      <c r="O766" s="251"/>
      <c r="P766" s="252"/>
      <c r="Q766" s="253"/>
      <c r="R766" s="250"/>
      <c r="S766" s="254"/>
      <c r="T766" s="255">
        <f>ROUNDDOWN(IFERROR(tabItens[[#This Row],[ATA DT.VALID.]] - $D$1,0) / 30,0)</f>
        <v>-1507</v>
      </c>
      <c r="U766" s="240" t="s">
        <v>1977</v>
      </c>
      <c r="V766" s="256">
        <v>1</v>
      </c>
      <c r="W766" s="257" t="s">
        <v>2070</v>
      </c>
      <c r="X766" s="258">
        <v>78</v>
      </c>
      <c r="Y766" s="259">
        <v>4</v>
      </c>
      <c r="Z766" s="260"/>
      <c r="AA766" s="261"/>
      <c r="AB766" s="262"/>
      <c r="AC766" s="262"/>
      <c r="AD766" s="261"/>
      <c r="AE766" s="262"/>
      <c r="AF766" s="255"/>
      <c r="AG766" s="263" t="s">
        <v>2063</v>
      </c>
      <c r="AH766" s="264"/>
      <c r="AI766" s="255">
        <v>0</v>
      </c>
      <c r="AJ766" s="264">
        <v>43847</v>
      </c>
      <c r="AK766" s="264">
        <v>43727</v>
      </c>
      <c r="AL766" s="264">
        <v>43809</v>
      </c>
      <c r="AM766" s="254"/>
      <c r="AN766" s="243"/>
      <c r="AO766" s="265" t="str">
        <f>_xlfn.IFNA(IF(VLOOKUP(tabItens[[#This Row],[CÓDIGO]],tabExcluirDoEstoque[#Data],1,FALSE),"sim",""),"")</f>
        <v/>
      </c>
      <c r="AP766" s="266" t="str">
        <f ca="1">IF(OR(ISBLANK(tabItens[[#This Row],[ATA DT.VALID.]]),tabItens[[#This Row],[ATA DT.VALID.]]="",tabItens[[#This Row],[ATA DT.VALID.]]=" "),"",IF(TYPE(tabItens[[#This Row],[ATA DT.VALID.]])=1,ROUNDUP((tabItens[[#This Row],[ATA DT.VALID.]]-TODAY())/7,0),""))</f>
        <v/>
      </c>
      <c r="AQ766" s="267"/>
      <c r="AR766" s="268">
        <f>IF(ISBLANK(tabItens[[#This Row],[CÓDIGO]]),"",IFERROR(VLOOKUP(tabItens[[#This Row],[CÓDIGO]],Consumo!$C$2:$AI$902,32,FALSE),0))</f>
        <v>0</v>
      </c>
      <c r="AS766" s="269">
        <f>SUMIF(Consumo!$C$3:$C$902,tabItens[[#This Row],[CÓDIGO]],Consumo!$T$3:$T$902) + SUMIF(Consumo!$C$3:$C$902,tabItens[[#This Row],[CÓDIGO]],Consumo!$U$3:$U$902) + SUMIF(Consumo!$C$3:$C$902,tabItens[[#This Row],[CÓDIGO]],Consumo!$V$3:$V$902) + SUMIF(Consumo!$C$3:$C$902,tabItens[[#This Row],[CÓDIGO]],Consumo!$W$3:$W$902)</f>
        <v>0</v>
      </c>
      <c r="AT766" s="269">
        <f>SUMIF(Consumo!$C$3:$C$902,tabItens[[#This Row],[CÓDIGO]],Consumo!$AF$3:$AF$902)</f>
        <v>0</v>
      </c>
      <c r="AU766" s="270">
        <f>SUMIF(Consumo!$C$3:$C$902,tabItens[[#This Row],[CÓDIGO]],Consumo!$AG$3:$AG$902)</f>
        <v>0</v>
      </c>
      <c r="AV766" s="271">
        <f>SUMIF(Consumo!$C$3:$C$902,tabItens[[#This Row],[CÓDIGO]],Consumo!$AE$3:$AE$902)</f>
        <v>0</v>
      </c>
      <c r="AW766" s="244">
        <f>tabItens[[#This Row],[QTDE ATUAL]] + tabItens[[#This Row],[RC QTDE]] + tabItens[[#This Row],[AF SALDO]] + tabItens[[#This Row],[Recentes]]</f>
        <v>29</v>
      </c>
      <c r="AX766" s="272">
        <v>0</v>
      </c>
      <c r="AY766" s="272">
        <v>4</v>
      </c>
      <c r="AZ766" s="272">
        <f>IF(ISBLANK(tabItens[[#This Row],[CÓDIGO]]),"",tabItens[[#This Row],[PontoMês]] * (AZ$2+tabItens[[#This Row],[PontoQtM]]))</f>
        <v>0</v>
      </c>
      <c r="BA766" s="271">
        <f>tabItens[[#This Row],[PontoPed]] - tabItens[[#This Row],[Saldo]] + (1/10)</f>
        <v>-28.9</v>
      </c>
      <c r="BB766" s="271">
        <f xml:space="preserve"> tabItens[[#This Row],[PontoMês]] * BB$2 - tabItens[[#This Row],[QTDE ATUAL]] - (1/10)</f>
        <v>-29.1</v>
      </c>
      <c r="BC766" s="273">
        <f>IF( tabItens[[#This Row],[PontoPed]]&gt;0, IF(tabItens[[#This Row],[PontoPed]]&lt;1, 1, IF( tabItens[[#This Row],[Saldo]]&gt;tabItens[[#This Row],[PontoPed]], 0, (tabItens[[#This Row],[PontoPed]]-tabItens[[#This Row],[Saldo]])/tabItens[[#This Row],[PontoPed]] ) ), 0 )</f>
        <v>0</v>
      </c>
      <c r="BD766" s="274">
        <f>ROUNDDOWN(IF( OR( AND(tabItens[[#This Row],[PontoPed]]&lt;tabItens[[#This Row],[Saldo]],tabItens[[#This Row],[Saldo]]&gt;0), tabItens[[#This Row],[PontoPed]]=0), 99, IF(AND(tabItens[[#This Row],[Saldo]]=0,tabItens[[#This Row],[PontoPed]]&gt;0), 0, (1-tabItens[[#This Row],[PctAb]])*10 ) ),0)</f>
        <v>99</v>
      </c>
      <c r="BE766" s="275">
        <f>MAX(ROUNDDOWN( IF(tabItens[[#This Row],[Abaixo]] &gt; 0,   tabItens[[#This Row],[Abaixo]] + (tabItens[[#This Row],[PontoMês]] * IF( OR( ISBLANK(tabItens[[#This Row],[ATA Nº/ANO]]), tabItens[[#This Row],[ATA Nº/ANO]] = ""),BE$2,BE$1)),0),0),0)</f>
        <v>0</v>
      </c>
      <c r="BF76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6" s="276">
        <f>SUMIF(Consumo!$C$3:$C$902,tabItens[[#This Row],[CÓDIGO]],Consumo!$E$3:$E$902)</f>
        <v>0</v>
      </c>
      <c r="BH766" s="277">
        <f>IF(AND(tabItens[[#This Row],[Pend]] &gt; 0,tabItens[[#This Row],[Consumo]] &lt;&gt; 0), tabItens[[#This Row],[Pend]] / tabItens[[#This Row],[Consumo]], 0 )</f>
        <v>0</v>
      </c>
      <c r="BI766" s="276"/>
      <c r="BJ766" s="276"/>
      <c r="BK766" s="278" t="s">
        <v>2077</v>
      </c>
    </row>
    <row r="767" spans="1:63" x14ac:dyDescent="0.3">
      <c r="A767" s="239">
        <v>78509</v>
      </c>
      <c r="B767" s="240" t="s">
        <v>1455</v>
      </c>
      <c r="C767" s="241" t="s">
        <v>264</v>
      </c>
      <c r="D767" s="242">
        <v>206.5</v>
      </c>
      <c r="E767" s="243"/>
      <c r="F767" s="243"/>
      <c r="G767" s="243" t="s">
        <v>891</v>
      </c>
      <c r="H767" s="244">
        <v>11</v>
      </c>
      <c r="I767" s="245">
        <v>103003</v>
      </c>
      <c r="J767" s="246">
        <v>206.5</v>
      </c>
      <c r="K767" s="247">
        <v>13</v>
      </c>
      <c r="L767" s="248">
        <f>IF(tabItens[[#This Row],[Média]] &gt; 0, tabItens[[#This Row],[QTDE ATUAL]] / tabItens[[#This Row],[Média]],999.9)</f>
        <v>198</v>
      </c>
      <c r="M767" s="249">
        <v>0</v>
      </c>
      <c r="N767" s="250">
        <f>tabItens[[#This Row],[VALOR UNIT.]] * tabItens[[#This Row],[LC]]</f>
        <v>0</v>
      </c>
      <c r="O767" s="251" t="s">
        <v>2152</v>
      </c>
      <c r="P767" s="252"/>
      <c r="Q767" s="253"/>
      <c r="R767" s="250"/>
      <c r="S767" s="254"/>
      <c r="T767" s="255">
        <f>ROUNDDOWN(IFERROR(tabItens[[#This Row],[ATA DT.VALID.]] - $D$1,0) / 30,0)</f>
        <v>-1507</v>
      </c>
      <c r="U767" s="240" t="s">
        <v>1448</v>
      </c>
      <c r="V767" s="256">
        <v>1</v>
      </c>
      <c r="W767" s="257" t="s">
        <v>2062</v>
      </c>
      <c r="X767" s="258">
        <v>51</v>
      </c>
      <c r="Y767" s="259">
        <v>36</v>
      </c>
      <c r="Z767" s="260"/>
      <c r="AA767" s="261"/>
      <c r="AB767" s="262"/>
      <c r="AC767" s="262"/>
      <c r="AD767" s="261"/>
      <c r="AE767" s="262"/>
      <c r="AF767" s="255"/>
      <c r="AG767" s="263" t="s">
        <v>2063</v>
      </c>
      <c r="AH767" s="264"/>
      <c r="AI767" s="255">
        <v>6</v>
      </c>
      <c r="AJ767" s="264">
        <v>45180</v>
      </c>
      <c r="AK767" s="264">
        <v>38100</v>
      </c>
      <c r="AL767" s="264">
        <v>45131</v>
      </c>
      <c r="AM767" s="254"/>
      <c r="AN767" s="243"/>
      <c r="AO767" s="265" t="str">
        <f>_xlfn.IFNA(IF(VLOOKUP(tabItens[[#This Row],[CÓDIGO]],tabExcluirDoEstoque[#Data],1,FALSE),"sim",""),"")</f>
        <v/>
      </c>
      <c r="AP767" s="266" t="str">
        <f ca="1">IF(OR(ISBLANK(tabItens[[#This Row],[ATA DT.VALID.]]),tabItens[[#This Row],[ATA DT.VALID.]]="",tabItens[[#This Row],[ATA DT.VALID.]]=" "),"",IF(TYPE(tabItens[[#This Row],[ATA DT.VALID.]])=1,ROUNDUP((tabItens[[#This Row],[ATA DT.VALID.]]-TODAY())/7,0),""))</f>
        <v/>
      </c>
      <c r="AQ767" s="267">
        <v>0</v>
      </c>
      <c r="AR767" s="268" t="str">
        <f>IF(ISBLANK(tabItens[[#This Row],[CÓDIGO]]),"",IFERROR(VLOOKUP(tabItens[[#This Row],[CÓDIGO]],Consumo!$C$2:$AI$902,32,FALSE),0))</f>
        <v>04.2023</v>
      </c>
      <c r="AS767" s="269">
        <f>SUMIF(Consumo!$C$3:$C$902,tabItens[[#This Row],[CÓDIGO]],Consumo!$T$3:$T$902) + SUMIF(Consumo!$C$3:$C$902,tabItens[[#This Row],[CÓDIGO]],Consumo!$U$3:$U$902) + SUMIF(Consumo!$C$3:$C$902,tabItens[[#This Row],[CÓDIGO]],Consumo!$V$3:$V$902) + SUMIF(Consumo!$C$3:$C$902,tabItens[[#This Row],[CÓDIGO]],Consumo!$W$3:$W$902)</f>
        <v>0</v>
      </c>
      <c r="AT767" s="269">
        <f>SUMIF(Consumo!$C$3:$C$902,tabItens[[#This Row],[CÓDIGO]],Consumo!$AF$3:$AF$902)</f>
        <v>17</v>
      </c>
      <c r="AU767" s="270">
        <f>SUMIF(Consumo!$C$3:$C$902,tabItens[[#This Row],[CÓDIGO]],Consumo!$AG$3:$AG$902)</f>
        <v>3</v>
      </c>
      <c r="AV767" s="271">
        <f>SUMIF(Consumo!$C$3:$C$902,tabItens[[#This Row],[CÓDIGO]],Consumo!$AE$3:$AE$902)</f>
        <v>5.5555555555555552E-2</v>
      </c>
      <c r="AW767" s="244">
        <f>tabItens[[#This Row],[QTDE ATUAL]] + tabItens[[#This Row],[RC QTDE]] + tabItens[[#This Row],[AF SALDO]] + tabItens[[#This Row],[Recentes]]</f>
        <v>11</v>
      </c>
      <c r="AX767" s="272">
        <v>1</v>
      </c>
      <c r="AY767" s="272">
        <v>4</v>
      </c>
      <c r="AZ767" s="272">
        <f>IF(ISBLANK(tabItens[[#This Row],[CÓDIGO]]),"",tabItens[[#This Row],[PontoMês]] * (AZ$2+tabItens[[#This Row],[PontoQtM]]))</f>
        <v>4</v>
      </c>
      <c r="BA767" s="271">
        <f>tabItens[[#This Row],[PontoPed]] - tabItens[[#This Row],[Saldo]] + (1/10)</f>
        <v>-6.9</v>
      </c>
      <c r="BB767" s="271">
        <f xml:space="preserve"> tabItens[[#This Row],[PontoMês]] * BB$2 - tabItens[[#This Row],[QTDE ATUAL]] - (1/10)</f>
        <v>-10.1</v>
      </c>
      <c r="BC767" s="273">
        <f>IF( tabItens[[#This Row],[PontoPed]]&gt;0, IF(tabItens[[#This Row],[PontoPed]]&lt;1, 1, IF( tabItens[[#This Row],[Saldo]]&gt;tabItens[[#This Row],[PontoPed]], 0, (tabItens[[#This Row],[PontoPed]]-tabItens[[#This Row],[Saldo]])/tabItens[[#This Row],[PontoPed]] ) ), 0 )</f>
        <v>0</v>
      </c>
      <c r="BD767" s="274">
        <f>ROUNDDOWN(IF( OR( AND(tabItens[[#This Row],[PontoPed]]&lt;tabItens[[#This Row],[Saldo]],tabItens[[#This Row],[Saldo]]&gt;0), tabItens[[#This Row],[PontoPed]]=0), 99, IF(AND(tabItens[[#This Row],[Saldo]]=0,tabItens[[#This Row],[PontoPed]]&gt;0), 0, (1-tabItens[[#This Row],[PctAb]])*10 ) ),0)</f>
        <v>99</v>
      </c>
      <c r="BE767" s="275">
        <f>MAX(ROUNDDOWN( IF(tabItens[[#This Row],[Abaixo]] &gt; 0,   tabItens[[#This Row],[Abaixo]] + (tabItens[[#This Row],[PontoMês]] * IF( OR( ISBLANK(tabItens[[#This Row],[ATA Nº/ANO]]), tabItens[[#This Row],[ATA Nº/ANO]] = ""),BE$2,BE$1)),0),0),0)</f>
        <v>0</v>
      </c>
      <c r="BF76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7" s="276">
        <f>SUMIF(Consumo!$C$3:$C$902,tabItens[[#This Row],[CÓDIGO]],Consumo!$E$3:$E$902)</f>
        <v>1</v>
      </c>
      <c r="BH767" s="277">
        <f>IF(AND(tabItens[[#This Row],[Pend]] &gt; 0,tabItens[[#This Row],[Consumo]] &lt;&gt; 0), tabItens[[#This Row],[Pend]] / tabItens[[#This Row],[Consumo]], 0 )</f>
        <v>5.8823529411764705E-2</v>
      </c>
      <c r="BI767" s="276"/>
      <c r="BJ767" s="276"/>
      <c r="BK767" s="278" t="s">
        <v>2077</v>
      </c>
    </row>
    <row r="768" spans="1:63" x14ac:dyDescent="0.3">
      <c r="A768" s="239">
        <v>23607</v>
      </c>
      <c r="B768" s="240" t="s">
        <v>1185</v>
      </c>
      <c r="C768" s="241" t="s">
        <v>264</v>
      </c>
      <c r="D768" s="242">
        <v>1.28</v>
      </c>
      <c r="E768" s="243"/>
      <c r="F768" s="243"/>
      <c r="G768" s="243" t="s">
        <v>891</v>
      </c>
      <c r="H768" s="244">
        <v>575</v>
      </c>
      <c r="I768" s="245">
        <v>103003</v>
      </c>
      <c r="J768" s="246">
        <v>1.28</v>
      </c>
      <c r="K768" s="247">
        <v>50</v>
      </c>
      <c r="L768" s="248">
        <f>IF(tabItens[[#This Row],[Média]] &gt; 0, tabItens[[#This Row],[QTDE ATUAL]] / tabItens[[#This Row],[Média]],999.9)</f>
        <v>999.9</v>
      </c>
      <c r="M768" s="249">
        <v>0</v>
      </c>
      <c r="N768" s="250">
        <f>tabItens[[#This Row],[VALOR UNIT.]] * tabItens[[#This Row],[LC]]</f>
        <v>0</v>
      </c>
      <c r="O768" s="251"/>
      <c r="P768" s="252"/>
      <c r="Q768" s="253"/>
      <c r="R768" s="250"/>
      <c r="S768" s="254"/>
      <c r="T768" s="255">
        <f>ROUNDDOWN(IFERROR(tabItens[[#This Row],[ATA DT.VALID.]] - $D$1,0) / 30,0)</f>
        <v>-1507</v>
      </c>
      <c r="U768" s="240" t="s">
        <v>1011</v>
      </c>
      <c r="V768" s="256">
        <v>1</v>
      </c>
      <c r="W768" s="257" t="s">
        <v>2070</v>
      </c>
      <c r="X768" s="258">
        <v>51</v>
      </c>
      <c r="Y768" s="259">
        <v>11</v>
      </c>
      <c r="Z768" s="260"/>
      <c r="AA768" s="261"/>
      <c r="AB768" s="262"/>
      <c r="AC768" s="262"/>
      <c r="AD768" s="261"/>
      <c r="AE768" s="262"/>
      <c r="AF768" s="255"/>
      <c r="AG768" s="263" t="s">
        <v>2063</v>
      </c>
      <c r="AH768" s="264"/>
      <c r="AI768" s="255">
        <v>18</v>
      </c>
      <c r="AJ768" s="264">
        <v>43775</v>
      </c>
      <c r="AK768" s="264" t="s">
        <v>891</v>
      </c>
      <c r="AL768" s="264">
        <v>43977</v>
      </c>
      <c r="AM768" s="254"/>
      <c r="AN768" s="243"/>
      <c r="AO768" s="265" t="str">
        <f>_xlfn.IFNA(IF(VLOOKUP(tabItens[[#This Row],[CÓDIGO]],tabExcluirDoEstoque[#Data],1,FALSE),"sim",""),"")</f>
        <v/>
      </c>
      <c r="AP768" s="266" t="str">
        <f ca="1">IF(OR(ISBLANK(tabItens[[#This Row],[ATA DT.VALID.]]),tabItens[[#This Row],[ATA DT.VALID.]]="",tabItens[[#This Row],[ATA DT.VALID.]]=" "),"",IF(TYPE(tabItens[[#This Row],[ATA DT.VALID.]])=1,ROUNDUP((tabItens[[#This Row],[ATA DT.VALID.]]-TODAY())/7,0),""))</f>
        <v/>
      </c>
      <c r="AQ768" s="267"/>
      <c r="AR768" s="268" t="str">
        <f>IF(ISBLANK(tabItens[[#This Row],[CÓDIGO]]),"",IFERROR(VLOOKUP(tabItens[[#This Row],[CÓDIGO]],Consumo!$C$2:$AI$902,32,FALSE),0))</f>
        <v>07.2023</v>
      </c>
      <c r="AS768" s="269">
        <f>SUMIF(Consumo!$C$3:$C$902,tabItens[[#This Row],[CÓDIGO]],Consumo!$T$3:$T$902) + SUMIF(Consumo!$C$3:$C$902,tabItens[[#This Row],[CÓDIGO]],Consumo!$U$3:$U$902) + SUMIF(Consumo!$C$3:$C$902,tabItens[[#This Row],[CÓDIGO]],Consumo!$V$3:$V$902) + SUMIF(Consumo!$C$3:$C$902,tabItens[[#This Row],[CÓDIGO]],Consumo!$W$3:$W$902)</f>
        <v>50</v>
      </c>
      <c r="AT768" s="269">
        <f>SUMIF(Consumo!$C$3:$C$902,tabItens[[#This Row],[CÓDIGO]],Consumo!$AF$3:$AF$902)</f>
        <v>102</v>
      </c>
      <c r="AU768" s="270">
        <f>SUMIF(Consumo!$C$3:$C$902,tabItens[[#This Row],[CÓDIGO]],Consumo!$AG$3:$AG$902)</f>
        <v>50</v>
      </c>
      <c r="AV768" s="271">
        <f>SUMIF(Consumo!$C$3:$C$902,tabItens[[#This Row],[CÓDIGO]],Consumo!$AE$3:$AE$902)</f>
        <v>0</v>
      </c>
      <c r="AW768" s="244">
        <f>tabItens[[#This Row],[QTDE ATUAL]] + tabItens[[#This Row],[RC QTDE]] + tabItens[[#This Row],[AF SALDO]] + tabItens[[#This Row],[Recentes]]</f>
        <v>575</v>
      </c>
      <c r="AX768" s="272">
        <v>17</v>
      </c>
      <c r="AY768" s="272">
        <v>4</v>
      </c>
      <c r="AZ768" s="272">
        <f>IF(ISBLANK(tabItens[[#This Row],[CÓDIGO]]),"",tabItens[[#This Row],[PontoMês]] * (AZ$2+tabItens[[#This Row],[PontoQtM]]))</f>
        <v>68</v>
      </c>
      <c r="BA768" s="271">
        <f>tabItens[[#This Row],[PontoPed]] - tabItens[[#This Row],[Saldo]] + (1/10)</f>
        <v>-506.9</v>
      </c>
      <c r="BB768" s="271">
        <f xml:space="preserve"> tabItens[[#This Row],[PontoMês]] * BB$2 - tabItens[[#This Row],[QTDE ATUAL]] - (1/10)</f>
        <v>-558.1</v>
      </c>
      <c r="BC768" s="273">
        <f>IF( tabItens[[#This Row],[PontoPed]]&gt;0, IF(tabItens[[#This Row],[PontoPed]]&lt;1, 1, IF( tabItens[[#This Row],[Saldo]]&gt;tabItens[[#This Row],[PontoPed]], 0, (tabItens[[#This Row],[PontoPed]]-tabItens[[#This Row],[Saldo]])/tabItens[[#This Row],[PontoPed]] ) ), 0 )</f>
        <v>0</v>
      </c>
      <c r="BD768" s="274">
        <f>ROUNDDOWN(IF( OR( AND(tabItens[[#This Row],[PontoPed]]&lt;tabItens[[#This Row],[Saldo]],tabItens[[#This Row],[Saldo]]&gt;0), tabItens[[#This Row],[PontoPed]]=0), 99, IF(AND(tabItens[[#This Row],[Saldo]]=0,tabItens[[#This Row],[PontoPed]]&gt;0), 0, (1-tabItens[[#This Row],[PctAb]])*10 ) ),0)</f>
        <v>99</v>
      </c>
      <c r="BE768" s="275">
        <f>MAX(ROUNDDOWN( IF(tabItens[[#This Row],[Abaixo]] &gt; 0,   tabItens[[#This Row],[Abaixo]] + (tabItens[[#This Row],[PontoMês]] * IF( OR( ISBLANK(tabItens[[#This Row],[ATA Nº/ANO]]), tabItens[[#This Row],[ATA Nº/ANO]] = ""),BE$2,BE$1)),0),0),0)</f>
        <v>0</v>
      </c>
      <c r="BF76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8" s="276">
        <f>SUMIF(Consumo!$C$3:$C$902,tabItens[[#This Row],[CÓDIGO]],Consumo!$E$3:$E$902)</f>
        <v>0</v>
      </c>
      <c r="BH768" s="277">
        <f>IF(AND(tabItens[[#This Row],[Pend]] &gt; 0,tabItens[[#This Row],[Consumo]] &lt;&gt; 0), tabItens[[#This Row],[Pend]] / tabItens[[#This Row],[Consumo]], 0 )</f>
        <v>0</v>
      </c>
      <c r="BI768" s="276"/>
      <c r="BJ768" s="276"/>
      <c r="BK768" s="278" t="s">
        <v>2077</v>
      </c>
    </row>
    <row r="769" spans="1:63" x14ac:dyDescent="0.3">
      <c r="A769" s="239">
        <v>13094</v>
      </c>
      <c r="B769" s="240" t="s">
        <v>1010</v>
      </c>
      <c r="C769" s="241" t="s">
        <v>264</v>
      </c>
      <c r="D769" s="242">
        <v>3.32</v>
      </c>
      <c r="E769" s="243"/>
      <c r="F769" s="243"/>
      <c r="G769" s="243" t="s">
        <v>891</v>
      </c>
      <c r="H769" s="244">
        <v>223</v>
      </c>
      <c r="I769" s="245">
        <v>103003</v>
      </c>
      <c r="J769" s="246">
        <v>3.32</v>
      </c>
      <c r="K769" s="247">
        <v>608</v>
      </c>
      <c r="L769" s="248">
        <f>IF(tabItens[[#This Row],[Média]] &gt; 0, tabItens[[#This Row],[QTDE ATUAL]] / tabItens[[#This Row],[Média]],999.9)</f>
        <v>999.9</v>
      </c>
      <c r="M769" s="249">
        <v>0</v>
      </c>
      <c r="N769" s="250">
        <f>tabItens[[#This Row],[VALOR UNIT.]] * tabItens[[#This Row],[LC]]</f>
        <v>0</v>
      </c>
      <c r="O769" s="251" t="s">
        <v>2098</v>
      </c>
      <c r="P769" s="252"/>
      <c r="Q769" s="253"/>
      <c r="R769" s="250"/>
      <c r="S769" s="254"/>
      <c r="T769" s="255">
        <f>ROUNDDOWN(IFERROR(tabItens[[#This Row],[ATA DT.VALID.]] - $D$1,0) / 30,0)</f>
        <v>-1507</v>
      </c>
      <c r="U769" s="240" t="s">
        <v>1011</v>
      </c>
      <c r="V769" s="256">
        <v>1</v>
      </c>
      <c r="W769" s="257" t="s">
        <v>2070</v>
      </c>
      <c r="X769" s="258">
        <v>51</v>
      </c>
      <c r="Y769" s="259">
        <v>11</v>
      </c>
      <c r="Z769" s="260">
        <v>2980</v>
      </c>
      <c r="AA769" s="261">
        <v>2023</v>
      </c>
      <c r="AB769" s="262">
        <v>100</v>
      </c>
      <c r="AC769" s="262"/>
      <c r="AD769" s="261"/>
      <c r="AE769" s="262"/>
      <c r="AF769" s="255"/>
      <c r="AG769" s="263" t="s">
        <v>2063</v>
      </c>
      <c r="AH769" s="264"/>
      <c r="AI769" s="255">
        <v>234</v>
      </c>
      <c r="AJ769" s="264">
        <v>44602</v>
      </c>
      <c r="AK769" s="264" t="s">
        <v>891</v>
      </c>
      <c r="AL769" s="264">
        <v>44592</v>
      </c>
      <c r="AM769" s="254"/>
      <c r="AN769" s="243"/>
      <c r="AO769" s="265" t="str">
        <f>_xlfn.IFNA(IF(VLOOKUP(tabItens[[#This Row],[CÓDIGO]],tabExcluirDoEstoque[#Data],1,FALSE),"sim",""),"")</f>
        <v/>
      </c>
      <c r="AP769" s="266" t="str">
        <f ca="1">IF(OR(ISBLANK(tabItens[[#This Row],[ATA DT.VALID.]]),tabItens[[#This Row],[ATA DT.VALID.]]="",tabItens[[#This Row],[ATA DT.VALID.]]=" "),"",IF(TYPE(tabItens[[#This Row],[ATA DT.VALID.]])=1,ROUNDUP((tabItens[[#This Row],[ATA DT.VALID.]]-TODAY())/7,0),""))</f>
        <v/>
      </c>
      <c r="AQ769" s="267">
        <v>0</v>
      </c>
      <c r="AR769" s="268" t="str">
        <f>IF(ISBLANK(tabItens[[#This Row],[CÓDIGO]]),"",IFERROR(VLOOKUP(tabItens[[#This Row],[CÓDIGO]],Consumo!$C$2:$AI$902,32,FALSE),0))</f>
        <v>07.2023</v>
      </c>
      <c r="AS769" s="269">
        <f>SUMIF(Consumo!$C$3:$C$902,tabItens[[#This Row],[CÓDIGO]],Consumo!$T$3:$T$902) + SUMIF(Consumo!$C$3:$C$902,tabItens[[#This Row],[CÓDIGO]],Consumo!$U$3:$U$902) + SUMIF(Consumo!$C$3:$C$902,tabItens[[#This Row],[CÓDIGO]],Consumo!$V$3:$V$902) + SUMIF(Consumo!$C$3:$C$902,tabItens[[#This Row],[CÓDIGO]],Consumo!$W$3:$W$902)</f>
        <v>150</v>
      </c>
      <c r="AT769" s="269">
        <f>SUMIF(Consumo!$C$3:$C$902,tabItens[[#This Row],[CÓDIGO]],Consumo!$AF$3:$AF$902)</f>
        <v>875</v>
      </c>
      <c r="AU769" s="270">
        <f>SUMIF(Consumo!$C$3:$C$902,tabItens[[#This Row],[CÓDIGO]],Consumo!$AG$3:$AG$902)</f>
        <v>253</v>
      </c>
      <c r="AV769" s="271">
        <f>SUMIF(Consumo!$C$3:$C$902,tabItens[[#This Row],[CÓDIGO]],Consumo!$AE$3:$AE$902)</f>
        <v>0</v>
      </c>
      <c r="AW769" s="244">
        <f>tabItens[[#This Row],[QTDE ATUAL]] + tabItens[[#This Row],[RC QTDE]] + tabItens[[#This Row],[AF SALDO]] + tabItens[[#This Row],[Recentes]]</f>
        <v>323</v>
      </c>
      <c r="AX769" s="272">
        <v>117</v>
      </c>
      <c r="AY769" s="272">
        <v>4</v>
      </c>
      <c r="AZ769" s="272">
        <f>IF(ISBLANK(tabItens[[#This Row],[CÓDIGO]]),"",tabItens[[#This Row],[PontoMês]] * (AZ$2+tabItens[[#This Row],[PontoQtM]]))</f>
        <v>468</v>
      </c>
      <c r="BA769" s="271">
        <f>tabItens[[#This Row],[PontoPed]] - tabItens[[#This Row],[Saldo]] + (1/10)</f>
        <v>145.1</v>
      </c>
      <c r="BB769" s="271">
        <f xml:space="preserve"> tabItens[[#This Row],[PontoMês]] * BB$2 - tabItens[[#This Row],[QTDE ATUAL]] - (1/10)</f>
        <v>-106.1</v>
      </c>
      <c r="BC769" s="273">
        <f>IF( tabItens[[#This Row],[PontoPed]]&gt;0, IF(tabItens[[#This Row],[PontoPed]]&lt;1, 1, IF( tabItens[[#This Row],[Saldo]]&gt;tabItens[[#This Row],[PontoPed]], 0, (tabItens[[#This Row],[PontoPed]]-tabItens[[#This Row],[Saldo]])/tabItens[[#This Row],[PontoPed]] ) ), 0 )</f>
        <v>0.30982905982905984</v>
      </c>
      <c r="BD769" s="274">
        <f>ROUNDDOWN(IF( OR( AND(tabItens[[#This Row],[PontoPed]]&lt;tabItens[[#This Row],[Saldo]],tabItens[[#This Row],[Saldo]]&gt;0), tabItens[[#This Row],[PontoPed]]=0), 99, IF(AND(tabItens[[#This Row],[Saldo]]=0,tabItens[[#This Row],[PontoPed]]&gt;0), 0, (1-tabItens[[#This Row],[PctAb]])*10 ) ),0)</f>
        <v>6</v>
      </c>
      <c r="BE769" s="275">
        <f>MAX(ROUNDDOWN( IF(tabItens[[#This Row],[Abaixo]] &gt; 0,   tabItens[[#This Row],[Abaixo]] + (tabItens[[#This Row],[PontoMês]] * IF( OR( ISBLANK(tabItens[[#This Row],[ATA Nº/ANO]]), tabItens[[#This Row],[ATA Nº/ANO]] = ""),BE$2,BE$1)),0),0),0)</f>
        <v>496</v>
      </c>
      <c r="BF76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9" s="276">
        <f>SUMIF(Consumo!$C$3:$C$902,tabItens[[#This Row],[CÓDIGO]],Consumo!$E$3:$E$902)</f>
        <v>0</v>
      </c>
      <c r="BH769" s="277">
        <f>IF(AND(tabItens[[#This Row],[Pend]] &gt; 0,tabItens[[#This Row],[Consumo]] &lt;&gt; 0), tabItens[[#This Row],[Pend]] / tabItens[[#This Row],[Consumo]], 0 )</f>
        <v>0</v>
      </c>
      <c r="BI769" s="276"/>
      <c r="BJ769" s="276"/>
      <c r="BK769" s="278" t="s">
        <v>2077</v>
      </c>
    </row>
    <row r="770" spans="1:63" x14ac:dyDescent="0.3">
      <c r="A770" s="239">
        <v>13517</v>
      </c>
      <c r="B770" s="240" t="s">
        <v>1040</v>
      </c>
      <c r="C770" s="241" t="s">
        <v>264</v>
      </c>
      <c r="D770" s="242">
        <v>5.15</v>
      </c>
      <c r="E770" s="243"/>
      <c r="F770" s="243"/>
      <c r="G770" s="243" t="s">
        <v>891</v>
      </c>
      <c r="H770" s="244">
        <v>362</v>
      </c>
      <c r="I770" s="245">
        <v>103003</v>
      </c>
      <c r="J770" s="246">
        <v>5.15</v>
      </c>
      <c r="K770" s="247">
        <v>43</v>
      </c>
      <c r="L770" s="248">
        <f>IF(tabItens[[#This Row],[Média]] &gt; 0, tabItens[[#This Row],[QTDE ATUAL]] / tabItens[[#This Row],[Média]],999.9)</f>
        <v>999.9</v>
      </c>
      <c r="M770" s="249">
        <v>0</v>
      </c>
      <c r="N770" s="250">
        <f>tabItens[[#This Row],[VALOR UNIT.]] * tabItens[[#This Row],[LC]]</f>
        <v>0</v>
      </c>
      <c r="O770" s="251" t="s">
        <v>2093</v>
      </c>
      <c r="P770" s="252"/>
      <c r="Q770" s="253"/>
      <c r="R770" s="250"/>
      <c r="S770" s="254"/>
      <c r="T770" s="255">
        <f>ROUNDDOWN(IFERROR(tabItens[[#This Row],[ATA DT.VALID.]] - $D$1,0) / 30,0)</f>
        <v>-1507</v>
      </c>
      <c r="U770" s="240" t="s">
        <v>972</v>
      </c>
      <c r="V770" s="256">
        <v>1</v>
      </c>
      <c r="W770" s="257" t="s">
        <v>2067</v>
      </c>
      <c r="X770" s="258">
        <v>61</v>
      </c>
      <c r="Y770" s="259">
        <v>8</v>
      </c>
      <c r="Z770" s="260"/>
      <c r="AA770" s="261"/>
      <c r="AB770" s="262"/>
      <c r="AC770" s="262"/>
      <c r="AD770" s="261"/>
      <c r="AE770" s="262"/>
      <c r="AF770" s="255"/>
      <c r="AG770" s="263" t="s">
        <v>2063</v>
      </c>
      <c r="AH770" s="264"/>
      <c r="AI770" s="255">
        <v>14</v>
      </c>
      <c r="AJ770" s="264">
        <v>44533</v>
      </c>
      <c r="AK770" s="264" t="s">
        <v>891</v>
      </c>
      <c r="AL770" s="264">
        <v>45096</v>
      </c>
      <c r="AM770" s="254"/>
      <c r="AN770" s="243"/>
      <c r="AO770" s="265" t="str">
        <f>_xlfn.IFNA(IF(VLOOKUP(tabItens[[#This Row],[CÓDIGO]],tabExcluirDoEstoque[#Data],1,FALSE),"sim",""),"")</f>
        <v/>
      </c>
      <c r="AP770" s="266" t="str">
        <f ca="1">IF(OR(ISBLANK(tabItens[[#This Row],[ATA DT.VALID.]]),tabItens[[#This Row],[ATA DT.VALID.]]="",tabItens[[#This Row],[ATA DT.VALID.]]=" "),"",IF(TYPE(tabItens[[#This Row],[ATA DT.VALID.]])=1,ROUNDUP((tabItens[[#This Row],[ATA DT.VALID.]]-TODAY())/7,0),""))</f>
        <v/>
      </c>
      <c r="AQ770" s="267">
        <v>0</v>
      </c>
      <c r="AR770" s="268" t="str">
        <f>IF(ISBLANK(tabItens[[#This Row],[CÓDIGO]]),"",IFERROR(VLOOKUP(tabItens[[#This Row],[CÓDIGO]],Consumo!$C$2:$AI$902,32,FALSE),0))</f>
        <v>07.2023</v>
      </c>
      <c r="AS770" s="269">
        <f>SUMIF(Consumo!$C$3:$C$902,tabItens[[#This Row],[CÓDIGO]],Consumo!$T$3:$T$902) + SUMIF(Consumo!$C$3:$C$902,tabItens[[#This Row],[CÓDIGO]],Consumo!$U$3:$U$902) + SUMIF(Consumo!$C$3:$C$902,tabItens[[#This Row],[CÓDIGO]],Consumo!$V$3:$V$902) + SUMIF(Consumo!$C$3:$C$902,tabItens[[#This Row],[CÓDIGO]],Consumo!$W$3:$W$902)</f>
        <v>10</v>
      </c>
      <c r="AT770" s="269">
        <f>SUMIF(Consumo!$C$3:$C$902,tabItens[[#This Row],[CÓDIGO]],Consumo!$AF$3:$AF$902)</f>
        <v>96</v>
      </c>
      <c r="AU770" s="270">
        <f>SUMIF(Consumo!$C$3:$C$902,tabItens[[#This Row],[CÓDIGO]],Consumo!$AG$3:$AG$902)</f>
        <v>21</v>
      </c>
      <c r="AV770" s="271">
        <f>SUMIF(Consumo!$C$3:$C$902,tabItens[[#This Row],[CÓDIGO]],Consumo!$AE$3:$AE$902)</f>
        <v>0</v>
      </c>
      <c r="AW770" s="244">
        <f>tabItens[[#This Row],[QTDE ATUAL]] + tabItens[[#This Row],[RC QTDE]] + tabItens[[#This Row],[AF SALDO]] + tabItens[[#This Row],[Recentes]]</f>
        <v>362</v>
      </c>
      <c r="AX770" s="272">
        <v>9</v>
      </c>
      <c r="AY770" s="272">
        <v>4</v>
      </c>
      <c r="AZ770" s="272">
        <f>IF(ISBLANK(tabItens[[#This Row],[CÓDIGO]]),"",tabItens[[#This Row],[PontoMês]] * (AZ$2+tabItens[[#This Row],[PontoQtM]]))</f>
        <v>36</v>
      </c>
      <c r="BA770" s="271">
        <f>tabItens[[#This Row],[PontoPed]] - tabItens[[#This Row],[Saldo]] + (1/10)</f>
        <v>-325.89999999999998</v>
      </c>
      <c r="BB770" s="271">
        <f xml:space="preserve"> tabItens[[#This Row],[PontoMês]] * BB$2 - tabItens[[#This Row],[QTDE ATUAL]] - (1/10)</f>
        <v>-353.1</v>
      </c>
      <c r="BC770" s="273">
        <f>IF( tabItens[[#This Row],[PontoPed]]&gt;0, IF(tabItens[[#This Row],[PontoPed]]&lt;1, 1, IF( tabItens[[#This Row],[Saldo]]&gt;tabItens[[#This Row],[PontoPed]], 0, (tabItens[[#This Row],[PontoPed]]-tabItens[[#This Row],[Saldo]])/tabItens[[#This Row],[PontoPed]] ) ), 0 )</f>
        <v>0</v>
      </c>
      <c r="BD770" s="274">
        <f>ROUNDDOWN(IF( OR( AND(tabItens[[#This Row],[PontoPed]]&lt;tabItens[[#This Row],[Saldo]],tabItens[[#This Row],[Saldo]]&gt;0), tabItens[[#This Row],[PontoPed]]=0), 99, IF(AND(tabItens[[#This Row],[Saldo]]=0,tabItens[[#This Row],[PontoPed]]&gt;0), 0, (1-tabItens[[#This Row],[PctAb]])*10 ) ),0)</f>
        <v>99</v>
      </c>
      <c r="BE770" s="275">
        <f>MAX(ROUNDDOWN( IF(tabItens[[#This Row],[Abaixo]] &gt; 0,   tabItens[[#This Row],[Abaixo]] + (tabItens[[#This Row],[PontoMês]] * IF( OR( ISBLANK(tabItens[[#This Row],[ATA Nº/ANO]]), tabItens[[#This Row],[ATA Nº/ANO]] = ""),BE$2,BE$1)),0),0),0)</f>
        <v>0</v>
      </c>
      <c r="BF77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0" s="276">
        <f>SUMIF(Consumo!$C$3:$C$902,tabItens[[#This Row],[CÓDIGO]],Consumo!$E$3:$E$902)</f>
        <v>0</v>
      </c>
      <c r="BH770" s="277">
        <f>IF(AND(tabItens[[#This Row],[Pend]] &gt; 0,tabItens[[#This Row],[Consumo]] &lt;&gt; 0), tabItens[[#This Row],[Pend]] / tabItens[[#This Row],[Consumo]], 0 )</f>
        <v>0</v>
      </c>
      <c r="BI770" s="276"/>
      <c r="BJ770" s="276"/>
      <c r="BK770" s="278" t="s">
        <v>2077</v>
      </c>
    </row>
    <row r="771" spans="1:63" x14ac:dyDescent="0.3">
      <c r="A771" s="239">
        <v>13518</v>
      </c>
      <c r="B771" s="240" t="s">
        <v>1041</v>
      </c>
      <c r="C771" s="241" t="s">
        <v>264</v>
      </c>
      <c r="D771" s="242">
        <v>8.5500000000000007</v>
      </c>
      <c r="E771" s="243"/>
      <c r="F771" s="243"/>
      <c r="G771" s="243" t="s">
        <v>891</v>
      </c>
      <c r="H771" s="244">
        <v>170</v>
      </c>
      <c r="I771" s="245">
        <v>103003</v>
      </c>
      <c r="J771" s="246">
        <v>8.5500000000000007</v>
      </c>
      <c r="K771" s="247">
        <v>43</v>
      </c>
      <c r="L771" s="248">
        <f>IF(tabItens[[#This Row],[Média]] &gt; 0, tabItens[[#This Row],[QTDE ATUAL]] / tabItens[[#This Row],[Média]],999.9)</f>
        <v>999.9</v>
      </c>
      <c r="M771" s="249">
        <v>0</v>
      </c>
      <c r="N771" s="250">
        <f>tabItens[[#This Row],[VALOR UNIT.]] * tabItens[[#This Row],[LC]]</f>
        <v>0</v>
      </c>
      <c r="O771" s="251" t="s">
        <v>2093</v>
      </c>
      <c r="P771" s="252"/>
      <c r="Q771" s="253"/>
      <c r="R771" s="250"/>
      <c r="S771" s="254"/>
      <c r="T771" s="255">
        <f>ROUNDDOWN(IFERROR(tabItens[[#This Row],[ATA DT.VALID.]] - $D$1,0) / 30,0)</f>
        <v>-1507</v>
      </c>
      <c r="U771" s="240" t="s">
        <v>972</v>
      </c>
      <c r="V771" s="256">
        <v>1</v>
      </c>
      <c r="W771" s="257" t="s">
        <v>2067</v>
      </c>
      <c r="X771" s="258">
        <v>61</v>
      </c>
      <c r="Y771" s="259">
        <v>8</v>
      </c>
      <c r="Z771" s="260"/>
      <c r="AA771" s="261"/>
      <c r="AB771" s="262"/>
      <c r="AC771" s="262">
        <v>9633</v>
      </c>
      <c r="AD771" s="261">
        <v>2023</v>
      </c>
      <c r="AE771" s="262">
        <v>5</v>
      </c>
      <c r="AF771" s="255">
        <v>50</v>
      </c>
      <c r="AG771" s="263" t="s">
        <v>2045</v>
      </c>
      <c r="AH771" s="264">
        <v>45162</v>
      </c>
      <c r="AI771" s="255">
        <v>14</v>
      </c>
      <c r="AJ771" s="264">
        <v>45180</v>
      </c>
      <c r="AK771" s="264" t="s">
        <v>891</v>
      </c>
      <c r="AL771" s="264">
        <v>45145</v>
      </c>
      <c r="AM771" s="254"/>
      <c r="AN771" s="243"/>
      <c r="AO771" s="265" t="str">
        <f>_xlfn.IFNA(IF(VLOOKUP(tabItens[[#This Row],[CÓDIGO]],tabExcluirDoEstoque[#Data],1,FALSE),"sim",""),"")</f>
        <v/>
      </c>
      <c r="AP771" s="266" t="str">
        <f ca="1">IF(OR(ISBLANK(tabItens[[#This Row],[ATA DT.VALID.]]),tabItens[[#This Row],[ATA DT.VALID.]]="",tabItens[[#This Row],[ATA DT.VALID.]]=" "),"",IF(TYPE(tabItens[[#This Row],[ATA DT.VALID.]])=1,ROUNDUP((tabItens[[#This Row],[ATA DT.VALID.]]-TODAY())/7,0),""))</f>
        <v/>
      </c>
      <c r="AQ771" s="267">
        <v>0</v>
      </c>
      <c r="AR771" s="268" t="str">
        <f>IF(ISBLANK(tabItens[[#This Row],[CÓDIGO]]),"",IFERROR(VLOOKUP(tabItens[[#This Row],[CÓDIGO]],Consumo!$C$2:$AI$902,32,FALSE),0))</f>
        <v>04.2023</v>
      </c>
      <c r="AS771" s="269">
        <f>SUMIF(Consumo!$C$3:$C$902,tabItens[[#This Row],[CÓDIGO]],Consumo!$T$3:$T$902) + SUMIF(Consumo!$C$3:$C$902,tabItens[[#This Row],[CÓDIGO]],Consumo!$U$3:$U$902) + SUMIF(Consumo!$C$3:$C$902,tabItens[[#This Row],[CÓDIGO]],Consumo!$V$3:$V$902) + SUMIF(Consumo!$C$3:$C$902,tabItens[[#This Row],[CÓDIGO]],Consumo!$W$3:$W$902)</f>
        <v>0</v>
      </c>
      <c r="AT771" s="269">
        <f>SUMIF(Consumo!$C$3:$C$902,tabItens[[#This Row],[CÓDIGO]],Consumo!$AF$3:$AF$902)</f>
        <v>83</v>
      </c>
      <c r="AU771" s="270">
        <f>SUMIF(Consumo!$C$3:$C$902,tabItens[[#This Row],[CÓDIGO]],Consumo!$AG$3:$AG$902)</f>
        <v>20</v>
      </c>
      <c r="AV771" s="271">
        <f>SUMIF(Consumo!$C$3:$C$902,tabItens[[#This Row],[CÓDIGO]],Consumo!$AE$3:$AE$902)</f>
        <v>0</v>
      </c>
      <c r="AW771" s="244">
        <f>tabItens[[#This Row],[QTDE ATUAL]] + tabItens[[#This Row],[RC QTDE]] + tabItens[[#This Row],[AF SALDO]] + tabItens[[#This Row],[Recentes]]</f>
        <v>175</v>
      </c>
      <c r="AX771" s="272">
        <v>10</v>
      </c>
      <c r="AY771" s="272">
        <v>4</v>
      </c>
      <c r="AZ771" s="272">
        <f>IF(ISBLANK(tabItens[[#This Row],[CÓDIGO]]),"",tabItens[[#This Row],[PontoMês]] * (AZ$2+tabItens[[#This Row],[PontoQtM]]))</f>
        <v>40</v>
      </c>
      <c r="BA771" s="271">
        <f>tabItens[[#This Row],[PontoPed]] - tabItens[[#This Row],[Saldo]] + (1/10)</f>
        <v>-134.9</v>
      </c>
      <c r="BB771" s="271">
        <f xml:space="preserve"> tabItens[[#This Row],[PontoMês]] * BB$2 - tabItens[[#This Row],[QTDE ATUAL]] - (1/10)</f>
        <v>-160.1</v>
      </c>
      <c r="BC771" s="273">
        <f>IF( tabItens[[#This Row],[PontoPed]]&gt;0, IF(tabItens[[#This Row],[PontoPed]]&lt;1, 1, IF( tabItens[[#This Row],[Saldo]]&gt;tabItens[[#This Row],[PontoPed]], 0, (tabItens[[#This Row],[PontoPed]]-tabItens[[#This Row],[Saldo]])/tabItens[[#This Row],[PontoPed]] ) ), 0 )</f>
        <v>0</v>
      </c>
      <c r="BD771" s="274">
        <f>ROUNDDOWN(IF( OR( AND(tabItens[[#This Row],[PontoPed]]&lt;tabItens[[#This Row],[Saldo]],tabItens[[#This Row],[Saldo]]&gt;0), tabItens[[#This Row],[PontoPed]]=0), 99, IF(AND(tabItens[[#This Row],[Saldo]]=0,tabItens[[#This Row],[PontoPed]]&gt;0), 0, (1-tabItens[[#This Row],[PctAb]])*10 ) ),0)</f>
        <v>99</v>
      </c>
      <c r="BE771" s="275">
        <f>MAX(ROUNDDOWN( IF(tabItens[[#This Row],[Abaixo]] &gt; 0,   tabItens[[#This Row],[Abaixo]] + (tabItens[[#This Row],[PontoMês]] * IF( OR( ISBLANK(tabItens[[#This Row],[ATA Nº/ANO]]), tabItens[[#This Row],[ATA Nº/ANO]] = ""),BE$2,BE$1)),0),0),0)</f>
        <v>0</v>
      </c>
      <c r="BF77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1" s="276">
        <f>SUMIF(Consumo!$C$3:$C$902,tabItens[[#This Row],[CÓDIGO]],Consumo!$E$3:$E$902)</f>
        <v>0</v>
      </c>
      <c r="BH771" s="277">
        <f>IF(AND(tabItens[[#This Row],[Pend]] &gt; 0,tabItens[[#This Row],[Consumo]] &lt;&gt; 0), tabItens[[#This Row],[Pend]] / tabItens[[#This Row],[Consumo]], 0 )</f>
        <v>0</v>
      </c>
      <c r="BI771" s="276"/>
      <c r="BJ771" s="276"/>
      <c r="BK771" s="278" t="s">
        <v>2077</v>
      </c>
    </row>
    <row r="772" spans="1:63" x14ac:dyDescent="0.3">
      <c r="A772" s="239">
        <v>13095</v>
      </c>
      <c r="B772" s="240" t="s">
        <v>1012</v>
      </c>
      <c r="C772" s="241" t="s">
        <v>264</v>
      </c>
      <c r="D772" s="242">
        <v>4.43</v>
      </c>
      <c r="E772" s="243"/>
      <c r="F772" s="243"/>
      <c r="G772" s="243" t="s">
        <v>891</v>
      </c>
      <c r="H772" s="244">
        <v>222</v>
      </c>
      <c r="I772" s="245">
        <v>103003</v>
      </c>
      <c r="J772" s="246">
        <v>4.43</v>
      </c>
      <c r="K772" s="247">
        <v>82</v>
      </c>
      <c r="L772" s="248">
        <f>IF(tabItens[[#This Row],[Média]] &gt; 0, tabItens[[#This Row],[QTDE ATUAL]] / tabItens[[#This Row],[Média]],999.9)</f>
        <v>999.9</v>
      </c>
      <c r="M772" s="249">
        <v>0</v>
      </c>
      <c r="N772" s="250">
        <f>tabItens[[#This Row],[VALOR UNIT.]] * tabItens[[#This Row],[LC]]</f>
        <v>0</v>
      </c>
      <c r="O772" s="251" t="s">
        <v>2093</v>
      </c>
      <c r="P772" s="252"/>
      <c r="Q772" s="253"/>
      <c r="R772" s="250"/>
      <c r="S772" s="254"/>
      <c r="T772" s="255">
        <f>ROUNDDOWN(IFERROR(tabItens[[#This Row],[ATA DT.VALID.]] - $D$1,0) / 30,0)</f>
        <v>-1507</v>
      </c>
      <c r="U772" s="240" t="s">
        <v>972</v>
      </c>
      <c r="V772" s="256">
        <v>1</v>
      </c>
      <c r="W772" s="257" t="s">
        <v>2067</v>
      </c>
      <c r="X772" s="258">
        <v>61</v>
      </c>
      <c r="Y772" s="259">
        <v>8</v>
      </c>
      <c r="Z772" s="260"/>
      <c r="AA772" s="261"/>
      <c r="AB772" s="262"/>
      <c r="AC772" s="262">
        <v>9633</v>
      </c>
      <c r="AD772" s="261">
        <v>2023</v>
      </c>
      <c r="AE772" s="262">
        <v>10</v>
      </c>
      <c r="AF772" s="255">
        <v>100</v>
      </c>
      <c r="AG772" s="263" t="s">
        <v>2045</v>
      </c>
      <c r="AH772" s="264">
        <v>45162</v>
      </c>
      <c r="AI772" s="255">
        <v>30</v>
      </c>
      <c r="AJ772" s="264">
        <v>45180</v>
      </c>
      <c r="AK772" s="264" t="s">
        <v>891</v>
      </c>
      <c r="AL772" s="264">
        <v>45145</v>
      </c>
      <c r="AM772" s="254"/>
      <c r="AN772" s="243"/>
      <c r="AO772" s="265" t="str">
        <f>_xlfn.IFNA(IF(VLOOKUP(tabItens[[#This Row],[CÓDIGO]],tabExcluirDoEstoque[#Data],1,FALSE),"sim",""),"")</f>
        <v/>
      </c>
      <c r="AP772" s="266" t="str">
        <f ca="1">IF(OR(ISBLANK(tabItens[[#This Row],[ATA DT.VALID.]]),tabItens[[#This Row],[ATA DT.VALID.]]="",tabItens[[#This Row],[ATA DT.VALID.]]=" "),"",IF(TYPE(tabItens[[#This Row],[ATA DT.VALID.]])=1,ROUNDUP((tabItens[[#This Row],[ATA DT.VALID.]]-TODAY())/7,0),""))</f>
        <v/>
      </c>
      <c r="AQ772" s="267">
        <v>0</v>
      </c>
      <c r="AR772" s="268" t="str">
        <f>IF(ISBLANK(tabItens[[#This Row],[CÓDIGO]]),"",IFERROR(VLOOKUP(tabItens[[#This Row],[CÓDIGO]],Consumo!$C$2:$AI$902,32,FALSE),0))</f>
        <v>04.2023</v>
      </c>
      <c r="AS772" s="269">
        <f>SUMIF(Consumo!$C$3:$C$902,tabItens[[#This Row],[CÓDIGO]],Consumo!$T$3:$T$902) + SUMIF(Consumo!$C$3:$C$902,tabItens[[#This Row],[CÓDIGO]],Consumo!$U$3:$U$902) + SUMIF(Consumo!$C$3:$C$902,tabItens[[#This Row],[CÓDIGO]],Consumo!$V$3:$V$902) + SUMIF(Consumo!$C$3:$C$902,tabItens[[#This Row],[CÓDIGO]],Consumo!$W$3:$W$902)</f>
        <v>0</v>
      </c>
      <c r="AT772" s="269">
        <f>SUMIF(Consumo!$C$3:$C$902,tabItens[[#This Row],[CÓDIGO]],Consumo!$AF$3:$AF$902)</f>
        <v>162</v>
      </c>
      <c r="AU772" s="270">
        <f>SUMIF(Consumo!$C$3:$C$902,tabItens[[#This Row],[CÓDIGO]],Consumo!$AG$3:$AG$902)</f>
        <v>21</v>
      </c>
      <c r="AV772" s="271">
        <f>SUMIF(Consumo!$C$3:$C$902,tabItens[[#This Row],[CÓDIGO]],Consumo!$AE$3:$AE$902)</f>
        <v>0</v>
      </c>
      <c r="AW772" s="244">
        <f>tabItens[[#This Row],[QTDE ATUAL]] + tabItens[[#This Row],[RC QTDE]] + tabItens[[#This Row],[AF SALDO]] + tabItens[[#This Row],[Recentes]]</f>
        <v>232</v>
      </c>
      <c r="AX772" s="272">
        <v>20</v>
      </c>
      <c r="AY772" s="272">
        <v>4</v>
      </c>
      <c r="AZ772" s="272">
        <f>IF(ISBLANK(tabItens[[#This Row],[CÓDIGO]]),"",tabItens[[#This Row],[PontoMês]] * (AZ$2+tabItens[[#This Row],[PontoQtM]]))</f>
        <v>80</v>
      </c>
      <c r="BA772" s="271">
        <f>tabItens[[#This Row],[PontoPed]] - tabItens[[#This Row],[Saldo]] + (1/10)</f>
        <v>-151.9</v>
      </c>
      <c r="BB772" s="271">
        <f xml:space="preserve"> tabItens[[#This Row],[PontoMês]] * BB$2 - tabItens[[#This Row],[QTDE ATUAL]] - (1/10)</f>
        <v>-202.1</v>
      </c>
      <c r="BC772" s="273">
        <f>IF( tabItens[[#This Row],[PontoPed]]&gt;0, IF(tabItens[[#This Row],[PontoPed]]&lt;1, 1, IF( tabItens[[#This Row],[Saldo]]&gt;tabItens[[#This Row],[PontoPed]], 0, (tabItens[[#This Row],[PontoPed]]-tabItens[[#This Row],[Saldo]])/tabItens[[#This Row],[PontoPed]] ) ), 0 )</f>
        <v>0</v>
      </c>
      <c r="BD772" s="274">
        <f>ROUNDDOWN(IF( OR( AND(tabItens[[#This Row],[PontoPed]]&lt;tabItens[[#This Row],[Saldo]],tabItens[[#This Row],[Saldo]]&gt;0), tabItens[[#This Row],[PontoPed]]=0), 99, IF(AND(tabItens[[#This Row],[Saldo]]=0,tabItens[[#This Row],[PontoPed]]&gt;0), 0, (1-tabItens[[#This Row],[PctAb]])*10 ) ),0)</f>
        <v>99</v>
      </c>
      <c r="BE772" s="275">
        <f>MAX(ROUNDDOWN( IF(tabItens[[#This Row],[Abaixo]] &gt; 0,   tabItens[[#This Row],[Abaixo]] + (tabItens[[#This Row],[PontoMês]] * IF( OR( ISBLANK(tabItens[[#This Row],[ATA Nº/ANO]]), tabItens[[#This Row],[ATA Nº/ANO]] = ""),BE$2,BE$1)),0),0),0)</f>
        <v>0</v>
      </c>
      <c r="BF77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2" s="276">
        <f>SUMIF(Consumo!$C$3:$C$902,tabItens[[#This Row],[CÓDIGO]],Consumo!$E$3:$E$902)</f>
        <v>0</v>
      </c>
      <c r="BH772" s="277">
        <f>IF(AND(tabItens[[#This Row],[Pend]] &gt; 0,tabItens[[#This Row],[Consumo]] &lt;&gt; 0), tabItens[[#This Row],[Pend]] / tabItens[[#This Row],[Consumo]], 0 )</f>
        <v>0</v>
      </c>
      <c r="BI772" s="276"/>
      <c r="BJ772" s="276"/>
      <c r="BK772" s="278" t="s">
        <v>2077</v>
      </c>
    </row>
    <row r="773" spans="1:63" x14ac:dyDescent="0.3">
      <c r="A773" s="239">
        <v>64647</v>
      </c>
      <c r="B773" s="240" t="s">
        <v>1393</v>
      </c>
      <c r="C773" s="241" t="s">
        <v>264</v>
      </c>
      <c r="D773" s="242">
        <v>20.8</v>
      </c>
      <c r="E773" s="243"/>
      <c r="F773" s="243"/>
      <c r="G773" s="243" t="s">
        <v>891</v>
      </c>
      <c r="H773" s="244">
        <v>18</v>
      </c>
      <c r="I773" s="245">
        <v>103003</v>
      </c>
      <c r="J773" s="246">
        <v>20.8</v>
      </c>
      <c r="K773" s="247"/>
      <c r="L773" s="248">
        <f>IF(tabItens[[#This Row],[Média]] &gt; 0, tabItens[[#This Row],[QTDE ATUAL]] / tabItens[[#This Row],[Média]],999.9)</f>
        <v>999.9</v>
      </c>
      <c r="M773" s="249">
        <v>0</v>
      </c>
      <c r="N773" s="250">
        <f>tabItens[[#This Row],[VALOR UNIT.]] * tabItens[[#This Row],[LC]]</f>
        <v>0</v>
      </c>
      <c r="O773" s="251" t="s">
        <v>2087</v>
      </c>
      <c r="P773" s="252"/>
      <c r="Q773" s="253"/>
      <c r="R773" s="250"/>
      <c r="S773" s="254"/>
      <c r="T773" s="255">
        <f>ROUNDDOWN(IFERROR(tabItens[[#This Row],[ATA DT.VALID.]] - $D$1,0) / 30,0)</f>
        <v>-1507</v>
      </c>
      <c r="U773" s="240" t="s">
        <v>972</v>
      </c>
      <c r="V773" s="256">
        <v>1</v>
      </c>
      <c r="W773" s="257" t="s">
        <v>2067</v>
      </c>
      <c r="X773" s="258">
        <v>61</v>
      </c>
      <c r="Y773" s="259">
        <v>8</v>
      </c>
      <c r="Z773" s="260"/>
      <c r="AA773" s="261"/>
      <c r="AB773" s="262"/>
      <c r="AC773" s="262"/>
      <c r="AD773" s="261"/>
      <c r="AE773" s="262"/>
      <c r="AF773" s="255"/>
      <c r="AG773" s="263" t="s">
        <v>2063</v>
      </c>
      <c r="AH773" s="264"/>
      <c r="AI773" s="255">
        <v>0</v>
      </c>
      <c r="AJ773" s="264">
        <v>40688</v>
      </c>
      <c r="AK773" s="264" t="s">
        <v>891</v>
      </c>
      <c r="AL773" s="264">
        <v>43725</v>
      </c>
      <c r="AM773" s="254"/>
      <c r="AN773" s="243"/>
      <c r="AO773" s="265" t="str">
        <f>_xlfn.IFNA(IF(VLOOKUP(tabItens[[#This Row],[CÓDIGO]],tabExcluirDoEstoque[#Data],1,FALSE),"sim",""),"")</f>
        <v/>
      </c>
      <c r="AP773" s="266" t="str">
        <f ca="1">IF(OR(ISBLANK(tabItens[[#This Row],[ATA DT.VALID.]]),tabItens[[#This Row],[ATA DT.VALID.]]="",tabItens[[#This Row],[ATA DT.VALID.]]=" "),"",IF(TYPE(tabItens[[#This Row],[ATA DT.VALID.]])=1,ROUNDUP((tabItens[[#This Row],[ATA DT.VALID.]]-TODAY())/7,0),""))</f>
        <v/>
      </c>
      <c r="AQ773" s="267">
        <v>0</v>
      </c>
      <c r="AR773" s="268">
        <f>IF(ISBLANK(tabItens[[#This Row],[CÓDIGO]]),"",IFERROR(VLOOKUP(tabItens[[#This Row],[CÓDIGO]],Consumo!$C$2:$AI$902,32,FALSE),0))</f>
        <v>0</v>
      </c>
      <c r="AS773" s="269">
        <f>SUMIF(Consumo!$C$3:$C$902,tabItens[[#This Row],[CÓDIGO]],Consumo!$T$3:$T$902) + SUMIF(Consumo!$C$3:$C$902,tabItens[[#This Row],[CÓDIGO]],Consumo!$U$3:$U$902) + SUMIF(Consumo!$C$3:$C$902,tabItens[[#This Row],[CÓDIGO]],Consumo!$V$3:$V$902) + SUMIF(Consumo!$C$3:$C$902,tabItens[[#This Row],[CÓDIGO]],Consumo!$W$3:$W$902)</f>
        <v>0</v>
      </c>
      <c r="AT773" s="269">
        <f>SUMIF(Consumo!$C$3:$C$902,tabItens[[#This Row],[CÓDIGO]],Consumo!$AF$3:$AF$902)</f>
        <v>0</v>
      </c>
      <c r="AU773" s="270">
        <f>SUMIF(Consumo!$C$3:$C$902,tabItens[[#This Row],[CÓDIGO]],Consumo!$AG$3:$AG$902)</f>
        <v>0</v>
      </c>
      <c r="AV773" s="271">
        <f>SUMIF(Consumo!$C$3:$C$902,tabItens[[#This Row],[CÓDIGO]],Consumo!$AE$3:$AE$902)</f>
        <v>0</v>
      </c>
      <c r="AW773" s="244">
        <f>tabItens[[#This Row],[QTDE ATUAL]] + tabItens[[#This Row],[RC QTDE]] + tabItens[[#This Row],[AF SALDO]] + tabItens[[#This Row],[Recentes]]</f>
        <v>18</v>
      </c>
      <c r="AX773" s="272">
        <v>4</v>
      </c>
      <c r="AY773" s="272">
        <v>4</v>
      </c>
      <c r="AZ773" s="272">
        <f>IF(ISBLANK(tabItens[[#This Row],[CÓDIGO]]),"",tabItens[[#This Row],[PontoMês]] * (AZ$2+tabItens[[#This Row],[PontoQtM]]))</f>
        <v>16</v>
      </c>
      <c r="BA773" s="271">
        <f>tabItens[[#This Row],[PontoPed]] - tabItens[[#This Row],[Saldo]] + (1/10)</f>
        <v>-1.9</v>
      </c>
      <c r="BB773" s="271">
        <f xml:space="preserve"> tabItens[[#This Row],[PontoMês]] * BB$2 - tabItens[[#This Row],[QTDE ATUAL]] - (1/10)</f>
        <v>-14.1</v>
      </c>
      <c r="BC773" s="273">
        <f>IF( tabItens[[#This Row],[PontoPed]]&gt;0, IF(tabItens[[#This Row],[PontoPed]]&lt;1, 1, IF( tabItens[[#This Row],[Saldo]]&gt;tabItens[[#This Row],[PontoPed]], 0, (tabItens[[#This Row],[PontoPed]]-tabItens[[#This Row],[Saldo]])/tabItens[[#This Row],[PontoPed]] ) ), 0 )</f>
        <v>0</v>
      </c>
      <c r="BD773" s="274">
        <f>ROUNDDOWN(IF( OR( AND(tabItens[[#This Row],[PontoPed]]&lt;tabItens[[#This Row],[Saldo]],tabItens[[#This Row],[Saldo]]&gt;0), tabItens[[#This Row],[PontoPed]]=0), 99, IF(AND(tabItens[[#This Row],[Saldo]]=0,tabItens[[#This Row],[PontoPed]]&gt;0), 0, (1-tabItens[[#This Row],[PctAb]])*10 ) ),0)</f>
        <v>99</v>
      </c>
      <c r="BE773" s="275">
        <f>MAX(ROUNDDOWN( IF(tabItens[[#This Row],[Abaixo]] &gt; 0,   tabItens[[#This Row],[Abaixo]] + (tabItens[[#This Row],[PontoMês]] * IF( OR( ISBLANK(tabItens[[#This Row],[ATA Nº/ANO]]), tabItens[[#This Row],[ATA Nº/ANO]] = ""),BE$2,BE$1)),0),0),0)</f>
        <v>0</v>
      </c>
      <c r="BF77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3" s="276">
        <f>SUMIF(Consumo!$C$3:$C$902,tabItens[[#This Row],[CÓDIGO]],Consumo!$E$3:$E$902)</f>
        <v>0</v>
      </c>
      <c r="BH773" s="277">
        <f>IF(AND(tabItens[[#This Row],[Pend]] &gt; 0,tabItens[[#This Row],[Consumo]] &lt;&gt; 0), tabItens[[#This Row],[Pend]] / tabItens[[#This Row],[Consumo]], 0 )</f>
        <v>0</v>
      </c>
      <c r="BI773" s="276"/>
      <c r="BJ773" s="276"/>
      <c r="BK773" s="278" t="s">
        <v>2077</v>
      </c>
    </row>
    <row r="774" spans="1:63" x14ac:dyDescent="0.3">
      <c r="A774" s="239">
        <v>13102</v>
      </c>
      <c r="B774" s="240" t="s">
        <v>1014</v>
      </c>
      <c r="C774" s="241" t="s">
        <v>264</v>
      </c>
      <c r="D774" s="242">
        <v>3</v>
      </c>
      <c r="E774" s="243"/>
      <c r="F774" s="243"/>
      <c r="G774" s="243" t="s">
        <v>891</v>
      </c>
      <c r="H774" s="244">
        <v>24</v>
      </c>
      <c r="I774" s="245">
        <v>103003</v>
      </c>
      <c r="J774" s="246">
        <v>3</v>
      </c>
      <c r="K774" s="247">
        <v>26</v>
      </c>
      <c r="L774" s="248">
        <f>IF(tabItens[[#This Row],[Média]] &gt; 0, tabItens[[#This Row],[QTDE ATUAL]] / tabItens[[#This Row],[Média]],999.9)</f>
        <v>216</v>
      </c>
      <c r="M774" s="249">
        <v>0</v>
      </c>
      <c r="N774" s="250">
        <f>tabItens[[#This Row],[VALOR UNIT.]] * tabItens[[#This Row],[LC]]</f>
        <v>0</v>
      </c>
      <c r="O774" s="251"/>
      <c r="P774" s="252"/>
      <c r="Q774" s="253"/>
      <c r="R774" s="250"/>
      <c r="S774" s="254"/>
      <c r="T774" s="255">
        <f>ROUNDDOWN(IFERROR(tabItens[[#This Row],[ATA DT.VALID.]] - $D$1,0) / 30,0)</f>
        <v>-1507</v>
      </c>
      <c r="U774" s="240" t="s">
        <v>972</v>
      </c>
      <c r="V774" s="256">
        <v>1</v>
      </c>
      <c r="W774" s="257" t="s">
        <v>2067</v>
      </c>
      <c r="X774" s="258">
        <v>61</v>
      </c>
      <c r="Y774" s="259">
        <v>8</v>
      </c>
      <c r="Z774" s="260"/>
      <c r="AA774" s="261"/>
      <c r="AB774" s="262"/>
      <c r="AC774" s="262"/>
      <c r="AD774" s="261"/>
      <c r="AE774" s="262"/>
      <c r="AF774" s="255"/>
      <c r="AG774" s="263" t="s">
        <v>2063</v>
      </c>
      <c r="AH774" s="264"/>
      <c r="AI774" s="255">
        <v>8</v>
      </c>
      <c r="AJ774" s="264">
        <v>45160</v>
      </c>
      <c r="AK774" s="264" t="s">
        <v>891</v>
      </c>
      <c r="AL774" s="264">
        <v>45145</v>
      </c>
      <c r="AM774" s="254"/>
      <c r="AN774" s="243"/>
      <c r="AO774" s="265" t="str">
        <f>_xlfn.IFNA(IF(VLOOKUP(tabItens[[#This Row],[CÓDIGO]],tabExcluirDoEstoque[#Data],1,FALSE),"sim",""),"")</f>
        <v/>
      </c>
      <c r="AP774" s="266" t="str">
        <f ca="1">IF(OR(ISBLANK(tabItens[[#This Row],[ATA DT.VALID.]]),tabItens[[#This Row],[ATA DT.VALID.]]="",tabItens[[#This Row],[ATA DT.VALID.]]=" "),"",IF(TYPE(tabItens[[#This Row],[ATA DT.VALID.]])=1,ROUNDUP((tabItens[[#This Row],[ATA DT.VALID.]]-TODAY())/7,0),""))</f>
        <v/>
      </c>
      <c r="AQ774" s="267"/>
      <c r="AR774" s="268" t="str">
        <f>IF(ISBLANK(tabItens[[#This Row],[CÓDIGO]]),"",IFERROR(VLOOKUP(tabItens[[#This Row],[CÓDIGO]],Consumo!$C$2:$AI$902,32,FALSE),0))</f>
        <v>04.2023</v>
      </c>
      <c r="AS774" s="269">
        <f>SUMIF(Consumo!$C$3:$C$902,tabItens[[#This Row],[CÓDIGO]],Consumo!$T$3:$T$902) + SUMIF(Consumo!$C$3:$C$902,tabItens[[#This Row],[CÓDIGO]],Consumo!$U$3:$U$902) + SUMIF(Consumo!$C$3:$C$902,tabItens[[#This Row],[CÓDIGO]],Consumo!$V$3:$V$902) + SUMIF(Consumo!$C$3:$C$902,tabItens[[#This Row],[CÓDIGO]],Consumo!$W$3:$W$902)</f>
        <v>0</v>
      </c>
      <c r="AT774" s="269">
        <f>SUMIF(Consumo!$C$3:$C$902,tabItens[[#This Row],[CÓDIGO]],Consumo!$AF$3:$AF$902)</f>
        <v>37</v>
      </c>
      <c r="AU774" s="270">
        <f>SUMIF(Consumo!$C$3:$C$902,tabItens[[#This Row],[CÓDIGO]],Consumo!$AG$3:$AG$902)</f>
        <v>18</v>
      </c>
      <c r="AV774" s="271">
        <f>SUMIF(Consumo!$C$3:$C$902,tabItens[[#This Row],[CÓDIGO]],Consumo!$AE$3:$AE$902)</f>
        <v>0.1111111111111111</v>
      </c>
      <c r="AW774" s="244">
        <f>tabItens[[#This Row],[QTDE ATUAL]] + tabItens[[#This Row],[RC QTDE]] + tabItens[[#This Row],[AF SALDO]] + tabItens[[#This Row],[Recentes]]</f>
        <v>24</v>
      </c>
      <c r="AX774" s="272">
        <v>1</v>
      </c>
      <c r="AY774" s="272">
        <v>4</v>
      </c>
      <c r="AZ774" s="272">
        <f>IF(ISBLANK(tabItens[[#This Row],[CÓDIGO]]),"",tabItens[[#This Row],[PontoMês]] * (AZ$2+tabItens[[#This Row],[PontoQtM]]))</f>
        <v>4</v>
      </c>
      <c r="BA774" s="271">
        <f>tabItens[[#This Row],[PontoPed]] - tabItens[[#This Row],[Saldo]] + (1/10)</f>
        <v>-19.899999999999999</v>
      </c>
      <c r="BB774" s="271">
        <f xml:space="preserve"> tabItens[[#This Row],[PontoMês]] * BB$2 - tabItens[[#This Row],[QTDE ATUAL]] - (1/10)</f>
        <v>-23.1</v>
      </c>
      <c r="BC774" s="273">
        <f>IF( tabItens[[#This Row],[PontoPed]]&gt;0, IF(tabItens[[#This Row],[PontoPed]]&lt;1, 1, IF( tabItens[[#This Row],[Saldo]]&gt;tabItens[[#This Row],[PontoPed]], 0, (tabItens[[#This Row],[PontoPed]]-tabItens[[#This Row],[Saldo]])/tabItens[[#This Row],[PontoPed]] ) ), 0 )</f>
        <v>0</v>
      </c>
      <c r="BD774" s="274">
        <f>ROUNDDOWN(IF( OR( AND(tabItens[[#This Row],[PontoPed]]&lt;tabItens[[#This Row],[Saldo]],tabItens[[#This Row],[Saldo]]&gt;0), tabItens[[#This Row],[PontoPed]]=0), 99, IF(AND(tabItens[[#This Row],[Saldo]]=0,tabItens[[#This Row],[PontoPed]]&gt;0), 0, (1-tabItens[[#This Row],[PctAb]])*10 ) ),0)</f>
        <v>99</v>
      </c>
      <c r="BE774" s="275">
        <f>MAX(ROUNDDOWN( IF(tabItens[[#This Row],[Abaixo]] &gt; 0,   tabItens[[#This Row],[Abaixo]] + (tabItens[[#This Row],[PontoMês]] * IF( OR( ISBLANK(tabItens[[#This Row],[ATA Nº/ANO]]), tabItens[[#This Row],[ATA Nº/ANO]] = ""),BE$2,BE$1)),0),0),0)</f>
        <v>0</v>
      </c>
      <c r="BF77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4" s="276">
        <f>SUMIF(Consumo!$C$3:$C$902,tabItens[[#This Row],[CÓDIGO]],Consumo!$E$3:$E$902)</f>
        <v>2</v>
      </c>
      <c r="BH774" s="277">
        <f>IF(AND(tabItens[[#This Row],[Pend]] &gt; 0,tabItens[[#This Row],[Consumo]] &lt;&gt; 0), tabItens[[#This Row],[Pend]] / tabItens[[#This Row],[Consumo]], 0 )</f>
        <v>5.4054054054054057E-2</v>
      </c>
      <c r="BI774" s="276"/>
      <c r="BJ774" s="276"/>
      <c r="BK774" s="278" t="s">
        <v>2077</v>
      </c>
    </row>
    <row r="775" spans="1:63" x14ac:dyDescent="0.3">
      <c r="A775" s="239">
        <v>59069</v>
      </c>
      <c r="B775" s="240" t="s">
        <v>1346</v>
      </c>
      <c r="C775" s="241" t="s">
        <v>264</v>
      </c>
      <c r="D775" s="242">
        <v>6.49</v>
      </c>
      <c r="E775" s="243"/>
      <c r="F775" s="243"/>
      <c r="G775" s="243" t="s">
        <v>891</v>
      </c>
      <c r="H775" s="244">
        <v>117</v>
      </c>
      <c r="I775" s="245">
        <v>103003</v>
      </c>
      <c r="J775" s="246">
        <v>6.49</v>
      </c>
      <c r="K775" s="247">
        <v>52</v>
      </c>
      <c r="L775" s="248">
        <f>IF(tabItens[[#This Row],[Média]] &gt; 0, tabItens[[#This Row],[QTDE ATUAL]] / tabItens[[#This Row],[Média]],999.9)</f>
        <v>999.9</v>
      </c>
      <c r="M775" s="249">
        <v>0</v>
      </c>
      <c r="N775" s="250">
        <f>tabItens[[#This Row],[VALOR UNIT.]] * tabItens[[#This Row],[LC]]</f>
        <v>0</v>
      </c>
      <c r="O775" s="251" t="s">
        <v>2140</v>
      </c>
      <c r="P775" s="252"/>
      <c r="Q775" s="253"/>
      <c r="R775" s="250"/>
      <c r="S775" s="254"/>
      <c r="T775" s="255">
        <f>ROUNDDOWN(IFERROR(tabItens[[#This Row],[ATA DT.VALID.]] - $D$1,0) / 30,0)</f>
        <v>-1507</v>
      </c>
      <c r="U775" s="240" t="s">
        <v>972</v>
      </c>
      <c r="V775" s="256">
        <v>1</v>
      </c>
      <c r="W775" s="257" t="s">
        <v>2067</v>
      </c>
      <c r="X775" s="258">
        <v>61</v>
      </c>
      <c r="Y775" s="259">
        <v>8</v>
      </c>
      <c r="Z775" s="260"/>
      <c r="AA775" s="261"/>
      <c r="AB775" s="262"/>
      <c r="AC775" s="262"/>
      <c r="AD775" s="261"/>
      <c r="AE775" s="262"/>
      <c r="AF775" s="255"/>
      <c r="AG775" s="263" t="s">
        <v>2063</v>
      </c>
      <c r="AH775" s="264"/>
      <c r="AI775" s="255">
        <v>20</v>
      </c>
      <c r="AJ775" s="264">
        <v>44560</v>
      </c>
      <c r="AK775" s="264" t="s">
        <v>891</v>
      </c>
      <c r="AL775" s="264">
        <v>44522</v>
      </c>
      <c r="AM775" s="254"/>
      <c r="AN775" s="243"/>
      <c r="AO775" s="265" t="str">
        <f>_xlfn.IFNA(IF(VLOOKUP(tabItens[[#This Row],[CÓDIGO]],tabExcluirDoEstoque[#Data],1,FALSE),"sim",""),"")</f>
        <v/>
      </c>
      <c r="AP775" s="266" t="str">
        <f ca="1">IF(OR(ISBLANK(tabItens[[#This Row],[ATA DT.VALID.]]),tabItens[[#This Row],[ATA DT.VALID.]]="",tabItens[[#This Row],[ATA DT.VALID.]]=" "),"",IF(TYPE(tabItens[[#This Row],[ATA DT.VALID.]])=1,ROUNDUP((tabItens[[#This Row],[ATA DT.VALID.]]-TODAY())/7,0),""))</f>
        <v/>
      </c>
      <c r="AQ775" s="267">
        <v>0</v>
      </c>
      <c r="AR775" s="268" t="str">
        <f>IF(ISBLANK(tabItens[[#This Row],[CÓDIGO]]),"",IFERROR(VLOOKUP(tabItens[[#This Row],[CÓDIGO]],Consumo!$C$2:$AI$902,32,FALSE),0))</f>
        <v>04.2023</v>
      </c>
      <c r="AS775" s="269">
        <f>SUMIF(Consumo!$C$3:$C$902,tabItens[[#This Row],[CÓDIGO]],Consumo!$T$3:$T$902) + SUMIF(Consumo!$C$3:$C$902,tabItens[[#This Row],[CÓDIGO]],Consumo!$U$3:$U$902) + SUMIF(Consumo!$C$3:$C$902,tabItens[[#This Row],[CÓDIGO]],Consumo!$V$3:$V$902) + SUMIF(Consumo!$C$3:$C$902,tabItens[[#This Row],[CÓDIGO]],Consumo!$W$3:$W$902)</f>
        <v>0</v>
      </c>
      <c r="AT775" s="269">
        <f>SUMIF(Consumo!$C$3:$C$902,tabItens[[#This Row],[CÓDIGO]],Consumo!$AF$3:$AF$902)</f>
        <v>89</v>
      </c>
      <c r="AU775" s="270">
        <f>SUMIF(Consumo!$C$3:$C$902,tabItens[[#This Row],[CÓDIGO]],Consumo!$AG$3:$AG$902)</f>
        <v>19</v>
      </c>
      <c r="AV775" s="271">
        <f>SUMIF(Consumo!$C$3:$C$902,tabItens[[#This Row],[CÓDIGO]],Consumo!$AE$3:$AE$902)</f>
        <v>0</v>
      </c>
      <c r="AW775" s="244">
        <f>tabItens[[#This Row],[QTDE ATUAL]] + tabItens[[#This Row],[RC QTDE]] + tabItens[[#This Row],[AF SALDO]] + tabItens[[#This Row],[Recentes]]</f>
        <v>117</v>
      </c>
      <c r="AX775" s="272">
        <v>8</v>
      </c>
      <c r="AY775" s="272">
        <v>4</v>
      </c>
      <c r="AZ775" s="272">
        <f>IF(ISBLANK(tabItens[[#This Row],[CÓDIGO]]),"",tabItens[[#This Row],[PontoMês]] * (AZ$2+tabItens[[#This Row],[PontoQtM]]))</f>
        <v>32</v>
      </c>
      <c r="BA775" s="271">
        <f>tabItens[[#This Row],[PontoPed]] - tabItens[[#This Row],[Saldo]] + (1/10)</f>
        <v>-84.9</v>
      </c>
      <c r="BB775" s="271">
        <f xml:space="preserve"> tabItens[[#This Row],[PontoMês]] * BB$2 - tabItens[[#This Row],[QTDE ATUAL]] - (1/10)</f>
        <v>-109.1</v>
      </c>
      <c r="BC775" s="273">
        <f>IF( tabItens[[#This Row],[PontoPed]]&gt;0, IF(tabItens[[#This Row],[PontoPed]]&lt;1, 1, IF( tabItens[[#This Row],[Saldo]]&gt;tabItens[[#This Row],[PontoPed]], 0, (tabItens[[#This Row],[PontoPed]]-tabItens[[#This Row],[Saldo]])/tabItens[[#This Row],[PontoPed]] ) ), 0 )</f>
        <v>0</v>
      </c>
      <c r="BD775" s="274">
        <f>ROUNDDOWN(IF( OR( AND(tabItens[[#This Row],[PontoPed]]&lt;tabItens[[#This Row],[Saldo]],tabItens[[#This Row],[Saldo]]&gt;0), tabItens[[#This Row],[PontoPed]]=0), 99, IF(AND(tabItens[[#This Row],[Saldo]]=0,tabItens[[#This Row],[PontoPed]]&gt;0), 0, (1-tabItens[[#This Row],[PctAb]])*10 ) ),0)</f>
        <v>99</v>
      </c>
      <c r="BE775" s="275">
        <f>MAX(ROUNDDOWN( IF(tabItens[[#This Row],[Abaixo]] &gt; 0,   tabItens[[#This Row],[Abaixo]] + (tabItens[[#This Row],[PontoMês]] * IF( OR( ISBLANK(tabItens[[#This Row],[ATA Nº/ANO]]), tabItens[[#This Row],[ATA Nº/ANO]] = ""),BE$2,BE$1)),0),0),0)</f>
        <v>0</v>
      </c>
      <c r="BF77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5" s="276">
        <f>SUMIF(Consumo!$C$3:$C$902,tabItens[[#This Row],[CÓDIGO]],Consumo!$E$3:$E$902)</f>
        <v>0</v>
      </c>
      <c r="BH775" s="277">
        <f>IF(AND(tabItens[[#This Row],[Pend]] &gt; 0,tabItens[[#This Row],[Consumo]] &lt;&gt; 0), tabItens[[#This Row],[Pend]] / tabItens[[#This Row],[Consumo]], 0 )</f>
        <v>0</v>
      </c>
      <c r="BI775" s="276"/>
      <c r="BJ775" s="276"/>
      <c r="BK775" s="278" t="s">
        <v>2077</v>
      </c>
    </row>
    <row r="776" spans="1:63" x14ac:dyDescent="0.3">
      <c r="A776" s="239">
        <v>13068</v>
      </c>
      <c r="B776" s="240" t="s">
        <v>1003</v>
      </c>
      <c r="C776" s="241" t="s">
        <v>264</v>
      </c>
      <c r="D776" s="242">
        <v>4.3</v>
      </c>
      <c r="E776" s="243"/>
      <c r="F776" s="243"/>
      <c r="G776" s="243" t="s">
        <v>891</v>
      </c>
      <c r="H776" s="244">
        <v>163</v>
      </c>
      <c r="I776" s="245">
        <v>103003</v>
      </c>
      <c r="J776" s="246">
        <v>4.3</v>
      </c>
      <c r="K776" s="247">
        <v>38</v>
      </c>
      <c r="L776" s="248">
        <f>IF(tabItens[[#This Row],[Média]] &gt; 0, tabItens[[#This Row],[QTDE ATUAL]] / tabItens[[#This Row],[Média]],999.9)</f>
        <v>999.9</v>
      </c>
      <c r="M776" s="249">
        <v>0</v>
      </c>
      <c r="N776" s="250">
        <f>tabItens[[#This Row],[VALOR UNIT.]] * tabItens[[#This Row],[LC]]</f>
        <v>0</v>
      </c>
      <c r="O776" s="251"/>
      <c r="P776" s="252"/>
      <c r="Q776" s="253"/>
      <c r="R776" s="250"/>
      <c r="S776" s="254"/>
      <c r="T776" s="255">
        <f>ROUNDDOWN(IFERROR(tabItens[[#This Row],[ATA DT.VALID.]] - $D$1,0) / 30,0)</f>
        <v>-1507</v>
      </c>
      <c r="U776" s="240" t="s">
        <v>972</v>
      </c>
      <c r="V776" s="256">
        <v>1</v>
      </c>
      <c r="W776" s="257" t="s">
        <v>2067</v>
      </c>
      <c r="X776" s="258">
        <v>61</v>
      </c>
      <c r="Y776" s="259">
        <v>8</v>
      </c>
      <c r="Z776" s="260"/>
      <c r="AA776" s="261"/>
      <c r="AB776" s="262"/>
      <c r="AC776" s="262"/>
      <c r="AD776" s="261"/>
      <c r="AE776" s="262"/>
      <c r="AF776" s="255"/>
      <c r="AG776" s="263" t="s">
        <v>2063</v>
      </c>
      <c r="AH776" s="264"/>
      <c r="AI776" s="255">
        <v>12</v>
      </c>
      <c r="AJ776" s="264">
        <v>44069</v>
      </c>
      <c r="AK776" s="264" t="s">
        <v>891</v>
      </c>
      <c r="AL776" s="264">
        <v>44029</v>
      </c>
      <c r="AM776" s="254"/>
      <c r="AN776" s="243"/>
      <c r="AO776" s="265" t="str">
        <f>_xlfn.IFNA(IF(VLOOKUP(tabItens[[#This Row],[CÓDIGO]],tabExcluirDoEstoque[#Data],1,FALSE),"sim",""),"")</f>
        <v/>
      </c>
      <c r="AP776" s="266" t="str">
        <f ca="1">IF(OR(ISBLANK(tabItens[[#This Row],[ATA DT.VALID.]]),tabItens[[#This Row],[ATA DT.VALID.]]="",tabItens[[#This Row],[ATA DT.VALID.]]=" "),"",IF(TYPE(tabItens[[#This Row],[ATA DT.VALID.]])=1,ROUNDUP((tabItens[[#This Row],[ATA DT.VALID.]]-TODAY())/7,0),""))</f>
        <v/>
      </c>
      <c r="AQ776" s="267"/>
      <c r="AR776" s="268" t="str">
        <f>IF(ISBLANK(tabItens[[#This Row],[CÓDIGO]]),"",IFERROR(VLOOKUP(tabItens[[#This Row],[CÓDIGO]],Consumo!$C$2:$AI$902,32,FALSE),0))</f>
        <v>04.2023</v>
      </c>
      <c r="AS776" s="269">
        <f>SUMIF(Consumo!$C$3:$C$902,tabItens[[#This Row],[CÓDIGO]],Consumo!$T$3:$T$902) + SUMIF(Consumo!$C$3:$C$902,tabItens[[#This Row],[CÓDIGO]],Consumo!$U$3:$U$902) + SUMIF(Consumo!$C$3:$C$902,tabItens[[#This Row],[CÓDIGO]],Consumo!$V$3:$V$902) + SUMIF(Consumo!$C$3:$C$902,tabItens[[#This Row],[CÓDIGO]],Consumo!$W$3:$W$902)</f>
        <v>0</v>
      </c>
      <c r="AT776" s="269">
        <f>SUMIF(Consumo!$C$3:$C$902,tabItens[[#This Row],[CÓDIGO]],Consumo!$AF$3:$AF$902)</f>
        <v>59</v>
      </c>
      <c r="AU776" s="270">
        <f>SUMIF(Consumo!$C$3:$C$902,tabItens[[#This Row],[CÓDIGO]],Consumo!$AG$3:$AG$902)</f>
        <v>20</v>
      </c>
      <c r="AV776" s="271">
        <f>SUMIF(Consumo!$C$3:$C$902,tabItens[[#This Row],[CÓDIGO]],Consumo!$AE$3:$AE$902)</f>
        <v>0</v>
      </c>
      <c r="AW776" s="244">
        <f>tabItens[[#This Row],[QTDE ATUAL]] + tabItens[[#This Row],[RC QTDE]] + tabItens[[#This Row],[AF SALDO]] + tabItens[[#This Row],[Recentes]]</f>
        <v>163</v>
      </c>
      <c r="AX776" s="272">
        <v>8</v>
      </c>
      <c r="AY776" s="272">
        <v>4</v>
      </c>
      <c r="AZ776" s="272">
        <f>IF(ISBLANK(tabItens[[#This Row],[CÓDIGO]]),"",tabItens[[#This Row],[PontoMês]] * (AZ$2+tabItens[[#This Row],[PontoQtM]]))</f>
        <v>32</v>
      </c>
      <c r="BA776" s="271">
        <f>tabItens[[#This Row],[PontoPed]] - tabItens[[#This Row],[Saldo]] + (1/10)</f>
        <v>-130.9</v>
      </c>
      <c r="BB776" s="271">
        <f xml:space="preserve"> tabItens[[#This Row],[PontoMês]] * BB$2 - tabItens[[#This Row],[QTDE ATUAL]] - (1/10)</f>
        <v>-155.1</v>
      </c>
      <c r="BC776" s="273">
        <f>IF( tabItens[[#This Row],[PontoPed]]&gt;0, IF(tabItens[[#This Row],[PontoPed]]&lt;1, 1, IF( tabItens[[#This Row],[Saldo]]&gt;tabItens[[#This Row],[PontoPed]], 0, (tabItens[[#This Row],[PontoPed]]-tabItens[[#This Row],[Saldo]])/tabItens[[#This Row],[PontoPed]] ) ), 0 )</f>
        <v>0</v>
      </c>
      <c r="BD776" s="274">
        <f>ROUNDDOWN(IF( OR( AND(tabItens[[#This Row],[PontoPed]]&lt;tabItens[[#This Row],[Saldo]],tabItens[[#This Row],[Saldo]]&gt;0), tabItens[[#This Row],[PontoPed]]=0), 99, IF(AND(tabItens[[#This Row],[Saldo]]=0,tabItens[[#This Row],[PontoPed]]&gt;0), 0, (1-tabItens[[#This Row],[PctAb]])*10 ) ),0)</f>
        <v>99</v>
      </c>
      <c r="BE776" s="275">
        <f>MAX(ROUNDDOWN( IF(tabItens[[#This Row],[Abaixo]] &gt; 0,   tabItens[[#This Row],[Abaixo]] + (tabItens[[#This Row],[PontoMês]] * IF( OR( ISBLANK(tabItens[[#This Row],[ATA Nº/ANO]]), tabItens[[#This Row],[ATA Nº/ANO]] = ""),BE$2,BE$1)),0),0),0)</f>
        <v>0</v>
      </c>
      <c r="BF77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6" s="276">
        <f>SUMIF(Consumo!$C$3:$C$902,tabItens[[#This Row],[CÓDIGO]],Consumo!$E$3:$E$902)</f>
        <v>0</v>
      </c>
      <c r="BH776" s="277">
        <f>IF(AND(tabItens[[#This Row],[Pend]] &gt; 0,tabItens[[#This Row],[Consumo]] &lt;&gt; 0), tabItens[[#This Row],[Pend]] / tabItens[[#This Row],[Consumo]], 0 )</f>
        <v>0</v>
      </c>
      <c r="BI776" s="276"/>
      <c r="BJ776" s="276"/>
      <c r="BK776" s="278" t="s">
        <v>2077</v>
      </c>
    </row>
    <row r="777" spans="1:63" x14ac:dyDescent="0.3">
      <c r="A777" s="239">
        <v>64648</v>
      </c>
      <c r="B777" s="240" t="s">
        <v>1394</v>
      </c>
      <c r="C777" s="241" t="s">
        <v>264</v>
      </c>
      <c r="D777" s="242">
        <v>48.46</v>
      </c>
      <c r="E777" s="243"/>
      <c r="F777" s="243"/>
      <c r="G777" s="243" t="s">
        <v>891</v>
      </c>
      <c r="H777" s="244">
        <v>14</v>
      </c>
      <c r="I777" s="245">
        <v>103003</v>
      </c>
      <c r="J777" s="246">
        <v>48.46</v>
      </c>
      <c r="K777" s="247">
        <v>3</v>
      </c>
      <c r="L777" s="248">
        <f>IF(tabItens[[#This Row],[Média]] &gt; 0, tabItens[[#This Row],[QTDE ATUAL]] / tabItens[[#This Row],[Média]],999.9)</f>
        <v>999.9</v>
      </c>
      <c r="M777" s="249">
        <v>0</v>
      </c>
      <c r="N777" s="250">
        <f>tabItens[[#This Row],[VALOR UNIT.]] * tabItens[[#This Row],[LC]]</f>
        <v>0</v>
      </c>
      <c r="O777" s="251"/>
      <c r="P777" s="252"/>
      <c r="Q777" s="253"/>
      <c r="R777" s="250"/>
      <c r="S777" s="254"/>
      <c r="T777" s="255">
        <f>ROUNDDOWN(IFERROR(tabItens[[#This Row],[ATA DT.VALID.]] - $D$1,0) / 30,0)</f>
        <v>-1507</v>
      </c>
      <c r="U777" s="240" t="s">
        <v>972</v>
      </c>
      <c r="V777" s="256">
        <v>1</v>
      </c>
      <c r="W777" s="257" t="s">
        <v>2067</v>
      </c>
      <c r="X777" s="258">
        <v>61</v>
      </c>
      <c r="Y777" s="259">
        <v>8</v>
      </c>
      <c r="Z777" s="260">
        <v>8979</v>
      </c>
      <c r="AA777" s="261">
        <v>2023</v>
      </c>
      <c r="AB777" s="262">
        <v>10</v>
      </c>
      <c r="AC777" s="262"/>
      <c r="AD777" s="261"/>
      <c r="AE777" s="262"/>
      <c r="AF777" s="255"/>
      <c r="AG777" s="263" t="s">
        <v>2063</v>
      </c>
      <c r="AH777" s="264"/>
      <c r="AI777" s="255">
        <v>14</v>
      </c>
      <c r="AJ777" s="264">
        <v>44573</v>
      </c>
      <c r="AK777" s="264" t="s">
        <v>891</v>
      </c>
      <c r="AL777" s="264">
        <v>44522</v>
      </c>
      <c r="AM777" s="254"/>
      <c r="AN777" s="243"/>
      <c r="AO777" s="265" t="str">
        <f>_xlfn.IFNA(IF(VLOOKUP(tabItens[[#This Row],[CÓDIGO]],tabExcluirDoEstoque[#Data],1,FALSE),"sim",""),"")</f>
        <v/>
      </c>
      <c r="AP777" s="266" t="str">
        <f ca="1">IF(OR(ISBLANK(tabItens[[#This Row],[ATA DT.VALID.]]),tabItens[[#This Row],[ATA DT.VALID.]]="",tabItens[[#This Row],[ATA DT.VALID.]]=" "),"",IF(TYPE(tabItens[[#This Row],[ATA DT.VALID.]])=1,ROUNDUP((tabItens[[#This Row],[ATA DT.VALID.]]-TODAY())/7,0),""))</f>
        <v/>
      </c>
      <c r="AQ777" s="267"/>
      <c r="AR777" s="268" t="str">
        <f>IF(ISBLANK(tabItens[[#This Row],[CÓDIGO]]),"",IFERROR(VLOOKUP(tabItens[[#This Row],[CÓDIGO]],Consumo!$C$2:$AI$902,32,FALSE),0))</f>
        <v>03.2023</v>
      </c>
      <c r="AS777" s="269">
        <f>SUMIF(Consumo!$C$3:$C$902,tabItens[[#This Row],[CÓDIGO]],Consumo!$T$3:$T$902) + SUMIF(Consumo!$C$3:$C$902,tabItens[[#This Row],[CÓDIGO]],Consumo!$U$3:$U$902) + SUMIF(Consumo!$C$3:$C$902,tabItens[[#This Row],[CÓDIGO]],Consumo!$V$3:$V$902) + SUMIF(Consumo!$C$3:$C$902,tabItens[[#This Row],[CÓDIGO]],Consumo!$W$3:$W$902)</f>
        <v>0</v>
      </c>
      <c r="AT777" s="269">
        <f>SUMIF(Consumo!$C$3:$C$902,tabItens[[#This Row],[CÓDIGO]],Consumo!$AF$3:$AF$902)</f>
        <v>3</v>
      </c>
      <c r="AU777" s="270">
        <f>SUMIF(Consumo!$C$3:$C$902,tabItens[[#This Row],[CÓDIGO]],Consumo!$AG$3:$AG$902)</f>
        <v>1</v>
      </c>
      <c r="AV777" s="271">
        <f>SUMIF(Consumo!$C$3:$C$902,tabItens[[#This Row],[CÓDIGO]],Consumo!$AE$3:$AE$902)</f>
        <v>0</v>
      </c>
      <c r="AW777" s="244">
        <f>tabItens[[#This Row],[QTDE ATUAL]] + tabItens[[#This Row],[RC QTDE]] + tabItens[[#This Row],[AF SALDO]] + tabItens[[#This Row],[Recentes]]</f>
        <v>24</v>
      </c>
      <c r="AX777" s="272">
        <v>1</v>
      </c>
      <c r="AY777" s="272">
        <v>4</v>
      </c>
      <c r="AZ777" s="272">
        <f>IF(ISBLANK(tabItens[[#This Row],[CÓDIGO]]),"",tabItens[[#This Row],[PontoMês]] * (AZ$2+tabItens[[#This Row],[PontoQtM]]))</f>
        <v>4</v>
      </c>
      <c r="BA777" s="271">
        <f>tabItens[[#This Row],[PontoPed]] - tabItens[[#This Row],[Saldo]] + (1/10)</f>
        <v>-19.899999999999999</v>
      </c>
      <c r="BB777" s="271">
        <f xml:space="preserve"> tabItens[[#This Row],[PontoMês]] * BB$2 - tabItens[[#This Row],[QTDE ATUAL]] - (1/10)</f>
        <v>-13.1</v>
      </c>
      <c r="BC777" s="273">
        <f>IF( tabItens[[#This Row],[PontoPed]]&gt;0, IF(tabItens[[#This Row],[PontoPed]]&lt;1, 1, IF( tabItens[[#This Row],[Saldo]]&gt;tabItens[[#This Row],[PontoPed]], 0, (tabItens[[#This Row],[PontoPed]]-tabItens[[#This Row],[Saldo]])/tabItens[[#This Row],[PontoPed]] ) ), 0 )</f>
        <v>0</v>
      </c>
      <c r="BD777" s="274">
        <f>ROUNDDOWN(IF( OR( AND(tabItens[[#This Row],[PontoPed]]&lt;tabItens[[#This Row],[Saldo]],tabItens[[#This Row],[Saldo]]&gt;0), tabItens[[#This Row],[PontoPed]]=0), 99, IF(AND(tabItens[[#This Row],[Saldo]]=0,tabItens[[#This Row],[PontoPed]]&gt;0), 0, (1-tabItens[[#This Row],[PctAb]])*10 ) ),0)</f>
        <v>99</v>
      </c>
      <c r="BE777" s="275">
        <f>MAX(ROUNDDOWN( IF(tabItens[[#This Row],[Abaixo]] &gt; 0,   tabItens[[#This Row],[Abaixo]] + (tabItens[[#This Row],[PontoMês]] * IF( OR( ISBLANK(tabItens[[#This Row],[ATA Nº/ANO]]), tabItens[[#This Row],[ATA Nº/ANO]] = ""),BE$2,BE$1)),0),0),0)</f>
        <v>0</v>
      </c>
      <c r="BF77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7" s="276">
        <f>SUMIF(Consumo!$C$3:$C$902,tabItens[[#This Row],[CÓDIGO]],Consumo!$E$3:$E$902)</f>
        <v>0</v>
      </c>
      <c r="BH777" s="277">
        <f>IF(AND(tabItens[[#This Row],[Pend]] &gt; 0,tabItens[[#This Row],[Consumo]] &lt;&gt; 0), tabItens[[#This Row],[Pend]] / tabItens[[#This Row],[Consumo]], 0 )</f>
        <v>0</v>
      </c>
      <c r="BI777" s="276"/>
      <c r="BJ777" s="276"/>
      <c r="BK777" s="278" t="s">
        <v>2077</v>
      </c>
    </row>
    <row r="778" spans="1:63" x14ac:dyDescent="0.3">
      <c r="A778" s="239">
        <v>13072</v>
      </c>
      <c r="B778" s="240" t="s">
        <v>1004</v>
      </c>
      <c r="C778" s="241" t="s">
        <v>264</v>
      </c>
      <c r="D778" s="242">
        <v>0.72</v>
      </c>
      <c r="E778" s="243"/>
      <c r="F778" s="243"/>
      <c r="G778" s="243" t="s">
        <v>891</v>
      </c>
      <c r="H778" s="244">
        <v>405</v>
      </c>
      <c r="I778" s="245">
        <v>103003</v>
      </c>
      <c r="J778" s="246">
        <v>0.72</v>
      </c>
      <c r="K778" s="247">
        <v>222</v>
      </c>
      <c r="L778" s="248">
        <f>IF(tabItens[[#This Row],[Média]] &gt; 0, tabItens[[#This Row],[QTDE ATUAL]] / tabItens[[#This Row],[Média]],999.9)</f>
        <v>999.9</v>
      </c>
      <c r="M778" s="249">
        <v>0</v>
      </c>
      <c r="N778" s="250">
        <f>tabItens[[#This Row],[VALOR UNIT.]] * tabItens[[#This Row],[LC]]</f>
        <v>0</v>
      </c>
      <c r="O778" s="251" t="s">
        <v>2093</v>
      </c>
      <c r="P778" s="252"/>
      <c r="Q778" s="253"/>
      <c r="R778" s="250"/>
      <c r="S778" s="254"/>
      <c r="T778" s="255">
        <f>ROUNDDOWN(IFERROR(tabItens[[#This Row],[ATA DT.VALID.]] - $D$1,0) / 30,0)</f>
        <v>-1507</v>
      </c>
      <c r="U778" s="240" t="s">
        <v>972</v>
      </c>
      <c r="V778" s="256">
        <v>1</v>
      </c>
      <c r="W778" s="257" t="s">
        <v>2067</v>
      </c>
      <c r="X778" s="258">
        <v>61</v>
      </c>
      <c r="Y778" s="259">
        <v>8</v>
      </c>
      <c r="Z778" s="260"/>
      <c r="AA778" s="261"/>
      <c r="AB778" s="262"/>
      <c r="AC778" s="262"/>
      <c r="AD778" s="261"/>
      <c r="AE778" s="262"/>
      <c r="AF778" s="255"/>
      <c r="AG778" s="263" t="s">
        <v>2063</v>
      </c>
      <c r="AH778" s="264"/>
      <c r="AI778" s="255">
        <v>94</v>
      </c>
      <c r="AJ778" s="264">
        <v>45180</v>
      </c>
      <c r="AK778" s="264" t="s">
        <v>891</v>
      </c>
      <c r="AL778" s="264">
        <v>45145</v>
      </c>
      <c r="AM778" s="254"/>
      <c r="AN778" s="243"/>
      <c r="AO778" s="265" t="str">
        <f>_xlfn.IFNA(IF(VLOOKUP(tabItens[[#This Row],[CÓDIGO]],tabExcluirDoEstoque[#Data],1,FALSE),"sim",""),"")</f>
        <v/>
      </c>
      <c r="AP778" s="266" t="str">
        <f ca="1">IF(OR(ISBLANK(tabItens[[#This Row],[ATA DT.VALID.]]),tabItens[[#This Row],[ATA DT.VALID.]]="",tabItens[[#This Row],[ATA DT.VALID.]]=" "),"",IF(TYPE(tabItens[[#This Row],[ATA DT.VALID.]])=1,ROUNDUP((tabItens[[#This Row],[ATA DT.VALID.]]-TODAY())/7,0),""))</f>
        <v/>
      </c>
      <c r="AQ778" s="267">
        <v>0</v>
      </c>
      <c r="AR778" s="268" t="str">
        <f>IF(ISBLANK(tabItens[[#This Row],[CÓDIGO]]),"",IFERROR(VLOOKUP(tabItens[[#This Row],[CÓDIGO]],Consumo!$C$2:$AI$902,32,FALSE),0))</f>
        <v>07.2023</v>
      </c>
      <c r="AS778" s="269">
        <f>SUMIF(Consumo!$C$3:$C$902,tabItens[[#This Row],[CÓDIGO]],Consumo!$T$3:$T$902) + SUMIF(Consumo!$C$3:$C$902,tabItens[[#This Row],[CÓDIGO]],Consumo!$U$3:$U$902) + SUMIF(Consumo!$C$3:$C$902,tabItens[[#This Row],[CÓDIGO]],Consumo!$V$3:$V$902) + SUMIF(Consumo!$C$3:$C$902,tabItens[[#This Row],[CÓDIGO]],Consumo!$W$3:$W$902)</f>
        <v>20</v>
      </c>
      <c r="AT778" s="269">
        <f>SUMIF(Consumo!$C$3:$C$902,tabItens[[#This Row],[CÓDIGO]],Consumo!$AF$3:$AF$902)</f>
        <v>701</v>
      </c>
      <c r="AU778" s="270">
        <f>SUMIF(Consumo!$C$3:$C$902,tabItens[[#This Row],[CÓDIGO]],Consumo!$AG$3:$AG$902)</f>
        <v>115</v>
      </c>
      <c r="AV778" s="271">
        <f>SUMIF(Consumo!$C$3:$C$902,tabItens[[#This Row],[CÓDIGO]],Consumo!$AE$3:$AE$902)</f>
        <v>0</v>
      </c>
      <c r="AW778" s="244">
        <f>tabItens[[#This Row],[QTDE ATUAL]] + tabItens[[#This Row],[RC QTDE]] + tabItens[[#This Row],[AF SALDO]] + tabItens[[#This Row],[Recentes]]</f>
        <v>405</v>
      </c>
      <c r="AX778" s="272">
        <v>95</v>
      </c>
      <c r="AY778" s="272">
        <v>4</v>
      </c>
      <c r="AZ778" s="272">
        <f>IF(ISBLANK(tabItens[[#This Row],[CÓDIGO]]),"",tabItens[[#This Row],[PontoMês]] * (AZ$2+tabItens[[#This Row],[PontoQtM]]))</f>
        <v>380</v>
      </c>
      <c r="BA778" s="271">
        <f>tabItens[[#This Row],[PontoPed]] - tabItens[[#This Row],[Saldo]] + (1/10)</f>
        <v>-24.9</v>
      </c>
      <c r="BB778" s="271">
        <f xml:space="preserve"> tabItens[[#This Row],[PontoMês]] * BB$2 - tabItens[[#This Row],[QTDE ATUAL]] - (1/10)</f>
        <v>-310.10000000000002</v>
      </c>
      <c r="BC778" s="273">
        <f>IF( tabItens[[#This Row],[PontoPed]]&gt;0, IF(tabItens[[#This Row],[PontoPed]]&lt;1, 1, IF( tabItens[[#This Row],[Saldo]]&gt;tabItens[[#This Row],[PontoPed]], 0, (tabItens[[#This Row],[PontoPed]]-tabItens[[#This Row],[Saldo]])/tabItens[[#This Row],[PontoPed]] ) ), 0 )</f>
        <v>0</v>
      </c>
      <c r="BD778" s="274">
        <f>ROUNDDOWN(IF( OR( AND(tabItens[[#This Row],[PontoPed]]&lt;tabItens[[#This Row],[Saldo]],tabItens[[#This Row],[Saldo]]&gt;0), tabItens[[#This Row],[PontoPed]]=0), 99, IF(AND(tabItens[[#This Row],[Saldo]]=0,tabItens[[#This Row],[PontoPed]]&gt;0), 0, (1-tabItens[[#This Row],[PctAb]])*10 ) ),0)</f>
        <v>99</v>
      </c>
      <c r="BE778" s="275">
        <f>MAX(ROUNDDOWN( IF(tabItens[[#This Row],[Abaixo]] &gt; 0,   tabItens[[#This Row],[Abaixo]] + (tabItens[[#This Row],[PontoMês]] * IF( OR( ISBLANK(tabItens[[#This Row],[ATA Nº/ANO]]), tabItens[[#This Row],[ATA Nº/ANO]] = ""),BE$2,BE$1)),0),0),0)</f>
        <v>0</v>
      </c>
      <c r="BF77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8" s="276">
        <f>SUMIF(Consumo!$C$3:$C$902,tabItens[[#This Row],[CÓDIGO]],Consumo!$E$3:$E$902)</f>
        <v>0</v>
      </c>
      <c r="BH778" s="277">
        <f>IF(AND(tabItens[[#This Row],[Pend]] &gt; 0,tabItens[[#This Row],[Consumo]] &lt;&gt; 0), tabItens[[#This Row],[Pend]] / tabItens[[#This Row],[Consumo]], 0 )</f>
        <v>0</v>
      </c>
      <c r="BI778" s="276"/>
      <c r="BJ778" s="276"/>
      <c r="BK778" s="278" t="s">
        <v>2077</v>
      </c>
    </row>
    <row r="779" spans="1:63" x14ac:dyDescent="0.3">
      <c r="A779" s="239">
        <v>61200</v>
      </c>
      <c r="B779" s="240" t="s">
        <v>1361</v>
      </c>
      <c r="C779" s="241" t="s">
        <v>264</v>
      </c>
      <c r="D779" s="242">
        <v>4.5</v>
      </c>
      <c r="E779" s="243"/>
      <c r="F779" s="243"/>
      <c r="G779" s="243" t="s">
        <v>891</v>
      </c>
      <c r="H779" s="244">
        <v>69</v>
      </c>
      <c r="I779" s="245">
        <v>103003</v>
      </c>
      <c r="J779" s="246">
        <v>4.5</v>
      </c>
      <c r="K779" s="247">
        <v>56</v>
      </c>
      <c r="L779" s="248">
        <f>IF(tabItens[[#This Row],[Média]] &gt; 0, tabItens[[#This Row],[QTDE ATUAL]] / tabItens[[#This Row],[Média]],999.9)</f>
        <v>999.9</v>
      </c>
      <c r="M779" s="249">
        <v>0</v>
      </c>
      <c r="N779" s="250">
        <f>tabItens[[#This Row],[VALOR UNIT.]] * tabItens[[#This Row],[LC]]</f>
        <v>0</v>
      </c>
      <c r="O779" s="251" t="s">
        <v>2094</v>
      </c>
      <c r="P779" s="252"/>
      <c r="Q779" s="253"/>
      <c r="R779" s="250"/>
      <c r="S779" s="254"/>
      <c r="T779" s="255">
        <f>ROUNDDOWN(IFERROR(tabItens[[#This Row],[ATA DT.VALID.]] - $D$1,0) / 30,0)</f>
        <v>-1507</v>
      </c>
      <c r="U779" s="240" t="s">
        <v>972</v>
      </c>
      <c r="V779" s="256">
        <v>1</v>
      </c>
      <c r="W779" s="257" t="s">
        <v>2067</v>
      </c>
      <c r="X779" s="258">
        <v>61</v>
      </c>
      <c r="Y779" s="259">
        <v>8</v>
      </c>
      <c r="Z779" s="260"/>
      <c r="AA779" s="261"/>
      <c r="AB779" s="262"/>
      <c r="AC779" s="262"/>
      <c r="AD779" s="261"/>
      <c r="AE779" s="262"/>
      <c r="AF779" s="255"/>
      <c r="AG779" s="263" t="s">
        <v>2063</v>
      </c>
      <c r="AH779" s="264"/>
      <c r="AI779" s="255">
        <v>18</v>
      </c>
      <c r="AJ779" s="264">
        <v>45160</v>
      </c>
      <c r="AK779" s="264" t="s">
        <v>891</v>
      </c>
      <c r="AL779" s="264">
        <v>45145</v>
      </c>
      <c r="AM779" s="254"/>
      <c r="AN779" s="243"/>
      <c r="AO779" s="265" t="str">
        <f>_xlfn.IFNA(IF(VLOOKUP(tabItens[[#This Row],[CÓDIGO]],tabExcluirDoEstoque[#Data],1,FALSE),"sim",""),"")</f>
        <v/>
      </c>
      <c r="AP779" s="266" t="str">
        <f ca="1">IF(OR(ISBLANK(tabItens[[#This Row],[ATA DT.VALID.]]),tabItens[[#This Row],[ATA DT.VALID.]]="",tabItens[[#This Row],[ATA DT.VALID.]]=" "),"",IF(TYPE(tabItens[[#This Row],[ATA DT.VALID.]])=1,ROUNDUP((tabItens[[#This Row],[ATA DT.VALID.]]-TODAY())/7,0),""))</f>
        <v/>
      </c>
      <c r="AQ779" s="267">
        <v>0</v>
      </c>
      <c r="AR779" s="268" t="str">
        <f>IF(ISBLANK(tabItens[[#This Row],[CÓDIGO]]),"",IFERROR(VLOOKUP(tabItens[[#This Row],[CÓDIGO]],Consumo!$C$2:$AI$902,32,FALSE),0))</f>
        <v>04.2023</v>
      </c>
      <c r="AS779" s="269">
        <f>SUMIF(Consumo!$C$3:$C$902,tabItens[[#This Row],[CÓDIGO]],Consumo!$T$3:$T$902) + SUMIF(Consumo!$C$3:$C$902,tabItens[[#This Row],[CÓDIGO]],Consumo!$U$3:$U$902) + SUMIF(Consumo!$C$3:$C$902,tabItens[[#This Row],[CÓDIGO]],Consumo!$V$3:$V$902) + SUMIF(Consumo!$C$3:$C$902,tabItens[[#This Row],[CÓDIGO]],Consumo!$W$3:$W$902)</f>
        <v>0</v>
      </c>
      <c r="AT779" s="269">
        <f>SUMIF(Consumo!$C$3:$C$902,tabItens[[#This Row],[CÓDIGO]],Consumo!$AF$3:$AF$902)</f>
        <v>66</v>
      </c>
      <c r="AU779" s="270">
        <f>SUMIF(Consumo!$C$3:$C$902,tabItens[[#This Row],[CÓDIGO]],Consumo!$AG$3:$AG$902)</f>
        <v>15</v>
      </c>
      <c r="AV779" s="271">
        <f>SUMIF(Consumo!$C$3:$C$902,tabItens[[#This Row],[CÓDIGO]],Consumo!$AE$3:$AE$902)</f>
        <v>0</v>
      </c>
      <c r="AW779" s="244">
        <f>tabItens[[#This Row],[QTDE ATUAL]] + tabItens[[#This Row],[RC QTDE]] + tabItens[[#This Row],[AF SALDO]] + tabItens[[#This Row],[Recentes]]</f>
        <v>69</v>
      </c>
      <c r="AX779" s="272">
        <v>6</v>
      </c>
      <c r="AY779" s="272">
        <v>4</v>
      </c>
      <c r="AZ779" s="272">
        <f>IF(ISBLANK(tabItens[[#This Row],[CÓDIGO]]),"",tabItens[[#This Row],[PontoMês]] * (AZ$2+tabItens[[#This Row],[PontoQtM]]))</f>
        <v>24</v>
      </c>
      <c r="BA779" s="271">
        <f>tabItens[[#This Row],[PontoPed]] - tabItens[[#This Row],[Saldo]] + (1/10)</f>
        <v>-44.9</v>
      </c>
      <c r="BB779" s="271">
        <f xml:space="preserve"> tabItens[[#This Row],[PontoMês]] * BB$2 - tabItens[[#This Row],[QTDE ATUAL]] - (1/10)</f>
        <v>-63.1</v>
      </c>
      <c r="BC779" s="273">
        <f>IF( tabItens[[#This Row],[PontoPed]]&gt;0, IF(tabItens[[#This Row],[PontoPed]]&lt;1, 1, IF( tabItens[[#This Row],[Saldo]]&gt;tabItens[[#This Row],[PontoPed]], 0, (tabItens[[#This Row],[PontoPed]]-tabItens[[#This Row],[Saldo]])/tabItens[[#This Row],[PontoPed]] ) ), 0 )</f>
        <v>0</v>
      </c>
      <c r="BD779" s="274">
        <f>ROUNDDOWN(IF( OR( AND(tabItens[[#This Row],[PontoPed]]&lt;tabItens[[#This Row],[Saldo]],tabItens[[#This Row],[Saldo]]&gt;0), tabItens[[#This Row],[PontoPed]]=0), 99, IF(AND(tabItens[[#This Row],[Saldo]]=0,tabItens[[#This Row],[PontoPed]]&gt;0), 0, (1-tabItens[[#This Row],[PctAb]])*10 ) ),0)</f>
        <v>99</v>
      </c>
      <c r="BE779" s="275">
        <f>MAX(ROUNDDOWN( IF(tabItens[[#This Row],[Abaixo]] &gt; 0,   tabItens[[#This Row],[Abaixo]] + (tabItens[[#This Row],[PontoMês]] * IF( OR( ISBLANK(tabItens[[#This Row],[ATA Nº/ANO]]), tabItens[[#This Row],[ATA Nº/ANO]] = ""),BE$2,BE$1)),0),0),0)</f>
        <v>0</v>
      </c>
      <c r="BF77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9" s="276">
        <f>SUMIF(Consumo!$C$3:$C$902,tabItens[[#This Row],[CÓDIGO]],Consumo!$E$3:$E$902)</f>
        <v>0</v>
      </c>
      <c r="BH779" s="277">
        <f>IF(AND(tabItens[[#This Row],[Pend]] &gt; 0,tabItens[[#This Row],[Consumo]] &lt;&gt; 0), tabItens[[#This Row],[Pend]] / tabItens[[#This Row],[Consumo]], 0 )</f>
        <v>0</v>
      </c>
      <c r="BI779" s="276"/>
      <c r="BJ779" s="276"/>
      <c r="BK779" s="278" t="s">
        <v>2077</v>
      </c>
    </row>
    <row r="780" spans="1:63" x14ac:dyDescent="0.3">
      <c r="A780" s="239">
        <v>64044</v>
      </c>
      <c r="B780" s="240" t="s">
        <v>1374</v>
      </c>
      <c r="C780" s="241" t="s">
        <v>561</v>
      </c>
      <c r="D780" s="242">
        <v>38.31</v>
      </c>
      <c r="E780" s="243"/>
      <c r="F780" s="243" t="s">
        <v>1331</v>
      </c>
      <c r="G780" s="243" t="s">
        <v>1203</v>
      </c>
      <c r="H780" s="244">
        <v>320</v>
      </c>
      <c r="I780" s="245">
        <v>103003</v>
      </c>
      <c r="J780" s="246">
        <v>38.31</v>
      </c>
      <c r="K780" s="247">
        <v>170</v>
      </c>
      <c r="L780" s="248">
        <f>IF(tabItens[[#This Row],[Média]] &gt; 0, tabItens[[#This Row],[QTDE ATUAL]] / tabItens[[#This Row],[Média]],999.9)</f>
        <v>999.9</v>
      </c>
      <c r="M780" s="249">
        <v>0</v>
      </c>
      <c r="N780" s="250">
        <f>tabItens[[#This Row],[VALOR UNIT.]] * tabItens[[#This Row],[LC]]</f>
        <v>0</v>
      </c>
      <c r="O780" s="251" t="s">
        <v>1204</v>
      </c>
      <c r="P780" s="252">
        <v>0</v>
      </c>
      <c r="Q780" s="253">
        <v>3000</v>
      </c>
      <c r="R780" s="250">
        <v>114930</v>
      </c>
      <c r="S780" s="254">
        <v>45328</v>
      </c>
      <c r="T780" s="255">
        <f>ROUNDDOWN(IFERROR(tabItens[[#This Row],[ATA DT.VALID.]] - $D$1,0) / 30,0)</f>
        <v>3</v>
      </c>
      <c r="U780" s="240" t="s">
        <v>1332</v>
      </c>
      <c r="V780" s="256">
        <v>1</v>
      </c>
      <c r="W780" s="257" t="s">
        <v>2062</v>
      </c>
      <c r="X780" s="258">
        <v>51</v>
      </c>
      <c r="Y780" s="259">
        <v>30</v>
      </c>
      <c r="Z780" s="260"/>
      <c r="AA780" s="261"/>
      <c r="AB780" s="262"/>
      <c r="AC780" s="262"/>
      <c r="AD780" s="261"/>
      <c r="AE780" s="262"/>
      <c r="AF780" s="255"/>
      <c r="AG780" s="263" t="s">
        <v>2063</v>
      </c>
      <c r="AH780" s="264"/>
      <c r="AI780" s="255">
        <v>56</v>
      </c>
      <c r="AJ780" s="264">
        <v>45104</v>
      </c>
      <c r="AK780" s="264" t="s">
        <v>891</v>
      </c>
      <c r="AL780" s="264">
        <v>45033</v>
      </c>
      <c r="AM780" s="254"/>
      <c r="AN780" s="243"/>
      <c r="AO780" s="265" t="str">
        <f>_xlfn.IFNA(IF(VLOOKUP(tabItens[[#This Row],[CÓDIGO]],tabExcluirDoEstoque[#Data],1,FALSE),"sim",""),"")</f>
        <v/>
      </c>
      <c r="AP780" s="266">
        <f ca="1">IF(OR(ISBLANK(tabItens[[#This Row],[ATA DT.VALID.]]),tabItens[[#This Row],[ATA DT.VALID.]]="",tabItens[[#This Row],[ATA DT.VALID.]]=" "),"",IF(TYPE(tabItens[[#This Row],[ATA DT.VALID.]])=1,ROUNDUP((tabItens[[#This Row],[ATA DT.VALID.]]-TODAY())/7,0),""))</f>
        <v>17</v>
      </c>
      <c r="AQ780" s="267">
        <v>0</v>
      </c>
      <c r="AR780" s="268" t="str">
        <f>IF(ISBLANK(tabItens[[#This Row],[CÓDIGO]]),"",IFERROR(VLOOKUP(tabItens[[#This Row],[CÓDIGO]],Consumo!$C$2:$AI$902,32,FALSE),0))</f>
        <v>06.2023</v>
      </c>
      <c r="AS780" s="269">
        <f>SUMIF(Consumo!$C$3:$C$902,tabItens[[#This Row],[CÓDIGO]],Consumo!$T$3:$T$902) + SUMIF(Consumo!$C$3:$C$902,tabItens[[#This Row],[CÓDIGO]],Consumo!$U$3:$U$902) + SUMIF(Consumo!$C$3:$C$902,tabItens[[#This Row],[CÓDIGO]],Consumo!$V$3:$V$902) + SUMIF(Consumo!$C$3:$C$902,tabItens[[#This Row],[CÓDIGO]],Consumo!$W$3:$W$902)</f>
        <v>20</v>
      </c>
      <c r="AT780" s="269">
        <f>SUMIF(Consumo!$C$3:$C$902,tabItens[[#This Row],[CÓDIGO]],Consumo!$AF$3:$AF$902)</f>
        <v>300</v>
      </c>
      <c r="AU780" s="270">
        <f>SUMIF(Consumo!$C$3:$C$902,tabItens[[#This Row],[CÓDIGO]],Consumo!$AG$3:$AG$902)</f>
        <v>140</v>
      </c>
      <c r="AV780" s="271">
        <f>SUMIF(Consumo!$C$3:$C$902,tabItens[[#This Row],[CÓDIGO]],Consumo!$AE$3:$AE$902)</f>
        <v>0</v>
      </c>
      <c r="AW780" s="244">
        <f>tabItens[[#This Row],[QTDE ATUAL]] + tabItens[[#This Row],[RC QTDE]] + tabItens[[#This Row],[AF SALDO]] + tabItens[[#This Row],[Recentes]]</f>
        <v>320</v>
      </c>
      <c r="AX780" s="272">
        <v>10</v>
      </c>
      <c r="AY780" s="272">
        <v>4</v>
      </c>
      <c r="AZ780" s="272">
        <f>IF(ISBLANK(tabItens[[#This Row],[CÓDIGO]]),"",tabItens[[#This Row],[PontoMês]] * (AZ$2+tabItens[[#This Row],[PontoQtM]]))</f>
        <v>40</v>
      </c>
      <c r="BA780" s="271">
        <f>tabItens[[#This Row],[PontoPed]] - tabItens[[#This Row],[Saldo]] + (1/10)</f>
        <v>-279.89999999999998</v>
      </c>
      <c r="BB780" s="271">
        <f xml:space="preserve"> tabItens[[#This Row],[PontoMês]] * BB$2 - tabItens[[#This Row],[QTDE ATUAL]] - (1/10)</f>
        <v>-310.10000000000002</v>
      </c>
      <c r="BC780" s="273">
        <f>IF( tabItens[[#This Row],[PontoPed]]&gt;0, IF(tabItens[[#This Row],[PontoPed]]&lt;1, 1, IF( tabItens[[#This Row],[Saldo]]&gt;tabItens[[#This Row],[PontoPed]], 0, (tabItens[[#This Row],[PontoPed]]-tabItens[[#This Row],[Saldo]])/tabItens[[#This Row],[PontoPed]] ) ), 0 )</f>
        <v>0</v>
      </c>
      <c r="BD780" s="274">
        <f>ROUNDDOWN(IF( OR( AND(tabItens[[#This Row],[PontoPed]]&lt;tabItens[[#This Row],[Saldo]],tabItens[[#This Row],[Saldo]]&gt;0), tabItens[[#This Row],[PontoPed]]=0), 99, IF(AND(tabItens[[#This Row],[Saldo]]=0,tabItens[[#This Row],[PontoPed]]&gt;0), 0, (1-tabItens[[#This Row],[PctAb]])*10 ) ),0)</f>
        <v>99</v>
      </c>
      <c r="BE780" s="275">
        <f>MAX(ROUNDDOWN( IF(tabItens[[#This Row],[Abaixo]] &gt; 0,   tabItens[[#This Row],[Abaixo]] + (tabItens[[#This Row],[PontoMês]] * IF( OR( ISBLANK(tabItens[[#This Row],[ATA Nº/ANO]]), tabItens[[#This Row],[ATA Nº/ANO]] = ""),BE$2,BE$1)),0),0),0)</f>
        <v>0</v>
      </c>
      <c r="BF78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0" s="276">
        <f>SUMIF(Consumo!$C$3:$C$902,tabItens[[#This Row],[CÓDIGO]],Consumo!$E$3:$E$902)</f>
        <v>0</v>
      </c>
      <c r="BH780" s="277">
        <f>IF(AND(tabItens[[#This Row],[Pend]] &gt; 0,tabItens[[#This Row],[Consumo]] &lt;&gt; 0), tabItens[[#This Row],[Pend]] / tabItens[[#This Row],[Consumo]], 0 )</f>
        <v>0</v>
      </c>
      <c r="BI780" s="276"/>
      <c r="BJ780" s="276"/>
      <c r="BK780" s="278" t="s">
        <v>2077</v>
      </c>
    </row>
    <row r="781" spans="1:63" x14ac:dyDescent="0.3">
      <c r="A781" s="239">
        <v>54680</v>
      </c>
      <c r="B781" s="240" t="s">
        <v>1330</v>
      </c>
      <c r="C781" s="241" t="s">
        <v>561</v>
      </c>
      <c r="D781" s="242">
        <v>38.31</v>
      </c>
      <c r="E781" s="243"/>
      <c r="F781" s="243" t="s">
        <v>1331</v>
      </c>
      <c r="G781" s="243" t="s">
        <v>1203</v>
      </c>
      <c r="H781" s="244">
        <v>130</v>
      </c>
      <c r="I781" s="245">
        <v>103003</v>
      </c>
      <c r="J781" s="246">
        <v>53.8</v>
      </c>
      <c r="K781" s="247">
        <v>151</v>
      </c>
      <c r="L781" s="248">
        <f>IF(tabItens[[#This Row],[Média]] &gt; 0, tabItens[[#This Row],[QTDE ATUAL]] / tabItens[[#This Row],[Média]],999.9)</f>
        <v>999.9</v>
      </c>
      <c r="M781" s="249">
        <v>0</v>
      </c>
      <c r="N781" s="250">
        <f>tabItens[[#This Row],[VALOR UNIT.]] * tabItens[[#This Row],[LC]]</f>
        <v>0</v>
      </c>
      <c r="O781" s="251" t="s">
        <v>1204</v>
      </c>
      <c r="P781" s="252">
        <v>0</v>
      </c>
      <c r="Q781" s="253">
        <v>5500</v>
      </c>
      <c r="R781" s="250">
        <v>210705</v>
      </c>
      <c r="S781" s="254">
        <v>45328</v>
      </c>
      <c r="T781" s="255">
        <f>ROUNDDOWN(IFERROR(tabItens[[#This Row],[ATA DT.VALID.]] - $D$1,0) / 30,0)</f>
        <v>3</v>
      </c>
      <c r="U781" s="240" t="s">
        <v>1332</v>
      </c>
      <c r="V781" s="256">
        <v>1</v>
      </c>
      <c r="W781" s="257" t="s">
        <v>2062</v>
      </c>
      <c r="X781" s="258">
        <v>51</v>
      </c>
      <c r="Y781" s="259">
        <v>30</v>
      </c>
      <c r="Z781" s="260"/>
      <c r="AA781" s="261"/>
      <c r="AB781" s="262"/>
      <c r="AC781" s="262"/>
      <c r="AD781" s="261"/>
      <c r="AE781" s="262"/>
      <c r="AF781" s="255"/>
      <c r="AG781" s="263" t="s">
        <v>2063</v>
      </c>
      <c r="AH781" s="264"/>
      <c r="AI781" s="255">
        <v>50</v>
      </c>
      <c r="AJ781" s="264">
        <v>44616</v>
      </c>
      <c r="AK781" s="264" t="s">
        <v>891</v>
      </c>
      <c r="AL781" s="264">
        <v>44544</v>
      </c>
      <c r="AM781" s="254"/>
      <c r="AN781" s="243"/>
      <c r="AO781" s="265" t="str">
        <f>_xlfn.IFNA(IF(VLOOKUP(tabItens[[#This Row],[CÓDIGO]],tabExcluirDoEstoque[#Data],1,FALSE),"sim",""),"")</f>
        <v/>
      </c>
      <c r="AP781" s="266">
        <f ca="1">IF(OR(ISBLANK(tabItens[[#This Row],[ATA DT.VALID.]]),tabItens[[#This Row],[ATA DT.VALID.]]="",tabItens[[#This Row],[ATA DT.VALID.]]=" "),"",IF(TYPE(tabItens[[#This Row],[ATA DT.VALID.]])=1,ROUNDUP((tabItens[[#This Row],[ATA DT.VALID.]]-TODAY())/7,0),""))</f>
        <v>17</v>
      </c>
      <c r="AQ781" s="267">
        <v>0</v>
      </c>
      <c r="AR781" s="268" t="str">
        <f>IF(ISBLANK(tabItens[[#This Row],[CÓDIGO]]),"",IFERROR(VLOOKUP(tabItens[[#This Row],[CÓDIGO]],Consumo!$C$2:$AI$902,32,FALSE),0))</f>
        <v>06.2023</v>
      </c>
      <c r="AS781" s="269">
        <f>SUMIF(Consumo!$C$3:$C$902,tabItens[[#This Row],[CÓDIGO]],Consumo!$T$3:$T$902) + SUMIF(Consumo!$C$3:$C$902,tabItens[[#This Row],[CÓDIGO]],Consumo!$U$3:$U$902) + SUMIF(Consumo!$C$3:$C$902,tabItens[[#This Row],[CÓDIGO]],Consumo!$V$3:$V$902) + SUMIF(Consumo!$C$3:$C$902,tabItens[[#This Row],[CÓDIGO]],Consumo!$W$3:$W$902)</f>
        <v>40</v>
      </c>
      <c r="AT781" s="269">
        <f>SUMIF(Consumo!$C$3:$C$902,tabItens[[#This Row],[CÓDIGO]],Consumo!$AF$3:$AF$902)</f>
        <v>151</v>
      </c>
      <c r="AU781" s="270">
        <f>SUMIF(Consumo!$C$3:$C$902,tabItens[[#This Row],[CÓDIGO]],Consumo!$AG$3:$AG$902)</f>
        <v>70</v>
      </c>
      <c r="AV781" s="271">
        <f>SUMIF(Consumo!$C$3:$C$902,tabItens[[#This Row],[CÓDIGO]],Consumo!$AE$3:$AE$902)</f>
        <v>0</v>
      </c>
      <c r="AW781" s="244">
        <f>tabItens[[#This Row],[QTDE ATUAL]] + tabItens[[#This Row],[RC QTDE]] + tabItens[[#This Row],[AF SALDO]] + tabItens[[#This Row],[Recentes]]</f>
        <v>130</v>
      </c>
      <c r="AX781" s="272">
        <v>34</v>
      </c>
      <c r="AY781" s="272">
        <v>4</v>
      </c>
      <c r="AZ781" s="272">
        <f>IF(ISBLANK(tabItens[[#This Row],[CÓDIGO]]),"",tabItens[[#This Row],[PontoMês]] * (AZ$2+tabItens[[#This Row],[PontoQtM]]))</f>
        <v>136</v>
      </c>
      <c r="BA781" s="271">
        <f>tabItens[[#This Row],[PontoPed]] - tabItens[[#This Row],[Saldo]] + (1/10)</f>
        <v>6.1</v>
      </c>
      <c r="BB781" s="271">
        <f xml:space="preserve"> tabItens[[#This Row],[PontoMês]] * BB$2 - tabItens[[#This Row],[QTDE ATUAL]] - (1/10)</f>
        <v>-96.1</v>
      </c>
      <c r="BC781" s="273">
        <f>IF( tabItens[[#This Row],[PontoPed]]&gt;0, IF(tabItens[[#This Row],[PontoPed]]&lt;1, 1, IF( tabItens[[#This Row],[Saldo]]&gt;tabItens[[#This Row],[PontoPed]], 0, (tabItens[[#This Row],[PontoPed]]-tabItens[[#This Row],[Saldo]])/tabItens[[#This Row],[PontoPed]] ) ), 0 )</f>
        <v>4.4117647058823532E-2</v>
      </c>
      <c r="BD781" s="274">
        <f>ROUNDDOWN(IF( OR( AND(tabItens[[#This Row],[PontoPed]]&lt;tabItens[[#This Row],[Saldo]],tabItens[[#This Row],[Saldo]]&gt;0), tabItens[[#This Row],[PontoPed]]=0), 99, IF(AND(tabItens[[#This Row],[Saldo]]=0,tabItens[[#This Row],[PontoPed]]&gt;0), 0, (1-tabItens[[#This Row],[PctAb]])*10 ) ),0)</f>
        <v>9</v>
      </c>
      <c r="BE781" s="275">
        <f>MAX(ROUNDDOWN( IF(tabItens[[#This Row],[Abaixo]] &gt; 0,   tabItens[[#This Row],[Abaixo]] + (tabItens[[#This Row],[PontoMês]] * IF( OR( ISBLANK(tabItens[[#This Row],[ATA Nº/ANO]]), tabItens[[#This Row],[ATA Nº/ANO]] = ""),BE$2,BE$1)),0),0),0)</f>
        <v>108</v>
      </c>
      <c r="BF78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108</v>
      </c>
      <c r="BG781" s="276">
        <f>SUMIF(Consumo!$C$3:$C$902,tabItens[[#This Row],[CÓDIGO]],Consumo!$E$3:$E$902)</f>
        <v>0</v>
      </c>
      <c r="BH781" s="277">
        <f>IF(AND(tabItens[[#This Row],[Pend]] &gt; 0,tabItens[[#This Row],[Consumo]] &lt;&gt; 0), tabItens[[#This Row],[Pend]] / tabItens[[#This Row],[Consumo]], 0 )</f>
        <v>0</v>
      </c>
      <c r="BI781" s="276"/>
      <c r="BJ781" s="276"/>
      <c r="BK781" s="278" t="s">
        <v>2077</v>
      </c>
    </row>
    <row r="782" spans="1:63" x14ac:dyDescent="0.3">
      <c r="A782" s="239">
        <v>133433</v>
      </c>
      <c r="B782" s="240" t="s">
        <v>1858</v>
      </c>
      <c r="C782" s="241" t="s">
        <v>261</v>
      </c>
      <c r="D782" s="242">
        <v>2072.5</v>
      </c>
      <c r="E782" s="243"/>
      <c r="F782" s="243"/>
      <c r="G782" s="243" t="s">
        <v>891</v>
      </c>
      <c r="H782" s="244">
        <v>153</v>
      </c>
      <c r="I782" s="245">
        <v>103003</v>
      </c>
      <c r="J782" s="246">
        <v>1956.61826</v>
      </c>
      <c r="K782" s="247">
        <v>12</v>
      </c>
      <c r="L782" s="248">
        <f>IF(tabItens[[#This Row],[Média]] &gt; 0, tabItens[[#This Row],[QTDE ATUAL]] / tabItens[[#This Row],[Média]],999.9)</f>
        <v>999.9</v>
      </c>
      <c r="M782" s="249">
        <v>0</v>
      </c>
      <c r="N782" s="250">
        <f>tabItens[[#This Row],[VALOR UNIT.]] * tabItens[[#This Row],[LC]]</f>
        <v>0</v>
      </c>
      <c r="O782" s="251" t="s">
        <v>2191</v>
      </c>
      <c r="P782" s="252"/>
      <c r="Q782" s="253"/>
      <c r="R782" s="250"/>
      <c r="S782" s="254"/>
      <c r="T782" s="255">
        <f>ROUNDDOWN(IFERROR(tabItens[[#This Row],[ATA DT.VALID.]] - $D$1,0) / 30,0)</f>
        <v>-1507</v>
      </c>
      <c r="U782" s="240" t="s">
        <v>1332</v>
      </c>
      <c r="V782" s="256">
        <v>1</v>
      </c>
      <c r="W782" s="257" t="s">
        <v>2062</v>
      </c>
      <c r="X782" s="258">
        <v>51</v>
      </c>
      <c r="Y782" s="259">
        <v>30</v>
      </c>
      <c r="Z782" s="260"/>
      <c r="AA782" s="261"/>
      <c r="AB782" s="262"/>
      <c r="AC782" s="262"/>
      <c r="AD782" s="261"/>
      <c r="AE782" s="262"/>
      <c r="AF782" s="255"/>
      <c r="AG782" s="263" t="s">
        <v>2063</v>
      </c>
      <c r="AH782" s="264"/>
      <c r="AI782" s="255">
        <v>4</v>
      </c>
      <c r="AJ782" s="264">
        <v>44579</v>
      </c>
      <c r="AK782" s="264">
        <v>42996</v>
      </c>
      <c r="AL782" s="264">
        <v>44544</v>
      </c>
      <c r="AM782" s="254"/>
      <c r="AN782" s="243"/>
      <c r="AO782" s="265" t="str">
        <f>_xlfn.IFNA(IF(VLOOKUP(tabItens[[#This Row],[CÓDIGO]],tabExcluirDoEstoque[#Data],1,FALSE),"sim",""),"")</f>
        <v/>
      </c>
      <c r="AP782" s="266" t="str">
        <f ca="1">IF(OR(ISBLANK(tabItens[[#This Row],[ATA DT.VALID.]]),tabItens[[#This Row],[ATA DT.VALID.]]="",tabItens[[#This Row],[ATA DT.VALID.]]=" "),"",IF(TYPE(tabItens[[#This Row],[ATA DT.VALID.]])=1,ROUNDUP((tabItens[[#This Row],[ATA DT.VALID.]]-TODAY())/7,0),""))</f>
        <v/>
      </c>
      <c r="AQ782" s="267">
        <v>0</v>
      </c>
      <c r="AR782" s="268" t="str">
        <f>IF(ISBLANK(tabItens[[#This Row],[CÓDIGO]]),"",IFERROR(VLOOKUP(tabItens[[#This Row],[CÓDIGO]],Consumo!$C$2:$AI$902,32,FALSE),0))</f>
        <v>07.2023</v>
      </c>
      <c r="AS782" s="269">
        <f>SUMIF(Consumo!$C$3:$C$902,tabItens[[#This Row],[CÓDIGO]],Consumo!$T$3:$T$902) + SUMIF(Consumo!$C$3:$C$902,tabItens[[#This Row],[CÓDIGO]],Consumo!$U$3:$U$902) + SUMIF(Consumo!$C$3:$C$902,tabItens[[#This Row],[CÓDIGO]],Consumo!$V$3:$V$902) + SUMIF(Consumo!$C$3:$C$902,tabItens[[#This Row],[CÓDIGO]],Consumo!$W$3:$W$902)</f>
        <v>4</v>
      </c>
      <c r="AT782" s="269">
        <f>SUMIF(Consumo!$C$3:$C$902,tabItens[[#This Row],[CÓDIGO]],Consumo!$AF$3:$AF$902)</f>
        <v>12</v>
      </c>
      <c r="AU782" s="270">
        <f>SUMIF(Consumo!$C$3:$C$902,tabItens[[#This Row],[CÓDIGO]],Consumo!$AG$3:$AG$902)</f>
        <v>6</v>
      </c>
      <c r="AV782" s="271">
        <f>SUMIF(Consumo!$C$3:$C$902,tabItens[[#This Row],[CÓDIGO]],Consumo!$AE$3:$AE$902)</f>
        <v>0</v>
      </c>
      <c r="AW782" s="244">
        <f>tabItens[[#This Row],[QTDE ATUAL]] + tabItens[[#This Row],[RC QTDE]] + tabItens[[#This Row],[AF SALDO]] + tabItens[[#This Row],[Recentes]]</f>
        <v>153</v>
      </c>
      <c r="AX782" s="272">
        <v>5</v>
      </c>
      <c r="AY782" s="272">
        <v>4</v>
      </c>
      <c r="AZ782" s="272">
        <f>IF(ISBLANK(tabItens[[#This Row],[CÓDIGO]]),"",tabItens[[#This Row],[PontoMês]] * (AZ$2+tabItens[[#This Row],[PontoQtM]]))</f>
        <v>20</v>
      </c>
      <c r="BA782" s="271">
        <f>tabItens[[#This Row],[PontoPed]] - tabItens[[#This Row],[Saldo]] + (1/10)</f>
        <v>-132.9</v>
      </c>
      <c r="BB782" s="271">
        <f xml:space="preserve"> tabItens[[#This Row],[PontoMês]] * BB$2 - tabItens[[#This Row],[QTDE ATUAL]] - (1/10)</f>
        <v>-148.1</v>
      </c>
      <c r="BC782" s="273">
        <f>IF( tabItens[[#This Row],[PontoPed]]&gt;0, IF(tabItens[[#This Row],[PontoPed]]&lt;1, 1, IF( tabItens[[#This Row],[Saldo]]&gt;tabItens[[#This Row],[PontoPed]], 0, (tabItens[[#This Row],[PontoPed]]-tabItens[[#This Row],[Saldo]])/tabItens[[#This Row],[PontoPed]] ) ), 0 )</f>
        <v>0</v>
      </c>
      <c r="BD782" s="274">
        <f>ROUNDDOWN(IF( OR( AND(tabItens[[#This Row],[PontoPed]]&lt;tabItens[[#This Row],[Saldo]],tabItens[[#This Row],[Saldo]]&gt;0), tabItens[[#This Row],[PontoPed]]=0), 99, IF(AND(tabItens[[#This Row],[Saldo]]=0,tabItens[[#This Row],[PontoPed]]&gt;0), 0, (1-tabItens[[#This Row],[PctAb]])*10 ) ),0)</f>
        <v>99</v>
      </c>
      <c r="BE782" s="275">
        <f>MAX(ROUNDDOWN( IF(tabItens[[#This Row],[Abaixo]] &gt; 0,   tabItens[[#This Row],[Abaixo]] + (tabItens[[#This Row],[PontoMês]] * IF( OR( ISBLANK(tabItens[[#This Row],[ATA Nº/ANO]]), tabItens[[#This Row],[ATA Nº/ANO]] = ""),BE$2,BE$1)),0),0),0)</f>
        <v>0</v>
      </c>
      <c r="BF78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2" s="276">
        <f>SUMIF(Consumo!$C$3:$C$902,tabItens[[#This Row],[CÓDIGO]],Consumo!$E$3:$E$902)</f>
        <v>0</v>
      </c>
      <c r="BH782" s="277">
        <f>IF(AND(tabItens[[#This Row],[Pend]] &gt; 0,tabItens[[#This Row],[Consumo]] &lt;&gt; 0), tabItens[[#This Row],[Pend]] / tabItens[[#This Row],[Consumo]], 0 )</f>
        <v>0</v>
      </c>
      <c r="BI782" s="276"/>
      <c r="BJ782" s="276"/>
      <c r="BK782" s="278" t="s">
        <v>2077</v>
      </c>
    </row>
    <row r="783" spans="1:63" x14ac:dyDescent="0.3">
      <c r="A783" s="239">
        <v>80298</v>
      </c>
      <c r="B783" s="240" t="s">
        <v>1463</v>
      </c>
      <c r="C783" s="241" t="s">
        <v>264</v>
      </c>
      <c r="D783" s="242">
        <v>1240</v>
      </c>
      <c r="E783" s="243"/>
      <c r="F783" s="243"/>
      <c r="G783" s="243" t="s">
        <v>891</v>
      </c>
      <c r="H783" s="244">
        <v>35</v>
      </c>
      <c r="I783" s="245">
        <v>103003</v>
      </c>
      <c r="J783" s="246">
        <v>1240</v>
      </c>
      <c r="K783" s="247">
        <v>8</v>
      </c>
      <c r="L783" s="248">
        <f>IF(tabItens[[#This Row],[Média]] &gt; 0, tabItens[[#This Row],[QTDE ATUAL]] / tabItens[[#This Row],[Média]],999.9)</f>
        <v>999.9</v>
      </c>
      <c r="M783" s="249">
        <v>0</v>
      </c>
      <c r="N783" s="250">
        <f>tabItens[[#This Row],[VALOR UNIT.]] * tabItens[[#This Row],[LC]]</f>
        <v>0</v>
      </c>
      <c r="O783" s="251" t="s">
        <v>2153</v>
      </c>
      <c r="P783" s="252"/>
      <c r="Q783" s="253"/>
      <c r="R783" s="250"/>
      <c r="S783" s="254"/>
      <c r="T783" s="255">
        <f>ROUNDDOWN(IFERROR(tabItens[[#This Row],[ATA DT.VALID.]] - $D$1,0) / 30,0)</f>
        <v>-1507</v>
      </c>
      <c r="U783" s="240" t="s">
        <v>1332</v>
      </c>
      <c r="V783" s="256">
        <v>1</v>
      </c>
      <c r="W783" s="257" t="s">
        <v>2062</v>
      </c>
      <c r="X783" s="258">
        <v>51</v>
      </c>
      <c r="Y783" s="259">
        <v>30</v>
      </c>
      <c r="Z783" s="260"/>
      <c r="AA783" s="261"/>
      <c r="AB783" s="262"/>
      <c r="AC783" s="262"/>
      <c r="AD783" s="261"/>
      <c r="AE783" s="262"/>
      <c r="AF783" s="255"/>
      <c r="AG783" s="263" t="s">
        <v>2063</v>
      </c>
      <c r="AH783" s="264"/>
      <c r="AI783" s="255">
        <v>4</v>
      </c>
      <c r="AJ783" s="264">
        <v>44525</v>
      </c>
      <c r="AK783" s="264">
        <v>38166</v>
      </c>
      <c r="AL783" s="264">
        <v>44508</v>
      </c>
      <c r="AM783" s="254"/>
      <c r="AN783" s="243"/>
      <c r="AO783" s="265" t="str">
        <f>_xlfn.IFNA(IF(VLOOKUP(tabItens[[#This Row],[CÓDIGO]],tabExcluirDoEstoque[#Data],1,FALSE),"sim",""),"")</f>
        <v/>
      </c>
      <c r="AP783" s="266" t="str">
        <f ca="1">IF(OR(ISBLANK(tabItens[[#This Row],[ATA DT.VALID.]]),tabItens[[#This Row],[ATA DT.VALID.]]="",tabItens[[#This Row],[ATA DT.VALID.]]=" "),"",IF(TYPE(tabItens[[#This Row],[ATA DT.VALID.]])=1,ROUNDUP((tabItens[[#This Row],[ATA DT.VALID.]]-TODAY())/7,0),""))</f>
        <v/>
      </c>
      <c r="AQ783" s="267">
        <v>0</v>
      </c>
      <c r="AR783" s="268" t="str">
        <f>IF(ISBLANK(tabItens[[#This Row],[CÓDIGO]]),"",IFERROR(VLOOKUP(tabItens[[#This Row],[CÓDIGO]],Consumo!$C$2:$AI$902,32,FALSE),0))</f>
        <v>06.2023</v>
      </c>
      <c r="AS783" s="269">
        <f>SUMIF(Consumo!$C$3:$C$902,tabItens[[#This Row],[CÓDIGO]],Consumo!$T$3:$T$902) + SUMIF(Consumo!$C$3:$C$902,tabItens[[#This Row],[CÓDIGO]],Consumo!$U$3:$U$902) + SUMIF(Consumo!$C$3:$C$902,tabItens[[#This Row],[CÓDIGO]],Consumo!$V$3:$V$902) + SUMIF(Consumo!$C$3:$C$902,tabItens[[#This Row],[CÓDIGO]],Consumo!$W$3:$W$902)</f>
        <v>2</v>
      </c>
      <c r="AT783" s="269">
        <f>SUMIF(Consumo!$C$3:$C$902,tabItens[[#This Row],[CÓDIGO]],Consumo!$AF$3:$AF$902)</f>
        <v>21</v>
      </c>
      <c r="AU783" s="270">
        <f>SUMIF(Consumo!$C$3:$C$902,tabItens[[#This Row],[CÓDIGO]],Consumo!$AG$3:$AG$902)</f>
        <v>11</v>
      </c>
      <c r="AV783" s="271">
        <f>SUMIF(Consumo!$C$3:$C$902,tabItens[[#This Row],[CÓDIGO]],Consumo!$AE$3:$AE$902)</f>
        <v>0</v>
      </c>
      <c r="AW783" s="244">
        <f>tabItens[[#This Row],[QTDE ATUAL]] + tabItens[[#This Row],[RC QTDE]] + tabItens[[#This Row],[AF SALDO]] + tabItens[[#This Row],[Recentes]]</f>
        <v>35</v>
      </c>
      <c r="AX783" s="272">
        <v>5</v>
      </c>
      <c r="AY783" s="272">
        <v>4</v>
      </c>
      <c r="AZ783" s="272">
        <f>IF(ISBLANK(tabItens[[#This Row],[CÓDIGO]]),"",tabItens[[#This Row],[PontoMês]] * (AZ$2+tabItens[[#This Row],[PontoQtM]]))</f>
        <v>20</v>
      </c>
      <c r="BA783" s="271">
        <f>tabItens[[#This Row],[PontoPed]] - tabItens[[#This Row],[Saldo]] + (1/10)</f>
        <v>-14.9</v>
      </c>
      <c r="BB783" s="271">
        <f xml:space="preserve"> tabItens[[#This Row],[PontoMês]] * BB$2 - tabItens[[#This Row],[QTDE ATUAL]] - (1/10)</f>
        <v>-30.1</v>
      </c>
      <c r="BC783" s="273">
        <f>IF( tabItens[[#This Row],[PontoPed]]&gt;0, IF(tabItens[[#This Row],[PontoPed]]&lt;1, 1, IF( tabItens[[#This Row],[Saldo]]&gt;tabItens[[#This Row],[PontoPed]], 0, (tabItens[[#This Row],[PontoPed]]-tabItens[[#This Row],[Saldo]])/tabItens[[#This Row],[PontoPed]] ) ), 0 )</f>
        <v>0</v>
      </c>
      <c r="BD783" s="274">
        <f>ROUNDDOWN(IF( OR( AND(tabItens[[#This Row],[PontoPed]]&lt;tabItens[[#This Row],[Saldo]],tabItens[[#This Row],[Saldo]]&gt;0), tabItens[[#This Row],[PontoPed]]=0), 99, IF(AND(tabItens[[#This Row],[Saldo]]=0,tabItens[[#This Row],[PontoPed]]&gt;0), 0, (1-tabItens[[#This Row],[PctAb]])*10 ) ),0)</f>
        <v>99</v>
      </c>
      <c r="BE783" s="275">
        <f>MAX(ROUNDDOWN( IF(tabItens[[#This Row],[Abaixo]] &gt; 0,   tabItens[[#This Row],[Abaixo]] + (tabItens[[#This Row],[PontoMês]] * IF( OR( ISBLANK(tabItens[[#This Row],[ATA Nº/ANO]]), tabItens[[#This Row],[ATA Nº/ANO]] = ""),BE$2,BE$1)),0),0),0)</f>
        <v>0</v>
      </c>
      <c r="BF78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3" s="276">
        <f>SUMIF(Consumo!$C$3:$C$902,tabItens[[#This Row],[CÓDIGO]],Consumo!$E$3:$E$902)</f>
        <v>0</v>
      </c>
      <c r="BH783" s="277">
        <f>IF(AND(tabItens[[#This Row],[Pend]] &gt; 0,tabItens[[#This Row],[Consumo]] &lt;&gt; 0), tabItens[[#This Row],[Pend]] / tabItens[[#This Row],[Consumo]], 0 )</f>
        <v>0</v>
      </c>
      <c r="BI783" s="276"/>
      <c r="BJ783" s="276"/>
      <c r="BK783" s="278" t="s">
        <v>2077</v>
      </c>
    </row>
    <row r="784" spans="1:63" x14ac:dyDescent="0.3">
      <c r="A784" s="239">
        <v>40086</v>
      </c>
      <c r="B784" s="240" t="s">
        <v>1280</v>
      </c>
      <c r="C784" s="241" t="s">
        <v>264</v>
      </c>
      <c r="D784" s="242">
        <v>1.84</v>
      </c>
      <c r="E784" s="243"/>
      <c r="F784" s="243"/>
      <c r="G784" s="243" t="s">
        <v>891</v>
      </c>
      <c r="H784" s="244">
        <v>927</v>
      </c>
      <c r="I784" s="245">
        <v>103003</v>
      </c>
      <c r="J784" s="246">
        <v>1.84</v>
      </c>
      <c r="K784" s="247">
        <v>24</v>
      </c>
      <c r="L784" s="248">
        <f>IF(tabItens[[#This Row],[Média]] &gt; 0, tabItens[[#This Row],[QTDE ATUAL]] / tabItens[[#This Row],[Média]],999.9)</f>
        <v>999.9</v>
      </c>
      <c r="M784" s="249">
        <v>0</v>
      </c>
      <c r="N784" s="250">
        <f>tabItens[[#This Row],[VALOR UNIT.]] * tabItens[[#This Row],[LC]]</f>
        <v>0</v>
      </c>
      <c r="O784" s="251" t="s">
        <v>2132</v>
      </c>
      <c r="P784" s="252"/>
      <c r="Q784" s="253"/>
      <c r="R784" s="250"/>
      <c r="S784" s="254"/>
      <c r="T784" s="255">
        <f>ROUNDDOWN(IFERROR(tabItens[[#This Row],[ATA DT.VALID.]] - $D$1,0) / 30,0)</f>
        <v>-1507</v>
      </c>
      <c r="U784" s="240" t="s">
        <v>1281</v>
      </c>
      <c r="V784" s="256">
        <v>1</v>
      </c>
      <c r="W784" s="257" t="s">
        <v>2062</v>
      </c>
      <c r="X784" s="258">
        <v>51</v>
      </c>
      <c r="Y784" s="259">
        <v>17</v>
      </c>
      <c r="Z784" s="260"/>
      <c r="AA784" s="261"/>
      <c r="AB784" s="262"/>
      <c r="AC784" s="262"/>
      <c r="AD784" s="261"/>
      <c r="AE784" s="262"/>
      <c r="AF784" s="255"/>
      <c r="AG784" s="263" t="s">
        <v>2063</v>
      </c>
      <c r="AH784" s="264"/>
      <c r="AI784" s="255">
        <v>8</v>
      </c>
      <c r="AJ784" s="264">
        <v>39646</v>
      </c>
      <c r="AK784" s="264" t="s">
        <v>891</v>
      </c>
      <c r="AL784" s="264">
        <v>44945</v>
      </c>
      <c r="AM784" s="254"/>
      <c r="AN784" s="243"/>
      <c r="AO784" s="265" t="str">
        <f>_xlfn.IFNA(IF(VLOOKUP(tabItens[[#This Row],[CÓDIGO]],tabExcluirDoEstoque[#Data],1,FALSE),"sim",""),"")</f>
        <v/>
      </c>
      <c r="AP784" s="266" t="str">
        <f ca="1">IF(OR(ISBLANK(tabItens[[#This Row],[ATA DT.VALID.]]),tabItens[[#This Row],[ATA DT.VALID.]]="",tabItens[[#This Row],[ATA DT.VALID.]]=" "),"",IF(TYPE(tabItens[[#This Row],[ATA DT.VALID.]])=1,ROUNDUP((tabItens[[#This Row],[ATA DT.VALID.]]-TODAY())/7,0),""))</f>
        <v/>
      </c>
      <c r="AQ784" s="267">
        <v>0</v>
      </c>
      <c r="AR784" s="268" t="str">
        <f>IF(ISBLANK(tabItens[[#This Row],[CÓDIGO]]),"",IFERROR(VLOOKUP(tabItens[[#This Row],[CÓDIGO]],Consumo!$C$2:$AI$902,32,FALSE),0))</f>
        <v>12.2022</v>
      </c>
      <c r="AS784" s="269">
        <f>SUMIF(Consumo!$C$3:$C$902,tabItens[[#This Row],[CÓDIGO]],Consumo!$T$3:$T$902) + SUMIF(Consumo!$C$3:$C$902,tabItens[[#This Row],[CÓDIGO]],Consumo!$U$3:$U$902) + SUMIF(Consumo!$C$3:$C$902,tabItens[[#This Row],[CÓDIGO]],Consumo!$V$3:$V$902) + SUMIF(Consumo!$C$3:$C$902,tabItens[[#This Row],[CÓDIGO]],Consumo!$W$3:$W$902)</f>
        <v>0</v>
      </c>
      <c r="AT784" s="269">
        <f>SUMIF(Consumo!$C$3:$C$902,tabItens[[#This Row],[CÓDIGO]],Consumo!$AF$3:$AF$902)</f>
        <v>59</v>
      </c>
      <c r="AU784" s="270">
        <f>SUMIF(Consumo!$C$3:$C$902,tabItens[[#This Row],[CÓDIGO]],Consumo!$AG$3:$AG$902)</f>
        <v>35</v>
      </c>
      <c r="AV784" s="271">
        <f>SUMIF(Consumo!$C$3:$C$902,tabItens[[#This Row],[CÓDIGO]],Consumo!$AE$3:$AE$902)</f>
        <v>0</v>
      </c>
      <c r="AW784" s="244">
        <f>tabItens[[#This Row],[QTDE ATUAL]] + tabItens[[#This Row],[RC QTDE]] + tabItens[[#This Row],[AF SALDO]] + tabItens[[#This Row],[Recentes]]</f>
        <v>927</v>
      </c>
      <c r="AX784" s="272">
        <v>21</v>
      </c>
      <c r="AY784" s="272">
        <v>4</v>
      </c>
      <c r="AZ784" s="272">
        <f>IF(ISBLANK(tabItens[[#This Row],[CÓDIGO]]),"",tabItens[[#This Row],[PontoMês]] * (AZ$2+tabItens[[#This Row],[PontoQtM]]))</f>
        <v>84</v>
      </c>
      <c r="BA784" s="271">
        <f>tabItens[[#This Row],[PontoPed]] - tabItens[[#This Row],[Saldo]] + (1/10)</f>
        <v>-842.9</v>
      </c>
      <c r="BB784" s="271">
        <f xml:space="preserve"> tabItens[[#This Row],[PontoMês]] * BB$2 - tabItens[[#This Row],[QTDE ATUAL]] - (1/10)</f>
        <v>-906.1</v>
      </c>
      <c r="BC784" s="273">
        <f>IF( tabItens[[#This Row],[PontoPed]]&gt;0, IF(tabItens[[#This Row],[PontoPed]]&lt;1, 1, IF( tabItens[[#This Row],[Saldo]]&gt;tabItens[[#This Row],[PontoPed]], 0, (tabItens[[#This Row],[PontoPed]]-tabItens[[#This Row],[Saldo]])/tabItens[[#This Row],[PontoPed]] ) ), 0 )</f>
        <v>0</v>
      </c>
      <c r="BD784" s="274">
        <f>ROUNDDOWN(IF( OR( AND(tabItens[[#This Row],[PontoPed]]&lt;tabItens[[#This Row],[Saldo]],tabItens[[#This Row],[Saldo]]&gt;0), tabItens[[#This Row],[PontoPed]]=0), 99, IF(AND(tabItens[[#This Row],[Saldo]]=0,tabItens[[#This Row],[PontoPed]]&gt;0), 0, (1-tabItens[[#This Row],[PctAb]])*10 ) ),0)</f>
        <v>99</v>
      </c>
      <c r="BE784" s="275">
        <f>MAX(ROUNDDOWN( IF(tabItens[[#This Row],[Abaixo]] &gt; 0,   tabItens[[#This Row],[Abaixo]] + (tabItens[[#This Row],[PontoMês]] * IF( OR( ISBLANK(tabItens[[#This Row],[ATA Nº/ANO]]), tabItens[[#This Row],[ATA Nº/ANO]] = ""),BE$2,BE$1)),0),0),0)</f>
        <v>0</v>
      </c>
      <c r="BF78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4" s="276">
        <f>SUMIF(Consumo!$C$3:$C$902,tabItens[[#This Row],[CÓDIGO]],Consumo!$E$3:$E$902)</f>
        <v>0</v>
      </c>
      <c r="BH784" s="277">
        <f>IF(AND(tabItens[[#This Row],[Pend]] &gt; 0,tabItens[[#This Row],[Consumo]] &lt;&gt; 0), tabItens[[#This Row],[Pend]] / tabItens[[#This Row],[Consumo]], 0 )</f>
        <v>0</v>
      </c>
      <c r="BI784" s="276"/>
      <c r="BJ784" s="276"/>
      <c r="BK784" s="278" t="s">
        <v>2077</v>
      </c>
    </row>
    <row r="785" spans="1:63" x14ac:dyDescent="0.3">
      <c r="A785" s="239">
        <v>114297</v>
      </c>
      <c r="B785" s="240" t="s">
        <v>1704</v>
      </c>
      <c r="C785" s="241" t="s">
        <v>264</v>
      </c>
      <c r="D785" s="242">
        <v>2.06</v>
      </c>
      <c r="E785" s="243"/>
      <c r="F785" s="243"/>
      <c r="G785" s="243" t="s">
        <v>891</v>
      </c>
      <c r="H785" s="244">
        <v>4224</v>
      </c>
      <c r="I785" s="245">
        <v>103003</v>
      </c>
      <c r="J785" s="246">
        <v>2.06</v>
      </c>
      <c r="K785" s="247">
        <v>53</v>
      </c>
      <c r="L785" s="248">
        <f>IF(tabItens[[#This Row],[Média]] &gt; 0, tabItens[[#This Row],[QTDE ATUAL]] / tabItens[[#This Row],[Média]],999.9)</f>
        <v>999.9</v>
      </c>
      <c r="M785" s="249">
        <v>0</v>
      </c>
      <c r="N785" s="250">
        <f>tabItens[[#This Row],[VALOR UNIT.]] * tabItens[[#This Row],[LC]]</f>
        <v>0</v>
      </c>
      <c r="O785" s="251" t="s">
        <v>2116</v>
      </c>
      <c r="P785" s="252"/>
      <c r="Q785" s="253"/>
      <c r="R785" s="250"/>
      <c r="S785" s="254"/>
      <c r="T785" s="255">
        <f>ROUNDDOWN(IFERROR(tabItens[[#This Row],[ATA DT.VALID.]] - $D$1,0) / 30,0)</f>
        <v>-1507</v>
      </c>
      <c r="U785" s="240" t="s">
        <v>1281</v>
      </c>
      <c r="V785" s="256">
        <v>1</v>
      </c>
      <c r="W785" s="257" t="s">
        <v>2062</v>
      </c>
      <c r="X785" s="258">
        <v>51</v>
      </c>
      <c r="Y785" s="259">
        <v>17</v>
      </c>
      <c r="Z785" s="260"/>
      <c r="AA785" s="261"/>
      <c r="AB785" s="262"/>
      <c r="AC785" s="262"/>
      <c r="AD785" s="261"/>
      <c r="AE785" s="262"/>
      <c r="AF785" s="255"/>
      <c r="AG785" s="263" t="s">
        <v>2063</v>
      </c>
      <c r="AH785" s="264"/>
      <c r="AI785" s="255">
        <v>18</v>
      </c>
      <c r="AJ785" s="264">
        <v>42552</v>
      </c>
      <c r="AK785" s="264">
        <v>40240</v>
      </c>
      <c r="AL785" s="264">
        <v>42543</v>
      </c>
      <c r="AM785" s="254"/>
      <c r="AN785" s="243"/>
      <c r="AO785" s="265" t="str">
        <f>_xlfn.IFNA(IF(VLOOKUP(tabItens[[#This Row],[CÓDIGO]],tabExcluirDoEstoque[#Data],1,FALSE),"sim",""),"")</f>
        <v/>
      </c>
      <c r="AP785" s="266" t="str">
        <f ca="1">IF(OR(ISBLANK(tabItens[[#This Row],[ATA DT.VALID.]]),tabItens[[#This Row],[ATA DT.VALID.]]="",tabItens[[#This Row],[ATA DT.VALID.]]=" "),"",IF(TYPE(tabItens[[#This Row],[ATA DT.VALID.]])=1,ROUNDUP((tabItens[[#This Row],[ATA DT.VALID.]]-TODAY())/7,0),""))</f>
        <v/>
      </c>
      <c r="AQ785" s="267">
        <v>0</v>
      </c>
      <c r="AR785" s="268" t="str">
        <f>IF(ISBLANK(tabItens[[#This Row],[CÓDIGO]]),"",IFERROR(VLOOKUP(tabItens[[#This Row],[CÓDIGO]],Consumo!$C$2:$AI$902,32,FALSE),0))</f>
        <v>02.2023</v>
      </c>
      <c r="AS785" s="269">
        <f>SUMIF(Consumo!$C$3:$C$902,tabItens[[#This Row],[CÓDIGO]],Consumo!$T$3:$T$902) + SUMIF(Consumo!$C$3:$C$902,tabItens[[#This Row],[CÓDIGO]],Consumo!$U$3:$U$902) + SUMIF(Consumo!$C$3:$C$902,tabItens[[#This Row],[CÓDIGO]],Consumo!$V$3:$V$902) + SUMIF(Consumo!$C$3:$C$902,tabItens[[#This Row],[CÓDIGO]],Consumo!$W$3:$W$902)</f>
        <v>0</v>
      </c>
      <c r="AT785" s="269">
        <f>SUMIF(Consumo!$C$3:$C$902,tabItens[[#This Row],[CÓDIGO]],Consumo!$AF$3:$AF$902)</f>
        <v>90</v>
      </c>
      <c r="AU785" s="270">
        <f>SUMIF(Consumo!$C$3:$C$902,tabItens[[#This Row],[CÓDIGO]],Consumo!$AG$3:$AG$902)</f>
        <v>29</v>
      </c>
      <c r="AV785" s="271">
        <f>SUMIF(Consumo!$C$3:$C$902,tabItens[[#This Row],[CÓDIGO]],Consumo!$AE$3:$AE$902)</f>
        <v>0</v>
      </c>
      <c r="AW785" s="244">
        <f>tabItens[[#This Row],[QTDE ATUAL]] + tabItens[[#This Row],[RC QTDE]] + tabItens[[#This Row],[AF SALDO]] + tabItens[[#This Row],[Recentes]]</f>
        <v>4224</v>
      </c>
      <c r="AX785" s="272">
        <v>49</v>
      </c>
      <c r="AY785" s="272">
        <v>4</v>
      </c>
      <c r="AZ785" s="272">
        <f>IF(ISBLANK(tabItens[[#This Row],[CÓDIGO]]),"",tabItens[[#This Row],[PontoMês]] * (AZ$2+tabItens[[#This Row],[PontoQtM]]))</f>
        <v>196</v>
      </c>
      <c r="BA785" s="271">
        <f>tabItens[[#This Row],[PontoPed]] - tabItens[[#This Row],[Saldo]] + (1/10)</f>
        <v>-4027.9</v>
      </c>
      <c r="BB785" s="271">
        <f xml:space="preserve"> tabItens[[#This Row],[PontoMês]] * BB$2 - tabItens[[#This Row],[QTDE ATUAL]] - (1/10)</f>
        <v>-4175.1000000000004</v>
      </c>
      <c r="BC785" s="273">
        <f>IF( tabItens[[#This Row],[PontoPed]]&gt;0, IF(tabItens[[#This Row],[PontoPed]]&lt;1, 1, IF( tabItens[[#This Row],[Saldo]]&gt;tabItens[[#This Row],[PontoPed]], 0, (tabItens[[#This Row],[PontoPed]]-tabItens[[#This Row],[Saldo]])/tabItens[[#This Row],[PontoPed]] ) ), 0 )</f>
        <v>0</v>
      </c>
      <c r="BD785" s="274">
        <f>ROUNDDOWN(IF( OR( AND(tabItens[[#This Row],[PontoPed]]&lt;tabItens[[#This Row],[Saldo]],tabItens[[#This Row],[Saldo]]&gt;0), tabItens[[#This Row],[PontoPed]]=0), 99, IF(AND(tabItens[[#This Row],[Saldo]]=0,tabItens[[#This Row],[PontoPed]]&gt;0), 0, (1-tabItens[[#This Row],[PctAb]])*10 ) ),0)</f>
        <v>99</v>
      </c>
      <c r="BE785" s="275">
        <f>MAX(ROUNDDOWN( IF(tabItens[[#This Row],[Abaixo]] &gt; 0,   tabItens[[#This Row],[Abaixo]] + (tabItens[[#This Row],[PontoMês]] * IF( OR( ISBLANK(tabItens[[#This Row],[ATA Nº/ANO]]), tabItens[[#This Row],[ATA Nº/ANO]] = ""),BE$2,BE$1)),0),0),0)</f>
        <v>0</v>
      </c>
      <c r="BF78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5" s="276">
        <f>SUMIF(Consumo!$C$3:$C$902,tabItens[[#This Row],[CÓDIGO]],Consumo!$E$3:$E$902)</f>
        <v>0</v>
      </c>
      <c r="BH785" s="277">
        <f>IF(AND(tabItens[[#This Row],[Pend]] &gt; 0,tabItens[[#This Row],[Consumo]] &lt;&gt; 0), tabItens[[#This Row],[Pend]] / tabItens[[#This Row],[Consumo]], 0 )</f>
        <v>0</v>
      </c>
      <c r="BI785" s="276"/>
      <c r="BJ785" s="276"/>
      <c r="BK785" s="278" t="s">
        <v>2077</v>
      </c>
    </row>
    <row r="786" spans="1:63" x14ac:dyDescent="0.3">
      <c r="A786" s="239">
        <v>76218</v>
      </c>
      <c r="B786" s="240" t="s">
        <v>1424</v>
      </c>
      <c r="C786" s="241" t="s">
        <v>264</v>
      </c>
      <c r="D786" s="242">
        <v>781.2</v>
      </c>
      <c r="E786" s="243"/>
      <c r="F786" s="243"/>
      <c r="G786" s="243" t="s">
        <v>891</v>
      </c>
      <c r="H786" s="244">
        <v>36</v>
      </c>
      <c r="I786" s="245">
        <v>103003</v>
      </c>
      <c r="J786" s="246">
        <v>781.2</v>
      </c>
      <c r="K786" s="247">
        <v>5</v>
      </c>
      <c r="L786" s="248">
        <f>IF(tabItens[[#This Row],[Média]] &gt; 0, tabItens[[#This Row],[QTDE ATUAL]] / tabItens[[#This Row],[Média]],999.9)</f>
        <v>999.9</v>
      </c>
      <c r="M786" s="249">
        <v>0</v>
      </c>
      <c r="N786" s="250">
        <f>tabItens[[#This Row],[VALOR UNIT.]] * tabItens[[#This Row],[LC]]</f>
        <v>0</v>
      </c>
      <c r="O786" s="251" t="s">
        <v>2147</v>
      </c>
      <c r="P786" s="252"/>
      <c r="Q786" s="253"/>
      <c r="R786" s="250"/>
      <c r="S786" s="254"/>
      <c r="T786" s="255">
        <f>ROUNDDOWN(IFERROR(tabItens[[#This Row],[ATA DT.VALID.]] - $D$1,0) / 30,0)</f>
        <v>-1507</v>
      </c>
      <c r="U786" s="240" t="s">
        <v>1281</v>
      </c>
      <c r="V786" s="256">
        <v>1</v>
      </c>
      <c r="W786" s="257" t="s">
        <v>2062</v>
      </c>
      <c r="X786" s="258">
        <v>51</v>
      </c>
      <c r="Y786" s="259">
        <v>17</v>
      </c>
      <c r="Z786" s="260"/>
      <c r="AA786" s="261"/>
      <c r="AB786" s="262"/>
      <c r="AC786" s="262"/>
      <c r="AD786" s="261"/>
      <c r="AE786" s="262"/>
      <c r="AF786" s="255"/>
      <c r="AG786" s="263" t="s">
        <v>2063</v>
      </c>
      <c r="AH786" s="264"/>
      <c r="AI786" s="255">
        <v>2</v>
      </c>
      <c r="AJ786" s="264">
        <v>44195</v>
      </c>
      <c r="AK786" s="264">
        <v>37956</v>
      </c>
      <c r="AL786" s="264">
        <v>44945</v>
      </c>
      <c r="AM786" s="254"/>
      <c r="AN786" s="243"/>
      <c r="AO786" s="265" t="str">
        <f>_xlfn.IFNA(IF(VLOOKUP(tabItens[[#This Row],[CÓDIGO]],tabExcluirDoEstoque[#Data],1,FALSE),"sim",""),"")</f>
        <v/>
      </c>
      <c r="AP786" s="266" t="str">
        <f ca="1">IF(OR(ISBLANK(tabItens[[#This Row],[ATA DT.VALID.]]),tabItens[[#This Row],[ATA DT.VALID.]]="",tabItens[[#This Row],[ATA DT.VALID.]]=" "),"",IF(TYPE(tabItens[[#This Row],[ATA DT.VALID.]])=1,ROUNDUP((tabItens[[#This Row],[ATA DT.VALID.]]-TODAY())/7,0),""))</f>
        <v/>
      </c>
      <c r="AQ786" s="267">
        <v>0</v>
      </c>
      <c r="AR786" s="268" t="str">
        <f>IF(ISBLANK(tabItens[[#This Row],[CÓDIGO]]),"",IFERROR(VLOOKUP(tabItens[[#This Row],[CÓDIGO]],Consumo!$C$2:$AI$902,32,FALSE),0))</f>
        <v>04.2023</v>
      </c>
      <c r="AS786" s="269">
        <f>SUMIF(Consumo!$C$3:$C$902,tabItens[[#This Row],[CÓDIGO]],Consumo!$T$3:$T$902) + SUMIF(Consumo!$C$3:$C$902,tabItens[[#This Row],[CÓDIGO]],Consumo!$U$3:$U$902) + SUMIF(Consumo!$C$3:$C$902,tabItens[[#This Row],[CÓDIGO]],Consumo!$V$3:$V$902) + SUMIF(Consumo!$C$3:$C$902,tabItens[[#This Row],[CÓDIGO]],Consumo!$W$3:$W$902)</f>
        <v>0</v>
      </c>
      <c r="AT786" s="269">
        <f>SUMIF(Consumo!$C$3:$C$902,tabItens[[#This Row],[CÓDIGO]],Consumo!$AF$3:$AF$902)</f>
        <v>8</v>
      </c>
      <c r="AU786" s="270">
        <f>SUMIF(Consumo!$C$3:$C$902,tabItens[[#This Row],[CÓDIGO]],Consumo!$AG$3:$AG$902)</f>
        <v>4</v>
      </c>
      <c r="AV786" s="271">
        <f>SUMIF(Consumo!$C$3:$C$902,tabItens[[#This Row],[CÓDIGO]],Consumo!$AE$3:$AE$902)</f>
        <v>0</v>
      </c>
      <c r="AW786" s="244">
        <f>tabItens[[#This Row],[QTDE ATUAL]] + tabItens[[#This Row],[RC QTDE]] + tabItens[[#This Row],[AF SALDO]] + tabItens[[#This Row],[Recentes]]</f>
        <v>36</v>
      </c>
      <c r="AX786" s="272">
        <v>3</v>
      </c>
      <c r="AY786" s="272">
        <v>4</v>
      </c>
      <c r="AZ786" s="272">
        <f>IF(ISBLANK(tabItens[[#This Row],[CÓDIGO]]),"",tabItens[[#This Row],[PontoMês]] * (AZ$2+tabItens[[#This Row],[PontoQtM]]))</f>
        <v>12</v>
      </c>
      <c r="BA786" s="271">
        <f>tabItens[[#This Row],[PontoPed]] - tabItens[[#This Row],[Saldo]] + (1/10)</f>
        <v>-23.9</v>
      </c>
      <c r="BB786" s="271">
        <f xml:space="preserve"> tabItens[[#This Row],[PontoMês]] * BB$2 - tabItens[[#This Row],[QTDE ATUAL]] - (1/10)</f>
        <v>-33.1</v>
      </c>
      <c r="BC786" s="273">
        <f>IF( tabItens[[#This Row],[PontoPed]]&gt;0, IF(tabItens[[#This Row],[PontoPed]]&lt;1, 1, IF( tabItens[[#This Row],[Saldo]]&gt;tabItens[[#This Row],[PontoPed]], 0, (tabItens[[#This Row],[PontoPed]]-tabItens[[#This Row],[Saldo]])/tabItens[[#This Row],[PontoPed]] ) ), 0 )</f>
        <v>0</v>
      </c>
      <c r="BD786" s="274">
        <f>ROUNDDOWN(IF( OR( AND(tabItens[[#This Row],[PontoPed]]&lt;tabItens[[#This Row],[Saldo]],tabItens[[#This Row],[Saldo]]&gt;0), tabItens[[#This Row],[PontoPed]]=0), 99, IF(AND(tabItens[[#This Row],[Saldo]]=0,tabItens[[#This Row],[PontoPed]]&gt;0), 0, (1-tabItens[[#This Row],[PctAb]])*10 ) ),0)</f>
        <v>99</v>
      </c>
      <c r="BE786" s="275">
        <f>MAX(ROUNDDOWN( IF(tabItens[[#This Row],[Abaixo]] &gt; 0,   tabItens[[#This Row],[Abaixo]] + (tabItens[[#This Row],[PontoMês]] * IF( OR( ISBLANK(tabItens[[#This Row],[ATA Nº/ANO]]), tabItens[[#This Row],[ATA Nº/ANO]] = ""),BE$2,BE$1)),0),0),0)</f>
        <v>0</v>
      </c>
      <c r="BF78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6" s="276">
        <f>SUMIF(Consumo!$C$3:$C$902,tabItens[[#This Row],[CÓDIGO]],Consumo!$E$3:$E$902)</f>
        <v>0</v>
      </c>
      <c r="BH786" s="277">
        <f>IF(AND(tabItens[[#This Row],[Pend]] &gt; 0,tabItens[[#This Row],[Consumo]] &lt;&gt; 0), tabItens[[#This Row],[Pend]] / tabItens[[#This Row],[Consumo]], 0 )</f>
        <v>0</v>
      </c>
      <c r="BI786" s="276"/>
      <c r="BJ786" s="276"/>
      <c r="BK786" s="278" t="s">
        <v>2077</v>
      </c>
    </row>
    <row r="787" spans="1:63" x14ac:dyDescent="0.3">
      <c r="A787" s="239">
        <v>106375</v>
      </c>
      <c r="B787" s="240" t="s">
        <v>1636</v>
      </c>
      <c r="C787" s="241" t="s">
        <v>264</v>
      </c>
      <c r="D787" s="242">
        <v>45</v>
      </c>
      <c r="E787" s="243"/>
      <c r="F787" s="243"/>
      <c r="G787" s="243" t="s">
        <v>891</v>
      </c>
      <c r="H787" s="244">
        <v>0</v>
      </c>
      <c r="I787" s="245">
        <v>103003</v>
      </c>
      <c r="J787" s="246">
        <v>45</v>
      </c>
      <c r="K787" s="247">
        <v>502</v>
      </c>
      <c r="L787" s="248">
        <f>IF(tabItens[[#This Row],[Média]] &gt; 0, tabItens[[#This Row],[QTDE ATUAL]] / tabItens[[#This Row],[Média]],999.9)</f>
        <v>0</v>
      </c>
      <c r="M787" s="249">
        <v>0</v>
      </c>
      <c r="N787" s="250">
        <f>tabItens[[#This Row],[VALOR UNIT.]] * tabItens[[#This Row],[LC]]</f>
        <v>0</v>
      </c>
      <c r="O787" s="251" t="s">
        <v>2107</v>
      </c>
      <c r="P787" s="252"/>
      <c r="Q787" s="253"/>
      <c r="R787" s="250"/>
      <c r="S787" s="254"/>
      <c r="T787" s="255">
        <f>ROUNDDOWN(IFERROR(tabItens[[#This Row],[ATA DT.VALID.]] - $D$1,0) / 30,0)</f>
        <v>-1507</v>
      </c>
      <c r="U787" s="240" t="s">
        <v>1281</v>
      </c>
      <c r="V787" s="256">
        <v>1</v>
      </c>
      <c r="W787" s="257" t="s">
        <v>2062</v>
      </c>
      <c r="X787" s="258">
        <v>51</v>
      </c>
      <c r="Y787" s="259">
        <v>17</v>
      </c>
      <c r="Z787" s="260"/>
      <c r="AA787" s="261"/>
      <c r="AB787" s="262"/>
      <c r="AC787" s="262">
        <v>10509</v>
      </c>
      <c r="AD787" s="261">
        <v>2023</v>
      </c>
      <c r="AE787" s="262">
        <v>1000</v>
      </c>
      <c r="AF787" s="255">
        <v>1000</v>
      </c>
      <c r="AG787" s="263" t="s">
        <v>2048</v>
      </c>
      <c r="AH787" s="264">
        <v>45197</v>
      </c>
      <c r="AI787" s="255">
        <v>184</v>
      </c>
      <c r="AJ787" s="264">
        <v>44775</v>
      </c>
      <c r="AK787" s="264">
        <v>39580</v>
      </c>
      <c r="AL787" s="264">
        <v>45160</v>
      </c>
      <c r="AM787" s="254"/>
      <c r="AN787" s="243"/>
      <c r="AO787" s="265" t="str">
        <f>_xlfn.IFNA(IF(VLOOKUP(tabItens[[#This Row],[CÓDIGO]],tabExcluirDoEstoque[#Data],1,FALSE),"sim",""),"")</f>
        <v/>
      </c>
      <c r="AP787" s="266" t="str">
        <f ca="1">IF(OR(ISBLANK(tabItens[[#This Row],[ATA DT.VALID.]]),tabItens[[#This Row],[ATA DT.VALID.]]="",tabItens[[#This Row],[ATA DT.VALID.]]=" "),"",IF(TYPE(tabItens[[#This Row],[ATA DT.VALID.]])=1,ROUNDUP((tabItens[[#This Row],[ATA DT.VALID.]]-TODAY())/7,0),""))</f>
        <v/>
      </c>
      <c r="AQ787" s="267">
        <v>0</v>
      </c>
      <c r="AR787" s="268" t="str">
        <f>IF(ISBLANK(tabItens[[#This Row],[CÓDIGO]]),"",IFERROR(VLOOKUP(tabItens[[#This Row],[CÓDIGO]],Consumo!$C$2:$AI$902,32,FALSE),0))</f>
        <v>05.2023</v>
      </c>
      <c r="AS787" s="269">
        <f>SUMIF(Consumo!$C$3:$C$902,tabItens[[#This Row],[CÓDIGO]],Consumo!$T$3:$T$902) + SUMIF(Consumo!$C$3:$C$902,tabItens[[#This Row],[CÓDIGO]],Consumo!$U$3:$U$902) + SUMIF(Consumo!$C$3:$C$902,tabItens[[#This Row],[CÓDIGO]],Consumo!$V$3:$V$902) + SUMIF(Consumo!$C$3:$C$902,tabItens[[#This Row],[CÓDIGO]],Consumo!$W$3:$W$902)</f>
        <v>9</v>
      </c>
      <c r="AT787" s="269">
        <f>SUMIF(Consumo!$C$3:$C$902,tabItens[[#This Row],[CÓDIGO]],Consumo!$AF$3:$AF$902)</f>
        <v>732</v>
      </c>
      <c r="AU787" s="270">
        <f>SUMIF(Consumo!$C$3:$C$902,tabItens[[#This Row],[CÓDIGO]],Consumo!$AG$3:$AG$902)</f>
        <v>232</v>
      </c>
      <c r="AV787" s="271">
        <f>SUMIF(Consumo!$C$3:$C$902,tabItens[[#This Row],[CÓDIGO]],Consumo!$AE$3:$AE$902)</f>
        <v>2.2777777777777777</v>
      </c>
      <c r="AW787" s="244">
        <f>tabItens[[#This Row],[QTDE ATUAL]] + tabItens[[#This Row],[RC QTDE]] + tabItens[[#This Row],[AF SALDO]] + tabItens[[#This Row],[Recentes]]</f>
        <v>1000</v>
      </c>
      <c r="AX787" s="272">
        <v>59</v>
      </c>
      <c r="AY787" s="272">
        <v>4</v>
      </c>
      <c r="AZ787" s="272">
        <f>IF(ISBLANK(tabItens[[#This Row],[CÓDIGO]]),"",tabItens[[#This Row],[PontoMês]] * (AZ$2+tabItens[[#This Row],[PontoQtM]]))</f>
        <v>236</v>
      </c>
      <c r="BA787" s="271">
        <f>tabItens[[#This Row],[PontoPed]] - tabItens[[#This Row],[Saldo]] + (1/10)</f>
        <v>-763.9</v>
      </c>
      <c r="BB787" s="271">
        <f xml:space="preserve"> tabItens[[#This Row],[PontoMês]] * BB$2 - tabItens[[#This Row],[QTDE ATUAL]] - (1/10)</f>
        <v>58.9</v>
      </c>
      <c r="BC787" s="273">
        <f>IF( tabItens[[#This Row],[PontoPed]]&gt;0, IF(tabItens[[#This Row],[PontoPed]]&lt;1, 1, IF( tabItens[[#This Row],[Saldo]]&gt;tabItens[[#This Row],[PontoPed]], 0, (tabItens[[#This Row],[PontoPed]]-tabItens[[#This Row],[Saldo]])/tabItens[[#This Row],[PontoPed]] ) ), 0 )</f>
        <v>0</v>
      </c>
      <c r="BD787" s="274">
        <f>ROUNDDOWN(IF( OR( AND(tabItens[[#This Row],[PontoPed]]&lt;tabItens[[#This Row],[Saldo]],tabItens[[#This Row],[Saldo]]&gt;0), tabItens[[#This Row],[PontoPed]]=0), 99, IF(AND(tabItens[[#This Row],[Saldo]]=0,tabItens[[#This Row],[PontoPed]]&gt;0), 0, (1-tabItens[[#This Row],[PctAb]])*10 ) ),0)</f>
        <v>99</v>
      </c>
      <c r="BE787" s="275">
        <f>MAX(ROUNDDOWN( IF(tabItens[[#This Row],[Abaixo]] &gt; 0,   tabItens[[#This Row],[Abaixo]] + (tabItens[[#This Row],[PontoMês]] * IF( OR( ISBLANK(tabItens[[#This Row],[ATA Nº/ANO]]), tabItens[[#This Row],[ATA Nº/ANO]] = ""),BE$2,BE$1)),0),0),0)</f>
        <v>0</v>
      </c>
      <c r="BF78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7" s="276">
        <f>SUMIF(Consumo!$C$3:$C$902,tabItens[[#This Row],[CÓDIGO]],Consumo!$E$3:$E$902)</f>
        <v>41</v>
      </c>
      <c r="BH787" s="277">
        <f>IF(AND(tabItens[[#This Row],[Pend]] &gt; 0,tabItens[[#This Row],[Consumo]] &lt;&gt; 0), tabItens[[#This Row],[Pend]] / tabItens[[#This Row],[Consumo]], 0 )</f>
        <v>5.6010928961748634E-2</v>
      </c>
      <c r="BI787" s="276"/>
      <c r="BJ787" s="276"/>
      <c r="BK787" s="278" t="s">
        <v>2077</v>
      </c>
    </row>
    <row r="788" spans="1:63" x14ac:dyDescent="0.3">
      <c r="A788" s="239">
        <v>106376</v>
      </c>
      <c r="B788" s="240" t="s">
        <v>1637</v>
      </c>
      <c r="C788" s="241" t="s">
        <v>264</v>
      </c>
      <c r="D788" s="242">
        <v>74.209999999999994</v>
      </c>
      <c r="E788" s="243"/>
      <c r="F788" s="243"/>
      <c r="G788" s="243" t="s">
        <v>891</v>
      </c>
      <c r="H788" s="244">
        <v>1007</v>
      </c>
      <c r="I788" s="245">
        <v>103003</v>
      </c>
      <c r="J788" s="246">
        <v>74.209999999999994</v>
      </c>
      <c r="K788" s="247">
        <v>1221</v>
      </c>
      <c r="L788" s="248">
        <f>IF(tabItens[[#This Row],[Média]] &gt; 0, tabItens[[#This Row],[QTDE ATUAL]] / tabItens[[#This Row],[Média]],999.9)</f>
        <v>999.9</v>
      </c>
      <c r="M788" s="249">
        <v>0</v>
      </c>
      <c r="N788" s="250">
        <f>tabItens[[#This Row],[VALOR UNIT.]] * tabItens[[#This Row],[LC]]</f>
        <v>0</v>
      </c>
      <c r="O788" s="251" t="s">
        <v>2107</v>
      </c>
      <c r="P788" s="252"/>
      <c r="Q788" s="253"/>
      <c r="R788" s="250"/>
      <c r="S788" s="254"/>
      <c r="T788" s="255">
        <f>ROUNDDOWN(IFERROR(tabItens[[#This Row],[ATA DT.VALID.]] - $D$1,0) / 30,0)</f>
        <v>-1507</v>
      </c>
      <c r="U788" s="240" t="s">
        <v>1281</v>
      </c>
      <c r="V788" s="256">
        <v>1</v>
      </c>
      <c r="W788" s="257" t="s">
        <v>2062</v>
      </c>
      <c r="X788" s="258">
        <v>51</v>
      </c>
      <c r="Y788" s="259">
        <v>17</v>
      </c>
      <c r="Z788" s="260"/>
      <c r="AA788" s="261"/>
      <c r="AB788" s="262"/>
      <c r="AC788" s="262"/>
      <c r="AD788" s="261"/>
      <c r="AE788" s="262"/>
      <c r="AF788" s="255"/>
      <c r="AG788" s="263" t="s">
        <v>2063</v>
      </c>
      <c r="AH788" s="264"/>
      <c r="AI788" s="255">
        <v>592</v>
      </c>
      <c r="AJ788" s="264">
        <v>44775</v>
      </c>
      <c r="AK788" s="264">
        <v>39580</v>
      </c>
      <c r="AL788" s="264">
        <v>44748</v>
      </c>
      <c r="AM788" s="254"/>
      <c r="AN788" s="243"/>
      <c r="AO788" s="265" t="str">
        <f>_xlfn.IFNA(IF(VLOOKUP(tabItens[[#This Row],[CÓDIGO]],tabExcluirDoEstoque[#Data],1,FALSE),"sim",""),"")</f>
        <v/>
      </c>
      <c r="AP788" s="266" t="str">
        <f ca="1">IF(OR(ISBLANK(tabItens[[#This Row],[ATA DT.VALID.]]),tabItens[[#This Row],[ATA DT.VALID.]]="",tabItens[[#This Row],[ATA DT.VALID.]]=" "),"",IF(TYPE(tabItens[[#This Row],[ATA DT.VALID.]])=1,ROUNDUP((tabItens[[#This Row],[ATA DT.VALID.]]-TODAY())/7,0),""))</f>
        <v/>
      </c>
      <c r="AQ788" s="267">
        <v>0</v>
      </c>
      <c r="AR788" s="268" t="str">
        <f>IF(ISBLANK(tabItens[[#This Row],[CÓDIGO]]),"",IFERROR(VLOOKUP(tabItens[[#This Row],[CÓDIGO]],Consumo!$C$2:$AI$902,32,FALSE),0))</f>
        <v>08.2023</v>
      </c>
      <c r="AS788" s="269">
        <f>SUMIF(Consumo!$C$3:$C$902,tabItens[[#This Row],[CÓDIGO]],Consumo!$T$3:$T$902) + SUMIF(Consumo!$C$3:$C$902,tabItens[[#This Row],[CÓDIGO]],Consumo!$U$3:$U$902) + SUMIF(Consumo!$C$3:$C$902,tabItens[[#This Row],[CÓDIGO]],Consumo!$V$3:$V$902) + SUMIF(Consumo!$C$3:$C$902,tabItens[[#This Row],[CÓDIGO]],Consumo!$W$3:$W$902)</f>
        <v>785</v>
      </c>
      <c r="AT788" s="269">
        <f>SUMIF(Consumo!$C$3:$C$902,tabItens[[#This Row],[CÓDIGO]],Consumo!$AF$3:$AF$902)</f>
        <v>2232</v>
      </c>
      <c r="AU788" s="270">
        <f>SUMIF(Consumo!$C$3:$C$902,tabItens[[#This Row],[CÓDIGO]],Consumo!$AG$3:$AG$902)</f>
        <v>323</v>
      </c>
      <c r="AV788" s="271">
        <f>SUMIF(Consumo!$C$3:$C$902,tabItens[[#This Row],[CÓDIGO]],Consumo!$AE$3:$AE$902)</f>
        <v>0</v>
      </c>
      <c r="AW788" s="244">
        <f>tabItens[[#This Row],[QTDE ATUAL]] + tabItens[[#This Row],[RC QTDE]] + tabItens[[#This Row],[AF SALDO]] + tabItens[[#This Row],[Recentes]]</f>
        <v>1007</v>
      </c>
      <c r="AX788" s="272">
        <v>293</v>
      </c>
      <c r="AY788" s="272">
        <v>4</v>
      </c>
      <c r="AZ788" s="272">
        <f>IF(ISBLANK(tabItens[[#This Row],[CÓDIGO]]),"",tabItens[[#This Row],[PontoMês]] * (AZ$2+tabItens[[#This Row],[PontoQtM]]))</f>
        <v>1172</v>
      </c>
      <c r="BA788" s="271">
        <f>tabItens[[#This Row],[PontoPed]] - tabItens[[#This Row],[Saldo]] + (1/10)</f>
        <v>165.1</v>
      </c>
      <c r="BB788" s="271">
        <f xml:space="preserve"> tabItens[[#This Row],[PontoMês]] * BB$2 - tabItens[[#This Row],[QTDE ATUAL]] - (1/10)</f>
        <v>-714.1</v>
      </c>
      <c r="BC788" s="273">
        <f>IF( tabItens[[#This Row],[PontoPed]]&gt;0, IF(tabItens[[#This Row],[PontoPed]]&lt;1, 1, IF( tabItens[[#This Row],[Saldo]]&gt;tabItens[[#This Row],[PontoPed]], 0, (tabItens[[#This Row],[PontoPed]]-tabItens[[#This Row],[Saldo]])/tabItens[[#This Row],[PontoPed]] ) ), 0 )</f>
        <v>0.1407849829351536</v>
      </c>
      <c r="BD788" s="274">
        <f>ROUNDDOWN(IF( OR( AND(tabItens[[#This Row],[PontoPed]]&lt;tabItens[[#This Row],[Saldo]],tabItens[[#This Row],[Saldo]]&gt;0), tabItens[[#This Row],[PontoPed]]=0), 99, IF(AND(tabItens[[#This Row],[Saldo]]=0,tabItens[[#This Row],[PontoPed]]&gt;0), 0, (1-tabItens[[#This Row],[PctAb]])*10 ) ),0)</f>
        <v>8</v>
      </c>
      <c r="BE788" s="275">
        <f>MAX(ROUNDDOWN( IF(tabItens[[#This Row],[Abaixo]] &gt; 0,   tabItens[[#This Row],[Abaixo]] + (tabItens[[#This Row],[PontoMês]] * IF( OR( ISBLANK(tabItens[[#This Row],[ATA Nº/ANO]]), tabItens[[#This Row],[ATA Nº/ANO]] = ""),BE$2,BE$1)),0),0),0)</f>
        <v>1044</v>
      </c>
      <c r="BF78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8" s="276">
        <f>SUMIF(Consumo!$C$3:$C$902,tabItens[[#This Row],[CÓDIGO]],Consumo!$E$3:$E$902)</f>
        <v>0</v>
      </c>
      <c r="BH788" s="277">
        <f>IF(AND(tabItens[[#This Row],[Pend]] &gt; 0,tabItens[[#This Row],[Consumo]] &lt;&gt; 0), tabItens[[#This Row],[Pend]] / tabItens[[#This Row],[Consumo]], 0 )</f>
        <v>0</v>
      </c>
      <c r="BI788" s="276"/>
      <c r="BJ788" s="276"/>
      <c r="BK788" s="278" t="s">
        <v>2077</v>
      </c>
    </row>
    <row r="789" spans="1:63" x14ac:dyDescent="0.3">
      <c r="A789" s="239">
        <v>112494</v>
      </c>
      <c r="B789" s="240" t="s">
        <v>1698</v>
      </c>
      <c r="C789" s="241" t="s">
        <v>31</v>
      </c>
      <c r="D789" s="242">
        <v>4.8</v>
      </c>
      <c r="E789" s="243"/>
      <c r="F789" s="243"/>
      <c r="G789" s="243" t="s">
        <v>891</v>
      </c>
      <c r="H789" s="244">
        <v>376</v>
      </c>
      <c r="I789" s="245">
        <v>103003</v>
      </c>
      <c r="J789" s="246">
        <v>4.8</v>
      </c>
      <c r="K789" s="247">
        <v>62</v>
      </c>
      <c r="L789" s="248">
        <f>IF(tabItens[[#This Row],[Média]] &gt; 0, tabItens[[#This Row],[QTDE ATUAL]] / tabItens[[#This Row],[Média]],999.9)</f>
        <v>999.9</v>
      </c>
      <c r="M789" s="249">
        <v>0</v>
      </c>
      <c r="N789" s="250">
        <f>tabItens[[#This Row],[VALOR UNIT.]] * tabItens[[#This Row],[LC]]</f>
        <v>0</v>
      </c>
      <c r="O789" s="251"/>
      <c r="P789" s="252"/>
      <c r="Q789" s="253"/>
      <c r="R789" s="250"/>
      <c r="S789" s="254"/>
      <c r="T789" s="255">
        <f>ROUNDDOWN(IFERROR(tabItens[[#This Row],[ATA DT.VALID.]] - $D$1,0) / 30,0)</f>
        <v>-1507</v>
      </c>
      <c r="U789" s="240" t="s">
        <v>1108</v>
      </c>
      <c r="V789" s="256">
        <v>1</v>
      </c>
      <c r="W789" s="257" t="s">
        <v>2068</v>
      </c>
      <c r="X789" s="258">
        <v>55</v>
      </c>
      <c r="Y789" s="259">
        <v>35</v>
      </c>
      <c r="Z789" s="260"/>
      <c r="AA789" s="261"/>
      <c r="AB789" s="262"/>
      <c r="AC789" s="262"/>
      <c r="AD789" s="261"/>
      <c r="AE789" s="262"/>
      <c r="AF789" s="255"/>
      <c r="AG789" s="263" t="s">
        <v>2063</v>
      </c>
      <c r="AH789" s="264"/>
      <c r="AI789" s="255">
        <v>20</v>
      </c>
      <c r="AJ789" s="264">
        <v>44536</v>
      </c>
      <c r="AK789" s="264">
        <v>40064</v>
      </c>
      <c r="AL789" s="264">
        <v>44516</v>
      </c>
      <c r="AM789" s="254"/>
      <c r="AN789" s="243"/>
      <c r="AO789" s="265" t="str">
        <f>_xlfn.IFNA(IF(VLOOKUP(tabItens[[#This Row],[CÓDIGO]],tabExcluirDoEstoque[#Data],1,FALSE),"sim",""),"")</f>
        <v/>
      </c>
      <c r="AP789" s="266" t="str">
        <f ca="1">IF(OR(ISBLANK(tabItens[[#This Row],[ATA DT.VALID.]]),tabItens[[#This Row],[ATA DT.VALID.]]="",tabItens[[#This Row],[ATA DT.VALID.]]=" "),"",IF(TYPE(tabItens[[#This Row],[ATA DT.VALID.]])=1,ROUNDUP((tabItens[[#This Row],[ATA DT.VALID.]]-TODAY())/7,0),""))</f>
        <v/>
      </c>
      <c r="AQ789" s="267"/>
      <c r="AR789" s="268" t="str">
        <f>IF(ISBLANK(tabItens[[#This Row],[CÓDIGO]]),"",IFERROR(VLOOKUP(tabItens[[#This Row],[CÓDIGO]],Consumo!$C$2:$AI$902,32,FALSE),0))</f>
        <v>06.2023</v>
      </c>
      <c r="AS789" s="269">
        <f>SUMIF(Consumo!$C$3:$C$902,tabItens[[#This Row],[CÓDIGO]],Consumo!$T$3:$T$902) + SUMIF(Consumo!$C$3:$C$902,tabItens[[#This Row],[CÓDIGO]],Consumo!$U$3:$U$902) + SUMIF(Consumo!$C$3:$C$902,tabItens[[#This Row],[CÓDIGO]],Consumo!$V$3:$V$902) + SUMIF(Consumo!$C$3:$C$902,tabItens[[#This Row],[CÓDIGO]],Consumo!$W$3:$W$902)</f>
        <v>20</v>
      </c>
      <c r="AT789" s="269">
        <f>SUMIF(Consumo!$C$3:$C$902,tabItens[[#This Row],[CÓDIGO]],Consumo!$AF$3:$AF$902)</f>
        <v>95</v>
      </c>
      <c r="AU789" s="270">
        <f>SUMIF(Consumo!$C$3:$C$902,tabItens[[#This Row],[CÓDIGO]],Consumo!$AG$3:$AG$902)</f>
        <v>28</v>
      </c>
      <c r="AV789" s="271">
        <f>SUMIF(Consumo!$C$3:$C$902,tabItens[[#This Row],[CÓDIGO]],Consumo!$AE$3:$AE$902)</f>
        <v>0</v>
      </c>
      <c r="AW789" s="244">
        <f>tabItens[[#This Row],[QTDE ATUAL]] + tabItens[[#This Row],[RC QTDE]] + tabItens[[#This Row],[AF SALDO]] + tabItens[[#This Row],[Recentes]]</f>
        <v>376</v>
      </c>
      <c r="AX789" s="272">
        <v>3</v>
      </c>
      <c r="AY789" s="272">
        <v>4</v>
      </c>
      <c r="AZ789" s="272">
        <f>IF(ISBLANK(tabItens[[#This Row],[CÓDIGO]]),"",tabItens[[#This Row],[PontoMês]] * (AZ$2+tabItens[[#This Row],[PontoQtM]]))</f>
        <v>12</v>
      </c>
      <c r="BA789" s="271">
        <f>tabItens[[#This Row],[PontoPed]] - tabItens[[#This Row],[Saldo]] + (1/10)</f>
        <v>-363.9</v>
      </c>
      <c r="BB789" s="271">
        <f xml:space="preserve"> tabItens[[#This Row],[PontoMês]] * BB$2 - tabItens[[#This Row],[QTDE ATUAL]] - (1/10)</f>
        <v>-373.1</v>
      </c>
      <c r="BC789" s="273">
        <f>IF( tabItens[[#This Row],[PontoPed]]&gt;0, IF(tabItens[[#This Row],[PontoPed]]&lt;1, 1, IF( tabItens[[#This Row],[Saldo]]&gt;tabItens[[#This Row],[PontoPed]], 0, (tabItens[[#This Row],[PontoPed]]-tabItens[[#This Row],[Saldo]])/tabItens[[#This Row],[PontoPed]] ) ), 0 )</f>
        <v>0</v>
      </c>
      <c r="BD789" s="274">
        <f>ROUNDDOWN(IF( OR( AND(tabItens[[#This Row],[PontoPed]]&lt;tabItens[[#This Row],[Saldo]],tabItens[[#This Row],[Saldo]]&gt;0), tabItens[[#This Row],[PontoPed]]=0), 99, IF(AND(tabItens[[#This Row],[Saldo]]=0,tabItens[[#This Row],[PontoPed]]&gt;0), 0, (1-tabItens[[#This Row],[PctAb]])*10 ) ),0)</f>
        <v>99</v>
      </c>
      <c r="BE789" s="275">
        <f>MAX(ROUNDDOWN( IF(tabItens[[#This Row],[Abaixo]] &gt; 0,   tabItens[[#This Row],[Abaixo]] + (tabItens[[#This Row],[PontoMês]] * IF( OR( ISBLANK(tabItens[[#This Row],[ATA Nº/ANO]]), tabItens[[#This Row],[ATA Nº/ANO]] = ""),BE$2,BE$1)),0),0),0)</f>
        <v>0</v>
      </c>
      <c r="BF78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9" s="276">
        <f>SUMIF(Consumo!$C$3:$C$902,tabItens[[#This Row],[CÓDIGO]],Consumo!$E$3:$E$902)</f>
        <v>0</v>
      </c>
      <c r="BH789" s="277">
        <f>IF(AND(tabItens[[#This Row],[Pend]] &gt; 0,tabItens[[#This Row],[Consumo]] &lt;&gt; 0), tabItens[[#This Row],[Pend]] / tabItens[[#This Row],[Consumo]], 0 )</f>
        <v>0</v>
      </c>
      <c r="BI789" s="276"/>
      <c r="BJ789" s="276"/>
      <c r="BK789" s="278" t="s">
        <v>2077</v>
      </c>
    </row>
    <row r="790" spans="1:63" x14ac:dyDescent="0.3">
      <c r="A790" s="239">
        <v>113242</v>
      </c>
      <c r="B790" s="240" t="s">
        <v>1700</v>
      </c>
      <c r="C790" s="241" t="s">
        <v>31</v>
      </c>
      <c r="D790" s="242">
        <v>6.25</v>
      </c>
      <c r="E790" s="243"/>
      <c r="F790" s="243"/>
      <c r="G790" s="243" t="s">
        <v>891</v>
      </c>
      <c r="H790" s="244">
        <v>100</v>
      </c>
      <c r="I790" s="245">
        <v>103003</v>
      </c>
      <c r="J790" s="246">
        <v>6.25</v>
      </c>
      <c r="K790" s="247">
        <v>59</v>
      </c>
      <c r="L790" s="248">
        <f>IF(tabItens[[#This Row],[Média]] &gt; 0, tabItens[[#This Row],[QTDE ATUAL]] / tabItens[[#This Row],[Média]],999.9)</f>
        <v>999.9</v>
      </c>
      <c r="M790" s="249">
        <v>0</v>
      </c>
      <c r="N790" s="250">
        <f>tabItens[[#This Row],[VALOR UNIT.]] * tabItens[[#This Row],[LC]]</f>
        <v>0</v>
      </c>
      <c r="O790" s="251"/>
      <c r="P790" s="252"/>
      <c r="Q790" s="253"/>
      <c r="R790" s="250"/>
      <c r="S790" s="254"/>
      <c r="T790" s="255">
        <f>ROUNDDOWN(IFERROR(tabItens[[#This Row],[ATA DT.VALID.]] - $D$1,0) / 30,0)</f>
        <v>-1507</v>
      </c>
      <c r="U790" s="240" t="s">
        <v>1108</v>
      </c>
      <c r="V790" s="256">
        <v>1</v>
      </c>
      <c r="W790" s="257" t="s">
        <v>2068</v>
      </c>
      <c r="X790" s="258">
        <v>55</v>
      </c>
      <c r="Y790" s="259">
        <v>35</v>
      </c>
      <c r="Z790" s="260">
        <v>2956</v>
      </c>
      <c r="AA790" s="261">
        <v>2023</v>
      </c>
      <c r="AB790" s="262">
        <v>50</v>
      </c>
      <c r="AC790" s="262"/>
      <c r="AD790" s="261"/>
      <c r="AE790" s="262"/>
      <c r="AF790" s="255"/>
      <c r="AG790" s="263" t="s">
        <v>2063</v>
      </c>
      <c r="AH790" s="264"/>
      <c r="AI790" s="255">
        <v>20</v>
      </c>
      <c r="AJ790" s="264">
        <v>44530</v>
      </c>
      <c r="AK790" s="264">
        <v>40113</v>
      </c>
      <c r="AL790" s="264">
        <v>44393</v>
      </c>
      <c r="AM790" s="254"/>
      <c r="AN790" s="243"/>
      <c r="AO790" s="265" t="str">
        <f>_xlfn.IFNA(IF(VLOOKUP(tabItens[[#This Row],[CÓDIGO]],tabExcluirDoEstoque[#Data],1,FALSE),"sim",""),"")</f>
        <v/>
      </c>
      <c r="AP790" s="266" t="str">
        <f ca="1">IF(OR(ISBLANK(tabItens[[#This Row],[ATA DT.VALID.]]),tabItens[[#This Row],[ATA DT.VALID.]]="",tabItens[[#This Row],[ATA DT.VALID.]]=" "),"",IF(TYPE(tabItens[[#This Row],[ATA DT.VALID.]])=1,ROUNDUP((tabItens[[#This Row],[ATA DT.VALID.]]-TODAY())/7,0),""))</f>
        <v/>
      </c>
      <c r="AQ790" s="267"/>
      <c r="AR790" s="268" t="str">
        <f>IF(ISBLANK(tabItens[[#This Row],[CÓDIGO]]),"",IFERROR(VLOOKUP(tabItens[[#This Row],[CÓDIGO]],Consumo!$C$2:$AI$902,32,FALSE),0))</f>
        <v>06.2023</v>
      </c>
      <c r="AS790" s="269">
        <f>SUMIF(Consumo!$C$3:$C$902,tabItens[[#This Row],[CÓDIGO]],Consumo!$T$3:$T$902) + SUMIF(Consumo!$C$3:$C$902,tabItens[[#This Row],[CÓDIGO]],Consumo!$U$3:$U$902) + SUMIF(Consumo!$C$3:$C$902,tabItens[[#This Row],[CÓDIGO]],Consumo!$V$3:$V$902) + SUMIF(Consumo!$C$3:$C$902,tabItens[[#This Row],[CÓDIGO]],Consumo!$W$3:$W$902)</f>
        <v>32</v>
      </c>
      <c r="AT790" s="269">
        <f>SUMIF(Consumo!$C$3:$C$902,tabItens[[#This Row],[CÓDIGO]],Consumo!$AF$3:$AF$902)</f>
        <v>102</v>
      </c>
      <c r="AU790" s="270">
        <f>SUMIF(Consumo!$C$3:$C$902,tabItens[[#This Row],[CÓDIGO]],Consumo!$AG$3:$AG$902)</f>
        <v>32</v>
      </c>
      <c r="AV790" s="271">
        <f>SUMIF(Consumo!$C$3:$C$902,tabItens[[#This Row],[CÓDIGO]],Consumo!$AE$3:$AE$902)</f>
        <v>0</v>
      </c>
      <c r="AW790" s="244">
        <f>tabItens[[#This Row],[QTDE ATUAL]] + tabItens[[#This Row],[RC QTDE]] + tabItens[[#This Row],[AF SALDO]] + tabItens[[#This Row],[Recentes]]</f>
        <v>150</v>
      </c>
      <c r="AX790" s="272">
        <v>2</v>
      </c>
      <c r="AY790" s="272">
        <v>4</v>
      </c>
      <c r="AZ790" s="272">
        <f>IF(ISBLANK(tabItens[[#This Row],[CÓDIGO]]),"",tabItens[[#This Row],[PontoMês]] * (AZ$2+tabItens[[#This Row],[PontoQtM]]))</f>
        <v>8</v>
      </c>
      <c r="BA790" s="271">
        <f>tabItens[[#This Row],[PontoPed]] - tabItens[[#This Row],[Saldo]] + (1/10)</f>
        <v>-141.9</v>
      </c>
      <c r="BB790" s="271">
        <f xml:space="preserve"> tabItens[[#This Row],[PontoMês]] * BB$2 - tabItens[[#This Row],[QTDE ATUAL]] - (1/10)</f>
        <v>-98.1</v>
      </c>
      <c r="BC790" s="273">
        <f>IF( tabItens[[#This Row],[PontoPed]]&gt;0, IF(tabItens[[#This Row],[PontoPed]]&lt;1, 1, IF( tabItens[[#This Row],[Saldo]]&gt;tabItens[[#This Row],[PontoPed]], 0, (tabItens[[#This Row],[PontoPed]]-tabItens[[#This Row],[Saldo]])/tabItens[[#This Row],[PontoPed]] ) ), 0 )</f>
        <v>0</v>
      </c>
      <c r="BD790" s="274">
        <f>ROUNDDOWN(IF( OR( AND(tabItens[[#This Row],[PontoPed]]&lt;tabItens[[#This Row],[Saldo]],tabItens[[#This Row],[Saldo]]&gt;0), tabItens[[#This Row],[PontoPed]]=0), 99, IF(AND(tabItens[[#This Row],[Saldo]]=0,tabItens[[#This Row],[PontoPed]]&gt;0), 0, (1-tabItens[[#This Row],[PctAb]])*10 ) ),0)</f>
        <v>99</v>
      </c>
      <c r="BE790" s="275">
        <f>MAX(ROUNDDOWN( IF(tabItens[[#This Row],[Abaixo]] &gt; 0,   tabItens[[#This Row],[Abaixo]] + (tabItens[[#This Row],[PontoMês]] * IF( OR( ISBLANK(tabItens[[#This Row],[ATA Nº/ANO]]), tabItens[[#This Row],[ATA Nº/ANO]] = ""),BE$2,BE$1)),0),0),0)</f>
        <v>0</v>
      </c>
      <c r="BF79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0" s="276">
        <f>SUMIF(Consumo!$C$3:$C$902,tabItens[[#This Row],[CÓDIGO]],Consumo!$E$3:$E$902)</f>
        <v>0</v>
      </c>
      <c r="BH790" s="277">
        <f>IF(AND(tabItens[[#This Row],[Pend]] &gt; 0,tabItens[[#This Row],[Consumo]] &lt;&gt; 0), tabItens[[#This Row],[Pend]] / tabItens[[#This Row],[Consumo]], 0 )</f>
        <v>0</v>
      </c>
      <c r="BI790" s="276"/>
      <c r="BJ790" s="276"/>
      <c r="BK790" s="278" t="s">
        <v>2077</v>
      </c>
    </row>
    <row r="791" spans="1:63" x14ac:dyDescent="0.3">
      <c r="A791" s="239">
        <v>110892</v>
      </c>
      <c r="B791" s="240" t="s">
        <v>1680</v>
      </c>
      <c r="C791" s="241" t="s">
        <v>264</v>
      </c>
      <c r="D791" s="242">
        <v>9.9</v>
      </c>
      <c r="E791" s="243"/>
      <c r="F791" s="243"/>
      <c r="G791" s="243" t="s">
        <v>891</v>
      </c>
      <c r="H791" s="244">
        <v>154</v>
      </c>
      <c r="I791" s="245">
        <v>103003</v>
      </c>
      <c r="J791" s="246">
        <v>9.9</v>
      </c>
      <c r="K791" s="247">
        <v>35</v>
      </c>
      <c r="L791" s="248">
        <f>IF(tabItens[[#This Row],[Média]] &gt; 0, tabItens[[#This Row],[QTDE ATUAL]] / tabItens[[#This Row],[Média]],999.9)</f>
        <v>999.9</v>
      </c>
      <c r="M791" s="249">
        <v>0</v>
      </c>
      <c r="N791" s="250">
        <f>tabItens[[#This Row],[VALOR UNIT.]] * tabItens[[#This Row],[LC]]</f>
        <v>0</v>
      </c>
      <c r="O791" s="251"/>
      <c r="P791" s="252"/>
      <c r="Q791" s="253"/>
      <c r="R791" s="250"/>
      <c r="S791" s="254"/>
      <c r="T791" s="255">
        <f>ROUNDDOWN(IFERROR(tabItens[[#This Row],[ATA DT.VALID.]] - $D$1,0) / 30,0)</f>
        <v>-1507</v>
      </c>
      <c r="U791" s="240" t="s">
        <v>1108</v>
      </c>
      <c r="V791" s="256">
        <v>1</v>
      </c>
      <c r="W791" s="257" t="s">
        <v>2068</v>
      </c>
      <c r="X791" s="258">
        <v>55</v>
      </c>
      <c r="Y791" s="259">
        <v>35</v>
      </c>
      <c r="Z791" s="260"/>
      <c r="AA791" s="261"/>
      <c r="AB791" s="262"/>
      <c r="AC791" s="262"/>
      <c r="AD791" s="261"/>
      <c r="AE791" s="262"/>
      <c r="AF791" s="255"/>
      <c r="AG791" s="263" t="s">
        <v>2063</v>
      </c>
      <c r="AH791" s="264"/>
      <c r="AI791" s="255">
        <v>12</v>
      </c>
      <c r="AJ791" s="264">
        <v>41577</v>
      </c>
      <c r="AK791" s="264">
        <v>39944</v>
      </c>
      <c r="AL791" s="264">
        <v>43859</v>
      </c>
      <c r="AM791" s="254"/>
      <c r="AN791" s="243"/>
      <c r="AO791" s="265" t="str">
        <f>_xlfn.IFNA(IF(VLOOKUP(tabItens[[#This Row],[CÓDIGO]],tabExcluirDoEstoque[#Data],1,FALSE),"sim",""),"")</f>
        <v/>
      </c>
      <c r="AP791" s="266" t="str">
        <f ca="1">IF(OR(ISBLANK(tabItens[[#This Row],[ATA DT.VALID.]]),tabItens[[#This Row],[ATA DT.VALID.]]="",tabItens[[#This Row],[ATA DT.VALID.]]=" "),"",IF(TYPE(tabItens[[#This Row],[ATA DT.VALID.]])=1,ROUNDUP((tabItens[[#This Row],[ATA DT.VALID.]]-TODAY())/7,0),""))</f>
        <v/>
      </c>
      <c r="AQ791" s="267"/>
      <c r="AR791" s="268" t="str">
        <f>IF(ISBLANK(tabItens[[#This Row],[CÓDIGO]]),"",IFERROR(VLOOKUP(tabItens[[#This Row],[CÓDIGO]],Consumo!$C$2:$AI$902,32,FALSE),0))</f>
        <v>06.2023</v>
      </c>
      <c r="AS791" s="269">
        <f>SUMIF(Consumo!$C$3:$C$902,tabItens[[#This Row],[CÓDIGO]],Consumo!$T$3:$T$902) + SUMIF(Consumo!$C$3:$C$902,tabItens[[#This Row],[CÓDIGO]],Consumo!$U$3:$U$902) + SUMIF(Consumo!$C$3:$C$902,tabItens[[#This Row],[CÓDIGO]],Consumo!$V$3:$V$902) + SUMIF(Consumo!$C$3:$C$902,tabItens[[#This Row],[CÓDIGO]],Consumo!$W$3:$W$902)</f>
        <v>10</v>
      </c>
      <c r="AT791" s="269">
        <f>SUMIF(Consumo!$C$3:$C$902,tabItens[[#This Row],[CÓDIGO]],Consumo!$AF$3:$AF$902)</f>
        <v>38</v>
      </c>
      <c r="AU791" s="270">
        <f>SUMIF(Consumo!$C$3:$C$902,tabItens[[#This Row],[CÓDIGO]],Consumo!$AG$3:$AG$902)</f>
        <v>19</v>
      </c>
      <c r="AV791" s="271">
        <f>SUMIF(Consumo!$C$3:$C$902,tabItens[[#This Row],[CÓDIGO]],Consumo!$AE$3:$AE$902)</f>
        <v>0</v>
      </c>
      <c r="AW791" s="244">
        <f>tabItens[[#This Row],[QTDE ATUAL]] + tabItens[[#This Row],[RC QTDE]] + tabItens[[#This Row],[AF SALDO]] + tabItens[[#This Row],[Recentes]]</f>
        <v>154</v>
      </c>
      <c r="AX791" s="272">
        <v>0</v>
      </c>
      <c r="AY791" s="272">
        <v>4</v>
      </c>
      <c r="AZ791" s="272">
        <f>IF(ISBLANK(tabItens[[#This Row],[CÓDIGO]]),"",tabItens[[#This Row],[PontoMês]] * (AZ$2+tabItens[[#This Row],[PontoQtM]]))</f>
        <v>0</v>
      </c>
      <c r="BA791" s="271">
        <f>tabItens[[#This Row],[PontoPed]] - tabItens[[#This Row],[Saldo]] + (1/10)</f>
        <v>-153.9</v>
      </c>
      <c r="BB791" s="271">
        <f xml:space="preserve"> tabItens[[#This Row],[PontoMês]] * BB$2 - tabItens[[#This Row],[QTDE ATUAL]] - (1/10)</f>
        <v>-154.1</v>
      </c>
      <c r="BC791" s="273">
        <f>IF( tabItens[[#This Row],[PontoPed]]&gt;0, IF(tabItens[[#This Row],[PontoPed]]&lt;1, 1, IF( tabItens[[#This Row],[Saldo]]&gt;tabItens[[#This Row],[PontoPed]], 0, (tabItens[[#This Row],[PontoPed]]-tabItens[[#This Row],[Saldo]])/tabItens[[#This Row],[PontoPed]] ) ), 0 )</f>
        <v>0</v>
      </c>
      <c r="BD791" s="274">
        <f>ROUNDDOWN(IF( OR( AND(tabItens[[#This Row],[PontoPed]]&lt;tabItens[[#This Row],[Saldo]],tabItens[[#This Row],[Saldo]]&gt;0), tabItens[[#This Row],[PontoPed]]=0), 99, IF(AND(tabItens[[#This Row],[Saldo]]=0,tabItens[[#This Row],[PontoPed]]&gt;0), 0, (1-tabItens[[#This Row],[PctAb]])*10 ) ),0)</f>
        <v>99</v>
      </c>
      <c r="BE791" s="275">
        <f>MAX(ROUNDDOWN( IF(tabItens[[#This Row],[Abaixo]] &gt; 0,   tabItens[[#This Row],[Abaixo]] + (tabItens[[#This Row],[PontoMês]] * IF( OR( ISBLANK(tabItens[[#This Row],[ATA Nº/ANO]]), tabItens[[#This Row],[ATA Nº/ANO]] = ""),BE$2,BE$1)),0),0),0)</f>
        <v>0</v>
      </c>
      <c r="BF79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1" s="276">
        <f>SUMIF(Consumo!$C$3:$C$902,tabItens[[#This Row],[CÓDIGO]],Consumo!$E$3:$E$902)</f>
        <v>0</v>
      </c>
      <c r="BH791" s="277">
        <f>IF(AND(tabItens[[#This Row],[Pend]] &gt; 0,tabItens[[#This Row],[Consumo]] &lt;&gt; 0), tabItens[[#This Row],[Pend]] / tabItens[[#This Row],[Consumo]], 0 )</f>
        <v>0</v>
      </c>
      <c r="BI791" s="276"/>
      <c r="BJ791" s="276"/>
      <c r="BK791" s="278" t="s">
        <v>2077</v>
      </c>
    </row>
    <row r="792" spans="1:63" x14ac:dyDescent="0.3">
      <c r="A792" s="239">
        <v>110893</v>
      </c>
      <c r="B792" s="240" t="s">
        <v>1681</v>
      </c>
      <c r="C792" s="241" t="s">
        <v>264</v>
      </c>
      <c r="D792" s="242">
        <v>8</v>
      </c>
      <c r="E792" s="243"/>
      <c r="F792" s="243"/>
      <c r="G792" s="243" t="s">
        <v>891</v>
      </c>
      <c r="H792" s="244">
        <v>119</v>
      </c>
      <c r="I792" s="245">
        <v>103003</v>
      </c>
      <c r="J792" s="246">
        <v>8</v>
      </c>
      <c r="K792" s="247">
        <v>35</v>
      </c>
      <c r="L792" s="248">
        <f>IF(tabItens[[#This Row],[Média]] &gt; 0, tabItens[[#This Row],[QTDE ATUAL]] / tabItens[[#This Row],[Média]],999.9)</f>
        <v>999.9</v>
      </c>
      <c r="M792" s="249">
        <v>0</v>
      </c>
      <c r="N792" s="250">
        <f>tabItens[[#This Row],[VALOR UNIT.]] * tabItens[[#This Row],[LC]]</f>
        <v>0</v>
      </c>
      <c r="O792" s="251"/>
      <c r="P792" s="252"/>
      <c r="Q792" s="253"/>
      <c r="R792" s="250"/>
      <c r="S792" s="254"/>
      <c r="T792" s="255">
        <f>ROUNDDOWN(IFERROR(tabItens[[#This Row],[ATA DT.VALID.]] - $D$1,0) / 30,0)</f>
        <v>-1507</v>
      </c>
      <c r="U792" s="240" t="s">
        <v>1108</v>
      </c>
      <c r="V792" s="256">
        <v>1</v>
      </c>
      <c r="W792" s="257" t="s">
        <v>2068</v>
      </c>
      <c r="X792" s="258">
        <v>55</v>
      </c>
      <c r="Y792" s="259">
        <v>35</v>
      </c>
      <c r="Z792" s="260">
        <v>2956</v>
      </c>
      <c r="AA792" s="261">
        <v>2023</v>
      </c>
      <c r="AB792" s="262">
        <v>40</v>
      </c>
      <c r="AC792" s="262"/>
      <c r="AD792" s="261"/>
      <c r="AE792" s="262"/>
      <c r="AF792" s="255"/>
      <c r="AG792" s="263" t="s">
        <v>2063</v>
      </c>
      <c r="AH792" s="264"/>
      <c r="AI792" s="255">
        <v>12</v>
      </c>
      <c r="AJ792" s="264">
        <v>44348</v>
      </c>
      <c r="AK792" s="264">
        <v>39944</v>
      </c>
      <c r="AL792" s="264">
        <v>44333</v>
      </c>
      <c r="AM792" s="254"/>
      <c r="AN792" s="243"/>
      <c r="AO792" s="265" t="str">
        <f>_xlfn.IFNA(IF(VLOOKUP(tabItens[[#This Row],[CÓDIGO]],tabExcluirDoEstoque[#Data],1,FALSE),"sim",""),"")</f>
        <v/>
      </c>
      <c r="AP792" s="266" t="str">
        <f ca="1">IF(OR(ISBLANK(tabItens[[#This Row],[ATA DT.VALID.]]),tabItens[[#This Row],[ATA DT.VALID.]]="",tabItens[[#This Row],[ATA DT.VALID.]]=" "),"",IF(TYPE(tabItens[[#This Row],[ATA DT.VALID.]])=1,ROUNDUP((tabItens[[#This Row],[ATA DT.VALID.]]-TODAY())/7,0),""))</f>
        <v/>
      </c>
      <c r="AQ792" s="267"/>
      <c r="AR792" s="268" t="str">
        <f>IF(ISBLANK(tabItens[[#This Row],[CÓDIGO]]),"",IFERROR(VLOOKUP(tabItens[[#This Row],[CÓDIGO]],Consumo!$C$2:$AI$902,32,FALSE),0))</f>
        <v>06.2023</v>
      </c>
      <c r="AS792" s="269">
        <f>SUMIF(Consumo!$C$3:$C$902,tabItens[[#This Row],[CÓDIGO]],Consumo!$T$3:$T$902) + SUMIF(Consumo!$C$3:$C$902,tabItens[[#This Row],[CÓDIGO]],Consumo!$U$3:$U$902) + SUMIF(Consumo!$C$3:$C$902,tabItens[[#This Row],[CÓDIGO]],Consumo!$V$3:$V$902) + SUMIF(Consumo!$C$3:$C$902,tabItens[[#This Row],[CÓDIGO]],Consumo!$W$3:$W$902)</f>
        <v>20</v>
      </c>
      <c r="AT792" s="269">
        <f>SUMIF(Consumo!$C$3:$C$902,tabItens[[#This Row],[CÓDIGO]],Consumo!$AF$3:$AF$902)</f>
        <v>61</v>
      </c>
      <c r="AU792" s="270">
        <f>SUMIF(Consumo!$C$3:$C$902,tabItens[[#This Row],[CÓDIGO]],Consumo!$AG$3:$AG$902)</f>
        <v>20</v>
      </c>
      <c r="AV792" s="271">
        <f>SUMIF(Consumo!$C$3:$C$902,tabItens[[#This Row],[CÓDIGO]],Consumo!$AE$3:$AE$902)</f>
        <v>0</v>
      </c>
      <c r="AW792" s="244">
        <f>tabItens[[#This Row],[QTDE ATUAL]] + tabItens[[#This Row],[RC QTDE]] + tabItens[[#This Row],[AF SALDO]] + tabItens[[#This Row],[Recentes]]</f>
        <v>159</v>
      </c>
      <c r="AX792" s="272">
        <v>0</v>
      </c>
      <c r="AY792" s="272">
        <v>4</v>
      </c>
      <c r="AZ792" s="272">
        <f>IF(ISBLANK(tabItens[[#This Row],[CÓDIGO]]),"",tabItens[[#This Row],[PontoMês]] * (AZ$2+tabItens[[#This Row],[PontoQtM]]))</f>
        <v>0</v>
      </c>
      <c r="BA792" s="271">
        <f>tabItens[[#This Row],[PontoPed]] - tabItens[[#This Row],[Saldo]] + (1/10)</f>
        <v>-158.9</v>
      </c>
      <c r="BB792" s="271">
        <f xml:space="preserve"> tabItens[[#This Row],[PontoMês]] * BB$2 - tabItens[[#This Row],[QTDE ATUAL]] - (1/10)</f>
        <v>-119.1</v>
      </c>
      <c r="BC792" s="273">
        <f>IF( tabItens[[#This Row],[PontoPed]]&gt;0, IF(tabItens[[#This Row],[PontoPed]]&lt;1, 1, IF( tabItens[[#This Row],[Saldo]]&gt;tabItens[[#This Row],[PontoPed]], 0, (tabItens[[#This Row],[PontoPed]]-tabItens[[#This Row],[Saldo]])/tabItens[[#This Row],[PontoPed]] ) ), 0 )</f>
        <v>0</v>
      </c>
      <c r="BD792" s="274">
        <f>ROUNDDOWN(IF( OR( AND(tabItens[[#This Row],[PontoPed]]&lt;tabItens[[#This Row],[Saldo]],tabItens[[#This Row],[Saldo]]&gt;0), tabItens[[#This Row],[PontoPed]]=0), 99, IF(AND(tabItens[[#This Row],[Saldo]]=0,tabItens[[#This Row],[PontoPed]]&gt;0), 0, (1-tabItens[[#This Row],[PctAb]])*10 ) ),0)</f>
        <v>99</v>
      </c>
      <c r="BE792" s="275">
        <f>MAX(ROUNDDOWN( IF(tabItens[[#This Row],[Abaixo]] &gt; 0,   tabItens[[#This Row],[Abaixo]] + (tabItens[[#This Row],[PontoMês]] * IF( OR( ISBLANK(tabItens[[#This Row],[ATA Nº/ANO]]), tabItens[[#This Row],[ATA Nº/ANO]] = ""),BE$2,BE$1)),0),0),0)</f>
        <v>0</v>
      </c>
      <c r="BF79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2" s="276">
        <f>SUMIF(Consumo!$C$3:$C$902,tabItens[[#This Row],[CÓDIGO]],Consumo!$E$3:$E$902)</f>
        <v>0</v>
      </c>
      <c r="BH792" s="277">
        <f>IF(AND(tabItens[[#This Row],[Pend]] &gt; 0,tabItens[[#This Row],[Consumo]] &lt;&gt; 0), tabItens[[#This Row],[Pend]] / tabItens[[#This Row],[Consumo]], 0 )</f>
        <v>0</v>
      </c>
      <c r="BI792" s="276"/>
      <c r="BJ792" s="276"/>
      <c r="BK792" s="278" t="s">
        <v>2077</v>
      </c>
    </row>
    <row r="793" spans="1:63" x14ac:dyDescent="0.3">
      <c r="A793" s="239">
        <v>103344</v>
      </c>
      <c r="B793" s="240" t="s">
        <v>1604</v>
      </c>
      <c r="C793" s="241" t="s">
        <v>264</v>
      </c>
      <c r="D793" s="242">
        <v>1.85</v>
      </c>
      <c r="E793" s="243"/>
      <c r="F793" s="243"/>
      <c r="G793" s="243" t="s">
        <v>891</v>
      </c>
      <c r="H793" s="244">
        <v>516</v>
      </c>
      <c r="I793" s="245">
        <v>103003</v>
      </c>
      <c r="J793" s="246">
        <v>1.85</v>
      </c>
      <c r="K793" s="247">
        <v>28</v>
      </c>
      <c r="L793" s="248">
        <f>IF(tabItens[[#This Row],[Média]] &gt; 0, tabItens[[#This Row],[QTDE ATUAL]] / tabItens[[#This Row],[Média]],999.9)</f>
        <v>999.9</v>
      </c>
      <c r="M793" s="249">
        <v>0</v>
      </c>
      <c r="N793" s="250">
        <f>tabItens[[#This Row],[VALOR UNIT.]] * tabItens[[#This Row],[LC]]</f>
        <v>0</v>
      </c>
      <c r="O793" s="251" t="s">
        <v>2095</v>
      </c>
      <c r="P793" s="252"/>
      <c r="Q793" s="253"/>
      <c r="R793" s="250"/>
      <c r="S793" s="254"/>
      <c r="T793" s="255">
        <f>ROUNDDOWN(IFERROR(tabItens[[#This Row],[ATA DT.VALID.]] - $D$1,0) / 30,0)</f>
        <v>-1507</v>
      </c>
      <c r="U793" s="240" t="s">
        <v>1108</v>
      </c>
      <c r="V793" s="256">
        <v>1</v>
      </c>
      <c r="W793" s="257" t="s">
        <v>2068</v>
      </c>
      <c r="X793" s="258">
        <v>55</v>
      </c>
      <c r="Y793" s="259">
        <v>35</v>
      </c>
      <c r="Z793" s="260"/>
      <c r="AA793" s="261"/>
      <c r="AB793" s="262"/>
      <c r="AC793" s="262"/>
      <c r="AD793" s="261"/>
      <c r="AE793" s="262"/>
      <c r="AF793" s="255"/>
      <c r="AG793" s="263" t="s">
        <v>2063</v>
      </c>
      <c r="AH793" s="264"/>
      <c r="AI793" s="255">
        <v>10</v>
      </c>
      <c r="AJ793" s="264">
        <v>44677</v>
      </c>
      <c r="AK793" s="264">
        <v>39400</v>
      </c>
      <c r="AL793" s="264">
        <v>44670</v>
      </c>
      <c r="AM793" s="254"/>
      <c r="AN793" s="243"/>
      <c r="AO793" s="265" t="str">
        <f>_xlfn.IFNA(IF(VLOOKUP(tabItens[[#This Row],[CÓDIGO]],tabExcluirDoEstoque[#Data],1,FALSE),"sim",""),"")</f>
        <v/>
      </c>
      <c r="AP793" s="266" t="str">
        <f ca="1">IF(OR(ISBLANK(tabItens[[#This Row],[ATA DT.VALID.]]),tabItens[[#This Row],[ATA DT.VALID.]]="",tabItens[[#This Row],[ATA DT.VALID.]]=" "),"",IF(TYPE(tabItens[[#This Row],[ATA DT.VALID.]])=1,ROUNDUP((tabItens[[#This Row],[ATA DT.VALID.]]-TODAY())/7,0),""))</f>
        <v/>
      </c>
      <c r="AQ793" s="267">
        <v>0</v>
      </c>
      <c r="AR793" s="268" t="str">
        <f>IF(ISBLANK(tabItens[[#This Row],[CÓDIGO]]),"",IFERROR(VLOOKUP(tabItens[[#This Row],[CÓDIGO]],Consumo!$C$2:$AI$902,32,FALSE),0))</f>
        <v>07.2023</v>
      </c>
      <c r="AS793" s="269">
        <f>SUMIF(Consumo!$C$3:$C$902,tabItens[[#This Row],[CÓDIGO]],Consumo!$T$3:$T$902) + SUMIF(Consumo!$C$3:$C$902,tabItens[[#This Row],[CÓDIGO]],Consumo!$U$3:$U$902) + SUMIF(Consumo!$C$3:$C$902,tabItens[[#This Row],[CÓDIGO]],Consumo!$V$3:$V$902) + SUMIF(Consumo!$C$3:$C$902,tabItens[[#This Row],[CÓDIGO]],Consumo!$W$3:$W$902)</f>
        <v>10</v>
      </c>
      <c r="AT793" s="269">
        <f>SUMIF(Consumo!$C$3:$C$902,tabItens[[#This Row],[CÓDIGO]],Consumo!$AF$3:$AF$902)</f>
        <v>46</v>
      </c>
      <c r="AU793" s="270">
        <f>SUMIF(Consumo!$C$3:$C$902,tabItens[[#This Row],[CÓDIGO]],Consumo!$AG$3:$AG$902)</f>
        <v>10</v>
      </c>
      <c r="AV793" s="271">
        <f>SUMIF(Consumo!$C$3:$C$902,tabItens[[#This Row],[CÓDIGO]],Consumo!$AE$3:$AE$902)</f>
        <v>0</v>
      </c>
      <c r="AW793" s="244">
        <f>tabItens[[#This Row],[QTDE ATUAL]] + tabItens[[#This Row],[RC QTDE]] + tabItens[[#This Row],[AF SALDO]] + tabItens[[#This Row],[Recentes]]</f>
        <v>516</v>
      </c>
      <c r="AX793" s="272">
        <v>5</v>
      </c>
      <c r="AY793" s="272">
        <v>4</v>
      </c>
      <c r="AZ793" s="272">
        <f>IF(ISBLANK(tabItens[[#This Row],[CÓDIGO]]),"",tabItens[[#This Row],[PontoMês]] * (AZ$2+tabItens[[#This Row],[PontoQtM]]))</f>
        <v>20</v>
      </c>
      <c r="BA793" s="271">
        <f>tabItens[[#This Row],[PontoPed]] - tabItens[[#This Row],[Saldo]] + (1/10)</f>
        <v>-495.9</v>
      </c>
      <c r="BB793" s="271">
        <f xml:space="preserve"> tabItens[[#This Row],[PontoMês]] * BB$2 - tabItens[[#This Row],[QTDE ATUAL]] - (1/10)</f>
        <v>-511.1</v>
      </c>
      <c r="BC793" s="273">
        <f>IF( tabItens[[#This Row],[PontoPed]]&gt;0, IF(tabItens[[#This Row],[PontoPed]]&lt;1, 1, IF( tabItens[[#This Row],[Saldo]]&gt;tabItens[[#This Row],[PontoPed]], 0, (tabItens[[#This Row],[PontoPed]]-tabItens[[#This Row],[Saldo]])/tabItens[[#This Row],[PontoPed]] ) ), 0 )</f>
        <v>0</v>
      </c>
      <c r="BD793" s="274">
        <f>ROUNDDOWN(IF( OR( AND(tabItens[[#This Row],[PontoPed]]&lt;tabItens[[#This Row],[Saldo]],tabItens[[#This Row],[Saldo]]&gt;0), tabItens[[#This Row],[PontoPed]]=0), 99, IF(AND(tabItens[[#This Row],[Saldo]]=0,tabItens[[#This Row],[PontoPed]]&gt;0), 0, (1-tabItens[[#This Row],[PctAb]])*10 ) ),0)</f>
        <v>99</v>
      </c>
      <c r="BE793" s="275">
        <f>MAX(ROUNDDOWN( IF(tabItens[[#This Row],[Abaixo]] &gt; 0,   tabItens[[#This Row],[Abaixo]] + (tabItens[[#This Row],[PontoMês]] * IF( OR( ISBLANK(tabItens[[#This Row],[ATA Nº/ANO]]), tabItens[[#This Row],[ATA Nº/ANO]] = ""),BE$2,BE$1)),0),0),0)</f>
        <v>0</v>
      </c>
      <c r="BF79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93" s="276">
        <f>SUMIF(Consumo!$C$3:$C$902,tabItens[[#This Row],[CÓDIGO]],Consumo!$E$3:$E$902)</f>
        <v>0</v>
      </c>
      <c r="BH793" s="277">
        <f>IF(AND(tabItens[[#This Row],[Pend]] &gt; 0,tabItens[[#This Row],[Consumo]] &lt;&gt; 0), tabItens[[#This Row],[Pend]] / tabItens[[#This Row],[Consumo]], 0 )</f>
        <v>0</v>
      </c>
      <c r="BI793" s="276"/>
      <c r="BJ793" s="276"/>
      <c r="BK793" s="278" t="s">
        <v>2077</v>
      </c>
    </row>
    <row r="794" spans="1:63" x14ac:dyDescent="0.3">
      <c r="A794" s="239">
        <v>15648</v>
      </c>
      <c r="B794" s="240" t="s">
        <v>1107</v>
      </c>
      <c r="C794" s="241" t="s">
        <v>264</v>
      </c>
      <c r="D794" s="242">
        <v>3.24</v>
      </c>
      <c r="E794" s="243"/>
      <c r="F794" s="243"/>
      <c r="G794" s="243" t="s">
        <v>891</v>
      </c>
      <c r="H794" s="244">
        <v>36</v>
      </c>
      <c r="I794" s="245">
        <v>103003</v>
      </c>
      <c r="J794" s="246">
        <v>3.24</v>
      </c>
      <c r="K794" s="247">
        <v>22</v>
      </c>
      <c r="L794" s="248">
        <f>IF(tabItens[[#This Row],[Média]] &gt; 0, tabItens[[#This Row],[QTDE ATUAL]] / tabItens[[#This Row],[Média]],999.9)</f>
        <v>999.9</v>
      </c>
      <c r="M794" s="249">
        <v>0</v>
      </c>
      <c r="N794" s="250">
        <f>tabItens[[#This Row],[VALOR UNIT.]] * tabItens[[#This Row],[LC]]</f>
        <v>0</v>
      </c>
      <c r="O794" s="251"/>
      <c r="P794" s="252"/>
      <c r="Q794" s="253"/>
      <c r="R794" s="250"/>
      <c r="S794" s="254"/>
      <c r="T794" s="255">
        <f>ROUNDDOWN(IFERROR(tabItens[[#This Row],[ATA DT.VALID.]] - $D$1,0) / 30,0)</f>
        <v>-1507</v>
      </c>
      <c r="U794" s="240" t="s">
        <v>1108</v>
      </c>
      <c r="V794" s="256">
        <v>1</v>
      </c>
      <c r="W794" s="257" t="s">
        <v>2068</v>
      </c>
      <c r="X794" s="258">
        <v>55</v>
      </c>
      <c r="Y794" s="259">
        <v>35</v>
      </c>
      <c r="Z794" s="260">
        <v>2442</v>
      </c>
      <c r="AA794" s="261">
        <v>2023</v>
      </c>
      <c r="AB794" s="262">
        <v>10</v>
      </c>
      <c r="AC794" s="262"/>
      <c r="AD794" s="261"/>
      <c r="AE794" s="262"/>
      <c r="AF794" s="255"/>
      <c r="AG794" s="263" t="s">
        <v>2063</v>
      </c>
      <c r="AH794" s="264"/>
      <c r="AI794" s="255">
        <v>8</v>
      </c>
      <c r="AJ794" s="264">
        <v>43916</v>
      </c>
      <c r="AK794" s="264" t="s">
        <v>891</v>
      </c>
      <c r="AL794" s="264">
        <v>43865</v>
      </c>
      <c r="AM794" s="254"/>
      <c r="AN794" s="243"/>
      <c r="AO794" s="265" t="str">
        <f>_xlfn.IFNA(IF(VLOOKUP(tabItens[[#This Row],[CÓDIGO]],tabExcluirDoEstoque[#Data],1,FALSE),"sim",""),"")</f>
        <v/>
      </c>
      <c r="AP794" s="266" t="str">
        <f ca="1">IF(OR(ISBLANK(tabItens[[#This Row],[ATA DT.VALID.]]),tabItens[[#This Row],[ATA DT.VALID.]]="",tabItens[[#This Row],[ATA DT.VALID.]]=" "),"",IF(TYPE(tabItens[[#This Row],[ATA DT.VALID.]])=1,ROUNDUP((tabItens[[#This Row],[ATA DT.VALID.]]-TODAY())/7,0),""))</f>
        <v/>
      </c>
      <c r="AQ794" s="267"/>
      <c r="AR794" s="268" t="str">
        <f>IF(ISBLANK(tabItens[[#This Row],[CÓDIGO]]),"",IFERROR(VLOOKUP(tabItens[[#This Row],[CÓDIGO]],Consumo!$C$2:$AI$902,32,FALSE),0))</f>
        <v>01.2023</v>
      </c>
      <c r="AS794" s="269">
        <f>SUMIF(Consumo!$C$3:$C$902,tabItens[[#This Row],[CÓDIGO]],Consumo!$T$3:$T$902) + SUMIF(Consumo!$C$3:$C$902,tabItens[[#This Row],[CÓDIGO]],Consumo!$U$3:$U$902) + SUMIF(Consumo!$C$3:$C$902,tabItens[[#This Row],[CÓDIGO]],Consumo!$V$3:$V$902) + SUMIF(Consumo!$C$3:$C$902,tabItens[[#This Row],[CÓDIGO]],Consumo!$W$3:$W$902)</f>
        <v>0</v>
      </c>
      <c r="AT794" s="269">
        <f>SUMIF(Consumo!$C$3:$C$902,tabItens[[#This Row],[CÓDIGO]],Consumo!$AF$3:$AF$902)</f>
        <v>42</v>
      </c>
      <c r="AU794" s="270">
        <f>SUMIF(Consumo!$C$3:$C$902,tabItens[[#This Row],[CÓDIGO]],Consumo!$AG$3:$AG$902)</f>
        <v>20</v>
      </c>
      <c r="AV794" s="271">
        <f>SUMIF(Consumo!$C$3:$C$902,tabItens[[#This Row],[CÓDIGO]],Consumo!$AE$3:$AE$902)</f>
        <v>0</v>
      </c>
      <c r="AW794" s="244">
        <f>tabItens[[#This Row],[QTDE ATUAL]] + tabItens[[#This Row],[RC QTDE]] + tabItens[[#This Row],[AF SALDO]] + tabItens[[#This Row],[Recentes]]</f>
        <v>46</v>
      </c>
      <c r="AX794" s="272">
        <v>0</v>
      </c>
      <c r="AY794" s="272">
        <v>4</v>
      </c>
      <c r="AZ794" s="272">
        <f>IF(ISBLANK(tabItens[[#This Row],[CÓDIGO]]),"",tabItens[[#This Row],[PontoMês]] * (AZ$2+tabItens[[#This Row],[PontoQtM]]))</f>
        <v>0</v>
      </c>
      <c r="BA794" s="271">
        <f>tabItens[[#This Row],[PontoPed]] - tabItens[[#This Row],[Saldo]] + (1/10)</f>
        <v>-45.9</v>
      </c>
      <c r="BB794" s="271">
        <f xml:space="preserve"> tabItens[[#This Row],[PontoMês]] * BB$2 - tabItens[[#This Row],[QTDE ATUAL]] - (1/10)</f>
        <v>-36.1</v>
      </c>
      <c r="BC794" s="273">
        <f>IF( tabItens[[#This Row],[PontoPed]]&gt;0, IF(tabItens[[#This Row],[PontoPed]]&lt;1, 1, IF( tabItens[[#This Row],[Saldo]]&gt;tabItens[[#This Row],[PontoPed]], 0, (tabItens[[#This Row],[PontoPed]]-tabItens[[#This Row],[Saldo]])/tabItens[[#This Row],[PontoPed]] ) ), 0 )</f>
        <v>0</v>
      </c>
      <c r="BD794" s="274">
        <f>ROUNDDOWN(IF( OR( AND(tabItens[[#This Row],[PontoPed]]&lt;tabItens[[#This Row],[Saldo]],tabItens[[#This Row],[Saldo]]&gt;0), tabItens[[#This Row],[PontoPed]]=0), 99, IF(AND(tabItens[[#This Row],[Saldo]]=0,tabItens[[#This Row],[PontoPed]]&gt;0), 0, (1-tabItens[[#This Row],[PctAb]])*10 ) ),0)</f>
        <v>99</v>
      </c>
      <c r="BE794" s="275">
        <f>MAX(ROUNDDOWN( IF(tabItens[[#This Row],[Abaixo]] &gt; 0,   tabItens[[#This Row],[Abaixo]] + (tabItens[[#This Row],[PontoMês]] * IF( OR( ISBLANK(tabItens[[#This Row],[ATA Nº/ANO]]), tabItens[[#This Row],[ATA Nº/ANO]] = ""),BE$2,BE$1)),0),0),0)</f>
        <v>0</v>
      </c>
      <c r="BF79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4" s="276">
        <f>SUMIF(Consumo!$C$3:$C$902,tabItens[[#This Row],[CÓDIGO]],Consumo!$E$3:$E$902)</f>
        <v>0</v>
      </c>
      <c r="BH794" s="277">
        <f>IF(AND(tabItens[[#This Row],[Pend]] &gt; 0,tabItens[[#This Row],[Consumo]] &lt;&gt; 0), tabItens[[#This Row],[Pend]] / tabItens[[#This Row],[Consumo]], 0 )</f>
        <v>0</v>
      </c>
      <c r="BI794" s="276"/>
      <c r="BJ794" s="276"/>
      <c r="BK794" s="278" t="s">
        <v>2077</v>
      </c>
    </row>
    <row r="795" spans="1:63" x14ac:dyDescent="0.3">
      <c r="A795" s="239">
        <v>15656</v>
      </c>
      <c r="B795" s="240" t="s">
        <v>1109</v>
      </c>
      <c r="C795" s="241" t="s">
        <v>264</v>
      </c>
      <c r="D795" s="242">
        <v>5.75</v>
      </c>
      <c r="E795" s="243"/>
      <c r="F795" s="243"/>
      <c r="G795" s="243" t="s">
        <v>891</v>
      </c>
      <c r="H795" s="244">
        <v>136</v>
      </c>
      <c r="I795" s="245">
        <v>103003</v>
      </c>
      <c r="J795" s="246">
        <v>5.75</v>
      </c>
      <c r="K795" s="247">
        <v>15</v>
      </c>
      <c r="L795" s="248">
        <f>IF(tabItens[[#This Row],[Média]] &gt; 0, tabItens[[#This Row],[QTDE ATUAL]] / tabItens[[#This Row],[Média]],999.9)</f>
        <v>999.9</v>
      </c>
      <c r="M795" s="249">
        <v>0</v>
      </c>
      <c r="N795" s="250">
        <f>tabItens[[#This Row],[VALOR UNIT.]] * tabItens[[#This Row],[LC]]</f>
        <v>0</v>
      </c>
      <c r="O795" s="251" t="s">
        <v>2100</v>
      </c>
      <c r="P795" s="252"/>
      <c r="Q795" s="253"/>
      <c r="R795" s="250"/>
      <c r="S795" s="254"/>
      <c r="T795" s="255">
        <f>ROUNDDOWN(IFERROR(tabItens[[#This Row],[ATA DT.VALID.]] - $D$1,0) / 30,0)</f>
        <v>-1507</v>
      </c>
      <c r="U795" s="240" t="s">
        <v>1108</v>
      </c>
      <c r="V795" s="256">
        <v>1</v>
      </c>
      <c r="W795" s="257" t="s">
        <v>2068</v>
      </c>
      <c r="X795" s="258">
        <v>55</v>
      </c>
      <c r="Y795" s="259">
        <v>35</v>
      </c>
      <c r="Z795" s="260"/>
      <c r="AA795" s="261"/>
      <c r="AB795" s="262"/>
      <c r="AC795" s="262"/>
      <c r="AD795" s="261"/>
      <c r="AE795" s="262"/>
      <c r="AF795" s="255"/>
      <c r="AG795" s="263" t="s">
        <v>2063</v>
      </c>
      <c r="AH795" s="264"/>
      <c r="AI795" s="255">
        <v>6</v>
      </c>
      <c r="AJ795" s="264">
        <v>43966</v>
      </c>
      <c r="AK795" s="264" t="s">
        <v>891</v>
      </c>
      <c r="AL795" s="264">
        <v>43880</v>
      </c>
      <c r="AM795" s="254"/>
      <c r="AN795" s="243"/>
      <c r="AO795" s="265" t="str">
        <f>_xlfn.IFNA(IF(VLOOKUP(tabItens[[#This Row],[CÓDIGO]],tabExcluirDoEstoque[#Data],1,FALSE),"sim",""),"")</f>
        <v/>
      </c>
      <c r="AP795" s="266" t="str">
        <f ca="1">IF(OR(ISBLANK(tabItens[[#This Row],[ATA DT.VALID.]]),tabItens[[#This Row],[ATA DT.VALID.]]="",tabItens[[#This Row],[ATA DT.VALID.]]=" "),"",IF(TYPE(tabItens[[#This Row],[ATA DT.VALID.]])=1,ROUNDUP((tabItens[[#This Row],[ATA DT.VALID.]]-TODAY())/7,0),""))</f>
        <v/>
      </c>
      <c r="AQ795" s="267">
        <v>0</v>
      </c>
      <c r="AR795" s="268" t="str">
        <f>IF(ISBLANK(tabItens[[#This Row],[CÓDIGO]]),"",IFERROR(VLOOKUP(tabItens[[#This Row],[CÓDIGO]],Consumo!$C$2:$AI$902,32,FALSE),0))</f>
        <v>06.2023</v>
      </c>
      <c r="AS795" s="269">
        <f>SUMIF(Consumo!$C$3:$C$902,tabItens[[#This Row],[CÓDIGO]],Consumo!$T$3:$T$902) + SUMIF(Consumo!$C$3:$C$902,tabItens[[#This Row],[CÓDIGO]],Consumo!$U$3:$U$902) + SUMIF(Consumo!$C$3:$C$902,tabItens[[#This Row],[CÓDIGO]],Consumo!$V$3:$V$902) + SUMIF(Consumo!$C$3:$C$902,tabItens[[#This Row],[CÓDIGO]],Consumo!$W$3:$W$902)</f>
        <v>10</v>
      </c>
      <c r="AT795" s="269">
        <f>SUMIF(Consumo!$C$3:$C$902,tabItens[[#This Row],[CÓDIGO]],Consumo!$AF$3:$AF$902)</f>
        <v>21</v>
      </c>
      <c r="AU795" s="270">
        <f>SUMIF(Consumo!$C$3:$C$902,tabItens[[#This Row],[CÓDIGO]],Consumo!$AG$3:$AG$902)</f>
        <v>10</v>
      </c>
      <c r="AV795" s="271">
        <f>SUMIF(Consumo!$C$3:$C$902,tabItens[[#This Row],[CÓDIGO]],Consumo!$AE$3:$AE$902)</f>
        <v>0</v>
      </c>
      <c r="AW795" s="244">
        <f>tabItens[[#This Row],[QTDE ATUAL]] + tabItens[[#This Row],[RC QTDE]] + tabItens[[#This Row],[AF SALDO]] + tabItens[[#This Row],[Recentes]]</f>
        <v>136</v>
      </c>
      <c r="AX795" s="272">
        <v>9</v>
      </c>
      <c r="AY795" s="272">
        <v>4</v>
      </c>
      <c r="AZ795" s="272">
        <f>IF(ISBLANK(tabItens[[#This Row],[CÓDIGO]]),"",tabItens[[#This Row],[PontoMês]] * (AZ$2+tabItens[[#This Row],[PontoQtM]]))</f>
        <v>36</v>
      </c>
      <c r="BA795" s="271">
        <f>tabItens[[#This Row],[PontoPed]] - tabItens[[#This Row],[Saldo]] + (1/10)</f>
        <v>-99.9</v>
      </c>
      <c r="BB795" s="271">
        <f xml:space="preserve"> tabItens[[#This Row],[PontoMês]] * BB$2 - tabItens[[#This Row],[QTDE ATUAL]] - (1/10)</f>
        <v>-127.1</v>
      </c>
      <c r="BC795" s="273">
        <f>IF( tabItens[[#This Row],[PontoPed]]&gt;0, IF(tabItens[[#This Row],[PontoPed]]&lt;1, 1, IF( tabItens[[#This Row],[Saldo]]&gt;tabItens[[#This Row],[PontoPed]], 0, (tabItens[[#This Row],[PontoPed]]-tabItens[[#This Row],[Saldo]])/tabItens[[#This Row],[PontoPed]] ) ), 0 )</f>
        <v>0</v>
      </c>
      <c r="BD795" s="274">
        <f>ROUNDDOWN(IF( OR( AND(tabItens[[#This Row],[PontoPed]]&lt;tabItens[[#This Row],[Saldo]],tabItens[[#This Row],[Saldo]]&gt;0), tabItens[[#This Row],[PontoPed]]=0), 99, IF(AND(tabItens[[#This Row],[Saldo]]=0,tabItens[[#This Row],[PontoPed]]&gt;0), 0, (1-tabItens[[#This Row],[PctAb]])*10 ) ),0)</f>
        <v>99</v>
      </c>
      <c r="BE795" s="275">
        <f>MAX(ROUNDDOWN( IF(tabItens[[#This Row],[Abaixo]] &gt; 0,   tabItens[[#This Row],[Abaixo]] + (tabItens[[#This Row],[PontoMês]] * IF( OR( ISBLANK(tabItens[[#This Row],[ATA Nº/ANO]]), tabItens[[#This Row],[ATA Nº/ANO]] = ""),BE$2,BE$1)),0),0),0)</f>
        <v>0</v>
      </c>
      <c r="BF79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95" s="276">
        <f>SUMIF(Consumo!$C$3:$C$902,tabItens[[#This Row],[CÓDIGO]],Consumo!$E$3:$E$902)</f>
        <v>0</v>
      </c>
      <c r="BH795" s="277">
        <f>IF(AND(tabItens[[#This Row],[Pend]] &gt; 0,tabItens[[#This Row],[Consumo]] &lt;&gt; 0), tabItens[[#This Row],[Pend]] / tabItens[[#This Row],[Consumo]], 0 )</f>
        <v>0</v>
      </c>
      <c r="BI795" s="276"/>
      <c r="BJ795" s="276"/>
      <c r="BK795" s="278" t="s">
        <v>2077</v>
      </c>
    </row>
    <row r="796" spans="1:63" x14ac:dyDescent="0.3">
      <c r="A796" s="239">
        <v>15673</v>
      </c>
      <c r="B796" s="240" t="s">
        <v>1113</v>
      </c>
      <c r="C796" s="241" t="s">
        <v>264</v>
      </c>
      <c r="D796" s="242">
        <v>4.5999999999999996</v>
      </c>
      <c r="E796" s="243"/>
      <c r="F796" s="243"/>
      <c r="G796" s="243" t="s">
        <v>891</v>
      </c>
      <c r="H796" s="244">
        <v>100</v>
      </c>
      <c r="I796" s="245">
        <v>103003</v>
      </c>
      <c r="J796" s="246">
        <v>4.5999999999999996</v>
      </c>
      <c r="K796" s="247">
        <v>63</v>
      </c>
      <c r="L796" s="248">
        <f>IF(tabItens[[#This Row],[Média]] &gt; 0, tabItens[[#This Row],[QTDE ATUAL]] / tabItens[[#This Row],[Média]],999.9)</f>
        <v>999.9</v>
      </c>
      <c r="M796" s="249">
        <v>0</v>
      </c>
      <c r="N796" s="250">
        <f>tabItens[[#This Row],[VALOR UNIT.]] * tabItens[[#This Row],[LC]]</f>
        <v>0</v>
      </c>
      <c r="O796" s="251" t="s">
        <v>2095</v>
      </c>
      <c r="P796" s="252"/>
      <c r="Q796" s="253"/>
      <c r="R796" s="250"/>
      <c r="S796" s="254"/>
      <c r="T796" s="255">
        <f>ROUNDDOWN(IFERROR(tabItens[[#This Row],[ATA DT.VALID.]] - $D$1,0) / 30,0)</f>
        <v>-1507</v>
      </c>
      <c r="U796" s="240" t="s">
        <v>1108</v>
      </c>
      <c r="V796" s="256">
        <v>1</v>
      </c>
      <c r="W796" s="257" t="s">
        <v>2068</v>
      </c>
      <c r="X796" s="258">
        <v>55</v>
      </c>
      <c r="Y796" s="259">
        <v>35</v>
      </c>
      <c r="Z796" s="260">
        <v>2956</v>
      </c>
      <c r="AA796" s="261">
        <v>2023</v>
      </c>
      <c r="AB796" s="262">
        <v>50</v>
      </c>
      <c r="AC796" s="262"/>
      <c r="AD796" s="261"/>
      <c r="AE796" s="262"/>
      <c r="AF796" s="255"/>
      <c r="AG796" s="263" t="s">
        <v>2063</v>
      </c>
      <c r="AH796" s="264"/>
      <c r="AI796" s="255">
        <v>22</v>
      </c>
      <c r="AJ796" s="264">
        <v>44337</v>
      </c>
      <c r="AK796" s="264" t="s">
        <v>891</v>
      </c>
      <c r="AL796" s="264">
        <v>44516</v>
      </c>
      <c r="AM796" s="254"/>
      <c r="AN796" s="243"/>
      <c r="AO796" s="265" t="str">
        <f>_xlfn.IFNA(IF(VLOOKUP(tabItens[[#This Row],[CÓDIGO]],tabExcluirDoEstoque[#Data],1,FALSE),"sim",""),"")</f>
        <v/>
      </c>
      <c r="AP796" s="266" t="str">
        <f ca="1">IF(OR(ISBLANK(tabItens[[#This Row],[ATA DT.VALID.]]),tabItens[[#This Row],[ATA DT.VALID.]]="",tabItens[[#This Row],[ATA DT.VALID.]]=" "),"",IF(TYPE(tabItens[[#This Row],[ATA DT.VALID.]])=1,ROUNDUP((tabItens[[#This Row],[ATA DT.VALID.]]-TODAY())/7,0),""))</f>
        <v/>
      </c>
      <c r="AQ796" s="267">
        <v>0</v>
      </c>
      <c r="AR796" s="268" t="str">
        <f>IF(ISBLANK(tabItens[[#This Row],[CÓDIGO]]),"",IFERROR(VLOOKUP(tabItens[[#This Row],[CÓDIGO]],Consumo!$C$2:$AI$902,32,FALSE),0))</f>
        <v>06.2023</v>
      </c>
      <c r="AS796" s="269">
        <f>SUMIF(Consumo!$C$3:$C$902,tabItens[[#This Row],[CÓDIGO]],Consumo!$T$3:$T$902) + SUMIF(Consumo!$C$3:$C$902,tabItens[[#This Row],[CÓDIGO]],Consumo!$U$3:$U$902) + SUMIF(Consumo!$C$3:$C$902,tabItens[[#This Row],[CÓDIGO]],Consumo!$V$3:$V$902) + SUMIF(Consumo!$C$3:$C$902,tabItens[[#This Row],[CÓDIGO]],Consumo!$W$3:$W$902)</f>
        <v>20</v>
      </c>
      <c r="AT796" s="269">
        <f>SUMIF(Consumo!$C$3:$C$902,tabItens[[#This Row],[CÓDIGO]],Consumo!$AF$3:$AF$902)</f>
        <v>86</v>
      </c>
      <c r="AU796" s="270">
        <f>SUMIF(Consumo!$C$3:$C$902,tabItens[[#This Row],[CÓDIGO]],Consumo!$AG$3:$AG$902)</f>
        <v>23</v>
      </c>
      <c r="AV796" s="271">
        <f>SUMIF(Consumo!$C$3:$C$902,tabItens[[#This Row],[CÓDIGO]],Consumo!$AE$3:$AE$902)</f>
        <v>0</v>
      </c>
      <c r="AW796" s="244">
        <f>tabItens[[#This Row],[QTDE ATUAL]] + tabItens[[#This Row],[RC QTDE]] + tabItens[[#This Row],[AF SALDO]] + tabItens[[#This Row],[Recentes]]</f>
        <v>150</v>
      </c>
      <c r="AX796" s="272">
        <v>3</v>
      </c>
      <c r="AY796" s="272">
        <v>4</v>
      </c>
      <c r="AZ796" s="272">
        <f>IF(ISBLANK(tabItens[[#This Row],[CÓDIGO]]),"",tabItens[[#This Row],[PontoMês]] * (AZ$2+tabItens[[#This Row],[PontoQtM]]))</f>
        <v>12</v>
      </c>
      <c r="BA796" s="271">
        <f>tabItens[[#This Row],[PontoPed]] - tabItens[[#This Row],[Saldo]] + (1/10)</f>
        <v>-137.9</v>
      </c>
      <c r="BB796" s="271">
        <f xml:space="preserve"> tabItens[[#This Row],[PontoMês]] * BB$2 - tabItens[[#This Row],[QTDE ATUAL]] - (1/10)</f>
        <v>-97.1</v>
      </c>
      <c r="BC796" s="273">
        <f>IF( tabItens[[#This Row],[PontoPed]]&gt;0, IF(tabItens[[#This Row],[PontoPed]]&lt;1, 1, IF( tabItens[[#This Row],[Saldo]]&gt;tabItens[[#This Row],[PontoPed]], 0, (tabItens[[#This Row],[PontoPed]]-tabItens[[#This Row],[Saldo]])/tabItens[[#This Row],[PontoPed]] ) ), 0 )</f>
        <v>0</v>
      </c>
      <c r="BD796" s="274">
        <f>ROUNDDOWN(IF( OR( AND(tabItens[[#This Row],[PontoPed]]&lt;tabItens[[#This Row],[Saldo]],tabItens[[#This Row],[Saldo]]&gt;0), tabItens[[#This Row],[PontoPed]]=0), 99, IF(AND(tabItens[[#This Row],[Saldo]]=0,tabItens[[#This Row],[PontoPed]]&gt;0), 0, (1-tabItens[[#This Row],[PctAb]])*10 ) ),0)</f>
        <v>99</v>
      </c>
      <c r="BE796" s="275">
        <f>MAX(ROUNDDOWN( IF(tabItens[[#This Row],[Abaixo]] &gt; 0,   tabItens[[#This Row],[Abaixo]] + (tabItens[[#This Row],[PontoMês]] * IF( OR( ISBLANK(tabItens[[#This Row],[ATA Nº/ANO]]), tabItens[[#This Row],[ATA Nº/ANO]] = ""),BE$2,BE$1)),0),0),0)</f>
        <v>0</v>
      </c>
      <c r="BF79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96" s="276">
        <f>SUMIF(Consumo!$C$3:$C$902,tabItens[[#This Row],[CÓDIGO]],Consumo!$E$3:$E$902)</f>
        <v>0</v>
      </c>
      <c r="BH796" s="277">
        <f>IF(AND(tabItens[[#This Row],[Pend]] &gt; 0,tabItens[[#This Row],[Consumo]] &lt;&gt; 0), tabItens[[#This Row],[Pend]] / tabItens[[#This Row],[Consumo]], 0 )</f>
        <v>0</v>
      </c>
      <c r="BI796" s="276"/>
      <c r="BJ796" s="276"/>
      <c r="BK796" s="278" t="s">
        <v>2077</v>
      </c>
    </row>
    <row r="797" spans="1:63" x14ac:dyDescent="0.3">
      <c r="A797" s="239">
        <v>15664</v>
      </c>
      <c r="B797" s="240" t="s">
        <v>1110</v>
      </c>
      <c r="C797" s="241" t="s">
        <v>264</v>
      </c>
      <c r="D797" s="242">
        <v>1.6</v>
      </c>
      <c r="E797" s="243"/>
      <c r="F797" s="243"/>
      <c r="G797" s="243" t="s">
        <v>891</v>
      </c>
      <c r="H797" s="244">
        <v>54</v>
      </c>
      <c r="I797" s="245">
        <v>103003</v>
      </c>
      <c r="J797" s="246">
        <v>1.6</v>
      </c>
      <c r="K797" s="247">
        <v>9</v>
      </c>
      <c r="L797" s="248">
        <f>IF(tabItens[[#This Row],[Média]] &gt; 0, tabItens[[#This Row],[QTDE ATUAL]] / tabItens[[#This Row],[Média]],999.9)</f>
        <v>999.9</v>
      </c>
      <c r="M797" s="249">
        <v>0</v>
      </c>
      <c r="N797" s="250">
        <f>tabItens[[#This Row],[VALOR UNIT.]] * tabItens[[#This Row],[LC]]</f>
        <v>0</v>
      </c>
      <c r="O797" s="251" t="s">
        <v>2095</v>
      </c>
      <c r="P797" s="252"/>
      <c r="Q797" s="253"/>
      <c r="R797" s="250"/>
      <c r="S797" s="254"/>
      <c r="T797" s="255">
        <f>ROUNDDOWN(IFERROR(tabItens[[#This Row],[ATA DT.VALID.]] - $D$1,0) / 30,0)</f>
        <v>-1507</v>
      </c>
      <c r="U797" s="240" t="s">
        <v>1108</v>
      </c>
      <c r="V797" s="256">
        <v>1</v>
      </c>
      <c r="W797" s="257" t="s">
        <v>2068</v>
      </c>
      <c r="X797" s="258">
        <v>55</v>
      </c>
      <c r="Y797" s="259">
        <v>35</v>
      </c>
      <c r="Z797" s="260"/>
      <c r="AA797" s="261"/>
      <c r="AB797" s="262"/>
      <c r="AC797" s="262"/>
      <c r="AD797" s="261"/>
      <c r="AE797" s="262"/>
      <c r="AF797" s="255"/>
      <c r="AG797" s="263" t="s">
        <v>2063</v>
      </c>
      <c r="AH797" s="264"/>
      <c r="AI797" s="255">
        <v>4</v>
      </c>
      <c r="AJ797" s="264">
        <v>43978</v>
      </c>
      <c r="AK797" s="264" t="s">
        <v>891</v>
      </c>
      <c r="AL797" s="264">
        <v>44516</v>
      </c>
      <c r="AM797" s="254"/>
      <c r="AN797" s="243"/>
      <c r="AO797" s="265" t="str">
        <f>_xlfn.IFNA(IF(VLOOKUP(tabItens[[#This Row],[CÓDIGO]],tabExcluirDoEstoque[#Data],1,FALSE),"sim",""),"")</f>
        <v/>
      </c>
      <c r="AP797" s="266" t="str">
        <f ca="1">IF(OR(ISBLANK(tabItens[[#This Row],[ATA DT.VALID.]]),tabItens[[#This Row],[ATA DT.VALID.]]="",tabItens[[#This Row],[ATA DT.VALID.]]=" "),"",IF(TYPE(tabItens[[#This Row],[ATA DT.VALID.]])=1,ROUNDUP((tabItens[[#This Row],[ATA DT.VALID.]]-TODAY())/7,0),""))</f>
        <v/>
      </c>
      <c r="AQ797" s="267">
        <v>0</v>
      </c>
      <c r="AR797" s="268" t="str">
        <f>IF(ISBLANK(tabItens[[#This Row],[CÓDIGO]]),"",IFERROR(VLOOKUP(tabItens[[#This Row],[CÓDIGO]],Consumo!$C$2:$AI$902,32,FALSE),0))</f>
        <v>11.2022</v>
      </c>
      <c r="AS797" s="269">
        <f>SUMIF(Consumo!$C$3:$C$902,tabItens[[#This Row],[CÓDIGO]],Consumo!$T$3:$T$902) + SUMIF(Consumo!$C$3:$C$902,tabItens[[#This Row],[CÓDIGO]],Consumo!$U$3:$U$902) + SUMIF(Consumo!$C$3:$C$902,tabItens[[#This Row],[CÓDIGO]],Consumo!$V$3:$V$902) + SUMIF(Consumo!$C$3:$C$902,tabItens[[#This Row],[CÓDIGO]],Consumo!$W$3:$W$902)</f>
        <v>0</v>
      </c>
      <c r="AT797" s="269">
        <f>SUMIF(Consumo!$C$3:$C$902,tabItens[[#This Row],[CÓDIGO]],Consumo!$AF$3:$AF$902)</f>
        <v>17</v>
      </c>
      <c r="AU797" s="270">
        <f>SUMIF(Consumo!$C$3:$C$902,tabItens[[#This Row],[CÓDIGO]],Consumo!$AG$3:$AG$902)</f>
        <v>9</v>
      </c>
      <c r="AV797" s="271">
        <f>SUMIF(Consumo!$C$3:$C$902,tabItens[[#This Row],[CÓDIGO]],Consumo!$AE$3:$AE$902)</f>
        <v>0</v>
      </c>
      <c r="AW797" s="244">
        <f>tabItens[[#This Row],[QTDE ATUAL]] + tabItens[[#This Row],[RC QTDE]] + tabItens[[#This Row],[AF SALDO]] + tabItens[[#This Row],[Recentes]]</f>
        <v>54</v>
      </c>
      <c r="AX797" s="272">
        <v>5</v>
      </c>
      <c r="AY797" s="272">
        <v>4</v>
      </c>
      <c r="AZ797" s="272">
        <f>IF(ISBLANK(tabItens[[#This Row],[CÓDIGO]]),"",tabItens[[#This Row],[PontoMês]] * (AZ$2+tabItens[[#This Row],[PontoQtM]]))</f>
        <v>20</v>
      </c>
      <c r="BA797" s="271">
        <f>tabItens[[#This Row],[PontoPed]] - tabItens[[#This Row],[Saldo]] + (1/10)</f>
        <v>-33.9</v>
      </c>
      <c r="BB797" s="271">
        <f xml:space="preserve"> tabItens[[#This Row],[PontoMês]] * BB$2 - tabItens[[#This Row],[QTDE ATUAL]] - (1/10)</f>
        <v>-49.1</v>
      </c>
      <c r="BC797" s="273">
        <f>IF( tabItens[[#This Row],[PontoPed]]&gt;0, IF(tabItens[[#This Row],[PontoPed]]&lt;1, 1, IF( tabItens[[#This Row],[Saldo]]&gt;tabItens[[#This Row],[PontoPed]], 0, (tabItens[[#This Row],[PontoPed]]-tabItens[[#This Row],[Saldo]])/tabItens[[#This Row],[PontoPed]] ) ), 0 )</f>
        <v>0</v>
      </c>
      <c r="BD797" s="274">
        <f>ROUNDDOWN(IF( OR( AND(tabItens[[#This Row],[PontoPed]]&lt;tabItens[[#This Row],[Saldo]],tabItens[[#This Row],[Saldo]]&gt;0), tabItens[[#This Row],[PontoPed]]=0), 99, IF(AND(tabItens[[#This Row],[Saldo]]=0,tabItens[[#This Row],[PontoPed]]&gt;0), 0, (1-tabItens[[#This Row],[PctAb]])*10 ) ),0)</f>
        <v>99</v>
      </c>
      <c r="BE797" s="275">
        <f>MAX(ROUNDDOWN( IF(tabItens[[#This Row],[Abaixo]] &gt; 0,   tabItens[[#This Row],[Abaixo]] + (tabItens[[#This Row],[PontoMês]] * IF( OR( ISBLANK(tabItens[[#This Row],[ATA Nº/ANO]]), tabItens[[#This Row],[ATA Nº/ANO]] = ""),BE$2,BE$1)),0),0),0)</f>
        <v>0</v>
      </c>
      <c r="BF79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97" s="276">
        <f>SUMIF(Consumo!$C$3:$C$902,tabItens[[#This Row],[CÓDIGO]],Consumo!$E$3:$E$902)</f>
        <v>0</v>
      </c>
      <c r="BH797" s="277">
        <f>IF(AND(tabItens[[#This Row],[Pend]] &gt; 0,tabItens[[#This Row],[Consumo]] &lt;&gt; 0), tabItens[[#This Row],[Pend]] / tabItens[[#This Row],[Consumo]], 0 )</f>
        <v>0</v>
      </c>
      <c r="BI797" s="276"/>
      <c r="BJ797" s="276"/>
      <c r="BK797" s="278" t="s">
        <v>2077</v>
      </c>
    </row>
    <row r="798" spans="1:63" x14ac:dyDescent="0.3">
      <c r="A798" s="239">
        <v>15668</v>
      </c>
      <c r="B798" s="240" t="s">
        <v>1111</v>
      </c>
      <c r="C798" s="241" t="s">
        <v>264</v>
      </c>
      <c r="D798" s="242">
        <v>10.14</v>
      </c>
      <c r="E798" s="243"/>
      <c r="F798" s="243"/>
      <c r="G798" s="243" t="s">
        <v>891</v>
      </c>
      <c r="H798" s="244">
        <v>239</v>
      </c>
      <c r="I798" s="245">
        <v>103003</v>
      </c>
      <c r="J798" s="246">
        <v>10.14</v>
      </c>
      <c r="K798" s="247">
        <v>15</v>
      </c>
      <c r="L798" s="248">
        <f>IF(tabItens[[#This Row],[Média]] &gt; 0, tabItens[[#This Row],[QTDE ATUAL]] / tabItens[[#This Row],[Média]],999.9)</f>
        <v>999.9</v>
      </c>
      <c r="M798" s="249">
        <v>0</v>
      </c>
      <c r="N798" s="250">
        <f>tabItens[[#This Row],[VALOR UNIT.]] * tabItens[[#This Row],[LC]]</f>
        <v>0</v>
      </c>
      <c r="O798" s="251" t="s">
        <v>2109</v>
      </c>
      <c r="P798" s="252"/>
      <c r="Q798" s="253"/>
      <c r="R798" s="250"/>
      <c r="S798" s="254"/>
      <c r="T798" s="255">
        <f>ROUNDDOWN(IFERROR(tabItens[[#This Row],[ATA DT.VALID.]] - $D$1,0) / 30,0)</f>
        <v>-1507</v>
      </c>
      <c r="U798" s="240" t="s">
        <v>1108</v>
      </c>
      <c r="V798" s="256">
        <v>1</v>
      </c>
      <c r="W798" s="257" t="s">
        <v>2068</v>
      </c>
      <c r="X798" s="258">
        <v>55</v>
      </c>
      <c r="Y798" s="259">
        <v>35</v>
      </c>
      <c r="Z798" s="260"/>
      <c r="AA798" s="261"/>
      <c r="AB798" s="262"/>
      <c r="AC798" s="262"/>
      <c r="AD798" s="261"/>
      <c r="AE798" s="262"/>
      <c r="AF798" s="255"/>
      <c r="AG798" s="263" t="s">
        <v>2063</v>
      </c>
      <c r="AH798" s="264"/>
      <c r="AI798" s="255">
        <v>8</v>
      </c>
      <c r="AJ798" s="264">
        <v>44168</v>
      </c>
      <c r="AK798" s="264" t="s">
        <v>891</v>
      </c>
      <c r="AL798" s="264">
        <v>44740</v>
      </c>
      <c r="AM798" s="254"/>
      <c r="AN798" s="243"/>
      <c r="AO798" s="265" t="str">
        <f>_xlfn.IFNA(IF(VLOOKUP(tabItens[[#This Row],[CÓDIGO]],tabExcluirDoEstoque[#Data],1,FALSE),"sim",""),"")</f>
        <v/>
      </c>
      <c r="AP798" s="266" t="str">
        <f ca="1">IF(OR(ISBLANK(tabItens[[#This Row],[ATA DT.VALID.]]),tabItens[[#This Row],[ATA DT.VALID.]]="",tabItens[[#This Row],[ATA DT.VALID.]]=" "),"",IF(TYPE(tabItens[[#This Row],[ATA DT.VALID.]])=1,ROUNDUP((tabItens[[#This Row],[ATA DT.VALID.]]-TODAY())/7,0),""))</f>
        <v/>
      </c>
      <c r="AQ798" s="267">
        <v>0</v>
      </c>
      <c r="AR798" s="268" t="str">
        <f>IF(ISBLANK(tabItens[[#This Row],[CÓDIGO]]),"",IFERROR(VLOOKUP(tabItens[[#This Row],[CÓDIGO]],Consumo!$C$2:$AI$902,32,FALSE),0))</f>
        <v>08.2023</v>
      </c>
      <c r="AS798" s="269">
        <f>SUMIF(Consumo!$C$3:$C$902,tabItens[[#This Row],[CÓDIGO]],Consumo!$T$3:$T$902) + SUMIF(Consumo!$C$3:$C$902,tabItens[[#This Row],[CÓDIGO]],Consumo!$U$3:$U$902) + SUMIF(Consumo!$C$3:$C$902,tabItens[[#This Row],[CÓDIGO]],Consumo!$V$3:$V$902) + SUMIF(Consumo!$C$3:$C$902,tabItens[[#This Row],[CÓDIGO]],Consumo!$W$3:$W$902)</f>
        <v>5</v>
      </c>
      <c r="AT798" s="269">
        <f>SUMIF(Consumo!$C$3:$C$902,tabItens[[#This Row],[CÓDIGO]],Consumo!$AF$3:$AF$902)</f>
        <v>49</v>
      </c>
      <c r="AU798" s="270">
        <f>SUMIF(Consumo!$C$3:$C$902,tabItens[[#This Row],[CÓDIGO]],Consumo!$AG$3:$AG$902)</f>
        <v>15</v>
      </c>
      <c r="AV798" s="271">
        <f>SUMIF(Consumo!$C$3:$C$902,tabItens[[#This Row],[CÓDIGO]],Consumo!$AE$3:$AE$902)</f>
        <v>0</v>
      </c>
      <c r="AW798" s="244">
        <f>tabItens[[#This Row],[QTDE ATUAL]] + tabItens[[#This Row],[RC QTDE]] + tabItens[[#This Row],[AF SALDO]] + tabItens[[#This Row],[Recentes]]</f>
        <v>239</v>
      </c>
      <c r="AX798" s="272">
        <v>6</v>
      </c>
      <c r="AY798" s="272">
        <v>4</v>
      </c>
      <c r="AZ798" s="272">
        <f>IF(ISBLANK(tabItens[[#This Row],[CÓDIGO]]),"",tabItens[[#This Row],[PontoMês]] * (AZ$2+tabItens[[#This Row],[PontoQtM]]))</f>
        <v>24</v>
      </c>
      <c r="BA798" s="271">
        <f>tabItens[[#This Row],[PontoPed]] - tabItens[[#This Row],[Saldo]] + (1/10)</f>
        <v>-214.9</v>
      </c>
      <c r="BB798" s="271">
        <f xml:space="preserve"> tabItens[[#This Row],[PontoMês]] * BB$2 - tabItens[[#This Row],[QTDE ATUAL]] - (1/10)</f>
        <v>-233.1</v>
      </c>
      <c r="BC798" s="273">
        <f>IF( tabItens[[#This Row],[PontoPed]]&gt;0, IF(tabItens[[#This Row],[PontoPed]]&lt;1, 1, IF( tabItens[[#This Row],[Saldo]]&gt;tabItens[[#This Row],[PontoPed]], 0, (tabItens[[#This Row],[PontoPed]]-tabItens[[#This Row],[Saldo]])/tabItens[[#This Row],[PontoPed]] ) ), 0 )</f>
        <v>0</v>
      </c>
      <c r="BD798" s="274">
        <f>ROUNDDOWN(IF( OR( AND(tabItens[[#This Row],[PontoPed]]&lt;tabItens[[#This Row],[Saldo]],tabItens[[#This Row],[Saldo]]&gt;0), tabItens[[#This Row],[PontoPed]]=0), 99, IF(AND(tabItens[[#This Row],[Saldo]]=0,tabItens[[#This Row],[PontoPed]]&gt;0), 0, (1-tabItens[[#This Row],[PctAb]])*10 ) ),0)</f>
        <v>99</v>
      </c>
      <c r="BE798" s="275">
        <f>MAX(ROUNDDOWN( IF(tabItens[[#This Row],[Abaixo]] &gt; 0,   tabItens[[#This Row],[Abaixo]] + (tabItens[[#This Row],[PontoMês]] * IF( OR( ISBLANK(tabItens[[#This Row],[ATA Nº/ANO]]), tabItens[[#This Row],[ATA Nº/ANO]] = ""),BE$2,BE$1)),0),0),0)</f>
        <v>0</v>
      </c>
      <c r="BF79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98" s="276">
        <f>SUMIF(Consumo!$C$3:$C$902,tabItens[[#This Row],[CÓDIGO]],Consumo!$E$3:$E$902)</f>
        <v>0</v>
      </c>
      <c r="BH798" s="277">
        <f>IF(AND(tabItens[[#This Row],[Pend]] &gt; 0,tabItens[[#This Row],[Consumo]] &lt;&gt; 0), tabItens[[#This Row],[Pend]] / tabItens[[#This Row],[Consumo]], 0 )</f>
        <v>0</v>
      </c>
      <c r="BI798" s="276"/>
      <c r="BJ798" s="276"/>
      <c r="BK798" s="278" t="s">
        <v>2077</v>
      </c>
    </row>
    <row r="799" spans="1:63" x14ac:dyDescent="0.3">
      <c r="A799" s="239">
        <v>15672</v>
      </c>
      <c r="B799" s="240" t="s">
        <v>1112</v>
      </c>
      <c r="C799" s="241" t="s">
        <v>264</v>
      </c>
      <c r="D799" s="242">
        <v>17.399999999999999</v>
      </c>
      <c r="E799" s="243"/>
      <c r="F799" s="243"/>
      <c r="G799" s="243" t="s">
        <v>891</v>
      </c>
      <c r="H799" s="244">
        <v>0</v>
      </c>
      <c r="I799" s="245">
        <v>103003</v>
      </c>
      <c r="J799" s="246">
        <v>17.399999999999999</v>
      </c>
      <c r="K799" s="247">
        <v>36</v>
      </c>
      <c r="L799" s="248">
        <f>IF(tabItens[[#This Row],[Média]] &gt; 0, tabItens[[#This Row],[QTDE ATUAL]] / tabItens[[#This Row],[Média]],999.9)</f>
        <v>0</v>
      </c>
      <c r="M799" s="249">
        <v>0</v>
      </c>
      <c r="N799" s="250">
        <f>tabItens[[#This Row],[VALOR UNIT.]] * tabItens[[#This Row],[LC]]</f>
        <v>0</v>
      </c>
      <c r="O799" s="251" t="s">
        <v>2109</v>
      </c>
      <c r="P799" s="252"/>
      <c r="Q799" s="253"/>
      <c r="R799" s="250"/>
      <c r="S799" s="254"/>
      <c r="T799" s="255">
        <f>ROUNDDOWN(IFERROR(tabItens[[#This Row],[ATA DT.VALID.]] - $D$1,0) / 30,0)</f>
        <v>-1507</v>
      </c>
      <c r="U799" s="240" t="s">
        <v>1108</v>
      </c>
      <c r="V799" s="256">
        <v>1</v>
      </c>
      <c r="W799" s="257" t="s">
        <v>2068</v>
      </c>
      <c r="X799" s="258">
        <v>55</v>
      </c>
      <c r="Y799" s="259">
        <v>35</v>
      </c>
      <c r="Z799" s="260">
        <v>2235</v>
      </c>
      <c r="AA799" s="261">
        <v>2023</v>
      </c>
      <c r="AB799" s="262">
        <v>500</v>
      </c>
      <c r="AC799" s="262"/>
      <c r="AD799" s="261"/>
      <c r="AE799" s="262"/>
      <c r="AF799" s="255"/>
      <c r="AG799" s="263" t="s">
        <v>2063</v>
      </c>
      <c r="AH799" s="264"/>
      <c r="AI799" s="255">
        <v>12</v>
      </c>
      <c r="AJ799" s="264">
        <v>44168</v>
      </c>
      <c r="AK799" s="264" t="s">
        <v>891</v>
      </c>
      <c r="AL799" s="264">
        <v>44146</v>
      </c>
      <c r="AM799" s="254"/>
      <c r="AN799" s="243"/>
      <c r="AO799" s="265" t="str">
        <f>_xlfn.IFNA(IF(VLOOKUP(tabItens[[#This Row],[CÓDIGO]],tabExcluirDoEstoque[#Data],1,FALSE),"sim",""),"")</f>
        <v/>
      </c>
      <c r="AP799" s="266" t="str">
        <f ca="1">IF(OR(ISBLANK(tabItens[[#This Row],[ATA DT.VALID.]]),tabItens[[#This Row],[ATA DT.VALID.]]="",tabItens[[#This Row],[ATA DT.VALID.]]=" "),"",IF(TYPE(tabItens[[#This Row],[ATA DT.VALID.]])=1,ROUNDUP((tabItens[[#This Row],[ATA DT.VALID.]]-TODAY())/7,0),""))</f>
        <v/>
      </c>
      <c r="AQ799" s="267">
        <v>0</v>
      </c>
      <c r="AR799" s="268" t="str">
        <f>IF(ISBLANK(tabItens[[#This Row],[CÓDIGO]]),"",IFERROR(VLOOKUP(tabItens[[#This Row],[CÓDIGO]],Consumo!$C$2:$AI$902,32,FALSE),0))</f>
        <v>01.2023</v>
      </c>
      <c r="AS799" s="269">
        <f>SUMIF(Consumo!$C$3:$C$902,tabItens[[#This Row],[CÓDIGO]],Consumo!$T$3:$T$902) + SUMIF(Consumo!$C$3:$C$902,tabItens[[#This Row],[CÓDIGO]],Consumo!$U$3:$U$902) + SUMIF(Consumo!$C$3:$C$902,tabItens[[#This Row],[CÓDIGO]],Consumo!$V$3:$V$902) + SUMIF(Consumo!$C$3:$C$902,tabItens[[#This Row],[CÓDIGO]],Consumo!$W$3:$W$902)</f>
        <v>0</v>
      </c>
      <c r="AT799" s="269">
        <f>SUMIF(Consumo!$C$3:$C$902,tabItens[[#This Row],[CÓDIGO]],Consumo!$AF$3:$AF$902)</f>
        <v>116</v>
      </c>
      <c r="AU799" s="270">
        <f>SUMIF(Consumo!$C$3:$C$902,tabItens[[#This Row],[CÓDIGO]],Consumo!$AG$3:$AG$902)</f>
        <v>26</v>
      </c>
      <c r="AV799" s="271">
        <f>SUMIF(Consumo!$C$3:$C$902,tabItens[[#This Row],[CÓDIGO]],Consumo!$AE$3:$AE$902)</f>
        <v>1.5555555555555556</v>
      </c>
      <c r="AW799" s="244">
        <f>tabItens[[#This Row],[QTDE ATUAL]] + tabItens[[#This Row],[RC QTDE]] + tabItens[[#This Row],[AF SALDO]] + tabItens[[#This Row],[Recentes]]</f>
        <v>500</v>
      </c>
      <c r="AX799" s="272">
        <v>5</v>
      </c>
      <c r="AY799" s="272">
        <v>4</v>
      </c>
      <c r="AZ799" s="272">
        <f>IF(ISBLANK(tabItens[[#This Row],[CÓDIGO]]),"",tabItens[[#This Row],[PontoMês]] * (AZ$2+tabItens[[#This Row],[PontoQtM]]))</f>
        <v>20</v>
      </c>
      <c r="BA799" s="271">
        <f>tabItens[[#This Row],[PontoPed]] - tabItens[[#This Row],[Saldo]] + (1/10)</f>
        <v>-479.9</v>
      </c>
      <c r="BB799" s="271">
        <f xml:space="preserve"> tabItens[[#This Row],[PontoMês]] * BB$2 - tabItens[[#This Row],[QTDE ATUAL]] - (1/10)</f>
        <v>4.9000000000000004</v>
      </c>
      <c r="BC799" s="273">
        <f>IF( tabItens[[#This Row],[PontoPed]]&gt;0, IF(tabItens[[#This Row],[PontoPed]]&lt;1, 1, IF( tabItens[[#This Row],[Saldo]]&gt;tabItens[[#This Row],[PontoPed]], 0, (tabItens[[#This Row],[PontoPed]]-tabItens[[#This Row],[Saldo]])/tabItens[[#This Row],[PontoPed]] ) ), 0 )</f>
        <v>0</v>
      </c>
      <c r="BD799" s="274">
        <f>ROUNDDOWN(IF( OR( AND(tabItens[[#This Row],[PontoPed]]&lt;tabItens[[#This Row],[Saldo]],tabItens[[#This Row],[Saldo]]&gt;0), tabItens[[#This Row],[PontoPed]]=0), 99, IF(AND(tabItens[[#This Row],[Saldo]]=0,tabItens[[#This Row],[PontoPed]]&gt;0), 0, (1-tabItens[[#This Row],[PctAb]])*10 ) ),0)</f>
        <v>99</v>
      </c>
      <c r="BE799" s="275">
        <f>MAX(ROUNDDOWN( IF(tabItens[[#This Row],[Abaixo]] &gt; 0,   tabItens[[#This Row],[Abaixo]] + (tabItens[[#This Row],[PontoMês]] * IF( OR( ISBLANK(tabItens[[#This Row],[ATA Nº/ANO]]), tabItens[[#This Row],[ATA Nº/ANO]] = ""),BE$2,BE$1)),0),0),0)</f>
        <v>0</v>
      </c>
      <c r="BF79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99" s="276">
        <f>SUMIF(Consumo!$C$3:$C$902,tabItens[[#This Row],[CÓDIGO]],Consumo!$E$3:$E$902)</f>
        <v>28</v>
      </c>
      <c r="BH799" s="277">
        <f>IF(AND(tabItens[[#This Row],[Pend]] &gt; 0,tabItens[[#This Row],[Consumo]] &lt;&gt; 0), tabItens[[#This Row],[Pend]] / tabItens[[#This Row],[Consumo]], 0 )</f>
        <v>0.2413793103448276</v>
      </c>
      <c r="BI799" s="276"/>
      <c r="BJ799" s="276"/>
      <c r="BK799" s="278" t="s">
        <v>2077</v>
      </c>
    </row>
    <row r="800" spans="1:63" x14ac:dyDescent="0.3">
      <c r="A800" s="239">
        <v>15680</v>
      </c>
      <c r="B800" s="240" t="s">
        <v>1114</v>
      </c>
      <c r="C800" s="241" t="s">
        <v>264</v>
      </c>
      <c r="D800" s="242">
        <v>5.86</v>
      </c>
      <c r="E800" s="243"/>
      <c r="F800" s="243"/>
      <c r="G800" s="243" t="s">
        <v>891</v>
      </c>
      <c r="H800" s="244">
        <v>482</v>
      </c>
      <c r="I800" s="245">
        <v>103003</v>
      </c>
      <c r="J800" s="246">
        <v>5.86</v>
      </c>
      <c r="K800" s="247">
        <v>46</v>
      </c>
      <c r="L800" s="248">
        <f>IF(tabItens[[#This Row],[Média]] &gt; 0, tabItens[[#This Row],[QTDE ATUAL]] / tabItens[[#This Row],[Média]],999.9)</f>
        <v>999.9</v>
      </c>
      <c r="M800" s="249">
        <v>0</v>
      </c>
      <c r="N800" s="250">
        <f>tabItens[[#This Row],[VALOR UNIT.]] * tabItens[[#This Row],[LC]]</f>
        <v>0</v>
      </c>
      <c r="O800" s="251" t="s">
        <v>2095</v>
      </c>
      <c r="P800" s="252"/>
      <c r="Q800" s="253"/>
      <c r="R800" s="250"/>
      <c r="S800" s="254"/>
      <c r="T800" s="255">
        <f>ROUNDDOWN(IFERROR(tabItens[[#This Row],[ATA DT.VALID.]] - $D$1,0) / 30,0)</f>
        <v>-1507</v>
      </c>
      <c r="U800" s="240" t="s">
        <v>1108</v>
      </c>
      <c r="V800" s="256">
        <v>1</v>
      </c>
      <c r="W800" s="257" t="s">
        <v>2068</v>
      </c>
      <c r="X800" s="258">
        <v>55</v>
      </c>
      <c r="Y800" s="259">
        <v>35</v>
      </c>
      <c r="Z800" s="260"/>
      <c r="AA800" s="261"/>
      <c r="AB800" s="262"/>
      <c r="AC800" s="262"/>
      <c r="AD800" s="261"/>
      <c r="AE800" s="262"/>
      <c r="AF800" s="255"/>
      <c r="AG800" s="263" t="s">
        <v>2063</v>
      </c>
      <c r="AH800" s="264"/>
      <c r="AI800" s="255">
        <v>16</v>
      </c>
      <c r="AJ800" s="264">
        <v>44649</v>
      </c>
      <c r="AK800" s="264" t="s">
        <v>891</v>
      </c>
      <c r="AL800" s="264">
        <v>44755</v>
      </c>
      <c r="AM800" s="254"/>
      <c r="AN800" s="243"/>
      <c r="AO800" s="265" t="str">
        <f>_xlfn.IFNA(IF(VLOOKUP(tabItens[[#This Row],[CÓDIGO]],tabExcluirDoEstoque[#Data],1,FALSE),"sim",""),"")</f>
        <v/>
      </c>
      <c r="AP800" s="266" t="str">
        <f ca="1">IF(OR(ISBLANK(tabItens[[#This Row],[ATA DT.VALID.]]),tabItens[[#This Row],[ATA DT.VALID.]]="",tabItens[[#This Row],[ATA DT.VALID.]]=" "),"",IF(TYPE(tabItens[[#This Row],[ATA DT.VALID.]])=1,ROUNDUP((tabItens[[#This Row],[ATA DT.VALID.]]-TODAY())/7,0),""))</f>
        <v/>
      </c>
      <c r="AQ800" s="267">
        <v>0</v>
      </c>
      <c r="AR800" s="268" t="str">
        <f>IF(ISBLANK(tabItens[[#This Row],[CÓDIGO]]),"",IFERROR(VLOOKUP(tabItens[[#This Row],[CÓDIGO]],Consumo!$C$2:$AI$902,32,FALSE),0))</f>
        <v>06.2023</v>
      </c>
      <c r="AS800" s="269">
        <f>SUMIF(Consumo!$C$3:$C$902,tabItens[[#This Row],[CÓDIGO]],Consumo!$T$3:$T$902) + SUMIF(Consumo!$C$3:$C$902,tabItens[[#This Row],[CÓDIGO]],Consumo!$U$3:$U$902) + SUMIF(Consumo!$C$3:$C$902,tabItens[[#This Row],[CÓDIGO]],Consumo!$V$3:$V$902) + SUMIF(Consumo!$C$3:$C$902,tabItens[[#This Row],[CÓDIGO]],Consumo!$W$3:$W$902)</f>
        <v>30</v>
      </c>
      <c r="AT800" s="269">
        <f>SUMIF(Consumo!$C$3:$C$902,tabItens[[#This Row],[CÓDIGO]],Consumo!$AF$3:$AF$902)</f>
        <v>70</v>
      </c>
      <c r="AU800" s="270">
        <f>SUMIF(Consumo!$C$3:$C$902,tabItens[[#This Row],[CÓDIGO]],Consumo!$AG$3:$AG$902)</f>
        <v>30</v>
      </c>
      <c r="AV800" s="271">
        <f>SUMIF(Consumo!$C$3:$C$902,tabItens[[#This Row],[CÓDIGO]],Consumo!$AE$3:$AE$902)</f>
        <v>0</v>
      </c>
      <c r="AW800" s="244">
        <f>tabItens[[#This Row],[QTDE ATUAL]] + tabItens[[#This Row],[RC QTDE]] + tabItens[[#This Row],[AF SALDO]] + tabItens[[#This Row],[Recentes]]</f>
        <v>482</v>
      </c>
      <c r="AX800" s="272">
        <v>3</v>
      </c>
      <c r="AY800" s="272">
        <v>4</v>
      </c>
      <c r="AZ800" s="272">
        <f>IF(ISBLANK(tabItens[[#This Row],[CÓDIGO]]),"",tabItens[[#This Row],[PontoMês]] * (AZ$2+tabItens[[#This Row],[PontoQtM]]))</f>
        <v>12</v>
      </c>
      <c r="BA800" s="271">
        <f>tabItens[[#This Row],[PontoPed]] - tabItens[[#This Row],[Saldo]] + (1/10)</f>
        <v>-469.9</v>
      </c>
      <c r="BB800" s="271">
        <f xml:space="preserve"> tabItens[[#This Row],[PontoMês]] * BB$2 - tabItens[[#This Row],[QTDE ATUAL]] - (1/10)</f>
        <v>-479.1</v>
      </c>
      <c r="BC800" s="273">
        <f>IF( tabItens[[#This Row],[PontoPed]]&gt;0, IF(tabItens[[#This Row],[PontoPed]]&lt;1, 1, IF( tabItens[[#This Row],[Saldo]]&gt;tabItens[[#This Row],[PontoPed]], 0, (tabItens[[#This Row],[PontoPed]]-tabItens[[#This Row],[Saldo]])/tabItens[[#This Row],[PontoPed]] ) ), 0 )</f>
        <v>0</v>
      </c>
      <c r="BD800" s="274">
        <f>ROUNDDOWN(IF( OR( AND(tabItens[[#This Row],[PontoPed]]&lt;tabItens[[#This Row],[Saldo]],tabItens[[#This Row],[Saldo]]&gt;0), tabItens[[#This Row],[PontoPed]]=0), 99, IF(AND(tabItens[[#This Row],[Saldo]]=0,tabItens[[#This Row],[PontoPed]]&gt;0), 0, (1-tabItens[[#This Row],[PctAb]])*10 ) ),0)</f>
        <v>99</v>
      </c>
      <c r="BE800" s="275">
        <f>MAX(ROUNDDOWN( IF(tabItens[[#This Row],[Abaixo]] &gt; 0,   tabItens[[#This Row],[Abaixo]] + (tabItens[[#This Row],[PontoMês]] * IF( OR( ISBLANK(tabItens[[#This Row],[ATA Nº/ANO]]), tabItens[[#This Row],[ATA Nº/ANO]] = ""),BE$2,BE$1)),0),0),0)</f>
        <v>0</v>
      </c>
      <c r="BF80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00" s="276">
        <f>SUMIF(Consumo!$C$3:$C$902,tabItens[[#This Row],[CÓDIGO]],Consumo!$E$3:$E$902)</f>
        <v>0</v>
      </c>
      <c r="BH800" s="277">
        <f>IF(AND(tabItens[[#This Row],[Pend]] &gt; 0,tabItens[[#This Row],[Consumo]] &lt;&gt; 0), tabItens[[#This Row],[Pend]] / tabItens[[#This Row],[Consumo]], 0 )</f>
        <v>0</v>
      </c>
      <c r="BI800" s="276"/>
      <c r="BJ800" s="276"/>
      <c r="BK800" s="278" t="s">
        <v>2077</v>
      </c>
    </row>
    <row r="801" spans="1:63" x14ac:dyDescent="0.3">
      <c r="A801" s="239">
        <v>29952</v>
      </c>
      <c r="B801" s="240" t="s">
        <v>1246</v>
      </c>
      <c r="C801" s="241" t="s">
        <v>264</v>
      </c>
      <c r="D801" s="242">
        <v>3.83</v>
      </c>
      <c r="E801" s="243"/>
      <c r="F801" s="243"/>
      <c r="G801" s="243" t="s">
        <v>891</v>
      </c>
      <c r="H801" s="244">
        <v>1548</v>
      </c>
      <c r="I801" s="245">
        <v>103003</v>
      </c>
      <c r="J801" s="246">
        <v>3.83</v>
      </c>
      <c r="K801" s="247">
        <v>3570</v>
      </c>
      <c r="L801" s="248">
        <f>IF(tabItens[[#This Row],[Média]] &gt; 0, tabItens[[#This Row],[QTDE ATUAL]] / tabItens[[#This Row],[Média]],999.9)</f>
        <v>119.07692307692308</v>
      </c>
      <c r="M801" s="249">
        <v>0</v>
      </c>
      <c r="N801" s="250">
        <f>tabItens[[#This Row],[VALOR UNIT.]] * tabItens[[#This Row],[LC]]</f>
        <v>0</v>
      </c>
      <c r="O801" s="251"/>
      <c r="P801" s="252"/>
      <c r="Q801" s="253"/>
      <c r="R801" s="250"/>
      <c r="S801" s="254"/>
      <c r="T801" s="255">
        <f>ROUNDDOWN(IFERROR(tabItens[[#This Row],[ATA DT.VALID.]] - $D$1,0) / 30,0)</f>
        <v>-1507</v>
      </c>
      <c r="U801" s="240" t="s">
        <v>933</v>
      </c>
      <c r="V801" s="256">
        <v>1</v>
      </c>
      <c r="W801" s="257" t="s">
        <v>2064</v>
      </c>
      <c r="X801" s="258">
        <v>45</v>
      </c>
      <c r="Y801" s="259">
        <v>12</v>
      </c>
      <c r="Z801" s="260"/>
      <c r="AA801" s="261"/>
      <c r="AB801" s="262"/>
      <c r="AC801" s="262"/>
      <c r="AD801" s="261"/>
      <c r="AE801" s="262"/>
      <c r="AF801" s="255"/>
      <c r="AG801" s="263" t="s">
        <v>2063</v>
      </c>
      <c r="AH801" s="264"/>
      <c r="AI801" s="255">
        <v>1612</v>
      </c>
      <c r="AJ801" s="264">
        <v>45036</v>
      </c>
      <c r="AK801" s="264" t="s">
        <v>891</v>
      </c>
      <c r="AL801" s="264">
        <v>44998</v>
      </c>
      <c r="AM801" s="254"/>
      <c r="AN801" s="243"/>
      <c r="AO801" s="265" t="str">
        <f>_xlfn.IFNA(IF(VLOOKUP(tabItens[[#This Row],[CÓDIGO]],tabExcluirDoEstoque[#Data],1,FALSE),"sim",""),"")</f>
        <v/>
      </c>
      <c r="AP801" s="266" t="str">
        <f ca="1">IF(OR(ISBLANK(tabItens[[#This Row],[ATA DT.VALID.]]),tabItens[[#This Row],[ATA DT.VALID.]]="",tabItens[[#This Row],[ATA DT.VALID.]]=" "),"",IF(TYPE(tabItens[[#This Row],[ATA DT.VALID.]])=1,ROUNDUP((tabItens[[#This Row],[ATA DT.VALID.]]-TODAY())/7,0),""))</f>
        <v/>
      </c>
      <c r="AQ801" s="267"/>
      <c r="AR801" s="268" t="str">
        <f>IF(ISBLANK(tabItens[[#This Row],[CÓDIGO]]),"",IFERROR(VLOOKUP(tabItens[[#This Row],[CÓDIGO]],Consumo!$C$2:$AI$902,32,FALSE),0))</f>
        <v>08.2023</v>
      </c>
      <c r="AS801" s="269">
        <f>SUMIF(Consumo!$C$3:$C$902,tabItens[[#This Row],[CÓDIGO]],Consumo!$T$3:$T$902) + SUMIF(Consumo!$C$3:$C$902,tabItens[[#This Row],[CÓDIGO]],Consumo!$U$3:$U$902) + SUMIF(Consumo!$C$3:$C$902,tabItens[[#This Row],[CÓDIGO]],Consumo!$V$3:$V$902) + SUMIF(Consumo!$C$3:$C$902,tabItens[[#This Row],[CÓDIGO]],Consumo!$W$3:$W$902)</f>
        <v>1224</v>
      </c>
      <c r="AT801" s="269">
        <f>SUMIF(Consumo!$C$3:$C$902,tabItens[[#This Row],[CÓDIGO]],Consumo!$AF$3:$AF$902)</f>
        <v>6653</v>
      </c>
      <c r="AU801" s="270">
        <f>SUMIF(Consumo!$C$3:$C$902,tabItens[[#This Row],[CÓDIGO]],Consumo!$AG$3:$AG$902)</f>
        <v>1902</v>
      </c>
      <c r="AV801" s="271">
        <f>SUMIF(Consumo!$C$3:$C$902,tabItens[[#This Row],[CÓDIGO]],Consumo!$AE$3:$AE$902)</f>
        <v>13</v>
      </c>
      <c r="AW801" s="244">
        <f>tabItens[[#This Row],[QTDE ATUAL]] + tabItens[[#This Row],[RC QTDE]] + tabItens[[#This Row],[AF SALDO]] + tabItens[[#This Row],[Recentes]]</f>
        <v>1548</v>
      </c>
      <c r="AX801" s="272">
        <v>450</v>
      </c>
      <c r="AY801" s="272">
        <v>4</v>
      </c>
      <c r="AZ801" s="272">
        <f>IF(ISBLANK(tabItens[[#This Row],[CÓDIGO]]),"",tabItens[[#This Row],[PontoMês]] * (AZ$2+tabItens[[#This Row],[PontoQtM]]))</f>
        <v>1800</v>
      </c>
      <c r="BA801" s="271">
        <f>tabItens[[#This Row],[PontoPed]] - tabItens[[#This Row],[Saldo]] + (1/10)</f>
        <v>252.1</v>
      </c>
      <c r="BB801" s="271">
        <f xml:space="preserve"> tabItens[[#This Row],[PontoMês]] * BB$2 - tabItens[[#This Row],[QTDE ATUAL]] - (1/10)</f>
        <v>-1098.0999999999999</v>
      </c>
      <c r="BC801" s="273">
        <f>IF( tabItens[[#This Row],[PontoPed]]&gt;0, IF(tabItens[[#This Row],[PontoPed]]&lt;1, 1, IF( tabItens[[#This Row],[Saldo]]&gt;tabItens[[#This Row],[PontoPed]], 0, (tabItens[[#This Row],[PontoPed]]-tabItens[[#This Row],[Saldo]])/tabItens[[#This Row],[PontoPed]] ) ), 0 )</f>
        <v>0.14000000000000001</v>
      </c>
      <c r="BD801" s="274">
        <f>ROUNDDOWN(IF( OR( AND(tabItens[[#This Row],[PontoPed]]&lt;tabItens[[#This Row],[Saldo]],tabItens[[#This Row],[Saldo]]&gt;0), tabItens[[#This Row],[PontoPed]]=0), 99, IF(AND(tabItens[[#This Row],[Saldo]]=0,tabItens[[#This Row],[PontoPed]]&gt;0), 0, (1-tabItens[[#This Row],[PctAb]])*10 ) ),0)</f>
        <v>8</v>
      </c>
      <c r="BE801" s="275">
        <f>MAX(ROUNDDOWN( IF(tabItens[[#This Row],[Abaixo]] &gt; 0,   tabItens[[#This Row],[Abaixo]] + (tabItens[[#This Row],[PontoMês]] * IF( OR( ISBLANK(tabItens[[#This Row],[ATA Nº/ANO]]), tabItens[[#This Row],[ATA Nº/ANO]] = ""),BE$2,BE$1)),0),0),0)</f>
        <v>2952</v>
      </c>
      <c r="BF80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2952</v>
      </c>
      <c r="BG801" s="276">
        <f>SUMIF(Consumo!$C$3:$C$902,tabItens[[#This Row],[CÓDIGO]],Consumo!$E$3:$E$902)</f>
        <v>234</v>
      </c>
      <c r="BH801" s="277">
        <f>IF(AND(tabItens[[#This Row],[Pend]] &gt; 0,tabItens[[#This Row],[Consumo]] &lt;&gt; 0), tabItens[[#This Row],[Pend]] / tabItens[[#This Row],[Consumo]], 0 )</f>
        <v>3.5172102810762065E-2</v>
      </c>
      <c r="BI801" s="276"/>
      <c r="BJ801" s="276"/>
      <c r="BK801" s="278" t="s">
        <v>2077</v>
      </c>
    </row>
    <row r="802" spans="1:63" x14ac:dyDescent="0.3">
      <c r="A802" s="239">
        <v>138471</v>
      </c>
      <c r="B802" s="240" t="s">
        <v>1974</v>
      </c>
      <c r="C802" s="241" t="s">
        <v>31</v>
      </c>
      <c r="D802" s="242">
        <v>3.84</v>
      </c>
      <c r="E802" s="243"/>
      <c r="F802" s="243"/>
      <c r="G802" s="243" t="s">
        <v>891</v>
      </c>
      <c r="H802" s="244">
        <v>5065</v>
      </c>
      <c r="I802" s="245">
        <v>103003</v>
      </c>
      <c r="J802" s="246">
        <v>3.84</v>
      </c>
      <c r="K802" s="247">
        <v>8206</v>
      </c>
      <c r="L802" s="248">
        <f>IF(tabItens[[#This Row],[Média]] &gt; 0, tabItens[[#This Row],[QTDE ATUAL]] / tabItens[[#This Row],[Média]],999.9)</f>
        <v>370.60975609756099</v>
      </c>
      <c r="M802" s="249">
        <v>0</v>
      </c>
      <c r="N802" s="250">
        <f>tabItens[[#This Row],[VALOR UNIT.]] * tabItens[[#This Row],[LC]]</f>
        <v>0</v>
      </c>
      <c r="O802" s="251"/>
      <c r="P802" s="252"/>
      <c r="Q802" s="253"/>
      <c r="R802" s="250"/>
      <c r="S802" s="254"/>
      <c r="T802" s="255">
        <f>ROUNDDOWN(IFERROR(tabItens[[#This Row],[ATA DT.VALID.]] - $D$1,0) / 30,0)</f>
        <v>-1507</v>
      </c>
      <c r="U802" s="240" t="s">
        <v>933</v>
      </c>
      <c r="V802" s="256">
        <v>1</v>
      </c>
      <c r="W802" s="257" t="s">
        <v>2064</v>
      </c>
      <c r="X802" s="258">
        <v>45</v>
      </c>
      <c r="Y802" s="259">
        <v>12</v>
      </c>
      <c r="Z802" s="260">
        <v>8971</v>
      </c>
      <c r="AA802" s="261">
        <v>2023</v>
      </c>
      <c r="AB802" s="262">
        <v>3100</v>
      </c>
      <c r="AC802" s="262"/>
      <c r="AD802" s="261"/>
      <c r="AE802" s="262"/>
      <c r="AF802" s="255"/>
      <c r="AG802" s="263" t="s">
        <v>2063</v>
      </c>
      <c r="AH802" s="264"/>
      <c r="AI802" s="255">
        <v>8146</v>
      </c>
      <c r="AJ802" s="264">
        <v>44985</v>
      </c>
      <c r="AK802" s="264">
        <v>43720</v>
      </c>
      <c r="AL802" s="264">
        <v>44959</v>
      </c>
      <c r="AM802" s="254"/>
      <c r="AN802" s="243"/>
      <c r="AO802" s="265" t="str">
        <f>_xlfn.IFNA(IF(VLOOKUP(tabItens[[#This Row],[CÓDIGO]],tabExcluirDoEstoque[#Data],1,FALSE),"sim",""),"")</f>
        <v/>
      </c>
      <c r="AP802" s="266" t="str">
        <f ca="1">IF(OR(ISBLANK(tabItens[[#This Row],[ATA DT.VALID.]]),tabItens[[#This Row],[ATA DT.VALID.]]="",tabItens[[#This Row],[ATA DT.VALID.]]=" "),"",IF(TYPE(tabItens[[#This Row],[ATA DT.VALID.]])=1,ROUNDUP((tabItens[[#This Row],[ATA DT.VALID.]]-TODAY())/7,0),""))</f>
        <v/>
      </c>
      <c r="AQ802" s="267"/>
      <c r="AR802" s="268" t="str">
        <f>IF(ISBLANK(tabItens[[#This Row],[CÓDIGO]]),"",IFERROR(VLOOKUP(tabItens[[#This Row],[CÓDIGO]],Consumo!$C$2:$AI$902,32,FALSE),0))</f>
        <v>08.2023</v>
      </c>
      <c r="AS802" s="269">
        <f>SUMIF(Consumo!$C$3:$C$902,tabItens[[#This Row],[CÓDIGO]],Consumo!$T$3:$T$902) + SUMIF(Consumo!$C$3:$C$902,tabItens[[#This Row],[CÓDIGO]],Consumo!$U$3:$U$902) + SUMIF(Consumo!$C$3:$C$902,tabItens[[#This Row],[CÓDIGO]],Consumo!$V$3:$V$902) + SUMIF(Consumo!$C$3:$C$902,tabItens[[#This Row],[CÓDIGO]],Consumo!$W$3:$W$902)</f>
        <v>2281</v>
      </c>
      <c r="AT802" s="269">
        <f>SUMIF(Consumo!$C$3:$C$902,tabItens[[#This Row],[CÓDIGO]],Consumo!$AF$3:$AF$902)</f>
        <v>13646</v>
      </c>
      <c r="AU802" s="270">
        <f>SUMIF(Consumo!$C$3:$C$902,tabItens[[#This Row],[CÓDIGO]],Consumo!$AG$3:$AG$902)</f>
        <v>4848</v>
      </c>
      <c r="AV802" s="271">
        <f>SUMIF(Consumo!$C$3:$C$902,tabItens[[#This Row],[CÓDIGO]],Consumo!$AE$3:$AE$902)</f>
        <v>13.666666666666666</v>
      </c>
      <c r="AW802" s="244">
        <f>tabItens[[#This Row],[QTDE ATUAL]] + tabItens[[#This Row],[RC QTDE]] + tabItens[[#This Row],[AF SALDO]] + tabItens[[#This Row],[Recentes]]</f>
        <v>8165</v>
      </c>
      <c r="AX802" s="272">
        <v>1585</v>
      </c>
      <c r="AY802" s="272">
        <v>4</v>
      </c>
      <c r="AZ802" s="272">
        <f>IF(ISBLANK(tabItens[[#This Row],[CÓDIGO]]),"",tabItens[[#This Row],[PontoMês]] * (AZ$2+tabItens[[#This Row],[PontoQtM]]))</f>
        <v>6340</v>
      </c>
      <c r="BA802" s="271">
        <f>tabItens[[#This Row],[PontoPed]] - tabItens[[#This Row],[Saldo]] + (1/10)</f>
        <v>-1824.9</v>
      </c>
      <c r="BB802" s="271">
        <f xml:space="preserve"> tabItens[[#This Row],[PontoMês]] * BB$2 - tabItens[[#This Row],[QTDE ATUAL]] - (1/10)</f>
        <v>-3480.1</v>
      </c>
      <c r="BC802" s="273">
        <f>IF( tabItens[[#This Row],[PontoPed]]&gt;0, IF(tabItens[[#This Row],[PontoPed]]&lt;1, 1, IF( tabItens[[#This Row],[Saldo]]&gt;tabItens[[#This Row],[PontoPed]], 0, (tabItens[[#This Row],[PontoPed]]-tabItens[[#This Row],[Saldo]])/tabItens[[#This Row],[PontoPed]] ) ), 0 )</f>
        <v>0</v>
      </c>
      <c r="BD802" s="274">
        <f>ROUNDDOWN(IF( OR( AND(tabItens[[#This Row],[PontoPed]]&lt;tabItens[[#This Row],[Saldo]],tabItens[[#This Row],[Saldo]]&gt;0), tabItens[[#This Row],[PontoPed]]=0), 99, IF(AND(tabItens[[#This Row],[Saldo]]=0,tabItens[[#This Row],[PontoPed]]&gt;0), 0, (1-tabItens[[#This Row],[PctAb]])*10 ) ),0)</f>
        <v>99</v>
      </c>
      <c r="BE802" s="275">
        <f>MAX(ROUNDDOWN( IF(tabItens[[#This Row],[Abaixo]] &gt; 0,   tabItens[[#This Row],[Abaixo]] + (tabItens[[#This Row],[PontoMês]] * IF( OR( ISBLANK(tabItens[[#This Row],[ATA Nº/ANO]]), tabItens[[#This Row],[ATA Nº/ANO]] = ""),BE$2,BE$1)),0),0),0)</f>
        <v>0</v>
      </c>
      <c r="BF80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2" s="276">
        <f>SUMIF(Consumo!$C$3:$C$902,tabItens[[#This Row],[CÓDIGO]],Consumo!$E$3:$E$902)</f>
        <v>246</v>
      </c>
      <c r="BH802" s="277">
        <f>IF(AND(tabItens[[#This Row],[Pend]] &gt; 0,tabItens[[#This Row],[Consumo]] &lt;&gt; 0), tabItens[[#This Row],[Pend]] / tabItens[[#This Row],[Consumo]], 0 )</f>
        <v>1.8027260735746738E-2</v>
      </c>
      <c r="BI802" s="276"/>
      <c r="BJ802" s="276"/>
      <c r="BK802" s="278" t="s">
        <v>2077</v>
      </c>
    </row>
    <row r="803" spans="1:63" x14ac:dyDescent="0.3">
      <c r="A803" s="239">
        <v>109848</v>
      </c>
      <c r="B803" s="240" t="s">
        <v>1667</v>
      </c>
      <c r="C803" s="241" t="s">
        <v>1668</v>
      </c>
      <c r="D803" s="242">
        <v>54.34</v>
      </c>
      <c r="E803" s="243"/>
      <c r="F803" s="243"/>
      <c r="G803" s="243" t="s">
        <v>891</v>
      </c>
      <c r="H803" s="244">
        <v>9</v>
      </c>
      <c r="I803" s="245">
        <v>103003</v>
      </c>
      <c r="J803" s="246">
        <v>54.34</v>
      </c>
      <c r="K803" s="247">
        <v>90</v>
      </c>
      <c r="L803" s="248">
        <f>IF(tabItens[[#This Row],[Média]] &gt; 0, tabItens[[#This Row],[QTDE ATUAL]] / tabItens[[#This Row],[Média]],999.9)</f>
        <v>999.9</v>
      </c>
      <c r="M803" s="249">
        <v>0</v>
      </c>
      <c r="N803" s="250">
        <f>tabItens[[#This Row],[VALOR UNIT.]] * tabItens[[#This Row],[LC]]</f>
        <v>0</v>
      </c>
      <c r="O803" s="251" t="s">
        <v>2157</v>
      </c>
      <c r="P803" s="252"/>
      <c r="Q803" s="253"/>
      <c r="R803" s="250"/>
      <c r="S803" s="254"/>
      <c r="T803" s="255">
        <f>ROUNDDOWN(IFERROR(tabItens[[#This Row],[ATA DT.VALID.]] - $D$1,0) / 30,0)</f>
        <v>-1507</v>
      </c>
      <c r="U803" s="240" t="s">
        <v>1396</v>
      </c>
      <c r="V803" s="256">
        <v>1</v>
      </c>
      <c r="W803" s="257" t="s">
        <v>2066</v>
      </c>
      <c r="X803" s="258">
        <v>76</v>
      </c>
      <c r="Y803" s="259">
        <v>9</v>
      </c>
      <c r="Z803" s="260"/>
      <c r="AA803" s="261"/>
      <c r="AB803" s="262"/>
      <c r="AC803" s="262"/>
      <c r="AD803" s="261"/>
      <c r="AE803" s="262"/>
      <c r="AF803" s="255"/>
      <c r="AG803" s="263" t="s">
        <v>2063</v>
      </c>
      <c r="AH803" s="264"/>
      <c r="AI803" s="255">
        <v>30</v>
      </c>
      <c r="AJ803" s="264">
        <v>44725</v>
      </c>
      <c r="AK803" s="264">
        <v>39857</v>
      </c>
      <c r="AL803" s="264">
        <v>44781</v>
      </c>
      <c r="AM803" s="254"/>
      <c r="AN803" s="243"/>
      <c r="AO803" s="265" t="str">
        <f>_xlfn.IFNA(IF(VLOOKUP(tabItens[[#This Row],[CÓDIGO]],tabExcluirDoEstoque[#Data],1,FALSE),"sim",""),"")</f>
        <v/>
      </c>
      <c r="AP803" s="266" t="str">
        <f ca="1">IF(OR(ISBLANK(tabItens[[#This Row],[ATA DT.VALID.]]),tabItens[[#This Row],[ATA DT.VALID.]]="",tabItens[[#This Row],[ATA DT.VALID.]]=" "),"",IF(TYPE(tabItens[[#This Row],[ATA DT.VALID.]])=1,ROUNDUP((tabItens[[#This Row],[ATA DT.VALID.]]-TODAY())/7,0),""))</f>
        <v/>
      </c>
      <c r="AQ803" s="267">
        <v>0</v>
      </c>
      <c r="AR803" s="268" t="str">
        <f>IF(ISBLANK(tabItens[[#This Row],[CÓDIGO]]),"",IFERROR(VLOOKUP(tabItens[[#This Row],[CÓDIGO]],Consumo!$C$2:$AI$902,32,FALSE),0))</f>
        <v>03.2023</v>
      </c>
      <c r="AS803" s="269">
        <f>SUMIF(Consumo!$C$3:$C$902,tabItens[[#This Row],[CÓDIGO]],Consumo!$T$3:$T$902) + SUMIF(Consumo!$C$3:$C$902,tabItens[[#This Row],[CÓDIGO]],Consumo!$U$3:$U$902) + SUMIF(Consumo!$C$3:$C$902,tabItens[[#This Row],[CÓDIGO]],Consumo!$V$3:$V$902) + SUMIF(Consumo!$C$3:$C$902,tabItens[[#This Row],[CÓDIGO]],Consumo!$W$3:$W$902)</f>
        <v>0</v>
      </c>
      <c r="AT803" s="269">
        <f>SUMIF(Consumo!$C$3:$C$902,tabItens[[#This Row],[CÓDIGO]],Consumo!$AF$3:$AF$902)</f>
        <v>99</v>
      </c>
      <c r="AU803" s="270">
        <f>SUMIF(Consumo!$C$3:$C$902,tabItens[[#This Row],[CÓDIGO]],Consumo!$AG$3:$AG$902)</f>
        <v>27</v>
      </c>
      <c r="AV803" s="271">
        <f>SUMIF(Consumo!$C$3:$C$902,tabItens[[#This Row],[CÓDIGO]],Consumo!$AE$3:$AE$902)</f>
        <v>0</v>
      </c>
      <c r="AW803" s="244">
        <f>tabItens[[#This Row],[QTDE ATUAL]] + tabItens[[#This Row],[RC QTDE]] + tabItens[[#This Row],[AF SALDO]] + tabItens[[#This Row],[Recentes]]</f>
        <v>9</v>
      </c>
      <c r="AX803" s="272">
        <v>5</v>
      </c>
      <c r="AY803" s="272">
        <v>4</v>
      </c>
      <c r="AZ803" s="272">
        <f>IF(ISBLANK(tabItens[[#This Row],[CÓDIGO]]),"",tabItens[[#This Row],[PontoMês]] * (AZ$2+tabItens[[#This Row],[PontoQtM]]))</f>
        <v>20</v>
      </c>
      <c r="BA803" s="271">
        <f>tabItens[[#This Row],[PontoPed]] - tabItens[[#This Row],[Saldo]] + (1/10)</f>
        <v>11.1</v>
      </c>
      <c r="BB803" s="271">
        <f xml:space="preserve"> tabItens[[#This Row],[PontoMês]] * BB$2 - tabItens[[#This Row],[QTDE ATUAL]] - (1/10)</f>
        <v>-4.0999999999999996</v>
      </c>
      <c r="BC803" s="273">
        <f>IF( tabItens[[#This Row],[PontoPed]]&gt;0, IF(tabItens[[#This Row],[PontoPed]]&lt;1, 1, IF( tabItens[[#This Row],[Saldo]]&gt;tabItens[[#This Row],[PontoPed]], 0, (tabItens[[#This Row],[PontoPed]]-tabItens[[#This Row],[Saldo]])/tabItens[[#This Row],[PontoPed]] ) ), 0 )</f>
        <v>0.55000000000000004</v>
      </c>
      <c r="BD803" s="274">
        <f>ROUNDDOWN(IF( OR( AND(tabItens[[#This Row],[PontoPed]]&lt;tabItens[[#This Row],[Saldo]],tabItens[[#This Row],[Saldo]]&gt;0), tabItens[[#This Row],[PontoPed]]=0), 99, IF(AND(tabItens[[#This Row],[Saldo]]=0,tabItens[[#This Row],[PontoPed]]&gt;0), 0, (1-tabItens[[#This Row],[PctAb]])*10 ) ),0)</f>
        <v>4</v>
      </c>
      <c r="BE803" s="275">
        <f>MAX(ROUNDDOWN( IF(tabItens[[#This Row],[Abaixo]] &gt; 0,   tabItens[[#This Row],[Abaixo]] + (tabItens[[#This Row],[PontoMês]] * IF( OR( ISBLANK(tabItens[[#This Row],[ATA Nº/ANO]]), tabItens[[#This Row],[ATA Nº/ANO]] = ""),BE$2,BE$1)),0),0),0)</f>
        <v>26</v>
      </c>
      <c r="BF80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03" s="276">
        <f>SUMIF(Consumo!$C$3:$C$902,tabItens[[#This Row],[CÓDIGO]],Consumo!$E$3:$E$902)</f>
        <v>0</v>
      </c>
      <c r="BH803" s="277">
        <f>IF(AND(tabItens[[#This Row],[Pend]] &gt; 0,tabItens[[#This Row],[Consumo]] &lt;&gt; 0), tabItens[[#This Row],[Pend]] / tabItens[[#This Row],[Consumo]], 0 )</f>
        <v>0</v>
      </c>
      <c r="BI803" s="276"/>
      <c r="BJ803" s="276"/>
      <c r="BK803" s="278" t="s">
        <v>2077</v>
      </c>
    </row>
    <row r="804" spans="1:63" x14ac:dyDescent="0.3">
      <c r="A804" s="239">
        <v>128287</v>
      </c>
      <c r="B804" s="240" t="s">
        <v>1792</v>
      </c>
      <c r="C804" s="241" t="s">
        <v>288</v>
      </c>
      <c r="D804" s="242">
        <v>84.22</v>
      </c>
      <c r="E804" s="243"/>
      <c r="F804" s="243"/>
      <c r="G804" s="243" t="s">
        <v>891</v>
      </c>
      <c r="H804" s="244">
        <v>0</v>
      </c>
      <c r="I804" s="245">
        <v>103003</v>
      </c>
      <c r="J804" s="246">
        <v>84.22</v>
      </c>
      <c r="K804" s="247">
        <v>300</v>
      </c>
      <c r="L804" s="248">
        <f>IF(tabItens[[#This Row],[Média]] &gt; 0, tabItens[[#This Row],[QTDE ATUAL]] / tabItens[[#This Row],[Média]],999.9)</f>
        <v>0</v>
      </c>
      <c r="M804" s="249">
        <v>0</v>
      </c>
      <c r="N804" s="250">
        <f>tabItens[[#This Row],[VALOR UNIT.]] * tabItens[[#This Row],[LC]]</f>
        <v>0</v>
      </c>
      <c r="O804" s="251" t="s">
        <v>2090</v>
      </c>
      <c r="P804" s="252"/>
      <c r="Q804" s="253"/>
      <c r="R804" s="250"/>
      <c r="S804" s="254"/>
      <c r="T804" s="255">
        <f>ROUNDDOWN(IFERROR(tabItens[[#This Row],[ATA DT.VALID.]] - $D$1,0) / 30,0)</f>
        <v>-1507</v>
      </c>
      <c r="U804" s="240" t="s">
        <v>1191</v>
      </c>
      <c r="V804" s="256">
        <v>1</v>
      </c>
      <c r="W804" s="257" t="s">
        <v>2066</v>
      </c>
      <c r="X804" s="258">
        <v>76</v>
      </c>
      <c r="Y804" s="259">
        <v>16</v>
      </c>
      <c r="Z804" s="260"/>
      <c r="AA804" s="261"/>
      <c r="AB804" s="262"/>
      <c r="AC804" s="262"/>
      <c r="AD804" s="261"/>
      <c r="AE804" s="262"/>
      <c r="AF804" s="255"/>
      <c r="AG804" s="263" t="s">
        <v>2063</v>
      </c>
      <c r="AH804" s="264"/>
      <c r="AI804" s="255">
        <v>108</v>
      </c>
      <c r="AJ804" s="264">
        <v>44601</v>
      </c>
      <c r="AK804" s="264">
        <v>41828</v>
      </c>
      <c r="AL804" s="264">
        <v>44586</v>
      </c>
      <c r="AM804" s="254"/>
      <c r="AN804" s="243"/>
      <c r="AO804" s="265" t="str">
        <f>_xlfn.IFNA(IF(VLOOKUP(tabItens[[#This Row],[CÓDIGO]],tabExcluirDoEstoque[#Data],1,FALSE),"sim",""),"")</f>
        <v/>
      </c>
      <c r="AP804" s="266" t="str">
        <f ca="1">IF(OR(ISBLANK(tabItens[[#This Row],[ATA DT.VALID.]]),tabItens[[#This Row],[ATA DT.VALID.]]="",tabItens[[#This Row],[ATA DT.VALID.]]=" "),"",IF(TYPE(tabItens[[#This Row],[ATA DT.VALID.]])=1,ROUNDUP((tabItens[[#This Row],[ATA DT.VALID.]]-TODAY())/7,0),""))</f>
        <v/>
      </c>
      <c r="AQ804" s="267">
        <v>0</v>
      </c>
      <c r="AR804" s="268" t="str">
        <f>IF(ISBLANK(tabItens[[#This Row],[CÓDIGO]]),"",IFERROR(VLOOKUP(tabItens[[#This Row],[CÓDIGO]],Consumo!$C$2:$AI$902,32,FALSE),0))</f>
        <v>03.2023</v>
      </c>
      <c r="AS804" s="269">
        <f>SUMIF(Consumo!$C$3:$C$902,tabItens[[#This Row],[CÓDIGO]],Consumo!$T$3:$T$902) + SUMIF(Consumo!$C$3:$C$902,tabItens[[#This Row],[CÓDIGO]],Consumo!$U$3:$U$902) + SUMIF(Consumo!$C$3:$C$902,tabItens[[#This Row],[CÓDIGO]],Consumo!$V$3:$V$902) + SUMIF(Consumo!$C$3:$C$902,tabItens[[#This Row],[CÓDIGO]],Consumo!$W$3:$W$902)</f>
        <v>0</v>
      </c>
      <c r="AT804" s="269">
        <f>SUMIF(Consumo!$C$3:$C$902,tabItens[[#This Row],[CÓDIGO]],Consumo!$AF$3:$AF$902)</f>
        <v>590</v>
      </c>
      <c r="AU804" s="270">
        <f>SUMIF(Consumo!$C$3:$C$902,tabItens[[#This Row],[CÓDIGO]],Consumo!$AG$3:$AG$902)</f>
        <v>74</v>
      </c>
      <c r="AV804" s="271">
        <f>SUMIF(Consumo!$C$3:$C$902,tabItens[[#This Row],[CÓDIGO]],Consumo!$AE$3:$AE$902)</f>
        <v>1.3333333333333333</v>
      </c>
      <c r="AW804" s="244">
        <f>tabItens[[#This Row],[QTDE ATUAL]] + tabItens[[#This Row],[RC QTDE]] + tabItens[[#This Row],[AF SALDO]] + tabItens[[#This Row],[Recentes]]</f>
        <v>0</v>
      </c>
      <c r="AX804" s="272">
        <v>45</v>
      </c>
      <c r="AY804" s="272">
        <v>4</v>
      </c>
      <c r="AZ804" s="272">
        <f>IF(ISBLANK(tabItens[[#This Row],[CÓDIGO]]),"",tabItens[[#This Row],[PontoMês]] * (AZ$2+tabItens[[#This Row],[PontoQtM]]))</f>
        <v>180</v>
      </c>
      <c r="BA804" s="271">
        <f>tabItens[[#This Row],[PontoPed]] - tabItens[[#This Row],[Saldo]] + (1/10)</f>
        <v>180.1</v>
      </c>
      <c r="BB804" s="271">
        <f xml:space="preserve"> tabItens[[#This Row],[PontoMês]] * BB$2 - tabItens[[#This Row],[QTDE ATUAL]] - (1/10)</f>
        <v>44.9</v>
      </c>
      <c r="BC804" s="273">
        <f>IF( tabItens[[#This Row],[PontoPed]]&gt;0, IF(tabItens[[#This Row],[PontoPed]]&lt;1, 1, IF( tabItens[[#This Row],[Saldo]]&gt;tabItens[[#This Row],[PontoPed]], 0, (tabItens[[#This Row],[PontoPed]]-tabItens[[#This Row],[Saldo]])/tabItens[[#This Row],[PontoPed]] ) ), 0 )</f>
        <v>1</v>
      </c>
      <c r="BD804" s="274">
        <f>ROUNDDOWN(IF( OR( AND(tabItens[[#This Row],[PontoPed]]&lt;tabItens[[#This Row],[Saldo]],tabItens[[#This Row],[Saldo]]&gt;0), tabItens[[#This Row],[PontoPed]]=0), 99, IF(AND(tabItens[[#This Row],[Saldo]]=0,tabItens[[#This Row],[PontoPed]]&gt;0), 0, (1-tabItens[[#This Row],[PctAb]])*10 ) ),0)</f>
        <v>0</v>
      </c>
      <c r="BE804" s="275">
        <f>MAX(ROUNDDOWN( IF(tabItens[[#This Row],[Abaixo]] &gt; 0,   tabItens[[#This Row],[Abaixo]] + (tabItens[[#This Row],[PontoMês]] * IF( OR( ISBLANK(tabItens[[#This Row],[ATA Nº/ANO]]), tabItens[[#This Row],[ATA Nº/ANO]] = ""),BE$2,BE$1)),0),0),0)</f>
        <v>315</v>
      </c>
      <c r="BF80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04" s="276">
        <f>SUMIF(Consumo!$C$3:$C$902,tabItens[[#This Row],[CÓDIGO]],Consumo!$E$3:$E$902)</f>
        <v>24</v>
      </c>
      <c r="BH804" s="277">
        <f>IF(AND(tabItens[[#This Row],[Pend]] &gt; 0,tabItens[[#This Row],[Consumo]] &lt;&gt; 0), tabItens[[#This Row],[Pend]] / tabItens[[#This Row],[Consumo]], 0 )</f>
        <v>4.0677966101694912E-2</v>
      </c>
      <c r="BI804" s="276"/>
      <c r="BJ804" s="276"/>
      <c r="BK804" s="278" t="s">
        <v>2077</v>
      </c>
    </row>
    <row r="805" spans="1:63" x14ac:dyDescent="0.3">
      <c r="A805" s="239">
        <v>15813</v>
      </c>
      <c r="B805" s="240" t="s">
        <v>1115</v>
      </c>
      <c r="C805" s="241" t="s">
        <v>264</v>
      </c>
      <c r="D805" s="242">
        <v>0.6</v>
      </c>
      <c r="E805" s="243"/>
      <c r="F805" s="243"/>
      <c r="G805" s="243" t="s">
        <v>891</v>
      </c>
      <c r="H805" s="244">
        <v>1765</v>
      </c>
      <c r="I805" s="245">
        <v>103003</v>
      </c>
      <c r="J805" s="246">
        <v>0.6</v>
      </c>
      <c r="K805" s="247">
        <v>5635</v>
      </c>
      <c r="L805" s="248">
        <f>IF(tabItens[[#This Row],[Média]] &gt; 0, tabItens[[#This Row],[QTDE ATUAL]] / tabItens[[#This Row],[Média]],999.9)</f>
        <v>999.9</v>
      </c>
      <c r="M805" s="249">
        <v>0</v>
      </c>
      <c r="N805" s="250">
        <f>tabItens[[#This Row],[VALOR UNIT.]] * tabItens[[#This Row],[LC]]</f>
        <v>0</v>
      </c>
      <c r="O805" s="251" t="s">
        <v>2116</v>
      </c>
      <c r="P805" s="252"/>
      <c r="Q805" s="253"/>
      <c r="R805" s="250"/>
      <c r="S805" s="254"/>
      <c r="T805" s="255">
        <f>ROUNDDOWN(IFERROR(tabItens[[#This Row],[ATA DT.VALID.]] - $D$1,0) / 30,0)</f>
        <v>-1507</v>
      </c>
      <c r="U805" s="240" t="s">
        <v>1116</v>
      </c>
      <c r="V805" s="256">
        <v>1</v>
      </c>
      <c r="W805" s="257" t="s">
        <v>2062</v>
      </c>
      <c r="X805" s="258">
        <v>51</v>
      </c>
      <c r="Y805" s="259">
        <v>6</v>
      </c>
      <c r="Z805" s="260">
        <v>9011</v>
      </c>
      <c r="AA805" s="261">
        <v>2023</v>
      </c>
      <c r="AB805" s="262">
        <v>2200</v>
      </c>
      <c r="AC805" s="262"/>
      <c r="AD805" s="261"/>
      <c r="AE805" s="262"/>
      <c r="AF805" s="255"/>
      <c r="AG805" s="263" t="s">
        <v>2063</v>
      </c>
      <c r="AH805" s="264"/>
      <c r="AI805" s="255">
        <v>2306</v>
      </c>
      <c r="AJ805" s="264">
        <v>44560</v>
      </c>
      <c r="AK805" s="264" t="s">
        <v>891</v>
      </c>
      <c r="AL805" s="264">
        <v>45078</v>
      </c>
      <c r="AM805" s="254"/>
      <c r="AN805" s="243"/>
      <c r="AO805" s="265" t="str">
        <f>_xlfn.IFNA(IF(VLOOKUP(tabItens[[#This Row],[CÓDIGO]],tabExcluirDoEstoque[#Data],1,FALSE),"sim",""),"")</f>
        <v/>
      </c>
      <c r="AP805" s="266" t="str">
        <f ca="1">IF(OR(ISBLANK(tabItens[[#This Row],[ATA DT.VALID.]]),tabItens[[#This Row],[ATA DT.VALID.]]="",tabItens[[#This Row],[ATA DT.VALID.]]=" "),"",IF(TYPE(tabItens[[#This Row],[ATA DT.VALID.]])=1,ROUNDUP((tabItens[[#This Row],[ATA DT.VALID.]]-TODAY())/7,0),""))</f>
        <v/>
      </c>
      <c r="AQ805" s="267">
        <v>0</v>
      </c>
      <c r="AR805" s="268" t="str">
        <f>IF(ISBLANK(tabItens[[#This Row],[CÓDIGO]]),"",IFERROR(VLOOKUP(tabItens[[#This Row],[CÓDIGO]],Consumo!$C$2:$AI$902,32,FALSE),0))</f>
        <v>07.2023</v>
      </c>
      <c r="AS805" s="269">
        <f>SUMIF(Consumo!$C$3:$C$902,tabItens[[#This Row],[CÓDIGO]],Consumo!$T$3:$T$902) + SUMIF(Consumo!$C$3:$C$902,tabItens[[#This Row],[CÓDIGO]],Consumo!$U$3:$U$902) + SUMIF(Consumo!$C$3:$C$902,tabItens[[#This Row],[CÓDIGO]],Consumo!$V$3:$V$902) + SUMIF(Consumo!$C$3:$C$902,tabItens[[#This Row],[CÓDIGO]],Consumo!$W$3:$W$902)</f>
        <v>2500</v>
      </c>
      <c r="AT805" s="269">
        <f>SUMIF(Consumo!$C$3:$C$902,tabItens[[#This Row],[CÓDIGO]],Consumo!$AF$3:$AF$902)</f>
        <v>10465</v>
      </c>
      <c r="AU805" s="270">
        <f>SUMIF(Consumo!$C$3:$C$902,tabItens[[#This Row],[CÓDIGO]],Consumo!$AG$3:$AG$902)</f>
        <v>1635</v>
      </c>
      <c r="AV805" s="271">
        <f>SUMIF(Consumo!$C$3:$C$902,tabItens[[#This Row],[CÓDIGO]],Consumo!$AE$3:$AE$902)</f>
        <v>0</v>
      </c>
      <c r="AW805" s="244">
        <f>tabItens[[#This Row],[QTDE ATUAL]] + tabItens[[#This Row],[RC QTDE]] + tabItens[[#This Row],[AF SALDO]] + tabItens[[#This Row],[Recentes]]</f>
        <v>3965</v>
      </c>
      <c r="AX805" s="272">
        <v>542</v>
      </c>
      <c r="AY805" s="272">
        <v>4</v>
      </c>
      <c r="AZ805" s="272">
        <f>IF(ISBLANK(tabItens[[#This Row],[CÓDIGO]]),"",tabItens[[#This Row],[PontoMês]] * (AZ$2+tabItens[[#This Row],[PontoQtM]]))</f>
        <v>2168</v>
      </c>
      <c r="BA805" s="271">
        <f>tabItens[[#This Row],[PontoPed]] - tabItens[[#This Row],[Saldo]] + (1/10)</f>
        <v>-1796.9</v>
      </c>
      <c r="BB805" s="271">
        <f xml:space="preserve"> tabItens[[#This Row],[PontoMês]] * BB$2 - tabItens[[#This Row],[QTDE ATUAL]] - (1/10)</f>
        <v>-1223.0999999999999</v>
      </c>
      <c r="BC805" s="273">
        <f>IF( tabItens[[#This Row],[PontoPed]]&gt;0, IF(tabItens[[#This Row],[PontoPed]]&lt;1, 1, IF( tabItens[[#This Row],[Saldo]]&gt;tabItens[[#This Row],[PontoPed]], 0, (tabItens[[#This Row],[PontoPed]]-tabItens[[#This Row],[Saldo]])/tabItens[[#This Row],[PontoPed]] ) ), 0 )</f>
        <v>0</v>
      </c>
      <c r="BD805" s="274">
        <f>ROUNDDOWN(IF( OR( AND(tabItens[[#This Row],[PontoPed]]&lt;tabItens[[#This Row],[Saldo]],tabItens[[#This Row],[Saldo]]&gt;0), tabItens[[#This Row],[PontoPed]]=0), 99, IF(AND(tabItens[[#This Row],[Saldo]]=0,tabItens[[#This Row],[PontoPed]]&gt;0), 0, (1-tabItens[[#This Row],[PctAb]])*10 ) ),0)</f>
        <v>99</v>
      </c>
      <c r="BE805" s="275">
        <f>MAX(ROUNDDOWN( IF(tabItens[[#This Row],[Abaixo]] &gt; 0,   tabItens[[#This Row],[Abaixo]] + (tabItens[[#This Row],[PontoMês]] * IF( OR( ISBLANK(tabItens[[#This Row],[ATA Nº/ANO]]), tabItens[[#This Row],[ATA Nº/ANO]] = ""),BE$2,BE$1)),0),0),0)</f>
        <v>0</v>
      </c>
      <c r="BF80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05" s="276">
        <f>SUMIF(Consumo!$C$3:$C$902,tabItens[[#This Row],[CÓDIGO]],Consumo!$E$3:$E$902)</f>
        <v>0</v>
      </c>
      <c r="BH805" s="277">
        <f>IF(AND(tabItens[[#This Row],[Pend]] &gt; 0,tabItens[[#This Row],[Consumo]] &lt;&gt; 0), tabItens[[#This Row],[Pend]] / tabItens[[#This Row],[Consumo]], 0 )</f>
        <v>0</v>
      </c>
      <c r="BI805" s="276"/>
      <c r="BJ805" s="276"/>
      <c r="BK805" s="278" t="s">
        <v>2077</v>
      </c>
    </row>
    <row r="806" spans="1:63" x14ac:dyDescent="0.3">
      <c r="A806" s="239">
        <v>119318</v>
      </c>
      <c r="B806" s="240" t="s">
        <v>1740</v>
      </c>
      <c r="C806" s="241" t="s">
        <v>336</v>
      </c>
      <c r="D806" s="242">
        <v>3.2</v>
      </c>
      <c r="E806" s="243"/>
      <c r="F806" s="243"/>
      <c r="G806" s="243" t="s">
        <v>891</v>
      </c>
      <c r="H806" s="244">
        <v>0</v>
      </c>
      <c r="I806" s="245">
        <v>103003</v>
      </c>
      <c r="J806" s="246">
        <v>3.2</v>
      </c>
      <c r="K806" s="247">
        <v>139</v>
      </c>
      <c r="L806" s="248">
        <f>IF(tabItens[[#This Row],[Média]] &gt; 0, tabItens[[#This Row],[QTDE ATUAL]] / tabItens[[#This Row],[Média]],999.9)</f>
        <v>0</v>
      </c>
      <c r="M806" s="249">
        <v>0</v>
      </c>
      <c r="N806" s="250">
        <f>tabItens[[#This Row],[VALOR UNIT.]] * tabItens[[#This Row],[LC]]</f>
        <v>0</v>
      </c>
      <c r="O806" s="251"/>
      <c r="P806" s="252"/>
      <c r="Q806" s="253"/>
      <c r="R806" s="250"/>
      <c r="S806" s="254"/>
      <c r="T806" s="255">
        <f>ROUNDDOWN(IFERROR(tabItens[[#This Row],[ATA DT.VALID.]] - $D$1,0) / 30,0)</f>
        <v>-1507</v>
      </c>
      <c r="U806" s="240" t="s">
        <v>1741</v>
      </c>
      <c r="V806" s="256">
        <v>1</v>
      </c>
      <c r="W806" s="257" t="s">
        <v>2064</v>
      </c>
      <c r="X806" s="258">
        <v>45</v>
      </c>
      <c r="Y806" s="259">
        <v>8</v>
      </c>
      <c r="Z806" s="260">
        <v>6209</v>
      </c>
      <c r="AA806" s="261">
        <v>2023</v>
      </c>
      <c r="AB806" s="262">
        <v>50</v>
      </c>
      <c r="AC806" s="262"/>
      <c r="AD806" s="261"/>
      <c r="AE806" s="262"/>
      <c r="AF806" s="255"/>
      <c r="AG806" s="263" t="s">
        <v>2063</v>
      </c>
      <c r="AH806" s="264"/>
      <c r="AI806" s="255">
        <v>62</v>
      </c>
      <c r="AJ806" s="264">
        <v>43874</v>
      </c>
      <c r="AK806" s="264">
        <v>40598</v>
      </c>
      <c r="AL806" s="264">
        <v>43866</v>
      </c>
      <c r="AM806" s="254"/>
      <c r="AN806" s="243"/>
      <c r="AO806" s="265" t="str">
        <f>_xlfn.IFNA(IF(VLOOKUP(tabItens[[#This Row],[CÓDIGO]],tabExcluirDoEstoque[#Data],1,FALSE),"sim",""),"")</f>
        <v/>
      </c>
      <c r="AP806" s="266" t="str">
        <f ca="1">IF(OR(ISBLANK(tabItens[[#This Row],[ATA DT.VALID.]]),tabItens[[#This Row],[ATA DT.VALID.]]="",tabItens[[#This Row],[ATA DT.VALID.]]=" "),"",IF(TYPE(tabItens[[#This Row],[ATA DT.VALID.]])=1,ROUNDUP((tabItens[[#This Row],[ATA DT.VALID.]]-TODAY())/7,0),""))</f>
        <v/>
      </c>
      <c r="AQ806" s="267"/>
      <c r="AR806" s="268" t="str">
        <f>IF(ISBLANK(tabItens[[#This Row],[CÓDIGO]]),"",IFERROR(VLOOKUP(tabItens[[#This Row],[CÓDIGO]],Consumo!$C$2:$AI$902,32,FALSE),0))</f>
        <v>07.2023</v>
      </c>
      <c r="AS806" s="269">
        <f>SUMIF(Consumo!$C$3:$C$902,tabItens[[#This Row],[CÓDIGO]],Consumo!$T$3:$T$902) + SUMIF(Consumo!$C$3:$C$902,tabItens[[#This Row],[CÓDIGO]],Consumo!$U$3:$U$902) + SUMIF(Consumo!$C$3:$C$902,tabItens[[#This Row],[CÓDIGO]],Consumo!$V$3:$V$902) + SUMIF(Consumo!$C$3:$C$902,tabItens[[#This Row],[CÓDIGO]],Consumo!$W$3:$W$902)</f>
        <v>65</v>
      </c>
      <c r="AT806" s="269">
        <f>SUMIF(Consumo!$C$3:$C$902,tabItens[[#This Row],[CÓDIGO]],Consumo!$AF$3:$AF$902)</f>
        <v>240</v>
      </c>
      <c r="AU806" s="270">
        <f>SUMIF(Consumo!$C$3:$C$902,tabItens[[#This Row],[CÓDIGO]],Consumo!$AG$3:$AG$902)</f>
        <v>31</v>
      </c>
      <c r="AV806" s="271">
        <f>SUMIF(Consumo!$C$3:$C$902,tabItens[[#This Row],[CÓDIGO]],Consumo!$AE$3:$AE$902)</f>
        <v>0.1111111111111111</v>
      </c>
      <c r="AW806" s="244">
        <f>tabItens[[#This Row],[QTDE ATUAL]] + tabItens[[#This Row],[RC QTDE]] + tabItens[[#This Row],[AF SALDO]] + tabItens[[#This Row],[Recentes]]</f>
        <v>50</v>
      </c>
      <c r="AX806" s="272">
        <v>11</v>
      </c>
      <c r="AY806" s="272">
        <v>4</v>
      </c>
      <c r="AZ806" s="272">
        <f>IF(ISBLANK(tabItens[[#This Row],[CÓDIGO]]),"",tabItens[[#This Row],[PontoMês]] * (AZ$2+tabItens[[#This Row],[PontoQtM]]))</f>
        <v>44</v>
      </c>
      <c r="BA806" s="271">
        <f>tabItens[[#This Row],[PontoPed]] - tabItens[[#This Row],[Saldo]] + (1/10)</f>
        <v>-5.9</v>
      </c>
      <c r="BB806" s="271">
        <f xml:space="preserve"> tabItens[[#This Row],[PontoMês]] * BB$2 - tabItens[[#This Row],[QTDE ATUAL]] - (1/10)</f>
        <v>10.9</v>
      </c>
      <c r="BC806" s="273">
        <f>IF( tabItens[[#This Row],[PontoPed]]&gt;0, IF(tabItens[[#This Row],[PontoPed]]&lt;1, 1, IF( tabItens[[#This Row],[Saldo]]&gt;tabItens[[#This Row],[PontoPed]], 0, (tabItens[[#This Row],[PontoPed]]-tabItens[[#This Row],[Saldo]])/tabItens[[#This Row],[PontoPed]] ) ), 0 )</f>
        <v>0</v>
      </c>
      <c r="BD806" s="274">
        <f>ROUNDDOWN(IF( OR( AND(tabItens[[#This Row],[PontoPed]]&lt;tabItens[[#This Row],[Saldo]],tabItens[[#This Row],[Saldo]]&gt;0), tabItens[[#This Row],[PontoPed]]=0), 99, IF(AND(tabItens[[#This Row],[Saldo]]=0,tabItens[[#This Row],[PontoPed]]&gt;0), 0, (1-tabItens[[#This Row],[PctAb]])*10 ) ),0)</f>
        <v>99</v>
      </c>
      <c r="BE806" s="275">
        <f>MAX(ROUNDDOWN( IF(tabItens[[#This Row],[Abaixo]] &gt; 0,   tabItens[[#This Row],[Abaixo]] + (tabItens[[#This Row],[PontoMês]] * IF( OR( ISBLANK(tabItens[[#This Row],[ATA Nº/ANO]]), tabItens[[#This Row],[ATA Nº/ANO]] = ""),BE$2,BE$1)),0),0),0)</f>
        <v>0</v>
      </c>
      <c r="BF80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6" s="276">
        <f>SUMIF(Consumo!$C$3:$C$902,tabItens[[#This Row],[CÓDIGO]],Consumo!$E$3:$E$902)</f>
        <v>2</v>
      </c>
      <c r="BH806" s="277">
        <f>IF(AND(tabItens[[#This Row],[Pend]] &gt; 0,tabItens[[#This Row],[Consumo]] &lt;&gt; 0), tabItens[[#This Row],[Pend]] / tabItens[[#This Row],[Consumo]], 0 )</f>
        <v>8.3333333333333332E-3</v>
      </c>
      <c r="BI806" s="276"/>
      <c r="BJ806" s="276"/>
      <c r="BK806" s="278" t="s">
        <v>2077</v>
      </c>
    </row>
    <row r="807" spans="1:63" x14ac:dyDescent="0.3">
      <c r="A807" s="239">
        <v>14737</v>
      </c>
      <c r="B807" s="240" t="s">
        <v>1074</v>
      </c>
      <c r="C807" s="241" t="s">
        <v>1075</v>
      </c>
      <c r="D807" s="242">
        <v>430</v>
      </c>
      <c r="E807" s="243"/>
      <c r="F807" s="243"/>
      <c r="G807" s="243" t="s">
        <v>891</v>
      </c>
      <c r="H807" s="244">
        <v>20</v>
      </c>
      <c r="I807" s="245">
        <v>103003</v>
      </c>
      <c r="J807" s="246">
        <v>430</v>
      </c>
      <c r="K807" s="247">
        <v>25</v>
      </c>
      <c r="L807" s="248">
        <f>IF(tabItens[[#This Row],[Média]] &gt; 0, tabItens[[#This Row],[QTDE ATUAL]] / tabItens[[#This Row],[Média]],999.9)</f>
        <v>999.9</v>
      </c>
      <c r="M807" s="249">
        <v>0</v>
      </c>
      <c r="N807" s="250">
        <f>tabItens[[#This Row],[VALOR UNIT.]] * tabItens[[#This Row],[LC]]</f>
        <v>0</v>
      </c>
      <c r="O807" s="251" t="s">
        <v>2108</v>
      </c>
      <c r="P807" s="252"/>
      <c r="Q807" s="253"/>
      <c r="R807" s="250"/>
      <c r="S807" s="254"/>
      <c r="T807" s="255">
        <f>ROUNDDOWN(IFERROR(tabItens[[#This Row],[ATA DT.VALID.]] - $D$1,0) / 30,0)</f>
        <v>-1507</v>
      </c>
      <c r="U807" s="240" t="s">
        <v>1076</v>
      </c>
      <c r="V807" s="256">
        <v>1</v>
      </c>
      <c r="W807" s="257" t="s">
        <v>2066</v>
      </c>
      <c r="X807" s="258">
        <v>76</v>
      </c>
      <c r="Y807" s="259">
        <v>5</v>
      </c>
      <c r="Z807" s="260"/>
      <c r="AA807" s="261"/>
      <c r="AB807" s="262"/>
      <c r="AC807" s="262"/>
      <c r="AD807" s="261"/>
      <c r="AE807" s="262"/>
      <c r="AF807" s="255"/>
      <c r="AG807" s="263" t="s">
        <v>2063</v>
      </c>
      <c r="AH807" s="264"/>
      <c r="AI807" s="255">
        <v>8</v>
      </c>
      <c r="AJ807" s="264">
        <v>44986</v>
      </c>
      <c r="AK807" s="264" t="s">
        <v>891</v>
      </c>
      <c r="AL807" s="264">
        <v>44916</v>
      </c>
      <c r="AM807" s="254"/>
      <c r="AN807" s="243"/>
      <c r="AO807" s="265" t="str">
        <f>_xlfn.IFNA(IF(VLOOKUP(tabItens[[#This Row],[CÓDIGO]],tabExcluirDoEstoque[#Data],1,FALSE),"sim",""),"")</f>
        <v/>
      </c>
      <c r="AP807" s="266" t="str">
        <f ca="1">IF(OR(ISBLANK(tabItens[[#This Row],[ATA DT.VALID.]]),tabItens[[#This Row],[ATA DT.VALID.]]="",tabItens[[#This Row],[ATA DT.VALID.]]=" "),"",IF(TYPE(tabItens[[#This Row],[ATA DT.VALID.]])=1,ROUNDUP((tabItens[[#This Row],[ATA DT.VALID.]]-TODAY())/7,0),""))</f>
        <v/>
      </c>
      <c r="AQ807" s="267">
        <v>0</v>
      </c>
      <c r="AR807" s="268" t="str">
        <f>IF(ISBLANK(tabItens[[#This Row],[CÓDIGO]]),"",IFERROR(VLOOKUP(tabItens[[#This Row],[CÓDIGO]],Consumo!$C$2:$AI$902,32,FALSE),0))</f>
        <v>08.2023</v>
      </c>
      <c r="AS807" s="269">
        <f>SUMIF(Consumo!$C$3:$C$902,tabItens[[#This Row],[CÓDIGO]],Consumo!$T$3:$T$902) + SUMIF(Consumo!$C$3:$C$902,tabItens[[#This Row],[CÓDIGO]],Consumo!$U$3:$U$902) + SUMIF(Consumo!$C$3:$C$902,tabItens[[#This Row],[CÓDIGO]],Consumo!$V$3:$V$902) + SUMIF(Consumo!$C$3:$C$902,tabItens[[#This Row],[CÓDIGO]],Consumo!$W$3:$W$902)</f>
        <v>13</v>
      </c>
      <c r="AT807" s="269">
        <f>SUMIF(Consumo!$C$3:$C$902,tabItens[[#This Row],[CÓDIGO]],Consumo!$AF$3:$AF$902)</f>
        <v>38</v>
      </c>
      <c r="AU807" s="270">
        <f>SUMIF(Consumo!$C$3:$C$902,tabItens[[#This Row],[CÓDIGO]],Consumo!$AG$3:$AG$902)</f>
        <v>13</v>
      </c>
      <c r="AV807" s="271">
        <f>SUMIF(Consumo!$C$3:$C$902,tabItens[[#This Row],[CÓDIGO]],Consumo!$AE$3:$AE$902)</f>
        <v>0</v>
      </c>
      <c r="AW807" s="244">
        <f>tabItens[[#This Row],[QTDE ATUAL]] + tabItens[[#This Row],[RC QTDE]] + tabItens[[#This Row],[AF SALDO]] + tabItens[[#This Row],[Recentes]]</f>
        <v>20</v>
      </c>
      <c r="AX807" s="272">
        <v>1</v>
      </c>
      <c r="AY807" s="272">
        <v>4</v>
      </c>
      <c r="AZ807" s="272">
        <f>IF(ISBLANK(tabItens[[#This Row],[CÓDIGO]]),"",tabItens[[#This Row],[PontoMês]] * (AZ$2+tabItens[[#This Row],[PontoQtM]]))</f>
        <v>4</v>
      </c>
      <c r="BA807" s="271">
        <f>tabItens[[#This Row],[PontoPed]] - tabItens[[#This Row],[Saldo]] + (1/10)</f>
        <v>-15.9</v>
      </c>
      <c r="BB807" s="271">
        <f xml:space="preserve"> tabItens[[#This Row],[PontoMês]] * BB$2 - tabItens[[#This Row],[QTDE ATUAL]] - (1/10)</f>
        <v>-19.100000000000001</v>
      </c>
      <c r="BC807" s="273">
        <f>IF( tabItens[[#This Row],[PontoPed]]&gt;0, IF(tabItens[[#This Row],[PontoPed]]&lt;1, 1, IF( tabItens[[#This Row],[Saldo]]&gt;tabItens[[#This Row],[PontoPed]], 0, (tabItens[[#This Row],[PontoPed]]-tabItens[[#This Row],[Saldo]])/tabItens[[#This Row],[PontoPed]] ) ), 0 )</f>
        <v>0</v>
      </c>
      <c r="BD807" s="274">
        <f>ROUNDDOWN(IF( OR( AND(tabItens[[#This Row],[PontoPed]]&lt;tabItens[[#This Row],[Saldo]],tabItens[[#This Row],[Saldo]]&gt;0), tabItens[[#This Row],[PontoPed]]=0), 99, IF(AND(tabItens[[#This Row],[Saldo]]=0,tabItens[[#This Row],[PontoPed]]&gt;0), 0, (1-tabItens[[#This Row],[PctAb]])*10 ) ),0)</f>
        <v>99</v>
      </c>
      <c r="BE807" s="275">
        <f>MAX(ROUNDDOWN( IF(tabItens[[#This Row],[Abaixo]] &gt; 0,   tabItens[[#This Row],[Abaixo]] + (tabItens[[#This Row],[PontoMês]] * IF( OR( ISBLANK(tabItens[[#This Row],[ATA Nº/ANO]]), tabItens[[#This Row],[ATA Nº/ANO]] = ""),BE$2,BE$1)),0),0),0)</f>
        <v>0</v>
      </c>
      <c r="BF80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07" s="276">
        <f>SUMIF(Consumo!$C$3:$C$902,tabItens[[#This Row],[CÓDIGO]],Consumo!$E$3:$E$902)</f>
        <v>0</v>
      </c>
      <c r="BH807" s="277">
        <f>IF(AND(tabItens[[#This Row],[Pend]] &gt; 0,tabItens[[#This Row],[Consumo]] &lt;&gt; 0), tabItens[[#This Row],[Pend]] / tabItens[[#This Row],[Consumo]], 0 )</f>
        <v>0</v>
      </c>
      <c r="BI807" s="276"/>
      <c r="BJ807" s="276"/>
      <c r="BK807" s="278" t="s">
        <v>2077</v>
      </c>
    </row>
    <row r="808" spans="1:63" x14ac:dyDescent="0.3">
      <c r="A808" s="239">
        <v>87586</v>
      </c>
      <c r="B808" s="240" t="s">
        <v>1498</v>
      </c>
      <c r="C808" s="241" t="s">
        <v>1075</v>
      </c>
      <c r="D808" s="242">
        <v>440</v>
      </c>
      <c r="E808" s="243"/>
      <c r="F808" s="243"/>
      <c r="G808" s="243" t="s">
        <v>891</v>
      </c>
      <c r="H808" s="244">
        <v>0</v>
      </c>
      <c r="I808" s="245">
        <v>103003</v>
      </c>
      <c r="J808" s="246">
        <v>440</v>
      </c>
      <c r="K808" s="247">
        <v>41</v>
      </c>
      <c r="L808" s="248">
        <f>IF(tabItens[[#This Row],[Média]] &gt; 0, tabItens[[#This Row],[QTDE ATUAL]] / tabItens[[#This Row],[Média]],999.9)</f>
        <v>999.9</v>
      </c>
      <c r="M808" s="249">
        <v>0</v>
      </c>
      <c r="N808" s="250">
        <f>tabItens[[#This Row],[VALOR UNIT.]] * tabItens[[#This Row],[LC]]</f>
        <v>0</v>
      </c>
      <c r="O808" s="251" t="s">
        <v>2108</v>
      </c>
      <c r="P808" s="252"/>
      <c r="Q808" s="253"/>
      <c r="R808" s="250"/>
      <c r="S808" s="254"/>
      <c r="T808" s="255">
        <f>ROUNDDOWN(IFERROR(tabItens[[#This Row],[ATA DT.VALID.]] - $D$1,0) / 30,0)</f>
        <v>-1507</v>
      </c>
      <c r="U808" s="240" t="s">
        <v>1076</v>
      </c>
      <c r="V808" s="256">
        <v>1</v>
      </c>
      <c r="W808" s="257" t="s">
        <v>2066</v>
      </c>
      <c r="X808" s="258">
        <v>76</v>
      </c>
      <c r="Y808" s="259">
        <v>5</v>
      </c>
      <c r="Z808" s="260"/>
      <c r="AA808" s="261"/>
      <c r="AB808" s="262"/>
      <c r="AC808" s="262"/>
      <c r="AD808" s="261"/>
      <c r="AE808" s="262"/>
      <c r="AF808" s="255"/>
      <c r="AG808" s="263" t="s">
        <v>2063</v>
      </c>
      <c r="AH808" s="264"/>
      <c r="AI808" s="255">
        <v>14</v>
      </c>
      <c r="AJ808" s="264">
        <v>44986</v>
      </c>
      <c r="AK808" s="264">
        <v>38603</v>
      </c>
      <c r="AL808" s="264">
        <v>44916</v>
      </c>
      <c r="AM808" s="254"/>
      <c r="AN808" s="243"/>
      <c r="AO808" s="265" t="str">
        <f>_xlfn.IFNA(IF(VLOOKUP(tabItens[[#This Row],[CÓDIGO]],tabExcluirDoEstoque[#Data],1,FALSE),"sim",""),"")</f>
        <v/>
      </c>
      <c r="AP808" s="266" t="str">
        <f ca="1">IF(OR(ISBLANK(tabItens[[#This Row],[ATA DT.VALID.]]),tabItens[[#This Row],[ATA DT.VALID.]]="",tabItens[[#This Row],[ATA DT.VALID.]]=" "),"",IF(TYPE(tabItens[[#This Row],[ATA DT.VALID.]])=1,ROUNDUP((tabItens[[#This Row],[ATA DT.VALID.]]-TODAY())/7,0),""))</f>
        <v/>
      </c>
      <c r="AQ808" s="267">
        <v>0</v>
      </c>
      <c r="AR808" s="268" t="str">
        <f>IF(ISBLANK(tabItens[[#This Row],[CÓDIGO]]),"",IFERROR(VLOOKUP(tabItens[[#This Row],[CÓDIGO]],Consumo!$C$2:$AI$902,32,FALSE),0))</f>
        <v>08.2023</v>
      </c>
      <c r="AS808" s="269">
        <f>SUMIF(Consumo!$C$3:$C$902,tabItens[[#This Row],[CÓDIGO]],Consumo!$T$3:$T$902) + SUMIF(Consumo!$C$3:$C$902,tabItens[[#This Row],[CÓDIGO]],Consumo!$U$3:$U$902) + SUMIF(Consumo!$C$3:$C$902,tabItens[[#This Row],[CÓDIGO]],Consumo!$V$3:$V$902) + SUMIF(Consumo!$C$3:$C$902,tabItens[[#This Row],[CÓDIGO]],Consumo!$W$3:$W$902)</f>
        <v>15</v>
      </c>
      <c r="AT808" s="269">
        <f>SUMIF(Consumo!$C$3:$C$902,tabItens[[#This Row],[CÓDIGO]],Consumo!$AF$3:$AF$902)</f>
        <v>60</v>
      </c>
      <c r="AU808" s="270">
        <f>SUMIF(Consumo!$C$3:$C$902,tabItens[[#This Row],[CÓDIGO]],Consumo!$AG$3:$AG$902)</f>
        <v>15</v>
      </c>
      <c r="AV808" s="271">
        <f>SUMIF(Consumo!$C$3:$C$902,tabItens[[#This Row],[CÓDIGO]],Consumo!$AE$3:$AE$902)</f>
        <v>0</v>
      </c>
      <c r="AW808" s="244">
        <f>tabItens[[#This Row],[QTDE ATUAL]] + tabItens[[#This Row],[RC QTDE]] + tabItens[[#This Row],[AF SALDO]] + tabItens[[#This Row],[Recentes]]</f>
        <v>0</v>
      </c>
      <c r="AX808" s="272">
        <v>2</v>
      </c>
      <c r="AY808" s="272">
        <v>4</v>
      </c>
      <c r="AZ808" s="272">
        <f>IF(ISBLANK(tabItens[[#This Row],[CÓDIGO]]),"",tabItens[[#This Row],[PontoMês]] * (AZ$2+tabItens[[#This Row],[PontoQtM]]))</f>
        <v>8</v>
      </c>
      <c r="BA808" s="271">
        <f>tabItens[[#This Row],[PontoPed]] - tabItens[[#This Row],[Saldo]] + (1/10)</f>
        <v>8.1</v>
      </c>
      <c r="BB808" s="271">
        <f xml:space="preserve"> tabItens[[#This Row],[PontoMês]] * BB$2 - tabItens[[#This Row],[QTDE ATUAL]] - (1/10)</f>
        <v>1.9</v>
      </c>
      <c r="BC808" s="273">
        <f>IF( tabItens[[#This Row],[PontoPed]]&gt;0, IF(tabItens[[#This Row],[PontoPed]]&lt;1, 1, IF( tabItens[[#This Row],[Saldo]]&gt;tabItens[[#This Row],[PontoPed]], 0, (tabItens[[#This Row],[PontoPed]]-tabItens[[#This Row],[Saldo]])/tabItens[[#This Row],[PontoPed]] ) ), 0 )</f>
        <v>1</v>
      </c>
      <c r="BD808" s="274">
        <f>ROUNDDOWN(IF( OR( AND(tabItens[[#This Row],[PontoPed]]&lt;tabItens[[#This Row],[Saldo]],tabItens[[#This Row],[Saldo]]&gt;0), tabItens[[#This Row],[PontoPed]]=0), 99, IF(AND(tabItens[[#This Row],[Saldo]]=0,tabItens[[#This Row],[PontoPed]]&gt;0), 0, (1-tabItens[[#This Row],[PctAb]])*10 ) ),0)</f>
        <v>0</v>
      </c>
      <c r="BE808" s="275">
        <f>MAX(ROUNDDOWN( IF(tabItens[[#This Row],[Abaixo]] &gt; 0,   tabItens[[#This Row],[Abaixo]] + (tabItens[[#This Row],[PontoMês]] * IF( OR( ISBLANK(tabItens[[#This Row],[ATA Nº/ANO]]), tabItens[[#This Row],[ATA Nº/ANO]] = ""),BE$2,BE$1)),0),0),0)</f>
        <v>14</v>
      </c>
      <c r="BF80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08" s="276">
        <f>SUMIF(Consumo!$C$3:$C$902,tabItens[[#This Row],[CÓDIGO]],Consumo!$E$3:$E$902)</f>
        <v>0</v>
      </c>
      <c r="BH808" s="277">
        <f>IF(AND(tabItens[[#This Row],[Pend]] &gt; 0,tabItens[[#This Row],[Consumo]] &lt;&gt; 0), tabItens[[#This Row],[Pend]] / tabItens[[#This Row],[Consumo]], 0 )</f>
        <v>0</v>
      </c>
      <c r="BI808" s="276"/>
      <c r="BJ808" s="276"/>
      <c r="BK808" s="278" t="s">
        <v>2077</v>
      </c>
    </row>
    <row r="809" spans="1:63" x14ac:dyDescent="0.3">
      <c r="A809" s="239">
        <v>20760</v>
      </c>
      <c r="B809" s="240" t="s">
        <v>1181</v>
      </c>
      <c r="C809" s="241" t="s">
        <v>1075</v>
      </c>
      <c r="D809" s="242">
        <v>425.98</v>
      </c>
      <c r="E809" s="243"/>
      <c r="F809" s="243"/>
      <c r="G809" s="243" t="s">
        <v>891</v>
      </c>
      <c r="H809" s="244">
        <v>0</v>
      </c>
      <c r="I809" s="245">
        <v>103003</v>
      </c>
      <c r="J809" s="246">
        <v>425.98</v>
      </c>
      <c r="K809" s="247">
        <v>112</v>
      </c>
      <c r="L809" s="248">
        <f>IF(tabItens[[#This Row],[Média]] &gt; 0, tabItens[[#This Row],[QTDE ATUAL]] / tabItens[[#This Row],[Média]],999.9)</f>
        <v>0</v>
      </c>
      <c r="M809" s="249">
        <v>0</v>
      </c>
      <c r="N809" s="250">
        <f>tabItens[[#This Row],[VALOR UNIT.]] * tabItens[[#This Row],[LC]]</f>
        <v>0</v>
      </c>
      <c r="O809" s="251" t="s">
        <v>2108</v>
      </c>
      <c r="P809" s="252"/>
      <c r="Q809" s="253"/>
      <c r="R809" s="250"/>
      <c r="S809" s="254"/>
      <c r="T809" s="255">
        <f>ROUNDDOWN(IFERROR(tabItens[[#This Row],[ATA DT.VALID.]] - $D$1,0) / 30,0)</f>
        <v>-1507</v>
      </c>
      <c r="U809" s="240" t="s">
        <v>1076</v>
      </c>
      <c r="V809" s="256">
        <v>1</v>
      </c>
      <c r="W809" s="257" t="s">
        <v>2066</v>
      </c>
      <c r="X809" s="258">
        <v>76</v>
      </c>
      <c r="Y809" s="259">
        <v>5</v>
      </c>
      <c r="Z809" s="260"/>
      <c r="AA809" s="261"/>
      <c r="AB809" s="262"/>
      <c r="AC809" s="262"/>
      <c r="AD809" s="261"/>
      <c r="AE809" s="262"/>
      <c r="AF809" s="255"/>
      <c r="AG809" s="263" t="s">
        <v>2063</v>
      </c>
      <c r="AH809" s="264"/>
      <c r="AI809" s="255">
        <v>46</v>
      </c>
      <c r="AJ809" s="264">
        <v>45043</v>
      </c>
      <c r="AK809" s="264" t="s">
        <v>891</v>
      </c>
      <c r="AL809" s="264">
        <v>44915</v>
      </c>
      <c r="AM809" s="254"/>
      <c r="AN809" s="243"/>
      <c r="AO809" s="265" t="str">
        <f>_xlfn.IFNA(IF(VLOOKUP(tabItens[[#This Row],[CÓDIGO]],tabExcluirDoEstoque[#Data],1,FALSE),"sim",""),"")</f>
        <v/>
      </c>
      <c r="AP809" s="266" t="str">
        <f ca="1">IF(OR(ISBLANK(tabItens[[#This Row],[ATA DT.VALID.]]),tabItens[[#This Row],[ATA DT.VALID.]]="",tabItens[[#This Row],[ATA DT.VALID.]]=" "),"",IF(TYPE(tabItens[[#This Row],[ATA DT.VALID.]])=1,ROUNDUP((tabItens[[#This Row],[ATA DT.VALID.]]-TODAY())/7,0),""))</f>
        <v/>
      </c>
      <c r="AQ809" s="267">
        <v>0</v>
      </c>
      <c r="AR809" s="268" t="str">
        <f>IF(ISBLANK(tabItens[[#This Row],[CÓDIGO]]),"",IFERROR(VLOOKUP(tabItens[[#This Row],[CÓDIGO]],Consumo!$C$2:$AI$902,32,FALSE),0))</f>
        <v>08.2023</v>
      </c>
      <c r="AS809" s="269">
        <f>SUMIF(Consumo!$C$3:$C$902,tabItens[[#This Row],[CÓDIGO]],Consumo!$T$3:$T$902) + SUMIF(Consumo!$C$3:$C$902,tabItens[[#This Row],[CÓDIGO]],Consumo!$U$3:$U$902) + SUMIF(Consumo!$C$3:$C$902,tabItens[[#This Row],[CÓDIGO]],Consumo!$V$3:$V$902) + SUMIF(Consumo!$C$3:$C$902,tabItens[[#This Row],[CÓDIGO]],Consumo!$W$3:$W$902)</f>
        <v>48</v>
      </c>
      <c r="AT809" s="269">
        <f>SUMIF(Consumo!$C$3:$C$902,tabItens[[#This Row],[CÓDIGO]],Consumo!$AF$3:$AF$902)</f>
        <v>198</v>
      </c>
      <c r="AU809" s="270">
        <f>SUMIF(Consumo!$C$3:$C$902,tabItens[[#This Row],[CÓDIGO]],Consumo!$AG$3:$AG$902)</f>
        <v>35</v>
      </c>
      <c r="AV809" s="271">
        <f>SUMIF(Consumo!$C$3:$C$902,tabItens[[#This Row],[CÓDIGO]],Consumo!$AE$3:$AE$902)</f>
        <v>5.5555555555555552E-2</v>
      </c>
      <c r="AW809" s="244">
        <f>tabItens[[#This Row],[QTDE ATUAL]] + tabItens[[#This Row],[RC QTDE]] + tabItens[[#This Row],[AF SALDO]] + tabItens[[#This Row],[Recentes]]</f>
        <v>0</v>
      </c>
      <c r="AX809" s="272">
        <v>8</v>
      </c>
      <c r="AY809" s="272">
        <v>3</v>
      </c>
      <c r="AZ809" s="272">
        <f>IF(ISBLANK(tabItens[[#This Row],[CÓDIGO]]),"",tabItens[[#This Row],[PontoMês]] * (AZ$2+tabItens[[#This Row],[PontoQtM]]))</f>
        <v>24</v>
      </c>
      <c r="BA809" s="271">
        <f>tabItens[[#This Row],[PontoPed]] - tabItens[[#This Row],[Saldo]] + (1/10)</f>
        <v>24.1</v>
      </c>
      <c r="BB809" s="271">
        <f xml:space="preserve"> tabItens[[#This Row],[PontoMês]] * BB$2 - tabItens[[#This Row],[QTDE ATUAL]] - (1/10)</f>
        <v>7.9</v>
      </c>
      <c r="BC809" s="273">
        <f>IF( tabItens[[#This Row],[PontoPed]]&gt;0, IF(tabItens[[#This Row],[PontoPed]]&lt;1, 1, IF( tabItens[[#This Row],[Saldo]]&gt;tabItens[[#This Row],[PontoPed]], 0, (tabItens[[#This Row],[PontoPed]]-tabItens[[#This Row],[Saldo]])/tabItens[[#This Row],[PontoPed]] ) ), 0 )</f>
        <v>1</v>
      </c>
      <c r="BD809" s="274">
        <f>ROUNDDOWN(IF( OR( AND(tabItens[[#This Row],[PontoPed]]&lt;tabItens[[#This Row],[Saldo]],tabItens[[#This Row],[Saldo]]&gt;0), tabItens[[#This Row],[PontoPed]]=0), 99, IF(AND(tabItens[[#This Row],[Saldo]]=0,tabItens[[#This Row],[PontoPed]]&gt;0), 0, (1-tabItens[[#This Row],[PctAb]])*10 ) ),0)</f>
        <v>0</v>
      </c>
      <c r="BE809" s="275">
        <f>MAX(ROUNDDOWN( IF(tabItens[[#This Row],[Abaixo]] &gt; 0,   tabItens[[#This Row],[Abaixo]] + (tabItens[[#This Row],[PontoMês]] * IF( OR( ISBLANK(tabItens[[#This Row],[ATA Nº/ANO]]), tabItens[[#This Row],[ATA Nº/ANO]] = ""),BE$2,BE$1)),0),0),0)</f>
        <v>48</v>
      </c>
      <c r="BF80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09" s="276">
        <f>SUMIF(Consumo!$C$3:$C$902,tabItens[[#This Row],[CÓDIGO]],Consumo!$E$3:$E$902)</f>
        <v>1</v>
      </c>
      <c r="BH809" s="277">
        <f>IF(AND(tabItens[[#This Row],[Pend]] &gt; 0,tabItens[[#This Row],[Consumo]] &lt;&gt; 0), tabItens[[#This Row],[Pend]] / tabItens[[#This Row],[Consumo]], 0 )</f>
        <v>5.0505050505050509E-3</v>
      </c>
      <c r="BI809" s="276"/>
      <c r="BJ809" s="276"/>
      <c r="BK809" s="278" t="s">
        <v>2077</v>
      </c>
    </row>
    <row r="810" spans="1:63" x14ac:dyDescent="0.3">
      <c r="A810" s="239">
        <v>69229</v>
      </c>
      <c r="B810" s="240" t="s">
        <v>1181</v>
      </c>
      <c r="C810" s="241" t="s">
        <v>1075</v>
      </c>
      <c r="D810" s="242">
        <v>483.3</v>
      </c>
      <c r="E810" s="243"/>
      <c r="F810" s="243"/>
      <c r="G810" s="243" t="s">
        <v>891</v>
      </c>
      <c r="H810" s="244">
        <v>46</v>
      </c>
      <c r="I810" s="245">
        <v>103003</v>
      </c>
      <c r="J810" s="246">
        <v>483.3</v>
      </c>
      <c r="K810" s="247">
        <v>85</v>
      </c>
      <c r="L810" s="248">
        <f>IF(tabItens[[#This Row],[Média]] &gt; 0, tabItens[[#This Row],[QTDE ATUAL]] / tabItens[[#This Row],[Média]],999.9)</f>
        <v>999.9</v>
      </c>
      <c r="M810" s="249">
        <v>0</v>
      </c>
      <c r="N810" s="250">
        <f>tabItens[[#This Row],[VALOR UNIT.]] * tabItens[[#This Row],[LC]]</f>
        <v>0</v>
      </c>
      <c r="O810" s="251" t="s">
        <v>2108</v>
      </c>
      <c r="P810" s="252"/>
      <c r="Q810" s="253"/>
      <c r="R810" s="250"/>
      <c r="S810" s="254"/>
      <c r="T810" s="255">
        <f>ROUNDDOWN(IFERROR(tabItens[[#This Row],[ATA DT.VALID.]] - $D$1,0) / 30,0)</f>
        <v>-1507</v>
      </c>
      <c r="U810" s="240" t="s">
        <v>1076</v>
      </c>
      <c r="V810" s="256">
        <v>1</v>
      </c>
      <c r="W810" s="257" t="s">
        <v>2066</v>
      </c>
      <c r="X810" s="258">
        <v>76</v>
      </c>
      <c r="Y810" s="259">
        <v>5</v>
      </c>
      <c r="Z810" s="260"/>
      <c r="AA810" s="261"/>
      <c r="AB810" s="262"/>
      <c r="AC810" s="262"/>
      <c r="AD810" s="261"/>
      <c r="AE810" s="262"/>
      <c r="AF810" s="255"/>
      <c r="AG810" s="263" t="s">
        <v>2063</v>
      </c>
      <c r="AH810" s="264"/>
      <c r="AI810" s="255">
        <v>28</v>
      </c>
      <c r="AJ810" s="264">
        <v>45043</v>
      </c>
      <c r="AK810" s="264" t="s">
        <v>891</v>
      </c>
      <c r="AL810" s="264">
        <v>44915</v>
      </c>
      <c r="AM810" s="254"/>
      <c r="AN810" s="243"/>
      <c r="AO810" s="265" t="str">
        <f>_xlfn.IFNA(IF(VLOOKUP(tabItens[[#This Row],[CÓDIGO]],tabExcluirDoEstoque[#Data],1,FALSE),"sim",""),"")</f>
        <v/>
      </c>
      <c r="AP810" s="266" t="str">
        <f ca="1">IF(OR(ISBLANK(tabItens[[#This Row],[ATA DT.VALID.]]),tabItens[[#This Row],[ATA DT.VALID.]]="",tabItens[[#This Row],[ATA DT.VALID.]]=" "),"",IF(TYPE(tabItens[[#This Row],[ATA DT.VALID.]])=1,ROUNDUP((tabItens[[#This Row],[ATA DT.VALID.]]-TODAY())/7,0),""))</f>
        <v/>
      </c>
      <c r="AQ810" s="267">
        <v>0</v>
      </c>
      <c r="AR810" s="268" t="str">
        <f>IF(ISBLANK(tabItens[[#This Row],[CÓDIGO]]),"",IFERROR(VLOOKUP(tabItens[[#This Row],[CÓDIGO]],Consumo!$C$2:$AI$902,32,FALSE),0))</f>
        <v>08.2023</v>
      </c>
      <c r="AS810" s="269">
        <f>SUMIF(Consumo!$C$3:$C$902,tabItens[[#This Row],[CÓDIGO]],Consumo!$T$3:$T$902) + SUMIF(Consumo!$C$3:$C$902,tabItens[[#This Row],[CÓDIGO]],Consumo!$U$3:$U$902) + SUMIF(Consumo!$C$3:$C$902,tabItens[[#This Row],[CÓDIGO]],Consumo!$V$3:$V$902) + SUMIF(Consumo!$C$3:$C$902,tabItens[[#This Row],[CÓDIGO]],Consumo!$W$3:$W$902)</f>
        <v>37</v>
      </c>
      <c r="AT810" s="269">
        <f>SUMIF(Consumo!$C$3:$C$902,tabItens[[#This Row],[CÓDIGO]],Consumo!$AF$3:$AF$902)</f>
        <v>160</v>
      </c>
      <c r="AU810" s="270">
        <f>SUMIF(Consumo!$C$3:$C$902,tabItens[[#This Row],[CÓDIGO]],Consumo!$AG$3:$AG$902)</f>
        <v>34</v>
      </c>
      <c r="AV810" s="271">
        <f>SUMIF(Consumo!$C$3:$C$902,tabItens[[#This Row],[CÓDIGO]],Consumo!$AE$3:$AE$902)</f>
        <v>0</v>
      </c>
      <c r="AW810" s="244">
        <f>tabItens[[#This Row],[QTDE ATUAL]] + tabItens[[#This Row],[RC QTDE]] + tabItens[[#This Row],[AF SALDO]] + tabItens[[#This Row],[Recentes]]</f>
        <v>46</v>
      </c>
      <c r="AX810" s="272">
        <v>8</v>
      </c>
      <c r="AY810" s="272">
        <v>3</v>
      </c>
      <c r="AZ810" s="272">
        <f>IF(ISBLANK(tabItens[[#This Row],[CÓDIGO]]),"",tabItens[[#This Row],[PontoMês]] * (AZ$2+tabItens[[#This Row],[PontoQtM]]))</f>
        <v>24</v>
      </c>
      <c r="BA810" s="271">
        <f>tabItens[[#This Row],[PontoPed]] - tabItens[[#This Row],[Saldo]] + (1/10)</f>
        <v>-21.9</v>
      </c>
      <c r="BB810" s="271">
        <f xml:space="preserve"> tabItens[[#This Row],[PontoMês]] * BB$2 - tabItens[[#This Row],[QTDE ATUAL]] - (1/10)</f>
        <v>-38.1</v>
      </c>
      <c r="BC810" s="273">
        <f>IF( tabItens[[#This Row],[PontoPed]]&gt;0, IF(tabItens[[#This Row],[PontoPed]]&lt;1, 1, IF( tabItens[[#This Row],[Saldo]]&gt;tabItens[[#This Row],[PontoPed]], 0, (tabItens[[#This Row],[PontoPed]]-tabItens[[#This Row],[Saldo]])/tabItens[[#This Row],[PontoPed]] ) ), 0 )</f>
        <v>0</v>
      </c>
      <c r="BD810" s="274">
        <f>ROUNDDOWN(IF( OR( AND(tabItens[[#This Row],[PontoPed]]&lt;tabItens[[#This Row],[Saldo]],tabItens[[#This Row],[Saldo]]&gt;0), tabItens[[#This Row],[PontoPed]]=0), 99, IF(AND(tabItens[[#This Row],[Saldo]]=0,tabItens[[#This Row],[PontoPed]]&gt;0), 0, (1-tabItens[[#This Row],[PctAb]])*10 ) ),0)</f>
        <v>99</v>
      </c>
      <c r="BE810" s="275">
        <f>MAX(ROUNDDOWN( IF(tabItens[[#This Row],[Abaixo]] &gt; 0,   tabItens[[#This Row],[Abaixo]] + (tabItens[[#This Row],[PontoMês]] * IF( OR( ISBLANK(tabItens[[#This Row],[ATA Nº/ANO]]), tabItens[[#This Row],[ATA Nº/ANO]] = ""),BE$2,BE$1)),0),0),0)</f>
        <v>0</v>
      </c>
      <c r="BF81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10" s="276">
        <f>SUMIF(Consumo!$C$3:$C$902,tabItens[[#This Row],[CÓDIGO]],Consumo!$E$3:$E$902)</f>
        <v>0</v>
      </c>
      <c r="BH810" s="277">
        <f>IF(AND(tabItens[[#This Row],[Pend]] &gt; 0,tabItens[[#This Row],[Consumo]] &lt;&gt; 0), tabItens[[#This Row],[Pend]] / tabItens[[#This Row],[Consumo]], 0 )</f>
        <v>0</v>
      </c>
      <c r="BI810" s="276"/>
      <c r="BJ810" s="276"/>
      <c r="BK810" s="278" t="s">
        <v>2077</v>
      </c>
    </row>
    <row r="811" spans="1:63" x14ac:dyDescent="0.3">
      <c r="A811" s="239">
        <v>20763</v>
      </c>
      <c r="B811" s="240" t="s">
        <v>1182</v>
      </c>
      <c r="C811" s="241" t="s">
        <v>1075</v>
      </c>
      <c r="D811" s="242">
        <v>370</v>
      </c>
      <c r="E811" s="243"/>
      <c r="F811" s="243"/>
      <c r="G811" s="243" t="s">
        <v>891</v>
      </c>
      <c r="H811" s="244">
        <v>0</v>
      </c>
      <c r="I811" s="245">
        <v>103003</v>
      </c>
      <c r="J811" s="246">
        <v>370</v>
      </c>
      <c r="K811" s="247">
        <v>40</v>
      </c>
      <c r="L811" s="248">
        <f>IF(tabItens[[#This Row],[Média]] &gt; 0, tabItens[[#This Row],[QTDE ATUAL]] / tabItens[[#This Row],[Média]],999.9)</f>
        <v>999.9</v>
      </c>
      <c r="M811" s="249">
        <v>0</v>
      </c>
      <c r="N811" s="250">
        <f>tabItens[[#This Row],[VALOR UNIT.]] * tabItens[[#This Row],[LC]]</f>
        <v>0</v>
      </c>
      <c r="O811" s="251" t="s">
        <v>2108</v>
      </c>
      <c r="P811" s="252"/>
      <c r="Q811" s="253"/>
      <c r="R811" s="250"/>
      <c r="S811" s="254"/>
      <c r="T811" s="255">
        <f>ROUNDDOWN(IFERROR(tabItens[[#This Row],[ATA DT.VALID.]] - $D$1,0) / 30,0)</f>
        <v>-1507</v>
      </c>
      <c r="U811" s="240" t="s">
        <v>1076</v>
      </c>
      <c r="V811" s="256">
        <v>1</v>
      </c>
      <c r="W811" s="257" t="s">
        <v>2066</v>
      </c>
      <c r="X811" s="258">
        <v>76</v>
      </c>
      <c r="Y811" s="259">
        <v>5</v>
      </c>
      <c r="Z811" s="260"/>
      <c r="AA811" s="261"/>
      <c r="AB811" s="262"/>
      <c r="AC811" s="262"/>
      <c r="AD811" s="261"/>
      <c r="AE811" s="262"/>
      <c r="AF811" s="255"/>
      <c r="AG811" s="263" t="s">
        <v>2063</v>
      </c>
      <c r="AH811" s="264"/>
      <c r="AI811" s="255">
        <v>14</v>
      </c>
      <c r="AJ811" s="264">
        <v>44986</v>
      </c>
      <c r="AK811" s="264" t="s">
        <v>891</v>
      </c>
      <c r="AL811" s="264">
        <v>44916</v>
      </c>
      <c r="AM811" s="254"/>
      <c r="AN811" s="243"/>
      <c r="AO811" s="265" t="str">
        <f>_xlfn.IFNA(IF(VLOOKUP(tabItens[[#This Row],[CÓDIGO]],tabExcluirDoEstoque[#Data],1,FALSE),"sim",""),"")</f>
        <v/>
      </c>
      <c r="AP811" s="266" t="str">
        <f ca="1">IF(OR(ISBLANK(tabItens[[#This Row],[ATA DT.VALID.]]),tabItens[[#This Row],[ATA DT.VALID.]]="",tabItens[[#This Row],[ATA DT.VALID.]]=" "),"",IF(TYPE(tabItens[[#This Row],[ATA DT.VALID.]])=1,ROUNDUP((tabItens[[#This Row],[ATA DT.VALID.]]-TODAY())/7,0),""))</f>
        <v/>
      </c>
      <c r="AQ811" s="267">
        <v>0</v>
      </c>
      <c r="AR811" s="268" t="str">
        <f>IF(ISBLANK(tabItens[[#This Row],[CÓDIGO]]),"",IFERROR(VLOOKUP(tabItens[[#This Row],[CÓDIGO]],Consumo!$C$2:$AI$902,32,FALSE),0))</f>
        <v>08.2023</v>
      </c>
      <c r="AS811" s="269">
        <f>SUMIF(Consumo!$C$3:$C$902,tabItens[[#This Row],[CÓDIGO]],Consumo!$T$3:$T$902) + SUMIF(Consumo!$C$3:$C$902,tabItens[[#This Row],[CÓDIGO]],Consumo!$U$3:$U$902) + SUMIF(Consumo!$C$3:$C$902,tabItens[[#This Row],[CÓDIGO]],Consumo!$V$3:$V$902) + SUMIF(Consumo!$C$3:$C$902,tabItens[[#This Row],[CÓDIGO]],Consumo!$W$3:$W$902)</f>
        <v>25</v>
      </c>
      <c r="AT811" s="269">
        <f>SUMIF(Consumo!$C$3:$C$902,tabItens[[#This Row],[CÓDIGO]],Consumo!$AF$3:$AF$902)</f>
        <v>96</v>
      </c>
      <c r="AU811" s="270">
        <f>SUMIF(Consumo!$C$3:$C$902,tabItens[[#This Row],[CÓDIGO]],Consumo!$AG$3:$AG$902)</f>
        <v>33</v>
      </c>
      <c r="AV811" s="271">
        <f>SUMIF(Consumo!$C$3:$C$902,tabItens[[#This Row],[CÓDIGO]],Consumo!$AE$3:$AE$902)</f>
        <v>0</v>
      </c>
      <c r="AW811" s="244">
        <f>tabItens[[#This Row],[QTDE ATUAL]] + tabItens[[#This Row],[RC QTDE]] + tabItens[[#This Row],[AF SALDO]] + tabItens[[#This Row],[Recentes]]</f>
        <v>0</v>
      </c>
      <c r="AX811" s="272">
        <v>5</v>
      </c>
      <c r="AY811" s="272">
        <v>4</v>
      </c>
      <c r="AZ811" s="272">
        <f>IF(ISBLANK(tabItens[[#This Row],[CÓDIGO]]),"",tabItens[[#This Row],[PontoMês]] * (AZ$2+tabItens[[#This Row],[PontoQtM]]))</f>
        <v>20</v>
      </c>
      <c r="BA811" s="271">
        <f>tabItens[[#This Row],[PontoPed]] - tabItens[[#This Row],[Saldo]] + (1/10)</f>
        <v>20.100000000000001</v>
      </c>
      <c r="BB811" s="271">
        <f xml:space="preserve"> tabItens[[#This Row],[PontoMês]] * BB$2 - tabItens[[#This Row],[QTDE ATUAL]] - (1/10)</f>
        <v>4.9000000000000004</v>
      </c>
      <c r="BC811" s="273">
        <f>IF( tabItens[[#This Row],[PontoPed]]&gt;0, IF(tabItens[[#This Row],[PontoPed]]&lt;1, 1, IF( tabItens[[#This Row],[Saldo]]&gt;tabItens[[#This Row],[PontoPed]], 0, (tabItens[[#This Row],[PontoPed]]-tabItens[[#This Row],[Saldo]])/tabItens[[#This Row],[PontoPed]] ) ), 0 )</f>
        <v>1</v>
      </c>
      <c r="BD811" s="274">
        <f>ROUNDDOWN(IF( OR( AND(tabItens[[#This Row],[PontoPed]]&lt;tabItens[[#This Row],[Saldo]],tabItens[[#This Row],[Saldo]]&gt;0), tabItens[[#This Row],[PontoPed]]=0), 99, IF(AND(tabItens[[#This Row],[Saldo]]=0,tabItens[[#This Row],[PontoPed]]&gt;0), 0, (1-tabItens[[#This Row],[PctAb]])*10 ) ),0)</f>
        <v>0</v>
      </c>
      <c r="BE811" s="275">
        <f>MAX(ROUNDDOWN( IF(tabItens[[#This Row],[Abaixo]] &gt; 0,   tabItens[[#This Row],[Abaixo]] + (tabItens[[#This Row],[PontoMês]] * IF( OR( ISBLANK(tabItens[[#This Row],[ATA Nº/ANO]]), tabItens[[#This Row],[ATA Nº/ANO]] = ""),BE$2,BE$1)),0),0),0)</f>
        <v>35</v>
      </c>
      <c r="BF81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11" s="276">
        <f>SUMIF(Consumo!$C$3:$C$902,tabItens[[#This Row],[CÓDIGO]],Consumo!$E$3:$E$902)</f>
        <v>0</v>
      </c>
      <c r="BH811" s="277">
        <f>IF(AND(tabItens[[#This Row],[Pend]] &gt; 0,tabItens[[#This Row],[Consumo]] &lt;&gt; 0), tabItens[[#This Row],[Pend]] / tabItens[[#This Row],[Consumo]], 0 )</f>
        <v>0</v>
      </c>
      <c r="BI811" s="276"/>
      <c r="BJ811" s="276"/>
      <c r="BK811" s="278" t="s">
        <v>2077</v>
      </c>
    </row>
    <row r="812" spans="1:63" x14ac:dyDescent="0.3">
      <c r="A812" s="239">
        <v>141608</v>
      </c>
      <c r="B812" s="240" t="s">
        <v>2032</v>
      </c>
      <c r="C812" s="241" t="s">
        <v>288</v>
      </c>
      <c r="D812" s="242">
        <v>303</v>
      </c>
      <c r="E812" s="243"/>
      <c r="F812" s="243"/>
      <c r="G812" s="243" t="s">
        <v>891</v>
      </c>
      <c r="H812" s="244">
        <v>59</v>
      </c>
      <c r="I812" s="245">
        <v>103003</v>
      </c>
      <c r="J812" s="246">
        <v>303</v>
      </c>
      <c r="K812" s="247">
        <v>29</v>
      </c>
      <c r="L812" s="248">
        <f>IF(tabItens[[#This Row],[Média]] &gt; 0, tabItens[[#This Row],[QTDE ATUAL]] / tabItens[[#This Row],[Média]],999.9)</f>
        <v>999.9</v>
      </c>
      <c r="M812" s="249">
        <v>0</v>
      </c>
      <c r="N812" s="250">
        <f>tabItens[[#This Row],[VALOR UNIT.]] * tabItens[[#This Row],[LC]]</f>
        <v>0</v>
      </c>
      <c r="O812" s="251"/>
      <c r="P812" s="252"/>
      <c r="Q812" s="253"/>
      <c r="R812" s="250"/>
      <c r="S812" s="254"/>
      <c r="T812" s="255">
        <f>ROUNDDOWN(IFERROR(tabItens[[#This Row],[ATA DT.VALID.]] - $D$1,0) / 30,0)</f>
        <v>-1507</v>
      </c>
      <c r="U812" s="240" t="s">
        <v>1396</v>
      </c>
      <c r="V812" s="256">
        <v>1</v>
      </c>
      <c r="W812" s="257" t="s">
        <v>2066</v>
      </c>
      <c r="X812" s="258">
        <v>76</v>
      </c>
      <c r="Y812" s="259">
        <v>9</v>
      </c>
      <c r="Z812" s="260"/>
      <c r="AA812" s="261"/>
      <c r="AB812" s="262"/>
      <c r="AC812" s="262"/>
      <c r="AD812" s="261"/>
      <c r="AE812" s="262"/>
      <c r="AF812" s="255"/>
      <c r="AG812" s="263" t="s">
        <v>2063</v>
      </c>
      <c r="AH812" s="264"/>
      <c r="AI812" s="255">
        <v>10</v>
      </c>
      <c r="AJ812" s="264">
        <v>44799</v>
      </c>
      <c r="AK812" s="264">
        <v>44371</v>
      </c>
      <c r="AL812" s="264">
        <v>44915</v>
      </c>
      <c r="AM812" s="254"/>
      <c r="AN812" s="243"/>
      <c r="AO812" s="265" t="str">
        <f>_xlfn.IFNA(IF(VLOOKUP(tabItens[[#This Row],[CÓDIGO]],tabExcluirDoEstoque[#Data],1,FALSE),"sim",""),"")</f>
        <v/>
      </c>
      <c r="AP812" s="266" t="str">
        <f ca="1">IF(OR(ISBLANK(tabItens[[#This Row],[ATA DT.VALID.]]),tabItens[[#This Row],[ATA DT.VALID.]]="",tabItens[[#This Row],[ATA DT.VALID.]]=" "),"",IF(TYPE(tabItens[[#This Row],[ATA DT.VALID.]])=1,ROUNDUP((tabItens[[#This Row],[ATA DT.VALID.]]-TODAY())/7,0),""))</f>
        <v/>
      </c>
      <c r="AQ812" s="267"/>
      <c r="AR812" s="268" t="str">
        <f>IF(ISBLANK(tabItens[[#This Row],[CÓDIGO]]),"",IFERROR(VLOOKUP(tabItens[[#This Row],[CÓDIGO]],Consumo!$C$2:$AI$902,32,FALSE),0))</f>
        <v>08.2023</v>
      </c>
      <c r="AS812" s="269">
        <f>SUMIF(Consumo!$C$3:$C$902,tabItens[[#This Row],[CÓDIGO]],Consumo!$T$3:$T$902) + SUMIF(Consumo!$C$3:$C$902,tabItens[[#This Row],[CÓDIGO]],Consumo!$U$3:$U$902) + SUMIF(Consumo!$C$3:$C$902,tabItens[[#This Row],[CÓDIGO]],Consumo!$V$3:$V$902) + SUMIF(Consumo!$C$3:$C$902,tabItens[[#This Row],[CÓDIGO]],Consumo!$W$3:$W$902)</f>
        <v>24</v>
      </c>
      <c r="AT812" s="269">
        <f>SUMIF(Consumo!$C$3:$C$902,tabItens[[#This Row],[CÓDIGO]],Consumo!$AF$3:$AF$902)</f>
        <v>30</v>
      </c>
      <c r="AU812" s="270">
        <f>SUMIF(Consumo!$C$3:$C$902,tabItens[[#This Row],[CÓDIGO]],Consumo!$AG$3:$AG$902)</f>
        <v>21</v>
      </c>
      <c r="AV812" s="271">
        <f>SUMIF(Consumo!$C$3:$C$902,tabItens[[#This Row],[CÓDIGO]],Consumo!$AE$3:$AE$902)</f>
        <v>0</v>
      </c>
      <c r="AW812" s="244">
        <f>tabItens[[#This Row],[QTDE ATUAL]] + tabItens[[#This Row],[RC QTDE]] + tabItens[[#This Row],[AF SALDO]] + tabItens[[#This Row],[Recentes]]</f>
        <v>59</v>
      </c>
      <c r="AX812" s="272">
        <v>18</v>
      </c>
      <c r="AY812" s="272">
        <v>4</v>
      </c>
      <c r="AZ812" s="272">
        <f>IF(ISBLANK(tabItens[[#This Row],[CÓDIGO]]),"",tabItens[[#This Row],[PontoMês]] * (AZ$2+tabItens[[#This Row],[PontoQtM]]))</f>
        <v>72</v>
      </c>
      <c r="BA812" s="271">
        <f>tabItens[[#This Row],[PontoPed]] - tabItens[[#This Row],[Saldo]] + (1/10)</f>
        <v>13.1</v>
      </c>
      <c r="BB812" s="271">
        <f xml:space="preserve"> tabItens[[#This Row],[PontoMês]] * BB$2 - tabItens[[#This Row],[QTDE ATUAL]] - (1/10)</f>
        <v>-41.1</v>
      </c>
      <c r="BC812" s="273">
        <f>IF( tabItens[[#This Row],[PontoPed]]&gt;0, IF(tabItens[[#This Row],[PontoPed]]&lt;1, 1, IF( tabItens[[#This Row],[Saldo]]&gt;tabItens[[#This Row],[PontoPed]], 0, (tabItens[[#This Row],[PontoPed]]-tabItens[[#This Row],[Saldo]])/tabItens[[#This Row],[PontoPed]] ) ), 0 )</f>
        <v>0.18055555555555555</v>
      </c>
      <c r="BD812" s="274">
        <f>ROUNDDOWN(IF( OR( AND(tabItens[[#This Row],[PontoPed]]&lt;tabItens[[#This Row],[Saldo]],tabItens[[#This Row],[Saldo]]&gt;0), tabItens[[#This Row],[PontoPed]]=0), 99, IF(AND(tabItens[[#This Row],[Saldo]]=0,tabItens[[#This Row],[PontoPed]]&gt;0), 0, (1-tabItens[[#This Row],[PctAb]])*10 ) ),0)</f>
        <v>8</v>
      </c>
      <c r="BE812" s="275">
        <f>MAX(ROUNDDOWN( IF(tabItens[[#This Row],[Abaixo]] &gt; 0,   tabItens[[#This Row],[Abaixo]] + (tabItens[[#This Row],[PontoMês]] * IF( OR( ISBLANK(tabItens[[#This Row],[ATA Nº/ANO]]), tabItens[[#This Row],[ATA Nº/ANO]] = ""),BE$2,BE$1)),0),0),0)</f>
        <v>121</v>
      </c>
      <c r="BF81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121</v>
      </c>
      <c r="BG812" s="276">
        <f>SUMIF(Consumo!$C$3:$C$902,tabItens[[#This Row],[CÓDIGO]],Consumo!$E$3:$E$902)</f>
        <v>0</v>
      </c>
      <c r="BH812" s="277">
        <f>IF(AND(tabItens[[#This Row],[Pend]] &gt; 0,tabItens[[#This Row],[Consumo]] &lt;&gt; 0), tabItens[[#This Row],[Pend]] / tabItens[[#This Row],[Consumo]], 0 )</f>
        <v>0</v>
      </c>
      <c r="BI812" s="276"/>
      <c r="BJ812" s="276"/>
      <c r="BK812" s="278" t="s">
        <v>2077</v>
      </c>
    </row>
    <row r="813" spans="1:63" x14ac:dyDescent="0.3">
      <c r="A813" s="239">
        <v>57900</v>
      </c>
      <c r="B813" s="240" t="s">
        <v>1339</v>
      </c>
      <c r="C813" s="241" t="s">
        <v>288</v>
      </c>
      <c r="D813" s="242">
        <v>139.9</v>
      </c>
      <c r="E813" s="243"/>
      <c r="F813" s="243"/>
      <c r="G813" s="243" t="s">
        <v>891</v>
      </c>
      <c r="H813" s="244">
        <v>0</v>
      </c>
      <c r="I813" s="245">
        <v>103003</v>
      </c>
      <c r="J813" s="246">
        <v>139.9</v>
      </c>
      <c r="K813" s="247">
        <v>27</v>
      </c>
      <c r="L813" s="248">
        <f>IF(tabItens[[#This Row],[Média]] &gt; 0, tabItens[[#This Row],[QTDE ATUAL]] / tabItens[[#This Row],[Média]],999.9)</f>
        <v>0</v>
      </c>
      <c r="M813" s="249">
        <v>0</v>
      </c>
      <c r="N813" s="250">
        <f>tabItens[[#This Row],[VALOR UNIT.]] * tabItens[[#This Row],[LC]]</f>
        <v>0</v>
      </c>
      <c r="O813" s="251" t="s">
        <v>2137</v>
      </c>
      <c r="P813" s="252"/>
      <c r="Q813" s="253"/>
      <c r="R813" s="250"/>
      <c r="S813" s="254"/>
      <c r="T813" s="255">
        <f>ROUNDDOWN(IFERROR(tabItens[[#This Row],[ATA DT.VALID.]] - $D$1,0) / 30,0)</f>
        <v>-1507</v>
      </c>
      <c r="U813" s="240" t="s">
        <v>1340</v>
      </c>
      <c r="V813" s="256">
        <v>1</v>
      </c>
      <c r="W813" s="257" t="s">
        <v>2066</v>
      </c>
      <c r="X813" s="258">
        <v>76</v>
      </c>
      <c r="Y813" s="259">
        <v>8</v>
      </c>
      <c r="Z813" s="260"/>
      <c r="AA813" s="261"/>
      <c r="AB813" s="262"/>
      <c r="AC813" s="262"/>
      <c r="AD813" s="261"/>
      <c r="AE813" s="262"/>
      <c r="AF813" s="255"/>
      <c r="AG813" s="263" t="s">
        <v>2063</v>
      </c>
      <c r="AH813" s="264"/>
      <c r="AI813" s="255">
        <v>10</v>
      </c>
      <c r="AJ813" s="264">
        <v>44103</v>
      </c>
      <c r="AK813" s="264" t="s">
        <v>891</v>
      </c>
      <c r="AL813" s="264">
        <v>44098</v>
      </c>
      <c r="AM813" s="254"/>
      <c r="AN813" s="243"/>
      <c r="AO813" s="265" t="str">
        <f>_xlfn.IFNA(IF(VLOOKUP(tabItens[[#This Row],[CÓDIGO]],tabExcluirDoEstoque[#Data],1,FALSE),"sim",""),"")</f>
        <v/>
      </c>
      <c r="AP813" s="266" t="str">
        <f ca="1">IF(OR(ISBLANK(tabItens[[#This Row],[ATA DT.VALID.]]),tabItens[[#This Row],[ATA DT.VALID.]]="",tabItens[[#This Row],[ATA DT.VALID.]]=" "),"",IF(TYPE(tabItens[[#This Row],[ATA DT.VALID.]])=1,ROUNDUP((tabItens[[#This Row],[ATA DT.VALID.]]-TODAY())/7,0),""))</f>
        <v/>
      </c>
      <c r="AQ813" s="267">
        <v>0</v>
      </c>
      <c r="AR813" s="268" t="str">
        <f>IF(ISBLANK(tabItens[[#This Row],[CÓDIGO]]),"",IFERROR(VLOOKUP(tabItens[[#This Row],[CÓDIGO]],Consumo!$C$2:$AI$902,32,FALSE),0))</f>
        <v>04.2023</v>
      </c>
      <c r="AS813" s="269">
        <f>SUMIF(Consumo!$C$3:$C$902,tabItens[[#This Row],[CÓDIGO]],Consumo!$T$3:$T$902) + SUMIF(Consumo!$C$3:$C$902,tabItens[[#This Row],[CÓDIGO]],Consumo!$U$3:$U$902) + SUMIF(Consumo!$C$3:$C$902,tabItens[[#This Row],[CÓDIGO]],Consumo!$V$3:$V$902) + SUMIF(Consumo!$C$3:$C$902,tabItens[[#This Row],[CÓDIGO]],Consumo!$W$3:$W$902)</f>
        <v>0</v>
      </c>
      <c r="AT813" s="269">
        <f>SUMIF(Consumo!$C$3:$C$902,tabItens[[#This Row],[CÓDIGO]],Consumo!$AF$3:$AF$902)</f>
        <v>49</v>
      </c>
      <c r="AU813" s="270">
        <f>SUMIF(Consumo!$C$3:$C$902,tabItens[[#This Row],[CÓDIGO]],Consumo!$AG$3:$AG$902)</f>
        <v>10</v>
      </c>
      <c r="AV813" s="271">
        <f>SUMIF(Consumo!$C$3:$C$902,tabItens[[#This Row],[CÓDIGO]],Consumo!$AE$3:$AE$902)</f>
        <v>0.16666666666666666</v>
      </c>
      <c r="AW813" s="244">
        <f>tabItens[[#This Row],[QTDE ATUAL]] + tabItens[[#This Row],[RC QTDE]] + tabItens[[#This Row],[AF SALDO]] + tabItens[[#This Row],[Recentes]]</f>
        <v>0</v>
      </c>
      <c r="AX813" s="272">
        <v>3</v>
      </c>
      <c r="AY813" s="272">
        <v>4</v>
      </c>
      <c r="AZ813" s="272">
        <f>IF(ISBLANK(tabItens[[#This Row],[CÓDIGO]]),"",tabItens[[#This Row],[PontoMês]] * (AZ$2+tabItens[[#This Row],[PontoQtM]]))</f>
        <v>12</v>
      </c>
      <c r="BA813" s="271">
        <f>tabItens[[#This Row],[PontoPed]] - tabItens[[#This Row],[Saldo]] + (1/10)</f>
        <v>12.1</v>
      </c>
      <c r="BB813" s="271">
        <f xml:space="preserve"> tabItens[[#This Row],[PontoMês]] * BB$2 - tabItens[[#This Row],[QTDE ATUAL]] - (1/10)</f>
        <v>2.9</v>
      </c>
      <c r="BC813" s="273">
        <f>IF( tabItens[[#This Row],[PontoPed]]&gt;0, IF(tabItens[[#This Row],[PontoPed]]&lt;1, 1, IF( tabItens[[#This Row],[Saldo]]&gt;tabItens[[#This Row],[PontoPed]], 0, (tabItens[[#This Row],[PontoPed]]-tabItens[[#This Row],[Saldo]])/tabItens[[#This Row],[PontoPed]] ) ), 0 )</f>
        <v>1</v>
      </c>
      <c r="BD813" s="274">
        <f>ROUNDDOWN(IF( OR( AND(tabItens[[#This Row],[PontoPed]]&lt;tabItens[[#This Row],[Saldo]],tabItens[[#This Row],[Saldo]]&gt;0), tabItens[[#This Row],[PontoPed]]=0), 99, IF(AND(tabItens[[#This Row],[Saldo]]=0,tabItens[[#This Row],[PontoPed]]&gt;0), 0, (1-tabItens[[#This Row],[PctAb]])*10 ) ),0)</f>
        <v>0</v>
      </c>
      <c r="BE813" s="275">
        <f>MAX(ROUNDDOWN( IF(tabItens[[#This Row],[Abaixo]] &gt; 0,   tabItens[[#This Row],[Abaixo]] + (tabItens[[#This Row],[PontoMês]] * IF( OR( ISBLANK(tabItens[[#This Row],[ATA Nº/ANO]]), tabItens[[#This Row],[ATA Nº/ANO]] = ""),BE$2,BE$1)),0),0),0)</f>
        <v>21</v>
      </c>
      <c r="BF81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13" s="276">
        <f>SUMIF(Consumo!$C$3:$C$902,tabItens[[#This Row],[CÓDIGO]],Consumo!$E$3:$E$902)</f>
        <v>3</v>
      </c>
      <c r="BH813" s="277">
        <f>IF(AND(tabItens[[#This Row],[Pend]] &gt; 0,tabItens[[#This Row],[Consumo]] &lt;&gt; 0), tabItens[[#This Row],[Pend]] / tabItens[[#This Row],[Consumo]], 0 )</f>
        <v>6.1224489795918366E-2</v>
      </c>
      <c r="BI813" s="276"/>
      <c r="BJ813" s="276"/>
      <c r="BK813" s="278" t="s">
        <v>2077</v>
      </c>
    </row>
    <row r="814" spans="1:63" x14ac:dyDescent="0.3">
      <c r="A814" s="239">
        <v>141679</v>
      </c>
      <c r="B814" s="240" t="s">
        <v>2034</v>
      </c>
      <c r="C814" s="241" t="s">
        <v>302</v>
      </c>
      <c r="D814" s="242">
        <v>85</v>
      </c>
      <c r="E814" s="243"/>
      <c r="F814" s="243"/>
      <c r="G814" s="243" t="s">
        <v>891</v>
      </c>
      <c r="H814" s="244">
        <v>147</v>
      </c>
      <c r="I814" s="245">
        <v>103003</v>
      </c>
      <c r="J814" s="246">
        <v>80.930229999999995</v>
      </c>
      <c r="K814" s="247">
        <v>45</v>
      </c>
      <c r="L814" s="248">
        <f>IF(tabItens[[#This Row],[Média]] &gt; 0, tabItens[[#This Row],[QTDE ATUAL]] / tabItens[[#This Row],[Média]],999.9)</f>
        <v>999.9</v>
      </c>
      <c r="M814" s="249">
        <v>0</v>
      </c>
      <c r="N814" s="250">
        <f>tabItens[[#This Row],[VALOR UNIT.]] * tabItens[[#This Row],[LC]]</f>
        <v>0</v>
      </c>
      <c r="O814" s="251"/>
      <c r="P814" s="252"/>
      <c r="Q814" s="253"/>
      <c r="R814" s="250"/>
      <c r="S814" s="254"/>
      <c r="T814" s="255">
        <f>ROUNDDOWN(IFERROR(tabItens[[#This Row],[ATA DT.VALID.]] - $D$1,0) / 30,0)</f>
        <v>-1507</v>
      </c>
      <c r="U814" s="240" t="s">
        <v>2025</v>
      </c>
      <c r="V814" s="256">
        <v>1</v>
      </c>
      <c r="W814" s="257" t="s">
        <v>2066</v>
      </c>
      <c r="X814" s="258">
        <v>76</v>
      </c>
      <c r="Y814" s="259">
        <v>3</v>
      </c>
      <c r="Z814" s="260"/>
      <c r="AA814" s="261"/>
      <c r="AB814" s="262"/>
      <c r="AC814" s="262"/>
      <c r="AD814" s="261"/>
      <c r="AE814" s="262"/>
      <c r="AF814" s="255"/>
      <c r="AG814" s="263" t="s">
        <v>2063</v>
      </c>
      <c r="AH814" s="264"/>
      <c r="AI814" s="255">
        <v>22</v>
      </c>
      <c r="AJ814" s="264">
        <v>44652</v>
      </c>
      <c r="AK814" s="264">
        <v>44375</v>
      </c>
      <c r="AL814" s="264">
        <v>44586</v>
      </c>
      <c r="AM814" s="254"/>
      <c r="AN814" s="243"/>
      <c r="AO814" s="265" t="str">
        <f>_xlfn.IFNA(IF(VLOOKUP(tabItens[[#This Row],[CÓDIGO]],tabExcluirDoEstoque[#Data],1,FALSE),"sim",""),"")</f>
        <v/>
      </c>
      <c r="AP814" s="266" t="str">
        <f ca="1">IF(OR(ISBLANK(tabItens[[#This Row],[ATA DT.VALID.]]),tabItens[[#This Row],[ATA DT.VALID.]]="",tabItens[[#This Row],[ATA DT.VALID.]]=" "),"",IF(TYPE(tabItens[[#This Row],[ATA DT.VALID.]])=1,ROUNDUP((tabItens[[#This Row],[ATA DT.VALID.]]-TODAY())/7,0),""))</f>
        <v/>
      </c>
      <c r="AQ814" s="267"/>
      <c r="AR814" s="268" t="str">
        <f>IF(ISBLANK(tabItens[[#This Row],[CÓDIGO]]),"",IFERROR(VLOOKUP(tabItens[[#This Row],[CÓDIGO]],Consumo!$C$2:$AI$902,32,FALSE),0))</f>
        <v>08.2023</v>
      </c>
      <c r="AS814" s="269">
        <f>SUMIF(Consumo!$C$3:$C$902,tabItens[[#This Row],[CÓDIGO]],Consumo!$T$3:$T$902) + SUMIF(Consumo!$C$3:$C$902,tabItens[[#This Row],[CÓDIGO]],Consumo!$U$3:$U$902) + SUMIF(Consumo!$C$3:$C$902,tabItens[[#This Row],[CÓDIGO]],Consumo!$V$3:$V$902) + SUMIF(Consumo!$C$3:$C$902,tabItens[[#This Row],[CÓDIGO]],Consumo!$W$3:$W$902)</f>
        <v>19</v>
      </c>
      <c r="AT814" s="269">
        <f>SUMIF(Consumo!$C$3:$C$902,tabItens[[#This Row],[CÓDIGO]],Consumo!$AF$3:$AF$902)</f>
        <v>90</v>
      </c>
      <c r="AU814" s="270">
        <f>SUMIF(Consumo!$C$3:$C$902,tabItens[[#This Row],[CÓDIGO]],Consumo!$AG$3:$AG$902)</f>
        <v>25</v>
      </c>
      <c r="AV814" s="271">
        <f>SUMIF(Consumo!$C$3:$C$902,tabItens[[#This Row],[CÓDIGO]],Consumo!$AE$3:$AE$902)</f>
        <v>0</v>
      </c>
      <c r="AW814" s="244">
        <f>tabItens[[#This Row],[QTDE ATUAL]] + tabItens[[#This Row],[RC QTDE]] + tabItens[[#This Row],[AF SALDO]] + tabItens[[#This Row],[Recentes]]</f>
        <v>147</v>
      </c>
      <c r="AX814" s="272">
        <v>90</v>
      </c>
      <c r="AY814" s="272">
        <v>4</v>
      </c>
      <c r="AZ814" s="272">
        <f>IF(ISBLANK(tabItens[[#This Row],[CÓDIGO]]),"",tabItens[[#This Row],[PontoMês]] * (AZ$2+tabItens[[#This Row],[PontoQtM]]))</f>
        <v>360</v>
      </c>
      <c r="BA814" s="271">
        <f>tabItens[[#This Row],[PontoPed]] - tabItens[[#This Row],[Saldo]] + (1/10)</f>
        <v>213.1</v>
      </c>
      <c r="BB814" s="271">
        <f xml:space="preserve"> tabItens[[#This Row],[PontoMês]] * BB$2 - tabItens[[#This Row],[QTDE ATUAL]] - (1/10)</f>
        <v>-57.1</v>
      </c>
      <c r="BC814" s="273">
        <f>IF( tabItens[[#This Row],[PontoPed]]&gt;0, IF(tabItens[[#This Row],[PontoPed]]&lt;1, 1, IF( tabItens[[#This Row],[Saldo]]&gt;tabItens[[#This Row],[PontoPed]], 0, (tabItens[[#This Row],[PontoPed]]-tabItens[[#This Row],[Saldo]])/tabItens[[#This Row],[PontoPed]] ) ), 0 )</f>
        <v>0.59166666666666667</v>
      </c>
      <c r="BD814" s="274">
        <f>ROUNDDOWN(IF( OR( AND(tabItens[[#This Row],[PontoPed]]&lt;tabItens[[#This Row],[Saldo]],tabItens[[#This Row],[Saldo]]&gt;0), tabItens[[#This Row],[PontoPed]]=0), 99, IF(AND(tabItens[[#This Row],[Saldo]]=0,tabItens[[#This Row],[PontoPed]]&gt;0), 0, (1-tabItens[[#This Row],[PctAb]])*10 ) ),0)</f>
        <v>4</v>
      </c>
      <c r="BE814" s="275">
        <f>MAX(ROUNDDOWN( IF(tabItens[[#This Row],[Abaixo]] &gt; 0,   tabItens[[#This Row],[Abaixo]] + (tabItens[[#This Row],[PontoMês]] * IF( OR( ISBLANK(tabItens[[#This Row],[ATA Nº/ANO]]), tabItens[[#This Row],[ATA Nº/ANO]] = ""),BE$2,BE$1)),0),0),0)</f>
        <v>753</v>
      </c>
      <c r="BF81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753</v>
      </c>
      <c r="BG814" s="276">
        <f>SUMIF(Consumo!$C$3:$C$902,tabItens[[#This Row],[CÓDIGO]],Consumo!$E$3:$E$902)</f>
        <v>0</v>
      </c>
      <c r="BH814" s="277">
        <f>IF(AND(tabItens[[#This Row],[Pend]] &gt; 0,tabItens[[#This Row],[Consumo]] &lt;&gt; 0), tabItens[[#This Row],[Pend]] / tabItens[[#This Row],[Consumo]], 0 )</f>
        <v>0</v>
      </c>
      <c r="BI814" s="276"/>
      <c r="BJ814" s="276"/>
      <c r="BK814" s="278" t="s">
        <v>2077</v>
      </c>
    </row>
    <row r="815" spans="1:63" x14ac:dyDescent="0.3">
      <c r="A815" s="239">
        <v>141680</v>
      </c>
      <c r="B815" s="240" t="s">
        <v>2035</v>
      </c>
      <c r="C815" s="241" t="s">
        <v>302</v>
      </c>
      <c r="D815" s="242">
        <v>68.59</v>
      </c>
      <c r="E815" s="243"/>
      <c r="F815" s="243"/>
      <c r="G815" s="243" t="s">
        <v>891</v>
      </c>
      <c r="H815" s="244">
        <v>498</v>
      </c>
      <c r="I815" s="245">
        <v>103003</v>
      </c>
      <c r="J815" s="246">
        <v>68.59</v>
      </c>
      <c r="K815" s="247">
        <v>581</v>
      </c>
      <c r="L815" s="248">
        <f>IF(tabItens[[#This Row],[Média]] &gt; 0, tabItens[[#This Row],[QTDE ATUAL]] / tabItens[[#This Row],[Média]],999.9)</f>
        <v>999.9</v>
      </c>
      <c r="M815" s="249">
        <v>0</v>
      </c>
      <c r="N815" s="250">
        <f>tabItens[[#This Row],[VALOR UNIT.]] * tabItens[[#This Row],[LC]]</f>
        <v>0</v>
      </c>
      <c r="O815" s="251"/>
      <c r="P815" s="252"/>
      <c r="Q815" s="253"/>
      <c r="R815" s="250"/>
      <c r="S815" s="254"/>
      <c r="T815" s="255">
        <f>ROUNDDOWN(IFERROR(tabItens[[#This Row],[ATA DT.VALID.]] - $D$1,0) / 30,0)</f>
        <v>-1507</v>
      </c>
      <c r="U815" s="240" t="s">
        <v>2025</v>
      </c>
      <c r="V815" s="256">
        <v>1</v>
      </c>
      <c r="W815" s="257" t="s">
        <v>2066</v>
      </c>
      <c r="X815" s="258">
        <v>76</v>
      </c>
      <c r="Y815" s="259">
        <v>3</v>
      </c>
      <c r="Z815" s="260"/>
      <c r="AA815" s="261"/>
      <c r="AB815" s="262"/>
      <c r="AC815" s="262"/>
      <c r="AD815" s="261"/>
      <c r="AE815" s="262"/>
      <c r="AF815" s="255"/>
      <c r="AG815" s="263" t="s">
        <v>2063</v>
      </c>
      <c r="AH815" s="264"/>
      <c r="AI815" s="255">
        <v>580</v>
      </c>
      <c r="AJ815" s="264">
        <v>44784</v>
      </c>
      <c r="AK815" s="264">
        <v>44375</v>
      </c>
      <c r="AL815" s="264">
        <v>44755</v>
      </c>
      <c r="AM815" s="254"/>
      <c r="AN815" s="243"/>
      <c r="AO815" s="265" t="str">
        <f>_xlfn.IFNA(IF(VLOOKUP(tabItens[[#This Row],[CÓDIGO]],tabExcluirDoEstoque[#Data],1,FALSE),"sim",""),"")</f>
        <v/>
      </c>
      <c r="AP815" s="266" t="str">
        <f ca="1">IF(OR(ISBLANK(tabItens[[#This Row],[ATA DT.VALID.]]),tabItens[[#This Row],[ATA DT.VALID.]]="",tabItens[[#This Row],[ATA DT.VALID.]]=" "),"",IF(TYPE(tabItens[[#This Row],[ATA DT.VALID.]])=1,ROUNDUP((tabItens[[#This Row],[ATA DT.VALID.]]-TODAY())/7,0),""))</f>
        <v/>
      </c>
      <c r="AQ815" s="267"/>
      <c r="AR815" s="268" t="str">
        <f>IF(ISBLANK(tabItens[[#This Row],[CÓDIGO]]),"",IFERROR(VLOOKUP(tabItens[[#This Row],[CÓDIGO]],Consumo!$C$2:$AI$902,32,FALSE),0))</f>
        <v>08.2023</v>
      </c>
      <c r="AS815" s="269">
        <f>SUMIF(Consumo!$C$3:$C$902,tabItens[[#This Row],[CÓDIGO]],Consumo!$T$3:$T$902) + SUMIF(Consumo!$C$3:$C$902,tabItens[[#This Row],[CÓDIGO]],Consumo!$U$3:$U$902) + SUMIF(Consumo!$C$3:$C$902,tabItens[[#This Row],[CÓDIGO]],Consumo!$V$3:$V$902) + SUMIF(Consumo!$C$3:$C$902,tabItens[[#This Row],[CÓDIGO]],Consumo!$W$3:$W$902)</f>
        <v>427</v>
      </c>
      <c r="AT815" s="269">
        <f>SUMIF(Consumo!$C$3:$C$902,tabItens[[#This Row],[CÓDIGO]],Consumo!$AF$3:$AF$902)</f>
        <v>1256</v>
      </c>
      <c r="AU815" s="270">
        <f>SUMIF(Consumo!$C$3:$C$902,tabItens[[#This Row],[CÓDIGO]],Consumo!$AG$3:$AG$902)</f>
        <v>139</v>
      </c>
      <c r="AV815" s="271">
        <f>SUMIF(Consumo!$C$3:$C$902,tabItens[[#This Row],[CÓDIGO]],Consumo!$AE$3:$AE$902)</f>
        <v>0</v>
      </c>
      <c r="AW815" s="244">
        <f>tabItens[[#This Row],[QTDE ATUAL]] + tabItens[[#This Row],[RC QTDE]] + tabItens[[#This Row],[AF SALDO]] + tabItens[[#This Row],[Recentes]]</f>
        <v>498</v>
      </c>
      <c r="AX815" s="272">
        <v>706</v>
      </c>
      <c r="AY815" s="272">
        <v>4</v>
      </c>
      <c r="AZ815" s="272">
        <f>IF(ISBLANK(tabItens[[#This Row],[CÓDIGO]]),"",tabItens[[#This Row],[PontoMês]] * (AZ$2+tabItens[[#This Row],[PontoQtM]]))</f>
        <v>2824</v>
      </c>
      <c r="BA815" s="271">
        <f>tabItens[[#This Row],[PontoPed]] - tabItens[[#This Row],[Saldo]] + (1/10)</f>
        <v>2326.1</v>
      </c>
      <c r="BB815" s="271">
        <f xml:space="preserve"> tabItens[[#This Row],[PontoMês]] * BB$2 - tabItens[[#This Row],[QTDE ATUAL]] - (1/10)</f>
        <v>207.9</v>
      </c>
      <c r="BC815" s="273">
        <f>IF( tabItens[[#This Row],[PontoPed]]&gt;0, IF(tabItens[[#This Row],[PontoPed]]&lt;1, 1, IF( tabItens[[#This Row],[Saldo]]&gt;tabItens[[#This Row],[PontoPed]], 0, (tabItens[[#This Row],[PontoPed]]-tabItens[[#This Row],[Saldo]])/tabItens[[#This Row],[PontoPed]] ) ), 0 )</f>
        <v>0.82365439093484416</v>
      </c>
      <c r="BD815" s="274">
        <f>ROUNDDOWN(IF( OR( AND(tabItens[[#This Row],[PontoPed]]&lt;tabItens[[#This Row],[Saldo]],tabItens[[#This Row],[Saldo]]&gt;0), tabItens[[#This Row],[PontoPed]]=0), 99, IF(AND(tabItens[[#This Row],[Saldo]]=0,tabItens[[#This Row],[PontoPed]]&gt;0), 0, (1-tabItens[[#This Row],[PctAb]])*10 ) ),0)</f>
        <v>1</v>
      </c>
      <c r="BE815" s="275">
        <f>MAX(ROUNDDOWN( IF(tabItens[[#This Row],[Abaixo]] &gt; 0,   tabItens[[#This Row],[Abaixo]] + (tabItens[[#This Row],[PontoMês]] * IF( OR( ISBLANK(tabItens[[#This Row],[ATA Nº/ANO]]), tabItens[[#This Row],[ATA Nº/ANO]] = ""),BE$2,BE$1)),0),0),0)</f>
        <v>6562</v>
      </c>
      <c r="BF81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6562</v>
      </c>
      <c r="BG815" s="276">
        <f>SUMIF(Consumo!$C$3:$C$902,tabItens[[#This Row],[CÓDIGO]],Consumo!$E$3:$E$902)</f>
        <v>0</v>
      </c>
      <c r="BH815" s="277">
        <f>IF(AND(tabItens[[#This Row],[Pend]] &gt; 0,tabItens[[#This Row],[Consumo]] &lt;&gt; 0), tabItens[[#This Row],[Pend]] / tabItens[[#This Row],[Consumo]], 0 )</f>
        <v>0</v>
      </c>
      <c r="BI815" s="276"/>
      <c r="BJ815" s="276"/>
      <c r="BK815" s="278" t="s">
        <v>2077</v>
      </c>
    </row>
    <row r="816" spans="1:63" x14ac:dyDescent="0.3">
      <c r="A816" s="239">
        <v>141681</v>
      </c>
      <c r="B816" s="240" t="s">
        <v>2036</v>
      </c>
      <c r="C816" s="241" t="s">
        <v>302</v>
      </c>
      <c r="D816" s="242">
        <v>75</v>
      </c>
      <c r="E816" s="243"/>
      <c r="F816" s="243"/>
      <c r="G816" s="243" t="s">
        <v>891</v>
      </c>
      <c r="H816" s="244">
        <v>113</v>
      </c>
      <c r="I816" s="245">
        <v>103003</v>
      </c>
      <c r="J816" s="246">
        <v>88.772729999999996</v>
      </c>
      <c r="K816" s="247">
        <v>26</v>
      </c>
      <c r="L816" s="248">
        <f>IF(tabItens[[#This Row],[Média]] &gt; 0, tabItens[[#This Row],[QTDE ATUAL]] / tabItens[[#This Row],[Média]],999.9)</f>
        <v>2034</v>
      </c>
      <c r="M816" s="249">
        <v>0</v>
      </c>
      <c r="N816" s="250">
        <f>tabItens[[#This Row],[VALOR UNIT.]] * tabItens[[#This Row],[LC]]</f>
        <v>0</v>
      </c>
      <c r="O816" s="251"/>
      <c r="P816" s="252"/>
      <c r="Q816" s="253"/>
      <c r="R816" s="250"/>
      <c r="S816" s="254"/>
      <c r="T816" s="255">
        <f>ROUNDDOWN(IFERROR(tabItens[[#This Row],[ATA DT.VALID.]] - $D$1,0) / 30,0)</f>
        <v>-1507</v>
      </c>
      <c r="U816" s="240" t="s">
        <v>2025</v>
      </c>
      <c r="V816" s="256">
        <v>1</v>
      </c>
      <c r="W816" s="257" t="s">
        <v>2066</v>
      </c>
      <c r="X816" s="258">
        <v>76</v>
      </c>
      <c r="Y816" s="259">
        <v>3</v>
      </c>
      <c r="Z816" s="260"/>
      <c r="AA816" s="261"/>
      <c r="AB816" s="262"/>
      <c r="AC816" s="262"/>
      <c r="AD816" s="261"/>
      <c r="AE816" s="262"/>
      <c r="AF816" s="255"/>
      <c r="AG816" s="263" t="s">
        <v>2063</v>
      </c>
      <c r="AH816" s="264"/>
      <c r="AI816" s="255">
        <v>10</v>
      </c>
      <c r="AJ816" s="264">
        <v>44676</v>
      </c>
      <c r="AK816" s="264">
        <v>44375</v>
      </c>
      <c r="AL816" s="264">
        <v>44586</v>
      </c>
      <c r="AM816" s="254"/>
      <c r="AN816" s="243"/>
      <c r="AO816" s="265" t="str">
        <f>_xlfn.IFNA(IF(VLOOKUP(tabItens[[#This Row],[CÓDIGO]],tabExcluirDoEstoque[#Data],1,FALSE),"sim",""),"")</f>
        <v/>
      </c>
      <c r="AP816" s="266" t="str">
        <f ca="1">IF(OR(ISBLANK(tabItens[[#This Row],[ATA DT.VALID.]]),tabItens[[#This Row],[ATA DT.VALID.]]="",tabItens[[#This Row],[ATA DT.VALID.]]=" "),"",IF(TYPE(tabItens[[#This Row],[ATA DT.VALID.]])=1,ROUNDUP((tabItens[[#This Row],[ATA DT.VALID.]]-TODAY())/7,0),""))</f>
        <v/>
      </c>
      <c r="AQ816" s="267"/>
      <c r="AR816" s="268" t="str">
        <f>IF(ISBLANK(tabItens[[#This Row],[CÓDIGO]]),"",IFERROR(VLOOKUP(tabItens[[#This Row],[CÓDIGO]],Consumo!$C$2:$AI$902,32,FALSE),0))</f>
        <v>08.2023</v>
      </c>
      <c r="AS816" s="269">
        <f>SUMIF(Consumo!$C$3:$C$902,tabItens[[#This Row],[CÓDIGO]],Consumo!$T$3:$T$902) + SUMIF(Consumo!$C$3:$C$902,tabItens[[#This Row],[CÓDIGO]],Consumo!$U$3:$U$902) + SUMIF(Consumo!$C$3:$C$902,tabItens[[#This Row],[CÓDIGO]],Consumo!$V$3:$V$902) + SUMIF(Consumo!$C$3:$C$902,tabItens[[#This Row],[CÓDIGO]],Consumo!$W$3:$W$902)</f>
        <v>15</v>
      </c>
      <c r="AT816" s="269">
        <f>SUMIF(Consumo!$C$3:$C$902,tabItens[[#This Row],[CÓDIGO]],Consumo!$AF$3:$AF$902)</f>
        <v>48</v>
      </c>
      <c r="AU816" s="270">
        <f>SUMIF(Consumo!$C$3:$C$902,tabItens[[#This Row],[CÓDIGO]],Consumo!$AG$3:$AG$902)</f>
        <v>8</v>
      </c>
      <c r="AV816" s="271">
        <f>SUMIF(Consumo!$C$3:$C$902,tabItens[[#This Row],[CÓDIGO]],Consumo!$AE$3:$AE$902)</f>
        <v>5.5555555555555552E-2</v>
      </c>
      <c r="AW816" s="244">
        <f>tabItens[[#This Row],[QTDE ATUAL]] + tabItens[[#This Row],[RC QTDE]] + tabItens[[#This Row],[AF SALDO]] + tabItens[[#This Row],[Recentes]]</f>
        <v>113</v>
      </c>
      <c r="AX816" s="272">
        <v>66</v>
      </c>
      <c r="AY816" s="272">
        <v>4</v>
      </c>
      <c r="AZ816" s="272">
        <f>IF(ISBLANK(tabItens[[#This Row],[CÓDIGO]]),"",tabItens[[#This Row],[PontoMês]] * (AZ$2+tabItens[[#This Row],[PontoQtM]]))</f>
        <v>264</v>
      </c>
      <c r="BA816" s="271">
        <f>tabItens[[#This Row],[PontoPed]] - tabItens[[#This Row],[Saldo]] + (1/10)</f>
        <v>151.1</v>
      </c>
      <c r="BB816" s="271">
        <f xml:space="preserve"> tabItens[[#This Row],[PontoMês]] * BB$2 - tabItens[[#This Row],[QTDE ATUAL]] - (1/10)</f>
        <v>-47.1</v>
      </c>
      <c r="BC816" s="273">
        <f>IF( tabItens[[#This Row],[PontoPed]]&gt;0, IF(tabItens[[#This Row],[PontoPed]]&lt;1, 1, IF( tabItens[[#This Row],[Saldo]]&gt;tabItens[[#This Row],[PontoPed]], 0, (tabItens[[#This Row],[PontoPed]]-tabItens[[#This Row],[Saldo]])/tabItens[[#This Row],[PontoPed]] ) ), 0 )</f>
        <v>0.57196969696969702</v>
      </c>
      <c r="BD816" s="274">
        <f>ROUNDDOWN(IF( OR( AND(tabItens[[#This Row],[PontoPed]]&lt;tabItens[[#This Row],[Saldo]],tabItens[[#This Row],[Saldo]]&gt;0), tabItens[[#This Row],[PontoPed]]=0), 99, IF(AND(tabItens[[#This Row],[Saldo]]=0,tabItens[[#This Row],[PontoPed]]&gt;0), 0, (1-tabItens[[#This Row],[PctAb]])*10 ) ),0)</f>
        <v>4</v>
      </c>
      <c r="BE816" s="275">
        <f>MAX(ROUNDDOWN( IF(tabItens[[#This Row],[Abaixo]] &gt; 0,   tabItens[[#This Row],[Abaixo]] + (tabItens[[#This Row],[PontoMês]] * IF( OR( ISBLANK(tabItens[[#This Row],[ATA Nº/ANO]]), tabItens[[#This Row],[ATA Nº/ANO]] = ""),BE$2,BE$1)),0),0),0)</f>
        <v>547</v>
      </c>
      <c r="BF81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547</v>
      </c>
      <c r="BG816" s="276">
        <f>SUMIF(Consumo!$C$3:$C$902,tabItens[[#This Row],[CÓDIGO]],Consumo!$E$3:$E$902)</f>
        <v>1</v>
      </c>
      <c r="BH816" s="277">
        <f>IF(AND(tabItens[[#This Row],[Pend]] &gt; 0,tabItens[[#This Row],[Consumo]] &lt;&gt; 0), tabItens[[#This Row],[Pend]] / tabItens[[#This Row],[Consumo]], 0 )</f>
        <v>2.0833333333333332E-2</v>
      </c>
      <c r="BI816" s="276"/>
      <c r="BJ816" s="276"/>
      <c r="BK816" s="278" t="s">
        <v>2077</v>
      </c>
    </row>
    <row r="817" spans="1:63" x14ac:dyDescent="0.3">
      <c r="A817" s="239">
        <v>141268</v>
      </c>
      <c r="B817" s="240" t="s">
        <v>2027</v>
      </c>
      <c r="C817" s="241" t="s">
        <v>302</v>
      </c>
      <c r="D817" s="242">
        <v>116.83</v>
      </c>
      <c r="E817" s="243"/>
      <c r="F817" s="243"/>
      <c r="G817" s="243" t="s">
        <v>891</v>
      </c>
      <c r="H817" s="244">
        <v>408</v>
      </c>
      <c r="I817" s="245">
        <v>103003</v>
      </c>
      <c r="J817" s="246">
        <v>116.83</v>
      </c>
      <c r="K817" s="247">
        <v>615</v>
      </c>
      <c r="L817" s="248">
        <f>IF(tabItens[[#This Row],[Média]] &gt; 0, tabItens[[#This Row],[QTDE ATUAL]] / tabItens[[#This Row],[Média]],999.9)</f>
        <v>999.9</v>
      </c>
      <c r="M817" s="249">
        <v>0</v>
      </c>
      <c r="N817" s="250">
        <f>tabItens[[#This Row],[VALOR UNIT.]] * tabItens[[#This Row],[LC]]</f>
        <v>0</v>
      </c>
      <c r="O817" s="251"/>
      <c r="P817" s="252"/>
      <c r="Q817" s="253"/>
      <c r="R817" s="250"/>
      <c r="S817" s="254"/>
      <c r="T817" s="255">
        <f>ROUNDDOWN(IFERROR(tabItens[[#This Row],[ATA DT.VALID.]] - $D$1,0) / 30,0)</f>
        <v>-1507</v>
      </c>
      <c r="U817" s="240" t="s">
        <v>2025</v>
      </c>
      <c r="V817" s="256">
        <v>1</v>
      </c>
      <c r="W817" s="257" t="s">
        <v>2066</v>
      </c>
      <c r="X817" s="258">
        <v>76</v>
      </c>
      <c r="Y817" s="259">
        <v>3</v>
      </c>
      <c r="Z817" s="260"/>
      <c r="AA817" s="261"/>
      <c r="AB817" s="262"/>
      <c r="AC817" s="262"/>
      <c r="AD817" s="261"/>
      <c r="AE817" s="262"/>
      <c r="AF817" s="255"/>
      <c r="AG817" s="263" t="s">
        <v>2063</v>
      </c>
      <c r="AH817" s="264"/>
      <c r="AI817" s="255">
        <v>298</v>
      </c>
      <c r="AJ817" s="264">
        <v>44628</v>
      </c>
      <c r="AK817" s="264">
        <v>44355</v>
      </c>
      <c r="AL817" s="264">
        <v>44915</v>
      </c>
      <c r="AM817" s="254"/>
      <c r="AN817" s="243"/>
      <c r="AO817" s="265" t="str">
        <f>_xlfn.IFNA(IF(VLOOKUP(tabItens[[#This Row],[CÓDIGO]],tabExcluirDoEstoque[#Data],1,FALSE),"sim",""),"")</f>
        <v/>
      </c>
      <c r="AP817" s="266" t="str">
        <f ca="1">IF(OR(ISBLANK(tabItens[[#This Row],[ATA DT.VALID.]]),tabItens[[#This Row],[ATA DT.VALID.]]="",tabItens[[#This Row],[ATA DT.VALID.]]=" "),"",IF(TYPE(tabItens[[#This Row],[ATA DT.VALID.]])=1,ROUNDUP((tabItens[[#This Row],[ATA DT.VALID.]]-TODAY())/7,0),""))</f>
        <v/>
      </c>
      <c r="AQ817" s="267"/>
      <c r="AR817" s="268" t="str">
        <f>IF(ISBLANK(tabItens[[#This Row],[CÓDIGO]]),"",IFERROR(VLOOKUP(tabItens[[#This Row],[CÓDIGO]],Consumo!$C$2:$AI$902,32,FALSE),0))</f>
        <v>08.2023</v>
      </c>
      <c r="AS817" s="269">
        <f>SUMIF(Consumo!$C$3:$C$902,tabItens[[#This Row],[CÓDIGO]],Consumo!$T$3:$T$902) + SUMIF(Consumo!$C$3:$C$902,tabItens[[#This Row],[CÓDIGO]],Consumo!$U$3:$U$902) + SUMIF(Consumo!$C$3:$C$902,tabItens[[#This Row],[CÓDIGO]],Consumo!$V$3:$V$902) + SUMIF(Consumo!$C$3:$C$902,tabItens[[#This Row],[CÓDIGO]],Consumo!$W$3:$W$902)</f>
        <v>276</v>
      </c>
      <c r="AT817" s="269">
        <f>SUMIF(Consumo!$C$3:$C$902,tabItens[[#This Row],[CÓDIGO]],Consumo!$AF$3:$AF$902)</f>
        <v>1322</v>
      </c>
      <c r="AU817" s="270">
        <f>SUMIF(Consumo!$C$3:$C$902,tabItens[[#This Row],[CÓDIGO]],Consumo!$AG$3:$AG$902)</f>
        <v>168</v>
      </c>
      <c r="AV817" s="271">
        <f>SUMIF(Consumo!$C$3:$C$902,tabItens[[#This Row],[CÓDIGO]],Consumo!$AE$3:$AE$902)</f>
        <v>0</v>
      </c>
      <c r="AW817" s="244">
        <f>tabItens[[#This Row],[QTDE ATUAL]] + tabItens[[#This Row],[RC QTDE]] + tabItens[[#This Row],[AF SALDO]] + tabItens[[#This Row],[Recentes]]</f>
        <v>408</v>
      </c>
      <c r="AX817" s="272">
        <v>725</v>
      </c>
      <c r="AY817" s="272">
        <v>4</v>
      </c>
      <c r="AZ817" s="272">
        <f>IF(ISBLANK(tabItens[[#This Row],[CÓDIGO]]),"",tabItens[[#This Row],[PontoMês]] * (AZ$2+tabItens[[#This Row],[PontoQtM]]))</f>
        <v>2900</v>
      </c>
      <c r="BA817" s="271">
        <f>tabItens[[#This Row],[PontoPed]] - tabItens[[#This Row],[Saldo]] + (1/10)</f>
        <v>2492.1</v>
      </c>
      <c r="BB817" s="271">
        <f xml:space="preserve"> tabItens[[#This Row],[PontoMês]] * BB$2 - tabItens[[#This Row],[QTDE ATUAL]] - (1/10)</f>
        <v>316.89999999999998</v>
      </c>
      <c r="BC817" s="273">
        <f>IF( tabItens[[#This Row],[PontoPed]]&gt;0, IF(tabItens[[#This Row],[PontoPed]]&lt;1, 1, IF( tabItens[[#This Row],[Saldo]]&gt;tabItens[[#This Row],[PontoPed]], 0, (tabItens[[#This Row],[PontoPed]]-tabItens[[#This Row],[Saldo]])/tabItens[[#This Row],[PontoPed]] ) ), 0 )</f>
        <v>0.85931034482758617</v>
      </c>
      <c r="BD817" s="274">
        <f>ROUNDDOWN(IF( OR( AND(tabItens[[#This Row],[PontoPed]]&lt;tabItens[[#This Row],[Saldo]],tabItens[[#This Row],[Saldo]]&gt;0), tabItens[[#This Row],[PontoPed]]=0), 99, IF(AND(tabItens[[#This Row],[Saldo]]=0,tabItens[[#This Row],[PontoPed]]&gt;0), 0, (1-tabItens[[#This Row],[PctAb]])*10 ) ),0)</f>
        <v>1</v>
      </c>
      <c r="BE817" s="275">
        <f>MAX(ROUNDDOWN( IF(tabItens[[#This Row],[Abaixo]] &gt; 0,   tabItens[[#This Row],[Abaixo]] + (tabItens[[#This Row],[PontoMês]] * IF( OR( ISBLANK(tabItens[[#This Row],[ATA Nº/ANO]]), tabItens[[#This Row],[ATA Nº/ANO]] = ""),BE$2,BE$1)),0),0),0)</f>
        <v>6842</v>
      </c>
      <c r="BF81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6842</v>
      </c>
      <c r="BG817" s="276">
        <f>SUMIF(Consumo!$C$3:$C$902,tabItens[[#This Row],[CÓDIGO]],Consumo!$E$3:$E$902)</f>
        <v>0</v>
      </c>
      <c r="BH817" s="277">
        <f>IF(AND(tabItens[[#This Row],[Pend]] &gt; 0,tabItens[[#This Row],[Consumo]] &lt;&gt; 0), tabItens[[#This Row],[Pend]] / tabItens[[#This Row],[Consumo]], 0 )</f>
        <v>0</v>
      </c>
      <c r="BI817" s="276"/>
      <c r="BJ817" s="276"/>
      <c r="BK817" s="278" t="s">
        <v>2077</v>
      </c>
    </row>
    <row r="818" spans="1:63" x14ac:dyDescent="0.3">
      <c r="A818" s="239">
        <v>141265</v>
      </c>
      <c r="B818" s="240" t="s">
        <v>2024</v>
      </c>
      <c r="C818" s="241" t="s">
        <v>302</v>
      </c>
      <c r="D818" s="242">
        <v>75.5</v>
      </c>
      <c r="E818" s="243"/>
      <c r="F818" s="243"/>
      <c r="G818" s="243" t="s">
        <v>891</v>
      </c>
      <c r="H818" s="244">
        <v>82</v>
      </c>
      <c r="I818" s="245">
        <v>103003</v>
      </c>
      <c r="J818" s="246">
        <v>71.779300000000006</v>
      </c>
      <c r="K818" s="247">
        <v>81</v>
      </c>
      <c r="L818" s="248">
        <f>IF(tabItens[[#This Row],[Média]] &gt; 0, tabItens[[#This Row],[QTDE ATUAL]] / tabItens[[#This Row],[Média]],999.9)</f>
        <v>999.9</v>
      </c>
      <c r="M818" s="249">
        <v>0</v>
      </c>
      <c r="N818" s="250">
        <f>tabItens[[#This Row],[VALOR UNIT.]] * tabItens[[#This Row],[LC]]</f>
        <v>0</v>
      </c>
      <c r="O818" s="251"/>
      <c r="P818" s="252"/>
      <c r="Q818" s="253"/>
      <c r="R818" s="250"/>
      <c r="S818" s="254"/>
      <c r="T818" s="255">
        <f>ROUNDDOWN(IFERROR(tabItens[[#This Row],[ATA DT.VALID.]] - $D$1,0) / 30,0)</f>
        <v>-1507</v>
      </c>
      <c r="U818" s="240" t="s">
        <v>2025</v>
      </c>
      <c r="V818" s="256">
        <v>1</v>
      </c>
      <c r="W818" s="257" t="s">
        <v>2066</v>
      </c>
      <c r="X818" s="258">
        <v>76</v>
      </c>
      <c r="Y818" s="259">
        <v>3</v>
      </c>
      <c r="Z818" s="260">
        <v>2973</v>
      </c>
      <c r="AA818" s="261">
        <v>2023</v>
      </c>
      <c r="AB818" s="262">
        <v>20</v>
      </c>
      <c r="AC818" s="262"/>
      <c r="AD818" s="261"/>
      <c r="AE818" s="262"/>
      <c r="AF818" s="255"/>
      <c r="AG818" s="263" t="s">
        <v>2063</v>
      </c>
      <c r="AH818" s="264"/>
      <c r="AI818" s="255">
        <v>32</v>
      </c>
      <c r="AJ818" s="264">
        <v>44784</v>
      </c>
      <c r="AK818" s="264">
        <v>44355</v>
      </c>
      <c r="AL818" s="264">
        <v>44586</v>
      </c>
      <c r="AM818" s="254"/>
      <c r="AN818" s="243"/>
      <c r="AO818" s="265" t="str">
        <f>_xlfn.IFNA(IF(VLOOKUP(tabItens[[#This Row],[CÓDIGO]],tabExcluirDoEstoque[#Data],1,FALSE),"sim",""),"")</f>
        <v/>
      </c>
      <c r="AP818" s="266" t="str">
        <f ca="1">IF(OR(ISBLANK(tabItens[[#This Row],[ATA DT.VALID.]]),tabItens[[#This Row],[ATA DT.VALID.]]="",tabItens[[#This Row],[ATA DT.VALID.]]=" "),"",IF(TYPE(tabItens[[#This Row],[ATA DT.VALID.]])=1,ROUNDUP((tabItens[[#This Row],[ATA DT.VALID.]]-TODAY())/7,0),""))</f>
        <v/>
      </c>
      <c r="AQ818" s="267"/>
      <c r="AR818" s="268" t="str">
        <f>IF(ISBLANK(tabItens[[#This Row],[CÓDIGO]]),"",IFERROR(VLOOKUP(tabItens[[#This Row],[CÓDIGO]],Consumo!$C$2:$AI$902,32,FALSE),0))</f>
        <v>07.2023</v>
      </c>
      <c r="AS818" s="269">
        <f>SUMIF(Consumo!$C$3:$C$902,tabItens[[#This Row],[CÓDIGO]],Consumo!$T$3:$T$902) + SUMIF(Consumo!$C$3:$C$902,tabItens[[#This Row],[CÓDIGO]],Consumo!$U$3:$U$902) + SUMIF(Consumo!$C$3:$C$902,tabItens[[#This Row],[CÓDIGO]],Consumo!$V$3:$V$902) + SUMIF(Consumo!$C$3:$C$902,tabItens[[#This Row],[CÓDIGO]],Consumo!$W$3:$W$902)</f>
        <v>47</v>
      </c>
      <c r="AT818" s="269">
        <f>SUMIF(Consumo!$C$3:$C$902,tabItens[[#This Row],[CÓDIGO]],Consumo!$AF$3:$AF$902)</f>
        <v>144</v>
      </c>
      <c r="AU818" s="270">
        <f>SUMIF(Consumo!$C$3:$C$902,tabItens[[#This Row],[CÓDIGO]],Consumo!$AG$3:$AG$902)</f>
        <v>20</v>
      </c>
      <c r="AV818" s="271">
        <f>SUMIF(Consumo!$C$3:$C$902,tabItens[[#This Row],[CÓDIGO]],Consumo!$AE$3:$AE$902)</f>
        <v>0</v>
      </c>
      <c r="AW818" s="244">
        <f>tabItens[[#This Row],[QTDE ATUAL]] + tabItens[[#This Row],[RC QTDE]] + tabItens[[#This Row],[AF SALDO]] + tabItens[[#This Row],[Recentes]]</f>
        <v>102</v>
      </c>
      <c r="AX818" s="272">
        <v>46</v>
      </c>
      <c r="AY818" s="272">
        <v>4</v>
      </c>
      <c r="AZ818" s="272">
        <f>IF(ISBLANK(tabItens[[#This Row],[CÓDIGO]]),"",tabItens[[#This Row],[PontoMês]] * (AZ$2+tabItens[[#This Row],[PontoQtM]]))</f>
        <v>184</v>
      </c>
      <c r="BA818" s="271">
        <f>tabItens[[#This Row],[PontoPed]] - tabItens[[#This Row],[Saldo]] + (1/10)</f>
        <v>82.1</v>
      </c>
      <c r="BB818" s="271">
        <f xml:space="preserve"> tabItens[[#This Row],[PontoMês]] * BB$2 - tabItens[[#This Row],[QTDE ATUAL]] - (1/10)</f>
        <v>-36.1</v>
      </c>
      <c r="BC818" s="273">
        <f>IF( tabItens[[#This Row],[PontoPed]]&gt;0, IF(tabItens[[#This Row],[PontoPed]]&lt;1, 1, IF( tabItens[[#This Row],[Saldo]]&gt;tabItens[[#This Row],[PontoPed]], 0, (tabItens[[#This Row],[PontoPed]]-tabItens[[#This Row],[Saldo]])/tabItens[[#This Row],[PontoPed]] ) ), 0 )</f>
        <v>0.44565217391304346</v>
      </c>
      <c r="BD818" s="274">
        <f>ROUNDDOWN(IF( OR( AND(tabItens[[#This Row],[PontoPed]]&lt;tabItens[[#This Row],[Saldo]],tabItens[[#This Row],[Saldo]]&gt;0), tabItens[[#This Row],[PontoPed]]=0), 99, IF(AND(tabItens[[#This Row],[Saldo]]=0,tabItens[[#This Row],[PontoPed]]&gt;0), 0, (1-tabItens[[#This Row],[PctAb]])*10 ) ),0)</f>
        <v>5</v>
      </c>
      <c r="BE818" s="275">
        <f>MAX(ROUNDDOWN( IF(tabItens[[#This Row],[Abaixo]] &gt; 0,   tabItens[[#This Row],[Abaixo]] + (tabItens[[#This Row],[PontoMês]] * IF( OR( ISBLANK(tabItens[[#This Row],[ATA Nº/ANO]]), tabItens[[#This Row],[ATA Nº/ANO]] = ""),BE$2,BE$1)),0),0),0)</f>
        <v>358</v>
      </c>
      <c r="BF81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358</v>
      </c>
      <c r="BG818" s="276">
        <f>SUMIF(Consumo!$C$3:$C$902,tabItens[[#This Row],[CÓDIGO]],Consumo!$E$3:$E$902)</f>
        <v>0</v>
      </c>
      <c r="BH818" s="277">
        <f>IF(AND(tabItens[[#This Row],[Pend]] &gt; 0,tabItens[[#This Row],[Consumo]] &lt;&gt; 0), tabItens[[#This Row],[Pend]] / tabItens[[#This Row],[Consumo]], 0 )</f>
        <v>0</v>
      </c>
      <c r="BI818" s="276"/>
      <c r="BJ818" s="276"/>
      <c r="BK818" s="278" t="s">
        <v>2077</v>
      </c>
    </row>
    <row r="819" spans="1:63" x14ac:dyDescent="0.3">
      <c r="A819" s="239">
        <v>141266</v>
      </c>
      <c r="B819" s="240" t="s">
        <v>2026</v>
      </c>
      <c r="C819" s="241" t="s">
        <v>302</v>
      </c>
      <c r="D819" s="242">
        <v>84.66</v>
      </c>
      <c r="E819" s="243"/>
      <c r="F819" s="243"/>
      <c r="G819" s="243" t="s">
        <v>891</v>
      </c>
      <c r="H819" s="244">
        <v>131</v>
      </c>
      <c r="I819" s="245">
        <v>103003</v>
      </c>
      <c r="J819" s="246">
        <v>77.599999999999994</v>
      </c>
      <c r="K819" s="247">
        <v>48</v>
      </c>
      <c r="L819" s="248">
        <f>IF(tabItens[[#This Row],[Média]] &gt; 0, tabItens[[#This Row],[QTDE ATUAL]] / tabItens[[#This Row],[Média]],999.9)</f>
        <v>999.9</v>
      </c>
      <c r="M819" s="249">
        <v>0</v>
      </c>
      <c r="N819" s="250">
        <f>tabItens[[#This Row],[VALOR UNIT.]] * tabItens[[#This Row],[LC]]</f>
        <v>0</v>
      </c>
      <c r="O819" s="251"/>
      <c r="P819" s="252"/>
      <c r="Q819" s="253"/>
      <c r="R819" s="250"/>
      <c r="S819" s="254"/>
      <c r="T819" s="255">
        <f>ROUNDDOWN(IFERROR(tabItens[[#This Row],[ATA DT.VALID.]] - $D$1,0) / 30,0)</f>
        <v>-1507</v>
      </c>
      <c r="U819" s="240" t="s">
        <v>2025</v>
      </c>
      <c r="V819" s="256">
        <v>1</v>
      </c>
      <c r="W819" s="257" t="s">
        <v>2066</v>
      </c>
      <c r="X819" s="258">
        <v>76</v>
      </c>
      <c r="Y819" s="259">
        <v>3</v>
      </c>
      <c r="Z819" s="260"/>
      <c r="AA819" s="261"/>
      <c r="AB819" s="262"/>
      <c r="AC819" s="262"/>
      <c r="AD819" s="261"/>
      <c r="AE819" s="262"/>
      <c r="AF819" s="255"/>
      <c r="AG819" s="263" t="s">
        <v>2063</v>
      </c>
      <c r="AH819" s="264"/>
      <c r="AI819" s="255">
        <v>18</v>
      </c>
      <c r="AJ819" s="264">
        <v>44635</v>
      </c>
      <c r="AK819" s="264">
        <v>44355</v>
      </c>
      <c r="AL819" s="264">
        <v>44586</v>
      </c>
      <c r="AM819" s="254"/>
      <c r="AN819" s="243"/>
      <c r="AO819" s="265" t="str">
        <f>_xlfn.IFNA(IF(VLOOKUP(tabItens[[#This Row],[CÓDIGO]],tabExcluirDoEstoque[#Data],1,FALSE),"sim",""),"")</f>
        <v/>
      </c>
      <c r="AP819" s="266" t="str">
        <f ca="1">IF(OR(ISBLANK(tabItens[[#This Row],[ATA DT.VALID.]]),tabItens[[#This Row],[ATA DT.VALID.]]="",tabItens[[#This Row],[ATA DT.VALID.]]=" "),"",IF(TYPE(tabItens[[#This Row],[ATA DT.VALID.]])=1,ROUNDUP((tabItens[[#This Row],[ATA DT.VALID.]]-TODAY())/7,0),""))</f>
        <v/>
      </c>
      <c r="AQ819" s="267"/>
      <c r="AR819" s="268" t="str">
        <f>IF(ISBLANK(tabItens[[#This Row],[CÓDIGO]]),"",IFERROR(VLOOKUP(tabItens[[#This Row],[CÓDIGO]],Consumo!$C$2:$AI$902,32,FALSE),0))</f>
        <v>08.2023</v>
      </c>
      <c r="AS819" s="269">
        <f>SUMIF(Consumo!$C$3:$C$902,tabItens[[#This Row],[CÓDIGO]],Consumo!$T$3:$T$902) + SUMIF(Consumo!$C$3:$C$902,tabItens[[#This Row],[CÓDIGO]],Consumo!$U$3:$U$902) + SUMIF(Consumo!$C$3:$C$902,tabItens[[#This Row],[CÓDIGO]],Consumo!$V$3:$V$902) + SUMIF(Consumo!$C$3:$C$902,tabItens[[#This Row],[CÓDIGO]],Consumo!$W$3:$W$902)</f>
        <v>20</v>
      </c>
      <c r="AT819" s="269">
        <f>SUMIF(Consumo!$C$3:$C$902,tabItens[[#This Row],[CÓDIGO]],Consumo!$AF$3:$AF$902)</f>
        <v>169</v>
      </c>
      <c r="AU819" s="270">
        <f>SUMIF(Consumo!$C$3:$C$902,tabItens[[#This Row],[CÓDIGO]],Consumo!$AG$3:$AG$902)</f>
        <v>52</v>
      </c>
      <c r="AV819" s="271">
        <f>SUMIF(Consumo!$C$3:$C$902,tabItens[[#This Row],[CÓDIGO]],Consumo!$AE$3:$AE$902)</f>
        <v>0</v>
      </c>
      <c r="AW819" s="244">
        <f>tabItens[[#This Row],[QTDE ATUAL]] + tabItens[[#This Row],[RC QTDE]] + tabItens[[#This Row],[AF SALDO]] + tabItens[[#This Row],[Recentes]]</f>
        <v>131</v>
      </c>
      <c r="AX819" s="272">
        <v>83</v>
      </c>
      <c r="AY819" s="272">
        <v>4</v>
      </c>
      <c r="AZ819" s="272">
        <f>IF(ISBLANK(tabItens[[#This Row],[CÓDIGO]]),"",tabItens[[#This Row],[PontoMês]] * (AZ$2+tabItens[[#This Row],[PontoQtM]]))</f>
        <v>332</v>
      </c>
      <c r="BA819" s="271">
        <f>tabItens[[#This Row],[PontoPed]] - tabItens[[#This Row],[Saldo]] + (1/10)</f>
        <v>201.1</v>
      </c>
      <c r="BB819" s="271">
        <f xml:space="preserve"> tabItens[[#This Row],[PontoMês]] * BB$2 - tabItens[[#This Row],[QTDE ATUAL]] - (1/10)</f>
        <v>-48.1</v>
      </c>
      <c r="BC819" s="273">
        <f>IF( tabItens[[#This Row],[PontoPed]]&gt;0, IF(tabItens[[#This Row],[PontoPed]]&lt;1, 1, IF( tabItens[[#This Row],[Saldo]]&gt;tabItens[[#This Row],[PontoPed]], 0, (tabItens[[#This Row],[PontoPed]]-tabItens[[#This Row],[Saldo]])/tabItens[[#This Row],[PontoPed]] ) ), 0 )</f>
        <v>0.60542168674698793</v>
      </c>
      <c r="BD819" s="274">
        <f>ROUNDDOWN(IF( OR( AND(tabItens[[#This Row],[PontoPed]]&lt;tabItens[[#This Row],[Saldo]],tabItens[[#This Row],[Saldo]]&gt;0), tabItens[[#This Row],[PontoPed]]=0), 99, IF(AND(tabItens[[#This Row],[Saldo]]=0,tabItens[[#This Row],[PontoPed]]&gt;0), 0, (1-tabItens[[#This Row],[PctAb]])*10 ) ),0)</f>
        <v>3</v>
      </c>
      <c r="BE819" s="275">
        <f>MAX(ROUNDDOWN( IF(tabItens[[#This Row],[Abaixo]] &gt; 0,   tabItens[[#This Row],[Abaixo]] + (tabItens[[#This Row],[PontoMês]] * IF( OR( ISBLANK(tabItens[[#This Row],[ATA Nº/ANO]]), tabItens[[#This Row],[ATA Nº/ANO]] = ""),BE$2,BE$1)),0),0),0)</f>
        <v>699</v>
      </c>
      <c r="BF81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699</v>
      </c>
      <c r="BG819" s="276">
        <f>SUMIF(Consumo!$C$3:$C$902,tabItens[[#This Row],[CÓDIGO]],Consumo!$E$3:$E$902)</f>
        <v>0</v>
      </c>
      <c r="BH819" s="277">
        <f>IF(AND(tabItens[[#This Row],[Pend]] &gt; 0,tabItens[[#This Row],[Consumo]] &lt;&gt; 0), tabItens[[#This Row],[Pend]] / tabItens[[#This Row],[Consumo]], 0 )</f>
        <v>0</v>
      </c>
      <c r="BI819" s="276"/>
      <c r="BJ819" s="276"/>
      <c r="BK819" s="278" t="s">
        <v>2077</v>
      </c>
    </row>
    <row r="820" spans="1:63" x14ac:dyDescent="0.3">
      <c r="A820" s="239">
        <v>78641</v>
      </c>
      <c r="B820" s="240" t="s">
        <v>1456</v>
      </c>
      <c r="C820" s="241" t="s">
        <v>654</v>
      </c>
      <c r="D820" s="242">
        <v>7.4</v>
      </c>
      <c r="E820" s="243"/>
      <c r="F820" s="243"/>
      <c r="G820" s="243" t="s">
        <v>891</v>
      </c>
      <c r="H820" s="244">
        <v>175</v>
      </c>
      <c r="I820" s="245">
        <v>103003</v>
      </c>
      <c r="J820" s="246">
        <v>7.4</v>
      </c>
      <c r="K820" s="247">
        <v>3223</v>
      </c>
      <c r="L820" s="248">
        <f>IF(tabItens[[#This Row],[Média]] &gt; 0, tabItens[[#This Row],[QTDE ATUAL]] / tabItens[[#This Row],[Média]],999.9)</f>
        <v>1575</v>
      </c>
      <c r="M820" s="249">
        <v>0</v>
      </c>
      <c r="N820" s="250">
        <f>tabItens[[#This Row],[VALOR UNIT.]] * tabItens[[#This Row],[LC]]</f>
        <v>0</v>
      </c>
      <c r="O820" s="251"/>
      <c r="P820" s="252"/>
      <c r="Q820" s="253"/>
      <c r="R820" s="250"/>
      <c r="S820" s="254"/>
      <c r="T820" s="255">
        <f>ROUNDDOWN(IFERROR(tabItens[[#This Row],[ATA DT.VALID.]] - $D$1,0) / 30,0)</f>
        <v>-1507</v>
      </c>
      <c r="U820" s="240" t="s">
        <v>1457</v>
      </c>
      <c r="V820" s="256">
        <v>1</v>
      </c>
      <c r="W820" s="257" t="s">
        <v>2065</v>
      </c>
      <c r="X820" s="258">
        <v>45</v>
      </c>
      <c r="Y820" s="259">
        <v>30</v>
      </c>
      <c r="Z820" s="260">
        <v>6978</v>
      </c>
      <c r="AA820" s="261">
        <v>2023</v>
      </c>
      <c r="AB820" s="262">
        <v>1100</v>
      </c>
      <c r="AC820" s="262"/>
      <c r="AD820" s="261"/>
      <c r="AE820" s="262"/>
      <c r="AF820" s="255"/>
      <c r="AG820" s="263" t="s">
        <v>2063</v>
      </c>
      <c r="AH820" s="264"/>
      <c r="AI820" s="255">
        <v>1556</v>
      </c>
      <c r="AJ820" s="264">
        <v>44463</v>
      </c>
      <c r="AK820" s="264">
        <v>38104</v>
      </c>
      <c r="AL820" s="264">
        <v>45044</v>
      </c>
      <c r="AM820" s="254"/>
      <c r="AN820" s="243"/>
      <c r="AO820" s="265" t="str">
        <f>_xlfn.IFNA(IF(VLOOKUP(tabItens[[#This Row],[CÓDIGO]],tabExcluirDoEstoque[#Data],1,FALSE),"sim",""),"")</f>
        <v/>
      </c>
      <c r="AP820" s="266" t="str">
        <f ca="1">IF(OR(ISBLANK(tabItens[[#This Row],[ATA DT.VALID.]]),tabItens[[#This Row],[ATA DT.VALID.]]="",tabItens[[#This Row],[ATA DT.VALID.]]=" "),"",IF(TYPE(tabItens[[#This Row],[ATA DT.VALID.]])=1,ROUNDUP((tabItens[[#This Row],[ATA DT.VALID.]]-TODAY())/7,0),""))</f>
        <v/>
      </c>
      <c r="AQ820" s="267"/>
      <c r="AR820" s="268" t="str">
        <f>IF(ISBLANK(tabItens[[#This Row],[CÓDIGO]]),"",IFERROR(VLOOKUP(tabItens[[#This Row],[CÓDIGO]],Consumo!$C$2:$AI$902,32,FALSE),0))</f>
        <v>08.2023</v>
      </c>
      <c r="AS820" s="269">
        <f>SUMIF(Consumo!$C$3:$C$902,tabItens[[#This Row],[CÓDIGO]],Consumo!$T$3:$T$902) + SUMIF(Consumo!$C$3:$C$902,tabItens[[#This Row],[CÓDIGO]],Consumo!$U$3:$U$902) + SUMIF(Consumo!$C$3:$C$902,tabItens[[#This Row],[CÓDIGO]],Consumo!$V$3:$V$902) + SUMIF(Consumo!$C$3:$C$902,tabItens[[#This Row],[CÓDIGO]],Consumo!$W$3:$W$902)</f>
        <v>1184</v>
      </c>
      <c r="AT820" s="269">
        <f>SUMIF(Consumo!$C$3:$C$902,tabItens[[#This Row],[CÓDIGO]],Consumo!$AF$3:$AF$902)</f>
        <v>6483</v>
      </c>
      <c r="AU820" s="270">
        <f>SUMIF(Consumo!$C$3:$C$902,tabItens[[#This Row],[CÓDIGO]],Consumo!$AG$3:$AG$902)</f>
        <v>1431</v>
      </c>
      <c r="AV820" s="271">
        <f>SUMIF(Consumo!$C$3:$C$902,tabItens[[#This Row],[CÓDIGO]],Consumo!$AE$3:$AE$902)</f>
        <v>0.1111111111111111</v>
      </c>
      <c r="AW820" s="244">
        <f>tabItens[[#This Row],[QTDE ATUAL]] + tabItens[[#This Row],[RC QTDE]] + tabItens[[#This Row],[AF SALDO]] + tabItens[[#This Row],[Recentes]]</f>
        <v>1275</v>
      </c>
      <c r="AX820" s="272">
        <v>528</v>
      </c>
      <c r="AY820" s="272">
        <v>4</v>
      </c>
      <c r="AZ820" s="272">
        <f>IF(ISBLANK(tabItens[[#This Row],[CÓDIGO]]),"",tabItens[[#This Row],[PontoMês]] * (AZ$2+tabItens[[#This Row],[PontoQtM]]))</f>
        <v>2112</v>
      </c>
      <c r="BA820" s="271">
        <f>tabItens[[#This Row],[PontoPed]] - tabItens[[#This Row],[Saldo]] + (1/10)</f>
        <v>837.1</v>
      </c>
      <c r="BB820" s="271">
        <f xml:space="preserve"> tabItens[[#This Row],[PontoMês]] * BB$2 - tabItens[[#This Row],[QTDE ATUAL]] - (1/10)</f>
        <v>352.9</v>
      </c>
      <c r="BC820" s="273">
        <f>IF( tabItens[[#This Row],[PontoPed]]&gt;0, IF(tabItens[[#This Row],[PontoPed]]&lt;1, 1, IF( tabItens[[#This Row],[Saldo]]&gt;tabItens[[#This Row],[PontoPed]], 0, (tabItens[[#This Row],[PontoPed]]-tabItens[[#This Row],[Saldo]])/tabItens[[#This Row],[PontoPed]] ) ), 0 )</f>
        <v>0.39630681818181818</v>
      </c>
      <c r="BD820" s="274">
        <f>ROUNDDOWN(IF( OR( AND(tabItens[[#This Row],[PontoPed]]&lt;tabItens[[#This Row],[Saldo]],tabItens[[#This Row],[Saldo]]&gt;0), tabItens[[#This Row],[PontoPed]]=0), 99, IF(AND(tabItens[[#This Row],[Saldo]]=0,tabItens[[#This Row],[PontoPed]]&gt;0), 0, (1-tabItens[[#This Row],[PctAb]])*10 ) ),0)</f>
        <v>6</v>
      </c>
      <c r="BE820" s="275">
        <f>MAX(ROUNDDOWN( IF(tabItens[[#This Row],[Abaixo]] &gt; 0,   tabItens[[#This Row],[Abaixo]] + (tabItens[[#This Row],[PontoMês]] * IF( OR( ISBLANK(tabItens[[#This Row],[ATA Nº/ANO]]), tabItens[[#This Row],[ATA Nº/ANO]] = ""),BE$2,BE$1)),0),0),0)</f>
        <v>4005</v>
      </c>
      <c r="BF82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4005</v>
      </c>
      <c r="BG820" s="276">
        <f>SUMIF(Consumo!$C$3:$C$902,tabItens[[#This Row],[CÓDIGO]],Consumo!$E$3:$E$902)</f>
        <v>2</v>
      </c>
      <c r="BH820" s="277">
        <f>IF(AND(tabItens[[#This Row],[Pend]] &gt; 0,tabItens[[#This Row],[Consumo]] &lt;&gt; 0), tabItens[[#This Row],[Pend]] / tabItens[[#This Row],[Consumo]], 0 )</f>
        <v>3.0849915162733303E-4</v>
      </c>
      <c r="BI820" s="276"/>
      <c r="BJ820" s="276"/>
      <c r="BK820" s="278" t="s">
        <v>2077</v>
      </c>
    </row>
    <row r="821" spans="1:63" x14ac:dyDescent="0.3">
      <c r="A821" s="239">
        <v>78642</v>
      </c>
      <c r="B821" s="240" t="s">
        <v>1458</v>
      </c>
      <c r="C821" s="241" t="s">
        <v>654</v>
      </c>
      <c r="D821" s="242">
        <v>2.64</v>
      </c>
      <c r="E821" s="243"/>
      <c r="F821" s="243"/>
      <c r="G821" s="243" t="s">
        <v>891</v>
      </c>
      <c r="H821" s="244">
        <v>613</v>
      </c>
      <c r="I821" s="245">
        <v>103003</v>
      </c>
      <c r="J821" s="246">
        <v>2.64</v>
      </c>
      <c r="K821" s="247">
        <v>3068</v>
      </c>
      <c r="L821" s="248">
        <f>IF(tabItens[[#This Row],[Média]] &gt; 0, tabItens[[#This Row],[QTDE ATUAL]] / tabItens[[#This Row],[Média]],999.9)</f>
        <v>5517</v>
      </c>
      <c r="M821" s="249">
        <v>0</v>
      </c>
      <c r="N821" s="250">
        <f>tabItens[[#This Row],[VALOR UNIT.]] * tabItens[[#This Row],[LC]]</f>
        <v>0</v>
      </c>
      <c r="O821" s="251"/>
      <c r="P821" s="252"/>
      <c r="Q821" s="253"/>
      <c r="R821" s="250"/>
      <c r="S821" s="254"/>
      <c r="T821" s="255">
        <f>ROUNDDOWN(IFERROR(tabItens[[#This Row],[ATA DT.VALID.]] - $D$1,0) / 30,0)</f>
        <v>-1507</v>
      </c>
      <c r="U821" s="240" t="s">
        <v>1457</v>
      </c>
      <c r="V821" s="256">
        <v>1</v>
      </c>
      <c r="W821" s="257" t="s">
        <v>2065</v>
      </c>
      <c r="X821" s="258">
        <v>45</v>
      </c>
      <c r="Y821" s="259">
        <v>30</v>
      </c>
      <c r="Z821" s="260">
        <v>6978</v>
      </c>
      <c r="AA821" s="261">
        <v>2023</v>
      </c>
      <c r="AB821" s="262">
        <v>600</v>
      </c>
      <c r="AC821" s="262"/>
      <c r="AD821" s="261"/>
      <c r="AE821" s="262"/>
      <c r="AF821" s="255"/>
      <c r="AG821" s="263" t="s">
        <v>2063</v>
      </c>
      <c r="AH821" s="264"/>
      <c r="AI821" s="255">
        <v>1488</v>
      </c>
      <c r="AJ821" s="264">
        <v>44463</v>
      </c>
      <c r="AK821" s="264">
        <v>38104</v>
      </c>
      <c r="AL821" s="264">
        <v>44363</v>
      </c>
      <c r="AM821" s="254"/>
      <c r="AN821" s="243"/>
      <c r="AO821" s="265" t="str">
        <f>_xlfn.IFNA(IF(VLOOKUP(tabItens[[#This Row],[CÓDIGO]],tabExcluirDoEstoque[#Data],1,FALSE),"sim",""),"")</f>
        <v/>
      </c>
      <c r="AP821" s="266" t="str">
        <f ca="1">IF(OR(ISBLANK(tabItens[[#This Row],[ATA DT.VALID.]]),tabItens[[#This Row],[ATA DT.VALID.]]="",tabItens[[#This Row],[ATA DT.VALID.]]=" "),"",IF(TYPE(tabItens[[#This Row],[ATA DT.VALID.]])=1,ROUNDUP((tabItens[[#This Row],[ATA DT.VALID.]]-TODAY())/7,0),""))</f>
        <v/>
      </c>
      <c r="AQ821" s="267"/>
      <c r="AR821" s="268" t="str">
        <f>IF(ISBLANK(tabItens[[#This Row],[CÓDIGO]]),"",IFERROR(VLOOKUP(tabItens[[#This Row],[CÓDIGO]],Consumo!$C$2:$AI$902,32,FALSE),0))</f>
        <v>08.2023</v>
      </c>
      <c r="AS821" s="269">
        <f>SUMIF(Consumo!$C$3:$C$902,tabItens[[#This Row],[CÓDIGO]],Consumo!$T$3:$T$902) + SUMIF(Consumo!$C$3:$C$902,tabItens[[#This Row],[CÓDIGO]],Consumo!$U$3:$U$902) + SUMIF(Consumo!$C$3:$C$902,tabItens[[#This Row],[CÓDIGO]],Consumo!$V$3:$V$902) + SUMIF(Consumo!$C$3:$C$902,tabItens[[#This Row],[CÓDIGO]],Consumo!$W$3:$W$902)</f>
        <v>1133</v>
      </c>
      <c r="AT821" s="269">
        <f>SUMIF(Consumo!$C$3:$C$902,tabItens[[#This Row],[CÓDIGO]],Consumo!$AF$3:$AF$902)</f>
        <v>6235</v>
      </c>
      <c r="AU821" s="270">
        <f>SUMIF(Consumo!$C$3:$C$902,tabItens[[#This Row],[CÓDIGO]],Consumo!$AG$3:$AG$902)</f>
        <v>1401</v>
      </c>
      <c r="AV821" s="271">
        <f>SUMIF(Consumo!$C$3:$C$902,tabItens[[#This Row],[CÓDIGO]],Consumo!$AE$3:$AE$902)</f>
        <v>0.1111111111111111</v>
      </c>
      <c r="AW821" s="244">
        <f>tabItens[[#This Row],[QTDE ATUAL]] + tabItens[[#This Row],[RC QTDE]] + tabItens[[#This Row],[AF SALDO]] + tabItens[[#This Row],[Recentes]]</f>
        <v>1213</v>
      </c>
      <c r="AX821" s="272">
        <v>509</v>
      </c>
      <c r="AY821" s="272">
        <v>4</v>
      </c>
      <c r="AZ821" s="272">
        <f>IF(ISBLANK(tabItens[[#This Row],[CÓDIGO]]),"",tabItens[[#This Row],[PontoMês]] * (AZ$2+tabItens[[#This Row],[PontoQtM]]))</f>
        <v>2036</v>
      </c>
      <c r="BA821" s="271">
        <f>tabItens[[#This Row],[PontoPed]] - tabItens[[#This Row],[Saldo]] + (1/10)</f>
        <v>823.1</v>
      </c>
      <c r="BB821" s="271">
        <f xml:space="preserve"> tabItens[[#This Row],[PontoMês]] * BB$2 - tabItens[[#This Row],[QTDE ATUAL]] - (1/10)</f>
        <v>-104.1</v>
      </c>
      <c r="BC821" s="273">
        <f>IF( tabItens[[#This Row],[PontoPed]]&gt;0, IF(tabItens[[#This Row],[PontoPed]]&lt;1, 1, IF( tabItens[[#This Row],[Saldo]]&gt;tabItens[[#This Row],[PontoPed]], 0, (tabItens[[#This Row],[PontoPed]]-tabItens[[#This Row],[Saldo]])/tabItens[[#This Row],[PontoPed]] ) ), 0 )</f>
        <v>0.40422396856581533</v>
      </c>
      <c r="BD821" s="274">
        <f>ROUNDDOWN(IF( OR( AND(tabItens[[#This Row],[PontoPed]]&lt;tabItens[[#This Row],[Saldo]],tabItens[[#This Row],[Saldo]]&gt;0), tabItens[[#This Row],[PontoPed]]=0), 99, IF(AND(tabItens[[#This Row],[Saldo]]=0,tabItens[[#This Row],[PontoPed]]&gt;0), 0, (1-tabItens[[#This Row],[PctAb]])*10 ) ),0)</f>
        <v>5</v>
      </c>
      <c r="BE821" s="275">
        <f>MAX(ROUNDDOWN( IF(tabItens[[#This Row],[Abaixo]] &gt; 0,   tabItens[[#This Row],[Abaixo]] + (tabItens[[#This Row],[PontoMês]] * IF( OR( ISBLANK(tabItens[[#This Row],[ATA Nº/ANO]]), tabItens[[#This Row],[ATA Nº/ANO]] = ""),BE$2,BE$1)),0),0),0)</f>
        <v>3877</v>
      </c>
      <c r="BF821"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3877</v>
      </c>
      <c r="BG821" s="276">
        <f>SUMIF(Consumo!$C$3:$C$902,tabItens[[#This Row],[CÓDIGO]],Consumo!$E$3:$E$902)</f>
        <v>2</v>
      </c>
      <c r="BH821" s="277">
        <f>IF(AND(tabItens[[#This Row],[Pend]] &gt; 0,tabItens[[#This Row],[Consumo]] &lt;&gt; 0), tabItens[[#This Row],[Pend]] / tabItens[[#This Row],[Consumo]], 0 )</f>
        <v>3.2076984763432237E-4</v>
      </c>
      <c r="BI821" s="276"/>
      <c r="BJ821" s="276"/>
      <c r="BK821" s="278" t="s">
        <v>2077</v>
      </c>
    </row>
    <row r="822" spans="1:63" x14ac:dyDescent="0.3">
      <c r="A822" s="239">
        <v>78643</v>
      </c>
      <c r="B822" s="240" t="s">
        <v>1459</v>
      </c>
      <c r="C822" s="241" t="s">
        <v>654</v>
      </c>
      <c r="D822" s="242">
        <v>7.4</v>
      </c>
      <c r="E822" s="243"/>
      <c r="F822" s="243"/>
      <c r="G822" s="243" t="s">
        <v>891</v>
      </c>
      <c r="H822" s="244">
        <v>337</v>
      </c>
      <c r="I822" s="245">
        <v>103003</v>
      </c>
      <c r="J822" s="246">
        <v>7.4</v>
      </c>
      <c r="K822" s="247">
        <v>3463</v>
      </c>
      <c r="L822" s="248">
        <f>IF(tabItens[[#This Row],[Média]] &gt; 0, tabItens[[#This Row],[QTDE ATUAL]] / tabItens[[#This Row],[Média]],999.9)</f>
        <v>3033</v>
      </c>
      <c r="M822" s="249">
        <v>0</v>
      </c>
      <c r="N822" s="250">
        <f>tabItens[[#This Row],[VALOR UNIT.]] * tabItens[[#This Row],[LC]]</f>
        <v>0</v>
      </c>
      <c r="O822" s="251"/>
      <c r="P822" s="252"/>
      <c r="Q822" s="253"/>
      <c r="R822" s="250"/>
      <c r="S822" s="254"/>
      <c r="T822" s="255">
        <f>ROUNDDOWN(IFERROR(tabItens[[#This Row],[ATA DT.VALID.]] - $D$1,0) / 30,0)</f>
        <v>-1507</v>
      </c>
      <c r="U822" s="240" t="s">
        <v>1457</v>
      </c>
      <c r="V822" s="256">
        <v>1</v>
      </c>
      <c r="W822" s="257" t="s">
        <v>2065</v>
      </c>
      <c r="X822" s="258">
        <v>45</v>
      </c>
      <c r="Y822" s="259">
        <v>30</v>
      </c>
      <c r="Z822" s="260">
        <v>6978</v>
      </c>
      <c r="AA822" s="261">
        <v>2023</v>
      </c>
      <c r="AB822" s="262">
        <v>1200</v>
      </c>
      <c r="AC822" s="262"/>
      <c r="AD822" s="261"/>
      <c r="AE822" s="262"/>
      <c r="AF822" s="255"/>
      <c r="AG822" s="263" t="s">
        <v>2063</v>
      </c>
      <c r="AH822" s="264"/>
      <c r="AI822" s="255">
        <v>1698</v>
      </c>
      <c r="AJ822" s="264">
        <v>44928</v>
      </c>
      <c r="AK822" s="264">
        <v>38104</v>
      </c>
      <c r="AL822" s="264">
        <v>45044</v>
      </c>
      <c r="AM822" s="254"/>
      <c r="AN822" s="243"/>
      <c r="AO822" s="265" t="str">
        <f>_xlfn.IFNA(IF(VLOOKUP(tabItens[[#This Row],[CÓDIGO]],tabExcluirDoEstoque[#Data],1,FALSE),"sim",""),"")</f>
        <v/>
      </c>
      <c r="AP822" s="266" t="str">
        <f ca="1">IF(OR(ISBLANK(tabItens[[#This Row],[ATA DT.VALID.]]),tabItens[[#This Row],[ATA DT.VALID.]]="",tabItens[[#This Row],[ATA DT.VALID.]]=" "),"",IF(TYPE(tabItens[[#This Row],[ATA DT.VALID.]])=1,ROUNDUP((tabItens[[#This Row],[ATA DT.VALID.]]-TODAY())/7,0),""))</f>
        <v/>
      </c>
      <c r="AQ822" s="267"/>
      <c r="AR822" s="268" t="str">
        <f>IF(ISBLANK(tabItens[[#This Row],[CÓDIGO]]),"",IFERROR(VLOOKUP(tabItens[[#This Row],[CÓDIGO]],Consumo!$C$2:$AI$902,32,FALSE),0))</f>
        <v>08.2023</v>
      </c>
      <c r="AS822" s="269">
        <f>SUMIF(Consumo!$C$3:$C$902,tabItens[[#This Row],[CÓDIGO]],Consumo!$T$3:$T$902) + SUMIF(Consumo!$C$3:$C$902,tabItens[[#This Row],[CÓDIGO]],Consumo!$U$3:$U$902) + SUMIF(Consumo!$C$3:$C$902,tabItens[[#This Row],[CÓDIGO]],Consumo!$V$3:$V$902) + SUMIF(Consumo!$C$3:$C$902,tabItens[[#This Row],[CÓDIGO]],Consumo!$W$3:$W$902)</f>
        <v>1288</v>
      </c>
      <c r="AT822" s="269">
        <f>SUMIF(Consumo!$C$3:$C$902,tabItens[[#This Row],[CÓDIGO]],Consumo!$AF$3:$AF$902)</f>
        <v>7313</v>
      </c>
      <c r="AU822" s="270">
        <f>SUMIF(Consumo!$C$3:$C$902,tabItens[[#This Row],[CÓDIGO]],Consumo!$AG$3:$AG$902)</f>
        <v>1486</v>
      </c>
      <c r="AV822" s="271">
        <f>SUMIF(Consumo!$C$3:$C$902,tabItens[[#This Row],[CÓDIGO]],Consumo!$AE$3:$AE$902)</f>
        <v>0.1111111111111111</v>
      </c>
      <c r="AW822" s="244">
        <f>tabItens[[#This Row],[QTDE ATUAL]] + tabItens[[#This Row],[RC QTDE]] + tabItens[[#This Row],[AF SALDO]] + tabItens[[#This Row],[Recentes]]</f>
        <v>1537</v>
      </c>
      <c r="AX822" s="272">
        <v>562</v>
      </c>
      <c r="AY822" s="272">
        <v>4</v>
      </c>
      <c r="AZ822" s="272">
        <f>IF(ISBLANK(tabItens[[#This Row],[CÓDIGO]]),"",tabItens[[#This Row],[PontoMês]] * (AZ$2+tabItens[[#This Row],[PontoQtM]]))</f>
        <v>2248</v>
      </c>
      <c r="BA822" s="271">
        <f>tabItens[[#This Row],[PontoPed]] - tabItens[[#This Row],[Saldo]] + (1/10)</f>
        <v>711.1</v>
      </c>
      <c r="BB822" s="271">
        <f xml:space="preserve"> tabItens[[#This Row],[PontoMês]] * BB$2 - tabItens[[#This Row],[QTDE ATUAL]] - (1/10)</f>
        <v>224.9</v>
      </c>
      <c r="BC822" s="273">
        <f>IF( tabItens[[#This Row],[PontoPed]]&gt;0, IF(tabItens[[#This Row],[PontoPed]]&lt;1, 1, IF( tabItens[[#This Row],[Saldo]]&gt;tabItens[[#This Row],[PontoPed]], 0, (tabItens[[#This Row],[PontoPed]]-tabItens[[#This Row],[Saldo]])/tabItens[[#This Row],[PontoPed]] ) ), 0 )</f>
        <v>0.31628113879003561</v>
      </c>
      <c r="BD822" s="274">
        <f>ROUNDDOWN(IF( OR( AND(tabItens[[#This Row],[PontoPed]]&lt;tabItens[[#This Row],[Saldo]],tabItens[[#This Row],[Saldo]]&gt;0), tabItens[[#This Row],[PontoPed]]=0), 99, IF(AND(tabItens[[#This Row],[Saldo]]=0,tabItens[[#This Row],[PontoPed]]&gt;0), 0, (1-tabItens[[#This Row],[PctAb]])*10 ) ),0)</f>
        <v>6</v>
      </c>
      <c r="BE822" s="275">
        <f>MAX(ROUNDDOWN( IF(tabItens[[#This Row],[Abaixo]] &gt; 0,   tabItens[[#This Row],[Abaixo]] + (tabItens[[#This Row],[PontoMês]] * IF( OR( ISBLANK(tabItens[[#This Row],[ATA Nº/ANO]]), tabItens[[#This Row],[ATA Nº/ANO]] = ""),BE$2,BE$1)),0),0),0)</f>
        <v>4083</v>
      </c>
      <c r="BF82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4083</v>
      </c>
      <c r="BG822" s="276">
        <f>SUMIF(Consumo!$C$3:$C$902,tabItens[[#This Row],[CÓDIGO]],Consumo!$E$3:$E$902)</f>
        <v>2</v>
      </c>
      <c r="BH822" s="277">
        <f>IF(AND(tabItens[[#This Row],[Pend]] &gt; 0,tabItens[[#This Row],[Consumo]] &lt;&gt; 0), tabItens[[#This Row],[Pend]] / tabItens[[#This Row],[Consumo]], 0 )</f>
        <v>2.7348557363599072E-4</v>
      </c>
      <c r="BI822" s="276"/>
      <c r="BJ822" s="276"/>
      <c r="BK822" s="278" t="s">
        <v>2077</v>
      </c>
    </row>
    <row r="823" spans="1:63" x14ac:dyDescent="0.3">
      <c r="A823" s="239">
        <v>78646</v>
      </c>
      <c r="B823" s="240" t="s">
        <v>1460</v>
      </c>
      <c r="C823" s="241" t="s">
        <v>654</v>
      </c>
      <c r="D823" s="242">
        <v>3.37</v>
      </c>
      <c r="E823" s="243"/>
      <c r="F823" s="243"/>
      <c r="G823" s="243" t="s">
        <v>891</v>
      </c>
      <c r="H823" s="244">
        <v>1016</v>
      </c>
      <c r="I823" s="245">
        <v>103003</v>
      </c>
      <c r="J823" s="246">
        <v>3.37</v>
      </c>
      <c r="K823" s="247">
        <v>3694</v>
      </c>
      <c r="L823" s="248">
        <f>IF(tabItens[[#This Row],[Média]] &gt; 0, tabItens[[#This Row],[QTDE ATUAL]] / tabItens[[#This Row],[Média]],999.9)</f>
        <v>1219.2</v>
      </c>
      <c r="M823" s="249">
        <v>0</v>
      </c>
      <c r="N823" s="250">
        <f>tabItens[[#This Row],[VALOR UNIT.]] * tabItens[[#This Row],[LC]]</f>
        <v>0</v>
      </c>
      <c r="O823" s="251"/>
      <c r="P823" s="252"/>
      <c r="Q823" s="253"/>
      <c r="R823" s="250"/>
      <c r="S823" s="254"/>
      <c r="T823" s="255">
        <f>ROUNDDOWN(IFERROR(tabItens[[#This Row],[ATA DT.VALID.]] - $D$1,0) / 30,0)</f>
        <v>-1507</v>
      </c>
      <c r="U823" s="240" t="s">
        <v>1457</v>
      </c>
      <c r="V823" s="256">
        <v>1</v>
      </c>
      <c r="W823" s="257" t="s">
        <v>2065</v>
      </c>
      <c r="X823" s="258">
        <v>45</v>
      </c>
      <c r="Y823" s="259">
        <v>30</v>
      </c>
      <c r="Z823" s="260">
        <v>6978</v>
      </c>
      <c r="AA823" s="261">
        <v>2023</v>
      </c>
      <c r="AB823" s="262">
        <v>900</v>
      </c>
      <c r="AC823" s="262"/>
      <c r="AD823" s="261"/>
      <c r="AE823" s="262"/>
      <c r="AF823" s="255"/>
      <c r="AG823" s="263" t="s">
        <v>2063</v>
      </c>
      <c r="AH823" s="264"/>
      <c r="AI823" s="255">
        <v>1792</v>
      </c>
      <c r="AJ823" s="264">
        <v>44928</v>
      </c>
      <c r="AK823" s="264">
        <v>38104</v>
      </c>
      <c r="AL823" s="264">
        <v>44910</v>
      </c>
      <c r="AM823" s="254"/>
      <c r="AN823" s="243"/>
      <c r="AO823" s="265" t="str">
        <f>_xlfn.IFNA(IF(VLOOKUP(tabItens[[#This Row],[CÓDIGO]],tabExcluirDoEstoque[#Data],1,FALSE),"sim",""),"")</f>
        <v/>
      </c>
      <c r="AP823" s="266" t="str">
        <f ca="1">IF(OR(ISBLANK(tabItens[[#This Row],[ATA DT.VALID.]]),tabItens[[#This Row],[ATA DT.VALID.]]="",tabItens[[#This Row],[ATA DT.VALID.]]=" "),"",IF(TYPE(tabItens[[#This Row],[ATA DT.VALID.]])=1,ROUNDUP((tabItens[[#This Row],[ATA DT.VALID.]]-TODAY())/7,0),""))</f>
        <v/>
      </c>
      <c r="AQ823" s="267"/>
      <c r="AR823" s="268" t="str">
        <f>IF(ISBLANK(tabItens[[#This Row],[CÓDIGO]]),"",IFERROR(VLOOKUP(tabItens[[#This Row],[CÓDIGO]],Consumo!$C$2:$AI$902,32,FALSE),0))</f>
        <v>08.2023</v>
      </c>
      <c r="AS823" s="269">
        <f>SUMIF(Consumo!$C$3:$C$902,tabItens[[#This Row],[CÓDIGO]],Consumo!$T$3:$T$902) + SUMIF(Consumo!$C$3:$C$902,tabItens[[#This Row],[CÓDIGO]],Consumo!$U$3:$U$902) + SUMIF(Consumo!$C$3:$C$902,tabItens[[#This Row],[CÓDIGO]],Consumo!$V$3:$V$902) + SUMIF(Consumo!$C$3:$C$902,tabItens[[#This Row],[CÓDIGO]],Consumo!$W$3:$W$902)</f>
        <v>1377</v>
      </c>
      <c r="AT823" s="269">
        <f>SUMIF(Consumo!$C$3:$C$902,tabItens[[#This Row],[CÓDIGO]],Consumo!$AF$3:$AF$902)</f>
        <v>7809</v>
      </c>
      <c r="AU823" s="270">
        <f>SUMIF(Consumo!$C$3:$C$902,tabItens[[#This Row],[CÓDIGO]],Consumo!$AG$3:$AG$902)</f>
        <v>1514</v>
      </c>
      <c r="AV823" s="271">
        <f>SUMIF(Consumo!$C$3:$C$902,tabItens[[#This Row],[CÓDIGO]],Consumo!$AE$3:$AE$902)</f>
        <v>0.83333333333333337</v>
      </c>
      <c r="AW823" s="244">
        <f>tabItens[[#This Row],[QTDE ATUAL]] + tabItens[[#This Row],[RC QTDE]] + tabItens[[#This Row],[AF SALDO]] + tabItens[[#This Row],[Recentes]]</f>
        <v>1916</v>
      </c>
      <c r="AX823" s="272">
        <v>576</v>
      </c>
      <c r="AY823" s="272">
        <v>4</v>
      </c>
      <c r="AZ823" s="272">
        <f>IF(ISBLANK(tabItens[[#This Row],[CÓDIGO]]),"",tabItens[[#This Row],[PontoMês]] * (AZ$2+tabItens[[#This Row],[PontoQtM]]))</f>
        <v>2304</v>
      </c>
      <c r="BA823" s="271">
        <f>tabItens[[#This Row],[PontoPed]] - tabItens[[#This Row],[Saldo]] + (1/10)</f>
        <v>388.1</v>
      </c>
      <c r="BB823" s="271">
        <f xml:space="preserve"> tabItens[[#This Row],[PontoMês]] * BB$2 - tabItens[[#This Row],[QTDE ATUAL]] - (1/10)</f>
        <v>-440.1</v>
      </c>
      <c r="BC823" s="273">
        <f>IF( tabItens[[#This Row],[PontoPed]]&gt;0, IF(tabItens[[#This Row],[PontoPed]]&lt;1, 1, IF( tabItens[[#This Row],[Saldo]]&gt;tabItens[[#This Row],[PontoPed]], 0, (tabItens[[#This Row],[PontoPed]]-tabItens[[#This Row],[Saldo]])/tabItens[[#This Row],[PontoPed]] ) ), 0 )</f>
        <v>0.16840277777777779</v>
      </c>
      <c r="BD823" s="274">
        <f>ROUNDDOWN(IF( OR( AND(tabItens[[#This Row],[PontoPed]]&lt;tabItens[[#This Row],[Saldo]],tabItens[[#This Row],[Saldo]]&gt;0), tabItens[[#This Row],[PontoPed]]=0), 99, IF(AND(tabItens[[#This Row],[Saldo]]=0,tabItens[[#This Row],[PontoPed]]&gt;0), 0, (1-tabItens[[#This Row],[PctAb]])*10 ) ),0)</f>
        <v>8</v>
      </c>
      <c r="BE823" s="275">
        <f>MAX(ROUNDDOWN( IF(tabItens[[#This Row],[Abaixo]] &gt; 0,   tabItens[[#This Row],[Abaixo]] + (tabItens[[#This Row],[PontoMês]] * IF( OR( ISBLANK(tabItens[[#This Row],[ATA Nº/ANO]]), tabItens[[#This Row],[ATA Nº/ANO]] = ""),BE$2,BE$1)),0),0),0)</f>
        <v>3844</v>
      </c>
      <c r="BF82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3844</v>
      </c>
      <c r="BG823" s="276">
        <f>SUMIF(Consumo!$C$3:$C$902,tabItens[[#This Row],[CÓDIGO]],Consumo!$E$3:$E$902)</f>
        <v>15</v>
      </c>
      <c r="BH823" s="277">
        <f>IF(AND(tabItens[[#This Row],[Pend]] &gt; 0,tabItens[[#This Row],[Consumo]] &lt;&gt; 0), tabItens[[#This Row],[Pend]] / tabItens[[#This Row],[Consumo]], 0 )</f>
        <v>1.9208605455243949E-3</v>
      </c>
      <c r="BI823" s="276"/>
      <c r="BJ823" s="276"/>
      <c r="BK823" s="278" t="s">
        <v>2077</v>
      </c>
    </row>
    <row r="824" spans="1:63" x14ac:dyDescent="0.3">
      <c r="A824" s="239">
        <v>106697</v>
      </c>
      <c r="B824" s="240" t="s">
        <v>1642</v>
      </c>
      <c r="C824" s="241" t="s">
        <v>336</v>
      </c>
      <c r="D824" s="242">
        <v>3.39</v>
      </c>
      <c r="E824" s="243"/>
      <c r="F824" s="243"/>
      <c r="G824" s="243" t="s">
        <v>891</v>
      </c>
      <c r="H824" s="244">
        <v>1408</v>
      </c>
      <c r="I824" s="245">
        <v>103003</v>
      </c>
      <c r="J824" s="246">
        <v>3.39</v>
      </c>
      <c r="K824" s="247">
        <v>3523</v>
      </c>
      <c r="L824" s="248">
        <f>IF(tabItens[[#This Row],[Média]] &gt; 0, tabItens[[#This Row],[QTDE ATUAL]] / tabItens[[#This Row],[Média]],999.9)</f>
        <v>12672</v>
      </c>
      <c r="M824" s="249">
        <v>0</v>
      </c>
      <c r="N824" s="250">
        <f>tabItens[[#This Row],[VALOR UNIT.]] * tabItens[[#This Row],[LC]]</f>
        <v>0</v>
      </c>
      <c r="O824" s="251"/>
      <c r="P824" s="252"/>
      <c r="Q824" s="253"/>
      <c r="R824" s="250"/>
      <c r="S824" s="254"/>
      <c r="T824" s="255">
        <f>ROUNDDOWN(IFERROR(tabItens[[#This Row],[ATA DT.VALID.]] - $D$1,0) / 30,0)</f>
        <v>-1507</v>
      </c>
      <c r="U824" s="240" t="s">
        <v>1457</v>
      </c>
      <c r="V824" s="256">
        <v>1</v>
      </c>
      <c r="W824" s="257" t="s">
        <v>2065</v>
      </c>
      <c r="X824" s="258">
        <v>45</v>
      </c>
      <c r="Y824" s="259">
        <v>30</v>
      </c>
      <c r="Z824" s="260">
        <v>6979</v>
      </c>
      <c r="AA824" s="261">
        <v>2023</v>
      </c>
      <c r="AB824" s="262">
        <v>300</v>
      </c>
      <c r="AC824" s="262"/>
      <c r="AD824" s="261"/>
      <c r="AE824" s="262"/>
      <c r="AF824" s="255"/>
      <c r="AG824" s="263" t="s">
        <v>2063</v>
      </c>
      <c r="AH824" s="264"/>
      <c r="AI824" s="255">
        <v>1724</v>
      </c>
      <c r="AJ824" s="264">
        <v>44928</v>
      </c>
      <c r="AK824" s="264">
        <v>39598</v>
      </c>
      <c r="AL824" s="264">
        <v>44910</v>
      </c>
      <c r="AM824" s="254"/>
      <c r="AN824" s="243"/>
      <c r="AO824" s="265" t="str">
        <f>_xlfn.IFNA(IF(VLOOKUP(tabItens[[#This Row],[CÓDIGO]],tabExcluirDoEstoque[#Data],1,FALSE),"sim",""),"")</f>
        <v/>
      </c>
      <c r="AP824" s="266" t="str">
        <f ca="1">IF(OR(ISBLANK(tabItens[[#This Row],[ATA DT.VALID.]]),tabItens[[#This Row],[ATA DT.VALID.]]="",tabItens[[#This Row],[ATA DT.VALID.]]=" "),"",IF(TYPE(tabItens[[#This Row],[ATA DT.VALID.]])=1,ROUNDUP((tabItens[[#This Row],[ATA DT.VALID.]]-TODAY())/7,0),""))</f>
        <v/>
      </c>
      <c r="AQ824" s="267"/>
      <c r="AR824" s="268" t="str">
        <f>IF(ISBLANK(tabItens[[#This Row],[CÓDIGO]]),"",IFERROR(VLOOKUP(tabItens[[#This Row],[CÓDIGO]],Consumo!$C$2:$AI$902,32,FALSE),0))</f>
        <v>08.2023</v>
      </c>
      <c r="AS824" s="269">
        <f>SUMIF(Consumo!$C$3:$C$902,tabItens[[#This Row],[CÓDIGO]],Consumo!$T$3:$T$902) + SUMIF(Consumo!$C$3:$C$902,tabItens[[#This Row],[CÓDIGO]],Consumo!$U$3:$U$902) + SUMIF(Consumo!$C$3:$C$902,tabItens[[#This Row],[CÓDIGO]],Consumo!$V$3:$V$902) + SUMIF(Consumo!$C$3:$C$902,tabItens[[#This Row],[CÓDIGO]],Consumo!$W$3:$W$902)</f>
        <v>1364</v>
      </c>
      <c r="AT824" s="269">
        <f>SUMIF(Consumo!$C$3:$C$902,tabItens[[#This Row],[CÓDIGO]],Consumo!$AF$3:$AF$902)</f>
        <v>7449</v>
      </c>
      <c r="AU824" s="270">
        <f>SUMIF(Consumo!$C$3:$C$902,tabItens[[#This Row],[CÓDIGO]],Consumo!$AG$3:$AG$902)</f>
        <v>1483</v>
      </c>
      <c r="AV824" s="271">
        <f>SUMIF(Consumo!$C$3:$C$902,tabItens[[#This Row],[CÓDIGO]],Consumo!$AE$3:$AE$902)</f>
        <v>0.1111111111111111</v>
      </c>
      <c r="AW824" s="244">
        <f>tabItens[[#This Row],[QTDE ATUAL]] + tabItens[[#This Row],[RC QTDE]] + tabItens[[#This Row],[AF SALDO]] + tabItens[[#This Row],[Recentes]]</f>
        <v>1708</v>
      </c>
      <c r="AX824" s="272">
        <v>544</v>
      </c>
      <c r="AY824" s="272">
        <v>4</v>
      </c>
      <c r="AZ824" s="272">
        <f>IF(ISBLANK(tabItens[[#This Row],[CÓDIGO]]),"",tabItens[[#This Row],[PontoMês]] * (AZ$2+tabItens[[#This Row],[PontoQtM]]))</f>
        <v>2176</v>
      </c>
      <c r="BA824" s="271">
        <f>tabItens[[#This Row],[PontoPed]] - tabItens[[#This Row],[Saldo]] + (1/10)</f>
        <v>468.1</v>
      </c>
      <c r="BB824" s="271">
        <f xml:space="preserve"> tabItens[[#This Row],[PontoMês]] * BB$2 - tabItens[[#This Row],[QTDE ATUAL]] - (1/10)</f>
        <v>-864.1</v>
      </c>
      <c r="BC824" s="273">
        <f>IF( tabItens[[#This Row],[PontoPed]]&gt;0, IF(tabItens[[#This Row],[PontoPed]]&lt;1, 1, IF( tabItens[[#This Row],[Saldo]]&gt;tabItens[[#This Row],[PontoPed]], 0, (tabItens[[#This Row],[PontoPed]]-tabItens[[#This Row],[Saldo]])/tabItens[[#This Row],[PontoPed]] ) ), 0 )</f>
        <v>0.21507352941176472</v>
      </c>
      <c r="BD824" s="274">
        <f>ROUNDDOWN(IF( OR( AND(tabItens[[#This Row],[PontoPed]]&lt;tabItens[[#This Row],[Saldo]],tabItens[[#This Row],[Saldo]]&gt;0), tabItens[[#This Row],[PontoPed]]=0), 99, IF(AND(tabItens[[#This Row],[Saldo]]=0,tabItens[[#This Row],[PontoPed]]&gt;0), 0, (1-tabItens[[#This Row],[PctAb]])*10 ) ),0)</f>
        <v>7</v>
      </c>
      <c r="BE824" s="275">
        <f>MAX(ROUNDDOWN( IF(tabItens[[#This Row],[Abaixo]] &gt; 0,   tabItens[[#This Row],[Abaixo]] + (tabItens[[#This Row],[PontoMês]] * IF( OR( ISBLANK(tabItens[[#This Row],[ATA Nº/ANO]]), tabItens[[#This Row],[ATA Nº/ANO]] = ""),BE$2,BE$1)),0),0),0)</f>
        <v>3732</v>
      </c>
      <c r="BF82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3732</v>
      </c>
      <c r="BG824" s="276">
        <f>SUMIF(Consumo!$C$3:$C$902,tabItens[[#This Row],[CÓDIGO]],Consumo!$E$3:$E$902)</f>
        <v>2</v>
      </c>
      <c r="BH824" s="277">
        <f>IF(AND(tabItens[[#This Row],[Pend]] &gt; 0,tabItens[[#This Row],[Consumo]] &lt;&gt; 0), tabItens[[#This Row],[Pend]] / tabItens[[#This Row],[Consumo]], 0 )</f>
        <v>2.6849241508927372E-4</v>
      </c>
      <c r="BI824" s="276"/>
      <c r="BJ824" s="276"/>
      <c r="BK824" s="278" t="s">
        <v>2077</v>
      </c>
    </row>
    <row r="825" spans="1:63" x14ac:dyDescent="0.3">
      <c r="A825" s="239">
        <v>80874</v>
      </c>
      <c r="B825" s="240" t="s">
        <v>1470</v>
      </c>
      <c r="C825" s="241" t="s">
        <v>654</v>
      </c>
      <c r="D825" s="242">
        <v>3.37</v>
      </c>
      <c r="E825" s="243"/>
      <c r="F825" s="243"/>
      <c r="G825" s="243" t="s">
        <v>891</v>
      </c>
      <c r="H825" s="244">
        <v>911</v>
      </c>
      <c r="I825" s="245">
        <v>103003</v>
      </c>
      <c r="J825" s="246">
        <v>3.37</v>
      </c>
      <c r="K825" s="247">
        <v>3635</v>
      </c>
      <c r="L825" s="248">
        <f>IF(tabItens[[#This Row],[Média]] &gt; 0, tabItens[[#This Row],[QTDE ATUAL]] / tabItens[[#This Row],[Média]],999.9)</f>
        <v>8199</v>
      </c>
      <c r="M825" s="249">
        <v>0</v>
      </c>
      <c r="N825" s="250">
        <f>tabItens[[#This Row],[VALOR UNIT.]] * tabItens[[#This Row],[LC]]</f>
        <v>0</v>
      </c>
      <c r="O825" s="251"/>
      <c r="P825" s="252"/>
      <c r="Q825" s="253"/>
      <c r="R825" s="250"/>
      <c r="S825" s="254"/>
      <c r="T825" s="255">
        <f>ROUNDDOWN(IFERROR(tabItens[[#This Row],[ATA DT.VALID.]] - $D$1,0) / 30,0)</f>
        <v>-1507</v>
      </c>
      <c r="U825" s="240" t="s">
        <v>1457</v>
      </c>
      <c r="V825" s="256">
        <v>1</v>
      </c>
      <c r="W825" s="257" t="s">
        <v>2065</v>
      </c>
      <c r="X825" s="258">
        <v>45</v>
      </c>
      <c r="Y825" s="259">
        <v>30</v>
      </c>
      <c r="Z825" s="260">
        <v>6978</v>
      </c>
      <c r="AA825" s="261">
        <v>2023</v>
      </c>
      <c r="AB825" s="262">
        <v>700</v>
      </c>
      <c r="AC825" s="262"/>
      <c r="AD825" s="261"/>
      <c r="AE825" s="262"/>
      <c r="AF825" s="255"/>
      <c r="AG825" s="263" t="s">
        <v>2063</v>
      </c>
      <c r="AH825" s="264"/>
      <c r="AI825" s="255">
        <v>1810</v>
      </c>
      <c r="AJ825" s="264">
        <v>44928</v>
      </c>
      <c r="AK825" s="264">
        <v>38196</v>
      </c>
      <c r="AL825" s="264">
        <v>44910</v>
      </c>
      <c r="AM825" s="254"/>
      <c r="AN825" s="243"/>
      <c r="AO825" s="265" t="str">
        <f>_xlfn.IFNA(IF(VLOOKUP(tabItens[[#This Row],[CÓDIGO]],tabExcluirDoEstoque[#Data],1,FALSE),"sim",""),"")</f>
        <v/>
      </c>
      <c r="AP825" s="266" t="str">
        <f ca="1">IF(OR(ISBLANK(tabItens[[#This Row],[ATA DT.VALID.]]),tabItens[[#This Row],[ATA DT.VALID.]]="",tabItens[[#This Row],[ATA DT.VALID.]]=" "),"",IF(TYPE(tabItens[[#This Row],[ATA DT.VALID.]])=1,ROUNDUP((tabItens[[#This Row],[ATA DT.VALID.]]-TODAY())/7,0),""))</f>
        <v/>
      </c>
      <c r="AQ825" s="267"/>
      <c r="AR825" s="268" t="str">
        <f>IF(ISBLANK(tabItens[[#This Row],[CÓDIGO]]),"",IFERROR(VLOOKUP(tabItens[[#This Row],[CÓDIGO]],Consumo!$C$2:$AI$902,32,FALSE),0))</f>
        <v>08.2023</v>
      </c>
      <c r="AS825" s="269">
        <f>SUMIF(Consumo!$C$3:$C$902,tabItens[[#This Row],[CÓDIGO]],Consumo!$T$3:$T$902) + SUMIF(Consumo!$C$3:$C$902,tabItens[[#This Row],[CÓDIGO]],Consumo!$U$3:$U$902) + SUMIF(Consumo!$C$3:$C$902,tabItens[[#This Row],[CÓDIGO]],Consumo!$V$3:$V$902) + SUMIF(Consumo!$C$3:$C$902,tabItens[[#This Row],[CÓDIGO]],Consumo!$W$3:$W$902)</f>
        <v>1436</v>
      </c>
      <c r="AT825" s="269">
        <f>SUMIF(Consumo!$C$3:$C$902,tabItens[[#This Row],[CÓDIGO]],Consumo!$AF$3:$AF$902)</f>
        <v>7740</v>
      </c>
      <c r="AU825" s="270">
        <f>SUMIF(Consumo!$C$3:$C$902,tabItens[[#This Row],[CÓDIGO]],Consumo!$AG$3:$AG$902)</f>
        <v>1513</v>
      </c>
      <c r="AV825" s="271">
        <f>SUMIF(Consumo!$C$3:$C$902,tabItens[[#This Row],[CÓDIGO]],Consumo!$AE$3:$AE$902)</f>
        <v>0.1111111111111111</v>
      </c>
      <c r="AW825" s="244">
        <f>tabItens[[#This Row],[QTDE ATUAL]] + tabItens[[#This Row],[RC QTDE]] + tabItens[[#This Row],[AF SALDO]] + tabItens[[#This Row],[Recentes]]</f>
        <v>1611</v>
      </c>
      <c r="AX825" s="272">
        <v>558</v>
      </c>
      <c r="AY825" s="272">
        <v>4</v>
      </c>
      <c r="AZ825" s="272">
        <f>IF(ISBLANK(tabItens[[#This Row],[CÓDIGO]]),"",tabItens[[#This Row],[PontoMês]] * (AZ$2+tabItens[[#This Row],[PontoQtM]]))</f>
        <v>2232</v>
      </c>
      <c r="BA825" s="271">
        <f>tabItens[[#This Row],[PontoPed]] - tabItens[[#This Row],[Saldo]] + (1/10)</f>
        <v>621.1</v>
      </c>
      <c r="BB825" s="271">
        <f xml:space="preserve"> tabItens[[#This Row],[PontoMês]] * BB$2 - tabItens[[#This Row],[QTDE ATUAL]] - (1/10)</f>
        <v>-353.1</v>
      </c>
      <c r="BC825" s="273">
        <f>IF( tabItens[[#This Row],[PontoPed]]&gt;0, IF(tabItens[[#This Row],[PontoPed]]&lt;1, 1, IF( tabItens[[#This Row],[Saldo]]&gt;tabItens[[#This Row],[PontoPed]], 0, (tabItens[[#This Row],[PontoPed]]-tabItens[[#This Row],[Saldo]])/tabItens[[#This Row],[PontoPed]] ) ), 0 )</f>
        <v>0.27822580645161288</v>
      </c>
      <c r="BD825" s="274">
        <f>ROUNDDOWN(IF( OR( AND(tabItens[[#This Row],[PontoPed]]&lt;tabItens[[#This Row],[Saldo]],tabItens[[#This Row],[Saldo]]&gt;0), tabItens[[#This Row],[PontoPed]]=0), 99, IF(AND(tabItens[[#This Row],[Saldo]]=0,tabItens[[#This Row],[PontoPed]]&gt;0), 0, (1-tabItens[[#This Row],[PctAb]])*10 ) ),0)</f>
        <v>7</v>
      </c>
      <c r="BE825" s="275">
        <f>MAX(ROUNDDOWN( IF(tabItens[[#This Row],[Abaixo]] &gt; 0,   tabItens[[#This Row],[Abaixo]] + (tabItens[[#This Row],[PontoMês]] * IF( OR( ISBLANK(tabItens[[#This Row],[ATA Nº/ANO]]), tabItens[[#This Row],[ATA Nº/ANO]] = ""),BE$2,BE$1)),0),0),0)</f>
        <v>3969</v>
      </c>
      <c r="BF82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3969</v>
      </c>
      <c r="BG825" s="276">
        <f>SUMIF(Consumo!$C$3:$C$902,tabItens[[#This Row],[CÓDIGO]],Consumo!$E$3:$E$902)</f>
        <v>2</v>
      </c>
      <c r="BH825" s="277">
        <f>IF(AND(tabItens[[#This Row],[Pend]] &gt; 0,tabItens[[#This Row],[Consumo]] &lt;&gt; 0), tabItens[[#This Row],[Pend]] / tabItens[[#This Row],[Consumo]], 0 )</f>
        <v>2.5839793281653745E-4</v>
      </c>
      <c r="BI825" s="276"/>
      <c r="BJ825" s="276"/>
      <c r="BK825" s="278" t="s">
        <v>2077</v>
      </c>
    </row>
    <row r="826" spans="1:63" x14ac:dyDescent="0.3">
      <c r="A826" s="239">
        <v>80872</v>
      </c>
      <c r="B826" s="240" t="s">
        <v>1469</v>
      </c>
      <c r="C826" s="241" t="s">
        <v>654</v>
      </c>
      <c r="D826" s="242">
        <v>7.4</v>
      </c>
      <c r="E826" s="243"/>
      <c r="F826" s="243"/>
      <c r="G826" s="243" t="s">
        <v>891</v>
      </c>
      <c r="H826" s="244">
        <v>0</v>
      </c>
      <c r="I826" s="245">
        <v>103003</v>
      </c>
      <c r="J826" s="246">
        <v>7.4</v>
      </c>
      <c r="K826" s="247">
        <v>3322</v>
      </c>
      <c r="L826" s="248">
        <f>IF(tabItens[[#This Row],[Média]] &gt; 0, tabItens[[#This Row],[QTDE ATUAL]] / tabItens[[#This Row],[Média]],999.9)</f>
        <v>0</v>
      </c>
      <c r="M826" s="249">
        <v>0</v>
      </c>
      <c r="N826" s="250">
        <f>tabItens[[#This Row],[VALOR UNIT.]] * tabItens[[#This Row],[LC]]</f>
        <v>0</v>
      </c>
      <c r="O826" s="251"/>
      <c r="P826" s="252"/>
      <c r="Q826" s="253"/>
      <c r="R826" s="250"/>
      <c r="S826" s="254"/>
      <c r="T826" s="255">
        <f>ROUNDDOWN(IFERROR(tabItens[[#This Row],[ATA DT.VALID.]] - $D$1,0) / 30,0)</f>
        <v>-1507</v>
      </c>
      <c r="U826" s="240" t="s">
        <v>1457</v>
      </c>
      <c r="V826" s="256">
        <v>1</v>
      </c>
      <c r="W826" s="257" t="s">
        <v>2065</v>
      </c>
      <c r="X826" s="258">
        <v>45</v>
      </c>
      <c r="Y826" s="259">
        <v>30</v>
      </c>
      <c r="Z826" s="260">
        <v>6978</v>
      </c>
      <c r="AA826" s="261">
        <v>2023</v>
      </c>
      <c r="AB826" s="262">
        <v>2300</v>
      </c>
      <c r="AC826" s="262"/>
      <c r="AD826" s="261"/>
      <c r="AE826" s="262"/>
      <c r="AF826" s="255"/>
      <c r="AG826" s="263" t="s">
        <v>2063</v>
      </c>
      <c r="AH826" s="264"/>
      <c r="AI826" s="255">
        <v>1434</v>
      </c>
      <c r="AJ826" s="264">
        <v>44463</v>
      </c>
      <c r="AK826" s="264">
        <v>38196</v>
      </c>
      <c r="AL826" s="264">
        <v>45044</v>
      </c>
      <c r="AM826" s="254"/>
      <c r="AN826" s="243"/>
      <c r="AO826" s="265" t="str">
        <f>_xlfn.IFNA(IF(VLOOKUP(tabItens[[#This Row],[CÓDIGO]],tabExcluirDoEstoque[#Data],1,FALSE),"sim",""),"")</f>
        <v/>
      </c>
      <c r="AP826" s="266" t="str">
        <f ca="1">IF(OR(ISBLANK(tabItens[[#This Row],[ATA DT.VALID.]]),tabItens[[#This Row],[ATA DT.VALID.]]="",tabItens[[#This Row],[ATA DT.VALID.]]=" "),"",IF(TYPE(tabItens[[#This Row],[ATA DT.VALID.]])=1,ROUNDUP((tabItens[[#This Row],[ATA DT.VALID.]]-TODAY())/7,0),""))</f>
        <v/>
      </c>
      <c r="AQ826" s="267"/>
      <c r="AR826" s="268" t="str">
        <f>IF(ISBLANK(tabItens[[#This Row],[CÓDIGO]]),"",IFERROR(VLOOKUP(tabItens[[#This Row],[CÓDIGO]],Consumo!$C$2:$AI$902,32,FALSE),0))</f>
        <v>07.2023</v>
      </c>
      <c r="AS826" s="269">
        <f>SUMIF(Consumo!$C$3:$C$902,tabItens[[#This Row],[CÓDIGO]],Consumo!$T$3:$T$902) + SUMIF(Consumo!$C$3:$C$902,tabItens[[#This Row],[CÓDIGO]],Consumo!$U$3:$U$902) + SUMIF(Consumo!$C$3:$C$902,tabItens[[#This Row],[CÓDIGO]],Consumo!$V$3:$V$902) + SUMIF(Consumo!$C$3:$C$902,tabItens[[#This Row],[CÓDIGO]],Consumo!$W$3:$W$902)</f>
        <v>634</v>
      </c>
      <c r="AT826" s="269">
        <f>SUMIF(Consumo!$C$3:$C$902,tabItens[[#This Row],[CÓDIGO]],Consumo!$AF$3:$AF$902)</f>
        <v>6718</v>
      </c>
      <c r="AU826" s="270">
        <f>SUMIF(Consumo!$C$3:$C$902,tabItens[[#This Row],[CÓDIGO]],Consumo!$AG$3:$AG$902)</f>
        <v>1474</v>
      </c>
      <c r="AV826" s="271">
        <f>SUMIF(Consumo!$C$3:$C$902,tabItens[[#This Row],[CÓDIGO]],Consumo!$AE$3:$AE$902)</f>
        <v>14.333333333333334</v>
      </c>
      <c r="AW826" s="244">
        <f>tabItens[[#This Row],[QTDE ATUAL]] + tabItens[[#This Row],[RC QTDE]] + tabItens[[#This Row],[AF SALDO]] + tabItens[[#This Row],[Recentes]]</f>
        <v>2300</v>
      </c>
      <c r="AX826" s="272">
        <v>542</v>
      </c>
      <c r="AY826" s="272">
        <v>4</v>
      </c>
      <c r="AZ826" s="272">
        <f>IF(ISBLANK(tabItens[[#This Row],[CÓDIGO]]),"",tabItens[[#This Row],[PontoMês]] * (AZ$2+tabItens[[#This Row],[PontoQtM]]))</f>
        <v>2168</v>
      </c>
      <c r="BA826" s="271">
        <f>tabItens[[#This Row],[PontoPed]] - tabItens[[#This Row],[Saldo]] + (1/10)</f>
        <v>-131.9</v>
      </c>
      <c r="BB826" s="271">
        <f xml:space="preserve"> tabItens[[#This Row],[PontoMês]] * BB$2 - tabItens[[#This Row],[QTDE ATUAL]] - (1/10)</f>
        <v>541.9</v>
      </c>
      <c r="BC826" s="273">
        <f>IF( tabItens[[#This Row],[PontoPed]]&gt;0, IF(tabItens[[#This Row],[PontoPed]]&lt;1, 1, IF( tabItens[[#This Row],[Saldo]]&gt;tabItens[[#This Row],[PontoPed]], 0, (tabItens[[#This Row],[PontoPed]]-tabItens[[#This Row],[Saldo]])/tabItens[[#This Row],[PontoPed]] ) ), 0 )</f>
        <v>0</v>
      </c>
      <c r="BD826" s="274">
        <f>ROUNDDOWN(IF( OR( AND(tabItens[[#This Row],[PontoPed]]&lt;tabItens[[#This Row],[Saldo]],tabItens[[#This Row],[Saldo]]&gt;0), tabItens[[#This Row],[PontoPed]]=0), 99, IF(AND(tabItens[[#This Row],[Saldo]]=0,tabItens[[#This Row],[PontoPed]]&gt;0), 0, (1-tabItens[[#This Row],[PctAb]])*10 ) ),0)</f>
        <v>99</v>
      </c>
      <c r="BE826" s="275">
        <f>MAX(ROUNDDOWN( IF(tabItens[[#This Row],[Abaixo]] &gt; 0,   tabItens[[#This Row],[Abaixo]] + (tabItens[[#This Row],[PontoMês]] * IF( OR( ISBLANK(tabItens[[#This Row],[ATA Nº/ANO]]), tabItens[[#This Row],[ATA Nº/ANO]] = ""),BE$2,BE$1)),0),0),0)</f>
        <v>0</v>
      </c>
      <c r="BF82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6" s="276">
        <f>SUMIF(Consumo!$C$3:$C$902,tabItens[[#This Row],[CÓDIGO]],Consumo!$E$3:$E$902)</f>
        <v>258</v>
      </c>
      <c r="BH826" s="277">
        <f>IF(AND(tabItens[[#This Row],[Pend]] &gt; 0,tabItens[[#This Row],[Consumo]] &lt;&gt; 0), tabItens[[#This Row],[Pend]] / tabItens[[#This Row],[Consumo]], 0 )</f>
        <v>3.8404286990175646E-2</v>
      </c>
      <c r="BI826" s="276"/>
      <c r="BJ826" s="276"/>
      <c r="BK826" s="278" t="s">
        <v>2077</v>
      </c>
    </row>
    <row r="827" spans="1:63" x14ac:dyDescent="0.3">
      <c r="A827" s="239">
        <v>141786</v>
      </c>
      <c r="B827" s="240" t="s">
        <v>2037</v>
      </c>
      <c r="C827" s="241" t="s">
        <v>288</v>
      </c>
      <c r="D827" s="242">
        <v>535</v>
      </c>
      <c r="E827" s="243"/>
      <c r="F827" s="243"/>
      <c r="G827" s="243" t="s">
        <v>891</v>
      </c>
      <c r="H827" s="244">
        <v>244</v>
      </c>
      <c r="I827" s="245">
        <v>103003</v>
      </c>
      <c r="J827" s="246">
        <v>515.79926</v>
      </c>
      <c r="K827" s="247">
        <v>30</v>
      </c>
      <c r="L827" s="248">
        <f>IF(tabItens[[#This Row],[Média]] &gt; 0, tabItens[[#This Row],[QTDE ATUAL]] / tabItens[[#This Row],[Média]],999.9)</f>
        <v>999.9</v>
      </c>
      <c r="M827" s="249">
        <v>0</v>
      </c>
      <c r="N827" s="250">
        <f>tabItens[[#This Row],[VALOR UNIT.]] * tabItens[[#This Row],[LC]]</f>
        <v>0</v>
      </c>
      <c r="O827" s="251"/>
      <c r="P827" s="252"/>
      <c r="Q827" s="253"/>
      <c r="R827" s="250"/>
      <c r="S827" s="254"/>
      <c r="T827" s="255">
        <f>ROUNDDOWN(IFERROR(tabItens[[#This Row],[ATA DT.VALID.]] - $D$1,0) / 30,0)</f>
        <v>-1507</v>
      </c>
      <c r="U827" s="240" t="s">
        <v>980</v>
      </c>
      <c r="V827" s="256">
        <v>1</v>
      </c>
      <c r="W827" s="257" t="s">
        <v>2066</v>
      </c>
      <c r="X827" s="258">
        <v>76</v>
      </c>
      <c r="Y827" s="259">
        <v>10</v>
      </c>
      <c r="Z827" s="260"/>
      <c r="AA827" s="261"/>
      <c r="AB827" s="262"/>
      <c r="AC827" s="262"/>
      <c r="AD827" s="261"/>
      <c r="AE827" s="262"/>
      <c r="AF827" s="255"/>
      <c r="AG827" s="263" t="s">
        <v>2063</v>
      </c>
      <c r="AH827" s="264"/>
      <c r="AI827" s="255">
        <v>14</v>
      </c>
      <c r="AJ827" s="264">
        <v>44613</v>
      </c>
      <c r="AK827" s="264">
        <v>44375</v>
      </c>
      <c r="AL827" s="264">
        <v>44586</v>
      </c>
      <c r="AM827" s="254"/>
      <c r="AN827" s="243"/>
      <c r="AO827" s="265" t="str">
        <f>_xlfn.IFNA(IF(VLOOKUP(tabItens[[#This Row],[CÓDIGO]],tabExcluirDoEstoque[#Data],1,FALSE),"sim",""),"")</f>
        <v/>
      </c>
      <c r="AP827" s="266" t="str">
        <f ca="1">IF(OR(ISBLANK(tabItens[[#This Row],[ATA DT.VALID.]]),tabItens[[#This Row],[ATA DT.VALID.]]="",tabItens[[#This Row],[ATA DT.VALID.]]=" "),"",IF(TYPE(tabItens[[#This Row],[ATA DT.VALID.]])=1,ROUNDUP((tabItens[[#This Row],[ATA DT.VALID.]]-TODAY())/7,0),""))</f>
        <v/>
      </c>
      <c r="AQ827" s="267"/>
      <c r="AR827" s="268" t="str">
        <f>IF(ISBLANK(tabItens[[#This Row],[CÓDIGO]]),"",IFERROR(VLOOKUP(tabItens[[#This Row],[CÓDIGO]],Consumo!$C$2:$AI$902,32,FALSE),0))</f>
        <v>07.2023</v>
      </c>
      <c r="AS827" s="269">
        <f>SUMIF(Consumo!$C$3:$C$902,tabItens[[#This Row],[CÓDIGO]],Consumo!$T$3:$T$902) + SUMIF(Consumo!$C$3:$C$902,tabItens[[#This Row],[CÓDIGO]],Consumo!$U$3:$U$902) + SUMIF(Consumo!$C$3:$C$902,tabItens[[#This Row],[CÓDIGO]],Consumo!$V$3:$V$902) + SUMIF(Consumo!$C$3:$C$902,tabItens[[#This Row],[CÓDIGO]],Consumo!$W$3:$W$902)</f>
        <v>4</v>
      </c>
      <c r="AT827" s="269">
        <f>SUMIF(Consumo!$C$3:$C$902,tabItens[[#This Row],[CÓDIGO]],Consumo!$AF$3:$AF$902)</f>
        <v>43</v>
      </c>
      <c r="AU827" s="270">
        <f>SUMIF(Consumo!$C$3:$C$902,tabItens[[#This Row],[CÓDIGO]],Consumo!$AG$3:$AG$902)</f>
        <v>8</v>
      </c>
      <c r="AV827" s="271">
        <f>SUMIF(Consumo!$C$3:$C$902,tabItens[[#This Row],[CÓDIGO]],Consumo!$AE$3:$AE$902)</f>
        <v>0</v>
      </c>
      <c r="AW827" s="244">
        <f>tabItens[[#This Row],[QTDE ATUAL]] + tabItens[[#This Row],[RC QTDE]] + tabItens[[#This Row],[AF SALDO]] + tabItens[[#This Row],[Recentes]]</f>
        <v>244</v>
      </c>
      <c r="AX827" s="272">
        <v>69</v>
      </c>
      <c r="AY827" s="272">
        <v>4</v>
      </c>
      <c r="AZ827" s="272">
        <f>IF(ISBLANK(tabItens[[#This Row],[CÓDIGO]]),"",tabItens[[#This Row],[PontoMês]] * (AZ$2+tabItens[[#This Row],[PontoQtM]]))</f>
        <v>276</v>
      </c>
      <c r="BA827" s="271">
        <f>tabItens[[#This Row],[PontoPed]] - tabItens[[#This Row],[Saldo]] + (1/10)</f>
        <v>32.1</v>
      </c>
      <c r="BB827" s="271">
        <f xml:space="preserve"> tabItens[[#This Row],[PontoMês]] * BB$2 - tabItens[[#This Row],[QTDE ATUAL]] - (1/10)</f>
        <v>-175.1</v>
      </c>
      <c r="BC827" s="273">
        <f>IF( tabItens[[#This Row],[PontoPed]]&gt;0, IF(tabItens[[#This Row],[PontoPed]]&lt;1, 1, IF( tabItens[[#This Row],[Saldo]]&gt;tabItens[[#This Row],[PontoPed]], 0, (tabItens[[#This Row],[PontoPed]]-tabItens[[#This Row],[Saldo]])/tabItens[[#This Row],[PontoPed]] ) ), 0 )</f>
        <v>0.11594202898550725</v>
      </c>
      <c r="BD827" s="274">
        <f>ROUNDDOWN(IF( OR( AND(tabItens[[#This Row],[PontoPed]]&lt;tabItens[[#This Row],[Saldo]],tabItens[[#This Row],[Saldo]]&gt;0), tabItens[[#This Row],[PontoPed]]=0), 99, IF(AND(tabItens[[#This Row],[Saldo]]=0,tabItens[[#This Row],[PontoPed]]&gt;0), 0, (1-tabItens[[#This Row],[PctAb]])*10 ) ),0)</f>
        <v>8</v>
      </c>
      <c r="BE827" s="275">
        <f>MAX(ROUNDDOWN( IF(tabItens[[#This Row],[Abaixo]] &gt; 0,   tabItens[[#This Row],[Abaixo]] + (tabItens[[#This Row],[PontoMês]] * IF( OR( ISBLANK(tabItens[[#This Row],[ATA Nº/ANO]]), tabItens[[#This Row],[ATA Nº/ANO]] = ""),BE$2,BE$1)),0),0),0)</f>
        <v>446</v>
      </c>
      <c r="BF82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446</v>
      </c>
      <c r="BG827" s="276">
        <f>SUMIF(Consumo!$C$3:$C$902,tabItens[[#This Row],[CÓDIGO]],Consumo!$E$3:$E$902)</f>
        <v>0</v>
      </c>
      <c r="BH827" s="277">
        <f>IF(AND(tabItens[[#This Row],[Pend]] &gt; 0,tabItens[[#This Row],[Consumo]] &lt;&gt; 0), tabItens[[#This Row],[Pend]] / tabItens[[#This Row],[Consumo]], 0 )</f>
        <v>0</v>
      </c>
      <c r="BI827" s="276"/>
      <c r="BJ827" s="276"/>
      <c r="BK827" s="278" t="s">
        <v>2077</v>
      </c>
    </row>
    <row r="828" spans="1:63" x14ac:dyDescent="0.3">
      <c r="A828" s="239">
        <v>141787</v>
      </c>
      <c r="B828" s="240" t="s">
        <v>2038</v>
      </c>
      <c r="C828" s="241" t="s">
        <v>288</v>
      </c>
      <c r="D828" s="242">
        <v>517</v>
      </c>
      <c r="E828" s="243"/>
      <c r="F828" s="243"/>
      <c r="G828" s="243" t="s">
        <v>891</v>
      </c>
      <c r="H828" s="244">
        <v>305</v>
      </c>
      <c r="I828" s="245">
        <v>103003</v>
      </c>
      <c r="J828" s="246">
        <v>493.56495999999999</v>
      </c>
      <c r="K828" s="247">
        <v>240</v>
      </c>
      <c r="L828" s="248">
        <f>IF(tabItens[[#This Row],[Média]] &gt; 0, tabItens[[#This Row],[QTDE ATUAL]] / tabItens[[#This Row],[Média]],999.9)</f>
        <v>999.9</v>
      </c>
      <c r="M828" s="249">
        <v>0</v>
      </c>
      <c r="N828" s="250">
        <f>tabItens[[#This Row],[VALOR UNIT.]] * tabItens[[#This Row],[LC]]</f>
        <v>0</v>
      </c>
      <c r="O828" s="251"/>
      <c r="P828" s="252"/>
      <c r="Q828" s="253"/>
      <c r="R828" s="250"/>
      <c r="S828" s="254"/>
      <c r="T828" s="255">
        <f>ROUNDDOWN(IFERROR(tabItens[[#This Row],[ATA DT.VALID.]] - $D$1,0) / 30,0)</f>
        <v>-1507</v>
      </c>
      <c r="U828" s="240" t="s">
        <v>980</v>
      </c>
      <c r="V828" s="256">
        <v>1</v>
      </c>
      <c r="W828" s="257" t="s">
        <v>2066</v>
      </c>
      <c r="X828" s="258">
        <v>76</v>
      </c>
      <c r="Y828" s="259">
        <v>10</v>
      </c>
      <c r="Z828" s="260"/>
      <c r="AA828" s="261"/>
      <c r="AB828" s="262"/>
      <c r="AC828" s="262"/>
      <c r="AD828" s="261"/>
      <c r="AE828" s="262"/>
      <c r="AF828" s="255"/>
      <c r="AG828" s="263" t="s">
        <v>2063</v>
      </c>
      <c r="AH828" s="264"/>
      <c r="AI828" s="255">
        <v>116</v>
      </c>
      <c r="AJ828" s="264">
        <v>44616</v>
      </c>
      <c r="AK828" s="264">
        <v>44375</v>
      </c>
      <c r="AL828" s="264">
        <v>44586</v>
      </c>
      <c r="AM828" s="254"/>
      <c r="AN828" s="243"/>
      <c r="AO828" s="265" t="str">
        <f>_xlfn.IFNA(IF(VLOOKUP(tabItens[[#This Row],[CÓDIGO]],tabExcluirDoEstoque[#Data],1,FALSE),"sim",""),"")</f>
        <v/>
      </c>
      <c r="AP828" s="266" t="str">
        <f ca="1">IF(OR(ISBLANK(tabItens[[#This Row],[ATA DT.VALID.]]),tabItens[[#This Row],[ATA DT.VALID.]]="",tabItens[[#This Row],[ATA DT.VALID.]]=" "),"",IF(TYPE(tabItens[[#This Row],[ATA DT.VALID.]])=1,ROUNDUP((tabItens[[#This Row],[ATA DT.VALID.]]-TODAY())/7,0),""))</f>
        <v/>
      </c>
      <c r="AQ828" s="267"/>
      <c r="AR828" s="268" t="str">
        <f>IF(ISBLANK(tabItens[[#This Row],[CÓDIGO]]),"",IFERROR(VLOOKUP(tabItens[[#This Row],[CÓDIGO]],Consumo!$C$2:$AI$902,32,FALSE),0))</f>
        <v>08.2023</v>
      </c>
      <c r="AS828" s="269">
        <f>SUMIF(Consumo!$C$3:$C$902,tabItens[[#This Row],[CÓDIGO]],Consumo!$T$3:$T$902) + SUMIF(Consumo!$C$3:$C$902,tabItens[[#This Row],[CÓDIGO]],Consumo!$U$3:$U$902) + SUMIF(Consumo!$C$3:$C$902,tabItens[[#This Row],[CÓDIGO]],Consumo!$V$3:$V$902) + SUMIF(Consumo!$C$3:$C$902,tabItens[[#This Row],[CÓDIGO]],Consumo!$W$3:$W$902)</f>
        <v>110</v>
      </c>
      <c r="AT828" s="269">
        <f>SUMIF(Consumo!$C$3:$C$902,tabItens[[#This Row],[CÓDIGO]],Consumo!$AF$3:$AF$902)</f>
        <v>487</v>
      </c>
      <c r="AU828" s="270">
        <f>SUMIF(Consumo!$C$3:$C$902,tabItens[[#This Row],[CÓDIGO]],Consumo!$AG$3:$AG$902)</f>
        <v>72</v>
      </c>
      <c r="AV828" s="271">
        <f>SUMIF(Consumo!$C$3:$C$902,tabItens[[#This Row],[CÓDIGO]],Consumo!$AE$3:$AE$902)</f>
        <v>0</v>
      </c>
      <c r="AW828" s="244">
        <f>tabItens[[#This Row],[QTDE ATUAL]] + tabItens[[#This Row],[RC QTDE]] + tabItens[[#This Row],[AF SALDO]] + tabItens[[#This Row],[Recentes]]</f>
        <v>305</v>
      </c>
      <c r="AX828" s="272">
        <v>293</v>
      </c>
      <c r="AY828" s="272">
        <v>4</v>
      </c>
      <c r="AZ828" s="272">
        <f>IF(ISBLANK(tabItens[[#This Row],[CÓDIGO]]),"",tabItens[[#This Row],[PontoMês]] * (AZ$2+tabItens[[#This Row],[PontoQtM]]))</f>
        <v>1172</v>
      </c>
      <c r="BA828" s="271">
        <f>tabItens[[#This Row],[PontoPed]] - tabItens[[#This Row],[Saldo]] + (1/10)</f>
        <v>867.1</v>
      </c>
      <c r="BB828" s="271">
        <f xml:space="preserve"> tabItens[[#This Row],[PontoMês]] * BB$2 - tabItens[[#This Row],[QTDE ATUAL]] - (1/10)</f>
        <v>-12.1</v>
      </c>
      <c r="BC828" s="273">
        <f>IF( tabItens[[#This Row],[PontoPed]]&gt;0, IF(tabItens[[#This Row],[PontoPed]]&lt;1, 1, IF( tabItens[[#This Row],[Saldo]]&gt;tabItens[[#This Row],[PontoPed]], 0, (tabItens[[#This Row],[PontoPed]]-tabItens[[#This Row],[Saldo]])/tabItens[[#This Row],[PontoPed]] ) ), 0 )</f>
        <v>0.73976109215017061</v>
      </c>
      <c r="BD828" s="274">
        <f>ROUNDDOWN(IF( OR( AND(tabItens[[#This Row],[PontoPed]]&lt;tabItens[[#This Row],[Saldo]],tabItens[[#This Row],[Saldo]]&gt;0), tabItens[[#This Row],[PontoPed]]=0), 99, IF(AND(tabItens[[#This Row],[Saldo]]=0,tabItens[[#This Row],[PontoPed]]&gt;0), 0, (1-tabItens[[#This Row],[PctAb]])*10 ) ),0)</f>
        <v>2</v>
      </c>
      <c r="BE828" s="275">
        <f>MAX(ROUNDDOWN( IF(tabItens[[#This Row],[Abaixo]] &gt; 0,   tabItens[[#This Row],[Abaixo]] + (tabItens[[#This Row],[PontoMês]] * IF( OR( ISBLANK(tabItens[[#This Row],[ATA Nº/ANO]]), tabItens[[#This Row],[ATA Nº/ANO]] = ""),BE$2,BE$1)),0),0),0)</f>
        <v>2625</v>
      </c>
      <c r="BF82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2625</v>
      </c>
      <c r="BG828" s="276">
        <f>SUMIF(Consumo!$C$3:$C$902,tabItens[[#This Row],[CÓDIGO]],Consumo!$E$3:$E$902)</f>
        <v>0</v>
      </c>
      <c r="BH828" s="277">
        <f>IF(AND(tabItens[[#This Row],[Pend]] &gt; 0,tabItens[[#This Row],[Consumo]] &lt;&gt; 0), tabItens[[#This Row],[Pend]] / tabItens[[#This Row],[Consumo]], 0 )</f>
        <v>0</v>
      </c>
      <c r="BI828" s="276"/>
      <c r="BJ828" s="276"/>
      <c r="BK828" s="278" t="s">
        <v>2077</v>
      </c>
    </row>
    <row r="829" spans="1:63" x14ac:dyDescent="0.3">
      <c r="A829" s="239">
        <v>141615</v>
      </c>
      <c r="B829" s="240" t="s">
        <v>2033</v>
      </c>
      <c r="C829" s="241" t="s">
        <v>288</v>
      </c>
      <c r="D829" s="242">
        <v>248.96</v>
      </c>
      <c r="E829" s="243"/>
      <c r="F829" s="243"/>
      <c r="G829" s="243" t="s">
        <v>891</v>
      </c>
      <c r="H829" s="244">
        <v>65</v>
      </c>
      <c r="I829" s="245">
        <v>103003</v>
      </c>
      <c r="J829" s="246">
        <v>248.96</v>
      </c>
      <c r="K829" s="247">
        <v>33</v>
      </c>
      <c r="L829" s="248">
        <f>IF(tabItens[[#This Row],[Média]] &gt; 0, tabItens[[#This Row],[QTDE ATUAL]] / tabItens[[#This Row],[Média]],999.9)</f>
        <v>999.9</v>
      </c>
      <c r="M829" s="249">
        <v>0</v>
      </c>
      <c r="N829" s="250">
        <f>tabItens[[#This Row],[VALOR UNIT.]] * tabItens[[#This Row],[LC]]</f>
        <v>0</v>
      </c>
      <c r="O829" s="251"/>
      <c r="P829" s="252"/>
      <c r="Q829" s="253"/>
      <c r="R829" s="250"/>
      <c r="S829" s="254"/>
      <c r="T829" s="255">
        <f>ROUNDDOWN(IFERROR(tabItens[[#This Row],[ATA DT.VALID.]] - $D$1,0) / 30,0)</f>
        <v>-1507</v>
      </c>
      <c r="U829" s="240" t="s">
        <v>980</v>
      </c>
      <c r="V829" s="256">
        <v>1</v>
      </c>
      <c r="W829" s="257" t="s">
        <v>2066</v>
      </c>
      <c r="X829" s="258">
        <v>76</v>
      </c>
      <c r="Y829" s="259">
        <v>10</v>
      </c>
      <c r="Z829" s="260"/>
      <c r="AA829" s="261"/>
      <c r="AB829" s="262"/>
      <c r="AC829" s="262"/>
      <c r="AD829" s="261"/>
      <c r="AE829" s="262"/>
      <c r="AF829" s="255"/>
      <c r="AG829" s="263" t="s">
        <v>2063</v>
      </c>
      <c r="AH829" s="264"/>
      <c r="AI829" s="255">
        <v>14</v>
      </c>
      <c r="AJ829" s="264">
        <v>44838</v>
      </c>
      <c r="AK829" s="264">
        <v>44371</v>
      </c>
      <c r="AL829" s="264">
        <v>44915</v>
      </c>
      <c r="AM829" s="254"/>
      <c r="AN829" s="243"/>
      <c r="AO829" s="265" t="str">
        <f>_xlfn.IFNA(IF(VLOOKUP(tabItens[[#This Row],[CÓDIGO]],tabExcluirDoEstoque[#Data],1,FALSE),"sim",""),"")</f>
        <v/>
      </c>
      <c r="AP829" s="266" t="str">
        <f ca="1">IF(OR(ISBLANK(tabItens[[#This Row],[ATA DT.VALID.]]),tabItens[[#This Row],[ATA DT.VALID.]]="",tabItens[[#This Row],[ATA DT.VALID.]]=" "),"",IF(TYPE(tabItens[[#This Row],[ATA DT.VALID.]])=1,ROUNDUP((tabItens[[#This Row],[ATA DT.VALID.]]-TODAY())/7,0),""))</f>
        <v/>
      </c>
      <c r="AQ829" s="267">
        <v>0</v>
      </c>
      <c r="AR829" s="268" t="str">
        <f>IF(ISBLANK(tabItens[[#This Row],[CÓDIGO]]),"",IFERROR(VLOOKUP(tabItens[[#This Row],[CÓDIGO]],Consumo!$C$2:$AI$902,32,FALSE),0))</f>
        <v>08.2023</v>
      </c>
      <c r="AS829" s="269">
        <f>SUMIF(Consumo!$C$3:$C$902,tabItens[[#This Row],[CÓDIGO]],Consumo!$T$3:$T$902) + SUMIF(Consumo!$C$3:$C$902,tabItens[[#This Row],[CÓDIGO]],Consumo!$U$3:$U$902) + SUMIF(Consumo!$C$3:$C$902,tabItens[[#This Row],[CÓDIGO]],Consumo!$V$3:$V$902) + SUMIF(Consumo!$C$3:$C$902,tabItens[[#This Row],[CÓDIGO]],Consumo!$W$3:$W$902)</f>
        <v>13</v>
      </c>
      <c r="AT829" s="269">
        <f>SUMIF(Consumo!$C$3:$C$902,tabItens[[#This Row],[CÓDIGO]],Consumo!$AF$3:$AF$902)</f>
        <v>59</v>
      </c>
      <c r="AU829" s="270">
        <f>SUMIF(Consumo!$C$3:$C$902,tabItens[[#This Row],[CÓDIGO]],Consumo!$AG$3:$AG$902)</f>
        <v>12</v>
      </c>
      <c r="AV829" s="271">
        <f>SUMIF(Consumo!$C$3:$C$902,tabItens[[#This Row],[CÓDIGO]],Consumo!$AE$3:$AE$902)</f>
        <v>0</v>
      </c>
      <c r="AW829" s="244">
        <f>tabItens[[#This Row],[QTDE ATUAL]] + tabItens[[#This Row],[RC QTDE]] + tabItens[[#This Row],[AF SALDO]] + tabItens[[#This Row],[Recentes]]</f>
        <v>65</v>
      </c>
      <c r="AX829" s="272">
        <v>60</v>
      </c>
      <c r="AY829" s="272">
        <v>4</v>
      </c>
      <c r="AZ829" s="272">
        <f>IF(ISBLANK(tabItens[[#This Row],[CÓDIGO]]),"",tabItens[[#This Row],[PontoMês]] * (AZ$2+tabItens[[#This Row],[PontoQtM]]))</f>
        <v>240</v>
      </c>
      <c r="BA829" s="271">
        <f>tabItens[[#This Row],[PontoPed]] - tabItens[[#This Row],[Saldo]] + (1/10)</f>
        <v>175.1</v>
      </c>
      <c r="BB829" s="271">
        <f xml:space="preserve"> tabItens[[#This Row],[PontoMês]] * BB$2 - tabItens[[#This Row],[QTDE ATUAL]] - (1/10)</f>
        <v>-5.0999999999999996</v>
      </c>
      <c r="BC829" s="273">
        <f>IF( tabItens[[#This Row],[PontoPed]]&gt;0, IF(tabItens[[#This Row],[PontoPed]]&lt;1, 1, IF( tabItens[[#This Row],[Saldo]]&gt;tabItens[[#This Row],[PontoPed]], 0, (tabItens[[#This Row],[PontoPed]]-tabItens[[#This Row],[Saldo]])/tabItens[[#This Row],[PontoPed]] ) ), 0 )</f>
        <v>0.72916666666666663</v>
      </c>
      <c r="BD829" s="274">
        <f>ROUNDDOWN(IF( OR( AND(tabItens[[#This Row],[PontoPed]]&lt;tabItens[[#This Row],[Saldo]],tabItens[[#This Row],[Saldo]]&gt;0), tabItens[[#This Row],[PontoPed]]=0), 99, IF(AND(tabItens[[#This Row],[Saldo]]=0,tabItens[[#This Row],[PontoPed]]&gt;0), 0, (1-tabItens[[#This Row],[PctAb]])*10 ) ),0)</f>
        <v>2</v>
      </c>
      <c r="BE829" s="275">
        <f>MAX(ROUNDDOWN( IF(tabItens[[#This Row],[Abaixo]] &gt; 0,   tabItens[[#This Row],[Abaixo]] + (tabItens[[#This Row],[PontoMês]] * IF( OR( ISBLANK(tabItens[[#This Row],[ATA Nº/ANO]]), tabItens[[#This Row],[ATA Nº/ANO]] = ""),BE$2,BE$1)),0),0),0)</f>
        <v>535</v>
      </c>
      <c r="BF82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535</v>
      </c>
      <c r="BG829" s="276">
        <f>SUMIF(Consumo!$C$3:$C$902,tabItens[[#This Row],[CÓDIGO]],Consumo!$E$3:$E$902)</f>
        <v>0</v>
      </c>
      <c r="BH829" s="277">
        <f>IF(AND(tabItens[[#This Row],[Pend]] &gt; 0,tabItens[[#This Row],[Consumo]] &lt;&gt; 0), tabItens[[#This Row],[Pend]] / tabItens[[#This Row],[Consumo]], 0 )</f>
        <v>0</v>
      </c>
      <c r="BI829" s="276"/>
      <c r="BJ829" s="276"/>
      <c r="BK829" s="278" t="s">
        <v>2077</v>
      </c>
    </row>
    <row r="830" spans="1:63" x14ac:dyDescent="0.3">
      <c r="A830" s="239">
        <v>12877</v>
      </c>
      <c r="B830" s="240" t="s">
        <v>979</v>
      </c>
      <c r="C830" s="241" t="s">
        <v>288</v>
      </c>
      <c r="D830" s="242">
        <v>100</v>
      </c>
      <c r="E830" s="243"/>
      <c r="F830" s="243"/>
      <c r="G830" s="243" t="s">
        <v>891</v>
      </c>
      <c r="H830" s="244">
        <v>0</v>
      </c>
      <c r="I830" s="245">
        <v>103003</v>
      </c>
      <c r="J830" s="246">
        <v>100</v>
      </c>
      <c r="K830" s="247">
        <v>326</v>
      </c>
      <c r="L830" s="248">
        <f>IF(tabItens[[#This Row],[Média]] &gt; 0, tabItens[[#This Row],[QTDE ATUAL]] / tabItens[[#This Row],[Média]],999.9)</f>
        <v>999.9</v>
      </c>
      <c r="M830" s="249">
        <v>0</v>
      </c>
      <c r="N830" s="250">
        <f>tabItens[[#This Row],[VALOR UNIT.]] * tabItens[[#This Row],[LC]]</f>
        <v>0</v>
      </c>
      <c r="O830" s="251" t="s">
        <v>2092</v>
      </c>
      <c r="P830" s="252"/>
      <c r="Q830" s="253"/>
      <c r="R830" s="250"/>
      <c r="S830" s="254"/>
      <c r="T830" s="255">
        <f>ROUNDDOWN(IFERROR(tabItens[[#This Row],[ATA DT.VALID.]] - $D$1,0) / 30,0)</f>
        <v>-1507</v>
      </c>
      <c r="U830" s="240" t="s">
        <v>980</v>
      </c>
      <c r="V830" s="256">
        <v>1</v>
      </c>
      <c r="W830" s="257" t="s">
        <v>2066</v>
      </c>
      <c r="X830" s="258">
        <v>76</v>
      </c>
      <c r="Y830" s="259">
        <v>10</v>
      </c>
      <c r="Z830" s="260"/>
      <c r="AA830" s="261"/>
      <c r="AB830" s="262"/>
      <c r="AC830" s="262"/>
      <c r="AD830" s="261"/>
      <c r="AE830" s="262"/>
      <c r="AF830" s="255"/>
      <c r="AG830" s="263" t="s">
        <v>2063</v>
      </c>
      <c r="AH830" s="264"/>
      <c r="AI830" s="255">
        <v>140</v>
      </c>
      <c r="AJ830" s="264">
        <v>44882</v>
      </c>
      <c r="AK830" s="264" t="s">
        <v>891</v>
      </c>
      <c r="AL830" s="264">
        <v>44865</v>
      </c>
      <c r="AM830" s="254"/>
      <c r="AN830" s="243"/>
      <c r="AO830" s="265" t="str">
        <f>_xlfn.IFNA(IF(VLOOKUP(tabItens[[#This Row],[CÓDIGO]],tabExcluirDoEstoque[#Data],1,FALSE),"sim",""),"")</f>
        <v/>
      </c>
      <c r="AP830" s="266" t="str">
        <f ca="1">IF(OR(ISBLANK(tabItens[[#This Row],[ATA DT.VALID.]]),tabItens[[#This Row],[ATA DT.VALID.]]="",tabItens[[#This Row],[ATA DT.VALID.]]=" "),"",IF(TYPE(tabItens[[#This Row],[ATA DT.VALID.]])=1,ROUNDUP((tabItens[[#This Row],[ATA DT.VALID.]]-TODAY())/7,0),""))</f>
        <v/>
      </c>
      <c r="AQ830" s="267">
        <v>0</v>
      </c>
      <c r="AR830" s="268" t="str">
        <f>IF(ISBLANK(tabItens[[#This Row],[CÓDIGO]]),"",IFERROR(VLOOKUP(tabItens[[#This Row],[CÓDIGO]],Consumo!$C$2:$AI$902,32,FALSE),0))</f>
        <v>07.2023</v>
      </c>
      <c r="AS830" s="269">
        <f>SUMIF(Consumo!$C$3:$C$902,tabItens[[#This Row],[CÓDIGO]],Consumo!$T$3:$T$902) + SUMIF(Consumo!$C$3:$C$902,tabItens[[#This Row],[CÓDIGO]],Consumo!$U$3:$U$902) + SUMIF(Consumo!$C$3:$C$902,tabItens[[#This Row],[CÓDIGO]],Consumo!$V$3:$V$902) + SUMIF(Consumo!$C$3:$C$902,tabItens[[#This Row],[CÓDIGO]],Consumo!$W$3:$W$902)</f>
        <v>95</v>
      </c>
      <c r="AT830" s="269">
        <f>SUMIF(Consumo!$C$3:$C$902,tabItens[[#This Row],[CÓDIGO]],Consumo!$AF$3:$AF$902)</f>
        <v>621</v>
      </c>
      <c r="AU830" s="270">
        <f>SUMIF(Consumo!$C$3:$C$902,tabItens[[#This Row],[CÓDIGO]],Consumo!$AG$3:$AG$902)</f>
        <v>64</v>
      </c>
      <c r="AV830" s="271">
        <f>SUMIF(Consumo!$C$3:$C$902,tabItens[[#This Row],[CÓDIGO]],Consumo!$AE$3:$AE$902)</f>
        <v>0</v>
      </c>
      <c r="AW830" s="244">
        <f>tabItens[[#This Row],[QTDE ATUAL]] + tabItens[[#This Row],[RC QTDE]] + tabItens[[#This Row],[AF SALDO]] + tabItens[[#This Row],[Recentes]]</f>
        <v>0</v>
      </c>
      <c r="AX830" s="272">
        <v>15</v>
      </c>
      <c r="AY830" s="272">
        <v>4</v>
      </c>
      <c r="AZ830" s="272">
        <f>IF(ISBLANK(tabItens[[#This Row],[CÓDIGO]]),"",tabItens[[#This Row],[PontoMês]] * (AZ$2+tabItens[[#This Row],[PontoQtM]]))</f>
        <v>60</v>
      </c>
      <c r="BA830" s="271">
        <f>tabItens[[#This Row],[PontoPed]] - tabItens[[#This Row],[Saldo]] + (1/10)</f>
        <v>60.1</v>
      </c>
      <c r="BB830" s="271">
        <f xml:space="preserve"> tabItens[[#This Row],[PontoMês]] * BB$2 - tabItens[[#This Row],[QTDE ATUAL]] - (1/10)</f>
        <v>14.9</v>
      </c>
      <c r="BC830" s="273">
        <f>IF( tabItens[[#This Row],[PontoPed]]&gt;0, IF(tabItens[[#This Row],[PontoPed]]&lt;1, 1, IF( tabItens[[#This Row],[Saldo]]&gt;tabItens[[#This Row],[PontoPed]], 0, (tabItens[[#This Row],[PontoPed]]-tabItens[[#This Row],[Saldo]])/tabItens[[#This Row],[PontoPed]] ) ), 0 )</f>
        <v>1</v>
      </c>
      <c r="BD830" s="274">
        <f>ROUNDDOWN(IF( OR( AND(tabItens[[#This Row],[PontoPed]]&lt;tabItens[[#This Row],[Saldo]],tabItens[[#This Row],[Saldo]]&gt;0), tabItens[[#This Row],[PontoPed]]=0), 99, IF(AND(tabItens[[#This Row],[Saldo]]=0,tabItens[[#This Row],[PontoPed]]&gt;0), 0, (1-tabItens[[#This Row],[PctAb]])*10 ) ),0)</f>
        <v>0</v>
      </c>
      <c r="BE830" s="275">
        <f>MAX(ROUNDDOWN( IF(tabItens[[#This Row],[Abaixo]] &gt; 0,   tabItens[[#This Row],[Abaixo]] + (tabItens[[#This Row],[PontoMês]] * IF( OR( ISBLANK(tabItens[[#This Row],[ATA Nº/ANO]]), tabItens[[#This Row],[ATA Nº/ANO]] = ""),BE$2,BE$1)),0),0),0)</f>
        <v>105</v>
      </c>
      <c r="BF83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0" s="276">
        <f>SUMIF(Consumo!$C$3:$C$902,tabItens[[#This Row],[CÓDIGO]],Consumo!$E$3:$E$902)</f>
        <v>0</v>
      </c>
      <c r="BH830" s="277">
        <f>IF(AND(tabItens[[#This Row],[Pend]] &gt; 0,tabItens[[#This Row],[Consumo]] &lt;&gt; 0), tabItens[[#This Row],[Pend]] / tabItens[[#This Row],[Consumo]], 0 )</f>
        <v>0</v>
      </c>
      <c r="BI830" s="276"/>
      <c r="BJ830" s="276"/>
      <c r="BK830" s="278" t="s">
        <v>2077</v>
      </c>
    </row>
    <row r="831" spans="1:63" x14ac:dyDescent="0.3">
      <c r="A831" s="239">
        <v>130695</v>
      </c>
      <c r="B831" s="240" t="s">
        <v>1812</v>
      </c>
      <c r="C831" s="241" t="s">
        <v>270</v>
      </c>
      <c r="D831" s="242">
        <v>18.989999999999998</v>
      </c>
      <c r="E831" s="243" t="s">
        <v>1813</v>
      </c>
      <c r="F831" s="243" t="s">
        <v>1814</v>
      </c>
      <c r="G831" s="243" t="s">
        <v>1815</v>
      </c>
      <c r="H831" s="244">
        <v>2479</v>
      </c>
      <c r="I831" s="245">
        <v>103003</v>
      </c>
      <c r="J831" s="246">
        <v>18.989999999999998</v>
      </c>
      <c r="K831" s="247">
        <v>3023</v>
      </c>
      <c r="L831" s="248">
        <f>IF(tabItens[[#This Row],[Média]] &gt; 0, tabItens[[#This Row],[QTDE ATUAL]] / tabItens[[#This Row],[Média]],999.9)</f>
        <v>1312.4117647058824</v>
      </c>
      <c r="M831" s="249">
        <v>0</v>
      </c>
      <c r="N831" s="250">
        <f>tabItens[[#This Row],[VALOR UNIT.]] * tabItens[[#This Row],[LC]]</f>
        <v>0</v>
      </c>
      <c r="O831" s="251" t="s">
        <v>1816</v>
      </c>
      <c r="P831" s="252">
        <v>0</v>
      </c>
      <c r="Q831" s="253">
        <v>0</v>
      </c>
      <c r="R831" s="250">
        <v>0</v>
      </c>
      <c r="S831" s="254">
        <v>45238</v>
      </c>
      <c r="T831" s="255">
        <f>ROUNDDOWN(IFERROR(tabItens[[#This Row],[ATA DT.VALID.]] - $D$1,0) / 30,0)</f>
        <v>0</v>
      </c>
      <c r="U831" s="240" t="s">
        <v>1746</v>
      </c>
      <c r="V831" s="256">
        <v>1</v>
      </c>
      <c r="W831" s="257" t="s">
        <v>2064</v>
      </c>
      <c r="X831" s="258">
        <v>62</v>
      </c>
      <c r="Y831" s="259">
        <v>26</v>
      </c>
      <c r="Z831" s="260"/>
      <c r="AA831" s="261"/>
      <c r="AB831" s="262"/>
      <c r="AC831" s="262"/>
      <c r="AD831" s="261"/>
      <c r="AE831" s="262"/>
      <c r="AF831" s="255"/>
      <c r="AG831" s="263" t="s">
        <v>2063</v>
      </c>
      <c r="AH831" s="264"/>
      <c r="AI831" s="255">
        <v>1564</v>
      </c>
      <c r="AJ831" s="264">
        <v>45147</v>
      </c>
      <c r="AK831" s="264">
        <v>42230</v>
      </c>
      <c r="AL831" s="264">
        <v>45113</v>
      </c>
      <c r="AM831" s="254"/>
      <c r="AN831" s="243"/>
      <c r="AO831" s="265" t="str">
        <f>_xlfn.IFNA(IF(VLOOKUP(tabItens[[#This Row],[CÓDIGO]],tabExcluirDoEstoque[#Data],1,FALSE),"sim",""),"")</f>
        <v/>
      </c>
      <c r="AP831" s="266">
        <f ca="1">IF(OR(ISBLANK(tabItens[[#This Row],[ATA DT.VALID.]]),tabItens[[#This Row],[ATA DT.VALID.]]="",tabItens[[#This Row],[ATA DT.VALID.]]=" "),"",IF(TYPE(tabItens[[#This Row],[ATA DT.VALID.]])=1,ROUNDUP((tabItens[[#This Row],[ATA DT.VALID.]]-TODAY())/7,0),""))</f>
        <v>4</v>
      </c>
      <c r="AQ831" s="267">
        <v>2000</v>
      </c>
      <c r="AR831" s="268" t="str">
        <f>IF(ISBLANK(tabItens[[#This Row],[CÓDIGO]]),"",IFERROR(VLOOKUP(tabItens[[#This Row],[CÓDIGO]],Consumo!$C$2:$AI$902,32,FALSE),0))</f>
        <v>08.2023</v>
      </c>
      <c r="AS831" s="269">
        <f>SUMIF(Consumo!$C$3:$C$902,tabItens[[#This Row],[CÓDIGO]],Consumo!$T$3:$T$902) + SUMIF(Consumo!$C$3:$C$902,tabItens[[#This Row],[CÓDIGO]],Consumo!$U$3:$U$902) + SUMIF(Consumo!$C$3:$C$902,tabItens[[#This Row],[CÓDIGO]],Consumo!$V$3:$V$902) + SUMIF(Consumo!$C$3:$C$902,tabItens[[#This Row],[CÓDIGO]],Consumo!$W$3:$W$902)</f>
        <v>1279</v>
      </c>
      <c r="AT831" s="269">
        <f>SUMIF(Consumo!$C$3:$C$902,tabItens[[#This Row],[CÓDIGO]],Consumo!$AF$3:$AF$902)</f>
        <v>6490</v>
      </c>
      <c r="AU831" s="270">
        <f>SUMIF(Consumo!$C$3:$C$902,tabItens[[#This Row],[CÓDIGO]],Consumo!$AG$3:$AG$902)</f>
        <v>1244</v>
      </c>
      <c r="AV831" s="271">
        <f>SUMIF(Consumo!$C$3:$C$902,tabItens[[#This Row],[CÓDIGO]],Consumo!$AE$3:$AE$902)</f>
        <v>1.8888888888888888</v>
      </c>
      <c r="AW831" s="244">
        <f>tabItens[[#This Row],[QTDE ATUAL]] + tabItens[[#This Row],[RC QTDE]] + tabItens[[#This Row],[AF SALDO]] + tabItens[[#This Row],[Recentes]]</f>
        <v>4479</v>
      </c>
      <c r="AX831" s="272">
        <v>266</v>
      </c>
      <c r="AY831" s="272">
        <v>4</v>
      </c>
      <c r="AZ831" s="272">
        <f>IF(ISBLANK(tabItens[[#This Row],[CÓDIGO]]),"",tabItens[[#This Row],[PontoMês]] * (AZ$2+tabItens[[#This Row],[PontoQtM]]))</f>
        <v>1064</v>
      </c>
      <c r="BA831" s="271">
        <f>tabItens[[#This Row],[PontoPed]] - tabItens[[#This Row],[Saldo]] + (1/10)</f>
        <v>-3414.9</v>
      </c>
      <c r="BB831" s="271">
        <f xml:space="preserve"> tabItens[[#This Row],[PontoMês]] * BB$2 - tabItens[[#This Row],[QTDE ATUAL]] - (1/10)</f>
        <v>-2213.1</v>
      </c>
      <c r="BC831" s="273">
        <f>IF( tabItens[[#This Row],[PontoPed]]&gt;0, IF(tabItens[[#This Row],[PontoPed]]&lt;1, 1, IF( tabItens[[#This Row],[Saldo]]&gt;tabItens[[#This Row],[PontoPed]], 0, (tabItens[[#This Row],[PontoPed]]-tabItens[[#This Row],[Saldo]])/tabItens[[#This Row],[PontoPed]] ) ), 0 )</f>
        <v>0</v>
      </c>
      <c r="BD831" s="274">
        <f>ROUNDDOWN(IF( OR( AND(tabItens[[#This Row],[PontoPed]]&lt;tabItens[[#This Row],[Saldo]],tabItens[[#This Row],[Saldo]]&gt;0), tabItens[[#This Row],[PontoPed]]=0), 99, IF(AND(tabItens[[#This Row],[Saldo]]=0,tabItens[[#This Row],[PontoPed]]&gt;0), 0, (1-tabItens[[#This Row],[PctAb]])*10 ) ),0)</f>
        <v>99</v>
      </c>
      <c r="BE831" s="275">
        <f>MAX(ROUNDDOWN( IF(tabItens[[#This Row],[Abaixo]] &gt; 0,   tabItens[[#This Row],[Abaixo]] + (tabItens[[#This Row],[PontoMês]] * IF( OR( ISBLANK(tabItens[[#This Row],[ATA Nº/ANO]]), tabItens[[#This Row],[ATA Nº/ANO]] = ""),BE$2,BE$1)),0),0),0)</f>
        <v>0</v>
      </c>
      <c r="BF83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1" s="276">
        <f>SUMIF(Consumo!$C$3:$C$902,tabItens[[#This Row],[CÓDIGO]],Consumo!$E$3:$E$902)</f>
        <v>34</v>
      </c>
      <c r="BH831" s="277">
        <f>IF(AND(tabItens[[#This Row],[Pend]] &gt; 0,tabItens[[#This Row],[Consumo]] &lt;&gt; 0), tabItens[[#This Row],[Pend]] / tabItens[[#This Row],[Consumo]], 0 )</f>
        <v>5.2388289676425269E-3</v>
      </c>
      <c r="BI831" s="276"/>
      <c r="BJ831" s="276"/>
      <c r="BK831" s="278" t="s">
        <v>2077</v>
      </c>
    </row>
    <row r="832" spans="1:63" x14ac:dyDescent="0.3">
      <c r="A832" s="239">
        <v>116874</v>
      </c>
      <c r="B832" s="240" t="s">
        <v>1729</v>
      </c>
      <c r="C832" s="241" t="s">
        <v>31</v>
      </c>
      <c r="D832" s="242">
        <v>5.1428599999999998</v>
      </c>
      <c r="E832" s="243"/>
      <c r="F832" s="243"/>
      <c r="G832" s="243" t="s">
        <v>891</v>
      </c>
      <c r="H832" s="244">
        <v>493</v>
      </c>
      <c r="I832" s="245">
        <v>103003</v>
      </c>
      <c r="J832" s="246">
        <v>5.1428599999999998</v>
      </c>
      <c r="K832" s="247">
        <v>1396</v>
      </c>
      <c r="L832" s="248">
        <f>IF(tabItens[[#This Row],[Média]] &gt; 0, tabItens[[#This Row],[QTDE ATUAL]] / tabItens[[#This Row],[Média]],999.9)</f>
        <v>999.9</v>
      </c>
      <c r="M832" s="249">
        <v>0</v>
      </c>
      <c r="N832" s="250">
        <f>tabItens[[#This Row],[VALOR UNIT.]] * tabItens[[#This Row],[LC]]</f>
        <v>0</v>
      </c>
      <c r="O832" s="251" t="s">
        <v>2110</v>
      </c>
      <c r="P832" s="252"/>
      <c r="Q832" s="253"/>
      <c r="R832" s="250"/>
      <c r="S832" s="254"/>
      <c r="T832" s="255">
        <f>ROUNDDOWN(IFERROR(tabItens[[#This Row],[ATA DT.VALID.]] - $D$1,0) / 30,0)</f>
        <v>-1507</v>
      </c>
      <c r="U832" s="240" t="s">
        <v>1690</v>
      </c>
      <c r="V832" s="256">
        <v>1</v>
      </c>
      <c r="W832" s="257" t="s">
        <v>2068</v>
      </c>
      <c r="X832" s="258">
        <v>55</v>
      </c>
      <c r="Y832" s="259">
        <v>37</v>
      </c>
      <c r="Z832" s="260">
        <v>10083</v>
      </c>
      <c r="AA832" s="261">
        <v>2023</v>
      </c>
      <c r="AB832" s="262">
        <v>500</v>
      </c>
      <c r="AC832" s="262"/>
      <c r="AD832" s="261"/>
      <c r="AE832" s="262"/>
      <c r="AF832" s="255"/>
      <c r="AG832" s="263" t="s">
        <v>2063</v>
      </c>
      <c r="AH832" s="264"/>
      <c r="AI832" s="255">
        <v>678</v>
      </c>
      <c r="AJ832" s="264">
        <v>44638</v>
      </c>
      <c r="AK832" s="264">
        <v>40406</v>
      </c>
      <c r="AL832" s="264">
        <v>45077</v>
      </c>
      <c r="AM832" s="254"/>
      <c r="AN832" s="243"/>
      <c r="AO832" s="265" t="str">
        <f>_xlfn.IFNA(IF(VLOOKUP(tabItens[[#This Row],[CÓDIGO]],tabExcluirDoEstoque[#Data],1,FALSE),"sim",""),"")</f>
        <v/>
      </c>
      <c r="AP832" s="266" t="str">
        <f ca="1">IF(OR(ISBLANK(tabItens[[#This Row],[ATA DT.VALID.]]),tabItens[[#This Row],[ATA DT.VALID.]]="",tabItens[[#This Row],[ATA DT.VALID.]]=" "),"",IF(TYPE(tabItens[[#This Row],[ATA DT.VALID.]])=1,ROUNDUP((tabItens[[#This Row],[ATA DT.VALID.]]-TODAY())/7,0),""))</f>
        <v/>
      </c>
      <c r="AQ832" s="267">
        <v>0</v>
      </c>
      <c r="AR832" s="268" t="str">
        <f>IF(ISBLANK(tabItens[[#This Row],[CÓDIGO]]),"",IFERROR(VLOOKUP(tabItens[[#This Row],[CÓDIGO]],Consumo!$C$2:$AI$902,32,FALSE),0))</f>
        <v>08.2023</v>
      </c>
      <c r="AS832" s="269">
        <f>SUMIF(Consumo!$C$3:$C$902,tabItens[[#This Row],[CÓDIGO]],Consumo!$T$3:$T$902) + SUMIF(Consumo!$C$3:$C$902,tabItens[[#This Row],[CÓDIGO]],Consumo!$U$3:$U$902) + SUMIF(Consumo!$C$3:$C$902,tabItens[[#This Row],[CÓDIGO]],Consumo!$V$3:$V$902) + SUMIF(Consumo!$C$3:$C$902,tabItens[[#This Row],[CÓDIGO]],Consumo!$W$3:$W$902)</f>
        <v>660</v>
      </c>
      <c r="AT832" s="269">
        <f>SUMIF(Consumo!$C$3:$C$902,tabItens[[#This Row],[CÓDIGO]],Consumo!$AF$3:$AF$902)</f>
        <v>3191</v>
      </c>
      <c r="AU832" s="270">
        <f>SUMIF(Consumo!$C$3:$C$902,tabItens[[#This Row],[CÓDIGO]],Consumo!$AG$3:$AG$902)</f>
        <v>391</v>
      </c>
      <c r="AV832" s="271">
        <f>SUMIF(Consumo!$C$3:$C$902,tabItens[[#This Row],[CÓDIGO]],Consumo!$AE$3:$AE$902)</f>
        <v>0</v>
      </c>
      <c r="AW832" s="244">
        <f>tabItens[[#This Row],[QTDE ATUAL]] + tabItens[[#This Row],[RC QTDE]] + tabItens[[#This Row],[AF SALDO]] + tabItens[[#This Row],[Recentes]]</f>
        <v>993</v>
      </c>
      <c r="AX832" s="272">
        <v>109</v>
      </c>
      <c r="AY832" s="272">
        <v>4</v>
      </c>
      <c r="AZ832" s="272">
        <f>IF(ISBLANK(tabItens[[#This Row],[CÓDIGO]]),"",tabItens[[#This Row],[PontoMês]] * (AZ$2+tabItens[[#This Row],[PontoQtM]]))</f>
        <v>436</v>
      </c>
      <c r="BA832" s="271">
        <f>tabItens[[#This Row],[PontoPed]] - tabItens[[#This Row],[Saldo]] + (1/10)</f>
        <v>-556.9</v>
      </c>
      <c r="BB832" s="271">
        <f xml:space="preserve"> tabItens[[#This Row],[PontoMês]] * BB$2 - tabItens[[#This Row],[QTDE ATUAL]] - (1/10)</f>
        <v>-384.1</v>
      </c>
      <c r="BC832" s="273">
        <f>IF( tabItens[[#This Row],[PontoPed]]&gt;0, IF(tabItens[[#This Row],[PontoPed]]&lt;1, 1, IF( tabItens[[#This Row],[Saldo]]&gt;tabItens[[#This Row],[PontoPed]], 0, (tabItens[[#This Row],[PontoPed]]-tabItens[[#This Row],[Saldo]])/tabItens[[#This Row],[PontoPed]] ) ), 0 )</f>
        <v>0</v>
      </c>
      <c r="BD832" s="274">
        <f>ROUNDDOWN(IF( OR( AND(tabItens[[#This Row],[PontoPed]]&lt;tabItens[[#This Row],[Saldo]],tabItens[[#This Row],[Saldo]]&gt;0), tabItens[[#This Row],[PontoPed]]=0), 99, IF(AND(tabItens[[#This Row],[Saldo]]=0,tabItens[[#This Row],[PontoPed]]&gt;0), 0, (1-tabItens[[#This Row],[PctAb]])*10 ) ),0)</f>
        <v>99</v>
      </c>
      <c r="BE832" s="275">
        <f>MAX(ROUNDDOWN( IF(tabItens[[#This Row],[Abaixo]] &gt; 0,   tabItens[[#This Row],[Abaixo]] + (tabItens[[#This Row],[PontoMês]] * IF( OR( ISBLANK(tabItens[[#This Row],[ATA Nº/ANO]]), tabItens[[#This Row],[ATA Nº/ANO]] = ""),BE$2,BE$1)),0),0),0)</f>
        <v>0</v>
      </c>
      <c r="BF83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2" s="276">
        <f>SUMIF(Consumo!$C$3:$C$902,tabItens[[#This Row],[CÓDIGO]],Consumo!$E$3:$E$902)</f>
        <v>0</v>
      </c>
      <c r="BH832" s="277">
        <f>IF(AND(tabItens[[#This Row],[Pend]] &gt; 0,tabItens[[#This Row],[Consumo]] &lt;&gt; 0), tabItens[[#This Row],[Pend]] / tabItens[[#This Row],[Consumo]], 0 )</f>
        <v>0</v>
      </c>
      <c r="BI832" s="276"/>
      <c r="BJ832" s="276"/>
      <c r="BK832" s="278" t="s">
        <v>2077</v>
      </c>
    </row>
    <row r="833" spans="1:63" x14ac:dyDescent="0.3">
      <c r="A833" s="239">
        <v>112154</v>
      </c>
      <c r="B833" s="240" t="s">
        <v>1689</v>
      </c>
      <c r="C833" s="241" t="s">
        <v>31</v>
      </c>
      <c r="D833" s="242">
        <v>6</v>
      </c>
      <c r="E833" s="243"/>
      <c r="F833" s="243"/>
      <c r="G833" s="243" t="s">
        <v>891</v>
      </c>
      <c r="H833" s="244">
        <v>23</v>
      </c>
      <c r="I833" s="245">
        <v>103003</v>
      </c>
      <c r="J833" s="246">
        <v>6</v>
      </c>
      <c r="K833" s="247">
        <v>359</v>
      </c>
      <c r="L833" s="248">
        <f>IF(tabItens[[#This Row],[Média]] &gt; 0, tabItens[[#This Row],[QTDE ATUAL]] / tabItens[[#This Row],[Média]],999.9)</f>
        <v>999.9</v>
      </c>
      <c r="M833" s="249">
        <v>0</v>
      </c>
      <c r="N833" s="250">
        <f>tabItens[[#This Row],[VALOR UNIT.]] * tabItens[[#This Row],[LC]]</f>
        <v>0</v>
      </c>
      <c r="O833" s="251" t="s">
        <v>2110</v>
      </c>
      <c r="P833" s="252"/>
      <c r="Q833" s="253"/>
      <c r="R833" s="250"/>
      <c r="S833" s="254"/>
      <c r="T833" s="255">
        <f>ROUNDDOWN(IFERROR(tabItens[[#This Row],[ATA DT.VALID.]] - $D$1,0) / 30,0)</f>
        <v>-1507</v>
      </c>
      <c r="U833" s="240" t="s">
        <v>1690</v>
      </c>
      <c r="V833" s="256">
        <v>1</v>
      </c>
      <c r="W833" s="257" t="s">
        <v>2068</v>
      </c>
      <c r="X833" s="258">
        <v>55</v>
      </c>
      <c r="Y833" s="259">
        <v>37</v>
      </c>
      <c r="Z833" s="260">
        <v>10083</v>
      </c>
      <c r="AA833" s="261">
        <v>2023</v>
      </c>
      <c r="AB833" s="262">
        <v>600</v>
      </c>
      <c r="AC833" s="262"/>
      <c r="AD833" s="261"/>
      <c r="AE833" s="262"/>
      <c r="AF833" s="255"/>
      <c r="AG833" s="263" t="s">
        <v>2063</v>
      </c>
      <c r="AH833" s="264"/>
      <c r="AI833" s="255">
        <v>142</v>
      </c>
      <c r="AJ833" s="264">
        <v>44544</v>
      </c>
      <c r="AK833" s="264">
        <v>40045</v>
      </c>
      <c r="AL833" s="264">
        <v>45077</v>
      </c>
      <c r="AM833" s="254"/>
      <c r="AN833" s="243"/>
      <c r="AO833" s="265" t="str">
        <f>_xlfn.IFNA(IF(VLOOKUP(tabItens[[#This Row],[CÓDIGO]],tabExcluirDoEstoque[#Data],1,FALSE),"sim",""),"")</f>
        <v/>
      </c>
      <c r="AP833" s="266" t="str">
        <f ca="1">IF(OR(ISBLANK(tabItens[[#This Row],[ATA DT.VALID.]]),tabItens[[#This Row],[ATA DT.VALID.]]="",tabItens[[#This Row],[ATA DT.VALID.]]=" "),"",IF(TYPE(tabItens[[#This Row],[ATA DT.VALID.]])=1,ROUNDUP((tabItens[[#This Row],[ATA DT.VALID.]]-TODAY())/7,0),""))</f>
        <v/>
      </c>
      <c r="AQ833" s="267">
        <v>0</v>
      </c>
      <c r="AR833" s="268" t="str">
        <f>IF(ISBLANK(tabItens[[#This Row],[CÓDIGO]]),"",IFERROR(VLOOKUP(tabItens[[#This Row],[CÓDIGO]],Consumo!$C$2:$AI$902,32,FALSE),0))</f>
        <v>08.2023</v>
      </c>
      <c r="AS833" s="269">
        <f>SUMIF(Consumo!$C$3:$C$902,tabItens[[#This Row],[CÓDIGO]],Consumo!$T$3:$T$902) + SUMIF(Consumo!$C$3:$C$902,tabItens[[#This Row],[CÓDIGO]],Consumo!$U$3:$U$902) + SUMIF(Consumo!$C$3:$C$902,tabItens[[#This Row],[CÓDIGO]],Consumo!$V$3:$V$902) + SUMIF(Consumo!$C$3:$C$902,tabItens[[#This Row],[CÓDIGO]],Consumo!$W$3:$W$902)</f>
        <v>45</v>
      </c>
      <c r="AT833" s="269">
        <f>SUMIF(Consumo!$C$3:$C$902,tabItens[[#This Row],[CÓDIGO]],Consumo!$AF$3:$AF$902)</f>
        <v>756</v>
      </c>
      <c r="AU833" s="270">
        <f>SUMIF(Consumo!$C$3:$C$902,tabItens[[#This Row],[CÓDIGO]],Consumo!$AG$3:$AG$902)</f>
        <v>123</v>
      </c>
      <c r="AV833" s="271">
        <f>SUMIF(Consumo!$C$3:$C$902,tabItens[[#This Row],[CÓDIGO]],Consumo!$AE$3:$AE$902)</f>
        <v>0</v>
      </c>
      <c r="AW833" s="244">
        <f>tabItens[[#This Row],[QTDE ATUAL]] + tabItens[[#This Row],[RC QTDE]] + tabItens[[#This Row],[AF SALDO]] + tabItens[[#This Row],[Recentes]]</f>
        <v>623</v>
      </c>
      <c r="AX833" s="272">
        <v>35</v>
      </c>
      <c r="AY833" s="272">
        <v>4</v>
      </c>
      <c r="AZ833" s="272">
        <f>IF(ISBLANK(tabItens[[#This Row],[CÓDIGO]]),"",tabItens[[#This Row],[PontoMês]] * (AZ$2+tabItens[[#This Row],[PontoQtM]]))</f>
        <v>140</v>
      </c>
      <c r="BA833" s="271">
        <f>tabItens[[#This Row],[PontoPed]] - tabItens[[#This Row],[Saldo]] + (1/10)</f>
        <v>-482.9</v>
      </c>
      <c r="BB833" s="271">
        <f xml:space="preserve"> tabItens[[#This Row],[PontoMês]] * BB$2 - tabItens[[#This Row],[QTDE ATUAL]] - (1/10)</f>
        <v>11.9</v>
      </c>
      <c r="BC833" s="273">
        <f>IF( tabItens[[#This Row],[PontoPed]]&gt;0, IF(tabItens[[#This Row],[PontoPed]]&lt;1, 1, IF( tabItens[[#This Row],[Saldo]]&gt;tabItens[[#This Row],[PontoPed]], 0, (tabItens[[#This Row],[PontoPed]]-tabItens[[#This Row],[Saldo]])/tabItens[[#This Row],[PontoPed]] ) ), 0 )</f>
        <v>0</v>
      </c>
      <c r="BD833" s="274">
        <f>ROUNDDOWN(IF( OR( AND(tabItens[[#This Row],[PontoPed]]&lt;tabItens[[#This Row],[Saldo]],tabItens[[#This Row],[Saldo]]&gt;0), tabItens[[#This Row],[PontoPed]]=0), 99, IF(AND(tabItens[[#This Row],[Saldo]]=0,tabItens[[#This Row],[PontoPed]]&gt;0), 0, (1-tabItens[[#This Row],[PctAb]])*10 ) ),0)</f>
        <v>99</v>
      </c>
      <c r="BE833" s="275">
        <f>MAX(ROUNDDOWN( IF(tabItens[[#This Row],[Abaixo]] &gt; 0,   tabItens[[#This Row],[Abaixo]] + (tabItens[[#This Row],[PontoMês]] * IF( OR( ISBLANK(tabItens[[#This Row],[ATA Nº/ANO]]), tabItens[[#This Row],[ATA Nº/ANO]] = ""),BE$2,BE$1)),0),0),0)</f>
        <v>0</v>
      </c>
      <c r="BF83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3" s="276">
        <f>SUMIF(Consumo!$C$3:$C$902,tabItens[[#This Row],[CÓDIGO]],Consumo!$E$3:$E$902)</f>
        <v>0</v>
      </c>
      <c r="BH833" s="277">
        <f>IF(AND(tabItens[[#This Row],[Pend]] &gt; 0,tabItens[[#This Row],[Consumo]] &lt;&gt; 0), tabItens[[#This Row],[Pend]] / tabItens[[#This Row],[Consumo]], 0 )</f>
        <v>0</v>
      </c>
      <c r="BI833" s="276"/>
      <c r="BJ833" s="276"/>
      <c r="BK833" s="278" t="s">
        <v>2077</v>
      </c>
    </row>
    <row r="834" spans="1:63" x14ac:dyDescent="0.3">
      <c r="A834" s="239">
        <v>112157</v>
      </c>
      <c r="B834" s="240" t="s">
        <v>1693</v>
      </c>
      <c r="C834" s="241" t="s">
        <v>31</v>
      </c>
      <c r="D834" s="242">
        <v>5.69</v>
      </c>
      <c r="E834" s="243"/>
      <c r="F834" s="243"/>
      <c r="G834" s="243" t="s">
        <v>891</v>
      </c>
      <c r="H834" s="244">
        <v>53</v>
      </c>
      <c r="I834" s="245">
        <v>103003</v>
      </c>
      <c r="J834" s="246">
        <v>5.69</v>
      </c>
      <c r="K834" s="247">
        <v>64</v>
      </c>
      <c r="L834" s="248">
        <f>IF(tabItens[[#This Row],[Média]] &gt; 0, tabItens[[#This Row],[QTDE ATUAL]] / tabItens[[#This Row],[Média]],999.9)</f>
        <v>999.9</v>
      </c>
      <c r="M834" s="249">
        <v>0</v>
      </c>
      <c r="N834" s="250">
        <f>tabItens[[#This Row],[VALOR UNIT.]] * tabItens[[#This Row],[LC]]</f>
        <v>0</v>
      </c>
      <c r="O834" s="251" t="s">
        <v>2110</v>
      </c>
      <c r="P834" s="252"/>
      <c r="Q834" s="253"/>
      <c r="R834" s="250"/>
      <c r="S834" s="254"/>
      <c r="T834" s="255">
        <f>ROUNDDOWN(IFERROR(tabItens[[#This Row],[ATA DT.VALID.]] - $D$1,0) / 30,0)</f>
        <v>-1507</v>
      </c>
      <c r="U834" s="240" t="s">
        <v>1690</v>
      </c>
      <c r="V834" s="256">
        <v>1</v>
      </c>
      <c r="W834" s="257" t="s">
        <v>2068</v>
      </c>
      <c r="X834" s="258">
        <v>55</v>
      </c>
      <c r="Y834" s="259">
        <v>37</v>
      </c>
      <c r="Z834" s="260"/>
      <c r="AA834" s="261"/>
      <c r="AB834" s="262"/>
      <c r="AC834" s="262"/>
      <c r="AD834" s="261"/>
      <c r="AE834" s="262"/>
      <c r="AF834" s="255"/>
      <c r="AG834" s="263" t="s">
        <v>2063</v>
      </c>
      <c r="AH834" s="264"/>
      <c r="AI834" s="255">
        <v>22</v>
      </c>
      <c r="AJ834" s="264">
        <v>44224</v>
      </c>
      <c r="AK834" s="264">
        <v>40045</v>
      </c>
      <c r="AL834" s="264">
        <v>44725</v>
      </c>
      <c r="AM834" s="254"/>
      <c r="AN834" s="243"/>
      <c r="AO834" s="265" t="str">
        <f>_xlfn.IFNA(IF(VLOOKUP(tabItens[[#This Row],[CÓDIGO]],tabExcluirDoEstoque[#Data],1,FALSE),"sim",""),"")</f>
        <v/>
      </c>
      <c r="AP834" s="266" t="str">
        <f ca="1">IF(OR(ISBLANK(tabItens[[#This Row],[ATA DT.VALID.]]),tabItens[[#This Row],[ATA DT.VALID.]]="",tabItens[[#This Row],[ATA DT.VALID.]]=" "),"",IF(TYPE(tabItens[[#This Row],[ATA DT.VALID.]])=1,ROUNDUP((tabItens[[#This Row],[ATA DT.VALID.]]-TODAY())/7,0),""))</f>
        <v/>
      </c>
      <c r="AQ834" s="267">
        <v>0</v>
      </c>
      <c r="AR834" s="268" t="str">
        <f>IF(ISBLANK(tabItens[[#This Row],[CÓDIGO]]),"",IFERROR(VLOOKUP(tabItens[[#This Row],[CÓDIGO]],Consumo!$C$2:$AI$902,32,FALSE),0))</f>
        <v>08.2023</v>
      </c>
      <c r="AS834" s="269">
        <f>SUMIF(Consumo!$C$3:$C$902,tabItens[[#This Row],[CÓDIGO]],Consumo!$T$3:$T$902) + SUMIF(Consumo!$C$3:$C$902,tabItens[[#This Row],[CÓDIGO]],Consumo!$U$3:$U$902) + SUMIF(Consumo!$C$3:$C$902,tabItens[[#This Row],[CÓDIGO]],Consumo!$V$3:$V$902) + SUMIF(Consumo!$C$3:$C$902,tabItens[[#This Row],[CÓDIGO]],Consumo!$W$3:$W$902)</f>
        <v>62</v>
      </c>
      <c r="AT834" s="269">
        <f>SUMIF(Consumo!$C$3:$C$902,tabItens[[#This Row],[CÓDIGO]],Consumo!$AF$3:$AF$902)</f>
        <v>91</v>
      </c>
      <c r="AU834" s="270">
        <f>SUMIF(Consumo!$C$3:$C$902,tabItens[[#This Row],[CÓDIGO]],Consumo!$AG$3:$AG$902)</f>
        <v>40</v>
      </c>
      <c r="AV834" s="271">
        <f>SUMIF(Consumo!$C$3:$C$902,tabItens[[#This Row],[CÓDIGO]],Consumo!$AE$3:$AE$902)</f>
        <v>0</v>
      </c>
      <c r="AW834" s="244">
        <f>tabItens[[#This Row],[QTDE ATUAL]] + tabItens[[#This Row],[RC QTDE]] + tabItens[[#This Row],[AF SALDO]] + tabItens[[#This Row],[Recentes]]</f>
        <v>53</v>
      </c>
      <c r="AX834" s="272">
        <v>12</v>
      </c>
      <c r="AY834" s="272">
        <v>4</v>
      </c>
      <c r="AZ834" s="272">
        <f>IF(ISBLANK(tabItens[[#This Row],[CÓDIGO]]),"",tabItens[[#This Row],[PontoMês]] * (AZ$2+tabItens[[#This Row],[PontoQtM]]))</f>
        <v>48</v>
      </c>
      <c r="BA834" s="271">
        <f>tabItens[[#This Row],[PontoPed]] - tabItens[[#This Row],[Saldo]] + (1/10)</f>
        <v>-4.9000000000000004</v>
      </c>
      <c r="BB834" s="271">
        <f xml:space="preserve"> tabItens[[#This Row],[PontoMês]] * BB$2 - tabItens[[#This Row],[QTDE ATUAL]] - (1/10)</f>
        <v>-41.1</v>
      </c>
      <c r="BC834" s="273">
        <f>IF( tabItens[[#This Row],[PontoPed]]&gt;0, IF(tabItens[[#This Row],[PontoPed]]&lt;1, 1, IF( tabItens[[#This Row],[Saldo]]&gt;tabItens[[#This Row],[PontoPed]], 0, (tabItens[[#This Row],[PontoPed]]-tabItens[[#This Row],[Saldo]])/tabItens[[#This Row],[PontoPed]] ) ), 0 )</f>
        <v>0</v>
      </c>
      <c r="BD834" s="274">
        <f>ROUNDDOWN(IF( OR( AND(tabItens[[#This Row],[PontoPed]]&lt;tabItens[[#This Row],[Saldo]],tabItens[[#This Row],[Saldo]]&gt;0), tabItens[[#This Row],[PontoPed]]=0), 99, IF(AND(tabItens[[#This Row],[Saldo]]=0,tabItens[[#This Row],[PontoPed]]&gt;0), 0, (1-tabItens[[#This Row],[PctAb]])*10 ) ),0)</f>
        <v>99</v>
      </c>
      <c r="BE834" s="275">
        <f>MAX(ROUNDDOWN( IF(tabItens[[#This Row],[Abaixo]] &gt; 0,   tabItens[[#This Row],[Abaixo]] + (tabItens[[#This Row],[PontoMês]] * IF( OR( ISBLANK(tabItens[[#This Row],[ATA Nº/ANO]]), tabItens[[#This Row],[ATA Nº/ANO]] = ""),BE$2,BE$1)),0),0),0)</f>
        <v>0</v>
      </c>
      <c r="BF83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4" s="276">
        <f>SUMIF(Consumo!$C$3:$C$902,tabItens[[#This Row],[CÓDIGO]],Consumo!$E$3:$E$902)</f>
        <v>0</v>
      </c>
      <c r="BH834" s="277">
        <f>IF(AND(tabItens[[#This Row],[Pend]] &gt; 0,tabItens[[#This Row],[Consumo]] &lt;&gt; 0), tabItens[[#This Row],[Pend]] / tabItens[[#This Row],[Consumo]], 0 )</f>
        <v>0</v>
      </c>
      <c r="BI834" s="276"/>
      <c r="BJ834" s="276"/>
      <c r="BK834" s="278" t="s">
        <v>2077</v>
      </c>
    </row>
    <row r="835" spans="1:63" x14ac:dyDescent="0.3">
      <c r="A835" s="239">
        <v>112155</v>
      </c>
      <c r="B835" s="240" t="s">
        <v>1691</v>
      </c>
      <c r="C835" s="241" t="s">
        <v>31</v>
      </c>
      <c r="D835" s="242">
        <v>10.5</v>
      </c>
      <c r="E835" s="243"/>
      <c r="F835" s="243"/>
      <c r="G835" s="243" t="s">
        <v>891</v>
      </c>
      <c r="H835" s="244">
        <v>0</v>
      </c>
      <c r="I835" s="245">
        <v>103003</v>
      </c>
      <c r="J835" s="246">
        <v>10.5</v>
      </c>
      <c r="K835" s="247">
        <v>252</v>
      </c>
      <c r="L835" s="248">
        <f>IF(tabItens[[#This Row],[Média]] &gt; 0, tabItens[[#This Row],[QTDE ATUAL]] / tabItens[[#This Row],[Média]],999.9)</f>
        <v>0</v>
      </c>
      <c r="M835" s="249">
        <v>0</v>
      </c>
      <c r="N835" s="250">
        <f>tabItens[[#This Row],[VALOR UNIT.]] * tabItens[[#This Row],[LC]]</f>
        <v>0</v>
      </c>
      <c r="O835" s="251" t="s">
        <v>2110</v>
      </c>
      <c r="P835" s="252"/>
      <c r="Q835" s="253"/>
      <c r="R835" s="250"/>
      <c r="S835" s="254"/>
      <c r="T835" s="255">
        <f>ROUNDDOWN(IFERROR(tabItens[[#This Row],[ATA DT.VALID.]] - $D$1,0) / 30,0)</f>
        <v>-1507</v>
      </c>
      <c r="U835" s="240" t="s">
        <v>1690</v>
      </c>
      <c r="V835" s="256">
        <v>1</v>
      </c>
      <c r="W835" s="257" t="s">
        <v>2068</v>
      </c>
      <c r="X835" s="258">
        <v>55</v>
      </c>
      <c r="Y835" s="259">
        <v>37</v>
      </c>
      <c r="Z835" s="260">
        <v>9003</v>
      </c>
      <c r="AA835" s="261">
        <v>2023</v>
      </c>
      <c r="AB835" s="262">
        <v>100</v>
      </c>
      <c r="AC835" s="262"/>
      <c r="AD835" s="261"/>
      <c r="AE835" s="262"/>
      <c r="AF835" s="255"/>
      <c r="AG835" s="263" t="s">
        <v>2063</v>
      </c>
      <c r="AH835" s="264"/>
      <c r="AI835" s="255">
        <v>88</v>
      </c>
      <c r="AJ835" s="264">
        <v>44951</v>
      </c>
      <c r="AK835" s="264">
        <v>40045</v>
      </c>
      <c r="AL835" s="264">
        <v>45077</v>
      </c>
      <c r="AM835" s="254"/>
      <c r="AN835" s="243"/>
      <c r="AO835" s="265" t="str">
        <f>_xlfn.IFNA(IF(VLOOKUP(tabItens[[#This Row],[CÓDIGO]],tabExcluirDoEstoque[#Data],1,FALSE),"sim",""),"")</f>
        <v/>
      </c>
      <c r="AP835" s="266" t="str">
        <f ca="1">IF(OR(ISBLANK(tabItens[[#This Row],[ATA DT.VALID.]]),tabItens[[#This Row],[ATA DT.VALID.]]="",tabItens[[#This Row],[ATA DT.VALID.]]=" "),"",IF(TYPE(tabItens[[#This Row],[ATA DT.VALID.]])=1,ROUNDUP((tabItens[[#This Row],[ATA DT.VALID.]]-TODAY())/7,0),""))</f>
        <v/>
      </c>
      <c r="AQ835" s="267">
        <v>0</v>
      </c>
      <c r="AR835" s="268" t="str">
        <f>IF(ISBLANK(tabItens[[#This Row],[CÓDIGO]]),"",IFERROR(VLOOKUP(tabItens[[#This Row],[CÓDIGO]],Consumo!$C$2:$AI$902,32,FALSE),0))</f>
        <v>08.2023</v>
      </c>
      <c r="AS835" s="269">
        <f>SUMIF(Consumo!$C$3:$C$902,tabItens[[#This Row],[CÓDIGO]],Consumo!$T$3:$T$902) + SUMIF(Consumo!$C$3:$C$902,tabItens[[#This Row],[CÓDIGO]],Consumo!$U$3:$U$902) + SUMIF(Consumo!$C$3:$C$902,tabItens[[#This Row],[CÓDIGO]],Consumo!$V$3:$V$902) + SUMIF(Consumo!$C$3:$C$902,tabItens[[#This Row],[CÓDIGO]],Consumo!$W$3:$W$902)</f>
        <v>122</v>
      </c>
      <c r="AT835" s="269">
        <f>SUMIF(Consumo!$C$3:$C$902,tabItens[[#This Row],[CÓDIGO]],Consumo!$AF$3:$AF$902)</f>
        <v>313</v>
      </c>
      <c r="AU835" s="270">
        <f>SUMIF(Consumo!$C$3:$C$902,tabItens[[#This Row],[CÓDIGO]],Consumo!$AG$3:$AG$902)</f>
        <v>100</v>
      </c>
      <c r="AV835" s="271">
        <f>SUMIF(Consumo!$C$3:$C$902,tabItens[[#This Row],[CÓDIGO]],Consumo!$AE$3:$AE$902)</f>
        <v>0.44444444444444442</v>
      </c>
      <c r="AW835" s="244">
        <f>tabItens[[#This Row],[QTDE ATUAL]] + tabItens[[#This Row],[RC QTDE]] + tabItens[[#This Row],[AF SALDO]] + tabItens[[#This Row],[Recentes]]</f>
        <v>100</v>
      </c>
      <c r="AX835" s="272">
        <v>17</v>
      </c>
      <c r="AY835" s="272">
        <v>4</v>
      </c>
      <c r="AZ835" s="272">
        <f>IF(ISBLANK(tabItens[[#This Row],[CÓDIGO]]),"",tabItens[[#This Row],[PontoMês]] * (AZ$2+tabItens[[#This Row],[PontoQtM]]))</f>
        <v>68</v>
      </c>
      <c r="BA835" s="271">
        <f>tabItens[[#This Row],[PontoPed]] - tabItens[[#This Row],[Saldo]] + (1/10)</f>
        <v>-31.9</v>
      </c>
      <c r="BB835" s="271">
        <f xml:space="preserve"> tabItens[[#This Row],[PontoMês]] * BB$2 - tabItens[[#This Row],[QTDE ATUAL]] - (1/10)</f>
        <v>16.899999999999999</v>
      </c>
      <c r="BC835" s="273">
        <f>IF( tabItens[[#This Row],[PontoPed]]&gt;0, IF(tabItens[[#This Row],[PontoPed]]&lt;1, 1, IF( tabItens[[#This Row],[Saldo]]&gt;tabItens[[#This Row],[PontoPed]], 0, (tabItens[[#This Row],[PontoPed]]-tabItens[[#This Row],[Saldo]])/tabItens[[#This Row],[PontoPed]] ) ), 0 )</f>
        <v>0</v>
      </c>
      <c r="BD835" s="274">
        <f>ROUNDDOWN(IF( OR( AND(tabItens[[#This Row],[PontoPed]]&lt;tabItens[[#This Row],[Saldo]],tabItens[[#This Row],[Saldo]]&gt;0), tabItens[[#This Row],[PontoPed]]=0), 99, IF(AND(tabItens[[#This Row],[Saldo]]=0,tabItens[[#This Row],[PontoPed]]&gt;0), 0, (1-tabItens[[#This Row],[PctAb]])*10 ) ),0)</f>
        <v>99</v>
      </c>
      <c r="BE835" s="275">
        <f>MAX(ROUNDDOWN( IF(tabItens[[#This Row],[Abaixo]] &gt; 0,   tabItens[[#This Row],[Abaixo]] + (tabItens[[#This Row],[PontoMês]] * IF( OR( ISBLANK(tabItens[[#This Row],[ATA Nº/ANO]]), tabItens[[#This Row],[ATA Nº/ANO]] = ""),BE$2,BE$1)),0),0),0)</f>
        <v>0</v>
      </c>
      <c r="BF83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5" s="276">
        <f>SUMIF(Consumo!$C$3:$C$902,tabItens[[#This Row],[CÓDIGO]],Consumo!$E$3:$E$902)</f>
        <v>8</v>
      </c>
      <c r="BH835" s="277">
        <f>IF(AND(tabItens[[#This Row],[Pend]] &gt; 0,tabItens[[#This Row],[Consumo]] &lt;&gt; 0), tabItens[[#This Row],[Pend]] / tabItens[[#This Row],[Consumo]], 0 )</f>
        <v>2.5559105431309903E-2</v>
      </c>
      <c r="BI835" s="276"/>
      <c r="BJ835" s="276"/>
      <c r="BK835" s="278" t="s">
        <v>2077</v>
      </c>
    </row>
    <row r="836" spans="1:63" x14ac:dyDescent="0.3">
      <c r="A836" s="239">
        <v>112156</v>
      </c>
      <c r="B836" s="240" t="s">
        <v>1692</v>
      </c>
      <c r="C836" s="241" t="s">
        <v>31</v>
      </c>
      <c r="D836" s="242">
        <v>3.8</v>
      </c>
      <c r="E836" s="243"/>
      <c r="F836" s="243"/>
      <c r="G836" s="243" t="s">
        <v>891</v>
      </c>
      <c r="H836" s="244">
        <v>113</v>
      </c>
      <c r="I836" s="245">
        <v>103003</v>
      </c>
      <c r="J836" s="246">
        <v>3.8</v>
      </c>
      <c r="K836" s="247">
        <v>445</v>
      </c>
      <c r="L836" s="248">
        <f>IF(tabItens[[#This Row],[Média]] &gt; 0, tabItens[[#This Row],[QTDE ATUAL]] / tabItens[[#This Row],[Média]],999.9)</f>
        <v>999.9</v>
      </c>
      <c r="M836" s="249">
        <v>0</v>
      </c>
      <c r="N836" s="250">
        <f>tabItens[[#This Row],[VALOR UNIT.]] * tabItens[[#This Row],[LC]]</f>
        <v>0</v>
      </c>
      <c r="O836" s="251" t="s">
        <v>2110</v>
      </c>
      <c r="P836" s="252"/>
      <c r="Q836" s="253"/>
      <c r="R836" s="250"/>
      <c r="S836" s="254"/>
      <c r="T836" s="255">
        <f>ROUNDDOWN(IFERROR(tabItens[[#This Row],[ATA DT.VALID.]] - $D$1,0) / 30,0)</f>
        <v>-1507</v>
      </c>
      <c r="U836" s="240" t="s">
        <v>1690</v>
      </c>
      <c r="V836" s="256">
        <v>1</v>
      </c>
      <c r="W836" s="257" t="s">
        <v>2068</v>
      </c>
      <c r="X836" s="258">
        <v>55</v>
      </c>
      <c r="Y836" s="259">
        <v>37</v>
      </c>
      <c r="Z836" s="260">
        <v>2649</v>
      </c>
      <c r="AA836" s="261">
        <v>2023</v>
      </c>
      <c r="AB836" s="262">
        <v>200</v>
      </c>
      <c r="AC836" s="262"/>
      <c r="AD836" s="261"/>
      <c r="AE836" s="262"/>
      <c r="AF836" s="255"/>
      <c r="AG836" s="263" t="s">
        <v>2063</v>
      </c>
      <c r="AH836" s="264"/>
      <c r="AI836" s="255">
        <v>184</v>
      </c>
      <c r="AJ836" s="264">
        <v>44855</v>
      </c>
      <c r="AK836" s="264">
        <v>40045</v>
      </c>
      <c r="AL836" s="264">
        <v>44845</v>
      </c>
      <c r="AM836" s="254"/>
      <c r="AN836" s="243"/>
      <c r="AO836" s="265" t="str">
        <f>_xlfn.IFNA(IF(VLOOKUP(tabItens[[#This Row],[CÓDIGO]],tabExcluirDoEstoque[#Data],1,FALSE),"sim",""),"")</f>
        <v/>
      </c>
      <c r="AP836" s="266" t="str">
        <f ca="1">IF(OR(ISBLANK(tabItens[[#This Row],[ATA DT.VALID.]]),tabItens[[#This Row],[ATA DT.VALID.]]="",tabItens[[#This Row],[ATA DT.VALID.]]=" "),"",IF(TYPE(tabItens[[#This Row],[ATA DT.VALID.]])=1,ROUNDUP((tabItens[[#This Row],[ATA DT.VALID.]]-TODAY())/7,0),""))</f>
        <v/>
      </c>
      <c r="AQ836" s="267">
        <v>0</v>
      </c>
      <c r="AR836" s="268" t="str">
        <f>IF(ISBLANK(tabItens[[#This Row],[CÓDIGO]]),"",IFERROR(VLOOKUP(tabItens[[#This Row],[CÓDIGO]],Consumo!$C$2:$AI$902,32,FALSE),0))</f>
        <v>08.2023</v>
      </c>
      <c r="AS836" s="269">
        <f>SUMIF(Consumo!$C$3:$C$902,tabItens[[#This Row],[CÓDIGO]],Consumo!$T$3:$T$902) + SUMIF(Consumo!$C$3:$C$902,tabItens[[#This Row],[CÓDIGO]],Consumo!$U$3:$U$902) + SUMIF(Consumo!$C$3:$C$902,tabItens[[#This Row],[CÓDIGO]],Consumo!$V$3:$V$902) + SUMIF(Consumo!$C$3:$C$902,tabItens[[#This Row],[CÓDIGO]],Consumo!$W$3:$W$902)</f>
        <v>112</v>
      </c>
      <c r="AT836" s="269">
        <f>SUMIF(Consumo!$C$3:$C$902,tabItens[[#This Row],[CÓDIGO]],Consumo!$AF$3:$AF$902)</f>
        <v>982</v>
      </c>
      <c r="AU836" s="270">
        <f>SUMIF(Consumo!$C$3:$C$902,tabItens[[#This Row],[CÓDIGO]],Consumo!$AG$3:$AG$902)</f>
        <v>245</v>
      </c>
      <c r="AV836" s="271">
        <f>SUMIF(Consumo!$C$3:$C$902,tabItens[[#This Row],[CÓDIGO]],Consumo!$AE$3:$AE$902)</f>
        <v>0</v>
      </c>
      <c r="AW836" s="244">
        <f>tabItens[[#This Row],[QTDE ATUAL]] + tabItens[[#This Row],[RC QTDE]] + tabItens[[#This Row],[AF SALDO]] + tabItens[[#This Row],[Recentes]]</f>
        <v>313</v>
      </c>
      <c r="AX836" s="272">
        <v>50</v>
      </c>
      <c r="AY836" s="272">
        <v>4</v>
      </c>
      <c r="AZ836" s="272">
        <f>IF(ISBLANK(tabItens[[#This Row],[CÓDIGO]]),"",tabItens[[#This Row],[PontoMês]] * (AZ$2+tabItens[[#This Row],[PontoQtM]]))</f>
        <v>200</v>
      </c>
      <c r="BA836" s="271">
        <f>tabItens[[#This Row],[PontoPed]] - tabItens[[#This Row],[Saldo]] + (1/10)</f>
        <v>-112.9</v>
      </c>
      <c r="BB836" s="271">
        <f xml:space="preserve"> tabItens[[#This Row],[PontoMês]] * BB$2 - tabItens[[#This Row],[QTDE ATUAL]] - (1/10)</f>
        <v>-63.1</v>
      </c>
      <c r="BC836" s="273">
        <f>IF( tabItens[[#This Row],[PontoPed]]&gt;0, IF(tabItens[[#This Row],[PontoPed]]&lt;1, 1, IF( tabItens[[#This Row],[Saldo]]&gt;tabItens[[#This Row],[PontoPed]], 0, (tabItens[[#This Row],[PontoPed]]-tabItens[[#This Row],[Saldo]])/tabItens[[#This Row],[PontoPed]] ) ), 0 )</f>
        <v>0</v>
      </c>
      <c r="BD836" s="274">
        <f>ROUNDDOWN(IF( OR( AND(tabItens[[#This Row],[PontoPed]]&lt;tabItens[[#This Row],[Saldo]],tabItens[[#This Row],[Saldo]]&gt;0), tabItens[[#This Row],[PontoPed]]=0), 99, IF(AND(tabItens[[#This Row],[Saldo]]=0,tabItens[[#This Row],[PontoPed]]&gt;0), 0, (1-tabItens[[#This Row],[PctAb]])*10 ) ),0)</f>
        <v>99</v>
      </c>
      <c r="BE836" s="275">
        <f>MAX(ROUNDDOWN( IF(tabItens[[#This Row],[Abaixo]] &gt; 0,   tabItens[[#This Row],[Abaixo]] + (tabItens[[#This Row],[PontoMês]] * IF( OR( ISBLANK(tabItens[[#This Row],[ATA Nº/ANO]]), tabItens[[#This Row],[ATA Nº/ANO]] = ""),BE$2,BE$1)),0),0),0)</f>
        <v>0</v>
      </c>
      <c r="BF83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6" s="276">
        <f>SUMIF(Consumo!$C$3:$C$902,tabItens[[#This Row],[CÓDIGO]],Consumo!$E$3:$E$902)</f>
        <v>0</v>
      </c>
      <c r="BH836" s="277">
        <f>IF(AND(tabItens[[#This Row],[Pend]] &gt; 0,tabItens[[#This Row],[Consumo]] &lt;&gt; 0), tabItens[[#This Row],[Pend]] / tabItens[[#This Row],[Consumo]], 0 )</f>
        <v>0</v>
      </c>
      <c r="BI836" s="276"/>
      <c r="BJ836" s="276"/>
      <c r="BK836" s="278" t="s">
        <v>2077</v>
      </c>
    </row>
    <row r="837" spans="1:63" x14ac:dyDescent="0.3">
      <c r="A837" s="239">
        <v>119181</v>
      </c>
      <c r="B837" s="240" t="s">
        <v>1739</v>
      </c>
      <c r="C837" s="241" t="s">
        <v>31</v>
      </c>
      <c r="D837" s="242">
        <v>2.68</v>
      </c>
      <c r="E837" s="243"/>
      <c r="F837" s="243"/>
      <c r="G837" s="243" t="s">
        <v>891</v>
      </c>
      <c r="H837" s="244">
        <v>640</v>
      </c>
      <c r="I837" s="245">
        <v>103003</v>
      </c>
      <c r="J837" s="246">
        <v>2.68</v>
      </c>
      <c r="K837" s="247">
        <v>392</v>
      </c>
      <c r="L837" s="248">
        <f>IF(tabItens[[#This Row],[Média]] &gt; 0, tabItens[[#This Row],[QTDE ATUAL]] / tabItens[[#This Row],[Média]],999.9)</f>
        <v>999.9</v>
      </c>
      <c r="M837" s="249">
        <v>0</v>
      </c>
      <c r="N837" s="250">
        <f>tabItens[[#This Row],[VALOR UNIT.]] * tabItens[[#This Row],[LC]]</f>
        <v>0</v>
      </c>
      <c r="O837" s="251" t="s">
        <v>2110</v>
      </c>
      <c r="P837" s="252"/>
      <c r="Q837" s="253"/>
      <c r="R837" s="250"/>
      <c r="S837" s="254"/>
      <c r="T837" s="255">
        <f>ROUNDDOWN(IFERROR(tabItens[[#This Row],[ATA DT.VALID.]] - $D$1,0) / 30,0)</f>
        <v>-1507</v>
      </c>
      <c r="U837" s="240" t="s">
        <v>1690</v>
      </c>
      <c r="V837" s="256">
        <v>1</v>
      </c>
      <c r="W837" s="257" t="s">
        <v>2068</v>
      </c>
      <c r="X837" s="258">
        <v>55</v>
      </c>
      <c r="Y837" s="259">
        <v>37</v>
      </c>
      <c r="Z837" s="260"/>
      <c r="AA837" s="261"/>
      <c r="AB837" s="262"/>
      <c r="AC837" s="262"/>
      <c r="AD837" s="261"/>
      <c r="AE837" s="262"/>
      <c r="AF837" s="255"/>
      <c r="AG837" s="263" t="s">
        <v>2063</v>
      </c>
      <c r="AH837" s="264"/>
      <c r="AI837" s="255">
        <v>172</v>
      </c>
      <c r="AJ837" s="264">
        <v>44544</v>
      </c>
      <c r="AK837" s="264">
        <v>40581</v>
      </c>
      <c r="AL837" s="264">
        <v>44470</v>
      </c>
      <c r="AM837" s="254"/>
      <c r="AN837" s="243"/>
      <c r="AO837" s="265" t="str">
        <f>_xlfn.IFNA(IF(VLOOKUP(tabItens[[#This Row],[CÓDIGO]],tabExcluirDoEstoque[#Data],1,FALSE),"sim",""),"")</f>
        <v/>
      </c>
      <c r="AP837" s="266" t="str">
        <f ca="1">IF(OR(ISBLANK(tabItens[[#This Row],[ATA DT.VALID.]]),tabItens[[#This Row],[ATA DT.VALID.]]="",tabItens[[#This Row],[ATA DT.VALID.]]=" "),"",IF(TYPE(tabItens[[#This Row],[ATA DT.VALID.]])=1,ROUNDUP((tabItens[[#This Row],[ATA DT.VALID.]]-TODAY())/7,0),""))</f>
        <v/>
      </c>
      <c r="AQ837" s="267">
        <v>0</v>
      </c>
      <c r="AR837" s="268" t="str">
        <f>IF(ISBLANK(tabItens[[#This Row],[CÓDIGO]]),"",IFERROR(VLOOKUP(tabItens[[#This Row],[CÓDIGO]],Consumo!$C$2:$AI$902,32,FALSE),0))</f>
        <v>08.2023</v>
      </c>
      <c r="AS837" s="269">
        <f>SUMIF(Consumo!$C$3:$C$902,tabItens[[#This Row],[CÓDIGO]],Consumo!$T$3:$T$902) + SUMIF(Consumo!$C$3:$C$902,tabItens[[#This Row],[CÓDIGO]],Consumo!$U$3:$U$902) + SUMIF(Consumo!$C$3:$C$902,tabItens[[#This Row],[CÓDIGO]],Consumo!$V$3:$V$902) + SUMIF(Consumo!$C$3:$C$902,tabItens[[#This Row],[CÓDIGO]],Consumo!$W$3:$W$902)</f>
        <v>120</v>
      </c>
      <c r="AT837" s="269">
        <f>SUMIF(Consumo!$C$3:$C$902,tabItens[[#This Row],[CÓDIGO]],Consumo!$AF$3:$AF$902)</f>
        <v>756</v>
      </c>
      <c r="AU837" s="270">
        <f>SUMIF(Consumo!$C$3:$C$902,tabItens[[#This Row],[CÓDIGO]],Consumo!$AG$3:$AG$902)</f>
        <v>166</v>
      </c>
      <c r="AV837" s="271">
        <f>SUMIF(Consumo!$C$3:$C$902,tabItens[[#This Row],[CÓDIGO]],Consumo!$AE$3:$AE$902)</f>
        <v>0</v>
      </c>
      <c r="AW837" s="244">
        <f>tabItens[[#This Row],[QTDE ATUAL]] + tabItens[[#This Row],[RC QTDE]] + tabItens[[#This Row],[AF SALDO]] + tabItens[[#This Row],[Recentes]]</f>
        <v>640</v>
      </c>
      <c r="AX837" s="272">
        <v>58</v>
      </c>
      <c r="AY837" s="272">
        <v>4</v>
      </c>
      <c r="AZ837" s="272">
        <f>IF(ISBLANK(tabItens[[#This Row],[CÓDIGO]]),"",tabItens[[#This Row],[PontoMês]] * (AZ$2+tabItens[[#This Row],[PontoQtM]]))</f>
        <v>232</v>
      </c>
      <c r="BA837" s="271">
        <f>tabItens[[#This Row],[PontoPed]] - tabItens[[#This Row],[Saldo]] + (1/10)</f>
        <v>-407.9</v>
      </c>
      <c r="BB837" s="271">
        <f xml:space="preserve"> tabItens[[#This Row],[PontoMês]] * BB$2 - tabItens[[#This Row],[QTDE ATUAL]] - (1/10)</f>
        <v>-582.1</v>
      </c>
      <c r="BC837" s="273">
        <f>IF( tabItens[[#This Row],[PontoPed]]&gt;0, IF(tabItens[[#This Row],[PontoPed]]&lt;1, 1, IF( tabItens[[#This Row],[Saldo]]&gt;tabItens[[#This Row],[PontoPed]], 0, (tabItens[[#This Row],[PontoPed]]-tabItens[[#This Row],[Saldo]])/tabItens[[#This Row],[PontoPed]] ) ), 0 )</f>
        <v>0</v>
      </c>
      <c r="BD837" s="274">
        <f>ROUNDDOWN(IF( OR( AND(tabItens[[#This Row],[PontoPed]]&lt;tabItens[[#This Row],[Saldo]],tabItens[[#This Row],[Saldo]]&gt;0), tabItens[[#This Row],[PontoPed]]=0), 99, IF(AND(tabItens[[#This Row],[Saldo]]=0,tabItens[[#This Row],[PontoPed]]&gt;0), 0, (1-tabItens[[#This Row],[PctAb]])*10 ) ),0)</f>
        <v>99</v>
      </c>
      <c r="BE837" s="275">
        <f>MAX(ROUNDDOWN( IF(tabItens[[#This Row],[Abaixo]] &gt; 0,   tabItens[[#This Row],[Abaixo]] + (tabItens[[#This Row],[PontoMês]] * IF( OR( ISBLANK(tabItens[[#This Row],[ATA Nº/ANO]]), tabItens[[#This Row],[ATA Nº/ANO]] = ""),BE$2,BE$1)),0),0),0)</f>
        <v>0</v>
      </c>
      <c r="BF83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7" s="276">
        <f>SUMIF(Consumo!$C$3:$C$902,tabItens[[#This Row],[CÓDIGO]],Consumo!$E$3:$E$902)</f>
        <v>0</v>
      </c>
      <c r="BH837" s="277">
        <f>IF(AND(tabItens[[#This Row],[Pend]] &gt; 0,tabItens[[#This Row],[Consumo]] &lt;&gt; 0), tabItens[[#This Row],[Pend]] / tabItens[[#This Row],[Consumo]], 0 )</f>
        <v>0</v>
      </c>
      <c r="BI837" s="276"/>
      <c r="BJ837" s="276"/>
      <c r="BK837" s="278" t="s">
        <v>2077</v>
      </c>
    </row>
    <row r="838" spans="1:63" x14ac:dyDescent="0.3">
      <c r="A838" s="239">
        <v>136083</v>
      </c>
      <c r="B838" s="240" t="s">
        <v>1919</v>
      </c>
      <c r="C838" s="241" t="s">
        <v>31</v>
      </c>
      <c r="D838" s="242">
        <v>5.83</v>
      </c>
      <c r="E838" s="243"/>
      <c r="F838" s="243"/>
      <c r="G838" s="243" t="s">
        <v>891</v>
      </c>
      <c r="H838" s="244">
        <v>436</v>
      </c>
      <c r="I838" s="245">
        <v>103003</v>
      </c>
      <c r="J838" s="246">
        <v>5.83</v>
      </c>
      <c r="K838" s="247">
        <v>167</v>
      </c>
      <c r="L838" s="248">
        <f>IF(tabItens[[#This Row],[Média]] &gt; 0, tabItens[[#This Row],[QTDE ATUAL]] / tabItens[[#This Row],[Média]],999.9)</f>
        <v>999.9</v>
      </c>
      <c r="M838" s="249">
        <v>0</v>
      </c>
      <c r="N838" s="250">
        <f>tabItens[[#This Row],[VALOR UNIT.]] * tabItens[[#This Row],[LC]]</f>
        <v>0</v>
      </c>
      <c r="O838" s="251" t="s">
        <v>2110</v>
      </c>
      <c r="P838" s="252"/>
      <c r="Q838" s="253"/>
      <c r="R838" s="250"/>
      <c r="S838" s="254"/>
      <c r="T838" s="255">
        <f>ROUNDDOWN(IFERROR(tabItens[[#This Row],[ATA DT.VALID.]] - $D$1,0) / 30,0)</f>
        <v>-1507</v>
      </c>
      <c r="U838" s="240" t="s">
        <v>1690</v>
      </c>
      <c r="V838" s="256">
        <v>1</v>
      </c>
      <c r="W838" s="257" t="s">
        <v>2068</v>
      </c>
      <c r="X838" s="258">
        <v>55</v>
      </c>
      <c r="Y838" s="259">
        <v>37</v>
      </c>
      <c r="Z838" s="260"/>
      <c r="AA838" s="261"/>
      <c r="AB838" s="262"/>
      <c r="AC838" s="262"/>
      <c r="AD838" s="261"/>
      <c r="AE838" s="262"/>
      <c r="AF838" s="255"/>
      <c r="AG838" s="263" t="s">
        <v>2063</v>
      </c>
      <c r="AH838" s="264"/>
      <c r="AI838" s="255">
        <v>56</v>
      </c>
      <c r="AJ838" s="264">
        <v>44448</v>
      </c>
      <c r="AK838" s="264">
        <v>43446</v>
      </c>
      <c r="AL838" s="264">
        <v>44725</v>
      </c>
      <c r="AM838" s="254"/>
      <c r="AN838" s="243"/>
      <c r="AO838" s="265" t="str">
        <f>_xlfn.IFNA(IF(VLOOKUP(tabItens[[#This Row],[CÓDIGO]],tabExcluirDoEstoque[#Data],1,FALSE),"sim",""),"")</f>
        <v/>
      </c>
      <c r="AP838" s="266" t="str">
        <f ca="1">IF(OR(ISBLANK(tabItens[[#This Row],[ATA DT.VALID.]]),tabItens[[#This Row],[ATA DT.VALID.]]="",tabItens[[#This Row],[ATA DT.VALID.]]=" "),"",IF(TYPE(tabItens[[#This Row],[ATA DT.VALID.]])=1,ROUNDUP((tabItens[[#This Row],[ATA DT.VALID.]]-TODAY())/7,0),""))</f>
        <v/>
      </c>
      <c r="AQ838" s="267">
        <v>0</v>
      </c>
      <c r="AR838" s="268" t="str">
        <f>IF(ISBLANK(tabItens[[#This Row],[CÓDIGO]]),"",IFERROR(VLOOKUP(tabItens[[#This Row],[CÓDIGO]],Consumo!$C$2:$AI$902,32,FALSE),0))</f>
        <v>06.2023</v>
      </c>
      <c r="AS838" s="269">
        <f>SUMIF(Consumo!$C$3:$C$902,tabItens[[#This Row],[CÓDIGO]],Consumo!$T$3:$T$902) + SUMIF(Consumo!$C$3:$C$902,tabItens[[#This Row],[CÓDIGO]],Consumo!$U$3:$U$902) + SUMIF(Consumo!$C$3:$C$902,tabItens[[#This Row],[CÓDIGO]],Consumo!$V$3:$V$902) + SUMIF(Consumo!$C$3:$C$902,tabItens[[#This Row],[CÓDIGO]],Consumo!$W$3:$W$902)</f>
        <v>62</v>
      </c>
      <c r="AT838" s="269">
        <f>SUMIF(Consumo!$C$3:$C$902,tabItens[[#This Row],[CÓDIGO]],Consumo!$AF$3:$AF$902)</f>
        <v>214</v>
      </c>
      <c r="AU838" s="270">
        <f>SUMIF(Consumo!$C$3:$C$902,tabItens[[#This Row],[CÓDIGO]],Consumo!$AG$3:$AG$902)</f>
        <v>62</v>
      </c>
      <c r="AV838" s="271">
        <f>SUMIF(Consumo!$C$3:$C$902,tabItens[[#This Row],[CÓDIGO]],Consumo!$AE$3:$AE$902)</f>
        <v>0</v>
      </c>
      <c r="AW838" s="244">
        <f>tabItens[[#This Row],[QTDE ATUAL]] + tabItens[[#This Row],[RC QTDE]] + tabItens[[#This Row],[AF SALDO]] + tabItens[[#This Row],[Recentes]]</f>
        <v>436</v>
      </c>
      <c r="AX838" s="272">
        <v>25</v>
      </c>
      <c r="AY838" s="272">
        <v>4</v>
      </c>
      <c r="AZ838" s="272">
        <f>IF(ISBLANK(tabItens[[#This Row],[CÓDIGO]]),"",tabItens[[#This Row],[PontoMês]] * (AZ$2+tabItens[[#This Row],[PontoQtM]]))</f>
        <v>100</v>
      </c>
      <c r="BA838" s="271">
        <f>tabItens[[#This Row],[PontoPed]] - tabItens[[#This Row],[Saldo]] + (1/10)</f>
        <v>-335.9</v>
      </c>
      <c r="BB838" s="271">
        <f xml:space="preserve"> tabItens[[#This Row],[PontoMês]] * BB$2 - tabItens[[#This Row],[QTDE ATUAL]] - (1/10)</f>
        <v>-411.1</v>
      </c>
      <c r="BC838" s="273">
        <f>IF( tabItens[[#This Row],[PontoPed]]&gt;0, IF(tabItens[[#This Row],[PontoPed]]&lt;1, 1, IF( tabItens[[#This Row],[Saldo]]&gt;tabItens[[#This Row],[PontoPed]], 0, (tabItens[[#This Row],[PontoPed]]-tabItens[[#This Row],[Saldo]])/tabItens[[#This Row],[PontoPed]] ) ), 0 )</f>
        <v>0</v>
      </c>
      <c r="BD838" s="274">
        <f>ROUNDDOWN(IF( OR( AND(tabItens[[#This Row],[PontoPed]]&lt;tabItens[[#This Row],[Saldo]],tabItens[[#This Row],[Saldo]]&gt;0), tabItens[[#This Row],[PontoPed]]=0), 99, IF(AND(tabItens[[#This Row],[Saldo]]=0,tabItens[[#This Row],[PontoPed]]&gt;0), 0, (1-tabItens[[#This Row],[PctAb]])*10 ) ),0)</f>
        <v>99</v>
      </c>
      <c r="BE838" s="275">
        <f>MAX(ROUNDDOWN( IF(tabItens[[#This Row],[Abaixo]] &gt; 0,   tabItens[[#This Row],[Abaixo]] + (tabItens[[#This Row],[PontoMês]] * IF( OR( ISBLANK(tabItens[[#This Row],[ATA Nº/ANO]]), tabItens[[#This Row],[ATA Nº/ANO]] = ""),BE$2,BE$1)),0),0),0)</f>
        <v>0</v>
      </c>
      <c r="BF83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8" s="276">
        <f>SUMIF(Consumo!$C$3:$C$902,tabItens[[#This Row],[CÓDIGO]],Consumo!$E$3:$E$902)</f>
        <v>0</v>
      </c>
      <c r="BH838" s="277">
        <f>IF(AND(tabItens[[#This Row],[Pend]] &gt; 0,tabItens[[#This Row],[Consumo]] &lt;&gt; 0), tabItens[[#This Row],[Pend]] / tabItens[[#This Row],[Consumo]], 0 )</f>
        <v>0</v>
      </c>
      <c r="BI838" s="276"/>
      <c r="BJ838" s="276"/>
      <c r="BK838" s="278" t="s">
        <v>2077</v>
      </c>
    </row>
    <row r="839" spans="1:63" x14ac:dyDescent="0.3">
      <c r="A839" s="239">
        <v>136082</v>
      </c>
      <c r="B839" s="240" t="s">
        <v>1918</v>
      </c>
      <c r="C839" s="241" t="s">
        <v>31</v>
      </c>
      <c r="D839" s="242">
        <v>3.5714299999999999</v>
      </c>
      <c r="E839" s="243"/>
      <c r="F839" s="243"/>
      <c r="G839" s="243" t="s">
        <v>891</v>
      </c>
      <c r="H839" s="244">
        <v>0</v>
      </c>
      <c r="I839" s="245">
        <v>103003</v>
      </c>
      <c r="J839" s="246">
        <v>3.5714299999999999</v>
      </c>
      <c r="K839" s="247">
        <v>295</v>
      </c>
      <c r="L839" s="248">
        <f>IF(tabItens[[#This Row],[Média]] &gt; 0, tabItens[[#This Row],[QTDE ATUAL]] / tabItens[[#This Row],[Média]],999.9)</f>
        <v>0</v>
      </c>
      <c r="M839" s="249">
        <v>0</v>
      </c>
      <c r="N839" s="250">
        <f>tabItens[[#This Row],[VALOR UNIT.]] * tabItens[[#This Row],[LC]]</f>
        <v>0</v>
      </c>
      <c r="O839" s="251" t="s">
        <v>2110</v>
      </c>
      <c r="P839" s="252"/>
      <c r="Q839" s="253"/>
      <c r="R839" s="250"/>
      <c r="S839" s="254"/>
      <c r="T839" s="255">
        <f>ROUNDDOWN(IFERROR(tabItens[[#This Row],[ATA DT.VALID.]] - $D$1,0) / 30,0)</f>
        <v>-1507</v>
      </c>
      <c r="U839" s="240" t="s">
        <v>1690</v>
      </c>
      <c r="V839" s="256">
        <v>1</v>
      </c>
      <c r="W839" s="257" t="s">
        <v>2068</v>
      </c>
      <c r="X839" s="258">
        <v>55</v>
      </c>
      <c r="Y839" s="259">
        <v>37</v>
      </c>
      <c r="Z839" s="260">
        <v>10090</v>
      </c>
      <c r="AA839" s="261">
        <v>2023</v>
      </c>
      <c r="AB839" s="262">
        <v>700</v>
      </c>
      <c r="AC839" s="262"/>
      <c r="AD839" s="261"/>
      <c r="AE839" s="262"/>
      <c r="AF839" s="255"/>
      <c r="AG839" s="263" t="s">
        <v>2063</v>
      </c>
      <c r="AH839" s="264"/>
      <c r="AI839" s="255">
        <v>100</v>
      </c>
      <c r="AJ839" s="264">
        <v>44568</v>
      </c>
      <c r="AK839" s="264">
        <v>43446</v>
      </c>
      <c r="AL839" s="264">
        <v>45077</v>
      </c>
      <c r="AM839" s="254"/>
      <c r="AN839" s="243"/>
      <c r="AO839" s="265" t="str">
        <f>_xlfn.IFNA(IF(VLOOKUP(tabItens[[#This Row],[CÓDIGO]],tabExcluirDoEstoque[#Data],1,FALSE),"sim",""),"")</f>
        <v/>
      </c>
      <c r="AP839" s="266" t="str">
        <f ca="1">IF(OR(ISBLANK(tabItens[[#This Row],[ATA DT.VALID.]]),tabItens[[#This Row],[ATA DT.VALID.]]="",tabItens[[#This Row],[ATA DT.VALID.]]=" "),"",IF(TYPE(tabItens[[#This Row],[ATA DT.VALID.]])=1,ROUNDUP((tabItens[[#This Row],[ATA DT.VALID.]]-TODAY())/7,0),""))</f>
        <v/>
      </c>
      <c r="AQ839" s="267">
        <v>0</v>
      </c>
      <c r="AR839" s="268" t="str">
        <f>IF(ISBLANK(tabItens[[#This Row],[CÓDIGO]]),"",IFERROR(VLOOKUP(tabItens[[#This Row],[CÓDIGO]],Consumo!$C$2:$AI$902,32,FALSE),0))</f>
        <v>06.2023</v>
      </c>
      <c r="AS839" s="269">
        <f>SUMIF(Consumo!$C$3:$C$902,tabItens[[#This Row],[CÓDIGO]],Consumo!$T$3:$T$902) + SUMIF(Consumo!$C$3:$C$902,tabItens[[#This Row],[CÓDIGO]],Consumo!$U$3:$U$902) + SUMIF(Consumo!$C$3:$C$902,tabItens[[#This Row],[CÓDIGO]],Consumo!$V$3:$V$902) + SUMIF(Consumo!$C$3:$C$902,tabItens[[#This Row],[CÓDIGO]],Consumo!$W$3:$W$902)</f>
        <v>12</v>
      </c>
      <c r="AT839" s="269">
        <f>SUMIF(Consumo!$C$3:$C$902,tabItens[[#This Row],[CÓDIGO]],Consumo!$AF$3:$AF$902)</f>
        <v>790</v>
      </c>
      <c r="AU839" s="270">
        <f>SUMIF(Consumo!$C$3:$C$902,tabItens[[#This Row],[CÓDIGO]],Consumo!$AG$3:$AG$902)</f>
        <v>100</v>
      </c>
      <c r="AV839" s="271">
        <f>SUMIF(Consumo!$C$3:$C$902,tabItens[[#This Row],[CÓDIGO]],Consumo!$AE$3:$AE$902)</f>
        <v>16.111111111111111</v>
      </c>
      <c r="AW839" s="244">
        <f>tabItens[[#This Row],[QTDE ATUAL]] + tabItens[[#This Row],[RC QTDE]] + tabItens[[#This Row],[AF SALDO]] + tabItens[[#This Row],[Recentes]]</f>
        <v>700</v>
      </c>
      <c r="AX839" s="272">
        <v>17</v>
      </c>
      <c r="AY839" s="272">
        <v>4</v>
      </c>
      <c r="AZ839" s="272">
        <f>IF(ISBLANK(tabItens[[#This Row],[CÓDIGO]]),"",tabItens[[#This Row],[PontoMês]] * (AZ$2+tabItens[[#This Row],[PontoQtM]]))</f>
        <v>68</v>
      </c>
      <c r="BA839" s="271">
        <f>tabItens[[#This Row],[PontoPed]] - tabItens[[#This Row],[Saldo]] + (1/10)</f>
        <v>-631.9</v>
      </c>
      <c r="BB839" s="271">
        <f xml:space="preserve"> tabItens[[#This Row],[PontoMês]] * BB$2 - tabItens[[#This Row],[QTDE ATUAL]] - (1/10)</f>
        <v>16.899999999999999</v>
      </c>
      <c r="BC839" s="273">
        <f>IF( tabItens[[#This Row],[PontoPed]]&gt;0, IF(tabItens[[#This Row],[PontoPed]]&lt;1, 1, IF( tabItens[[#This Row],[Saldo]]&gt;tabItens[[#This Row],[PontoPed]], 0, (tabItens[[#This Row],[PontoPed]]-tabItens[[#This Row],[Saldo]])/tabItens[[#This Row],[PontoPed]] ) ), 0 )</f>
        <v>0</v>
      </c>
      <c r="BD839" s="274">
        <f>ROUNDDOWN(IF( OR( AND(tabItens[[#This Row],[PontoPed]]&lt;tabItens[[#This Row],[Saldo]],tabItens[[#This Row],[Saldo]]&gt;0), tabItens[[#This Row],[PontoPed]]=0), 99, IF(AND(tabItens[[#This Row],[Saldo]]=0,tabItens[[#This Row],[PontoPed]]&gt;0), 0, (1-tabItens[[#This Row],[PctAb]])*10 ) ),0)</f>
        <v>99</v>
      </c>
      <c r="BE839" s="275">
        <f>MAX(ROUNDDOWN( IF(tabItens[[#This Row],[Abaixo]] &gt; 0,   tabItens[[#This Row],[Abaixo]] + (tabItens[[#This Row],[PontoMês]] * IF( OR( ISBLANK(tabItens[[#This Row],[ATA Nº/ANO]]), tabItens[[#This Row],[ATA Nº/ANO]] = ""),BE$2,BE$1)),0),0),0)</f>
        <v>0</v>
      </c>
      <c r="BF83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9" s="276">
        <f>SUMIF(Consumo!$C$3:$C$902,tabItens[[#This Row],[CÓDIGO]],Consumo!$E$3:$E$902)</f>
        <v>290</v>
      </c>
      <c r="BH839" s="277">
        <f>IF(AND(tabItens[[#This Row],[Pend]] &gt; 0,tabItens[[#This Row],[Consumo]] &lt;&gt; 0), tabItens[[#This Row],[Pend]] / tabItens[[#This Row],[Consumo]], 0 )</f>
        <v>0.36708860759493672</v>
      </c>
      <c r="BI839" s="276"/>
      <c r="BJ839" s="276"/>
      <c r="BK839" s="278" t="s">
        <v>2077</v>
      </c>
    </row>
    <row r="840" spans="1:63" x14ac:dyDescent="0.3">
      <c r="A840" s="239">
        <v>134581</v>
      </c>
      <c r="B840" s="240" t="s">
        <v>1901</v>
      </c>
      <c r="C840" s="241" t="s">
        <v>264</v>
      </c>
      <c r="D840" s="242">
        <v>94.93</v>
      </c>
      <c r="E840" s="243"/>
      <c r="F840" s="243"/>
      <c r="G840" s="243" t="s">
        <v>891</v>
      </c>
      <c r="H840" s="244">
        <v>0</v>
      </c>
      <c r="I840" s="245">
        <v>103003</v>
      </c>
      <c r="J840" s="246">
        <v>94.93</v>
      </c>
      <c r="K840" s="247">
        <v>60</v>
      </c>
      <c r="L840" s="248">
        <f>IF(tabItens[[#This Row],[Média]] &gt; 0, tabItens[[#This Row],[QTDE ATUAL]] / tabItens[[#This Row],[Média]],999.9)</f>
        <v>0</v>
      </c>
      <c r="M840" s="249">
        <v>0</v>
      </c>
      <c r="N840" s="250">
        <f>tabItens[[#This Row],[VALOR UNIT.]] * tabItens[[#This Row],[LC]]</f>
        <v>0</v>
      </c>
      <c r="O840" s="251" t="s">
        <v>2094</v>
      </c>
      <c r="P840" s="252"/>
      <c r="Q840" s="253"/>
      <c r="R840" s="250"/>
      <c r="S840" s="254"/>
      <c r="T840" s="255">
        <f>ROUNDDOWN(IFERROR(tabItens[[#This Row],[ATA DT.VALID.]] - $D$1,0) / 30,0)</f>
        <v>-1507</v>
      </c>
      <c r="U840" s="240" t="s">
        <v>1021</v>
      </c>
      <c r="V840" s="256">
        <v>1</v>
      </c>
      <c r="W840" s="257" t="s">
        <v>2067</v>
      </c>
      <c r="X840" s="258">
        <v>61</v>
      </c>
      <c r="Y840" s="259">
        <v>14</v>
      </c>
      <c r="Z840" s="260"/>
      <c r="AA840" s="261"/>
      <c r="AB840" s="262"/>
      <c r="AC840" s="262">
        <v>9644</v>
      </c>
      <c r="AD840" s="261">
        <v>2023</v>
      </c>
      <c r="AE840" s="262">
        <v>20</v>
      </c>
      <c r="AF840" s="255">
        <v>20</v>
      </c>
      <c r="AG840" s="263" t="s">
        <v>2045</v>
      </c>
      <c r="AH840" s="264">
        <v>45162</v>
      </c>
      <c r="AI840" s="255">
        <v>22</v>
      </c>
      <c r="AJ840" s="264">
        <v>44651</v>
      </c>
      <c r="AK840" s="264">
        <v>43174</v>
      </c>
      <c r="AL840" s="264">
        <v>45145</v>
      </c>
      <c r="AM840" s="254"/>
      <c r="AN840" s="243"/>
      <c r="AO840" s="265" t="str">
        <f>_xlfn.IFNA(IF(VLOOKUP(tabItens[[#This Row],[CÓDIGO]],tabExcluirDoEstoque[#Data],1,FALSE),"sim",""),"")</f>
        <v/>
      </c>
      <c r="AP840" s="266" t="str">
        <f ca="1">IF(OR(ISBLANK(tabItens[[#This Row],[ATA DT.VALID.]]),tabItens[[#This Row],[ATA DT.VALID.]]="",tabItens[[#This Row],[ATA DT.VALID.]]=" "),"",IF(TYPE(tabItens[[#This Row],[ATA DT.VALID.]])=1,ROUNDUP((tabItens[[#This Row],[ATA DT.VALID.]]-TODAY())/7,0),""))</f>
        <v/>
      </c>
      <c r="AQ840" s="267">
        <v>0</v>
      </c>
      <c r="AR840" s="268" t="str">
        <f>IF(ISBLANK(tabItens[[#This Row],[CÓDIGO]]),"",IFERROR(VLOOKUP(tabItens[[#This Row],[CÓDIGO]],Consumo!$C$2:$AI$902,32,FALSE),0))</f>
        <v>04.2023</v>
      </c>
      <c r="AS840" s="269">
        <f>SUMIF(Consumo!$C$3:$C$902,tabItens[[#This Row],[CÓDIGO]],Consumo!$T$3:$T$902) + SUMIF(Consumo!$C$3:$C$902,tabItens[[#This Row],[CÓDIGO]],Consumo!$U$3:$U$902) + SUMIF(Consumo!$C$3:$C$902,tabItens[[#This Row],[CÓDIGO]],Consumo!$V$3:$V$902) + SUMIF(Consumo!$C$3:$C$902,tabItens[[#This Row],[CÓDIGO]],Consumo!$W$3:$W$902)</f>
        <v>0</v>
      </c>
      <c r="AT840" s="269">
        <f>SUMIF(Consumo!$C$3:$C$902,tabItens[[#This Row],[CÓDIGO]],Consumo!$AF$3:$AF$902)</f>
        <v>102</v>
      </c>
      <c r="AU840" s="270">
        <f>SUMIF(Consumo!$C$3:$C$902,tabItens[[#This Row],[CÓDIGO]],Consumo!$AG$3:$AG$902)</f>
        <v>22</v>
      </c>
      <c r="AV840" s="271">
        <f>SUMIF(Consumo!$C$3:$C$902,tabItens[[#This Row],[CÓDIGO]],Consumo!$AE$3:$AE$902)</f>
        <v>1.1666666666666667</v>
      </c>
      <c r="AW840" s="244">
        <f>tabItens[[#This Row],[QTDE ATUAL]] + tabItens[[#This Row],[RC QTDE]] + tabItens[[#This Row],[AF SALDO]] + tabItens[[#This Row],[Recentes]]</f>
        <v>20</v>
      </c>
      <c r="AX840" s="272">
        <v>5</v>
      </c>
      <c r="AY840" s="272">
        <v>4</v>
      </c>
      <c r="AZ840" s="272">
        <f>IF(ISBLANK(tabItens[[#This Row],[CÓDIGO]]),"",tabItens[[#This Row],[PontoMês]] * (AZ$2+tabItens[[#This Row],[PontoQtM]]))</f>
        <v>20</v>
      </c>
      <c r="BA840" s="271">
        <f>tabItens[[#This Row],[PontoPed]] - tabItens[[#This Row],[Saldo]] + (1/10)</f>
        <v>0.1</v>
      </c>
      <c r="BB840" s="271">
        <f xml:space="preserve"> tabItens[[#This Row],[PontoMês]] * BB$2 - tabItens[[#This Row],[QTDE ATUAL]] - (1/10)</f>
        <v>4.9000000000000004</v>
      </c>
      <c r="BC840" s="273">
        <f>IF( tabItens[[#This Row],[PontoPed]]&gt;0, IF(tabItens[[#This Row],[PontoPed]]&lt;1, 1, IF( tabItens[[#This Row],[Saldo]]&gt;tabItens[[#This Row],[PontoPed]], 0, (tabItens[[#This Row],[PontoPed]]-tabItens[[#This Row],[Saldo]])/tabItens[[#This Row],[PontoPed]] ) ), 0 )</f>
        <v>0</v>
      </c>
      <c r="BD840" s="274">
        <f>ROUNDDOWN(IF( OR( AND(tabItens[[#This Row],[PontoPed]]&lt;tabItens[[#This Row],[Saldo]],tabItens[[#This Row],[Saldo]]&gt;0), tabItens[[#This Row],[PontoPed]]=0), 99, IF(AND(tabItens[[#This Row],[Saldo]]=0,tabItens[[#This Row],[PontoPed]]&gt;0), 0, (1-tabItens[[#This Row],[PctAb]])*10 ) ),0)</f>
        <v>10</v>
      </c>
      <c r="BE840" s="275">
        <f>MAX(ROUNDDOWN( IF(tabItens[[#This Row],[Abaixo]] &gt; 0,   tabItens[[#This Row],[Abaixo]] + (tabItens[[#This Row],[PontoMês]] * IF( OR( ISBLANK(tabItens[[#This Row],[ATA Nº/ANO]]), tabItens[[#This Row],[ATA Nº/ANO]] = ""),BE$2,BE$1)),0),0),0)</f>
        <v>15</v>
      </c>
      <c r="BF84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40" s="276">
        <f>SUMIF(Consumo!$C$3:$C$902,tabItens[[#This Row],[CÓDIGO]],Consumo!$E$3:$E$902)</f>
        <v>21</v>
      </c>
      <c r="BH840" s="277">
        <f>IF(AND(tabItens[[#This Row],[Pend]] &gt; 0,tabItens[[#This Row],[Consumo]] &lt;&gt; 0), tabItens[[#This Row],[Pend]] / tabItens[[#This Row],[Consumo]], 0 )</f>
        <v>0.20588235294117646</v>
      </c>
      <c r="BI840" s="276"/>
      <c r="BJ840" s="276"/>
      <c r="BK840" s="278" t="s">
        <v>2077</v>
      </c>
    </row>
    <row r="841" spans="1:63" x14ac:dyDescent="0.3">
      <c r="A841" s="239">
        <v>134582</v>
      </c>
      <c r="B841" s="240" t="s">
        <v>1902</v>
      </c>
      <c r="C841" s="241" t="s">
        <v>264</v>
      </c>
      <c r="D841" s="242">
        <v>66.45</v>
      </c>
      <c r="E841" s="243"/>
      <c r="F841" s="243"/>
      <c r="G841" s="243" t="s">
        <v>891</v>
      </c>
      <c r="H841" s="244">
        <v>37</v>
      </c>
      <c r="I841" s="245">
        <v>103003</v>
      </c>
      <c r="J841" s="246">
        <v>66.45</v>
      </c>
      <c r="K841" s="247">
        <v>68</v>
      </c>
      <c r="L841" s="248">
        <f>IF(tabItens[[#This Row],[Média]] &gt; 0, tabItens[[#This Row],[QTDE ATUAL]] / tabItens[[#This Row],[Média]],999.9)</f>
        <v>133.19999999999999</v>
      </c>
      <c r="M841" s="249">
        <v>0</v>
      </c>
      <c r="N841" s="250">
        <f>tabItens[[#This Row],[VALOR UNIT.]] * tabItens[[#This Row],[LC]]</f>
        <v>0</v>
      </c>
      <c r="O841" s="251" t="s">
        <v>2094</v>
      </c>
      <c r="P841" s="252"/>
      <c r="Q841" s="253"/>
      <c r="R841" s="250"/>
      <c r="S841" s="254"/>
      <c r="T841" s="255">
        <f>ROUNDDOWN(IFERROR(tabItens[[#This Row],[ATA DT.VALID.]] - $D$1,0) / 30,0)</f>
        <v>-1507</v>
      </c>
      <c r="U841" s="240" t="s">
        <v>1021</v>
      </c>
      <c r="V841" s="256">
        <v>1</v>
      </c>
      <c r="W841" s="257" t="s">
        <v>2067</v>
      </c>
      <c r="X841" s="258">
        <v>61</v>
      </c>
      <c r="Y841" s="259">
        <v>14</v>
      </c>
      <c r="Z841" s="260"/>
      <c r="AA841" s="261"/>
      <c r="AB841" s="262"/>
      <c r="AC841" s="262">
        <v>9661</v>
      </c>
      <c r="AD841" s="261">
        <v>2023</v>
      </c>
      <c r="AE841" s="262">
        <v>30</v>
      </c>
      <c r="AF841" s="255">
        <v>30</v>
      </c>
      <c r="AG841" s="263" t="s">
        <v>2045</v>
      </c>
      <c r="AH841" s="264">
        <v>45162</v>
      </c>
      <c r="AI841" s="255">
        <v>32</v>
      </c>
      <c r="AJ841" s="264">
        <v>44651</v>
      </c>
      <c r="AK841" s="264">
        <v>43174</v>
      </c>
      <c r="AL841" s="264">
        <v>45145</v>
      </c>
      <c r="AM841" s="254"/>
      <c r="AN841" s="243"/>
      <c r="AO841" s="265" t="str">
        <f>_xlfn.IFNA(IF(VLOOKUP(tabItens[[#This Row],[CÓDIGO]],tabExcluirDoEstoque[#Data],1,FALSE),"sim",""),"")</f>
        <v/>
      </c>
      <c r="AP841" s="266" t="str">
        <f ca="1">IF(OR(ISBLANK(tabItens[[#This Row],[ATA DT.VALID.]]),tabItens[[#This Row],[ATA DT.VALID.]]="",tabItens[[#This Row],[ATA DT.VALID.]]=" "),"",IF(TYPE(tabItens[[#This Row],[ATA DT.VALID.]])=1,ROUNDUP((tabItens[[#This Row],[ATA DT.VALID.]]-TODAY())/7,0),""))</f>
        <v/>
      </c>
      <c r="AQ841" s="267">
        <v>0</v>
      </c>
      <c r="AR841" s="268" t="str">
        <f>IF(ISBLANK(tabItens[[#This Row],[CÓDIGO]]),"",IFERROR(VLOOKUP(tabItens[[#This Row],[CÓDIGO]],Consumo!$C$2:$AI$902,32,FALSE),0))</f>
        <v>08.2023</v>
      </c>
      <c r="AS841" s="269">
        <f>SUMIF(Consumo!$C$3:$C$902,tabItens[[#This Row],[CÓDIGO]],Consumo!$T$3:$T$902) + SUMIF(Consumo!$C$3:$C$902,tabItens[[#This Row],[CÓDIGO]],Consumo!$U$3:$U$902) + SUMIF(Consumo!$C$3:$C$902,tabItens[[#This Row],[CÓDIGO]],Consumo!$V$3:$V$902) + SUMIF(Consumo!$C$3:$C$902,tabItens[[#This Row],[CÓDIGO]],Consumo!$W$3:$W$902)</f>
        <v>26</v>
      </c>
      <c r="AT841" s="269">
        <f>SUMIF(Consumo!$C$3:$C$902,tabItens[[#This Row],[CÓDIGO]],Consumo!$AF$3:$AF$902)</f>
        <v>139</v>
      </c>
      <c r="AU841" s="270">
        <f>SUMIF(Consumo!$C$3:$C$902,tabItens[[#This Row],[CÓDIGO]],Consumo!$AG$3:$AG$902)</f>
        <v>21</v>
      </c>
      <c r="AV841" s="271">
        <f>SUMIF(Consumo!$C$3:$C$902,tabItens[[#This Row],[CÓDIGO]],Consumo!$AE$3:$AE$902)</f>
        <v>0.27777777777777779</v>
      </c>
      <c r="AW841" s="244">
        <f>tabItens[[#This Row],[QTDE ATUAL]] + tabItens[[#This Row],[RC QTDE]] + tabItens[[#This Row],[AF SALDO]] + tabItens[[#This Row],[Recentes]]</f>
        <v>67</v>
      </c>
      <c r="AX841" s="272">
        <v>10</v>
      </c>
      <c r="AY841" s="272">
        <v>4</v>
      </c>
      <c r="AZ841" s="272">
        <f>IF(ISBLANK(tabItens[[#This Row],[CÓDIGO]]),"",tabItens[[#This Row],[PontoMês]] * (AZ$2+tabItens[[#This Row],[PontoQtM]]))</f>
        <v>40</v>
      </c>
      <c r="BA841" s="271">
        <f>tabItens[[#This Row],[PontoPed]] - tabItens[[#This Row],[Saldo]] + (1/10)</f>
        <v>-26.9</v>
      </c>
      <c r="BB841" s="271">
        <f xml:space="preserve"> tabItens[[#This Row],[PontoMês]] * BB$2 - tabItens[[#This Row],[QTDE ATUAL]] - (1/10)</f>
        <v>-27.1</v>
      </c>
      <c r="BC841" s="273">
        <f>IF( tabItens[[#This Row],[PontoPed]]&gt;0, IF(tabItens[[#This Row],[PontoPed]]&lt;1, 1, IF( tabItens[[#This Row],[Saldo]]&gt;tabItens[[#This Row],[PontoPed]], 0, (tabItens[[#This Row],[PontoPed]]-tabItens[[#This Row],[Saldo]])/tabItens[[#This Row],[PontoPed]] ) ), 0 )</f>
        <v>0</v>
      </c>
      <c r="BD841" s="274">
        <f>ROUNDDOWN(IF( OR( AND(tabItens[[#This Row],[PontoPed]]&lt;tabItens[[#This Row],[Saldo]],tabItens[[#This Row],[Saldo]]&gt;0), tabItens[[#This Row],[PontoPed]]=0), 99, IF(AND(tabItens[[#This Row],[Saldo]]=0,tabItens[[#This Row],[PontoPed]]&gt;0), 0, (1-tabItens[[#This Row],[PctAb]])*10 ) ),0)</f>
        <v>99</v>
      </c>
      <c r="BE841" s="275">
        <f>MAX(ROUNDDOWN( IF(tabItens[[#This Row],[Abaixo]] &gt; 0,   tabItens[[#This Row],[Abaixo]] + (tabItens[[#This Row],[PontoMês]] * IF( OR( ISBLANK(tabItens[[#This Row],[ATA Nº/ANO]]), tabItens[[#This Row],[ATA Nº/ANO]] = ""),BE$2,BE$1)),0),0),0)</f>
        <v>0</v>
      </c>
      <c r="BF84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41" s="276">
        <f>SUMIF(Consumo!$C$3:$C$902,tabItens[[#This Row],[CÓDIGO]],Consumo!$E$3:$E$902)</f>
        <v>5</v>
      </c>
      <c r="BH841" s="277">
        <f>IF(AND(tabItens[[#This Row],[Pend]] &gt; 0,tabItens[[#This Row],[Consumo]] &lt;&gt; 0), tabItens[[#This Row],[Pend]] / tabItens[[#This Row],[Consumo]], 0 )</f>
        <v>3.5971223021582732E-2</v>
      </c>
      <c r="BI841" s="276"/>
      <c r="BJ841" s="276"/>
      <c r="BK841" s="278" t="s">
        <v>2077</v>
      </c>
    </row>
    <row r="842" spans="1:63" x14ac:dyDescent="0.3">
      <c r="A842" s="239">
        <v>135414</v>
      </c>
      <c r="B842" s="240" t="s">
        <v>1914</v>
      </c>
      <c r="C842" s="241" t="s">
        <v>264</v>
      </c>
      <c r="D842" s="242">
        <v>55</v>
      </c>
      <c r="E842" s="243"/>
      <c r="F842" s="243"/>
      <c r="G842" s="243" t="s">
        <v>891</v>
      </c>
      <c r="H842" s="244">
        <v>462</v>
      </c>
      <c r="I842" s="245">
        <v>103003</v>
      </c>
      <c r="J842" s="246">
        <v>55</v>
      </c>
      <c r="K842" s="247">
        <v>201</v>
      </c>
      <c r="L842" s="248">
        <f>IF(tabItens[[#This Row],[Média]] &gt; 0, tabItens[[#This Row],[QTDE ATUAL]] / tabItens[[#This Row],[Média]],999.9)</f>
        <v>117.12676056338027</v>
      </c>
      <c r="M842" s="249">
        <v>0</v>
      </c>
      <c r="N842" s="250">
        <f>tabItens[[#This Row],[VALOR UNIT.]] * tabItens[[#This Row],[LC]]</f>
        <v>0</v>
      </c>
      <c r="O842" s="251" t="s">
        <v>2089</v>
      </c>
      <c r="P842" s="252"/>
      <c r="Q842" s="253"/>
      <c r="R842" s="250"/>
      <c r="S842" s="254"/>
      <c r="T842" s="255">
        <f>ROUNDDOWN(IFERROR(tabItens[[#This Row],[ATA DT.VALID.]] - $D$1,0) / 30,0)</f>
        <v>-1507</v>
      </c>
      <c r="U842" s="240" t="s">
        <v>1021</v>
      </c>
      <c r="V842" s="256">
        <v>1</v>
      </c>
      <c r="W842" s="257" t="s">
        <v>2067</v>
      </c>
      <c r="X842" s="258">
        <v>61</v>
      </c>
      <c r="Y842" s="259">
        <v>14</v>
      </c>
      <c r="Z842" s="260"/>
      <c r="AA842" s="261"/>
      <c r="AB842" s="262"/>
      <c r="AC842" s="262"/>
      <c r="AD842" s="261"/>
      <c r="AE842" s="262"/>
      <c r="AF842" s="255"/>
      <c r="AG842" s="263" t="s">
        <v>2063</v>
      </c>
      <c r="AH842" s="264"/>
      <c r="AI842" s="255">
        <v>68</v>
      </c>
      <c r="AJ842" s="264">
        <v>45166</v>
      </c>
      <c r="AK842" s="264">
        <v>43294</v>
      </c>
      <c r="AL842" s="264">
        <v>45145</v>
      </c>
      <c r="AM842" s="254"/>
      <c r="AN842" s="243"/>
      <c r="AO842" s="265" t="str">
        <f>_xlfn.IFNA(IF(VLOOKUP(tabItens[[#This Row],[CÓDIGO]],tabExcluirDoEstoque[#Data],1,FALSE),"sim",""),"")</f>
        <v/>
      </c>
      <c r="AP842" s="266" t="str">
        <f ca="1">IF(OR(ISBLANK(tabItens[[#This Row],[ATA DT.VALID.]]),tabItens[[#This Row],[ATA DT.VALID.]]="",tabItens[[#This Row],[ATA DT.VALID.]]=" "),"",IF(TYPE(tabItens[[#This Row],[ATA DT.VALID.]])=1,ROUNDUP((tabItens[[#This Row],[ATA DT.VALID.]]-TODAY())/7,0),""))</f>
        <v/>
      </c>
      <c r="AQ842" s="267">
        <v>0</v>
      </c>
      <c r="AR842" s="268" t="str">
        <f>IF(ISBLANK(tabItens[[#This Row],[CÓDIGO]]),"",IFERROR(VLOOKUP(tabItens[[#This Row],[CÓDIGO]],Consumo!$C$2:$AI$902,32,FALSE),0))</f>
        <v>08.2023</v>
      </c>
      <c r="AS842" s="269">
        <f>SUMIF(Consumo!$C$3:$C$902,tabItens[[#This Row],[CÓDIGO]],Consumo!$T$3:$T$902) + SUMIF(Consumo!$C$3:$C$902,tabItens[[#This Row],[CÓDIGO]],Consumo!$U$3:$U$902) + SUMIF(Consumo!$C$3:$C$902,tabItens[[#This Row],[CÓDIGO]],Consumo!$V$3:$V$902) + SUMIF(Consumo!$C$3:$C$902,tabItens[[#This Row],[CÓDIGO]],Consumo!$W$3:$W$902)</f>
        <v>108</v>
      </c>
      <c r="AT842" s="269">
        <f>SUMIF(Consumo!$C$3:$C$902,tabItens[[#This Row],[CÓDIGO]],Consumo!$AF$3:$AF$902)</f>
        <v>435</v>
      </c>
      <c r="AU842" s="270">
        <f>SUMIF(Consumo!$C$3:$C$902,tabItens[[#This Row],[CÓDIGO]],Consumo!$AG$3:$AG$902)</f>
        <v>53</v>
      </c>
      <c r="AV842" s="271">
        <f>SUMIF(Consumo!$C$3:$C$902,tabItens[[#This Row],[CÓDIGO]],Consumo!$AE$3:$AE$902)</f>
        <v>3.9444444444444446</v>
      </c>
      <c r="AW842" s="244">
        <f>tabItens[[#This Row],[QTDE ATUAL]] + tabItens[[#This Row],[RC QTDE]] + tabItens[[#This Row],[AF SALDO]] + tabItens[[#This Row],[Recentes]]</f>
        <v>462</v>
      </c>
      <c r="AX842" s="272">
        <v>34</v>
      </c>
      <c r="AY842" s="272">
        <v>4</v>
      </c>
      <c r="AZ842" s="272">
        <f>IF(ISBLANK(tabItens[[#This Row],[CÓDIGO]]),"",tabItens[[#This Row],[PontoMês]] * (AZ$2+tabItens[[#This Row],[PontoQtM]]))</f>
        <v>136</v>
      </c>
      <c r="BA842" s="271">
        <f>tabItens[[#This Row],[PontoPed]] - tabItens[[#This Row],[Saldo]] + (1/10)</f>
        <v>-325.89999999999998</v>
      </c>
      <c r="BB842" s="271">
        <f xml:space="preserve"> tabItens[[#This Row],[PontoMês]] * BB$2 - tabItens[[#This Row],[QTDE ATUAL]] - (1/10)</f>
        <v>-428.1</v>
      </c>
      <c r="BC842" s="273">
        <f>IF( tabItens[[#This Row],[PontoPed]]&gt;0, IF(tabItens[[#This Row],[PontoPed]]&lt;1, 1, IF( tabItens[[#This Row],[Saldo]]&gt;tabItens[[#This Row],[PontoPed]], 0, (tabItens[[#This Row],[PontoPed]]-tabItens[[#This Row],[Saldo]])/tabItens[[#This Row],[PontoPed]] ) ), 0 )</f>
        <v>0</v>
      </c>
      <c r="BD842" s="274">
        <f>ROUNDDOWN(IF( OR( AND(tabItens[[#This Row],[PontoPed]]&lt;tabItens[[#This Row],[Saldo]],tabItens[[#This Row],[Saldo]]&gt;0), tabItens[[#This Row],[PontoPed]]=0), 99, IF(AND(tabItens[[#This Row],[Saldo]]=0,tabItens[[#This Row],[PontoPed]]&gt;0), 0, (1-tabItens[[#This Row],[PctAb]])*10 ) ),0)</f>
        <v>99</v>
      </c>
      <c r="BE842" s="275">
        <f>MAX(ROUNDDOWN( IF(tabItens[[#This Row],[Abaixo]] &gt; 0,   tabItens[[#This Row],[Abaixo]] + (tabItens[[#This Row],[PontoMês]] * IF( OR( ISBLANK(tabItens[[#This Row],[ATA Nº/ANO]]), tabItens[[#This Row],[ATA Nº/ANO]] = ""),BE$2,BE$1)),0),0),0)</f>
        <v>0</v>
      </c>
      <c r="BF84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42" s="276">
        <f>SUMIF(Consumo!$C$3:$C$902,tabItens[[#This Row],[CÓDIGO]],Consumo!$E$3:$E$902)</f>
        <v>71</v>
      </c>
      <c r="BH842" s="277">
        <f>IF(AND(tabItens[[#This Row],[Pend]] &gt; 0,tabItens[[#This Row],[Consumo]] &lt;&gt; 0), tabItens[[#This Row],[Pend]] / tabItens[[#This Row],[Consumo]], 0 )</f>
        <v>0.16321839080459771</v>
      </c>
      <c r="BI842" s="276"/>
      <c r="BJ842" s="276"/>
      <c r="BK842" s="278" t="s">
        <v>2077</v>
      </c>
    </row>
    <row r="843" spans="1:63" x14ac:dyDescent="0.3">
      <c r="A843" s="239">
        <v>13161</v>
      </c>
      <c r="B843" s="240" t="s">
        <v>1020</v>
      </c>
      <c r="C843" s="241" t="s">
        <v>264</v>
      </c>
      <c r="D843" s="242">
        <v>34.799999999999997</v>
      </c>
      <c r="E843" s="243"/>
      <c r="F843" s="243"/>
      <c r="G843" s="243" t="s">
        <v>891</v>
      </c>
      <c r="H843" s="244">
        <v>124</v>
      </c>
      <c r="I843" s="245">
        <v>103003</v>
      </c>
      <c r="J843" s="246">
        <v>34.799999999999997</v>
      </c>
      <c r="K843" s="247">
        <v>240</v>
      </c>
      <c r="L843" s="248">
        <f>IF(tabItens[[#This Row],[Média]] &gt; 0, tabItens[[#This Row],[QTDE ATUAL]] / tabItens[[#This Row],[Média]],999.9)</f>
        <v>999.9</v>
      </c>
      <c r="M843" s="249">
        <v>0</v>
      </c>
      <c r="N843" s="250">
        <f>tabItens[[#This Row],[VALOR UNIT.]] * tabItens[[#This Row],[LC]]</f>
        <v>0</v>
      </c>
      <c r="O843" s="251" t="s">
        <v>2093</v>
      </c>
      <c r="P843" s="252"/>
      <c r="Q843" s="253"/>
      <c r="R843" s="250"/>
      <c r="S843" s="254"/>
      <c r="T843" s="255">
        <f>ROUNDDOWN(IFERROR(tabItens[[#This Row],[ATA DT.VALID.]] - $D$1,0) / 30,0)</f>
        <v>-1507</v>
      </c>
      <c r="U843" s="240" t="s">
        <v>1021</v>
      </c>
      <c r="V843" s="256">
        <v>1</v>
      </c>
      <c r="W843" s="257" t="s">
        <v>2067</v>
      </c>
      <c r="X843" s="258">
        <v>61</v>
      </c>
      <c r="Y843" s="259">
        <v>14</v>
      </c>
      <c r="Z843" s="260"/>
      <c r="AA843" s="261"/>
      <c r="AB843" s="262"/>
      <c r="AC843" s="262"/>
      <c r="AD843" s="261"/>
      <c r="AE843" s="262"/>
      <c r="AF843" s="255"/>
      <c r="AG843" s="263" t="s">
        <v>2063</v>
      </c>
      <c r="AH843" s="264"/>
      <c r="AI843" s="255">
        <v>104</v>
      </c>
      <c r="AJ843" s="264">
        <v>45159</v>
      </c>
      <c r="AK843" s="264" t="s">
        <v>891</v>
      </c>
      <c r="AL843" s="264">
        <v>45145</v>
      </c>
      <c r="AM843" s="254"/>
      <c r="AN843" s="243"/>
      <c r="AO843" s="265" t="str">
        <f>_xlfn.IFNA(IF(VLOOKUP(tabItens[[#This Row],[CÓDIGO]],tabExcluirDoEstoque[#Data],1,FALSE),"sim",""),"")</f>
        <v/>
      </c>
      <c r="AP843" s="266" t="str">
        <f ca="1">IF(OR(ISBLANK(tabItens[[#This Row],[ATA DT.VALID.]]),tabItens[[#This Row],[ATA DT.VALID.]]="",tabItens[[#This Row],[ATA DT.VALID.]]=" "),"",IF(TYPE(tabItens[[#This Row],[ATA DT.VALID.]])=1,ROUNDUP((tabItens[[#This Row],[ATA DT.VALID.]]-TODAY())/7,0),""))</f>
        <v/>
      </c>
      <c r="AQ843" s="267">
        <v>0</v>
      </c>
      <c r="AR843" s="268" t="str">
        <f>IF(ISBLANK(tabItens[[#This Row],[CÓDIGO]]),"",IFERROR(VLOOKUP(tabItens[[#This Row],[CÓDIGO]],Consumo!$C$2:$AI$902,32,FALSE),0))</f>
        <v>08.2023</v>
      </c>
      <c r="AS843" s="269">
        <f>SUMIF(Consumo!$C$3:$C$902,tabItens[[#This Row],[CÓDIGO]],Consumo!$T$3:$T$902) + SUMIF(Consumo!$C$3:$C$902,tabItens[[#This Row],[CÓDIGO]],Consumo!$U$3:$U$902) + SUMIF(Consumo!$C$3:$C$902,tabItens[[#This Row],[CÓDIGO]],Consumo!$V$3:$V$902) + SUMIF(Consumo!$C$3:$C$902,tabItens[[#This Row],[CÓDIGO]],Consumo!$W$3:$W$902)</f>
        <v>92</v>
      </c>
      <c r="AT843" s="269">
        <f>SUMIF(Consumo!$C$3:$C$902,tabItens[[#This Row],[CÓDIGO]],Consumo!$AF$3:$AF$902)</f>
        <v>402</v>
      </c>
      <c r="AU843" s="270">
        <f>SUMIF(Consumo!$C$3:$C$902,tabItens[[#This Row],[CÓDIGO]],Consumo!$AG$3:$AG$902)</f>
        <v>47</v>
      </c>
      <c r="AV843" s="271">
        <f>SUMIF(Consumo!$C$3:$C$902,tabItens[[#This Row],[CÓDIGO]],Consumo!$AE$3:$AE$902)</f>
        <v>0</v>
      </c>
      <c r="AW843" s="244">
        <f>tabItens[[#This Row],[QTDE ATUAL]] + tabItens[[#This Row],[RC QTDE]] + tabItens[[#This Row],[AF SALDO]] + tabItens[[#This Row],[Recentes]]</f>
        <v>124</v>
      </c>
      <c r="AX843" s="272">
        <v>24</v>
      </c>
      <c r="AY843" s="272">
        <v>4</v>
      </c>
      <c r="AZ843" s="272">
        <f>IF(ISBLANK(tabItens[[#This Row],[CÓDIGO]]),"",tabItens[[#This Row],[PontoMês]] * (AZ$2+tabItens[[#This Row],[PontoQtM]]))</f>
        <v>96</v>
      </c>
      <c r="BA843" s="271">
        <f>tabItens[[#This Row],[PontoPed]] - tabItens[[#This Row],[Saldo]] + (1/10)</f>
        <v>-27.9</v>
      </c>
      <c r="BB843" s="271">
        <f xml:space="preserve"> tabItens[[#This Row],[PontoMês]] * BB$2 - tabItens[[#This Row],[QTDE ATUAL]] - (1/10)</f>
        <v>-100.1</v>
      </c>
      <c r="BC843" s="273">
        <f>IF( tabItens[[#This Row],[PontoPed]]&gt;0, IF(tabItens[[#This Row],[PontoPed]]&lt;1, 1, IF( tabItens[[#This Row],[Saldo]]&gt;tabItens[[#This Row],[PontoPed]], 0, (tabItens[[#This Row],[PontoPed]]-tabItens[[#This Row],[Saldo]])/tabItens[[#This Row],[PontoPed]] ) ), 0 )</f>
        <v>0</v>
      </c>
      <c r="BD843" s="274">
        <f>ROUNDDOWN(IF( OR( AND(tabItens[[#This Row],[PontoPed]]&lt;tabItens[[#This Row],[Saldo]],tabItens[[#This Row],[Saldo]]&gt;0), tabItens[[#This Row],[PontoPed]]=0), 99, IF(AND(tabItens[[#This Row],[Saldo]]=0,tabItens[[#This Row],[PontoPed]]&gt;0), 0, (1-tabItens[[#This Row],[PctAb]])*10 ) ),0)</f>
        <v>99</v>
      </c>
      <c r="BE843" s="275">
        <f>MAX(ROUNDDOWN( IF(tabItens[[#This Row],[Abaixo]] &gt; 0,   tabItens[[#This Row],[Abaixo]] + (tabItens[[#This Row],[PontoMês]] * IF( OR( ISBLANK(tabItens[[#This Row],[ATA Nº/ANO]]), tabItens[[#This Row],[ATA Nº/ANO]] = ""),BE$2,BE$1)),0),0),0)</f>
        <v>0</v>
      </c>
      <c r="BF84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43" s="276">
        <f>SUMIF(Consumo!$C$3:$C$902,tabItens[[#This Row],[CÓDIGO]],Consumo!$E$3:$E$902)</f>
        <v>0</v>
      </c>
      <c r="BH843" s="277">
        <f>IF(AND(tabItens[[#This Row],[Pend]] &gt; 0,tabItens[[#This Row],[Consumo]] &lt;&gt; 0), tabItens[[#This Row],[Pend]] / tabItens[[#This Row],[Consumo]], 0 )</f>
        <v>0</v>
      </c>
      <c r="BI843" s="276"/>
      <c r="BJ843" s="276"/>
      <c r="BK843" s="278" t="s">
        <v>2077</v>
      </c>
    </row>
    <row r="844" spans="1:63" x14ac:dyDescent="0.3">
      <c r="A844" s="239">
        <v>13165</v>
      </c>
      <c r="B844" s="240" t="s">
        <v>1022</v>
      </c>
      <c r="C844" s="241" t="s">
        <v>264</v>
      </c>
      <c r="D844" s="242">
        <v>38.880000000000003</v>
      </c>
      <c r="E844" s="243"/>
      <c r="F844" s="243"/>
      <c r="G844" s="243" t="s">
        <v>891</v>
      </c>
      <c r="H844" s="244">
        <v>47</v>
      </c>
      <c r="I844" s="245">
        <v>103003</v>
      </c>
      <c r="J844" s="246">
        <v>38.880000000000003</v>
      </c>
      <c r="K844" s="247">
        <v>411</v>
      </c>
      <c r="L844" s="248">
        <f>IF(tabItens[[#This Row],[Média]] &gt; 0, tabItens[[#This Row],[QTDE ATUAL]] / tabItens[[#This Row],[Média]],999.9)</f>
        <v>84.6</v>
      </c>
      <c r="M844" s="249">
        <v>0</v>
      </c>
      <c r="N844" s="250">
        <f>tabItens[[#This Row],[VALOR UNIT.]] * tabItens[[#This Row],[LC]]</f>
        <v>0</v>
      </c>
      <c r="O844" s="251" t="s">
        <v>2097</v>
      </c>
      <c r="P844" s="252"/>
      <c r="Q844" s="253"/>
      <c r="R844" s="250"/>
      <c r="S844" s="254"/>
      <c r="T844" s="255">
        <f>ROUNDDOWN(IFERROR(tabItens[[#This Row],[ATA DT.VALID.]] - $D$1,0) / 30,0)</f>
        <v>-1507</v>
      </c>
      <c r="U844" s="240" t="s">
        <v>1021</v>
      </c>
      <c r="V844" s="256">
        <v>1</v>
      </c>
      <c r="W844" s="257" t="s">
        <v>2067</v>
      </c>
      <c r="X844" s="258">
        <v>61</v>
      </c>
      <c r="Y844" s="259">
        <v>14</v>
      </c>
      <c r="Z844" s="260"/>
      <c r="AA844" s="261"/>
      <c r="AB844" s="262"/>
      <c r="AC844" s="262">
        <v>9636</v>
      </c>
      <c r="AD844" s="261">
        <v>2023</v>
      </c>
      <c r="AE844" s="262">
        <v>100</v>
      </c>
      <c r="AF844" s="255">
        <v>100</v>
      </c>
      <c r="AG844" s="263" t="s">
        <v>2045</v>
      </c>
      <c r="AH844" s="264">
        <v>45162</v>
      </c>
      <c r="AI844" s="255">
        <v>196</v>
      </c>
      <c r="AJ844" s="264">
        <v>44946</v>
      </c>
      <c r="AK844" s="264" t="s">
        <v>891</v>
      </c>
      <c r="AL844" s="264">
        <v>45145</v>
      </c>
      <c r="AM844" s="254"/>
      <c r="AN844" s="243"/>
      <c r="AO844" s="265" t="str">
        <f>_xlfn.IFNA(IF(VLOOKUP(tabItens[[#This Row],[CÓDIGO]],tabExcluirDoEstoque[#Data],1,FALSE),"sim",""),"")</f>
        <v/>
      </c>
      <c r="AP844" s="266" t="str">
        <f ca="1">IF(OR(ISBLANK(tabItens[[#This Row],[ATA DT.VALID.]]),tabItens[[#This Row],[ATA DT.VALID.]]="",tabItens[[#This Row],[ATA DT.VALID.]]=" "),"",IF(TYPE(tabItens[[#This Row],[ATA DT.VALID.]])=1,ROUNDUP((tabItens[[#This Row],[ATA DT.VALID.]]-TODAY())/7,0),""))</f>
        <v/>
      </c>
      <c r="AQ844" s="267">
        <v>250</v>
      </c>
      <c r="AR844" s="268" t="str">
        <f>IF(ISBLANK(tabItens[[#This Row],[CÓDIGO]]),"",IFERROR(VLOOKUP(tabItens[[#This Row],[CÓDIGO]],Consumo!$C$2:$AI$902,32,FALSE),0))</f>
        <v>08.2023</v>
      </c>
      <c r="AS844" s="269">
        <f>SUMIF(Consumo!$C$3:$C$902,tabItens[[#This Row],[CÓDIGO]],Consumo!$T$3:$T$902) + SUMIF(Consumo!$C$3:$C$902,tabItens[[#This Row],[CÓDIGO]],Consumo!$U$3:$U$902) + SUMIF(Consumo!$C$3:$C$902,tabItens[[#This Row],[CÓDIGO]],Consumo!$V$3:$V$902) + SUMIF(Consumo!$C$3:$C$902,tabItens[[#This Row],[CÓDIGO]],Consumo!$W$3:$W$902)</f>
        <v>215</v>
      </c>
      <c r="AT844" s="269">
        <f>SUMIF(Consumo!$C$3:$C$902,tabItens[[#This Row],[CÓDIGO]],Consumo!$AF$3:$AF$902)</f>
        <v>858</v>
      </c>
      <c r="AU844" s="270">
        <f>SUMIF(Consumo!$C$3:$C$902,tabItens[[#This Row],[CÓDIGO]],Consumo!$AG$3:$AG$902)</f>
        <v>105</v>
      </c>
      <c r="AV844" s="271">
        <f>SUMIF(Consumo!$C$3:$C$902,tabItens[[#This Row],[CÓDIGO]],Consumo!$AE$3:$AE$902)</f>
        <v>0.55555555555555558</v>
      </c>
      <c r="AW844" s="244">
        <f>tabItens[[#This Row],[QTDE ATUAL]] + tabItens[[#This Row],[RC QTDE]] + tabItens[[#This Row],[AF SALDO]] + tabItens[[#This Row],[Recentes]]</f>
        <v>397</v>
      </c>
      <c r="AX844" s="272">
        <v>61</v>
      </c>
      <c r="AY844" s="272">
        <v>4</v>
      </c>
      <c r="AZ844" s="272">
        <f>IF(ISBLANK(tabItens[[#This Row],[CÓDIGO]]),"",tabItens[[#This Row],[PontoMês]] * (AZ$2+tabItens[[#This Row],[PontoQtM]]))</f>
        <v>244</v>
      </c>
      <c r="BA844" s="271">
        <f>tabItens[[#This Row],[PontoPed]] - tabItens[[#This Row],[Saldo]] + (1/10)</f>
        <v>-152.9</v>
      </c>
      <c r="BB844" s="271">
        <f xml:space="preserve"> tabItens[[#This Row],[PontoMês]] * BB$2 - tabItens[[#This Row],[QTDE ATUAL]] - (1/10)</f>
        <v>13.9</v>
      </c>
      <c r="BC844" s="273">
        <f>IF( tabItens[[#This Row],[PontoPed]]&gt;0, IF(tabItens[[#This Row],[PontoPed]]&lt;1, 1, IF( tabItens[[#This Row],[Saldo]]&gt;tabItens[[#This Row],[PontoPed]], 0, (tabItens[[#This Row],[PontoPed]]-tabItens[[#This Row],[Saldo]])/tabItens[[#This Row],[PontoPed]] ) ), 0 )</f>
        <v>0</v>
      </c>
      <c r="BD844" s="274">
        <f>ROUNDDOWN(IF( OR( AND(tabItens[[#This Row],[PontoPed]]&lt;tabItens[[#This Row],[Saldo]],tabItens[[#This Row],[Saldo]]&gt;0), tabItens[[#This Row],[PontoPed]]=0), 99, IF(AND(tabItens[[#This Row],[Saldo]]=0,tabItens[[#This Row],[PontoPed]]&gt;0), 0, (1-tabItens[[#This Row],[PctAb]])*10 ) ),0)</f>
        <v>99</v>
      </c>
      <c r="BE844" s="275">
        <f>MAX(ROUNDDOWN( IF(tabItens[[#This Row],[Abaixo]] &gt; 0,   tabItens[[#This Row],[Abaixo]] + (tabItens[[#This Row],[PontoMês]] * IF( OR( ISBLANK(tabItens[[#This Row],[ATA Nº/ANO]]), tabItens[[#This Row],[ATA Nº/ANO]] = ""),BE$2,BE$1)),0),0),0)</f>
        <v>0</v>
      </c>
      <c r="BF84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44" s="276">
        <f>SUMIF(Consumo!$C$3:$C$902,tabItens[[#This Row],[CÓDIGO]],Consumo!$E$3:$E$902)</f>
        <v>10</v>
      </c>
      <c r="BH844" s="277">
        <f>IF(AND(tabItens[[#This Row],[Pend]] &gt; 0,tabItens[[#This Row],[Consumo]] &lt;&gt; 0), tabItens[[#This Row],[Pend]] / tabItens[[#This Row],[Consumo]], 0 )</f>
        <v>1.1655011655011656E-2</v>
      </c>
      <c r="BI844" s="276"/>
      <c r="BJ844" s="276"/>
      <c r="BK844" s="278" t="s">
        <v>2077</v>
      </c>
    </row>
    <row r="845" spans="1:63" x14ac:dyDescent="0.3">
      <c r="A845" s="239">
        <v>141429</v>
      </c>
      <c r="B845" s="240" t="s">
        <v>2030</v>
      </c>
      <c r="C845" s="241" t="s">
        <v>31</v>
      </c>
      <c r="D845" s="242">
        <v>22.6</v>
      </c>
      <c r="E845" s="243"/>
      <c r="F845" s="243"/>
      <c r="G845" s="243" t="s">
        <v>891</v>
      </c>
      <c r="H845" s="244">
        <v>697</v>
      </c>
      <c r="I845" s="245">
        <v>103003</v>
      </c>
      <c r="J845" s="246">
        <v>22.6</v>
      </c>
      <c r="K845" s="247">
        <v>280</v>
      </c>
      <c r="L845" s="248">
        <f>IF(tabItens[[#This Row],[Média]] &gt; 0, tabItens[[#This Row],[QTDE ATUAL]] / tabItens[[#This Row],[Média]],999.9)</f>
        <v>999.9</v>
      </c>
      <c r="M845" s="249">
        <v>0</v>
      </c>
      <c r="N845" s="250">
        <f>tabItens[[#This Row],[VALOR UNIT.]] * tabItens[[#This Row],[LC]]</f>
        <v>0</v>
      </c>
      <c r="O845" s="251"/>
      <c r="P845" s="252"/>
      <c r="Q845" s="253"/>
      <c r="R845" s="250"/>
      <c r="S845" s="254"/>
      <c r="T845" s="255">
        <f>ROUNDDOWN(IFERROR(tabItens[[#This Row],[ATA DT.VALID.]] - $D$1,0) / 30,0)</f>
        <v>-1507</v>
      </c>
      <c r="U845" s="240" t="s">
        <v>1021</v>
      </c>
      <c r="V845" s="256">
        <v>1</v>
      </c>
      <c r="W845" s="257" t="s">
        <v>2067</v>
      </c>
      <c r="X845" s="258">
        <v>61</v>
      </c>
      <c r="Y845" s="259">
        <v>14</v>
      </c>
      <c r="Z845" s="260"/>
      <c r="AA845" s="261"/>
      <c r="AB845" s="262"/>
      <c r="AC845" s="262"/>
      <c r="AD845" s="261"/>
      <c r="AE845" s="262"/>
      <c r="AF845" s="255"/>
      <c r="AG845" s="263" t="s">
        <v>2063</v>
      </c>
      <c r="AH845" s="264"/>
      <c r="AI845" s="255">
        <v>194</v>
      </c>
      <c r="AJ845" s="264">
        <v>44609</v>
      </c>
      <c r="AK845" s="264">
        <v>44362</v>
      </c>
      <c r="AL845" s="264">
        <v>44607</v>
      </c>
      <c r="AM845" s="254"/>
      <c r="AN845" s="243"/>
      <c r="AO845" s="265" t="str">
        <f>_xlfn.IFNA(IF(VLOOKUP(tabItens[[#This Row],[CÓDIGO]],tabExcluirDoEstoque[#Data],1,FALSE),"sim",""),"")</f>
        <v/>
      </c>
      <c r="AP845" s="266" t="str">
        <f ca="1">IF(OR(ISBLANK(tabItens[[#This Row],[ATA DT.VALID.]]),tabItens[[#This Row],[ATA DT.VALID.]]="",tabItens[[#This Row],[ATA DT.VALID.]]=" "),"",IF(TYPE(tabItens[[#This Row],[ATA DT.VALID.]])=1,ROUNDUP((tabItens[[#This Row],[ATA DT.VALID.]]-TODAY())/7,0),""))</f>
        <v/>
      </c>
      <c r="AQ845" s="267"/>
      <c r="AR845" s="268" t="str">
        <f>IF(ISBLANK(tabItens[[#This Row],[CÓDIGO]]),"",IFERROR(VLOOKUP(tabItens[[#This Row],[CÓDIGO]],Consumo!$C$2:$AI$902,32,FALSE),0))</f>
        <v>08.2023</v>
      </c>
      <c r="AS845" s="269">
        <f>SUMIF(Consumo!$C$3:$C$902,tabItens[[#This Row],[CÓDIGO]],Consumo!$T$3:$T$902) + SUMIF(Consumo!$C$3:$C$902,tabItens[[#This Row],[CÓDIGO]],Consumo!$U$3:$U$902) + SUMIF(Consumo!$C$3:$C$902,tabItens[[#This Row],[CÓDIGO]],Consumo!$V$3:$V$902) + SUMIF(Consumo!$C$3:$C$902,tabItens[[#This Row],[CÓDIGO]],Consumo!$W$3:$W$902)</f>
        <v>171</v>
      </c>
      <c r="AT845" s="269">
        <f>SUMIF(Consumo!$C$3:$C$902,tabItens[[#This Row],[CÓDIGO]],Consumo!$AF$3:$AF$902)</f>
        <v>469</v>
      </c>
      <c r="AU845" s="270">
        <f>SUMIF(Consumo!$C$3:$C$902,tabItens[[#This Row],[CÓDIGO]],Consumo!$AG$3:$AG$902)</f>
        <v>76</v>
      </c>
      <c r="AV845" s="271">
        <f>SUMIF(Consumo!$C$3:$C$902,tabItens[[#This Row],[CÓDIGO]],Consumo!$AE$3:$AE$902)</f>
        <v>0</v>
      </c>
      <c r="AW845" s="244">
        <f>tabItens[[#This Row],[QTDE ATUAL]] + tabItens[[#This Row],[RC QTDE]] + tabItens[[#This Row],[AF SALDO]] + tabItens[[#This Row],[Recentes]]</f>
        <v>697</v>
      </c>
      <c r="AX845" s="272">
        <v>353</v>
      </c>
      <c r="AY845" s="272">
        <v>4</v>
      </c>
      <c r="AZ845" s="272">
        <f>IF(ISBLANK(tabItens[[#This Row],[CÓDIGO]]),"",tabItens[[#This Row],[PontoMês]] * (AZ$2+tabItens[[#This Row],[PontoQtM]]))</f>
        <v>1412</v>
      </c>
      <c r="BA845" s="271">
        <f>tabItens[[#This Row],[PontoPed]] - tabItens[[#This Row],[Saldo]] + (1/10)</f>
        <v>715.1</v>
      </c>
      <c r="BB845" s="271">
        <f xml:space="preserve"> tabItens[[#This Row],[PontoMês]] * BB$2 - tabItens[[#This Row],[QTDE ATUAL]] - (1/10)</f>
        <v>-344.1</v>
      </c>
      <c r="BC845" s="273">
        <f>IF( tabItens[[#This Row],[PontoPed]]&gt;0, IF(tabItens[[#This Row],[PontoPed]]&lt;1, 1, IF( tabItens[[#This Row],[Saldo]]&gt;tabItens[[#This Row],[PontoPed]], 0, (tabItens[[#This Row],[PontoPed]]-tabItens[[#This Row],[Saldo]])/tabItens[[#This Row],[PontoPed]] ) ), 0 )</f>
        <v>0.50637393767705385</v>
      </c>
      <c r="BD845" s="274">
        <f>ROUNDDOWN(IF( OR( AND(tabItens[[#This Row],[PontoPed]]&lt;tabItens[[#This Row],[Saldo]],tabItens[[#This Row],[Saldo]]&gt;0), tabItens[[#This Row],[PontoPed]]=0), 99, IF(AND(tabItens[[#This Row],[Saldo]]=0,tabItens[[#This Row],[PontoPed]]&gt;0), 0, (1-tabItens[[#This Row],[PctAb]])*10 ) ),0)</f>
        <v>4</v>
      </c>
      <c r="BE845" s="275">
        <f>MAX(ROUNDDOWN( IF(tabItens[[#This Row],[Abaixo]] &gt; 0,   tabItens[[#This Row],[Abaixo]] + (tabItens[[#This Row],[PontoMês]] * IF( OR( ISBLANK(tabItens[[#This Row],[ATA Nº/ANO]]), tabItens[[#This Row],[ATA Nº/ANO]] = ""),BE$2,BE$1)),0),0),0)</f>
        <v>2833</v>
      </c>
      <c r="BF845"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2833</v>
      </c>
      <c r="BG845" s="276">
        <f>SUMIF(Consumo!$C$3:$C$902,tabItens[[#This Row],[CÓDIGO]],Consumo!$E$3:$E$902)</f>
        <v>0</v>
      </c>
      <c r="BH845" s="277">
        <f>IF(AND(tabItens[[#This Row],[Pend]] &gt; 0,tabItens[[#This Row],[Consumo]] &lt;&gt; 0), tabItens[[#This Row],[Pend]] / tabItens[[#This Row],[Consumo]], 0 )</f>
        <v>0</v>
      </c>
      <c r="BI845" s="276"/>
      <c r="BJ845" s="276"/>
      <c r="BK845" s="278" t="s">
        <v>2077</v>
      </c>
    </row>
    <row r="846" spans="1:63" x14ac:dyDescent="0.3">
      <c r="A846" s="239">
        <v>111524</v>
      </c>
      <c r="B846" s="240" t="s">
        <v>1685</v>
      </c>
      <c r="C846" s="241" t="s">
        <v>264</v>
      </c>
      <c r="D846" s="242">
        <v>40</v>
      </c>
      <c r="E846" s="243"/>
      <c r="F846" s="243"/>
      <c r="G846" s="243" t="s">
        <v>891</v>
      </c>
      <c r="H846" s="244">
        <v>177</v>
      </c>
      <c r="I846" s="245">
        <v>103003</v>
      </c>
      <c r="J846" s="246">
        <v>40</v>
      </c>
      <c r="K846" s="247">
        <v>276</v>
      </c>
      <c r="L846" s="248">
        <f>IF(tabItens[[#This Row],[Média]] &gt; 0, tabItens[[#This Row],[QTDE ATUAL]] / tabItens[[#This Row],[Média]],999.9)</f>
        <v>999.9</v>
      </c>
      <c r="M846" s="249">
        <v>0</v>
      </c>
      <c r="N846" s="250">
        <f>tabItens[[#This Row],[VALOR UNIT.]] * tabItens[[#This Row],[LC]]</f>
        <v>0</v>
      </c>
      <c r="O846" s="251" t="s">
        <v>2097</v>
      </c>
      <c r="P846" s="252"/>
      <c r="Q846" s="253"/>
      <c r="R846" s="250"/>
      <c r="S846" s="254"/>
      <c r="T846" s="255">
        <f>ROUNDDOWN(IFERROR(tabItens[[#This Row],[ATA DT.VALID.]] - $D$1,0) / 30,0)</f>
        <v>-1507</v>
      </c>
      <c r="U846" s="240" t="s">
        <v>1021</v>
      </c>
      <c r="V846" s="256">
        <v>1</v>
      </c>
      <c r="W846" s="257" t="s">
        <v>2067</v>
      </c>
      <c r="X846" s="258">
        <v>61</v>
      </c>
      <c r="Y846" s="259">
        <v>14</v>
      </c>
      <c r="Z846" s="260"/>
      <c r="AA846" s="261"/>
      <c r="AB846" s="262"/>
      <c r="AC846" s="262"/>
      <c r="AD846" s="261"/>
      <c r="AE846" s="262"/>
      <c r="AF846" s="255"/>
      <c r="AG846" s="263" t="s">
        <v>2063</v>
      </c>
      <c r="AH846" s="264"/>
      <c r="AI846" s="255">
        <v>118</v>
      </c>
      <c r="AJ846" s="264">
        <v>45166</v>
      </c>
      <c r="AK846" s="264">
        <v>39988</v>
      </c>
      <c r="AL846" s="264">
        <v>45145</v>
      </c>
      <c r="AM846" s="254"/>
      <c r="AN846" s="243"/>
      <c r="AO846" s="265" t="str">
        <f>_xlfn.IFNA(IF(VLOOKUP(tabItens[[#This Row],[CÓDIGO]],tabExcluirDoEstoque[#Data],1,FALSE),"sim",""),"")</f>
        <v/>
      </c>
      <c r="AP846" s="266" t="str">
        <f ca="1">IF(OR(ISBLANK(tabItens[[#This Row],[ATA DT.VALID.]]),tabItens[[#This Row],[ATA DT.VALID.]]="",tabItens[[#This Row],[ATA DT.VALID.]]=" "),"",IF(TYPE(tabItens[[#This Row],[ATA DT.VALID.]])=1,ROUNDUP((tabItens[[#This Row],[ATA DT.VALID.]]-TODAY())/7,0),""))</f>
        <v/>
      </c>
      <c r="AQ846" s="267">
        <v>0</v>
      </c>
      <c r="AR846" s="268" t="str">
        <f>IF(ISBLANK(tabItens[[#This Row],[CÓDIGO]]),"",IFERROR(VLOOKUP(tabItens[[#This Row],[CÓDIGO]],Consumo!$C$2:$AI$902,32,FALSE),0))</f>
        <v>08.2023</v>
      </c>
      <c r="AS846" s="269">
        <f>SUMIF(Consumo!$C$3:$C$902,tabItens[[#This Row],[CÓDIGO]],Consumo!$T$3:$T$902) + SUMIF(Consumo!$C$3:$C$902,tabItens[[#This Row],[CÓDIGO]],Consumo!$U$3:$U$902) + SUMIF(Consumo!$C$3:$C$902,tabItens[[#This Row],[CÓDIGO]],Consumo!$V$3:$V$902) + SUMIF(Consumo!$C$3:$C$902,tabItens[[#This Row],[CÓDIGO]],Consumo!$W$3:$W$902)</f>
        <v>140</v>
      </c>
      <c r="AT846" s="269">
        <f>SUMIF(Consumo!$C$3:$C$902,tabItens[[#This Row],[CÓDIGO]],Consumo!$AF$3:$AF$902)</f>
        <v>519</v>
      </c>
      <c r="AU846" s="270">
        <f>SUMIF(Consumo!$C$3:$C$902,tabItens[[#This Row],[CÓDIGO]],Consumo!$AG$3:$AG$902)</f>
        <v>80</v>
      </c>
      <c r="AV846" s="271">
        <f>SUMIF(Consumo!$C$3:$C$902,tabItens[[#This Row],[CÓDIGO]],Consumo!$AE$3:$AE$902)</f>
        <v>0</v>
      </c>
      <c r="AW846" s="244">
        <f>tabItens[[#This Row],[QTDE ATUAL]] + tabItens[[#This Row],[RC QTDE]] + tabItens[[#This Row],[AF SALDO]] + tabItens[[#This Row],[Recentes]]</f>
        <v>177</v>
      </c>
      <c r="AX846" s="272">
        <v>24</v>
      </c>
      <c r="AY846" s="272">
        <v>4</v>
      </c>
      <c r="AZ846" s="272">
        <f>IF(ISBLANK(tabItens[[#This Row],[CÓDIGO]]),"",tabItens[[#This Row],[PontoMês]] * (AZ$2+tabItens[[#This Row],[PontoQtM]]))</f>
        <v>96</v>
      </c>
      <c r="BA846" s="271">
        <f>tabItens[[#This Row],[PontoPed]] - tabItens[[#This Row],[Saldo]] + (1/10)</f>
        <v>-80.900000000000006</v>
      </c>
      <c r="BB846" s="271">
        <f xml:space="preserve"> tabItens[[#This Row],[PontoMês]] * BB$2 - tabItens[[#This Row],[QTDE ATUAL]] - (1/10)</f>
        <v>-153.1</v>
      </c>
      <c r="BC846" s="273">
        <f>IF( tabItens[[#This Row],[PontoPed]]&gt;0, IF(tabItens[[#This Row],[PontoPed]]&lt;1, 1, IF( tabItens[[#This Row],[Saldo]]&gt;tabItens[[#This Row],[PontoPed]], 0, (tabItens[[#This Row],[PontoPed]]-tabItens[[#This Row],[Saldo]])/tabItens[[#This Row],[PontoPed]] ) ), 0 )</f>
        <v>0</v>
      </c>
      <c r="BD846" s="274">
        <f>ROUNDDOWN(IF( OR( AND(tabItens[[#This Row],[PontoPed]]&lt;tabItens[[#This Row],[Saldo]],tabItens[[#This Row],[Saldo]]&gt;0), tabItens[[#This Row],[PontoPed]]=0), 99, IF(AND(tabItens[[#This Row],[Saldo]]=0,tabItens[[#This Row],[PontoPed]]&gt;0), 0, (1-tabItens[[#This Row],[PctAb]])*10 ) ),0)</f>
        <v>99</v>
      </c>
      <c r="BE846" s="275">
        <f>MAX(ROUNDDOWN( IF(tabItens[[#This Row],[Abaixo]] &gt; 0,   tabItens[[#This Row],[Abaixo]] + (tabItens[[#This Row],[PontoMês]] * IF( OR( ISBLANK(tabItens[[#This Row],[ATA Nº/ANO]]), tabItens[[#This Row],[ATA Nº/ANO]] = ""),BE$2,BE$1)),0),0),0)</f>
        <v>0</v>
      </c>
      <c r="BF84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46" s="276">
        <f>SUMIF(Consumo!$C$3:$C$902,tabItens[[#This Row],[CÓDIGO]],Consumo!$E$3:$E$902)</f>
        <v>0</v>
      </c>
      <c r="BH846" s="277">
        <f>IF(AND(tabItens[[#This Row],[Pend]] &gt; 0,tabItens[[#This Row],[Consumo]] &lt;&gt; 0), tabItens[[#This Row],[Pend]] / tabItens[[#This Row],[Consumo]], 0 )</f>
        <v>0</v>
      </c>
      <c r="BI846" s="276"/>
      <c r="BJ846" s="276"/>
      <c r="BK846" s="278" t="s">
        <v>2077</v>
      </c>
    </row>
    <row r="847" spans="1:63" x14ac:dyDescent="0.3">
      <c r="A847" s="239">
        <v>27136</v>
      </c>
      <c r="B847" s="240" t="s">
        <v>1223</v>
      </c>
      <c r="C847" s="241" t="s">
        <v>264</v>
      </c>
      <c r="D847" s="242">
        <v>7.0000000000000007E-2</v>
      </c>
      <c r="E847" s="243" t="s">
        <v>1224</v>
      </c>
      <c r="F847" s="243" t="s">
        <v>1225</v>
      </c>
      <c r="G847" s="243" t="s">
        <v>898</v>
      </c>
      <c r="H847" s="244">
        <v>0</v>
      </c>
      <c r="I847" s="245">
        <v>103003</v>
      </c>
      <c r="J847" s="246">
        <v>7.0000000000000007E-2</v>
      </c>
      <c r="K847" s="247">
        <v>153017</v>
      </c>
      <c r="L847" s="248">
        <f>IF(tabItens[[#This Row],[Média]] &gt; 0, tabItens[[#This Row],[QTDE ATUAL]] / tabItens[[#This Row],[Média]],999.9)</f>
        <v>0</v>
      </c>
      <c r="M847" s="249">
        <v>0</v>
      </c>
      <c r="N847" s="250">
        <f>tabItens[[#This Row],[VALOR UNIT.]] * tabItens[[#This Row],[LC]]</f>
        <v>0</v>
      </c>
      <c r="O847" s="251" t="s">
        <v>899</v>
      </c>
      <c r="P847" s="252">
        <v>0</v>
      </c>
      <c r="Q847" s="253">
        <v>275000</v>
      </c>
      <c r="R847" s="250">
        <v>19250</v>
      </c>
      <c r="S847" s="254">
        <v>45377</v>
      </c>
      <c r="T847" s="255">
        <f>ROUNDDOWN(IFERROR(tabItens[[#This Row],[ATA DT.VALID.]] - $D$1,0) / 30,0)</f>
        <v>5</v>
      </c>
      <c r="U847" s="240" t="s">
        <v>1226</v>
      </c>
      <c r="V847" s="256">
        <v>1</v>
      </c>
      <c r="W847" s="257" t="s">
        <v>2071</v>
      </c>
      <c r="X847" s="258">
        <v>62</v>
      </c>
      <c r="Y847" s="259">
        <v>10</v>
      </c>
      <c r="Z847" s="260"/>
      <c r="AA847" s="261"/>
      <c r="AB847" s="262"/>
      <c r="AC847" s="262"/>
      <c r="AD847" s="261"/>
      <c r="AE847" s="262"/>
      <c r="AF847" s="255"/>
      <c r="AG847" s="263" t="s">
        <v>2063</v>
      </c>
      <c r="AH847" s="264"/>
      <c r="AI847" s="255">
        <v>51006</v>
      </c>
      <c r="AJ847" s="264">
        <v>45097</v>
      </c>
      <c r="AK847" s="264" t="s">
        <v>891</v>
      </c>
      <c r="AL847" s="264">
        <v>45064</v>
      </c>
      <c r="AM847" s="254"/>
      <c r="AN847" s="243"/>
      <c r="AO847" s="265" t="str">
        <f>_xlfn.IFNA(IF(VLOOKUP(tabItens[[#This Row],[CÓDIGO]],tabExcluirDoEstoque[#Data],1,FALSE),"sim",""),"")</f>
        <v/>
      </c>
      <c r="AP847" s="266">
        <f ca="1">IF(OR(ISBLANK(tabItens[[#This Row],[ATA DT.VALID.]]),tabItens[[#This Row],[ATA DT.VALID.]]="",tabItens[[#This Row],[ATA DT.VALID.]]=" "),"",IF(TYPE(tabItens[[#This Row],[ATA DT.VALID.]])=1,ROUNDUP((tabItens[[#This Row],[ATA DT.VALID.]]-TODAY())/7,0),""))</f>
        <v>24</v>
      </c>
      <c r="AQ847" s="267">
        <v>0</v>
      </c>
      <c r="AR847" s="268" t="str">
        <f>IF(ISBLANK(tabItens[[#This Row],[CÓDIGO]]),"",IFERROR(VLOOKUP(tabItens[[#This Row],[CÓDIGO]],Consumo!$C$2:$AI$902,32,FALSE),0))</f>
        <v>08.2023</v>
      </c>
      <c r="AS847" s="269">
        <f>SUMIF(Consumo!$C$3:$C$902,tabItens[[#This Row],[CÓDIGO]],Consumo!$T$3:$T$902) + SUMIF(Consumo!$C$3:$C$902,tabItens[[#This Row],[CÓDIGO]],Consumo!$U$3:$U$902) + SUMIF(Consumo!$C$3:$C$902,tabItens[[#This Row],[CÓDIGO]],Consumo!$V$3:$V$902) + SUMIF(Consumo!$C$3:$C$902,tabItens[[#This Row],[CÓDIGO]],Consumo!$W$3:$W$902)</f>
        <v>97115</v>
      </c>
      <c r="AT847" s="269">
        <f>SUMIF(Consumo!$C$3:$C$902,tabItens[[#This Row],[CÓDIGO]],Consumo!$AF$3:$AF$902)</f>
        <v>348353</v>
      </c>
      <c r="AU847" s="270">
        <f>SUMIF(Consumo!$C$3:$C$902,tabItens[[#This Row],[CÓDIGO]],Consumo!$AG$3:$AG$902)</f>
        <v>42501</v>
      </c>
      <c r="AV847" s="271">
        <f>SUMIF(Consumo!$C$3:$C$902,tabItens[[#This Row],[CÓDIGO]],Consumo!$AE$3:$AE$902)</f>
        <v>1049.9444444444443</v>
      </c>
      <c r="AW847" s="244">
        <f>tabItens[[#This Row],[QTDE ATUAL]] + tabItens[[#This Row],[RC QTDE]] + tabItens[[#This Row],[AF SALDO]] + tabItens[[#This Row],[Recentes]]</f>
        <v>0</v>
      </c>
      <c r="AX847" s="272">
        <v>9752</v>
      </c>
      <c r="AY847" s="272">
        <v>4</v>
      </c>
      <c r="AZ847" s="272">
        <f>IF(ISBLANK(tabItens[[#This Row],[CÓDIGO]]),"",tabItens[[#This Row],[PontoMês]] * (AZ$2+tabItens[[#This Row],[PontoQtM]]))</f>
        <v>39008</v>
      </c>
      <c r="BA847" s="271">
        <f>tabItens[[#This Row],[PontoPed]] - tabItens[[#This Row],[Saldo]] + (1/10)</f>
        <v>39008.1</v>
      </c>
      <c r="BB847" s="271">
        <f xml:space="preserve"> tabItens[[#This Row],[PontoMês]] * BB$2 - tabItens[[#This Row],[QTDE ATUAL]] - (1/10)</f>
        <v>9751.9</v>
      </c>
      <c r="BC847" s="273">
        <f>IF( tabItens[[#This Row],[PontoPed]]&gt;0, IF(tabItens[[#This Row],[PontoPed]]&lt;1, 1, IF( tabItens[[#This Row],[Saldo]]&gt;tabItens[[#This Row],[PontoPed]], 0, (tabItens[[#This Row],[PontoPed]]-tabItens[[#This Row],[Saldo]])/tabItens[[#This Row],[PontoPed]] ) ), 0 )</f>
        <v>1</v>
      </c>
      <c r="BD847" s="274">
        <f>ROUNDDOWN(IF( OR( AND(tabItens[[#This Row],[PontoPed]]&lt;tabItens[[#This Row],[Saldo]],tabItens[[#This Row],[Saldo]]&gt;0), tabItens[[#This Row],[PontoPed]]=0), 99, IF(AND(tabItens[[#This Row],[Saldo]]=0,tabItens[[#This Row],[PontoPed]]&gt;0), 0, (1-tabItens[[#This Row],[PctAb]])*10 ) ),0)</f>
        <v>0</v>
      </c>
      <c r="BE847" s="275">
        <f>MAX(ROUNDDOWN( IF(tabItens[[#This Row],[Abaixo]] &gt; 0,   tabItens[[#This Row],[Abaixo]] + (tabItens[[#This Row],[PontoMês]] * IF( OR( ISBLANK(tabItens[[#This Row],[ATA Nº/ANO]]), tabItens[[#This Row],[ATA Nº/ANO]] = ""),BE$2,BE$1)),0),0),0)</f>
        <v>68264</v>
      </c>
      <c r="BF84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68264</v>
      </c>
      <c r="BG847" s="276">
        <f>SUMIF(Consumo!$C$3:$C$902,tabItens[[#This Row],[CÓDIGO]],Consumo!$E$3:$E$902)</f>
        <v>18899</v>
      </c>
      <c r="BH847" s="277">
        <f>IF(AND(tabItens[[#This Row],[Pend]] &gt; 0,tabItens[[#This Row],[Consumo]] &lt;&gt; 0), tabItens[[#This Row],[Pend]] / tabItens[[#This Row],[Consumo]], 0 )</f>
        <v>5.4252439335960939E-2</v>
      </c>
      <c r="BI847" s="276"/>
      <c r="BJ847" s="276"/>
      <c r="BK847" s="278" t="s">
        <v>2077</v>
      </c>
    </row>
    <row r="848" spans="1:63" x14ac:dyDescent="0.3">
      <c r="A848" s="239">
        <v>133791</v>
      </c>
      <c r="B848" s="240" t="s">
        <v>1863</v>
      </c>
      <c r="C848" s="241" t="s">
        <v>31</v>
      </c>
      <c r="D848" s="242">
        <v>1.95</v>
      </c>
      <c r="E848" s="243"/>
      <c r="F848" s="243"/>
      <c r="G848" s="243" t="s">
        <v>891</v>
      </c>
      <c r="H848" s="244">
        <v>1577</v>
      </c>
      <c r="I848" s="245">
        <v>103003</v>
      </c>
      <c r="J848" s="246">
        <v>1.95</v>
      </c>
      <c r="K848" s="247">
        <v>550</v>
      </c>
      <c r="L848" s="248">
        <f>IF(tabItens[[#This Row],[Média]] &gt; 0, tabItens[[#This Row],[QTDE ATUAL]] / tabItens[[#This Row],[Média]],999.9)</f>
        <v>999.9</v>
      </c>
      <c r="M848" s="249">
        <v>0</v>
      </c>
      <c r="N848" s="250">
        <f>tabItens[[#This Row],[VALOR UNIT.]] * tabItens[[#This Row],[LC]]</f>
        <v>0</v>
      </c>
      <c r="O848" s="251"/>
      <c r="P848" s="252"/>
      <c r="Q848" s="253"/>
      <c r="R848" s="250"/>
      <c r="S848" s="254"/>
      <c r="T848" s="255">
        <f>ROUNDDOWN(IFERROR(tabItens[[#This Row],[ATA DT.VALID.]] - $D$1,0) / 30,0)</f>
        <v>-1507</v>
      </c>
      <c r="U848" s="240" t="s">
        <v>1831</v>
      </c>
      <c r="V848" s="256">
        <v>1</v>
      </c>
      <c r="W848" s="257" t="s">
        <v>2065</v>
      </c>
      <c r="X848" s="258">
        <v>45</v>
      </c>
      <c r="Y848" s="259">
        <v>16</v>
      </c>
      <c r="Z848" s="260"/>
      <c r="AA848" s="261"/>
      <c r="AB848" s="262"/>
      <c r="AC848" s="262"/>
      <c r="AD848" s="261"/>
      <c r="AE848" s="262"/>
      <c r="AF848" s="255"/>
      <c r="AG848" s="263" t="s">
        <v>2063</v>
      </c>
      <c r="AH848" s="264"/>
      <c r="AI848" s="255">
        <v>3548</v>
      </c>
      <c r="AJ848" s="264" t="s">
        <v>891</v>
      </c>
      <c r="AK848" s="264">
        <v>43038</v>
      </c>
      <c r="AL848" s="264">
        <v>44938</v>
      </c>
      <c r="AM848" s="254"/>
      <c r="AN848" s="243"/>
      <c r="AO848" s="265" t="str">
        <f>_xlfn.IFNA(IF(VLOOKUP(tabItens[[#This Row],[CÓDIGO]],tabExcluirDoEstoque[#Data],1,FALSE),"sim",""),"")</f>
        <v/>
      </c>
      <c r="AP848" s="266" t="str">
        <f ca="1">IF(OR(ISBLANK(tabItens[[#This Row],[ATA DT.VALID.]]),tabItens[[#This Row],[ATA DT.VALID.]]="",tabItens[[#This Row],[ATA DT.VALID.]]=" "),"",IF(TYPE(tabItens[[#This Row],[ATA DT.VALID.]])=1,ROUNDUP((tabItens[[#This Row],[ATA DT.VALID.]]-TODAY())/7,0),""))</f>
        <v/>
      </c>
      <c r="AQ848" s="267"/>
      <c r="AR848" s="268" t="str">
        <f>IF(ISBLANK(tabItens[[#This Row],[CÓDIGO]]),"",IFERROR(VLOOKUP(tabItens[[#This Row],[CÓDIGO]],Consumo!$C$2:$AI$902,32,FALSE),0))</f>
        <v>08.2023</v>
      </c>
      <c r="AS848" s="269">
        <f>SUMIF(Consumo!$C$3:$C$902,tabItens[[#This Row],[CÓDIGO]],Consumo!$T$3:$T$902) + SUMIF(Consumo!$C$3:$C$902,tabItens[[#This Row],[CÓDIGO]],Consumo!$U$3:$U$902) + SUMIF(Consumo!$C$3:$C$902,tabItens[[#This Row],[CÓDIGO]],Consumo!$V$3:$V$902) + SUMIF(Consumo!$C$3:$C$902,tabItens[[#This Row],[CÓDIGO]],Consumo!$W$3:$W$902)</f>
        <v>229</v>
      </c>
      <c r="AT848" s="269">
        <f>SUMIF(Consumo!$C$3:$C$902,tabItens[[#This Row],[CÓDIGO]],Consumo!$AF$3:$AF$902)</f>
        <v>1033</v>
      </c>
      <c r="AU848" s="270">
        <f>SUMIF(Consumo!$C$3:$C$902,tabItens[[#This Row],[CÓDIGO]],Consumo!$AG$3:$AG$902)</f>
        <v>162</v>
      </c>
      <c r="AV848" s="271">
        <f>SUMIF(Consumo!$C$3:$C$902,tabItens[[#This Row],[CÓDIGO]],Consumo!$AE$3:$AE$902)</f>
        <v>0</v>
      </c>
      <c r="AW848" s="244">
        <f>tabItens[[#This Row],[QTDE ATUAL]] + tabItens[[#This Row],[RC QTDE]] + tabItens[[#This Row],[AF SALDO]] + tabItens[[#This Row],[Recentes]]</f>
        <v>1577</v>
      </c>
      <c r="AX848" s="272">
        <v>102</v>
      </c>
      <c r="AY848" s="272">
        <v>4</v>
      </c>
      <c r="AZ848" s="272">
        <f>IF(ISBLANK(tabItens[[#This Row],[CÓDIGO]]),"",tabItens[[#This Row],[PontoMês]] * (AZ$2+tabItens[[#This Row],[PontoQtM]]))</f>
        <v>408</v>
      </c>
      <c r="BA848" s="271">
        <f>tabItens[[#This Row],[PontoPed]] - tabItens[[#This Row],[Saldo]] + (1/10)</f>
        <v>-1168.9000000000001</v>
      </c>
      <c r="BB848" s="271">
        <f xml:space="preserve"> tabItens[[#This Row],[PontoMês]] * BB$2 - tabItens[[#This Row],[QTDE ATUAL]] - (1/10)</f>
        <v>-1475.1</v>
      </c>
      <c r="BC848" s="273">
        <f>IF( tabItens[[#This Row],[PontoPed]]&gt;0, IF(tabItens[[#This Row],[PontoPed]]&lt;1, 1, IF( tabItens[[#This Row],[Saldo]]&gt;tabItens[[#This Row],[PontoPed]], 0, (tabItens[[#This Row],[PontoPed]]-tabItens[[#This Row],[Saldo]])/tabItens[[#This Row],[PontoPed]] ) ), 0 )</f>
        <v>0</v>
      </c>
      <c r="BD848" s="274">
        <f>ROUNDDOWN(IF( OR( AND(tabItens[[#This Row],[PontoPed]]&lt;tabItens[[#This Row],[Saldo]],tabItens[[#This Row],[Saldo]]&gt;0), tabItens[[#This Row],[PontoPed]]=0), 99, IF(AND(tabItens[[#This Row],[Saldo]]=0,tabItens[[#This Row],[PontoPed]]&gt;0), 0, (1-tabItens[[#This Row],[PctAb]])*10 ) ),0)</f>
        <v>99</v>
      </c>
      <c r="BE848" s="275">
        <f>MAX(ROUNDDOWN( IF(tabItens[[#This Row],[Abaixo]] &gt; 0,   tabItens[[#This Row],[Abaixo]] + (tabItens[[#This Row],[PontoMês]] * IF( OR( ISBLANK(tabItens[[#This Row],[ATA Nº/ANO]]), tabItens[[#This Row],[ATA Nº/ANO]] = ""),BE$2,BE$1)),0),0),0)</f>
        <v>0</v>
      </c>
      <c r="BF84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8" s="276">
        <f>SUMIF(Consumo!$C$3:$C$902,tabItens[[#This Row],[CÓDIGO]],Consumo!$E$3:$E$902)</f>
        <v>0</v>
      </c>
      <c r="BH848" s="277">
        <f>IF(AND(tabItens[[#This Row],[Pend]] &gt; 0,tabItens[[#This Row],[Consumo]] &lt;&gt; 0), tabItens[[#This Row],[Pend]] / tabItens[[#This Row],[Consumo]], 0 )</f>
        <v>0</v>
      </c>
      <c r="BI848" s="276"/>
      <c r="BJ848" s="276"/>
      <c r="BK848" s="278" t="s">
        <v>2077</v>
      </c>
    </row>
    <row r="849" spans="1:63" x14ac:dyDescent="0.3">
      <c r="A849" s="239">
        <v>28093</v>
      </c>
      <c r="B849" s="240" t="s">
        <v>1237</v>
      </c>
      <c r="C849" s="241" t="s">
        <v>264</v>
      </c>
      <c r="D849" s="242">
        <v>44.99</v>
      </c>
      <c r="E849" s="243"/>
      <c r="F849" s="243"/>
      <c r="G849" s="243" t="s">
        <v>891</v>
      </c>
      <c r="H849" s="244">
        <v>178</v>
      </c>
      <c r="I849" s="245">
        <v>103003</v>
      </c>
      <c r="J849" s="246">
        <v>44.99</v>
      </c>
      <c r="K849" s="247">
        <v>3</v>
      </c>
      <c r="L849" s="248">
        <f>IF(tabItens[[#This Row],[Média]] &gt; 0, tabItens[[#This Row],[QTDE ATUAL]] / tabItens[[#This Row],[Média]],999.9)</f>
        <v>999.9</v>
      </c>
      <c r="M849" s="249">
        <v>0</v>
      </c>
      <c r="N849" s="250">
        <f>tabItens[[#This Row],[VALOR UNIT.]] * tabItens[[#This Row],[LC]]</f>
        <v>0</v>
      </c>
      <c r="O849" s="251" t="s">
        <v>2129</v>
      </c>
      <c r="P849" s="252"/>
      <c r="Q849" s="253"/>
      <c r="R849" s="250"/>
      <c r="S849" s="254"/>
      <c r="T849" s="255">
        <f>ROUNDDOWN(IFERROR(tabItens[[#This Row],[ATA DT.VALID.]] - $D$1,0) / 30,0)</f>
        <v>-1507</v>
      </c>
      <c r="U849" s="240" t="s">
        <v>1011</v>
      </c>
      <c r="V849" s="256">
        <v>1</v>
      </c>
      <c r="W849" s="257" t="s">
        <v>2070</v>
      </c>
      <c r="X849" s="258">
        <v>51</v>
      </c>
      <c r="Y849" s="259">
        <v>11</v>
      </c>
      <c r="Z849" s="260"/>
      <c r="AA849" s="261"/>
      <c r="AB849" s="262"/>
      <c r="AC849" s="262"/>
      <c r="AD849" s="261"/>
      <c r="AE849" s="262"/>
      <c r="AF849" s="255"/>
      <c r="AG849" s="263" t="s">
        <v>2063</v>
      </c>
      <c r="AH849" s="264"/>
      <c r="AI849" s="255">
        <v>2</v>
      </c>
      <c r="AJ849" s="264">
        <v>44553</v>
      </c>
      <c r="AK849" s="264" t="s">
        <v>891</v>
      </c>
      <c r="AL849" s="264">
        <v>44547</v>
      </c>
      <c r="AM849" s="254"/>
      <c r="AN849" s="243"/>
      <c r="AO849" s="265" t="str">
        <f>_xlfn.IFNA(IF(VLOOKUP(tabItens[[#This Row],[CÓDIGO]],tabExcluirDoEstoque[#Data],1,FALSE),"sim",""),"")</f>
        <v/>
      </c>
      <c r="AP849" s="266" t="str">
        <f ca="1">IF(OR(ISBLANK(tabItens[[#This Row],[ATA DT.VALID.]]),tabItens[[#This Row],[ATA DT.VALID.]]="",tabItens[[#This Row],[ATA DT.VALID.]]=" "),"",IF(TYPE(tabItens[[#This Row],[ATA DT.VALID.]])=1,ROUNDUP((tabItens[[#This Row],[ATA DT.VALID.]]-TODAY())/7,0),""))</f>
        <v/>
      </c>
      <c r="AQ849" s="267">
        <v>0</v>
      </c>
      <c r="AR849" s="268" t="str">
        <f>IF(ISBLANK(tabItens[[#This Row],[CÓDIGO]]),"",IFERROR(VLOOKUP(tabItens[[#This Row],[CÓDIGO]],Consumo!$C$2:$AI$902,32,FALSE),0))</f>
        <v>10.2022</v>
      </c>
      <c r="AS849" s="269">
        <f>SUMIF(Consumo!$C$3:$C$902,tabItens[[#This Row],[CÓDIGO]],Consumo!$T$3:$T$902) + SUMIF(Consumo!$C$3:$C$902,tabItens[[#This Row],[CÓDIGO]],Consumo!$U$3:$U$902) + SUMIF(Consumo!$C$3:$C$902,tabItens[[#This Row],[CÓDIGO]],Consumo!$V$3:$V$902) + SUMIF(Consumo!$C$3:$C$902,tabItens[[#This Row],[CÓDIGO]],Consumo!$W$3:$W$902)</f>
        <v>0</v>
      </c>
      <c r="AT849" s="269">
        <f>SUMIF(Consumo!$C$3:$C$902,tabItens[[#This Row],[CÓDIGO]],Consumo!$AF$3:$AF$902)</f>
        <v>3</v>
      </c>
      <c r="AU849" s="270">
        <f>SUMIF(Consumo!$C$3:$C$902,tabItens[[#This Row],[CÓDIGO]],Consumo!$AG$3:$AG$902)</f>
        <v>3</v>
      </c>
      <c r="AV849" s="271">
        <f>SUMIF(Consumo!$C$3:$C$902,tabItens[[#This Row],[CÓDIGO]],Consumo!$AE$3:$AE$902)</f>
        <v>0</v>
      </c>
      <c r="AW849" s="244">
        <f>tabItens[[#This Row],[QTDE ATUAL]] + tabItens[[#This Row],[RC QTDE]] + tabItens[[#This Row],[AF SALDO]] + tabItens[[#This Row],[Recentes]]</f>
        <v>178</v>
      </c>
      <c r="AX849" s="272">
        <v>8</v>
      </c>
      <c r="AY849" s="272">
        <v>4</v>
      </c>
      <c r="AZ849" s="272">
        <f>IF(ISBLANK(tabItens[[#This Row],[CÓDIGO]]),"",tabItens[[#This Row],[PontoMês]] * (AZ$2+tabItens[[#This Row],[PontoQtM]]))</f>
        <v>32</v>
      </c>
      <c r="BA849" s="271">
        <f>tabItens[[#This Row],[PontoPed]] - tabItens[[#This Row],[Saldo]] + (1/10)</f>
        <v>-145.9</v>
      </c>
      <c r="BB849" s="271">
        <f xml:space="preserve"> tabItens[[#This Row],[PontoMês]] * BB$2 - tabItens[[#This Row],[QTDE ATUAL]] - (1/10)</f>
        <v>-170.1</v>
      </c>
      <c r="BC849" s="273">
        <f>IF( tabItens[[#This Row],[PontoPed]]&gt;0, IF(tabItens[[#This Row],[PontoPed]]&lt;1, 1, IF( tabItens[[#This Row],[Saldo]]&gt;tabItens[[#This Row],[PontoPed]], 0, (tabItens[[#This Row],[PontoPed]]-tabItens[[#This Row],[Saldo]])/tabItens[[#This Row],[PontoPed]] ) ), 0 )</f>
        <v>0</v>
      </c>
      <c r="BD849" s="274">
        <f>ROUNDDOWN(IF( OR( AND(tabItens[[#This Row],[PontoPed]]&lt;tabItens[[#This Row],[Saldo]],tabItens[[#This Row],[Saldo]]&gt;0), tabItens[[#This Row],[PontoPed]]=0), 99, IF(AND(tabItens[[#This Row],[Saldo]]=0,tabItens[[#This Row],[PontoPed]]&gt;0), 0, (1-tabItens[[#This Row],[PctAb]])*10 ) ),0)</f>
        <v>99</v>
      </c>
      <c r="BE849" s="275">
        <f>MAX(ROUNDDOWN( IF(tabItens[[#This Row],[Abaixo]] &gt; 0,   tabItens[[#This Row],[Abaixo]] + (tabItens[[#This Row],[PontoMês]] * IF( OR( ISBLANK(tabItens[[#This Row],[ATA Nº/ANO]]), tabItens[[#This Row],[ATA Nº/ANO]] = ""),BE$2,BE$1)),0),0),0)</f>
        <v>0</v>
      </c>
      <c r="BF84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49" s="276">
        <f>SUMIF(Consumo!$C$3:$C$902,tabItens[[#This Row],[CÓDIGO]],Consumo!$E$3:$E$902)</f>
        <v>0</v>
      </c>
      <c r="BH849" s="277">
        <f>IF(AND(tabItens[[#This Row],[Pend]] &gt; 0,tabItens[[#This Row],[Consumo]] &lt;&gt; 0), tabItens[[#This Row],[Pend]] / tabItens[[#This Row],[Consumo]], 0 )</f>
        <v>0</v>
      </c>
      <c r="BI849" s="276"/>
      <c r="BJ849" s="276"/>
      <c r="BK849" s="278" t="s">
        <v>2077</v>
      </c>
    </row>
    <row r="850" spans="1:63" x14ac:dyDescent="0.3">
      <c r="A850" s="239">
        <v>102822</v>
      </c>
      <c r="B850" s="240" t="s">
        <v>1597</v>
      </c>
      <c r="C850" s="241" t="s">
        <v>264</v>
      </c>
      <c r="D850" s="242">
        <v>4.0999999999999996</v>
      </c>
      <c r="E850" s="243"/>
      <c r="F850" s="243"/>
      <c r="G850" s="243" t="s">
        <v>891</v>
      </c>
      <c r="H850" s="244">
        <v>60</v>
      </c>
      <c r="I850" s="245">
        <v>103003</v>
      </c>
      <c r="J850" s="246">
        <v>4.0999999999999996</v>
      </c>
      <c r="K850" s="247">
        <v>7</v>
      </c>
      <c r="L850" s="248">
        <f>IF(tabItens[[#This Row],[Média]] &gt; 0, tabItens[[#This Row],[QTDE ATUAL]] / tabItens[[#This Row],[Média]],999.9)</f>
        <v>999.9</v>
      </c>
      <c r="M850" s="249">
        <v>0</v>
      </c>
      <c r="N850" s="250">
        <f>tabItens[[#This Row],[VALOR UNIT.]] * tabItens[[#This Row],[LC]]</f>
        <v>0</v>
      </c>
      <c r="O850" s="251"/>
      <c r="P850" s="252"/>
      <c r="Q850" s="253"/>
      <c r="R850" s="250"/>
      <c r="S850" s="254"/>
      <c r="T850" s="255">
        <f>ROUNDDOWN(IFERROR(tabItens[[#This Row],[ATA DT.VALID.]] - $D$1,0) / 30,0)</f>
        <v>-1507</v>
      </c>
      <c r="U850" s="240" t="s">
        <v>1503</v>
      </c>
      <c r="V850" s="256">
        <v>1</v>
      </c>
      <c r="W850" s="257" t="s">
        <v>2068</v>
      </c>
      <c r="X850" s="258">
        <v>55</v>
      </c>
      <c r="Y850" s="259">
        <v>26</v>
      </c>
      <c r="Z850" s="260"/>
      <c r="AA850" s="261"/>
      <c r="AB850" s="262"/>
      <c r="AC850" s="262"/>
      <c r="AD850" s="261"/>
      <c r="AE850" s="262"/>
      <c r="AF850" s="255"/>
      <c r="AG850" s="263" t="s">
        <v>2063</v>
      </c>
      <c r="AH850" s="264"/>
      <c r="AI850" s="255">
        <v>2</v>
      </c>
      <c r="AJ850" s="264">
        <v>40263</v>
      </c>
      <c r="AK850" s="264">
        <v>39374</v>
      </c>
      <c r="AL850" s="264">
        <v>42968</v>
      </c>
      <c r="AM850" s="254"/>
      <c r="AN850" s="243"/>
      <c r="AO850" s="265" t="str">
        <f>_xlfn.IFNA(IF(VLOOKUP(tabItens[[#This Row],[CÓDIGO]],tabExcluirDoEstoque[#Data],1,FALSE),"sim",""),"")</f>
        <v/>
      </c>
      <c r="AP850" s="266" t="str">
        <f ca="1">IF(OR(ISBLANK(tabItens[[#This Row],[ATA DT.VALID.]]),tabItens[[#This Row],[ATA DT.VALID.]]="",tabItens[[#This Row],[ATA DT.VALID.]]=" "),"",IF(TYPE(tabItens[[#This Row],[ATA DT.VALID.]])=1,ROUNDUP((tabItens[[#This Row],[ATA DT.VALID.]]-TODAY())/7,0),""))</f>
        <v/>
      </c>
      <c r="AQ850" s="267"/>
      <c r="AR850" s="268" t="str">
        <f>IF(ISBLANK(tabItens[[#This Row],[CÓDIGO]]),"",IFERROR(VLOOKUP(tabItens[[#This Row],[CÓDIGO]],Consumo!$C$2:$AI$902,32,FALSE),0))</f>
        <v>02.2023</v>
      </c>
      <c r="AS850" s="269">
        <f>SUMIF(Consumo!$C$3:$C$902,tabItens[[#This Row],[CÓDIGO]],Consumo!$T$3:$T$902) + SUMIF(Consumo!$C$3:$C$902,tabItens[[#This Row],[CÓDIGO]],Consumo!$U$3:$U$902) + SUMIF(Consumo!$C$3:$C$902,tabItens[[#This Row],[CÓDIGO]],Consumo!$V$3:$V$902) + SUMIF(Consumo!$C$3:$C$902,tabItens[[#This Row],[CÓDIGO]],Consumo!$W$3:$W$902)</f>
        <v>0</v>
      </c>
      <c r="AT850" s="269">
        <f>SUMIF(Consumo!$C$3:$C$902,tabItens[[#This Row],[CÓDIGO]],Consumo!$AF$3:$AF$902)</f>
        <v>7</v>
      </c>
      <c r="AU850" s="270">
        <f>SUMIF(Consumo!$C$3:$C$902,tabItens[[#This Row],[CÓDIGO]],Consumo!$AG$3:$AG$902)</f>
        <v>3</v>
      </c>
      <c r="AV850" s="271">
        <f>SUMIF(Consumo!$C$3:$C$902,tabItens[[#This Row],[CÓDIGO]],Consumo!$AE$3:$AE$902)</f>
        <v>0</v>
      </c>
      <c r="AW850" s="244">
        <f>tabItens[[#This Row],[QTDE ATUAL]] + tabItens[[#This Row],[RC QTDE]] + tabItens[[#This Row],[AF SALDO]] + tabItens[[#This Row],[Recentes]]</f>
        <v>60</v>
      </c>
      <c r="AX850" s="272">
        <v>1</v>
      </c>
      <c r="AY850" s="272">
        <v>4</v>
      </c>
      <c r="AZ850" s="272">
        <f>IF(ISBLANK(tabItens[[#This Row],[CÓDIGO]]),"",tabItens[[#This Row],[PontoMês]] * (AZ$2+tabItens[[#This Row],[PontoQtM]]))</f>
        <v>4</v>
      </c>
      <c r="BA850" s="271">
        <f>tabItens[[#This Row],[PontoPed]] - tabItens[[#This Row],[Saldo]] + (1/10)</f>
        <v>-55.9</v>
      </c>
      <c r="BB850" s="271">
        <f xml:space="preserve"> tabItens[[#This Row],[PontoMês]] * BB$2 - tabItens[[#This Row],[QTDE ATUAL]] - (1/10)</f>
        <v>-59.1</v>
      </c>
      <c r="BC850" s="273">
        <f>IF( tabItens[[#This Row],[PontoPed]]&gt;0, IF(tabItens[[#This Row],[PontoPed]]&lt;1, 1, IF( tabItens[[#This Row],[Saldo]]&gt;tabItens[[#This Row],[PontoPed]], 0, (tabItens[[#This Row],[PontoPed]]-tabItens[[#This Row],[Saldo]])/tabItens[[#This Row],[PontoPed]] ) ), 0 )</f>
        <v>0</v>
      </c>
      <c r="BD850" s="274">
        <f>ROUNDDOWN(IF( OR( AND(tabItens[[#This Row],[PontoPed]]&lt;tabItens[[#This Row],[Saldo]],tabItens[[#This Row],[Saldo]]&gt;0), tabItens[[#This Row],[PontoPed]]=0), 99, IF(AND(tabItens[[#This Row],[Saldo]]=0,tabItens[[#This Row],[PontoPed]]&gt;0), 0, (1-tabItens[[#This Row],[PctAb]])*10 ) ),0)</f>
        <v>99</v>
      </c>
      <c r="BE850" s="275">
        <f>MAX(ROUNDDOWN( IF(tabItens[[#This Row],[Abaixo]] &gt; 0,   tabItens[[#This Row],[Abaixo]] + (tabItens[[#This Row],[PontoMês]] * IF( OR( ISBLANK(tabItens[[#This Row],[ATA Nº/ANO]]), tabItens[[#This Row],[ATA Nº/ANO]] = ""),BE$2,BE$1)),0),0),0)</f>
        <v>0</v>
      </c>
      <c r="BF850"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0" s="276">
        <f>SUMIF(Consumo!$C$3:$C$902,tabItens[[#This Row],[CÓDIGO]],Consumo!$E$3:$E$902)</f>
        <v>0</v>
      </c>
      <c r="BH850" s="277">
        <f>IF(AND(tabItens[[#This Row],[Pend]] &gt; 0,tabItens[[#This Row],[Consumo]] &lt;&gt; 0), tabItens[[#This Row],[Pend]] / tabItens[[#This Row],[Consumo]], 0 )</f>
        <v>0</v>
      </c>
      <c r="BI850" s="276"/>
      <c r="BJ850" s="276"/>
      <c r="BK850" s="278" t="s">
        <v>2077</v>
      </c>
    </row>
    <row r="851" spans="1:63" x14ac:dyDescent="0.3">
      <c r="A851" s="239">
        <v>12856</v>
      </c>
      <c r="B851" s="240" t="s">
        <v>978</v>
      </c>
      <c r="C851" s="241" t="s">
        <v>264</v>
      </c>
      <c r="D851" s="242">
        <v>3.35</v>
      </c>
      <c r="E851" s="243"/>
      <c r="F851" s="243"/>
      <c r="G851" s="243" t="s">
        <v>891</v>
      </c>
      <c r="H851" s="244">
        <v>5499</v>
      </c>
      <c r="I851" s="245">
        <v>103003</v>
      </c>
      <c r="J851" s="246">
        <v>3.35</v>
      </c>
      <c r="K851" s="247">
        <v>2447</v>
      </c>
      <c r="L851" s="248">
        <f>IF(tabItens[[#This Row],[Média]] &gt; 0, tabItens[[#This Row],[QTDE ATUAL]] / tabItens[[#This Row],[Média]],999.9)</f>
        <v>5822.4705882352946</v>
      </c>
      <c r="M851" s="249">
        <v>0</v>
      </c>
      <c r="N851" s="250">
        <f>tabItens[[#This Row],[VALOR UNIT.]] * tabItens[[#This Row],[LC]]</f>
        <v>0</v>
      </c>
      <c r="O851" s="251" t="s">
        <v>2091</v>
      </c>
      <c r="P851" s="252"/>
      <c r="Q851" s="253"/>
      <c r="R851" s="250"/>
      <c r="S851" s="254"/>
      <c r="T851" s="255">
        <f>ROUNDDOWN(IFERROR(tabItens[[#This Row],[ATA DT.VALID.]] - $D$1,0) / 30,0)</f>
        <v>-1507</v>
      </c>
      <c r="U851" s="240" t="s">
        <v>970</v>
      </c>
      <c r="V851" s="256">
        <v>1</v>
      </c>
      <c r="W851" s="257" t="s">
        <v>2066</v>
      </c>
      <c r="X851" s="258">
        <v>76</v>
      </c>
      <c r="Y851" s="259">
        <v>11</v>
      </c>
      <c r="Z851" s="260"/>
      <c r="AA851" s="261"/>
      <c r="AB851" s="262"/>
      <c r="AC851" s="262"/>
      <c r="AD851" s="261"/>
      <c r="AE851" s="262"/>
      <c r="AF851" s="255"/>
      <c r="AG851" s="263" t="s">
        <v>2063</v>
      </c>
      <c r="AH851" s="264"/>
      <c r="AI851" s="255">
        <v>1044</v>
      </c>
      <c r="AJ851" s="264">
        <v>44874</v>
      </c>
      <c r="AK851" s="264" t="s">
        <v>891</v>
      </c>
      <c r="AL851" s="264">
        <v>44865</v>
      </c>
      <c r="AM851" s="254"/>
      <c r="AN851" s="243"/>
      <c r="AO851" s="265" t="str">
        <f>_xlfn.IFNA(IF(VLOOKUP(tabItens[[#This Row],[CÓDIGO]],tabExcluirDoEstoque[#Data],1,FALSE),"sim",""),"")</f>
        <v/>
      </c>
      <c r="AP851" s="266" t="str">
        <f ca="1">IF(OR(ISBLANK(tabItens[[#This Row],[ATA DT.VALID.]]),tabItens[[#This Row],[ATA DT.VALID.]]="",tabItens[[#This Row],[ATA DT.VALID.]]=" "),"",IF(TYPE(tabItens[[#This Row],[ATA DT.VALID.]])=1,ROUNDUP((tabItens[[#This Row],[ATA DT.VALID.]]-TODAY())/7,0),""))</f>
        <v/>
      </c>
      <c r="AQ851" s="267">
        <v>0</v>
      </c>
      <c r="AR851" s="268" t="str">
        <f>IF(ISBLANK(tabItens[[#This Row],[CÓDIGO]]),"",IFERROR(VLOOKUP(tabItens[[#This Row],[CÓDIGO]],Consumo!$C$2:$AI$902,32,FALSE),0))</f>
        <v>08.2023</v>
      </c>
      <c r="AS851" s="269">
        <f>SUMIF(Consumo!$C$3:$C$902,tabItens[[#This Row],[CÓDIGO]],Consumo!$T$3:$T$902) + SUMIF(Consumo!$C$3:$C$902,tabItens[[#This Row],[CÓDIGO]],Consumo!$U$3:$U$902) + SUMIF(Consumo!$C$3:$C$902,tabItens[[#This Row],[CÓDIGO]],Consumo!$V$3:$V$902) + SUMIF(Consumo!$C$3:$C$902,tabItens[[#This Row],[CÓDIGO]],Consumo!$W$3:$W$902)</f>
        <v>502</v>
      </c>
      <c r="AT851" s="269">
        <f>SUMIF(Consumo!$C$3:$C$902,tabItens[[#This Row],[CÓDIGO]],Consumo!$AF$3:$AF$902)</f>
        <v>3500</v>
      </c>
      <c r="AU851" s="270">
        <f>SUMIF(Consumo!$C$3:$C$902,tabItens[[#This Row],[CÓDIGO]],Consumo!$AG$3:$AG$902)</f>
        <v>1716</v>
      </c>
      <c r="AV851" s="271">
        <f>SUMIF(Consumo!$C$3:$C$902,tabItens[[#This Row],[CÓDIGO]],Consumo!$AE$3:$AE$902)</f>
        <v>0.94444444444444442</v>
      </c>
      <c r="AW851" s="244">
        <f>tabItens[[#This Row],[QTDE ATUAL]] + tabItens[[#This Row],[RC QTDE]] + tabItens[[#This Row],[AF SALDO]] + tabItens[[#This Row],[Recentes]]</f>
        <v>5499</v>
      </c>
      <c r="AX851" s="272">
        <v>280</v>
      </c>
      <c r="AY851" s="272">
        <v>4</v>
      </c>
      <c r="AZ851" s="272">
        <f>IF(ISBLANK(tabItens[[#This Row],[CÓDIGO]]),"",tabItens[[#This Row],[PontoMês]] * (AZ$2+tabItens[[#This Row],[PontoQtM]]))</f>
        <v>1120</v>
      </c>
      <c r="BA851" s="271">
        <f>tabItens[[#This Row],[PontoPed]] - tabItens[[#This Row],[Saldo]] + (1/10)</f>
        <v>-4378.8999999999996</v>
      </c>
      <c r="BB851" s="271">
        <f xml:space="preserve"> tabItens[[#This Row],[PontoMês]] * BB$2 - tabItens[[#This Row],[QTDE ATUAL]] - (1/10)</f>
        <v>-5219.1000000000004</v>
      </c>
      <c r="BC851" s="273">
        <f>IF( tabItens[[#This Row],[PontoPed]]&gt;0, IF(tabItens[[#This Row],[PontoPed]]&lt;1, 1, IF( tabItens[[#This Row],[Saldo]]&gt;tabItens[[#This Row],[PontoPed]], 0, (tabItens[[#This Row],[PontoPed]]-tabItens[[#This Row],[Saldo]])/tabItens[[#This Row],[PontoPed]] ) ), 0 )</f>
        <v>0</v>
      </c>
      <c r="BD851" s="274">
        <f>ROUNDDOWN(IF( OR( AND(tabItens[[#This Row],[PontoPed]]&lt;tabItens[[#This Row],[Saldo]],tabItens[[#This Row],[Saldo]]&gt;0), tabItens[[#This Row],[PontoPed]]=0), 99, IF(AND(tabItens[[#This Row],[Saldo]]=0,tabItens[[#This Row],[PontoPed]]&gt;0), 0, (1-tabItens[[#This Row],[PctAb]])*10 ) ),0)</f>
        <v>99</v>
      </c>
      <c r="BE851" s="275">
        <f>MAX(ROUNDDOWN( IF(tabItens[[#This Row],[Abaixo]] &gt; 0,   tabItens[[#This Row],[Abaixo]] + (tabItens[[#This Row],[PontoMês]] * IF( OR( ISBLANK(tabItens[[#This Row],[ATA Nº/ANO]]), tabItens[[#This Row],[ATA Nº/ANO]] = ""),BE$2,BE$1)),0),0),0)</f>
        <v>0</v>
      </c>
      <c r="BF85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1" s="276">
        <f>SUMIF(Consumo!$C$3:$C$902,tabItens[[#This Row],[CÓDIGO]],Consumo!$E$3:$E$902)</f>
        <v>17</v>
      </c>
      <c r="BH851" s="277">
        <f>IF(AND(tabItens[[#This Row],[Pend]] &gt; 0,tabItens[[#This Row],[Consumo]] &lt;&gt; 0), tabItens[[#This Row],[Pend]] / tabItens[[#This Row],[Consumo]], 0 )</f>
        <v>4.8571428571428567E-3</v>
      </c>
      <c r="BI851" s="276"/>
      <c r="BJ851" s="276"/>
      <c r="BK851" s="278" t="s">
        <v>2077</v>
      </c>
    </row>
    <row r="852" spans="1:63" x14ac:dyDescent="0.3">
      <c r="A852" s="239">
        <v>13556</v>
      </c>
      <c r="B852" s="240" t="s">
        <v>1044</v>
      </c>
      <c r="C852" s="241" t="s">
        <v>346</v>
      </c>
      <c r="D852" s="242">
        <v>940</v>
      </c>
      <c r="E852" s="243"/>
      <c r="F852" s="243"/>
      <c r="G852" s="243" t="s">
        <v>891</v>
      </c>
      <c r="H852" s="244">
        <v>44</v>
      </c>
      <c r="I852" s="245">
        <v>103003</v>
      </c>
      <c r="J852" s="246">
        <v>940</v>
      </c>
      <c r="K852" s="247"/>
      <c r="L852" s="248">
        <f>IF(tabItens[[#This Row],[Média]] &gt; 0, tabItens[[#This Row],[QTDE ATUAL]] / tabItens[[#This Row],[Média]],999.9)</f>
        <v>999.9</v>
      </c>
      <c r="M852" s="249">
        <v>0</v>
      </c>
      <c r="N852" s="250">
        <f>tabItens[[#This Row],[VALOR UNIT.]] * tabItens[[#This Row],[LC]]</f>
        <v>0</v>
      </c>
      <c r="O852" s="251" t="s">
        <v>2102</v>
      </c>
      <c r="P852" s="252"/>
      <c r="Q852" s="253"/>
      <c r="R852" s="250"/>
      <c r="S852" s="254"/>
      <c r="T852" s="255">
        <f>ROUNDDOWN(IFERROR(tabItens[[#This Row],[ATA DT.VALID.]] - $D$1,0) / 30,0)</f>
        <v>-1507</v>
      </c>
      <c r="U852" s="240" t="s">
        <v>1045</v>
      </c>
      <c r="V852" s="256">
        <v>1</v>
      </c>
      <c r="W852" s="257" t="s">
        <v>2069</v>
      </c>
      <c r="X852" s="258">
        <v>69</v>
      </c>
      <c r="Y852" s="259">
        <v>10</v>
      </c>
      <c r="Z852" s="260"/>
      <c r="AA852" s="261"/>
      <c r="AB852" s="262"/>
      <c r="AC852" s="262"/>
      <c r="AD852" s="261"/>
      <c r="AE852" s="262"/>
      <c r="AF852" s="255"/>
      <c r="AG852" s="263" t="s">
        <v>2063</v>
      </c>
      <c r="AH852" s="264"/>
      <c r="AI852" s="255">
        <v>0</v>
      </c>
      <c r="AJ852" s="264">
        <v>44516</v>
      </c>
      <c r="AK852" s="264" t="s">
        <v>891</v>
      </c>
      <c r="AL852" s="264">
        <v>44483</v>
      </c>
      <c r="AM852" s="254"/>
      <c r="AN852" s="243"/>
      <c r="AO852" s="265" t="str">
        <f>_xlfn.IFNA(IF(VLOOKUP(tabItens[[#This Row],[CÓDIGO]],tabExcluirDoEstoque[#Data],1,FALSE),"sim",""),"")</f>
        <v/>
      </c>
      <c r="AP852" s="266" t="str">
        <f ca="1">IF(OR(ISBLANK(tabItens[[#This Row],[ATA DT.VALID.]]),tabItens[[#This Row],[ATA DT.VALID.]]="",tabItens[[#This Row],[ATA DT.VALID.]]=" "),"",IF(TYPE(tabItens[[#This Row],[ATA DT.VALID.]])=1,ROUNDUP((tabItens[[#This Row],[ATA DT.VALID.]]-TODAY())/7,0),""))</f>
        <v/>
      </c>
      <c r="AQ852" s="267">
        <v>0</v>
      </c>
      <c r="AR852" s="268" t="str">
        <f>IF(ISBLANK(tabItens[[#This Row],[CÓDIGO]]),"",IFERROR(VLOOKUP(tabItens[[#This Row],[CÓDIGO]],Consumo!$C$2:$AI$902,32,FALSE),0))</f>
        <v>05.2022</v>
      </c>
      <c r="AS852" s="269">
        <f>SUMIF(Consumo!$C$3:$C$902,tabItens[[#This Row],[CÓDIGO]],Consumo!$T$3:$T$902) + SUMIF(Consumo!$C$3:$C$902,tabItens[[#This Row],[CÓDIGO]],Consumo!$U$3:$U$902) + SUMIF(Consumo!$C$3:$C$902,tabItens[[#This Row],[CÓDIGO]],Consumo!$V$3:$V$902) + SUMIF(Consumo!$C$3:$C$902,tabItens[[#This Row],[CÓDIGO]],Consumo!$W$3:$W$902)</f>
        <v>0</v>
      </c>
      <c r="AT852" s="269">
        <f>SUMIF(Consumo!$C$3:$C$902,tabItens[[#This Row],[CÓDIGO]],Consumo!$AF$3:$AF$902)</f>
        <v>2</v>
      </c>
      <c r="AU852" s="270">
        <f>SUMIF(Consumo!$C$3:$C$902,tabItens[[#This Row],[CÓDIGO]],Consumo!$AG$3:$AG$902)</f>
        <v>2</v>
      </c>
      <c r="AV852" s="271">
        <f>SUMIF(Consumo!$C$3:$C$902,tabItens[[#This Row],[CÓDIGO]],Consumo!$AE$3:$AE$902)</f>
        <v>0</v>
      </c>
      <c r="AW852" s="244">
        <f>tabItens[[#This Row],[QTDE ATUAL]] + tabItens[[#This Row],[RC QTDE]] + tabItens[[#This Row],[AF SALDO]] + tabItens[[#This Row],[Recentes]]</f>
        <v>44</v>
      </c>
      <c r="AX852" s="272">
        <v>5</v>
      </c>
      <c r="AY852" s="272">
        <v>4</v>
      </c>
      <c r="AZ852" s="272">
        <f>IF(ISBLANK(tabItens[[#This Row],[CÓDIGO]]),"",tabItens[[#This Row],[PontoMês]] * (AZ$2+tabItens[[#This Row],[PontoQtM]]))</f>
        <v>20</v>
      </c>
      <c r="BA852" s="271">
        <f>tabItens[[#This Row],[PontoPed]] - tabItens[[#This Row],[Saldo]] + (1/10)</f>
        <v>-23.9</v>
      </c>
      <c r="BB852" s="271">
        <f xml:space="preserve"> tabItens[[#This Row],[PontoMês]] * BB$2 - tabItens[[#This Row],[QTDE ATUAL]] - (1/10)</f>
        <v>-39.1</v>
      </c>
      <c r="BC852" s="273">
        <f>IF( tabItens[[#This Row],[PontoPed]]&gt;0, IF(tabItens[[#This Row],[PontoPed]]&lt;1, 1, IF( tabItens[[#This Row],[Saldo]]&gt;tabItens[[#This Row],[PontoPed]], 0, (tabItens[[#This Row],[PontoPed]]-tabItens[[#This Row],[Saldo]])/tabItens[[#This Row],[PontoPed]] ) ), 0 )</f>
        <v>0</v>
      </c>
      <c r="BD852" s="274">
        <f>ROUNDDOWN(IF( OR( AND(tabItens[[#This Row],[PontoPed]]&lt;tabItens[[#This Row],[Saldo]],tabItens[[#This Row],[Saldo]]&gt;0), tabItens[[#This Row],[PontoPed]]=0), 99, IF(AND(tabItens[[#This Row],[Saldo]]=0,tabItens[[#This Row],[PontoPed]]&gt;0), 0, (1-tabItens[[#This Row],[PctAb]])*10 ) ),0)</f>
        <v>99</v>
      </c>
      <c r="BE852" s="275">
        <f>MAX(ROUNDDOWN( IF(tabItens[[#This Row],[Abaixo]] &gt; 0,   tabItens[[#This Row],[Abaixo]] + (tabItens[[#This Row],[PontoMês]] * IF( OR( ISBLANK(tabItens[[#This Row],[ATA Nº/ANO]]), tabItens[[#This Row],[ATA Nº/ANO]] = ""),BE$2,BE$1)),0),0),0)</f>
        <v>0</v>
      </c>
      <c r="BF85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2" s="276">
        <f>SUMIF(Consumo!$C$3:$C$902,tabItens[[#This Row],[CÓDIGO]],Consumo!$E$3:$E$902)</f>
        <v>0</v>
      </c>
      <c r="BH852" s="277">
        <f>IF(AND(tabItens[[#This Row],[Pend]] &gt; 0,tabItens[[#This Row],[Consumo]] &lt;&gt; 0), tabItens[[#This Row],[Pend]] / tabItens[[#This Row],[Consumo]], 0 )</f>
        <v>0</v>
      </c>
      <c r="BI852" s="276"/>
      <c r="BJ852" s="276"/>
      <c r="BK852" s="278" t="s">
        <v>2077</v>
      </c>
    </row>
    <row r="853" spans="1:63" x14ac:dyDescent="0.3">
      <c r="A853" s="239">
        <v>102277</v>
      </c>
      <c r="B853" s="240" t="s">
        <v>1585</v>
      </c>
      <c r="C853" s="241" t="s">
        <v>264</v>
      </c>
      <c r="D853" s="242">
        <v>355</v>
      </c>
      <c r="E853" s="243"/>
      <c r="F853" s="243"/>
      <c r="G853" s="243" t="s">
        <v>891</v>
      </c>
      <c r="H853" s="244">
        <v>162</v>
      </c>
      <c r="I853" s="245">
        <v>103003</v>
      </c>
      <c r="J853" s="246">
        <v>355</v>
      </c>
      <c r="K853" s="247"/>
      <c r="L853" s="248">
        <f>IF(tabItens[[#This Row],[Média]] &gt; 0, tabItens[[#This Row],[QTDE ATUAL]] / tabItens[[#This Row],[Média]],999.9)</f>
        <v>999.9</v>
      </c>
      <c r="M853" s="249">
        <v>0</v>
      </c>
      <c r="N853" s="250">
        <f>tabItens[[#This Row],[VALOR UNIT.]] * tabItens[[#This Row],[LC]]</f>
        <v>0</v>
      </c>
      <c r="O853" s="251" t="s">
        <v>2116</v>
      </c>
      <c r="P853" s="252"/>
      <c r="Q853" s="253"/>
      <c r="R853" s="250"/>
      <c r="S853" s="254"/>
      <c r="T853" s="255">
        <f>ROUNDDOWN(IFERROR(tabItens[[#This Row],[ATA DT.VALID.]] - $D$1,0) / 30,0)</f>
        <v>-1507</v>
      </c>
      <c r="U853" s="240" t="s">
        <v>1045</v>
      </c>
      <c r="V853" s="256">
        <v>1</v>
      </c>
      <c r="W853" s="257" t="s">
        <v>2069</v>
      </c>
      <c r="X853" s="258">
        <v>69</v>
      </c>
      <c r="Y853" s="259">
        <v>10</v>
      </c>
      <c r="Z853" s="260"/>
      <c r="AA853" s="261"/>
      <c r="AB853" s="262"/>
      <c r="AC853" s="262"/>
      <c r="AD853" s="261"/>
      <c r="AE853" s="262"/>
      <c r="AF853" s="255"/>
      <c r="AG853" s="263" t="s">
        <v>2063</v>
      </c>
      <c r="AH853" s="264"/>
      <c r="AI853" s="255">
        <v>8</v>
      </c>
      <c r="AJ853" s="264">
        <v>44516</v>
      </c>
      <c r="AK853" s="264">
        <v>39352</v>
      </c>
      <c r="AL853" s="264">
        <v>44483</v>
      </c>
      <c r="AM853" s="254"/>
      <c r="AN853" s="243"/>
      <c r="AO853" s="265" t="str">
        <f>_xlfn.IFNA(IF(VLOOKUP(tabItens[[#This Row],[CÓDIGO]],tabExcluirDoEstoque[#Data],1,FALSE),"sim",""),"")</f>
        <v/>
      </c>
      <c r="AP853" s="266" t="str">
        <f ca="1">IF(OR(ISBLANK(tabItens[[#This Row],[ATA DT.VALID.]]),tabItens[[#This Row],[ATA DT.VALID.]]="",tabItens[[#This Row],[ATA DT.VALID.]]=" "),"",IF(TYPE(tabItens[[#This Row],[ATA DT.VALID.]])=1,ROUNDUP((tabItens[[#This Row],[ATA DT.VALID.]]-TODAY())/7,0),""))</f>
        <v/>
      </c>
      <c r="AQ853" s="267">
        <v>0</v>
      </c>
      <c r="AR853" s="268" t="str">
        <f>IF(ISBLANK(tabItens[[#This Row],[CÓDIGO]]),"",IFERROR(VLOOKUP(tabItens[[#This Row],[CÓDIGO]],Consumo!$C$2:$AI$902,32,FALSE),0))</f>
        <v>07.2022</v>
      </c>
      <c r="AS853" s="269">
        <f>SUMIF(Consumo!$C$3:$C$902,tabItens[[#This Row],[CÓDIGO]],Consumo!$T$3:$T$902) + SUMIF(Consumo!$C$3:$C$902,tabItens[[#This Row],[CÓDIGO]],Consumo!$U$3:$U$902) + SUMIF(Consumo!$C$3:$C$902,tabItens[[#This Row],[CÓDIGO]],Consumo!$V$3:$V$902) + SUMIF(Consumo!$C$3:$C$902,tabItens[[#This Row],[CÓDIGO]],Consumo!$W$3:$W$902)</f>
        <v>0</v>
      </c>
      <c r="AT853" s="269">
        <f>SUMIF(Consumo!$C$3:$C$902,tabItens[[#This Row],[CÓDIGO]],Consumo!$AF$3:$AF$902)</f>
        <v>8</v>
      </c>
      <c r="AU853" s="270">
        <f>SUMIF(Consumo!$C$3:$C$902,tabItens[[#This Row],[CÓDIGO]],Consumo!$AG$3:$AG$902)</f>
        <v>6</v>
      </c>
      <c r="AV853" s="271">
        <f>SUMIF(Consumo!$C$3:$C$902,tabItens[[#This Row],[CÓDIGO]],Consumo!$AE$3:$AE$902)</f>
        <v>0</v>
      </c>
      <c r="AW853" s="244">
        <f>tabItens[[#This Row],[QTDE ATUAL]] + tabItens[[#This Row],[RC QTDE]] + tabItens[[#This Row],[AF SALDO]] + tabItens[[#This Row],[Recentes]]</f>
        <v>162</v>
      </c>
      <c r="AX853" s="272">
        <v>15</v>
      </c>
      <c r="AY853" s="272">
        <v>4</v>
      </c>
      <c r="AZ853" s="272">
        <f>IF(ISBLANK(tabItens[[#This Row],[CÓDIGO]]),"",tabItens[[#This Row],[PontoMês]] * (AZ$2+tabItens[[#This Row],[PontoQtM]]))</f>
        <v>60</v>
      </c>
      <c r="BA853" s="271">
        <f>tabItens[[#This Row],[PontoPed]] - tabItens[[#This Row],[Saldo]] + (1/10)</f>
        <v>-101.9</v>
      </c>
      <c r="BB853" s="271">
        <f xml:space="preserve"> tabItens[[#This Row],[PontoMês]] * BB$2 - tabItens[[#This Row],[QTDE ATUAL]] - (1/10)</f>
        <v>-147.1</v>
      </c>
      <c r="BC853" s="273">
        <f>IF( tabItens[[#This Row],[PontoPed]]&gt;0, IF(tabItens[[#This Row],[PontoPed]]&lt;1, 1, IF( tabItens[[#This Row],[Saldo]]&gt;tabItens[[#This Row],[PontoPed]], 0, (tabItens[[#This Row],[PontoPed]]-tabItens[[#This Row],[Saldo]])/tabItens[[#This Row],[PontoPed]] ) ), 0 )</f>
        <v>0</v>
      </c>
      <c r="BD853" s="274">
        <f>ROUNDDOWN(IF( OR( AND(tabItens[[#This Row],[PontoPed]]&lt;tabItens[[#This Row],[Saldo]],tabItens[[#This Row],[Saldo]]&gt;0), tabItens[[#This Row],[PontoPed]]=0), 99, IF(AND(tabItens[[#This Row],[Saldo]]=0,tabItens[[#This Row],[PontoPed]]&gt;0), 0, (1-tabItens[[#This Row],[PctAb]])*10 ) ),0)</f>
        <v>99</v>
      </c>
      <c r="BE853" s="275">
        <f>MAX(ROUNDDOWN( IF(tabItens[[#This Row],[Abaixo]] &gt; 0,   tabItens[[#This Row],[Abaixo]] + (tabItens[[#This Row],[PontoMês]] * IF( OR( ISBLANK(tabItens[[#This Row],[ATA Nº/ANO]]), tabItens[[#This Row],[ATA Nº/ANO]] = ""),BE$2,BE$1)),0),0),0)</f>
        <v>0</v>
      </c>
      <c r="BF85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3" s="276">
        <f>SUMIF(Consumo!$C$3:$C$902,tabItens[[#This Row],[CÓDIGO]],Consumo!$E$3:$E$902)</f>
        <v>0</v>
      </c>
      <c r="BH853" s="277">
        <f>IF(AND(tabItens[[#This Row],[Pend]] &gt; 0,tabItens[[#This Row],[Consumo]] &lt;&gt; 0), tabItens[[#This Row],[Pend]] / tabItens[[#This Row],[Consumo]], 0 )</f>
        <v>0</v>
      </c>
      <c r="BI853" s="276"/>
      <c r="BJ853" s="276"/>
      <c r="BK853" s="278" t="s">
        <v>2077</v>
      </c>
    </row>
    <row r="854" spans="1:63" x14ac:dyDescent="0.3">
      <c r="A854" s="239">
        <v>102276</v>
      </c>
      <c r="B854" s="240" t="s">
        <v>1584</v>
      </c>
      <c r="C854" s="241" t="s">
        <v>346</v>
      </c>
      <c r="D854" s="242">
        <v>186</v>
      </c>
      <c r="E854" s="243"/>
      <c r="F854" s="243"/>
      <c r="G854" s="243" t="s">
        <v>891</v>
      </c>
      <c r="H854" s="244">
        <v>136</v>
      </c>
      <c r="I854" s="245">
        <v>103003</v>
      </c>
      <c r="J854" s="246">
        <v>186</v>
      </c>
      <c r="K854" s="247">
        <v>47</v>
      </c>
      <c r="L854" s="248">
        <f>IF(tabItens[[#This Row],[Média]] &gt; 0, tabItens[[#This Row],[QTDE ATUAL]] / tabItens[[#This Row],[Média]],999.9)</f>
        <v>999.9</v>
      </c>
      <c r="M854" s="249">
        <v>0</v>
      </c>
      <c r="N854" s="250">
        <f>tabItens[[#This Row],[VALOR UNIT.]] * tabItens[[#This Row],[LC]]</f>
        <v>0</v>
      </c>
      <c r="O854" s="251" t="s">
        <v>2102</v>
      </c>
      <c r="P854" s="252"/>
      <c r="Q854" s="253"/>
      <c r="R854" s="250"/>
      <c r="S854" s="254"/>
      <c r="T854" s="255">
        <f>ROUNDDOWN(IFERROR(tabItens[[#This Row],[ATA DT.VALID.]] - $D$1,0) / 30,0)</f>
        <v>-1507</v>
      </c>
      <c r="U854" s="240" t="s">
        <v>1045</v>
      </c>
      <c r="V854" s="256">
        <v>1</v>
      </c>
      <c r="W854" s="257" t="s">
        <v>2069</v>
      </c>
      <c r="X854" s="258">
        <v>69</v>
      </c>
      <c r="Y854" s="259">
        <v>10</v>
      </c>
      <c r="Z854" s="260"/>
      <c r="AA854" s="261"/>
      <c r="AB854" s="262"/>
      <c r="AC854" s="262">
        <v>10271</v>
      </c>
      <c r="AD854" s="261">
        <v>2023</v>
      </c>
      <c r="AE854" s="262">
        <v>100</v>
      </c>
      <c r="AF854" s="255">
        <v>100</v>
      </c>
      <c r="AG854" s="263" t="s">
        <v>2054</v>
      </c>
      <c r="AH854" s="264">
        <v>45190</v>
      </c>
      <c r="AI854" s="255">
        <v>18</v>
      </c>
      <c r="AJ854" s="264">
        <v>44736</v>
      </c>
      <c r="AK854" s="264">
        <v>39352</v>
      </c>
      <c r="AL854" s="264">
        <v>45156</v>
      </c>
      <c r="AM854" s="254"/>
      <c r="AN854" s="243"/>
      <c r="AO854" s="265" t="str">
        <f>_xlfn.IFNA(IF(VLOOKUP(tabItens[[#This Row],[CÓDIGO]],tabExcluirDoEstoque[#Data],1,FALSE),"sim",""),"")</f>
        <v/>
      </c>
      <c r="AP854" s="266" t="str">
        <f ca="1">IF(OR(ISBLANK(tabItens[[#This Row],[ATA DT.VALID.]]),tabItens[[#This Row],[ATA DT.VALID.]]="",tabItens[[#This Row],[ATA DT.VALID.]]=" "),"",IF(TYPE(tabItens[[#This Row],[ATA DT.VALID.]])=1,ROUNDUP((tabItens[[#This Row],[ATA DT.VALID.]]-TODAY())/7,0),""))</f>
        <v/>
      </c>
      <c r="AQ854" s="267">
        <v>0</v>
      </c>
      <c r="AR854" s="268" t="str">
        <f>IF(ISBLANK(tabItens[[#This Row],[CÓDIGO]]),"",IFERROR(VLOOKUP(tabItens[[#This Row],[CÓDIGO]],Consumo!$C$2:$AI$902,32,FALSE),0))</f>
        <v>08.2023</v>
      </c>
      <c r="AS854" s="269">
        <f>SUMIF(Consumo!$C$3:$C$902,tabItens[[#This Row],[CÓDIGO]],Consumo!$T$3:$T$902) + SUMIF(Consumo!$C$3:$C$902,tabItens[[#This Row],[CÓDIGO]],Consumo!$U$3:$U$902) + SUMIF(Consumo!$C$3:$C$902,tabItens[[#This Row],[CÓDIGO]],Consumo!$V$3:$V$902) + SUMIF(Consumo!$C$3:$C$902,tabItens[[#This Row],[CÓDIGO]],Consumo!$W$3:$W$902)</f>
        <v>22</v>
      </c>
      <c r="AT854" s="269">
        <f>SUMIF(Consumo!$C$3:$C$902,tabItens[[#This Row],[CÓDIGO]],Consumo!$AF$3:$AF$902)</f>
        <v>69</v>
      </c>
      <c r="AU854" s="270">
        <f>SUMIF(Consumo!$C$3:$C$902,tabItens[[#This Row],[CÓDIGO]],Consumo!$AG$3:$AG$902)</f>
        <v>25</v>
      </c>
      <c r="AV854" s="271">
        <f>SUMIF(Consumo!$C$3:$C$902,tabItens[[#This Row],[CÓDIGO]],Consumo!$AE$3:$AE$902)</f>
        <v>0</v>
      </c>
      <c r="AW854" s="244">
        <f>tabItens[[#This Row],[QTDE ATUAL]] + tabItens[[#This Row],[RC QTDE]] + tabItens[[#This Row],[AF SALDO]] + tabItens[[#This Row],[Recentes]]</f>
        <v>236</v>
      </c>
      <c r="AX854" s="272">
        <v>21</v>
      </c>
      <c r="AY854" s="272">
        <v>4</v>
      </c>
      <c r="AZ854" s="272">
        <f>IF(ISBLANK(tabItens[[#This Row],[CÓDIGO]]),"",tabItens[[#This Row],[PontoMês]] * (AZ$2+tabItens[[#This Row],[PontoQtM]]))</f>
        <v>84</v>
      </c>
      <c r="BA854" s="271">
        <f>tabItens[[#This Row],[PontoPed]] - tabItens[[#This Row],[Saldo]] + (1/10)</f>
        <v>-151.9</v>
      </c>
      <c r="BB854" s="271">
        <f xml:space="preserve"> tabItens[[#This Row],[PontoMês]] * BB$2 - tabItens[[#This Row],[QTDE ATUAL]] - (1/10)</f>
        <v>-115.1</v>
      </c>
      <c r="BC854" s="273">
        <f>IF( tabItens[[#This Row],[PontoPed]]&gt;0, IF(tabItens[[#This Row],[PontoPed]]&lt;1, 1, IF( tabItens[[#This Row],[Saldo]]&gt;tabItens[[#This Row],[PontoPed]], 0, (tabItens[[#This Row],[PontoPed]]-tabItens[[#This Row],[Saldo]])/tabItens[[#This Row],[PontoPed]] ) ), 0 )</f>
        <v>0</v>
      </c>
      <c r="BD854" s="274">
        <f>ROUNDDOWN(IF( OR( AND(tabItens[[#This Row],[PontoPed]]&lt;tabItens[[#This Row],[Saldo]],tabItens[[#This Row],[Saldo]]&gt;0), tabItens[[#This Row],[PontoPed]]=0), 99, IF(AND(tabItens[[#This Row],[Saldo]]=0,tabItens[[#This Row],[PontoPed]]&gt;0), 0, (1-tabItens[[#This Row],[PctAb]])*10 ) ),0)</f>
        <v>99</v>
      </c>
      <c r="BE854" s="275">
        <f>MAX(ROUNDDOWN( IF(tabItens[[#This Row],[Abaixo]] &gt; 0,   tabItens[[#This Row],[Abaixo]] + (tabItens[[#This Row],[PontoMês]] * IF( OR( ISBLANK(tabItens[[#This Row],[ATA Nº/ANO]]), tabItens[[#This Row],[ATA Nº/ANO]] = ""),BE$2,BE$1)),0),0),0)</f>
        <v>0</v>
      </c>
      <c r="BF85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4" s="276">
        <f>SUMIF(Consumo!$C$3:$C$902,tabItens[[#This Row],[CÓDIGO]],Consumo!$E$3:$E$902)</f>
        <v>0</v>
      </c>
      <c r="BH854" s="277">
        <f>IF(AND(tabItens[[#This Row],[Pend]] &gt; 0,tabItens[[#This Row],[Consumo]] &lt;&gt; 0), tabItens[[#This Row],[Pend]] / tabItens[[#This Row],[Consumo]], 0 )</f>
        <v>0</v>
      </c>
      <c r="BI854" s="276"/>
      <c r="BJ854" s="276"/>
      <c r="BK854" s="278" t="s">
        <v>2077</v>
      </c>
    </row>
    <row r="855" spans="1:63" x14ac:dyDescent="0.3">
      <c r="A855" s="239">
        <v>102279</v>
      </c>
      <c r="B855" s="240" t="s">
        <v>1587</v>
      </c>
      <c r="C855" s="241" t="s">
        <v>346</v>
      </c>
      <c r="D855" s="242">
        <v>240</v>
      </c>
      <c r="E855" s="243"/>
      <c r="F855" s="243"/>
      <c r="G855" s="243" t="s">
        <v>891</v>
      </c>
      <c r="H855" s="244">
        <v>264</v>
      </c>
      <c r="I855" s="245">
        <v>103003</v>
      </c>
      <c r="J855" s="246">
        <v>240</v>
      </c>
      <c r="K855" s="247">
        <v>45</v>
      </c>
      <c r="L855" s="248">
        <f>IF(tabItens[[#This Row],[Média]] &gt; 0, tabItens[[#This Row],[QTDE ATUAL]] / tabItens[[#This Row],[Média]],999.9)</f>
        <v>237.6</v>
      </c>
      <c r="M855" s="249">
        <v>0</v>
      </c>
      <c r="N855" s="250">
        <f>tabItens[[#This Row],[VALOR UNIT.]] * tabItens[[#This Row],[LC]]</f>
        <v>0</v>
      </c>
      <c r="O855" s="251" t="s">
        <v>2102</v>
      </c>
      <c r="P855" s="252"/>
      <c r="Q855" s="253"/>
      <c r="R855" s="250"/>
      <c r="S855" s="254"/>
      <c r="T855" s="255">
        <f>ROUNDDOWN(IFERROR(tabItens[[#This Row],[ATA DT.VALID.]] - $D$1,0) / 30,0)</f>
        <v>-1507</v>
      </c>
      <c r="U855" s="240" t="s">
        <v>1045</v>
      </c>
      <c r="V855" s="256">
        <v>1</v>
      </c>
      <c r="W855" s="257" t="s">
        <v>2069</v>
      </c>
      <c r="X855" s="258">
        <v>69</v>
      </c>
      <c r="Y855" s="259">
        <v>10</v>
      </c>
      <c r="Z855" s="260"/>
      <c r="AA855" s="261"/>
      <c r="AB855" s="262"/>
      <c r="AC855" s="262">
        <v>10271</v>
      </c>
      <c r="AD855" s="261">
        <v>2023</v>
      </c>
      <c r="AE855" s="262">
        <v>50</v>
      </c>
      <c r="AF855" s="255">
        <v>50</v>
      </c>
      <c r="AG855" s="263" t="s">
        <v>2054</v>
      </c>
      <c r="AH855" s="264">
        <v>45190</v>
      </c>
      <c r="AI855" s="255">
        <v>116</v>
      </c>
      <c r="AJ855" s="264">
        <v>44924</v>
      </c>
      <c r="AK855" s="264">
        <v>39352</v>
      </c>
      <c r="AL855" s="264">
        <v>45156</v>
      </c>
      <c r="AM855" s="254"/>
      <c r="AN855" s="243"/>
      <c r="AO855" s="265" t="str">
        <f>_xlfn.IFNA(IF(VLOOKUP(tabItens[[#This Row],[CÓDIGO]],tabExcluirDoEstoque[#Data],1,FALSE),"sim",""),"")</f>
        <v/>
      </c>
      <c r="AP855" s="266" t="str">
        <f ca="1">IF(OR(ISBLANK(tabItens[[#This Row],[ATA DT.VALID.]]),tabItens[[#This Row],[ATA DT.VALID.]]="",tabItens[[#This Row],[ATA DT.VALID.]]=" "),"",IF(TYPE(tabItens[[#This Row],[ATA DT.VALID.]])=1,ROUNDUP((tabItens[[#This Row],[ATA DT.VALID.]]-TODAY())/7,0),""))</f>
        <v/>
      </c>
      <c r="AQ855" s="267">
        <v>0</v>
      </c>
      <c r="AR855" s="268" t="str">
        <f>IF(ISBLANK(tabItens[[#This Row],[CÓDIGO]]),"",IFERROR(VLOOKUP(tabItens[[#This Row],[CÓDIGO]],Consumo!$C$2:$AI$902,32,FALSE),0))</f>
        <v>08.2023</v>
      </c>
      <c r="AS855" s="269">
        <f>SUMIF(Consumo!$C$3:$C$902,tabItens[[#This Row],[CÓDIGO]],Consumo!$T$3:$T$902) + SUMIF(Consumo!$C$3:$C$902,tabItens[[#This Row],[CÓDIGO]],Consumo!$U$3:$U$902) + SUMIF(Consumo!$C$3:$C$902,tabItens[[#This Row],[CÓDIGO]],Consumo!$V$3:$V$902) + SUMIF(Consumo!$C$3:$C$902,tabItens[[#This Row],[CÓDIGO]],Consumo!$W$3:$W$902)</f>
        <v>20</v>
      </c>
      <c r="AT855" s="269">
        <f>SUMIF(Consumo!$C$3:$C$902,tabItens[[#This Row],[CÓDIGO]],Consumo!$AF$3:$AF$902)</f>
        <v>176</v>
      </c>
      <c r="AU855" s="270">
        <f>SUMIF(Consumo!$C$3:$C$902,tabItens[[#This Row],[CÓDIGO]],Consumo!$AG$3:$AG$902)</f>
        <v>35</v>
      </c>
      <c r="AV855" s="271">
        <f>SUMIF(Consumo!$C$3:$C$902,tabItens[[#This Row],[CÓDIGO]],Consumo!$AE$3:$AE$902)</f>
        <v>1.1111111111111112</v>
      </c>
      <c r="AW855" s="244">
        <f>tabItens[[#This Row],[QTDE ATUAL]] + tabItens[[#This Row],[RC QTDE]] + tabItens[[#This Row],[AF SALDO]] + tabItens[[#This Row],[Recentes]]</f>
        <v>314</v>
      </c>
      <c r="AX855" s="272">
        <v>13</v>
      </c>
      <c r="AY855" s="272">
        <v>4</v>
      </c>
      <c r="AZ855" s="272">
        <f>IF(ISBLANK(tabItens[[#This Row],[CÓDIGO]]),"",tabItens[[#This Row],[PontoMês]] * (AZ$2+tabItens[[#This Row],[PontoQtM]]))</f>
        <v>52</v>
      </c>
      <c r="BA855" s="271">
        <f>tabItens[[#This Row],[PontoPed]] - tabItens[[#This Row],[Saldo]] + (1/10)</f>
        <v>-261.89999999999998</v>
      </c>
      <c r="BB855" s="271">
        <f xml:space="preserve"> tabItens[[#This Row],[PontoMês]] * BB$2 - tabItens[[#This Row],[QTDE ATUAL]] - (1/10)</f>
        <v>-251.1</v>
      </c>
      <c r="BC855" s="273">
        <f>IF( tabItens[[#This Row],[PontoPed]]&gt;0, IF(tabItens[[#This Row],[PontoPed]]&lt;1, 1, IF( tabItens[[#This Row],[Saldo]]&gt;tabItens[[#This Row],[PontoPed]], 0, (tabItens[[#This Row],[PontoPed]]-tabItens[[#This Row],[Saldo]])/tabItens[[#This Row],[PontoPed]] ) ), 0 )</f>
        <v>0</v>
      </c>
      <c r="BD855" s="274">
        <f>ROUNDDOWN(IF( OR( AND(tabItens[[#This Row],[PontoPed]]&lt;tabItens[[#This Row],[Saldo]],tabItens[[#This Row],[Saldo]]&gt;0), tabItens[[#This Row],[PontoPed]]=0), 99, IF(AND(tabItens[[#This Row],[Saldo]]=0,tabItens[[#This Row],[PontoPed]]&gt;0), 0, (1-tabItens[[#This Row],[PctAb]])*10 ) ),0)</f>
        <v>99</v>
      </c>
      <c r="BE855" s="275">
        <f>MAX(ROUNDDOWN( IF(tabItens[[#This Row],[Abaixo]] &gt; 0,   tabItens[[#This Row],[Abaixo]] + (tabItens[[#This Row],[PontoMês]] * IF( OR( ISBLANK(tabItens[[#This Row],[ATA Nº/ANO]]), tabItens[[#This Row],[ATA Nº/ANO]] = ""),BE$2,BE$1)),0),0),0)</f>
        <v>0</v>
      </c>
      <c r="BF85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5" s="276">
        <f>SUMIF(Consumo!$C$3:$C$902,tabItens[[#This Row],[CÓDIGO]],Consumo!$E$3:$E$902)</f>
        <v>20</v>
      </c>
      <c r="BH855" s="277">
        <f>IF(AND(tabItens[[#This Row],[Pend]] &gt; 0,tabItens[[#This Row],[Consumo]] &lt;&gt; 0), tabItens[[#This Row],[Pend]] / tabItens[[#This Row],[Consumo]], 0 )</f>
        <v>0.11363636363636363</v>
      </c>
      <c r="BI855" s="276"/>
      <c r="BJ855" s="276"/>
      <c r="BK855" s="278" t="s">
        <v>2077</v>
      </c>
    </row>
    <row r="856" spans="1:63" x14ac:dyDescent="0.3">
      <c r="A856" s="239">
        <v>102278</v>
      </c>
      <c r="B856" s="240" t="s">
        <v>1586</v>
      </c>
      <c r="C856" s="241" t="s">
        <v>264</v>
      </c>
      <c r="D856" s="242">
        <v>205.18</v>
      </c>
      <c r="E856" s="243"/>
      <c r="F856" s="243"/>
      <c r="G856" s="243" t="s">
        <v>891</v>
      </c>
      <c r="H856" s="244">
        <v>144</v>
      </c>
      <c r="I856" s="245">
        <v>103003</v>
      </c>
      <c r="J856" s="246">
        <v>205.18</v>
      </c>
      <c r="K856" s="247">
        <v>3</v>
      </c>
      <c r="L856" s="248">
        <f>IF(tabItens[[#This Row],[Média]] &gt; 0, tabItens[[#This Row],[QTDE ATUAL]] / tabItens[[#This Row],[Média]],999.9)</f>
        <v>999.9</v>
      </c>
      <c r="M856" s="249">
        <v>0</v>
      </c>
      <c r="N856" s="250">
        <f>tabItens[[#This Row],[VALOR UNIT.]] * tabItens[[#This Row],[LC]]</f>
        <v>0</v>
      </c>
      <c r="O856" s="251" t="s">
        <v>2107</v>
      </c>
      <c r="P856" s="252"/>
      <c r="Q856" s="253"/>
      <c r="R856" s="250"/>
      <c r="S856" s="254"/>
      <c r="T856" s="255">
        <f>ROUNDDOWN(IFERROR(tabItens[[#This Row],[ATA DT.VALID.]] - $D$1,0) / 30,0)</f>
        <v>-1507</v>
      </c>
      <c r="U856" s="240" t="s">
        <v>1045</v>
      </c>
      <c r="V856" s="256">
        <v>1</v>
      </c>
      <c r="W856" s="257" t="s">
        <v>2069</v>
      </c>
      <c r="X856" s="258">
        <v>69</v>
      </c>
      <c r="Y856" s="259">
        <v>10</v>
      </c>
      <c r="Z856" s="260"/>
      <c r="AA856" s="261"/>
      <c r="AB856" s="262"/>
      <c r="AC856" s="262"/>
      <c r="AD856" s="261"/>
      <c r="AE856" s="262"/>
      <c r="AF856" s="255"/>
      <c r="AG856" s="263" t="s">
        <v>2063</v>
      </c>
      <c r="AH856" s="264"/>
      <c r="AI856" s="255">
        <v>2</v>
      </c>
      <c r="AJ856" s="264">
        <v>43545</v>
      </c>
      <c r="AK856" s="264">
        <v>39352</v>
      </c>
      <c r="AL856" s="264">
        <v>44784</v>
      </c>
      <c r="AM856" s="254"/>
      <c r="AN856" s="243"/>
      <c r="AO856" s="265" t="str">
        <f>_xlfn.IFNA(IF(VLOOKUP(tabItens[[#This Row],[CÓDIGO]],tabExcluirDoEstoque[#Data],1,FALSE),"sim",""),"")</f>
        <v/>
      </c>
      <c r="AP856" s="266" t="str">
        <f ca="1">IF(OR(ISBLANK(tabItens[[#This Row],[ATA DT.VALID.]]),tabItens[[#This Row],[ATA DT.VALID.]]="",tabItens[[#This Row],[ATA DT.VALID.]]=" "),"",IF(TYPE(tabItens[[#This Row],[ATA DT.VALID.]])=1,ROUNDUP((tabItens[[#This Row],[ATA DT.VALID.]]-TODAY())/7,0),""))</f>
        <v/>
      </c>
      <c r="AQ856" s="267">
        <v>0</v>
      </c>
      <c r="AR856" s="268" t="str">
        <f>IF(ISBLANK(tabItens[[#This Row],[CÓDIGO]]),"",IFERROR(VLOOKUP(tabItens[[#This Row],[CÓDIGO]],Consumo!$C$2:$AI$902,32,FALSE),0))</f>
        <v>09.2022</v>
      </c>
      <c r="AS856" s="269">
        <f>SUMIF(Consumo!$C$3:$C$902,tabItens[[#This Row],[CÓDIGO]],Consumo!$T$3:$T$902) + SUMIF(Consumo!$C$3:$C$902,tabItens[[#This Row],[CÓDIGO]],Consumo!$U$3:$U$902) + SUMIF(Consumo!$C$3:$C$902,tabItens[[#This Row],[CÓDIGO]],Consumo!$V$3:$V$902) + SUMIF(Consumo!$C$3:$C$902,tabItens[[#This Row],[CÓDIGO]],Consumo!$W$3:$W$902)</f>
        <v>0</v>
      </c>
      <c r="AT856" s="269">
        <f>SUMIF(Consumo!$C$3:$C$902,tabItens[[#This Row],[CÓDIGO]],Consumo!$AF$3:$AF$902)</f>
        <v>10</v>
      </c>
      <c r="AU856" s="270">
        <f>SUMIF(Consumo!$C$3:$C$902,tabItens[[#This Row],[CÓDIGO]],Consumo!$AG$3:$AG$902)</f>
        <v>5</v>
      </c>
      <c r="AV856" s="271">
        <f>SUMIF(Consumo!$C$3:$C$902,tabItens[[#This Row],[CÓDIGO]],Consumo!$AE$3:$AE$902)</f>
        <v>0</v>
      </c>
      <c r="AW856" s="244">
        <f>tabItens[[#This Row],[QTDE ATUAL]] + tabItens[[#This Row],[RC QTDE]] + tabItens[[#This Row],[AF SALDO]] + tabItens[[#This Row],[Recentes]]</f>
        <v>144</v>
      </c>
      <c r="AX856" s="272">
        <v>3</v>
      </c>
      <c r="AY856" s="272">
        <v>4</v>
      </c>
      <c r="AZ856" s="272">
        <f>IF(ISBLANK(tabItens[[#This Row],[CÓDIGO]]),"",tabItens[[#This Row],[PontoMês]] * (AZ$2+tabItens[[#This Row],[PontoQtM]]))</f>
        <v>12</v>
      </c>
      <c r="BA856" s="271">
        <f>tabItens[[#This Row],[PontoPed]] - tabItens[[#This Row],[Saldo]] + (1/10)</f>
        <v>-131.9</v>
      </c>
      <c r="BB856" s="271">
        <f xml:space="preserve"> tabItens[[#This Row],[PontoMês]] * BB$2 - tabItens[[#This Row],[QTDE ATUAL]] - (1/10)</f>
        <v>-141.1</v>
      </c>
      <c r="BC856" s="273">
        <f>IF( tabItens[[#This Row],[PontoPed]]&gt;0, IF(tabItens[[#This Row],[PontoPed]]&lt;1, 1, IF( tabItens[[#This Row],[Saldo]]&gt;tabItens[[#This Row],[PontoPed]], 0, (tabItens[[#This Row],[PontoPed]]-tabItens[[#This Row],[Saldo]])/tabItens[[#This Row],[PontoPed]] ) ), 0 )</f>
        <v>0</v>
      </c>
      <c r="BD856" s="274">
        <f>ROUNDDOWN(IF( OR( AND(tabItens[[#This Row],[PontoPed]]&lt;tabItens[[#This Row],[Saldo]],tabItens[[#This Row],[Saldo]]&gt;0), tabItens[[#This Row],[PontoPed]]=0), 99, IF(AND(tabItens[[#This Row],[Saldo]]=0,tabItens[[#This Row],[PontoPed]]&gt;0), 0, (1-tabItens[[#This Row],[PctAb]])*10 ) ),0)</f>
        <v>99</v>
      </c>
      <c r="BE856" s="275">
        <f>MAX(ROUNDDOWN( IF(tabItens[[#This Row],[Abaixo]] &gt; 0,   tabItens[[#This Row],[Abaixo]] + (tabItens[[#This Row],[PontoMês]] * IF( OR( ISBLANK(tabItens[[#This Row],[ATA Nº/ANO]]), tabItens[[#This Row],[ATA Nº/ANO]] = ""),BE$2,BE$1)),0),0),0)</f>
        <v>0</v>
      </c>
      <c r="BF85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6" s="276">
        <f>SUMIF(Consumo!$C$3:$C$902,tabItens[[#This Row],[CÓDIGO]],Consumo!$E$3:$E$902)</f>
        <v>0</v>
      </c>
      <c r="BH856" s="277">
        <f>IF(AND(tabItens[[#This Row],[Pend]] &gt; 0,tabItens[[#This Row],[Consumo]] &lt;&gt; 0), tabItens[[#This Row],[Pend]] / tabItens[[#This Row],[Consumo]], 0 )</f>
        <v>0</v>
      </c>
      <c r="BI856" s="276"/>
      <c r="BJ856" s="276"/>
      <c r="BK856" s="278" t="s">
        <v>2077</v>
      </c>
    </row>
    <row r="857" spans="1:63" x14ac:dyDescent="0.3">
      <c r="A857" s="239">
        <v>101867</v>
      </c>
      <c r="B857" s="240" t="s">
        <v>1579</v>
      </c>
      <c r="C857" s="241" t="s">
        <v>346</v>
      </c>
      <c r="D857" s="242">
        <v>215.16</v>
      </c>
      <c r="E857" s="243"/>
      <c r="F857" s="243"/>
      <c r="G857" s="243" t="s">
        <v>891</v>
      </c>
      <c r="H857" s="244">
        <v>37</v>
      </c>
      <c r="I857" s="245">
        <v>103003</v>
      </c>
      <c r="J857" s="246">
        <v>215.16</v>
      </c>
      <c r="K857" s="247">
        <v>61</v>
      </c>
      <c r="L857" s="248">
        <f>IF(tabItens[[#This Row],[Média]] &gt; 0, tabItens[[#This Row],[QTDE ATUAL]] / tabItens[[#This Row],[Média]],999.9)</f>
        <v>999.9</v>
      </c>
      <c r="M857" s="249">
        <v>0</v>
      </c>
      <c r="N857" s="250">
        <f>tabItens[[#This Row],[VALOR UNIT.]] * tabItens[[#This Row],[LC]]</f>
        <v>0</v>
      </c>
      <c r="O857" s="251" t="s">
        <v>2102</v>
      </c>
      <c r="P857" s="252"/>
      <c r="Q857" s="253"/>
      <c r="R857" s="250"/>
      <c r="S857" s="254"/>
      <c r="T857" s="255">
        <f>ROUNDDOWN(IFERROR(tabItens[[#This Row],[ATA DT.VALID.]] - $D$1,0) / 30,0)</f>
        <v>-1507</v>
      </c>
      <c r="U857" s="240" t="s">
        <v>1045</v>
      </c>
      <c r="V857" s="256">
        <v>1</v>
      </c>
      <c r="W857" s="257" t="s">
        <v>2069</v>
      </c>
      <c r="X857" s="258">
        <v>69</v>
      </c>
      <c r="Y857" s="259">
        <v>10</v>
      </c>
      <c r="Z857" s="260"/>
      <c r="AA857" s="261"/>
      <c r="AB857" s="262"/>
      <c r="AC857" s="262"/>
      <c r="AD857" s="261"/>
      <c r="AE857" s="262"/>
      <c r="AF857" s="255"/>
      <c r="AG857" s="263" t="s">
        <v>2063</v>
      </c>
      <c r="AH857" s="264"/>
      <c r="AI857" s="255">
        <v>20</v>
      </c>
      <c r="AJ857" s="264">
        <v>43396</v>
      </c>
      <c r="AK857" s="264">
        <v>39328</v>
      </c>
      <c r="AL857" s="264">
        <v>44123</v>
      </c>
      <c r="AM857" s="254"/>
      <c r="AN857" s="243"/>
      <c r="AO857" s="265" t="str">
        <f>_xlfn.IFNA(IF(VLOOKUP(tabItens[[#This Row],[CÓDIGO]],tabExcluirDoEstoque[#Data],1,FALSE),"sim",""),"")</f>
        <v/>
      </c>
      <c r="AP857" s="266" t="str">
        <f ca="1">IF(OR(ISBLANK(tabItens[[#This Row],[ATA DT.VALID.]]),tabItens[[#This Row],[ATA DT.VALID.]]="",tabItens[[#This Row],[ATA DT.VALID.]]=" "),"",IF(TYPE(tabItens[[#This Row],[ATA DT.VALID.]])=1,ROUNDUP((tabItens[[#This Row],[ATA DT.VALID.]]-TODAY())/7,0),""))</f>
        <v/>
      </c>
      <c r="AQ857" s="267">
        <v>0</v>
      </c>
      <c r="AR857" s="268" t="str">
        <f>IF(ISBLANK(tabItens[[#This Row],[CÓDIGO]]),"",IFERROR(VLOOKUP(tabItens[[#This Row],[CÓDIGO]],Consumo!$C$2:$AI$902,32,FALSE),0))</f>
        <v>08.2023</v>
      </c>
      <c r="AS857" s="269">
        <f>SUMIF(Consumo!$C$3:$C$902,tabItens[[#This Row],[CÓDIGO]],Consumo!$T$3:$T$902) + SUMIF(Consumo!$C$3:$C$902,tabItens[[#This Row],[CÓDIGO]],Consumo!$U$3:$U$902) + SUMIF(Consumo!$C$3:$C$902,tabItens[[#This Row],[CÓDIGO]],Consumo!$V$3:$V$902) + SUMIF(Consumo!$C$3:$C$902,tabItens[[#This Row],[CÓDIGO]],Consumo!$W$3:$W$902)</f>
        <v>40</v>
      </c>
      <c r="AT857" s="269">
        <f>SUMIF(Consumo!$C$3:$C$902,tabItens[[#This Row],[CÓDIGO]],Consumo!$AF$3:$AF$902)</f>
        <v>79</v>
      </c>
      <c r="AU857" s="270">
        <f>SUMIF(Consumo!$C$3:$C$902,tabItens[[#This Row],[CÓDIGO]],Consumo!$AG$3:$AG$902)</f>
        <v>40</v>
      </c>
      <c r="AV857" s="271">
        <f>SUMIF(Consumo!$C$3:$C$902,tabItens[[#This Row],[CÓDIGO]],Consumo!$AE$3:$AE$902)</f>
        <v>0</v>
      </c>
      <c r="AW857" s="244">
        <f>tabItens[[#This Row],[QTDE ATUAL]] + tabItens[[#This Row],[RC QTDE]] + tabItens[[#This Row],[AF SALDO]] + tabItens[[#This Row],[Recentes]]</f>
        <v>37</v>
      </c>
      <c r="AX857" s="272">
        <v>13</v>
      </c>
      <c r="AY857" s="272">
        <v>4</v>
      </c>
      <c r="AZ857" s="272">
        <f>IF(ISBLANK(tabItens[[#This Row],[CÓDIGO]]),"",tabItens[[#This Row],[PontoMês]] * (AZ$2+tabItens[[#This Row],[PontoQtM]]))</f>
        <v>52</v>
      </c>
      <c r="BA857" s="271">
        <f>tabItens[[#This Row],[PontoPed]] - tabItens[[#This Row],[Saldo]] + (1/10)</f>
        <v>15.1</v>
      </c>
      <c r="BB857" s="271">
        <f xml:space="preserve"> tabItens[[#This Row],[PontoMês]] * BB$2 - tabItens[[#This Row],[QTDE ATUAL]] - (1/10)</f>
        <v>-24.1</v>
      </c>
      <c r="BC857" s="273">
        <f>IF( tabItens[[#This Row],[PontoPed]]&gt;0, IF(tabItens[[#This Row],[PontoPed]]&lt;1, 1, IF( tabItens[[#This Row],[Saldo]]&gt;tabItens[[#This Row],[PontoPed]], 0, (tabItens[[#This Row],[PontoPed]]-tabItens[[#This Row],[Saldo]])/tabItens[[#This Row],[PontoPed]] ) ), 0 )</f>
        <v>0.28846153846153844</v>
      </c>
      <c r="BD857" s="274">
        <f>ROUNDDOWN(IF( OR( AND(tabItens[[#This Row],[PontoPed]]&lt;tabItens[[#This Row],[Saldo]],tabItens[[#This Row],[Saldo]]&gt;0), tabItens[[#This Row],[PontoPed]]=0), 99, IF(AND(tabItens[[#This Row],[Saldo]]=0,tabItens[[#This Row],[PontoPed]]&gt;0), 0, (1-tabItens[[#This Row],[PctAb]])*10 ) ),0)</f>
        <v>7</v>
      </c>
      <c r="BE857" s="275">
        <f>MAX(ROUNDDOWN( IF(tabItens[[#This Row],[Abaixo]] &gt; 0,   tabItens[[#This Row],[Abaixo]] + (tabItens[[#This Row],[PontoMês]] * IF( OR( ISBLANK(tabItens[[#This Row],[ATA Nº/ANO]]), tabItens[[#This Row],[ATA Nº/ANO]] = ""),BE$2,BE$1)),0),0),0)</f>
        <v>54</v>
      </c>
      <c r="BF85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7" s="276">
        <f>SUMIF(Consumo!$C$3:$C$902,tabItens[[#This Row],[CÓDIGO]],Consumo!$E$3:$E$902)</f>
        <v>0</v>
      </c>
      <c r="BH857" s="277">
        <f>IF(AND(tabItens[[#This Row],[Pend]] &gt; 0,tabItens[[#This Row],[Consumo]] &lt;&gt; 0), tabItens[[#This Row],[Pend]] / tabItens[[#This Row],[Consumo]], 0 )</f>
        <v>0</v>
      </c>
      <c r="BI857" s="276"/>
      <c r="BJ857" s="276"/>
      <c r="BK857" s="278" t="s">
        <v>2077</v>
      </c>
    </row>
    <row r="858" spans="1:63" x14ac:dyDescent="0.3">
      <c r="A858" s="239">
        <v>101868</v>
      </c>
      <c r="B858" s="240" t="s">
        <v>1580</v>
      </c>
      <c r="C858" s="241" t="s">
        <v>346</v>
      </c>
      <c r="D858" s="242">
        <v>99.43</v>
      </c>
      <c r="E858" s="243"/>
      <c r="F858" s="243"/>
      <c r="G858" s="243" t="s">
        <v>891</v>
      </c>
      <c r="H858" s="244">
        <v>1239</v>
      </c>
      <c r="I858" s="245">
        <v>103003</v>
      </c>
      <c r="J858" s="246">
        <v>99.43</v>
      </c>
      <c r="K858" s="247">
        <v>33</v>
      </c>
      <c r="L858" s="248">
        <f>IF(tabItens[[#This Row],[Média]] &gt; 0, tabItens[[#This Row],[QTDE ATUAL]] / tabItens[[#This Row],[Média]],999.9)</f>
        <v>999.9</v>
      </c>
      <c r="M858" s="249">
        <v>0</v>
      </c>
      <c r="N858" s="250">
        <f>tabItens[[#This Row],[VALOR UNIT.]] * tabItens[[#This Row],[LC]]</f>
        <v>0</v>
      </c>
      <c r="O858" s="251" t="s">
        <v>2102</v>
      </c>
      <c r="P858" s="252"/>
      <c r="Q858" s="253"/>
      <c r="R858" s="250"/>
      <c r="S858" s="254"/>
      <c r="T858" s="255">
        <f>ROUNDDOWN(IFERROR(tabItens[[#This Row],[ATA DT.VALID.]] - $D$1,0) / 30,0)</f>
        <v>-1507</v>
      </c>
      <c r="U858" s="240" t="s">
        <v>1045</v>
      </c>
      <c r="V858" s="256">
        <v>1</v>
      </c>
      <c r="W858" s="257" t="s">
        <v>2069</v>
      </c>
      <c r="X858" s="258">
        <v>69</v>
      </c>
      <c r="Y858" s="259">
        <v>10</v>
      </c>
      <c r="Z858" s="260"/>
      <c r="AA858" s="261"/>
      <c r="AB858" s="262"/>
      <c r="AC858" s="262"/>
      <c r="AD858" s="261"/>
      <c r="AE858" s="262"/>
      <c r="AF858" s="255"/>
      <c r="AG858" s="263" t="s">
        <v>2063</v>
      </c>
      <c r="AH858" s="264"/>
      <c r="AI858" s="255">
        <v>12</v>
      </c>
      <c r="AJ858" s="264">
        <v>43693</v>
      </c>
      <c r="AK858" s="264">
        <v>39328</v>
      </c>
      <c r="AL858" s="264">
        <v>43671</v>
      </c>
      <c r="AM858" s="254"/>
      <c r="AN858" s="243"/>
      <c r="AO858" s="265" t="str">
        <f>_xlfn.IFNA(IF(VLOOKUP(tabItens[[#This Row],[CÓDIGO]],tabExcluirDoEstoque[#Data],1,FALSE),"sim",""),"")</f>
        <v/>
      </c>
      <c r="AP858" s="266" t="str">
        <f ca="1">IF(OR(ISBLANK(tabItens[[#This Row],[ATA DT.VALID.]]),tabItens[[#This Row],[ATA DT.VALID.]]="",tabItens[[#This Row],[ATA DT.VALID.]]=" "),"",IF(TYPE(tabItens[[#This Row],[ATA DT.VALID.]])=1,ROUNDUP((tabItens[[#This Row],[ATA DT.VALID.]]-TODAY())/7,0),""))</f>
        <v/>
      </c>
      <c r="AQ858" s="267">
        <v>0</v>
      </c>
      <c r="AR858" s="268" t="str">
        <f>IF(ISBLANK(tabItens[[#This Row],[CÓDIGO]]),"",IFERROR(VLOOKUP(tabItens[[#This Row],[CÓDIGO]],Consumo!$C$2:$AI$902,32,FALSE),0))</f>
        <v>06.2023</v>
      </c>
      <c r="AS858" s="269">
        <f>SUMIF(Consumo!$C$3:$C$902,tabItens[[#This Row],[CÓDIGO]],Consumo!$T$3:$T$902) + SUMIF(Consumo!$C$3:$C$902,tabItens[[#This Row],[CÓDIGO]],Consumo!$U$3:$U$902) + SUMIF(Consumo!$C$3:$C$902,tabItens[[#This Row],[CÓDIGO]],Consumo!$V$3:$V$902) + SUMIF(Consumo!$C$3:$C$902,tabItens[[#This Row],[CÓDIGO]],Consumo!$W$3:$W$902)</f>
        <v>15</v>
      </c>
      <c r="AT858" s="269">
        <f>SUMIF(Consumo!$C$3:$C$902,tabItens[[#This Row],[CÓDIGO]],Consumo!$AF$3:$AF$902)</f>
        <v>114</v>
      </c>
      <c r="AU858" s="270">
        <f>SUMIF(Consumo!$C$3:$C$902,tabItens[[#This Row],[CÓDIGO]],Consumo!$AG$3:$AG$902)</f>
        <v>30</v>
      </c>
      <c r="AV858" s="271">
        <f>SUMIF(Consumo!$C$3:$C$902,tabItens[[#This Row],[CÓDIGO]],Consumo!$AE$3:$AE$902)</f>
        <v>0</v>
      </c>
      <c r="AW858" s="244">
        <f>tabItens[[#This Row],[QTDE ATUAL]] + tabItens[[#This Row],[RC QTDE]] + tabItens[[#This Row],[AF SALDO]] + tabItens[[#This Row],[Recentes]]</f>
        <v>1239</v>
      </c>
      <c r="AX858" s="272">
        <v>13</v>
      </c>
      <c r="AY858" s="272">
        <v>4</v>
      </c>
      <c r="AZ858" s="272">
        <f>IF(ISBLANK(tabItens[[#This Row],[CÓDIGO]]),"",tabItens[[#This Row],[PontoMês]] * (AZ$2+tabItens[[#This Row],[PontoQtM]]))</f>
        <v>52</v>
      </c>
      <c r="BA858" s="271">
        <f>tabItens[[#This Row],[PontoPed]] - tabItens[[#This Row],[Saldo]] + (1/10)</f>
        <v>-1186.9000000000001</v>
      </c>
      <c r="BB858" s="271">
        <f xml:space="preserve"> tabItens[[#This Row],[PontoMês]] * BB$2 - tabItens[[#This Row],[QTDE ATUAL]] - (1/10)</f>
        <v>-1226.0999999999999</v>
      </c>
      <c r="BC858" s="273">
        <f>IF( tabItens[[#This Row],[PontoPed]]&gt;0, IF(tabItens[[#This Row],[PontoPed]]&lt;1, 1, IF( tabItens[[#This Row],[Saldo]]&gt;tabItens[[#This Row],[PontoPed]], 0, (tabItens[[#This Row],[PontoPed]]-tabItens[[#This Row],[Saldo]])/tabItens[[#This Row],[PontoPed]] ) ), 0 )</f>
        <v>0</v>
      </c>
      <c r="BD858" s="274">
        <f>ROUNDDOWN(IF( OR( AND(tabItens[[#This Row],[PontoPed]]&lt;tabItens[[#This Row],[Saldo]],tabItens[[#This Row],[Saldo]]&gt;0), tabItens[[#This Row],[PontoPed]]=0), 99, IF(AND(tabItens[[#This Row],[Saldo]]=0,tabItens[[#This Row],[PontoPed]]&gt;0), 0, (1-tabItens[[#This Row],[PctAb]])*10 ) ),0)</f>
        <v>99</v>
      </c>
      <c r="BE858" s="275">
        <f>MAX(ROUNDDOWN( IF(tabItens[[#This Row],[Abaixo]] &gt; 0,   tabItens[[#This Row],[Abaixo]] + (tabItens[[#This Row],[PontoMês]] * IF( OR( ISBLANK(tabItens[[#This Row],[ATA Nº/ANO]]), tabItens[[#This Row],[ATA Nº/ANO]] = ""),BE$2,BE$1)),0),0),0)</f>
        <v>0</v>
      </c>
      <c r="BF85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8" s="276">
        <f>SUMIF(Consumo!$C$3:$C$902,tabItens[[#This Row],[CÓDIGO]],Consumo!$E$3:$E$902)</f>
        <v>0</v>
      </c>
      <c r="BH858" s="277">
        <f>IF(AND(tabItens[[#This Row],[Pend]] &gt; 0,tabItens[[#This Row],[Consumo]] &lt;&gt; 0), tabItens[[#This Row],[Pend]] / tabItens[[#This Row],[Consumo]], 0 )</f>
        <v>0</v>
      </c>
      <c r="BI858" s="276"/>
      <c r="BJ858" s="276"/>
      <c r="BK858" s="278" t="s">
        <v>2077</v>
      </c>
    </row>
    <row r="859" spans="1:63" x14ac:dyDescent="0.3">
      <c r="A859" s="239">
        <v>121054</v>
      </c>
      <c r="B859" s="240" t="s">
        <v>1751</v>
      </c>
      <c r="C859" s="241" t="s">
        <v>346</v>
      </c>
      <c r="D859" s="242">
        <v>498.9</v>
      </c>
      <c r="E859" s="243"/>
      <c r="F859" s="243"/>
      <c r="G859" s="243" t="s">
        <v>891</v>
      </c>
      <c r="H859" s="244">
        <v>95</v>
      </c>
      <c r="I859" s="245">
        <v>103003</v>
      </c>
      <c r="J859" s="246">
        <v>498.9</v>
      </c>
      <c r="K859" s="247">
        <v>1</v>
      </c>
      <c r="L859" s="248">
        <f>IF(tabItens[[#This Row],[Média]] &gt; 0, tabItens[[#This Row],[QTDE ATUAL]] / tabItens[[#This Row],[Média]],999.9)</f>
        <v>999.9</v>
      </c>
      <c r="M859" s="249">
        <v>0</v>
      </c>
      <c r="N859" s="250">
        <f>tabItens[[#This Row],[VALOR UNIT.]] * tabItens[[#This Row],[LC]]</f>
        <v>0</v>
      </c>
      <c r="O859" s="251" t="s">
        <v>2107</v>
      </c>
      <c r="P859" s="252"/>
      <c r="Q859" s="253"/>
      <c r="R859" s="250"/>
      <c r="S859" s="254"/>
      <c r="T859" s="255">
        <f>ROUNDDOWN(IFERROR(tabItens[[#This Row],[ATA DT.VALID.]] - $D$1,0) / 30,0)</f>
        <v>-1507</v>
      </c>
      <c r="U859" s="240" t="s">
        <v>1045</v>
      </c>
      <c r="V859" s="256">
        <v>1</v>
      </c>
      <c r="W859" s="257" t="s">
        <v>2069</v>
      </c>
      <c r="X859" s="258">
        <v>69</v>
      </c>
      <c r="Y859" s="259">
        <v>10</v>
      </c>
      <c r="Z859" s="260"/>
      <c r="AA859" s="261"/>
      <c r="AB859" s="262"/>
      <c r="AC859" s="262"/>
      <c r="AD859" s="261"/>
      <c r="AE859" s="262"/>
      <c r="AF859" s="255"/>
      <c r="AG859" s="263" t="s">
        <v>2063</v>
      </c>
      <c r="AH859" s="264"/>
      <c r="AI859" s="255">
        <v>0</v>
      </c>
      <c r="AJ859" s="264">
        <v>44117</v>
      </c>
      <c r="AK859" s="264">
        <v>40805</v>
      </c>
      <c r="AL859" s="264">
        <v>44881</v>
      </c>
      <c r="AM859" s="254"/>
      <c r="AN859" s="243"/>
      <c r="AO859" s="265" t="str">
        <f>_xlfn.IFNA(IF(VLOOKUP(tabItens[[#This Row],[CÓDIGO]],tabExcluirDoEstoque[#Data],1,FALSE),"sim",""),"")</f>
        <v/>
      </c>
      <c r="AP859" s="266" t="str">
        <f ca="1">IF(OR(ISBLANK(tabItens[[#This Row],[ATA DT.VALID.]]),tabItens[[#This Row],[ATA DT.VALID.]]="",tabItens[[#This Row],[ATA DT.VALID.]]=" "),"",IF(TYPE(tabItens[[#This Row],[ATA DT.VALID.]])=1,ROUNDUP((tabItens[[#This Row],[ATA DT.VALID.]]-TODAY())/7,0),""))</f>
        <v/>
      </c>
      <c r="AQ859" s="267">
        <v>0</v>
      </c>
      <c r="AR859" s="268" t="str">
        <f>IF(ISBLANK(tabItens[[#This Row],[CÓDIGO]]),"",IFERROR(VLOOKUP(tabItens[[#This Row],[CÓDIGO]],Consumo!$C$2:$AI$902,32,FALSE),0))</f>
        <v>07.2023</v>
      </c>
      <c r="AS859" s="269">
        <f>SUMIF(Consumo!$C$3:$C$902,tabItens[[#This Row],[CÓDIGO]],Consumo!$T$3:$T$902) + SUMIF(Consumo!$C$3:$C$902,tabItens[[#This Row],[CÓDIGO]],Consumo!$U$3:$U$902) + SUMIF(Consumo!$C$3:$C$902,tabItens[[#This Row],[CÓDIGO]],Consumo!$V$3:$V$902) + SUMIF(Consumo!$C$3:$C$902,tabItens[[#This Row],[CÓDIGO]],Consumo!$W$3:$W$902)</f>
        <v>1</v>
      </c>
      <c r="AT859" s="269">
        <f>SUMIF(Consumo!$C$3:$C$902,tabItens[[#This Row],[CÓDIGO]],Consumo!$AF$3:$AF$902)</f>
        <v>15</v>
      </c>
      <c r="AU859" s="270">
        <f>SUMIF(Consumo!$C$3:$C$902,tabItens[[#This Row],[CÓDIGO]],Consumo!$AG$3:$AG$902)</f>
        <v>8</v>
      </c>
      <c r="AV859" s="271">
        <f>SUMIF(Consumo!$C$3:$C$902,tabItens[[#This Row],[CÓDIGO]],Consumo!$AE$3:$AE$902)</f>
        <v>0</v>
      </c>
      <c r="AW859" s="244">
        <f>tabItens[[#This Row],[QTDE ATUAL]] + tabItens[[#This Row],[RC QTDE]] + tabItens[[#This Row],[AF SALDO]] + tabItens[[#This Row],[Recentes]]</f>
        <v>95</v>
      </c>
      <c r="AX859" s="272">
        <v>15</v>
      </c>
      <c r="AY859" s="272">
        <v>4</v>
      </c>
      <c r="AZ859" s="272">
        <f>IF(ISBLANK(tabItens[[#This Row],[CÓDIGO]]),"",tabItens[[#This Row],[PontoMês]] * (AZ$2+tabItens[[#This Row],[PontoQtM]]))</f>
        <v>60</v>
      </c>
      <c r="BA859" s="271">
        <f>tabItens[[#This Row],[PontoPed]] - tabItens[[#This Row],[Saldo]] + (1/10)</f>
        <v>-34.9</v>
      </c>
      <c r="BB859" s="271">
        <f xml:space="preserve"> tabItens[[#This Row],[PontoMês]] * BB$2 - tabItens[[#This Row],[QTDE ATUAL]] - (1/10)</f>
        <v>-80.099999999999994</v>
      </c>
      <c r="BC859" s="273">
        <f>IF( tabItens[[#This Row],[PontoPed]]&gt;0, IF(tabItens[[#This Row],[PontoPed]]&lt;1, 1, IF( tabItens[[#This Row],[Saldo]]&gt;tabItens[[#This Row],[PontoPed]], 0, (tabItens[[#This Row],[PontoPed]]-tabItens[[#This Row],[Saldo]])/tabItens[[#This Row],[PontoPed]] ) ), 0 )</f>
        <v>0</v>
      </c>
      <c r="BD859" s="274">
        <f>ROUNDDOWN(IF( OR( AND(tabItens[[#This Row],[PontoPed]]&lt;tabItens[[#This Row],[Saldo]],tabItens[[#This Row],[Saldo]]&gt;0), tabItens[[#This Row],[PontoPed]]=0), 99, IF(AND(tabItens[[#This Row],[Saldo]]=0,tabItens[[#This Row],[PontoPed]]&gt;0), 0, (1-tabItens[[#This Row],[PctAb]])*10 ) ),0)</f>
        <v>99</v>
      </c>
      <c r="BE859" s="275">
        <f>MAX(ROUNDDOWN( IF(tabItens[[#This Row],[Abaixo]] &gt; 0,   tabItens[[#This Row],[Abaixo]] + (tabItens[[#This Row],[PontoMês]] * IF( OR( ISBLANK(tabItens[[#This Row],[ATA Nº/ANO]]), tabItens[[#This Row],[ATA Nº/ANO]] = ""),BE$2,BE$1)),0),0),0)</f>
        <v>0</v>
      </c>
      <c r="BF85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9" s="276">
        <f>SUMIF(Consumo!$C$3:$C$902,tabItens[[#This Row],[CÓDIGO]],Consumo!$E$3:$E$902)</f>
        <v>0</v>
      </c>
      <c r="BH859" s="277">
        <f>IF(AND(tabItens[[#This Row],[Pend]] &gt; 0,tabItens[[#This Row],[Consumo]] &lt;&gt; 0), tabItens[[#This Row],[Pend]] / tabItens[[#This Row],[Consumo]], 0 )</f>
        <v>0</v>
      </c>
      <c r="BI859" s="276"/>
      <c r="BJ859" s="276"/>
      <c r="BK859" s="278" t="s">
        <v>2077</v>
      </c>
    </row>
    <row r="860" spans="1:63" x14ac:dyDescent="0.3">
      <c r="A860" s="239">
        <v>54550</v>
      </c>
      <c r="B860" s="240" t="s">
        <v>1326</v>
      </c>
      <c r="C860" s="241" t="s">
        <v>346</v>
      </c>
      <c r="D860" s="242">
        <v>140</v>
      </c>
      <c r="E860" s="243"/>
      <c r="F860" s="243"/>
      <c r="G860" s="243" t="s">
        <v>891</v>
      </c>
      <c r="H860" s="244">
        <v>763</v>
      </c>
      <c r="I860" s="245">
        <v>103003</v>
      </c>
      <c r="J860" s="246">
        <v>140</v>
      </c>
      <c r="K860" s="247">
        <v>497</v>
      </c>
      <c r="L860" s="248">
        <f>IF(tabItens[[#This Row],[Média]] &gt; 0, tabItens[[#This Row],[QTDE ATUAL]] / tabItens[[#This Row],[Média]],999.9)</f>
        <v>999.9</v>
      </c>
      <c r="M860" s="249">
        <v>0</v>
      </c>
      <c r="N860" s="250">
        <f>tabItens[[#This Row],[VALOR UNIT.]] * tabItens[[#This Row],[LC]]</f>
        <v>0</v>
      </c>
      <c r="O860" s="251" t="s">
        <v>2136</v>
      </c>
      <c r="P860" s="252"/>
      <c r="Q860" s="253"/>
      <c r="R860" s="250"/>
      <c r="S860" s="254"/>
      <c r="T860" s="255">
        <f>ROUNDDOWN(IFERROR(tabItens[[#This Row],[ATA DT.VALID.]] - $D$1,0) / 30,0)</f>
        <v>-1507</v>
      </c>
      <c r="U860" s="240" t="s">
        <v>1045</v>
      </c>
      <c r="V860" s="256">
        <v>1</v>
      </c>
      <c r="W860" s="257" t="s">
        <v>2069</v>
      </c>
      <c r="X860" s="258">
        <v>69</v>
      </c>
      <c r="Y860" s="259">
        <v>10</v>
      </c>
      <c r="Z860" s="260"/>
      <c r="AA860" s="261"/>
      <c r="AB860" s="262"/>
      <c r="AC860" s="262"/>
      <c r="AD860" s="261"/>
      <c r="AE860" s="262"/>
      <c r="AF860" s="255"/>
      <c r="AG860" s="263" t="s">
        <v>2063</v>
      </c>
      <c r="AH860" s="264"/>
      <c r="AI860" s="255">
        <v>186</v>
      </c>
      <c r="AJ860" s="264">
        <v>44519</v>
      </c>
      <c r="AK860" s="264" t="s">
        <v>891</v>
      </c>
      <c r="AL860" s="264">
        <v>44883</v>
      </c>
      <c r="AM860" s="254"/>
      <c r="AN860" s="243"/>
      <c r="AO860" s="265" t="str">
        <f>_xlfn.IFNA(IF(VLOOKUP(tabItens[[#This Row],[CÓDIGO]],tabExcluirDoEstoque[#Data],1,FALSE),"sim",""),"")</f>
        <v/>
      </c>
      <c r="AP860" s="266" t="str">
        <f ca="1">IF(OR(ISBLANK(tabItens[[#This Row],[ATA DT.VALID.]]),tabItens[[#This Row],[ATA DT.VALID.]]="",tabItens[[#This Row],[ATA DT.VALID.]]=" "),"",IF(TYPE(tabItens[[#This Row],[ATA DT.VALID.]])=1,ROUNDUP((tabItens[[#This Row],[ATA DT.VALID.]]-TODAY())/7,0),""))</f>
        <v/>
      </c>
      <c r="AQ860" s="267">
        <v>0</v>
      </c>
      <c r="AR860" s="268" t="str">
        <f>IF(ISBLANK(tabItens[[#This Row],[CÓDIGO]]),"",IFERROR(VLOOKUP(tabItens[[#This Row],[CÓDIGO]],Consumo!$C$2:$AI$902,32,FALSE),0))</f>
        <v>08.2023</v>
      </c>
      <c r="AS860" s="269">
        <f>SUMIF(Consumo!$C$3:$C$902,tabItens[[#This Row],[CÓDIGO]],Consumo!$T$3:$T$902) + SUMIF(Consumo!$C$3:$C$902,tabItens[[#This Row],[CÓDIGO]],Consumo!$U$3:$U$902) + SUMIF(Consumo!$C$3:$C$902,tabItens[[#This Row],[CÓDIGO]],Consumo!$V$3:$V$902) + SUMIF(Consumo!$C$3:$C$902,tabItens[[#This Row],[CÓDIGO]],Consumo!$W$3:$W$902)</f>
        <v>160</v>
      </c>
      <c r="AT860" s="269">
        <f>SUMIF(Consumo!$C$3:$C$902,tabItens[[#This Row],[CÓDIGO]],Consumo!$AF$3:$AF$902)</f>
        <v>709</v>
      </c>
      <c r="AU860" s="270">
        <f>SUMIF(Consumo!$C$3:$C$902,tabItens[[#This Row],[CÓDIGO]],Consumo!$AG$3:$AG$902)</f>
        <v>112</v>
      </c>
      <c r="AV860" s="271">
        <f>SUMIF(Consumo!$C$3:$C$902,tabItens[[#This Row],[CÓDIGO]],Consumo!$AE$3:$AE$902)</f>
        <v>0</v>
      </c>
      <c r="AW860" s="244">
        <f>tabItens[[#This Row],[QTDE ATUAL]] + tabItens[[#This Row],[RC QTDE]] + tabItens[[#This Row],[AF SALDO]] + tabItens[[#This Row],[Recentes]]</f>
        <v>763</v>
      </c>
      <c r="AX860" s="272">
        <v>42</v>
      </c>
      <c r="AY860" s="272">
        <v>4</v>
      </c>
      <c r="AZ860" s="272">
        <f>IF(ISBLANK(tabItens[[#This Row],[CÓDIGO]]),"",tabItens[[#This Row],[PontoMês]] * (AZ$2+tabItens[[#This Row],[PontoQtM]]))</f>
        <v>168</v>
      </c>
      <c r="BA860" s="271">
        <f>tabItens[[#This Row],[PontoPed]] - tabItens[[#This Row],[Saldo]] + (1/10)</f>
        <v>-594.9</v>
      </c>
      <c r="BB860" s="271">
        <f xml:space="preserve"> tabItens[[#This Row],[PontoMês]] * BB$2 - tabItens[[#This Row],[QTDE ATUAL]] - (1/10)</f>
        <v>-721.1</v>
      </c>
      <c r="BC860" s="273">
        <f>IF( tabItens[[#This Row],[PontoPed]]&gt;0, IF(tabItens[[#This Row],[PontoPed]]&lt;1, 1, IF( tabItens[[#This Row],[Saldo]]&gt;tabItens[[#This Row],[PontoPed]], 0, (tabItens[[#This Row],[PontoPed]]-tabItens[[#This Row],[Saldo]])/tabItens[[#This Row],[PontoPed]] ) ), 0 )</f>
        <v>0</v>
      </c>
      <c r="BD860" s="274">
        <f>ROUNDDOWN(IF( OR( AND(tabItens[[#This Row],[PontoPed]]&lt;tabItens[[#This Row],[Saldo]],tabItens[[#This Row],[Saldo]]&gt;0), tabItens[[#This Row],[PontoPed]]=0), 99, IF(AND(tabItens[[#This Row],[Saldo]]=0,tabItens[[#This Row],[PontoPed]]&gt;0), 0, (1-tabItens[[#This Row],[PctAb]])*10 ) ),0)</f>
        <v>99</v>
      </c>
      <c r="BE860" s="275">
        <f>MAX(ROUNDDOWN( IF(tabItens[[#This Row],[Abaixo]] &gt; 0,   tabItens[[#This Row],[Abaixo]] + (tabItens[[#This Row],[PontoMês]] * IF( OR( ISBLANK(tabItens[[#This Row],[ATA Nº/ANO]]), tabItens[[#This Row],[ATA Nº/ANO]] = ""),BE$2,BE$1)),0),0),0)</f>
        <v>0</v>
      </c>
      <c r="BF86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0" s="276">
        <f>SUMIF(Consumo!$C$3:$C$902,tabItens[[#This Row],[CÓDIGO]],Consumo!$E$3:$E$902)</f>
        <v>0</v>
      </c>
      <c r="BH860" s="277">
        <f>IF(AND(tabItens[[#This Row],[Pend]] &gt; 0,tabItens[[#This Row],[Consumo]] &lt;&gt; 0), tabItens[[#This Row],[Pend]] / tabItens[[#This Row],[Consumo]], 0 )</f>
        <v>0</v>
      </c>
      <c r="BI860" s="276"/>
      <c r="BJ860" s="276"/>
      <c r="BK860" s="278" t="s">
        <v>2077</v>
      </c>
    </row>
    <row r="861" spans="1:63" x14ac:dyDescent="0.3">
      <c r="A861" s="239">
        <v>54552</v>
      </c>
      <c r="B861" s="240" t="s">
        <v>1327</v>
      </c>
      <c r="C861" s="241" t="s">
        <v>346</v>
      </c>
      <c r="D861" s="242">
        <v>107</v>
      </c>
      <c r="E861" s="243"/>
      <c r="F861" s="243"/>
      <c r="G861" s="243" t="s">
        <v>891</v>
      </c>
      <c r="H861" s="244">
        <v>805</v>
      </c>
      <c r="I861" s="245">
        <v>103003</v>
      </c>
      <c r="J861" s="246">
        <v>107</v>
      </c>
      <c r="K861" s="247">
        <v>269</v>
      </c>
      <c r="L861" s="248">
        <f>IF(tabItens[[#This Row],[Média]] &gt; 0, tabItens[[#This Row],[QTDE ATUAL]] / tabItens[[#This Row],[Média]],999.9)</f>
        <v>557.30769230769226</v>
      </c>
      <c r="M861" s="249">
        <v>0</v>
      </c>
      <c r="N861" s="250">
        <f>tabItens[[#This Row],[VALOR UNIT.]] * tabItens[[#This Row],[LC]]</f>
        <v>0</v>
      </c>
      <c r="O861" s="251" t="s">
        <v>2102</v>
      </c>
      <c r="P861" s="252"/>
      <c r="Q861" s="253"/>
      <c r="R861" s="250"/>
      <c r="S861" s="254"/>
      <c r="T861" s="255">
        <f>ROUNDDOWN(IFERROR(tabItens[[#This Row],[ATA DT.VALID.]] - $D$1,0) / 30,0)</f>
        <v>-1507</v>
      </c>
      <c r="U861" s="240" t="s">
        <v>1045</v>
      </c>
      <c r="V861" s="256">
        <v>1</v>
      </c>
      <c r="W861" s="257" t="s">
        <v>2069</v>
      </c>
      <c r="X861" s="258">
        <v>69</v>
      </c>
      <c r="Y861" s="259">
        <v>10</v>
      </c>
      <c r="Z861" s="260"/>
      <c r="AA861" s="261"/>
      <c r="AB861" s="262"/>
      <c r="AC861" s="262"/>
      <c r="AD861" s="261"/>
      <c r="AE861" s="262"/>
      <c r="AF861" s="255"/>
      <c r="AG861" s="263" t="s">
        <v>2063</v>
      </c>
      <c r="AH861" s="264"/>
      <c r="AI861" s="255">
        <v>356</v>
      </c>
      <c r="AJ861" s="264">
        <v>45169</v>
      </c>
      <c r="AK861" s="264" t="s">
        <v>891</v>
      </c>
      <c r="AL861" s="264">
        <v>45156</v>
      </c>
      <c r="AM861" s="254"/>
      <c r="AN861" s="243"/>
      <c r="AO861" s="265" t="str">
        <f>_xlfn.IFNA(IF(VLOOKUP(tabItens[[#This Row],[CÓDIGO]],tabExcluirDoEstoque[#Data],1,FALSE),"sim",""),"")</f>
        <v/>
      </c>
      <c r="AP861" s="266" t="str">
        <f ca="1">IF(OR(ISBLANK(tabItens[[#This Row],[ATA DT.VALID.]]),tabItens[[#This Row],[ATA DT.VALID.]]="",tabItens[[#This Row],[ATA DT.VALID.]]=" "),"",IF(TYPE(tabItens[[#This Row],[ATA DT.VALID.]])=1,ROUNDUP((tabItens[[#This Row],[ATA DT.VALID.]]-TODAY())/7,0),""))</f>
        <v/>
      </c>
      <c r="AQ861" s="267">
        <v>0</v>
      </c>
      <c r="AR861" s="268" t="str">
        <f>IF(ISBLANK(tabItens[[#This Row],[CÓDIGO]]),"",IFERROR(VLOOKUP(tabItens[[#This Row],[CÓDIGO]],Consumo!$C$2:$AI$902,32,FALSE),0))</f>
        <v>04.2023</v>
      </c>
      <c r="AS861" s="269">
        <f>SUMIF(Consumo!$C$3:$C$902,tabItens[[#This Row],[CÓDIGO]],Consumo!$T$3:$T$902) + SUMIF(Consumo!$C$3:$C$902,tabItens[[#This Row],[CÓDIGO]],Consumo!$U$3:$U$902) + SUMIF(Consumo!$C$3:$C$902,tabItens[[#This Row],[CÓDIGO]],Consumo!$V$3:$V$902) + SUMIF(Consumo!$C$3:$C$902,tabItens[[#This Row],[CÓDIGO]],Consumo!$W$3:$W$902)</f>
        <v>0</v>
      </c>
      <c r="AT861" s="269">
        <f>SUMIF(Consumo!$C$3:$C$902,tabItens[[#This Row],[CÓDIGO]],Consumo!$AF$3:$AF$902)</f>
        <v>646</v>
      </c>
      <c r="AU861" s="270">
        <f>SUMIF(Consumo!$C$3:$C$902,tabItens[[#This Row],[CÓDIGO]],Consumo!$AG$3:$AG$902)</f>
        <v>144</v>
      </c>
      <c r="AV861" s="271">
        <f>SUMIF(Consumo!$C$3:$C$902,tabItens[[#This Row],[CÓDIGO]],Consumo!$AE$3:$AE$902)</f>
        <v>1.4444444444444444</v>
      </c>
      <c r="AW861" s="244">
        <f>tabItens[[#This Row],[QTDE ATUAL]] + tabItens[[#This Row],[RC QTDE]] + tabItens[[#This Row],[AF SALDO]] + tabItens[[#This Row],[Recentes]]</f>
        <v>805</v>
      </c>
      <c r="AX861" s="272">
        <v>50</v>
      </c>
      <c r="AY861" s="272">
        <v>4</v>
      </c>
      <c r="AZ861" s="272">
        <f>IF(ISBLANK(tabItens[[#This Row],[CÓDIGO]]),"",tabItens[[#This Row],[PontoMês]] * (AZ$2+tabItens[[#This Row],[PontoQtM]]))</f>
        <v>200</v>
      </c>
      <c r="BA861" s="271">
        <f>tabItens[[#This Row],[PontoPed]] - tabItens[[#This Row],[Saldo]] + (1/10)</f>
        <v>-604.9</v>
      </c>
      <c r="BB861" s="271">
        <f xml:space="preserve"> tabItens[[#This Row],[PontoMês]] * BB$2 - tabItens[[#This Row],[QTDE ATUAL]] - (1/10)</f>
        <v>-755.1</v>
      </c>
      <c r="BC861" s="273">
        <f>IF( tabItens[[#This Row],[PontoPed]]&gt;0, IF(tabItens[[#This Row],[PontoPed]]&lt;1, 1, IF( tabItens[[#This Row],[Saldo]]&gt;tabItens[[#This Row],[PontoPed]], 0, (tabItens[[#This Row],[PontoPed]]-tabItens[[#This Row],[Saldo]])/tabItens[[#This Row],[PontoPed]] ) ), 0 )</f>
        <v>0</v>
      </c>
      <c r="BD861" s="274">
        <f>ROUNDDOWN(IF( OR( AND(tabItens[[#This Row],[PontoPed]]&lt;tabItens[[#This Row],[Saldo]],tabItens[[#This Row],[Saldo]]&gt;0), tabItens[[#This Row],[PontoPed]]=0), 99, IF(AND(tabItens[[#This Row],[Saldo]]=0,tabItens[[#This Row],[PontoPed]]&gt;0), 0, (1-tabItens[[#This Row],[PctAb]])*10 ) ),0)</f>
        <v>99</v>
      </c>
      <c r="BE861" s="275">
        <f>MAX(ROUNDDOWN( IF(tabItens[[#This Row],[Abaixo]] &gt; 0,   tabItens[[#This Row],[Abaixo]] + (tabItens[[#This Row],[PontoMês]] * IF( OR( ISBLANK(tabItens[[#This Row],[ATA Nº/ANO]]), tabItens[[#This Row],[ATA Nº/ANO]] = ""),BE$2,BE$1)),0),0),0)</f>
        <v>0</v>
      </c>
      <c r="BF86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1" s="276">
        <f>SUMIF(Consumo!$C$3:$C$902,tabItens[[#This Row],[CÓDIGO]],Consumo!$E$3:$E$902)</f>
        <v>26</v>
      </c>
      <c r="BH861" s="277">
        <f>IF(AND(tabItens[[#This Row],[Pend]] &gt; 0,tabItens[[#This Row],[Consumo]] &lt;&gt; 0), tabItens[[#This Row],[Pend]] / tabItens[[#This Row],[Consumo]], 0 )</f>
        <v>4.0247678018575851E-2</v>
      </c>
      <c r="BI861" s="276"/>
      <c r="BJ861" s="276"/>
      <c r="BK861" s="278" t="s">
        <v>2077</v>
      </c>
    </row>
    <row r="862" spans="1:63" x14ac:dyDescent="0.3">
      <c r="A862" s="239">
        <v>44398</v>
      </c>
      <c r="B862" s="240" t="s">
        <v>1292</v>
      </c>
      <c r="C862" s="241" t="s">
        <v>346</v>
      </c>
      <c r="D862" s="242">
        <v>82</v>
      </c>
      <c r="E862" s="243"/>
      <c r="F862" s="243"/>
      <c r="G862" s="243" t="s">
        <v>891</v>
      </c>
      <c r="H862" s="244">
        <v>1294</v>
      </c>
      <c r="I862" s="245">
        <v>103003</v>
      </c>
      <c r="J862" s="246">
        <v>82</v>
      </c>
      <c r="K862" s="247">
        <v>562</v>
      </c>
      <c r="L862" s="248">
        <f>IF(tabItens[[#This Row],[Média]] &gt; 0, tabItens[[#This Row],[QTDE ATUAL]] / tabItens[[#This Row],[Média]],999.9)</f>
        <v>999.9</v>
      </c>
      <c r="M862" s="249">
        <v>0</v>
      </c>
      <c r="N862" s="250">
        <f>tabItens[[#This Row],[VALOR UNIT.]] * tabItens[[#This Row],[LC]]</f>
        <v>0</v>
      </c>
      <c r="O862" s="251" t="s">
        <v>2102</v>
      </c>
      <c r="P862" s="252"/>
      <c r="Q862" s="253"/>
      <c r="R862" s="250"/>
      <c r="S862" s="254"/>
      <c r="T862" s="255">
        <f>ROUNDDOWN(IFERROR(tabItens[[#This Row],[ATA DT.VALID.]] - $D$1,0) / 30,0)</f>
        <v>-1507</v>
      </c>
      <c r="U862" s="240" t="s">
        <v>1045</v>
      </c>
      <c r="V862" s="256">
        <v>1</v>
      </c>
      <c r="W862" s="257" t="s">
        <v>2069</v>
      </c>
      <c r="X862" s="258">
        <v>69</v>
      </c>
      <c r="Y862" s="259">
        <v>10</v>
      </c>
      <c r="Z862" s="260"/>
      <c r="AA862" s="261"/>
      <c r="AB862" s="262"/>
      <c r="AC862" s="262"/>
      <c r="AD862" s="261"/>
      <c r="AE862" s="262"/>
      <c r="AF862" s="255"/>
      <c r="AG862" s="263" t="s">
        <v>2063</v>
      </c>
      <c r="AH862" s="264"/>
      <c r="AI862" s="255">
        <v>354</v>
      </c>
      <c r="AJ862" s="264">
        <v>44924</v>
      </c>
      <c r="AK862" s="264" t="s">
        <v>891</v>
      </c>
      <c r="AL862" s="264">
        <v>44881</v>
      </c>
      <c r="AM862" s="254"/>
      <c r="AN862" s="243"/>
      <c r="AO862" s="265" t="str">
        <f>_xlfn.IFNA(IF(VLOOKUP(tabItens[[#This Row],[CÓDIGO]],tabExcluirDoEstoque[#Data],1,FALSE),"sim",""),"")</f>
        <v/>
      </c>
      <c r="AP862" s="266" t="str">
        <f ca="1">IF(OR(ISBLANK(tabItens[[#This Row],[ATA DT.VALID.]]),tabItens[[#This Row],[ATA DT.VALID.]]="",tabItens[[#This Row],[ATA DT.VALID.]]=" "),"",IF(TYPE(tabItens[[#This Row],[ATA DT.VALID.]])=1,ROUNDUP((tabItens[[#This Row],[ATA DT.VALID.]]-TODAY())/7,0),""))</f>
        <v/>
      </c>
      <c r="AQ862" s="267">
        <v>0</v>
      </c>
      <c r="AR862" s="268" t="str">
        <f>IF(ISBLANK(tabItens[[#This Row],[CÓDIGO]]),"",IFERROR(VLOOKUP(tabItens[[#This Row],[CÓDIGO]],Consumo!$C$2:$AI$902,32,FALSE),0))</f>
        <v>08.2023</v>
      </c>
      <c r="AS862" s="269">
        <f>SUMIF(Consumo!$C$3:$C$902,tabItens[[#This Row],[CÓDIGO]],Consumo!$T$3:$T$902) + SUMIF(Consumo!$C$3:$C$902,tabItens[[#This Row],[CÓDIGO]],Consumo!$U$3:$U$902) + SUMIF(Consumo!$C$3:$C$902,tabItens[[#This Row],[CÓDIGO]],Consumo!$V$3:$V$902) + SUMIF(Consumo!$C$3:$C$902,tabItens[[#This Row],[CÓDIGO]],Consumo!$W$3:$W$902)</f>
        <v>562</v>
      </c>
      <c r="AT862" s="269">
        <f>SUMIF(Consumo!$C$3:$C$902,tabItens[[#This Row],[CÓDIGO]],Consumo!$AF$3:$AF$902)</f>
        <v>826</v>
      </c>
      <c r="AU862" s="270">
        <f>SUMIF(Consumo!$C$3:$C$902,tabItens[[#This Row],[CÓDIGO]],Consumo!$AG$3:$AG$902)</f>
        <v>212</v>
      </c>
      <c r="AV862" s="271">
        <f>SUMIF(Consumo!$C$3:$C$902,tabItens[[#This Row],[CÓDIGO]],Consumo!$AE$3:$AE$902)</f>
        <v>0</v>
      </c>
      <c r="AW862" s="244">
        <f>tabItens[[#This Row],[QTDE ATUAL]] + tabItens[[#This Row],[RC QTDE]] + tabItens[[#This Row],[AF SALDO]] + tabItens[[#This Row],[Recentes]]</f>
        <v>1294</v>
      </c>
      <c r="AX862" s="272">
        <v>167</v>
      </c>
      <c r="AY862" s="272">
        <v>4</v>
      </c>
      <c r="AZ862" s="272">
        <f>IF(ISBLANK(tabItens[[#This Row],[CÓDIGO]]),"",tabItens[[#This Row],[PontoMês]] * (AZ$2+tabItens[[#This Row],[PontoQtM]]))</f>
        <v>668</v>
      </c>
      <c r="BA862" s="271">
        <f>tabItens[[#This Row],[PontoPed]] - tabItens[[#This Row],[Saldo]] + (1/10)</f>
        <v>-625.9</v>
      </c>
      <c r="BB862" s="271">
        <f xml:space="preserve"> tabItens[[#This Row],[PontoMês]] * BB$2 - tabItens[[#This Row],[QTDE ATUAL]] - (1/10)</f>
        <v>-1127.0999999999999</v>
      </c>
      <c r="BC862" s="273">
        <f>IF( tabItens[[#This Row],[PontoPed]]&gt;0, IF(tabItens[[#This Row],[PontoPed]]&lt;1, 1, IF( tabItens[[#This Row],[Saldo]]&gt;tabItens[[#This Row],[PontoPed]], 0, (tabItens[[#This Row],[PontoPed]]-tabItens[[#This Row],[Saldo]])/tabItens[[#This Row],[PontoPed]] ) ), 0 )</f>
        <v>0</v>
      </c>
      <c r="BD862" s="274">
        <f>ROUNDDOWN(IF( OR( AND(tabItens[[#This Row],[PontoPed]]&lt;tabItens[[#This Row],[Saldo]],tabItens[[#This Row],[Saldo]]&gt;0), tabItens[[#This Row],[PontoPed]]=0), 99, IF(AND(tabItens[[#This Row],[Saldo]]=0,tabItens[[#This Row],[PontoPed]]&gt;0), 0, (1-tabItens[[#This Row],[PctAb]])*10 ) ),0)</f>
        <v>99</v>
      </c>
      <c r="BE862" s="275">
        <f>MAX(ROUNDDOWN( IF(tabItens[[#This Row],[Abaixo]] &gt; 0,   tabItens[[#This Row],[Abaixo]] + (tabItens[[#This Row],[PontoMês]] * IF( OR( ISBLANK(tabItens[[#This Row],[ATA Nº/ANO]]), tabItens[[#This Row],[ATA Nº/ANO]] = ""),BE$2,BE$1)),0),0),0)</f>
        <v>0</v>
      </c>
      <c r="BF86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2" s="276">
        <f>SUMIF(Consumo!$C$3:$C$902,tabItens[[#This Row],[CÓDIGO]],Consumo!$E$3:$E$902)</f>
        <v>0</v>
      </c>
      <c r="BH862" s="277">
        <f>IF(AND(tabItens[[#This Row],[Pend]] &gt; 0,tabItens[[#This Row],[Consumo]] &lt;&gt; 0), tabItens[[#This Row],[Pend]] / tabItens[[#This Row],[Consumo]], 0 )</f>
        <v>0</v>
      </c>
      <c r="BI862" s="276"/>
      <c r="BJ862" s="276"/>
      <c r="BK862" s="278" t="s">
        <v>2077</v>
      </c>
    </row>
    <row r="863" spans="1:63" x14ac:dyDescent="0.3">
      <c r="A863" s="239">
        <v>27764</v>
      </c>
      <c r="B863" s="240" t="s">
        <v>1236</v>
      </c>
      <c r="C863" s="241" t="s">
        <v>273</v>
      </c>
      <c r="D863" s="242">
        <v>2.58</v>
      </c>
      <c r="E863" s="243"/>
      <c r="F863" s="243"/>
      <c r="G863" s="243" t="s">
        <v>891</v>
      </c>
      <c r="H863" s="244">
        <v>560</v>
      </c>
      <c r="I863" s="245">
        <v>103003</v>
      </c>
      <c r="J863" s="246">
        <v>2.58</v>
      </c>
      <c r="K863" s="247"/>
      <c r="L863" s="248">
        <f>IF(tabItens[[#This Row],[Média]] &gt; 0, tabItens[[#This Row],[QTDE ATUAL]] / tabItens[[#This Row],[Média]],999.9)</f>
        <v>999.9</v>
      </c>
      <c r="M863" s="249">
        <v>0</v>
      </c>
      <c r="N863" s="250">
        <f>tabItens[[#This Row],[VALOR UNIT.]] * tabItens[[#This Row],[LC]]</f>
        <v>0</v>
      </c>
      <c r="O863" s="251"/>
      <c r="P863" s="252"/>
      <c r="Q863" s="253"/>
      <c r="R863" s="250"/>
      <c r="S863" s="254"/>
      <c r="T863" s="255">
        <f>ROUNDDOWN(IFERROR(tabItens[[#This Row],[ATA DT.VALID.]] - $D$1,0) / 30,0)</f>
        <v>-1507</v>
      </c>
      <c r="U863" s="240" t="s">
        <v>1047</v>
      </c>
      <c r="V863" s="256">
        <v>1</v>
      </c>
      <c r="W863" s="257" t="s">
        <v>2067</v>
      </c>
      <c r="X863" s="258">
        <v>61</v>
      </c>
      <c r="Y863" s="259">
        <v>2</v>
      </c>
      <c r="Z863" s="260"/>
      <c r="AA863" s="261"/>
      <c r="AB863" s="262"/>
      <c r="AC863" s="262"/>
      <c r="AD863" s="261"/>
      <c r="AE863" s="262"/>
      <c r="AF863" s="255"/>
      <c r="AG863" s="263" t="s">
        <v>2063</v>
      </c>
      <c r="AH863" s="264"/>
      <c r="AI863" s="255">
        <v>0</v>
      </c>
      <c r="AJ863" s="264">
        <v>44172</v>
      </c>
      <c r="AK863" s="264" t="s">
        <v>891</v>
      </c>
      <c r="AL863" s="264">
        <v>44165</v>
      </c>
      <c r="AM863" s="254"/>
      <c r="AN863" s="243"/>
      <c r="AO863" s="265" t="str">
        <f>_xlfn.IFNA(IF(VLOOKUP(tabItens[[#This Row],[CÓDIGO]],tabExcluirDoEstoque[#Data],1,FALSE),"sim",""),"")</f>
        <v/>
      </c>
      <c r="AP863" s="266" t="str">
        <f ca="1">IF(OR(ISBLANK(tabItens[[#This Row],[ATA DT.VALID.]]),tabItens[[#This Row],[ATA DT.VALID.]]="",tabItens[[#This Row],[ATA DT.VALID.]]=" "),"",IF(TYPE(tabItens[[#This Row],[ATA DT.VALID.]])=1,ROUNDUP((tabItens[[#This Row],[ATA DT.VALID.]]-TODAY())/7,0),""))</f>
        <v/>
      </c>
      <c r="AQ863" s="267"/>
      <c r="AR863" s="268">
        <f>IF(ISBLANK(tabItens[[#This Row],[CÓDIGO]]),"",IFERROR(VLOOKUP(tabItens[[#This Row],[CÓDIGO]],Consumo!$C$2:$AI$902,32,FALSE),0))</f>
        <v>0</v>
      </c>
      <c r="AS863" s="269">
        <f>SUMIF(Consumo!$C$3:$C$902,tabItens[[#This Row],[CÓDIGO]],Consumo!$T$3:$T$902) + SUMIF(Consumo!$C$3:$C$902,tabItens[[#This Row],[CÓDIGO]],Consumo!$U$3:$U$902) + SUMIF(Consumo!$C$3:$C$902,tabItens[[#This Row],[CÓDIGO]],Consumo!$V$3:$V$902) + SUMIF(Consumo!$C$3:$C$902,tabItens[[#This Row],[CÓDIGO]],Consumo!$W$3:$W$902)</f>
        <v>0</v>
      </c>
      <c r="AT863" s="269">
        <f>SUMIF(Consumo!$C$3:$C$902,tabItens[[#This Row],[CÓDIGO]],Consumo!$AF$3:$AF$902)</f>
        <v>0</v>
      </c>
      <c r="AU863" s="270">
        <f>SUMIF(Consumo!$C$3:$C$902,tabItens[[#This Row],[CÓDIGO]],Consumo!$AG$3:$AG$902)</f>
        <v>0</v>
      </c>
      <c r="AV863" s="271">
        <f>SUMIF(Consumo!$C$3:$C$902,tabItens[[#This Row],[CÓDIGO]],Consumo!$AE$3:$AE$902)</f>
        <v>0</v>
      </c>
      <c r="AW863" s="244">
        <f>tabItens[[#This Row],[QTDE ATUAL]] + tabItens[[#This Row],[RC QTDE]] + tabItens[[#This Row],[AF SALDO]] + tabItens[[#This Row],[Recentes]]</f>
        <v>560</v>
      </c>
      <c r="AX863" s="272">
        <v>17</v>
      </c>
      <c r="AY863" s="272">
        <v>4</v>
      </c>
      <c r="AZ863" s="272">
        <f>IF(ISBLANK(tabItens[[#This Row],[CÓDIGO]]),"",tabItens[[#This Row],[PontoMês]] * (AZ$2+tabItens[[#This Row],[PontoQtM]]))</f>
        <v>68</v>
      </c>
      <c r="BA863" s="271">
        <f>tabItens[[#This Row],[PontoPed]] - tabItens[[#This Row],[Saldo]] + (1/10)</f>
        <v>-491.9</v>
      </c>
      <c r="BB863" s="271">
        <f xml:space="preserve"> tabItens[[#This Row],[PontoMês]] * BB$2 - tabItens[[#This Row],[QTDE ATUAL]] - (1/10)</f>
        <v>-543.1</v>
      </c>
      <c r="BC863" s="273">
        <f>IF( tabItens[[#This Row],[PontoPed]]&gt;0, IF(tabItens[[#This Row],[PontoPed]]&lt;1, 1, IF( tabItens[[#This Row],[Saldo]]&gt;tabItens[[#This Row],[PontoPed]], 0, (tabItens[[#This Row],[PontoPed]]-tabItens[[#This Row],[Saldo]])/tabItens[[#This Row],[PontoPed]] ) ), 0 )</f>
        <v>0</v>
      </c>
      <c r="BD863" s="274">
        <f>ROUNDDOWN(IF( OR( AND(tabItens[[#This Row],[PontoPed]]&lt;tabItens[[#This Row],[Saldo]],tabItens[[#This Row],[Saldo]]&gt;0), tabItens[[#This Row],[PontoPed]]=0), 99, IF(AND(tabItens[[#This Row],[Saldo]]=0,tabItens[[#This Row],[PontoPed]]&gt;0), 0, (1-tabItens[[#This Row],[PctAb]])*10 ) ),0)</f>
        <v>99</v>
      </c>
      <c r="BE863" s="275">
        <f>MAX(ROUNDDOWN( IF(tabItens[[#This Row],[Abaixo]] &gt; 0,   tabItens[[#This Row],[Abaixo]] + (tabItens[[#This Row],[PontoMês]] * IF( OR( ISBLANK(tabItens[[#This Row],[ATA Nº/ANO]]), tabItens[[#This Row],[ATA Nº/ANO]] = ""),BE$2,BE$1)),0),0),0)</f>
        <v>0</v>
      </c>
      <c r="BF86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3" s="276">
        <f>SUMIF(Consumo!$C$3:$C$902,tabItens[[#This Row],[CÓDIGO]],Consumo!$E$3:$E$902)</f>
        <v>0</v>
      </c>
      <c r="BH863" s="277">
        <f>IF(AND(tabItens[[#This Row],[Pend]] &gt; 0,tabItens[[#This Row],[Consumo]] &lt;&gt; 0), tabItens[[#This Row],[Pend]] / tabItens[[#This Row],[Consumo]], 0 )</f>
        <v>0</v>
      </c>
      <c r="BI863" s="276"/>
      <c r="BJ863" s="276"/>
      <c r="BK863" s="278" t="s">
        <v>2077</v>
      </c>
    </row>
    <row r="864" spans="1:63" x14ac:dyDescent="0.3">
      <c r="A864" s="239">
        <v>28512</v>
      </c>
      <c r="B864" s="240" t="s">
        <v>1243</v>
      </c>
      <c r="C864" s="241" t="s">
        <v>273</v>
      </c>
      <c r="D864" s="242">
        <v>3.51</v>
      </c>
      <c r="E864" s="243"/>
      <c r="F864" s="243"/>
      <c r="G864" s="243" t="s">
        <v>891</v>
      </c>
      <c r="H864" s="244">
        <v>404</v>
      </c>
      <c r="I864" s="245">
        <v>103003</v>
      </c>
      <c r="J864" s="246">
        <v>3.51</v>
      </c>
      <c r="K864" s="247"/>
      <c r="L864" s="248">
        <f>IF(tabItens[[#This Row],[Média]] &gt; 0, tabItens[[#This Row],[QTDE ATUAL]] / tabItens[[#This Row],[Média]],999.9)</f>
        <v>999.9</v>
      </c>
      <c r="M864" s="249">
        <v>0</v>
      </c>
      <c r="N864" s="250">
        <f>tabItens[[#This Row],[VALOR UNIT.]] * tabItens[[#This Row],[LC]]</f>
        <v>0</v>
      </c>
      <c r="O864" s="251"/>
      <c r="P864" s="252"/>
      <c r="Q864" s="253"/>
      <c r="R864" s="250"/>
      <c r="S864" s="254"/>
      <c r="T864" s="255">
        <f>ROUNDDOWN(IFERROR(tabItens[[#This Row],[ATA DT.VALID.]] - $D$1,0) / 30,0)</f>
        <v>-1507</v>
      </c>
      <c r="U864" s="240" t="s">
        <v>1047</v>
      </c>
      <c r="V864" s="256">
        <v>1</v>
      </c>
      <c r="W864" s="257" t="s">
        <v>2067</v>
      </c>
      <c r="X864" s="258">
        <v>61</v>
      </c>
      <c r="Y864" s="259">
        <v>2</v>
      </c>
      <c r="Z864" s="260"/>
      <c r="AA864" s="261"/>
      <c r="AB864" s="262"/>
      <c r="AC864" s="262"/>
      <c r="AD864" s="261"/>
      <c r="AE864" s="262"/>
      <c r="AF864" s="255"/>
      <c r="AG864" s="263" t="s">
        <v>2063</v>
      </c>
      <c r="AH864" s="264"/>
      <c r="AI864" s="255">
        <v>0</v>
      </c>
      <c r="AJ864" s="264">
        <v>45170</v>
      </c>
      <c r="AK864" s="264" t="s">
        <v>891</v>
      </c>
      <c r="AL864" s="264">
        <v>45145</v>
      </c>
      <c r="AM864" s="254"/>
      <c r="AN864" s="243"/>
      <c r="AO864" s="265" t="str">
        <f>_xlfn.IFNA(IF(VLOOKUP(tabItens[[#This Row],[CÓDIGO]],tabExcluirDoEstoque[#Data],1,FALSE),"sim",""),"")</f>
        <v/>
      </c>
      <c r="AP864" s="266" t="str">
        <f ca="1">IF(OR(ISBLANK(tabItens[[#This Row],[ATA DT.VALID.]]),tabItens[[#This Row],[ATA DT.VALID.]]="",tabItens[[#This Row],[ATA DT.VALID.]]=" "),"",IF(TYPE(tabItens[[#This Row],[ATA DT.VALID.]])=1,ROUNDUP((tabItens[[#This Row],[ATA DT.VALID.]]-TODAY())/7,0),""))</f>
        <v/>
      </c>
      <c r="AQ864" s="267"/>
      <c r="AR864" s="268" t="str">
        <f>IF(ISBLANK(tabItens[[#This Row],[CÓDIGO]]),"",IFERROR(VLOOKUP(tabItens[[#This Row],[CÓDIGO]],Consumo!$C$2:$AI$902,32,FALSE),0))</f>
        <v>08.2022</v>
      </c>
      <c r="AS864" s="269">
        <f>SUMIF(Consumo!$C$3:$C$902,tabItens[[#This Row],[CÓDIGO]],Consumo!$T$3:$T$902) + SUMIF(Consumo!$C$3:$C$902,tabItens[[#This Row],[CÓDIGO]],Consumo!$U$3:$U$902) + SUMIF(Consumo!$C$3:$C$902,tabItens[[#This Row],[CÓDIGO]],Consumo!$V$3:$V$902) + SUMIF(Consumo!$C$3:$C$902,tabItens[[#This Row],[CÓDIGO]],Consumo!$W$3:$W$902)</f>
        <v>0</v>
      </c>
      <c r="AT864" s="269">
        <f>SUMIF(Consumo!$C$3:$C$902,tabItens[[#This Row],[CÓDIGO]],Consumo!$AF$3:$AF$902)</f>
        <v>270</v>
      </c>
      <c r="AU864" s="270">
        <f>SUMIF(Consumo!$C$3:$C$902,tabItens[[#This Row],[CÓDIGO]],Consumo!$AG$3:$AG$902)</f>
        <v>180</v>
      </c>
      <c r="AV864" s="271">
        <f>SUMIF(Consumo!$C$3:$C$902,tabItens[[#This Row],[CÓDIGO]],Consumo!$AE$3:$AE$902)</f>
        <v>0</v>
      </c>
      <c r="AW864" s="244">
        <f>tabItens[[#This Row],[QTDE ATUAL]] + tabItens[[#This Row],[RC QTDE]] + tabItens[[#This Row],[AF SALDO]] + tabItens[[#This Row],[Recentes]]</f>
        <v>404</v>
      </c>
      <c r="AX864" s="272">
        <v>18</v>
      </c>
      <c r="AY864" s="272">
        <v>4</v>
      </c>
      <c r="AZ864" s="272">
        <f>IF(ISBLANK(tabItens[[#This Row],[CÓDIGO]]),"",tabItens[[#This Row],[PontoMês]] * (AZ$2+tabItens[[#This Row],[PontoQtM]]))</f>
        <v>72</v>
      </c>
      <c r="BA864" s="271">
        <f>tabItens[[#This Row],[PontoPed]] - tabItens[[#This Row],[Saldo]] + (1/10)</f>
        <v>-331.9</v>
      </c>
      <c r="BB864" s="271">
        <f xml:space="preserve"> tabItens[[#This Row],[PontoMês]] * BB$2 - tabItens[[#This Row],[QTDE ATUAL]] - (1/10)</f>
        <v>-386.1</v>
      </c>
      <c r="BC864" s="273">
        <f>IF( tabItens[[#This Row],[PontoPed]]&gt;0, IF(tabItens[[#This Row],[PontoPed]]&lt;1, 1, IF( tabItens[[#This Row],[Saldo]]&gt;tabItens[[#This Row],[PontoPed]], 0, (tabItens[[#This Row],[PontoPed]]-tabItens[[#This Row],[Saldo]])/tabItens[[#This Row],[PontoPed]] ) ), 0 )</f>
        <v>0</v>
      </c>
      <c r="BD864" s="274">
        <f>ROUNDDOWN(IF( OR( AND(tabItens[[#This Row],[PontoPed]]&lt;tabItens[[#This Row],[Saldo]],tabItens[[#This Row],[Saldo]]&gt;0), tabItens[[#This Row],[PontoPed]]=0), 99, IF(AND(tabItens[[#This Row],[Saldo]]=0,tabItens[[#This Row],[PontoPed]]&gt;0), 0, (1-tabItens[[#This Row],[PctAb]])*10 ) ),0)</f>
        <v>99</v>
      </c>
      <c r="BE864" s="275">
        <f>MAX(ROUNDDOWN( IF(tabItens[[#This Row],[Abaixo]] &gt; 0,   tabItens[[#This Row],[Abaixo]] + (tabItens[[#This Row],[PontoMês]] * IF( OR( ISBLANK(tabItens[[#This Row],[ATA Nº/ANO]]), tabItens[[#This Row],[ATA Nº/ANO]] = ""),BE$2,BE$1)),0),0),0)</f>
        <v>0</v>
      </c>
      <c r="BF864"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4" s="276">
        <f>SUMIF(Consumo!$C$3:$C$902,tabItens[[#This Row],[CÓDIGO]],Consumo!$E$3:$E$902)</f>
        <v>0</v>
      </c>
      <c r="BH864" s="277">
        <f>IF(AND(tabItens[[#This Row],[Pend]] &gt; 0,tabItens[[#This Row],[Consumo]] &lt;&gt; 0), tabItens[[#This Row],[Pend]] / tabItens[[#This Row],[Consumo]], 0 )</f>
        <v>0</v>
      </c>
      <c r="BI864" s="276"/>
      <c r="BJ864" s="276"/>
      <c r="BK864" s="278" t="s">
        <v>2077</v>
      </c>
    </row>
    <row r="865" spans="1:63" x14ac:dyDescent="0.3">
      <c r="A865" s="239">
        <v>59097</v>
      </c>
      <c r="B865" s="240" t="s">
        <v>1349</v>
      </c>
      <c r="C865" s="241" t="s">
        <v>346</v>
      </c>
      <c r="D865" s="242">
        <v>139</v>
      </c>
      <c r="E865" s="243"/>
      <c r="F865" s="243"/>
      <c r="G865" s="243" t="s">
        <v>891</v>
      </c>
      <c r="H865" s="244">
        <v>0</v>
      </c>
      <c r="I865" s="245">
        <v>103003</v>
      </c>
      <c r="J865" s="246">
        <v>139</v>
      </c>
      <c r="K865" s="247">
        <v>61</v>
      </c>
      <c r="L865" s="248">
        <f>IF(tabItens[[#This Row],[Média]] &gt; 0, tabItens[[#This Row],[QTDE ATUAL]] / tabItens[[#This Row],[Média]],999.9)</f>
        <v>0</v>
      </c>
      <c r="M865" s="249">
        <v>0</v>
      </c>
      <c r="N865" s="250">
        <f>tabItens[[#This Row],[VALOR UNIT.]] * tabItens[[#This Row],[LC]]</f>
        <v>0</v>
      </c>
      <c r="O865" s="251" t="s">
        <v>2087</v>
      </c>
      <c r="P865" s="252"/>
      <c r="Q865" s="253"/>
      <c r="R865" s="250"/>
      <c r="S865" s="254"/>
      <c r="T865" s="255">
        <f>ROUNDDOWN(IFERROR(tabItens[[#This Row],[ATA DT.VALID.]] - $D$1,0) / 30,0)</f>
        <v>-1507</v>
      </c>
      <c r="U865" s="240" t="s">
        <v>972</v>
      </c>
      <c r="V865" s="256">
        <v>1</v>
      </c>
      <c r="W865" s="257" t="s">
        <v>2067</v>
      </c>
      <c r="X865" s="258">
        <v>61</v>
      </c>
      <c r="Y865" s="259">
        <v>8</v>
      </c>
      <c r="Z865" s="260"/>
      <c r="AA865" s="261"/>
      <c r="AB865" s="262"/>
      <c r="AC865" s="262">
        <v>9656</v>
      </c>
      <c r="AD865" s="261">
        <v>2023</v>
      </c>
      <c r="AE865" s="262">
        <v>100</v>
      </c>
      <c r="AF865" s="255">
        <v>100</v>
      </c>
      <c r="AG865" s="263" t="s">
        <v>2046</v>
      </c>
      <c r="AH865" s="264">
        <v>45162</v>
      </c>
      <c r="AI865" s="255">
        <v>22</v>
      </c>
      <c r="AJ865" s="264">
        <v>44950</v>
      </c>
      <c r="AK865" s="264" t="s">
        <v>891</v>
      </c>
      <c r="AL865" s="264">
        <v>45145</v>
      </c>
      <c r="AM865" s="254"/>
      <c r="AN865" s="243"/>
      <c r="AO865" s="265" t="str">
        <f>_xlfn.IFNA(IF(VLOOKUP(tabItens[[#This Row],[CÓDIGO]],tabExcluirDoEstoque[#Data],1,FALSE),"sim",""),"")</f>
        <v/>
      </c>
      <c r="AP865" s="266" t="str">
        <f ca="1">IF(OR(ISBLANK(tabItens[[#This Row],[ATA DT.VALID.]]),tabItens[[#This Row],[ATA DT.VALID.]]="",tabItens[[#This Row],[ATA DT.VALID.]]=" "),"",IF(TYPE(tabItens[[#This Row],[ATA DT.VALID.]])=1,ROUNDUP((tabItens[[#This Row],[ATA DT.VALID.]]-TODAY())/7,0),""))</f>
        <v/>
      </c>
      <c r="AQ865" s="267">
        <v>0</v>
      </c>
      <c r="AR865" s="268" t="str">
        <f>IF(ISBLANK(tabItens[[#This Row],[CÓDIGO]]),"",IFERROR(VLOOKUP(tabItens[[#This Row],[CÓDIGO]],Consumo!$C$2:$AI$902,32,FALSE),0))</f>
        <v>05.2023</v>
      </c>
      <c r="AS865" s="269">
        <f>SUMIF(Consumo!$C$3:$C$902,tabItens[[#This Row],[CÓDIGO]],Consumo!$T$3:$T$902) + SUMIF(Consumo!$C$3:$C$902,tabItens[[#This Row],[CÓDIGO]],Consumo!$U$3:$U$902) + SUMIF(Consumo!$C$3:$C$902,tabItens[[#This Row],[CÓDIGO]],Consumo!$V$3:$V$902) + SUMIF(Consumo!$C$3:$C$902,tabItens[[#This Row],[CÓDIGO]],Consumo!$W$3:$W$902)</f>
        <v>2</v>
      </c>
      <c r="AT865" s="269">
        <f>SUMIF(Consumo!$C$3:$C$902,tabItens[[#This Row],[CÓDIGO]],Consumo!$AF$3:$AF$902)</f>
        <v>101</v>
      </c>
      <c r="AU865" s="270">
        <f>SUMIF(Consumo!$C$3:$C$902,tabItens[[#This Row],[CÓDIGO]],Consumo!$AG$3:$AG$902)</f>
        <v>24</v>
      </c>
      <c r="AV865" s="271">
        <f>SUMIF(Consumo!$C$3:$C$902,tabItens[[#This Row],[CÓDIGO]],Consumo!$AE$3:$AE$902)</f>
        <v>0.27777777777777779</v>
      </c>
      <c r="AW865" s="244">
        <f>tabItens[[#This Row],[QTDE ATUAL]] + tabItens[[#This Row],[RC QTDE]] + tabItens[[#This Row],[AF SALDO]] + tabItens[[#This Row],[Recentes]]</f>
        <v>100</v>
      </c>
      <c r="AX865" s="272">
        <v>9</v>
      </c>
      <c r="AY865" s="272">
        <v>4</v>
      </c>
      <c r="AZ865" s="272">
        <f>IF(ISBLANK(tabItens[[#This Row],[CÓDIGO]]),"",tabItens[[#This Row],[PontoMês]] * (AZ$2+tabItens[[#This Row],[PontoQtM]]))</f>
        <v>36</v>
      </c>
      <c r="BA865" s="271">
        <f>tabItens[[#This Row],[PontoPed]] - tabItens[[#This Row],[Saldo]] + (1/10)</f>
        <v>-63.9</v>
      </c>
      <c r="BB865" s="271">
        <f xml:space="preserve"> tabItens[[#This Row],[PontoMês]] * BB$2 - tabItens[[#This Row],[QTDE ATUAL]] - (1/10)</f>
        <v>8.9</v>
      </c>
      <c r="BC865" s="273">
        <f>IF( tabItens[[#This Row],[PontoPed]]&gt;0, IF(tabItens[[#This Row],[PontoPed]]&lt;1, 1, IF( tabItens[[#This Row],[Saldo]]&gt;tabItens[[#This Row],[PontoPed]], 0, (tabItens[[#This Row],[PontoPed]]-tabItens[[#This Row],[Saldo]])/tabItens[[#This Row],[PontoPed]] ) ), 0 )</f>
        <v>0</v>
      </c>
      <c r="BD865" s="274">
        <f>ROUNDDOWN(IF( OR( AND(tabItens[[#This Row],[PontoPed]]&lt;tabItens[[#This Row],[Saldo]],tabItens[[#This Row],[Saldo]]&gt;0), tabItens[[#This Row],[PontoPed]]=0), 99, IF(AND(tabItens[[#This Row],[Saldo]]=0,tabItens[[#This Row],[PontoPed]]&gt;0), 0, (1-tabItens[[#This Row],[PctAb]])*10 ) ),0)</f>
        <v>99</v>
      </c>
      <c r="BE865" s="275">
        <f>MAX(ROUNDDOWN( IF(tabItens[[#This Row],[Abaixo]] &gt; 0,   tabItens[[#This Row],[Abaixo]] + (tabItens[[#This Row],[PontoMês]] * IF( OR( ISBLANK(tabItens[[#This Row],[ATA Nº/ANO]]), tabItens[[#This Row],[ATA Nº/ANO]] = ""),BE$2,BE$1)),0),0),0)</f>
        <v>0</v>
      </c>
      <c r="BF86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5" s="276">
        <f>SUMIF(Consumo!$C$3:$C$902,tabItens[[#This Row],[CÓDIGO]],Consumo!$E$3:$E$902)</f>
        <v>5</v>
      </c>
      <c r="BH865" s="277">
        <f>IF(AND(tabItens[[#This Row],[Pend]] &gt; 0,tabItens[[#This Row],[Consumo]] &lt;&gt; 0), tabItens[[#This Row],[Pend]] / tabItens[[#This Row],[Consumo]], 0 )</f>
        <v>4.9504950495049507E-2</v>
      </c>
      <c r="BI865" s="276"/>
      <c r="BJ865" s="276"/>
      <c r="BK865" s="278" t="s">
        <v>2077</v>
      </c>
    </row>
    <row r="866" spans="1:63" x14ac:dyDescent="0.3">
      <c r="A866" s="239">
        <v>13558</v>
      </c>
      <c r="B866" s="240" t="s">
        <v>1046</v>
      </c>
      <c r="C866" s="241" t="s">
        <v>346</v>
      </c>
      <c r="D866" s="242">
        <v>38</v>
      </c>
      <c r="E866" s="243"/>
      <c r="F866" s="243"/>
      <c r="G866" s="243" t="s">
        <v>891</v>
      </c>
      <c r="H866" s="244">
        <v>106</v>
      </c>
      <c r="I866" s="245">
        <v>103003</v>
      </c>
      <c r="J866" s="246">
        <v>38</v>
      </c>
      <c r="K866" s="247">
        <v>49</v>
      </c>
      <c r="L866" s="248">
        <f>IF(tabItens[[#This Row],[Média]] &gt; 0, tabItens[[#This Row],[QTDE ATUAL]] / tabItens[[#This Row],[Média]],999.9)</f>
        <v>999.9</v>
      </c>
      <c r="M866" s="249">
        <v>0</v>
      </c>
      <c r="N866" s="250">
        <f>tabItens[[#This Row],[VALOR UNIT.]] * tabItens[[#This Row],[LC]]</f>
        <v>0</v>
      </c>
      <c r="O866" s="251" t="s">
        <v>2103</v>
      </c>
      <c r="P866" s="252"/>
      <c r="Q866" s="253"/>
      <c r="R866" s="250"/>
      <c r="S866" s="254"/>
      <c r="T866" s="255">
        <f>ROUNDDOWN(IFERROR(tabItens[[#This Row],[ATA DT.VALID.]] - $D$1,0) / 30,0)</f>
        <v>-1507</v>
      </c>
      <c r="U866" s="240" t="s">
        <v>1047</v>
      </c>
      <c r="V866" s="256">
        <v>1</v>
      </c>
      <c r="W866" s="257" t="s">
        <v>2067</v>
      </c>
      <c r="X866" s="258">
        <v>61</v>
      </c>
      <c r="Y866" s="259">
        <v>2</v>
      </c>
      <c r="Z866" s="260"/>
      <c r="AA866" s="261"/>
      <c r="AB866" s="262"/>
      <c r="AC866" s="262">
        <v>9646</v>
      </c>
      <c r="AD866" s="261">
        <v>2023</v>
      </c>
      <c r="AE866" s="262">
        <v>50</v>
      </c>
      <c r="AF866" s="255">
        <v>50</v>
      </c>
      <c r="AG866" s="263" t="s">
        <v>2046</v>
      </c>
      <c r="AH866" s="264">
        <v>45162</v>
      </c>
      <c r="AI866" s="255">
        <v>20</v>
      </c>
      <c r="AJ866" s="264">
        <v>44533</v>
      </c>
      <c r="AK866" s="264" t="s">
        <v>891</v>
      </c>
      <c r="AL866" s="264">
        <v>45145</v>
      </c>
      <c r="AM866" s="254"/>
      <c r="AN866" s="243"/>
      <c r="AO866" s="265" t="str">
        <f>_xlfn.IFNA(IF(VLOOKUP(tabItens[[#This Row],[CÓDIGO]],tabExcluirDoEstoque[#Data],1,FALSE),"sim",""),"")</f>
        <v/>
      </c>
      <c r="AP866" s="266" t="str">
        <f ca="1">IF(OR(ISBLANK(tabItens[[#This Row],[ATA DT.VALID.]]),tabItens[[#This Row],[ATA DT.VALID.]]="",tabItens[[#This Row],[ATA DT.VALID.]]=" "),"",IF(TYPE(tabItens[[#This Row],[ATA DT.VALID.]])=1,ROUNDUP((tabItens[[#This Row],[ATA DT.VALID.]]-TODAY())/7,0),""))</f>
        <v/>
      </c>
      <c r="AQ866" s="267">
        <v>0</v>
      </c>
      <c r="AR866" s="268" t="str">
        <f>IF(ISBLANK(tabItens[[#This Row],[CÓDIGO]]),"",IFERROR(VLOOKUP(tabItens[[#This Row],[CÓDIGO]],Consumo!$C$2:$AI$902,32,FALSE),0))</f>
        <v>07.2023</v>
      </c>
      <c r="AS866" s="269">
        <f>SUMIF(Consumo!$C$3:$C$902,tabItens[[#This Row],[CÓDIGO]],Consumo!$T$3:$T$902) + SUMIF(Consumo!$C$3:$C$902,tabItens[[#This Row],[CÓDIGO]],Consumo!$U$3:$U$902) + SUMIF(Consumo!$C$3:$C$902,tabItens[[#This Row],[CÓDIGO]],Consumo!$V$3:$V$902) + SUMIF(Consumo!$C$3:$C$902,tabItens[[#This Row],[CÓDIGO]],Consumo!$W$3:$W$902)</f>
        <v>15</v>
      </c>
      <c r="AT866" s="269">
        <f>SUMIF(Consumo!$C$3:$C$902,tabItens[[#This Row],[CÓDIGO]],Consumo!$AF$3:$AF$902)</f>
        <v>109</v>
      </c>
      <c r="AU866" s="270">
        <f>SUMIF(Consumo!$C$3:$C$902,tabItens[[#This Row],[CÓDIGO]],Consumo!$AG$3:$AG$902)</f>
        <v>16</v>
      </c>
      <c r="AV866" s="271">
        <f>SUMIF(Consumo!$C$3:$C$902,tabItens[[#This Row],[CÓDIGO]],Consumo!$AE$3:$AE$902)</f>
        <v>0</v>
      </c>
      <c r="AW866" s="244">
        <f>tabItens[[#This Row],[QTDE ATUAL]] + tabItens[[#This Row],[RC QTDE]] + tabItens[[#This Row],[AF SALDO]] + tabItens[[#This Row],[Recentes]]</f>
        <v>156</v>
      </c>
      <c r="AX866" s="272">
        <v>9</v>
      </c>
      <c r="AY866" s="272">
        <v>4</v>
      </c>
      <c r="AZ866" s="272">
        <f>IF(ISBLANK(tabItens[[#This Row],[CÓDIGO]]),"",tabItens[[#This Row],[PontoMês]] * (AZ$2+tabItens[[#This Row],[PontoQtM]]))</f>
        <v>36</v>
      </c>
      <c r="BA866" s="271">
        <f>tabItens[[#This Row],[PontoPed]] - tabItens[[#This Row],[Saldo]] + (1/10)</f>
        <v>-119.9</v>
      </c>
      <c r="BB866" s="271">
        <f xml:space="preserve"> tabItens[[#This Row],[PontoMês]] * BB$2 - tabItens[[#This Row],[QTDE ATUAL]] - (1/10)</f>
        <v>-97.1</v>
      </c>
      <c r="BC866" s="273">
        <f>IF( tabItens[[#This Row],[PontoPed]]&gt;0, IF(tabItens[[#This Row],[PontoPed]]&lt;1, 1, IF( tabItens[[#This Row],[Saldo]]&gt;tabItens[[#This Row],[PontoPed]], 0, (tabItens[[#This Row],[PontoPed]]-tabItens[[#This Row],[Saldo]])/tabItens[[#This Row],[PontoPed]] ) ), 0 )</f>
        <v>0</v>
      </c>
      <c r="BD866" s="274">
        <f>ROUNDDOWN(IF( OR( AND(tabItens[[#This Row],[PontoPed]]&lt;tabItens[[#This Row],[Saldo]],tabItens[[#This Row],[Saldo]]&gt;0), tabItens[[#This Row],[PontoPed]]=0), 99, IF(AND(tabItens[[#This Row],[Saldo]]=0,tabItens[[#This Row],[PontoPed]]&gt;0), 0, (1-tabItens[[#This Row],[PctAb]])*10 ) ),0)</f>
        <v>99</v>
      </c>
      <c r="BE866" s="275">
        <f>MAX(ROUNDDOWN( IF(tabItens[[#This Row],[Abaixo]] &gt; 0,   tabItens[[#This Row],[Abaixo]] + (tabItens[[#This Row],[PontoMês]] * IF( OR( ISBLANK(tabItens[[#This Row],[ATA Nº/ANO]]), tabItens[[#This Row],[ATA Nº/ANO]] = ""),BE$2,BE$1)),0),0),0)</f>
        <v>0</v>
      </c>
      <c r="BF86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6" s="276">
        <f>SUMIF(Consumo!$C$3:$C$902,tabItens[[#This Row],[CÓDIGO]],Consumo!$E$3:$E$902)</f>
        <v>0</v>
      </c>
      <c r="BH866" s="277">
        <f>IF(AND(tabItens[[#This Row],[Pend]] &gt; 0,tabItens[[#This Row],[Consumo]] &lt;&gt; 0), tabItens[[#This Row],[Pend]] / tabItens[[#This Row],[Consumo]], 0 )</f>
        <v>0</v>
      </c>
      <c r="BI866" s="276"/>
      <c r="BJ866" s="276"/>
      <c r="BK866" s="278" t="s">
        <v>2077</v>
      </c>
    </row>
    <row r="867" spans="1:63" x14ac:dyDescent="0.3">
      <c r="A867" s="239">
        <v>27761</v>
      </c>
      <c r="B867" s="240" t="s">
        <v>1235</v>
      </c>
      <c r="C867" s="241" t="s">
        <v>346</v>
      </c>
      <c r="D867" s="242">
        <v>27.76</v>
      </c>
      <c r="E867" s="243"/>
      <c r="F867" s="243"/>
      <c r="G867" s="243" t="s">
        <v>891</v>
      </c>
      <c r="H867" s="244">
        <v>52</v>
      </c>
      <c r="I867" s="245">
        <v>103003</v>
      </c>
      <c r="J867" s="246">
        <v>27.76</v>
      </c>
      <c r="K867" s="247">
        <v>2</v>
      </c>
      <c r="L867" s="248">
        <f>IF(tabItens[[#This Row],[Média]] &gt; 0, tabItens[[#This Row],[QTDE ATUAL]] / tabItens[[#This Row],[Média]],999.9)</f>
        <v>999.9</v>
      </c>
      <c r="M867" s="249">
        <v>0</v>
      </c>
      <c r="N867" s="250">
        <f>tabItens[[#This Row],[VALOR UNIT.]] * tabItens[[#This Row],[LC]]</f>
        <v>0</v>
      </c>
      <c r="O867" s="251"/>
      <c r="P867" s="252"/>
      <c r="Q867" s="253"/>
      <c r="R867" s="250"/>
      <c r="S867" s="254"/>
      <c r="T867" s="255">
        <f>ROUNDDOWN(IFERROR(tabItens[[#This Row],[ATA DT.VALID.]] - $D$1,0) / 30,0)</f>
        <v>-1507</v>
      </c>
      <c r="U867" s="240" t="s">
        <v>1047</v>
      </c>
      <c r="V867" s="256">
        <v>1</v>
      </c>
      <c r="W867" s="257" t="s">
        <v>2067</v>
      </c>
      <c r="X867" s="258">
        <v>61</v>
      </c>
      <c r="Y867" s="259">
        <v>2</v>
      </c>
      <c r="Z867" s="260"/>
      <c r="AA867" s="261"/>
      <c r="AB867" s="262"/>
      <c r="AC867" s="262"/>
      <c r="AD867" s="261"/>
      <c r="AE867" s="262"/>
      <c r="AF867" s="255"/>
      <c r="AG867" s="263" t="s">
        <v>2063</v>
      </c>
      <c r="AH867" s="264"/>
      <c r="AI867" s="255">
        <v>0</v>
      </c>
      <c r="AJ867" s="264">
        <v>42647</v>
      </c>
      <c r="AK867" s="264" t="s">
        <v>891</v>
      </c>
      <c r="AL867" s="264">
        <v>42635</v>
      </c>
      <c r="AM867" s="254"/>
      <c r="AN867" s="243"/>
      <c r="AO867" s="265" t="str">
        <f>_xlfn.IFNA(IF(VLOOKUP(tabItens[[#This Row],[CÓDIGO]],tabExcluirDoEstoque[#Data],1,FALSE),"sim",""),"")</f>
        <v/>
      </c>
      <c r="AP867" s="266" t="str">
        <f ca="1">IF(OR(ISBLANK(tabItens[[#This Row],[ATA DT.VALID.]]),tabItens[[#This Row],[ATA DT.VALID.]]="",tabItens[[#This Row],[ATA DT.VALID.]]=" "),"",IF(TYPE(tabItens[[#This Row],[ATA DT.VALID.]])=1,ROUNDUP((tabItens[[#This Row],[ATA DT.VALID.]]-TODAY())/7,0),""))</f>
        <v/>
      </c>
      <c r="AQ867" s="267"/>
      <c r="AR867" s="268" t="str">
        <f>IF(ISBLANK(tabItens[[#This Row],[CÓDIGO]]),"",IFERROR(VLOOKUP(tabItens[[#This Row],[CÓDIGO]],Consumo!$C$2:$AI$902,32,FALSE),0))</f>
        <v>06.2023</v>
      </c>
      <c r="AS867" s="269">
        <f>SUMIF(Consumo!$C$3:$C$902,tabItens[[#This Row],[CÓDIGO]],Consumo!$T$3:$T$902) + SUMIF(Consumo!$C$3:$C$902,tabItens[[#This Row],[CÓDIGO]],Consumo!$U$3:$U$902) + SUMIF(Consumo!$C$3:$C$902,tabItens[[#This Row],[CÓDIGO]],Consumo!$V$3:$V$902) + SUMIF(Consumo!$C$3:$C$902,tabItens[[#This Row],[CÓDIGO]],Consumo!$W$3:$W$902)</f>
        <v>2</v>
      </c>
      <c r="AT867" s="269">
        <f>SUMIF(Consumo!$C$3:$C$902,tabItens[[#This Row],[CÓDIGO]],Consumo!$AF$3:$AF$902)</f>
        <v>4</v>
      </c>
      <c r="AU867" s="270">
        <f>SUMIF(Consumo!$C$3:$C$902,tabItens[[#This Row],[CÓDIGO]],Consumo!$AG$3:$AG$902)</f>
        <v>2</v>
      </c>
      <c r="AV867" s="271">
        <f>SUMIF(Consumo!$C$3:$C$902,tabItens[[#This Row],[CÓDIGO]],Consumo!$AE$3:$AE$902)</f>
        <v>0</v>
      </c>
      <c r="AW867" s="244">
        <f>tabItens[[#This Row],[QTDE ATUAL]] + tabItens[[#This Row],[RC QTDE]] + tabItens[[#This Row],[AF SALDO]] + tabItens[[#This Row],[Recentes]]</f>
        <v>52</v>
      </c>
      <c r="AX867" s="272">
        <v>0</v>
      </c>
      <c r="AY867" s="272">
        <v>4</v>
      </c>
      <c r="AZ867" s="272">
        <f>IF(ISBLANK(tabItens[[#This Row],[CÓDIGO]]),"",tabItens[[#This Row],[PontoMês]] * (AZ$2+tabItens[[#This Row],[PontoQtM]]))</f>
        <v>0</v>
      </c>
      <c r="BA867" s="271">
        <f>tabItens[[#This Row],[PontoPed]] - tabItens[[#This Row],[Saldo]] + (1/10)</f>
        <v>-51.9</v>
      </c>
      <c r="BB867" s="271">
        <f xml:space="preserve"> tabItens[[#This Row],[PontoMês]] * BB$2 - tabItens[[#This Row],[QTDE ATUAL]] - (1/10)</f>
        <v>-52.1</v>
      </c>
      <c r="BC867" s="273">
        <f>IF( tabItens[[#This Row],[PontoPed]]&gt;0, IF(tabItens[[#This Row],[PontoPed]]&lt;1, 1, IF( tabItens[[#This Row],[Saldo]]&gt;tabItens[[#This Row],[PontoPed]], 0, (tabItens[[#This Row],[PontoPed]]-tabItens[[#This Row],[Saldo]])/tabItens[[#This Row],[PontoPed]] ) ), 0 )</f>
        <v>0</v>
      </c>
      <c r="BD867" s="274">
        <f>ROUNDDOWN(IF( OR( AND(tabItens[[#This Row],[PontoPed]]&lt;tabItens[[#This Row],[Saldo]],tabItens[[#This Row],[Saldo]]&gt;0), tabItens[[#This Row],[PontoPed]]=0), 99, IF(AND(tabItens[[#This Row],[Saldo]]=0,tabItens[[#This Row],[PontoPed]]&gt;0), 0, (1-tabItens[[#This Row],[PctAb]])*10 ) ),0)</f>
        <v>99</v>
      </c>
      <c r="BE867" s="275">
        <f>MAX(ROUNDDOWN( IF(tabItens[[#This Row],[Abaixo]] &gt; 0,   tabItens[[#This Row],[Abaixo]] + (tabItens[[#This Row],[PontoMês]] * IF( OR( ISBLANK(tabItens[[#This Row],[ATA Nº/ANO]]), tabItens[[#This Row],[ATA Nº/ANO]] = ""),BE$2,BE$1)),0),0),0)</f>
        <v>0</v>
      </c>
      <c r="BF86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7" s="276">
        <f>SUMIF(Consumo!$C$3:$C$902,tabItens[[#This Row],[CÓDIGO]],Consumo!$E$3:$E$902)</f>
        <v>0</v>
      </c>
      <c r="BH867" s="277">
        <f>IF(AND(tabItens[[#This Row],[Pend]] &gt; 0,tabItens[[#This Row],[Consumo]] &lt;&gt; 0), tabItens[[#This Row],[Pend]] / tabItens[[#This Row],[Consumo]], 0 )</f>
        <v>0</v>
      </c>
      <c r="BI867" s="276"/>
      <c r="BJ867" s="276"/>
      <c r="BK867" s="278" t="s">
        <v>2077</v>
      </c>
    </row>
    <row r="868" spans="1:63" x14ac:dyDescent="0.3">
      <c r="A868" s="239">
        <v>13559</v>
      </c>
      <c r="B868" s="240" t="s">
        <v>1048</v>
      </c>
      <c r="C868" s="241" t="s">
        <v>346</v>
      </c>
      <c r="D868" s="242">
        <v>49.48</v>
      </c>
      <c r="E868" s="243"/>
      <c r="F868" s="243"/>
      <c r="G868" s="243" t="s">
        <v>891</v>
      </c>
      <c r="H868" s="244">
        <v>190</v>
      </c>
      <c r="I868" s="245">
        <v>103003</v>
      </c>
      <c r="J868" s="246">
        <v>49.48</v>
      </c>
      <c r="K868" s="247">
        <v>157</v>
      </c>
      <c r="L868" s="248">
        <f>IF(tabItens[[#This Row],[Média]] &gt; 0, tabItens[[#This Row],[QTDE ATUAL]] / tabItens[[#This Row],[Média]],999.9)</f>
        <v>117.93103448275862</v>
      </c>
      <c r="M868" s="249">
        <v>0</v>
      </c>
      <c r="N868" s="250">
        <f>tabItens[[#This Row],[VALOR UNIT.]] * tabItens[[#This Row],[LC]]</f>
        <v>0</v>
      </c>
      <c r="O868" s="251" t="s">
        <v>2103</v>
      </c>
      <c r="P868" s="252"/>
      <c r="Q868" s="253"/>
      <c r="R868" s="250"/>
      <c r="S868" s="254"/>
      <c r="T868" s="255">
        <f>ROUNDDOWN(IFERROR(tabItens[[#This Row],[ATA DT.VALID.]] - $D$1,0) / 30,0)</f>
        <v>-1507</v>
      </c>
      <c r="U868" s="240" t="s">
        <v>1047</v>
      </c>
      <c r="V868" s="256">
        <v>1</v>
      </c>
      <c r="W868" s="257" t="s">
        <v>2067</v>
      </c>
      <c r="X868" s="258">
        <v>61</v>
      </c>
      <c r="Y868" s="259">
        <v>2</v>
      </c>
      <c r="Z868" s="260"/>
      <c r="AA868" s="261"/>
      <c r="AB868" s="262"/>
      <c r="AC868" s="262"/>
      <c r="AD868" s="261"/>
      <c r="AE868" s="262"/>
      <c r="AF868" s="255"/>
      <c r="AG868" s="263" t="s">
        <v>2063</v>
      </c>
      <c r="AH868" s="264"/>
      <c r="AI868" s="255">
        <v>60</v>
      </c>
      <c r="AJ868" s="264">
        <v>45180</v>
      </c>
      <c r="AK868" s="264" t="s">
        <v>891</v>
      </c>
      <c r="AL868" s="264">
        <v>45145</v>
      </c>
      <c r="AM868" s="254"/>
      <c r="AN868" s="243"/>
      <c r="AO868" s="265" t="str">
        <f>_xlfn.IFNA(IF(VLOOKUP(tabItens[[#This Row],[CÓDIGO]],tabExcluirDoEstoque[#Data],1,FALSE),"sim",""),"")</f>
        <v/>
      </c>
      <c r="AP868" s="266" t="str">
        <f ca="1">IF(OR(ISBLANK(tabItens[[#This Row],[ATA DT.VALID.]]),tabItens[[#This Row],[ATA DT.VALID.]]="",tabItens[[#This Row],[ATA DT.VALID.]]=" "),"",IF(TYPE(tabItens[[#This Row],[ATA DT.VALID.]])=1,ROUNDUP((tabItens[[#This Row],[ATA DT.VALID.]]-TODAY())/7,0),""))</f>
        <v/>
      </c>
      <c r="AQ868" s="267">
        <v>0</v>
      </c>
      <c r="AR868" s="268" t="str">
        <f>IF(ISBLANK(tabItens[[#This Row],[CÓDIGO]]),"",IFERROR(VLOOKUP(tabItens[[#This Row],[CÓDIGO]],Consumo!$C$2:$AI$902,32,FALSE),0))</f>
        <v>04.2023</v>
      </c>
      <c r="AS868" s="269">
        <f>SUMIF(Consumo!$C$3:$C$902,tabItens[[#This Row],[CÓDIGO]],Consumo!$T$3:$T$902) + SUMIF(Consumo!$C$3:$C$902,tabItens[[#This Row],[CÓDIGO]],Consumo!$U$3:$U$902) + SUMIF(Consumo!$C$3:$C$902,tabItens[[#This Row],[CÓDIGO]],Consumo!$V$3:$V$902) + SUMIF(Consumo!$C$3:$C$902,tabItens[[#This Row],[CÓDIGO]],Consumo!$W$3:$W$902)</f>
        <v>0</v>
      </c>
      <c r="AT868" s="269">
        <f>SUMIF(Consumo!$C$3:$C$902,tabItens[[#This Row],[CÓDIGO]],Consumo!$AF$3:$AF$902)</f>
        <v>288</v>
      </c>
      <c r="AU868" s="270">
        <f>SUMIF(Consumo!$C$3:$C$902,tabItens[[#This Row],[CÓDIGO]],Consumo!$AG$3:$AG$902)</f>
        <v>54</v>
      </c>
      <c r="AV868" s="271">
        <f>SUMIF(Consumo!$C$3:$C$902,tabItens[[#This Row],[CÓDIGO]],Consumo!$AE$3:$AE$902)</f>
        <v>1.6111111111111112</v>
      </c>
      <c r="AW868" s="244">
        <f>tabItens[[#This Row],[QTDE ATUAL]] + tabItens[[#This Row],[RC QTDE]] + tabItens[[#This Row],[AF SALDO]] + tabItens[[#This Row],[Recentes]]</f>
        <v>190</v>
      </c>
      <c r="AX868" s="272">
        <v>25</v>
      </c>
      <c r="AY868" s="272">
        <v>4</v>
      </c>
      <c r="AZ868" s="272">
        <f>IF(ISBLANK(tabItens[[#This Row],[CÓDIGO]]),"",tabItens[[#This Row],[PontoMês]] * (AZ$2+tabItens[[#This Row],[PontoQtM]]))</f>
        <v>100</v>
      </c>
      <c r="BA868" s="271">
        <f>tabItens[[#This Row],[PontoPed]] - tabItens[[#This Row],[Saldo]] + (1/10)</f>
        <v>-89.9</v>
      </c>
      <c r="BB868" s="271">
        <f xml:space="preserve"> tabItens[[#This Row],[PontoMês]] * BB$2 - tabItens[[#This Row],[QTDE ATUAL]] - (1/10)</f>
        <v>-165.1</v>
      </c>
      <c r="BC868" s="273">
        <f>IF( tabItens[[#This Row],[PontoPed]]&gt;0, IF(tabItens[[#This Row],[PontoPed]]&lt;1, 1, IF( tabItens[[#This Row],[Saldo]]&gt;tabItens[[#This Row],[PontoPed]], 0, (tabItens[[#This Row],[PontoPed]]-tabItens[[#This Row],[Saldo]])/tabItens[[#This Row],[PontoPed]] ) ), 0 )</f>
        <v>0</v>
      </c>
      <c r="BD868" s="274">
        <f>ROUNDDOWN(IF( OR( AND(tabItens[[#This Row],[PontoPed]]&lt;tabItens[[#This Row],[Saldo]],tabItens[[#This Row],[Saldo]]&gt;0), tabItens[[#This Row],[PontoPed]]=0), 99, IF(AND(tabItens[[#This Row],[Saldo]]=0,tabItens[[#This Row],[PontoPed]]&gt;0), 0, (1-tabItens[[#This Row],[PctAb]])*10 ) ),0)</f>
        <v>99</v>
      </c>
      <c r="BE868" s="275">
        <f>MAX(ROUNDDOWN( IF(tabItens[[#This Row],[Abaixo]] &gt; 0,   tabItens[[#This Row],[Abaixo]] + (tabItens[[#This Row],[PontoMês]] * IF( OR( ISBLANK(tabItens[[#This Row],[ATA Nº/ANO]]), tabItens[[#This Row],[ATA Nº/ANO]] = ""),BE$2,BE$1)),0),0),0)</f>
        <v>0</v>
      </c>
      <c r="BF86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8" s="276">
        <f>SUMIF(Consumo!$C$3:$C$902,tabItens[[#This Row],[CÓDIGO]],Consumo!$E$3:$E$902)</f>
        <v>29</v>
      </c>
      <c r="BH868" s="277">
        <f>IF(AND(tabItens[[#This Row],[Pend]] &gt; 0,tabItens[[#This Row],[Consumo]] &lt;&gt; 0), tabItens[[#This Row],[Pend]] / tabItens[[#This Row],[Consumo]], 0 )</f>
        <v>0.10069444444444445</v>
      </c>
      <c r="BI868" s="276"/>
      <c r="BJ868" s="276"/>
      <c r="BK868" s="278" t="s">
        <v>2077</v>
      </c>
    </row>
    <row r="869" spans="1:63" x14ac:dyDescent="0.3">
      <c r="A869" s="239">
        <v>13562</v>
      </c>
      <c r="B869" s="240" t="s">
        <v>1051</v>
      </c>
      <c r="C869" s="241" t="s">
        <v>346</v>
      </c>
      <c r="D869" s="242">
        <v>13.12</v>
      </c>
      <c r="E869" s="243"/>
      <c r="F869" s="243"/>
      <c r="G869" s="243" t="s">
        <v>891</v>
      </c>
      <c r="H869" s="244">
        <v>372</v>
      </c>
      <c r="I869" s="245">
        <v>103003</v>
      </c>
      <c r="J869" s="246">
        <v>13.12</v>
      </c>
      <c r="K869" s="247">
        <v>285</v>
      </c>
      <c r="L869" s="248">
        <f>IF(tabItens[[#This Row],[Média]] &gt; 0, tabItens[[#This Row],[QTDE ATUAL]] / tabItens[[#This Row],[Média]],999.9)</f>
        <v>999.9</v>
      </c>
      <c r="M869" s="249">
        <v>0</v>
      </c>
      <c r="N869" s="250">
        <f>tabItens[[#This Row],[VALOR UNIT.]] * tabItens[[#This Row],[LC]]</f>
        <v>0</v>
      </c>
      <c r="O869" s="251" t="s">
        <v>2103</v>
      </c>
      <c r="P869" s="252"/>
      <c r="Q869" s="253"/>
      <c r="R869" s="250"/>
      <c r="S869" s="254"/>
      <c r="T869" s="255">
        <f>ROUNDDOWN(IFERROR(tabItens[[#This Row],[ATA DT.VALID.]] - $D$1,0) / 30,0)</f>
        <v>-1507</v>
      </c>
      <c r="U869" s="240" t="s">
        <v>1047</v>
      </c>
      <c r="V869" s="256">
        <v>1</v>
      </c>
      <c r="W869" s="257" t="s">
        <v>2067</v>
      </c>
      <c r="X869" s="258">
        <v>61</v>
      </c>
      <c r="Y869" s="259">
        <v>2</v>
      </c>
      <c r="Z869" s="260"/>
      <c r="AA869" s="261"/>
      <c r="AB869" s="262"/>
      <c r="AC869" s="262">
        <v>9672</v>
      </c>
      <c r="AD869" s="261">
        <v>2023</v>
      </c>
      <c r="AE869" s="262">
        <v>400</v>
      </c>
      <c r="AF869" s="255">
        <v>400</v>
      </c>
      <c r="AG869" s="263" t="s">
        <v>2046</v>
      </c>
      <c r="AH869" s="264">
        <v>45162</v>
      </c>
      <c r="AI869" s="255">
        <v>142</v>
      </c>
      <c r="AJ869" s="264">
        <v>44915</v>
      </c>
      <c r="AK869" s="264" t="s">
        <v>891</v>
      </c>
      <c r="AL869" s="264">
        <v>45145</v>
      </c>
      <c r="AM869" s="254"/>
      <c r="AN869" s="243"/>
      <c r="AO869" s="265" t="str">
        <f>_xlfn.IFNA(IF(VLOOKUP(tabItens[[#This Row],[CÓDIGO]],tabExcluirDoEstoque[#Data],1,FALSE),"sim",""),"")</f>
        <v/>
      </c>
      <c r="AP869" s="266" t="str">
        <f ca="1">IF(OR(ISBLANK(tabItens[[#This Row],[ATA DT.VALID.]]),tabItens[[#This Row],[ATA DT.VALID.]]="",tabItens[[#This Row],[ATA DT.VALID.]]=" "),"",IF(TYPE(tabItens[[#This Row],[ATA DT.VALID.]])=1,ROUNDUP((tabItens[[#This Row],[ATA DT.VALID.]]-TODAY())/7,0),""))</f>
        <v/>
      </c>
      <c r="AQ869" s="267">
        <v>0</v>
      </c>
      <c r="AR869" s="268" t="str">
        <f>IF(ISBLANK(tabItens[[#This Row],[CÓDIGO]]),"",IFERROR(VLOOKUP(tabItens[[#This Row],[CÓDIGO]],Consumo!$C$2:$AI$902,32,FALSE),0))</f>
        <v>08.2023</v>
      </c>
      <c r="AS869" s="269">
        <f>SUMIF(Consumo!$C$3:$C$902,tabItens[[#This Row],[CÓDIGO]],Consumo!$T$3:$T$902) + SUMIF(Consumo!$C$3:$C$902,tabItens[[#This Row],[CÓDIGO]],Consumo!$U$3:$U$902) + SUMIF(Consumo!$C$3:$C$902,tabItens[[#This Row],[CÓDIGO]],Consumo!$V$3:$V$902) + SUMIF(Consumo!$C$3:$C$902,tabItens[[#This Row],[CÓDIGO]],Consumo!$W$3:$W$902)</f>
        <v>117</v>
      </c>
      <c r="AT869" s="269">
        <f>SUMIF(Consumo!$C$3:$C$902,tabItens[[#This Row],[CÓDIGO]],Consumo!$AF$3:$AF$902)</f>
        <v>782</v>
      </c>
      <c r="AU869" s="270">
        <f>SUMIF(Consumo!$C$3:$C$902,tabItens[[#This Row],[CÓDIGO]],Consumo!$AG$3:$AG$902)</f>
        <v>98</v>
      </c>
      <c r="AV869" s="271">
        <f>SUMIF(Consumo!$C$3:$C$902,tabItens[[#This Row],[CÓDIGO]],Consumo!$AE$3:$AE$902)</f>
        <v>0</v>
      </c>
      <c r="AW869" s="244">
        <f>tabItens[[#This Row],[QTDE ATUAL]] + tabItens[[#This Row],[RC QTDE]] + tabItens[[#This Row],[AF SALDO]] + tabItens[[#This Row],[Recentes]]</f>
        <v>772</v>
      </c>
      <c r="AX869" s="272">
        <v>72</v>
      </c>
      <c r="AY869" s="272">
        <v>4</v>
      </c>
      <c r="AZ869" s="272">
        <f>IF(ISBLANK(tabItens[[#This Row],[CÓDIGO]]),"",tabItens[[#This Row],[PontoMês]] * (AZ$2+tabItens[[#This Row],[PontoQtM]]))</f>
        <v>288</v>
      </c>
      <c r="BA869" s="271">
        <f>tabItens[[#This Row],[PontoPed]] - tabItens[[#This Row],[Saldo]] + (1/10)</f>
        <v>-483.9</v>
      </c>
      <c r="BB869" s="271">
        <f xml:space="preserve"> tabItens[[#This Row],[PontoMês]] * BB$2 - tabItens[[#This Row],[QTDE ATUAL]] - (1/10)</f>
        <v>-300.10000000000002</v>
      </c>
      <c r="BC869" s="273">
        <f>IF( tabItens[[#This Row],[PontoPed]]&gt;0, IF(tabItens[[#This Row],[PontoPed]]&lt;1, 1, IF( tabItens[[#This Row],[Saldo]]&gt;tabItens[[#This Row],[PontoPed]], 0, (tabItens[[#This Row],[PontoPed]]-tabItens[[#This Row],[Saldo]])/tabItens[[#This Row],[PontoPed]] ) ), 0 )</f>
        <v>0</v>
      </c>
      <c r="BD869" s="274">
        <f>ROUNDDOWN(IF( OR( AND(tabItens[[#This Row],[PontoPed]]&lt;tabItens[[#This Row],[Saldo]],tabItens[[#This Row],[Saldo]]&gt;0), tabItens[[#This Row],[PontoPed]]=0), 99, IF(AND(tabItens[[#This Row],[Saldo]]=0,tabItens[[#This Row],[PontoPed]]&gt;0), 0, (1-tabItens[[#This Row],[PctAb]])*10 ) ),0)</f>
        <v>99</v>
      </c>
      <c r="BE869" s="275">
        <f>MAX(ROUNDDOWN( IF(tabItens[[#This Row],[Abaixo]] &gt; 0,   tabItens[[#This Row],[Abaixo]] + (tabItens[[#This Row],[PontoMês]] * IF( OR( ISBLANK(tabItens[[#This Row],[ATA Nº/ANO]]), tabItens[[#This Row],[ATA Nº/ANO]] = ""),BE$2,BE$1)),0),0),0)</f>
        <v>0</v>
      </c>
      <c r="BF86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9" s="276">
        <f>SUMIF(Consumo!$C$3:$C$902,tabItens[[#This Row],[CÓDIGO]],Consumo!$E$3:$E$902)</f>
        <v>0</v>
      </c>
      <c r="BH869" s="277">
        <f>IF(AND(tabItens[[#This Row],[Pend]] &gt; 0,tabItens[[#This Row],[Consumo]] &lt;&gt; 0), tabItens[[#This Row],[Pend]] / tabItens[[#This Row],[Consumo]], 0 )</f>
        <v>0</v>
      </c>
      <c r="BI869" s="276"/>
      <c r="BJ869" s="276"/>
      <c r="BK869" s="278" t="s">
        <v>2077</v>
      </c>
    </row>
    <row r="870" spans="1:63" x14ac:dyDescent="0.3">
      <c r="A870" s="239">
        <v>13560</v>
      </c>
      <c r="B870" s="240" t="s">
        <v>1049</v>
      </c>
      <c r="C870" s="241" t="s">
        <v>346</v>
      </c>
      <c r="D870" s="242">
        <v>32.4</v>
      </c>
      <c r="E870" s="243"/>
      <c r="F870" s="243"/>
      <c r="G870" s="243" t="s">
        <v>891</v>
      </c>
      <c r="H870" s="244">
        <v>62</v>
      </c>
      <c r="I870" s="245">
        <v>103003</v>
      </c>
      <c r="J870" s="246">
        <v>32.4</v>
      </c>
      <c r="K870" s="247">
        <v>20</v>
      </c>
      <c r="L870" s="248">
        <f>IF(tabItens[[#This Row],[Média]] &gt; 0, tabItens[[#This Row],[QTDE ATUAL]] / tabItens[[#This Row],[Média]],999.9)</f>
        <v>999.9</v>
      </c>
      <c r="M870" s="249">
        <v>0</v>
      </c>
      <c r="N870" s="250">
        <f>tabItens[[#This Row],[VALOR UNIT.]] * tabItens[[#This Row],[LC]]</f>
        <v>0</v>
      </c>
      <c r="O870" s="251" t="s">
        <v>2103</v>
      </c>
      <c r="P870" s="252"/>
      <c r="Q870" s="253"/>
      <c r="R870" s="250"/>
      <c r="S870" s="254"/>
      <c r="T870" s="255">
        <f>ROUNDDOWN(IFERROR(tabItens[[#This Row],[ATA DT.VALID.]] - $D$1,0) / 30,0)</f>
        <v>-1507</v>
      </c>
      <c r="U870" s="240" t="s">
        <v>1047</v>
      </c>
      <c r="V870" s="256">
        <v>1</v>
      </c>
      <c r="W870" s="257" t="s">
        <v>2067</v>
      </c>
      <c r="X870" s="258">
        <v>61</v>
      </c>
      <c r="Y870" s="259">
        <v>2</v>
      </c>
      <c r="Z870" s="260"/>
      <c r="AA870" s="261"/>
      <c r="AB870" s="262"/>
      <c r="AC870" s="262"/>
      <c r="AD870" s="261"/>
      <c r="AE870" s="262"/>
      <c r="AF870" s="255"/>
      <c r="AG870" s="263" t="s">
        <v>2063</v>
      </c>
      <c r="AH870" s="264"/>
      <c r="AI870" s="255">
        <v>6</v>
      </c>
      <c r="AJ870" s="264">
        <v>45180</v>
      </c>
      <c r="AK870" s="264" t="s">
        <v>891</v>
      </c>
      <c r="AL870" s="264">
        <v>45145</v>
      </c>
      <c r="AM870" s="254"/>
      <c r="AN870" s="243"/>
      <c r="AO870" s="265" t="str">
        <f>_xlfn.IFNA(IF(VLOOKUP(tabItens[[#This Row],[CÓDIGO]],tabExcluirDoEstoque[#Data],1,FALSE),"sim",""),"")</f>
        <v/>
      </c>
      <c r="AP870" s="266" t="str">
        <f ca="1">IF(OR(ISBLANK(tabItens[[#This Row],[ATA DT.VALID.]]),tabItens[[#This Row],[ATA DT.VALID.]]="",tabItens[[#This Row],[ATA DT.VALID.]]=" "),"",IF(TYPE(tabItens[[#This Row],[ATA DT.VALID.]])=1,ROUNDUP((tabItens[[#This Row],[ATA DT.VALID.]]-TODAY())/7,0),""))</f>
        <v/>
      </c>
      <c r="AQ870" s="267">
        <v>0</v>
      </c>
      <c r="AR870" s="268" t="str">
        <f>IF(ISBLANK(tabItens[[#This Row],[CÓDIGO]]),"",IFERROR(VLOOKUP(tabItens[[#This Row],[CÓDIGO]],Consumo!$C$2:$AI$902,32,FALSE),0))</f>
        <v>04.2023</v>
      </c>
      <c r="AS870" s="269">
        <f>SUMIF(Consumo!$C$3:$C$902,tabItens[[#This Row],[CÓDIGO]],Consumo!$T$3:$T$902) + SUMIF(Consumo!$C$3:$C$902,tabItens[[#This Row],[CÓDIGO]],Consumo!$U$3:$U$902) + SUMIF(Consumo!$C$3:$C$902,tabItens[[#This Row],[CÓDIGO]],Consumo!$V$3:$V$902) + SUMIF(Consumo!$C$3:$C$902,tabItens[[#This Row],[CÓDIGO]],Consumo!$W$3:$W$902)</f>
        <v>0</v>
      </c>
      <c r="AT870" s="269">
        <f>SUMIF(Consumo!$C$3:$C$902,tabItens[[#This Row],[CÓDIGO]],Consumo!$AF$3:$AF$902)</f>
        <v>56</v>
      </c>
      <c r="AU870" s="270">
        <f>SUMIF(Consumo!$C$3:$C$902,tabItens[[#This Row],[CÓDIGO]],Consumo!$AG$3:$AG$902)</f>
        <v>16</v>
      </c>
      <c r="AV870" s="271">
        <f>SUMIF(Consumo!$C$3:$C$902,tabItens[[#This Row],[CÓDIGO]],Consumo!$AE$3:$AE$902)</f>
        <v>0</v>
      </c>
      <c r="AW870" s="244">
        <f>tabItens[[#This Row],[QTDE ATUAL]] + tabItens[[#This Row],[RC QTDE]] + tabItens[[#This Row],[AF SALDO]] + tabItens[[#This Row],[Recentes]]</f>
        <v>62</v>
      </c>
      <c r="AX870" s="272">
        <v>5</v>
      </c>
      <c r="AY870" s="272">
        <v>4</v>
      </c>
      <c r="AZ870" s="272">
        <f>IF(ISBLANK(tabItens[[#This Row],[CÓDIGO]]),"",tabItens[[#This Row],[PontoMês]] * (AZ$2+tabItens[[#This Row],[PontoQtM]]))</f>
        <v>20</v>
      </c>
      <c r="BA870" s="271">
        <f>tabItens[[#This Row],[PontoPed]] - tabItens[[#This Row],[Saldo]] + (1/10)</f>
        <v>-41.9</v>
      </c>
      <c r="BB870" s="271">
        <f xml:space="preserve"> tabItens[[#This Row],[PontoMês]] * BB$2 - tabItens[[#This Row],[QTDE ATUAL]] - (1/10)</f>
        <v>-57.1</v>
      </c>
      <c r="BC870" s="273">
        <f>IF( tabItens[[#This Row],[PontoPed]]&gt;0, IF(tabItens[[#This Row],[PontoPed]]&lt;1, 1, IF( tabItens[[#This Row],[Saldo]]&gt;tabItens[[#This Row],[PontoPed]], 0, (tabItens[[#This Row],[PontoPed]]-tabItens[[#This Row],[Saldo]])/tabItens[[#This Row],[PontoPed]] ) ), 0 )</f>
        <v>0</v>
      </c>
      <c r="BD870" s="274">
        <f>ROUNDDOWN(IF( OR( AND(tabItens[[#This Row],[PontoPed]]&lt;tabItens[[#This Row],[Saldo]],tabItens[[#This Row],[Saldo]]&gt;0), tabItens[[#This Row],[PontoPed]]=0), 99, IF(AND(tabItens[[#This Row],[Saldo]]=0,tabItens[[#This Row],[PontoPed]]&gt;0), 0, (1-tabItens[[#This Row],[PctAb]])*10 ) ),0)</f>
        <v>99</v>
      </c>
      <c r="BE870" s="275">
        <f>MAX(ROUNDDOWN( IF(tabItens[[#This Row],[Abaixo]] &gt; 0,   tabItens[[#This Row],[Abaixo]] + (tabItens[[#This Row],[PontoMês]] * IF( OR( ISBLANK(tabItens[[#This Row],[ATA Nº/ANO]]), tabItens[[#This Row],[ATA Nº/ANO]] = ""),BE$2,BE$1)),0),0),0)</f>
        <v>0</v>
      </c>
      <c r="BF87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0" s="276">
        <f>SUMIF(Consumo!$C$3:$C$902,tabItens[[#This Row],[CÓDIGO]],Consumo!$E$3:$E$902)</f>
        <v>0</v>
      </c>
      <c r="BH870" s="277">
        <f>IF(AND(tabItens[[#This Row],[Pend]] &gt; 0,tabItens[[#This Row],[Consumo]] &lt;&gt; 0), tabItens[[#This Row],[Pend]] / tabItens[[#This Row],[Consumo]], 0 )</f>
        <v>0</v>
      </c>
      <c r="BI870" s="276"/>
      <c r="BJ870" s="276"/>
      <c r="BK870" s="278" t="s">
        <v>2077</v>
      </c>
    </row>
    <row r="871" spans="1:63" x14ac:dyDescent="0.3">
      <c r="A871" s="239">
        <v>13561</v>
      </c>
      <c r="B871" s="240" t="s">
        <v>1050</v>
      </c>
      <c r="C871" s="241" t="s">
        <v>346</v>
      </c>
      <c r="D871" s="242">
        <v>52.8</v>
      </c>
      <c r="E871" s="243"/>
      <c r="F871" s="243"/>
      <c r="G871" s="243" t="s">
        <v>891</v>
      </c>
      <c r="H871" s="244">
        <v>72</v>
      </c>
      <c r="I871" s="245">
        <v>103003</v>
      </c>
      <c r="J871" s="246">
        <v>52.8</v>
      </c>
      <c r="K871" s="247">
        <v>104</v>
      </c>
      <c r="L871" s="248">
        <f>IF(tabItens[[#This Row],[Média]] &gt; 0, tabItens[[#This Row],[QTDE ATUAL]] / tabItens[[#This Row],[Média]],999.9)</f>
        <v>324</v>
      </c>
      <c r="M871" s="249">
        <v>0</v>
      </c>
      <c r="N871" s="250">
        <f>tabItens[[#This Row],[VALOR UNIT.]] * tabItens[[#This Row],[LC]]</f>
        <v>0</v>
      </c>
      <c r="O871" s="251" t="s">
        <v>2104</v>
      </c>
      <c r="P871" s="252"/>
      <c r="Q871" s="253"/>
      <c r="R871" s="250"/>
      <c r="S871" s="254"/>
      <c r="T871" s="255">
        <f>ROUNDDOWN(IFERROR(tabItens[[#This Row],[ATA DT.VALID.]] - $D$1,0) / 30,0)</f>
        <v>-1507</v>
      </c>
      <c r="U871" s="240" t="s">
        <v>1047</v>
      </c>
      <c r="V871" s="256">
        <v>1</v>
      </c>
      <c r="W871" s="257" t="s">
        <v>2067</v>
      </c>
      <c r="X871" s="258">
        <v>61</v>
      </c>
      <c r="Y871" s="259">
        <v>2</v>
      </c>
      <c r="Z871" s="260"/>
      <c r="AA871" s="261"/>
      <c r="AB871" s="262"/>
      <c r="AC871" s="262">
        <v>9648</v>
      </c>
      <c r="AD871" s="261">
        <v>2023</v>
      </c>
      <c r="AE871" s="262">
        <v>250</v>
      </c>
      <c r="AF871" s="255">
        <v>250</v>
      </c>
      <c r="AG871" s="263" t="s">
        <v>2046</v>
      </c>
      <c r="AH871" s="264">
        <v>45162</v>
      </c>
      <c r="AI871" s="255">
        <v>52</v>
      </c>
      <c r="AJ871" s="264">
        <v>44915</v>
      </c>
      <c r="AK871" s="264" t="s">
        <v>891</v>
      </c>
      <c r="AL871" s="264">
        <v>45145</v>
      </c>
      <c r="AM871" s="254"/>
      <c r="AN871" s="243"/>
      <c r="AO871" s="265" t="str">
        <f>_xlfn.IFNA(IF(VLOOKUP(tabItens[[#This Row],[CÓDIGO]],tabExcluirDoEstoque[#Data],1,FALSE),"sim",""),"")</f>
        <v/>
      </c>
      <c r="AP871" s="266" t="str">
        <f ca="1">IF(OR(ISBLANK(tabItens[[#This Row],[ATA DT.VALID.]]),tabItens[[#This Row],[ATA DT.VALID.]]="",tabItens[[#This Row],[ATA DT.VALID.]]=" "),"",IF(TYPE(tabItens[[#This Row],[ATA DT.VALID.]])=1,ROUNDUP((tabItens[[#This Row],[ATA DT.VALID.]]-TODAY())/7,0),""))</f>
        <v/>
      </c>
      <c r="AQ871" s="267">
        <v>0</v>
      </c>
      <c r="AR871" s="268" t="str">
        <f>IF(ISBLANK(tabItens[[#This Row],[CÓDIGO]]),"",IFERROR(VLOOKUP(tabItens[[#This Row],[CÓDIGO]],Consumo!$C$2:$AI$902,32,FALSE),0))</f>
        <v>05.2023</v>
      </c>
      <c r="AS871" s="269">
        <f>SUMIF(Consumo!$C$3:$C$902,tabItens[[#This Row],[CÓDIGO]],Consumo!$T$3:$T$902) + SUMIF(Consumo!$C$3:$C$902,tabItens[[#This Row],[CÓDIGO]],Consumo!$U$3:$U$902) + SUMIF(Consumo!$C$3:$C$902,tabItens[[#This Row],[CÓDIGO]],Consumo!$V$3:$V$902) + SUMIF(Consumo!$C$3:$C$902,tabItens[[#This Row],[CÓDIGO]],Consumo!$W$3:$W$902)</f>
        <v>10</v>
      </c>
      <c r="AT871" s="269">
        <f>SUMIF(Consumo!$C$3:$C$902,tabItens[[#This Row],[CÓDIGO]],Consumo!$AF$3:$AF$902)</f>
        <v>247</v>
      </c>
      <c r="AU871" s="270">
        <f>SUMIF(Consumo!$C$3:$C$902,tabItens[[#This Row],[CÓDIGO]],Consumo!$AG$3:$AG$902)</f>
        <v>35</v>
      </c>
      <c r="AV871" s="271">
        <f>SUMIF(Consumo!$C$3:$C$902,tabItens[[#This Row],[CÓDIGO]],Consumo!$AE$3:$AE$902)</f>
        <v>0.22222222222222221</v>
      </c>
      <c r="AW871" s="244">
        <f>tabItens[[#This Row],[QTDE ATUAL]] + tabItens[[#This Row],[RC QTDE]] + tabItens[[#This Row],[AF SALDO]] + tabItens[[#This Row],[Recentes]]</f>
        <v>322</v>
      </c>
      <c r="AX871" s="272">
        <v>9</v>
      </c>
      <c r="AY871" s="272">
        <v>4</v>
      </c>
      <c r="AZ871" s="272">
        <f>IF(ISBLANK(tabItens[[#This Row],[CÓDIGO]]),"",tabItens[[#This Row],[PontoMês]] * (AZ$2+tabItens[[#This Row],[PontoQtM]]))</f>
        <v>36</v>
      </c>
      <c r="BA871" s="271">
        <f>tabItens[[#This Row],[PontoPed]] - tabItens[[#This Row],[Saldo]] + (1/10)</f>
        <v>-285.89999999999998</v>
      </c>
      <c r="BB871" s="271">
        <f xml:space="preserve"> tabItens[[#This Row],[PontoMês]] * BB$2 - tabItens[[#This Row],[QTDE ATUAL]] - (1/10)</f>
        <v>-63.1</v>
      </c>
      <c r="BC871" s="273">
        <f>IF( tabItens[[#This Row],[PontoPed]]&gt;0, IF(tabItens[[#This Row],[PontoPed]]&lt;1, 1, IF( tabItens[[#This Row],[Saldo]]&gt;tabItens[[#This Row],[PontoPed]], 0, (tabItens[[#This Row],[PontoPed]]-tabItens[[#This Row],[Saldo]])/tabItens[[#This Row],[PontoPed]] ) ), 0 )</f>
        <v>0</v>
      </c>
      <c r="BD871" s="274">
        <f>ROUNDDOWN(IF( OR( AND(tabItens[[#This Row],[PontoPed]]&lt;tabItens[[#This Row],[Saldo]],tabItens[[#This Row],[Saldo]]&gt;0), tabItens[[#This Row],[PontoPed]]=0), 99, IF(AND(tabItens[[#This Row],[Saldo]]=0,tabItens[[#This Row],[PontoPed]]&gt;0), 0, (1-tabItens[[#This Row],[PctAb]])*10 ) ),0)</f>
        <v>99</v>
      </c>
      <c r="BE871" s="275">
        <f>MAX(ROUNDDOWN( IF(tabItens[[#This Row],[Abaixo]] &gt; 0,   tabItens[[#This Row],[Abaixo]] + (tabItens[[#This Row],[PontoMês]] * IF( OR( ISBLANK(tabItens[[#This Row],[ATA Nº/ANO]]), tabItens[[#This Row],[ATA Nº/ANO]] = ""),BE$2,BE$1)),0),0),0)</f>
        <v>0</v>
      </c>
      <c r="BF87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1" s="276">
        <f>SUMIF(Consumo!$C$3:$C$902,tabItens[[#This Row],[CÓDIGO]],Consumo!$E$3:$E$902)</f>
        <v>4</v>
      </c>
      <c r="BH871" s="277">
        <f>IF(AND(tabItens[[#This Row],[Pend]] &gt; 0,tabItens[[#This Row],[Consumo]] &lt;&gt; 0), tabItens[[#This Row],[Pend]] / tabItens[[#This Row],[Consumo]], 0 )</f>
        <v>1.6194331983805668E-2</v>
      </c>
      <c r="BI871" s="276"/>
      <c r="BJ871" s="276"/>
      <c r="BK871" s="278" t="s">
        <v>2077</v>
      </c>
    </row>
    <row r="872" spans="1:63" x14ac:dyDescent="0.3">
      <c r="A872" s="239">
        <v>114822</v>
      </c>
      <c r="B872" s="240" t="s">
        <v>1711</v>
      </c>
      <c r="C872" s="241" t="s">
        <v>31</v>
      </c>
      <c r="D872" s="242">
        <v>280</v>
      </c>
      <c r="E872" s="243"/>
      <c r="F872" s="243"/>
      <c r="G872" s="243" t="s">
        <v>891</v>
      </c>
      <c r="H872" s="244">
        <v>39</v>
      </c>
      <c r="I872" s="245">
        <v>103003</v>
      </c>
      <c r="J872" s="246">
        <v>280</v>
      </c>
      <c r="K872" s="247">
        <v>24</v>
      </c>
      <c r="L872" s="248">
        <f>IF(tabItens[[#This Row],[Média]] &gt; 0, tabItens[[#This Row],[QTDE ATUAL]] / tabItens[[#This Row],[Média]],999.9)</f>
        <v>999.9</v>
      </c>
      <c r="M872" s="249">
        <v>0</v>
      </c>
      <c r="N872" s="250">
        <f>tabItens[[#This Row],[VALOR UNIT.]] * tabItens[[#This Row],[LC]]</f>
        <v>0</v>
      </c>
      <c r="O872" s="251" t="s">
        <v>2171</v>
      </c>
      <c r="P872" s="252"/>
      <c r="Q872" s="253"/>
      <c r="R872" s="250"/>
      <c r="S872" s="254"/>
      <c r="T872" s="255">
        <f>ROUNDDOWN(IFERROR(tabItens[[#This Row],[ATA DT.VALID.]] - $D$1,0) / 30,0)</f>
        <v>-1507</v>
      </c>
      <c r="U872" s="240" t="s">
        <v>972</v>
      </c>
      <c r="V872" s="256">
        <v>1</v>
      </c>
      <c r="W872" s="257" t="s">
        <v>2067</v>
      </c>
      <c r="X872" s="258">
        <v>61</v>
      </c>
      <c r="Y872" s="259">
        <v>8</v>
      </c>
      <c r="Z872" s="260"/>
      <c r="AA872" s="261"/>
      <c r="AB872" s="262"/>
      <c r="AC872" s="262"/>
      <c r="AD872" s="261"/>
      <c r="AE872" s="262"/>
      <c r="AF872" s="255"/>
      <c r="AG872" s="263" t="s">
        <v>2063</v>
      </c>
      <c r="AH872" s="264"/>
      <c r="AI872" s="255">
        <v>8</v>
      </c>
      <c r="AJ872" s="264">
        <v>43803</v>
      </c>
      <c r="AK872" s="264">
        <v>40277</v>
      </c>
      <c r="AL872" s="264">
        <v>43788</v>
      </c>
      <c r="AM872" s="254"/>
      <c r="AN872" s="243"/>
      <c r="AO872" s="265" t="str">
        <f>_xlfn.IFNA(IF(VLOOKUP(tabItens[[#This Row],[CÓDIGO]],tabExcluirDoEstoque[#Data],1,FALSE),"sim",""),"")</f>
        <v/>
      </c>
      <c r="AP872" s="266" t="str">
        <f ca="1">IF(OR(ISBLANK(tabItens[[#This Row],[ATA DT.VALID.]]),tabItens[[#This Row],[ATA DT.VALID.]]="",tabItens[[#This Row],[ATA DT.VALID.]]=" "),"",IF(TYPE(tabItens[[#This Row],[ATA DT.VALID.]])=1,ROUNDUP((tabItens[[#This Row],[ATA DT.VALID.]]-TODAY())/7,0),""))</f>
        <v/>
      </c>
      <c r="AQ872" s="267">
        <v>0</v>
      </c>
      <c r="AR872" s="268" t="str">
        <f>IF(ISBLANK(tabItens[[#This Row],[CÓDIGO]]),"",IFERROR(VLOOKUP(tabItens[[#This Row],[CÓDIGO]],Consumo!$C$2:$AI$902,32,FALSE),0))</f>
        <v>08.2023</v>
      </c>
      <c r="AS872" s="269">
        <f>SUMIF(Consumo!$C$3:$C$902,tabItens[[#This Row],[CÓDIGO]],Consumo!$T$3:$T$902) + SUMIF(Consumo!$C$3:$C$902,tabItens[[#This Row],[CÓDIGO]],Consumo!$U$3:$U$902) + SUMIF(Consumo!$C$3:$C$902,tabItens[[#This Row],[CÓDIGO]],Consumo!$V$3:$V$902) + SUMIF(Consumo!$C$3:$C$902,tabItens[[#This Row],[CÓDIGO]],Consumo!$W$3:$W$902)</f>
        <v>3</v>
      </c>
      <c r="AT872" s="269">
        <f>SUMIF(Consumo!$C$3:$C$902,tabItens[[#This Row],[CÓDIGO]],Consumo!$AF$3:$AF$902)</f>
        <v>24</v>
      </c>
      <c r="AU872" s="270">
        <f>SUMIF(Consumo!$C$3:$C$902,tabItens[[#This Row],[CÓDIGO]],Consumo!$AG$3:$AG$902)</f>
        <v>10</v>
      </c>
      <c r="AV872" s="271">
        <f>SUMIF(Consumo!$C$3:$C$902,tabItens[[#This Row],[CÓDIGO]],Consumo!$AE$3:$AE$902)</f>
        <v>0</v>
      </c>
      <c r="AW872" s="244">
        <f>tabItens[[#This Row],[QTDE ATUAL]] + tabItens[[#This Row],[RC QTDE]] + tabItens[[#This Row],[AF SALDO]] + tabItens[[#This Row],[Recentes]]</f>
        <v>39</v>
      </c>
      <c r="AX872" s="272">
        <v>3</v>
      </c>
      <c r="AY872" s="272">
        <v>4</v>
      </c>
      <c r="AZ872" s="272">
        <f>IF(ISBLANK(tabItens[[#This Row],[CÓDIGO]]),"",tabItens[[#This Row],[PontoMês]] * (AZ$2+tabItens[[#This Row],[PontoQtM]]))</f>
        <v>12</v>
      </c>
      <c r="BA872" s="271">
        <f>tabItens[[#This Row],[PontoPed]] - tabItens[[#This Row],[Saldo]] + (1/10)</f>
        <v>-26.9</v>
      </c>
      <c r="BB872" s="271">
        <f xml:space="preserve"> tabItens[[#This Row],[PontoMês]] * BB$2 - tabItens[[#This Row],[QTDE ATUAL]] - (1/10)</f>
        <v>-36.1</v>
      </c>
      <c r="BC872" s="273">
        <f>IF( tabItens[[#This Row],[PontoPed]]&gt;0, IF(tabItens[[#This Row],[PontoPed]]&lt;1, 1, IF( tabItens[[#This Row],[Saldo]]&gt;tabItens[[#This Row],[PontoPed]], 0, (tabItens[[#This Row],[PontoPed]]-tabItens[[#This Row],[Saldo]])/tabItens[[#This Row],[PontoPed]] ) ), 0 )</f>
        <v>0</v>
      </c>
      <c r="BD872" s="274">
        <f>ROUNDDOWN(IF( OR( AND(tabItens[[#This Row],[PontoPed]]&lt;tabItens[[#This Row],[Saldo]],tabItens[[#This Row],[Saldo]]&gt;0), tabItens[[#This Row],[PontoPed]]=0), 99, IF(AND(tabItens[[#This Row],[Saldo]]=0,tabItens[[#This Row],[PontoPed]]&gt;0), 0, (1-tabItens[[#This Row],[PctAb]])*10 ) ),0)</f>
        <v>99</v>
      </c>
      <c r="BE872" s="275">
        <f>MAX(ROUNDDOWN( IF(tabItens[[#This Row],[Abaixo]] &gt; 0,   tabItens[[#This Row],[Abaixo]] + (tabItens[[#This Row],[PontoMês]] * IF( OR( ISBLANK(tabItens[[#This Row],[ATA Nº/ANO]]), tabItens[[#This Row],[ATA Nº/ANO]] = ""),BE$2,BE$1)),0),0),0)</f>
        <v>0</v>
      </c>
      <c r="BF87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2" s="276">
        <f>SUMIF(Consumo!$C$3:$C$902,tabItens[[#This Row],[CÓDIGO]],Consumo!$E$3:$E$902)</f>
        <v>0</v>
      </c>
      <c r="BH872" s="277">
        <f>IF(AND(tabItens[[#This Row],[Pend]] &gt; 0,tabItens[[#This Row],[Consumo]] &lt;&gt; 0), tabItens[[#This Row],[Pend]] / tabItens[[#This Row],[Consumo]], 0 )</f>
        <v>0</v>
      </c>
      <c r="BI872" s="276"/>
      <c r="BJ872" s="276"/>
      <c r="BK872" s="278" t="s">
        <v>2077</v>
      </c>
    </row>
    <row r="873" spans="1:63" x14ac:dyDescent="0.3">
      <c r="A873" s="239">
        <v>60116</v>
      </c>
      <c r="B873" s="240" t="s">
        <v>1354</v>
      </c>
      <c r="C873" s="241" t="s">
        <v>264</v>
      </c>
      <c r="D873" s="242">
        <v>7.2</v>
      </c>
      <c r="E873" s="243"/>
      <c r="F873" s="243"/>
      <c r="G873" s="243" t="s">
        <v>891</v>
      </c>
      <c r="H873" s="244">
        <v>161</v>
      </c>
      <c r="I873" s="245">
        <v>103003</v>
      </c>
      <c r="J873" s="246">
        <v>7.2</v>
      </c>
      <c r="K873" s="247">
        <v>67</v>
      </c>
      <c r="L873" s="248">
        <f>IF(tabItens[[#This Row],[Média]] &gt; 0, tabItens[[#This Row],[QTDE ATUAL]] / tabItens[[#This Row],[Média]],999.9)</f>
        <v>999.9</v>
      </c>
      <c r="M873" s="249">
        <v>0</v>
      </c>
      <c r="N873" s="250">
        <f>tabItens[[#This Row],[VALOR UNIT.]] * tabItens[[#This Row],[LC]]</f>
        <v>0</v>
      </c>
      <c r="O873" s="251" t="s">
        <v>2087</v>
      </c>
      <c r="P873" s="252"/>
      <c r="Q873" s="253"/>
      <c r="R873" s="250"/>
      <c r="S873" s="254"/>
      <c r="T873" s="255">
        <f>ROUNDDOWN(IFERROR(tabItens[[#This Row],[ATA DT.VALID.]] - $D$1,0) / 30,0)</f>
        <v>-1507</v>
      </c>
      <c r="U873" s="240" t="s">
        <v>1355</v>
      </c>
      <c r="V873" s="256">
        <v>1</v>
      </c>
      <c r="W873" s="257" t="s">
        <v>2068</v>
      </c>
      <c r="X873" s="258">
        <v>61</v>
      </c>
      <c r="Y873" s="259">
        <v>3</v>
      </c>
      <c r="Z873" s="260"/>
      <c r="AA873" s="261"/>
      <c r="AB873" s="262"/>
      <c r="AC873" s="262"/>
      <c r="AD873" s="261"/>
      <c r="AE873" s="262"/>
      <c r="AF873" s="255"/>
      <c r="AG873" s="263" t="s">
        <v>2063</v>
      </c>
      <c r="AH873" s="264"/>
      <c r="AI873" s="255">
        <v>28</v>
      </c>
      <c r="AJ873" s="264">
        <v>45169</v>
      </c>
      <c r="AK873" s="264" t="s">
        <v>891</v>
      </c>
      <c r="AL873" s="264">
        <v>45145</v>
      </c>
      <c r="AM873" s="254"/>
      <c r="AN873" s="243"/>
      <c r="AO873" s="265" t="str">
        <f>_xlfn.IFNA(IF(VLOOKUP(tabItens[[#This Row],[CÓDIGO]],tabExcluirDoEstoque[#Data],1,FALSE),"sim",""),"")</f>
        <v/>
      </c>
      <c r="AP873" s="266" t="str">
        <f ca="1">IF(OR(ISBLANK(tabItens[[#This Row],[ATA DT.VALID.]]),tabItens[[#This Row],[ATA DT.VALID.]]="",tabItens[[#This Row],[ATA DT.VALID.]]=" "),"",IF(TYPE(tabItens[[#This Row],[ATA DT.VALID.]])=1,ROUNDUP((tabItens[[#This Row],[ATA DT.VALID.]]-TODAY())/7,0),""))</f>
        <v/>
      </c>
      <c r="AQ873" s="267">
        <v>0</v>
      </c>
      <c r="AR873" s="268" t="str">
        <f>IF(ISBLANK(tabItens[[#This Row],[CÓDIGO]]),"",IFERROR(VLOOKUP(tabItens[[#This Row],[CÓDIGO]],Consumo!$C$2:$AI$902,32,FALSE),0))</f>
        <v>07.2023</v>
      </c>
      <c r="AS873" s="269">
        <f>SUMIF(Consumo!$C$3:$C$902,tabItens[[#This Row],[CÓDIGO]],Consumo!$T$3:$T$902) + SUMIF(Consumo!$C$3:$C$902,tabItens[[#This Row],[CÓDIGO]],Consumo!$U$3:$U$902) + SUMIF(Consumo!$C$3:$C$902,tabItens[[#This Row],[CÓDIGO]],Consumo!$V$3:$V$902) + SUMIF(Consumo!$C$3:$C$902,tabItens[[#This Row],[CÓDIGO]],Consumo!$W$3:$W$902)</f>
        <v>20</v>
      </c>
      <c r="AT873" s="269">
        <f>SUMIF(Consumo!$C$3:$C$902,tabItens[[#This Row],[CÓDIGO]],Consumo!$AF$3:$AF$902)</f>
        <v>152</v>
      </c>
      <c r="AU873" s="270">
        <f>SUMIF(Consumo!$C$3:$C$902,tabItens[[#This Row],[CÓDIGO]],Consumo!$AG$3:$AG$902)</f>
        <v>23</v>
      </c>
      <c r="AV873" s="271">
        <f>SUMIF(Consumo!$C$3:$C$902,tabItens[[#This Row],[CÓDIGO]],Consumo!$AE$3:$AE$902)</f>
        <v>0</v>
      </c>
      <c r="AW873" s="244">
        <f>tabItens[[#This Row],[QTDE ATUAL]] + tabItens[[#This Row],[RC QTDE]] + tabItens[[#This Row],[AF SALDO]] + tabItens[[#This Row],[Recentes]]</f>
        <v>161</v>
      </c>
      <c r="AX873" s="272">
        <v>13</v>
      </c>
      <c r="AY873" s="272">
        <v>4</v>
      </c>
      <c r="AZ873" s="272">
        <f>IF(ISBLANK(tabItens[[#This Row],[CÓDIGO]]),"",tabItens[[#This Row],[PontoMês]] * (AZ$2+tabItens[[#This Row],[PontoQtM]]))</f>
        <v>52</v>
      </c>
      <c r="BA873" s="271">
        <f>tabItens[[#This Row],[PontoPed]] - tabItens[[#This Row],[Saldo]] + (1/10)</f>
        <v>-108.9</v>
      </c>
      <c r="BB873" s="271">
        <f xml:space="preserve"> tabItens[[#This Row],[PontoMês]] * BB$2 - tabItens[[#This Row],[QTDE ATUAL]] - (1/10)</f>
        <v>-148.1</v>
      </c>
      <c r="BC873" s="273">
        <f>IF( tabItens[[#This Row],[PontoPed]]&gt;0, IF(tabItens[[#This Row],[PontoPed]]&lt;1, 1, IF( tabItens[[#This Row],[Saldo]]&gt;tabItens[[#This Row],[PontoPed]], 0, (tabItens[[#This Row],[PontoPed]]-tabItens[[#This Row],[Saldo]])/tabItens[[#This Row],[PontoPed]] ) ), 0 )</f>
        <v>0</v>
      </c>
      <c r="BD873" s="274">
        <f>ROUNDDOWN(IF( OR( AND(tabItens[[#This Row],[PontoPed]]&lt;tabItens[[#This Row],[Saldo]],tabItens[[#This Row],[Saldo]]&gt;0), tabItens[[#This Row],[PontoPed]]=0), 99, IF(AND(tabItens[[#This Row],[Saldo]]=0,tabItens[[#This Row],[PontoPed]]&gt;0), 0, (1-tabItens[[#This Row],[PctAb]])*10 ) ),0)</f>
        <v>99</v>
      </c>
      <c r="BE873" s="275">
        <f>MAX(ROUNDDOWN( IF(tabItens[[#This Row],[Abaixo]] &gt; 0,   tabItens[[#This Row],[Abaixo]] + (tabItens[[#This Row],[PontoMês]] * IF( OR( ISBLANK(tabItens[[#This Row],[ATA Nº/ANO]]), tabItens[[#This Row],[ATA Nº/ANO]] = ""),BE$2,BE$1)),0),0),0)</f>
        <v>0</v>
      </c>
      <c r="BF87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3" s="276">
        <f>SUMIF(Consumo!$C$3:$C$902,tabItens[[#This Row],[CÓDIGO]],Consumo!$E$3:$E$902)</f>
        <v>0</v>
      </c>
      <c r="BH873" s="277">
        <f>IF(AND(tabItens[[#This Row],[Pend]] &gt; 0,tabItens[[#This Row],[Consumo]] &lt;&gt; 0), tabItens[[#This Row],[Pend]] / tabItens[[#This Row],[Consumo]], 0 )</f>
        <v>0</v>
      </c>
      <c r="BI873" s="276"/>
      <c r="BJ873" s="276"/>
      <c r="BK873" s="278" t="s">
        <v>2077</v>
      </c>
    </row>
    <row r="874" spans="1:63" x14ac:dyDescent="0.3">
      <c r="A874" s="239">
        <v>64253</v>
      </c>
      <c r="B874" s="240" t="s">
        <v>1375</v>
      </c>
      <c r="C874" s="241" t="s">
        <v>346</v>
      </c>
      <c r="D874" s="242">
        <v>56.66</v>
      </c>
      <c r="E874" s="243"/>
      <c r="F874" s="243"/>
      <c r="G874" s="243" t="s">
        <v>891</v>
      </c>
      <c r="H874" s="244">
        <v>1766</v>
      </c>
      <c r="I874" s="245">
        <v>103003</v>
      </c>
      <c r="J874" s="246">
        <v>56.66</v>
      </c>
      <c r="K874" s="247">
        <v>1406</v>
      </c>
      <c r="L874" s="248">
        <f>IF(tabItens[[#This Row],[Média]] &gt; 0, tabItens[[#This Row],[QTDE ATUAL]] / tabItens[[#This Row],[Média]],999.9)</f>
        <v>999.9</v>
      </c>
      <c r="M874" s="249">
        <v>0</v>
      </c>
      <c r="N874" s="250">
        <f>tabItens[[#This Row],[VALOR UNIT.]] * tabItens[[#This Row],[LC]]</f>
        <v>0</v>
      </c>
      <c r="O874" s="251" t="s">
        <v>2124</v>
      </c>
      <c r="P874" s="252"/>
      <c r="Q874" s="253"/>
      <c r="R874" s="250"/>
      <c r="S874" s="254"/>
      <c r="T874" s="255">
        <f>ROUNDDOWN(IFERROR(tabItens[[#This Row],[ATA DT.VALID.]] - $D$1,0) / 30,0)</f>
        <v>-1507</v>
      </c>
      <c r="U874" s="240" t="s">
        <v>1376</v>
      </c>
      <c r="V874" s="256">
        <v>1</v>
      </c>
      <c r="W874" s="257" t="s">
        <v>2069</v>
      </c>
      <c r="X874" s="258">
        <v>69</v>
      </c>
      <c r="Y874" s="259">
        <v>17</v>
      </c>
      <c r="Z874" s="260"/>
      <c r="AA874" s="261"/>
      <c r="AB874" s="262"/>
      <c r="AC874" s="262"/>
      <c r="AD874" s="261"/>
      <c r="AE874" s="262"/>
      <c r="AF874" s="255"/>
      <c r="AG874" s="263" t="s">
        <v>2063</v>
      </c>
      <c r="AH874" s="264"/>
      <c r="AI874" s="255">
        <v>506</v>
      </c>
      <c r="AJ874" s="264">
        <v>44895</v>
      </c>
      <c r="AK874" s="264" t="s">
        <v>891</v>
      </c>
      <c r="AL874" s="264">
        <v>44881</v>
      </c>
      <c r="AM874" s="254"/>
      <c r="AN874" s="243"/>
      <c r="AO874" s="265" t="str">
        <f>_xlfn.IFNA(IF(VLOOKUP(tabItens[[#This Row],[CÓDIGO]],tabExcluirDoEstoque[#Data],1,FALSE),"sim",""),"")</f>
        <v/>
      </c>
      <c r="AP874" s="266" t="str">
        <f ca="1">IF(OR(ISBLANK(tabItens[[#This Row],[ATA DT.VALID.]]),tabItens[[#This Row],[ATA DT.VALID.]]="",tabItens[[#This Row],[ATA DT.VALID.]]=" "),"",IF(TYPE(tabItens[[#This Row],[ATA DT.VALID.]])=1,ROUNDUP((tabItens[[#This Row],[ATA DT.VALID.]]-TODAY())/7,0),""))</f>
        <v/>
      </c>
      <c r="AQ874" s="267">
        <v>0</v>
      </c>
      <c r="AR874" s="268" t="str">
        <f>IF(ISBLANK(tabItens[[#This Row],[CÓDIGO]]),"",IFERROR(VLOOKUP(tabItens[[#This Row],[CÓDIGO]],Consumo!$C$2:$AI$902,32,FALSE),0))</f>
        <v>08.2023</v>
      </c>
      <c r="AS874" s="269">
        <f>SUMIF(Consumo!$C$3:$C$902,tabItens[[#This Row],[CÓDIGO]],Consumo!$T$3:$T$902) + SUMIF(Consumo!$C$3:$C$902,tabItens[[#This Row],[CÓDIGO]],Consumo!$U$3:$U$902) + SUMIF(Consumo!$C$3:$C$902,tabItens[[#This Row],[CÓDIGO]],Consumo!$V$3:$V$902) + SUMIF(Consumo!$C$3:$C$902,tabItens[[#This Row],[CÓDIGO]],Consumo!$W$3:$W$902)</f>
        <v>698</v>
      </c>
      <c r="AT874" s="269">
        <f>SUMIF(Consumo!$C$3:$C$902,tabItens[[#This Row],[CÓDIGO]],Consumo!$AF$3:$AF$902)</f>
        <v>2180</v>
      </c>
      <c r="AU874" s="270">
        <f>SUMIF(Consumo!$C$3:$C$902,tabItens[[#This Row],[CÓDIGO]],Consumo!$AG$3:$AG$902)</f>
        <v>360</v>
      </c>
      <c r="AV874" s="271">
        <f>SUMIF(Consumo!$C$3:$C$902,tabItens[[#This Row],[CÓDIGO]],Consumo!$AE$3:$AE$902)</f>
        <v>0</v>
      </c>
      <c r="AW874" s="244">
        <f>tabItens[[#This Row],[QTDE ATUAL]] + tabItens[[#This Row],[RC QTDE]] + tabItens[[#This Row],[AF SALDO]] + tabItens[[#This Row],[Recentes]]</f>
        <v>1766</v>
      </c>
      <c r="AX874" s="272">
        <v>167</v>
      </c>
      <c r="AY874" s="272">
        <v>4</v>
      </c>
      <c r="AZ874" s="272">
        <f>IF(ISBLANK(tabItens[[#This Row],[CÓDIGO]]),"",tabItens[[#This Row],[PontoMês]] * (AZ$2+tabItens[[#This Row],[PontoQtM]]))</f>
        <v>668</v>
      </c>
      <c r="BA874" s="271">
        <f>tabItens[[#This Row],[PontoPed]] - tabItens[[#This Row],[Saldo]] + (1/10)</f>
        <v>-1097.9000000000001</v>
      </c>
      <c r="BB874" s="271">
        <f xml:space="preserve"> tabItens[[#This Row],[PontoMês]] * BB$2 - tabItens[[#This Row],[QTDE ATUAL]] - (1/10)</f>
        <v>-1599.1</v>
      </c>
      <c r="BC874" s="273">
        <f>IF( tabItens[[#This Row],[PontoPed]]&gt;0, IF(tabItens[[#This Row],[PontoPed]]&lt;1, 1, IF( tabItens[[#This Row],[Saldo]]&gt;tabItens[[#This Row],[PontoPed]], 0, (tabItens[[#This Row],[PontoPed]]-tabItens[[#This Row],[Saldo]])/tabItens[[#This Row],[PontoPed]] ) ), 0 )</f>
        <v>0</v>
      </c>
      <c r="BD874" s="274">
        <f>ROUNDDOWN(IF( OR( AND(tabItens[[#This Row],[PontoPed]]&lt;tabItens[[#This Row],[Saldo]],tabItens[[#This Row],[Saldo]]&gt;0), tabItens[[#This Row],[PontoPed]]=0), 99, IF(AND(tabItens[[#This Row],[Saldo]]=0,tabItens[[#This Row],[PontoPed]]&gt;0), 0, (1-tabItens[[#This Row],[PctAb]])*10 ) ),0)</f>
        <v>99</v>
      </c>
      <c r="BE874" s="275">
        <f>MAX(ROUNDDOWN( IF(tabItens[[#This Row],[Abaixo]] &gt; 0,   tabItens[[#This Row],[Abaixo]] + (tabItens[[#This Row],[PontoMês]] * IF( OR( ISBLANK(tabItens[[#This Row],[ATA Nº/ANO]]), tabItens[[#This Row],[ATA Nº/ANO]] = ""),BE$2,BE$1)),0),0),0)</f>
        <v>0</v>
      </c>
      <c r="BF87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4" s="276">
        <f>SUMIF(Consumo!$C$3:$C$902,tabItens[[#This Row],[CÓDIGO]],Consumo!$E$3:$E$902)</f>
        <v>0</v>
      </c>
      <c r="BH874" s="277">
        <f>IF(AND(tabItens[[#This Row],[Pend]] &gt; 0,tabItens[[#This Row],[Consumo]] &lt;&gt; 0), tabItens[[#This Row],[Pend]] / tabItens[[#This Row],[Consumo]], 0 )</f>
        <v>0</v>
      </c>
      <c r="BI874" s="276"/>
      <c r="BJ874" s="276"/>
      <c r="BK874" s="278" t="s">
        <v>2077</v>
      </c>
    </row>
    <row r="875" spans="1:63" x14ac:dyDescent="0.3">
      <c r="A875" s="239">
        <v>111336</v>
      </c>
      <c r="B875" s="240" t="s">
        <v>1684</v>
      </c>
      <c r="C875" s="241" t="s">
        <v>346</v>
      </c>
      <c r="D875" s="242">
        <v>270</v>
      </c>
      <c r="E875" s="243"/>
      <c r="F875" s="243"/>
      <c r="G875" s="243" t="s">
        <v>891</v>
      </c>
      <c r="H875" s="244">
        <v>662</v>
      </c>
      <c r="I875" s="245">
        <v>103003</v>
      </c>
      <c r="J875" s="246">
        <v>270</v>
      </c>
      <c r="K875" s="247">
        <v>446</v>
      </c>
      <c r="L875" s="248">
        <f>IF(tabItens[[#This Row],[Média]] &gt; 0, tabItens[[#This Row],[QTDE ATUAL]] / tabItens[[#This Row],[Média]],999.9)</f>
        <v>999.9</v>
      </c>
      <c r="M875" s="249">
        <v>0</v>
      </c>
      <c r="N875" s="250">
        <f>tabItens[[#This Row],[VALOR UNIT.]] * tabItens[[#This Row],[LC]]</f>
        <v>0</v>
      </c>
      <c r="O875" s="251" t="s">
        <v>2128</v>
      </c>
      <c r="P875" s="252"/>
      <c r="Q875" s="253"/>
      <c r="R875" s="250"/>
      <c r="S875" s="254"/>
      <c r="T875" s="255">
        <f>ROUNDDOWN(IFERROR(tabItens[[#This Row],[ATA DT.VALID.]] - $D$1,0) / 30,0)</f>
        <v>-1507</v>
      </c>
      <c r="U875" s="240" t="s">
        <v>1376</v>
      </c>
      <c r="V875" s="256">
        <v>1</v>
      </c>
      <c r="W875" s="257" t="s">
        <v>2069</v>
      </c>
      <c r="X875" s="258">
        <v>69</v>
      </c>
      <c r="Y875" s="259">
        <v>17</v>
      </c>
      <c r="Z875" s="260"/>
      <c r="AA875" s="261"/>
      <c r="AB875" s="262"/>
      <c r="AC875" s="262"/>
      <c r="AD875" s="261"/>
      <c r="AE875" s="262"/>
      <c r="AF875" s="255"/>
      <c r="AG875" s="263" t="s">
        <v>2063</v>
      </c>
      <c r="AH875" s="264"/>
      <c r="AI875" s="255">
        <v>156</v>
      </c>
      <c r="AJ875" s="264">
        <v>45163</v>
      </c>
      <c r="AK875" s="264">
        <v>39981</v>
      </c>
      <c r="AL875" s="264">
        <v>45156</v>
      </c>
      <c r="AM875" s="254"/>
      <c r="AN875" s="243"/>
      <c r="AO875" s="265" t="str">
        <f>_xlfn.IFNA(IF(VLOOKUP(tabItens[[#This Row],[CÓDIGO]],tabExcluirDoEstoque[#Data],1,FALSE),"sim",""),"")</f>
        <v/>
      </c>
      <c r="AP875" s="266" t="str">
        <f ca="1">IF(OR(ISBLANK(tabItens[[#This Row],[ATA DT.VALID.]]),tabItens[[#This Row],[ATA DT.VALID.]]="",tabItens[[#This Row],[ATA DT.VALID.]]=" "),"",IF(TYPE(tabItens[[#This Row],[ATA DT.VALID.]])=1,ROUNDUP((tabItens[[#This Row],[ATA DT.VALID.]]-TODAY())/7,0),""))</f>
        <v/>
      </c>
      <c r="AQ875" s="267">
        <v>0</v>
      </c>
      <c r="AR875" s="268" t="str">
        <f>IF(ISBLANK(tabItens[[#This Row],[CÓDIGO]]),"",IFERROR(VLOOKUP(tabItens[[#This Row],[CÓDIGO]],Consumo!$C$2:$AI$902,32,FALSE),0))</f>
        <v>06.2023</v>
      </c>
      <c r="AS875" s="269">
        <f>SUMIF(Consumo!$C$3:$C$902,tabItens[[#This Row],[CÓDIGO]],Consumo!$T$3:$T$902) + SUMIF(Consumo!$C$3:$C$902,tabItens[[#This Row],[CÓDIGO]],Consumo!$U$3:$U$902) + SUMIF(Consumo!$C$3:$C$902,tabItens[[#This Row],[CÓDIGO]],Consumo!$V$3:$V$902) + SUMIF(Consumo!$C$3:$C$902,tabItens[[#This Row],[CÓDIGO]],Consumo!$W$3:$W$902)</f>
        <v>181</v>
      </c>
      <c r="AT875" s="269">
        <f>SUMIF(Consumo!$C$3:$C$902,tabItens[[#This Row],[CÓDIGO]],Consumo!$AF$3:$AF$902)</f>
        <v>768</v>
      </c>
      <c r="AU875" s="270">
        <f>SUMIF(Consumo!$C$3:$C$902,tabItens[[#This Row],[CÓDIGO]],Consumo!$AG$3:$AG$902)</f>
        <v>120</v>
      </c>
      <c r="AV875" s="271">
        <f>SUMIF(Consumo!$C$3:$C$902,tabItens[[#This Row],[CÓDIGO]],Consumo!$AE$3:$AE$902)</f>
        <v>0</v>
      </c>
      <c r="AW875" s="244">
        <f>tabItens[[#This Row],[QTDE ATUAL]] + tabItens[[#This Row],[RC QTDE]] + tabItens[[#This Row],[AF SALDO]] + tabItens[[#This Row],[Recentes]]</f>
        <v>662</v>
      </c>
      <c r="AX875" s="272">
        <v>30</v>
      </c>
      <c r="AY875" s="272">
        <v>4</v>
      </c>
      <c r="AZ875" s="272">
        <f>IF(ISBLANK(tabItens[[#This Row],[CÓDIGO]]),"",tabItens[[#This Row],[PontoMês]] * (AZ$2+tabItens[[#This Row],[PontoQtM]]))</f>
        <v>120</v>
      </c>
      <c r="BA875" s="271">
        <f>tabItens[[#This Row],[PontoPed]] - tabItens[[#This Row],[Saldo]] + (1/10)</f>
        <v>-541.9</v>
      </c>
      <c r="BB875" s="271">
        <f xml:space="preserve"> tabItens[[#This Row],[PontoMês]] * BB$2 - tabItens[[#This Row],[QTDE ATUAL]] - (1/10)</f>
        <v>-632.1</v>
      </c>
      <c r="BC875" s="273">
        <f>IF( tabItens[[#This Row],[PontoPed]]&gt;0, IF(tabItens[[#This Row],[PontoPed]]&lt;1, 1, IF( tabItens[[#This Row],[Saldo]]&gt;tabItens[[#This Row],[PontoPed]], 0, (tabItens[[#This Row],[PontoPed]]-tabItens[[#This Row],[Saldo]])/tabItens[[#This Row],[PontoPed]] ) ), 0 )</f>
        <v>0</v>
      </c>
      <c r="BD875" s="274">
        <f>ROUNDDOWN(IF( OR( AND(tabItens[[#This Row],[PontoPed]]&lt;tabItens[[#This Row],[Saldo]],tabItens[[#This Row],[Saldo]]&gt;0), tabItens[[#This Row],[PontoPed]]=0), 99, IF(AND(tabItens[[#This Row],[Saldo]]=0,tabItens[[#This Row],[PontoPed]]&gt;0), 0, (1-tabItens[[#This Row],[PctAb]])*10 ) ),0)</f>
        <v>99</v>
      </c>
      <c r="BE875" s="275">
        <f>MAX(ROUNDDOWN( IF(tabItens[[#This Row],[Abaixo]] &gt; 0,   tabItens[[#This Row],[Abaixo]] + (tabItens[[#This Row],[PontoMês]] * IF( OR( ISBLANK(tabItens[[#This Row],[ATA Nº/ANO]]), tabItens[[#This Row],[ATA Nº/ANO]] = ""),BE$2,BE$1)),0),0),0)</f>
        <v>0</v>
      </c>
      <c r="BF87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5" s="276">
        <f>SUMIF(Consumo!$C$3:$C$902,tabItens[[#This Row],[CÓDIGO]],Consumo!$E$3:$E$902)</f>
        <v>0</v>
      </c>
      <c r="BH875" s="277">
        <f>IF(AND(tabItens[[#This Row],[Pend]] &gt; 0,tabItens[[#This Row],[Consumo]] &lt;&gt; 0), tabItens[[#This Row],[Pend]] / tabItens[[#This Row],[Consumo]], 0 )</f>
        <v>0</v>
      </c>
      <c r="BI875" s="276"/>
      <c r="BJ875" s="276"/>
      <c r="BK875" s="278" t="s">
        <v>2077</v>
      </c>
    </row>
    <row r="876" spans="1:63" x14ac:dyDescent="0.3">
      <c r="A876" s="239">
        <v>66168</v>
      </c>
      <c r="B876" s="240" t="s">
        <v>1400</v>
      </c>
      <c r="C876" s="241" t="s">
        <v>346</v>
      </c>
      <c r="D876" s="242">
        <v>42</v>
      </c>
      <c r="E876" s="243"/>
      <c r="F876" s="243"/>
      <c r="G876" s="243" t="s">
        <v>891</v>
      </c>
      <c r="H876" s="244">
        <v>439</v>
      </c>
      <c r="I876" s="245">
        <v>103003</v>
      </c>
      <c r="J876" s="246">
        <v>42</v>
      </c>
      <c r="K876" s="247">
        <v>884</v>
      </c>
      <c r="L876" s="248">
        <f>IF(tabItens[[#This Row],[Média]] &gt; 0, tabItens[[#This Row],[QTDE ATUAL]] / tabItens[[#This Row],[Média]],999.9)</f>
        <v>999.9</v>
      </c>
      <c r="M876" s="249">
        <v>0</v>
      </c>
      <c r="N876" s="250">
        <f>tabItens[[#This Row],[VALOR UNIT.]] * tabItens[[#This Row],[LC]]</f>
        <v>0</v>
      </c>
      <c r="O876" s="251" t="s">
        <v>2145</v>
      </c>
      <c r="P876" s="252"/>
      <c r="Q876" s="253"/>
      <c r="R876" s="250"/>
      <c r="S876" s="254"/>
      <c r="T876" s="255">
        <f>ROUNDDOWN(IFERROR(tabItens[[#This Row],[ATA DT.VALID.]] - $D$1,0) / 30,0)</f>
        <v>-1507</v>
      </c>
      <c r="U876" s="240" t="s">
        <v>1376</v>
      </c>
      <c r="V876" s="256">
        <v>1</v>
      </c>
      <c r="W876" s="257" t="s">
        <v>2069</v>
      </c>
      <c r="X876" s="258">
        <v>69</v>
      </c>
      <c r="Y876" s="259">
        <v>17</v>
      </c>
      <c r="Z876" s="260"/>
      <c r="AA876" s="261"/>
      <c r="AB876" s="262"/>
      <c r="AC876" s="262"/>
      <c r="AD876" s="261"/>
      <c r="AE876" s="262"/>
      <c r="AF876" s="255"/>
      <c r="AG876" s="263" t="s">
        <v>2063</v>
      </c>
      <c r="AH876" s="264"/>
      <c r="AI876" s="255">
        <v>328</v>
      </c>
      <c r="AJ876" s="264">
        <v>45148</v>
      </c>
      <c r="AK876" s="264" t="s">
        <v>891</v>
      </c>
      <c r="AL876" s="264">
        <v>45128</v>
      </c>
      <c r="AM876" s="254"/>
      <c r="AN876" s="243"/>
      <c r="AO876" s="265" t="str">
        <f>_xlfn.IFNA(IF(VLOOKUP(tabItens[[#This Row],[CÓDIGO]],tabExcluirDoEstoque[#Data],1,FALSE),"sim",""),"")</f>
        <v/>
      </c>
      <c r="AP876" s="266" t="str">
        <f ca="1">IF(OR(ISBLANK(tabItens[[#This Row],[ATA DT.VALID.]]),tabItens[[#This Row],[ATA DT.VALID.]]="",tabItens[[#This Row],[ATA DT.VALID.]]=" "),"",IF(TYPE(tabItens[[#This Row],[ATA DT.VALID.]])=1,ROUNDUP((tabItens[[#This Row],[ATA DT.VALID.]]-TODAY())/7,0),""))</f>
        <v/>
      </c>
      <c r="AQ876" s="267">
        <v>0</v>
      </c>
      <c r="AR876" s="268" t="str">
        <f>IF(ISBLANK(tabItens[[#This Row],[CÓDIGO]]),"",IFERROR(VLOOKUP(tabItens[[#This Row],[CÓDIGO]],Consumo!$C$2:$AI$902,32,FALSE),0))</f>
        <v>08.2023</v>
      </c>
      <c r="AS876" s="269">
        <f>SUMIF(Consumo!$C$3:$C$902,tabItens[[#This Row],[CÓDIGO]],Consumo!$T$3:$T$902) + SUMIF(Consumo!$C$3:$C$902,tabItens[[#This Row],[CÓDIGO]],Consumo!$U$3:$U$902) + SUMIF(Consumo!$C$3:$C$902,tabItens[[#This Row],[CÓDIGO]],Consumo!$V$3:$V$902) + SUMIF(Consumo!$C$3:$C$902,tabItens[[#This Row],[CÓDIGO]],Consumo!$W$3:$W$902)</f>
        <v>453</v>
      </c>
      <c r="AT876" s="269">
        <f>SUMIF(Consumo!$C$3:$C$902,tabItens[[#This Row],[CÓDIGO]],Consumo!$AF$3:$AF$902)</f>
        <v>1017</v>
      </c>
      <c r="AU876" s="270">
        <f>SUMIF(Consumo!$C$3:$C$902,tabItens[[#This Row],[CÓDIGO]],Consumo!$AG$3:$AG$902)</f>
        <v>253</v>
      </c>
      <c r="AV876" s="271">
        <f>SUMIF(Consumo!$C$3:$C$902,tabItens[[#This Row],[CÓDIGO]],Consumo!$AE$3:$AE$902)</f>
        <v>0</v>
      </c>
      <c r="AW876" s="244">
        <f>tabItens[[#This Row],[QTDE ATUAL]] + tabItens[[#This Row],[RC QTDE]] + tabItens[[#This Row],[AF SALDO]] + tabItens[[#This Row],[Recentes]]</f>
        <v>439</v>
      </c>
      <c r="AX876" s="272">
        <v>74</v>
      </c>
      <c r="AY876" s="272">
        <v>4</v>
      </c>
      <c r="AZ876" s="272">
        <f>IF(ISBLANK(tabItens[[#This Row],[CÓDIGO]]),"",tabItens[[#This Row],[PontoMês]] * (AZ$2+tabItens[[#This Row],[PontoQtM]]))</f>
        <v>296</v>
      </c>
      <c r="BA876" s="271">
        <f>tabItens[[#This Row],[PontoPed]] - tabItens[[#This Row],[Saldo]] + (1/10)</f>
        <v>-142.9</v>
      </c>
      <c r="BB876" s="271">
        <f xml:space="preserve"> tabItens[[#This Row],[PontoMês]] * BB$2 - tabItens[[#This Row],[QTDE ATUAL]] - (1/10)</f>
        <v>-365.1</v>
      </c>
      <c r="BC876" s="273">
        <f>IF( tabItens[[#This Row],[PontoPed]]&gt;0, IF(tabItens[[#This Row],[PontoPed]]&lt;1, 1, IF( tabItens[[#This Row],[Saldo]]&gt;tabItens[[#This Row],[PontoPed]], 0, (tabItens[[#This Row],[PontoPed]]-tabItens[[#This Row],[Saldo]])/tabItens[[#This Row],[PontoPed]] ) ), 0 )</f>
        <v>0</v>
      </c>
      <c r="BD876" s="274">
        <f>ROUNDDOWN(IF( OR( AND(tabItens[[#This Row],[PontoPed]]&lt;tabItens[[#This Row],[Saldo]],tabItens[[#This Row],[Saldo]]&gt;0), tabItens[[#This Row],[PontoPed]]=0), 99, IF(AND(tabItens[[#This Row],[Saldo]]=0,tabItens[[#This Row],[PontoPed]]&gt;0), 0, (1-tabItens[[#This Row],[PctAb]])*10 ) ),0)</f>
        <v>99</v>
      </c>
      <c r="BE876" s="275">
        <f>MAX(ROUNDDOWN( IF(tabItens[[#This Row],[Abaixo]] &gt; 0,   tabItens[[#This Row],[Abaixo]] + (tabItens[[#This Row],[PontoMês]] * IF( OR( ISBLANK(tabItens[[#This Row],[ATA Nº/ANO]]), tabItens[[#This Row],[ATA Nº/ANO]] = ""),BE$2,BE$1)),0),0),0)</f>
        <v>0</v>
      </c>
      <c r="BF87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6" s="276">
        <f>SUMIF(Consumo!$C$3:$C$902,tabItens[[#This Row],[CÓDIGO]],Consumo!$E$3:$E$902)</f>
        <v>0</v>
      </c>
      <c r="BH876" s="277">
        <f>IF(AND(tabItens[[#This Row],[Pend]] &gt; 0,tabItens[[#This Row],[Consumo]] &lt;&gt; 0), tabItens[[#This Row],[Pend]] / tabItens[[#This Row],[Consumo]], 0 )</f>
        <v>0</v>
      </c>
      <c r="BI876" s="276"/>
      <c r="BJ876" s="276"/>
      <c r="BK876" s="278" t="s">
        <v>2077</v>
      </c>
    </row>
    <row r="877" spans="1:63" x14ac:dyDescent="0.3">
      <c r="A877" s="239">
        <v>45607</v>
      </c>
      <c r="B877" s="240" t="s">
        <v>1294</v>
      </c>
      <c r="C877" s="241" t="s">
        <v>264</v>
      </c>
      <c r="D877" s="242">
        <v>4.4800000000000004</v>
      </c>
      <c r="E877" s="243"/>
      <c r="F877" s="243"/>
      <c r="G877" s="243" t="s">
        <v>891</v>
      </c>
      <c r="H877" s="244">
        <v>692</v>
      </c>
      <c r="I877" s="245">
        <v>103003</v>
      </c>
      <c r="J877" s="246">
        <v>4.4800000000000004</v>
      </c>
      <c r="K877" s="247">
        <v>295</v>
      </c>
      <c r="L877" s="248">
        <f>IF(tabItens[[#This Row],[Média]] &gt; 0, tabItens[[#This Row],[QTDE ATUAL]] / tabItens[[#This Row],[Média]],999.9)</f>
        <v>999.9</v>
      </c>
      <c r="M877" s="249">
        <v>0</v>
      </c>
      <c r="N877" s="250">
        <f>tabItens[[#This Row],[VALOR UNIT.]] * tabItens[[#This Row],[LC]]</f>
        <v>0</v>
      </c>
      <c r="O877" s="251" t="s">
        <v>2081</v>
      </c>
      <c r="P877" s="252"/>
      <c r="Q877" s="253"/>
      <c r="R877" s="250"/>
      <c r="S877" s="254"/>
      <c r="T877" s="255">
        <f>ROUNDDOWN(IFERROR(tabItens[[#This Row],[ATA DT.VALID.]] - $D$1,0) / 30,0)</f>
        <v>-1507</v>
      </c>
      <c r="U877" s="240" t="s">
        <v>972</v>
      </c>
      <c r="V877" s="256">
        <v>1</v>
      </c>
      <c r="W877" s="257" t="s">
        <v>2067</v>
      </c>
      <c r="X877" s="258">
        <v>61</v>
      </c>
      <c r="Y877" s="259">
        <v>8</v>
      </c>
      <c r="Z877" s="260"/>
      <c r="AA877" s="261"/>
      <c r="AB877" s="262"/>
      <c r="AC877" s="262"/>
      <c r="AD877" s="261"/>
      <c r="AE877" s="262"/>
      <c r="AF877" s="255"/>
      <c r="AG877" s="263" t="s">
        <v>2063</v>
      </c>
      <c r="AH877" s="264"/>
      <c r="AI877" s="255">
        <v>132</v>
      </c>
      <c r="AJ877" s="264">
        <v>45180</v>
      </c>
      <c r="AK877" s="264" t="s">
        <v>891</v>
      </c>
      <c r="AL877" s="264">
        <v>45145</v>
      </c>
      <c r="AM877" s="254"/>
      <c r="AN877" s="243"/>
      <c r="AO877" s="265" t="str">
        <f>_xlfn.IFNA(IF(VLOOKUP(tabItens[[#This Row],[CÓDIGO]],tabExcluirDoEstoque[#Data],1,FALSE),"sim",""),"")</f>
        <v/>
      </c>
      <c r="AP877" s="266" t="str">
        <f ca="1">IF(OR(ISBLANK(tabItens[[#This Row],[ATA DT.VALID.]]),tabItens[[#This Row],[ATA DT.VALID.]]="",tabItens[[#This Row],[ATA DT.VALID.]]=" "),"",IF(TYPE(tabItens[[#This Row],[ATA DT.VALID.]])=1,ROUNDUP((tabItens[[#This Row],[ATA DT.VALID.]]-TODAY())/7,0),""))</f>
        <v/>
      </c>
      <c r="AQ877" s="267">
        <v>0</v>
      </c>
      <c r="AR877" s="268" t="str">
        <f>IF(ISBLANK(tabItens[[#This Row],[CÓDIGO]]),"",IFERROR(VLOOKUP(tabItens[[#This Row],[CÓDIGO]],Consumo!$C$2:$AI$902,32,FALSE),0))</f>
        <v>08.2023</v>
      </c>
      <c r="AS877" s="269">
        <f>SUMIF(Consumo!$C$3:$C$902,tabItens[[#This Row],[CÓDIGO]],Consumo!$T$3:$T$902) + SUMIF(Consumo!$C$3:$C$902,tabItens[[#This Row],[CÓDIGO]],Consumo!$U$3:$U$902) + SUMIF(Consumo!$C$3:$C$902,tabItens[[#This Row],[CÓDIGO]],Consumo!$V$3:$V$902) + SUMIF(Consumo!$C$3:$C$902,tabItens[[#This Row],[CÓDIGO]],Consumo!$W$3:$W$902)</f>
        <v>50</v>
      </c>
      <c r="AT877" s="269">
        <f>SUMIF(Consumo!$C$3:$C$902,tabItens[[#This Row],[CÓDIGO]],Consumo!$AF$3:$AF$902)</f>
        <v>835</v>
      </c>
      <c r="AU877" s="270">
        <f>SUMIF(Consumo!$C$3:$C$902,tabItens[[#This Row],[CÓDIGO]],Consumo!$AG$3:$AG$902)</f>
        <v>131</v>
      </c>
      <c r="AV877" s="271">
        <f>SUMIF(Consumo!$C$3:$C$902,tabItens[[#This Row],[CÓDIGO]],Consumo!$AE$3:$AE$902)</f>
        <v>0</v>
      </c>
      <c r="AW877" s="244">
        <f>tabItens[[#This Row],[QTDE ATUAL]] + tabItens[[#This Row],[RC QTDE]] + tabItens[[#This Row],[AF SALDO]] + tabItens[[#This Row],[Recentes]]</f>
        <v>692</v>
      </c>
      <c r="AX877" s="272">
        <v>57</v>
      </c>
      <c r="AY877" s="272">
        <v>4</v>
      </c>
      <c r="AZ877" s="272">
        <f>IF(ISBLANK(tabItens[[#This Row],[CÓDIGO]]),"",tabItens[[#This Row],[PontoMês]] * (AZ$2+tabItens[[#This Row],[PontoQtM]]))</f>
        <v>228</v>
      </c>
      <c r="BA877" s="271">
        <f>tabItens[[#This Row],[PontoPed]] - tabItens[[#This Row],[Saldo]] + (1/10)</f>
        <v>-463.9</v>
      </c>
      <c r="BB877" s="271">
        <f xml:space="preserve"> tabItens[[#This Row],[PontoMês]] * BB$2 - tabItens[[#This Row],[QTDE ATUAL]] - (1/10)</f>
        <v>-635.1</v>
      </c>
      <c r="BC877" s="273">
        <f>IF( tabItens[[#This Row],[PontoPed]]&gt;0, IF(tabItens[[#This Row],[PontoPed]]&lt;1, 1, IF( tabItens[[#This Row],[Saldo]]&gt;tabItens[[#This Row],[PontoPed]], 0, (tabItens[[#This Row],[PontoPed]]-tabItens[[#This Row],[Saldo]])/tabItens[[#This Row],[PontoPed]] ) ), 0 )</f>
        <v>0</v>
      </c>
      <c r="BD877" s="274">
        <f>ROUNDDOWN(IF( OR( AND(tabItens[[#This Row],[PontoPed]]&lt;tabItens[[#This Row],[Saldo]],tabItens[[#This Row],[Saldo]]&gt;0), tabItens[[#This Row],[PontoPed]]=0), 99, IF(AND(tabItens[[#This Row],[Saldo]]=0,tabItens[[#This Row],[PontoPed]]&gt;0), 0, (1-tabItens[[#This Row],[PctAb]])*10 ) ),0)</f>
        <v>99</v>
      </c>
      <c r="BE877" s="275">
        <f>MAX(ROUNDDOWN( IF(tabItens[[#This Row],[Abaixo]] &gt; 0,   tabItens[[#This Row],[Abaixo]] + (tabItens[[#This Row],[PontoMês]] * IF( OR( ISBLANK(tabItens[[#This Row],[ATA Nº/ANO]]), tabItens[[#This Row],[ATA Nº/ANO]] = ""),BE$2,BE$1)),0),0),0)</f>
        <v>0</v>
      </c>
      <c r="BF87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7" s="276">
        <f>SUMIF(Consumo!$C$3:$C$902,tabItens[[#This Row],[CÓDIGO]],Consumo!$E$3:$E$902)</f>
        <v>0</v>
      </c>
      <c r="BH877" s="277">
        <f>IF(AND(tabItens[[#This Row],[Pend]] &gt; 0,tabItens[[#This Row],[Consumo]] &lt;&gt; 0), tabItens[[#This Row],[Pend]] / tabItens[[#This Row],[Consumo]], 0 )</f>
        <v>0</v>
      </c>
      <c r="BI877" s="276"/>
      <c r="BJ877" s="276"/>
      <c r="BK877" s="278" t="s">
        <v>2077</v>
      </c>
    </row>
    <row r="878" spans="1:63" x14ac:dyDescent="0.3">
      <c r="A878" s="239">
        <v>60830</v>
      </c>
      <c r="B878" s="240" t="s">
        <v>1357</v>
      </c>
      <c r="C878" s="241" t="s">
        <v>264</v>
      </c>
      <c r="D878" s="242">
        <v>0.98</v>
      </c>
      <c r="E878" s="243"/>
      <c r="F878" s="243"/>
      <c r="G878" s="243" t="s">
        <v>891</v>
      </c>
      <c r="H878" s="244">
        <v>78</v>
      </c>
      <c r="I878" s="245">
        <v>103003</v>
      </c>
      <c r="J878" s="246">
        <v>0.98</v>
      </c>
      <c r="K878" s="247"/>
      <c r="L878" s="248">
        <f>IF(tabItens[[#This Row],[Média]] &gt; 0, tabItens[[#This Row],[QTDE ATUAL]] / tabItens[[#This Row],[Média]],999.9)</f>
        <v>999.9</v>
      </c>
      <c r="M878" s="249">
        <v>0</v>
      </c>
      <c r="N878" s="250">
        <f>tabItens[[#This Row],[VALOR UNIT.]] * tabItens[[#This Row],[LC]]</f>
        <v>0</v>
      </c>
      <c r="O878" s="251" t="s">
        <v>2094</v>
      </c>
      <c r="P878" s="252"/>
      <c r="Q878" s="253"/>
      <c r="R878" s="250"/>
      <c r="S878" s="254"/>
      <c r="T878" s="255">
        <f>ROUNDDOWN(IFERROR(tabItens[[#This Row],[ATA DT.VALID.]] - $D$1,0) / 30,0)</f>
        <v>-1507</v>
      </c>
      <c r="U878" s="240" t="s">
        <v>972</v>
      </c>
      <c r="V878" s="256">
        <v>1</v>
      </c>
      <c r="W878" s="257" t="s">
        <v>2067</v>
      </c>
      <c r="X878" s="258">
        <v>61</v>
      </c>
      <c r="Y878" s="259">
        <v>8</v>
      </c>
      <c r="Z878" s="260"/>
      <c r="AA878" s="261"/>
      <c r="AB878" s="262"/>
      <c r="AC878" s="262"/>
      <c r="AD878" s="261"/>
      <c r="AE878" s="262"/>
      <c r="AF878" s="255"/>
      <c r="AG878" s="263" t="s">
        <v>2063</v>
      </c>
      <c r="AH878" s="264"/>
      <c r="AI878" s="255">
        <v>0</v>
      </c>
      <c r="AJ878" s="264">
        <v>44078</v>
      </c>
      <c r="AK878" s="264" t="s">
        <v>891</v>
      </c>
      <c r="AL878" s="264">
        <v>44029</v>
      </c>
      <c r="AM878" s="254"/>
      <c r="AN878" s="243"/>
      <c r="AO878" s="265" t="str">
        <f>_xlfn.IFNA(IF(VLOOKUP(tabItens[[#This Row],[CÓDIGO]],tabExcluirDoEstoque[#Data],1,FALSE),"sim",""),"")</f>
        <v/>
      </c>
      <c r="AP878" s="266" t="str">
        <f ca="1">IF(OR(ISBLANK(tabItens[[#This Row],[ATA DT.VALID.]]),tabItens[[#This Row],[ATA DT.VALID.]]="",tabItens[[#This Row],[ATA DT.VALID.]]=" "),"",IF(TYPE(tabItens[[#This Row],[ATA DT.VALID.]])=1,ROUNDUP((tabItens[[#This Row],[ATA DT.VALID.]]-TODAY())/7,0),""))</f>
        <v/>
      </c>
      <c r="AQ878" s="267">
        <v>0</v>
      </c>
      <c r="AR878" s="268" t="str">
        <f>IF(ISBLANK(tabItens[[#This Row],[CÓDIGO]]),"",IFERROR(VLOOKUP(tabItens[[#This Row],[CÓDIGO]],Consumo!$C$2:$AI$902,32,FALSE),0))</f>
        <v>08.2022</v>
      </c>
      <c r="AS878" s="269">
        <f>SUMIF(Consumo!$C$3:$C$902,tabItens[[#This Row],[CÓDIGO]],Consumo!$T$3:$T$902) + SUMIF(Consumo!$C$3:$C$902,tabItens[[#This Row],[CÓDIGO]],Consumo!$U$3:$U$902) + SUMIF(Consumo!$C$3:$C$902,tabItens[[#This Row],[CÓDIGO]],Consumo!$V$3:$V$902) + SUMIF(Consumo!$C$3:$C$902,tabItens[[#This Row],[CÓDIGO]],Consumo!$W$3:$W$902)</f>
        <v>0</v>
      </c>
      <c r="AT878" s="269">
        <f>SUMIF(Consumo!$C$3:$C$902,tabItens[[#This Row],[CÓDIGO]],Consumo!$AF$3:$AF$902)</f>
        <v>10</v>
      </c>
      <c r="AU878" s="270">
        <f>SUMIF(Consumo!$C$3:$C$902,tabItens[[#This Row],[CÓDIGO]],Consumo!$AG$3:$AG$902)</f>
        <v>10</v>
      </c>
      <c r="AV878" s="271">
        <f>SUMIF(Consumo!$C$3:$C$902,tabItens[[#This Row],[CÓDIGO]],Consumo!$AE$3:$AE$902)</f>
        <v>0</v>
      </c>
      <c r="AW878" s="244">
        <f>tabItens[[#This Row],[QTDE ATUAL]] + tabItens[[#This Row],[RC QTDE]] + tabItens[[#This Row],[AF SALDO]] + tabItens[[#This Row],[Recentes]]</f>
        <v>78</v>
      </c>
      <c r="AX878" s="272">
        <v>5</v>
      </c>
      <c r="AY878" s="272">
        <v>4</v>
      </c>
      <c r="AZ878" s="272">
        <f>IF(ISBLANK(tabItens[[#This Row],[CÓDIGO]]),"",tabItens[[#This Row],[PontoMês]] * (AZ$2+tabItens[[#This Row],[PontoQtM]]))</f>
        <v>20</v>
      </c>
      <c r="BA878" s="271">
        <f>tabItens[[#This Row],[PontoPed]] - tabItens[[#This Row],[Saldo]] + (1/10)</f>
        <v>-57.9</v>
      </c>
      <c r="BB878" s="271">
        <f xml:space="preserve"> tabItens[[#This Row],[PontoMês]] * BB$2 - tabItens[[#This Row],[QTDE ATUAL]] - (1/10)</f>
        <v>-73.099999999999994</v>
      </c>
      <c r="BC878" s="273">
        <f>IF( tabItens[[#This Row],[PontoPed]]&gt;0, IF(tabItens[[#This Row],[PontoPed]]&lt;1, 1, IF( tabItens[[#This Row],[Saldo]]&gt;tabItens[[#This Row],[PontoPed]], 0, (tabItens[[#This Row],[PontoPed]]-tabItens[[#This Row],[Saldo]])/tabItens[[#This Row],[PontoPed]] ) ), 0 )</f>
        <v>0</v>
      </c>
      <c r="BD878" s="274">
        <f>ROUNDDOWN(IF( OR( AND(tabItens[[#This Row],[PontoPed]]&lt;tabItens[[#This Row],[Saldo]],tabItens[[#This Row],[Saldo]]&gt;0), tabItens[[#This Row],[PontoPed]]=0), 99, IF(AND(tabItens[[#This Row],[Saldo]]=0,tabItens[[#This Row],[PontoPed]]&gt;0), 0, (1-tabItens[[#This Row],[PctAb]])*10 ) ),0)</f>
        <v>99</v>
      </c>
      <c r="BE878" s="275">
        <f>MAX(ROUNDDOWN( IF(tabItens[[#This Row],[Abaixo]] &gt; 0,   tabItens[[#This Row],[Abaixo]] + (tabItens[[#This Row],[PontoMês]] * IF( OR( ISBLANK(tabItens[[#This Row],[ATA Nº/ANO]]), tabItens[[#This Row],[ATA Nº/ANO]] = ""),BE$2,BE$1)),0),0),0)</f>
        <v>0</v>
      </c>
      <c r="BF878"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8" s="276">
        <f>SUMIF(Consumo!$C$3:$C$902,tabItens[[#This Row],[CÓDIGO]],Consumo!$E$3:$E$902)</f>
        <v>0</v>
      </c>
      <c r="BH878" s="277">
        <f>IF(AND(tabItens[[#This Row],[Pend]] &gt; 0,tabItens[[#This Row],[Consumo]] &lt;&gt; 0), tabItens[[#This Row],[Pend]] / tabItens[[#This Row],[Consumo]], 0 )</f>
        <v>0</v>
      </c>
      <c r="BI878" s="276"/>
      <c r="BJ878" s="276"/>
      <c r="BK878" s="278" t="s">
        <v>2077</v>
      </c>
    </row>
    <row r="879" spans="1:63" x14ac:dyDescent="0.3">
      <c r="A879" s="239">
        <v>28308</v>
      </c>
      <c r="B879" s="240" t="s">
        <v>1242</v>
      </c>
      <c r="C879" s="241" t="s">
        <v>264</v>
      </c>
      <c r="D879" s="242">
        <v>13.09</v>
      </c>
      <c r="E879" s="243"/>
      <c r="F879" s="243"/>
      <c r="G879" s="243" t="s">
        <v>891</v>
      </c>
      <c r="H879" s="244">
        <v>94</v>
      </c>
      <c r="I879" s="245">
        <v>103003</v>
      </c>
      <c r="J879" s="246">
        <v>13.09</v>
      </c>
      <c r="K879" s="247">
        <v>61</v>
      </c>
      <c r="L879" s="248">
        <f>IF(tabItens[[#This Row],[Média]] &gt; 0, tabItens[[#This Row],[QTDE ATUAL]] / tabItens[[#This Row],[Média]],999.9)</f>
        <v>999.9</v>
      </c>
      <c r="M879" s="249">
        <v>0</v>
      </c>
      <c r="N879" s="250">
        <f>tabItens[[#This Row],[VALOR UNIT.]] * tabItens[[#This Row],[LC]]</f>
        <v>0</v>
      </c>
      <c r="O879" s="251" t="s">
        <v>2093</v>
      </c>
      <c r="P879" s="252"/>
      <c r="Q879" s="253"/>
      <c r="R879" s="250"/>
      <c r="S879" s="254"/>
      <c r="T879" s="255">
        <f>ROUNDDOWN(IFERROR(tabItens[[#This Row],[ATA DT.VALID.]] - $D$1,0) / 30,0)</f>
        <v>-1507</v>
      </c>
      <c r="U879" s="240" t="s">
        <v>972</v>
      </c>
      <c r="V879" s="256">
        <v>1</v>
      </c>
      <c r="W879" s="257" t="s">
        <v>2067</v>
      </c>
      <c r="X879" s="258">
        <v>61</v>
      </c>
      <c r="Y879" s="259">
        <v>8</v>
      </c>
      <c r="Z879" s="260"/>
      <c r="AA879" s="261"/>
      <c r="AB879" s="262"/>
      <c r="AC879" s="262"/>
      <c r="AD879" s="261"/>
      <c r="AE879" s="262"/>
      <c r="AF879" s="255"/>
      <c r="AG879" s="263" t="s">
        <v>2063</v>
      </c>
      <c r="AH879" s="264"/>
      <c r="AI879" s="255">
        <v>22</v>
      </c>
      <c r="AJ879" s="264">
        <v>44573</v>
      </c>
      <c r="AK879" s="264" t="s">
        <v>891</v>
      </c>
      <c r="AL879" s="264">
        <v>44522</v>
      </c>
      <c r="AM879" s="254"/>
      <c r="AN879" s="243"/>
      <c r="AO879" s="265" t="str">
        <f>_xlfn.IFNA(IF(VLOOKUP(tabItens[[#This Row],[CÓDIGO]],tabExcluirDoEstoque[#Data],1,FALSE),"sim",""),"")</f>
        <v/>
      </c>
      <c r="AP879" s="266" t="str">
        <f ca="1">IF(OR(ISBLANK(tabItens[[#This Row],[ATA DT.VALID.]]),tabItens[[#This Row],[ATA DT.VALID.]]="",tabItens[[#This Row],[ATA DT.VALID.]]=" "),"",IF(TYPE(tabItens[[#This Row],[ATA DT.VALID.]])=1,ROUNDUP((tabItens[[#This Row],[ATA DT.VALID.]]-TODAY())/7,0),""))</f>
        <v/>
      </c>
      <c r="AQ879" s="267">
        <v>0</v>
      </c>
      <c r="AR879" s="268" t="str">
        <f>IF(ISBLANK(tabItens[[#This Row],[CÓDIGO]]),"",IFERROR(VLOOKUP(tabItens[[#This Row],[CÓDIGO]],Consumo!$C$2:$AI$902,32,FALSE),0))</f>
        <v>04.2023</v>
      </c>
      <c r="AS879" s="269">
        <f>SUMIF(Consumo!$C$3:$C$902,tabItens[[#This Row],[CÓDIGO]],Consumo!$T$3:$T$902) + SUMIF(Consumo!$C$3:$C$902,tabItens[[#This Row],[CÓDIGO]],Consumo!$U$3:$U$902) + SUMIF(Consumo!$C$3:$C$902,tabItens[[#This Row],[CÓDIGO]],Consumo!$V$3:$V$902) + SUMIF(Consumo!$C$3:$C$902,tabItens[[#This Row],[CÓDIGO]],Consumo!$W$3:$W$902)</f>
        <v>0</v>
      </c>
      <c r="AT879" s="269">
        <f>SUMIF(Consumo!$C$3:$C$902,tabItens[[#This Row],[CÓDIGO]],Consumo!$AF$3:$AF$902)</f>
        <v>101</v>
      </c>
      <c r="AU879" s="270">
        <f>SUMIF(Consumo!$C$3:$C$902,tabItens[[#This Row],[CÓDIGO]],Consumo!$AG$3:$AG$902)</f>
        <v>34</v>
      </c>
      <c r="AV879" s="271">
        <f>SUMIF(Consumo!$C$3:$C$902,tabItens[[#This Row],[CÓDIGO]],Consumo!$AE$3:$AE$902)</f>
        <v>0</v>
      </c>
      <c r="AW879" s="244">
        <f>tabItens[[#This Row],[QTDE ATUAL]] + tabItens[[#This Row],[RC QTDE]] + tabItens[[#This Row],[AF SALDO]] + tabItens[[#This Row],[Recentes]]</f>
        <v>94</v>
      </c>
      <c r="AX879" s="272">
        <v>9</v>
      </c>
      <c r="AY879" s="272">
        <v>4</v>
      </c>
      <c r="AZ879" s="272">
        <f>IF(ISBLANK(tabItens[[#This Row],[CÓDIGO]]),"",tabItens[[#This Row],[PontoMês]] * (AZ$2+tabItens[[#This Row],[PontoQtM]]))</f>
        <v>36</v>
      </c>
      <c r="BA879" s="271">
        <f>tabItens[[#This Row],[PontoPed]] - tabItens[[#This Row],[Saldo]] + (1/10)</f>
        <v>-57.9</v>
      </c>
      <c r="BB879" s="271">
        <f xml:space="preserve"> tabItens[[#This Row],[PontoMês]] * BB$2 - tabItens[[#This Row],[QTDE ATUAL]] - (1/10)</f>
        <v>-85.1</v>
      </c>
      <c r="BC879" s="273">
        <f>IF( tabItens[[#This Row],[PontoPed]]&gt;0, IF(tabItens[[#This Row],[PontoPed]]&lt;1, 1, IF( tabItens[[#This Row],[Saldo]]&gt;tabItens[[#This Row],[PontoPed]], 0, (tabItens[[#This Row],[PontoPed]]-tabItens[[#This Row],[Saldo]])/tabItens[[#This Row],[PontoPed]] ) ), 0 )</f>
        <v>0</v>
      </c>
      <c r="BD879" s="274">
        <f>ROUNDDOWN(IF( OR( AND(tabItens[[#This Row],[PontoPed]]&lt;tabItens[[#This Row],[Saldo]],tabItens[[#This Row],[Saldo]]&gt;0), tabItens[[#This Row],[PontoPed]]=0), 99, IF(AND(tabItens[[#This Row],[Saldo]]=0,tabItens[[#This Row],[PontoPed]]&gt;0), 0, (1-tabItens[[#This Row],[PctAb]])*10 ) ),0)</f>
        <v>99</v>
      </c>
      <c r="BE879" s="275">
        <f>MAX(ROUNDDOWN( IF(tabItens[[#This Row],[Abaixo]] &gt; 0,   tabItens[[#This Row],[Abaixo]] + (tabItens[[#This Row],[PontoMês]] * IF( OR( ISBLANK(tabItens[[#This Row],[ATA Nº/ANO]]), tabItens[[#This Row],[ATA Nº/ANO]] = ""),BE$2,BE$1)),0),0),0)</f>
        <v>0</v>
      </c>
      <c r="BF879"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9" s="276">
        <f>SUMIF(Consumo!$C$3:$C$902,tabItens[[#This Row],[CÓDIGO]],Consumo!$E$3:$E$902)</f>
        <v>0</v>
      </c>
      <c r="BH879" s="277">
        <f>IF(AND(tabItens[[#This Row],[Pend]] &gt; 0,tabItens[[#This Row],[Consumo]] &lt;&gt; 0), tabItens[[#This Row],[Pend]] / tabItens[[#This Row],[Consumo]], 0 )</f>
        <v>0</v>
      </c>
      <c r="BI879" s="276"/>
      <c r="BJ879" s="276"/>
      <c r="BK879" s="278" t="s">
        <v>2077</v>
      </c>
    </row>
    <row r="880" spans="1:63" x14ac:dyDescent="0.3">
      <c r="A880" s="239">
        <v>28306</v>
      </c>
      <c r="B880" s="240" t="s">
        <v>1240</v>
      </c>
      <c r="C880" s="241" t="s">
        <v>264</v>
      </c>
      <c r="D880" s="242">
        <v>29.08</v>
      </c>
      <c r="E880" s="243"/>
      <c r="F880" s="243"/>
      <c r="G880" s="243" t="s">
        <v>891</v>
      </c>
      <c r="H880" s="244">
        <v>153</v>
      </c>
      <c r="I880" s="245">
        <v>103003</v>
      </c>
      <c r="J880" s="246">
        <v>29.08</v>
      </c>
      <c r="K880" s="247">
        <v>23</v>
      </c>
      <c r="L880" s="248">
        <f>IF(tabItens[[#This Row],[Média]] &gt; 0, tabItens[[#This Row],[QTDE ATUAL]] / tabItens[[#This Row],[Média]],999.9)</f>
        <v>999.9</v>
      </c>
      <c r="M880" s="249">
        <v>0</v>
      </c>
      <c r="N880" s="250">
        <f>tabItens[[#This Row],[VALOR UNIT.]] * tabItens[[#This Row],[LC]]</f>
        <v>0</v>
      </c>
      <c r="O880" s="251" t="s">
        <v>2093</v>
      </c>
      <c r="P880" s="252"/>
      <c r="Q880" s="253"/>
      <c r="R880" s="250"/>
      <c r="S880" s="254"/>
      <c r="T880" s="255">
        <f>ROUNDDOWN(IFERROR(tabItens[[#This Row],[ATA DT.VALID.]] - $D$1,0) / 30,0)</f>
        <v>-1507</v>
      </c>
      <c r="U880" s="240" t="s">
        <v>972</v>
      </c>
      <c r="V880" s="256">
        <v>1</v>
      </c>
      <c r="W880" s="257" t="s">
        <v>2067</v>
      </c>
      <c r="X880" s="258">
        <v>61</v>
      </c>
      <c r="Y880" s="259">
        <v>8</v>
      </c>
      <c r="Z880" s="260"/>
      <c r="AA880" s="261"/>
      <c r="AB880" s="262"/>
      <c r="AC880" s="262"/>
      <c r="AD880" s="261"/>
      <c r="AE880" s="262"/>
      <c r="AF880" s="255"/>
      <c r="AG880" s="263" t="s">
        <v>2063</v>
      </c>
      <c r="AH880" s="264"/>
      <c r="AI880" s="255">
        <v>8</v>
      </c>
      <c r="AJ880" s="264">
        <v>44573</v>
      </c>
      <c r="AK880" s="264" t="s">
        <v>891</v>
      </c>
      <c r="AL880" s="264">
        <v>44522</v>
      </c>
      <c r="AM880" s="254"/>
      <c r="AN880" s="243"/>
      <c r="AO880" s="265" t="str">
        <f>_xlfn.IFNA(IF(VLOOKUP(tabItens[[#This Row],[CÓDIGO]],tabExcluirDoEstoque[#Data],1,FALSE),"sim",""),"")</f>
        <v/>
      </c>
      <c r="AP880" s="266" t="str">
        <f ca="1">IF(OR(ISBLANK(tabItens[[#This Row],[ATA DT.VALID.]]),tabItens[[#This Row],[ATA DT.VALID.]]="",tabItens[[#This Row],[ATA DT.VALID.]]=" "),"",IF(TYPE(tabItens[[#This Row],[ATA DT.VALID.]])=1,ROUNDUP((tabItens[[#This Row],[ATA DT.VALID.]]-TODAY())/7,0),""))</f>
        <v/>
      </c>
      <c r="AQ880" s="267">
        <v>0</v>
      </c>
      <c r="AR880" s="268" t="str">
        <f>IF(ISBLANK(tabItens[[#This Row],[CÓDIGO]]),"",IFERROR(VLOOKUP(tabItens[[#This Row],[CÓDIGO]],Consumo!$C$2:$AI$902,32,FALSE),0))</f>
        <v>04.2023</v>
      </c>
      <c r="AS880" s="269">
        <f>SUMIF(Consumo!$C$3:$C$902,tabItens[[#This Row],[CÓDIGO]],Consumo!$T$3:$T$902) + SUMIF(Consumo!$C$3:$C$902,tabItens[[#This Row],[CÓDIGO]],Consumo!$U$3:$U$902) + SUMIF(Consumo!$C$3:$C$902,tabItens[[#This Row],[CÓDIGO]],Consumo!$V$3:$V$902) + SUMIF(Consumo!$C$3:$C$902,tabItens[[#This Row],[CÓDIGO]],Consumo!$W$3:$W$902)</f>
        <v>0</v>
      </c>
      <c r="AT880" s="269">
        <f>SUMIF(Consumo!$C$3:$C$902,tabItens[[#This Row],[CÓDIGO]],Consumo!$AF$3:$AF$902)</f>
        <v>48</v>
      </c>
      <c r="AU880" s="270">
        <f>SUMIF(Consumo!$C$3:$C$902,tabItens[[#This Row],[CÓDIGO]],Consumo!$AG$3:$AG$902)</f>
        <v>12</v>
      </c>
      <c r="AV880" s="271">
        <f>SUMIF(Consumo!$C$3:$C$902,tabItens[[#This Row],[CÓDIGO]],Consumo!$AE$3:$AE$902)</f>
        <v>0</v>
      </c>
      <c r="AW880" s="244">
        <f>tabItens[[#This Row],[QTDE ATUAL]] + tabItens[[#This Row],[RC QTDE]] + tabItens[[#This Row],[AF SALDO]] + tabItens[[#This Row],[Recentes]]</f>
        <v>153</v>
      </c>
      <c r="AX880" s="272">
        <v>7</v>
      </c>
      <c r="AY880" s="272">
        <v>4</v>
      </c>
      <c r="AZ880" s="272">
        <f>IF(ISBLANK(tabItens[[#This Row],[CÓDIGO]]),"",tabItens[[#This Row],[PontoMês]] * (AZ$2+tabItens[[#This Row],[PontoQtM]]))</f>
        <v>28</v>
      </c>
      <c r="BA880" s="271">
        <f>tabItens[[#This Row],[PontoPed]] - tabItens[[#This Row],[Saldo]] + (1/10)</f>
        <v>-124.9</v>
      </c>
      <c r="BB880" s="271">
        <f xml:space="preserve"> tabItens[[#This Row],[PontoMês]] * BB$2 - tabItens[[#This Row],[QTDE ATUAL]] - (1/10)</f>
        <v>-146.1</v>
      </c>
      <c r="BC880" s="273">
        <f>IF( tabItens[[#This Row],[PontoPed]]&gt;0, IF(tabItens[[#This Row],[PontoPed]]&lt;1, 1, IF( tabItens[[#This Row],[Saldo]]&gt;tabItens[[#This Row],[PontoPed]], 0, (tabItens[[#This Row],[PontoPed]]-tabItens[[#This Row],[Saldo]])/tabItens[[#This Row],[PontoPed]] ) ), 0 )</f>
        <v>0</v>
      </c>
      <c r="BD880" s="274">
        <f>ROUNDDOWN(IF( OR( AND(tabItens[[#This Row],[PontoPed]]&lt;tabItens[[#This Row],[Saldo]],tabItens[[#This Row],[Saldo]]&gt;0), tabItens[[#This Row],[PontoPed]]=0), 99, IF(AND(tabItens[[#This Row],[Saldo]]=0,tabItens[[#This Row],[PontoPed]]&gt;0), 0, (1-tabItens[[#This Row],[PctAb]])*10 ) ),0)</f>
        <v>99</v>
      </c>
      <c r="BE880" s="275">
        <f>MAX(ROUNDDOWN( IF(tabItens[[#This Row],[Abaixo]] &gt; 0,   tabItens[[#This Row],[Abaixo]] + (tabItens[[#This Row],[PontoMês]] * IF( OR( ISBLANK(tabItens[[#This Row],[ATA Nº/ANO]]), tabItens[[#This Row],[ATA Nº/ANO]] = ""),BE$2,BE$1)),0),0),0)</f>
        <v>0</v>
      </c>
      <c r="BF88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0" s="276">
        <f>SUMIF(Consumo!$C$3:$C$902,tabItens[[#This Row],[CÓDIGO]],Consumo!$E$3:$E$902)</f>
        <v>0</v>
      </c>
      <c r="BH880" s="277">
        <f>IF(AND(tabItens[[#This Row],[Pend]] &gt; 0,tabItens[[#This Row],[Consumo]] &lt;&gt; 0), tabItens[[#This Row],[Pend]] / tabItens[[#This Row],[Consumo]], 0 )</f>
        <v>0</v>
      </c>
      <c r="BI880" s="276"/>
      <c r="BJ880" s="276"/>
      <c r="BK880" s="278" t="s">
        <v>2077</v>
      </c>
    </row>
    <row r="881" spans="1:63" x14ac:dyDescent="0.3">
      <c r="A881" s="239">
        <v>28307</v>
      </c>
      <c r="B881" s="240" t="s">
        <v>1241</v>
      </c>
      <c r="C881" s="241" t="s">
        <v>264</v>
      </c>
      <c r="D881" s="242">
        <v>7.6</v>
      </c>
      <c r="E881" s="243"/>
      <c r="F881" s="243"/>
      <c r="G881" s="243" t="s">
        <v>891</v>
      </c>
      <c r="H881" s="244">
        <v>22</v>
      </c>
      <c r="I881" s="245">
        <v>103003</v>
      </c>
      <c r="J881" s="246">
        <v>7.6</v>
      </c>
      <c r="K881" s="247">
        <v>8</v>
      </c>
      <c r="L881" s="248">
        <f>IF(tabItens[[#This Row],[Média]] &gt; 0, tabItens[[#This Row],[QTDE ATUAL]] / tabItens[[#This Row],[Média]],999.9)</f>
        <v>999.9</v>
      </c>
      <c r="M881" s="249">
        <v>0</v>
      </c>
      <c r="N881" s="250">
        <f>tabItens[[#This Row],[VALOR UNIT.]] * tabItens[[#This Row],[LC]]</f>
        <v>0</v>
      </c>
      <c r="O881" s="251" t="s">
        <v>2099</v>
      </c>
      <c r="P881" s="252"/>
      <c r="Q881" s="253"/>
      <c r="R881" s="250"/>
      <c r="S881" s="254"/>
      <c r="T881" s="255">
        <f>ROUNDDOWN(IFERROR(tabItens[[#This Row],[ATA DT.VALID.]] - $D$1,0) / 30,0)</f>
        <v>-1507</v>
      </c>
      <c r="U881" s="240" t="s">
        <v>972</v>
      </c>
      <c r="V881" s="256">
        <v>1</v>
      </c>
      <c r="W881" s="257" t="s">
        <v>2067</v>
      </c>
      <c r="X881" s="258">
        <v>61</v>
      </c>
      <c r="Y881" s="259">
        <v>8</v>
      </c>
      <c r="Z881" s="260"/>
      <c r="AA881" s="261"/>
      <c r="AB881" s="262"/>
      <c r="AC881" s="262"/>
      <c r="AD881" s="261"/>
      <c r="AE881" s="262"/>
      <c r="AF881" s="255"/>
      <c r="AG881" s="263" t="s">
        <v>2063</v>
      </c>
      <c r="AH881" s="264"/>
      <c r="AI881" s="255">
        <v>4</v>
      </c>
      <c r="AJ881" s="264">
        <v>42559</v>
      </c>
      <c r="AK881" s="264" t="s">
        <v>891</v>
      </c>
      <c r="AL881" s="264">
        <v>42551</v>
      </c>
      <c r="AM881" s="254"/>
      <c r="AN881" s="243"/>
      <c r="AO881" s="265" t="str">
        <f>_xlfn.IFNA(IF(VLOOKUP(tabItens[[#This Row],[CÓDIGO]],tabExcluirDoEstoque[#Data],1,FALSE),"sim",""),"")</f>
        <v/>
      </c>
      <c r="AP881" s="266" t="str">
        <f ca="1">IF(OR(ISBLANK(tabItens[[#This Row],[ATA DT.VALID.]]),tabItens[[#This Row],[ATA DT.VALID.]]="",tabItens[[#This Row],[ATA DT.VALID.]]=" "),"",IF(TYPE(tabItens[[#This Row],[ATA DT.VALID.]])=1,ROUNDUP((tabItens[[#This Row],[ATA DT.VALID.]]-TODAY())/7,0),""))</f>
        <v/>
      </c>
      <c r="AQ881" s="267">
        <v>0</v>
      </c>
      <c r="AR881" s="268" t="str">
        <f>IF(ISBLANK(tabItens[[#This Row],[CÓDIGO]]),"",IFERROR(VLOOKUP(tabItens[[#This Row],[CÓDIGO]],Consumo!$C$2:$AI$902,32,FALSE),0))</f>
        <v>04.2023</v>
      </c>
      <c r="AS881" s="269">
        <f>SUMIF(Consumo!$C$3:$C$902,tabItens[[#This Row],[CÓDIGO]],Consumo!$T$3:$T$902) + SUMIF(Consumo!$C$3:$C$902,tabItens[[#This Row],[CÓDIGO]],Consumo!$U$3:$U$902) + SUMIF(Consumo!$C$3:$C$902,tabItens[[#This Row],[CÓDIGO]],Consumo!$V$3:$V$902) + SUMIF(Consumo!$C$3:$C$902,tabItens[[#This Row],[CÓDIGO]],Consumo!$W$3:$W$902)</f>
        <v>0</v>
      </c>
      <c r="AT881" s="269">
        <f>SUMIF(Consumo!$C$3:$C$902,tabItens[[#This Row],[CÓDIGO]],Consumo!$AF$3:$AF$902)</f>
        <v>8</v>
      </c>
      <c r="AU881" s="270">
        <f>SUMIF(Consumo!$C$3:$C$902,tabItens[[#This Row],[CÓDIGO]],Consumo!$AG$3:$AG$902)</f>
        <v>8</v>
      </c>
      <c r="AV881" s="271">
        <f>SUMIF(Consumo!$C$3:$C$902,tabItens[[#This Row],[CÓDIGO]],Consumo!$AE$3:$AE$902)</f>
        <v>0</v>
      </c>
      <c r="AW881" s="244">
        <f>tabItens[[#This Row],[QTDE ATUAL]] + tabItens[[#This Row],[RC QTDE]] + tabItens[[#This Row],[AF SALDO]] + tabItens[[#This Row],[Recentes]]</f>
        <v>22</v>
      </c>
      <c r="AX881" s="272">
        <v>5</v>
      </c>
      <c r="AY881" s="272">
        <v>4</v>
      </c>
      <c r="AZ881" s="272">
        <f>IF(ISBLANK(tabItens[[#This Row],[CÓDIGO]]),"",tabItens[[#This Row],[PontoMês]] * (AZ$2+tabItens[[#This Row],[PontoQtM]]))</f>
        <v>20</v>
      </c>
      <c r="BA881" s="271">
        <f>tabItens[[#This Row],[PontoPed]] - tabItens[[#This Row],[Saldo]] + (1/10)</f>
        <v>-1.9</v>
      </c>
      <c r="BB881" s="271">
        <f xml:space="preserve"> tabItens[[#This Row],[PontoMês]] * BB$2 - tabItens[[#This Row],[QTDE ATUAL]] - (1/10)</f>
        <v>-17.100000000000001</v>
      </c>
      <c r="BC881" s="273">
        <f>IF( tabItens[[#This Row],[PontoPed]]&gt;0, IF(tabItens[[#This Row],[PontoPed]]&lt;1, 1, IF( tabItens[[#This Row],[Saldo]]&gt;tabItens[[#This Row],[PontoPed]], 0, (tabItens[[#This Row],[PontoPed]]-tabItens[[#This Row],[Saldo]])/tabItens[[#This Row],[PontoPed]] ) ), 0 )</f>
        <v>0</v>
      </c>
      <c r="BD881" s="274">
        <f>ROUNDDOWN(IF( OR( AND(tabItens[[#This Row],[PontoPed]]&lt;tabItens[[#This Row],[Saldo]],tabItens[[#This Row],[Saldo]]&gt;0), tabItens[[#This Row],[PontoPed]]=0), 99, IF(AND(tabItens[[#This Row],[Saldo]]=0,tabItens[[#This Row],[PontoPed]]&gt;0), 0, (1-tabItens[[#This Row],[PctAb]])*10 ) ),0)</f>
        <v>99</v>
      </c>
      <c r="BE881" s="275">
        <f>MAX(ROUNDDOWN( IF(tabItens[[#This Row],[Abaixo]] &gt; 0,   tabItens[[#This Row],[Abaixo]] + (tabItens[[#This Row],[PontoMês]] * IF( OR( ISBLANK(tabItens[[#This Row],[ATA Nº/ANO]]), tabItens[[#This Row],[ATA Nº/ANO]] = ""),BE$2,BE$1)),0),0),0)</f>
        <v>0</v>
      </c>
      <c r="BF88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1" s="276">
        <f>SUMIF(Consumo!$C$3:$C$902,tabItens[[#This Row],[CÓDIGO]],Consumo!$E$3:$E$902)</f>
        <v>0</v>
      </c>
      <c r="BH881" s="277">
        <f>IF(AND(tabItens[[#This Row],[Pend]] &gt; 0,tabItens[[#This Row],[Consumo]] &lt;&gt; 0), tabItens[[#This Row],[Pend]] / tabItens[[#This Row],[Consumo]], 0 )</f>
        <v>0</v>
      </c>
      <c r="BI881" s="276"/>
      <c r="BJ881" s="276"/>
      <c r="BK881" s="278" t="s">
        <v>2077</v>
      </c>
    </row>
    <row r="882" spans="1:63" x14ac:dyDescent="0.3">
      <c r="A882" s="239">
        <v>80390</v>
      </c>
      <c r="B882" s="240" t="s">
        <v>1468</v>
      </c>
      <c r="C882" s="241" t="s">
        <v>264</v>
      </c>
      <c r="D882" s="242">
        <v>16.5</v>
      </c>
      <c r="E882" s="243"/>
      <c r="F882" s="243"/>
      <c r="G882" s="243" t="s">
        <v>891</v>
      </c>
      <c r="H882" s="244">
        <v>75</v>
      </c>
      <c r="I882" s="245">
        <v>103003</v>
      </c>
      <c r="J882" s="246">
        <v>16.5</v>
      </c>
      <c r="K882" s="247">
        <v>109</v>
      </c>
      <c r="L882" s="248">
        <f>IF(tabItens[[#This Row],[Média]] &gt; 0, tabItens[[#This Row],[QTDE ATUAL]] / tabItens[[#This Row],[Média]],999.9)</f>
        <v>999.9</v>
      </c>
      <c r="M882" s="249">
        <v>0</v>
      </c>
      <c r="N882" s="250">
        <f>tabItens[[#This Row],[VALOR UNIT.]] * tabItens[[#This Row],[LC]]</f>
        <v>0</v>
      </c>
      <c r="O882" s="251" t="s">
        <v>2087</v>
      </c>
      <c r="P882" s="252"/>
      <c r="Q882" s="253"/>
      <c r="R882" s="250"/>
      <c r="S882" s="254"/>
      <c r="T882" s="255">
        <f>ROUNDDOWN(IFERROR(tabItens[[#This Row],[ATA DT.VALID.]] - $D$1,0) / 30,0)</f>
        <v>-1507</v>
      </c>
      <c r="U882" s="240" t="s">
        <v>1017</v>
      </c>
      <c r="V882" s="256">
        <v>1</v>
      </c>
      <c r="W882" s="257" t="s">
        <v>2067</v>
      </c>
      <c r="X882" s="258">
        <v>61</v>
      </c>
      <c r="Y882" s="259">
        <v>15</v>
      </c>
      <c r="Z882" s="260"/>
      <c r="AA882" s="261"/>
      <c r="AB882" s="262"/>
      <c r="AC882" s="262"/>
      <c r="AD882" s="261"/>
      <c r="AE882" s="262"/>
      <c r="AF882" s="255"/>
      <c r="AG882" s="263" t="s">
        <v>2063</v>
      </c>
      <c r="AH882" s="264"/>
      <c r="AI882" s="255">
        <v>38</v>
      </c>
      <c r="AJ882" s="264">
        <v>44830</v>
      </c>
      <c r="AK882" s="264">
        <v>38169</v>
      </c>
      <c r="AL882" s="264">
        <v>44748</v>
      </c>
      <c r="AM882" s="254"/>
      <c r="AN882" s="243"/>
      <c r="AO882" s="265" t="str">
        <f>_xlfn.IFNA(IF(VLOOKUP(tabItens[[#This Row],[CÓDIGO]],tabExcluirDoEstoque[#Data],1,FALSE),"sim",""),"")</f>
        <v/>
      </c>
      <c r="AP882" s="266" t="str">
        <f ca="1">IF(OR(ISBLANK(tabItens[[#This Row],[ATA DT.VALID.]]),tabItens[[#This Row],[ATA DT.VALID.]]="",tabItens[[#This Row],[ATA DT.VALID.]]=" "),"",IF(TYPE(tabItens[[#This Row],[ATA DT.VALID.]])=1,ROUNDUP((tabItens[[#This Row],[ATA DT.VALID.]]-TODAY())/7,0),""))</f>
        <v/>
      </c>
      <c r="AQ882" s="267">
        <v>0</v>
      </c>
      <c r="AR882" s="268" t="str">
        <f>IF(ISBLANK(tabItens[[#This Row],[CÓDIGO]]),"",IFERROR(VLOOKUP(tabItens[[#This Row],[CÓDIGO]],Consumo!$C$2:$AI$902,32,FALSE),0))</f>
        <v>05.2023</v>
      </c>
      <c r="AS882" s="269">
        <f>SUMIF(Consumo!$C$3:$C$902,tabItens[[#This Row],[CÓDIGO]],Consumo!$T$3:$T$902) + SUMIF(Consumo!$C$3:$C$902,tabItens[[#This Row],[CÓDIGO]],Consumo!$U$3:$U$902) + SUMIF(Consumo!$C$3:$C$902,tabItens[[#This Row],[CÓDIGO]],Consumo!$V$3:$V$902) + SUMIF(Consumo!$C$3:$C$902,tabItens[[#This Row],[CÓDIGO]],Consumo!$W$3:$W$902)</f>
        <v>50</v>
      </c>
      <c r="AT882" s="269">
        <f>SUMIF(Consumo!$C$3:$C$902,tabItens[[#This Row],[CÓDIGO]],Consumo!$AF$3:$AF$902)</f>
        <v>139</v>
      </c>
      <c r="AU882" s="270">
        <f>SUMIF(Consumo!$C$3:$C$902,tabItens[[#This Row],[CÓDIGO]],Consumo!$AG$3:$AG$902)</f>
        <v>50</v>
      </c>
      <c r="AV882" s="271">
        <f>SUMIF(Consumo!$C$3:$C$902,tabItens[[#This Row],[CÓDIGO]],Consumo!$AE$3:$AE$902)</f>
        <v>0</v>
      </c>
      <c r="AW882" s="244">
        <f>tabItens[[#This Row],[QTDE ATUAL]] + tabItens[[#This Row],[RC QTDE]] + tabItens[[#This Row],[AF SALDO]] + tabItens[[#This Row],[Recentes]]</f>
        <v>75</v>
      </c>
      <c r="AX882" s="272">
        <v>9</v>
      </c>
      <c r="AY882" s="272">
        <v>4</v>
      </c>
      <c r="AZ882" s="272">
        <f>IF(ISBLANK(tabItens[[#This Row],[CÓDIGO]]),"",tabItens[[#This Row],[PontoMês]] * (AZ$2+tabItens[[#This Row],[PontoQtM]]))</f>
        <v>36</v>
      </c>
      <c r="BA882" s="271">
        <f>tabItens[[#This Row],[PontoPed]] - tabItens[[#This Row],[Saldo]] + (1/10)</f>
        <v>-38.9</v>
      </c>
      <c r="BB882" s="271">
        <f xml:space="preserve"> tabItens[[#This Row],[PontoMês]] * BB$2 - tabItens[[#This Row],[QTDE ATUAL]] - (1/10)</f>
        <v>-66.099999999999994</v>
      </c>
      <c r="BC882" s="273">
        <f>IF( tabItens[[#This Row],[PontoPed]]&gt;0, IF(tabItens[[#This Row],[PontoPed]]&lt;1, 1, IF( tabItens[[#This Row],[Saldo]]&gt;tabItens[[#This Row],[PontoPed]], 0, (tabItens[[#This Row],[PontoPed]]-tabItens[[#This Row],[Saldo]])/tabItens[[#This Row],[PontoPed]] ) ), 0 )</f>
        <v>0</v>
      </c>
      <c r="BD882" s="274">
        <f>ROUNDDOWN(IF( OR( AND(tabItens[[#This Row],[PontoPed]]&lt;tabItens[[#This Row],[Saldo]],tabItens[[#This Row],[Saldo]]&gt;0), tabItens[[#This Row],[PontoPed]]=0), 99, IF(AND(tabItens[[#This Row],[Saldo]]=0,tabItens[[#This Row],[PontoPed]]&gt;0), 0, (1-tabItens[[#This Row],[PctAb]])*10 ) ),0)</f>
        <v>99</v>
      </c>
      <c r="BE882" s="275">
        <f>MAX(ROUNDDOWN( IF(tabItens[[#This Row],[Abaixo]] &gt; 0,   tabItens[[#This Row],[Abaixo]] + (tabItens[[#This Row],[PontoMês]] * IF( OR( ISBLANK(tabItens[[#This Row],[ATA Nº/ANO]]), tabItens[[#This Row],[ATA Nº/ANO]] = ""),BE$2,BE$1)),0),0),0)</f>
        <v>0</v>
      </c>
      <c r="BF88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2" s="276">
        <f>SUMIF(Consumo!$C$3:$C$902,tabItens[[#This Row],[CÓDIGO]],Consumo!$E$3:$E$902)</f>
        <v>0</v>
      </c>
      <c r="BH882" s="277">
        <f>IF(AND(tabItens[[#This Row],[Pend]] &gt; 0,tabItens[[#This Row],[Consumo]] &lt;&gt; 0), tabItens[[#This Row],[Pend]] / tabItens[[#This Row],[Consumo]], 0 )</f>
        <v>0</v>
      </c>
      <c r="BI882" s="276"/>
      <c r="BJ882" s="276"/>
      <c r="BK882" s="278" t="s">
        <v>2077</v>
      </c>
    </row>
    <row r="883" spans="1:63" x14ac:dyDescent="0.3">
      <c r="A883" s="239">
        <v>104667</v>
      </c>
      <c r="B883" s="240" t="s">
        <v>1609</v>
      </c>
      <c r="C883" s="241" t="s">
        <v>264</v>
      </c>
      <c r="D883" s="242">
        <v>184</v>
      </c>
      <c r="E883" s="243"/>
      <c r="F883" s="243"/>
      <c r="G883" s="243" t="s">
        <v>891</v>
      </c>
      <c r="H883" s="244">
        <v>106</v>
      </c>
      <c r="I883" s="245">
        <v>103003</v>
      </c>
      <c r="J883" s="246">
        <v>184</v>
      </c>
      <c r="K883" s="247">
        <v>66</v>
      </c>
      <c r="L883" s="248">
        <f>IF(tabItens[[#This Row],[Média]] &gt; 0, tabItens[[#This Row],[QTDE ATUAL]] / tabItens[[#This Row],[Média]],999.9)</f>
        <v>999.9</v>
      </c>
      <c r="M883" s="249">
        <v>0</v>
      </c>
      <c r="N883" s="250">
        <f>tabItens[[#This Row],[VALOR UNIT.]] * tabItens[[#This Row],[LC]]</f>
        <v>0</v>
      </c>
      <c r="O883" s="251" t="s">
        <v>2099</v>
      </c>
      <c r="P883" s="252"/>
      <c r="Q883" s="253"/>
      <c r="R883" s="250"/>
      <c r="S883" s="254"/>
      <c r="T883" s="255">
        <f>ROUNDDOWN(IFERROR(tabItens[[#This Row],[ATA DT.VALID.]] - $D$1,0) / 30,0)</f>
        <v>-1507</v>
      </c>
      <c r="U883" s="240" t="s">
        <v>1017</v>
      </c>
      <c r="V883" s="256">
        <v>1</v>
      </c>
      <c r="W883" s="257" t="s">
        <v>2067</v>
      </c>
      <c r="X883" s="258">
        <v>61</v>
      </c>
      <c r="Y883" s="259">
        <v>15</v>
      </c>
      <c r="Z883" s="260"/>
      <c r="AA883" s="261"/>
      <c r="AB883" s="262"/>
      <c r="AC883" s="262">
        <v>9756</v>
      </c>
      <c r="AD883" s="261">
        <v>2023</v>
      </c>
      <c r="AE883" s="262">
        <v>50</v>
      </c>
      <c r="AF883" s="255">
        <v>50</v>
      </c>
      <c r="AG883" s="263" t="s">
        <v>2053</v>
      </c>
      <c r="AH883" s="264">
        <v>45162</v>
      </c>
      <c r="AI883" s="255">
        <v>24</v>
      </c>
      <c r="AJ883" s="264">
        <v>44615</v>
      </c>
      <c r="AK883" s="264">
        <v>39472</v>
      </c>
      <c r="AL883" s="264">
        <v>45146</v>
      </c>
      <c r="AM883" s="254"/>
      <c r="AN883" s="243"/>
      <c r="AO883" s="265" t="str">
        <f>_xlfn.IFNA(IF(VLOOKUP(tabItens[[#This Row],[CÓDIGO]],tabExcluirDoEstoque[#Data],1,FALSE),"sim",""),"")</f>
        <v/>
      </c>
      <c r="AP883" s="266" t="str">
        <f ca="1">IF(OR(ISBLANK(tabItens[[#This Row],[ATA DT.VALID.]]),tabItens[[#This Row],[ATA DT.VALID.]]="",tabItens[[#This Row],[ATA DT.VALID.]]=" "),"",IF(TYPE(tabItens[[#This Row],[ATA DT.VALID.]])=1,ROUNDUP((tabItens[[#This Row],[ATA DT.VALID.]]-TODAY())/7,0),""))</f>
        <v/>
      </c>
      <c r="AQ883" s="267">
        <v>0</v>
      </c>
      <c r="AR883" s="268" t="str">
        <f>IF(ISBLANK(tabItens[[#This Row],[CÓDIGO]]),"",IFERROR(VLOOKUP(tabItens[[#This Row],[CÓDIGO]],Consumo!$C$2:$AI$902,32,FALSE),0))</f>
        <v>06.2023</v>
      </c>
      <c r="AS883" s="269">
        <f>SUMIF(Consumo!$C$3:$C$902,tabItens[[#This Row],[CÓDIGO]],Consumo!$T$3:$T$902) + SUMIF(Consumo!$C$3:$C$902,tabItens[[#This Row],[CÓDIGO]],Consumo!$U$3:$U$902) + SUMIF(Consumo!$C$3:$C$902,tabItens[[#This Row],[CÓDIGO]],Consumo!$V$3:$V$902) + SUMIF(Consumo!$C$3:$C$902,tabItens[[#This Row],[CÓDIGO]],Consumo!$W$3:$W$902)</f>
        <v>34</v>
      </c>
      <c r="AT883" s="269">
        <f>SUMIF(Consumo!$C$3:$C$902,tabItens[[#This Row],[CÓDIGO]],Consumo!$AF$3:$AF$902)</f>
        <v>135</v>
      </c>
      <c r="AU883" s="270">
        <f>SUMIF(Consumo!$C$3:$C$902,tabItens[[#This Row],[CÓDIGO]],Consumo!$AG$3:$AG$902)</f>
        <v>25</v>
      </c>
      <c r="AV883" s="271">
        <f>SUMIF(Consumo!$C$3:$C$902,tabItens[[#This Row],[CÓDIGO]],Consumo!$AE$3:$AE$902)</f>
        <v>0</v>
      </c>
      <c r="AW883" s="244">
        <f>tabItens[[#This Row],[QTDE ATUAL]] + tabItens[[#This Row],[RC QTDE]] + tabItens[[#This Row],[AF SALDO]] + tabItens[[#This Row],[Recentes]]</f>
        <v>156</v>
      </c>
      <c r="AX883" s="272">
        <v>17</v>
      </c>
      <c r="AY883" s="272">
        <v>4</v>
      </c>
      <c r="AZ883" s="272">
        <f>IF(ISBLANK(tabItens[[#This Row],[CÓDIGO]]),"",tabItens[[#This Row],[PontoMês]] * (AZ$2+tabItens[[#This Row],[PontoQtM]]))</f>
        <v>68</v>
      </c>
      <c r="BA883" s="271">
        <f>tabItens[[#This Row],[PontoPed]] - tabItens[[#This Row],[Saldo]] + (1/10)</f>
        <v>-87.9</v>
      </c>
      <c r="BB883" s="271">
        <f xml:space="preserve"> tabItens[[#This Row],[PontoMês]] * BB$2 - tabItens[[#This Row],[QTDE ATUAL]] - (1/10)</f>
        <v>-89.1</v>
      </c>
      <c r="BC883" s="273">
        <f>IF( tabItens[[#This Row],[PontoPed]]&gt;0, IF(tabItens[[#This Row],[PontoPed]]&lt;1, 1, IF( tabItens[[#This Row],[Saldo]]&gt;tabItens[[#This Row],[PontoPed]], 0, (tabItens[[#This Row],[PontoPed]]-tabItens[[#This Row],[Saldo]])/tabItens[[#This Row],[PontoPed]] ) ), 0 )</f>
        <v>0</v>
      </c>
      <c r="BD883" s="274">
        <f>ROUNDDOWN(IF( OR( AND(tabItens[[#This Row],[PontoPed]]&lt;tabItens[[#This Row],[Saldo]],tabItens[[#This Row],[Saldo]]&gt;0), tabItens[[#This Row],[PontoPed]]=0), 99, IF(AND(tabItens[[#This Row],[Saldo]]=0,tabItens[[#This Row],[PontoPed]]&gt;0), 0, (1-tabItens[[#This Row],[PctAb]])*10 ) ),0)</f>
        <v>99</v>
      </c>
      <c r="BE883" s="275">
        <f>MAX(ROUNDDOWN( IF(tabItens[[#This Row],[Abaixo]] &gt; 0,   tabItens[[#This Row],[Abaixo]] + (tabItens[[#This Row],[PontoMês]] * IF( OR( ISBLANK(tabItens[[#This Row],[ATA Nº/ANO]]), tabItens[[#This Row],[ATA Nº/ANO]] = ""),BE$2,BE$1)),0),0),0)</f>
        <v>0</v>
      </c>
      <c r="BF88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3" s="276">
        <f>SUMIF(Consumo!$C$3:$C$902,tabItens[[#This Row],[CÓDIGO]],Consumo!$E$3:$E$902)</f>
        <v>0</v>
      </c>
      <c r="BH883" s="277">
        <f>IF(AND(tabItens[[#This Row],[Pend]] &gt; 0,tabItens[[#This Row],[Consumo]] &lt;&gt; 0), tabItens[[#This Row],[Pend]] / tabItens[[#This Row],[Consumo]], 0 )</f>
        <v>0</v>
      </c>
      <c r="BI883" s="276"/>
      <c r="BJ883" s="276"/>
      <c r="BK883" s="278" t="s">
        <v>2077</v>
      </c>
    </row>
    <row r="884" spans="1:63" x14ac:dyDescent="0.3">
      <c r="A884" s="239">
        <v>95209</v>
      </c>
      <c r="B884" s="240" t="s">
        <v>1555</v>
      </c>
      <c r="C884" s="241" t="s">
        <v>264</v>
      </c>
      <c r="D884" s="242">
        <v>1.8</v>
      </c>
      <c r="E884" s="243"/>
      <c r="F884" s="243"/>
      <c r="G884" s="243" t="s">
        <v>891</v>
      </c>
      <c r="H884" s="244">
        <v>50</v>
      </c>
      <c r="I884" s="245">
        <v>103003</v>
      </c>
      <c r="J884" s="246">
        <v>1.8</v>
      </c>
      <c r="K884" s="247">
        <v>268</v>
      </c>
      <c r="L884" s="248">
        <f>IF(tabItens[[#This Row],[Média]] &gt; 0, tabItens[[#This Row],[QTDE ATUAL]] / tabItens[[#This Row],[Média]],999.9)</f>
        <v>9</v>
      </c>
      <c r="M884" s="249">
        <v>0</v>
      </c>
      <c r="N884" s="250">
        <f>tabItens[[#This Row],[VALOR UNIT.]] * tabItens[[#This Row],[LC]]</f>
        <v>0</v>
      </c>
      <c r="O884" s="251" t="s">
        <v>2087</v>
      </c>
      <c r="P884" s="252"/>
      <c r="Q884" s="253"/>
      <c r="R884" s="250"/>
      <c r="S884" s="254"/>
      <c r="T884" s="255">
        <f>ROUNDDOWN(IFERROR(tabItens[[#This Row],[ATA DT.VALID.]] - $D$1,0) / 30,0)</f>
        <v>-1507</v>
      </c>
      <c r="U884" s="240" t="s">
        <v>1017</v>
      </c>
      <c r="V884" s="256">
        <v>1</v>
      </c>
      <c r="W884" s="257" t="s">
        <v>2067</v>
      </c>
      <c r="X884" s="258">
        <v>61</v>
      </c>
      <c r="Y884" s="259">
        <v>15</v>
      </c>
      <c r="Z884" s="260"/>
      <c r="AA884" s="261"/>
      <c r="AB884" s="262"/>
      <c r="AC884" s="262"/>
      <c r="AD884" s="261"/>
      <c r="AE884" s="262"/>
      <c r="AF884" s="255"/>
      <c r="AG884" s="263" t="s">
        <v>2063</v>
      </c>
      <c r="AH884" s="264"/>
      <c r="AI884" s="255">
        <v>104</v>
      </c>
      <c r="AJ884" s="264">
        <v>45166</v>
      </c>
      <c r="AK884" s="264">
        <v>39007</v>
      </c>
      <c r="AL884" s="264">
        <v>45145</v>
      </c>
      <c r="AM884" s="254"/>
      <c r="AN884" s="243"/>
      <c r="AO884" s="265" t="str">
        <f>_xlfn.IFNA(IF(VLOOKUP(tabItens[[#This Row],[CÓDIGO]],tabExcluirDoEstoque[#Data],1,FALSE),"sim",""),"")</f>
        <v/>
      </c>
      <c r="AP884" s="266" t="str">
        <f ca="1">IF(OR(ISBLANK(tabItens[[#This Row],[ATA DT.VALID.]]),tabItens[[#This Row],[ATA DT.VALID.]]="",tabItens[[#This Row],[ATA DT.VALID.]]=" "),"",IF(TYPE(tabItens[[#This Row],[ATA DT.VALID.]])=1,ROUNDUP((tabItens[[#This Row],[ATA DT.VALID.]]-TODAY())/7,0),""))</f>
        <v/>
      </c>
      <c r="AQ884" s="267">
        <v>100</v>
      </c>
      <c r="AR884" s="268" t="str">
        <f>IF(ISBLANK(tabItens[[#This Row],[CÓDIGO]]),"",IFERROR(VLOOKUP(tabItens[[#This Row],[CÓDIGO]],Consumo!$C$2:$AI$902,32,FALSE),0))</f>
        <v>08.2023</v>
      </c>
      <c r="AS884" s="269">
        <f>SUMIF(Consumo!$C$3:$C$902,tabItens[[#This Row],[CÓDIGO]],Consumo!$T$3:$T$902) + SUMIF(Consumo!$C$3:$C$902,tabItens[[#This Row],[CÓDIGO]],Consumo!$U$3:$U$902) + SUMIF(Consumo!$C$3:$C$902,tabItens[[#This Row],[CÓDIGO]],Consumo!$V$3:$V$902) + SUMIF(Consumo!$C$3:$C$902,tabItens[[#This Row],[CÓDIGO]],Consumo!$W$3:$W$902)</f>
        <v>72</v>
      </c>
      <c r="AT884" s="269">
        <f>SUMIF(Consumo!$C$3:$C$902,tabItens[[#This Row],[CÓDIGO]],Consumo!$AF$3:$AF$902)</f>
        <v>545</v>
      </c>
      <c r="AU884" s="270">
        <f>SUMIF(Consumo!$C$3:$C$902,tabItens[[#This Row],[CÓDIGO]],Consumo!$AG$3:$AG$902)</f>
        <v>73</v>
      </c>
      <c r="AV884" s="271">
        <f>SUMIF(Consumo!$C$3:$C$902,tabItens[[#This Row],[CÓDIGO]],Consumo!$AE$3:$AE$902)</f>
        <v>5.5555555555555554</v>
      </c>
      <c r="AW884" s="244">
        <f>tabItens[[#This Row],[QTDE ATUAL]] + tabItens[[#This Row],[RC QTDE]] + tabItens[[#This Row],[AF SALDO]] + tabItens[[#This Row],[Recentes]]</f>
        <v>150</v>
      </c>
      <c r="AX884" s="272">
        <v>16</v>
      </c>
      <c r="AY884" s="272">
        <v>4</v>
      </c>
      <c r="AZ884" s="272">
        <f>IF(ISBLANK(tabItens[[#This Row],[CÓDIGO]]),"",tabItens[[#This Row],[PontoMês]] * (AZ$2+tabItens[[#This Row],[PontoQtM]]))</f>
        <v>64</v>
      </c>
      <c r="BA884" s="271">
        <f>tabItens[[#This Row],[PontoPed]] - tabItens[[#This Row],[Saldo]] + (1/10)</f>
        <v>-85.9</v>
      </c>
      <c r="BB884" s="271">
        <f xml:space="preserve"> tabItens[[#This Row],[PontoMês]] * BB$2 - tabItens[[#This Row],[QTDE ATUAL]] - (1/10)</f>
        <v>-34.1</v>
      </c>
      <c r="BC884" s="273">
        <f>IF( tabItens[[#This Row],[PontoPed]]&gt;0, IF(tabItens[[#This Row],[PontoPed]]&lt;1, 1, IF( tabItens[[#This Row],[Saldo]]&gt;tabItens[[#This Row],[PontoPed]], 0, (tabItens[[#This Row],[PontoPed]]-tabItens[[#This Row],[Saldo]])/tabItens[[#This Row],[PontoPed]] ) ), 0 )</f>
        <v>0</v>
      </c>
      <c r="BD884" s="274">
        <f>ROUNDDOWN(IF( OR( AND(tabItens[[#This Row],[PontoPed]]&lt;tabItens[[#This Row],[Saldo]],tabItens[[#This Row],[Saldo]]&gt;0), tabItens[[#This Row],[PontoPed]]=0), 99, IF(AND(tabItens[[#This Row],[Saldo]]=0,tabItens[[#This Row],[PontoPed]]&gt;0), 0, (1-tabItens[[#This Row],[PctAb]])*10 ) ),0)</f>
        <v>99</v>
      </c>
      <c r="BE884" s="275">
        <f>MAX(ROUNDDOWN( IF(tabItens[[#This Row],[Abaixo]] &gt; 0,   tabItens[[#This Row],[Abaixo]] + (tabItens[[#This Row],[PontoMês]] * IF( OR( ISBLANK(tabItens[[#This Row],[ATA Nº/ANO]]), tabItens[[#This Row],[ATA Nº/ANO]] = ""),BE$2,BE$1)),0),0),0)</f>
        <v>0</v>
      </c>
      <c r="BF88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4" s="276">
        <f>SUMIF(Consumo!$C$3:$C$902,tabItens[[#This Row],[CÓDIGO]],Consumo!$E$3:$E$902)</f>
        <v>100</v>
      </c>
      <c r="BH884" s="277">
        <f>IF(AND(tabItens[[#This Row],[Pend]] &gt; 0,tabItens[[#This Row],[Consumo]] &lt;&gt; 0), tabItens[[#This Row],[Pend]] / tabItens[[#This Row],[Consumo]], 0 )</f>
        <v>0.1834862385321101</v>
      </c>
      <c r="BI884" s="276"/>
      <c r="BJ884" s="276"/>
      <c r="BK884" s="278" t="s">
        <v>2077</v>
      </c>
    </row>
    <row r="885" spans="1:63" x14ac:dyDescent="0.3">
      <c r="A885" s="239">
        <v>132623</v>
      </c>
      <c r="B885" s="240" t="s">
        <v>1840</v>
      </c>
      <c r="C885" s="241" t="s">
        <v>31</v>
      </c>
      <c r="D885" s="242">
        <v>179.54</v>
      </c>
      <c r="E885" s="243"/>
      <c r="F885" s="243"/>
      <c r="G885" s="243" t="s">
        <v>891</v>
      </c>
      <c r="H885" s="244">
        <v>65</v>
      </c>
      <c r="I885" s="245">
        <v>103003</v>
      </c>
      <c r="J885" s="246">
        <v>179.54</v>
      </c>
      <c r="K885" s="247">
        <v>14</v>
      </c>
      <c r="L885" s="248">
        <f>IF(tabItens[[#This Row],[Média]] &gt; 0, tabItens[[#This Row],[QTDE ATUAL]] / tabItens[[#This Row],[Média]],999.9)</f>
        <v>999.9</v>
      </c>
      <c r="M885" s="249">
        <v>0</v>
      </c>
      <c r="N885" s="250">
        <f>tabItens[[#This Row],[VALOR UNIT.]] * tabItens[[#This Row],[LC]]</f>
        <v>0</v>
      </c>
      <c r="O885" s="251" t="s">
        <v>2161</v>
      </c>
      <c r="P885" s="252"/>
      <c r="Q885" s="253"/>
      <c r="R885" s="250"/>
      <c r="S885" s="254"/>
      <c r="T885" s="255">
        <f>ROUNDDOWN(IFERROR(tabItens[[#This Row],[ATA DT.VALID.]] - $D$1,0) / 30,0)</f>
        <v>-1507</v>
      </c>
      <c r="U885" s="240" t="s">
        <v>1032</v>
      </c>
      <c r="V885" s="256">
        <v>1</v>
      </c>
      <c r="W885" s="257" t="s">
        <v>2062</v>
      </c>
      <c r="X885" s="258">
        <v>51</v>
      </c>
      <c r="Y885" s="259">
        <v>35</v>
      </c>
      <c r="Z885" s="260"/>
      <c r="AA885" s="261"/>
      <c r="AB885" s="262"/>
      <c r="AC885" s="262"/>
      <c r="AD885" s="261"/>
      <c r="AE885" s="262"/>
      <c r="AF885" s="255"/>
      <c r="AG885" s="263" t="s">
        <v>2063</v>
      </c>
      <c r="AH885" s="264"/>
      <c r="AI885" s="255">
        <v>6</v>
      </c>
      <c r="AJ885" s="264">
        <v>44362</v>
      </c>
      <c r="AK885" s="264">
        <v>42850</v>
      </c>
      <c r="AL885" s="264">
        <v>44257</v>
      </c>
      <c r="AM885" s="254"/>
      <c r="AN885" s="243"/>
      <c r="AO885" s="265" t="str">
        <f>_xlfn.IFNA(IF(VLOOKUP(tabItens[[#This Row],[CÓDIGO]],tabExcluirDoEstoque[#Data],1,FALSE),"sim",""),"")</f>
        <v/>
      </c>
      <c r="AP885" s="266" t="str">
        <f ca="1">IF(OR(ISBLANK(tabItens[[#This Row],[ATA DT.VALID.]]),tabItens[[#This Row],[ATA DT.VALID.]]="",tabItens[[#This Row],[ATA DT.VALID.]]=" "),"",IF(TYPE(tabItens[[#This Row],[ATA DT.VALID.]])=1,ROUNDUP((tabItens[[#This Row],[ATA DT.VALID.]]-TODAY())/7,0),""))</f>
        <v/>
      </c>
      <c r="AQ885" s="267">
        <v>0</v>
      </c>
      <c r="AR885" s="268" t="str">
        <f>IF(ISBLANK(tabItens[[#This Row],[CÓDIGO]]),"",IFERROR(VLOOKUP(tabItens[[#This Row],[CÓDIGO]],Consumo!$C$2:$AI$902,32,FALSE),0))</f>
        <v>08.2023</v>
      </c>
      <c r="AS885" s="269">
        <f>SUMIF(Consumo!$C$3:$C$902,tabItens[[#This Row],[CÓDIGO]],Consumo!$T$3:$T$902) + SUMIF(Consumo!$C$3:$C$902,tabItens[[#This Row],[CÓDIGO]],Consumo!$U$3:$U$902) + SUMIF(Consumo!$C$3:$C$902,tabItens[[#This Row],[CÓDIGO]],Consumo!$V$3:$V$902) + SUMIF(Consumo!$C$3:$C$902,tabItens[[#This Row],[CÓDIGO]],Consumo!$W$3:$W$902)</f>
        <v>2</v>
      </c>
      <c r="AT885" s="269">
        <f>SUMIF(Consumo!$C$3:$C$902,tabItens[[#This Row],[CÓDIGO]],Consumo!$AF$3:$AF$902)</f>
        <v>26</v>
      </c>
      <c r="AU885" s="270">
        <f>SUMIF(Consumo!$C$3:$C$902,tabItens[[#This Row],[CÓDIGO]],Consumo!$AG$3:$AG$902)</f>
        <v>6</v>
      </c>
      <c r="AV885" s="271">
        <f>SUMIF(Consumo!$C$3:$C$902,tabItens[[#This Row],[CÓDIGO]],Consumo!$AE$3:$AE$902)</f>
        <v>0</v>
      </c>
      <c r="AW885" s="244">
        <f>tabItens[[#This Row],[QTDE ATUAL]] + tabItens[[#This Row],[RC QTDE]] + tabItens[[#This Row],[AF SALDO]] + tabItens[[#This Row],[Recentes]]</f>
        <v>65</v>
      </c>
      <c r="AX885" s="272">
        <v>6</v>
      </c>
      <c r="AY885" s="272">
        <v>4</v>
      </c>
      <c r="AZ885" s="272">
        <f>IF(ISBLANK(tabItens[[#This Row],[CÓDIGO]]),"",tabItens[[#This Row],[PontoMês]] * (AZ$2+tabItens[[#This Row],[PontoQtM]]))</f>
        <v>24</v>
      </c>
      <c r="BA885" s="271">
        <f>tabItens[[#This Row],[PontoPed]] - tabItens[[#This Row],[Saldo]] + (1/10)</f>
        <v>-40.9</v>
      </c>
      <c r="BB885" s="271">
        <f xml:space="preserve"> tabItens[[#This Row],[PontoMês]] * BB$2 - tabItens[[#This Row],[QTDE ATUAL]] - (1/10)</f>
        <v>-59.1</v>
      </c>
      <c r="BC885" s="273">
        <f>IF( tabItens[[#This Row],[PontoPed]]&gt;0, IF(tabItens[[#This Row],[PontoPed]]&lt;1, 1, IF( tabItens[[#This Row],[Saldo]]&gt;tabItens[[#This Row],[PontoPed]], 0, (tabItens[[#This Row],[PontoPed]]-tabItens[[#This Row],[Saldo]])/tabItens[[#This Row],[PontoPed]] ) ), 0 )</f>
        <v>0</v>
      </c>
      <c r="BD885" s="274">
        <f>ROUNDDOWN(IF( OR( AND(tabItens[[#This Row],[PontoPed]]&lt;tabItens[[#This Row],[Saldo]],tabItens[[#This Row],[Saldo]]&gt;0), tabItens[[#This Row],[PontoPed]]=0), 99, IF(AND(tabItens[[#This Row],[Saldo]]=0,tabItens[[#This Row],[PontoPed]]&gt;0), 0, (1-tabItens[[#This Row],[PctAb]])*10 ) ),0)</f>
        <v>99</v>
      </c>
      <c r="BE885" s="275">
        <f>MAX(ROUNDDOWN( IF(tabItens[[#This Row],[Abaixo]] &gt; 0,   tabItens[[#This Row],[Abaixo]] + (tabItens[[#This Row],[PontoMês]] * IF( OR( ISBLANK(tabItens[[#This Row],[ATA Nº/ANO]]), tabItens[[#This Row],[ATA Nº/ANO]] = ""),BE$2,BE$1)),0),0),0)</f>
        <v>0</v>
      </c>
      <c r="BF88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5" s="276">
        <f>SUMIF(Consumo!$C$3:$C$902,tabItens[[#This Row],[CÓDIGO]],Consumo!$E$3:$E$902)</f>
        <v>0</v>
      </c>
      <c r="BH885" s="277">
        <f>IF(AND(tabItens[[#This Row],[Pend]] &gt; 0,tabItens[[#This Row],[Consumo]] &lt;&gt; 0), tabItens[[#This Row],[Pend]] / tabItens[[#This Row],[Consumo]], 0 )</f>
        <v>0</v>
      </c>
      <c r="BI885" s="276"/>
      <c r="BJ885" s="276"/>
      <c r="BK885" s="278" t="s">
        <v>2077</v>
      </c>
    </row>
    <row r="886" spans="1:63" x14ac:dyDescent="0.3">
      <c r="A886" s="239">
        <v>13192</v>
      </c>
      <c r="B886" s="240" t="s">
        <v>1031</v>
      </c>
      <c r="C886" s="241" t="s">
        <v>264</v>
      </c>
      <c r="D886" s="242">
        <v>133.85</v>
      </c>
      <c r="E886" s="243"/>
      <c r="F886" s="243"/>
      <c r="G886" s="243" t="s">
        <v>891</v>
      </c>
      <c r="H886" s="244">
        <v>39</v>
      </c>
      <c r="I886" s="245">
        <v>103003</v>
      </c>
      <c r="J886" s="246">
        <v>133.85</v>
      </c>
      <c r="K886" s="247">
        <v>53</v>
      </c>
      <c r="L886" s="248">
        <f>IF(tabItens[[#This Row],[Média]] &gt; 0, tabItens[[#This Row],[QTDE ATUAL]] / tabItens[[#This Row],[Média]],999.9)</f>
        <v>140.4</v>
      </c>
      <c r="M886" s="249">
        <v>0</v>
      </c>
      <c r="N886" s="250">
        <f>tabItens[[#This Row],[VALOR UNIT.]] * tabItens[[#This Row],[LC]]</f>
        <v>0</v>
      </c>
      <c r="O886" s="251" t="s">
        <v>2097</v>
      </c>
      <c r="P886" s="252"/>
      <c r="Q886" s="253"/>
      <c r="R886" s="250"/>
      <c r="S886" s="254"/>
      <c r="T886" s="255">
        <f>ROUNDDOWN(IFERROR(tabItens[[#This Row],[ATA DT.VALID.]] - $D$1,0) / 30,0)</f>
        <v>-1507</v>
      </c>
      <c r="U886" s="240" t="s">
        <v>1032</v>
      </c>
      <c r="V886" s="256">
        <v>1</v>
      </c>
      <c r="W886" s="257" t="s">
        <v>2062</v>
      </c>
      <c r="X886" s="258">
        <v>51</v>
      </c>
      <c r="Y886" s="259">
        <v>35</v>
      </c>
      <c r="Z886" s="260"/>
      <c r="AA886" s="261"/>
      <c r="AB886" s="262"/>
      <c r="AC886" s="262"/>
      <c r="AD886" s="261"/>
      <c r="AE886" s="262"/>
      <c r="AF886" s="255"/>
      <c r="AG886" s="263" t="s">
        <v>2063</v>
      </c>
      <c r="AH886" s="264"/>
      <c r="AI886" s="255">
        <v>18</v>
      </c>
      <c r="AJ886" s="264">
        <v>45156</v>
      </c>
      <c r="AK886" s="264" t="s">
        <v>891</v>
      </c>
      <c r="AL886" s="264">
        <v>45131</v>
      </c>
      <c r="AM886" s="254"/>
      <c r="AN886" s="243"/>
      <c r="AO886" s="265" t="str">
        <f>_xlfn.IFNA(IF(VLOOKUP(tabItens[[#This Row],[CÓDIGO]],tabExcluirDoEstoque[#Data],1,FALSE),"sim",""),"")</f>
        <v/>
      </c>
      <c r="AP886" s="266" t="str">
        <f ca="1">IF(OR(ISBLANK(tabItens[[#This Row],[ATA DT.VALID.]]),tabItens[[#This Row],[ATA DT.VALID.]]="",tabItens[[#This Row],[ATA DT.VALID.]]=" "),"",IF(TYPE(tabItens[[#This Row],[ATA DT.VALID.]])=1,ROUNDUP((tabItens[[#This Row],[ATA DT.VALID.]]-TODAY())/7,0),""))</f>
        <v/>
      </c>
      <c r="AQ886" s="267">
        <v>0</v>
      </c>
      <c r="AR886" s="268" t="str">
        <f>IF(ISBLANK(tabItens[[#This Row],[CÓDIGO]]),"",IFERROR(VLOOKUP(tabItens[[#This Row],[CÓDIGO]],Consumo!$C$2:$AI$902,32,FALSE),0))</f>
        <v>08.2023</v>
      </c>
      <c r="AS886" s="269">
        <f>SUMIF(Consumo!$C$3:$C$902,tabItens[[#This Row],[CÓDIGO]],Consumo!$T$3:$T$902) + SUMIF(Consumo!$C$3:$C$902,tabItens[[#This Row],[CÓDIGO]],Consumo!$U$3:$U$902) + SUMIF(Consumo!$C$3:$C$902,tabItens[[#This Row],[CÓDIGO]],Consumo!$V$3:$V$902) + SUMIF(Consumo!$C$3:$C$902,tabItens[[#This Row],[CÓDIGO]],Consumo!$W$3:$W$902)</f>
        <v>10</v>
      </c>
      <c r="AT886" s="269">
        <f>SUMIF(Consumo!$C$3:$C$902,tabItens[[#This Row],[CÓDIGO]],Consumo!$AF$3:$AF$902)</f>
        <v>88</v>
      </c>
      <c r="AU886" s="270">
        <f>SUMIF(Consumo!$C$3:$C$902,tabItens[[#This Row],[CÓDIGO]],Consumo!$AG$3:$AG$902)</f>
        <v>24</v>
      </c>
      <c r="AV886" s="271">
        <f>SUMIF(Consumo!$C$3:$C$902,tabItens[[#This Row],[CÓDIGO]],Consumo!$AE$3:$AE$902)</f>
        <v>0.27777777777777779</v>
      </c>
      <c r="AW886" s="244">
        <f>tabItens[[#This Row],[QTDE ATUAL]] + tabItens[[#This Row],[RC QTDE]] + tabItens[[#This Row],[AF SALDO]] + tabItens[[#This Row],[Recentes]]</f>
        <v>39</v>
      </c>
      <c r="AX886" s="272">
        <v>3</v>
      </c>
      <c r="AY886" s="272">
        <v>4</v>
      </c>
      <c r="AZ886" s="272">
        <f>IF(ISBLANK(tabItens[[#This Row],[CÓDIGO]]),"",tabItens[[#This Row],[PontoMês]] * (AZ$2+tabItens[[#This Row],[PontoQtM]]))</f>
        <v>12</v>
      </c>
      <c r="BA886" s="271">
        <f>tabItens[[#This Row],[PontoPed]] - tabItens[[#This Row],[Saldo]] + (1/10)</f>
        <v>-26.9</v>
      </c>
      <c r="BB886" s="271">
        <f xml:space="preserve"> tabItens[[#This Row],[PontoMês]] * BB$2 - tabItens[[#This Row],[QTDE ATUAL]] - (1/10)</f>
        <v>-36.1</v>
      </c>
      <c r="BC886" s="273">
        <f>IF( tabItens[[#This Row],[PontoPed]]&gt;0, IF(tabItens[[#This Row],[PontoPed]]&lt;1, 1, IF( tabItens[[#This Row],[Saldo]]&gt;tabItens[[#This Row],[PontoPed]], 0, (tabItens[[#This Row],[PontoPed]]-tabItens[[#This Row],[Saldo]])/tabItens[[#This Row],[PontoPed]] ) ), 0 )</f>
        <v>0</v>
      </c>
      <c r="BD886" s="274">
        <f>ROUNDDOWN(IF( OR( AND(tabItens[[#This Row],[PontoPed]]&lt;tabItens[[#This Row],[Saldo]],tabItens[[#This Row],[Saldo]]&gt;0), tabItens[[#This Row],[PontoPed]]=0), 99, IF(AND(tabItens[[#This Row],[Saldo]]=0,tabItens[[#This Row],[PontoPed]]&gt;0), 0, (1-tabItens[[#This Row],[PctAb]])*10 ) ),0)</f>
        <v>99</v>
      </c>
      <c r="BE886" s="275">
        <f>MAX(ROUNDDOWN( IF(tabItens[[#This Row],[Abaixo]] &gt; 0,   tabItens[[#This Row],[Abaixo]] + (tabItens[[#This Row],[PontoMês]] * IF( OR( ISBLANK(tabItens[[#This Row],[ATA Nº/ANO]]), tabItens[[#This Row],[ATA Nº/ANO]] = ""),BE$2,BE$1)),0),0),0)</f>
        <v>0</v>
      </c>
      <c r="BF88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6" s="276">
        <f>SUMIF(Consumo!$C$3:$C$902,tabItens[[#This Row],[CÓDIGO]],Consumo!$E$3:$E$902)</f>
        <v>5</v>
      </c>
      <c r="BH886" s="277">
        <f>IF(AND(tabItens[[#This Row],[Pend]] &gt; 0,tabItens[[#This Row],[Consumo]] &lt;&gt; 0), tabItens[[#This Row],[Pend]] / tabItens[[#This Row],[Consumo]], 0 )</f>
        <v>5.6818181818181816E-2</v>
      </c>
      <c r="BI886" s="276"/>
      <c r="BJ886" s="276"/>
      <c r="BK886" s="278" t="s">
        <v>2077</v>
      </c>
    </row>
    <row r="887" spans="1:63" x14ac:dyDescent="0.3">
      <c r="A887" s="239">
        <v>42854</v>
      </c>
      <c r="B887" s="240" t="s">
        <v>1290</v>
      </c>
      <c r="C887" s="241" t="s">
        <v>264</v>
      </c>
      <c r="D887" s="242">
        <v>17.98</v>
      </c>
      <c r="E887" s="243"/>
      <c r="F887" s="243"/>
      <c r="G887" s="243" t="s">
        <v>891</v>
      </c>
      <c r="H887" s="244">
        <v>394</v>
      </c>
      <c r="I887" s="245">
        <v>103003</v>
      </c>
      <c r="J887" s="246">
        <v>17.98</v>
      </c>
      <c r="K887" s="247">
        <v>755</v>
      </c>
      <c r="L887" s="248">
        <f>IF(tabItens[[#This Row],[Média]] &gt; 0, tabItens[[#This Row],[QTDE ATUAL]] / tabItens[[#This Row],[Média]],999.9)</f>
        <v>999.9</v>
      </c>
      <c r="M887" s="249">
        <v>0</v>
      </c>
      <c r="N887" s="250">
        <f>tabItens[[#This Row],[VALOR UNIT.]] * tabItens[[#This Row],[LC]]</f>
        <v>0</v>
      </c>
      <c r="O887" s="251" t="s">
        <v>2087</v>
      </c>
      <c r="P887" s="252"/>
      <c r="Q887" s="253"/>
      <c r="R887" s="250"/>
      <c r="S887" s="254"/>
      <c r="T887" s="255">
        <f>ROUNDDOWN(IFERROR(tabItens[[#This Row],[ATA DT.VALID.]] - $D$1,0) / 30,0)</f>
        <v>-1507</v>
      </c>
      <c r="U887" s="240" t="s">
        <v>1291</v>
      </c>
      <c r="V887" s="256">
        <v>1</v>
      </c>
      <c r="W887" s="257" t="s">
        <v>2064</v>
      </c>
      <c r="X887" s="258">
        <v>49</v>
      </c>
      <c r="Y887" s="259">
        <v>8</v>
      </c>
      <c r="Z887" s="260"/>
      <c r="AA887" s="261"/>
      <c r="AB887" s="262"/>
      <c r="AC887" s="262">
        <v>9670</v>
      </c>
      <c r="AD887" s="261">
        <v>2023</v>
      </c>
      <c r="AE887" s="262">
        <v>500</v>
      </c>
      <c r="AF887" s="255">
        <v>500</v>
      </c>
      <c r="AG887" s="263" t="s">
        <v>2053</v>
      </c>
      <c r="AH887" s="264">
        <v>45162</v>
      </c>
      <c r="AI887" s="255">
        <v>382</v>
      </c>
      <c r="AJ887" s="264">
        <v>44991</v>
      </c>
      <c r="AK887" s="264" t="s">
        <v>891</v>
      </c>
      <c r="AL887" s="264">
        <v>45145</v>
      </c>
      <c r="AM887" s="254"/>
      <c r="AN887" s="243"/>
      <c r="AO887" s="265" t="str">
        <f>_xlfn.IFNA(IF(VLOOKUP(tabItens[[#This Row],[CÓDIGO]],tabExcluirDoEstoque[#Data],1,FALSE),"sim",""),"")</f>
        <v/>
      </c>
      <c r="AP887" s="266" t="str">
        <f ca="1">IF(OR(ISBLANK(tabItens[[#This Row],[ATA DT.VALID.]]),tabItens[[#This Row],[ATA DT.VALID.]]="",tabItens[[#This Row],[ATA DT.VALID.]]=" "),"",IF(TYPE(tabItens[[#This Row],[ATA DT.VALID.]])=1,ROUNDUP((tabItens[[#This Row],[ATA DT.VALID.]]-TODAY())/7,0),""))</f>
        <v/>
      </c>
      <c r="AQ887" s="267">
        <v>0</v>
      </c>
      <c r="AR887" s="268" t="str">
        <f>IF(ISBLANK(tabItens[[#This Row],[CÓDIGO]]),"",IFERROR(VLOOKUP(tabItens[[#This Row],[CÓDIGO]],Consumo!$C$2:$AI$902,32,FALSE),0))</f>
        <v>08.2023</v>
      </c>
      <c r="AS887" s="269">
        <f>SUMIF(Consumo!$C$3:$C$902,tabItens[[#This Row],[CÓDIGO]],Consumo!$T$3:$T$902) + SUMIF(Consumo!$C$3:$C$902,tabItens[[#This Row],[CÓDIGO]],Consumo!$U$3:$U$902) + SUMIF(Consumo!$C$3:$C$902,tabItens[[#This Row],[CÓDIGO]],Consumo!$V$3:$V$902) + SUMIF(Consumo!$C$3:$C$902,tabItens[[#This Row],[CÓDIGO]],Consumo!$W$3:$W$902)</f>
        <v>392</v>
      </c>
      <c r="AT887" s="269">
        <f>SUMIF(Consumo!$C$3:$C$902,tabItens[[#This Row],[CÓDIGO]],Consumo!$AF$3:$AF$902)</f>
        <v>1826</v>
      </c>
      <c r="AU887" s="270">
        <f>SUMIF(Consumo!$C$3:$C$902,tabItens[[#This Row],[CÓDIGO]],Consumo!$AG$3:$AG$902)</f>
        <v>181</v>
      </c>
      <c r="AV887" s="271">
        <f>SUMIF(Consumo!$C$3:$C$902,tabItens[[#This Row],[CÓDIGO]],Consumo!$AE$3:$AE$902)</f>
        <v>0</v>
      </c>
      <c r="AW887" s="244">
        <f>tabItens[[#This Row],[QTDE ATUAL]] + tabItens[[#This Row],[RC QTDE]] + tabItens[[#This Row],[AF SALDO]] + tabItens[[#This Row],[Recentes]]</f>
        <v>894</v>
      </c>
      <c r="AX887" s="272">
        <v>128</v>
      </c>
      <c r="AY887" s="272">
        <v>4</v>
      </c>
      <c r="AZ887" s="272">
        <f>IF(ISBLANK(tabItens[[#This Row],[CÓDIGO]]),"",tabItens[[#This Row],[PontoMês]] * (AZ$2+tabItens[[#This Row],[PontoQtM]]))</f>
        <v>512</v>
      </c>
      <c r="BA887" s="271">
        <f>tabItens[[#This Row],[PontoPed]] - tabItens[[#This Row],[Saldo]] + (1/10)</f>
        <v>-381.9</v>
      </c>
      <c r="BB887" s="271">
        <f xml:space="preserve"> tabItens[[#This Row],[PontoMês]] * BB$2 - tabItens[[#This Row],[QTDE ATUAL]] - (1/10)</f>
        <v>-266.10000000000002</v>
      </c>
      <c r="BC887" s="273">
        <f>IF( tabItens[[#This Row],[PontoPed]]&gt;0, IF(tabItens[[#This Row],[PontoPed]]&lt;1, 1, IF( tabItens[[#This Row],[Saldo]]&gt;tabItens[[#This Row],[PontoPed]], 0, (tabItens[[#This Row],[PontoPed]]-tabItens[[#This Row],[Saldo]])/tabItens[[#This Row],[PontoPed]] ) ), 0 )</f>
        <v>0</v>
      </c>
      <c r="BD887" s="274">
        <f>ROUNDDOWN(IF( OR( AND(tabItens[[#This Row],[PontoPed]]&lt;tabItens[[#This Row],[Saldo]],tabItens[[#This Row],[Saldo]]&gt;0), tabItens[[#This Row],[PontoPed]]=0), 99, IF(AND(tabItens[[#This Row],[Saldo]]=0,tabItens[[#This Row],[PontoPed]]&gt;0), 0, (1-tabItens[[#This Row],[PctAb]])*10 ) ),0)</f>
        <v>99</v>
      </c>
      <c r="BE887" s="275">
        <f>MAX(ROUNDDOWN( IF(tabItens[[#This Row],[Abaixo]] &gt; 0,   tabItens[[#This Row],[Abaixo]] + (tabItens[[#This Row],[PontoMês]] * IF( OR( ISBLANK(tabItens[[#This Row],[ATA Nº/ANO]]), tabItens[[#This Row],[ATA Nº/ANO]] = ""),BE$2,BE$1)),0),0),0)</f>
        <v>0</v>
      </c>
      <c r="BF88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7" s="276">
        <f>SUMIF(Consumo!$C$3:$C$902,tabItens[[#This Row],[CÓDIGO]],Consumo!$E$3:$E$902)</f>
        <v>0</v>
      </c>
      <c r="BH887" s="277">
        <f>IF(AND(tabItens[[#This Row],[Pend]] &gt; 0,tabItens[[#This Row],[Consumo]] &lt;&gt; 0), tabItens[[#This Row],[Pend]] / tabItens[[#This Row],[Consumo]], 0 )</f>
        <v>0</v>
      </c>
      <c r="BI887" s="276"/>
      <c r="BJ887" s="276"/>
      <c r="BK887" s="278" t="s">
        <v>2077</v>
      </c>
    </row>
    <row r="888" spans="1:63" x14ac:dyDescent="0.3">
      <c r="A888" s="239">
        <v>54026</v>
      </c>
      <c r="B888" s="240" t="s">
        <v>1322</v>
      </c>
      <c r="C888" s="241" t="s">
        <v>346</v>
      </c>
      <c r="D888" s="242">
        <v>13.4</v>
      </c>
      <c r="E888" s="243"/>
      <c r="F888" s="243"/>
      <c r="G888" s="243" t="s">
        <v>891</v>
      </c>
      <c r="H888" s="244">
        <v>125</v>
      </c>
      <c r="I888" s="245">
        <v>103003</v>
      </c>
      <c r="J888" s="246">
        <v>13.4</v>
      </c>
      <c r="K888" s="247">
        <v>55</v>
      </c>
      <c r="L888" s="248">
        <f>IF(tabItens[[#This Row],[Média]] &gt; 0, tabItens[[#This Row],[QTDE ATUAL]] / tabItens[[#This Row],[Média]],999.9)</f>
        <v>999.9</v>
      </c>
      <c r="M888" s="249">
        <v>0</v>
      </c>
      <c r="N888" s="250">
        <f>tabItens[[#This Row],[VALOR UNIT.]] * tabItens[[#This Row],[LC]]</f>
        <v>0</v>
      </c>
      <c r="O888" s="251"/>
      <c r="P888" s="252"/>
      <c r="Q888" s="253"/>
      <c r="R888" s="250"/>
      <c r="S888" s="254"/>
      <c r="T888" s="255">
        <f>ROUNDDOWN(IFERROR(tabItens[[#This Row],[ATA DT.VALID.]] - $D$1,0) / 30,0)</f>
        <v>-1507</v>
      </c>
      <c r="U888" s="240" t="s">
        <v>996</v>
      </c>
      <c r="V888" s="256">
        <v>1</v>
      </c>
      <c r="W888" s="257" t="s">
        <v>2068</v>
      </c>
      <c r="X888" s="258">
        <v>55</v>
      </c>
      <c r="Y888" s="259">
        <v>32</v>
      </c>
      <c r="Z888" s="260"/>
      <c r="AA888" s="261"/>
      <c r="AB888" s="262"/>
      <c r="AC888" s="262"/>
      <c r="AD888" s="261"/>
      <c r="AE888" s="262"/>
      <c r="AF888" s="255"/>
      <c r="AG888" s="263" t="s">
        <v>2063</v>
      </c>
      <c r="AH888" s="264"/>
      <c r="AI888" s="255">
        <v>20</v>
      </c>
      <c r="AJ888" s="264">
        <v>44965</v>
      </c>
      <c r="AK888" s="264" t="s">
        <v>891</v>
      </c>
      <c r="AL888" s="264">
        <v>44917</v>
      </c>
      <c r="AM888" s="254"/>
      <c r="AN888" s="243"/>
      <c r="AO888" s="265" t="str">
        <f>_xlfn.IFNA(IF(VLOOKUP(tabItens[[#This Row],[CÓDIGO]],tabExcluirDoEstoque[#Data],1,FALSE),"sim",""),"")</f>
        <v/>
      </c>
      <c r="AP888" s="266" t="str">
        <f ca="1">IF(OR(ISBLANK(tabItens[[#This Row],[ATA DT.VALID.]]),tabItens[[#This Row],[ATA DT.VALID.]]="",tabItens[[#This Row],[ATA DT.VALID.]]=" "),"",IF(TYPE(tabItens[[#This Row],[ATA DT.VALID.]])=1,ROUNDUP((tabItens[[#This Row],[ATA DT.VALID.]]-TODAY())/7,0),""))</f>
        <v/>
      </c>
      <c r="AQ888" s="267"/>
      <c r="AR888" s="268" t="str">
        <f>IF(ISBLANK(tabItens[[#This Row],[CÓDIGO]]),"",IFERROR(VLOOKUP(tabItens[[#This Row],[CÓDIGO]],Consumo!$C$2:$AI$902,32,FALSE),0))</f>
        <v>05.2023</v>
      </c>
      <c r="AS888" s="269">
        <f>SUMIF(Consumo!$C$3:$C$902,tabItens[[#This Row],[CÓDIGO]],Consumo!$T$3:$T$902) + SUMIF(Consumo!$C$3:$C$902,tabItens[[#This Row],[CÓDIGO]],Consumo!$U$3:$U$902) + SUMIF(Consumo!$C$3:$C$902,tabItens[[#This Row],[CÓDIGO]],Consumo!$V$3:$V$902) + SUMIF(Consumo!$C$3:$C$902,tabItens[[#This Row],[CÓDIGO]],Consumo!$W$3:$W$902)</f>
        <v>10</v>
      </c>
      <c r="AT888" s="269">
        <f>SUMIF(Consumo!$C$3:$C$902,tabItens[[#This Row],[CÓDIGO]],Consumo!$AF$3:$AF$902)</f>
        <v>111</v>
      </c>
      <c r="AU888" s="270">
        <f>SUMIF(Consumo!$C$3:$C$902,tabItens[[#This Row],[CÓDIGO]],Consumo!$AG$3:$AG$902)</f>
        <v>47</v>
      </c>
      <c r="AV888" s="271">
        <f>SUMIF(Consumo!$C$3:$C$902,tabItens[[#This Row],[CÓDIGO]],Consumo!$AE$3:$AE$902)</f>
        <v>0</v>
      </c>
      <c r="AW888" s="244">
        <f>tabItens[[#This Row],[QTDE ATUAL]] + tabItens[[#This Row],[RC QTDE]] + tabItens[[#This Row],[AF SALDO]] + tabItens[[#This Row],[Recentes]]</f>
        <v>125</v>
      </c>
      <c r="AX888" s="272">
        <v>1</v>
      </c>
      <c r="AY888" s="272">
        <v>4</v>
      </c>
      <c r="AZ888" s="272">
        <f>IF(ISBLANK(tabItens[[#This Row],[CÓDIGO]]),"",tabItens[[#This Row],[PontoMês]] * (AZ$2+tabItens[[#This Row],[PontoQtM]]))</f>
        <v>4</v>
      </c>
      <c r="BA888" s="271">
        <f>tabItens[[#This Row],[PontoPed]] - tabItens[[#This Row],[Saldo]] + (1/10)</f>
        <v>-120.9</v>
      </c>
      <c r="BB888" s="271">
        <f xml:space="preserve"> tabItens[[#This Row],[PontoMês]] * BB$2 - tabItens[[#This Row],[QTDE ATUAL]] - (1/10)</f>
        <v>-124.1</v>
      </c>
      <c r="BC888" s="273">
        <f>IF( tabItens[[#This Row],[PontoPed]]&gt;0, IF(tabItens[[#This Row],[PontoPed]]&lt;1, 1, IF( tabItens[[#This Row],[Saldo]]&gt;tabItens[[#This Row],[PontoPed]], 0, (tabItens[[#This Row],[PontoPed]]-tabItens[[#This Row],[Saldo]])/tabItens[[#This Row],[PontoPed]] ) ), 0 )</f>
        <v>0</v>
      </c>
      <c r="BD888" s="274">
        <f>ROUNDDOWN(IF( OR( AND(tabItens[[#This Row],[PontoPed]]&lt;tabItens[[#This Row],[Saldo]],tabItens[[#This Row],[Saldo]]&gt;0), tabItens[[#This Row],[PontoPed]]=0), 99, IF(AND(tabItens[[#This Row],[Saldo]]=0,tabItens[[#This Row],[PontoPed]]&gt;0), 0, (1-tabItens[[#This Row],[PctAb]])*10 ) ),0)</f>
        <v>99</v>
      </c>
      <c r="BE888" s="275">
        <f>MAX(ROUNDDOWN( IF(tabItens[[#This Row],[Abaixo]] &gt; 0,   tabItens[[#This Row],[Abaixo]] + (tabItens[[#This Row],[PontoMês]] * IF( OR( ISBLANK(tabItens[[#This Row],[ATA Nº/ANO]]), tabItens[[#This Row],[ATA Nº/ANO]] = ""),BE$2,BE$1)),0),0),0)</f>
        <v>0</v>
      </c>
      <c r="BF88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8" s="276">
        <f>SUMIF(Consumo!$C$3:$C$902,tabItens[[#This Row],[CÓDIGO]],Consumo!$E$3:$E$902)</f>
        <v>0</v>
      </c>
      <c r="BH888" s="277">
        <f>IF(AND(tabItens[[#This Row],[Pend]] &gt; 0,tabItens[[#This Row],[Consumo]] &lt;&gt; 0), tabItens[[#This Row],[Pend]] / tabItens[[#This Row],[Consumo]], 0 )</f>
        <v>0</v>
      </c>
      <c r="BI888" s="276"/>
      <c r="BJ888" s="276"/>
      <c r="BK888" s="278" t="s">
        <v>2077</v>
      </c>
    </row>
    <row r="889" spans="1:63" x14ac:dyDescent="0.3">
      <c r="A889" s="239">
        <v>141270</v>
      </c>
      <c r="B889" s="240" t="s">
        <v>2028</v>
      </c>
      <c r="C889" s="241" t="s">
        <v>302</v>
      </c>
      <c r="D889" s="242">
        <v>88.73</v>
      </c>
      <c r="E889" s="243"/>
      <c r="F889" s="243"/>
      <c r="G889" s="243" t="s">
        <v>891</v>
      </c>
      <c r="H889" s="244">
        <v>0</v>
      </c>
      <c r="I889" s="245">
        <v>103003</v>
      </c>
      <c r="J889" s="246">
        <v>88.73</v>
      </c>
      <c r="K889" s="247">
        <v>40</v>
      </c>
      <c r="L889" s="248">
        <f>IF(tabItens[[#This Row],[Média]] &gt; 0, tabItens[[#This Row],[QTDE ATUAL]] / tabItens[[#This Row],[Média]],999.9)</f>
        <v>999.9</v>
      </c>
      <c r="M889" s="249">
        <v>0</v>
      </c>
      <c r="N889" s="250">
        <f>tabItens[[#This Row],[VALOR UNIT.]] * tabItens[[#This Row],[LC]]</f>
        <v>0</v>
      </c>
      <c r="O889" s="251"/>
      <c r="P889" s="252"/>
      <c r="Q889" s="253"/>
      <c r="R889" s="250"/>
      <c r="S889" s="254"/>
      <c r="T889" s="255">
        <f>ROUNDDOWN(IFERROR(tabItens[[#This Row],[ATA DT.VALID.]] - $D$1,0) / 30,0)</f>
        <v>-1507</v>
      </c>
      <c r="U889" s="240" t="s">
        <v>1076</v>
      </c>
      <c r="V889" s="256">
        <v>1</v>
      </c>
      <c r="W889" s="257" t="s">
        <v>2066</v>
      </c>
      <c r="X889" s="258">
        <v>76</v>
      </c>
      <c r="Y889" s="259">
        <v>5</v>
      </c>
      <c r="Z889" s="260"/>
      <c r="AA889" s="261"/>
      <c r="AB889" s="262"/>
      <c r="AC889" s="262"/>
      <c r="AD889" s="261"/>
      <c r="AE889" s="262"/>
      <c r="AF889" s="255"/>
      <c r="AG889" s="263" t="s">
        <v>2063</v>
      </c>
      <c r="AH889" s="264"/>
      <c r="AI889" s="255">
        <v>14</v>
      </c>
      <c r="AJ889" s="264">
        <v>44889</v>
      </c>
      <c r="AK889" s="264">
        <v>44355</v>
      </c>
      <c r="AL889" s="264">
        <v>45117</v>
      </c>
      <c r="AM889" s="254"/>
      <c r="AN889" s="243"/>
      <c r="AO889" s="265" t="str">
        <f>_xlfn.IFNA(IF(VLOOKUP(tabItens[[#This Row],[CÓDIGO]],tabExcluirDoEstoque[#Data],1,FALSE),"sim",""),"")</f>
        <v/>
      </c>
      <c r="AP889" s="266" t="str">
        <f ca="1">IF(OR(ISBLANK(tabItens[[#This Row],[ATA DT.VALID.]]),tabItens[[#This Row],[ATA DT.VALID.]]="",tabItens[[#This Row],[ATA DT.VALID.]]=" "),"",IF(TYPE(tabItens[[#This Row],[ATA DT.VALID.]])=1,ROUNDUP((tabItens[[#This Row],[ATA DT.VALID.]]-TODAY())/7,0),""))</f>
        <v/>
      </c>
      <c r="AQ889" s="267"/>
      <c r="AR889" s="268" t="str">
        <f>IF(ISBLANK(tabItens[[#This Row],[CÓDIGO]]),"",IFERROR(VLOOKUP(tabItens[[#This Row],[CÓDIGO]],Consumo!$C$2:$AI$902,32,FALSE),0))</f>
        <v>02.2023</v>
      </c>
      <c r="AS889" s="269">
        <f>SUMIF(Consumo!$C$3:$C$902,tabItens[[#This Row],[CÓDIGO]],Consumo!$T$3:$T$902) + SUMIF(Consumo!$C$3:$C$902,tabItens[[#This Row],[CÓDIGO]],Consumo!$U$3:$U$902) + SUMIF(Consumo!$C$3:$C$902,tabItens[[#This Row],[CÓDIGO]],Consumo!$V$3:$V$902) + SUMIF(Consumo!$C$3:$C$902,tabItens[[#This Row],[CÓDIGO]],Consumo!$W$3:$W$902)</f>
        <v>0</v>
      </c>
      <c r="AT889" s="269">
        <f>SUMIF(Consumo!$C$3:$C$902,tabItens[[#This Row],[CÓDIGO]],Consumo!$AF$3:$AF$902)</f>
        <v>66</v>
      </c>
      <c r="AU889" s="270">
        <f>SUMIF(Consumo!$C$3:$C$902,tabItens[[#This Row],[CÓDIGO]],Consumo!$AG$3:$AG$902)</f>
        <v>38</v>
      </c>
      <c r="AV889" s="271">
        <f>SUMIF(Consumo!$C$3:$C$902,tabItens[[#This Row],[CÓDIGO]],Consumo!$AE$3:$AE$902)</f>
        <v>0</v>
      </c>
      <c r="AW889" s="244">
        <f>tabItens[[#This Row],[QTDE ATUAL]] + tabItens[[#This Row],[RC QTDE]] + tabItens[[#This Row],[AF SALDO]] + tabItens[[#This Row],[Recentes]]</f>
        <v>0</v>
      </c>
      <c r="AX889" s="272">
        <v>15</v>
      </c>
      <c r="AY889" s="272">
        <v>4</v>
      </c>
      <c r="AZ889" s="272">
        <f>IF(ISBLANK(tabItens[[#This Row],[CÓDIGO]]),"",tabItens[[#This Row],[PontoMês]] * (AZ$2+tabItens[[#This Row],[PontoQtM]]))</f>
        <v>60</v>
      </c>
      <c r="BA889" s="271">
        <f>tabItens[[#This Row],[PontoPed]] - tabItens[[#This Row],[Saldo]] + (1/10)</f>
        <v>60.1</v>
      </c>
      <c r="BB889" s="271">
        <f xml:space="preserve"> tabItens[[#This Row],[PontoMês]] * BB$2 - tabItens[[#This Row],[QTDE ATUAL]] - (1/10)</f>
        <v>14.9</v>
      </c>
      <c r="BC889" s="273">
        <f>IF( tabItens[[#This Row],[PontoPed]]&gt;0, IF(tabItens[[#This Row],[PontoPed]]&lt;1, 1, IF( tabItens[[#This Row],[Saldo]]&gt;tabItens[[#This Row],[PontoPed]], 0, (tabItens[[#This Row],[PontoPed]]-tabItens[[#This Row],[Saldo]])/tabItens[[#This Row],[PontoPed]] ) ), 0 )</f>
        <v>1</v>
      </c>
      <c r="BD889" s="274">
        <f>ROUNDDOWN(IF( OR( AND(tabItens[[#This Row],[PontoPed]]&lt;tabItens[[#This Row],[Saldo]],tabItens[[#This Row],[Saldo]]&gt;0), tabItens[[#This Row],[PontoPed]]=0), 99, IF(AND(tabItens[[#This Row],[Saldo]]=0,tabItens[[#This Row],[PontoPed]]&gt;0), 0, (1-tabItens[[#This Row],[PctAb]])*10 ) ),0)</f>
        <v>0</v>
      </c>
      <c r="BE889" s="275">
        <f>MAX(ROUNDDOWN( IF(tabItens[[#This Row],[Abaixo]] &gt; 0,   tabItens[[#This Row],[Abaixo]] + (tabItens[[#This Row],[PontoMês]] * IF( OR( ISBLANK(tabItens[[#This Row],[ATA Nº/ANO]]), tabItens[[#This Row],[ATA Nº/ANO]] = ""),BE$2,BE$1)),0),0),0)</f>
        <v>150</v>
      </c>
      <c r="BF88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150</v>
      </c>
      <c r="BG889" s="276">
        <f>SUMIF(Consumo!$C$3:$C$902,tabItens[[#This Row],[CÓDIGO]],Consumo!$E$3:$E$902)</f>
        <v>0</v>
      </c>
      <c r="BH889" s="277">
        <f>IF(AND(tabItens[[#This Row],[Pend]] &gt; 0,tabItens[[#This Row],[Consumo]] &lt;&gt; 0), tabItens[[#This Row],[Pend]] / tabItens[[#This Row],[Consumo]], 0 )</f>
        <v>0</v>
      </c>
      <c r="BI889" s="276"/>
      <c r="BJ889" s="276"/>
      <c r="BK889" s="278" t="s">
        <v>2077</v>
      </c>
    </row>
    <row r="890" spans="1:63" x14ac:dyDescent="0.3">
      <c r="A890" s="239">
        <v>77557</v>
      </c>
      <c r="B890" s="240" t="s">
        <v>1432</v>
      </c>
      <c r="C890" s="241" t="s">
        <v>264</v>
      </c>
      <c r="D890" s="242">
        <v>128.13999999999999</v>
      </c>
      <c r="E890" s="243"/>
      <c r="F890" s="243"/>
      <c r="G890" s="243" t="s">
        <v>891</v>
      </c>
      <c r="H890" s="244">
        <v>186</v>
      </c>
      <c r="I890" s="245">
        <v>103003</v>
      </c>
      <c r="J890" s="246">
        <v>128.13999999999999</v>
      </c>
      <c r="K890" s="247">
        <v>43</v>
      </c>
      <c r="L890" s="248">
        <f>IF(tabItens[[#This Row],[Média]] &gt; 0, tabItens[[#This Row],[QTDE ATUAL]] / tabItens[[#This Row],[Média]],999.9)</f>
        <v>999.9</v>
      </c>
      <c r="M890" s="249">
        <v>0</v>
      </c>
      <c r="N890" s="250">
        <f>tabItens[[#This Row],[VALOR UNIT.]] * tabItens[[#This Row],[LC]]</f>
        <v>0</v>
      </c>
      <c r="O890" s="251" t="s">
        <v>2117</v>
      </c>
      <c r="P890" s="252"/>
      <c r="Q890" s="253"/>
      <c r="R890" s="250"/>
      <c r="S890" s="254"/>
      <c r="T890" s="255">
        <f>ROUNDDOWN(IFERROR(tabItens[[#This Row],[ATA DT.VALID.]] - $D$1,0) / 30,0)</f>
        <v>-1507</v>
      </c>
      <c r="U890" s="240" t="s">
        <v>1344</v>
      </c>
      <c r="V890" s="256">
        <v>1</v>
      </c>
      <c r="W890" s="257" t="s">
        <v>2062</v>
      </c>
      <c r="X890" s="258">
        <v>74</v>
      </c>
      <c r="Y890" s="259">
        <v>3</v>
      </c>
      <c r="Z890" s="260"/>
      <c r="AA890" s="261"/>
      <c r="AB890" s="262"/>
      <c r="AC890" s="262"/>
      <c r="AD890" s="261"/>
      <c r="AE890" s="262"/>
      <c r="AF890" s="255"/>
      <c r="AG890" s="263" t="s">
        <v>2063</v>
      </c>
      <c r="AH890" s="264"/>
      <c r="AI890" s="255">
        <v>14</v>
      </c>
      <c r="AJ890" s="264">
        <v>43745</v>
      </c>
      <c r="AK890" s="264">
        <v>38056</v>
      </c>
      <c r="AL890" s="264">
        <v>44238</v>
      </c>
      <c r="AM890" s="254"/>
      <c r="AN890" s="243"/>
      <c r="AO890" s="265" t="str">
        <f>_xlfn.IFNA(IF(VLOOKUP(tabItens[[#This Row],[CÓDIGO]],tabExcluirDoEstoque[#Data],1,FALSE),"sim",""),"")</f>
        <v/>
      </c>
      <c r="AP890" s="266" t="str">
        <f ca="1">IF(OR(ISBLANK(tabItens[[#This Row],[ATA DT.VALID.]]),tabItens[[#This Row],[ATA DT.VALID.]]="",tabItens[[#This Row],[ATA DT.VALID.]]=" "),"",IF(TYPE(tabItens[[#This Row],[ATA DT.VALID.]])=1,ROUNDUP((tabItens[[#This Row],[ATA DT.VALID.]]-TODAY())/7,0),""))</f>
        <v/>
      </c>
      <c r="AQ890" s="267">
        <v>0</v>
      </c>
      <c r="AR890" s="268" t="str">
        <f>IF(ISBLANK(tabItens[[#This Row],[CÓDIGO]]),"",IFERROR(VLOOKUP(tabItens[[#This Row],[CÓDIGO]],Consumo!$C$2:$AI$902,32,FALSE),0))</f>
        <v>06.2023</v>
      </c>
      <c r="AS890" s="269">
        <f>SUMIF(Consumo!$C$3:$C$902,tabItens[[#This Row],[CÓDIGO]],Consumo!$T$3:$T$902) + SUMIF(Consumo!$C$3:$C$902,tabItens[[#This Row],[CÓDIGO]],Consumo!$U$3:$U$902) + SUMIF(Consumo!$C$3:$C$902,tabItens[[#This Row],[CÓDIGO]],Consumo!$V$3:$V$902) + SUMIF(Consumo!$C$3:$C$902,tabItens[[#This Row],[CÓDIGO]],Consumo!$W$3:$W$902)</f>
        <v>37</v>
      </c>
      <c r="AT890" s="269">
        <f>SUMIF(Consumo!$C$3:$C$902,tabItens[[#This Row],[CÓDIGO]],Consumo!$AF$3:$AF$902)</f>
        <v>46</v>
      </c>
      <c r="AU890" s="270">
        <f>SUMIF(Consumo!$C$3:$C$902,tabItens[[#This Row],[CÓDIGO]],Consumo!$AG$3:$AG$902)</f>
        <v>34</v>
      </c>
      <c r="AV890" s="271">
        <f>SUMIF(Consumo!$C$3:$C$902,tabItens[[#This Row],[CÓDIGO]],Consumo!$AE$3:$AE$902)</f>
        <v>0</v>
      </c>
      <c r="AW890" s="244">
        <f>tabItens[[#This Row],[QTDE ATUAL]] + tabItens[[#This Row],[RC QTDE]] + tabItens[[#This Row],[AF SALDO]] + tabItens[[#This Row],[Recentes]]</f>
        <v>186</v>
      </c>
      <c r="AX890" s="272">
        <v>5</v>
      </c>
      <c r="AY890" s="272">
        <v>4</v>
      </c>
      <c r="AZ890" s="272">
        <f>IF(ISBLANK(tabItens[[#This Row],[CÓDIGO]]),"",tabItens[[#This Row],[PontoMês]] * (AZ$2+tabItens[[#This Row],[PontoQtM]]))</f>
        <v>20</v>
      </c>
      <c r="BA890" s="271">
        <f>tabItens[[#This Row],[PontoPed]] - tabItens[[#This Row],[Saldo]] + (1/10)</f>
        <v>-165.9</v>
      </c>
      <c r="BB890" s="271">
        <f xml:space="preserve"> tabItens[[#This Row],[PontoMês]] * BB$2 - tabItens[[#This Row],[QTDE ATUAL]] - (1/10)</f>
        <v>-181.1</v>
      </c>
      <c r="BC890" s="273">
        <f>IF( tabItens[[#This Row],[PontoPed]]&gt;0, IF(tabItens[[#This Row],[PontoPed]]&lt;1, 1, IF( tabItens[[#This Row],[Saldo]]&gt;tabItens[[#This Row],[PontoPed]], 0, (tabItens[[#This Row],[PontoPed]]-tabItens[[#This Row],[Saldo]])/tabItens[[#This Row],[PontoPed]] ) ), 0 )</f>
        <v>0</v>
      </c>
      <c r="BD890" s="274">
        <f>ROUNDDOWN(IF( OR( AND(tabItens[[#This Row],[PontoPed]]&lt;tabItens[[#This Row],[Saldo]],tabItens[[#This Row],[Saldo]]&gt;0), tabItens[[#This Row],[PontoPed]]=0), 99, IF(AND(tabItens[[#This Row],[Saldo]]=0,tabItens[[#This Row],[PontoPed]]&gt;0), 0, (1-tabItens[[#This Row],[PctAb]])*10 ) ),0)</f>
        <v>99</v>
      </c>
      <c r="BE890" s="275">
        <f>MAX(ROUNDDOWN( IF(tabItens[[#This Row],[Abaixo]] &gt; 0,   tabItens[[#This Row],[Abaixo]] + (tabItens[[#This Row],[PontoMês]] * IF( OR( ISBLANK(tabItens[[#This Row],[ATA Nº/ANO]]), tabItens[[#This Row],[ATA Nº/ANO]] = ""),BE$2,BE$1)),0),0),0)</f>
        <v>0</v>
      </c>
      <c r="BF89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0" s="276">
        <f>SUMIF(Consumo!$C$3:$C$902,tabItens[[#This Row],[CÓDIGO]],Consumo!$E$3:$E$902)</f>
        <v>0</v>
      </c>
      <c r="BH890" s="277">
        <f>IF(AND(tabItens[[#This Row],[Pend]] &gt; 0,tabItens[[#This Row],[Consumo]] &lt;&gt; 0), tabItens[[#This Row],[Pend]] / tabItens[[#This Row],[Consumo]], 0 )</f>
        <v>0</v>
      </c>
      <c r="BI890" s="276"/>
      <c r="BJ890" s="276"/>
      <c r="BK890" s="278" t="s">
        <v>2077</v>
      </c>
    </row>
    <row r="891" spans="1:63" x14ac:dyDescent="0.3">
      <c r="A891" s="239">
        <v>74909</v>
      </c>
      <c r="B891" s="240" t="s">
        <v>1416</v>
      </c>
      <c r="C891" s="241" t="s">
        <v>264</v>
      </c>
      <c r="D891" s="242">
        <v>89.25</v>
      </c>
      <c r="E891" s="243"/>
      <c r="F891" s="243"/>
      <c r="G891" s="243" t="s">
        <v>891</v>
      </c>
      <c r="H891" s="244">
        <v>0</v>
      </c>
      <c r="I891" s="245">
        <v>103003</v>
      </c>
      <c r="J891" s="246">
        <v>89.25</v>
      </c>
      <c r="K891" s="247">
        <v>126</v>
      </c>
      <c r="L891" s="248">
        <f>IF(tabItens[[#This Row],[Média]] &gt; 0, tabItens[[#This Row],[QTDE ATUAL]] / tabItens[[#This Row],[Média]],999.9)</f>
        <v>0</v>
      </c>
      <c r="M891" s="249">
        <v>0</v>
      </c>
      <c r="N891" s="250">
        <f>tabItens[[#This Row],[VALOR UNIT.]] * tabItens[[#This Row],[LC]]</f>
        <v>0</v>
      </c>
      <c r="O891" s="251" t="s">
        <v>2117</v>
      </c>
      <c r="P891" s="252"/>
      <c r="Q891" s="253"/>
      <c r="R891" s="250"/>
      <c r="S891" s="254"/>
      <c r="T891" s="255">
        <f>ROUNDDOWN(IFERROR(tabItens[[#This Row],[ATA DT.VALID.]] - $D$1,0) / 30,0)</f>
        <v>-1507</v>
      </c>
      <c r="U891" s="240" t="s">
        <v>1344</v>
      </c>
      <c r="V891" s="256">
        <v>1</v>
      </c>
      <c r="W891" s="257" t="s">
        <v>2062</v>
      </c>
      <c r="X891" s="258">
        <v>74</v>
      </c>
      <c r="Y891" s="259">
        <v>3</v>
      </c>
      <c r="Z891" s="260">
        <v>2230</v>
      </c>
      <c r="AA891" s="261">
        <v>2023</v>
      </c>
      <c r="AB891" s="262">
        <v>400</v>
      </c>
      <c r="AC891" s="262"/>
      <c r="AD891" s="261"/>
      <c r="AE891" s="262"/>
      <c r="AF891" s="255"/>
      <c r="AG891" s="263" t="s">
        <v>2063</v>
      </c>
      <c r="AH891" s="264"/>
      <c r="AI891" s="255">
        <v>42</v>
      </c>
      <c r="AJ891" s="264">
        <v>44160</v>
      </c>
      <c r="AK891" s="264">
        <v>37845</v>
      </c>
      <c r="AL891" s="264">
        <v>44133</v>
      </c>
      <c r="AM891" s="254"/>
      <c r="AN891" s="243"/>
      <c r="AO891" s="265" t="str">
        <f>_xlfn.IFNA(IF(VLOOKUP(tabItens[[#This Row],[CÓDIGO]],tabExcluirDoEstoque[#Data],1,FALSE),"sim",""),"")</f>
        <v/>
      </c>
      <c r="AP891" s="266" t="str">
        <f ca="1">IF(OR(ISBLANK(tabItens[[#This Row],[ATA DT.VALID.]]),tabItens[[#This Row],[ATA DT.VALID.]]="",tabItens[[#This Row],[ATA DT.VALID.]]=" "),"",IF(TYPE(tabItens[[#This Row],[ATA DT.VALID.]])=1,ROUNDUP((tabItens[[#This Row],[ATA DT.VALID.]]-TODAY())/7,0),""))</f>
        <v/>
      </c>
      <c r="AQ891" s="267">
        <v>0</v>
      </c>
      <c r="AR891" s="268" t="str">
        <f>IF(ISBLANK(tabItens[[#This Row],[CÓDIGO]]),"",IFERROR(VLOOKUP(tabItens[[#This Row],[CÓDIGO]],Consumo!$C$2:$AI$902,32,FALSE),0))</f>
        <v>12.2022</v>
      </c>
      <c r="AS891" s="269">
        <f>SUMIF(Consumo!$C$3:$C$902,tabItens[[#This Row],[CÓDIGO]],Consumo!$T$3:$T$902) + SUMIF(Consumo!$C$3:$C$902,tabItens[[#This Row],[CÓDIGO]],Consumo!$U$3:$U$902) + SUMIF(Consumo!$C$3:$C$902,tabItens[[#This Row],[CÓDIGO]],Consumo!$V$3:$V$902) + SUMIF(Consumo!$C$3:$C$902,tabItens[[#This Row],[CÓDIGO]],Consumo!$W$3:$W$902)</f>
        <v>0</v>
      </c>
      <c r="AT891" s="269">
        <f>SUMIF(Consumo!$C$3:$C$902,tabItens[[#This Row],[CÓDIGO]],Consumo!$AF$3:$AF$902)</f>
        <v>211</v>
      </c>
      <c r="AU891" s="270">
        <f>SUMIF(Consumo!$C$3:$C$902,tabItens[[#This Row],[CÓDIGO]],Consumo!$AG$3:$AG$902)</f>
        <v>70</v>
      </c>
      <c r="AV891" s="271">
        <f>SUMIF(Consumo!$C$3:$C$902,tabItens[[#This Row],[CÓDIGO]],Consumo!$AE$3:$AE$902)</f>
        <v>1.2777777777777777</v>
      </c>
      <c r="AW891" s="244">
        <f>tabItens[[#This Row],[QTDE ATUAL]] + tabItens[[#This Row],[RC QTDE]] + tabItens[[#This Row],[AF SALDO]] + tabItens[[#This Row],[Recentes]]</f>
        <v>400</v>
      </c>
      <c r="AX891" s="272">
        <v>9</v>
      </c>
      <c r="AY891" s="272">
        <v>4</v>
      </c>
      <c r="AZ891" s="272">
        <f>IF(ISBLANK(tabItens[[#This Row],[CÓDIGO]]),"",tabItens[[#This Row],[PontoMês]] * (AZ$2+tabItens[[#This Row],[PontoQtM]]))</f>
        <v>36</v>
      </c>
      <c r="BA891" s="271">
        <f>tabItens[[#This Row],[PontoPed]] - tabItens[[#This Row],[Saldo]] + (1/10)</f>
        <v>-363.9</v>
      </c>
      <c r="BB891" s="271">
        <f xml:space="preserve"> tabItens[[#This Row],[PontoMês]] * BB$2 - tabItens[[#This Row],[QTDE ATUAL]] - (1/10)</f>
        <v>8.9</v>
      </c>
      <c r="BC891" s="273">
        <f>IF( tabItens[[#This Row],[PontoPed]]&gt;0, IF(tabItens[[#This Row],[PontoPed]]&lt;1, 1, IF( tabItens[[#This Row],[Saldo]]&gt;tabItens[[#This Row],[PontoPed]], 0, (tabItens[[#This Row],[PontoPed]]-tabItens[[#This Row],[Saldo]])/tabItens[[#This Row],[PontoPed]] ) ), 0 )</f>
        <v>0</v>
      </c>
      <c r="BD891" s="274">
        <f>ROUNDDOWN(IF( OR( AND(tabItens[[#This Row],[PontoPed]]&lt;tabItens[[#This Row],[Saldo]],tabItens[[#This Row],[Saldo]]&gt;0), tabItens[[#This Row],[PontoPed]]=0), 99, IF(AND(tabItens[[#This Row],[Saldo]]=0,tabItens[[#This Row],[PontoPed]]&gt;0), 0, (1-tabItens[[#This Row],[PctAb]])*10 ) ),0)</f>
        <v>99</v>
      </c>
      <c r="BE891" s="275">
        <f>MAX(ROUNDDOWN( IF(tabItens[[#This Row],[Abaixo]] &gt; 0,   tabItens[[#This Row],[Abaixo]] + (tabItens[[#This Row],[PontoMês]] * IF( OR( ISBLANK(tabItens[[#This Row],[ATA Nº/ANO]]), tabItens[[#This Row],[ATA Nº/ANO]] = ""),BE$2,BE$1)),0),0),0)</f>
        <v>0</v>
      </c>
      <c r="BF89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1" s="276">
        <f>SUMIF(Consumo!$C$3:$C$902,tabItens[[#This Row],[CÓDIGO]],Consumo!$E$3:$E$902)</f>
        <v>23</v>
      </c>
      <c r="BH891" s="277">
        <f>IF(AND(tabItens[[#This Row],[Pend]] &gt; 0,tabItens[[#This Row],[Consumo]] &lt;&gt; 0), tabItens[[#This Row],[Pend]] / tabItens[[#This Row],[Consumo]], 0 )</f>
        <v>0.10900473933649289</v>
      </c>
      <c r="BI891" s="276"/>
      <c r="BJ891" s="276"/>
      <c r="BK891" s="278" t="s">
        <v>2077</v>
      </c>
    </row>
    <row r="892" spans="1:63" x14ac:dyDescent="0.3">
      <c r="A892" s="239">
        <v>77554</v>
      </c>
      <c r="B892" s="240" t="s">
        <v>1430</v>
      </c>
      <c r="C892" s="241" t="s">
        <v>264</v>
      </c>
      <c r="D892" s="242">
        <v>194.61</v>
      </c>
      <c r="E892" s="243"/>
      <c r="F892" s="243"/>
      <c r="G892" s="243" t="s">
        <v>891</v>
      </c>
      <c r="H892" s="244">
        <v>24</v>
      </c>
      <c r="I892" s="245">
        <v>103003</v>
      </c>
      <c r="J892" s="246">
        <v>194.61</v>
      </c>
      <c r="K892" s="247">
        <v>220</v>
      </c>
      <c r="L892" s="248">
        <f>IF(tabItens[[#This Row],[Média]] &gt; 0, tabItens[[#This Row],[QTDE ATUAL]] / tabItens[[#This Row],[Média]],999.9)</f>
        <v>999.9</v>
      </c>
      <c r="M892" s="249">
        <v>0</v>
      </c>
      <c r="N892" s="250">
        <f>tabItens[[#This Row],[VALOR UNIT.]] * tabItens[[#This Row],[LC]]</f>
        <v>0</v>
      </c>
      <c r="O892" s="251" t="s">
        <v>2117</v>
      </c>
      <c r="P892" s="252"/>
      <c r="Q892" s="253"/>
      <c r="R892" s="250"/>
      <c r="S892" s="254"/>
      <c r="T892" s="255">
        <f>ROUNDDOWN(IFERROR(tabItens[[#This Row],[ATA DT.VALID.]] - $D$1,0) / 30,0)</f>
        <v>-1507</v>
      </c>
      <c r="U892" s="240" t="s">
        <v>1344</v>
      </c>
      <c r="V892" s="256">
        <v>1</v>
      </c>
      <c r="W892" s="257" t="s">
        <v>2062</v>
      </c>
      <c r="X892" s="258">
        <v>74</v>
      </c>
      <c r="Y892" s="259">
        <v>3</v>
      </c>
      <c r="Z892" s="260"/>
      <c r="AA892" s="261"/>
      <c r="AB892" s="262"/>
      <c r="AC892" s="262"/>
      <c r="AD892" s="261"/>
      <c r="AE892" s="262"/>
      <c r="AF892" s="255"/>
      <c r="AG892" s="263" t="s">
        <v>2063</v>
      </c>
      <c r="AH892" s="264"/>
      <c r="AI892" s="255">
        <v>76</v>
      </c>
      <c r="AJ892" s="264">
        <v>44974</v>
      </c>
      <c r="AK892" s="264">
        <v>38056</v>
      </c>
      <c r="AL892" s="264">
        <v>44887</v>
      </c>
      <c r="AM892" s="254"/>
      <c r="AN892" s="243"/>
      <c r="AO892" s="265" t="str">
        <f>_xlfn.IFNA(IF(VLOOKUP(tabItens[[#This Row],[CÓDIGO]],tabExcluirDoEstoque[#Data],1,FALSE),"sim",""),"")</f>
        <v/>
      </c>
      <c r="AP892" s="266" t="str">
        <f ca="1">IF(OR(ISBLANK(tabItens[[#This Row],[ATA DT.VALID.]]),tabItens[[#This Row],[ATA DT.VALID.]]="",tabItens[[#This Row],[ATA DT.VALID.]]=" "),"",IF(TYPE(tabItens[[#This Row],[ATA DT.VALID.]])=1,ROUNDUP((tabItens[[#This Row],[ATA DT.VALID.]]-TODAY())/7,0),""))</f>
        <v/>
      </c>
      <c r="AQ892" s="267">
        <v>0</v>
      </c>
      <c r="AR892" s="268" t="str">
        <f>IF(ISBLANK(tabItens[[#This Row],[CÓDIGO]]),"",IFERROR(VLOOKUP(tabItens[[#This Row],[CÓDIGO]],Consumo!$C$2:$AI$902,32,FALSE),0))</f>
        <v>08.2023</v>
      </c>
      <c r="AS892" s="269">
        <f>SUMIF(Consumo!$C$3:$C$902,tabItens[[#This Row],[CÓDIGO]],Consumo!$T$3:$T$902) + SUMIF(Consumo!$C$3:$C$902,tabItens[[#This Row],[CÓDIGO]],Consumo!$U$3:$U$902) + SUMIF(Consumo!$C$3:$C$902,tabItens[[#This Row],[CÓDIGO]],Consumo!$V$3:$V$902) + SUMIF(Consumo!$C$3:$C$902,tabItens[[#This Row],[CÓDIGO]],Consumo!$W$3:$W$902)</f>
        <v>75</v>
      </c>
      <c r="AT892" s="269">
        <f>SUMIF(Consumo!$C$3:$C$902,tabItens[[#This Row],[CÓDIGO]],Consumo!$AF$3:$AF$902)</f>
        <v>328</v>
      </c>
      <c r="AU892" s="270">
        <f>SUMIF(Consumo!$C$3:$C$902,tabItens[[#This Row],[CÓDIGO]],Consumo!$AG$3:$AG$902)</f>
        <v>80</v>
      </c>
      <c r="AV892" s="271">
        <f>SUMIF(Consumo!$C$3:$C$902,tabItens[[#This Row],[CÓDIGO]],Consumo!$AE$3:$AE$902)</f>
        <v>0</v>
      </c>
      <c r="AW892" s="244">
        <f>tabItens[[#This Row],[QTDE ATUAL]] + tabItens[[#This Row],[RC QTDE]] + tabItens[[#This Row],[AF SALDO]] + tabItens[[#This Row],[Recentes]]</f>
        <v>24</v>
      </c>
      <c r="AX892" s="272">
        <v>14</v>
      </c>
      <c r="AY892" s="272">
        <v>4</v>
      </c>
      <c r="AZ892" s="272">
        <f>IF(ISBLANK(tabItens[[#This Row],[CÓDIGO]]),"",tabItens[[#This Row],[PontoMês]] * (AZ$2+tabItens[[#This Row],[PontoQtM]]))</f>
        <v>56</v>
      </c>
      <c r="BA892" s="271">
        <f>tabItens[[#This Row],[PontoPed]] - tabItens[[#This Row],[Saldo]] + (1/10)</f>
        <v>32.1</v>
      </c>
      <c r="BB892" s="271">
        <f xml:space="preserve"> tabItens[[#This Row],[PontoMês]] * BB$2 - tabItens[[#This Row],[QTDE ATUAL]] - (1/10)</f>
        <v>-10.1</v>
      </c>
      <c r="BC892" s="273">
        <f>IF( tabItens[[#This Row],[PontoPed]]&gt;0, IF(tabItens[[#This Row],[PontoPed]]&lt;1, 1, IF( tabItens[[#This Row],[Saldo]]&gt;tabItens[[#This Row],[PontoPed]], 0, (tabItens[[#This Row],[PontoPed]]-tabItens[[#This Row],[Saldo]])/tabItens[[#This Row],[PontoPed]] ) ), 0 )</f>
        <v>0.5714285714285714</v>
      </c>
      <c r="BD892" s="274">
        <f>ROUNDDOWN(IF( OR( AND(tabItens[[#This Row],[PontoPed]]&lt;tabItens[[#This Row],[Saldo]],tabItens[[#This Row],[Saldo]]&gt;0), tabItens[[#This Row],[PontoPed]]=0), 99, IF(AND(tabItens[[#This Row],[Saldo]]=0,tabItens[[#This Row],[PontoPed]]&gt;0), 0, (1-tabItens[[#This Row],[PctAb]])*10 ) ),0)</f>
        <v>4</v>
      </c>
      <c r="BE892" s="275">
        <f>MAX(ROUNDDOWN( IF(tabItens[[#This Row],[Abaixo]] &gt; 0,   tabItens[[#This Row],[Abaixo]] + (tabItens[[#This Row],[PontoMês]] * IF( OR( ISBLANK(tabItens[[#This Row],[ATA Nº/ANO]]), tabItens[[#This Row],[ATA Nº/ANO]] = ""),BE$2,BE$1)),0),0),0)</f>
        <v>74</v>
      </c>
      <c r="BF892"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2" s="276">
        <f>SUMIF(Consumo!$C$3:$C$902,tabItens[[#This Row],[CÓDIGO]],Consumo!$E$3:$E$902)</f>
        <v>0</v>
      </c>
      <c r="BH892" s="277">
        <f>IF(AND(tabItens[[#This Row],[Pend]] &gt; 0,tabItens[[#This Row],[Consumo]] &lt;&gt; 0), tabItens[[#This Row],[Pend]] / tabItens[[#This Row],[Consumo]], 0 )</f>
        <v>0</v>
      </c>
      <c r="BI892" s="276"/>
      <c r="BJ892" s="276"/>
      <c r="BK892" s="278" t="s">
        <v>2077</v>
      </c>
    </row>
    <row r="893" spans="1:63" x14ac:dyDescent="0.3">
      <c r="A893" s="239">
        <v>74911</v>
      </c>
      <c r="B893" s="240" t="s">
        <v>1417</v>
      </c>
      <c r="C893" s="241" t="s">
        <v>264</v>
      </c>
      <c r="D893" s="242">
        <v>159.24</v>
      </c>
      <c r="E893" s="243"/>
      <c r="F893" s="243"/>
      <c r="G893" s="243" t="s">
        <v>891</v>
      </c>
      <c r="H893" s="244">
        <v>35</v>
      </c>
      <c r="I893" s="245">
        <v>103003</v>
      </c>
      <c r="J893" s="246">
        <v>159.24</v>
      </c>
      <c r="K893" s="247">
        <v>115</v>
      </c>
      <c r="L893" s="248">
        <f>IF(tabItens[[#This Row],[Média]] &gt; 0, tabItens[[#This Row],[QTDE ATUAL]] / tabItens[[#This Row],[Média]],999.9)</f>
        <v>630</v>
      </c>
      <c r="M893" s="249">
        <v>0</v>
      </c>
      <c r="N893" s="250">
        <f>tabItens[[#This Row],[VALOR UNIT.]] * tabItens[[#This Row],[LC]]</f>
        <v>0</v>
      </c>
      <c r="O893" s="251" t="s">
        <v>2117</v>
      </c>
      <c r="P893" s="252"/>
      <c r="Q893" s="253"/>
      <c r="R893" s="250"/>
      <c r="S893" s="254"/>
      <c r="T893" s="255">
        <f>ROUNDDOWN(IFERROR(tabItens[[#This Row],[ATA DT.VALID.]] - $D$1,0) / 30,0)</f>
        <v>-1507</v>
      </c>
      <c r="U893" s="240" t="s">
        <v>1344</v>
      </c>
      <c r="V893" s="256">
        <v>1</v>
      </c>
      <c r="W893" s="257" t="s">
        <v>2062</v>
      </c>
      <c r="X893" s="258">
        <v>74</v>
      </c>
      <c r="Y893" s="259">
        <v>3</v>
      </c>
      <c r="Z893" s="260">
        <v>2230</v>
      </c>
      <c r="AA893" s="261">
        <v>2023</v>
      </c>
      <c r="AB893" s="262">
        <v>150</v>
      </c>
      <c r="AC893" s="262"/>
      <c r="AD893" s="261"/>
      <c r="AE893" s="262"/>
      <c r="AF893" s="255"/>
      <c r="AG893" s="263" t="s">
        <v>2063</v>
      </c>
      <c r="AH893" s="264"/>
      <c r="AI893" s="255">
        <v>38</v>
      </c>
      <c r="AJ893" s="264">
        <v>44974</v>
      </c>
      <c r="AK893" s="264">
        <v>37845</v>
      </c>
      <c r="AL893" s="264">
        <v>44887</v>
      </c>
      <c r="AM893" s="254"/>
      <c r="AN893" s="243"/>
      <c r="AO893" s="265" t="str">
        <f>_xlfn.IFNA(IF(VLOOKUP(tabItens[[#This Row],[CÓDIGO]],tabExcluirDoEstoque[#Data],1,FALSE),"sim",""),"")</f>
        <v/>
      </c>
      <c r="AP893" s="266" t="str">
        <f ca="1">IF(OR(ISBLANK(tabItens[[#This Row],[ATA DT.VALID.]]),tabItens[[#This Row],[ATA DT.VALID.]]="",tabItens[[#This Row],[ATA DT.VALID.]]=" "),"",IF(TYPE(tabItens[[#This Row],[ATA DT.VALID.]])=1,ROUNDUP((tabItens[[#This Row],[ATA DT.VALID.]]-TODAY())/7,0),""))</f>
        <v/>
      </c>
      <c r="AQ893" s="267">
        <v>0</v>
      </c>
      <c r="AR893" s="268" t="str">
        <f>IF(ISBLANK(tabItens[[#This Row],[CÓDIGO]]),"",IFERROR(VLOOKUP(tabItens[[#This Row],[CÓDIGO]],Consumo!$C$2:$AI$902,32,FALSE),0))</f>
        <v>04.2023</v>
      </c>
      <c r="AS893" s="269">
        <f>SUMIF(Consumo!$C$3:$C$902,tabItens[[#This Row],[CÓDIGO]],Consumo!$T$3:$T$902) + SUMIF(Consumo!$C$3:$C$902,tabItens[[#This Row],[CÓDIGO]],Consumo!$U$3:$U$902) + SUMIF(Consumo!$C$3:$C$902,tabItens[[#This Row],[CÓDIGO]],Consumo!$V$3:$V$902) + SUMIF(Consumo!$C$3:$C$902,tabItens[[#This Row],[CÓDIGO]],Consumo!$W$3:$W$902)</f>
        <v>0</v>
      </c>
      <c r="AT893" s="269">
        <f>SUMIF(Consumo!$C$3:$C$902,tabItens[[#This Row],[CÓDIGO]],Consumo!$AF$3:$AF$902)</f>
        <v>132</v>
      </c>
      <c r="AU893" s="270">
        <f>SUMIF(Consumo!$C$3:$C$902,tabItens[[#This Row],[CÓDIGO]],Consumo!$AG$3:$AG$902)</f>
        <v>65</v>
      </c>
      <c r="AV893" s="271">
        <f>SUMIF(Consumo!$C$3:$C$902,tabItens[[#This Row],[CÓDIGO]],Consumo!$AE$3:$AE$902)</f>
        <v>5.5555555555555552E-2</v>
      </c>
      <c r="AW893" s="244">
        <f>tabItens[[#This Row],[QTDE ATUAL]] + tabItens[[#This Row],[RC QTDE]] + tabItens[[#This Row],[AF SALDO]] + tabItens[[#This Row],[Recentes]]</f>
        <v>185</v>
      </c>
      <c r="AX893" s="272">
        <v>20</v>
      </c>
      <c r="AY893" s="272">
        <v>4</v>
      </c>
      <c r="AZ893" s="272">
        <f>IF(ISBLANK(tabItens[[#This Row],[CÓDIGO]]),"",tabItens[[#This Row],[PontoMês]] * (AZ$2+tabItens[[#This Row],[PontoQtM]]))</f>
        <v>80</v>
      </c>
      <c r="BA893" s="271">
        <f>tabItens[[#This Row],[PontoPed]] - tabItens[[#This Row],[Saldo]] + (1/10)</f>
        <v>-104.9</v>
      </c>
      <c r="BB893" s="271">
        <f xml:space="preserve"> tabItens[[#This Row],[PontoMês]] * BB$2 - tabItens[[#This Row],[QTDE ATUAL]] - (1/10)</f>
        <v>-15.1</v>
      </c>
      <c r="BC893" s="273">
        <f>IF( tabItens[[#This Row],[PontoPed]]&gt;0, IF(tabItens[[#This Row],[PontoPed]]&lt;1, 1, IF( tabItens[[#This Row],[Saldo]]&gt;tabItens[[#This Row],[PontoPed]], 0, (tabItens[[#This Row],[PontoPed]]-tabItens[[#This Row],[Saldo]])/tabItens[[#This Row],[PontoPed]] ) ), 0 )</f>
        <v>0</v>
      </c>
      <c r="BD893" s="274">
        <f>ROUNDDOWN(IF( OR( AND(tabItens[[#This Row],[PontoPed]]&lt;tabItens[[#This Row],[Saldo]],tabItens[[#This Row],[Saldo]]&gt;0), tabItens[[#This Row],[PontoPed]]=0), 99, IF(AND(tabItens[[#This Row],[Saldo]]=0,tabItens[[#This Row],[PontoPed]]&gt;0), 0, (1-tabItens[[#This Row],[PctAb]])*10 ) ),0)</f>
        <v>99</v>
      </c>
      <c r="BE893" s="275">
        <f>MAX(ROUNDDOWN( IF(tabItens[[#This Row],[Abaixo]] &gt; 0,   tabItens[[#This Row],[Abaixo]] + (tabItens[[#This Row],[PontoMês]] * IF( OR( ISBLANK(tabItens[[#This Row],[ATA Nº/ANO]]), tabItens[[#This Row],[ATA Nº/ANO]] = ""),BE$2,BE$1)),0),0),0)</f>
        <v>0</v>
      </c>
      <c r="BF893"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3" s="276">
        <f>SUMIF(Consumo!$C$3:$C$902,tabItens[[#This Row],[CÓDIGO]],Consumo!$E$3:$E$902)</f>
        <v>1</v>
      </c>
      <c r="BH893" s="277">
        <f>IF(AND(tabItens[[#This Row],[Pend]] &gt; 0,tabItens[[#This Row],[Consumo]] &lt;&gt; 0), tabItens[[#This Row],[Pend]] / tabItens[[#This Row],[Consumo]], 0 )</f>
        <v>7.575757575757576E-3</v>
      </c>
      <c r="BI893" s="276"/>
      <c r="BJ893" s="276"/>
      <c r="BK893" s="278" t="s">
        <v>2077</v>
      </c>
    </row>
    <row r="894" spans="1:63" x14ac:dyDescent="0.3">
      <c r="A894" s="239">
        <v>82185</v>
      </c>
      <c r="B894" s="240" t="s">
        <v>1487</v>
      </c>
      <c r="C894" s="241" t="s">
        <v>264</v>
      </c>
      <c r="D894" s="242">
        <v>88</v>
      </c>
      <c r="E894" s="243"/>
      <c r="F894" s="243"/>
      <c r="G894" s="243" t="s">
        <v>891</v>
      </c>
      <c r="H894" s="244">
        <v>159</v>
      </c>
      <c r="I894" s="245">
        <v>103003</v>
      </c>
      <c r="J894" s="246">
        <v>96.650639999999996</v>
      </c>
      <c r="K894" s="247">
        <v>82</v>
      </c>
      <c r="L894" s="248">
        <f>IF(tabItens[[#This Row],[Média]] &gt; 0, tabItens[[#This Row],[QTDE ATUAL]] / tabItens[[#This Row],[Média]],999.9)</f>
        <v>999.9</v>
      </c>
      <c r="M894" s="249">
        <v>0</v>
      </c>
      <c r="N894" s="250">
        <f>tabItens[[#This Row],[VALOR UNIT.]] * tabItens[[#This Row],[LC]]</f>
        <v>0</v>
      </c>
      <c r="O894" s="251" t="s">
        <v>2117</v>
      </c>
      <c r="P894" s="252"/>
      <c r="Q894" s="253"/>
      <c r="R894" s="250"/>
      <c r="S894" s="254"/>
      <c r="T894" s="255">
        <f>ROUNDDOWN(IFERROR(tabItens[[#This Row],[ATA DT.VALID.]] - $D$1,0) / 30,0)</f>
        <v>-1507</v>
      </c>
      <c r="U894" s="240" t="s">
        <v>1344</v>
      </c>
      <c r="V894" s="256">
        <v>1</v>
      </c>
      <c r="W894" s="257" t="s">
        <v>2062</v>
      </c>
      <c r="X894" s="258">
        <v>74</v>
      </c>
      <c r="Y894" s="259">
        <v>3</v>
      </c>
      <c r="Z894" s="260"/>
      <c r="AA894" s="261"/>
      <c r="AB894" s="262"/>
      <c r="AC894" s="262"/>
      <c r="AD894" s="261"/>
      <c r="AE894" s="262"/>
      <c r="AF894" s="255"/>
      <c r="AG894" s="263" t="s">
        <v>2063</v>
      </c>
      <c r="AH894" s="264"/>
      <c r="AI894" s="255">
        <v>28</v>
      </c>
      <c r="AJ894" s="264">
        <v>44160</v>
      </c>
      <c r="AK894" s="264">
        <v>38273</v>
      </c>
      <c r="AL894" s="264">
        <v>44151</v>
      </c>
      <c r="AM894" s="254"/>
      <c r="AN894" s="243"/>
      <c r="AO894" s="265" t="str">
        <f>_xlfn.IFNA(IF(VLOOKUP(tabItens[[#This Row],[CÓDIGO]],tabExcluirDoEstoque[#Data],1,FALSE),"sim",""),"")</f>
        <v/>
      </c>
      <c r="AP894" s="266" t="str">
        <f ca="1">IF(OR(ISBLANK(tabItens[[#This Row],[ATA DT.VALID.]]),tabItens[[#This Row],[ATA DT.VALID.]]="",tabItens[[#This Row],[ATA DT.VALID.]]=" "),"",IF(TYPE(tabItens[[#This Row],[ATA DT.VALID.]])=1,ROUNDUP((tabItens[[#This Row],[ATA DT.VALID.]]-TODAY())/7,0),""))</f>
        <v/>
      </c>
      <c r="AQ894" s="267">
        <v>0</v>
      </c>
      <c r="AR894" s="268" t="str">
        <f>IF(ISBLANK(tabItens[[#This Row],[CÓDIGO]]),"",IFERROR(VLOOKUP(tabItens[[#This Row],[CÓDIGO]],Consumo!$C$2:$AI$902,32,FALSE),0))</f>
        <v>07.2023</v>
      </c>
      <c r="AS894" s="269">
        <f>SUMIF(Consumo!$C$3:$C$902,tabItens[[#This Row],[CÓDIGO]],Consumo!$T$3:$T$902) + SUMIF(Consumo!$C$3:$C$902,tabItens[[#This Row],[CÓDIGO]],Consumo!$U$3:$U$902) + SUMIF(Consumo!$C$3:$C$902,tabItens[[#This Row],[CÓDIGO]],Consumo!$V$3:$V$902) + SUMIF(Consumo!$C$3:$C$902,tabItens[[#This Row],[CÓDIGO]],Consumo!$W$3:$W$902)</f>
        <v>64</v>
      </c>
      <c r="AT894" s="269">
        <f>SUMIF(Consumo!$C$3:$C$902,tabItens[[#This Row],[CÓDIGO]],Consumo!$AF$3:$AF$902)</f>
        <v>126</v>
      </c>
      <c r="AU894" s="270">
        <f>SUMIF(Consumo!$C$3:$C$902,tabItens[[#This Row],[CÓDIGO]],Consumo!$AG$3:$AG$902)</f>
        <v>32</v>
      </c>
      <c r="AV894" s="271">
        <f>SUMIF(Consumo!$C$3:$C$902,tabItens[[#This Row],[CÓDIGO]],Consumo!$AE$3:$AE$902)</f>
        <v>0</v>
      </c>
      <c r="AW894" s="244">
        <f>tabItens[[#This Row],[QTDE ATUAL]] + tabItens[[#This Row],[RC QTDE]] + tabItens[[#This Row],[AF SALDO]] + tabItens[[#This Row],[Recentes]]</f>
        <v>159</v>
      </c>
      <c r="AX894" s="272">
        <v>15</v>
      </c>
      <c r="AY894" s="272">
        <v>4</v>
      </c>
      <c r="AZ894" s="272">
        <f>IF(ISBLANK(tabItens[[#This Row],[CÓDIGO]]),"",tabItens[[#This Row],[PontoMês]] * (AZ$2+tabItens[[#This Row],[PontoQtM]]))</f>
        <v>60</v>
      </c>
      <c r="BA894" s="271">
        <f>tabItens[[#This Row],[PontoPed]] - tabItens[[#This Row],[Saldo]] + (1/10)</f>
        <v>-98.9</v>
      </c>
      <c r="BB894" s="271">
        <f xml:space="preserve"> tabItens[[#This Row],[PontoMês]] * BB$2 - tabItens[[#This Row],[QTDE ATUAL]] - (1/10)</f>
        <v>-144.1</v>
      </c>
      <c r="BC894" s="273">
        <f>IF( tabItens[[#This Row],[PontoPed]]&gt;0, IF(tabItens[[#This Row],[PontoPed]]&lt;1, 1, IF( tabItens[[#This Row],[Saldo]]&gt;tabItens[[#This Row],[PontoPed]], 0, (tabItens[[#This Row],[PontoPed]]-tabItens[[#This Row],[Saldo]])/tabItens[[#This Row],[PontoPed]] ) ), 0 )</f>
        <v>0</v>
      </c>
      <c r="BD894" s="274">
        <f>ROUNDDOWN(IF( OR( AND(tabItens[[#This Row],[PontoPed]]&lt;tabItens[[#This Row],[Saldo]],tabItens[[#This Row],[Saldo]]&gt;0), tabItens[[#This Row],[PontoPed]]=0), 99, IF(AND(tabItens[[#This Row],[Saldo]]=0,tabItens[[#This Row],[PontoPed]]&gt;0), 0, (1-tabItens[[#This Row],[PctAb]])*10 ) ),0)</f>
        <v>99</v>
      </c>
      <c r="BE894" s="275">
        <f>MAX(ROUNDDOWN( IF(tabItens[[#This Row],[Abaixo]] &gt; 0,   tabItens[[#This Row],[Abaixo]] + (tabItens[[#This Row],[PontoMês]] * IF( OR( ISBLANK(tabItens[[#This Row],[ATA Nº/ANO]]), tabItens[[#This Row],[ATA Nº/ANO]] = ""),BE$2,BE$1)),0),0),0)</f>
        <v>0</v>
      </c>
      <c r="BF894"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4" s="276">
        <f>SUMIF(Consumo!$C$3:$C$902,tabItens[[#This Row],[CÓDIGO]],Consumo!$E$3:$E$902)</f>
        <v>0</v>
      </c>
      <c r="BH894" s="277">
        <f>IF(AND(tabItens[[#This Row],[Pend]] &gt; 0,tabItens[[#This Row],[Consumo]] &lt;&gt; 0), tabItens[[#This Row],[Pend]] / tabItens[[#This Row],[Consumo]], 0 )</f>
        <v>0</v>
      </c>
      <c r="BI894" s="276"/>
      <c r="BJ894" s="276"/>
      <c r="BK894" s="278" t="s">
        <v>2077</v>
      </c>
    </row>
    <row r="895" spans="1:63" x14ac:dyDescent="0.3">
      <c r="A895" s="239">
        <v>114852</v>
      </c>
      <c r="B895" s="240" t="s">
        <v>1712</v>
      </c>
      <c r="C895" s="241" t="s">
        <v>264</v>
      </c>
      <c r="D895" s="242">
        <v>160</v>
      </c>
      <c r="E895" s="243"/>
      <c r="F895" s="243"/>
      <c r="G895" s="243" t="s">
        <v>891</v>
      </c>
      <c r="H895" s="244">
        <v>133</v>
      </c>
      <c r="I895" s="245">
        <v>103003</v>
      </c>
      <c r="J895" s="246">
        <v>160</v>
      </c>
      <c r="K895" s="247">
        <v>69</v>
      </c>
      <c r="L895" s="248">
        <f>IF(tabItens[[#This Row],[Média]] &gt; 0, tabItens[[#This Row],[QTDE ATUAL]] / tabItens[[#This Row],[Média]],999.9)</f>
        <v>999.9</v>
      </c>
      <c r="M895" s="249">
        <v>0</v>
      </c>
      <c r="N895" s="250">
        <f>tabItens[[#This Row],[VALOR UNIT.]] * tabItens[[#This Row],[LC]]</f>
        <v>0</v>
      </c>
      <c r="O895" s="251" t="s">
        <v>2117</v>
      </c>
      <c r="P895" s="252"/>
      <c r="Q895" s="253"/>
      <c r="R895" s="250"/>
      <c r="S895" s="254"/>
      <c r="T895" s="255">
        <f>ROUNDDOWN(IFERROR(tabItens[[#This Row],[ATA DT.VALID.]] - $D$1,0) / 30,0)</f>
        <v>-1507</v>
      </c>
      <c r="U895" s="240" t="s">
        <v>1344</v>
      </c>
      <c r="V895" s="256">
        <v>1</v>
      </c>
      <c r="W895" s="257" t="s">
        <v>2062</v>
      </c>
      <c r="X895" s="258">
        <v>74</v>
      </c>
      <c r="Y895" s="259">
        <v>3</v>
      </c>
      <c r="Z895" s="260"/>
      <c r="AA895" s="261"/>
      <c r="AB895" s="262"/>
      <c r="AC895" s="262"/>
      <c r="AD895" s="261"/>
      <c r="AE895" s="262"/>
      <c r="AF895" s="255"/>
      <c r="AG895" s="263" t="s">
        <v>2063</v>
      </c>
      <c r="AH895" s="264"/>
      <c r="AI895" s="255">
        <v>54</v>
      </c>
      <c r="AJ895" s="264">
        <v>44195</v>
      </c>
      <c r="AK895" s="264">
        <v>40280</v>
      </c>
      <c r="AL895" s="264">
        <v>44372</v>
      </c>
      <c r="AM895" s="254"/>
      <c r="AN895" s="243"/>
      <c r="AO895" s="265" t="str">
        <f>_xlfn.IFNA(IF(VLOOKUP(tabItens[[#This Row],[CÓDIGO]],tabExcluirDoEstoque[#Data],1,FALSE),"sim",""),"")</f>
        <v/>
      </c>
      <c r="AP895" s="266" t="str">
        <f ca="1">IF(OR(ISBLANK(tabItens[[#This Row],[ATA DT.VALID.]]),tabItens[[#This Row],[ATA DT.VALID.]]="",tabItens[[#This Row],[ATA DT.VALID.]]=" "),"",IF(TYPE(tabItens[[#This Row],[ATA DT.VALID.]])=1,ROUNDUP((tabItens[[#This Row],[ATA DT.VALID.]]-TODAY())/7,0),""))</f>
        <v/>
      </c>
      <c r="AQ895" s="267">
        <v>0</v>
      </c>
      <c r="AR895" s="268" t="str">
        <f>IF(ISBLANK(tabItens[[#This Row],[CÓDIGO]]),"",IFERROR(VLOOKUP(tabItens[[#This Row],[CÓDIGO]],Consumo!$C$2:$AI$902,32,FALSE),0))</f>
        <v>06.2023</v>
      </c>
      <c r="AS895" s="269">
        <f>SUMIF(Consumo!$C$3:$C$902,tabItens[[#This Row],[CÓDIGO]],Consumo!$T$3:$T$902) + SUMIF(Consumo!$C$3:$C$902,tabItens[[#This Row],[CÓDIGO]],Consumo!$U$3:$U$902) + SUMIF(Consumo!$C$3:$C$902,tabItens[[#This Row],[CÓDIGO]],Consumo!$V$3:$V$902) + SUMIF(Consumo!$C$3:$C$902,tabItens[[#This Row],[CÓDIGO]],Consumo!$W$3:$W$902)</f>
        <v>44</v>
      </c>
      <c r="AT895" s="269">
        <f>SUMIF(Consumo!$C$3:$C$902,tabItens[[#This Row],[CÓDIGO]],Consumo!$AF$3:$AF$902)</f>
        <v>99</v>
      </c>
      <c r="AU895" s="270">
        <f>SUMIF(Consumo!$C$3:$C$902,tabItens[[#This Row],[CÓDIGO]],Consumo!$AG$3:$AG$902)</f>
        <v>30</v>
      </c>
      <c r="AV895" s="271">
        <f>SUMIF(Consumo!$C$3:$C$902,tabItens[[#This Row],[CÓDIGO]],Consumo!$AE$3:$AE$902)</f>
        <v>0</v>
      </c>
      <c r="AW895" s="244">
        <f>tabItens[[#This Row],[QTDE ATUAL]] + tabItens[[#This Row],[RC QTDE]] + tabItens[[#This Row],[AF SALDO]] + tabItens[[#This Row],[Recentes]]</f>
        <v>133</v>
      </c>
      <c r="AX895" s="272">
        <v>13</v>
      </c>
      <c r="AY895" s="272">
        <v>4</v>
      </c>
      <c r="AZ895" s="272">
        <f>IF(ISBLANK(tabItens[[#This Row],[CÓDIGO]]),"",tabItens[[#This Row],[PontoMês]] * (AZ$2+tabItens[[#This Row],[PontoQtM]]))</f>
        <v>52</v>
      </c>
      <c r="BA895" s="271">
        <f>tabItens[[#This Row],[PontoPed]] - tabItens[[#This Row],[Saldo]] + (1/10)</f>
        <v>-80.900000000000006</v>
      </c>
      <c r="BB895" s="271">
        <f xml:space="preserve"> tabItens[[#This Row],[PontoMês]] * BB$2 - tabItens[[#This Row],[QTDE ATUAL]] - (1/10)</f>
        <v>-120.1</v>
      </c>
      <c r="BC895" s="273">
        <f>IF( tabItens[[#This Row],[PontoPed]]&gt;0, IF(tabItens[[#This Row],[PontoPed]]&lt;1, 1, IF( tabItens[[#This Row],[Saldo]]&gt;tabItens[[#This Row],[PontoPed]], 0, (tabItens[[#This Row],[PontoPed]]-tabItens[[#This Row],[Saldo]])/tabItens[[#This Row],[PontoPed]] ) ), 0 )</f>
        <v>0</v>
      </c>
      <c r="BD895" s="274">
        <f>ROUNDDOWN(IF( OR( AND(tabItens[[#This Row],[PontoPed]]&lt;tabItens[[#This Row],[Saldo]],tabItens[[#This Row],[Saldo]]&gt;0), tabItens[[#This Row],[PontoPed]]=0), 99, IF(AND(tabItens[[#This Row],[Saldo]]=0,tabItens[[#This Row],[PontoPed]]&gt;0), 0, (1-tabItens[[#This Row],[PctAb]])*10 ) ),0)</f>
        <v>99</v>
      </c>
      <c r="BE895" s="275">
        <f>MAX(ROUNDDOWN( IF(tabItens[[#This Row],[Abaixo]] &gt; 0,   tabItens[[#This Row],[Abaixo]] + (tabItens[[#This Row],[PontoMês]] * IF( OR( ISBLANK(tabItens[[#This Row],[ATA Nº/ANO]]), tabItens[[#This Row],[ATA Nº/ANO]] = ""),BE$2,BE$1)),0),0),0)</f>
        <v>0</v>
      </c>
      <c r="BF895"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5" s="276">
        <f>SUMIF(Consumo!$C$3:$C$902,tabItens[[#This Row],[CÓDIGO]],Consumo!$E$3:$E$902)</f>
        <v>0</v>
      </c>
      <c r="BH895" s="277">
        <f>IF(AND(tabItens[[#This Row],[Pend]] &gt; 0,tabItens[[#This Row],[Consumo]] &lt;&gt; 0), tabItens[[#This Row],[Pend]] / tabItens[[#This Row],[Consumo]], 0 )</f>
        <v>0</v>
      </c>
      <c r="BI895" s="276"/>
      <c r="BJ895" s="276"/>
      <c r="BK895" s="278" t="s">
        <v>2077</v>
      </c>
    </row>
    <row r="896" spans="1:63" x14ac:dyDescent="0.3">
      <c r="A896" s="239">
        <v>114853</v>
      </c>
      <c r="B896" s="240" t="s">
        <v>1713</v>
      </c>
      <c r="C896" s="241" t="s">
        <v>264</v>
      </c>
      <c r="D896" s="242">
        <v>168.35</v>
      </c>
      <c r="E896" s="243"/>
      <c r="F896" s="243"/>
      <c r="G896" s="243" t="s">
        <v>891</v>
      </c>
      <c r="H896" s="244">
        <v>161</v>
      </c>
      <c r="I896" s="245">
        <v>103003</v>
      </c>
      <c r="J896" s="246">
        <v>168.35</v>
      </c>
      <c r="K896" s="247">
        <v>86</v>
      </c>
      <c r="L896" s="248">
        <f>IF(tabItens[[#This Row],[Média]] &gt; 0, tabItens[[#This Row],[QTDE ATUAL]] / tabItens[[#This Row],[Média]],999.9)</f>
        <v>999.9</v>
      </c>
      <c r="M896" s="249">
        <v>0</v>
      </c>
      <c r="N896" s="250">
        <f>tabItens[[#This Row],[VALOR UNIT.]] * tabItens[[#This Row],[LC]]</f>
        <v>0</v>
      </c>
      <c r="O896" s="251" t="s">
        <v>2117</v>
      </c>
      <c r="P896" s="252"/>
      <c r="Q896" s="253"/>
      <c r="R896" s="250"/>
      <c r="S896" s="254"/>
      <c r="T896" s="255">
        <f>ROUNDDOWN(IFERROR(tabItens[[#This Row],[ATA DT.VALID.]] - $D$1,0) / 30,0)</f>
        <v>-1507</v>
      </c>
      <c r="U896" s="240" t="s">
        <v>1344</v>
      </c>
      <c r="V896" s="256">
        <v>1</v>
      </c>
      <c r="W896" s="257" t="s">
        <v>2062</v>
      </c>
      <c r="X896" s="258">
        <v>74</v>
      </c>
      <c r="Y896" s="259">
        <v>3</v>
      </c>
      <c r="Z896" s="260"/>
      <c r="AA896" s="261"/>
      <c r="AB896" s="262"/>
      <c r="AC896" s="262"/>
      <c r="AD896" s="261"/>
      <c r="AE896" s="262"/>
      <c r="AF896" s="255"/>
      <c r="AG896" s="263" t="s">
        <v>2063</v>
      </c>
      <c r="AH896" s="264"/>
      <c r="AI896" s="255">
        <v>30</v>
      </c>
      <c r="AJ896" s="264">
        <v>44165</v>
      </c>
      <c r="AK896" s="264">
        <v>40280</v>
      </c>
      <c r="AL896" s="264">
        <v>44133</v>
      </c>
      <c r="AM896" s="254"/>
      <c r="AN896" s="243"/>
      <c r="AO896" s="265" t="str">
        <f>_xlfn.IFNA(IF(VLOOKUP(tabItens[[#This Row],[CÓDIGO]],tabExcluirDoEstoque[#Data],1,FALSE),"sim",""),"")</f>
        <v/>
      </c>
      <c r="AP896" s="266" t="str">
        <f ca="1">IF(OR(ISBLANK(tabItens[[#This Row],[ATA DT.VALID.]]),tabItens[[#This Row],[ATA DT.VALID.]]="",tabItens[[#This Row],[ATA DT.VALID.]]=" "),"",IF(TYPE(tabItens[[#This Row],[ATA DT.VALID.]])=1,ROUNDUP((tabItens[[#This Row],[ATA DT.VALID.]]-TODAY())/7,0),""))</f>
        <v/>
      </c>
      <c r="AQ896" s="267">
        <v>0</v>
      </c>
      <c r="AR896" s="268" t="str">
        <f>IF(ISBLANK(tabItens[[#This Row],[CÓDIGO]]),"",IFERROR(VLOOKUP(tabItens[[#This Row],[CÓDIGO]],Consumo!$C$2:$AI$902,32,FALSE),0))</f>
        <v>07.2023</v>
      </c>
      <c r="AS896" s="269">
        <f>SUMIF(Consumo!$C$3:$C$902,tabItens[[#This Row],[CÓDIGO]],Consumo!$T$3:$T$902) + SUMIF(Consumo!$C$3:$C$902,tabItens[[#This Row],[CÓDIGO]],Consumo!$U$3:$U$902) + SUMIF(Consumo!$C$3:$C$902,tabItens[[#This Row],[CÓDIGO]],Consumo!$V$3:$V$902) + SUMIF(Consumo!$C$3:$C$902,tabItens[[#This Row],[CÓDIGO]],Consumo!$W$3:$W$902)</f>
        <v>33</v>
      </c>
      <c r="AT896" s="269">
        <f>SUMIF(Consumo!$C$3:$C$902,tabItens[[#This Row],[CÓDIGO]],Consumo!$AF$3:$AF$902)</f>
        <v>117</v>
      </c>
      <c r="AU896" s="270">
        <f>SUMIF(Consumo!$C$3:$C$902,tabItens[[#This Row],[CÓDIGO]],Consumo!$AG$3:$AG$902)</f>
        <v>40</v>
      </c>
      <c r="AV896" s="271">
        <f>SUMIF(Consumo!$C$3:$C$902,tabItens[[#This Row],[CÓDIGO]],Consumo!$AE$3:$AE$902)</f>
        <v>0</v>
      </c>
      <c r="AW896" s="244">
        <f>tabItens[[#This Row],[QTDE ATUAL]] + tabItens[[#This Row],[RC QTDE]] + tabItens[[#This Row],[AF SALDO]] + tabItens[[#This Row],[Recentes]]</f>
        <v>161</v>
      </c>
      <c r="AX896" s="272">
        <v>13</v>
      </c>
      <c r="AY896" s="272">
        <v>4</v>
      </c>
      <c r="AZ896" s="272">
        <f>IF(ISBLANK(tabItens[[#This Row],[CÓDIGO]]),"",tabItens[[#This Row],[PontoMês]] * (AZ$2+tabItens[[#This Row],[PontoQtM]]))</f>
        <v>52</v>
      </c>
      <c r="BA896" s="271">
        <f>tabItens[[#This Row],[PontoPed]] - tabItens[[#This Row],[Saldo]] + (1/10)</f>
        <v>-108.9</v>
      </c>
      <c r="BB896" s="271">
        <f xml:space="preserve"> tabItens[[#This Row],[PontoMês]] * BB$2 - tabItens[[#This Row],[QTDE ATUAL]] - (1/10)</f>
        <v>-148.1</v>
      </c>
      <c r="BC896" s="273">
        <f>IF( tabItens[[#This Row],[PontoPed]]&gt;0, IF(tabItens[[#This Row],[PontoPed]]&lt;1, 1, IF( tabItens[[#This Row],[Saldo]]&gt;tabItens[[#This Row],[PontoPed]], 0, (tabItens[[#This Row],[PontoPed]]-tabItens[[#This Row],[Saldo]])/tabItens[[#This Row],[PontoPed]] ) ), 0 )</f>
        <v>0</v>
      </c>
      <c r="BD896" s="274">
        <f>ROUNDDOWN(IF( OR( AND(tabItens[[#This Row],[PontoPed]]&lt;tabItens[[#This Row],[Saldo]],tabItens[[#This Row],[Saldo]]&gt;0), tabItens[[#This Row],[PontoPed]]=0), 99, IF(AND(tabItens[[#This Row],[Saldo]]=0,tabItens[[#This Row],[PontoPed]]&gt;0), 0, (1-tabItens[[#This Row],[PctAb]])*10 ) ),0)</f>
        <v>99</v>
      </c>
      <c r="BE896" s="275">
        <f>MAX(ROUNDDOWN( IF(tabItens[[#This Row],[Abaixo]] &gt; 0,   tabItens[[#This Row],[Abaixo]] + (tabItens[[#This Row],[PontoMês]] * IF( OR( ISBLANK(tabItens[[#This Row],[ATA Nº/ANO]]), tabItens[[#This Row],[ATA Nº/ANO]] = ""),BE$2,BE$1)),0),0),0)</f>
        <v>0</v>
      </c>
      <c r="BF896"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6" s="276">
        <f>SUMIF(Consumo!$C$3:$C$902,tabItens[[#This Row],[CÓDIGO]],Consumo!$E$3:$E$902)</f>
        <v>0</v>
      </c>
      <c r="BH896" s="277">
        <f>IF(AND(tabItens[[#This Row],[Pend]] &gt; 0,tabItens[[#This Row],[Consumo]] &lt;&gt; 0), tabItens[[#This Row],[Pend]] / tabItens[[#This Row],[Consumo]], 0 )</f>
        <v>0</v>
      </c>
      <c r="BI896" s="276"/>
      <c r="BJ896" s="276"/>
      <c r="BK896" s="278" t="s">
        <v>2077</v>
      </c>
    </row>
    <row r="897" spans="1:63" x14ac:dyDescent="0.3">
      <c r="A897" s="239">
        <v>74908</v>
      </c>
      <c r="B897" s="240" t="s">
        <v>1415</v>
      </c>
      <c r="C897" s="241" t="s">
        <v>264</v>
      </c>
      <c r="D897" s="242">
        <v>70.2</v>
      </c>
      <c r="E897" s="243"/>
      <c r="F897" s="243"/>
      <c r="G897" s="243" t="s">
        <v>891</v>
      </c>
      <c r="H897" s="244">
        <v>350</v>
      </c>
      <c r="I897" s="245">
        <v>103003</v>
      </c>
      <c r="J897" s="246">
        <v>70.2</v>
      </c>
      <c r="K897" s="247">
        <v>54</v>
      </c>
      <c r="L897" s="248">
        <f>IF(tabItens[[#This Row],[Média]] &gt; 0, tabItens[[#This Row],[QTDE ATUAL]] / tabItens[[#This Row],[Média]],999.9)</f>
        <v>999.9</v>
      </c>
      <c r="M897" s="249">
        <v>0</v>
      </c>
      <c r="N897" s="250">
        <f>tabItens[[#This Row],[VALOR UNIT.]] * tabItens[[#This Row],[LC]]</f>
        <v>0</v>
      </c>
      <c r="O897" s="251" t="s">
        <v>2146</v>
      </c>
      <c r="P897" s="252"/>
      <c r="Q897" s="253"/>
      <c r="R897" s="250"/>
      <c r="S897" s="254"/>
      <c r="T897" s="255">
        <f>ROUNDDOWN(IFERROR(tabItens[[#This Row],[ATA DT.VALID.]] - $D$1,0) / 30,0)</f>
        <v>-1507</v>
      </c>
      <c r="U897" s="240" t="s">
        <v>1344</v>
      </c>
      <c r="V897" s="256">
        <v>1</v>
      </c>
      <c r="W897" s="257" t="s">
        <v>2062</v>
      </c>
      <c r="X897" s="258">
        <v>74</v>
      </c>
      <c r="Y897" s="259">
        <v>3</v>
      </c>
      <c r="Z897" s="260"/>
      <c r="AA897" s="261"/>
      <c r="AB897" s="262"/>
      <c r="AC897" s="262"/>
      <c r="AD897" s="261"/>
      <c r="AE897" s="262"/>
      <c r="AF897" s="255"/>
      <c r="AG897" s="263" t="s">
        <v>2063</v>
      </c>
      <c r="AH897" s="264"/>
      <c r="AI897" s="255">
        <v>18</v>
      </c>
      <c r="AJ897" s="264">
        <v>44158</v>
      </c>
      <c r="AK897" s="264">
        <v>37845</v>
      </c>
      <c r="AL897" s="264">
        <v>44133</v>
      </c>
      <c r="AM897" s="254"/>
      <c r="AN897" s="243"/>
      <c r="AO897" s="265" t="str">
        <f>_xlfn.IFNA(IF(VLOOKUP(tabItens[[#This Row],[CÓDIGO]],tabExcluirDoEstoque[#Data],1,FALSE),"sim",""),"")</f>
        <v/>
      </c>
      <c r="AP897" s="266" t="str">
        <f ca="1">IF(OR(ISBLANK(tabItens[[#This Row],[ATA DT.VALID.]]),tabItens[[#This Row],[ATA DT.VALID.]]="",tabItens[[#This Row],[ATA DT.VALID.]]=" "),"",IF(TYPE(tabItens[[#This Row],[ATA DT.VALID.]])=1,ROUNDUP((tabItens[[#This Row],[ATA DT.VALID.]]-TODAY())/7,0),""))</f>
        <v/>
      </c>
      <c r="AQ897" s="267">
        <v>0</v>
      </c>
      <c r="AR897" s="268" t="str">
        <f>IF(ISBLANK(tabItens[[#This Row],[CÓDIGO]]),"",IFERROR(VLOOKUP(tabItens[[#This Row],[CÓDIGO]],Consumo!$C$2:$AI$902,32,FALSE),0))</f>
        <v>06.2023</v>
      </c>
      <c r="AS897" s="269">
        <f>SUMIF(Consumo!$C$3:$C$902,tabItens[[#This Row],[CÓDIGO]],Consumo!$T$3:$T$902) + SUMIF(Consumo!$C$3:$C$902,tabItens[[#This Row],[CÓDIGO]],Consumo!$U$3:$U$902) + SUMIF(Consumo!$C$3:$C$902,tabItens[[#This Row],[CÓDIGO]],Consumo!$V$3:$V$902) + SUMIF(Consumo!$C$3:$C$902,tabItens[[#This Row],[CÓDIGO]],Consumo!$W$3:$W$902)</f>
        <v>40</v>
      </c>
      <c r="AT897" s="269">
        <f>SUMIF(Consumo!$C$3:$C$902,tabItens[[#This Row],[CÓDIGO]],Consumo!$AF$3:$AF$902)</f>
        <v>95</v>
      </c>
      <c r="AU897" s="270">
        <f>SUMIF(Consumo!$C$3:$C$902,tabItens[[#This Row],[CÓDIGO]],Consumo!$AG$3:$AG$902)</f>
        <v>35</v>
      </c>
      <c r="AV897" s="271">
        <f>SUMIF(Consumo!$C$3:$C$902,tabItens[[#This Row],[CÓDIGO]],Consumo!$AE$3:$AE$902)</f>
        <v>0</v>
      </c>
      <c r="AW897" s="244">
        <f>tabItens[[#This Row],[QTDE ATUAL]] + tabItens[[#This Row],[RC QTDE]] + tabItens[[#This Row],[AF SALDO]] + tabItens[[#This Row],[Recentes]]</f>
        <v>350</v>
      </c>
      <c r="AX897" s="272">
        <v>12</v>
      </c>
      <c r="AY897" s="272">
        <v>4</v>
      </c>
      <c r="AZ897" s="272">
        <f>IF(ISBLANK(tabItens[[#This Row],[CÓDIGO]]),"",tabItens[[#This Row],[PontoMês]] * (AZ$2+tabItens[[#This Row],[PontoQtM]]))</f>
        <v>48</v>
      </c>
      <c r="BA897" s="271">
        <f>tabItens[[#This Row],[PontoPed]] - tabItens[[#This Row],[Saldo]] + (1/10)</f>
        <v>-301.89999999999998</v>
      </c>
      <c r="BB897" s="271">
        <f xml:space="preserve"> tabItens[[#This Row],[PontoMês]] * BB$2 - tabItens[[#This Row],[QTDE ATUAL]] - (1/10)</f>
        <v>-338.1</v>
      </c>
      <c r="BC897" s="273">
        <f>IF( tabItens[[#This Row],[PontoPed]]&gt;0, IF(tabItens[[#This Row],[PontoPed]]&lt;1, 1, IF( tabItens[[#This Row],[Saldo]]&gt;tabItens[[#This Row],[PontoPed]], 0, (tabItens[[#This Row],[PontoPed]]-tabItens[[#This Row],[Saldo]])/tabItens[[#This Row],[PontoPed]] ) ), 0 )</f>
        <v>0</v>
      </c>
      <c r="BD897" s="274">
        <f>ROUNDDOWN(IF( OR( AND(tabItens[[#This Row],[PontoPed]]&lt;tabItens[[#This Row],[Saldo]],tabItens[[#This Row],[Saldo]]&gt;0), tabItens[[#This Row],[PontoPed]]=0), 99, IF(AND(tabItens[[#This Row],[Saldo]]=0,tabItens[[#This Row],[PontoPed]]&gt;0), 0, (1-tabItens[[#This Row],[PctAb]])*10 ) ),0)</f>
        <v>99</v>
      </c>
      <c r="BE897" s="275">
        <f>MAX(ROUNDDOWN( IF(tabItens[[#This Row],[Abaixo]] &gt; 0,   tabItens[[#This Row],[Abaixo]] + (tabItens[[#This Row],[PontoMês]] * IF( OR( ISBLANK(tabItens[[#This Row],[ATA Nº/ANO]]), tabItens[[#This Row],[ATA Nº/ANO]] = ""),BE$2,BE$1)),0),0),0)</f>
        <v>0</v>
      </c>
      <c r="BF897"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7" s="276">
        <f>SUMIF(Consumo!$C$3:$C$902,tabItens[[#This Row],[CÓDIGO]],Consumo!$E$3:$E$902)</f>
        <v>0</v>
      </c>
      <c r="BH897" s="277">
        <f>IF(AND(tabItens[[#This Row],[Pend]] &gt; 0,tabItens[[#This Row],[Consumo]] &lt;&gt; 0), tabItens[[#This Row],[Pend]] / tabItens[[#This Row],[Consumo]], 0 )</f>
        <v>0</v>
      </c>
      <c r="BI897" s="276"/>
      <c r="BJ897" s="276"/>
      <c r="BK897" s="278" t="s">
        <v>2077</v>
      </c>
    </row>
    <row r="898" spans="1:63" x14ac:dyDescent="0.3">
      <c r="A898" s="239">
        <v>77556</v>
      </c>
      <c r="B898" s="240" t="s">
        <v>1431</v>
      </c>
      <c r="C898" s="241" t="s">
        <v>264</v>
      </c>
      <c r="D898" s="242">
        <v>153.84</v>
      </c>
      <c r="E898" s="243"/>
      <c r="F898" s="243" t="s">
        <v>1414</v>
      </c>
      <c r="G898" s="243" t="s">
        <v>1287</v>
      </c>
      <c r="H898" s="244">
        <v>87</v>
      </c>
      <c r="I898" s="245">
        <v>103003</v>
      </c>
      <c r="J898" s="246">
        <v>253.2</v>
      </c>
      <c r="K898" s="247">
        <v>65</v>
      </c>
      <c r="L898" s="248">
        <f>IF(tabItens[[#This Row],[Média]] &gt; 0, tabItens[[#This Row],[QTDE ATUAL]] / tabItens[[#This Row],[Média]],999.9)</f>
        <v>999.9</v>
      </c>
      <c r="M898" s="249">
        <v>0</v>
      </c>
      <c r="N898" s="250">
        <f>tabItens[[#This Row],[VALOR UNIT.]] * tabItens[[#This Row],[LC]]</f>
        <v>0</v>
      </c>
      <c r="O898" s="251" t="s">
        <v>1288</v>
      </c>
      <c r="P898" s="252">
        <v>0</v>
      </c>
      <c r="Q898" s="253">
        <v>1001</v>
      </c>
      <c r="R898" s="250">
        <v>153993.84</v>
      </c>
      <c r="S898" s="254">
        <v>45540</v>
      </c>
      <c r="T898" s="255">
        <f>ROUNDDOWN(IFERROR(tabItens[[#This Row],[ATA DT.VALID.]] - $D$1,0) / 30,0)</f>
        <v>10</v>
      </c>
      <c r="U898" s="240" t="s">
        <v>1344</v>
      </c>
      <c r="V898" s="256">
        <v>1</v>
      </c>
      <c r="W898" s="257" t="s">
        <v>2062</v>
      </c>
      <c r="X898" s="258">
        <v>74</v>
      </c>
      <c r="Y898" s="259">
        <v>3</v>
      </c>
      <c r="Z898" s="260"/>
      <c r="AA898" s="261"/>
      <c r="AB898" s="262"/>
      <c r="AC898" s="262"/>
      <c r="AD898" s="261"/>
      <c r="AE898" s="262"/>
      <c r="AF898" s="255"/>
      <c r="AG898" s="263" t="s">
        <v>2063</v>
      </c>
      <c r="AH898" s="264"/>
      <c r="AI898" s="255">
        <v>22</v>
      </c>
      <c r="AJ898" s="264">
        <v>44158</v>
      </c>
      <c r="AK898" s="264">
        <v>38056</v>
      </c>
      <c r="AL898" s="264">
        <v>45084</v>
      </c>
      <c r="AM898" s="254"/>
      <c r="AN898" s="243"/>
      <c r="AO898" s="265" t="str">
        <f>_xlfn.IFNA(IF(VLOOKUP(tabItens[[#This Row],[CÓDIGO]],tabExcluirDoEstoque[#Data],1,FALSE),"sim",""),"")</f>
        <v/>
      </c>
      <c r="AP898" s="266">
        <f ca="1">IF(OR(ISBLANK(tabItens[[#This Row],[ATA DT.VALID.]]),tabItens[[#This Row],[ATA DT.VALID.]]="",tabItens[[#This Row],[ATA DT.VALID.]]=" "),"",IF(TYPE(tabItens[[#This Row],[ATA DT.VALID.]])=1,ROUNDUP((tabItens[[#This Row],[ATA DT.VALID.]]-TODAY())/7,0),""))</f>
        <v>47</v>
      </c>
      <c r="AQ898" s="267">
        <v>0</v>
      </c>
      <c r="AR898" s="268" t="str">
        <f>IF(ISBLANK(tabItens[[#This Row],[CÓDIGO]]),"",IFERROR(VLOOKUP(tabItens[[#This Row],[CÓDIGO]],Consumo!$C$2:$AI$902,32,FALSE),0))</f>
        <v>06.2023</v>
      </c>
      <c r="AS898" s="269">
        <f>SUMIF(Consumo!$C$3:$C$902,tabItens[[#This Row],[CÓDIGO]],Consumo!$T$3:$T$902) + SUMIF(Consumo!$C$3:$C$902,tabItens[[#This Row],[CÓDIGO]],Consumo!$U$3:$U$902) + SUMIF(Consumo!$C$3:$C$902,tabItens[[#This Row],[CÓDIGO]],Consumo!$V$3:$V$902) + SUMIF(Consumo!$C$3:$C$902,tabItens[[#This Row],[CÓDIGO]],Consumo!$W$3:$W$902)</f>
        <v>15</v>
      </c>
      <c r="AT898" s="269">
        <f>SUMIF(Consumo!$C$3:$C$902,tabItens[[#This Row],[CÓDIGO]],Consumo!$AF$3:$AF$902)</f>
        <v>105</v>
      </c>
      <c r="AU898" s="270">
        <f>SUMIF(Consumo!$C$3:$C$902,tabItens[[#This Row],[CÓDIGO]],Consumo!$AG$3:$AG$902)</f>
        <v>50</v>
      </c>
      <c r="AV898" s="271">
        <f>SUMIF(Consumo!$C$3:$C$902,tabItens[[#This Row],[CÓDIGO]],Consumo!$AE$3:$AE$902)</f>
        <v>0</v>
      </c>
      <c r="AW898" s="244">
        <f>tabItens[[#This Row],[QTDE ATUAL]] + tabItens[[#This Row],[RC QTDE]] + tabItens[[#This Row],[AF SALDO]] + tabItens[[#This Row],[Recentes]]</f>
        <v>87</v>
      </c>
      <c r="AX898" s="272">
        <v>11</v>
      </c>
      <c r="AY898" s="272">
        <v>4</v>
      </c>
      <c r="AZ898" s="272">
        <f>IF(ISBLANK(tabItens[[#This Row],[CÓDIGO]]),"",tabItens[[#This Row],[PontoMês]] * (AZ$2+tabItens[[#This Row],[PontoQtM]]))</f>
        <v>44</v>
      </c>
      <c r="BA898" s="271">
        <f>tabItens[[#This Row],[PontoPed]] - tabItens[[#This Row],[Saldo]] + (1/10)</f>
        <v>-42.9</v>
      </c>
      <c r="BB898" s="271">
        <f xml:space="preserve"> tabItens[[#This Row],[PontoMês]] * BB$2 - tabItens[[#This Row],[QTDE ATUAL]] - (1/10)</f>
        <v>-76.099999999999994</v>
      </c>
      <c r="BC898" s="273">
        <f>IF( tabItens[[#This Row],[PontoPed]]&gt;0, IF(tabItens[[#This Row],[PontoPed]]&lt;1, 1, IF( tabItens[[#This Row],[Saldo]]&gt;tabItens[[#This Row],[PontoPed]], 0, (tabItens[[#This Row],[PontoPed]]-tabItens[[#This Row],[Saldo]])/tabItens[[#This Row],[PontoPed]] ) ), 0 )</f>
        <v>0</v>
      </c>
      <c r="BD898" s="274">
        <f>ROUNDDOWN(IF( OR( AND(tabItens[[#This Row],[PontoPed]]&lt;tabItens[[#This Row],[Saldo]],tabItens[[#This Row],[Saldo]]&gt;0), tabItens[[#This Row],[PontoPed]]=0), 99, IF(AND(tabItens[[#This Row],[Saldo]]=0,tabItens[[#This Row],[PontoPed]]&gt;0), 0, (1-tabItens[[#This Row],[PctAb]])*10 ) ),0)</f>
        <v>99</v>
      </c>
      <c r="BE898" s="275">
        <f>MAX(ROUNDDOWN( IF(tabItens[[#This Row],[Abaixo]] &gt; 0,   tabItens[[#This Row],[Abaixo]] + (tabItens[[#This Row],[PontoMês]] * IF( OR( ISBLANK(tabItens[[#This Row],[ATA Nº/ANO]]), tabItens[[#This Row],[ATA Nº/ANO]] = ""),BE$2,BE$1)),0),0),0)</f>
        <v>0</v>
      </c>
      <c r="BF89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8" s="276">
        <f>SUMIF(Consumo!$C$3:$C$902,tabItens[[#This Row],[CÓDIGO]],Consumo!$E$3:$E$902)</f>
        <v>0</v>
      </c>
      <c r="BH898" s="277">
        <f>IF(AND(tabItens[[#This Row],[Pend]] &gt; 0,tabItens[[#This Row],[Consumo]] &lt;&gt; 0), tabItens[[#This Row],[Pend]] / tabItens[[#This Row],[Consumo]], 0 )</f>
        <v>0</v>
      </c>
      <c r="BI898" s="276"/>
      <c r="BJ898" s="276"/>
      <c r="BK898" s="278" t="s">
        <v>2077</v>
      </c>
    </row>
    <row r="899" spans="1:63" x14ac:dyDescent="0.3">
      <c r="A899" s="239">
        <v>74907</v>
      </c>
      <c r="B899" s="240" t="s">
        <v>1413</v>
      </c>
      <c r="C899" s="241" t="s">
        <v>264</v>
      </c>
      <c r="D899" s="242">
        <v>200.47</v>
      </c>
      <c r="E899" s="243"/>
      <c r="F899" s="243" t="s">
        <v>1414</v>
      </c>
      <c r="G899" s="243" t="s">
        <v>1287</v>
      </c>
      <c r="H899" s="244">
        <v>11</v>
      </c>
      <c r="I899" s="245">
        <v>103003</v>
      </c>
      <c r="J899" s="246">
        <v>215.33</v>
      </c>
      <c r="K899" s="247">
        <v>87</v>
      </c>
      <c r="L899" s="248">
        <f>IF(tabItens[[#This Row],[Média]] &gt; 0, tabItens[[#This Row],[QTDE ATUAL]] / tabItens[[#This Row],[Média]],999.9)</f>
        <v>999.9</v>
      </c>
      <c r="M899" s="249">
        <v>0</v>
      </c>
      <c r="N899" s="250">
        <f>tabItens[[#This Row],[VALOR UNIT.]] * tabItens[[#This Row],[LC]]</f>
        <v>0</v>
      </c>
      <c r="O899" s="251" t="s">
        <v>1288</v>
      </c>
      <c r="P899" s="252">
        <v>0</v>
      </c>
      <c r="Q899" s="253">
        <v>209</v>
      </c>
      <c r="R899" s="250">
        <v>41898.230000000003</v>
      </c>
      <c r="S899" s="254">
        <v>45540</v>
      </c>
      <c r="T899" s="255">
        <f>ROUNDDOWN(IFERROR(tabItens[[#This Row],[ATA DT.VALID.]] - $D$1,0) / 30,0)</f>
        <v>10</v>
      </c>
      <c r="U899" s="240" t="s">
        <v>1344</v>
      </c>
      <c r="V899" s="256">
        <v>1</v>
      </c>
      <c r="W899" s="257" t="s">
        <v>2062</v>
      </c>
      <c r="X899" s="258">
        <v>74</v>
      </c>
      <c r="Y899" s="259">
        <v>3</v>
      </c>
      <c r="Z899" s="260">
        <v>8996</v>
      </c>
      <c r="AA899" s="261">
        <v>2023</v>
      </c>
      <c r="AB899" s="262">
        <v>20</v>
      </c>
      <c r="AC899" s="262"/>
      <c r="AD899" s="261"/>
      <c r="AE899" s="262"/>
      <c r="AF899" s="255"/>
      <c r="AG899" s="263" t="s">
        <v>2063</v>
      </c>
      <c r="AH899" s="264"/>
      <c r="AI899" s="255">
        <v>30</v>
      </c>
      <c r="AJ899" s="264">
        <v>44158</v>
      </c>
      <c r="AK899" s="264">
        <v>37845</v>
      </c>
      <c r="AL899" s="264">
        <v>44783</v>
      </c>
      <c r="AM899" s="254"/>
      <c r="AN899" s="243"/>
      <c r="AO899" s="265" t="str">
        <f>_xlfn.IFNA(IF(VLOOKUP(tabItens[[#This Row],[CÓDIGO]],tabExcluirDoEstoque[#Data],1,FALSE),"sim",""),"")</f>
        <v/>
      </c>
      <c r="AP899" s="266">
        <f ca="1">IF(OR(ISBLANK(tabItens[[#This Row],[ATA DT.VALID.]]),tabItens[[#This Row],[ATA DT.VALID.]]="",tabItens[[#This Row],[ATA DT.VALID.]]=" "),"",IF(TYPE(tabItens[[#This Row],[ATA DT.VALID.]])=1,ROUNDUP((tabItens[[#This Row],[ATA DT.VALID.]]-TODAY())/7,0),""))</f>
        <v>47</v>
      </c>
      <c r="AQ899" s="267">
        <v>0</v>
      </c>
      <c r="AR899" s="268" t="str">
        <f>IF(ISBLANK(tabItens[[#This Row],[CÓDIGO]]),"",IFERROR(VLOOKUP(tabItens[[#This Row],[CÓDIGO]],Consumo!$C$2:$AI$902,32,FALSE),0))</f>
        <v>07.2023</v>
      </c>
      <c r="AS899" s="269">
        <f>SUMIF(Consumo!$C$3:$C$902,tabItens[[#This Row],[CÓDIGO]],Consumo!$T$3:$T$902) + SUMIF(Consumo!$C$3:$C$902,tabItens[[#This Row],[CÓDIGO]],Consumo!$U$3:$U$902) + SUMIF(Consumo!$C$3:$C$902,tabItens[[#This Row],[CÓDIGO]],Consumo!$V$3:$V$902) + SUMIF(Consumo!$C$3:$C$902,tabItens[[#This Row],[CÓDIGO]],Consumo!$W$3:$W$902)</f>
        <v>64</v>
      </c>
      <c r="AT899" s="269">
        <f>SUMIF(Consumo!$C$3:$C$902,tabItens[[#This Row],[CÓDIGO]],Consumo!$AF$3:$AF$902)</f>
        <v>87</v>
      </c>
      <c r="AU899" s="270">
        <f>SUMIF(Consumo!$C$3:$C$902,tabItens[[#This Row],[CÓDIGO]],Consumo!$AG$3:$AG$902)</f>
        <v>50</v>
      </c>
      <c r="AV899" s="271">
        <f>SUMIF(Consumo!$C$3:$C$902,tabItens[[#This Row],[CÓDIGO]],Consumo!$AE$3:$AE$902)</f>
        <v>0</v>
      </c>
      <c r="AW899" s="244">
        <f>tabItens[[#This Row],[QTDE ATUAL]] + tabItens[[#This Row],[RC QTDE]] + tabItens[[#This Row],[AF SALDO]] + tabItens[[#This Row],[Recentes]]</f>
        <v>31</v>
      </c>
      <c r="AX899" s="272">
        <v>5</v>
      </c>
      <c r="AY899" s="272">
        <v>4</v>
      </c>
      <c r="AZ899" s="272">
        <f>IF(ISBLANK(tabItens[[#This Row],[CÓDIGO]]),"",tabItens[[#This Row],[PontoMês]] * (AZ$2+tabItens[[#This Row],[PontoQtM]]))</f>
        <v>20</v>
      </c>
      <c r="BA899" s="271">
        <f>tabItens[[#This Row],[PontoPed]] - tabItens[[#This Row],[Saldo]] + (1/10)</f>
        <v>-10.9</v>
      </c>
      <c r="BB899" s="271">
        <f xml:space="preserve"> tabItens[[#This Row],[PontoMês]] * BB$2 - tabItens[[#This Row],[QTDE ATUAL]] - (1/10)</f>
        <v>-6.1</v>
      </c>
      <c r="BC899" s="273">
        <f>IF( tabItens[[#This Row],[PontoPed]]&gt;0, IF(tabItens[[#This Row],[PontoPed]]&lt;1, 1, IF( tabItens[[#This Row],[Saldo]]&gt;tabItens[[#This Row],[PontoPed]], 0, (tabItens[[#This Row],[PontoPed]]-tabItens[[#This Row],[Saldo]])/tabItens[[#This Row],[PontoPed]] ) ), 0 )</f>
        <v>0</v>
      </c>
      <c r="BD899" s="274">
        <f>ROUNDDOWN(IF( OR( AND(tabItens[[#This Row],[PontoPed]]&lt;tabItens[[#This Row],[Saldo]],tabItens[[#This Row],[Saldo]]&gt;0), tabItens[[#This Row],[PontoPed]]=0), 99, IF(AND(tabItens[[#This Row],[Saldo]]=0,tabItens[[#This Row],[PontoPed]]&gt;0), 0, (1-tabItens[[#This Row],[PctAb]])*10 ) ),0)</f>
        <v>99</v>
      </c>
      <c r="BE899" s="275">
        <f>MAX(ROUNDDOWN( IF(tabItens[[#This Row],[Abaixo]] &gt; 0,   tabItens[[#This Row],[Abaixo]] + (tabItens[[#This Row],[PontoMês]] * IF( OR( ISBLANK(tabItens[[#This Row],[ATA Nº/ANO]]), tabItens[[#This Row],[ATA Nº/ANO]] = ""),BE$2,BE$1)),0),0),0)</f>
        <v>0</v>
      </c>
      <c r="BF89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9" s="276">
        <f>SUMIF(Consumo!$C$3:$C$902,tabItens[[#This Row],[CÓDIGO]],Consumo!$E$3:$E$902)</f>
        <v>0</v>
      </c>
      <c r="BH899" s="277">
        <f>IF(AND(tabItens[[#This Row],[Pend]] &gt; 0,tabItens[[#This Row],[Consumo]] &lt;&gt; 0), tabItens[[#This Row],[Pend]] / tabItens[[#This Row],[Consumo]], 0 )</f>
        <v>0</v>
      </c>
      <c r="BI899" s="276"/>
      <c r="BJ899" s="276"/>
      <c r="BK899" s="278" t="s">
        <v>2077</v>
      </c>
    </row>
    <row r="900" spans="1:63" x14ac:dyDescent="0.3">
      <c r="A900" s="239">
        <v>115841</v>
      </c>
      <c r="B900" s="240" t="s">
        <v>1725</v>
      </c>
      <c r="C900" s="241" t="s">
        <v>31</v>
      </c>
      <c r="D900" s="242">
        <v>719.5</v>
      </c>
      <c r="E900" s="243"/>
      <c r="F900" s="243"/>
      <c r="G900" s="243" t="s">
        <v>891</v>
      </c>
      <c r="H900" s="244">
        <v>14</v>
      </c>
      <c r="I900" s="245">
        <v>103003</v>
      </c>
      <c r="J900" s="246">
        <v>719.5</v>
      </c>
      <c r="K900" s="247"/>
      <c r="L900" s="248">
        <f>IF(tabItens[[#This Row],[Média]] &gt; 0, tabItens[[#This Row],[QTDE ATUAL]] / tabItens[[#This Row],[Média]],999.9)</f>
        <v>999.9</v>
      </c>
      <c r="M900" s="249">
        <v>0</v>
      </c>
      <c r="N900" s="250">
        <f>tabItens[[#This Row],[VALOR UNIT.]] * tabItens[[#This Row],[LC]]</f>
        <v>0</v>
      </c>
      <c r="O900" s="251" t="s">
        <v>2085</v>
      </c>
      <c r="P900" s="252"/>
      <c r="Q900" s="253"/>
      <c r="R900" s="250"/>
      <c r="S900" s="254"/>
      <c r="T900" s="255">
        <f>ROUNDDOWN(IFERROR(tabItens[[#This Row],[ATA DT.VALID.]] - $D$1,0) / 30,0)</f>
        <v>-1507</v>
      </c>
      <c r="U900" s="240" t="s">
        <v>1219</v>
      </c>
      <c r="V900" s="256">
        <v>1</v>
      </c>
      <c r="W900" s="257" t="s">
        <v>2062</v>
      </c>
      <c r="X900" s="258">
        <v>51</v>
      </c>
      <c r="Y900" s="259">
        <v>26</v>
      </c>
      <c r="Z900" s="260"/>
      <c r="AA900" s="261"/>
      <c r="AB900" s="262"/>
      <c r="AC900" s="262"/>
      <c r="AD900" s="261"/>
      <c r="AE900" s="262"/>
      <c r="AF900" s="255"/>
      <c r="AG900" s="263" t="s">
        <v>2063</v>
      </c>
      <c r="AH900" s="264"/>
      <c r="AI900" s="255">
        <v>0</v>
      </c>
      <c r="AJ900" s="264">
        <v>43455</v>
      </c>
      <c r="AK900" s="264">
        <v>40357</v>
      </c>
      <c r="AL900" s="264">
        <v>44377</v>
      </c>
      <c r="AM900" s="254"/>
      <c r="AN900" s="243"/>
      <c r="AO900" s="265" t="str">
        <f>_xlfn.IFNA(IF(VLOOKUP(tabItens[[#This Row],[CÓDIGO]],tabExcluirDoEstoque[#Data],1,FALSE),"sim",""),"")</f>
        <v/>
      </c>
      <c r="AP900" s="266" t="str">
        <f ca="1">IF(OR(ISBLANK(tabItens[[#This Row],[ATA DT.VALID.]]),tabItens[[#This Row],[ATA DT.VALID.]]="",tabItens[[#This Row],[ATA DT.VALID.]]=" "),"",IF(TYPE(tabItens[[#This Row],[ATA DT.VALID.]])=1,ROUNDUP((tabItens[[#This Row],[ATA DT.VALID.]]-TODAY())/7,0),""))</f>
        <v/>
      </c>
      <c r="AQ900" s="267">
        <v>0</v>
      </c>
      <c r="AR900" s="268">
        <f>IF(ISBLANK(tabItens[[#This Row],[CÓDIGO]]),"",IFERROR(VLOOKUP(tabItens[[#This Row],[CÓDIGO]],Consumo!$C$2:$AI$902,32,FALSE),0))</f>
        <v>0</v>
      </c>
      <c r="AS900" s="269">
        <f>SUMIF(Consumo!$C$3:$C$902,tabItens[[#This Row],[CÓDIGO]],Consumo!$T$3:$T$902) + SUMIF(Consumo!$C$3:$C$902,tabItens[[#This Row],[CÓDIGO]],Consumo!$U$3:$U$902) + SUMIF(Consumo!$C$3:$C$902,tabItens[[#This Row],[CÓDIGO]],Consumo!$V$3:$V$902) + SUMIF(Consumo!$C$3:$C$902,tabItens[[#This Row],[CÓDIGO]],Consumo!$W$3:$W$902)</f>
        <v>0</v>
      </c>
      <c r="AT900" s="269">
        <f>SUMIF(Consumo!$C$3:$C$902,tabItens[[#This Row],[CÓDIGO]],Consumo!$AF$3:$AF$902)</f>
        <v>0</v>
      </c>
      <c r="AU900" s="270">
        <f>SUMIF(Consumo!$C$3:$C$902,tabItens[[#This Row],[CÓDIGO]],Consumo!$AG$3:$AG$902)</f>
        <v>0</v>
      </c>
      <c r="AV900" s="271">
        <f>SUMIF(Consumo!$C$3:$C$902,tabItens[[#This Row],[CÓDIGO]],Consumo!$AE$3:$AE$902)</f>
        <v>0</v>
      </c>
      <c r="AW900" s="244">
        <f>tabItens[[#This Row],[QTDE ATUAL]] + tabItens[[#This Row],[RC QTDE]] + tabItens[[#This Row],[AF SALDO]] + tabItens[[#This Row],[Recentes]]</f>
        <v>14</v>
      </c>
      <c r="AX900" s="272">
        <v>3</v>
      </c>
      <c r="AY900" s="272">
        <v>4</v>
      </c>
      <c r="AZ900" s="272">
        <f>IF(ISBLANK(tabItens[[#This Row],[CÓDIGO]]),"",tabItens[[#This Row],[PontoMês]] * (AZ$2+tabItens[[#This Row],[PontoQtM]]))</f>
        <v>12</v>
      </c>
      <c r="BA900" s="271">
        <f>tabItens[[#This Row],[PontoPed]] - tabItens[[#This Row],[Saldo]] + (1/10)</f>
        <v>-1.9</v>
      </c>
      <c r="BB900" s="271">
        <f xml:space="preserve"> tabItens[[#This Row],[PontoMês]] * BB$2 - tabItens[[#This Row],[QTDE ATUAL]] - (1/10)</f>
        <v>-11.1</v>
      </c>
      <c r="BC900" s="273">
        <f>IF( tabItens[[#This Row],[PontoPed]]&gt;0, IF(tabItens[[#This Row],[PontoPed]]&lt;1, 1, IF( tabItens[[#This Row],[Saldo]]&gt;tabItens[[#This Row],[PontoPed]], 0, (tabItens[[#This Row],[PontoPed]]-tabItens[[#This Row],[Saldo]])/tabItens[[#This Row],[PontoPed]] ) ), 0 )</f>
        <v>0</v>
      </c>
      <c r="BD900" s="274">
        <f>ROUNDDOWN(IF( OR( AND(tabItens[[#This Row],[PontoPed]]&lt;tabItens[[#This Row],[Saldo]],tabItens[[#This Row],[Saldo]]&gt;0), tabItens[[#This Row],[PontoPed]]=0), 99, IF(AND(tabItens[[#This Row],[Saldo]]=0,tabItens[[#This Row],[PontoPed]]&gt;0), 0, (1-tabItens[[#This Row],[PctAb]])*10 ) ),0)</f>
        <v>99</v>
      </c>
      <c r="BE900" s="275">
        <f>MAX(ROUNDDOWN( IF(tabItens[[#This Row],[Abaixo]] &gt; 0,   tabItens[[#This Row],[Abaixo]] + (tabItens[[#This Row],[PontoMês]] * IF( OR( ISBLANK(tabItens[[#This Row],[ATA Nº/ANO]]), tabItens[[#This Row],[ATA Nº/ANO]] = ""),BE$2,BE$1)),0),0),0)</f>
        <v>0</v>
      </c>
      <c r="BF900"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0" s="276">
        <f>SUMIF(Consumo!$C$3:$C$902,tabItens[[#This Row],[CÓDIGO]],Consumo!$E$3:$E$902)</f>
        <v>0</v>
      </c>
      <c r="BH900" s="277">
        <f>IF(AND(tabItens[[#This Row],[Pend]] &gt; 0,tabItens[[#This Row],[Consumo]] &lt;&gt; 0), tabItens[[#This Row],[Pend]] / tabItens[[#This Row],[Consumo]], 0 )</f>
        <v>0</v>
      </c>
      <c r="BI900" s="276"/>
      <c r="BJ900" s="276"/>
      <c r="BK900" s="278" t="s">
        <v>2077</v>
      </c>
    </row>
    <row r="901" spans="1:63" x14ac:dyDescent="0.3">
      <c r="A901" s="239">
        <v>115840</v>
      </c>
      <c r="B901" s="240" t="s">
        <v>1724</v>
      </c>
      <c r="C901" s="241" t="s">
        <v>31</v>
      </c>
      <c r="D901" s="242">
        <v>849.2</v>
      </c>
      <c r="E901" s="243"/>
      <c r="F901" s="243"/>
      <c r="G901" s="243" t="s">
        <v>891</v>
      </c>
      <c r="H901" s="244">
        <v>25</v>
      </c>
      <c r="I901" s="245">
        <v>103003</v>
      </c>
      <c r="J901" s="246">
        <v>849.2</v>
      </c>
      <c r="K901" s="247">
        <v>7</v>
      </c>
      <c r="L901" s="248">
        <f>IF(tabItens[[#This Row],[Média]] &gt; 0, tabItens[[#This Row],[QTDE ATUAL]] / tabItens[[#This Row],[Média]],999.9)</f>
        <v>999.9</v>
      </c>
      <c r="M901" s="249">
        <v>0</v>
      </c>
      <c r="N901" s="250">
        <f>tabItens[[#This Row],[VALOR UNIT.]] * tabItens[[#This Row],[LC]]</f>
        <v>0</v>
      </c>
      <c r="O901" s="251" t="s">
        <v>2152</v>
      </c>
      <c r="P901" s="252"/>
      <c r="Q901" s="253"/>
      <c r="R901" s="250"/>
      <c r="S901" s="254"/>
      <c r="T901" s="255">
        <f>ROUNDDOWN(IFERROR(tabItens[[#This Row],[ATA DT.VALID.]] - $D$1,0) / 30,0)</f>
        <v>-1507</v>
      </c>
      <c r="U901" s="240" t="s">
        <v>1219</v>
      </c>
      <c r="V901" s="256">
        <v>1</v>
      </c>
      <c r="W901" s="257" t="s">
        <v>2062</v>
      </c>
      <c r="X901" s="258">
        <v>51</v>
      </c>
      <c r="Y901" s="259">
        <v>26</v>
      </c>
      <c r="Z901" s="260"/>
      <c r="AA901" s="261"/>
      <c r="AB901" s="262"/>
      <c r="AC901" s="262"/>
      <c r="AD901" s="261"/>
      <c r="AE901" s="262"/>
      <c r="AF901" s="255"/>
      <c r="AG901" s="263" t="s">
        <v>2063</v>
      </c>
      <c r="AH901" s="264"/>
      <c r="AI901" s="255">
        <v>0</v>
      </c>
      <c r="AJ901" s="264">
        <v>44188</v>
      </c>
      <c r="AK901" s="264">
        <v>40357</v>
      </c>
      <c r="AL901" s="264">
        <v>44176</v>
      </c>
      <c r="AM901" s="254"/>
      <c r="AN901" s="243"/>
      <c r="AO901" s="265" t="str">
        <f>_xlfn.IFNA(IF(VLOOKUP(tabItens[[#This Row],[CÓDIGO]],tabExcluirDoEstoque[#Data],1,FALSE),"sim",""),"")</f>
        <v/>
      </c>
      <c r="AP901" s="266" t="str">
        <f ca="1">IF(OR(ISBLANK(tabItens[[#This Row],[ATA DT.VALID.]]),tabItens[[#This Row],[ATA DT.VALID.]]="",tabItens[[#This Row],[ATA DT.VALID.]]=" "),"",IF(TYPE(tabItens[[#This Row],[ATA DT.VALID.]])=1,ROUNDUP((tabItens[[#This Row],[ATA DT.VALID.]]-TODAY())/7,0),""))</f>
        <v/>
      </c>
      <c r="AQ901" s="267">
        <v>0</v>
      </c>
      <c r="AR901" s="268" t="str">
        <f>IF(ISBLANK(tabItens[[#This Row],[CÓDIGO]]),"",IFERROR(VLOOKUP(tabItens[[#This Row],[CÓDIGO]],Consumo!$C$2:$AI$902,32,FALSE),0))</f>
        <v>07.2023</v>
      </c>
      <c r="AS901" s="269">
        <f>SUMIF(Consumo!$C$3:$C$902,tabItens[[#This Row],[CÓDIGO]],Consumo!$T$3:$T$902) + SUMIF(Consumo!$C$3:$C$902,tabItens[[#This Row],[CÓDIGO]],Consumo!$U$3:$U$902) + SUMIF(Consumo!$C$3:$C$902,tabItens[[#This Row],[CÓDIGO]],Consumo!$V$3:$V$902) + SUMIF(Consumo!$C$3:$C$902,tabItens[[#This Row],[CÓDIGO]],Consumo!$W$3:$W$902)</f>
        <v>7</v>
      </c>
      <c r="AT901" s="269">
        <f>SUMIF(Consumo!$C$3:$C$902,tabItens[[#This Row],[CÓDIGO]],Consumo!$AF$3:$AF$902)</f>
        <v>7</v>
      </c>
      <c r="AU901" s="270">
        <f>SUMIF(Consumo!$C$3:$C$902,tabItens[[#This Row],[CÓDIGO]],Consumo!$AG$3:$AG$902)</f>
        <v>6</v>
      </c>
      <c r="AV901" s="271">
        <f>SUMIF(Consumo!$C$3:$C$902,tabItens[[#This Row],[CÓDIGO]],Consumo!$AE$3:$AE$902)</f>
        <v>0</v>
      </c>
      <c r="AW901" s="244">
        <f>tabItens[[#This Row],[QTDE ATUAL]] + tabItens[[#This Row],[RC QTDE]] + tabItens[[#This Row],[AF SALDO]] + tabItens[[#This Row],[Recentes]]</f>
        <v>25</v>
      </c>
      <c r="AX901" s="272">
        <v>3</v>
      </c>
      <c r="AY901" s="272">
        <v>4</v>
      </c>
      <c r="AZ901" s="272">
        <f>IF(ISBLANK(tabItens[[#This Row],[CÓDIGO]]),"",tabItens[[#This Row],[PontoMês]] * (AZ$2+tabItens[[#This Row],[PontoQtM]]))</f>
        <v>12</v>
      </c>
      <c r="BA901" s="271">
        <f>tabItens[[#This Row],[PontoPed]] - tabItens[[#This Row],[Saldo]] + (1/10)</f>
        <v>-12.9</v>
      </c>
      <c r="BB901" s="271">
        <f xml:space="preserve"> tabItens[[#This Row],[PontoMês]] * BB$2 - tabItens[[#This Row],[QTDE ATUAL]] - (1/10)</f>
        <v>-22.1</v>
      </c>
      <c r="BC901" s="273">
        <f>IF( tabItens[[#This Row],[PontoPed]]&gt;0, IF(tabItens[[#This Row],[PontoPed]]&lt;1, 1, IF( tabItens[[#This Row],[Saldo]]&gt;tabItens[[#This Row],[PontoPed]], 0, (tabItens[[#This Row],[PontoPed]]-tabItens[[#This Row],[Saldo]])/tabItens[[#This Row],[PontoPed]] ) ), 0 )</f>
        <v>0</v>
      </c>
      <c r="BD901" s="274">
        <f>ROUNDDOWN(IF( OR( AND(tabItens[[#This Row],[PontoPed]]&lt;tabItens[[#This Row],[Saldo]],tabItens[[#This Row],[Saldo]]&gt;0), tabItens[[#This Row],[PontoPed]]=0), 99, IF(AND(tabItens[[#This Row],[Saldo]]=0,tabItens[[#This Row],[PontoPed]]&gt;0), 0, (1-tabItens[[#This Row],[PctAb]])*10 ) ),0)</f>
        <v>99</v>
      </c>
      <c r="BE901" s="275">
        <f>MAX(ROUNDDOWN( IF(tabItens[[#This Row],[Abaixo]] &gt; 0,   tabItens[[#This Row],[Abaixo]] + (tabItens[[#This Row],[PontoMês]] * IF( OR( ISBLANK(tabItens[[#This Row],[ATA Nº/ANO]]), tabItens[[#This Row],[ATA Nº/ANO]] = ""),BE$2,BE$1)),0),0),0)</f>
        <v>0</v>
      </c>
      <c r="BF901" s="27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1" s="276">
        <f>SUMIF(Consumo!$C$3:$C$902,tabItens[[#This Row],[CÓDIGO]],Consumo!$E$3:$E$902)</f>
        <v>0</v>
      </c>
      <c r="BH901" s="277">
        <f>IF(AND(tabItens[[#This Row],[Pend]] &gt; 0,tabItens[[#This Row],[Consumo]] &lt;&gt; 0), tabItens[[#This Row],[Pend]] / tabItens[[#This Row],[Consumo]], 0 )</f>
        <v>0</v>
      </c>
      <c r="BI901" s="276"/>
      <c r="BJ901" s="276"/>
      <c r="BK901" s="278" t="s">
        <v>2077</v>
      </c>
    </row>
    <row r="902" spans="1:63" x14ac:dyDescent="0.3">
      <c r="A902" s="239">
        <v>17946</v>
      </c>
      <c r="B902" s="240" t="s">
        <v>1150</v>
      </c>
      <c r="C902" s="241" t="s">
        <v>264</v>
      </c>
      <c r="D902" s="242">
        <v>5.29</v>
      </c>
      <c r="E902" s="243"/>
      <c r="F902" s="243"/>
      <c r="G902" s="243" t="s">
        <v>891</v>
      </c>
      <c r="H902" s="244">
        <v>2316</v>
      </c>
      <c r="I902" s="245">
        <v>103003</v>
      </c>
      <c r="J902" s="246">
        <v>5.29</v>
      </c>
      <c r="K902" s="247">
        <v>20</v>
      </c>
      <c r="L902" s="248">
        <f>IF(tabItens[[#This Row],[Média]] &gt; 0, tabItens[[#This Row],[QTDE ATUAL]] / tabItens[[#This Row],[Média]],999.9)</f>
        <v>999.9</v>
      </c>
      <c r="M902" s="249">
        <v>0</v>
      </c>
      <c r="N902" s="250">
        <f>tabItens[[#This Row],[VALOR UNIT.]] * tabItens[[#This Row],[LC]]</f>
        <v>0</v>
      </c>
      <c r="O902" s="251"/>
      <c r="P902" s="252"/>
      <c r="Q902" s="253"/>
      <c r="R902" s="250"/>
      <c r="S902" s="254"/>
      <c r="T902" s="255">
        <f>ROUNDDOWN(IFERROR(tabItens[[#This Row],[ATA DT.VALID.]] - $D$1,0) / 30,0)</f>
        <v>-1507</v>
      </c>
      <c r="U902" s="240" t="s">
        <v>892</v>
      </c>
      <c r="V902" s="256">
        <v>1</v>
      </c>
      <c r="W902" s="257" t="s">
        <v>2062</v>
      </c>
      <c r="X902" s="258">
        <v>70</v>
      </c>
      <c r="Y902" s="259">
        <v>17</v>
      </c>
      <c r="Z902" s="260"/>
      <c r="AA902" s="261"/>
      <c r="AB902" s="262"/>
      <c r="AC902" s="262"/>
      <c r="AD902" s="261"/>
      <c r="AE902" s="262"/>
      <c r="AF902" s="255"/>
      <c r="AG902" s="263" t="s">
        <v>2063</v>
      </c>
      <c r="AH902" s="264"/>
      <c r="AI902" s="255">
        <v>6</v>
      </c>
      <c r="AJ902" s="264">
        <v>43105</v>
      </c>
      <c r="AK902" s="264" t="s">
        <v>891</v>
      </c>
      <c r="AL902" s="264">
        <v>43045</v>
      </c>
      <c r="AM902" s="254"/>
      <c r="AN902" s="243"/>
      <c r="AO902" s="265" t="str">
        <f>_xlfn.IFNA(IF(VLOOKUP(tabItens[[#This Row],[CÓDIGO]],tabExcluirDoEstoque[#Data],1,FALSE),"sim",""),"")</f>
        <v/>
      </c>
      <c r="AP902" s="266" t="str">
        <f ca="1">IF(OR(ISBLANK(tabItens[[#This Row],[ATA DT.VALID.]]),tabItens[[#This Row],[ATA DT.VALID.]]="",tabItens[[#This Row],[ATA DT.VALID.]]=" "),"",IF(TYPE(tabItens[[#This Row],[ATA DT.VALID.]])=1,ROUNDUP((tabItens[[#This Row],[ATA DT.VALID.]]-TODAY())/7,0),""))</f>
        <v/>
      </c>
      <c r="AQ902" s="267"/>
      <c r="AR902" s="268" t="str">
        <f>IF(ISBLANK(tabItens[[#This Row],[CÓDIGO]]),"",IFERROR(VLOOKUP(tabItens[[#This Row],[CÓDIGO]],Consumo!$C$2:$AI$902,32,FALSE),0))</f>
        <v>05.2023</v>
      </c>
      <c r="AS902" s="269">
        <f>SUMIF(Consumo!$C$3:$C$902,tabItens[[#This Row],[CÓDIGO]],Consumo!$T$3:$T$902) + SUMIF(Consumo!$C$3:$C$902,tabItens[[#This Row],[CÓDIGO]],Consumo!$U$3:$U$902) + SUMIF(Consumo!$C$3:$C$902,tabItens[[#This Row],[CÓDIGO]],Consumo!$V$3:$V$902) + SUMIF(Consumo!$C$3:$C$902,tabItens[[#This Row],[CÓDIGO]],Consumo!$W$3:$W$902)</f>
        <v>20</v>
      </c>
      <c r="AT902" s="269">
        <f>SUMIF(Consumo!$C$3:$C$902,tabItens[[#This Row],[CÓDIGO]],Consumo!$AF$3:$AF$902)</f>
        <v>20</v>
      </c>
      <c r="AU902" s="270">
        <f>SUMIF(Consumo!$C$3:$C$902,tabItens[[#This Row],[CÓDIGO]],Consumo!$AG$3:$AG$902)</f>
        <v>20</v>
      </c>
      <c r="AV902" s="271">
        <f>SUMIF(Consumo!$C$3:$C$902,tabItens[[#This Row],[CÓDIGO]],Consumo!$AE$3:$AE$902)</f>
        <v>0</v>
      </c>
      <c r="AW902" s="244">
        <f>tabItens[[#This Row],[QTDE ATUAL]] + tabItens[[#This Row],[RC QTDE]] + tabItens[[#This Row],[AF SALDO]] + tabItens[[#This Row],[Recentes]]</f>
        <v>2316</v>
      </c>
      <c r="AX902" s="272">
        <v>1</v>
      </c>
      <c r="AY902" s="272">
        <v>4</v>
      </c>
      <c r="AZ902" s="272">
        <f>IF(ISBLANK(tabItens[[#This Row],[CÓDIGO]]),"",tabItens[[#This Row],[PontoMês]] * (AZ$2+tabItens[[#This Row],[PontoQtM]]))</f>
        <v>4</v>
      </c>
      <c r="BA902" s="271">
        <f>tabItens[[#This Row],[PontoPed]] - tabItens[[#This Row],[Saldo]] + (1/10)</f>
        <v>-2311.9</v>
      </c>
      <c r="BB902" s="271">
        <f xml:space="preserve"> tabItens[[#This Row],[PontoMês]] * BB$2 - tabItens[[#This Row],[QTDE ATUAL]] - (1/10)</f>
        <v>-2315.1</v>
      </c>
      <c r="BC902" s="273">
        <f>IF( tabItens[[#This Row],[PontoPed]]&gt;0, IF(tabItens[[#This Row],[PontoPed]]&lt;1, 1, IF( tabItens[[#This Row],[Saldo]]&gt;tabItens[[#This Row],[PontoPed]], 0, (tabItens[[#This Row],[PontoPed]]-tabItens[[#This Row],[Saldo]])/tabItens[[#This Row],[PontoPed]] ) ), 0 )</f>
        <v>0</v>
      </c>
      <c r="BD902" s="274">
        <f>ROUNDDOWN(IF( OR( AND(tabItens[[#This Row],[PontoPed]]&lt;tabItens[[#This Row],[Saldo]],tabItens[[#This Row],[Saldo]]&gt;0), tabItens[[#This Row],[PontoPed]]=0), 99, IF(AND(tabItens[[#This Row],[Saldo]]=0,tabItens[[#This Row],[PontoPed]]&gt;0), 0, (1-tabItens[[#This Row],[PctAb]])*10 ) ),0)</f>
        <v>99</v>
      </c>
      <c r="BE902" s="275">
        <f>MAX(ROUNDDOWN( IF(tabItens[[#This Row],[Abaixo]] &gt; 0,   tabItens[[#This Row],[Abaixo]] + (tabItens[[#This Row],[PontoMês]] * IF( OR( ISBLANK(tabItens[[#This Row],[ATA Nº/ANO]]), tabItens[[#This Row],[ATA Nº/ANO]] = ""),BE$2,BE$1)),0),0),0)</f>
        <v>0</v>
      </c>
      <c r="BF902"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2" s="276">
        <f>SUMIF(Consumo!$C$3:$C$902,tabItens[[#This Row],[CÓDIGO]],Consumo!$E$3:$E$902)</f>
        <v>0</v>
      </c>
      <c r="BH902" s="277">
        <f>IF(AND(tabItens[[#This Row],[Pend]] &gt; 0,tabItens[[#This Row],[Consumo]] &lt;&gt; 0), tabItens[[#This Row],[Pend]] / tabItens[[#This Row],[Consumo]], 0 )</f>
        <v>0</v>
      </c>
      <c r="BI902" s="276"/>
      <c r="BJ902" s="276"/>
      <c r="BK902" s="278" t="s">
        <v>2077</v>
      </c>
    </row>
    <row r="903" spans="1:63" x14ac:dyDescent="0.3">
      <c r="A903" s="239">
        <v>135699</v>
      </c>
      <c r="B903" s="240" t="s">
        <v>865</v>
      </c>
      <c r="C903" s="241" t="s">
        <v>31</v>
      </c>
      <c r="D903" s="242">
        <v>1.01</v>
      </c>
      <c r="E903" s="243"/>
      <c r="F903" s="243"/>
      <c r="G903" s="243" t="s">
        <v>891</v>
      </c>
      <c r="H903" s="244">
        <v>0</v>
      </c>
      <c r="I903" s="245">
        <v>103003</v>
      </c>
      <c r="J903" s="246">
        <v>1.01</v>
      </c>
      <c r="K903" s="247"/>
      <c r="L903" s="248">
        <f>IF(tabItens[[#This Row],[Média]] &gt; 0, tabItens[[#This Row],[QTDE ATUAL]] / tabItens[[#This Row],[Média]],999.9)</f>
        <v>999.9</v>
      </c>
      <c r="M903" s="249">
        <v>0</v>
      </c>
      <c r="N903" s="250">
        <f>tabItens[[#This Row],[VALOR UNIT.]] * tabItens[[#This Row],[LC]]</f>
        <v>0</v>
      </c>
      <c r="O903" s="251"/>
      <c r="P903" s="252"/>
      <c r="Q903" s="253"/>
      <c r="R903" s="250"/>
      <c r="S903" s="254"/>
      <c r="T903" s="255">
        <f>ROUNDDOWN(IFERROR(tabItens[[#This Row],[ATA DT.VALID.]] - $D$1,0) / 30,0)</f>
        <v>-1507</v>
      </c>
      <c r="U903" s="240" t="s">
        <v>939</v>
      </c>
      <c r="V903" s="256">
        <v>1</v>
      </c>
      <c r="W903" s="257" t="s">
        <v>2065</v>
      </c>
      <c r="X903" s="258">
        <v>45</v>
      </c>
      <c r="Y903" s="259">
        <v>9</v>
      </c>
      <c r="Z903" s="260"/>
      <c r="AA903" s="261"/>
      <c r="AB903" s="262"/>
      <c r="AC903" s="262"/>
      <c r="AD903" s="261"/>
      <c r="AE903" s="262"/>
      <c r="AF903" s="255"/>
      <c r="AG903" s="263" t="s">
        <v>2063</v>
      </c>
      <c r="AH903" s="264"/>
      <c r="AI903" s="255">
        <v>0</v>
      </c>
      <c r="AJ903" s="264" t="s">
        <v>891</v>
      </c>
      <c r="AK903" s="264">
        <v>43333</v>
      </c>
      <c r="AL903" s="264">
        <v>44938</v>
      </c>
      <c r="AM903" s="254"/>
      <c r="AN903" s="243"/>
      <c r="AO903" s="265" t="str">
        <f>_xlfn.IFNA(IF(VLOOKUP(tabItens[[#This Row],[CÓDIGO]],tabExcluirDoEstoque[#Data],1,FALSE),"sim",""),"")</f>
        <v>sim</v>
      </c>
      <c r="AP903" s="266" t="str">
        <f ca="1">IF(OR(ISBLANK(tabItens[[#This Row],[ATA DT.VALID.]]),tabItens[[#This Row],[ATA DT.VALID.]]="",tabItens[[#This Row],[ATA DT.VALID.]]=" "),"",IF(TYPE(tabItens[[#This Row],[ATA DT.VALID.]])=1,ROUNDUP((tabItens[[#This Row],[ATA DT.VALID.]]-TODAY())/7,0),""))</f>
        <v/>
      </c>
      <c r="AQ903" s="267"/>
      <c r="AR903" s="268">
        <f>IF(ISBLANK(tabItens[[#This Row],[CÓDIGO]]),"",IFERROR(VLOOKUP(tabItens[[#This Row],[CÓDIGO]],Consumo!$C$2:$AI$902,32,FALSE),0))</f>
        <v>0</v>
      </c>
      <c r="AS903" s="269">
        <f>SUMIF(Consumo!$C$3:$C$902,tabItens[[#This Row],[CÓDIGO]],Consumo!$T$3:$T$902) + SUMIF(Consumo!$C$3:$C$902,tabItens[[#This Row],[CÓDIGO]],Consumo!$U$3:$U$902) + SUMIF(Consumo!$C$3:$C$902,tabItens[[#This Row],[CÓDIGO]],Consumo!$V$3:$V$902) + SUMIF(Consumo!$C$3:$C$902,tabItens[[#This Row],[CÓDIGO]],Consumo!$W$3:$W$902)</f>
        <v>0</v>
      </c>
      <c r="AT903" s="269">
        <f>SUMIF(Consumo!$C$3:$C$902,tabItens[[#This Row],[CÓDIGO]],Consumo!$AF$3:$AF$902)</f>
        <v>0</v>
      </c>
      <c r="AU903" s="270">
        <f>SUMIF(Consumo!$C$3:$C$902,tabItens[[#This Row],[CÓDIGO]],Consumo!$AG$3:$AG$902)</f>
        <v>0</v>
      </c>
      <c r="AV903" s="271">
        <f>SUMIF(Consumo!$C$3:$C$902,tabItens[[#This Row],[CÓDIGO]],Consumo!$AE$3:$AE$902)</f>
        <v>0</v>
      </c>
      <c r="AW903" s="244">
        <f>tabItens[[#This Row],[QTDE ATUAL]] + tabItens[[#This Row],[RC QTDE]] + tabItens[[#This Row],[AF SALDO]] + tabItens[[#This Row],[Recentes]]</f>
        <v>0</v>
      </c>
      <c r="AX903" s="272">
        <v>0</v>
      </c>
      <c r="AY903" s="272">
        <v>4</v>
      </c>
      <c r="AZ903" s="272">
        <f>IF(ISBLANK(tabItens[[#This Row],[CÓDIGO]]),"",tabItens[[#This Row],[PontoMês]] * (AZ$2+tabItens[[#This Row],[PontoQtM]]))</f>
        <v>0</v>
      </c>
      <c r="BA903" s="271">
        <f>tabItens[[#This Row],[PontoPed]] - tabItens[[#This Row],[Saldo]] + (1/10)</f>
        <v>0.1</v>
      </c>
      <c r="BB903" s="271">
        <f xml:space="preserve"> tabItens[[#This Row],[PontoMês]] * BB$2 - tabItens[[#This Row],[QTDE ATUAL]] - (1/10)</f>
        <v>-0.1</v>
      </c>
      <c r="BC903" s="273">
        <f>IF( tabItens[[#This Row],[PontoPed]]&gt;0, IF(tabItens[[#This Row],[PontoPed]]&lt;1, 1, IF( tabItens[[#This Row],[Saldo]]&gt;tabItens[[#This Row],[PontoPed]], 0, (tabItens[[#This Row],[PontoPed]]-tabItens[[#This Row],[Saldo]])/tabItens[[#This Row],[PontoPed]] ) ), 0 )</f>
        <v>0</v>
      </c>
      <c r="BD903" s="274">
        <f>ROUNDDOWN(IF( OR( AND(tabItens[[#This Row],[PontoPed]]&lt;tabItens[[#This Row],[Saldo]],tabItens[[#This Row],[Saldo]]&gt;0), tabItens[[#This Row],[PontoPed]]=0), 99, IF(AND(tabItens[[#This Row],[Saldo]]=0,tabItens[[#This Row],[PontoPed]]&gt;0), 0, (1-tabItens[[#This Row],[PctAb]])*10 ) ),0)</f>
        <v>99</v>
      </c>
      <c r="BE903" s="275">
        <f>MAX(ROUNDDOWN( IF(tabItens[[#This Row],[Abaixo]] &gt; 0,   tabItens[[#This Row],[Abaixo]] + (tabItens[[#This Row],[PontoMês]] * IF( OR( ISBLANK(tabItens[[#This Row],[ATA Nº/ANO]]), tabItens[[#This Row],[ATA Nº/ANO]] = ""),BE$2,BE$1)),0),0),0)</f>
        <v>0</v>
      </c>
      <c r="BF903"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3" s="276">
        <f>SUMIF(Consumo!$C$3:$C$902,tabItens[[#This Row],[CÓDIGO]],Consumo!$E$3:$E$902)</f>
        <v>0</v>
      </c>
      <c r="BH903" s="277">
        <f>IF(AND(tabItens[[#This Row],[Pend]] &gt; 0,tabItens[[#This Row],[Consumo]] &lt;&gt; 0), tabItens[[#This Row],[Pend]] / tabItens[[#This Row],[Consumo]], 0 )</f>
        <v>0</v>
      </c>
      <c r="BI903" s="276"/>
      <c r="BJ903" s="276"/>
      <c r="BK903" s="278" t="s">
        <v>2077</v>
      </c>
    </row>
    <row r="904" spans="1:63" x14ac:dyDescent="0.3">
      <c r="A904" s="364">
        <v>136837</v>
      </c>
      <c r="B904" s="365" t="s">
        <v>878</v>
      </c>
      <c r="C904" s="366" t="s">
        <v>437</v>
      </c>
      <c r="D904" s="367">
        <v>56.6</v>
      </c>
      <c r="E904" s="243"/>
      <c r="F904" s="368"/>
      <c r="G904" s="368" t="s">
        <v>891</v>
      </c>
      <c r="H904" s="369">
        <v>3</v>
      </c>
      <c r="I904" s="245">
        <v>103003</v>
      </c>
      <c r="J904" s="246">
        <v>56.6</v>
      </c>
      <c r="K904" s="370"/>
      <c r="L904" s="371">
        <f>IF(tabItens[[#This Row],[Média]] &gt; 0, tabItens[[#This Row],[QTDE ATUAL]] / tabItens[[#This Row],[Média]],999.9)</f>
        <v>999.9</v>
      </c>
      <c r="M904" s="372">
        <v>0</v>
      </c>
      <c r="N904" s="373">
        <f>tabItens[[#This Row],[VALOR UNIT.]] * tabItens[[#This Row],[LC]]</f>
        <v>0</v>
      </c>
      <c r="O904" s="374"/>
      <c r="P904" s="375"/>
      <c r="Q904" s="376"/>
      <c r="R904" s="250"/>
      <c r="S904" s="377"/>
      <c r="T904" s="378">
        <f>ROUNDDOWN(IFERROR(tabItens[[#This Row],[ATA DT.VALID.]] - $D$1,0) / 30,0)</f>
        <v>-1507</v>
      </c>
      <c r="U904" s="240" t="s">
        <v>1493</v>
      </c>
      <c r="V904" s="256">
        <v>1</v>
      </c>
      <c r="W904" s="379" t="s">
        <v>2071</v>
      </c>
      <c r="X904" s="380">
        <v>54</v>
      </c>
      <c r="Y904" s="381">
        <v>4</v>
      </c>
      <c r="Z904" s="382"/>
      <c r="AA904" s="383"/>
      <c r="AB904" s="384"/>
      <c r="AC904" s="384"/>
      <c r="AD904" s="383"/>
      <c r="AE904" s="384"/>
      <c r="AF904" s="255"/>
      <c r="AG904" s="385" t="s">
        <v>2063</v>
      </c>
      <c r="AH904" s="386"/>
      <c r="AI904" s="255">
        <v>0</v>
      </c>
      <c r="AJ904" s="386">
        <v>43819</v>
      </c>
      <c r="AK904" s="264">
        <v>43572</v>
      </c>
      <c r="AL904" s="264">
        <v>44461</v>
      </c>
      <c r="AM904" s="254"/>
      <c r="AN904" s="243"/>
      <c r="AO904" s="265" t="str">
        <f>_xlfn.IFNA(IF(VLOOKUP(tabItens[[#This Row],[CÓDIGO]],tabExcluirDoEstoque[#Data],1,FALSE),"sim",""),"")</f>
        <v>sim</v>
      </c>
      <c r="AP904" s="387" t="str">
        <f ca="1">IF(OR(ISBLANK(tabItens[[#This Row],[ATA DT.VALID.]]),tabItens[[#This Row],[ATA DT.VALID.]]="",tabItens[[#This Row],[ATA DT.VALID.]]=" "),"",IF(TYPE(tabItens[[#This Row],[ATA DT.VALID.]])=1,ROUNDUP((tabItens[[#This Row],[ATA DT.VALID.]]-TODAY())/7,0),""))</f>
        <v/>
      </c>
      <c r="AQ904" s="388"/>
      <c r="AR904" s="389" t="str">
        <f>IF(ISBLANK(tabItens[[#This Row],[CÓDIGO]]),"",IFERROR(VLOOKUP(tabItens[[#This Row],[CÓDIGO]],Consumo!$C$2:$AI$902,32,FALSE),0))</f>
        <v>06.2022</v>
      </c>
      <c r="AS904" s="390">
        <f>SUMIF(Consumo!$C$3:$C$902,tabItens[[#This Row],[CÓDIGO]],Consumo!$T$3:$T$902) + SUMIF(Consumo!$C$3:$C$902,tabItens[[#This Row],[CÓDIGO]],Consumo!$U$3:$U$902) + SUMIF(Consumo!$C$3:$C$902,tabItens[[#This Row],[CÓDIGO]],Consumo!$V$3:$V$902) + SUMIF(Consumo!$C$3:$C$902,tabItens[[#This Row],[CÓDIGO]],Consumo!$W$3:$W$902)</f>
        <v>0</v>
      </c>
      <c r="AT904" s="390">
        <f>SUMIF(Consumo!$C$3:$C$902,tabItens[[#This Row],[CÓDIGO]],Consumo!$AF$3:$AF$902)</f>
        <v>2</v>
      </c>
      <c r="AU904" s="391">
        <f>SUMIF(Consumo!$C$3:$C$902,tabItens[[#This Row],[CÓDIGO]],Consumo!$AG$3:$AG$902)</f>
        <v>2</v>
      </c>
      <c r="AV904" s="392">
        <f>SUMIF(Consumo!$C$3:$C$902,tabItens[[#This Row],[CÓDIGO]],Consumo!$AE$3:$AE$902)</f>
        <v>0</v>
      </c>
      <c r="AW904" s="369">
        <f>tabItens[[#This Row],[QTDE ATUAL]] + tabItens[[#This Row],[RC QTDE]] + tabItens[[#This Row],[AF SALDO]] + tabItens[[#This Row],[Recentes]]</f>
        <v>3</v>
      </c>
      <c r="AX904" s="393">
        <v>0</v>
      </c>
      <c r="AY904" s="393">
        <v>4</v>
      </c>
      <c r="AZ904" s="393">
        <f>IF(ISBLANK(tabItens[[#This Row],[CÓDIGO]]),"",tabItens[[#This Row],[PontoMês]] * (AZ$2+tabItens[[#This Row],[PontoQtM]]))</f>
        <v>0</v>
      </c>
      <c r="BA904" s="392">
        <f>tabItens[[#This Row],[PontoPed]] - tabItens[[#This Row],[Saldo]] + (1/10)</f>
        <v>-2.9</v>
      </c>
      <c r="BB904" s="392">
        <f xml:space="preserve"> tabItens[[#This Row],[PontoMês]] * BB$2 - tabItens[[#This Row],[QTDE ATUAL]] - (1/10)</f>
        <v>-3.1</v>
      </c>
      <c r="BC904" s="273">
        <f>IF( tabItens[[#This Row],[PontoPed]]&gt;0, IF(tabItens[[#This Row],[PontoPed]]&lt;1, 1, IF( tabItens[[#This Row],[Saldo]]&gt;tabItens[[#This Row],[PontoPed]], 0, (tabItens[[#This Row],[PontoPed]]-tabItens[[#This Row],[Saldo]])/tabItens[[#This Row],[PontoPed]] ) ), 0 )</f>
        <v>0</v>
      </c>
      <c r="BD904" s="394">
        <f>ROUNDDOWN(IF( OR( AND(tabItens[[#This Row],[PontoPed]]&lt;tabItens[[#This Row],[Saldo]],tabItens[[#This Row],[Saldo]]&gt;0), tabItens[[#This Row],[PontoPed]]=0), 99, IF(AND(tabItens[[#This Row],[Saldo]]=0,tabItens[[#This Row],[PontoPed]]&gt;0), 0, (1-tabItens[[#This Row],[PctAb]])*10 ) ),0)</f>
        <v>99</v>
      </c>
      <c r="BE904" s="395">
        <f>MAX(ROUNDDOWN( IF(tabItens[[#This Row],[Abaixo]] &gt; 0,   tabItens[[#This Row],[Abaixo]] + (tabItens[[#This Row],[PontoMês]] * IF( OR( ISBLANK(tabItens[[#This Row],[ATA Nº/ANO]]), tabItens[[#This Row],[ATA Nº/ANO]] = ""),BE$2,BE$1)),0),0),0)</f>
        <v>0</v>
      </c>
      <c r="BF904"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4" s="276">
        <f>SUMIF(Consumo!$C$3:$C$902,tabItens[[#This Row],[CÓDIGO]],Consumo!$E$3:$E$902)</f>
        <v>0</v>
      </c>
      <c r="BH904" s="277">
        <f>IF(AND(tabItens[[#This Row],[Pend]] &gt; 0,tabItens[[#This Row],[Consumo]] &lt;&gt; 0), tabItens[[#This Row],[Pend]] / tabItens[[#This Row],[Consumo]], 0 )</f>
        <v>0</v>
      </c>
      <c r="BI904" s="276"/>
      <c r="BJ904" s="396"/>
      <c r="BK904" s="397" t="s">
        <v>2077</v>
      </c>
    </row>
    <row r="905" spans="1:63" x14ac:dyDescent="0.3">
      <c r="A905" s="364">
        <v>136838</v>
      </c>
      <c r="B905" s="365" t="s">
        <v>879</v>
      </c>
      <c r="C905" s="366" t="s">
        <v>437</v>
      </c>
      <c r="D905" s="367">
        <v>21.3</v>
      </c>
      <c r="E905" s="243"/>
      <c r="F905" s="368"/>
      <c r="G905" s="368" t="s">
        <v>891</v>
      </c>
      <c r="H905" s="369">
        <v>4</v>
      </c>
      <c r="I905" s="245">
        <v>103003</v>
      </c>
      <c r="J905" s="246">
        <v>21.3</v>
      </c>
      <c r="K905" s="370"/>
      <c r="L905" s="371">
        <f>IF(tabItens[[#This Row],[Média]] &gt; 0, tabItens[[#This Row],[QTDE ATUAL]] / tabItens[[#This Row],[Média]],999.9)</f>
        <v>999.9</v>
      </c>
      <c r="M905" s="372">
        <v>0</v>
      </c>
      <c r="N905" s="373">
        <f>tabItens[[#This Row],[VALOR UNIT.]] * tabItens[[#This Row],[LC]]</f>
        <v>0</v>
      </c>
      <c r="O905" s="374"/>
      <c r="P905" s="375"/>
      <c r="Q905" s="376"/>
      <c r="R905" s="250"/>
      <c r="S905" s="377"/>
      <c r="T905" s="378">
        <f>ROUNDDOWN(IFERROR(tabItens[[#This Row],[ATA DT.VALID.]] - $D$1,0) / 30,0)</f>
        <v>-1507</v>
      </c>
      <c r="U905" s="240" t="s">
        <v>1493</v>
      </c>
      <c r="V905" s="256">
        <v>1</v>
      </c>
      <c r="W905" s="379" t="s">
        <v>2071</v>
      </c>
      <c r="X905" s="380">
        <v>54</v>
      </c>
      <c r="Y905" s="381">
        <v>4</v>
      </c>
      <c r="Z905" s="382"/>
      <c r="AA905" s="383"/>
      <c r="AB905" s="384"/>
      <c r="AC905" s="384"/>
      <c r="AD905" s="383"/>
      <c r="AE905" s="384"/>
      <c r="AF905" s="255"/>
      <c r="AG905" s="385" t="s">
        <v>2063</v>
      </c>
      <c r="AH905" s="386"/>
      <c r="AI905" s="255">
        <v>0</v>
      </c>
      <c r="AJ905" s="386">
        <v>43819</v>
      </c>
      <c r="AK905" s="264">
        <v>43572</v>
      </c>
      <c r="AL905" s="264">
        <v>43780</v>
      </c>
      <c r="AM905" s="254"/>
      <c r="AN905" s="243"/>
      <c r="AO905" s="265" t="str">
        <f>_xlfn.IFNA(IF(VLOOKUP(tabItens[[#This Row],[CÓDIGO]],tabExcluirDoEstoque[#Data],1,FALSE),"sim",""),"")</f>
        <v>sim</v>
      </c>
      <c r="AP905" s="387" t="str">
        <f ca="1">IF(OR(ISBLANK(tabItens[[#This Row],[ATA DT.VALID.]]),tabItens[[#This Row],[ATA DT.VALID.]]="",tabItens[[#This Row],[ATA DT.VALID.]]=" "),"",IF(TYPE(tabItens[[#This Row],[ATA DT.VALID.]])=1,ROUNDUP((tabItens[[#This Row],[ATA DT.VALID.]]-TODAY())/7,0),""))</f>
        <v/>
      </c>
      <c r="AQ905" s="388"/>
      <c r="AR905" s="389">
        <f>IF(ISBLANK(tabItens[[#This Row],[CÓDIGO]]),"",IFERROR(VLOOKUP(tabItens[[#This Row],[CÓDIGO]],Consumo!$C$2:$AI$902,32,FALSE),0))</f>
        <v>0</v>
      </c>
      <c r="AS905" s="390">
        <f>SUMIF(Consumo!$C$3:$C$902,tabItens[[#This Row],[CÓDIGO]],Consumo!$T$3:$T$902) + SUMIF(Consumo!$C$3:$C$902,tabItens[[#This Row],[CÓDIGO]],Consumo!$U$3:$U$902) + SUMIF(Consumo!$C$3:$C$902,tabItens[[#This Row],[CÓDIGO]],Consumo!$V$3:$V$902) + SUMIF(Consumo!$C$3:$C$902,tabItens[[#This Row],[CÓDIGO]],Consumo!$W$3:$W$902)</f>
        <v>0</v>
      </c>
      <c r="AT905" s="390">
        <f>SUMIF(Consumo!$C$3:$C$902,tabItens[[#This Row],[CÓDIGO]],Consumo!$AF$3:$AF$902)</f>
        <v>0</v>
      </c>
      <c r="AU905" s="391">
        <f>SUMIF(Consumo!$C$3:$C$902,tabItens[[#This Row],[CÓDIGO]],Consumo!$AG$3:$AG$902)</f>
        <v>0</v>
      </c>
      <c r="AV905" s="392">
        <f>SUMIF(Consumo!$C$3:$C$902,tabItens[[#This Row],[CÓDIGO]],Consumo!$AE$3:$AE$902)</f>
        <v>0</v>
      </c>
      <c r="AW905" s="369">
        <f>tabItens[[#This Row],[QTDE ATUAL]] + tabItens[[#This Row],[RC QTDE]] + tabItens[[#This Row],[AF SALDO]] + tabItens[[#This Row],[Recentes]]</f>
        <v>4</v>
      </c>
      <c r="AX905" s="393">
        <v>0</v>
      </c>
      <c r="AY905" s="393">
        <v>4</v>
      </c>
      <c r="AZ905" s="393">
        <f>IF(ISBLANK(tabItens[[#This Row],[CÓDIGO]]),"",tabItens[[#This Row],[PontoMês]] * (AZ$2+tabItens[[#This Row],[PontoQtM]]))</f>
        <v>0</v>
      </c>
      <c r="BA905" s="392">
        <f>tabItens[[#This Row],[PontoPed]] - tabItens[[#This Row],[Saldo]] + (1/10)</f>
        <v>-3.9</v>
      </c>
      <c r="BB905" s="392">
        <f xml:space="preserve"> tabItens[[#This Row],[PontoMês]] * BB$2 - tabItens[[#This Row],[QTDE ATUAL]] - (1/10)</f>
        <v>-4.0999999999999996</v>
      </c>
      <c r="BC905" s="273">
        <f>IF( tabItens[[#This Row],[PontoPed]]&gt;0, IF(tabItens[[#This Row],[PontoPed]]&lt;1, 1, IF( tabItens[[#This Row],[Saldo]]&gt;tabItens[[#This Row],[PontoPed]], 0, (tabItens[[#This Row],[PontoPed]]-tabItens[[#This Row],[Saldo]])/tabItens[[#This Row],[PontoPed]] ) ), 0 )</f>
        <v>0</v>
      </c>
      <c r="BD905" s="394">
        <f>ROUNDDOWN(IF( OR( AND(tabItens[[#This Row],[PontoPed]]&lt;tabItens[[#This Row],[Saldo]],tabItens[[#This Row],[Saldo]]&gt;0), tabItens[[#This Row],[PontoPed]]=0), 99, IF(AND(tabItens[[#This Row],[Saldo]]=0,tabItens[[#This Row],[PontoPed]]&gt;0), 0, (1-tabItens[[#This Row],[PctAb]])*10 ) ),0)</f>
        <v>99</v>
      </c>
      <c r="BE905" s="395">
        <f>MAX(ROUNDDOWN( IF(tabItens[[#This Row],[Abaixo]] &gt; 0,   tabItens[[#This Row],[Abaixo]] + (tabItens[[#This Row],[PontoMês]] * IF( OR( ISBLANK(tabItens[[#This Row],[ATA Nº/ANO]]), tabItens[[#This Row],[ATA Nº/ANO]] = ""),BE$2,BE$1)),0),0),0)</f>
        <v>0</v>
      </c>
      <c r="BF905"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5" s="276">
        <f>SUMIF(Consumo!$C$3:$C$902,tabItens[[#This Row],[CÓDIGO]],Consumo!$E$3:$E$902)</f>
        <v>0</v>
      </c>
      <c r="BH905" s="277">
        <f>IF(AND(tabItens[[#This Row],[Pend]] &gt; 0,tabItens[[#This Row],[Consumo]] &lt;&gt; 0), tabItens[[#This Row],[Pend]] / tabItens[[#This Row],[Consumo]], 0 )</f>
        <v>0</v>
      </c>
      <c r="BI905" s="276"/>
      <c r="BJ905" s="396"/>
      <c r="BK905" s="397" t="s">
        <v>2077</v>
      </c>
    </row>
    <row r="906" spans="1:63" x14ac:dyDescent="0.3">
      <c r="A906" s="364">
        <v>136839</v>
      </c>
      <c r="B906" s="365" t="s">
        <v>880</v>
      </c>
      <c r="C906" s="366" t="s">
        <v>437</v>
      </c>
      <c r="D906" s="367">
        <v>21.3</v>
      </c>
      <c r="E906" s="243"/>
      <c r="F906" s="368"/>
      <c r="G906" s="368" t="s">
        <v>891</v>
      </c>
      <c r="H906" s="369">
        <v>16</v>
      </c>
      <c r="I906" s="245">
        <v>103003</v>
      </c>
      <c r="J906" s="246">
        <v>21.3</v>
      </c>
      <c r="K906" s="370"/>
      <c r="L906" s="371">
        <f>IF(tabItens[[#This Row],[Média]] &gt; 0, tabItens[[#This Row],[QTDE ATUAL]] / tabItens[[#This Row],[Média]],999.9)</f>
        <v>999.9</v>
      </c>
      <c r="M906" s="372">
        <v>0</v>
      </c>
      <c r="N906" s="373">
        <f>tabItens[[#This Row],[VALOR UNIT.]] * tabItens[[#This Row],[LC]]</f>
        <v>0</v>
      </c>
      <c r="O906" s="374"/>
      <c r="P906" s="375"/>
      <c r="Q906" s="376"/>
      <c r="R906" s="250"/>
      <c r="S906" s="377"/>
      <c r="T906" s="378">
        <f>ROUNDDOWN(IFERROR(tabItens[[#This Row],[ATA DT.VALID.]] - $D$1,0) / 30,0)</f>
        <v>-1507</v>
      </c>
      <c r="U906" s="240" t="s">
        <v>1493</v>
      </c>
      <c r="V906" s="256">
        <v>1</v>
      </c>
      <c r="W906" s="379" t="s">
        <v>2071</v>
      </c>
      <c r="X906" s="380">
        <v>54</v>
      </c>
      <c r="Y906" s="381">
        <v>4</v>
      </c>
      <c r="Z906" s="382"/>
      <c r="AA906" s="383"/>
      <c r="AB906" s="384"/>
      <c r="AC906" s="384"/>
      <c r="AD906" s="383"/>
      <c r="AE906" s="384"/>
      <c r="AF906" s="255"/>
      <c r="AG906" s="385" t="s">
        <v>2063</v>
      </c>
      <c r="AH906" s="386"/>
      <c r="AI906" s="255">
        <v>0</v>
      </c>
      <c r="AJ906" s="386">
        <v>43819</v>
      </c>
      <c r="AK906" s="264">
        <v>43572</v>
      </c>
      <c r="AL906" s="264">
        <v>43780</v>
      </c>
      <c r="AM906" s="254"/>
      <c r="AN906" s="243"/>
      <c r="AO906" s="265" t="str">
        <f>_xlfn.IFNA(IF(VLOOKUP(tabItens[[#This Row],[CÓDIGO]],tabExcluirDoEstoque[#Data],1,FALSE),"sim",""),"")</f>
        <v>sim</v>
      </c>
      <c r="AP906" s="387" t="str">
        <f ca="1">IF(OR(ISBLANK(tabItens[[#This Row],[ATA DT.VALID.]]),tabItens[[#This Row],[ATA DT.VALID.]]="",tabItens[[#This Row],[ATA DT.VALID.]]=" "),"",IF(TYPE(tabItens[[#This Row],[ATA DT.VALID.]])=1,ROUNDUP((tabItens[[#This Row],[ATA DT.VALID.]]-TODAY())/7,0),""))</f>
        <v/>
      </c>
      <c r="AQ906" s="388"/>
      <c r="AR906" s="389">
        <f>IF(ISBLANK(tabItens[[#This Row],[CÓDIGO]]),"",IFERROR(VLOOKUP(tabItens[[#This Row],[CÓDIGO]],Consumo!$C$2:$AI$902,32,FALSE),0))</f>
        <v>0</v>
      </c>
      <c r="AS906" s="390">
        <f>SUMIF(Consumo!$C$3:$C$902,tabItens[[#This Row],[CÓDIGO]],Consumo!$T$3:$T$902) + SUMIF(Consumo!$C$3:$C$902,tabItens[[#This Row],[CÓDIGO]],Consumo!$U$3:$U$902) + SUMIF(Consumo!$C$3:$C$902,tabItens[[#This Row],[CÓDIGO]],Consumo!$V$3:$V$902) + SUMIF(Consumo!$C$3:$C$902,tabItens[[#This Row],[CÓDIGO]],Consumo!$W$3:$W$902)</f>
        <v>0</v>
      </c>
      <c r="AT906" s="390">
        <f>SUMIF(Consumo!$C$3:$C$902,tabItens[[#This Row],[CÓDIGO]],Consumo!$AF$3:$AF$902)</f>
        <v>0</v>
      </c>
      <c r="AU906" s="391">
        <f>SUMIF(Consumo!$C$3:$C$902,tabItens[[#This Row],[CÓDIGO]],Consumo!$AG$3:$AG$902)</f>
        <v>0</v>
      </c>
      <c r="AV906" s="392">
        <f>SUMIF(Consumo!$C$3:$C$902,tabItens[[#This Row],[CÓDIGO]],Consumo!$AE$3:$AE$902)</f>
        <v>0</v>
      </c>
      <c r="AW906" s="369">
        <f>tabItens[[#This Row],[QTDE ATUAL]] + tabItens[[#This Row],[RC QTDE]] + tabItens[[#This Row],[AF SALDO]] + tabItens[[#This Row],[Recentes]]</f>
        <v>16</v>
      </c>
      <c r="AX906" s="393">
        <v>0</v>
      </c>
      <c r="AY906" s="393">
        <v>4</v>
      </c>
      <c r="AZ906" s="393">
        <f>IF(ISBLANK(tabItens[[#This Row],[CÓDIGO]]),"",tabItens[[#This Row],[PontoMês]] * (AZ$2+tabItens[[#This Row],[PontoQtM]]))</f>
        <v>0</v>
      </c>
      <c r="BA906" s="392">
        <f>tabItens[[#This Row],[PontoPed]] - tabItens[[#This Row],[Saldo]] + (1/10)</f>
        <v>-15.9</v>
      </c>
      <c r="BB906" s="392">
        <f xml:space="preserve"> tabItens[[#This Row],[PontoMês]] * BB$2 - tabItens[[#This Row],[QTDE ATUAL]] - (1/10)</f>
        <v>-16.100000000000001</v>
      </c>
      <c r="BC906" s="273">
        <f>IF( tabItens[[#This Row],[PontoPed]]&gt;0, IF(tabItens[[#This Row],[PontoPed]]&lt;1, 1, IF( tabItens[[#This Row],[Saldo]]&gt;tabItens[[#This Row],[PontoPed]], 0, (tabItens[[#This Row],[PontoPed]]-tabItens[[#This Row],[Saldo]])/tabItens[[#This Row],[PontoPed]] ) ), 0 )</f>
        <v>0</v>
      </c>
      <c r="BD906" s="394">
        <f>ROUNDDOWN(IF( OR( AND(tabItens[[#This Row],[PontoPed]]&lt;tabItens[[#This Row],[Saldo]],tabItens[[#This Row],[Saldo]]&gt;0), tabItens[[#This Row],[PontoPed]]=0), 99, IF(AND(tabItens[[#This Row],[Saldo]]=0,tabItens[[#This Row],[PontoPed]]&gt;0), 0, (1-tabItens[[#This Row],[PctAb]])*10 ) ),0)</f>
        <v>99</v>
      </c>
      <c r="BE906" s="395">
        <f>MAX(ROUNDDOWN( IF(tabItens[[#This Row],[Abaixo]] &gt; 0,   tabItens[[#This Row],[Abaixo]] + (tabItens[[#This Row],[PontoMês]] * IF( OR( ISBLANK(tabItens[[#This Row],[ATA Nº/ANO]]), tabItens[[#This Row],[ATA Nº/ANO]] = ""),BE$2,BE$1)),0),0),0)</f>
        <v>0</v>
      </c>
      <c r="BF906"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6" s="276">
        <f>SUMIF(Consumo!$C$3:$C$902,tabItens[[#This Row],[CÓDIGO]],Consumo!$E$3:$E$902)</f>
        <v>0</v>
      </c>
      <c r="BH906" s="277">
        <f>IF(AND(tabItens[[#This Row],[Pend]] &gt; 0,tabItens[[#This Row],[Consumo]] &lt;&gt; 0), tabItens[[#This Row],[Pend]] / tabItens[[#This Row],[Consumo]], 0 )</f>
        <v>0</v>
      </c>
      <c r="BI906" s="276"/>
      <c r="BJ906" s="396"/>
      <c r="BK906" s="397" t="s">
        <v>2077</v>
      </c>
    </row>
    <row r="907" spans="1:63" x14ac:dyDescent="0.3">
      <c r="A907" s="239">
        <v>136840</v>
      </c>
      <c r="B907" s="240" t="s">
        <v>881</v>
      </c>
      <c r="C907" s="241" t="s">
        <v>437</v>
      </c>
      <c r="D907" s="242">
        <v>21.3</v>
      </c>
      <c r="E907" s="243"/>
      <c r="F907" s="243"/>
      <c r="G907" s="243" t="s">
        <v>891</v>
      </c>
      <c r="H907" s="244">
        <v>0</v>
      </c>
      <c r="I907" s="245">
        <v>103003</v>
      </c>
      <c r="J907" s="246">
        <v>21.3</v>
      </c>
      <c r="K907" s="247"/>
      <c r="L907" s="248">
        <f>IF(tabItens[[#This Row],[Média]] &gt; 0, tabItens[[#This Row],[QTDE ATUAL]] / tabItens[[#This Row],[Média]],999.9)</f>
        <v>999.9</v>
      </c>
      <c r="M907" s="249">
        <v>0</v>
      </c>
      <c r="N907" s="250">
        <f>tabItens[[#This Row],[VALOR UNIT.]] * tabItens[[#This Row],[LC]]</f>
        <v>0</v>
      </c>
      <c r="O907" s="251"/>
      <c r="P907" s="252"/>
      <c r="Q907" s="253"/>
      <c r="R907" s="250"/>
      <c r="S907" s="254"/>
      <c r="T907" s="255">
        <f>ROUNDDOWN(IFERROR(tabItens[[#This Row],[ATA DT.VALID.]] - $D$1,0) / 30,0)</f>
        <v>-1507</v>
      </c>
      <c r="U907" s="240" t="s">
        <v>1493</v>
      </c>
      <c r="V907" s="256">
        <v>1</v>
      </c>
      <c r="W907" s="257" t="s">
        <v>2071</v>
      </c>
      <c r="X907" s="258">
        <v>54</v>
      </c>
      <c r="Y907" s="259">
        <v>4</v>
      </c>
      <c r="Z907" s="260"/>
      <c r="AA907" s="261"/>
      <c r="AB907" s="262"/>
      <c r="AC907" s="262"/>
      <c r="AD907" s="261"/>
      <c r="AE907" s="262"/>
      <c r="AF907" s="255"/>
      <c r="AG907" s="263" t="s">
        <v>2063</v>
      </c>
      <c r="AH907" s="264"/>
      <c r="AI907" s="255">
        <v>0</v>
      </c>
      <c r="AJ907" s="264">
        <v>43819</v>
      </c>
      <c r="AK907" s="264">
        <v>43572</v>
      </c>
      <c r="AL907" s="264">
        <v>43780</v>
      </c>
      <c r="AM907" s="254"/>
      <c r="AN907" s="243"/>
      <c r="AO907" s="265" t="str">
        <f>_xlfn.IFNA(IF(VLOOKUP(tabItens[[#This Row],[CÓDIGO]],tabExcluirDoEstoque[#Data],1,FALSE),"sim",""),"")</f>
        <v>sim</v>
      </c>
      <c r="AP907" s="266" t="str">
        <f ca="1">IF(OR(ISBLANK(tabItens[[#This Row],[ATA DT.VALID.]]),tabItens[[#This Row],[ATA DT.VALID.]]="",tabItens[[#This Row],[ATA DT.VALID.]]=" "),"",IF(TYPE(tabItens[[#This Row],[ATA DT.VALID.]])=1,ROUNDUP((tabItens[[#This Row],[ATA DT.VALID.]]-TODAY())/7,0),""))</f>
        <v/>
      </c>
      <c r="AQ907" s="267"/>
      <c r="AR907" s="268">
        <f>IF(ISBLANK(tabItens[[#This Row],[CÓDIGO]]),"",IFERROR(VLOOKUP(tabItens[[#This Row],[CÓDIGO]],Consumo!$C$2:$AI$902,32,FALSE),0))</f>
        <v>0</v>
      </c>
      <c r="AS907" s="269">
        <f>SUMIF(Consumo!$C$3:$C$902,tabItens[[#This Row],[CÓDIGO]],Consumo!$T$3:$T$902) + SUMIF(Consumo!$C$3:$C$902,tabItens[[#This Row],[CÓDIGO]],Consumo!$U$3:$U$902) + SUMIF(Consumo!$C$3:$C$902,tabItens[[#This Row],[CÓDIGO]],Consumo!$V$3:$V$902) + SUMIF(Consumo!$C$3:$C$902,tabItens[[#This Row],[CÓDIGO]],Consumo!$W$3:$W$902)</f>
        <v>0</v>
      </c>
      <c r="AT907" s="269">
        <f>SUMIF(Consumo!$C$3:$C$902,tabItens[[#This Row],[CÓDIGO]],Consumo!$AF$3:$AF$902)</f>
        <v>0</v>
      </c>
      <c r="AU907" s="270">
        <f>SUMIF(Consumo!$C$3:$C$902,tabItens[[#This Row],[CÓDIGO]],Consumo!$AG$3:$AG$902)</f>
        <v>0</v>
      </c>
      <c r="AV907" s="271">
        <f>SUMIF(Consumo!$C$3:$C$902,tabItens[[#This Row],[CÓDIGO]],Consumo!$AE$3:$AE$902)</f>
        <v>0</v>
      </c>
      <c r="AW907" s="244">
        <f>tabItens[[#This Row],[QTDE ATUAL]] + tabItens[[#This Row],[RC QTDE]] + tabItens[[#This Row],[AF SALDO]] + tabItens[[#This Row],[Recentes]]</f>
        <v>0</v>
      </c>
      <c r="AX907" s="272">
        <v>0</v>
      </c>
      <c r="AY907" s="272">
        <v>4</v>
      </c>
      <c r="AZ907" s="272">
        <f>IF(ISBLANK(tabItens[[#This Row],[CÓDIGO]]),"",tabItens[[#This Row],[PontoMês]] * (AZ$2+tabItens[[#This Row],[PontoQtM]]))</f>
        <v>0</v>
      </c>
      <c r="BA907" s="271">
        <f>tabItens[[#This Row],[PontoPed]] - tabItens[[#This Row],[Saldo]] + (1/10)</f>
        <v>0.1</v>
      </c>
      <c r="BB907" s="271">
        <f xml:space="preserve"> tabItens[[#This Row],[PontoMês]] * BB$2 - tabItens[[#This Row],[QTDE ATUAL]] - (1/10)</f>
        <v>-0.1</v>
      </c>
      <c r="BC907" s="273">
        <f>IF( tabItens[[#This Row],[PontoPed]]&gt;0, IF(tabItens[[#This Row],[PontoPed]]&lt;1, 1, IF( tabItens[[#This Row],[Saldo]]&gt;tabItens[[#This Row],[PontoPed]], 0, (tabItens[[#This Row],[PontoPed]]-tabItens[[#This Row],[Saldo]])/tabItens[[#This Row],[PontoPed]] ) ), 0 )</f>
        <v>0</v>
      </c>
      <c r="BD907" s="274">
        <f>ROUNDDOWN(IF( OR( AND(tabItens[[#This Row],[PontoPed]]&lt;tabItens[[#This Row],[Saldo]],tabItens[[#This Row],[Saldo]]&gt;0), tabItens[[#This Row],[PontoPed]]=0), 99, IF(AND(tabItens[[#This Row],[Saldo]]=0,tabItens[[#This Row],[PontoPed]]&gt;0), 0, (1-tabItens[[#This Row],[PctAb]])*10 ) ),0)</f>
        <v>99</v>
      </c>
      <c r="BE907" s="275">
        <f>MAX(ROUNDDOWN( IF(tabItens[[#This Row],[Abaixo]] &gt; 0,   tabItens[[#This Row],[Abaixo]] + (tabItens[[#This Row],[PontoMês]] * IF( OR( ISBLANK(tabItens[[#This Row],[ATA Nº/ANO]]), tabItens[[#This Row],[ATA Nº/ANO]] = ""),BE$2,BE$1)),0),0),0)</f>
        <v>0</v>
      </c>
      <c r="BF907"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7" s="276">
        <f>SUMIF(Consumo!$C$3:$C$902,tabItens[[#This Row],[CÓDIGO]],Consumo!$E$3:$E$902)</f>
        <v>0</v>
      </c>
      <c r="BH907" s="277">
        <f>IF(AND(tabItens[[#This Row],[Pend]] &gt; 0,tabItens[[#This Row],[Consumo]] &lt;&gt; 0), tabItens[[#This Row],[Pend]] / tabItens[[#This Row],[Consumo]], 0 )</f>
        <v>0</v>
      </c>
      <c r="BI907" s="276"/>
      <c r="BJ907" s="276"/>
      <c r="BK907" s="278" t="s">
        <v>2077</v>
      </c>
    </row>
    <row r="908" spans="1:63" x14ac:dyDescent="0.3">
      <c r="A908" s="239">
        <v>136841</v>
      </c>
      <c r="B908" s="240" t="s">
        <v>882</v>
      </c>
      <c r="C908" s="241" t="s">
        <v>437</v>
      </c>
      <c r="D908" s="242">
        <v>21.3</v>
      </c>
      <c r="E908" s="243"/>
      <c r="F908" s="243"/>
      <c r="G908" s="243" t="s">
        <v>891</v>
      </c>
      <c r="H908" s="244">
        <v>0</v>
      </c>
      <c r="I908" s="245">
        <v>103003</v>
      </c>
      <c r="J908" s="246">
        <v>21.3</v>
      </c>
      <c r="K908" s="247">
        <v>1</v>
      </c>
      <c r="L908" s="248">
        <f>IF(tabItens[[#This Row],[Média]] &gt; 0, tabItens[[#This Row],[QTDE ATUAL]] / tabItens[[#This Row],[Média]],999.9)</f>
        <v>999.9</v>
      </c>
      <c r="M908" s="249">
        <v>0</v>
      </c>
      <c r="N908" s="250">
        <f>tabItens[[#This Row],[VALOR UNIT.]] * tabItens[[#This Row],[LC]]</f>
        <v>0</v>
      </c>
      <c r="O908" s="251"/>
      <c r="P908" s="252"/>
      <c r="Q908" s="253"/>
      <c r="R908" s="250"/>
      <c r="S908" s="254"/>
      <c r="T908" s="255">
        <f>ROUNDDOWN(IFERROR(tabItens[[#This Row],[ATA DT.VALID.]] - $D$1,0) / 30,0)</f>
        <v>-1507</v>
      </c>
      <c r="U908" s="240" t="s">
        <v>1493</v>
      </c>
      <c r="V908" s="256">
        <v>1</v>
      </c>
      <c r="W908" s="257" t="s">
        <v>2071</v>
      </c>
      <c r="X908" s="258">
        <v>54</v>
      </c>
      <c r="Y908" s="259">
        <v>4</v>
      </c>
      <c r="Z908" s="260"/>
      <c r="AA908" s="261"/>
      <c r="AB908" s="262"/>
      <c r="AC908" s="262"/>
      <c r="AD908" s="261"/>
      <c r="AE908" s="262"/>
      <c r="AF908" s="255"/>
      <c r="AG908" s="263" t="s">
        <v>2063</v>
      </c>
      <c r="AH908" s="264"/>
      <c r="AI908" s="255">
        <v>0</v>
      </c>
      <c r="AJ908" s="264">
        <v>43819</v>
      </c>
      <c r="AK908" s="264">
        <v>43572</v>
      </c>
      <c r="AL908" s="264">
        <v>43780</v>
      </c>
      <c r="AM908" s="254"/>
      <c r="AN908" s="243"/>
      <c r="AO908" s="265" t="str">
        <f>_xlfn.IFNA(IF(VLOOKUP(tabItens[[#This Row],[CÓDIGO]],tabExcluirDoEstoque[#Data],1,FALSE),"sim",""),"")</f>
        <v>sim</v>
      </c>
      <c r="AP908" s="266" t="str">
        <f ca="1">IF(OR(ISBLANK(tabItens[[#This Row],[ATA DT.VALID.]]),tabItens[[#This Row],[ATA DT.VALID.]]="",tabItens[[#This Row],[ATA DT.VALID.]]=" "),"",IF(TYPE(tabItens[[#This Row],[ATA DT.VALID.]])=1,ROUNDUP((tabItens[[#This Row],[ATA DT.VALID.]]-TODAY())/7,0),""))</f>
        <v/>
      </c>
      <c r="AQ908" s="267"/>
      <c r="AR908" s="268" t="str">
        <f>IF(ISBLANK(tabItens[[#This Row],[CÓDIGO]]),"",IFERROR(VLOOKUP(tabItens[[#This Row],[CÓDIGO]],Consumo!$C$2:$AI$902,32,FALSE),0))</f>
        <v>03.2023</v>
      </c>
      <c r="AS908" s="269">
        <f>SUMIF(Consumo!$C$3:$C$902,tabItens[[#This Row],[CÓDIGO]],Consumo!$T$3:$T$902) + SUMIF(Consumo!$C$3:$C$902,tabItens[[#This Row],[CÓDIGO]],Consumo!$U$3:$U$902) + SUMIF(Consumo!$C$3:$C$902,tabItens[[#This Row],[CÓDIGO]],Consumo!$V$3:$V$902) + SUMIF(Consumo!$C$3:$C$902,tabItens[[#This Row],[CÓDIGO]],Consumo!$W$3:$W$902)</f>
        <v>0</v>
      </c>
      <c r="AT908" s="269">
        <f>SUMIF(Consumo!$C$3:$C$902,tabItens[[#This Row],[CÓDIGO]],Consumo!$AF$3:$AF$902)</f>
        <v>2</v>
      </c>
      <c r="AU908" s="270">
        <f>SUMIF(Consumo!$C$3:$C$902,tabItens[[#This Row],[CÓDIGO]],Consumo!$AG$3:$AG$902)</f>
        <v>1</v>
      </c>
      <c r="AV908" s="271">
        <f>SUMIF(Consumo!$C$3:$C$902,tabItens[[#This Row],[CÓDIGO]],Consumo!$AE$3:$AE$902)</f>
        <v>0</v>
      </c>
      <c r="AW908" s="244">
        <f>tabItens[[#This Row],[QTDE ATUAL]] + tabItens[[#This Row],[RC QTDE]] + tabItens[[#This Row],[AF SALDO]] + tabItens[[#This Row],[Recentes]]</f>
        <v>0</v>
      </c>
      <c r="AX908" s="272">
        <v>0</v>
      </c>
      <c r="AY908" s="272">
        <v>4</v>
      </c>
      <c r="AZ908" s="272">
        <f>IF(ISBLANK(tabItens[[#This Row],[CÓDIGO]]),"",tabItens[[#This Row],[PontoMês]] * (AZ$2+tabItens[[#This Row],[PontoQtM]]))</f>
        <v>0</v>
      </c>
      <c r="BA908" s="271">
        <f>tabItens[[#This Row],[PontoPed]] - tabItens[[#This Row],[Saldo]] + (1/10)</f>
        <v>0.1</v>
      </c>
      <c r="BB908" s="271">
        <f xml:space="preserve"> tabItens[[#This Row],[PontoMês]] * BB$2 - tabItens[[#This Row],[QTDE ATUAL]] - (1/10)</f>
        <v>-0.1</v>
      </c>
      <c r="BC908" s="273">
        <f>IF( tabItens[[#This Row],[PontoPed]]&gt;0, IF(tabItens[[#This Row],[PontoPed]]&lt;1, 1, IF( tabItens[[#This Row],[Saldo]]&gt;tabItens[[#This Row],[PontoPed]], 0, (tabItens[[#This Row],[PontoPed]]-tabItens[[#This Row],[Saldo]])/tabItens[[#This Row],[PontoPed]] ) ), 0 )</f>
        <v>0</v>
      </c>
      <c r="BD908" s="274">
        <f>ROUNDDOWN(IF( OR( AND(tabItens[[#This Row],[PontoPed]]&lt;tabItens[[#This Row],[Saldo]],tabItens[[#This Row],[Saldo]]&gt;0), tabItens[[#This Row],[PontoPed]]=0), 99, IF(AND(tabItens[[#This Row],[Saldo]]=0,tabItens[[#This Row],[PontoPed]]&gt;0), 0, (1-tabItens[[#This Row],[PctAb]])*10 ) ),0)</f>
        <v>99</v>
      </c>
      <c r="BE908" s="275">
        <f>MAX(ROUNDDOWN( IF(tabItens[[#This Row],[Abaixo]] &gt; 0,   tabItens[[#This Row],[Abaixo]] + (tabItens[[#This Row],[PontoMês]] * IF( OR( ISBLANK(tabItens[[#This Row],[ATA Nº/ANO]]), tabItens[[#This Row],[ATA Nº/ANO]] = ""),BE$2,BE$1)),0),0),0)</f>
        <v>0</v>
      </c>
      <c r="BF908"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8" s="276">
        <f>SUMIF(Consumo!$C$3:$C$902,tabItens[[#This Row],[CÓDIGO]],Consumo!$E$3:$E$902)</f>
        <v>0</v>
      </c>
      <c r="BH908" s="277">
        <f>IF(AND(tabItens[[#This Row],[Pend]] &gt; 0,tabItens[[#This Row],[Consumo]] &lt;&gt; 0), tabItens[[#This Row],[Pend]] / tabItens[[#This Row],[Consumo]], 0 )</f>
        <v>0</v>
      </c>
      <c r="BI908" s="276"/>
      <c r="BJ908" s="276"/>
      <c r="BK908" s="278" t="s">
        <v>2077</v>
      </c>
    </row>
    <row r="909" spans="1:63" x14ac:dyDescent="0.3">
      <c r="A909" s="239">
        <v>136842</v>
      </c>
      <c r="B909" s="240" t="s">
        <v>883</v>
      </c>
      <c r="C909" s="241" t="s">
        <v>437</v>
      </c>
      <c r="D909" s="242">
        <v>21.3</v>
      </c>
      <c r="E909" s="243"/>
      <c r="F909" s="243"/>
      <c r="G909" s="243" t="s">
        <v>891</v>
      </c>
      <c r="H909" s="244">
        <v>0</v>
      </c>
      <c r="I909" s="245">
        <v>103003</v>
      </c>
      <c r="J909" s="246">
        <v>21.3</v>
      </c>
      <c r="K909" s="247">
        <v>1</v>
      </c>
      <c r="L909" s="248">
        <f>IF(tabItens[[#This Row],[Média]] &gt; 0, tabItens[[#This Row],[QTDE ATUAL]] / tabItens[[#This Row],[Média]],999.9)</f>
        <v>999.9</v>
      </c>
      <c r="M909" s="249">
        <v>0</v>
      </c>
      <c r="N909" s="250">
        <f>tabItens[[#This Row],[VALOR UNIT.]] * tabItens[[#This Row],[LC]]</f>
        <v>0</v>
      </c>
      <c r="O909" s="251"/>
      <c r="P909" s="252"/>
      <c r="Q909" s="253"/>
      <c r="R909" s="250"/>
      <c r="S909" s="254"/>
      <c r="T909" s="255">
        <f>ROUNDDOWN(IFERROR(tabItens[[#This Row],[ATA DT.VALID.]] - $D$1,0) / 30,0)</f>
        <v>-1507</v>
      </c>
      <c r="U909" s="240" t="s">
        <v>1493</v>
      </c>
      <c r="V909" s="256">
        <v>1</v>
      </c>
      <c r="W909" s="257" t="s">
        <v>2071</v>
      </c>
      <c r="X909" s="258">
        <v>54</v>
      </c>
      <c r="Y909" s="259">
        <v>4</v>
      </c>
      <c r="Z909" s="260"/>
      <c r="AA909" s="261"/>
      <c r="AB909" s="262"/>
      <c r="AC909" s="262"/>
      <c r="AD909" s="261"/>
      <c r="AE909" s="262"/>
      <c r="AF909" s="255"/>
      <c r="AG909" s="263" t="s">
        <v>2063</v>
      </c>
      <c r="AH909" s="264"/>
      <c r="AI909" s="255">
        <v>0</v>
      </c>
      <c r="AJ909" s="264">
        <v>43819</v>
      </c>
      <c r="AK909" s="264">
        <v>43572</v>
      </c>
      <c r="AL909" s="264">
        <v>43780</v>
      </c>
      <c r="AM909" s="254"/>
      <c r="AN909" s="243"/>
      <c r="AO909" s="265" t="str">
        <f>_xlfn.IFNA(IF(VLOOKUP(tabItens[[#This Row],[CÓDIGO]],tabExcluirDoEstoque[#Data],1,FALSE),"sim",""),"")</f>
        <v>sim</v>
      </c>
      <c r="AP909" s="266" t="str">
        <f ca="1">IF(OR(ISBLANK(tabItens[[#This Row],[ATA DT.VALID.]]),tabItens[[#This Row],[ATA DT.VALID.]]="",tabItens[[#This Row],[ATA DT.VALID.]]=" "),"",IF(TYPE(tabItens[[#This Row],[ATA DT.VALID.]])=1,ROUNDUP((tabItens[[#This Row],[ATA DT.VALID.]]-TODAY())/7,0),""))</f>
        <v/>
      </c>
      <c r="AQ909" s="267"/>
      <c r="AR909" s="268" t="str">
        <f>IF(ISBLANK(tabItens[[#This Row],[CÓDIGO]]),"",IFERROR(VLOOKUP(tabItens[[#This Row],[CÓDIGO]],Consumo!$C$2:$AI$902,32,FALSE),0))</f>
        <v>03.2023</v>
      </c>
      <c r="AS909" s="269">
        <f>SUMIF(Consumo!$C$3:$C$902,tabItens[[#This Row],[CÓDIGO]],Consumo!$T$3:$T$902) + SUMIF(Consumo!$C$3:$C$902,tabItens[[#This Row],[CÓDIGO]],Consumo!$U$3:$U$902) + SUMIF(Consumo!$C$3:$C$902,tabItens[[#This Row],[CÓDIGO]],Consumo!$V$3:$V$902) + SUMIF(Consumo!$C$3:$C$902,tabItens[[#This Row],[CÓDIGO]],Consumo!$W$3:$W$902)</f>
        <v>0</v>
      </c>
      <c r="AT909" s="269">
        <f>SUMIF(Consumo!$C$3:$C$902,tabItens[[#This Row],[CÓDIGO]],Consumo!$AF$3:$AF$902)</f>
        <v>1</v>
      </c>
      <c r="AU909" s="270">
        <f>SUMIF(Consumo!$C$3:$C$902,tabItens[[#This Row],[CÓDIGO]],Consumo!$AG$3:$AG$902)</f>
        <v>1</v>
      </c>
      <c r="AV909" s="271">
        <f>SUMIF(Consumo!$C$3:$C$902,tabItens[[#This Row],[CÓDIGO]],Consumo!$AE$3:$AE$902)</f>
        <v>0</v>
      </c>
      <c r="AW909" s="244">
        <f>tabItens[[#This Row],[QTDE ATUAL]] + tabItens[[#This Row],[RC QTDE]] + tabItens[[#This Row],[AF SALDO]] + tabItens[[#This Row],[Recentes]]</f>
        <v>0</v>
      </c>
      <c r="AX909" s="272">
        <v>0</v>
      </c>
      <c r="AY909" s="272">
        <v>4</v>
      </c>
      <c r="AZ909" s="272">
        <f>IF(ISBLANK(tabItens[[#This Row],[CÓDIGO]]),"",tabItens[[#This Row],[PontoMês]] * (AZ$2+tabItens[[#This Row],[PontoQtM]]))</f>
        <v>0</v>
      </c>
      <c r="BA909" s="271">
        <f>tabItens[[#This Row],[PontoPed]] - tabItens[[#This Row],[Saldo]] + (1/10)</f>
        <v>0.1</v>
      </c>
      <c r="BB909" s="271">
        <f xml:space="preserve"> tabItens[[#This Row],[PontoMês]] * BB$2 - tabItens[[#This Row],[QTDE ATUAL]] - (1/10)</f>
        <v>-0.1</v>
      </c>
      <c r="BC909" s="273">
        <f>IF( tabItens[[#This Row],[PontoPed]]&gt;0, IF(tabItens[[#This Row],[PontoPed]]&lt;1, 1, IF( tabItens[[#This Row],[Saldo]]&gt;tabItens[[#This Row],[PontoPed]], 0, (tabItens[[#This Row],[PontoPed]]-tabItens[[#This Row],[Saldo]])/tabItens[[#This Row],[PontoPed]] ) ), 0 )</f>
        <v>0</v>
      </c>
      <c r="BD909" s="274">
        <f>ROUNDDOWN(IF( OR( AND(tabItens[[#This Row],[PontoPed]]&lt;tabItens[[#This Row],[Saldo]],tabItens[[#This Row],[Saldo]]&gt;0), tabItens[[#This Row],[PontoPed]]=0), 99, IF(AND(tabItens[[#This Row],[Saldo]]=0,tabItens[[#This Row],[PontoPed]]&gt;0), 0, (1-tabItens[[#This Row],[PctAb]])*10 ) ),0)</f>
        <v>99</v>
      </c>
      <c r="BE909" s="275">
        <f>MAX(ROUNDDOWN( IF(tabItens[[#This Row],[Abaixo]] &gt; 0,   tabItens[[#This Row],[Abaixo]] + (tabItens[[#This Row],[PontoMês]] * IF( OR( ISBLANK(tabItens[[#This Row],[ATA Nº/ANO]]), tabItens[[#This Row],[ATA Nº/ANO]] = ""),BE$2,BE$1)),0),0),0)</f>
        <v>0</v>
      </c>
      <c r="BF909"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9" s="276">
        <f>SUMIF(Consumo!$C$3:$C$902,tabItens[[#This Row],[CÓDIGO]],Consumo!$E$3:$E$902)</f>
        <v>0</v>
      </c>
      <c r="BH909" s="277">
        <f>IF(AND(tabItens[[#This Row],[Pend]] &gt; 0,tabItens[[#This Row],[Consumo]] &lt;&gt; 0), tabItens[[#This Row],[Pend]] / tabItens[[#This Row],[Consumo]], 0 )</f>
        <v>0</v>
      </c>
      <c r="BI909" s="276"/>
      <c r="BJ909" s="276"/>
      <c r="BK909" s="278" t="s">
        <v>2077</v>
      </c>
    </row>
    <row r="910" spans="1:63" x14ac:dyDescent="0.3">
      <c r="A910" s="364">
        <v>136843</v>
      </c>
      <c r="B910" s="365" t="s">
        <v>884</v>
      </c>
      <c r="C910" s="366" t="s">
        <v>437</v>
      </c>
      <c r="D910" s="367">
        <v>56.6</v>
      </c>
      <c r="E910" s="243"/>
      <c r="F910" s="368"/>
      <c r="G910" s="368" t="s">
        <v>891</v>
      </c>
      <c r="H910" s="369">
        <v>4</v>
      </c>
      <c r="I910" s="245">
        <v>103003</v>
      </c>
      <c r="J910" s="246">
        <v>56.6</v>
      </c>
      <c r="K910" s="370">
        <v>1</v>
      </c>
      <c r="L910" s="371">
        <f>IF(tabItens[[#This Row],[Média]] &gt; 0, tabItens[[#This Row],[QTDE ATUAL]] / tabItens[[#This Row],[Média]],999.9)</f>
        <v>999.9</v>
      </c>
      <c r="M910" s="372">
        <v>0</v>
      </c>
      <c r="N910" s="373">
        <f>tabItens[[#This Row],[VALOR UNIT.]] * tabItens[[#This Row],[LC]]</f>
        <v>0</v>
      </c>
      <c r="O910" s="374"/>
      <c r="P910" s="375"/>
      <c r="Q910" s="376"/>
      <c r="R910" s="250"/>
      <c r="S910" s="377"/>
      <c r="T910" s="378">
        <f>ROUNDDOWN(IFERROR(tabItens[[#This Row],[ATA DT.VALID.]] - $D$1,0) / 30,0)</f>
        <v>-1507</v>
      </c>
      <c r="U910" s="240" t="s">
        <v>1493</v>
      </c>
      <c r="V910" s="256">
        <v>1</v>
      </c>
      <c r="W910" s="379" t="s">
        <v>2071</v>
      </c>
      <c r="X910" s="380">
        <v>54</v>
      </c>
      <c r="Y910" s="381">
        <v>4</v>
      </c>
      <c r="Z910" s="382"/>
      <c r="AA910" s="383"/>
      <c r="AB910" s="384"/>
      <c r="AC910" s="384"/>
      <c r="AD910" s="383"/>
      <c r="AE910" s="384"/>
      <c r="AF910" s="255"/>
      <c r="AG910" s="385" t="s">
        <v>2063</v>
      </c>
      <c r="AH910" s="386"/>
      <c r="AI910" s="255">
        <v>0</v>
      </c>
      <c r="AJ910" s="386">
        <v>43819</v>
      </c>
      <c r="AK910" s="264">
        <v>43572</v>
      </c>
      <c r="AL910" s="264">
        <v>44461</v>
      </c>
      <c r="AM910" s="254"/>
      <c r="AN910" s="243"/>
      <c r="AO910" s="265" t="str">
        <f>_xlfn.IFNA(IF(VLOOKUP(tabItens[[#This Row],[CÓDIGO]],tabExcluirDoEstoque[#Data],1,FALSE),"sim",""),"")</f>
        <v>sim</v>
      </c>
      <c r="AP910" s="387" t="str">
        <f ca="1">IF(OR(ISBLANK(tabItens[[#This Row],[ATA DT.VALID.]]),tabItens[[#This Row],[ATA DT.VALID.]]="",tabItens[[#This Row],[ATA DT.VALID.]]=" "),"",IF(TYPE(tabItens[[#This Row],[ATA DT.VALID.]])=1,ROUNDUP((tabItens[[#This Row],[ATA DT.VALID.]]-TODAY())/7,0),""))</f>
        <v/>
      </c>
      <c r="AQ910" s="388"/>
      <c r="AR910" s="389" t="str">
        <f>IF(ISBLANK(tabItens[[#This Row],[CÓDIGO]]),"",IFERROR(VLOOKUP(tabItens[[#This Row],[CÓDIGO]],Consumo!$C$2:$AI$902,32,FALSE),0))</f>
        <v>09.2022</v>
      </c>
      <c r="AS910" s="390">
        <f>SUMIF(Consumo!$C$3:$C$902,tabItens[[#This Row],[CÓDIGO]],Consumo!$T$3:$T$902) + SUMIF(Consumo!$C$3:$C$902,tabItens[[#This Row],[CÓDIGO]],Consumo!$U$3:$U$902) + SUMIF(Consumo!$C$3:$C$902,tabItens[[#This Row],[CÓDIGO]],Consumo!$V$3:$V$902) + SUMIF(Consumo!$C$3:$C$902,tabItens[[#This Row],[CÓDIGO]],Consumo!$W$3:$W$902)</f>
        <v>0</v>
      </c>
      <c r="AT910" s="390">
        <f>SUMIF(Consumo!$C$3:$C$902,tabItens[[#This Row],[CÓDIGO]],Consumo!$AF$3:$AF$902)</f>
        <v>1</v>
      </c>
      <c r="AU910" s="391">
        <f>SUMIF(Consumo!$C$3:$C$902,tabItens[[#This Row],[CÓDIGO]],Consumo!$AG$3:$AG$902)</f>
        <v>1</v>
      </c>
      <c r="AV910" s="392">
        <f>SUMIF(Consumo!$C$3:$C$902,tabItens[[#This Row],[CÓDIGO]],Consumo!$AE$3:$AE$902)</f>
        <v>0</v>
      </c>
      <c r="AW910" s="369">
        <f>tabItens[[#This Row],[QTDE ATUAL]] + tabItens[[#This Row],[RC QTDE]] + tabItens[[#This Row],[AF SALDO]] + tabItens[[#This Row],[Recentes]]</f>
        <v>4</v>
      </c>
      <c r="AX910" s="393">
        <v>0</v>
      </c>
      <c r="AY910" s="393">
        <v>4</v>
      </c>
      <c r="AZ910" s="393">
        <f>IF(ISBLANK(tabItens[[#This Row],[CÓDIGO]]),"",tabItens[[#This Row],[PontoMês]] * (AZ$2+tabItens[[#This Row],[PontoQtM]]))</f>
        <v>0</v>
      </c>
      <c r="BA910" s="392">
        <f>tabItens[[#This Row],[PontoPed]] - tabItens[[#This Row],[Saldo]] + (1/10)</f>
        <v>-3.9</v>
      </c>
      <c r="BB910" s="392">
        <f xml:space="preserve"> tabItens[[#This Row],[PontoMês]] * BB$2 - tabItens[[#This Row],[QTDE ATUAL]] - (1/10)</f>
        <v>-4.0999999999999996</v>
      </c>
      <c r="BC910" s="273">
        <f>IF( tabItens[[#This Row],[PontoPed]]&gt;0, IF(tabItens[[#This Row],[PontoPed]]&lt;1, 1, IF( tabItens[[#This Row],[Saldo]]&gt;tabItens[[#This Row],[PontoPed]], 0, (tabItens[[#This Row],[PontoPed]]-tabItens[[#This Row],[Saldo]])/tabItens[[#This Row],[PontoPed]] ) ), 0 )</f>
        <v>0</v>
      </c>
      <c r="BD910" s="394">
        <f>ROUNDDOWN(IF( OR( AND(tabItens[[#This Row],[PontoPed]]&lt;tabItens[[#This Row],[Saldo]],tabItens[[#This Row],[Saldo]]&gt;0), tabItens[[#This Row],[PontoPed]]=0), 99, IF(AND(tabItens[[#This Row],[Saldo]]=0,tabItens[[#This Row],[PontoPed]]&gt;0), 0, (1-tabItens[[#This Row],[PctAb]])*10 ) ),0)</f>
        <v>99</v>
      </c>
      <c r="BE910" s="395">
        <f>MAX(ROUNDDOWN( IF(tabItens[[#This Row],[Abaixo]] &gt; 0,   tabItens[[#This Row],[Abaixo]] + (tabItens[[#This Row],[PontoMês]] * IF( OR( ISBLANK(tabItens[[#This Row],[ATA Nº/ANO]]), tabItens[[#This Row],[ATA Nº/ANO]] = ""),BE$2,BE$1)),0),0),0)</f>
        <v>0</v>
      </c>
      <c r="BF910"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0" s="276">
        <f>SUMIF(Consumo!$C$3:$C$902,tabItens[[#This Row],[CÓDIGO]],Consumo!$E$3:$E$902)</f>
        <v>0</v>
      </c>
      <c r="BH910" s="277">
        <f>IF(AND(tabItens[[#This Row],[Pend]] &gt; 0,tabItens[[#This Row],[Consumo]] &lt;&gt; 0), tabItens[[#This Row],[Pend]] / tabItens[[#This Row],[Consumo]], 0 )</f>
        <v>0</v>
      </c>
      <c r="BI910" s="276"/>
      <c r="BJ910" s="396"/>
      <c r="BK910" s="397" t="s">
        <v>2077</v>
      </c>
    </row>
    <row r="911" spans="1:63" x14ac:dyDescent="0.3">
      <c r="A911" s="364">
        <v>136820</v>
      </c>
      <c r="B911" s="365" t="s">
        <v>875</v>
      </c>
      <c r="C911" s="366" t="s">
        <v>437</v>
      </c>
      <c r="D911" s="367">
        <v>115.78</v>
      </c>
      <c r="E911" s="243"/>
      <c r="F911" s="368"/>
      <c r="G911" s="368" t="s">
        <v>891</v>
      </c>
      <c r="H911" s="369">
        <v>12</v>
      </c>
      <c r="I911" s="245">
        <v>103003</v>
      </c>
      <c r="J911" s="246">
        <v>115.78</v>
      </c>
      <c r="K911" s="370">
        <v>3</v>
      </c>
      <c r="L911" s="371">
        <f>IF(tabItens[[#This Row],[Média]] &gt; 0, tabItens[[#This Row],[QTDE ATUAL]] / tabItens[[#This Row],[Média]],999.9)</f>
        <v>999.9</v>
      </c>
      <c r="M911" s="372">
        <v>0</v>
      </c>
      <c r="N911" s="373">
        <f>tabItens[[#This Row],[VALOR UNIT.]] * tabItens[[#This Row],[LC]]</f>
        <v>0</v>
      </c>
      <c r="O911" s="374"/>
      <c r="P911" s="375"/>
      <c r="Q911" s="376"/>
      <c r="R911" s="250"/>
      <c r="S911" s="377"/>
      <c r="T911" s="378">
        <f>ROUNDDOWN(IFERROR(tabItens[[#This Row],[ATA DT.VALID.]] - $D$1,0) / 30,0)</f>
        <v>-1507</v>
      </c>
      <c r="U911" s="240" t="s">
        <v>1493</v>
      </c>
      <c r="V911" s="256">
        <v>1</v>
      </c>
      <c r="W911" s="379" t="s">
        <v>2071</v>
      </c>
      <c r="X911" s="380">
        <v>54</v>
      </c>
      <c r="Y911" s="381">
        <v>4</v>
      </c>
      <c r="Z911" s="382"/>
      <c r="AA911" s="383"/>
      <c r="AB911" s="384"/>
      <c r="AC911" s="384"/>
      <c r="AD911" s="383"/>
      <c r="AE911" s="384"/>
      <c r="AF911" s="255"/>
      <c r="AG911" s="385" t="s">
        <v>2063</v>
      </c>
      <c r="AH911" s="386"/>
      <c r="AI911" s="255">
        <v>2</v>
      </c>
      <c r="AJ911" s="386">
        <v>43837</v>
      </c>
      <c r="AK911" s="264">
        <v>43572</v>
      </c>
      <c r="AL911" s="264">
        <v>45142</v>
      </c>
      <c r="AM911" s="254"/>
      <c r="AN911" s="243"/>
      <c r="AO911" s="265" t="str">
        <f>_xlfn.IFNA(IF(VLOOKUP(tabItens[[#This Row],[CÓDIGO]],tabExcluirDoEstoque[#Data],1,FALSE),"sim",""),"")</f>
        <v>sim</v>
      </c>
      <c r="AP911" s="387" t="str">
        <f ca="1">IF(OR(ISBLANK(tabItens[[#This Row],[ATA DT.VALID.]]),tabItens[[#This Row],[ATA DT.VALID.]]="",tabItens[[#This Row],[ATA DT.VALID.]]=" "),"",IF(TYPE(tabItens[[#This Row],[ATA DT.VALID.]])=1,ROUNDUP((tabItens[[#This Row],[ATA DT.VALID.]]-TODAY())/7,0),""))</f>
        <v/>
      </c>
      <c r="AQ911" s="388"/>
      <c r="AR911" s="389" t="str">
        <f>IF(ISBLANK(tabItens[[#This Row],[CÓDIGO]]),"",IFERROR(VLOOKUP(tabItens[[#This Row],[CÓDIGO]],Consumo!$C$2:$AI$902,32,FALSE),0))</f>
        <v>03.2023</v>
      </c>
      <c r="AS911" s="390">
        <f>SUMIF(Consumo!$C$3:$C$902,tabItens[[#This Row],[CÓDIGO]],Consumo!$T$3:$T$902) + SUMIF(Consumo!$C$3:$C$902,tabItens[[#This Row],[CÓDIGO]],Consumo!$U$3:$U$902) + SUMIF(Consumo!$C$3:$C$902,tabItens[[#This Row],[CÓDIGO]],Consumo!$V$3:$V$902) + SUMIF(Consumo!$C$3:$C$902,tabItens[[#This Row],[CÓDIGO]],Consumo!$W$3:$W$902)</f>
        <v>0</v>
      </c>
      <c r="AT911" s="390">
        <f>SUMIF(Consumo!$C$3:$C$902,tabItens[[#This Row],[CÓDIGO]],Consumo!$AF$3:$AF$902)</f>
        <v>3</v>
      </c>
      <c r="AU911" s="391">
        <f>SUMIF(Consumo!$C$3:$C$902,tabItens[[#This Row],[CÓDIGO]],Consumo!$AG$3:$AG$902)</f>
        <v>1</v>
      </c>
      <c r="AV911" s="392">
        <f>SUMIF(Consumo!$C$3:$C$902,tabItens[[#This Row],[CÓDIGO]],Consumo!$AE$3:$AE$902)</f>
        <v>0</v>
      </c>
      <c r="AW911" s="369">
        <f>tabItens[[#This Row],[QTDE ATUAL]] + tabItens[[#This Row],[RC QTDE]] + tabItens[[#This Row],[AF SALDO]] + tabItens[[#This Row],[Recentes]]</f>
        <v>12</v>
      </c>
      <c r="AX911" s="393">
        <v>0</v>
      </c>
      <c r="AY911" s="393">
        <v>4</v>
      </c>
      <c r="AZ911" s="393">
        <f>IF(ISBLANK(tabItens[[#This Row],[CÓDIGO]]),"",tabItens[[#This Row],[PontoMês]] * (AZ$2+tabItens[[#This Row],[PontoQtM]]))</f>
        <v>0</v>
      </c>
      <c r="BA911" s="392">
        <f>tabItens[[#This Row],[PontoPed]] - tabItens[[#This Row],[Saldo]] + (1/10)</f>
        <v>-11.9</v>
      </c>
      <c r="BB911" s="392">
        <f xml:space="preserve"> tabItens[[#This Row],[PontoMês]] * BB$2 - tabItens[[#This Row],[QTDE ATUAL]] - (1/10)</f>
        <v>-12.1</v>
      </c>
      <c r="BC911" s="273">
        <f>IF( tabItens[[#This Row],[PontoPed]]&gt;0, IF(tabItens[[#This Row],[PontoPed]]&lt;1, 1, IF( tabItens[[#This Row],[Saldo]]&gt;tabItens[[#This Row],[PontoPed]], 0, (tabItens[[#This Row],[PontoPed]]-tabItens[[#This Row],[Saldo]])/tabItens[[#This Row],[PontoPed]] ) ), 0 )</f>
        <v>0</v>
      </c>
      <c r="BD911" s="394">
        <f>ROUNDDOWN(IF( OR( AND(tabItens[[#This Row],[PontoPed]]&lt;tabItens[[#This Row],[Saldo]],tabItens[[#This Row],[Saldo]]&gt;0), tabItens[[#This Row],[PontoPed]]=0), 99, IF(AND(tabItens[[#This Row],[Saldo]]=0,tabItens[[#This Row],[PontoPed]]&gt;0), 0, (1-tabItens[[#This Row],[PctAb]])*10 ) ),0)</f>
        <v>99</v>
      </c>
      <c r="BE911" s="395">
        <f>MAX(ROUNDDOWN( IF(tabItens[[#This Row],[Abaixo]] &gt; 0,   tabItens[[#This Row],[Abaixo]] + (tabItens[[#This Row],[PontoMês]] * IF( OR( ISBLANK(tabItens[[#This Row],[ATA Nº/ANO]]), tabItens[[#This Row],[ATA Nº/ANO]] = ""),BE$2,BE$1)),0),0),0)</f>
        <v>0</v>
      </c>
      <c r="BF911"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1" s="276">
        <f>SUMIF(Consumo!$C$3:$C$902,tabItens[[#This Row],[CÓDIGO]],Consumo!$E$3:$E$902)</f>
        <v>0</v>
      </c>
      <c r="BH911" s="277">
        <f>IF(AND(tabItens[[#This Row],[Pend]] &gt; 0,tabItens[[#This Row],[Consumo]] &lt;&gt; 0), tabItens[[#This Row],[Pend]] / tabItens[[#This Row],[Consumo]], 0 )</f>
        <v>0</v>
      </c>
      <c r="BI911" s="276"/>
      <c r="BJ911" s="396"/>
      <c r="BK911" s="397" t="s">
        <v>2077</v>
      </c>
    </row>
    <row r="912" spans="1:63" x14ac:dyDescent="0.3">
      <c r="A912" s="364">
        <v>136821</v>
      </c>
      <c r="B912" s="365" t="s">
        <v>876</v>
      </c>
      <c r="C912" s="366" t="s">
        <v>437</v>
      </c>
      <c r="D912" s="367">
        <v>115.99</v>
      </c>
      <c r="E912" s="243"/>
      <c r="F912" s="368"/>
      <c r="G912" s="368" t="s">
        <v>891</v>
      </c>
      <c r="H912" s="369">
        <v>5</v>
      </c>
      <c r="I912" s="245">
        <v>103003</v>
      </c>
      <c r="J912" s="246">
        <v>115.99</v>
      </c>
      <c r="K912" s="370">
        <v>1</v>
      </c>
      <c r="L912" s="371">
        <f>IF(tabItens[[#This Row],[Média]] &gt; 0, tabItens[[#This Row],[QTDE ATUAL]] / tabItens[[#This Row],[Média]],999.9)</f>
        <v>999.9</v>
      </c>
      <c r="M912" s="372">
        <v>0</v>
      </c>
      <c r="N912" s="373">
        <f>tabItens[[#This Row],[VALOR UNIT.]] * tabItens[[#This Row],[LC]]</f>
        <v>0</v>
      </c>
      <c r="O912" s="374"/>
      <c r="P912" s="375"/>
      <c r="Q912" s="376"/>
      <c r="R912" s="250"/>
      <c r="S912" s="377"/>
      <c r="T912" s="378">
        <f>ROUNDDOWN(IFERROR(tabItens[[#This Row],[ATA DT.VALID.]] - $D$1,0) / 30,0)</f>
        <v>-1507</v>
      </c>
      <c r="U912" s="240" t="s">
        <v>1493</v>
      </c>
      <c r="V912" s="256">
        <v>1</v>
      </c>
      <c r="W912" s="379" t="s">
        <v>2071</v>
      </c>
      <c r="X912" s="380">
        <v>54</v>
      </c>
      <c r="Y912" s="381">
        <v>4</v>
      </c>
      <c r="Z912" s="382"/>
      <c r="AA912" s="383"/>
      <c r="AB912" s="384"/>
      <c r="AC912" s="384"/>
      <c r="AD912" s="383"/>
      <c r="AE912" s="384"/>
      <c r="AF912" s="255"/>
      <c r="AG912" s="385" t="s">
        <v>2063</v>
      </c>
      <c r="AH912" s="386"/>
      <c r="AI912" s="255">
        <v>0</v>
      </c>
      <c r="AJ912" s="386">
        <v>43837</v>
      </c>
      <c r="AK912" s="264">
        <v>43572</v>
      </c>
      <c r="AL912" s="264">
        <v>45142</v>
      </c>
      <c r="AM912" s="254"/>
      <c r="AN912" s="243"/>
      <c r="AO912" s="265" t="str">
        <f>_xlfn.IFNA(IF(VLOOKUP(tabItens[[#This Row],[CÓDIGO]],tabExcluirDoEstoque[#Data],1,FALSE),"sim",""),"")</f>
        <v>sim</v>
      </c>
      <c r="AP912" s="387" t="str">
        <f ca="1">IF(OR(ISBLANK(tabItens[[#This Row],[ATA DT.VALID.]]),tabItens[[#This Row],[ATA DT.VALID.]]="",tabItens[[#This Row],[ATA DT.VALID.]]=" "),"",IF(TYPE(tabItens[[#This Row],[ATA DT.VALID.]])=1,ROUNDUP((tabItens[[#This Row],[ATA DT.VALID.]]-TODAY())/7,0),""))</f>
        <v/>
      </c>
      <c r="AQ912" s="388"/>
      <c r="AR912" s="389" t="str">
        <f>IF(ISBLANK(tabItens[[#This Row],[CÓDIGO]]),"",IFERROR(VLOOKUP(tabItens[[#This Row],[CÓDIGO]],Consumo!$C$2:$AI$902,32,FALSE),0))</f>
        <v>03.2023</v>
      </c>
      <c r="AS912" s="390">
        <f>SUMIF(Consumo!$C$3:$C$902,tabItens[[#This Row],[CÓDIGO]],Consumo!$T$3:$T$902) + SUMIF(Consumo!$C$3:$C$902,tabItens[[#This Row],[CÓDIGO]],Consumo!$U$3:$U$902) + SUMIF(Consumo!$C$3:$C$902,tabItens[[#This Row],[CÓDIGO]],Consumo!$V$3:$V$902) + SUMIF(Consumo!$C$3:$C$902,tabItens[[#This Row],[CÓDIGO]],Consumo!$W$3:$W$902)</f>
        <v>0</v>
      </c>
      <c r="AT912" s="390">
        <f>SUMIF(Consumo!$C$3:$C$902,tabItens[[#This Row],[CÓDIGO]],Consumo!$AF$3:$AF$902)</f>
        <v>1</v>
      </c>
      <c r="AU912" s="391">
        <f>SUMIF(Consumo!$C$3:$C$902,tabItens[[#This Row],[CÓDIGO]],Consumo!$AG$3:$AG$902)</f>
        <v>1</v>
      </c>
      <c r="AV912" s="392">
        <f>SUMIF(Consumo!$C$3:$C$902,tabItens[[#This Row],[CÓDIGO]],Consumo!$AE$3:$AE$902)</f>
        <v>0</v>
      </c>
      <c r="AW912" s="369">
        <f>tabItens[[#This Row],[QTDE ATUAL]] + tabItens[[#This Row],[RC QTDE]] + tabItens[[#This Row],[AF SALDO]] + tabItens[[#This Row],[Recentes]]</f>
        <v>5</v>
      </c>
      <c r="AX912" s="393">
        <v>0</v>
      </c>
      <c r="AY912" s="393">
        <v>4</v>
      </c>
      <c r="AZ912" s="393">
        <f>IF(ISBLANK(tabItens[[#This Row],[CÓDIGO]]),"",tabItens[[#This Row],[PontoMês]] * (AZ$2+tabItens[[#This Row],[PontoQtM]]))</f>
        <v>0</v>
      </c>
      <c r="BA912" s="392">
        <f>tabItens[[#This Row],[PontoPed]] - tabItens[[#This Row],[Saldo]] + (1/10)</f>
        <v>-4.9000000000000004</v>
      </c>
      <c r="BB912" s="392">
        <f xml:space="preserve"> tabItens[[#This Row],[PontoMês]] * BB$2 - tabItens[[#This Row],[QTDE ATUAL]] - (1/10)</f>
        <v>-5.0999999999999996</v>
      </c>
      <c r="BC912" s="273">
        <f>IF( tabItens[[#This Row],[PontoPed]]&gt;0, IF(tabItens[[#This Row],[PontoPed]]&lt;1, 1, IF( tabItens[[#This Row],[Saldo]]&gt;tabItens[[#This Row],[PontoPed]], 0, (tabItens[[#This Row],[PontoPed]]-tabItens[[#This Row],[Saldo]])/tabItens[[#This Row],[PontoPed]] ) ), 0 )</f>
        <v>0</v>
      </c>
      <c r="BD912" s="394">
        <f>ROUNDDOWN(IF( OR( AND(tabItens[[#This Row],[PontoPed]]&lt;tabItens[[#This Row],[Saldo]],tabItens[[#This Row],[Saldo]]&gt;0), tabItens[[#This Row],[PontoPed]]=0), 99, IF(AND(tabItens[[#This Row],[Saldo]]=0,tabItens[[#This Row],[PontoPed]]&gt;0), 0, (1-tabItens[[#This Row],[PctAb]])*10 ) ),0)</f>
        <v>99</v>
      </c>
      <c r="BE912" s="395">
        <f>MAX(ROUNDDOWN( IF(tabItens[[#This Row],[Abaixo]] &gt; 0,   tabItens[[#This Row],[Abaixo]] + (tabItens[[#This Row],[PontoMês]] * IF( OR( ISBLANK(tabItens[[#This Row],[ATA Nº/ANO]]), tabItens[[#This Row],[ATA Nº/ANO]] = ""),BE$2,BE$1)),0),0),0)</f>
        <v>0</v>
      </c>
      <c r="BF912"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2" s="276">
        <f>SUMIF(Consumo!$C$3:$C$902,tabItens[[#This Row],[CÓDIGO]],Consumo!$E$3:$E$902)</f>
        <v>0</v>
      </c>
      <c r="BH912" s="277">
        <f>IF(AND(tabItens[[#This Row],[Pend]] &gt; 0,tabItens[[#This Row],[Consumo]] &lt;&gt; 0), tabItens[[#This Row],[Pend]] / tabItens[[#This Row],[Consumo]], 0 )</f>
        <v>0</v>
      </c>
      <c r="BI912" s="276"/>
      <c r="BJ912" s="396"/>
      <c r="BK912" s="397" t="s">
        <v>2077</v>
      </c>
    </row>
    <row r="913" spans="1:63" x14ac:dyDescent="0.3">
      <c r="A913" s="364">
        <v>136822</v>
      </c>
      <c r="B913" s="365" t="s">
        <v>877</v>
      </c>
      <c r="C913" s="366" t="s">
        <v>437</v>
      </c>
      <c r="D913" s="367">
        <v>61.58</v>
      </c>
      <c r="E913" s="243"/>
      <c r="F913" s="368"/>
      <c r="G913" s="368" t="s">
        <v>891</v>
      </c>
      <c r="H913" s="369">
        <v>77</v>
      </c>
      <c r="I913" s="245">
        <v>103003</v>
      </c>
      <c r="J913" s="246">
        <v>61.58</v>
      </c>
      <c r="K913" s="370">
        <v>3</v>
      </c>
      <c r="L913" s="371">
        <f>IF(tabItens[[#This Row],[Média]] &gt; 0, tabItens[[#This Row],[QTDE ATUAL]] / tabItens[[#This Row],[Média]],999.9)</f>
        <v>999.9</v>
      </c>
      <c r="M913" s="372">
        <v>0</v>
      </c>
      <c r="N913" s="373">
        <f>tabItens[[#This Row],[VALOR UNIT.]] * tabItens[[#This Row],[LC]]</f>
        <v>0</v>
      </c>
      <c r="O913" s="374"/>
      <c r="P913" s="375"/>
      <c r="Q913" s="376"/>
      <c r="R913" s="250"/>
      <c r="S913" s="377"/>
      <c r="T913" s="378">
        <f>ROUNDDOWN(IFERROR(tabItens[[#This Row],[ATA DT.VALID.]] - $D$1,0) / 30,0)</f>
        <v>-1507</v>
      </c>
      <c r="U913" s="240" t="s">
        <v>1493</v>
      </c>
      <c r="V913" s="256">
        <v>1</v>
      </c>
      <c r="W913" s="379" t="s">
        <v>2071</v>
      </c>
      <c r="X913" s="380">
        <v>54</v>
      </c>
      <c r="Y913" s="381">
        <v>4</v>
      </c>
      <c r="Z913" s="382"/>
      <c r="AA913" s="383"/>
      <c r="AB913" s="384"/>
      <c r="AC913" s="384"/>
      <c r="AD913" s="383"/>
      <c r="AE913" s="384"/>
      <c r="AF913" s="255"/>
      <c r="AG913" s="385" t="s">
        <v>2063</v>
      </c>
      <c r="AH913" s="386"/>
      <c r="AI913" s="255">
        <v>0</v>
      </c>
      <c r="AJ913" s="386">
        <v>43837</v>
      </c>
      <c r="AK913" s="264">
        <v>43572</v>
      </c>
      <c r="AL913" s="264">
        <v>44379</v>
      </c>
      <c r="AM913" s="254"/>
      <c r="AN913" s="243"/>
      <c r="AO913" s="265" t="str">
        <f>_xlfn.IFNA(IF(VLOOKUP(tabItens[[#This Row],[CÓDIGO]],tabExcluirDoEstoque[#Data],1,FALSE),"sim",""),"")</f>
        <v>sim</v>
      </c>
      <c r="AP913" s="387" t="str">
        <f ca="1">IF(OR(ISBLANK(tabItens[[#This Row],[ATA DT.VALID.]]),tabItens[[#This Row],[ATA DT.VALID.]]="",tabItens[[#This Row],[ATA DT.VALID.]]=" "),"",IF(TYPE(tabItens[[#This Row],[ATA DT.VALID.]])=1,ROUNDUP((tabItens[[#This Row],[ATA DT.VALID.]]-TODAY())/7,0),""))</f>
        <v/>
      </c>
      <c r="AQ913" s="388"/>
      <c r="AR913" s="389" t="str">
        <f>IF(ISBLANK(tabItens[[#This Row],[CÓDIGO]]),"",IFERROR(VLOOKUP(tabItens[[#This Row],[CÓDIGO]],Consumo!$C$2:$AI$902,32,FALSE),0))</f>
        <v>06.2023</v>
      </c>
      <c r="AS913" s="390">
        <f>SUMIF(Consumo!$C$3:$C$902,tabItens[[#This Row],[CÓDIGO]],Consumo!$T$3:$T$902) + SUMIF(Consumo!$C$3:$C$902,tabItens[[#This Row],[CÓDIGO]],Consumo!$U$3:$U$902) + SUMIF(Consumo!$C$3:$C$902,tabItens[[#This Row],[CÓDIGO]],Consumo!$V$3:$V$902) + SUMIF(Consumo!$C$3:$C$902,tabItens[[#This Row],[CÓDIGO]],Consumo!$W$3:$W$902)</f>
        <v>2</v>
      </c>
      <c r="AT913" s="390">
        <f>SUMIF(Consumo!$C$3:$C$902,tabItens[[#This Row],[CÓDIGO]],Consumo!$AF$3:$AF$902)</f>
        <v>4</v>
      </c>
      <c r="AU913" s="391">
        <f>SUMIF(Consumo!$C$3:$C$902,tabItens[[#This Row],[CÓDIGO]],Consumo!$AG$3:$AG$902)</f>
        <v>2</v>
      </c>
      <c r="AV913" s="392">
        <f>SUMIF(Consumo!$C$3:$C$902,tabItens[[#This Row],[CÓDIGO]],Consumo!$AE$3:$AE$902)</f>
        <v>0</v>
      </c>
      <c r="AW913" s="369">
        <f>tabItens[[#This Row],[QTDE ATUAL]] + tabItens[[#This Row],[RC QTDE]] + tabItens[[#This Row],[AF SALDO]] + tabItens[[#This Row],[Recentes]]</f>
        <v>77</v>
      </c>
      <c r="AX913" s="393">
        <v>0</v>
      </c>
      <c r="AY913" s="393">
        <v>4</v>
      </c>
      <c r="AZ913" s="393">
        <f>IF(ISBLANK(tabItens[[#This Row],[CÓDIGO]]),"",tabItens[[#This Row],[PontoMês]] * (AZ$2+tabItens[[#This Row],[PontoQtM]]))</f>
        <v>0</v>
      </c>
      <c r="BA913" s="392">
        <f>tabItens[[#This Row],[PontoPed]] - tabItens[[#This Row],[Saldo]] + (1/10)</f>
        <v>-76.900000000000006</v>
      </c>
      <c r="BB913" s="392">
        <f xml:space="preserve"> tabItens[[#This Row],[PontoMês]] * BB$2 - tabItens[[#This Row],[QTDE ATUAL]] - (1/10)</f>
        <v>-77.099999999999994</v>
      </c>
      <c r="BC913" s="273">
        <f>IF( tabItens[[#This Row],[PontoPed]]&gt;0, IF(tabItens[[#This Row],[PontoPed]]&lt;1, 1, IF( tabItens[[#This Row],[Saldo]]&gt;tabItens[[#This Row],[PontoPed]], 0, (tabItens[[#This Row],[PontoPed]]-tabItens[[#This Row],[Saldo]])/tabItens[[#This Row],[PontoPed]] ) ), 0 )</f>
        <v>0</v>
      </c>
      <c r="BD913" s="394">
        <f>ROUNDDOWN(IF( OR( AND(tabItens[[#This Row],[PontoPed]]&lt;tabItens[[#This Row],[Saldo]],tabItens[[#This Row],[Saldo]]&gt;0), tabItens[[#This Row],[PontoPed]]=0), 99, IF(AND(tabItens[[#This Row],[Saldo]]=0,tabItens[[#This Row],[PontoPed]]&gt;0), 0, (1-tabItens[[#This Row],[PctAb]])*10 ) ),0)</f>
        <v>99</v>
      </c>
      <c r="BE913" s="395">
        <f>MAX(ROUNDDOWN( IF(tabItens[[#This Row],[Abaixo]] &gt; 0,   tabItens[[#This Row],[Abaixo]] + (tabItens[[#This Row],[PontoMês]] * IF( OR( ISBLANK(tabItens[[#This Row],[ATA Nº/ANO]]), tabItens[[#This Row],[ATA Nº/ANO]] = ""),BE$2,BE$1)),0),0),0)</f>
        <v>0</v>
      </c>
      <c r="BF913"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3" s="276">
        <f>SUMIF(Consumo!$C$3:$C$902,tabItens[[#This Row],[CÓDIGO]],Consumo!$E$3:$E$902)</f>
        <v>0</v>
      </c>
      <c r="BH913" s="277">
        <f>IF(AND(tabItens[[#This Row],[Pend]] &gt; 0,tabItens[[#This Row],[Consumo]] &lt;&gt; 0), tabItens[[#This Row],[Pend]] / tabItens[[#This Row],[Consumo]], 0 )</f>
        <v>0</v>
      </c>
      <c r="BI913" s="276"/>
      <c r="BJ913" s="396"/>
      <c r="BK913" s="397" t="s">
        <v>2077</v>
      </c>
    </row>
    <row r="914" spans="1:63" x14ac:dyDescent="0.3">
      <c r="A914" s="364">
        <v>12812</v>
      </c>
      <c r="B914" s="365" t="s">
        <v>289</v>
      </c>
      <c r="C914" s="366" t="s">
        <v>264</v>
      </c>
      <c r="D914" s="367">
        <v>6.17</v>
      </c>
      <c r="E914" s="243"/>
      <c r="F914" s="368"/>
      <c r="G914" s="368" t="s">
        <v>891</v>
      </c>
      <c r="H914" s="369">
        <v>63</v>
      </c>
      <c r="I914" s="245">
        <v>103003</v>
      </c>
      <c r="J914" s="246">
        <v>6.17</v>
      </c>
      <c r="K914" s="370">
        <v>23</v>
      </c>
      <c r="L914" s="371">
        <f>IF(tabItens[[#This Row],[Média]] &gt; 0, tabItens[[#This Row],[QTDE ATUAL]] / tabItens[[#This Row],[Média]],999.9)</f>
        <v>999.9</v>
      </c>
      <c r="M914" s="372">
        <v>0</v>
      </c>
      <c r="N914" s="373">
        <f>tabItens[[#This Row],[VALOR UNIT.]] * tabItens[[#This Row],[LC]]</f>
        <v>0</v>
      </c>
      <c r="O914" s="374" t="s">
        <v>2086</v>
      </c>
      <c r="P914" s="375"/>
      <c r="Q914" s="376"/>
      <c r="R914" s="250"/>
      <c r="S914" s="377"/>
      <c r="T914" s="378">
        <f>ROUNDDOWN(IFERROR(tabItens[[#This Row],[ATA DT.VALID.]] - $D$1,0) / 30,0)</f>
        <v>-1507</v>
      </c>
      <c r="U914" s="240" t="s">
        <v>970</v>
      </c>
      <c r="V914" s="256">
        <v>1</v>
      </c>
      <c r="W914" s="379" t="s">
        <v>2066</v>
      </c>
      <c r="X914" s="380">
        <v>76</v>
      </c>
      <c r="Y914" s="381">
        <v>11</v>
      </c>
      <c r="Z914" s="382"/>
      <c r="AA914" s="383"/>
      <c r="AB914" s="384"/>
      <c r="AC914" s="384"/>
      <c r="AD914" s="383"/>
      <c r="AE914" s="384"/>
      <c r="AF914" s="255"/>
      <c r="AG914" s="385" t="s">
        <v>2063</v>
      </c>
      <c r="AH914" s="386"/>
      <c r="AI914" s="255">
        <v>8</v>
      </c>
      <c r="AJ914" s="386">
        <v>44358</v>
      </c>
      <c r="AK914" s="264" t="s">
        <v>891</v>
      </c>
      <c r="AL914" s="264">
        <v>44883</v>
      </c>
      <c r="AM914" s="254"/>
      <c r="AN914" s="243"/>
      <c r="AO914" s="265" t="str">
        <f>_xlfn.IFNA(IF(VLOOKUP(tabItens[[#This Row],[CÓDIGO]],tabExcluirDoEstoque[#Data],1,FALSE),"sim",""),"")</f>
        <v>sim</v>
      </c>
      <c r="AP914" s="387" t="str">
        <f ca="1">IF(OR(ISBLANK(tabItens[[#This Row],[ATA DT.VALID.]]),tabItens[[#This Row],[ATA DT.VALID.]]="",tabItens[[#This Row],[ATA DT.VALID.]]=" "),"",IF(TYPE(tabItens[[#This Row],[ATA DT.VALID.]])=1,ROUNDUP((tabItens[[#This Row],[ATA DT.VALID.]]-TODAY())/7,0),""))</f>
        <v/>
      </c>
      <c r="AQ914" s="388">
        <v>0</v>
      </c>
      <c r="AR914" s="389" t="str">
        <f>IF(ISBLANK(tabItens[[#This Row],[CÓDIGO]]),"",IFERROR(VLOOKUP(tabItens[[#This Row],[CÓDIGO]],Consumo!$C$2:$AI$902,32,FALSE),0))</f>
        <v>04.2023</v>
      </c>
      <c r="AS914" s="390">
        <f>SUMIF(Consumo!$C$3:$C$902,tabItens[[#This Row],[CÓDIGO]],Consumo!$T$3:$T$902) + SUMIF(Consumo!$C$3:$C$902,tabItens[[#This Row],[CÓDIGO]],Consumo!$U$3:$U$902) + SUMIF(Consumo!$C$3:$C$902,tabItens[[#This Row],[CÓDIGO]],Consumo!$V$3:$V$902) + SUMIF(Consumo!$C$3:$C$902,tabItens[[#This Row],[CÓDIGO]],Consumo!$W$3:$W$902)</f>
        <v>0</v>
      </c>
      <c r="AT914" s="390">
        <f>SUMIF(Consumo!$C$3:$C$902,tabItens[[#This Row],[CÓDIGO]],Consumo!$AF$3:$AF$902)</f>
        <v>26</v>
      </c>
      <c r="AU914" s="391">
        <f>SUMIF(Consumo!$C$3:$C$902,tabItens[[#This Row],[CÓDIGO]],Consumo!$AG$3:$AG$902)</f>
        <v>10</v>
      </c>
      <c r="AV914" s="392">
        <f>SUMIF(Consumo!$C$3:$C$902,tabItens[[#This Row],[CÓDIGO]],Consumo!$AE$3:$AE$902)</f>
        <v>0</v>
      </c>
      <c r="AW914" s="369">
        <f>tabItens[[#This Row],[QTDE ATUAL]] + tabItens[[#This Row],[RC QTDE]] + tabItens[[#This Row],[AF SALDO]] + tabItens[[#This Row],[Recentes]]</f>
        <v>63</v>
      </c>
      <c r="AX914" s="393">
        <v>4</v>
      </c>
      <c r="AY914" s="393">
        <v>4</v>
      </c>
      <c r="AZ914" s="393">
        <f>IF(ISBLANK(tabItens[[#This Row],[CÓDIGO]]),"",tabItens[[#This Row],[PontoMês]] * (AZ$2+tabItens[[#This Row],[PontoQtM]]))</f>
        <v>16</v>
      </c>
      <c r="BA914" s="392">
        <f>tabItens[[#This Row],[PontoPed]] - tabItens[[#This Row],[Saldo]] + (1/10)</f>
        <v>-46.9</v>
      </c>
      <c r="BB914" s="392">
        <f xml:space="preserve"> tabItens[[#This Row],[PontoMês]] * BB$2 - tabItens[[#This Row],[QTDE ATUAL]] - (1/10)</f>
        <v>-59.1</v>
      </c>
      <c r="BC914" s="273">
        <f>IF( tabItens[[#This Row],[PontoPed]]&gt;0, IF(tabItens[[#This Row],[PontoPed]]&lt;1, 1, IF( tabItens[[#This Row],[Saldo]]&gt;tabItens[[#This Row],[PontoPed]], 0, (tabItens[[#This Row],[PontoPed]]-tabItens[[#This Row],[Saldo]])/tabItens[[#This Row],[PontoPed]] ) ), 0 )</f>
        <v>0</v>
      </c>
      <c r="BD914" s="394">
        <f>ROUNDDOWN(IF( OR( AND(tabItens[[#This Row],[PontoPed]]&lt;tabItens[[#This Row],[Saldo]],tabItens[[#This Row],[Saldo]]&gt;0), tabItens[[#This Row],[PontoPed]]=0), 99, IF(AND(tabItens[[#This Row],[Saldo]]=0,tabItens[[#This Row],[PontoPed]]&gt;0), 0, (1-tabItens[[#This Row],[PctAb]])*10 ) ),0)</f>
        <v>99</v>
      </c>
      <c r="BE914" s="395">
        <f>MAX(ROUNDDOWN( IF(tabItens[[#This Row],[Abaixo]] &gt; 0,   tabItens[[#This Row],[Abaixo]] + (tabItens[[#This Row],[PontoMês]] * IF( OR( ISBLANK(tabItens[[#This Row],[ATA Nº/ANO]]), tabItens[[#This Row],[ATA Nº/ANO]] = ""),BE$2,BE$1)),0),0),0)</f>
        <v>0</v>
      </c>
      <c r="BF914" s="39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4" s="276">
        <f>SUMIF(Consumo!$C$3:$C$902,tabItens[[#This Row],[CÓDIGO]],Consumo!$E$3:$E$902)</f>
        <v>0</v>
      </c>
      <c r="BH914" s="277">
        <f>IF(AND(tabItens[[#This Row],[Pend]] &gt; 0,tabItens[[#This Row],[Consumo]] &lt;&gt; 0), tabItens[[#This Row],[Pend]] / tabItens[[#This Row],[Consumo]], 0 )</f>
        <v>0</v>
      </c>
      <c r="BI914" s="276"/>
      <c r="BJ914" s="396"/>
      <c r="BK914" s="397" t="s">
        <v>2077</v>
      </c>
    </row>
    <row r="915" spans="1:63" x14ac:dyDescent="0.3">
      <c r="A915" s="364">
        <v>38648</v>
      </c>
      <c r="B915" s="365" t="s">
        <v>445</v>
      </c>
      <c r="C915" s="366" t="s">
        <v>273</v>
      </c>
      <c r="D915" s="367">
        <v>5.33</v>
      </c>
      <c r="E915" s="243"/>
      <c r="F915" s="368"/>
      <c r="G915" s="368" t="s">
        <v>891</v>
      </c>
      <c r="H915" s="369">
        <v>308</v>
      </c>
      <c r="I915" s="245">
        <v>103003</v>
      </c>
      <c r="J915" s="246">
        <v>5.33</v>
      </c>
      <c r="K915" s="370"/>
      <c r="L915" s="371">
        <f>IF(tabItens[[#This Row],[Média]] &gt; 0, tabItens[[#This Row],[QTDE ATUAL]] / tabItens[[#This Row],[Média]],999.9)</f>
        <v>999.9</v>
      </c>
      <c r="M915" s="372">
        <v>0</v>
      </c>
      <c r="N915" s="373">
        <f>tabItens[[#This Row],[VALOR UNIT.]] * tabItens[[#This Row],[LC]]</f>
        <v>0</v>
      </c>
      <c r="O915" s="374"/>
      <c r="P915" s="375"/>
      <c r="Q915" s="376"/>
      <c r="R915" s="250"/>
      <c r="S915" s="377"/>
      <c r="T915" s="378">
        <f>ROUNDDOWN(IFERROR(tabItens[[#This Row],[ATA DT.VALID.]] - $D$1,0) / 30,0)</f>
        <v>-1507</v>
      </c>
      <c r="U915" s="240" t="s">
        <v>1278</v>
      </c>
      <c r="V915" s="256">
        <v>1</v>
      </c>
      <c r="W915" s="379" t="s">
        <v>2064</v>
      </c>
      <c r="X915" s="380">
        <v>59</v>
      </c>
      <c r="Y915" s="381">
        <v>18</v>
      </c>
      <c r="Z915" s="382"/>
      <c r="AA915" s="383"/>
      <c r="AB915" s="384"/>
      <c r="AC915" s="384"/>
      <c r="AD915" s="383"/>
      <c r="AE915" s="384"/>
      <c r="AF915" s="255"/>
      <c r="AG915" s="385" t="s">
        <v>2063</v>
      </c>
      <c r="AH915" s="386"/>
      <c r="AI915" s="255">
        <v>0</v>
      </c>
      <c r="AJ915" s="386">
        <v>44034</v>
      </c>
      <c r="AK915" s="264" t="s">
        <v>891</v>
      </c>
      <c r="AL915" s="264">
        <v>44027</v>
      </c>
      <c r="AM915" s="254"/>
      <c r="AN915" s="243"/>
      <c r="AO915" s="265" t="str">
        <f>_xlfn.IFNA(IF(VLOOKUP(tabItens[[#This Row],[CÓDIGO]],tabExcluirDoEstoque[#Data],1,FALSE),"sim",""),"")</f>
        <v>sim</v>
      </c>
      <c r="AP915" s="387" t="str">
        <f ca="1">IF(OR(ISBLANK(tabItens[[#This Row],[ATA DT.VALID.]]),tabItens[[#This Row],[ATA DT.VALID.]]="",tabItens[[#This Row],[ATA DT.VALID.]]=" "),"",IF(TYPE(tabItens[[#This Row],[ATA DT.VALID.]])=1,ROUNDUP((tabItens[[#This Row],[ATA DT.VALID.]]-TODAY())/7,0),""))</f>
        <v/>
      </c>
      <c r="AQ915" s="388"/>
      <c r="AR915" s="389">
        <f>IF(ISBLANK(tabItens[[#This Row],[CÓDIGO]]),"",IFERROR(VLOOKUP(tabItens[[#This Row],[CÓDIGO]],Consumo!$C$2:$AI$902,32,FALSE),0))</f>
        <v>0</v>
      </c>
      <c r="AS915" s="390">
        <f>SUMIF(Consumo!$C$3:$C$902,tabItens[[#This Row],[CÓDIGO]],Consumo!$T$3:$T$902) + SUMIF(Consumo!$C$3:$C$902,tabItens[[#This Row],[CÓDIGO]],Consumo!$U$3:$U$902) + SUMIF(Consumo!$C$3:$C$902,tabItens[[#This Row],[CÓDIGO]],Consumo!$V$3:$V$902) + SUMIF(Consumo!$C$3:$C$902,tabItens[[#This Row],[CÓDIGO]],Consumo!$W$3:$W$902)</f>
        <v>0</v>
      </c>
      <c r="AT915" s="390">
        <f>SUMIF(Consumo!$C$3:$C$902,tabItens[[#This Row],[CÓDIGO]],Consumo!$AF$3:$AF$902)</f>
        <v>0</v>
      </c>
      <c r="AU915" s="391">
        <f>SUMIF(Consumo!$C$3:$C$902,tabItens[[#This Row],[CÓDIGO]],Consumo!$AG$3:$AG$902)</f>
        <v>0</v>
      </c>
      <c r="AV915" s="392">
        <f>SUMIF(Consumo!$C$3:$C$902,tabItens[[#This Row],[CÓDIGO]],Consumo!$AE$3:$AE$902)</f>
        <v>0</v>
      </c>
      <c r="AW915" s="369">
        <f>tabItens[[#This Row],[QTDE ATUAL]] + tabItens[[#This Row],[RC QTDE]] + tabItens[[#This Row],[AF SALDO]] + tabItens[[#This Row],[Recentes]]</f>
        <v>308</v>
      </c>
      <c r="AX915" s="393">
        <v>17</v>
      </c>
      <c r="AY915" s="393">
        <v>4</v>
      </c>
      <c r="AZ915" s="393">
        <f>IF(ISBLANK(tabItens[[#This Row],[CÓDIGO]]),"",tabItens[[#This Row],[PontoMês]] * (AZ$2+tabItens[[#This Row],[PontoQtM]]))</f>
        <v>68</v>
      </c>
      <c r="BA915" s="392">
        <f>tabItens[[#This Row],[PontoPed]] - tabItens[[#This Row],[Saldo]] + (1/10)</f>
        <v>-239.9</v>
      </c>
      <c r="BB915" s="392">
        <f xml:space="preserve"> tabItens[[#This Row],[PontoMês]] * BB$2 - tabItens[[#This Row],[QTDE ATUAL]] - (1/10)</f>
        <v>-291.10000000000002</v>
      </c>
      <c r="BC915" s="273">
        <f>IF( tabItens[[#This Row],[PontoPed]]&gt;0, IF(tabItens[[#This Row],[PontoPed]]&lt;1, 1, IF( tabItens[[#This Row],[Saldo]]&gt;tabItens[[#This Row],[PontoPed]], 0, (tabItens[[#This Row],[PontoPed]]-tabItens[[#This Row],[Saldo]])/tabItens[[#This Row],[PontoPed]] ) ), 0 )</f>
        <v>0</v>
      </c>
      <c r="BD915" s="394">
        <f>ROUNDDOWN(IF( OR( AND(tabItens[[#This Row],[PontoPed]]&lt;tabItens[[#This Row],[Saldo]],tabItens[[#This Row],[Saldo]]&gt;0), tabItens[[#This Row],[PontoPed]]=0), 99, IF(AND(tabItens[[#This Row],[Saldo]]=0,tabItens[[#This Row],[PontoPed]]&gt;0), 0, (1-tabItens[[#This Row],[PctAb]])*10 ) ),0)</f>
        <v>99</v>
      </c>
      <c r="BE915" s="395">
        <f>MAX(ROUNDDOWN( IF(tabItens[[#This Row],[Abaixo]] &gt; 0,   tabItens[[#This Row],[Abaixo]] + (tabItens[[#This Row],[PontoMês]] * IF( OR( ISBLANK(tabItens[[#This Row],[ATA Nº/ANO]]), tabItens[[#This Row],[ATA Nº/ANO]] = ""),BE$2,BE$1)),0),0),0)</f>
        <v>0</v>
      </c>
      <c r="BF915"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5" s="276">
        <f>SUMIF(Consumo!$C$3:$C$902,tabItens[[#This Row],[CÓDIGO]],Consumo!$E$3:$E$902)</f>
        <v>0</v>
      </c>
      <c r="BH915" s="277">
        <f>IF(AND(tabItens[[#This Row],[Pend]] &gt; 0,tabItens[[#This Row],[Consumo]] &lt;&gt; 0), tabItens[[#This Row],[Pend]] / tabItens[[#This Row],[Consumo]], 0 )</f>
        <v>0</v>
      </c>
      <c r="BI915" s="276"/>
      <c r="BJ915" s="396"/>
      <c r="BK915" s="397" t="s">
        <v>2077</v>
      </c>
    </row>
    <row r="916" spans="1:63" x14ac:dyDescent="0.3">
      <c r="A916" s="239">
        <v>133953</v>
      </c>
      <c r="B916" s="240" t="s">
        <v>847</v>
      </c>
      <c r="C916" s="241" t="s">
        <v>848</v>
      </c>
      <c r="D916" s="242">
        <v>7.62</v>
      </c>
      <c r="E916" s="243"/>
      <c r="F916" s="243"/>
      <c r="G916" s="243" t="s">
        <v>891</v>
      </c>
      <c r="H916" s="244">
        <v>0</v>
      </c>
      <c r="I916" s="245">
        <v>103003</v>
      </c>
      <c r="J916" s="246">
        <v>7.62</v>
      </c>
      <c r="K916" s="247"/>
      <c r="L916" s="248">
        <f>IF(tabItens[[#This Row],[Média]] &gt; 0, tabItens[[#This Row],[QTDE ATUAL]] / tabItens[[#This Row],[Média]],999.9)</f>
        <v>999.9</v>
      </c>
      <c r="M916" s="249">
        <v>0</v>
      </c>
      <c r="N916" s="250">
        <f>tabItens[[#This Row],[VALOR UNIT.]] * tabItens[[#This Row],[LC]]</f>
        <v>0</v>
      </c>
      <c r="O916" s="251"/>
      <c r="P916" s="252"/>
      <c r="Q916" s="253"/>
      <c r="R916" s="250"/>
      <c r="S916" s="254"/>
      <c r="T916" s="255">
        <f>ROUNDDOWN(IFERROR(tabItens[[#This Row],[ATA DT.VALID.]] - $D$1,0) / 30,0)</f>
        <v>-1507</v>
      </c>
      <c r="U916" s="240" t="s">
        <v>939</v>
      </c>
      <c r="V916" s="256">
        <v>1</v>
      </c>
      <c r="W916" s="257" t="s">
        <v>2065</v>
      </c>
      <c r="X916" s="258">
        <v>45</v>
      </c>
      <c r="Y916" s="259">
        <v>9</v>
      </c>
      <c r="Z916" s="260"/>
      <c r="AA916" s="261"/>
      <c r="AB916" s="262"/>
      <c r="AC916" s="262"/>
      <c r="AD916" s="261"/>
      <c r="AE916" s="262"/>
      <c r="AF916" s="255"/>
      <c r="AG916" s="263" t="s">
        <v>2063</v>
      </c>
      <c r="AH916" s="264"/>
      <c r="AI916" s="255">
        <v>4184</v>
      </c>
      <c r="AJ916" s="264">
        <v>43514</v>
      </c>
      <c r="AK916" s="264">
        <v>43104</v>
      </c>
      <c r="AL916" s="264">
        <v>44938</v>
      </c>
      <c r="AM916" s="254"/>
      <c r="AN916" s="243"/>
      <c r="AO916" s="265" t="str">
        <f>_xlfn.IFNA(IF(VLOOKUP(tabItens[[#This Row],[CÓDIGO]],tabExcluirDoEstoque[#Data],1,FALSE),"sim",""),"")</f>
        <v>sim</v>
      </c>
      <c r="AP916" s="266" t="str">
        <f ca="1">IF(OR(ISBLANK(tabItens[[#This Row],[ATA DT.VALID.]]),tabItens[[#This Row],[ATA DT.VALID.]]="",tabItens[[#This Row],[ATA DT.VALID.]]=" "),"",IF(TYPE(tabItens[[#This Row],[ATA DT.VALID.]])=1,ROUNDUP((tabItens[[#This Row],[ATA DT.VALID.]]-TODAY())/7,0),""))</f>
        <v/>
      </c>
      <c r="AQ916" s="267"/>
      <c r="AR916" s="268">
        <f>IF(ISBLANK(tabItens[[#This Row],[CÓDIGO]]),"",IFERROR(VLOOKUP(tabItens[[#This Row],[CÓDIGO]],Consumo!$C$2:$AI$902,32,FALSE),0))</f>
        <v>0</v>
      </c>
      <c r="AS916" s="269">
        <f>SUMIF(Consumo!$C$3:$C$902,tabItens[[#This Row],[CÓDIGO]],Consumo!$T$3:$T$902) + SUMIF(Consumo!$C$3:$C$902,tabItens[[#This Row],[CÓDIGO]],Consumo!$U$3:$U$902) + SUMIF(Consumo!$C$3:$C$902,tabItens[[#This Row],[CÓDIGO]],Consumo!$V$3:$V$902) + SUMIF(Consumo!$C$3:$C$902,tabItens[[#This Row],[CÓDIGO]],Consumo!$W$3:$W$902)</f>
        <v>0</v>
      </c>
      <c r="AT916" s="269">
        <f>SUMIF(Consumo!$C$3:$C$902,tabItens[[#This Row],[CÓDIGO]],Consumo!$AF$3:$AF$902)</f>
        <v>0</v>
      </c>
      <c r="AU916" s="270">
        <f>SUMIF(Consumo!$C$3:$C$902,tabItens[[#This Row],[CÓDIGO]],Consumo!$AG$3:$AG$902)</f>
        <v>0</v>
      </c>
      <c r="AV916" s="271">
        <f>SUMIF(Consumo!$C$3:$C$902,tabItens[[#This Row],[CÓDIGO]],Consumo!$AE$3:$AE$902)</f>
        <v>0</v>
      </c>
      <c r="AW916" s="244">
        <f>tabItens[[#This Row],[QTDE ATUAL]] + tabItens[[#This Row],[RC QTDE]] + tabItens[[#This Row],[AF SALDO]] + tabItens[[#This Row],[Recentes]]</f>
        <v>0</v>
      </c>
      <c r="AX916" s="272">
        <v>0</v>
      </c>
      <c r="AY916" s="272">
        <v>4</v>
      </c>
      <c r="AZ916" s="272">
        <f>IF(ISBLANK(tabItens[[#This Row],[CÓDIGO]]),"",tabItens[[#This Row],[PontoMês]] * (AZ$2+tabItens[[#This Row],[PontoQtM]]))</f>
        <v>0</v>
      </c>
      <c r="BA916" s="271">
        <f>tabItens[[#This Row],[PontoPed]] - tabItens[[#This Row],[Saldo]] + (1/10)</f>
        <v>0.1</v>
      </c>
      <c r="BB916" s="271">
        <f xml:space="preserve"> tabItens[[#This Row],[PontoMês]] * BB$2 - tabItens[[#This Row],[QTDE ATUAL]] - (1/10)</f>
        <v>-0.1</v>
      </c>
      <c r="BC916" s="273">
        <f>IF( tabItens[[#This Row],[PontoPed]]&gt;0, IF(tabItens[[#This Row],[PontoPed]]&lt;1, 1, IF( tabItens[[#This Row],[Saldo]]&gt;tabItens[[#This Row],[PontoPed]], 0, (tabItens[[#This Row],[PontoPed]]-tabItens[[#This Row],[Saldo]])/tabItens[[#This Row],[PontoPed]] ) ), 0 )</f>
        <v>0</v>
      </c>
      <c r="BD916" s="274">
        <f>ROUNDDOWN(IF( OR( AND(tabItens[[#This Row],[PontoPed]]&lt;tabItens[[#This Row],[Saldo]],tabItens[[#This Row],[Saldo]]&gt;0), tabItens[[#This Row],[PontoPed]]=0), 99, IF(AND(tabItens[[#This Row],[Saldo]]=0,tabItens[[#This Row],[PontoPed]]&gt;0), 0, (1-tabItens[[#This Row],[PctAb]])*10 ) ),0)</f>
        <v>99</v>
      </c>
      <c r="BE916" s="275">
        <f>MAX(ROUNDDOWN( IF(tabItens[[#This Row],[Abaixo]] &gt; 0,   tabItens[[#This Row],[Abaixo]] + (tabItens[[#This Row],[PontoMês]] * IF( OR( ISBLANK(tabItens[[#This Row],[ATA Nº/ANO]]), tabItens[[#This Row],[ATA Nº/ANO]] = ""),BE$2,BE$1)),0),0),0)</f>
        <v>0</v>
      </c>
      <c r="BF916" s="27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6" s="276">
        <f>SUMIF(Consumo!$C$3:$C$902,tabItens[[#This Row],[CÓDIGO]],Consumo!$E$3:$E$902)</f>
        <v>0</v>
      </c>
      <c r="BH916" s="277">
        <f>IF(AND(tabItens[[#This Row],[Pend]] &gt; 0,tabItens[[#This Row],[Consumo]] &lt;&gt; 0), tabItens[[#This Row],[Pend]] / tabItens[[#This Row],[Consumo]], 0 )</f>
        <v>0</v>
      </c>
      <c r="BI916" s="276"/>
      <c r="BJ916" s="276"/>
      <c r="BK916" s="278" t="s">
        <v>2077</v>
      </c>
    </row>
    <row r="917" spans="1:63" x14ac:dyDescent="0.3">
      <c r="A917" s="364">
        <v>48178</v>
      </c>
      <c r="B917" s="365" t="s">
        <v>457</v>
      </c>
      <c r="C917" s="366" t="s">
        <v>264</v>
      </c>
      <c r="D917" s="367">
        <v>182</v>
      </c>
      <c r="E917" s="243"/>
      <c r="F917" s="368"/>
      <c r="G917" s="368" t="s">
        <v>891</v>
      </c>
      <c r="H917" s="369">
        <v>36</v>
      </c>
      <c r="I917" s="245">
        <v>103003</v>
      </c>
      <c r="J917" s="246">
        <v>182</v>
      </c>
      <c r="K917" s="370"/>
      <c r="L917" s="371">
        <f>IF(tabItens[[#This Row],[Média]] &gt; 0, tabItens[[#This Row],[QTDE ATUAL]] / tabItens[[#This Row],[Média]],999.9)</f>
        <v>999.9</v>
      </c>
      <c r="M917" s="372">
        <v>0</v>
      </c>
      <c r="N917" s="373">
        <f>tabItens[[#This Row],[VALOR UNIT.]] * tabItens[[#This Row],[LC]]</f>
        <v>0</v>
      </c>
      <c r="O917" s="374" t="s">
        <v>2133</v>
      </c>
      <c r="P917" s="375"/>
      <c r="Q917" s="376"/>
      <c r="R917" s="250"/>
      <c r="S917" s="377"/>
      <c r="T917" s="378">
        <f>ROUNDDOWN(IFERROR(tabItens[[#This Row],[ATA DT.VALID.]] - $D$1,0) / 30,0)</f>
        <v>-1507</v>
      </c>
      <c r="U917" s="240" t="s">
        <v>1120</v>
      </c>
      <c r="V917" s="256">
        <v>1</v>
      </c>
      <c r="W917" s="379" t="s">
        <v>2070</v>
      </c>
      <c r="X917" s="380">
        <v>74</v>
      </c>
      <c r="Y917" s="381">
        <v>8</v>
      </c>
      <c r="Z917" s="382"/>
      <c r="AA917" s="383"/>
      <c r="AB917" s="384"/>
      <c r="AC917" s="384"/>
      <c r="AD917" s="383"/>
      <c r="AE917" s="384"/>
      <c r="AF917" s="255"/>
      <c r="AG917" s="385" t="s">
        <v>2063</v>
      </c>
      <c r="AH917" s="386"/>
      <c r="AI917" s="255">
        <v>0</v>
      </c>
      <c r="AJ917" s="386">
        <v>43284</v>
      </c>
      <c r="AK917" s="264" t="s">
        <v>891</v>
      </c>
      <c r="AL917" s="264">
        <v>43224</v>
      </c>
      <c r="AM917" s="254"/>
      <c r="AN917" s="243"/>
      <c r="AO917" s="265" t="str">
        <f>_xlfn.IFNA(IF(VLOOKUP(tabItens[[#This Row],[CÓDIGO]],tabExcluirDoEstoque[#Data],1,FALSE),"sim",""),"")</f>
        <v>sim</v>
      </c>
      <c r="AP917" s="387" t="str">
        <f ca="1">IF(OR(ISBLANK(tabItens[[#This Row],[ATA DT.VALID.]]),tabItens[[#This Row],[ATA DT.VALID.]]="",tabItens[[#This Row],[ATA DT.VALID.]]=" "),"",IF(TYPE(tabItens[[#This Row],[ATA DT.VALID.]])=1,ROUNDUP((tabItens[[#This Row],[ATA DT.VALID.]]-TODAY())/7,0),""))</f>
        <v/>
      </c>
      <c r="AQ917" s="388">
        <v>0</v>
      </c>
      <c r="AR917" s="389">
        <f>IF(ISBLANK(tabItens[[#This Row],[CÓDIGO]]),"",IFERROR(VLOOKUP(tabItens[[#This Row],[CÓDIGO]],Consumo!$C$2:$AI$902,32,FALSE),0))</f>
        <v>0</v>
      </c>
      <c r="AS917" s="390">
        <f>SUMIF(Consumo!$C$3:$C$902,tabItens[[#This Row],[CÓDIGO]],Consumo!$T$3:$T$902) + SUMIF(Consumo!$C$3:$C$902,tabItens[[#This Row],[CÓDIGO]],Consumo!$U$3:$U$902) + SUMIF(Consumo!$C$3:$C$902,tabItens[[#This Row],[CÓDIGO]],Consumo!$V$3:$V$902) + SUMIF(Consumo!$C$3:$C$902,tabItens[[#This Row],[CÓDIGO]],Consumo!$W$3:$W$902)</f>
        <v>0</v>
      </c>
      <c r="AT917" s="390">
        <f>SUMIF(Consumo!$C$3:$C$902,tabItens[[#This Row],[CÓDIGO]],Consumo!$AF$3:$AF$902)</f>
        <v>0</v>
      </c>
      <c r="AU917" s="391">
        <f>SUMIF(Consumo!$C$3:$C$902,tabItens[[#This Row],[CÓDIGO]],Consumo!$AG$3:$AG$902)</f>
        <v>0</v>
      </c>
      <c r="AV917" s="392">
        <f>SUMIF(Consumo!$C$3:$C$902,tabItens[[#This Row],[CÓDIGO]],Consumo!$AE$3:$AE$902)</f>
        <v>0</v>
      </c>
      <c r="AW917" s="369">
        <f>tabItens[[#This Row],[QTDE ATUAL]] + tabItens[[#This Row],[RC QTDE]] + tabItens[[#This Row],[AF SALDO]] + tabItens[[#This Row],[Recentes]]</f>
        <v>36</v>
      </c>
      <c r="AX917" s="393">
        <v>0</v>
      </c>
      <c r="AY917" s="393">
        <v>0</v>
      </c>
      <c r="AZ917" s="393">
        <f>IF(ISBLANK(tabItens[[#This Row],[CÓDIGO]]),"",tabItens[[#This Row],[PontoMês]] * (AZ$2+tabItens[[#This Row],[PontoQtM]]))</f>
        <v>0</v>
      </c>
      <c r="BA917" s="392">
        <f>tabItens[[#This Row],[PontoPed]] - tabItens[[#This Row],[Saldo]] + (1/10)</f>
        <v>-35.9</v>
      </c>
      <c r="BB917" s="392">
        <f xml:space="preserve"> tabItens[[#This Row],[PontoMês]] * BB$2 - tabItens[[#This Row],[QTDE ATUAL]] - (1/10)</f>
        <v>-36.1</v>
      </c>
      <c r="BC917" s="273">
        <f>IF( tabItens[[#This Row],[PontoPed]]&gt;0, IF(tabItens[[#This Row],[PontoPed]]&lt;1, 1, IF( tabItens[[#This Row],[Saldo]]&gt;tabItens[[#This Row],[PontoPed]], 0, (tabItens[[#This Row],[PontoPed]]-tabItens[[#This Row],[Saldo]])/tabItens[[#This Row],[PontoPed]] ) ), 0 )</f>
        <v>0</v>
      </c>
      <c r="BD917" s="394">
        <f>ROUNDDOWN(IF( OR( AND(tabItens[[#This Row],[PontoPed]]&lt;tabItens[[#This Row],[Saldo]],tabItens[[#This Row],[Saldo]]&gt;0), tabItens[[#This Row],[PontoPed]]=0), 99, IF(AND(tabItens[[#This Row],[Saldo]]=0,tabItens[[#This Row],[PontoPed]]&gt;0), 0, (1-tabItens[[#This Row],[PctAb]])*10 ) ),0)</f>
        <v>99</v>
      </c>
      <c r="BE917" s="395">
        <f>MAX(ROUNDDOWN( IF(tabItens[[#This Row],[Abaixo]] &gt; 0,   tabItens[[#This Row],[Abaixo]] + (tabItens[[#This Row],[PontoMês]] * IF( OR( ISBLANK(tabItens[[#This Row],[ATA Nº/ANO]]), tabItens[[#This Row],[ATA Nº/ANO]] = ""),BE$2,BE$1)),0),0),0)</f>
        <v>0</v>
      </c>
      <c r="BF917" s="39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7" s="276">
        <f>SUMIF(Consumo!$C$3:$C$902,tabItens[[#This Row],[CÓDIGO]],Consumo!$E$3:$E$902)</f>
        <v>0</v>
      </c>
      <c r="BH917" s="277">
        <f>IF(AND(tabItens[[#This Row],[Pend]] &gt; 0,tabItens[[#This Row],[Consumo]] &lt;&gt; 0), tabItens[[#This Row],[Pend]] / tabItens[[#This Row],[Consumo]], 0 )</f>
        <v>0</v>
      </c>
      <c r="BI917" s="276"/>
      <c r="BJ917" s="396"/>
      <c r="BK917" s="397" t="s">
        <v>2077</v>
      </c>
    </row>
    <row r="918" spans="1:63" x14ac:dyDescent="0.3">
      <c r="A918" s="364">
        <v>116771</v>
      </c>
      <c r="B918" s="365" t="s">
        <v>727</v>
      </c>
      <c r="C918" s="366" t="s">
        <v>728</v>
      </c>
      <c r="D918" s="367">
        <v>299</v>
      </c>
      <c r="E918" s="243"/>
      <c r="F918" s="368"/>
      <c r="G918" s="368" t="s">
        <v>891</v>
      </c>
      <c r="H918" s="369">
        <v>28</v>
      </c>
      <c r="I918" s="245">
        <v>103003</v>
      </c>
      <c r="J918" s="246">
        <v>299</v>
      </c>
      <c r="K918" s="370">
        <v>11</v>
      </c>
      <c r="L918" s="371">
        <f>IF(tabItens[[#This Row],[Média]] &gt; 0, tabItens[[#This Row],[QTDE ATUAL]] / tabItens[[#This Row],[Média]],999.9)</f>
        <v>999.9</v>
      </c>
      <c r="M918" s="372">
        <v>0</v>
      </c>
      <c r="N918" s="373">
        <f>tabItens[[#This Row],[VALOR UNIT.]] * tabItens[[#This Row],[LC]]</f>
        <v>0</v>
      </c>
      <c r="O918" s="374" t="s">
        <v>2176</v>
      </c>
      <c r="P918" s="375"/>
      <c r="Q918" s="376"/>
      <c r="R918" s="250"/>
      <c r="S918" s="377"/>
      <c r="T918" s="378">
        <f>ROUNDDOWN(IFERROR(tabItens[[#This Row],[ATA DT.VALID.]] - $D$1,0) / 30,0)</f>
        <v>-1507</v>
      </c>
      <c r="U918" s="240" t="s">
        <v>1170</v>
      </c>
      <c r="V918" s="256">
        <v>1</v>
      </c>
      <c r="W918" s="379" t="s">
        <v>2069</v>
      </c>
      <c r="X918" s="380">
        <v>69</v>
      </c>
      <c r="Y918" s="381">
        <v>1</v>
      </c>
      <c r="Z918" s="382"/>
      <c r="AA918" s="383"/>
      <c r="AB918" s="384"/>
      <c r="AC918" s="384"/>
      <c r="AD918" s="383"/>
      <c r="AE918" s="384"/>
      <c r="AF918" s="255"/>
      <c r="AG918" s="385" t="s">
        <v>2063</v>
      </c>
      <c r="AH918" s="386"/>
      <c r="AI918" s="255">
        <v>4</v>
      </c>
      <c r="AJ918" s="386">
        <v>42360</v>
      </c>
      <c r="AK918" s="264">
        <v>40396</v>
      </c>
      <c r="AL918" s="264">
        <v>44040</v>
      </c>
      <c r="AM918" s="254"/>
      <c r="AN918" s="243"/>
      <c r="AO918" s="265" t="str">
        <f>_xlfn.IFNA(IF(VLOOKUP(tabItens[[#This Row],[CÓDIGO]],tabExcluirDoEstoque[#Data],1,FALSE),"sim",""),"")</f>
        <v>sim</v>
      </c>
      <c r="AP918" s="387" t="str">
        <f ca="1">IF(OR(ISBLANK(tabItens[[#This Row],[ATA DT.VALID.]]),tabItens[[#This Row],[ATA DT.VALID.]]="",tabItens[[#This Row],[ATA DT.VALID.]]=" "),"",IF(TYPE(tabItens[[#This Row],[ATA DT.VALID.]])=1,ROUNDUP((tabItens[[#This Row],[ATA DT.VALID.]]-TODAY())/7,0),""))</f>
        <v/>
      </c>
      <c r="AQ918" s="388">
        <v>0</v>
      </c>
      <c r="AR918" s="389" t="str">
        <f>IF(ISBLANK(tabItens[[#This Row],[CÓDIGO]]),"",IFERROR(VLOOKUP(tabItens[[#This Row],[CÓDIGO]],Consumo!$C$2:$AI$902,32,FALSE),0))</f>
        <v>07.2023</v>
      </c>
      <c r="AS918" s="390">
        <f>SUMIF(Consumo!$C$3:$C$902,tabItens[[#This Row],[CÓDIGO]],Consumo!$T$3:$T$902) + SUMIF(Consumo!$C$3:$C$902,tabItens[[#This Row],[CÓDIGO]],Consumo!$U$3:$U$902) + SUMIF(Consumo!$C$3:$C$902,tabItens[[#This Row],[CÓDIGO]],Consumo!$V$3:$V$902) + SUMIF(Consumo!$C$3:$C$902,tabItens[[#This Row],[CÓDIGO]],Consumo!$W$3:$W$902)</f>
        <v>9</v>
      </c>
      <c r="AT918" s="390">
        <f>SUMIF(Consumo!$C$3:$C$902,tabItens[[#This Row],[CÓDIGO]],Consumo!$AF$3:$AF$902)</f>
        <v>11</v>
      </c>
      <c r="AU918" s="391">
        <f>SUMIF(Consumo!$C$3:$C$902,tabItens[[#This Row],[CÓDIGO]],Consumo!$AG$3:$AG$902)</f>
        <v>5</v>
      </c>
      <c r="AV918" s="392">
        <f>SUMIF(Consumo!$C$3:$C$902,tabItens[[#This Row],[CÓDIGO]],Consumo!$AE$3:$AE$902)</f>
        <v>0</v>
      </c>
      <c r="AW918" s="369">
        <f>tabItens[[#This Row],[QTDE ATUAL]] + tabItens[[#This Row],[RC QTDE]] + tabItens[[#This Row],[AF SALDO]] + tabItens[[#This Row],[Recentes]]</f>
        <v>28</v>
      </c>
      <c r="AX918" s="393">
        <v>0</v>
      </c>
      <c r="AY918" s="393">
        <v>0</v>
      </c>
      <c r="AZ918" s="393">
        <f>IF(ISBLANK(tabItens[[#This Row],[CÓDIGO]]),"",tabItens[[#This Row],[PontoMês]] * (AZ$2+tabItens[[#This Row],[PontoQtM]]))</f>
        <v>0</v>
      </c>
      <c r="BA918" s="392">
        <f>tabItens[[#This Row],[PontoPed]] - tabItens[[#This Row],[Saldo]] + (1/10)</f>
        <v>-27.9</v>
      </c>
      <c r="BB918" s="392">
        <f xml:space="preserve"> tabItens[[#This Row],[PontoMês]] * BB$2 - tabItens[[#This Row],[QTDE ATUAL]] - (1/10)</f>
        <v>-28.1</v>
      </c>
      <c r="BC918" s="273">
        <f>IF( tabItens[[#This Row],[PontoPed]]&gt;0, IF(tabItens[[#This Row],[PontoPed]]&lt;1, 1, IF( tabItens[[#This Row],[Saldo]]&gt;tabItens[[#This Row],[PontoPed]], 0, (tabItens[[#This Row],[PontoPed]]-tabItens[[#This Row],[Saldo]])/tabItens[[#This Row],[PontoPed]] ) ), 0 )</f>
        <v>0</v>
      </c>
      <c r="BD918" s="394">
        <f>ROUNDDOWN(IF( OR( AND(tabItens[[#This Row],[PontoPed]]&lt;tabItens[[#This Row],[Saldo]],tabItens[[#This Row],[Saldo]]&gt;0), tabItens[[#This Row],[PontoPed]]=0), 99, IF(AND(tabItens[[#This Row],[Saldo]]=0,tabItens[[#This Row],[PontoPed]]&gt;0), 0, (1-tabItens[[#This Row],[PctAb]])*10 ) ),0)</f>
        <v>99</v>
      </c>
      <c r="BE918" s="395">
        <f>MAX(ROUNDDOWN( IF(tabItens[[#This Row],[Abaixo]] &gt; 0,   tabItens[[#This Row],[Abaixo]] + (tabItens[[#This Row],[PontoMês]] * IF( OR( ISBLANK(tabItens[[#This Row],[ATA Nº/ANO]]), tabItens[[#This Row],[ATA Nº/ANO]] = ""),BE$2,BE$1)),0),0),0)</f>
        <v>0</v>
      </c>
      <c r="BF918" s="39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8" s="276">
        <f>SUMIF(Consumo!$C$3:$C$902,tabItens[[#This Row],[CÓDIGO]],Consumo!$E$3:$E$902)</f>
        <v>0</v>
      </c>
      <c r="BH918" s="277">
        <f>IF(AND(tabItens[[#This Row],[Pend]] &gt; 0,tabItens[[#This Row],[Consumo]] &lt;&gt; 0), tabItens[[#This Row],[Pend]] / tabItens[[#This Row],[Consumo]], 0 )</f>
        <v>0</v>
      </c>
      <c r="BI918" s="276"/>
      <c r="BJ918" s="396"/>
      <c r="BK918" s="397" t="s">
        <v>2077</v>
      </c>
    </row>
    <row r="919" spans="1:63" x14ac:dyDescent="0.3">
      <c r="A919" s="364">
        <v>132715</v>
      </c>
      <c r="B919" s="365" t="s">
        <v>828</v>
      </c>
      <c r="C919" s="366" t="s">
        <v>264</v>
      </c>
      <c r="D919" s="367">
        <v>20.3</v>
      </c>
      <c r="E919" s="243"/>
      <c r="F919" s="368"/>
      <c r="G919" s="368" t="s">
        <v>891</v>
      </c>
      <c r="H919" s="369">
        <v>172</v>
      </c>
      <c r="I919" s="245">
        <v>103003</v>
      </c>
      <c r="J919" s="246">
        <v>20.3</v>
      </c>
      <c r="K919" s="370"/>
      <c r="L919" s="371">
        <f>IF(tabItens[[#This Row],[Média]] &gt; 0, tabItens[[#This Row],[QTDE ATUAL]] / tabItens[[#This Row],[Média]],999.9)</f>
        <v>999.9</v>
      </c>
      <c r="M919" s="372">
        <v>0</v>
      </c>
      <c r="N919" s="373">
        <f>tabItens[[#This Row],[VALOR UNIT.]] * tabItens[[#This Row],[LC]]</f>
        <v>0</v>
      </c>
      <c r="O919" s="374" t="s">
        <v>2152</v>
      </c>
      <c r="P919" s="375"/>
      <c r="Q919" s="376"/>
      <c r="R919" s="250"/>
      <c r="S919" s="377"/>
      <c r="T919" s="378">
        <f>ROUNDDOWN(IFERROR(tabItens[[#This Row],[ATA DT.VALID.]] - $D$1,0) / 30,0)</f>
        <v>-1507</v>
      </c>
      <c r="U919" s="240" t="s">
        <v>1281</v>
      </c>
      <c r="V919" s="256">
        <v>1</v>
      </c>
      <c r="W919" s="379" t="s">
        <v>2062</v>
      </c>
      <c r="X919" s="380">
        <v>51</v>
      </c>
      <c r="Y919" s="381">
        <v>17</v>
      </c>
      <c r="Z919" s="382"/>
      <c r="AA919" s="383"/>
      <c r="AB919" s="384"/>
      <c r="AC919" s="384"/>
      <c r="AD919" s="383"/>
      <c r="AE919" s="384"/>
      <c r="AF919" s="255"/>
      <c r="AG919" s="385" t="s">
        <v>2063</v>
      </c>
      <c r="AH919" s="386"/>
      <c r="AI919" s="255">
        <v>0</v>
      </c>
      <c r="AJ919" s="386">
        <v>43754</v>
      </c>
      <c r="AK919" s="264">
        <v>42880</v>
      </c>
      <c r="AL919" s="264">
        <v>43731</v>
      </c>
      <c r="AM919" s="254"/>
      <c r="AN919" s="243"/>
      <c r="AO919" s="265" t="str">
        <f>_xlfn.IFNA(IF(VLOOKUP(tabItens[[#This Row],[CÓDIGO]],tabExcluirDoEstoque[#Data],1,FALSE),"sim",""),"")</f>
        <v>sim</v>
      </c>
      <c r="AP919" s="387" t="str">
        <f ca="1">IF(OR(ISBLANK(tabItens[[#This Row],[ATA DT.VALID.]]),tabItens[[#This Row],[ATA DT.VALID.]]="",tabItens[[#This Row],[ATA DT.VALID.]]=" "),"",IF(TYPE(tabItens[[#This Row],[ATA DT.VALID.]])=1,ROUNDUP((tabItens[[#This Row],[ATA DT.VALID.]]-TODAY())/7,0),""))</f>
        <v/>
      </c>
      <c r="AQ919" s="388">
        <v>0</v>
      </c>
      <c r="AR919" s="389">
        <f>IF(ISBLANK(tabItens[[#This Row],[CÓDIGO]]),"",IFERROR(VLOOKUP(tabItens[[#This Row],[CÓDIGO]],Consumo!$C$2:$AI$902,32,FALSE),0))</f>
        <v>0</v>
      </c>
      <c r="AS919" s="390">
        <f>SUMIF(Consumo!$C$3:$C$902,tabItens[[#This Row],[CÓDIGO]],Consumo!$T$3:$T$902) + SUMIF(Consumo!$C$3:$C$902,tabItens[[#This Row],[CÓDIGO]],Consumo!$U$3:$U$902) + SUMIF(Consumo!$C$3:$C$902,tabItens[[#This Row],[CÓDIGO]],Consumo!$V$3:$V$902) + SUMIF(Consumo!$C$3:$C$902,tabItens[[#This Row],[CÓDIGO]],Consumo!$W$3:$W$902)</f>
        <v>0</v>
      </c>
      <c r="AT919" s="390">
        <f>SUMIF(Consumo!$C$3:$C$902,tabItens[[#This Row],[CÓDIGO]],Consumo!$AF$3:$AF$902)</f>
        <v>0</v>
      </c>
      <c r="AU919" s="391">
        <f>SUMIF(Consumo!$C$3:$C$902,tabItens[[#This Row],[CÓDIGO]],Consumo!$AG$3:$AG$902)</f>
        <v>0</v>
      </c>
      <c r="AV919" s="392">
        <f>SUMIF(Consumo!$C$3:$C$902,tabItens[[#This Row],[CÓDIGO]],Consumo!$AE$3:$AE$902)</f>
        <v>0</v>
      </c>
      <c r="AW919" s="369">
        <f>tabItens[[#This Row],[QTDE ATUAL]] + tabItens[[#This Row],[RC QTDE]] + tabItens[[#This Row],[AF SALDO]] + tabItens[[#This Row],[Recentes]]</f>
        <v>172</v>
      </c>
      <c r="AX919" s="393">
        <v>6</v>
      </c>
      <c r="AY919" s="393">
        <v>4</v>
      </c>
      <c r="AZ919" s="393">
        <f>IF(ISBLANK(tabItens[[#This Row],[CÓDIGO]]),"",tabItens[[#This Row],[PontoMês]] * (AZ$2+tabItens[[#This Row],[PontoQtM]]))</f>
        <v>24</v>
      </c>
      <c r="BA919" s="392">
        <f>tabItens[[#This Row],[PontoPed]] - tabItens[[#This Row],[Saldo]] + (1/10)</f>
        <v>-147.9</v>
      </c>
      <c r="BB919" s="392">
        <f xml:space="preserve"> tabItens[[#This Row],[PontoMês]] * BB$2 - tabItens[[#This Row],[QTDE ATUAL]] - (1/10)</f>
        <v>-166.1</v>
      </c>
      <c r="BC919" s="273">
        <f>IF( tabItens[[#This Row],[PontoPed]]&gt;0, IF(tabItens[[#This Row],[PontoPed]]&lt;1, 1, IF( tabItens[[#This Row],[Saldo]]&gt;tabItens[[#This Row],[PontoPed]], 0, (tabItens[[#This Row],[PontoPed]]-tabItens[[#This Row],[Saldo]])/tabItens[[#This Row],[PontoPed]] ) ), 0 )</f>
        <v>0</v>
      </c>
      <c r="BD919" s="394">
        <f>ROUNDDOWN(IF( OR( AND(tabItens[[#This Row],[PontoPed]]&lt;tabItens[[#This Row],[Saldo]],tabItens[[#This Row],[Saldo]]&gt;0), tabItens[[#This Row],[PontoPed]]=0), 99, IF(AND(tabItens[[#This Row],[Saldo]]=0,tabItens[[#This Row],[PontoPed]]&gt;0), 0, (1-tabItens[[#This Row],[PctAb]])*10 ) ),0)</f>
        <v>99</v>
      </c>
      <c r="BE919" s="395">
        <f>MAX(ROUNDDOWN( IF(tabItens[[#This Row],[Abaixo]] &gt; 0,   tabItens[[#This Row],[Abaixo]] + (tabItens[[#This Row],[PontoMês]] * IF( OR( ISBLANK(tabItens[[#This Row],[ATA Nº/ANO]]), tabItens[[#This Row],[ATA Nº/ANO]] = ""),BE$2,BE$1)),0),0),0)</f>
        <v>0</v>
      </c>
      <c r="BF919" s="39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9" s="276">
        <f>SUMIF(Consumo!$C$3:$C$902,tabItens[[#This Row],[CÓDIGO]],Consumo!$E$3:$E$902)</f>
        <v>0</v>
      </c>
      <c r="BH919" s="277">
        <f>IF(AND(tabItens[[#This Row],[Pend]] &gt; 0,tabItens[[#This Row],[Consumo]] &lt;&gt; 0), tabItens[[#This Row],[Pend]] / tabItens[[#This Row],[Consumo]], 0 )</f>
        <v>0</v>
      </c>
      <c r="BI919" s="276"/>
      <c r="BJ919" s="396"/>
      <c r="BK919" s="397" t="s">
        <v>2077</v>
      </c>
    </row>
    <row r="920" spans="1:63" x14ac:dyDescent="0.3">
      <c r="A920" s="364">
        <v>132714</v>
      </c>
      <c r="B920" s="365" t="s">
        <v>827</v>
      </c>
      <c r="C920" s="366" t="s">
        <v>264</v>
      </c>
      <c r="D920" s="367">
        <v>20.3</v>
      </c>
      <c r="E920" s="243"/>
      <c r="F920" s="368"/>
      <c r="G920" s="368" t="s">
        <v>891</v>
      </c>
      <c r="H920" s="369">
        <v>153</v>
      </c>
      <c r="I920" s="245">
        <v>103003</v>
      </c>
      <c r="J920" s="246">
        <v>20.3</v>
      </c>
      <c r="K920" s="370"/>
      <c r="L920" s="371">
        <f>IF(tabItens[[#This Row],[Média]] &gt; 0, tabItens[[#This Row],[QTDE ATUAL]] / tabItens[[#This Row],[Média]],999.9)</f>
        <v>999.9</v>
      </c>
      <c r="M920" s="372">
        <v>0</v>
      </c>
      <c r="N920" s="373">
        <f>tabItens[[#This Row],[VALOR UNIT.]] * tabItens[[#This Row],[LC]]</f>
        <v>0</v>
      </c>
      <c r="O920" s="374" t="s">
        <v>2152</v>
      </c>
      <c r="P920" s="375"/>
      <c r="Q920" s="376"/>
      <c r="R920" s="250"/>
      <c r="S920" s="377"/>
      <c r="T920" s="378">
        <f>ROUNDDOWN(IFERROR(tabItens[[#This Row],[ATA DT.VALID.]] - $D$1,0) / 30,0)</f>
        <v>-1507</v>
      </c>
      <c r="U920" s="240" t="s">
        <v>1281</v>
      </c>
      <c r="V920" s="256">
        <v>1</v>
      </c>
      <c r="W920" s="379" t="s">
        <v>2062</v>
      </c>
      <c r="X920" s="380">
        <v>51</v>
      </c>
      <c r="Y920" s="381">
        <v>17</v>
      </c>
      <c r="Z920" s="382"/>
      <c r="AA920" s="383"/>
      <c r="AB920" s="384"/>
      <c r="AC920" s="384"/>
      <c r="AD920" s="383"/>
      <c r="AE920" s="384"/>
      <c r="AF920" s="255"/>
      <c r="AG920" s="385" t="s">
        <v>2063</v>
      </c>
      <c r="AH920" s="386"/>
      <c r="AI920" s="255">
        <v>0</v>
      </c>
      <c r="AJ920" s="386">
        <v>43754</v>
      </c>
      <c r="AK920" s="264">
        <v>42880</v>
      </c>
      <c r="AL920" s="264">
        <v>43731</v>
      </c>
      <c r="AM920" s="254"/>
      <c r="AN920" s="243"/>
      <c r="AO920" s="265" t="str">
        <f>_xlfn.IFNA(IF(VLOOKUP(tabItens[[#This Row],[CÓDIGO]],tabExcluirDoEstoque[#Data],1,FALSE),"sim",""),"")</f>
        <v>sim</v>
      </c>
      <c r="AP920" s="387" t="str">
        <f ca="1">IF(OR(ISBLANK(tabItens[[#This Row],[ATA DT.VALID.]]),tabItens[[#This Row],[ATA DT.VALID.]]="",tabItens[[#This Row],[ATA DT.VALID.]]=" "),"",IF(TYPE(tabItens[[#This Row],[ATA DT.VALID.]])=1,ROUNDUP((tabItens[[#This Row],[ATA DT.VALID.]]-TODAY())/7,0),""))</f>
        <v/>
      </c>
      <c r="AQ920" s="388">
        <v>0</v>
      </c>
      <c r="AR920" s="389">
        <f>IF(ISBLANK(tabItens[[#This Row],[CÓDIGO]]),"",IFERROR(VLOOKUP(tabItens[[#This Row],[CÓDIGO]],Consumo!$C$2:$AI$902,32,FALSE),0))</f>
        <v>0</v>
      </c>
      <c r="AS920" s="390">
        <f>SUMIF(Consumo!$C$3:$C$902,tabItens[[#This Row],[CÓDIGO]],Consumo!$T$3:$T$902) + SUMIF(Consumo!$C$3:$C$902,tabItens[[#This Row],[CÓDIGO]],Consumo!$U$3:$U$902) + SUMIF(Consumo!$C$3:$C$902,tabItens[[#This Row],[CÓDIGO]],Consumo!$V$3:$V$902) + SUMIF(Consumo!$C$3:$C$902,tabItens[[#This Row],[CÓDIGO]],Consumo!$W$3:$W$902)</f>
        <v>0</v>
      </c>
      <c r="AT920" s="390">
        <f>SUMIF(Consumo!$C$3:$C$902,tabItens[[#This Row],[CÓDIGO]],Consumo!$AF$3:$AF$902)</f>
        <v>0</v>
      </c>
      <c r="AU920" s="391">
        <f>SUMIF(Consumo!$C$3:$C$902,tabItens[[#This Row],[CÓDIGO]],Consumo!$AG$3:$AG$902)</f>
        <v>0</v>
      </c>
      <c r="AV920" s="392">
        <f>SUMIF(Consumo!$C$3:$C$902,tabItens[[#This Row],[CÓDIGO]],Consumo!$AE$3:$AE$902)</f>
        <v>0</v>
      </c>
      <c r="AW920" s="369">
        <f>tabItens[[#This Row],[QTDE ATUAL]] + tabItens[[#This Row],[RC QTDE]] + tabItens[[#This Row],[AF SALDO]] + tabItens[[#This Row],[Recentes]]</f>
        <v>153</v>
      </c>
      <c r="AX920" s="393">
        <v>5</v>
      </c>
      <c r="AY920" s="393">
        <v>4</v>
      </c>
      <c r="AZ920" s="393">
        <f>IF(ISBLANK(tabItens[[#This Row],[CÓDIGO]]),"",tabItens[[#This Row],[PontoMês]] * (AZ$2+tabItens[[#This Row],[PontoQtM]]))</f>
        <v>20</v>
      </c>
      <c r="BA920" s="392">
        <f>tabItens[[#This Row],[PontoPed]] - tabItens[[#This Row],[Saldo]] + (1/10)</f>
        <v>-132.9</v>
      </c>
      <c r="BB920" s="392">
        <f xml:space="preserve"> tabItens[[#This Row],[PontoMês]] * BB$2 - tabItens[[#This Row],[QTDE ATUAL]] - (1/10)</f>
        <v>-148.1</v>
      </c>
      <c r="BC920" s="273">
        <f>IF( tabItens[[#This Row],[PontoPed]]&gt;0, IF(tabItens[[#This Row],[PontoPed]]&lt;1, 1, IF( tabItens[[#This Row],[Saldo]]&gt;tabItens[[#This Row],[PontoPed]], 0, (tabItens[[#This Row],[PontoPed]]-tabItens[[#This Row],[Saldo]])/tabItens[[#This Row],[PontoPed]] ) ), 0 )</f>
        <v>0</v>
      </c>
      <c r="BD920" s="394">
        <f>ROUNDDOWN(IF( OR( AND(tabItens[[#This Row],[PontoPed]]&lt;tabItens[[#This Row],[Saldo]],tabItens[[#This Row],[Saldo]]&gt;0), tabItens[[#This Row],[PontoPed]]=0), 99, IF(AND(tabItens[[#This Row],[Saldo]]=0,tabItens[[#This Row],[PontoPed]]&gt;0), 0, (1-tabItens[[#This Row],[PctAb]])*10 ) ),0)</f>
        <v>99</v>
      </c>
      <c r="BE920" s="395">
        <f>MAX(ROUNDDOWN( IF(tabItens[[#This Row],[Abaixo]] &gt; 0,   tabItens[[#This Row],[Abaixo]] + (tabItens[[#This Row],[PontoMês]] * IF( OR( ISBLANK(tabItens[[#This Row],[ATA Nº/ANO]]), tabItens[[#This Row],[ATA Nº/ANO]] = ""),BE$2,BE$1)),0),0),0)</f>
        <v>0</v>
      </c>
      <c r="BF920" s="39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0" s="276">
        <f>SUMIF(Consumo!$C$3:$C$902,tabItens[[#This Row],[CÓDIGO]],Consumo!$E$3:$E$902)</f>
        <v>0</v>
      </c>
      <c r="BH920" s="277">
        <f>IF(AND(tabItens[[#This Row],[Pend]] &gt; 0,tabItens[[#This Row],[Consumo]] &lt;&gt; 0), tabItens[[#This Row],[Pend]] / tabItens[[#This Row],[Consumo]], 0 )</f>
        <v>0</v>
      </c>
      <c r="BI920" s="276"/>
      <c r="BJ920" s="396"/>
      <c r="BK920" s="397" t="s">
        <v>2077</v>
      </c>
    </row>
    <row r="921" spans="1:63" x14ac:dyDescent="0.3">
      <c r="A921" s="364">
        <v>65610</v>
      </c>
      <c r="B921" s="365" t="s">
        <v>511</v>
      </c>
      <c r="C921" s="366" t="s">
        <v>264</v>
      </c>
      <c r="D921" s="367">
        <v>30</v>
      </c>
      <c r="E921" s="243"/>
      <c r="F921" s="368"/>
      <c r="G921" s="368" t="s">
        <v>891</v>
      </c>
      <c r="H921" s="369">
        <v>15</v>
      </c>
      <c r="I921" s="245">
        <v>103003</v>
      </c>
      <c r="J921" s="246">
        <v>28.95</v>
      </c>
      <c r="K921" s="370"/>
      <c r="L921" s="371">
        <f>IF(tabItens[[#This Row],[Média]] &gt; 0, tabItens[[#This Row],[QTDE ATUAL]] / tabItens[[#This Row],[Média]],999.9)</f>
        <v>999.9</v>
      </c>
      <c r="M921" s="372">
        <v>0</v>
      </c>
      <c r="N921" s="373">
        <f>tabItens[[#This Row],[VALOR UNIT.]] * tabItens[[#This Row],[LC]]</f>
        <v>0</v>
      </c>
      <c r="O921" s="374"/>
      <c r="P921" s="375"/>
      <c r="Q921" s="376"/>
      <c r="R921" s="250"/>
      <c r="S921" s="377"/>
      <c r="T921" s="378">
        <f>ROUNDDOWN(IFERROR(tabItens[[#This Row],[ATA DT.VALID.]] - $D$1,0) / 30,0)</f>
        <v>-1507</v>
      </c>
      <c r="U921" s="240" t="s">
        <v>1281</v>
      </c>
      <c r="V921" s="256">
        <v>1</v>
      </c>
      <c r="W921" s="379" t="s">
        <v>2062</v>
      </c>
      <c r="X921" s="380">
        <v>51</v>
      </c>
      <c r="Y921" s="381">
        <v>17</v>
      </c>
      <c r="Z921" s="382"/>
      <c r="AA921" s="383"/>
      <c r="AB921" s="384"/>
      <c r="AC921" s="384"/>
      <c r="AD921" s="383"/>
      <c r="AE921" s="384"/>
      <c r="AF921" s="255"/>
      <c r="AG921" s="385" t="s">
        <v>2063</v>
      </c>
      <c r="AH921" s="386"/>
      <c r="AI921" s="255">
        <v>0</v>
      </c>
      <c r="AJ921" s="386">
        <v>39636</v>
      </c>
      <c r="AK921" s="264" t="s">
        <v>891</v>
      </c>
      <c r="AL921" s="264">
        <v>39616</v>
      </c>
      <c r="AM921" s="254"/>
      <c r="AN921" s="243"/>
      <c r="AO921" s="265" t="str">
        <f>_xlfn.IFNA(IF(VLOOKUP(tabItens[[#This Row],[CÓDIGO]],tabExcluirDoEstoque[#Data],1,FALSE),"sim",""),"")</f>
        <v>sim</v>
      </c>
      <c r="AP921" s="387" t="str">
        <f ca="1">IF(OR(ISBLANK(tabItens[[#This Row],[ATA DT.VALID.]]),tabItens[[#This Row],[ATA DT.VALID.]]="",tabItens[[#This Row],[ATA DT.VALID.]]=" "),"",IF(TYPE(tabItens[[#This Row],[ATA DT.VALID.]])=1,ROUNDUP((tabItens[[#This Row],[ATA DT.VALID.]]-TODAY())/7,0),""))</f>
        <v/>
      </c>
      <c r="AQ921" s="388"/>
      <c r="AR921" s="389">
        <f>IF(ISBLANK(tabItens[[#This Row],[CÓDIGO]]),"",IFERROR(VLOOKUP(tabItens[[#This Row],[CÓDIGO]],Consumo!$C$2:$AI$902,32,FALSE),0))</f>
        <v>0</v>
      </c>
      <c r="AS921" s="390">
        <f>SUMIF(Consumo!$C$3:$C$902,tabItens[[#This Row],[CÓDIGO]],Consumo!$T$3:$T$902) + SUMIF(Consumo!$C$3:$C$902,tabItens[[#This Row],[CÓDIGO]],Consumo!$U$3:$U$902) + SUMIF(Consumo!$C$3:$C$902,tabItens[[#This Row],[CÓDIGO]],Consumo!$V$3:$V$902) + SUMIF(Consumo!$C$3:$C$902,tabItens[[#This Row],[CÓDIGO]],Consumo!$W$3:$W$902)</f>
        <v>0</v>
      </c>
      <c r="AT921" s="390">
        <f>SUMIF(Consumo!$C$3:$C$902,tabItens[[#This Row],[CÓDIGO]],Consumo!$AF$3:$AF$902)</f>
        <v>0</v>
      </c>
      <c r="AU921" s="391">
        <f>SUMIF(Consumo!$C$3:$C$902,tabItens[[#This Row],[CÓDIGO]],Consumo!$AG$3:$AG$902)</f>
        <v>0</v>
      </c>
      <c r="AV921" s="392">
        <f>SUMIF(Consumo!$C$3:$C$902,tabItens[[#This Row],[CÓDIGO]],Consumo!$AE$3:$AE$902)</f>
        <v>0</v>
      </c>
      <c r="AW921" s="369">
        <f>tabItens[[#This Row],[QTDE ATUAL]] + tabItens[[#This Row],[RC QTDE]] + tabItens[[#This Row],[AF SALDO]] + tabItens[[#This Row],[Recentes]]</f>
        <v>15</v>
      </c>
      <c r="AX921" s="393">
        <v>0</v>
      </c>
      <c r="AY921" s="393">
        <v>0</v>
      </c>
      <c r="AZ921" s="393">
        <f>IF(ISBLANK(tabItens[[#This Row],[CÓDIGO]]),"",tabItens[[#This Row],[PontoMês]] * (AZ$2+tabItens[[#This Row],[PontoQtM]]))</f>
        <v>0</v>
      </c>
      <c r="BA921" s="392">
        <f>tabItens[[#This Row],[PontoPed]] - tabItens[[#This Row],[Saldo]] + (1/10)</f>
        <v>-14.9</v>
      </c>
      <c r="BB921" s="392">
        <f xml:space="preserve"> tabItens[[#This Row],[PontoMês]] * BB$2 - tabItens[[#This Row],[QTDE ATUAL]] - (1/10)</f>
        <v>-15.1</v>
      </c>
      <c r="BC921" s="273">
        <f>IF( tabItens[[#This Row],[PontoPed]]&gt;0, IF(tabItens[[#This Row],[PontoPed]]&lt;1, 1, IF( tabItens[[#This Row],[Saldo]]&gt;tabItens[[#This Row],[PontoPed]], 0, (tabItens[[#This Row],[PontoPed]]-tabItens[[#This Row],[Saldo]])/tabItens[[#This Row],[PontoPed]] ) ), 0 )</f>
        <v>0</v>
      </c>
      <c r="BD921" s="394">
        <f>ROUNDDOWN(IF( OR( AND(tabItens[[#This Row],[PontoPed]]&lt;tabItens[[#This Row],[Saldo]],tabItens[[#This Row],[Saldo]]&gt;0), tabItens[[#This Row],[PontoPed]]=0), 99, IF(AND(tabItens[[#This Row],[Saldo]]=0,tabItens[[#This Row],[PontoPed]]&gt;0), 0, (1-tabItens[[#This Row],[PctAb]])*10 ) ),0)</f>
        <v>99</v>
      </c>
      <c r="BE921" s="395">
        <f>MAX(ROUNDDOWN( IF(tabItens[[#This Row],[Abaixo]] &gt; 0,   tabItens[[#This Row],[Abaixo]] + (tabItens[[#This Row],[PontoMês]] * IF( OR( ISBLANK(tabItens[[#This Row],[ATA Nº/ANO]]), tabItens[[#This Row],[ATA Nº/ANO]] = ""),BE$2,BE$1)),0),0),0)</f>
        <v>0</v>
      </c>
      <c r="BF921"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1" s="276">
        <f>SUMIF(Consumo!$C$3:$C$902,tabItens[[#This Row],[CÓDIGO]],Consumo!$E$3:$E$902)</f>
        <v>0</v>
      </c>
      <c r="BH921" s="277">
        <f>IF(AND(tabItens[[#This Row],[Pend]] &gt; 0,tabItens[[#This Row],[Consumo]] &lt;&gt; 0), tabItens[[#This Row],[Pend]] / tabItens[[#This Row],[Consumo]], 0 )</f>
        <v>0</v>
      </c>
      <c r="BI921" s="276"/>
      <c r="BJ921" s="396"/>
      <c r="BK921" s="397" t="s">
        <v>2077</v>
      </c>
    </row>
    <row r="922" spans="1:63" x14ac:dyDescent="0.3">
      <c r="A922" s="364">
        <v>65609</v>
      </c>
      <c r="B922" s="365" t="s">
        <v>510</v>
      </c>
      <c r="C922" s="366" t="s">
        <v>264</v>
      </c>
      <c r="D922" s="367">
        <v>21</v>
      </c>
      <c r="E922" s="243"/>
      <c r="F922" s="368"/>
      <c r="G922" s="368" t="s">
        <v>891</v>
      </c>
      <c r="H922" s="369">
        <v>3</v>
      </c>
      <c r="I922" s="245">
        <v>103003</v>
      </c>
      <c r="J922" s="246">
        <v>21</v>
      </c>
      <c r="K922" s="370"/>
      <c r="L922" s="371">
        <f>IF(tabItens[[#This Row],[Média]] &gt; 0, tabItens[[#This Row],[QTDE ATUAL]] / tabItens[[#This Row],[Média]],999.9)</f>
        <v>999.9</v>
      </c>
      <c r="M922" s="372">
        <v>0</v>
      </c>
      <c r="N922" s="373">
        <f>tabItens[[#This Row],[VALOR UNIT.]] * tabItens[[#This Row],[LC]]</f>
        <v>0</v>
      </c>
      <c r="O922" s="374"/>
      <c r="P922" s="375"/>
      <c r="Q922" s="376"/>
      <c r="R922" s="250"/>
      <c r="S922" s="377"/>
      <c r="T922" s="378">
        <f>ROUNDDOWN(IFERROR(tabItens[[#This Row],[ATA DT.VALID.]] - $D$1,0) / 30,0)</f>
        <v>-1507</v>
      </c>
      <c r="U922" s="240" t="s">
        <v>1281</v>
      </c>
      <c r="V922" s="256">
        <v>1</v>
      </c>
      <c r="W922" s="379" t="s">
        <v>2062</v>
      </c>
      <c r="X922" s="380">
        <v>51</v>
      </c>
      <c r="Y922" s="381">
        <v>17</v>
      </c>
      <c r="Z922" s="382"/>
      <c r="AA922" s="383"/>
      <c r="AB922" s="384"/>
      <c r="AC922" s="384"/>
      <c r="AD922" s="383"/>
      <c r="AE922" s="384"/>
      <c r="AF922" s="255"/>
      <c r="AG922" s="385" t="s">
        <v>2063</v>
      </c>
      <c r="AH922" s="386"/>
      <c r="AI922" s="255">
        <v>0</v>
      </c>
      <c r="AJ922" s="386">
        <v>39779</v>
      </c>
      <c r="AK922" s="264" t="s">
        <v>891</v>
      </c>
      <c r="AL922" s="264">
        <v>39734</v>
      </c>
      <c r="AM922" s="254"/>
      <c r="AN922" s="243"/>
      <c r="AO922" s="265" t="str">
        <f>_xlfn.IFNA(IF(VLOOKUP(tabItens[[#This Row],[CÓDIGO]],tabExcluirDoEstoque[#Data],1,FALSE),"sim",""),"")</f>
        <v>sim</v>
      </c>
      <c r="AP922" s="387" t="str">
        <f ca="1">IF(OR(ISBLANK(tabItens[[#This Row],[ATA DT.VALID.]]),tabItens[[#This Row],[ATA DT.VALID.]]="",tabItens[[#This Row],[ATA DT.VALID.]]=" "),"",IF(TYPE(tabItens[[#This Row],[ATA DT.VALID.]])=1,ROUNDUP((tabItens[[#This Row],[ATA DT.VALID.]]-TODAY())/7,0),""))</f>
        <v/>
      </c>
      <c r="AQ922" s="388"/>
      <c r="AR922" s="389">
        <f>IF(ISBLANK(tabItens[[#This Row],[CÓDIGO]]),"",IFERROR(VLOOKUP(tabItens[[#This Row],[CÓDIGO]],Consumo!$C$2:$AI$902,32,FALSE),0))</f>
        <v>0</v>
      </c>
      <c r="AS922" s="390">
        <f>SUMIF(Consumo!$C$3:$C$902,tabItens[[#This Row],[CÓDIGO]],Consumo!$T$3:$T$902) + SUMIF(Consumo!$C$3:$C$902,tabItens[[#This Row],[CÓDIGO]],Consumo!$U$3:$U$902) + SUMIF(Consumo!$C$3:$C$902,tabItens[[#This Row],[CÓDIGO]],Consumo!$V$3:$V$902) + SUMIF(Consumo!$C$3:$C$902,tabItens[[#This Row],[CÓDIGO]],Consumo!$W$3:$W$902)</f>
        <v>0</v>
      </c>
      <c r="AT922" s="390">
        <f>SUMIF(Consumo!$C$3:$C$902,tabItens[[#This Row],[CÓDIGO]],Consumo!$AF$3:$AF$902)</f>
        <v>0</v>
      </c>
      <c r="AU922" s="391">
        <f>SUMIF(Consumo!$C$3:$C$902,tabItens[[#This Row],[CÓDIGO]],Consumo!$AG$3:$AG$902)</f>
        <v>0</v>
      </c>
      <c r="AV922" s="392">
        <f>SUMIF(Consumo!$C$3:$C$902,tabItens[[#This Row],[CÓDIGO]],Consumo!$AE$3:$AE$902)</f>
        <v>0</v>
      </c>
      <c r="AW922" s="369">
        <f>tabItens[[#This Row],[QTDE ATUAL]] + tabItens[[#This Row],[RC QTDE]] + tabItens[[#This Row],[AF SALDO]] + tabItens[[#This Row],[Recentes]]</f>
        <v>3</v>
      </c>
      <c r="AX922" s="393">
        <v>0</v>
      </c>
      <c r="AY922" s="393">
        <v>0</v>
      </c>
      <c r="AZ922" s="393">
        <f>IF(ISBLANK(tabItens[[#This Row],[CÓDIGO]]),"",tabItens[[#This Row],[PontoMês]] * (AZ$2+tabItens[[#This Row],[PontoQtM]]))</f>
        <v>0</v>
      </c>
      <c r="BA922" s="392">
        <f>tabItens[[#This Row],[PontoPed]] - tabItens[[#This Row],[Saldo]] + (1/10)</f>
        <v>-2.9</v>
      </c>
      <c r="BB922" s="392">
        <f xml:space="preserve"> tabItens[[#This Row],[PontoMês]] * BB$2 - tabItens[[#This Row],[QTDE ATUAL]] - (1/10)</f>
        <v>-3.1</v>
      </c>
      <c r="BC922" s="273">
        <f>IF( tabItens[[#This Row],[PontoPed]]&gt;0, IF(tabItens[[#This Row],[PontoPed]]&lt;1, 1, IF( tabItens[[#This Row],[Saldo]]&gt;tabItens[[#This Row],[PontoPed]], 0, (tabItens[[#This Row],[PontoPed]]-tabItens[[#This Row],[Saldo]])/tabItens[[#This Row],[PontoPed]] ) ), 0 )</f>
        <v>0</v>
      </c>
      <c r="BD922" s="394">
        <f>ROUNDDOWN(IF( OR( AND(tabItens[[#This Row],[PontoPed]]&lt;tabItens[[#This Row],[Saldo]],tabItens[[#This Row],[Saldo]]&gt;0), tabItens[[#This Row],[PontoPed]]=0), 99, IF(AND(tabItens[[#This Row],[Saldo]]=0,tabItens[[#This Row],[PontoPed]]&gt;0), 0, (1-tabItens[[#This Row],[PctAb]])*10 ) ),0)</f>
        <v>99</v>
      </c>
      <c r="BE922" s="395">
        <f>MAX(ROUNDDOWN( IF(tabItens[[#This Row],[Abaixo]] &gt; 0,   tabItens[[#This Row],[Abaixo]] + (tabItens[[#This Row],[PontoMês]] * IF( OR( ISBLANK(tabItens[[#This Row],[ATA Nº/ANO]]), tabItens[[#This Row],[ATA Nº/ANO]] = ""),BE$2,BE$1)),0),0),0)</f>
        <v>0</v>
      </c>
      <c r="BF922"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2" s="276">
        <f>SUMIF(Consumo!$C$3:$C$902,tabItens[[#This Row],[CÓDIGO]],Consumo!$E$3:$E$902)</f>
        <v>0</v>
      </c>
      <c r="BH922" s="277">
        <f>IF(AND(tabItens[[#This Row],[Pend]] &gt; 0,tabItens[[#This Row],[Consumo]] &lt;&gt; 0), tabItens[[#This Row],[Pend]] / tabItens[[#This Row],[Consumo]], 0 )</f>
        <v>0</v>
      </c>
      <c r="BI922" s="276"/>
      <c r="BJ922" s="396"/>
      <c r="BK922" s="397" t="s">
        <v>2077</v>
      </c>
    </row>
    <row r="923" spans="1:63" x14ac:dyDescent="0.3">
      <c r="A923" s="364">
        <v>115135</v>
      </c>
      <c r="B923" s="365" t="s">
        <v>718</v>
      </c>
      <c r="C923" s="366" t="s">
        <v>264</v>
      </c>
      <c r="D923" s="367">
        <v>15</v>
      </c>
      <c r="E923" s="243"/>
      <c r="F923" s="368"/>
      <c r="G923" s="368" t="s">
        <v>891</v>
      </c>
      <c r="H923" s="369">
        <v>177</v>
      </c>
      <c r="I923" s="245">
        <v>103003</v>
      </c>
      <c r="J923" s="246">
        <v>15</v>
      </c>
      <c r="K923" s="370">
        <v>3</v>
      </c>
      <c r="L923" s="371">
        <f>IF(tabItens[[#This Row],[Média]] &gt; 0, tabItens[[#This Row],[QTDE ATUAL]] / tabItens[[#This Row],[Média]],999.9)</f>
        <v>999.9</v>
      </c>
      <c r="M923" s="372">
        <v>0</v>
      </c>
      <c r="N923" s="373">
        <f>tabItens[[#This Row],[VALOR UNIT.]] * tabItens[[#This Row],[LC]]</f>
        <v>0</v>
      </c>
      <c r="O923" s="374"/>
      <c r="P923" s="375"/>
      <c r="Q923" s="376"/>
      <c r="R923" s="250"/>
      <c r="S923" s="377"/>
      <c r="T923" s="378">
        <f>ROUNDDOWN(IFERROR(tabItens[[#This Row],[ATA DT.VALID.]] - $D$1,0) / 30,0)</f>
        <v>-1507</v>
      </c>
      <c r="U923" s="240" t="s">
        <v>1281</v>
      </c>
      <c r="V923" s="256">
        <v>1</v>
      </c>
      <c r="W923" s="379" t="s">
        <v>2062</v>
      </c>
      <c r="X923" s="380">
        <v>51</v>
      </c>
      <c r="Y923" s="381">
        <v>17</v>
      </c>
      <c r="Z923" s="382"/>
      <c r="AA923" s="383"/>
      <c r="AB923" s="384"/>
      <c r="AC923" s="384"/>
      <c r="AD923" s="383"/>
      <c r="AE923" s="384"/>
      <c r="AF923" s="255"/>
      <c r="AG923" s="385" t="s">
        <v>2063</v>
      </c>
      <c r="AH923" s="386"/>
      <c r="AI923" s="255">
        <v>2</v>
      </c>
      <c r="AJ923" s="386">
        <v>40673</v>
      </c>
      <c r="AK923" s="264">
        <v>40303</v>
      </c>
      <c r="AL923" s="264">
        <v>40613</v>
      </c>
      <c r="AM923" s="254"/>
      <c r="AN923" s="243"/>
      <c r="AO923" s="265" t="str">
        <f>_xlfn.IFNA(IF(VLOOKUP(tabItens[[#This Row],[CÓDIGO]],tabExcluirDoEstoque[#Data],1,FALSE),"sim",""),"")</f>
        <v>sim</v>
      </c>
      <c r="AP923" s="387" t="str">
        <f ca="1">IF(OR(ISBLANK(tabItens[[#This Row],[ATA DT.VALID.]]),tabItens[[#This Row],[ATA DT.VALID.]]="",tabItens[[#This Row],[ATA DT.VALID.]]=" "),"",IF(TYPE(tabItens[[#This Row],[ATA DT.VALID.]])=1,ROUNDUP((tabItens[[#This Row],[ATA DT.VALID.]]-TODAY())/7,0),""))</f>
        <v/>
      </c>
      <c r="AQ923" s="388"/>
      <c r="AR923" s="389" t="str">
        <f>IF(ISBLANK(tabItens[[#This Row],[CÓDIGO]]),"",IFERROR(VLOOKUP(tabItens[[#This Row],[CÓDIGO]],Consumo!$C$2:$AI$902,32,FALSE),0))</f>
        <v>05.2023</v>
      </c>
      <c r="AS923" s="390">
        <f>SUMIF(Consumo!$C$3:$C$902,tabItens[[#This Row],[CÓDIGO]],Consumo!$T$3:$T$902) + SUMIF(Consumo!$C$3:$C$902,tabItens[[#This Row],[CÓDIGO]],Consumo!$U$3:$U$902) + SUMIF(Consumo!$C$3:$C$902,tabItens[[#This Row],[CÓDIGO]],Consumo!$V$3:$V$902) + SUMIF(Consumo!$C$3:$C$902,tabItens[[#This Row],[CÓDIGO]],Consumo!$W$3:$W$902)</f>
        <v>3</v>
      </c>
      <c r="AT923" s="390">
        <f>SUMIF(Consumo!$C$3:$C$902,tabItens[[#This Row],[CÓDIGO]],Consumo!$AF$3:$AF$902)</f>
        <v>3</v>
      </c>
      <c r="AU923" s="391">
        <f>SUMIF(Consumo!$C$3:$C$902,tabItens[[#This Row],[CÓDIGO]],Consumo!$AG$3:$AG$902)</f>
        <v>3</v>
      </c>
      <c r="AV923" s="392">
        <f>SUMIF(Consumo!$C$3:$C$902,tabItens[[#This Row],[CÓDIGO]],Consumo!$AE$3:$AE$902)</f>
        <v>0</v>
      </c>
      <c r="AW923" s="369">
        <f>tabItens[[#This Row],[QTDE ATUAL]] + tabItens[[#This Row],[RC QTDE]] + tabItens[[#This Row],[AF SALDO]] + tabItens[[#This Row],[Recentes]]</f>
        <v>177</v>
      </c>
      <c r="AX923" s="393">
        <v>0</v>
      </c>
      <c r="AY923" s="393">
        <v>0</v>
      </c>
      <c r="AZ923" s="393">
        <f>IF(ISBLANK(tabItens[[#This Row],[CÓDIGO]]),"",tabItens[[#This Row],[PontoMês]] * (AZ$2+tabItens[[#This Row],[PontoQtM]]))</f>
        <v>0</v>
      </c>
      <c r="BA923" s="392">
        <f>tabItens[[#This Row],[PontoPed]] - tabItens[[#This Row],[Saldo]] + (1/10)</f>
        <v>-176.9</v>
      </c>
      <c r="BB923" s="392">
        <f xml:space="preserve"> tabItens[[#This Row],[PontoMês]] * BB$2 - tabItens[[#This Row],[QTDE ATUAL]] - (1/10)</f>
        <v>-177.1</v>
      </c>
      <c r="BC923" s="273">
        <f>IF( tabItens[[#This Row],[PontoPed]]&gt;0, IF(tabItens[[#This Row],[PontoPed]]&lt;1, 1, IF( tabItens[[#This Row],[Saldo]]&gt;tabItens[[#This Row],[PontoPed]], 0, (tabItens[[#This Row],[PontoPed]]-tabItens[[#This Row],[Saldo]])/tabItens[[#This Row],[PontoPed]] ) ), 0 )</f>
        <v>0</v>
      </c>
      <c r="BD923" s="394">
        <f>ROUNDDOWN(IF( OR( AND(tabItens[[#This Row],[PontoPed]]&lt;tabItens[[#This Row],[Saldo]],tabItens[[#This Row],[Saldo]]&gt;0), tabItens[[#This Row],[PontoPed]]=0), 99, IF(AND(tabItens[[#This Row],[Saldo]]=0,tabItens[[#This Row],[PontoPed]]&gt;0), 0, (1-tabItens[[#This Row],[PctAb]])*10 ) ),0)</f>
        <v>99</v>
      </c>
      <c r="BE923" s="395">
        <f>MAX(ROUNDDOWN( IF(tabItens[[#This Row],[Abaixo]] &gt; 0,   tabItens[[#This Row],[Abaixo]] + (tabItens[[#This Row],[PontoMês]] * IF( OR( ISBLANK(tabItens[[#This Row],[ATA Nº/ANO]]), tabItens[[#This Row],[ATA Nº/ANO]] = ""),BE$2,BE$1)),0),0),0)</f>
        <v>0</v>
      </c>
      <c r="BF923"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3" s="276">
        <f>SUMIF(Consumo!$C$3:$C$902,tabItens[[#This Row],[CÓDIGO]],Consumo!$E$3:$E$902)</f>
        <v>0</v>
      </c>
      <c r="BH923" s="277">
        <f>IF(AND(tabItens[[#This Row],[Pend]] &gt; 0,tabItens[[#This Row],[Consumo]] &lt;&gt; 0), tabItens[[#This Row],[Pend]] / tabItens[[#This Row],[Consumo]], 0 )</f>
        <v>0</v>
      </c>
      <c r="BI923" s="276"/>
      <c r="BJ923" s="396"/>
      <c r="BK923" s="397" t="s">
        <v>2077</v>
      </c>
    </row>
    <row r="924" spans="1:63" x14ac:dyDescent="0.3">
      <c r="A924" s="364">
        <v>133043</v>
      </c>
      <c r="B924" s="365" t="s">
        <v>831</v>
      </c>
      <c r="C924" s="366" t="s">
        <v>31</v>
      </c>
      <c r="D924" s="367">
        <v>42</v>
      </c>
      <c r="E924" s="243"/>
      <c r="F924" s="368"/>
      <c r="G924" s="368" t="s">
        <v>891</v>
      </c>
      <c r="H924" s="369">
        <v>25</v>
      </c>
      <c r="I924" s="245">
        <v>103003</v>
      </c>
      <c r="J924" s="246">
        <v>42</v>
      </c>
      <c r="K924" s="370"/>
      <c r="L924" s="371">
        <f>IF(tabItens[[#This Row],[Média]] &gt; 0, tabItens[[#This Row],[QTDE ATUAL]] / tabItens[[#This Row],[Média]],999.9)</f>
        <v>999.9</v>
      </c>
      <c r="M924" s="372">
        <v>0</v>
      </c>
      <c r="N924" s="373">
        <f>tabItens[[#This Row],[VALOR UNIT.]] * tabItens[[#This Row],[LC]]</f>
        <v>0</v>
      </c>
      <c r="O924" s="374"/>
      <c r="P924" s="375"/>
      <c r="Q924" s="376"/>
      <c r="R924" s="250"/>
      <c r="S924" s="377"/>
      <c r="T924" s="378">
        <f>ROUNDDOWN(IFERROR(tabItens[[#This Row],[ATA DT.VALID.]] - $D$1,0) / 30,0)</f>
        <v>-1507</v>
      </c>
      <c r="U924" s="240" t="s">
        <v>1281</v>
      </c>
      <c r="V924" s="256">
        <v>1</v>
      </c>
      <c r="W924" s="379" t="s">
        <v>2062</v>
      </c>
      <c r="X924" s="380">
        <v>51</v>
      </c>
      <c r="Y924" s="381">
        <v>17</v>
      </c>
      <c r="Z924" s="382"/>
      <c r="AA924" s="383"/>
      <c r="AB924" s="384"/>
      <c r="AC924" s="384"/>
      <c r="AD924" s="383"/>
      <c r="AE924" s="384"/>
      <c r="AF924" s="255"/>
      <c r="AG924" s="385" t="s">
        <v>2063</v>
      </c>
      <c r="AH924" s="386"/>
      <c r="AI924" s="255">
        <v>0</v>
      </c>
      <c r="AJ924" s="386">
        <v>43026</v>
      </c>
      <c r="AK924" s="264">
        <v>42930</v>
      </c>
      <c r="AL924" s="264">
        <v>42996</v>
      </c>
      <c r="AM924" s="254"/>
      <c r="AN924" s="243"/>
      <c r="AO924" s="265" t="str">
        <f>_xlfn.IFNA(IF(VLOOKUP(tabItens[[#This Row],[CÓDIGO]],tabExcluirDoEstoque[#Data],1,FALSE),"sim",""),"")</f>
        <v>sim</v>
      </c>
      <c r="AP924" s="387" t="str">
        <f ca="1">IF(OR(ISBLANK(tabItens[[#This Row],[ATA DT.VALID.]]),tabItens[[#This Row],[ATA DT.VALID.]]="",tabItens[[#This Row],[ATA DT.VALID.]]=" "),"",IF(TYPE(tabItens[[#This Row],[ATA DT.VALID.]])=1,ROUNDUP((tabItens[[#This Row],[ATA DT.VALID.]]-TODAY())/7,0),""))</f>
        <v/>
      </c>
      <c r="AQ924" s="388"/>
      <c r="AR924" s="389">
        <f>IF(ISBLANK(tabItens[[#This Row],[CÓDIGO]]),"",IFERROR(VLOOKUP(tabItens[[#This Row],[CÓDIGO]],Consumo!$C$2:$AI$902,32,FALSE),0))</f>
        <v>0</v>
      </c>
      <c r="AS924" s="390">
        <f>SUMIF(Consumo!$C$3:$C$902,tabItens[[#This Row],[CÓDIGO]],Consumo!$T$3:$T$902) + SUMIF(Consumo!$C$3:$C$902,tabItens[[#This Row],[CÓDIGO]],Consumo!$U$3:$U$902) + SUMIF(Consumo!$C$3:$C$902,tabItens[[#This Row],[CÓDIGO]],Consumo!$V$3:$V$902) + SUMIF(Consumo!$C$3:$C$902,tabItens[[#This Row],[CÓDIGO]],Consumo!$W$3:$W$902)</f>
        <v>0</v>
      </c>
      <c r="AT924" s="390">
        <f>SUMIF(Consumo!$C$3:$C$902,tabItens[[#This Row],[CÓDIGO]],Consumo!$AF$3:$AF$902)</f>
        <v>0</v>
      </c>
      <c r="AU924" s="391">
        <f>SUMIF(Consumo!$C$3:$C$902,tabItens[[#This Row],[CÓDIGO]],Consumo!$AG$3:$AG$902)</f>
        <v>0</v>
      </c>
      <c r="AV924" s="392">
        <f>SUMIF(Consumo!$C$3:$C$902,tabItens[[#This Row],[CÓDIGO]],Consumo!$AE$3:$AE$902)</f>
        <v>0</v>
      </c>
      <c r="AW924" s="369">
        <f>tabItens[[#This Row],[QTDE ATUAL]] + tabItens[[#This Row],[RC QTDE]] + tabItens[[#This Row],[AF SALDO]] + tabItens[[#This Row],[Recentes]]</f>
        <v>25</v>
      </c>
      <c r="AX924" s="393">
        <v>0</v>
      </c>
      <c r="AY924" s="393">
        <v>0</v>
      </c>
      <c r="AZ924" s="393">
        <f>IF(ISBLANK(tabItens[[#This Row],[CÓDIGO]]),"",tabItens[[#This Row],[PontoMês]] * (AZ$2+tabItens[[#This Row],[PontoQtM]]))</f>
        <v>0</v>
      </c>
      <c r="BA924" s="392">
        <f>tabItens[[#This Row],[PontoPed]] - tabItens[[#This Row],[Saldo]] + (1/10)</f>
        <v>-24.9</v>
      </c>
      <c r="BB924" s="392">
        <f xml:space="preserve"> tabItens[[#This Row],[PontoMês]] * BB$2 - tabItens[[#This Row],[QTDE ATUAL]] - (1/10)</f>
        <v>-25.1</v>
      </c>
      <c r="BC924" s="273">
        <f>IF( tabItens[[#This Row],[PontoPed]]&gt;0, IF(tabItens[[#This Row],[PontoPed]]&lt;1, 1, IF( tabItens[[#This Row],[Saldo]]&gt;tabItens[[#This Row],[PontoPed]], 0, (tabItens[[#This Row],[PontoPed]]-tabItens[[#This Row],[Saldo]])/tabItens[[#This Row],[PontoPed]] ) ), 0 )</f>
        <v>0</v>
      </c>
      <c r="BD924" s="394">
        <f>ROUNDDOWN(IF( OR( AND(tabItens[[#This Row],[PontoPed]]&lt;tabItens[[#This Row],[Saldo]],tabItens[[#This Row],[Saldo]]&gt;0), tabItens[[#This Row],[PontoPed]]=0), 99, IF(AND(tabItens[[#This Row],[Saldo]]=0,tabItens[[#This Row],[PontoPed]]&gt;0), 0, (1-tabItens[[#This Row],[PctAb]])*10 ) ),0)</f>
        <v>99</v>
      </c>
      <c r="BE924" s="395">
        <f>MAX(ROUNDDOWN( IF(tabItens[[#This Row],[Abaixo]] &gt; 0,   tabItens[[#This Row],[Abaixo]] + (tabItens[[#This Row],[PontoMês]] * IF( OR( ISBLANK(tabItens[[#This Row],[ATA Nº/ANO]]), tabItens[[#This Row],[ATA Nº/ANO]] = ""),BE$2,BE$1)),0),0),0)</f>
        <v>0</v>
      </c>
      <c r="BF924"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4" s="276">
        <f>SUMIF(Consumo!$C$3:$C$902,tabItens[[#This Row],[CÓDIGO]],Consumo!$E$3:$E$902)</f>
        <v>0</v>
      </c>
      <c r="BH924" s="277">
        <f>IF(AND(tabItens[[#This Row],[Pend]] &gt; 0,tabItens[[#This Row],[Consumo]] &lt;&gt; 0), tabItens[[#This Row],[Pend]] / tabItens[[#This Row],[Consumo]], 0 )</f>
        <v>0</v>
      </c>
      <c r="BI924" s="276"/>
      <c r="BJ924" s="396"/>
      <c r="BK924" s="397" t="s">
        <v>2077</v>
      </c>
    </row>
    <row r="925" spans="1:63" x14ac:dyDescent="0.3">
      <c r="A925" s="364">
        <v>85798</v>
      </c>
      <c r="B925" s="365" t="s">
        <v>567</v>
      </c>
      <c r="C925" s="366" t="s">
        <v>264</v>
      </c>
      <c r="D925" s="367">
        <v>6.36</v>
      </c>
      <c r="E925" s="243"/>
      <c r="F925" s="368"/>
      <c r="G925" s="368" t="s">
        <v>891</v>
      </c>
      <c r="H925" s="369">
        <v>264</v>
      </c>
      <c r="I925" s="245">
        <v>103003</v>
      </c>
      <c r="J925" s="246">
        <v>6.36</v>
      </c>
      <c r="K925" s="370">
        <v>2</v>
      </c>
      <c r="L925" s="371">
        <f>IF(tabItens[[#This Row],[Média]] &gt; 0, tabItens[[#This Row],[QTDE ATUAL]] / tabItens[[#This Row],[Média]],999.9)</f>
        <v>999.9</v>
      </c>
      <c r="M925" s="372">
        <v>0</v>
      </c>
      <c r="N925" s="373">
        <f>tabItens[[#This Row],[VALOR UNIT.]] * tabItens[[#This Row],[LC]]</f>
        <v>0</v>
      </c>
      <c r="O925" s="374" t="s">
        <v>2138</v>
      </c>
      <c r="P925" s="375"/>
      <c r="Q925" s="376"/>
      <c r="R925" s="250"/>
      <c r="S925" s="377"/>
      <c r="T925" s="378">
        <f>ROUNDDOWN(IFERROR(tabItens[[#This Row],[ATA DT.VALID.]] - $D$1,0) / 30,0)</f>
        <v>-1507</v>
      </c>
      <c r="U925" s="240" t="s">
        <v>1283</v>
      </c>
      <c r="V925" s="256">
        <v>1</v>
      </c>
      <c r="W925" s="379" t="s">
        <v>2069</v>
      </c>
      <c r="X925" s="380">
        <v>83</v>
      </c>
      <c r="Y925" s="381">
        <v>4</v>
      </c>
      <c r="Z925" s="382"/>
      <c r="AA925" s="383"/>
      <c r="AB925" s="384"/>
      <c r="AC925" s="384"/>
      <c r="AD925" s="383"/>
      <c r="AE925" s="384"/>
      <c r="AF925" s="255"/>
      <c r="AG925" s="385" t="s">
        <v>2063</v>
      </c>
      <c r="AH925" s="386"/>
      <c r="AI925" s="255">
        <v>0</v>
      </c>
      <c r="AJ925" s="386">
        <v>44055</v>
      </c>
      <c r="AK925" s="264">
        <v>38502</v>
      </c>
      <c r="AL925" s="264">
        <v>44594</v>
      </c>
      <c r="AM925" s="254"/>
      <c r="AN925" s="243"/>
      <c r="AO925" s="265" t="str">
        <f>_xlfn.IFNA(IF(VLOOKUP(tabItens[[#This Row],[CÓDIGO]],tabExcluirDoEstoque[#Data],1,FALSE),"sim",""),"")</f>
        <v>sim</v>
      </c>
      <c r="AP925" s="387" t="str">
        <f ca="1">IF(OR(ISBLANK(tabItens[[#This Row],[ATA DT.VALID.]]),tabItens[[#This Row],[ATA DT.VALID.]]="",tabItens[[#This Row],[ATA DT.VALID.]]=" "),"",IF(TYPE(tabItens[[#This Row],[ATA DT.VALID.]])=1,ROUNDUP((tabItens[[#This Row],[ATA DT.VALID.]]-TODAY())/7,0),""))</f>
        <v/>
      </c>
      <c r="AQ925" s="388">
        <v>0</v>
      </c>
      <c r="AR925" s="389" t="str">
        <f>IF(ISBLANK(tabItens[[#This Row],[CÓDIGO]]),"",IFERROR(VLOOKUP(tabItens[[#This Row],[CÓDIGO]],Consumo!$C$2:$AI$902,32,FALSE),0))</f>
        <v>04.2023</v>
      </c>
      <c r="AS925" s="390">
        <f>SUMIF(Consumo!$C$3:$C$902,tabItens[[#This Row],[CÓDIGO]],Consumo!$T$3:$T$902) + SUMIF(Consumo!$C$3:$C$902,tabItens[[#This Row],[CÓDIGO]],Consumo!$U$3:$U$902) + SUMIF(Consumo!$C$3:$C$902,tabItens[[#This Row],[CÓDIGO]],Consumo!$V$3:$V$902) + SUMIF(Consumo!$C$3:$C$902,tabItens[[#This Row],[CÓDIGO]],Consumo!$W$3:$W$902)</f>
        <v>0</v>
      </c>
      <c r="AT925" s="390">
        <f>SUMIF(Consumo!$C$3:$C$902,tabItens[[#This Row],[CÓDIGO]],Consumo!$AF$3:$AF$902)</f>
        <v>2</v>
      </c>
      <c r="AU925" s="391">
        <f>SUMIF(Consumo!$C$3:$C$902,tabItens[[#This Row],[CÓDIGO]],Consumo!$AG$3:$AG$902)</f>
        <v>2</v>
      </c>
      <c r="AV925" s="392">
        <f>SUMIF(Consumo!$C$3:$C$902,tabItens[[#This Row],[CÓDIGO]],Consumo!$AE$3:$AE$902)</f>
        <v>0</v>
      </c>
      <c r="AW925" s="369">
        <f>tabItens[[#This Row],[QTDE ATUAL]] + tabItens[[#This Row],[RC QTDE]] + tabItens[[#This Row],[AF SALDO]] + tabItens[[#This Row],[Recentes]]</f>
        <v>264</v>
      </c>
      <c r="AX925" s="393">
        <v>21</v>
      </c>
      <c r="AY925" s="393">
        <v>4</v>
      </c>
      <c r="AZ925" s="393">
        <f>IF(ISBLANK(tabItens[[#This Row],[CÓDIGO]]),"",tabItens[[#This Row],[PontoMês]] * (AZ$2+tabItens[[#This Row],[PontoQtM]]))</f>
        <v>84</v>
      </c>
      <c r="BA925" s="392">
        <f>tabItens[[#This Row],[PontoPed]] - tabItens[[#This Row],[Saldo]] + (1/10)</f>
        <v>-179.9</v>
      </c>
      <c r="BB925" s="392">
        <f xml:space="preserve"> tabItens[[#This Row],[PontoMês]] * BB$2 - tabItens[[#This Row],[QTDE ATUAL]] - (1/10)</f>
        <v>-243.1</v>
      </c>
      <c r="BC925" s="273">
        <f>IF( tabItens[[#This Row],[PontoPed]]&gt;0, IF(tabItens[[#This Row],[PontoPed]]&lt;1, 1, IF( tabItens[[#This Row],[Saldo]]&gt;tabItens[[#This Row],[PontoPed]], 0, (tabItens[[#This Row],[PontoPed]]-tabItens[[#This Row],[Saldo]])/tabItens[[#This Row],[PontoPed]] ) ), 0 )</f>
        <v>0</v>
      </c>
      <c r="BD925" s="394">
        <f>ROUNDDOWN(IF( OR( AND(tabItens[[#This Row],[PontoPed]]&lt;tabItens[[#This Row],[Saldo]],tabItens[[#This Row],[Saldo]]&gt;0), tabItens[[#This Row],[PontoPed]]=0), 99, IF(AND(tabItens[[#This Row],[Saldo]]=0,tabItens[[#This Row],[PontoPed]]&gt;0), 0, (1-tabItens[[#This Row],[PctAb]])*10 ) ),0)</f>
        <v>99</v>
      </c>
      <c r="BE925" s="395">
        <f>MAX(ROUNDDOWN( IF(tabItens[[#This Row],[Abaixo]] &gt; 0,   tabItens[[#This Row],[Abaixo]] + (tabItens[[#This Row],[PontoMês]] * IF( OR( ISBLANK(tabItens[[#This Row],[ATA Nº/ANO]]), tabItens[[#This Row],[ATA Nº/ANO]] = ""),BE$2,BE$1)),0),0),0)</f>
        <v>0</v>
      </c>
      <c r="BF925" s="39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5" s="276">
        <f>SUMIF(Consumo!$C$3:$C$902,tabItens[[#This Row],[CÓDIGO]],Consumo!$E$3:$E$902)</f>
        <v>0</v>
      </c>
      <c r="BH925" s="277">
        <f>IF(AND(tabItens[[#This Row],[Pend]] &gt; 0,tabItens[[#This Row],[Consumo]] &lt;&gt; 0), tabItens[[#This Row],[Pend]] / tabItens[[#This Row],[Consumo]], 0 )</f>
        <v>0</v>
      </c>
      <c r="BI925" s="276"/>
      <c r="BJ925" s="396"/>
      <c r="BK925" s="397" t="s">
        <v>2077</v>
      </c>
    </row>
    <row r="926" spans="1:63" x14ac:dyDescent="0.3">
      <c r="A926" s="364">
        <v>88718</v>
      </c>
      <c r="B926" s="365" t="s">
        <v>576</v>
      </c>
      <c r="C926" s="366" t="s">
        <v>264</v>
      </c>
      <c r="D926" s="367">
        <v>33.1</v>
      </c>
      <c r="E926" s="243"/>
      <c r="F926" s="368"/>
      <c r="G926" s="368" t="s">
        <v>891</v>
      </c>
      <c r="H926" s="369">
        <v>96</v>
      </c>
      <c r="I926" s="245">
        <v>103003</v>
      </c>
      <c r="J926" s="246">
        <v>33.1</v>
      </c>
      <c r="K926" s="370">
        <v>12</v>
      </c>
      <c r="L926" s="371">
        <f>IF(tabItens[[#This Row],[Média]] &gt; 0, tabItens[[#This Row],[QTDE ATUAL]] / tabItens[[#This Row],[Média]],999.9)</f>
        <v>999.9</v>
      </c>
      <c r="M926" s="372">
        <v>0</v>
      </c>
      <c r="N926" s="373">
        <f>tabItens[[#This Row],[VALOR UNIT.]] * tabItens[[#This Row],[LC]]</f>
        <v>0</v>
      </c>
      <c r="O926" s="374" t="s">
        <v>2113</v>
      </c>
      <c r="P926" s="375"/>
      <c r="Q926" s="376"/>
      <c r="R926" s="250"/>
      <c r="S926" s="377"/>
      <c r="T926" s="378">
        <f>ROUNDDOWN(IFERROR(tabItens[[#This Row],[ATA DT.VALID.]] - $D$1,0) / 30,0)</f>
        <v>-1507</v>
      </c>
      <c r="U926" s="240" t="s">
        <v>1503</v>
      </c>
      <c r="V926" s="256">
        <v>1</v>
      </c>
      <c r="W926" s="379" t="s">
        <v>2068</v>
      </c>
      <c r="X926" s="380">
        <v>55</v>
      </c>
      <c r="Y926" s="381">
        <v>26</v>
      </c>
      <c r="Z926" s="382"/>
      <c r="AA926" s="383"/>
      <c r="AB926" s="384"/>
      <c r="AC926" s="384"/>
      <c r="AD926" s="383"/>
      <c r="AE926" s="384"/>
      <c r="AF926" s="255"/>
      <c r="AG926" s="385" t="s">
        <v>2063</v>
      </c>
      <c r="AH926" s="386"/>
      <c r="AI926" s="255">
        <v>4</v>
      </c>
      <c r="AJ926" s="386">
        <v>44951</v>
      </c>
      <c r="AK926" s="264">
        <v>38656</v>
      </c>
      <c r="AL926" s="264">
        <v>44917</v>
      </c>
      <c r="AM926" s="254"/>
      <c r="AN926" s="243"/>
      <c r="AO926" s="265" t="str">
        <f>_xlfn.IFNA(IF(VLOOKUP(tabItens[[#This Row],[CÓDIGO]],tabExcluirDoEstoque[#Data],1,FALSE),"sim",""),"")</f>
        <v>sim</v>
      </c>
      <c r="AP926" s="387" t="str">
        <f ca="1">IF(OR(ISBLANK(tabItens[[#This Row],[ATA DT.VALID.]]),tabItens[[#This Row],[ATA DT.VALID.]]="",tabItens[[#This Row],[ATA DT.VALID.]]=" "),"",IF(TYPE(tabItens[[#This Row],[ATA DT.VALID.]])=1,ROUNDUP((tabItens[[#This Row],[ATA DT.VALID.]]-TODAY())/7,0),""))</f>
        <v/>
      </c>
      <c r="AQ926" s="388">
        <v>0</v>
      </c>
      <c r="AR926" s="389" t="str">
        <f>IF(ISBLANK(tabItens[[#This Row],[CÓDIGO]]),"",IFERROR(VLOOKUP(tabItens[[#This Row],[CÓDIGO]],Consumo!$C$2:$AI$902,32,FALSE),0))</f>
        <v>05.2023</v>
      </c>
      <c r="AS926" s="390">
        <f>SUMIF(Consumo!$C$3:$C$902,tabItens[[#This Row],[CÓDIGO]],Consumo!$T$3:$T$902) + SUMIF(Consumo!$C$3:$C$902,tabItens[[#This Row],[CÓDIGO]],Consumo!$U$3:$U$902) + SUMIF(Consumo!$C$3:$C$902,tabItens[[#This Row],[CÓDIGO]],Consumo!$V$3:$V$902) + SUMIF(Consumo!$C$3:$C$902,tabItens[[#This Row],[CÓDIGO]],Consumo!$W$3:$W$902)</f>
        <v>4</v>
      </c>
      <c r="AT926" s="390">
        <f>SUMIF(Consumo!$C$3:$C$902,tabItens[[#This Row],[CÓDIGO]],Consumo!$AF$3:$AF$902)</f>
        <v>25</v>
      </c>
      <c r="AU926" s="391">
        <f>SUMIF(Consumo!$C$3:$C$902,tabItens[[#This Row],[CÓDIGO]],Consumo!$AG$3:$AG$902)</f>
        <v>10</v>
      </c>
      <c r="AV926" s="392">
        <f>SUMIF(Consumo!$C$3:$C$902,tabItens[[#This Row],[CÓDIGO]],Consumo!$AE$3:$AE$902)</f>
        <v>0</v>
      </c>
      <c r="AW926" s="369">
        <f>tabItens[[#This Row],[QTDE ATUAL]] + tabItens[[#This Row],[RC QTDE]] + tabItens[[#This Row],[AF SALDO]] + tabItens[[#This Row],[Recentes]]</f>
        <v>96</v>
      </c>
      <c r="AX926" s="393">
        <v>10</v>
      </c>
      <c r="AY926" s="393">
        <v>4</v>
      </c>
      <c r="AZ926" s="393">
        <f>IF(ISBLANK(tabItens[[#This Row],[CÓDIGO]]),"",tabItens[[#This Row],[PontoMês]] * (AZ$2+tabItens[[#This Row],[PontoQtM]]))</f>
        <v>40</v>
      </c>
      <c r="BA926" s="392">
        <f>tabItens[[#This Row],[PontoPed]] - tabItens[[#This Row],[Saldo]] + (1/10)</f>
        <v>-55.9</v>
      </c>
      <c r="BB926" s="392">
        <f xml:space="preserve"> tabItens[[#This Row],[PontoMês]] * BB$2 - tabItens[[#This Row],[QTDE ATUAL]] - (1/10)</f>
        <v>-86.1</v>
      </c>
      <c r="BC926" s="273">
        <f>IF( tabItens[[#This Row],[PontoPed]]&gt;0, IF(tabItens[[#This Row],[PontoPed]]&lt;1, 1, IF( tabItens[[#This Row],[Saldo]]&gt;tabItens[[#This Row],[PontoPed]], 0, (tabItens[[#This Row],[PontoPed]]-tabItens[[#This Row],[Saldo]])/tabItens[[#This Row],[PontoPed]] ) ), 0 )</f>
        <v>0</v>
      </c>
      <c r="BD926" s="394">
        <f>ROUNDDOWN(IF( OR( AND(tabItens[[#This Row],[PontoPed]]&lt;tabItens[[#This Row],[Saldo]],tabItens[[#This Row],[Saldo]]&gt;0), tabItens[[#This Row],[PontoPed]]=0), 99, IF(AND(tabItens[[#This Row],[Saldo]]=0,tabItens[[#This Row],[PontoPed]]&gt;0), 0, (1-tabItens[[#This Row],[PctAb]])*10 ) ),0)</f>
        <v>99</v>
      </c>
      <c r="BE926" s="395">
        <f>MAX(ROUNDDOWN( IF(tabItens[[#This Row],[Abaixo]] &gt; 0,   tabItens[[#This Row],[Abaixo]] + (tabItens[[#This Row],[PontoMês]] * IF( OR( ISBLANK(tabItens[[#This Row],[ATA Nº/ANO]]), tabItens[[#This Row],[ATA Nº/ANO]] = ""),BE$2,BE$1)),0),0),0)</f>
        <v>0</v>
      </c>
      <c r="BF926" s="39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6" s="276">
        <f>SUMIF(Consumo!$C$3:$C$902,tabItens[[#This Row],[CÓDIGO]],Consumo!$E$3:$E$902)</f>
        <v>0</v>
      </c>
      <c r="BH926" s="277">
        <f>IF(AND(tabItens[[#This Row],[Pend]] &gt; 0,tabItens[[#This Row],[Consumo]] &lt;&gt; 0), tabItens[[#This Row],[Pend]] / tabItens[[#This Row],[Consumo]], 0 )</f>
        <v>0</v>
      </c>
      <c r="BI926" s="276"/>
      <c r="BJ926" s="396"/>
      <c r="BK926" s="397" t="s">
        <v>2077</v>
      </c>
    </row>
    <row r="927" spans="1:63" x14ac:dyDescent="0.3">
      <c r="A927" s="364">
        <v>100383</v>
      </c>
      <c r="B927" s="365" t="s">
        <v>624</v>
      </c>
      <c r="C927" s="366" t="s">
        <v>261</v>
      </c>
      <c r="D927" s="367">
        <v>160</v>
      </c>
      <c r="E927" s="243"/>
      <c r="F927" s="368"/>
      <c r="G927" s="368" t="s">
        <v>891</v>
      </c>
      <c r="H927" s="369">
        <v>74</v>
      </c>
      <c r="I927" s="245">
        <v>103003</v>
      </c>
      <c r="J927" s="246">
        <v>160</v>
      </c>
      <c r="K927" s="370">
        <v>3</v>
      </c>
      <c r="L927" s="371">
        <f>IF(tabItens[[#This Row],[Média]] &gt; 0, tabItens[[#This Row],[QTDE ATUAL]] / tabItens[[#This Row],[Média]],999.9)</f>
        <v>999.9</v>
      </c>
      <c r="M927" s="372">
        <v>0</v>
      </c>
      <c r="N927" s="373">
        <f>tabItens[[#This Row],[VALOR UNIT.]] * tabItens[[#This Row],[LC]]</f>
        <v>0</v>
      </c>
      <c r="O927" s="374" t="s">
        <v>2160</v>
      </c>
      <c r="P927" s="375"/>
      <c r="Q927" s="376"/>
      <c r="R927" s="250"/>
      <c r="S927" s="377"/>
      <c r="T927" s="378">
        <f>ROUNDDOWN(IFERROR(tabItens[[#This Row],[ATA DT.VALID.]] - $D$1,0) / 30,0)</f>
        <v>-1507</v>
      </c>
      <c r="U927" s="240" t="s">
        <v>1576</v>
      </c>
      <c r="V927" s="256">
        <v>1</v>
      </c>
      <c r="W927" s="379" t="s">
        <v>2074</v>
      </c>
      <c r="X927" s="380">
        <v>80</v>
      </c>
      <c r="Y927" s="381">
        <v>7</v>
      </c>
      <c r="Z927" s="382"/>
      <c r="AA927" s="383"/>
      <c r="AB927" s="384"/>
      <c r="AC927" s="384"/>
      <c r="AD927" s="383"/>
      <c r="AE927" s="384"/>
      <c r="AF927" s="255"/>
      <c r="AG927" s="385" t="s">
        <v>2063</v>
      </c>
      <c r="AH927" s="386"/>
      <c r="AI927" s="255">
        <v>2</v>
      </c>
      <c r="AJ927" s="386">
        <v>44372</v>
      </c>
      <c r="AK927" s="264">
        <v>39260</v>
      </c>
      <c r="AL927" s="264">
        <v>44757</v>
      </c>
      <c r="AM927" s="254"/>
      <c r="AN927" s="243"/>
      <c r="AO927" s="265" t="str">
        <f>_xlfn.IFNA(IF(VLOOKUP(tabItens[[#This Row],[CÓDIGO]],tabExcluirDoEstoque[#Data],1,FALSE),"sim",""),"")</f>
        <v>sim</v>
      </c>
      <c r="AP927" s="387" t="str">
        <f ca="1">IF(OR(ISBLANK(tabItens[[#This Row],[ATA DT.VALID.]]),tabItens[[#This Row],[ATA DT.VALID.]]="",tabItens[[#This Row],[ATA DT.VALID.]]=" "),"",IF(TYPE(tabItens[[#This Row],[ATA DT.VALID.]])=1,ROUNDUP((tabItens[[#This Row],[ATA DT.VALID.]]-TODAY())/7,0),""))</f>
        <v/>
      </c>
      <c r="AQ927" s="388">
        <v>0</v>
      </c>
      <c r="AR927" s="389" t="str">
        <f>IF(ISBLANK(tabItens[[#This Row],[CÓDIGO]]),"",IFERROR(VLOOKUP(tabItens[[#This Row],[CÓDIGO]],Consumo!$C$2:$AI$902,32,FALSE),0))</f>
        <v>04.2023</v>
      </c>
      <c r="AS927" s="390">
        <f>SUMIF(Consumo!$C$3:$C$902,tabItens[[#This Row],[CÓDIGO]],Consumo!$T$3:$T$902) + SUMIF(Consumo!$C$3:$C$902,tabItens[[#This Row],[CÓDIGO]],Consumo!$U$3:$U$902) + SUMIF(Consumo!$C$3:$C$902,tabItens[[#This Row],[CÓDIGO]],Consumo!$V$3:$V$902) + SUMIF(Consumo!$C$3:$C$902,tabItens[[#This Row],[CÓDIGO]],Consumo!$W$3:$W$902)</f>
        <v>0</v>
      </c>
      <c r="AT927" s="390">
        <f>SUMIF(Consumo!$C$3:$C$902,tabItens[[#This Row],[CÓDIGO]],Consumo!$AF$3:$AF$902)</f>
        <v>7</v>
      </c>
      <c r="AU927" s="391">
        <f>SUMIF(Consumo!$C$3:$C$902,tabItens[[#This Row],[CÓDIGO]],Consumo!$AG$3:$AG$902)</f>
        <v>4</v>
      </c>
      <c r="AV927" s="392">
        <f>SUMIF(Consumo!$C$3:$C$902,tabItens[[#This Row],[CÓDIGO]],Consumo!$AE$3:$AE$902)</f>
        <v>0</v>
      </c>
      <c r="AW927" s="369">
        <f>tabItens[[#This Row],[QTDE ATUAL]] + tabItens[[#This Row],[RC QTDE]] + tabItens[[#This Row],[AF SALDO]] + tabItens[[#This Row],[Recentes]]</f>
        <v>74</v>
      </c>
      <c r="AX927" s="393">
        <v>5</v>
      </c>
      <c r="AY927" s="393">
        <v>4</v>
      </c>
      <c r="AZ927" s="393">
        <f>IF(ISBLANK(tabItens[[#This Row],[CÓDIGO]]),"",tabItens[[#This Row],[PontoMês]] * (AZ$2+tabItens[[#This Row],[PontoQtM]]))</f>
        <v>20</v>
      </c>
      <c r="BA927" s="392">
        <f>tabItens[[#This Row],[PontoPed]] - tabItens[[#This Row],[Saldo]] + (1/10)</f>
        <v>-53.9</v>
      </c>
      <c r="BB927" s="392">
        <f xml:space="preserve"> tabItens[[#This Row],[PontoMês]] * BB$2 - tabItens[[#This Row],[QTDE ATUAL]] - (1/10)</f>
        <v>-69.099999999999994</v>
      </c>
      <c r="BC927" s="273">
        <f>IF( tabItens[[#This Row],[PontoPed]]&gt;0, IF(tabItens[[#This Row],[PontoPed]]&lt;1, 1, IF( tabItens[[#This Row],[Saldo]]&gt;tabItens[[#This Row],[PontoPed]], 0, (tabItens[[#This Row],[PontoPed]]-tabItens[[#This Row],[Saldo]])/tabItens[[#This Row],[PontoPed]] ) ), 0 )</f>
        <v>0</v>
      </c>
      <c r="BD927" s="394">
        <f>ROUNDDOWN(IF( OR( AND(tabItens[[#This Row],[PontoPed]]&lt;tabItens[[#This Row],[Saldo]],tabItens[[#This Row],[Saldo]]&gt;0), tabItens[[#This Row],[PontoPed]]=0), 99, IF(AND(tabItens[[#This Row],[Saldo]]=0,tabItens[[#This Row],[PontoPed]]&gt;0), 0, (1-tabItens[[#This Row],[PctAb]])*10 ) ),0)</f>
        <v>99</v>
      </c>
      <c r="BE927" s="395">
        <f>MAX(ROUNDDOWN( IF(tabItens[[#This Row],[Abaixo]] &gt; 0,   tabItens[[#This Row],[Abaixo]] + (tabItens[[#This Row],[PontoMês]] * IF( OR( ISBLANK(tabItens[[#This Row],[ATA Nº/ANO]]), tabItens[[#This Row],[ATA Nº/ANO]] = ""),BE$2,BE$1)),0),0),0)</f>
        <v>0</v>
      </c>
      <c r="BF927" s="39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7" s="276">
        <f>SUMIF(Consumo!$C$3:$C$902,tabItens[[#This Row],[CÓDIGO]],Consumo!$E$3:$E$902)</f>
        <v>0</v>
      </c>
      <c r="BH927" s="277">
        <f>IF(AND(tabItens[[#This Row],[Pend]] &gt; 0,tabItens[[#This Row],[Consumo]] &lt;&gt; 0), tabItens[[#This Row],[Pend]] / tabItens[[#This Row],[Consumo]], 0 )</f>
        <v>0</v>
      </c>
      <c r="BI927" s="276"/>
      <c r="BJ927" s="396"/>
      <c r="BK927" s="397" t="s">
        <v>2077</v>
      </c>
    </row>
    <row r="928" spans="1:63" x14ac:dyDescent="0.3">
      <c r="A928" s="364">
        <v>103490</v>
      </c>
      <c r="B928" s="365" t="s">
        <v>656</v>
      </c>
      <c r="C928" s="366" t="s">
        <v>261</v>
      </c>
      <c r="D928" s="367">
        <v>416.18</v>
      </c>
      <c r="E928" s="243"/>
      <c r="F928" s="368"/>
      <c r="G928" s="368" t="s">
        <v>891</v>
      </c>
      <c r="H928" s="369">
        <v>3</v>
      </c>
      <c r="I928" s="245">
        <v>103003</v>
      </c>
      <c r="J928" s="246">
        <v>416.18</v>
      </c>
      <c r="K928" s="370"/>
      <c r="L928" s="371">
        <f>IF(tabItens[[#This Row],[Média]] &gt; 0, tabItens[[#This Row],[QTDE ATUAL]] / tabItens[[#This Row],[Média]],999.9)</f>
        <v>999.9</v>
      </c>
      <c r="M928" s="372">
        <v>0</v>
      </c>
      <c r="N928" s="373">
        <f>tabItens[[#This Row],[VALOR UNIT.]] * tabItens[[#This Row],[LC]]</f>
        <v>0</v>
      </c>
      <c r="O928" s="374"/>
      <c r="P928" s="375"/>
      <c r="Q928" s="376"/>
      <c r="R928" s="250"/>
      <c r="S928" s="377"/>
      <c r="T928" s="378">
        <f>ROUNDDOWN(IFERROR(tabItens[[#This Row],[ATA DT.VALID.]] - $D$1,0) / 30,0)</f>
        <v>-1507</v>
      </c>
      <c r="U928" s="240" t="s">
        <v>1278</v>
      </c>
      <c r="V928" s="256">
        <v>1</v>
      </c>
      <c r="W928" s="379" t="s">
        <v>2064</v>
      </c>
      <c r="X928" s="380">
        <v>59</v>
      </c>
      <c r="Y928" s="381">
        <v>18</v>
      </c>
      <c r="Z928" s="382"/>
      <c r="AA928" s="383"/>
      <c r="AB928" s="384"/>
      <c r="AC928" s="384"/>
      <c r="AD928" s="383"/>
      <c r="AE928" s="384"/>
      <c r="AF928" s="255"/>
      <c r="AG928" s="385" t="s">
        <v>2063</v>
      </c>
      <c r="AH928" s="386"/>
      <c r="AI928" s="255">
        <v>0</v>
      </c>
      <c r="AJ928" s="386">
        <v>40511</v>
      </c>
      <c r="AK928" s="264">
        <v>39407</v>
      </c>
      <c r="AL928" s="264">
        <v>44516</v>
      </c>
      <c r="AM928" s="254"/>
      <c r="AN928" s="243"/>
      <c r="AO928" s="265" t="str">
        <f>_xlfn.IFNA(IF(VLOOKUP(tabItens[[#This Row],[CÓDIGO]],tabExcluirDoEstoque[#Data],1,FALSE),"sim",""),"")</f>
        <v>sim</v>
      </c>
      <c r="AP928" s="387" t="str">
        <f ca="1">IF(OR(ISBLANK(tabItens[[#This Row],[ATA DT.VALID.]]),tabItens[[#This Row],[ATA DT.VALID.]]="",tabItens[[#This Row],[ATA DT.VALID.]]=" "),"",IF(TYPE(tabItens[[#This Row],[ATA DT.VALID.]])=1,ROUNDUP((tabItens[[#This Row],[ATA DT.VALID.]]-TODAY())/7,0),""))</f>
        <v/>
      </c>
      <c r="AQ928" s="388"/>
      <c r="AR928" s="389">
        <f>IF(ISBLANK(tabItens[[#This Row],[CÓDIGO]]),"",IFERROR(VLOOKUP(tabItens[[#This Row],[CÓDIGO]],Consumo!$C$2:$AI$902,32,FALSE),0))</f>
        <v>0</v>
      </c>
      <c r="AS928" s="390">
        <f>SUMIF(Consumo!$C$3:$C$902,tabItens[[#This Row],[CÓDIGO]],Consumo!$T$3:$T$902) + SUMIF(Consumo!$C$3:$C$902,tabItens[[#This Row],[CÓDIGO]],Consumo!$U$3:$U$902) + SUMIF(Consumo!$C$3:$C$902,tabItens[[#This Row],[CÓDIGO]],Consumo!$V$3:$V$902) + SUMIF(Consumo!$C$3:$C$902,tabItens[[#This Row],[CÓDIGO]],Consumo!$W$3:$W$902)</f>
        <v>0</v>
      </c>
      <c r="AT928" s="390">
        <f>SUMIF(Consumo!$C$3:$C$902,tabItens[[#This Row],[CÓDIGO]],Consumo!$AF$3:$AF$902)</f>
        <v>0</v>
      </c>
      <c r="AU928" s="391">
        <f>SUMIF(Consumo!$C$3:$C$902,tabItens[[#This Row],[CÓDIGO]],Consumo!$AG$3:$AG$902)</f>
        <v>0</v>
      </c>
      <c r="AV928" s="392">
        <f>SUMIF(Consumo!$C$3:$C$902,tabItens[[#This Row],[CÓDIGO]],Consumo!$AE$3:$AE$902)</f>
        <v>0</v>
      </c>
      <c r="AW928" s="369">
        <f>tabItens[[#This Row],[QTDE ATUAL]] + tabItens[[#This Row],[RC QTDE]] + tabItens[[#This Row],[AF SALDO]] + tabItens[[#This Row],[Recentes]]</f>
        <v>3</v>
      </c>
      <c r="AX928" s="393">
        <v>1</v>
      </c>
      <c r="AY928" s="393">
        <v>4</v>
      </c>
      <c r="AZ928" s="393">
        <f>IF(ISBLANK(tabItens[[#This Row],[CÓDIGO]]),"",tabItens[[#This Row],[PontoMês]] * (AZ$2+tabItens[[#This Row],[PontoQtM]]))</f>
        <v>4</v>
      </c>
      <c r="BA928" s="392">
        <f>tabItens[[#This Row],[PontoPed]] - tabItens[[#This Row],[Saldo]] + (1/10)</f>
        <v>1.1000000000000001</v>
      </c>
      <c r="BB928" s="392">
        <f xml:space="preserve"> tabItens[[#This Row],[PontoMês]] * BB$2 - tabItens[[#This Row],[QTDE ATUAL]] - (1/10)</f>
        <v>-2.1</v>
      </c>
      <c r="BC928" s="273">
        <f>IF( tabItens[[#This Row],[PontoPed]]&gt;0, IF(tabItens[[#This Row],[PontoPed]]&lt;1, 1, IF( tabItens[[#This Row],[Saldo]]&gt;tabItens[[#This Row],[PontoPed]], 0, (tabItens[[#This Row],[PontoPed]]-tabItens[[#This Row],[Saldo]])/tabItens[[#This Row],[PontoPed]] ) ), 0 )</f>
        <v>0.25</v>
      </c>
      <c r="BD928" s="394">
        <f>ROUNDDOWN(IF( OR( AND(tabItens[[#This Row],[PontoPed]]&lt;tabItens[[#This Row],[Saldo]],tabItens[[#This Row],[Saldo]]&gt;0), tabItens[[#This Row],[PontoPed]]=0), 99, IF(AND(tabItens[[#This Row],[Saldo]]=0,tabItens[[#This Row],[PontoPed]]&gt;0), 0, (1-tabItens[[#This Row],[PctAb]])*10 ) ),0)</f>
        <v>7</v>
      </c>
      <c r="BE928" s="395">
        <f>MAX(ROUNDDOWN( IF(tabItens[[#This Row],[Abaixo]] &gt; 0,   tabItens[[#This Row],[Abaixo]] + (tabItens[[#This Row],[PontoMês]] * IF( OR( ISBLANK(tabItens[[#This Row],[ATA Nº/ANO]]), tabItens[[#This Row],[ATA Nº/ANO]] = ""),BE$2,BE$1)),0),0),0)</f>
        <v>7</v>
      </c>
      <c r="BF928"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v>
      </c>
      <c r="BG928" s="276">
        <f>SUMIF(Consumo!$C$3:$C$902,tabItens[[#This Row],[CÓDIGO]],Consumo!$E$3:$E$902)</f>
        <v>0</v>
      </c>
      <c r="BH928" s="277">
        <f>IF(AND(tabItens[[#This Row],[Pend]] &gt; 0,tabItens[[#This Row],[Consumo]] &lt;&gt; 0), tabItens[[#This Row],[Pend]] / tabItens[[#This Row],[Consumo]], 0 )</f>
        <v>0</v>
      </c>
      <c r="BI928" s="276"/>
      <c r="BJ928" s="396"/>
      <c r="BK928" s="397" t="s">
        <v>2077</v>
      </c>
    </row>
    <row r="929" spans="1:63" x14ac:dyDescent="0.3">
      <c r="A929" s="364">
        <v>98360</v>
      </c>
      <c r="B929" s="365" t="s">
        <v>613</v>
      </c>
      <c r="C929" s="366" t="s">
        <v>261</v>
      </c>
      <c r="D929" s="367">
        <v>42</v>
      </c>
      <c r="E929" s="243"/>
      <c r="F929" s="368"/>
      <c r="G929" s="368" t="s">
        <v>891</v>
      </c>
      <c r="H929" s="369">
        <v>55</v>
      </c>
      <c r="I929" s="245">
        <v>103003</v>
      </c>
      <c r="J929" s="246">
        <v>42</v>
      </c>
      <c r="K929" s="370"/>
      <c r="L929" s="371">
        <f>IF(tabItens[[#This Row],[Média]] &gt; 0, tabItens[[#This Row],[QTDE ATUAL]] / tabItens[[#This Row],[Média]],999.9)</f>
        <v>999.9</v>
      </c>
      <c r="M929" s="372">
        <v>0</v>
      </c>
      <c r="N929" s="373">
        <f>tabItens[[#This Row],[VALOR UNIT.]] * tabItens[[#This Row],[LC]]</f>
        <v>0</v>
      </c>
      <c r="O929" s="374" t="s">
        <v>2159</v>
      </c>
      <c r="P929" s="375"/>
      <c r="Q929" s="376"/>
      <c r="R929" s="250"/>
      <c r="S929" s="377"/>
      <c r="T929" s="378">
        <f>ROUNDDOWN(IFERROR(tabItens[[#This Row],[ATA DT.VALID.]] - $D$1,0) / 30,0)</f>
        <v>-1507</v>
      </c>
      <c r="U929" s="240" t="s">
        <v>1564</v>
      </c>
      <c r="V929" s="256">
        <v>1</v>
      </c>
      <c r="W929" s="379" t="s">
        <v>2069</v>
      </c>
      <c r="X929" s="380">
        <v>70</v>
      </c>
      <c r="Y929" s="381">
        <v>47</v>
      </c>
      <c r="Z929" s="382"/>
      <c r="AA929" s="383"/>
      <c r="AB929" s="384"/>
      <c r="AC929" s="384"/>
      <c r="AD929" s="383"/>
      <c r="AE929" s="384"/>
      <c r="AF929" s="255"/>
      <c r="AG929" s="385" t="s">
        <v>2063</v>
      </c>
      <c r="AH929" s="386"/>
      <c r="AI929" s="255">
        <v>0</v>
      </c>
      <c r="AJ929" s="386">
        <v>43063</v>
      </c>
      <c r="AK929" s="264">
        <v>39168</v>
      </c>
      <c r="AL929" s="264">
        <v>44789</v>
      </c>
      <c r="AM929" s="254"/>
      <c r="AN929" s="243"/>
      <c r="AO929" s="265" t="str">
        <f>_xlfn.IFNA(IF(VLOOKUP(tabItens[[#This Row],[CÓDIGO]],tabExcluirDoEstoque[#Data],1,FALSE),"sim",""),"")</f>
        <v>sim</v>
      </c>
      <c r="AP929" s="387" t="str">
        <f ca="1">IF(OR(ISBLANK(tabItens[[#This Row],[ATA DT.VALID.]]),tabItens[[#This Row],[ATA DT.VALID.]]="",tabItens[[#This Row],[ATA DT.VALID.]]=" "),"",IF(TYPE(tabItens[[#This Row],[ATA DT.VALID.]])=1,ROUNDUP((tabItens[[#This Row],[ATA DT.VALID.]]-TODAY())/7,0),""))</f>
        <v/>
      </c>
      <c r="AQ929" s="388">
        <v>0</v>
      </c>
      <c r="AR929" s="389">
        <f>IF(ISBLANK(tabItens[[#This Row],[CÓDIGO]]),"",IFERROR(VLOOKUP(tabItens[[#This Row],[CÓDIGO]],Consumo!$C$2:$AI$902,32,FALSE),0))</f>
        <v>0</v>
      </c>
      <c r="AS929" s="390">
        <f>SUMIF(Consumo!$C$3:$C$902,tabItens[[#This Row],[CÓDIGO]],Consumo!$T$3:$T$902) + SUMIF(Consumo!$C$3:$C$902,tabItens[[#This Row],[CÓDIGO]],Consumo!$U$3:$U$902) + SUMIF(Consumo!$C$3:$C$902,tabItens[[#This Row],[CÓDIGO]],Consumo!$V$3:$V$902) + SUMIF(Consumo!$C$3:$C$902,tabItens[[#This Row],[CÓDIGO]],Consumo!$W$3:$W$902)</f>
        <v>0</v>
      </c>
      <c r="AT929" s="390">
        <f>SUMIF(Consumo!$C$3:$C$902,tabItens[[#This Row],[CÓDIGO]],Consumo!$AF$3:$AF$902)</f>
        <v>0</v>
      </c>
      <c r="AU929" s="391">
        <f>SUMIF(Consumo!$C$3:$C$902,tabItens[[#This Row],[CÓDIGO]],Consumo!$AG$3:$AG$902)</f>
        <v>0</v>
      </c>
      <c r="AV929" s="392">
        <f>SUMIF(Consumo!$C$3:$C$902,tabItens[[#This Row],[CÓDIGO]],Consumo!$AE$3:$AE$902)</f>
        <v>0</v>
      </c>
      <c r="AW929" s="369">
        <f>tabItens[[#This Row],[QTDE ATUAL]] + tabItens[[#This Row],[RC QTDE]] + tabItens[[#This Row],[AF SALDO]] + tabItens[[#This Row],[Recentes]]</f>
        <v>55</v>
      </c>
      <c r="AX929" s="393">
        <v>0</v>
      </c>
      <c r="AY929" s="393">
        <v>0</v>
      </c>
      <c r="AZ929" s="393">
        <f>IF(ISBLANK(tabItens[[#This Row],[CÓDIGO]]),"",tabItens[[#This Row],[PontoMês]] * (AZ$2+tabItens[[#This Row],[PontoQtM]]))</f>
        <v>0</v>
      </c>
      <c r="BA929" s="392">
        <f>tabItens[[#This Row],[PontoPed]] - tabItens[[#This Row],[Saldo]] + (1/10)</f>
        <v>-54.9</v>
      </c>
      <c r="BB929" s="392">
        <f xml:space="preserve"> tabItens[[#This Row],[PontoMês]] * BB$2 - tabItens[[#This Row],[QTDE ATUAL]] - (1/10)</f>
        <v>-55.1</v>
      </c>
      <c r="BC929" s="273">
        <f>IF( tabItens[[#This Row],[PontoPed]]&gt;0, IF(tabItens[[#This Row],[PontoPed]]&lt;1, 1, IF( tabItens[[#This Row],[Saldo]]&gt;tabItens[[#This Row],[PontoPed]], 0, (tabItens[[#This Row],[PontoPed]]-tabItens[[#This Row],[Saldo]])/tabItens[[#This Row],[PontoPed]] ) ), 0 )</f>
        <v>0</v>
      </c>
      <c r="BD929" s="394">
        <f>ROUNDDOWN(IF( OR( AND(tabItens[[#This Row],[PontoPed]]&lt;tabItens[[#This Row],[Saldo]],tabItens[[#This Row],[Saldo]]&gt;0), tabItens[[#This Row],[PontoPed]]=0), 99, IF(AND(tabItens[[#This Row],[Saldo]]=0,tabItens[[#This Row],[PontoPed]]&gt;0), 0, (1-tabItens[[#This Row],[PctAb]])*10 ) ),0)</f>
        <v>99</v>
      </c>
      <c r="BE929" s="395">
        <f>MAX(ROUNDDOWN( IF(tabItens[[#This Row],[Abaixo]] &gt; 0,   tabItens[[#This Row],[Abaixo]] + (tabItens[[#This Row],[PontoMês]] * IF( OR( ISBLANK(tabItens[[#This Row],[ATA Nº/ANO]]), tabItens[[#This Row],[ATA Nº/ANO]] = ""),BE$2,BE$1)),0),0),0)</f>
        <v>0</v>
      </c>
      <c r="BF929" s="39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9" s="276">
        <f>SUMIF(Consumo!$C$3:$C$902,tabItens[[#This Row],[CÓDIGO]],Consumo!$E$3:$E$902)</f>
        <v>0</v>
      </c>
      <c r="BH929" s="277">
        <f>IF(AND(tabItens[[#This Row],[Pend]] &gt; 0,tabItens[[#This Row],[Consumo]] &lt;&gt; 0), tabItens[[#This Row],[Pend]] / tabItens[[#This Row],[Consumo]], 0 )</f>
        <v>0</v>
      </c>
      <c r="BI929" s="276"/>
      <c r="BJ929" s="396"/>
      <c r="BK929" s="397" t="s">
        <v>2077</v>
      </c>
    </row>
    <row r="930" spans="1:63" x14ac:dyDescent="0.3">
      <c r="A930" s="364">
        <v>128392</v>
      </c>
      <c r="B930" s="365" t="s">
        <v>798</v>
      </c>
      <c r="C930" s="366" t="s">
        <v>261</v>
      </c>
      <c r="D930" s="367">
        <v>210.5</v>
      </c>
      <c r="E930" s="243"/>
      <c r="F930" s="368"/>
      <c r="G930" s="368" t="s">
        <v>891</v>
      </c>
      <c r="H930" s="369">
        <v>103</v>
      </c>
      <c r="I930" s="245">
        <v>103003</v>
      </c>
      <c r="J930" s="246">
        <v>210.5</v>
      </c>
      <c r="K930" s="370"/>
      <c r="L930" s="371">
        <f>IF(tabItens[[#This Row],[Média]] &gt; 0, tabItens[[#This Row],[QTDE ATUAL]] / tabItens[[#This Row],[Média]],999.9)</f>
        <v>999.9</v>
      </c>
      <c r="M930" s="372">
        <v>0</v>
      </c>
      <c r="N930" s="373">
        <f>tabItens[[#This Row],[VALOR UNIT.]] * tabItens[[#This Row],[LC]]</f>
        <v>0</v>
      </c>
      <c r="O930" s="374"/>
      <c r="P930" s="375"/>
      <c r="Q930" s="376"/>
      <c r="R930" s="250"/>
      <c r="S930" s="377"/>
      <c r="T930" s="378">
        <f>ROUNDDOWN(IFERROR(tabItens[[#This Row],[ATA DT.VALID.]] - $D$1,0) / 30,0)</f>
        <v>-1507</v>
      </c>
      <c r="U930" s="240" t="s">
        <v>1564</v>
      </c>
      <c r="V930" s="256">
        <v>1</v>
      </c>
      <c r="W930" s="379" t="s">
        <v>2069</v>
      </c>
      <c r="X930" s="380">
        <v>70</v>
      </c>
      <c r="Y930" s="381">
        <v>47</v>
      </c>
      <c r="Z930" s="382"/>
      <c r="AA930" s="383"/>
      <c r="AB930" s="384"/>
      <c r="AC930" s="384"/>
      <c r="AD930" s="383"/>
      <c r="AE930" s="384"/>
      <c r="AF930" s="255"/>
      <c r="AG930" s="385" t="s">
        <v>2063</v>
      </c>
      <c r="AH930" s="386"/>
      <c r="AI930" s="255">
        <v>0</v>
      </c>
      <c r="AJ930" s="386">
        <v>42522</v>
      </c>
      <c r="AK930" s="264">
        <v>41851</v>
      </c>
      <c r="AL930" s="264">
        <v>42499</v>
      </c>
      <c r="AM930" s="254"/>
      <c r="AN930" s="243"/>
      <c r="AO930" s="265" t="str">
        <f>_xlfn.IFNA(IF(VLOOKUP(tabItens[[#This Row],[CÓDIGO]],tabExcluirDoEstoque[#Data],1,FALSE),"sim",""),"")</f>
        <v>sim</v>
      </c>
      <c r="AP930" s="387" t="str">
        <f ca="1">IF(OR(ISBLANK(tabItens[[#This Row],[ATA DT.VALID.]]),tabItens[[#This Row],[ATA DT.VALID.]]="",tabItens[[#This Row],[ATA DT.VALID.]]=" "),"",IF(TYPE(tabItens[[#This Row],[ATA DT.VALID.]])=1,ROUNDUP((tabItens[[#This Row],[ATA DT.VALID.]]-TODAY())/7,0),""))</f>
        <v/>
      </c>
      <c r="AQ930" s="388"/>
      <c r="AR930" s="389">
        <f>IF(ISBLANK(tabItens[[#This Row],[CÓDIGO]]),"",IFERROR(VLOOKUP(tabItens[[#This Row],[CÓDIGO]],Consumo!$C$2:$AI$902,32,FALSE),0))</f>
        <v>0</v>
      </c>
      <c r="AS930" s="390">
        <f>SUMIF(Consumo!$C$3:$C$902,tabItens[[#This Row],[CÓDIGO]],Consumo!$T$3:$T$902) + SUMIF(Consumo!$C$3:$C$902,tabItens[[#This Row],[CÓDIGO]],Consumo!$U$3:$U$902) + SUMIF(Consumo!$C$3:$C$902,tabItens[[#This Row],[CÓDIGO]],Consumo!$V$3:$V$902) + SUMIF(Consumo!$C$3:$C$902,tabItens[[#This Row],[CÓDIGO]],Consumo!$W$3:$W$902)</f>
        <v>0</v>
      </c>
      <c r="AT930" s="390">
        <f>SUMIF(Consumo!$C$3:$C$902,tabItens[[#This Row],[CÓDIGO]],Consumo!$AF$3:$AF$902)</f>
        <v>0</v>
      </c>
      <c r="AU930" s="391">
        <f>SUMIF(Consumo!$C$3:$C$902,tabItens[[#This Row],[CÓDIGO]],Consumo!$AG$3:$AG$902)</f>
        <v>0</v>
      </c>
      <c r="AV930" s="392">
        <f>SUMIF(Consumo!$C$3:$C$902,tabItens[[#This Row],[CÓDIGO]],Consumo!$AE$3:$AE$902)</f>
        <v>0</v>
      </c>
      <c r="AW930" s="369">
        <f>tabItens[[#This Row],[QTDE ATUAL]] + tabItens[[#This Row],[RC QTDE]] + tabItens[[#This Row],[AF SALDO]] + tabItens[[#This Row],[Recentes]]</f>
        <v>103</v>
      </c>
      <c r="AX930" s="393">
        <v>0</v>
      </c>
      <c r="AY930" s="393">
        <v>0</v>
      </c>
      <c r="AZ930" s="393">
        <f>IF(ISBLANK(tabItens[[#This Row],[CÓDIGO]]),"",tabItens[[#This Row],[PontoMês]] * (AZ$2+tabItens[[#This Row],[PontoQtM]]))</f>
        <v>0</v>
      </c>
      <c r="BA930" s="392">
        <f>tabItens[[#This Row],[PontoPed]] - tabItens[[#This Row],[Saldo]] + (1/10)</f>
        <v>-102.9</v>
      </c>
      <c r="BB930" s="392">
        <f xml:space="preserve"> tabItens[[#This Row],[PontoMês]] * BB$2 - tabItens[[#This Row],[QTDE ATUAL]] - (1/10)</f>
        <v>-103.1</v>
      </c>
      <c r="BC930" s="273">
        <f>IF( tabItens[[#This Row],[PontoPed]]&gt;0, IF(tabItens[[#This Row],[PontoPed]]&lt;1, 1, IF( tabItens[[#This Row],[Saldo]]&gt;tabItens[[#This Row],[PontoPed]], 0, (tabItens[[#This Row],[PontoPed]]-tabItens[[#This Row],[Saldo]])/tabItens[[#This Row],[PontoPed]] ) ), 0 )</f>
        <v>0</v>
      </c>
      <c r="BD930" s="394">
        <f>ROUNDDOWN(IF( OR( AND(tabItens[[#This Row],[PontoPed]]&lt;tabItens[[#This Row],[Saldo]],tabItens[[#This Row],[Saldo]]&gt;0), tabItens[[#This Row],[PontoPed]]=0), 99, IF(AND(tabItens[[#This Row],[Saldo]]=0,tabItens[[#This Row],[PontoPed]]&gt;0), 0, (1-tabItens[[#This Row],[PctAb]])*10 ) ),0)</f>
        <v>99</v>
      </c>
      <c r="BE930" s="395">
        <f>MAX(ROUNDDOWN( IF(tabItens[[#This Row],[Abaixo]] &gt; 0,   tabItens[[#This Row],[Abaixo]] + (tabItens[[#This Row],[PontoMês]] * IF( OR( ISBLANK(tabItens[[#This Row],[ATA Nº/ANO]]), tabItens[[#This Row],[ATA Nº/ANO]] = ""),BE$2,BE$1)),0),0),0)</f>
        <v>0</v>
      </c>
      <c r="BF930"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0" s="276">
        <f>SUMIF(Consumo!$C$3:$C$902,tabItens[[#This Row],[CÓDIGO]],Consumo!$E$3:$E$902)</f>
        <v>0</v>
      </c>
      <c r="BH930" s="277">
        <f>IF(AND(tabItens[[#This Row],[Pend]] &gt; 0,tabItens[[#This Row],[Consumo]] &lt;&gt; 0), tabItens[[#This Row],[Pend]] / tabItens[[#This Row],[Consumo]], 0 )</f>
        <v>0</v>
      </c>
      <c r="BI930" s="276"/>
      <c r="BJ930" s="396"/>
      <c r="BK930" s="397" t="s">
        <v>2077</v>
      </c>
    </row>
    <row r="931" spans="1:63" x14ac:dyDescent="0.3">
      <c r="A931" s="364">
        <v>13021</v>
      </c>
      <c r="B931" s="365" t="s">
        <v>314</v>
      </c>
      <c r="C931" s="366" t="s">
        <v>270</v>
      </c>
      <c r="D931" s="367">
        <v>0.95</v>
      </c>
      <c r="E931" s="243"/>
      <c r="F931" s="368"/>
      <c r="G931" s="368" t="s">
        <v>891</v>
      </c>
      <c r="H931" s="369">
        <v>250</v>
      </c>
      <c r="I931" s="245">
        <v>103003</v>
      </c>
      <c r="J931" s="246">
        <v>1.27</v>
      </c>
      <c r="K931" s="370"/>
      <c r="L931" s="371">
        <f>IF(tabItens[[#This Row],[Média]] &gt; 0, tabItens[[#This Row],[QTDE ATUAL]] / tabItens[[#This Row],[Média]],999.9)</f>
        <v>999.9</v>
      </c>
      <c r="M931" s="372">
        <v>0</v>
      </c>
      <c r="N931" s="373">
        <f>tabItens[[#This Row],[VALOR UNIT.]] * tabItens[[#This Row],[LC]]</f>
        <v>0</v>
      </c>
      <c r="O931" s="374"/>
      <c r="P931" s="375"/>
      <c r="Q931" s="376"/>
      <c r="R931" s="250"/>
      <c r="S931" s="377"/>
      <c r="T931" s="378">
        <f>ROUNDDOWN(IFERROR(tabItens[[#This Row],[ATA DT.VALID.]] - $D$1,0) / 30,0)</f>
        <v>-1507</v>
      </c>
      <c r="U931" s="240" t="s">
        <v>997</v>
      </c>
      <c r="V931" s="256">
        <v>1</v>
      </c>
      <c r="W931" s="379" t="s">
        <v>2062</v>
      </c>
      <c r="X931" s="380">
        <v>67</v>
      </c>
      <c r="Y931" s="381">
        <v>6</v>
      </c>
      <c r="Z931" s="382"/>
      <c r="AA931" s="383"/>
      <c r="AB931" s="384"/>
      <c r="AC931" s="384"/>
      <c r="AD931" s="383"/>
      <c r="AE931" s="384"/>
      <c r="AF931" s="255"/>
      <c r="AG931" s="385" t="s">
        <v>2063</v>
      </c>
      <c r="AH931" s="386"/>
      <c r="AI931" s="255">
        <v>0</v>
      </c>
      <c r="AJ931" s="386" t="s">
        <v>891</v>
      </c>
      <c r="AK931" s="264" t="s">
        <v>891</v>
      </c>
      <c r="AL931" s="264">
        <v>35536</v>
      </c>
      <c r="AM931" s="254"/>
      <c r="AN931" s="243"/>
      <c r="AO931" s="265" t="str">
        <f>_xlfn.IFNA(IF(VLOOKUP(tabItens[[#This Row],[CÓDIGO]],tabExcluirDoEstoque[#Data],1,FALSE),"sim",""),"")</f>
        <v>sim</v>
      </c>
      <c r="AP931" s="387" t="str">
        <f ca="1">IF(OR(ISBLANK(tabItens[[#This Row],[ATA DT.VALID.]]),tabItens[[#This Row],[ATA DT.VALID.]]="",tabItens[[#This Row],[ATA DT.VALID.]]=" "),"",IF(TYPE(tabItens[[#This Row],[ATA DT.VALID.]])=1,ROUNDUP((tabItens[[#This Row],[ATA DT.VALID.]]-TODAY())/7,0),""))</f>
        <v/>
      </c>
      <c r="AQ931" s="388"/>
      <c r="AR931" s="389">
        <f>IF(ISBLANK(tabItens[[#This Row],[CÓDIGO]]),"",IFERROR(VLOOKUP(tabItens[[#This Row],[CÓDIGO]],Consumo!$C$2:$AI$902,32,FALSE),0))</f>
        <v>0</v>
      </c>
      <c r="AS931" s="390">
        <f>SUMIF(Consumo!$C$3:$C$902,tabItens[[#This Row],[CÓDIGO]],Consumo!$T$3:$T$902) + SUMIF(Consumo!$C$3:$C$902,tabItens[[#This Row],[CÓDIGO]],Consumo!$U$3:$U$902) + SUMIF(Consumo!$C$3:$C$902,tabItens[[#This Row],[CÓDIGO]],Consumo!$V$3:$V$902) + SUMIF(Consumo!$C$3:$C$902,tabItens[[#This Row],[CÓDIGO]],Consumo!$W$3:$W$902)</f>
        <v>0</v>
      </c>
      <c r="AT931" s="390">
        <f>SUMIF(Consumo!$C$3:$C$902,tabItens[[#This Row],[CÓDIGO]],Consumo!$AF$3:$AF$902)</f>
        <v>0</v>
      </c>
      <c r="AU931" s="391">
        <f>SUMIF(Consumo!$C$3:$C$902,tabItens[[#This Row],[CÓDIGO]],Consumo!$AG$3:$AG$902)</f>
        <v>0</v>
      </c>
      <c r="AV931" s="392">
        <f>SUMIF(Consumo!$C$3:$C$902,tabItens[[#This Row],[CÓDIGO]],Consumo!$AE$3:$AE$902)</f>
        <v>0</v>
      </c>
      <c r="AW931" s="369">
        <f>tabItens[[#This Row],[QTDE ATUAL]] + tabItens[[#This Row],[RC QTDE]] + tabItens[[#This Row],[AF SALDO]] + tabItens[[#This Row],[Recentes]]</f>
        <v>250</v>
      </c>
      <c r="AX931" s="393">
        <v>0</v>
      </c>
      <c r="AY931" s="393">
        <v>4</v>
      </c>
      <c r="AZ931" s="393">
        <f>IF(ISBLANK(tabItens[[#This Row],[CÓDIGO]]),"",tabItens[[#This Row],[PontoMês]] * (AZ$2+tabItens[[#This Row],[PontoQtM]]))</f>
        <v>0</v>
      </c>
      <c r="BA931" s="392">
        <f>tabItens[[#This Row],[PontoPed]] - tabItens[[#This Row],[Saldo]] + (1/10)</f>
        <v>-249.9</v>
      </c>
      <c r="BB931" s="392">
        <f xml:space="preserve"> tabItens[[#This Row],[PontoMês]] * BB$2 - tabItens[[#This Row],[QTDE ATUAL]] - (1/10)</f>
        <v>-250.1</v>
      </c>
      <c r="BC931" s="273">
        <f>IF( tabItens[[#This Row],[PontoPed]]&gt;0, IF(tabItens[[#This Row],[PontoPed]]&lt;1, 1, IF( tabItens[[#This Row],[Saldo]]&gt;tabItens[[#This Row],[PontoPed]], 0, (tabItens[[#This Row],[PontoPed]]-tabItens[[#This Row],[Saldo]])/tabItens[[#This Row],[PontoPed]] ) ), 0 )</f>
        <v>0</v>
      </c>
      <c r="BD931" s="394">
        <f>ROUNDDOWN(IF( OR( AND(tabItens[[#This Row],[PontoPed]]&lt;tabItens[[#This Row],[Saldo]],tabItens[[#This Row],[Saldo]]&gt;0), tabItens[[#This Row],[PontoPed]]=0), 99, IF(AND(tabItens[[#This Row],[Saldo]]=0,tabItens[[#This Row],[PontoPed]]&gt;0), 0, (1-tabItens[[#This Row],[PctAb]])*10 ) ),0)</f>
        <v>99</v>
      </c>
      <c r="BE931" s="395">
        <f>MAX(ROUNDDOWN( IF(tabItens[[#This Row],[Abaixo]] &gt; 0,   tabItens[[#This Row],[Abaixo]] + (tabItens[[#This Row],[PontoMês]] * IF( OR( ISBLANK(tabItens[[#This Row],[ATA Nº/ANO]]), tabItens[[#This Row],[ATA Nº/ANO]] = ""),BE$2,BE$1)),0),0),0)</f>
        <v>0</v>
      </c>
      <c r="BF931"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1" s="276">
        <f>SUMIF(Consumo!$C$3:$C$902,tabItens[[#This Row],[CÓDIGO]],Consumo!$E$3:$E$902)</f>
        <v>0</v>
      </c>
      <c r="BH931" s="277">
        <f>IF(AND(tabItens[[#This Row],[Pend]] &gt; 0,tabItens[[#This Row],[Consumo]] &lt;&gt; 0), tabItens[[#This Row],[Pend]] / tabItens[[#This Row],[Consumo]], 0 )</f>
        <v>0</v>
      </c>
      <c r="BI931" s="276"/>
      <c r="BJ931" s="396"/>
      <c r="BK931" s="397" t="s">
        <v>2077</v>
      </c>
    </row>
    <row r="932" spans="1:63" x14ac:dyDescent="0.3">
      <c r="A932" s="364">
        <v>108440</v>
      </c>
      <c r="B932" s="365" t="s">
        <v>693</v>
      </c>
      <c r="C932" s="366" t="s">
        <v>31</v>
      </c>
      <c r="D932" s="367">
        <v>45</v>
      </c>
      <c r="E932" s="243"/>
      <c r="F932" s="368"/>
      <c r="G932" s="368" t="s">
        <v>891</v>
      </c>
      <c r="H932" s="369">
        <v>6</v>
      </c>
      <c r="I932" s="245">
        <v>103003</v>
      </c>
      <c r="J932" s="246">
        <v>45</v>
      </c>
      <c r="K932" s="370">
        <v>4</v>
      </c>
      <c r="L932" s="371">
        <f>IF(tabItens[[#This Row],[Média]] &gt; 0, tabItens[[#This Row],[QTDE ATUAL]] / tabItens[[#This Row],[Média]],999.9)</f>
        <v>999.9</v>
      </c>
      <c r="M932" s="372">
        <v>0</v>
      </c>
      <c r="N932" s="373">
        <f>tabItens[[#This Row],[VALOR UNIT.]] * tabItens[[#This Row],[LC]]</f>
        <v>0</v>
      </c>
      <c r="O932" s="374" t="s">
        <v>2165</v>
      </c>
      <c r="P932" s="375"/>
      <c r="Q932" s="376"/>
      <c r="R932" s="250"/>
      <c r="S932" s="377"/>
      <c r="T932" s="378">
        <f>ROUNDDOWN(IFERROR(tabItens[[#This Row],[ATA DT.VALID.]] - $D$1,0) / 30,0)</f>
        <v>-1507</v>
      </c>
      <c r="U932" s="240" t="s">
        <v>1091</v>
      </c>
      <c r="V932" s="256">
        <v>1</v>
      </c>
      <c r="W932" s="379" t="s">
        <v>2068</v>
      </c>
      <c r="X932" s="380">
        <v>55</v>
      </c>
      <c r="Y932" s="381">
        <v>49</v>
      </c>
      <c r="Z932" s="382"/>
      <c r="AA932" s="383"/>
      <c r="AB932" s="384"/>
      <c r="AC932" s="384"/>
      <c r="AD932" s="383"/>
      <c r="AE932" s="384"/>
      <c r="AF932" s="255"/>
      <c r="AG932" s="385" t="s">
        <v>2063</v>
      </c>
      <c r="AH932" s="386"/>
      <c r="AI932" s="255">
        <v>0</v>
      </c>
      <c r="AJ932" s="386">
        <v>43924</v>
      </c>
      <c r="AK932" s="264">
        <v>39738</v>
      </c>
      <c r="AL932" s="264">
        <v>43880</v>
      </c>
      <c r="AM932" s="254"/>
      <c r="AN932" s="243"/>
      <c r="AO932" s="265" t="str">
        <f>_xlfn.IFNA(IF(VLOOKUP(tabItens[[#This Row],[CÓDIGO]],tabExcluirDoEstoque[#Data],1,FALSE),"sim",""),"")</f>
        <v>sim</v>
      </c>
      <c r="AP932" s="387" t="str">
        <f ca="1">IF(OR(ISBLANK(tabItens[[#This Row],[ATA DT.VALID.]]),tabItens[[#This Row],[ATA DT.VALID.]]="",tabItens[[#This Row],[ATA DT.VALID.]]=" "),"",IF(TYPE(tabItens[[#This Row],[ATA DT.VALID.]])=1,ROUNDUP((tabItens[[#This Row],[ATA DT.VALID.]]-TODAY())/7,0),""))</f>
        <v/>
      </c>
      <c r="AQ932" s="388">
        <v>0</v>
      </c>
      <c r="AR932" s="389" t="str">
        <f>IF(ISBLANK(tabItens[[#This Row],[CÓDIGO]]),"",IFERROR(VLOOKUP(tabItens[[#This Row],[CÓDIGO]],Consumo!$C$2:$AI$902,32,FALSE),0))</f>
        <v>08.2023</v>
      </c>
      <c r="AS932" s="390">
        <f>SUMIF(Consumo!$C$3:$C$902,tabItens[[#This Row],[CÓDIGO]],Consumo!$T$3:$T$902) + SUMIF(Consumo!$C$3:$C$902,tabItens[[#This Row],[CÓDIGO]],Consumo!$U$3:$U$902) + SUMIF(Consumo!$C$3:$C$902,tabItens[[#This Row],[CÓDIGO]],Consumo!$V$3:$V$902) + SUMIF(Consumo!$C$3:$C$902,tabItens[[#This Row],[CÓDIGO]],Consumo!$W$3:$W$902)</f>
        <v>4</v>
      </c>
      <c r="AT932" s="390">
        <f>SUMIF(Consumo!$C$3:$C$902,tabItens[[#This Row],[CÓDIGO]],Consumo!$AF$3:$AF$902)</f>
        <v>4</v>
      </c>
      <c r="AU932" s="391">
        <f>SUMIF(Consumo!$C$3:$C$902,tabItens[[#This Row],[CÓDIGO]],Consumo!$AG$3:$AG$902)</f>
        <v>4</v>
      </c>
      <c r="AV932" s="392">
        <f>SUMIF(Consumo!$C$3:$C$902,tabItens[[#This Row],[CÓDIGO]],Consumo!$AE$3:$AE$902)</f>
        <v>0</v>
      </c>
      <c r="AW932" s="369">
        <f>tabItens[[#This Row],[QTDE ATUAL]] + tabItens[[#This Row],[RC QTDE]] + tabItens[[#This Row],[AF SALDO]] + tabItens[[#This Row],[Recentes]]</f>
        <v>6</v>
      </c>
      <c r="AX932" s="393">
        <v>10</v>
      </c>
      <c r="AY932" s="393">
        <v>4</v>
      </c>
      <c r="AZ932" s="393">
        <f>IF(ISBLANK(tabItens[[#This Row],[CÓDIGO]]),"",tabItens[[#This Row],[PontoMês]] * (AZ$2+tabItens[[#This Row],[PontoQtM]]))</f>
        <v>40</v>
      </c>
      <c r="BA932" s="392">
        <f>tabItens[[#This Row],[PontoPed]] - tabItens[[#This Row],[Saldo]] + (1/10)</f>
        <v>34.1</v>
      </c>
      <c r="BB932" s="392">
        <f xml:space="preserve"> tabItens[[#This Row],[PontoMês]] * BB$2 - tabItens[[#This Row],[QTDE ATUAL]] - (1/10)</f>
        <v>3.9</v>
      </c>
      <c r="BC932" s="273">
        <f>IF( tabItens[[#This Row],[PontoPed]]&gt;0, IF(tabItens[[#This Row],[PontoPed]]&lt;1, 1, IF( tabItens[[#This Row],[Saldo]]&gt;tabItens[[#This Row],[PontoPed]], 0, (tabItens[[#This Row],[PontoPed]]-tabItens[[#This Row],[Saldo]])/tabItens[[#This Row],[PontoPed]] ) ), 0 )</f>
        <v>0.85</v>
      </c>
      <c r="BD932" s="394">
        <f>ROUNDDOWN(IF( OR( AND(tabItens[[#This Row],[PontoPed]]&lt;tabItens[[#This Row],[Saldo]],tabItens[[#This Row],[Saldo]]&gt;0), tabItens[[#This Row],[PontoPed]]=0), 99, IF(AND(tabItens[[#This Row],[Saldo]]=0,tabItens[[#This Row],[PontoPed]]&gt;0), 0, (1-tabItens[[#This Row],[PctAb]])*10 ) ),0)</f>
        <v>1</v>
      </c>
      <c r="BE932" s="395">
        <f>MAX(ROUNDDOWN( IF(tabItens[[#This Row],[Abaixo]] &gt; 0,   tabItens[[#This Row],[Abaixo]] + (tabItens[[#This Row],[PontoMês]] * IF( OR( ISBLANK(tabItens[[#This Row],[ATA Nº/ANO]]), tabItens[[#This Row],[ATA Nº/ANO]] = ""),BE$2,BE$1)),0),0),0)</f>
        <v>64</v>
      </c>
      <c r="BF932" s="39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32" s="276">
        <f>SUMIF(Consumo!$C$3:$C$902,tabItens[[#This Row],[CÓDIGO]],Consumo!$E$3:$E$902)</f>
        <v>0</v>
      </c>
      <c r="BH932" s="277">
        <f>IF(AND(tabItens[[#This Row],[Pend]] &gt; 0,tabItens[[#This Row],[Consumo]] &lt;&gt; 0), tabItens[[#This Row],[Pend]] / tabItens[[#This Row],[Consumo]], 0 )</f>
        <v>0</v>
      </c>
      <c r="BI932" s="276"/>
      <c r="BJ932" s="396"/>
      <c r="BK932" s="397" t="s">
        <v>2077</v>
      </c>
    </row>
    <row r="933" spans="1:63" x14ac:dyDescent="0.3">
      <c r="A933" s="364">
        <v>2278</v>
      </c>
      <c r="B933" s="365" t="s">
        <v>260</v>
      </c>
      <c r="C933" s="366" t="s">
        <v>261</v>
      </c>
      <c r="D933" s="367">
        <v>5.01</v>
      </c>
      <c r="E933" s="243"/>
      <c r="F933" s="368"/>
      <c r="G933" s="368" t="s">
        <v>891</v>
      </c>
      <c r="H933" s="369">
        <v>208</v>
      </c>
      <c r="I933" s="245">
        <v>103003</v>
      </c>
      <c r="J933" s="246">
        <v>5.01</v>
      </c>
      <c r="K933" s="370">
        <v>1</v>
      </c>
      <c r="L933" s="371">
        <f>IF(tabItens[[#This Row],[Média]] &gt; 0, tabItens[[#This Row],[QTDE ATUAL]] / tabItens[[#This Row],[Média]],999.9)</f>
        <v>999.9</v>
      </c>
      <c r="M933" s="372">
        <v>0</v>
      </c>
      <c r="N933" s="373">
        <f>tabItens[[#This Row],[VALOR UNIT.]] * tabItens[[#This Row],[LC]]</f>
        <v>0</v>
      </c>
      <c r="O933" s="374"/>
      <c r="P933" s="375"/>
      <c r="Q933" s="376"/>
      <c r="R933" s="250"/>
      <c r="S933" s="377"/>
      <c r="T933" s="378">
        <f>ROUNDDOWN(IFERROR(tabItens[[#This Row],[ATA DT.VALID.]] - $D$1,0) / 30,0)</f>
        <v>-1507</v>
      </c>
      <c r="U933" s="240" t="s">
        <v>892</v>
      </c>
      <c r="V933" s="256">
        <v>1</v>
      </c>
      <c r="W933" s="379" t="s">
        <v>2062</v>
      </c>
      <c r="X933" s="380">
        <v>70</v>
      </c>
      <c r="Y933" s="381">
        <v>17</v>
      </c>
      <c r="Z933" s="382"/>
      <c r="AA933" s="383"/>
      <c r="AB933" s="384"/>
      <c r="AC933" s="384"/>
      <c r="AD933" s="383"/>
      <c r="AE933" s="384"/>
      <c r="AF933" s="255"/>
      <c r="AG933" s="385" t="s">
        <v>2063</v>
      </c>
      <c r="AH933" s="386"/>
      <c r="AI933" s="255">
        <v>0</v>
      </c>
      <c r="AJ933" s="386">
        <v>44550</v>
      </c>
      <c r="AK933" s="264" t="s">
        <v>891</v>
      </c>
      <c r="AL933" s="264">
        <v>44536</v>
      </c>
      <c r="AM933" s="254"/>
      <c r="AN933" s="243"/>
      <c r="AO933" s="265" t="str">
        <f>_xlfn.IFNA(IF(VLOOKUP(tabItens[[#This Row],[CÓDIGO]],tabExcluirDoEstoque[#Data],1,FALSE),"sim",""),"")</f>
        <v>sim</v>
      </c>
      <c r="AP933" s="387" t="str">
        <f ca="1">IF(OR(ISBLANK(tabItens[[#This Row],[ATA DT.VALID.]]),tabItens[[#This Row],[ATA DT.VALID.]]="",tabItens[[#This Row],[ATA DT.VALID.]]=" "),"",IF(TYPE(tabItens[[#This Row],[ATA DT.VALID.]])=1,ROUNDUP((tabItens[[#This Row],[ATA DT.VALID.]]-TODAY())/7,0),""))</f>
        <v/>
      </c>
      <c r="AQ933" s="388"/>
      <c r="AR933" s="389" t="str">
        <f>IF(ISBLANK(tabItens[[#This Row],[CÓDIGO]]),"",IFERROR(VLOOKUP(tabItens[[#This Row],[CÓDIGO]],Consumo!$C$2:$AI$902,32,FALSE),0))</f>
        <v>10.2022</v>
      </c>
      <c r="AS933" s="390">
        <f>SUMIF(Consumo!$C$3:$C$902,tabItens[[#This Row],[CÓDIGO]],Consumo!$T$3:$T$902) + SUMIF(Consumo!$C$3:$C$902,tabItens[[#This Row],[CÓDIGO]],Consumo!$U$3:$U$902) + SUMIF(Consumo!$C$3:$C$902,tabItens[[#This Row],[CÓDIGO]],Consumo!$V$3:$V$902) + SUMIF(Consumo!$C$3:$C$902,tabItens[[#This Row],[CÓDIGO]],Consumo!$W$3:$W$902)</f>
        <v>0</v>
      </c>
      <c r="AT933" s="390">
        <f>SUMIF(Consumo!$C$3:$C$902,tabItens[[#This Row],[CÓDIGO]],Consumo!$AF$3:$AF$902)</f>
        <v>1</v>
      </c>
      <c r="AU933" s="391">
        <f>SUMIF(Consumo!$C$3:$C$902,tabItens[[#This Row],[CÓDIGO]],Consumo!$AG$3:$AG$902)</f>
        <v>1</v>
      </c>
      <c r="AV933" s="392">
        <f>SUMIF(Consumo!$C$3:$C$902,tabItens[[#This Row],[CÓDIGO]],Consumo!$AE$3:$AE$902)</f>
        <v>0</v>
      </c>
      <c r="AW933" s="369">
        <f>tabItens[[#This Row],[QTDE ATUAL]] + tabItens[[#This Row],[RC QTDE]] + tabItens[[#This Row],[AF SALDO]] + tabItens[[#This Row],[Recentes]]</f>
        <v>208</v>
      </c>
      <c r="AX933" s="393">
        <v>1</v>
      </c>
      <c r="AY933" s="393">
        <v>4</v>
      </c>
      <c r="AZ933" s="393">
        <f>IF(ISBLANK(tabItens[[#This Row],[CÓDIGO]]),"",tabItens[[#This Row],[PontoMês]] * (AZ$2+tabItens[[#This Row],[PontoQtM]]))</f>
        <v>4</v>
      </c>
      <c r="BA933" s="392">
        <f>tabItens[[#This Row],[PontoPed]] - tabItens[[#This Row],[Saldo]] + (1/10)</f>
        <v>-203.9</v>
      </c>
      <c r="BB933" s="392">
        <f xml:space="preserve"> tabItens[[#This Row],[PontoMês]] * BB$2 - tabItens[[#This Row],[QTDE ATUAL]] - (1/10)</f>
        <v>-207.1</v>
      </c>
      <c r="BC933" s="273">
        <f>IF( tabItens[[#This Row],[PontoPed]]&gt;0, IF(tabItens[[#This Row],[PontoPed]]&lt;1, 1, IF( tabItens[[#This Row],[Saldo]]&gt;tabItens[[#This Row],[PontoPed]], 0, (tabItens[[#This Row],[PontoPed]]-tabItens[[#This Row],[Saldo]])/tabItens[[#This Row],[PontoPed]] ) ), 0 )</f>
        <v>0</v>
      </c>
      <c r="BD933" s="394">
        <f>ROUNDDOWN(IF( OR( AND(tabItens[[#This Row],[PontoPed]]&lt;tabItens[[#This Row],[Saldo]],tabItens[[#This Row],[Saldo]]&gt;0), tabItens[[#This Row],[PontoPed]]=0), 99, IF(AND(tabItens[[#This Row],[Saldo]]=0,tabItens[[#This Row],[PontoPed]]&gt;0), 0, (1-tabItens[[#This Row],[PctAb]])*10 ) ),0)</f>
        <v>99</v>
      </c>
      <c r="BE933" s="395">
        <f>MAX(ROUNDDOWN( IF(tabItens[[#This Row],[Abaixo]] &gt; 0,   tabItens[[#This Row],[Abaixo]] + (tabItens[[#This Row],[PontoMês]] * IF( OR( ISBLANK(tabItens[[#This Row],[ATA Nº/ANO]]), tabItens[[#This Row],[ATA Nº/ANO]] = ""),BE$2,BE$1)),0),0),0)</f>
        <v>0</v>
      </c>
      <c r="BF933"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3" s="276">
        <f>SUMIF(Consumo!$C$3:$C$902,tabItens[[#This Row],[CÓDIGO]],Consumo!$E$3:$E$902)</f>
        <v>0</v>
      </c>
      <c r="BH933" s="277">
        <f>IF(AND(tabItens[[#This Row],[Pend]] &gt; 0,tabItens[[#This Row],[Consumo]] &lt;&gt; 0), tabItens[[#This Row],[Pend]] / tabItens[[#This Row],[Consumo]], 0 )</f>
        <v>0</v>
      </c>
      <c r="BI933" s="276"/>
      <c r="BJ933" s="396"/>
      <c r="BK933" s="397" t="s">
        <v>2077</v>
      </c>
    </row>
    <row r="934" spans="1:63" x14ac:dyDescent="0.3">
      <c r="A934" s="364">
        <v>17663</v>
      </c>
      <c r="B934" s="365" t="s">
        <v>380</v>
      </c>
      <c r="C934" s="366" t="s">
        <v>381</v>
      </c>
      <c r="D934" s="367">
        <v>0.99</v>
      </c>
      <c r="E934" s="243"/>
      <c r="F934" s="368"/>
      <c r="G934" s="368" t="s">
        <v>891</v>
      </c>
      <c r="H934" s="369">
        <v>190</v>
      </c>
      <c r="I934" s="245">
        <v>103003</v>
      </c>
      <c r="J934" s="246">
        <v>0.99</v>
      </c>
      <c r="K934" s="370"/>
      <c r="L934" s="371">
        <f>IF(tabItens[[#This Row],[Média]] &gt; 0, tabItens[[#This Row],[QTDE ATUAL]] / tabItens[[#This Row],[Média]],999.9)</f>
        <v>999.9</v>
      </c>
      <c r="M934" s="372">
        <v>0</v>
      </c>
      <c r="N934" s="373">
        <f>tabItens[[#This Row],[VALOR UNIT.]] * tabItens[[#This Row],[LC]]</f>
        <v>0</v>
      </c>
      <c r="O934" s="374" t="s">
        <v>2120</v>
      </c>
      <c r="P934" s="375"/>
      <c r="Q934" s="376"/>
      <c r="R934" s="250"/>
      <c r="S934" s="377"/>
      <c r="T934" s="378">
        <f>ROUNDDOWN(IFERROR(tabItens[[#This Row],[ATA DT.VALID.]] - $D$1,0) / 30,0)</f>
        <v>-1507</v>
      </c>
      <c r="U934" s="240" t="s">
        <v>1002</v>
      </c>
      <c r="V934" s="256">
        <v>1</v>
      </c>
      <c r="W934" s="379" t="s">
        <v>2069</v>
      </c>
      <c r="X934" s="380">
        <v>83</v>
      </c>
      <c r="Y934" s="381">
        <v>2</v>
      </c>
      <c r="Z934" s="382"/>
      <c r="AA934" s="383"/>
      <c r="AB934" s="384"/>
      <c r="AC934" s="384"/>
      <c r="AD934" s="383"/>
      <c r="AE934" s="384"/>
      <c r="AF934" s="255"/>
      <c r="AG934" s="385" t="s">
        <v>2063</v>
      </c>
      <c r="AH934" s="386"/>
      <c r="AI934" s="255">
        <v>0</v>
      </c>
      <c r="AJ934" s="386">
        <v>44067</v>
      </c>
      <c r="AK934" s="264" t="s">
        <v>891</v>
      </c>
      <c r="AL934" s="264">
        <v>44040</v>
      </c>
      <c r="AM934" s="254"/>
      <c r="AN934" s="243"/>
      <c r="AO934" s="265" t="str">
        <f>_xlfn.IFNA(IF(VLOOKUP(tabItens[[#This Row],[CÓDIGO]],tabExcluirDoEstoque[#Data],1,FALSE),"sim",""),"")</f>
        <v>sim</v>
      </c>
      <c r="AP934" s="387" t="str">
        <f ca="1">IF(OR(ISBLANK(tabItens[[#This Row],[ATA DT.VALID.]]),tabItens[[#This Row],[ATA DT.VALID.]]="",tabItens[[#This Row],[ATA DT.VALID.]]=" "),"",IF(TYPE(tabItens[[#This Row],[ATA DT.VALID.]])=1,ROUNDUP((tabItens[[#This Row],[ATA DT.VALID.]]-TODAY())/7,0),""))</f>
        <v/>
      </c>
      <c r="AQ934" s="388">
        <v>0</v>
      </c>
      <c r="AR934" s="389">
        <f>IF(ISBLANK(tabItens[[#This Row],[CÓDIGO]]),"",IFERROR(VLOOKUP(tabItens[[#This Row],[CÓDIGO]],Consumo!$C$2:$AI$902,32,FALSE),0))</f>
        <v>0</v>
      </c>
      <c r="AS934" s="390">
        <f>SUMIF(Consumo!$C$3:$C$902,tabItens[[#This Row],[CÓDIGO]],Consumo!$T$3:$T$902) + SUMIF(Consumo!$C$3:$C$902,tabItens[[#This Row],[CÓDIGO]],Consumo!$U$3:$U$902) + SUMIF(Consumo!$C$3:$C$902,tabItens[[#This Row],[CÓDIGO]],Consumo!$V$3:$V$902) + SUMIF(Consumo!$C$3:$C$902,tabItens[[#This Row],[CÓDIGO]],Consumo!$W$3:$W$902)</f>
        <v>0</v>
      </c>
      <c r="AT934" s="390">
        <f>SUMIF(Consumo!$C$3:$C$902,tabItens[[#This Row],[CÓDIGO]],Consumo!$AF$3:$AF$902)</f>
        <v>0</v>
      </c>
      <c r="AU934" s="391">
        <f>SUMIF(Consumo!$C$3:$C$902,tabItens[[#This Row],[CÓDIGO]],Consumo!$AG$3:$AG$902)</f>
        <v>0</v>
      </c>
      <c r="AV934" s="392">
        <f>SUMIF(Consumo!$C$3:$C$902,tabItens[[#This Row],[CÓDIGO]],Consumo!$AE$3:$AE$902)</f>
        <v>0</v>
      </c>
      <c r="AW934" s="369">
        <f>tabItens[[#This Row],[QTDE ATUAL]] + tabItens[[#This Row],[RC QTDE]] + tabItens[[#This Row],[AF SALDO]] + tabItens[[#This Row],[Recentes]]</f>
        <v>190</v>
      </c>
      <c r="AX934" s="393">
        <v>34</v>
      </c>
      <c r="AY934" s="393">
        <v>4</v>
      </c>
      <c r="AZ934" s="393">
        <f>IF(ISBLANK(tabItens[[#This Row],[CÓDIGO]]),"",tabItens[[#This Row],[PontoMês]] * (AZ$2+tabItens[[#This Row],[PontoQtM]]))</f>
        <v>136</v>
      </c>
      <c r="BA934" s="392">
        <f>tabItens[[#This Row],[PontoPed]] - tabItens[[#This Row],[Saldo]] + (1/10)</f>
        <v>-53.9</v>
      </c>
      <c r="BB934" s="392">
        <f xml:space="preserve"> tabItens[[#This Row],[PontoMês]] * BB$2 - tabItens[[#This Row],[QTDE ATUAL]] - (1/10)</f>
        <v>-156.1</v>
      </c>
      <c r="BC934" s="273">
        <f>IF( tabItens[[#This Row],[PontoPed]]&gt;0, IF(tabItens[[#This Row],[PontoPed]]&lt;1, 1, IF( tabItens[[#This Row],[Saldo]]&gt;tabItens[[#This Row],[PontoPed]], 0, (tabItens[[#This Row],[PontoPed]]-tabItens[[#This Row],[Saldo]])/tabItens[[#This Row],[PontoPed]] ) ), 0 )</f>
        <v>0</v>
      </c>
      <c r="BD934" s="394">
        <f>ROUNDDOWN(IF( OR( AND(tabItens[[#This Row],[PontoPed]]&lt;tabItens[[#This Row],[Saldo]],tabItens[[#This Row],[Saldo]]&gt;0), tabItens[[#This Row],[PontoPed]]=0), 99, IF(AND(tabItens[[#This Row],[Saldo]]=0,tabItens[[#This Row],[PontoPed]]&gt;0), 0, (1-tabItens[[#This Row],[PctAb]])*10 ) ),0)</f>
        <v>99</v>
      </c>
      <c r="BE934" s="395">
        <f>MAX(ROUNDDOWN( IF(tabItens[[#This Row],[Abaixo]] &gt; 0,   tabItens[[#This Row],[Abaixo]] + (tabItens[[#This Row],[PontoMês]] * IF( OR( ISBLANK(tabItens[[#This Row],[ATA Nº/ANO]]), tabItens[[#This Row],[ATA Nº/ANO]] = ""),BE$2,BE$1)),0),0),0)</f>
        <v>0</v>
      </c>
      <c r="BF934" s="39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34" s="276">
        <f>SUMIF(Consumo!$C$3:$C$902,tabItens[[#This Row],[CÓDIGO]],Consumo!$E$3:$E$902)</f>
        <v>0</v>
      </c>
      <c r="BH934" s="277">
        <f>IF(AND(tabItens[[#This Row],[Pend]] &gt; 0,tabItens[[#This Row],[Consumo]] &lt;&gt; 0), tabItens[[#This Row],[Pend]] / tabItens[[#This Row],[Consumo]], 0 )</f>
        <v>0</v>
      </c>
      <c r="BI934" s="276"/>
      <c r="BJ934" s="396"/>
      <c r="BK934" s="397" t="s">
        <v>2077</v>
      </c>
    </row>
    <row r="935" spans="1:63" x14ac:dyDescent="0.3">
      <c r="A935" s="364">
        <v>130614</v>
      </c>
      <c r="B935" s="365" t="s">
        <v>807</v>
      </c>
      <c r="C935" s="366" t="s">
        <v>336</v>
      </c>
      <c r="D935" s="367">
        <v>32.25</v>
      </c>
      <c r="E935" s="243"/>
      <c r="F935" s="368"/>
      <c r="G935" s="368" t="s">
        <v>891</v>
      </c>
      <c r="H935" s="369">
        <v>726</v>
      </c>
      <c r="I935" s="245">
        <v>103003</v>
      </c>
      <c r="J935" s="246">
        <v>32.25</v>
      </c>
      <c r="K935" s="370">
        <v>39</v>
      </c>
      <c r="L935" s="371">
        <f>IF(tabItens[[#This Row],[Média]] &gt; 0, tabItens[[#This Row],[QTDE ATUAL]] / tabItens[[#This Row],[Média]],999.9)</f>
        <v>999.9</v>
      </c>
      <c r="M935" s="372">
        <v>0</v>
      </c>
      <c r="N935" s="373">
        <f>tabItens[[#This Row],[VALOR UNIT.]] * tabItens[[#This Row],[LC]]</f>
        <v>0</v>
      </c>
      <c r="O935" s="374"/>
      <c r="P935" s="375"/>
      <c r="Q935" s="376"/>
      <c r="R935" s="250"/>
      <c r="S935" s="377"/>
      <c r="T935" s="378">
        <f>ROUNDDOWN(IFERROR(tabItens[[#This Row],[ATA DT.VALID.]] - $D$1,0) / 30,0)</f>
        <v>-1507</v>
      </c>
      <c r="U935" s="240" t="s">
        <v>1753</v>
      </c>
      <c r="V935" s="256">
        <v>1</v>
      </c>
      <c r="W935" s="379" t="s">
        <v>2074</v>
      </c>
      <c r="X935" s="380">
        <v>75</v>
      </c>
      <c r="Y935" s="381">
        <v>5</v>
      </c>
      <c r="Z935" s="382"/>
      <c r="AA935" s="383"/>
      <c r="AB935" s="384"/>
      <c r="AC935" s="384"/>
      <c r="AD935" s="383"/>
      <c r="AE935" s="384"/>
      <c r="AF935" s="255"/>
      <c r="AG935" s="385" t="s">
        <v>2063</v>
      </c>
      <c r="AH935" s="386"/>
      <c r="AI935" s="255">
        <v>14</v>
      </c>
      <c r="AJ935" s="386">
        <v>43826</v>
      </c>
      <c r="AK935" s="264">
        <v>42201</v>
      </c>
      <c r="AL935" s="264">
        <v>45077</v>
      </c>
      <c r="AM935" s="254"/>
      <c r="AN935" s="243"/>
      <c r="AO935" s="265" t="str">
        <f>_xlfn.IFNA(IF(VLOOKUP(tabItens[[#This Row],[CÓDIGO]],tabExcluirDoEstoque[#Data],1,FALSE),"sim",""),"")</f>
        <v>sim</v>
      </c>
      <c r="AP935" s="387" t="str">
        <f ca="1">IF(OR(ISBLANK(tabItens[[#This Row],[ATA DT.VALID.]]),tabItens[[#This Row],[ATA DT.VALID.]]="",tabItens[[#This Row],[ATA DT.VALID.]]=" "),"",IF(TYPE(tabItens[[#This Row],[ATA DT.VALID.]])=1,ROUNDUP((tabItens[[#This Row],[ATA DT.VALID.]]-TODAY())/7,0),""))</f>
        <v/>
      </c>
      <c r="AQ935" s="388"/>
      <c r="AR935" s="389" t="str">
        <f>IF(ISBLANK(tabItens[[#This Row],[CÓDIGO]]),"",IFERROR(VLOOKUP(tabItens[[#This Row],[CÓDIGO]],Consumo!$C$2:$AI$902,32,FALSE),0))</f>
        <v>06.2023</v>
      </c>
      <c r="AS935" s="390">
        <f>SUMIF(Consumo!$C$3:$C$902,tabItens[[#This Row],[CÓDIGO]],Consumo!$T$3:$T$902) + SUMIF(Consumo!$C$3:$C$902,tabItens[[#This Row],[CÓDIGO]],Consumo!$U$3:$U$902) + SUMIF(Consumo!$C$3:$C$902,tabItens[[#This Row],[CÓDIGO]],Consumo!$V$3:$V$902) + SUMIF(Consumo!$C$3:$C$902,tabItens[[#This Row],[CÓDIGO]],Consumo!$W$3:$W$902)</f>
        <v>12</v>
      </c>
      <c r="AT935" s="390">
        <f>SUMIF(Consumo!$C$3:$C$902,tabItens[[#This Row],[CÓDIGO]],Consumo!$AF$3:$AF$902)</f>
        <v>69</v>
      </c>
      <c r="AU935" s="391">
        <f>SUMIF(Consumo!$C$3:$C$902,tabItens[[#This Row],[CÓDIGO]],Consumo!$AG$3:$AG$902)</f>
        <v>24</v>
      </c>
      <c r="AV935" s="392">
        <f>SUMIF(Consumo!$C$3:$C$902,tabItens[[#This Row],[CÓDIGO]],Consumo!$AE$3:$AE$902)</f>
        <v>0</v>
      </c>
      <c r="AW935" s="369">
        <f>tabItens[[#This Row],[QTDE ATUAL]] + tabItens[[#This Row],[RC QTDE]] + tabItens[[#This Row],[AF SALDO]] + tabItens[[#This Row],[Recentes]]</f>
        <v>726</v>
      </c>
      <c r="AX935" s="393">
        <v>1</v>
      </c>
      <c r="AY935" s="393">
        <v>4</v>
      </c>
      <c r="AZ935" s="393">
        <f>IF(ISBLANK(tabItens[[#This Row],[CÓDIGO]]),"",tabItens[[#This Row],[PontoMês]] * (AZ$2+tabItens[[#This Row],[PontoQtM]]))</f>
        <v>4</v>
      </c>
      <c r="BA935" s="392">
        <f>tabItens[[#This Row],[PontoPed]] - tabItens[[#This Row],[Saldo]] + (1/10)</f>
        <v>-721.9</v>
      </c>
      <c r="BB935" s="392">
        <f xml:space="preserve"> tabItens[[#This Row],[PontoMês]] * BB$2 - tabItens[[#This Row],[QTDE ATUAL]] - (1/10)</f>
        <v>-725.1</v>
      </c>
      <c r="BC935" s="273">
        <f>IF( tabItens[[#This Row],[PontoPed]]&gt;0, IF(tabItens[[#This Row],[PontoPed]]&lt;1, 1, IF( tabItens[[#This Row],[Saldo]]&gt;tabItens[[#This Row],[PontoPed]], 0, (tabItens[[#This Row],[PontoPed]]-tabItens[[#This Row],[Saldo]])/tabItens[[#This Row],[PontoPed]] ) ), 0 )</f>
        <v>0</v>
      </c>
      <c r="BD935" s="394">
        <f>ROUNDDOWN(IF( OR( AND(tabItens[[#This Row],[PontoPed]]&lt;tabItens[[#This Row],[Saldo]],tabItens[[#This Row],[Saldo]]&gt;0), tabItens[[#This Row],[PontoPed]]=0), 99, IF(AND(tabItens[[#This Row],[Saldo]]=0,tabItens[[#This Row],[PontoPed]]&gt;0), 0, (1-tabItens[[#This Row],[PctAb]])*10 ) ),0)</f>
        <v>99</v>
      </c>
      <c r="BE935" s="395">
        <f>MAX(ROUNDDOWN( IF(tabItens[[#This Row],[Abaixo]] &gt; 0,   tabItens[[#This Row],[Abaixo]] + (tabItens[[#This Row],[PontoMês]] * IF( OR( ISBLANK(tabItens[[#This Row],[ATA Nº/ANO]]), tabItens[[#This Row],[ATA Nº/ANO]] = ""),BE$2,BE$1)),0),0),0)</f>
        <v>0</v>
      </c>
      <c r="BF935"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5" s="276">
        <f>SUMIF(Consumo!$C$3:$C$902,tabItens[[#This Row],[CÓDIGO]],Consumo!$E$3:$E$902)</f>
        <v>0</v>
      </c>
      <c r="BH935" s="277">
        <f>IF(AND(tabItens[[#This Row],[Pend]] &gt; 0,tabItens[[#This Row],[Consumo]] &lt;&gt; 0), tabItens[[#This Row],[Pend]] / tabItens[[#This Row],[Consumo]], 0 )</f>
        <v>0</v>
      </c>
      <c r="BI935" s="276"/>
      <c r="BJ935" s="396"/>
      <c r="BK935" s="397" t="s">
        <v>2077</v>
      </c>
    </row>
    <row r="936" spans="1:63" x14ac:dyDescent="0.3">
      <c r="A936" s="364">
        <v>87157</v>
      </c>
      <c r="B936" s="365" t="s">
        <v>571</v>
      </c>
      <c r="C936" s="366" t="s">
        <v>561</v>
      </c>
      <c r="D936" s="367">
        <v>20.9</v>
      </c>
      <c r="E936" s="243"/>
      <c r="F936" s="368"/>
      <c r="G936" s="368" t="s">
        <v>891</v>
      </c>
      <c r="H936" s="369">
        <v>329.48</v>
      </c>
      <c r="I936" s="245">
        <v>103003</v>
      </c>
      <c r="J936" s="246">
        <v>20.9</v>
      </c>
      <c r="K936" s="370">
        <v>26</v>
      </c>
      <c r="L936" s="371">
        <f>IF(tabItens[[#This Row],[Média]] &gt; 0, tabItens[[#This Row],[QTDE ATUAL]] / tabItens[[#This Row],[Média]],999.9)</f>
        <v>999.9</v>
      </c>
      <c r="M936" s="372">
        <v>0</v>
      </c>
      <c r="N936" s="373">
        <f>tabItens[[#This Row],[VALOR UNIT.]] * tabItens[[#This Row],[LC]]</f>
        <v>0</v>
      </c>
      <c r="O936" s="374"/>
      <c r="P936" s="375"/>
      <c r="Q936" s="376"/>
      <c r="R936" s="250"/>
      <c r="S936" s="377"/>
      <c r="T936" s="378">
        <f>ROUNDDOWN(IFERROR(tabItens[[#This Row],[ATA DT.VALID.]] - $D$1,0) / 30,0)</f>
        <v>-1507</v>
      </c>
      <c r="U936" s="240" t="s">
        <v>1314</v>
      </c>
      <c r="V936" s="256">
        <v>1</v>
      </c>
      <c r="W936" s="379" t="s">
        <v>2062</v>
      </c>
      <c r="X936" s="380">
        <v>51</v>
      </c>
      <c r="Y936" s="381">
        <v>19</v>
      </c>
      <c r="Z936" s="382"/>
      <c r="AA936" s="383"/>
      <c r="AB936" s="384"/>
      <c r="AC936" s="384"/>
      <c r="AD936" s="383"/>
      <c r="AE936" s="384"/>
      <c r="AF936" s="255"/>
      <c r="AG936" s="385" t="s">
        <v>2063</v>
      </c>
      <c r="AH936" s="386"/>
      <c r="AI936" s="255">
        <v>8</v>
      </c>
      <c r="AJ936" s="386">
        <v>40616</v>
      </c>
      <c r="AK936" s="264">
        <v>38580</v>
      </c>
      <c r="AL936" s="264">
        <v>40508</v>
      </c>
      <c r="AM936" s="254"/>
      <c r="AN936" s="243"/>
      <c r="AO936" s="265" t="str">
        <f>_xlfn.IFNA(IF(VLOOKUP(tabItens[[#This Row],[CÓDIGO]],tabExcluirDoEstoque[#Data],1,FALSE),"sim",""),"")</f>
        <v>sim</v>
      </c>
      <c r="AP936" s="387" t="str">
        <f ca="1">IF(OR(ISBLANK(tabItens[[#This Row],[ATA DT.VALID.]]),tabItens[[#This Row],[ATA DT.VALID.]]="",tabItens[[#This Row],[ATA DT.VALID.]]=" "),"",IF(TYPE(tabItens[[#This Row],[ATA DT.VALID.]])=1,ROUNDUP((tabItens[[#This Row],[ATA DT.VALID.]]-TODAY())/7,0),""))</f>
        <v/>
      </c>
      <c r="AQ936" s="388"/>
      <c r="AR936" s="389" t="str">
        <f>IF(ISBLANK(tabItens[[#This Row],[CÓDIGO]]),"",IFERROR(VLOOKUP(tabItens[[#This Row],[CÓDIGO]],Consumo!$C$2:$AI$902,32,FALSE),0))</f>
        <v>07.2023</v>
      </c>
      <c r="AS936" s="390">
        <f>SUMIF(Consumo!$C$3:$C$902,tabItens[[#This Row],[CÓDIGO]],Consumo!$T$3:$T$902) + SUMIF(Consumo!$C$3:$C$902,tabItens[[#This Row],[CÓDIGO]],Consumo!$U$3:$U$902) + SUMIF(Consumo!$C$3:$C$902,tabItens[[#This Row],[CÓDIGO]],Consumo!$V$3:$V$902) + SUMIF(Consumo!$C$3:$C$902,tabItens[[#This Row],[CÓDIGO]],Consumo!$W$3:$W$902)</f>
        <v>12</v>
      </c>
      <c r="AT936" s="390">
        <f>SUMIF(Consumo!$C$3:$C$902,tabItens[[#This Row],[CÓDIGO]],Consumo!$AF$3:$AF$902)</f>
        <v>30</v>
      </c>
      <c r="AU936" s="391">
        <f>SUMIF(Consumo!$C$3:$C$902,tabItens[[#This Row],[CÓDIGO]],Consumo!$AG$3:$AG$902)</f>
        <v>12</v>
      </c>
      <c r="AV936" s="392">
        <f>SUMIF(Consumo!$C$3:$C$902,tabItens[[#This Row],[CÓDIGO]],Consumo!$AE$3:$AE$902)</f>
        <v>0</v>
      </c>
      <c r="AW936" s="369">
        <f>tabItens[[#This Row],[QTDE ATUAL]] + tabItens[[#This Row],[RC QTDE]] + tabItens[[#This Row],[AF SALDO]] + tabItens[[#This Row],[Recentes]]</f>
        <v>329.48</v>
      </c>
      <c r="AX936" s="393">
        <v>0</v>
      </c>
      <c r="AY936" s="393">
        <v>0</v>
      </c>
      <c r="AZ936" s="393">
        <f>IF(ISBLANK(tabItens[[#This Row],[CÓDIGO]]),"",tabItens[[#This Row],[PontoMês]] * (AZ$2+tabItens[[#This Row],[PontoQtM]]))</f>
        <v>0</v>
      </c>
      <c r="BA936" s="392">
        <f>tabItens[[#This Row],[PontoPed]] - tabItens[[#This Row],[Saldo]] + (1/10)</f>
        <v>-329.38</v>
      </c>
      <c r="BB936" s="392">
        <f xml:space="preserve"> tabItens[[#This Row],[PontoMês]] * BB$2 - tabItens[[#This Row],[QTDE ATUAL]] - (1/10)</f>
        <v>-329.58000000000004</v>
      </c>
      <c r="BC936" s="273">
        <f>IF( tabItens[[#This Row],[PontoPed]]&gt;0, IF(tabItens[[#This Row],[PontoPed]]&lt;1, 1, IF( tabItens[[#This Row],[Saldo]]&gt;tabItens[[#This Row],[PontoPed]], 0, (tabItens[[#This Row],[PontoPed]]-tabItens[[#This Row],[Saldo]])/tabItens[[#This Row],[PontoPed]] ) ), 0 )</f>
        <v>0</v>
      </c>
      <c r="BD936" s="394">
        <f>ROUNDDOWN(IF( OR( AND(tabItens[[#This Row],[PontoPed]]&lt;tabItens[[#This Row],[Saldo]],tabItens[[#This Row],[Saldo]]&gt;0), tabItens[[#This Row],[PontoPed]]=0), 99, IF(AND(tabItens[[#This Row],[Saldo]]=0,tabItens[[#This Row],[PontoPed]]&gt;0), 0, (1-tabItens[[#This Row],[PctAb]])*10 ) ),0)</f>
        <v>99</v>
      </c>
      <c r="BE936" s="395">
        <f>MAX(ROUNDDOWN( IF(tabItens[[#This Row],[Abaixo]] &gt; 0,   tabItens[[#This Row],[Abaixo]] + (tabItens[[#This Row],[PontoMês]] * IF( OR( ISBLANK(tabItens[[#This Row],[ATA Nº/ANO]]), tabItens[[#This Row],[ATA Nº/ANO]] = ""),BE$2,BE$1)),0),0),0)</f>
        <v>0</v>
      </c>
      <c r="BF936"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6" s="276">
        <f>SUMIF(Consumo!$C$3:$C$902,tabItens[[#This Row],[CÓDIGO]],Consumo!$E$3:$E$902)</f>
        <v>0</v>
      </c>
      <c r="BH936" s="277">
        <f>IF(AND(tabItens[[#This Row],[Pend]] &gt; 0,tabItens[[#This Row],[Consumo]] &lt;&gt; 0), tabItens[[#This Row],[Pend]] / tabItens[[#This Row],[Consumo]], 0 )</f>
        <v>0</v>
      </c>
      <c r="BI936" s="276"/>
      <c r="BJ936" s="396"/>
      <c r="BK936" s="397" t="s">
        <v>2077</v>
      </c>
    </row>
    <row r="937" spans="1:63" x14ac:dyDescent="0.3">
      <c r="A937" s="364">
        <v>128832</v>
      </c>
      <c r="B937" s="365" t="s">
        <v>801</v>
      </c>
      <c r="C937" s="366" t="s">
        <v>31</v>
      </c>
      <c r="D937" s="367">
        <v>1310</v>
      </c>
      <c r="E937" s="243"/>
      <c r="F937" s="368"/>
      <c r="G937" s="368" t="s">
        <v>891</v>
      </c>
      <c r="H937" s="369">
        <v>2</v>
      </c>
      <c r="I937" s="245">
        <v>103003</v>
      </c>
      <c r="J937" s="246">
        <v>1310</v>
      </c>
      <c r="K937" s="370"/>
      <c r="L937" s="371">
        <f>IF(tabItens[[#This Row],[Média]] &gt; 0, tabItens[[#This Row],[QTDE ATUAL]] / tabItens[[#This Row],[Média]],999.9)</f>
        <v>999.9</v>
      </c>
      <c r="M937" s="372">
        <v>0</v>
      </c>
      <c r="N937" s="373">
        <f>tabItens[[#This Row],[VALOR UNIT.]] * tabItens[[#This Row],[LC]]</f>
        <v>0</v>
      </c>
      <c r="O937" s="374"/>
      <c r="P937" s="375"/>
      <c r="Q937" s="376"/>
      <c r="R937" s="250"/>
      <c r="S937" s="377"/>
      <c r="T937" s="378">
        <f>ROUNDDOWN(IFERROR(tabItens[[#This Row],[ATA DT.VALID.]] - $D$1,0) / 30,0)</f>
        <v>-1507</v>
      </c>
      <c r="U937" s="240" t="s">
        <v>1799</v>
      </c>
      <c r="V937" s="256">
        <v>1</v>
      </c>
      <c r="W937" s="379" t="s">
        <v>2064</v>
      </c>
      <c r="X937" s="380">
        <v>84</v>
      </c>
      <c r="Y937" s="381">
        <v>5</v>
      </c>
      <c r="Z937" s="382"/>
      <c r="AA937" s="383"/>
      <c r="AB937" s="384"/>
      <c r="AC937" s="384"/>
      <c r="AD937" s="383"/>
      <c r="AE937" s="384"/>
      <c r="AF937" s="255"/>
      <c r="AG937" s="385" t="s">
        <v>2063</v>
      </c>
      <c r="AH937" s="386"/>
      <c r="AI937" s="255">
        <v>0</v>
      </c>
      <c r="AJ937" s="386">
        <v>42146</v>
      </c>
      <c r="AK937" s="264">
        <v>41932</v>
      </c>
      <c r="AL937" s="264">
        <v>42142</v>
      </c>
      <c r="AM937" s="254"/>
      <c r="AN937" s="243"/>
      <c r="AO937" s="265" t="str">
        <f>_xlfn.IFNA(IF(VLOOKUP(tabItens[[#This Row],[CÓDIGO]],tabExcluirDoEstoque[#Data],1,FALSE),"sim",""),"")</f>
        <v>sim</v>
      </c>
      <c r="AP937" s="387" t="str">
        <f ca="1">IF(OR(ISBLANK(tabItens[[#This Row],[ATA DT.VALID.]]),tabItens[[#This Row],[ATA DT.VALID.]]="",tabItens[[#This Row],[ATA DT.VALID.]]=" "),"",IF(TYPE(tabItens[[#This Row],[ATA DT.VALID.]])=1,ROUNDUP((tabItens[[#This Row],[ATA DT.VALID.]]-TODAY())/7,0),""))</f>
        <v/>
      </c>
      <c r="AQ937" s="388"/>
      <c r="AR937" s="389">
        <f>IF(ISBLANK(tabItens[[#This Row],[CÓDIGO]]),"",IFERROR(VLOOKUP(tabItens[[#This Row],[CÓDIGO]],Consumo!$C$2:$AI$902,32,FALSE),0))</f>
        <v>0</v>
      </c>
      <c r="AS937" s="390">
        <f>SUMIF(Consumo!$C$3:$C$902,tabItens[[#This Row],[CÓDIGO]],Consumo!$T$3:$T$902) + SUMIF(Consumo!$C$3:$C$902,tabItens[[#This Row],[CÓDIGO]],Consumo!$U$3:$U$902) + SUMIF(Consumo!$C$3:$C$902,tabItens[[#This Row],[CÓDIGO]],Consumo!$V$3:$V$902) + SUMIF(Consumo!$C$3:$C$902,tabItens[[#This Row],[CÓDIGO]],Consumo!$W$3:$W$902)</f>
        <v>0</v>
      </c>
      <c r="AT937" s="390">
        <f>SUMIF(Consumo!$C$3:$C$902,tabItens[[#This Row],[CÓDIGO]],Consumo!$AF$3:$AF$902)</f>
        <v>0</v>
      </c>
      <c r="AU937" s="391">
        <f>SUMIF(Consumo!$C$3:$C$902,tabItens[[#This Row],[CÓDIGO]],Consumo!$AG$3:$AG$902)</f>
        <v>0</v>
      </c>
      <c r="AV937" s="392">
        <f>SUMIF(Consumo!$C$3:$C$902,tabItens[[#This Row],[CÓDIGO]],Consumo!$AE$3:$AE$902)</f>
        <v>0</v>
      </c>
      <c r="AW937" s="369">
        <f>tabItens[[#This Row],[QTDE ATUAL]] + tabItens[[#This Row],[RC QTDE]] + tabItens[[#This Row],[AF SALDO]] + tabItens[[#This Row],[Recentes]]</f>
        <v>2</v>
      </c>
      <c r="AX937" s="393">
        <v>0</v>
      </c>
      <c r="AY937" s="393">
        <v>0</v>
      </c>
      <c r="AZ937" s="393">
        <f>IF(ISBLANK(tabItens[[#This Row],[CÓDIGO]]),"",tabItens[[#This Row],[PontoMês]] * (AZ$2+tabItens[[#This Row],[PontoQtM]]))</f>
        <v>0</v>
      </c>
      <c r="BA937" s="392">
        <f>tabItens[[#This Row],[PontoPed]] - tabItens[[#This Row],[Saldo]] + (1/10)</f>
        <v>-1.9</v>
      </c>
      <c r="BB937" s="392">
        <f xml:space="preserve"> tabItens[[#This Row],[PontoMês]] * BB$2 - tabItens[[#This Row],[QTDE ATUAL]] - (1/10)</f>
        <v>-2.1</v>
      </c>
      <c r="BC937" s="273">
        <f>IF( tabItens[[#This Row],[PontoPed]]&gt;0, IF(tabItens[[#This Row],[PontoPed]]&lt;1, 1, IF( tabItens[[#This Row],[Saldo]]&gt;tabItens[[#This Row],[PontoPed]], 0, (tabItens[[#This Row],[PontoPed]]-tabItens[[#This Row],[Saldo]])/tabItens[[#This Row],[PontoPed]] ) ), 0 )</f>
        <v>0</v>
      </c>
      <c r="BD937" s="394">
        <f>ROUNDDOWN(IF( OR( AND(tabItens[[#This Row],[PontoPed]]&lt;tabItens[[#This Row],[Saldo]],tabItens[[#This Row],[Saldo]]&gt;0), tabItens[[#This Row],[PontoPed]]=0), 99, IF(AND(tabItens[[#This Row],[Saldo]]=0,tabItens[[#This Row],[PontoPed]]&gt;0), 0, (1-tabItens[[#This Row],[PctAb]])*10 ) ),0)</f>
        <v>99</v>
      </c>
      <c r="BE937" s="395">
        <f>MAX(ROUNDDOWN( IF(tabItens[[#This Row],[Abaixo]] &gt; 0,   tabItens[[#This Row],[Abaixo]] + (tabItens[[#This Row],[PontoMês]] * IF( OR( ISBLANK(tabItens[[#This Row],[ATA Nº/ANO]]), tabItens[[#This Row],[ATA Nº/ANO]] = ""),BE$2,BE$1)),0),0),0)</f>
        <v>0</v>
      </c>
      <c r="BF937"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7" s="276">
        <f>SUMIF(Consumo!$C$3:$C$902,tabItens[[#This Row],[CÓDIGO]],Consumo!$E$3:$E$902)</f>
        <v>0</v>
      </c>
      <c r="BH937" s="277">
        <f>IF(AND(tabItens[[#This Row],[Pend]] &gt; 0,tabItens[[#This Row],[Consumo]] &lt;&gt; 0), tabItens[[#This Row],[Pend]] / tabItens[[#This Row],[Consumo]], 0 )</f>
        <v>0</v>
      </c>
      <c r="BI937" s="276"/>
      <c r="BJ937" s="396"/>
      <c r="BK937" s="397" t="s">
        <v>2077</v>
      </c>
    </row>
    <row r="938" spans="1:63" x14ac:dyDescent="0.3">
      <c r="A938" s="364">
        <v>125576</v>
      </c>
      <c r="B938" s="365" t="s">
        <v>779</v>
      </c>
      <c r="C938" s="366" t="s">
        <v>31</v>
      </c>
      <c r="D938" s="367">
        <v>1559</v>
      </c>
      <c r="E938" s="243"/>
      <c r="F938" s="368"/>
      <c r="G938" s="368" t="s">
        <v>891</v>
      </c>
      <c r="H938" s="369">
        <v>4</v>
      </c>
      <c r="I938" s="245">
        <v>103003</v>
      </c>
      <c r="J938" s="246">
        <v>1559</v>
      </c>
      <c r="K938" s="370"/>
      <c r="L938" s="371">
        <f>IF(tabItens[[#This Row],[Média]] &gt; 0, tabItens[[#This Row],[QTDE ATUAL]] / tabItens[[#This Row],[Média]],999.9)</f>
        <v>999.9</v>
      </c>
      <c r="M938" s="372">
        <v>0</v>
      </c>
      <c r="N938" s="373">
        <f>tabItens[[#This Row],[VALOR UNIT.]] * tabItens[[#This Row],[LC]]</f>
        <v>0</v>
      </c>
      <c r="O938" s="374"/>
      <c r="P938" s="375"/>
      <c r="Q938" s="376"/>
      <c r="R938" s="250"/>
      <c r="S938" s="377"/>
      <c r="T938" s="378">
        <f>ROUNDDOWN(IFERROR(tabItens[[#This Row],[ATA DT.VALID.]] - $D$1,0) / 30,0)</f>
        <v>-1507</v>
      </c>
      <c r="U938" s="240" t="s">
        <v>1774</v>
      </c>
      <c r="V938" s="256">
        <v>1</v>
      </c>
      <c r="W938" s="379" t="s">
        <v>2064</v>
      </c>
      <c r="X938" s="380">
        <v>84</v>
      </c>
      <c r="Y938" s="381">
        <v>7</v>
      </c>
      <c r="Z938" s="382"/>
      <c r="AA938" s="383"/>
      <c r="AB938" s="384"/>
      <c r="AC938" s="384"/>
      <c r="AD938" s="383"/>
      <c r="AE938" s="384"/>
      <c r="AF938" s="255"/>
      <c r="AG938" s="385" t="s">
        <v>2063</v>
      </c>
      <c r="AH938" s="386"/>
      <c r="AI938" s="255">
        <v>0</v>
      </c>
      <c r="AJ938" s="386">
        <v>41890</v>
      </c>
      <c r="AK938" s="264">
        <v>41422</v>
      </c>
      <c r="AL938" s="264">
        <v>44840</v>
      </c>
      <c r="AM938" s="254"/>
      <c r="AN938" s="243"/>
      <c r="AO938" s="265" t="str">
        <f>_xlfn.IFNA(IF(VLOOKUP(tabItens[[#This Row],[CÓDIGO]],tabExcluirDoEstoque[#Data],1,FALSE),"sim",""),"")</f>
        <v>sim</v>
      </c>
      <c r="AP938" s="387" t="str">
        <f ca="1">IF(OR(ISBLANK(tabItens[[#This Row],[ATA DT.VALID.]]),tabItens[[#This Row],[ATA DT.VALID.]]="",tabItens[[#This Row],[ATA DT.VALID.]]=" "),"",IF(TYPE(tabItens[[#This Row],[ATA DT.VALID.]])=1,ROUNDUP((tabItens[[#This Row],[ATA DT.VALID.]]-TODAY())/7,0),""))</f>
        <v/>
      </c>
      <c r="AQ938" s="388"/>
      <c r="AR938" s="389">
        <f>IF(ISBLANK(tabItens[[#This Row],[CÓDIGO]]),"",IFERROR(VLOOKUP(tabItens[[#This Row],[CÓDIGO]],Consumo!$C$2:$AI$902,32,FALSE),0))</f>
        <v>0</v>
      </c>
      <c r="AS938" s="390">
        <f>SUMIF(Consumo!$C$3:$C$902,tabItens[[#This Row],[CÓDIGO]],Consumo!$T$3:$T$902) + SUMIF(Consumo!$C$3:$C$902,tabItens[[#This Row],[CÓDIGO]],Consumo!$U$3:$U$902) + SUMIF(Consumo!$C$3:$C$902,tabItens[[#This Row],[CÓDIGO]],Consumo!$V$3:$V$902) + SUMIF(Consumo!$C$3:$C$902,tabItens[[#This Row],[CÓDIGO]],Consumo!$W$3:$W$902)</f>
        <v>0</v>
      </c>
      <c r="AT938" s="390">
        <f>SUMIF(Consumo!$C$3:$C$902,tabItens[[#This Row],[CÓDIGO]],Consumo!$AF$3:$AF$902)</f>
        <v>0</v>
      </c>
      <c r="AU938" s="391">
        <f>SUMIF(Consumo!$C$3:$C$902,tabItens[[#This Row],[CÓDIGO]],Consumo!$AG$3:$AG$902)</f>
        <v>0</v>
      </c>
      <c r="AV938" s="392">
        <f>SUMIF(Consumo!$C$3:$C$902,tabItens[[#This Row],[CÓDIGO]],Consumo!$AE$3:$AE$902)</f>
        <v>0</v>
      </c>
      <c r="AW938" s="369">
        <f>tabItens[[#This Row],[QTDE ATUAL]] + tabItens[[#This Row],[RC QTDE]] + tabItens[[#This Row],[AF SALDO]] + tabItens[[#This Row],[Recentes]]</f>
        <v>4</v>
      </c>
      <c r="AX938" s="393">
        <v>0</v>
      </c>
      <c r="AY938" s="393">
        <v>0</v>
      </c>
      <c r="AZ938" s="393">
        <f>IF(ISBLANK(tabItens[[#This Row],[CÓDIGO]]),"",tabItens[[#This Row],[PontoMês]] * (AZ$2+tabItens[[#This Row],[PontoQtM]]))</f>
        <v>0</v>
      </c>
      <c r="BA938" s="392">
        <f>tabItens[[#This Row],[PontoPed]] - tabItens[[#This Row],[Saldo]] + (1/10)</f>
        <v>-3.9</v>
      </c>
      <c r="BB938" s="392">
        <f xml:space="preserve"> tabItens[[#This Row],[PontoMês]] * BB$2 - tabItens[[#This Row],[QTDE ATUAL]] - (1/10)</f>
        <v>-4.0999999999999996</v>
      </c>
      <c r="BC938" s="273">
        <f>IF( tabItens[[#This Row],[PontoPed]]&gt;0, IF(tabItens[[#This Row],[PontoPed]]&lt;1, 1, IF( tabItens[[#This Row],[Saldo]]&gt;tabItens[[#This Row],[PontoPed]], 0, (tabItens[[#This Row],[PontoPed]]-tabItens[[#This Row],[Saldo]])/tabItens[[#This Row],[PontoPed]] ) ), 0 )</f>
        <v>0</v>
      </c>
      <c r="BD938" s="394">
        <f>ROUNDDOWN(IF( OR( AND(tabItens[[#This Row],[PontoPed]]&lt;tabItens[[#This Row],[Saldo]],tabItens[[#This Row],[Saldo]]&gt;0), tabItens[[#This Row],[PontoPed]]=0), 99, IF(AND(tabItens[[#This Row],[Saldo]]=0,tabItens[[#This Row],[PontoPed]]&gt;0), 0, (1-tabItens[[#This Row],[PctAb]])*10 ) ),0)</f>
        <v>99</v>
      </c>
      <c r="BE938" s="395">
        <f>MAX(ROUNDDOWN( IF(tabItens[[#This Row],[Abaixo]] &gt; 0,   tabItens[[#This Row],[Abaixo]] + (tabItens[[#This Row],[PontoMês]] * IF( OR( ISBLANK(tabItens[[#This Row],[ATA Nº/ANO]]), tabItens[[#This Row],[ATA Nº/ANO]] = ""),BE$2,BE$1)),0),0),0)</f>
        <v>0</v>
      </c>
      <c r="BF938"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8" s="276">
        <f>SUMIF(Consumo!$C$3:$C$902,tabItens[[#This Row],[CÓDIGO]],Consumo!$E$3:$E$902)</f>
        <v>0</v>
      </c>
      <c r="BH938" s="277">
        <f>IF(AND(tabItens[[#This Row],[Pend]] &gt; 0,tabItens[[#This Row],[Consumo]] &lt;&gt; 0), tabItens[[#This Row],[Pend]] / tabItens[[#This Row],[Consumo]], 0 )</f>
        <v>0</v>
      </c>
      <c r="BI938" s="276"/>
      <c r="BJ938" s="396"/>
      <c r="BK938" s="397" t="s">
        <v>2077</v>
      </c>
    </row>
    <row r="939" spans="1:63" x14ac:dyDescent="0.3">
      <c r="A939" s="364">
        <v>86891</v>
      </c>
      <c r="B939" s="365" t="s">
        <v>570</v>
      </c>
      <c r="C939" s="366" t="s">
        <v>264</v>
      </c>
      <c r="D939" s="367">
        <v>0.4</v>
      </c>
      <c r="E939" s="243"/>
      <c r="F939" s="368"/>
      <c r="G939" s="368" t="s">
        <v>891</v>
      </c>
      <c r="H939" s="369">
        <v>12840</v>
      </c>
      <c r="I939" s="245">
        <v>103003</v>
      </c>
      <c r="J939" s="246">
        <v>0.4</v>
      </c>
      <c r="K939" s="370"/>
      <c r="L939" s="371">
        <f>IF(tabItens[[#This Row],[Média]] &gt; 0, tabItens[[#This Row],[QTDE ATUAL]] / tabItens[[#This Row],[Média]],999.9)</f>
        <v>999.9</v>
      </c>
      <c r="M939" s="372">
        <v>0</v>
      </c>
      <c r="N939" s="373">
        <f>tabItens[[#This Row],[VALOR UNIT.]] * tabItens[[#This Row],[LC]]</f>
        <v>0</v>
      </c>
      <c r="O939" s="374"/>
      <c r="P939" s="375"/>
      <c r="Q939" s="376"/>
      <c r="R939" s="250"/>
      <c r="S939" s="377"/>
      <c r="T939" s="378">
        <f>ROUNDDOWN(IFERROR(tabItens[[#This Row],[ATA DT.VALID.]] - $D$1,0) / 30,0)</f>
        <v>-1507</v>
      </c>
      <c r="U939" s="240" t="s">
        <v>1081</v>
      </c>
      <c r="V939" s="256">
        <v>1</v>
      </c>
      <c r="W939" s="379" t="s">
        <v>2070</v>
      </c>
      <c r="X939" s="380">
        <v>78</v>
      </c>
      <c r="Y939" s="381">
        <v>2</v>
      </c>
      <c r="Z939" s="382"/>
      <c r="AA939" s="383"/>
      <c r="AB939" s="384"/>
      <c r="AC939" s="384"/>
      <c r="AD939" s="383"/>
      <c r="AE939" s="384"/>
      <c r="AF939" s="255"/>
      <c r="AG939" s="385" t="s">
        <v>2063</v>
      </c>
      <c r="AH939" s="386"/>
      <c r="AI939" s="255">
        <v>8</v>
      </c>
      <c r="AJ939" s="386" t="s">
        <v>891</v>
      </c>
      <c r="AK939" s="264">
        <v>38567</v>
      </c>
      <c r="AL939" s="264">
        <v>42142</v>
      </c>
      <c r="AM939" s="254"/>
      <c r="AN939" s="243"/>
      <c r="AO939" s="265" t="str">
        <f>_xlfn.IFNA(IF(VLOOKUP(tabItens[[#This Row],[CÓDIGO]],tabExcluirDoEstoque[#Data],1,FALSE),"sim",""),"")</f>
        <v>sim</v>
      </c>
      <c r="AP939" s="387" t="str">
        <f ca="1">IF(OR(ISBLANK(tabItens[[#This Row],[ATA DT.VALID.]]),tabItens[[#This Row],[ATA DT.VALID.]]="",tabItens[[#This Row],[ATA DT.VALID.]]=" "),"",IF(TYPE(tabItens[[#This Row],[ATA DT.VALID.]])=1,ROUNDUP((tabItens[[#This Row],[ATA DT.VALID.]]-TODAY())/7,0),""))</f>
        <v/>
      </c>
      <c r="AQ939" s="388"/>
      <c r="AR939" s="389">
        <f>IF(ISBLANK(tabItens[[#This Row],[CÓDIGO]]),"",IFERROR(VLOOKUP(tabItens[[#This Row],[CÓDIGO]],Consumo!$C$2:$AI$902,32,FALSE),0))</f>
        <v>0</v>
      </c>
      <c r="AS939" s="390">
        <f>SUMIF(Consumo!$C$3:$C$902,tabItens[[#This Row],[CÓDIGO]],Consumo!$T$3:$T$902) + SUMIF(Consumo!$C$3:$C$902,tabItens[[#This Row],[CÓDIGO]],Consumo!$U$3:$U$902) + SUMIF(Consumo!$C$3:$C$902,tabItens[[#This Row],[CÓDIGO]],Consumo!$V$3:$V$902) + SUMIF(Consumo!$C$3:$C$902,tabItens[[#This Row],[CÓDIGO]],Consumo!$W$3:$W$902)</f>
        <v>0</v>
      </c>
      <c r="AT939" s="390">
        <f>SUMIF(Consumo!$C$3:$C$902,tabItens[[#This Row],[CÓDIGO]],Consumo!$AF$3:$AF$902)</f>
        <v>0</v>
      </c>
      <c r="AU939" s="391">
        <f>SUMIF(Consumo!$C$3:$C$902,tabItens[[#This Row],[CÓDIGO]],Consumo!$AG$3:$AG$902)</f>
        <v>0</v>
      </c>
      <c r="AV939" s="392">
        <f>SUMIF(Consumo!$C$3:$C$902,tabItens[[#This Row],[CÓDIGO]],Consumo!$AE$3:$AE$902)</f>
        <v>0</v>
      </c>
      <c r="AW939" s="369">
        <f>tabItens[[#This Row],[QTDE ATUAL]] + tabItens[[#This Row],[RC QTDE]] + tabItens[[#This Row],[AF SALDO]] + tabItens[[#This Row],[Recentes]]</f>
        <v>12840</v>
      </c>
      <c r="AX939" s="393">
        <v>0</v>
      </c>
      <c r="AY939" s="393">
        <v>0</v>
      </c>
      <c r="AZ939" s="393">
        <f>IF(ISBLANK(tabItens[[#This Row],[CÓDIGO]]),"",tabItens[[#This Row],[PontoMês]] * (AZ$2+tabItens[[#This Row],[PontoQtM]]))</f>
        <v>0</v>
      </c>
      <c r="BA939" s="392">
        <f>tabItens[[#This Row],[PontoPed]] - tabItens[[#This Row],[Saldo]] + (1/10)</f>
        <v>-12839.9</v>
      </c>
      <c r="BB939" s="392">
        <f xml:space="preserve"> tabItens[[#This Row],[PontoMês]] * BB$2 - tabItens[[#This Row],[QTDE ATUAL]] - (1/10)</f>
        <v>-12840.1</v>
      </c>
      <c r="BC939" s="273">
        <f>IF( tabItens[[#This Row],[PontoPed]]&gt;0, IF(tabItens[[#This Row],[PontoPed]]&lt;1, 1, IF( tabItens[[#This Row],[Saldo]]&gt;tabItens[[#This Row],[PontoPed]], 0, (tabItens[[#This Row],[PontoPed]]-tabItens[[#This Row],[Saldo]])/tabItens[[#This Row],[PontoPed]] ) ), 0 )</f>
        <v>0</v>
      </c>
      <c r="BD939" s="394">
        <f>ROUNDDOWN(IF( OR( AND(tabItens[[#This Row],[PontoPed]]&lt;tabItens[[#This Row],[Saldo]],tabItens[[#This Row],[Saldo]]&gt;0), tabItens[[#This Row],[PontoPed]]=0), 99, IF(AND(tabItens[[#This Row],[Saldo]]=0,tabItens[[#This Row],[PontoPed]]&gt;0), 0, (1-tabItens[[#This Row],[PctAb]])*10 ) ),0)</f>
        <v>99</v>
      </c>
      <c r="BE939" s="395">
        <f>MAX(ROUNDDOWN( IF(tabItens[[#This Row],[Abaixo]] &gt; 0,   tabItens[[#This Row],[Abaixo]] + (tabItens[[#This Row],[PontoMês]] * IF( OR( ISBLANK(tabItens[[#This Row],[ATA Nº/ANO]]), tabItens[[#This Row],[ATA Nº/ANO]] = ""),BE$2,BE$1)),0),0),0)</f>
        <v>0</v>
      </c>
      <c r="BF939"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9" s="276">
        <f>SUMIF(Consumo!$C$3:$C$902,tabItens[[#This Row],[CÓDIGO]],Consumo!$E$3:$E$902)</f>
        <v>0</v>
      </c>
      <c r="BH939" s="277">
        <f>IF(AND(tabItens[[#This Row],[Pend]] &gt; 0,tabItens[[#This Row],[Consumo]] &lt;&gt; 0), tabItens[[#This Row],[Pend]] / tabItens[[#This Row],[Consumo]], 0 )</f>
        <v>0</v>
      </c>
      <c r="BI939" s="276"/>
      <c r="BJ939" s="396"/>
      <c r="BK939" s="397" t="s">
        <v>2077</v>
      </c>
    </row>
    <row r="940" spans="1:63" x14ac:dyDescent="0.3">
      <c r="A940" s="364">
        <v>109251</v>
      </c>
      <c r="B940" s="365" t="s">
        <v>1666</v>
      </c>
      <c r="C940" s="366" t="s">
        <v>31</v>
      </c>
      <c r="D940" s="367">
        <v>0.52</v>
      </c>
      <c r="E940" s="243" t="s">
        <v>1063</v>
      </c>
      <c r="F940" s="368" t="s">
        <v>1064</v>
      </c>
      <c r="G940" s="368" t="s">
        <v>1065</v>
      </c>
      <c r="H940" s="369">
        <v>280</v>
      </c>
      <c r="I940" s="245">
        <v>103003</v>
      </c>
      <c r="J940" s="246">
        <v>0.66</v>
      </c>
      <c r="K940" s="370">
        <v>151</v>
      </c>
      <c r="L940" s="371">
        <f>IF(tabItens[[#This Row],[Média]] &gt; 0, tabItens[[#This Row],[QTDE ATUAL]] / tabItens[[#This Row],[Média]],999.9)</f>
        <v>999.9</v>
      </c>
      <c r="M940" s="372">
        <v>0</v>
      </c>
      <c r="N940" s="373">
        <f>tabItens[[#This Row],[VALOR UNIT.]] * tabItens[[#This Row],[LC]]</f>
        <v>0</v>
      </c>
      <c r="O940" s="374" t="s">
        <v>1066</v>
      </c>
      <c r="P940" s="375">
        <v>0</v>
      </c>
      <c r="Q940" s="376">
        <v>309300</v>
      </c>
      <c r="R940" s="250">
        <v>160836</v>
      </c>
      <c r="S940" s="377">
        <v>45446</v>
      </c>
      <c r="T940" s="378">
        <f>ROUNDDOWN(IFERROR(tabItens[[#This Row],[ATA DT.VALID.]] - $D$1,0) / 30,0)</f>
        <v>7</v>
      </c>
      <c r="U940" s="240" t="s">
        <v>900</v>
      </c>
      <c r="V940" s="256">
        <v>1</v>
      </c>
      <c r="W940" s="379" t="s">
        <v>2064</v>
      </c>
      <c r="X940" s="380">
        <v>72</v>
      </c>
      <c r="Y940" s="381">
        <v>6</v>
      </c>
      <c r="Z940" s="382"/>
      <c r="AA940" s="383"/>
      <c r="AB940" s="384"/>
      <c r="AC940" s="384"/>
      <c r="AD940" s="383"/>
      <c r="AE940" s="384"/>
      <c r="AF940" s="255"/>
      <c r="AG940" s="385" t="s">
        <v>2063</v>
      </c>
      <c r="AH940" s="386"/>
      <c r="AI940" s="255">
        <v>624</v>
      </c>
      <c r="AJ940" s="386">
        <v>44337</v>
      </c>
      <c r="AK940" s="264">
        <v>39832</v>
      </c>
      <c r="AL940" s="264">
        <v>45133</v>
      </c>
      <c r="AM940" s="254"/>
      <c r="AN940" s="243"/>
      <c r="AO940" s="265" t="str">
        <f>_xlfn.IFNA(IF(VLOOKUP(tabItens[[#This Row],[CÓDIGO]],tabExcluirDoEstoque[#Data],1,FALSE),"sim",""),"")</f>
        <v>sim</v>
      </c>
      <c r="AP940" s="387">
        <f ca="1">IF(OR(ISBLANK(tabItens[[#This Row],[ATA DT.VALID.]]),tabItens[[#This Row],[ATA DT.VALID.]]="",tabItens[[#This Row],[ATA DT.VALID.]]=" "),"",IF(TYPE(tabItens[[#This Row],[ATA DT.VALID.]])=1,ROUNDUP((tabItens[[#This Row],[ATA DT.VALID.]]-TODAY())/7,0),""))</f>
        <v>33</v>
      </c>
      <c r="AQ940" s="388">
        <v>0</v>
      </c>
      <c r="AR940" s="389" t="str">
        <f>IF(ISBLANK(tabItens[[#This Row],[CÓDIGO]]),"",IFERROR(VLOOKUP(tabItens[[#This Row],[CÓDIGO]],Consumo!$C$2:$AI$902,32,FALSE),0))</f>
        <v>08.2023</v>
      </c>
      <c r="AS940" s="390">
        <f>SUMIF(Consumo!$C$3:$C$902,tabItens[[#This Row],[CÓDIGO]],Consumo!$T$3:$T$902) + SUMIF(Consumo!$C$3:$C$902,tabItens[[#This Row],[CÓDIGO]],Consumo!$U$3:$U$902) + SUMIF(Consumo!$C$3:$C$902,tabItens[[#This Row],[CÓDIGO]],Consumo!$V$3:$V$902) + SUMIF(Consumo!$C$3:$C$902,tabItens[[#This Row],[CÓDIGO]],Consumo!$W$3:$W$902)</f>
        <v>151</v>
      </c>
      <c r="AT940" s="390">
        <f>SUMIF(Consumo!$C$3:$C$902,tabItens[[#This Row],[CÓDIGO]],Consumo!$AF$3:$AF$902)</f>
        <v>334</v>
      </c>
      <c r="AU940" s="391">
        <f>SUMIF(Consumo!$C$3:$C$902,tabItens[[#This Row],[CÓDIGO]],Consumo!$AG$3:$AG$902)</f>
        <v>151</v>
      </c>
      <c r="AV940" s="392">
        <f>SUMIF(Consumo!$C$3:$C$902,tabItens[[#This Row],[CÓDIGO]],Consumo!$AE$3:$AE$902)</f>
        <v>0</v>
      </c>
      <c r="AW940" s="369">
        <f>tabItens[[#This Row],[QTDE ATUAL]] + tabItens[[#This Row],[RC QTDE]] + tabItens[[#This Row],[AF SALDO]] + tabItens[[#This Row],[Recentes]]</f>
        <v>280</v>
      </c>
      <c r="AX940" s="393">
        <v>67</v>
      </c>
      <c r="AY940" s="393">
        <v>4</v>
      </c>
      <c r="AZ940" s="393">
        <f>IF(ISBLANK(tabItens[[#This Row],[CÓDIGO]]),"",tabItens[[#This Row],[PontoMês]] * (AZ$2+tabItens[[#This Row],[PontoQtM]]))</f>
        <v>268</v>
      </c>
      <c r="BA940" s="392">
        <f>tabItens[[#This Row],[PontoPed]] - tabItens[[#This Row],[Saldo]] + (1/10)</f>
        <v>-11.9</v>
      </c>
      <c r="BB940" s="392">
        <f xml:space="preserve"> tabItens[[#This Row],[PontoMês]] * BB$2 - tabItens[[#This Row],[QTDE ATUAL]] - (1/10)</f>
        <v>-213.1</v>
      </c>
      <c r="BC940" s="273">
        <f>IF( tabItens[[#This Row],[PontoPed]]&gt;0, IF(tabItens[[#This Row],[PontoPed]]&lt;1, 1, IF( tabItens[[#This Row],[Saldo]]&gt;tabItens[[#This Row],[PontoPed]], 0, (tabItens[[#This Row],[PontoPed]]-tabItens[[#This Row],[Saldo]])/tabItens[[#This Row],[PontoPed]] ) ), 0 )</f>
        <v>0</v>
      </c>
      <c r="BD940" s="394">
        <f>ROUNDDOWN(IF( OR( AND(tabItens[[#This Row],[PontoPed]]&lt;tabItens[[#This Row],[Saldo]],tabItens[[#This Row],[Saldo]]&gt;0), tabItens[[#This Row],[PontoPed]]=0), 99, IF(AND(tabItens[[#This Row],[Saldo]]=0,tabItens[[#This Row],[PontoPed]]&gt;0), 0, (1-tabItens[[#This Row],[PctAb]])*10 ) ),0)</f>
        <v>99</v>
      </c>
      <c r="BE940" s="395">
        <f>MAX(ROUNDDOWN( IF(tabItens[[#This Row],[Abaixo]] &gt; 0,   tabItens[[#This Row],[Abaixo]] + (tabItens[[#This Row],[PontoMês]] * IF( OR( ISBLANK(tabItens[[#This Row],[ATA Nº/ANO]]), tabItens[[#This Row],[ATA Nº/ANO]] = ""),BE$2,BE$1)),0),0),0)</f>
        <v>0</v>
      </c>
      <c r="BF940"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0" s="276">
        <f>SUMIF(Consumo!$C$3:$C$902,tabItens[[#This Row],[CÓDIGO]],Consumo!$E$3:$E$902)</f>
        <v>0</v>
      </c>
      <c r="BH940" s="277">
        <f>IF(AND(tabItens[[#This Row],[Pend]] &gt; 0,tabItens[[#This Row],[Consumo]] &lt;&gt; 0), tabItens[[#This Row],[Pend]] / tabItens[[#This Row],[Consumo]], 0 )</f>
        <v>0</v>
      </c>
      <c r="BI940" s="276"/>
      <c r="BJ940" s="396"/>
      <c r="BK940" s="397" t="s">
        <v>2077</v>
      </c>
    </row>
    <row r="941" spans="1:63" x14ac:dyDescent="0.3">
      <c r="A941" s="364">
        <v>102443</v>
      </c>
      <c r="B941" s="365" t="s">
        <v>628</v>
      </c>
      <c r="C941" s="366" t="s">
        <v>264</v>
      </c>
      <c r="D941" s="367">
        <v>39.700000000000003</v>
      </c>
      <c r="E941" s="243"/>
      <c r="F941" s="368"/>
      <c r="G941" s="368" t="s">
        <v>891</v>
      </c>
      <c r="H941" s="369">
        <v>210</v>
      </c>
      <c r="I941" s="245">
        <v>103003</v>
      </c>
      <c r="J941" s="246">
        <v>39.700000000000003</v>
      </c>
      <c r="K941" s="370">
        <v>3</v>
      </c>
      <c r="L941" s="371">
        <f>IF(tabItens[[#This Row],[Média]] &gt; 0, tabItens[[#This Row],[QTDE ATUAL]] / tabItens[[#This Row],[Média]],999.9)</f>
        <v>999.9</v>
      </c>
      <c r="M941" s="372">
        <v>0</v>
      </c>
      <c r="N941" s="373">
        <f>tabItens[[#This Row],[VALOR UNIT.]] * tabItens[[#This Row],[LC]]</f>
        <v>0</v>
      </c>
      <c r="O941" s="374"/>
      <c r="P941" s="375"/>
      <c r="Q941" s="376"/>
      <c r="R941" s="250"/>
      <c r="S941" s="377"/>
      <c r="T941" s="378">
        <f>ROUNDDOWN(IFERROR(tabItens[[#This Row],[ATA DT.VALID.]] - $D$1,0) / 30,0)</f>
        <v>-1507</v>
      </c>
      <c r="U941" s="240" t="s">
        <v>1221</v>
      </c>
      <c r="V941" s="256">
        <v>1</v>
      </c>
      <c r="W941" s="379" t="s">
        <v>2065</v>
      </c>
      <c r="X941" s="380">
        <v>78</v>
      </c>
      <c r="Y941" s="381">
        <v>6</v>
      </c>
      <c r="Z941" s="382"/>
      <c r="AA941" s="383"/>
      <c r="AB941" s="384"/>
      <c r="AC941" s="384"/>
      <c r="AD941" s="383"/>
      <c r="AE941" s="384"/>
      <c r="AF941" s="255"/>
      <c r="AG941" s="385" t="s">
        <v>2063</v>
      </c>
      <c r="AH941" s="386"/>
      <c r="AI941" s="255">
        <v>2</v>
      </c>
      <c r="AJ941" s="386">
        <v>39457</v>
      </c>
      <c r="AK941" s="264">
        <v>39360</v>
      </c>
      <c r="AL941" s="264">
        <v>39414</v>
      </c>
      <c r="AM941" s="254"/>
      <c r="AN941" s="243"/>
      <c r="AO941" s="265" t="str">
        <f>_xlfn.IFNA(IF(VLOOKUP(tabItens[[#This Row],[CÓDIGO]],tabExcluirDoEstoque[#Data],1,FALSE),"sim",""),"")</f>
        <v>sim</v>
      </c>
      <c r="AP941" s="387" t="str">
        <f ca="1">IF(OR(ISBLANK(tabItens[[#This Row],[ATA DT.VALID.]]),tabItens[[#This Row],[ATA DT.VALID.]]="",tabItens[[#This Row],[ATA DT.VALID.]]=" "),"",IF(TYPE(tabItens[[#This Row],[ATA DT.VALID.]])=1,ROUNDUP((tabItens[[#This Row],[ATA DT.VALID.]]-TODAY())/7,0),""))</f>
        <v/>
      </c>
      <c r="AQ941" s="388"/>
      <c r="AR941" s="389" t="str">
        <f>IF(ISBLANK(tabItens[[#This Row],[CÓDIGO]]),"",IFERROR(VLOOKUP(tabItens[[#This Row],[CÓDIGO]],Consumo!$C$2:$AI$902,32,FALSE),0))</f>
        <v>12.2022</v>
      </c>
      <c r="AS941" s="390">
        <f>SUMIF(Consumo!$C$3:$C$902,tabItens[[#This Row],[CÓDIGO]],Consumo!$T$3:$T$902) + SUMIF(Consumo!$C$3:$C$902,tabItens[[#This Row],[CÓDIGO]],Consumo!$U$3:$U$902) + SUMIF(Consumo!$C$3:$C$902,tabItens[[#This Row],[CÓDIGO]],Consumo!$V$3:$V$902) + SUMIF(Consumo!$C$3:$C$902,tabItens[[#This Row],[CÓDIGO]],Consumo!$W$3:$W$902)</f>
        <v>0</v>
      </c>
      <c r="AT941" s="390">
        <f>SUMIF(Consumo!$C$3:$C$902,tabItens[[#This Row],[CÓDIGO]],Consumo!$AF$3:$AF$902)</f>
        <v>3</v>
      </c>
      <c r="AU941" s="391">
        <f>SUMIF(Consumo!$C$3:$C$902,tabItens[[#This Row],[CÓDIGO]],Consumo!$AG$3:$AG$902)</f>
        <v>3</v>
      </c>
      <c r="AV941" s="392">
        <f>SUMIF(Consumo!$C$3:$C$902,tabItens[[#This Row],[CÓDIGO]],Consumo!$AE$3:$AE$902)</f>
        <v>0</v>
      </c>
      <c r="AW941" s="369">
        <f>tabItens[[#This Row],[QTDE ATUAL]] + tabItens[[#This Row],[RC QTDE]] + tabItens[[#This Row],[AF SALDO]] + tabItens[[#This Row],[Recentes]]</f>
        <v>210</v>
      </c>
      <c r="AX941" s="393">
        <v>0</v>
      </c>
      <c r="AY941" s="393">
        <v>0</v>
      </c>
      <c r="AZ941" s="393">
        <f>IF(ISBLANK(tabItens[[#This Row],[CÓDIGO]]),"",tabItens[[#This Row],[PontoMês]] * (AZ$2+tabItens[[#This Row],[PontoQtM]]))</f>
        <v>0</v>
      </c>
      <c r="BA941" s="392">
        <f>tabItens[[#This Row],[PontoPed]] - tabItens[[#This Row],[Saldo]] + (1/10)</f>
        <v>-209.9</v>
      </c>
      <c r="BB941" s="392">
        <f xml:space="preserve"> tabItens[[#This Row],[PontoMês]] * BB$2 - tabItens[[#This Row],[QTDE ATUAL]] - (1/10)</f>
        <v>-210.1</v>
      </c>
      <c r="BC941" s="273">
        <f>IF( tabItens[[#This Row],[PontoPed]]&gt;0, IF(tabItens[[#This Row],[PontoPed]]&lt;1, 1, IF( tabItens[[#This Row],[Saldo]]&gt;tabItens[[#This Row],[PontoPed]], 0, (tabItens[[#This Row],[PontoPed]]-tabItens[[#This Row],[Saldo]])/tabItens[[#This Row],[PontoPed]] ) ), 0 )</f>
        <v>0</v>
      </c>
      <c r="BD941" s="394">
        <f>ROUNDDOWN(IF( OR( AND(tabItens[[#This Row],[PontoPed]]&lt;tabItens[[#This Row],[Saldo]],tabItens[[#This Row],[Saldo]]&gt;0), tabItens[[#This Row],[PontoPed]]=0), 99, IF(AND(tabItens[[#This Row],[Saldo]]=0,tabItens[[#This Row],[PontoPed]]&gt;0), 0, (1-tabItens[[#This Row],[PctAb]])*10 ) ),0)</f>
        <v>99</v>
      </c>
      <c r="BE941" s="395">
        <f>MAX(ROUNDDOWN( IF(tabItens[[#This Row],[Abaixo]] &gt; 0,   tabItens[[#This Row],[Abaixo]] + (tabItens[[#This Row],[PontoMês]] * IF( OR( ISBLANK(tabItens[[#This Row],[ATA Nº/ANO]]), tabItens[[#This Row],[ATA Nº/ANO]] = ""),BE$2,BE$1)),0),0),0)</f>
        <v>0</v>
      </c>
      <c r="BF941"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1" s="276">
        <f>SUMIF(Consumo!$C$3:$C$902,tabItens[[#This Row],[CÓDIGO]],Consumo!$E$3:$E$902)</f>
        <v>0</v>
      </c>
      <c r="BH941" s="277">
        <f>IF(AND(tabItens[[#This Row],[Pend]] &gt; 0,tabItens[[#This Row],[Consumo]] &lt;&gt; 0), tabItens[[#This Row],[Pend]] / tabItens[[#This Row],[Consumo]], 0 )</f>
        <v>0</v>
      </c>
      <c r="BI941" s="276"/>
      <c r="BJ941" s="396"/>
      <c r="BK941" s="397" t="s">
        <v>2077</v>
      </c>
    </row>
    <row r="942" spans="1:63" x14ac:dyDescent="0.3">
      <c r="A942" s="364">
        <v>104755</v>
      </c>
      <c r="B942" s="365" t="s">
        <v>664</v>
      </c>
      <c r="C942" s="366" t="s">
        <v>264</v>
      </c>
      <c r="D942" s="367">
        <v>23.92</v>
      </c>
      <c r="E942" s="243"/>
      <c r="F942" s="368"/>
      <c r="G942" s="368" t="s">
        <v>891</v>
      </c>
      <c r="H942" s="369">
        <v>60</v>
      </c>
      <c r="I942" s="245">
        <v>103003</v>
      </c>
      <c r="J942" s="246">
        <v>23.92</v>
      </c>
      <c r="K942" s="370"/>
      <c r="L942" s="371">
        <f>IF(tabItens[[#This Row],[Média]] &gt; 0, tabItens[[#This Row],[QTDE ATUAL]] / tabItens[[#This Row],[Média]],999.9)</f>
        <v>999.9</v>
      </c>
      <c r="M942" s="372">
        <v>0</v>
      </c>
      <c r="N942" s="373">
        <f>tabItens[[#This Row],[VALOR UNIT.]] * tabItens[[#This Row],[LC]]</f>
        <v>0</v>
      </c>
      <c r="O942" s="374" t="s">
        <v>2162</v>
      </c>
      <c r="P942" s="375"/>
      <c r="Q942" s="376"/>
      <c r="R942" s="250"/>
      <c r="S942" s="377"/>
      <c r="T942" s="378">
        <f>ROUNDDOWN(IFERROR(tabItens[[#This Row],[ATA DT.VALID.]] - $D$1,0) / 30,0)</f>
        <v>-1507</v>
      </c>
      <c r="U942" s="240" t="s">
        <v>1221</v>
      </c>
      <c r="V942" s="256">
        <v>1</v>
      </c>
      <c r="W942" s="379" t="s">
        <v>2065</v>
      </c>
      <c r="X942" s="380">
        <v>78</v>
      </c>
      <c r="Y942" s="381">
        <v>6</v>
      </c>
      <c r="Z942" s="382"/>
      <c r="AA942" s="383"/>
      <c r="AB942" s="384"/>
      <c r="AC942" s="384"/>
      <c r="AD942" s="383"/>
      <c r="AE942" s="384"/>
      <c r="AF942" s="255"/>
      <c r="AG942" s="385" t="s">
        <v>2063</v>
      </c>
      <c r="AH942" s="386"/>
      <c r="AI942" s="255">
        <v>0</v>
      </c>
      <c r="AJ942" s="386">
        <v>43376</v>
      </c>
      <c r="AK942" s="264">
        <v>39479</v>
      </c>
      <c r="AL942" s="264">
        <v>43347</v>
      </c>
      <c r="AM942" s="254"/>
      <c r="AN942" s="243"/>
      <c r="AO942" s="265" t="str">
        <f>_xlfn.IFNA(IF(VLOOKUP(tabItens[[#This Row],[CÓDIGO]],tabExcluirDoEstoque[#Data],1,FALSE),"sim",""),"")</f>
        <v>sim</v>
      </c>
      <c r="AP942" s="387" t="str">
        <f ca="1">IF(OR(ISBLANK(tabItens[[#This Row],[ATA DT.VALID.]]),tabItens[[#This Row],[ATA DT.VALID.]]="",tabItens[[#This Row],[ATA DT.VALID.]]=" "),"",IF(TYPE(tabItens[[#This Row],[ATA DT.VALID.]])=1,ROUNDUP((tabItens[[#This Row],[ATA DT.VALID.]]-TODAY())/7,0),""))</f>
        <v/>
      </c>
      <c r="AQ942" s="388">
        <v>0</v>
      </c>
      <c r="AR942" s="389">
        <f>IF(ISBLANK(tabItens[[#This Row],[CÓDIGO]]),"",IFERROR(VLOOKUP(tabItens[[#This Row],[CÓDIGO]],Consumo!$C$2:$AI$902,32,FALSE),0))</f>
        <v>0</v>
      </c>
      <c r="AS942" s="390">
        <f>SUMIF(Consumo!$C$3:$C$902,tabItens[[#This Row],[CÓDIGO]],Consumo!$T$3:$T$902) + SUMIF(Consumo!$C$3:$C$902,tabItens[[#This Row],[CÓDIGO]],Consumo!$U$3:$U$902) + SUMIF(Consumo!$C$3:$C$902,tabItens[[#This Row],[CÓDIGO]],Consumo!$V$3:$V$902) + SUMIF(Consumo!$C$3:$C$902,tabItens[[#This Row],[CÓDIGO]],Consumo!$W$3:$W$902)</f>
        <v>0</v>
      </c>
      <c r="AT942" s="390">
        <f>SUMIF(Consumo!$C$3:$C$902,tabItens[[#This Row],[CÓDIGO]],Consumo!$AF$3:$AF$902)</f>
        <v>0</v>
      </c>
      <c r="AU942" s="391">
        <f>SUMIF(Consumo!$C$3:$C$902,tabItens[[#This Row],[CÓDIGO]],Consumo!$AG$3:$AG$902)</f>
        <v>0</v>
      </c>
      <c r="AV942" s="392">
        <f>SUMIF(Consumo!$C$3:$C$902,tabItens[[#This Row],[CÓDIGO]],Consumo!$AE$3:$AE$902)</f>
        <v>0</v>
      </c>
      <c r="AW942" s="369">
        <f>tabItens[[#This Row],[QTDE ATUAL]] + tabItens[[#This Row],[RC QTDE]] + tabItens[[#This Row],[AF SALDO]] + tabItens[[#This Row],[Recentes]]</f>
        <v>60</v>
      </c>
      <c r="AX942" s="393">
        <v>109</v>
      </c>
      <c r="AY942" s="393">
        <v>4</v>
      </c>
      <c r="AZ942" s="393">
        <f>IF(ISBLANK(tabItens[[#This Row],[CÓDIGO]]),"",tabItens[[#This Row],[PontoMês]] * (AZ$2+tabItens[[#This Row],[PontoQtM]]))</f>
        <v>436</v>
      </c>
      <c r="BA942" s="392">
        <f>tabItens[[#This Row],[PontoPed]] - tabItens[[#This Row],[Saldo]] + (1/10)</f>
        <v>376.1</v>
      </c>
      <c r="BB942" s="392">
        <f xml:space="preserve"> tabItens[[#This Row],[PontoMês]] * BB$2 - tabItens[[#This Row],[QTDE ATUAL]] - (1/10)</f>
        <v>48.9</v>
      </c>
      <c r="BC942" s="273">
        <f>IF( tabItens[[#This Row],[PontoPed]]&gt;0, IF(tabItens[[#This Row],[PontoPed]]&lt;1, 1, IF( tabItens[[#This Row],[Saldo]]&gt;tabItens[[#This Row],[PontoPed]], 0, (tabItens[[#This Row],[PontoPed]]-tabItens[[#This Row],[Saldo]])/tabItens[[#This Row],[PontoPed]] ) ), 0 )</f>
        <v>0.86238532110091748</v>
      </c>
      <c r="BD942" s="394">
        <f>ROUNDDOWN(IF( OR( AND(tabItens[[#This Row],[PontoPed]]&lt;tabItens[[#This Row],[Saldo]],tabItens[[#This Row],[Saldo]]&gt;0), tabItens[[#This Row],[PontoPed]]=0), 99, IF(AND(tabItens[[#This Row],[Saldo]]=0,tabItens[[#This Row],[PontoPed]]&gt;0), 0, (1-tabItens[[#This Row],[PctAb]])*10 ) ),0)</f>
        <v>1</v>
      </c>
      <c r="BE942" s="395">
        <f>MAX(ROUNDDOWN( IF(tabItens[[#This Row],[Abaixo]] &gt; 0,   tabItens[[#This Row],[Abaixo]] + (tabItens[[#This Row],[PontoMês]] * IF( OR( ISBLANK(tabItens[[#This Row],[ATA Nº/ANO]]), tabItens[[#This Row],[ATA Nº/ANO]] = ""),BE$2,BE$1)),0),0),0)</f>
        <v>703</v>
      </c>
      <c r="BF942" s="39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42" s="276">
        <f>SUMIF(Consumo!$C$3:$C$902,tabItens[[#This Row],[CÓDIGO]],Consumo!$E$3:$E$902)</f>
        <v>0</v>
      </c>
      <c r="BH942" s="277">
        <f>IF(AND(tabItens[[#This Row],[Pend]] &gt; 0,tabItens[[#This Row],[Consumo]] &lt;&gt; 0), tabItens[[#This Row],[Pend]] / tabItens[[#This Row],[Consumo]], 0 )</f>
        <v>0</v>
      </c>
      <c r="BI942" s="276"/>
      <c r="BJ942" s="396"/>
      <c r="BK942" s="397" t="s">
        <v>2077</v>
      </c>
    </row>
    <row r="943" spans="1:63" x14ac:dyDescent="0.3">
      <c r="A943" s="364">
        <v>50476</v>
      </c>
      <c r="B943" s="365" t="s">
        <v>467</v>
      </c>
      <c r="C943" s="366" t="s">
        <v>264</v>
      </c>
      <c r="D943" s="367">
        <v>1.24</v>
      </c>
      <c r="E943" s="243"/>
      <c r="F943" s="368"/>
      <c r="G943" s="368" t="s">
        <v>891</v>
      </c>
      <c r="H943" s="369">
        <v>571</v>
      </c>
      <c r="I943" s="245">
        <v>103003</v>
      </c>
      <c r="J943" s="246">
        <v>1.24</v>
      </c>
      <c r="K943" s="370">
        <v>11</v>
      </c>
      <c r="L943" s="371">
        <f>IF(tabItens[[#This Row],[Média]] &gt; 0, tabItens[[#This Row],[QTDE ATUAL]] / tabItens[[#This Row],[Média]],999.9)</f>
        <v>999.9</v>
      </c>
      <c r="M943" s="372">
        <v>0</v>
      </c>
      <c r="N943" s="373">
        <f>tabItens[[#This Row],[VALOR UNIT.]] * tabItens[[#This Row],[LC]]</f>
        <v>0</v>
      </c>
      <c r="O943" s="374"/>
      <c r="P943" s="375"/>
      <c r="Q943" s="376"/>
      <c r="R943" s="250"/>
      <c r="S943" s="377"/>
      <c r="T943" s="378">
        <f>ROUNDDOWN(IFERROR(tabItens[[#This Row],[ATA DT.VALID.]] - $D$1,0) / 30,0)</f>
        <v>-1507</v>
      </c>
      <c r="U943" s="240" t="s">
        <v>1281</v>
      </c>
      <c r="V943" s="256">
        <v>1</v>
      </c>
      <c r="W943" s="379" t="s">
        <v>2062</v>
      </c>
      <c r="X943" s="380">
        <v>51</v>
      </c>
      <c r="Y943" s="381">
        <v>17</v>
      </c>
      <c r="Z943" s="382"/>
      <c r="AA943" s="383"/>
      <c r="AB943" s="384"/>
      <c r="AC943" s="384"/>
      <c r="AD943" s="383"/>
      <c r="AE943" s="384"/>
      <c r="AF943" s="255"/>
      <c r="AG943" s="385" t="s">
        <v>2063</v>
      </c>
      <c r="AH943" s="386"/>
      <c r="AI943" s="255">
        <v>4</v>
      </c>
      <c r="AJ943" s="386">
        <v>39820</v>
      </c>
      <c r="AK943" s="264" t="s">
        <v>891</v>
      </c>
      <c r="AL943" s="264">
        <v>40826</v>
      </c>
      <c r="AM943" s="254"/>
      <c r="AN943" s="243"/>
      <c r="AO943" s="265" t="str">
        <f>_xlfn.IFNA(IF(VLOOKUP(tabItens[[#This Row],[CÓDIGO]],tabExcluirDoEstoque[#Data],1,FALSE),"sim",""),"")</f>
        <v>sim</v>
      </c>
      <c r="AP943" s="387" t="str">
        <f ca="1">IF(OR(ISBLANK(tabItens[[#This Row],[ATA DT.VALID.]]),tabItens[[#This Row],[ATA DT.VALID.]]="",tabItens[[#This Row],[ATA DT.VALID.]]=" "),"",IF(TYPE(tabItens[[#This Row],[ATA DT.VALID.]])=1,ROUNDUP((tabItens[[#This Row],[ATA DT.VALID.]]-TODAY())/7,0),""))</f>
        <v/>
      </c>
      <c r="AQ943" s="388"/>
      <c r="AR943" s="389" t="str">
        <f>IF(ISBLANK(tabItens[[#This Row],[CÓDIGO]]),"",IFERROR(VLOOKUP(tabItens[[#This Row],[CÓDIGO]],Consumo!$C$2:$AI$902,32,FALSE),0))</f>
        <v>12.2022</v>
      </c>
      <c r="AS943" s="390">
        <f>SUMIF(Consumo!$C$3:$C$902,tabItens[[#This Row],[CÓDIGO]],Consumo!$T$3:$T$902) + SUMIF(Consumo!$C$3:$C$902,tabItens[[#This Row],[CÓDIGO]],Consumo!$U$3:$U$902) + SUMIF(Consumo!$C$3:$C$902,tabItens[[#This Row],[CÓDIGO]],Consumo!$V$3:$V$902) + SUMIF(Consumo!$C$3:$C$902,tabItens[[#This Row],[CÓDIGO]],Consumo!$W$3:$W$902)</f>
        <v>0</v>
      </c>
      <c r="AT943" s="390">
        <f>SUMIF(Consumo!$C$3:$C$902,tabItens[[#This Row],[CÓDIGO]],Consumo!$AF$3:$AF$902)</f>
        <v>21</v>
      </c>
      <c r="AU943" s="391">
        <f>SUMIF(Consumo!$C$3:$C$902,tabItens[[#This Row],[CÓDIGO]],Consumo!$AG$3:$AG$902)</f>
        <v>11</v>
      </c>
      <c r="AV943" s="392">
        <f>SUMIF(Consumo!$C$3:$C$902,tabItens[[#This Row],[CÓDIGO]],Consumo!$AE$3:$AE$902)</f>
        <v>0</v>
      </c>
      <c r="AW943" s="369">
        <f>tabItens[[#This Row],[QTDE ATUAL]] + tabItens[[#This Row],[RC QTDE]] + tabItens[[#This Row],[AF SALDO]] + tabItens[[#This Row],[Recentes]]</f>
        <v>571</v>
      </c>
      <c r="AX943" s="393">
        <v>0</v>
      </c>
      <c r="AY943" s="393">
        <v>0</v>
      </c>
      <c r="AZ943" s="393">
        <f>IF(ISBLANK(tabItens[[#This Row],[CÓDIGO]]),"",tabItens[[#This Row],[PontoMês]] * (AZ$2+tabItens[[#This Row],[PontoQtM]]))</f>
        <v>0</v>
      </c>
      <c r="BA943" s="392">
        <f>tabItens[[#This Row],[PontoPed]] - tabItens[[#This Row],[Saldo]] + (1/10)</f>
        <v>-570.9</v>
      </c>
      <c r="BB943" s="392">
        <f xml:space="preserve"> tabItens[[#This Row],[PontoMês]] * BB$2 - tabItens[[#This Row],[QTDE ATUAL]] - (1/10)</f>
        <v>-571.1</v>
      </c>
      <c r="BC943" s="273">
        <f>IF( tabItens[[#This Row],[PontoPed]]&gt;0, IF(tabItens[[#This Row],[PontoPed]]&lt;1, 1, IF( tabItens[[#This Row],[Saldo]]&gt;tabItens[[#This Row],[PontoPed]], 0, (tabItens[[#This Row],[PontoPed]]-tabItens[[#This Row],[Saldo]])/tabItens[[#This Row],[PontoPed]] ) ), 0 )</f>
        <v>0</v>
      </c>
      <c r="BD943" s="394">
        <f>ROUNDDOWN(IF( OR( AND(tabItens[[#This Row],[PontoPed]]&lt;tabItens[[#This Row],[Saldo]],tabItens[[#This Row],[Saldo]]&gt;0), tabItens[[#This Row],[PontoPed]]=0), 99, IF(AND(tabItens[[#This Row],[Saldo]]=0,tabItens[[#This Row],[PontoPed]]&gt;0), 0, (1-tabItens[[#This Row],[PctAb]])*10 ) ),0)</f>
        <v>99</v>
      </c>
      <c r="BE943" s="395">
        <f>MAX(ROUNDDOWN( IF(tabItens[[#This Row],[Abaixo]] &gt; 0,   tabItens[[#This Row],[Abaixo]] + (tabItens[[#This Row],[PontoMês]] * IF( OR( ISBLANK(tabItens[[#This Row],[ATA Nº/ANO]]), tabItens[[#This Row],[ATA Nº/ANO]] = ""),BE$2,BE$1)),0),0),0)</f>
        <v>0</v>
      </c>
      <c r="BF943"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3" s="276">
        <f>SUMIF(Consumo!$C$3:$C$902,tabItens[[#This Row],[CÓDIGO]],Consumo!$E$3:$E$902)</f>
        <v>0</v>
      </c>
      <c r="BH943" s="277">
        <f>IF(AND(tabItens[[#This Row],[Pend]] &gt; 0,tabItens[[#This Row],[Consumo]] &lt;&gt; 0), tabItens[[#This Row],[Pend]] / tabItens[[#This Row],[Consumo]], 0 )</f>
        <v>0</v>
      </c>
      <c r="BI943" s="276"/>
      <c r="BJ943" s="396"/>
      <c r="BK943" s="397" t="s">
        <v>2077</v>
      </c>
    </row>
    <row r="944" spans="1:63" x14ac:dyDescent="0.3">
      <c r="A944" s="364">
        <v>133042</v>
      </c>
      <c r="B944" s="365" t="s">
        <v>830</v>
      </c>
      <c r="C944" s="366" t="s">
        <v>31</v>
      </c>
      <c r="D944" s="367">
        <v>55.26</v>
      </c>
      <c r="E944" s="243"/>
      <c r="F944" s="368"/>
      <c r="G944" s="368" t="s">
        <v>891</v>
      </c>
      <c r="H944" s="369">
        <v>50</v>
      </c>
      <c r="I944" s="245">
        <v>103003</v>
      </c>
      <c r="J944" s="246">
        <v>55.26</v>
      </c>
      <c r="K944" s="370"/>
      <c r="L944" s="371">
        <f>IF(tabItens[[#This Row],[Média]] &gt; 0, tabItens[[#This Row],[QTDE ATUAL]] / tabItens[[#This Row],[Média]],999.9)</f>
        <v>999.9</v>
      </c>
      <c r="M944" s="372">
        <v>0</v>
      </c>
      <c r="N944" s="373">
        <f>tabItens[[#This Row],[VALOR UNIT.]] * tabItens[[#This Row],[LC]]</f>
        <v>0</v>
      </c>
      <c r="O944" s="374"/>
      <c r="P944" s="375"/>
      <c r="Q944" s="376"/>
      <c r="R944" s="250"/>
      <c r="S944" s="377"/>
      <c r="T944" s="378">
        <f>ROUNDDOWN(IFERROR(tabItens[[#This Row],[ATA DT.VALID.]] - $D$1,0) / 30,0)</f>
        <v>-1507</v>
      </c>
      <c r="U944" s="240" t="s">
        <v>1281</v>
      </c>
      <c r="V944" s="256">
        <v>1</v>
      </c>
      <c r="W944" s="379" t="s">
        <v>2062</v>
      </c>
      <c r="X944" s="380">
        <v>51</v>
      </c>
      <c r="Y944" s="381">
        <v>17</v>
      </c>
      <c r="Z944" s="382"/>
      <c r="AA944" s="383"/>
      <c r="AB944" s="384"/>
      <c r="AC944" s="384"/>
      <c r="AD944" s="383"/>
      <c r="AE944" s="384"/>
      <c r="AF944" s="255"/>
      <c r="AG944" s="385" t="s">
        <v>2063</v>
      </c>
      <c r="AH944" s="386"/>
      <c r="AI944" s="255">
        <v>0</v>
      </c>
      <c r="AJ944" s="386">
        <v>43026</v>
      </c>
      <c r="AK944" s="264">
        <v>42930</v>
      </c>
      <c r="AL944" s="264">
        <v>42996</v>
      </c>
      <c r="AM944" s="254"/>
      <c r="AN944" s="243"/>
      <c r="AO944" s="265" t="str">
        <f>_xlfn.IFNA(IF(VLOOKUP(tabItens[[#This Row],[CÓDIGO]],tabExcluirDoEstoque[#Data],1,FALSE),"sim",""),"")</f>
        <v>sim</v>
      </c>
      <c r="AP944" s="387" t="str">
        <f ca="1">IF(OR(ISBLANK(tabItens[[#This Row],[ATA DT.VALID.]]),tabItens[[#This Row],[ATA DT.VALID.]]="",tabItens[[#This Row],[ATA DT.VALID.]]=" "),"",IF(TYPE(tabItens[[#This Row],[ATA DT.VALID.]])=1,ROUNDUP((tabItens[[#This Row],[ATA DT.VALID.]]-TODAY())/7,0),""))</f>
        <v/>
      </c>
      <c r="AQ944" s="388"/>
      <c r="AR944" s="389">
        <f>IF(ISBLANK(tabItens[[#This Row],[CÓDIGO]]),"",IFERROR(VLOOKUP(tabItens[[#This Row],[CÓDIGO]],Consumo!$C$2:$AI$902,32,FALSE),0))</f>
        <v>0</v>
      </c>
      <c r="AS944" s="390">
        <f>SUMIF(Consumo!$C$3:$C$902,tabItens[[#This Row],[CÓDIGO]],Consumo!$T$3:$T$902) + SUMIF(Consumo!$C$3:$C$902,tabItens[[#This Row],[CÓDIGO]],Consumo!$U$3:$U$902) + SUMIF(Consumo!$C$3:$C$902,tabItens[[#This Row],[CÓDIGO]],Consumo!$V$3:$V$902) + SUMIF(Consumo!$C$3:$C$902,tabItens[[#This Row],[CÓDIGO]],Consumo!$W$3:$W$902)</f>
        <v>0</v>
      </c>
      <c r="AT944" s="390">
        <f>SUMIF(Consumo!$C$3:$C$902,tabItens[[#This Row],[CÓDIGO]],Consumo!$AF$3:$AF$902)</f>
        <v>0</v>
      </c>
      <c r="AU944" s="391">
        <f>SUMIF(Consumo!$C$3:$C$902,tabItens[[#This Row],[CÓDIGO]],Consumo!$AG$3:$AG$902)</f>
        <v>0</v>
      </c>
      <c r="AV944" s="392">
        <f>SUMIF(Consumo!$C$3:$C$902,tabItens[[#This Row],[CÓDIGO]],Consumo!$AE$3:$AE$902)</f>
        <v>0</v>
      </c>
      <c r="AW944" s="369">
        <f>tabItens[[#This Row],[QTDE ATUAL]] + tabItens[[#This Row],[RC QTDE]] + tabItens[[#This Row],[AF SALDO]] + tabItens[[#This Row],[Recentes]]</f>
        <v>50</v>
      </c>
      <c r="AX944" s="393">
        <v>0</v>
      </c>
      <c r="AY944" s="393">
        <v>0</v>
      </c>
      <c r="AZ944" s="393">
        <f>IF(ISBLANK(tabItens[[#This Row],[CÓDIGO]]),"",tabItens[[#This Row],[PontoMês]] * (AZ$2+tabItens[[#This Row],[PontoQtM]]))</f>
        <v>0</v>
      </c>
      <c r="BA944" s="392">
        <f>tabItens[[#This Row],[PontoPed]] - tabItens[[#This Row],[Saldo]] + (1/10)</f>
        <v>-49.9</v>
      </c>
      <c r="BB944" s="392">
        <f xml:space="preserve"> tabItens[[#This Row],[PontoMês]] * BB$2 - tabItens[[#This Row],[QTDE ATUAL]] - (1/10)</f>
        <v>-50.1</v>
      </c>
      <c r="BC944" s="273">
        <f>IF( tabItens[[#This Row],[PontoPed]]&gt;0, IF(tabItens[[#This Row],[PontoPed]]&lt;1, 1, IF( tabItens[[#This Row],[Saldo]]&gt;tabItens[[#This Row],[PontoPed]], 0, (tabItens[[#This Row],[PontoPed]]-tabItens[[#This Row],[Saldo]])/tabItens[[#This Row],[PontoPed]] ) ), 0 )</f>
        <v>0</v>
      </c>
      <c r="BD944" s="394">
        <f>ROUNDDOWN(IF( OR( AND(tabItens[[#This Row],[PontoPed]]&lt;tabItens[[#This Row],[Saldo]],tabItens[[#This Row],[Saldo]]&gt;0), tabItens[[#This Row],[PontoPed]]=0), 99, IF(AND(tabItens[[#This Row],[Saldo]]=0,tabItens[[#This Row],[PontoPed]]&gt;0), 0, (1-tabItens[[#This Row],[PctAb]])*10 ) ),0)</f>
        <v>99</v>
      </c>
      <c r="BE944" s="395">
        <f>MAX(ROUNDDOWN( IF(tabItens[[#This Row],[Abaixo]] &gt; 0,   tabItens[[#This Row],[Abaixo]] + (tabItens[[#This Row],[PontoMês]] * IF( OR( ISBLANK(tabItens[[#This Row],[ATA Nº/ANO]]), tabItens[[#This Row],[ATA Nº/ANO]] = ""),BE$2,BE$1)),0),0),0)</f>
        <v>0</v>
      </c>
      <c r="BF944"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4" s="276">
        <f>SUMIF(Consumo!$C$3:$C$902,tabItens[[#This Row],[CÓDIGO]],Consumo!$E$3:$E$902)</f>
        <v>0</v>
      </c>
      <c r="BH944" s="277">
        <f>IF(AND(tabItens[[#This Row],[Pend]] &gt; 0,tabItens[[#This Row],[Consumo]] &lt;&gt; 0), tabItens[[#This Row],[Pend]] / tabItens[[#This Row],[Consumo]], 0 )</f>
        <v>0</v>
      </c>
      <c r="BI944" s="276"/>
      <c r="BJ944" s="396"/>
      <c r="BK944" s="397" t="s">
        <v>2077</v>
      </c>
    </row>
    <row r="945" spans="1:63" x14ac:dyDescent="0.3">
      <c r="A945" s="364">
        <v>64821</v>
      </c>
      <c r="B945" s="365" t="s">
        <v>508</v>
      </c>
      <c r="C945" s="366" t="s">
        <v>288</v>
      </c>
      <c r="D945" s="367">
        <v>99</v>
      </c>
      <c r="E945" s="243"/>
      <c r="F945" s="368"/>
      <c r="G945" s="368" t="s">
        <v>891</v>
      </c>
      <c r="H945" s="369">
        <v>18</v>
      </c>
      <c r="I945" s="245">
        <v>103003</v>
      </c>
      <c r="J945" s="246">
        <v>99</v>
      </c>
      <c r="K945" s="370">
        <v>5</v>
      </c>
      <c r="L945" s="371">
        <f>IF(tabItens[[#This Row],[Média]] &gt; 0, tabItens[[#This Row],[QTDE ATUAL]] / tabItens[[#This Row],[Média]],999.9)</f>
        <v>999.9</v>
      </c>
      <c r="M945" s="372">
        <v>0</v>
      </c>
      <c r="N945" s="373">
        <f>tabItens[[#This Row],[VALOR UNIT.]] * tabItens[[#This Row],[LC]]</f>
        <v>0</v>
      </c>
      <c r="O945" s="374" t="s">
        <v>2120</v>
      </c>
      <c r="P945" s="375"/>
      <c r="Q945" s="376"/>
      <c r="R945" s="250"/>
      <c r="S945" s="377"/>
      <c r="T945" s="378">
        <f>ROUNDDOWN(IFERROR(tabItens[[#This Row],[ATA DT.VALID.]] - $D$1,0) / 30,0)</f>
        <v>-1507</v>
      </c>
      <c r="U945" s="240" t="s">
        <v>1396</v>
      </c>
      <c r="V945" s="256">
        <v>1</v>
      </c>
      <c r="W945" s="379" t="s">
        <v>2066</v>
      </c>
      <c r="X945" s="380">
        <v>76</v>
      </c>
      <c r="Y945" s="381">
        <v>9</v>
      </c>
      <c r="Z945" s="382"/>
      <c r="AA945" s="383"/>
      <c r="AB945" s="384"/>
      <c r="AC945" s="384"/>
      <c r="AD945" s="383"/>
      <c r="AE945" s="384"/>
      <c r="AF945" s="255"/>
      <c r="AG945" s="385" t="s">
        <v>2063</v>
      </c>
      <c r="AH945" s="386"/>
      <c r="AI945" s="255">
        <v>2</v>
      </c>
      <c r="AJ945" s="386">
        <v>43497</v>
      </c>
      <c r="AK945" s="264" t="s">
        <v>891</v>
      </c>
      <c r="AL945" s="264">
        <v>43875</v>
      </c>
      <c r="AM945" s="254"/>
      <c r="AN945" s="243"/>
      <c r="AO945" s="265" t="str">
        <f>_xlfn.IFNA(IF(VLOOKUP(tabItens[[#This Row],[CÓDIGO]],tabExcluirDoEstoque[#Data],1,FALSE),"sim",""),"")</f>
        <v>sim</v>
      </c>
      <c r="AP945" s="387" t="str">
        <f ca="1">IF(OR(ISBLANK(tabItens[[#This Row],[ATA DT.VALID.]]),tabItens[[#This Row],[ATA DT.VALID.]]="",tabItens[[#This Row],[ATA DT.VALID.]]=" "),"",IF(TYPE(tabItens[[#This Row],[ATA DT.VALID.]])=1,ROUNDUP((tabItens[[#This Row],[ATA DT.VALID.]]-TODAY())/7,0),""))</f>
        <v/>
      </c>
      <c r="AQ945" s="388">
        <v>0</v>
      </c>
      <c r="AR945" s="389" t="str">
        <f>IF(ISBLANK(tabItens[[#This Row],[CÓDIGO]]),"",IFERROR(VLOOKUP(tabItens[[#This Row],[CÓDIGO]],Consumo!$C$2:$AI$902,32,FALSE),0))</f>
        <v>08.2023</v>
      </c>
      <c r="AS945" s="390">
        <f>SUMIF(Consumo!$C$3:$C$902,tabItens[[#This Row],[CÓDIGO]],Consumo!$T$3:$T$902) + SUMIF(Consumo!$C$3:$C$902,tabItens[[#This Row],[CÓDIGO]],Consumo!$U$3:$U$902) + SUMIF(Consumo!$C$3:$C$902,tabItens[[#This Row],[CÓDIGO]],Consumo!$V$3:$V$902) + SUMIF(Consumo!$C$3:$C$902,tabItens[[#This Row],[CÓDIGO]],Consumo!$W$3:$W$902)</f>
        <v>4</v>
      </c>
      <c r="AT945" s="390">
        <f>SUMIF(Consumo!$C$3:$C$902,tabItens[[#This Row],[CÓDIGO]],Consumo!$AF$3:$AF$902)</f>
        <v>9</v>
      </c>
      <c r="AU945" s="391">
        <f>SUMIF(Consumo!$C$3:$C$902,tabItens[[#This Row],[CÓDIGO]],Consumo!$AG$3:$AG$902)</f>
        <v>4</v>
      </c>
      <c r="AV945" s="392">
        <f>SUMIF(Consumo!$C$3:$C$902,tabItens[[#This Row],[CÓDIGO]],Consumo!$AE$3:$AE$902)</f>
        <v>0</v>
      </c>
      <c r="AW945" s="369">
        <f>tabItens[[#This Row],[QTDE ATUAL]] + tabItens[[#This Row],[RC QTDE]] + tabItens[[#This Row],[AF SALDO]] + tabItens[[#This Row],[Recentes]]</f>
        <v>18</v>
      </c>
      <c r="AX945" s="393">
        <v>3</v>
      </c>
      <c r="AY945" s="393">
        <v>4</v>
      </c>
      <c r="AZ945" s="393">
        <f>IF(ISBLANK(tabItens[[#This Row],[CÓDIGO]]),"",tabItens[[#This Row],[PontoMês]] * (AZ$2+tabItens[[#This Row],[PontoQtM]]))</f>
        <v>12</v>
      </c>
      <c r="BA945" s="392">
        <f>tabItens[[#This Row],[PontoPed]] - tabItens[[#This Row],[Saldo]] + (1/10)</f>
        <v>-5.9</v>
      </c>
      <c r="BB945" s="392">
        <f xml:space="preserve"> tabItens[[#This Row],[PontoMês]] * BB$2 - tabItens[[#This Row],[QTDE ATUAL]] - (1/10)</f>
        <v>-15.1</v>
      </c>
      <c r="BC945" s="273">
        <f>IF( tabItens[[#This Row],[PontoPed]]&gt;0, IF(tabItens[[#This Row],[PontoPed]]&lt;1, 1, IF( tabItens[[#This Row],[Saldo]]&gt;tabItens[[#This Row],[PontoPed]], 0, (tabItens[[#This Row],[PontoPed]]-tabItens[[#This Row],[Saldo]])/tabItens[[#This Row],[PontoPed]] ) ), 0 )</f>
        <v>0</v>
      </c>
      <c r="BD945" s="394">
        <f>ROUNDDOWN(IF( OR( AND(tabItens[[#This Row],[PontoPed]]&lt;tabItens[[#This Row],[Saldo]],tabItens[[#This Row],[Saldo]]&gt;0), tabItens[[#This Row],[PontoPed]]=0), 99, IF(AND(tabItens[[#This Row],[Saldo]]=0,tabItens[[#This Row],[PontoPed]]&gt;0), 0, (1-tabItens[[#This Row],[PctAb]])*10 ) ),0)</f>
        <v>99</v>
      </c>
      <c r="BE945" s="395">
        <f>MAX(ROUNDDOWN( IF(tabItens[[#This Row],[Abaixo]] &gt; 0,   tabItens[[#This Row],[Abaixo]] + (tabItens[[#This Row],[PontoMês]] * IF( OR( ISBLANK(tabItens[[#This Row],[ATA Nº/ANO]]), tabItens[[#This Row],[ATA Nº/ANO]] = ""),BE$2,BE$1)),0),0),0)</f>
        <v>0</v>
      </c>
      <c r="BF945" s="39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45" s="276">
        <f>SUMIF(Consumo!$C$3:$C$902,tabItens[[#This Row],[CÓDIGO]],Consumo!$E$3:$E$902)</f>
        <v>0</v>
      </c>
      <c r="BH945" s="277">
        <f>IF(AND(tabItens[[#This Row],[Pend]] &gt; 0,tabItens[[#This Row],[Consumo]] &lt;&gt; 0), tabItens[[#This Row],[Pend]] / tabItens[[#This Row],[Consumo]], 0 )</f>
        <v>0</v>
      </c>
      <c r="BI945" s="276"/>
      <c r="BJ945" s="396"/>
      <c r="BK945" s="397" t="s">
        <v>2077</v>
      </c>
    </row>
    <row r="946" spans="1:63" x14ac:dyDescent="0.3">
      <c r="A946" s="364">
        <v>119087</v>
      </c>
      <c r="B946" s="365" t="s">
        <v>742</v>
      </c>
      <c r="C946" s="366" t="s">
        <v>264</v>
      </c>
      <c r="D946" s="367">
        <v>5.48</v>
      </c>
      <c r="E946" s="243"/>
      <c r="F946" s="368"/>
      <c r="G946" s="368" t="s">
        <v>891</v>
      </c>
      <c r="H946" s="369">
        <v>255</v>
      </c>
      <c r="I946" s="245">
        <v>103003</v>
      </c>
      <c r="J946" s="246">
        <v>5.48</v>
      </c>
      <c r="K946" s="370">
        <v>30</v>
      </c>
      <c r="L946" s="371">
        <f>IF(tabItens[[#This Row],[Média]] &gt; 0, tabItens[[#This Row],[QTDE ATUAL]] / tabItens[[#This Row],[Média]],999.9)</f>
        <v>999.9</v>
      </c>
      <c r="M946" s="372">
        <v>0</v>
      </c>
      <c r="N946" s="373">
        <f>tabItens[[#This Row],[VALOR UNIT.]] * tabItens[[#This Row],[LC]]</f>
        <v>0</v>
      </c>
      <c r="O946" s="374"/>
      <c r="P946" s="375"/>
      <c r="Q946" s="376"/>
      <c r="R946" s="250"/>
      <c r="S946" s="377"/>
      <c r="T946" s="378">
        <f>ROUNDDOWN(IFERROR(tabItens[[#This Row],[ATA DT.VALID.]] - $D$1,0) / 30,0)</f>
        <v>-1507</v>
      </c>
      <c r="U946" s="240" t="s">
        <v>1278</v>
      </c>
      <c r="V946" s="256">
        <v>1</v>
      </c>
      <c r="W946" s="379" t="s">
        <v>2064</v>
      </c>
      <c r="X946" s="380">
        <v>59</v>
      </c>
      <c r="Y946" s="381">
        <v>18</v>
      </c>
      <c r="Z946" s="382"/>
      <c r="AA946" s="383"/>
      <c r="AB946" s="384"/>
      <c r="AC946" s="384"/>
      <c r="AD946" s="383"/>
      <c r="AE946" s="384"/>
      <c r="AF946" s="255"/>
      <c r="AG946" s="385" t="s">
        <v>2063</v>
      </c>
      <c r="AH946" s="386"/>
      <c r="AI946" s="255">
        <v>18</v>
      </c>
      <c r="AJ946" s="386">
        <v>40842</v>
      </c>
      <c r="AK946" s="264">
        <v>40575</v>
      </c>
      <c r="AL946" s="264">
        <v>40834</v>
      </c>
      <c r="AM946" s="254"/>
      <c r="AN946" s="243"/>
      <c r="AO946" s="265" t="str">
        <f>_xlfn.IFNA(IF(VLOOKUP(tabItens[[#This Row],[CÓDIGO]],tabExcluirDoEstoque[#Data],1,FALSE),"sim",""),"")</f>
        <v>sim</v>
      </c>
      <c r="AP946" s="387" t="str">
        <f ca="1">IF(OR(ISBLANK(tabItens[[#This Row],[ATA DT.VALID.]]),tabItens[[#This Row],[ATA DT.VALID.]]="",tabItens[[#This Row],[ATA DT.VALID.]]=" "),"",IF(TYPE(tabItens[[#This Row],[ATA DT.VALID.]])=1,ROUNDUP((tabItens[[#This Row],[ATA DT.VALID.]]-TODAY())/7,0),""))</f>
        <v/>
      </c>
      <c r="AQ946" s="388"/>
      <c r="AR946" s="389" t="str">
        <f>IF(ISBLANK(tabItens[[#This Row],[CÓDIGO]]),"",IFERROR(VLOOKUP(tabItens[[#This Row],[CÓDIGO]],Consumo!$C$2:$AI$902,32,FALSE),0))</f>
        <v>05.2023</v>
      </c>
      <c r="AS946" s="390">
        <f>SUMIF(Consumo!$C$3:$C$902,tabItens[[#This Row],[CÓDIGO]],Consumo!$T$3:$T$902) + SUMIF(Consumo!$C$3:$C$902,tabItens[[#This Row],[CÓDIGO]],Consumo!$U$3:$U$902) + SUMIF(Consumo!$C$3:$C$902,tabItens[[#This Row],[CÓDIGO]],Consumo!$V$3:$V$902) + SUMIF(Consumo!$C$3:$C$902,tabItens[[#This Row],[CÓDIGO]],Consumo!$W$3:$W$902)</f>
        <v>30</v>
      </c>
      <c r="AT946" s="390">
        <f>SUMIF(Consumo!$C$3:$C$902,tabItens[[#This Row],[CÓDIGO]],Consumo!$AF$3:$AF$902)</f>
        <v>30</v>
      </c>
      <c r="AU946" s="391">
        <f>SUMIF(Consumo!$C$3:$C$902,tabItens[[#This Row],[CÓDIGO]],Consumo!$AG$3:$AG$902)</f>
        <v>30</v>
      </c>
      <c r="AV946" s="392">
        <f>SUMIF(Consumo!$C$3:$C$902,tabItens[[#This Row],[CÓDIGO]],Consumo!$AE$3:$AE$902)</f>
        <v>0</v>
      </c>
      <c r="AW946" s="369">
        <f>tabItens[[#This Row],[QTDE ATUAL]] + tabItens[[#This Row],[RC QTDE]] + tabItens[[#This Row],[AF SALDO]] + tabItens[[#This Row],[Recentes]]</f>
        <v>255</v>
      </c>
      <c r="AX946" s="393">
        <v>1</v>
      </c>
      <c r="AY946" s="393">
        <v>4</v>
      </c>
      <c r="AZ946" s="393">
        <f>IF(ISBLANK(tabItens[[#This Row],[CÓDIGO]]),"",tabItens[[#This Row],[PontoMês]] * (AZ$2+tabItens[[#This Row],[PontoQtM]]))</f>
        <v>4</v>
      </c>
      <c r="BA946" s="392">
        <f>tabItens[[#This Row],[PontoPed]] - tabItens[[#This Row],[Saldo]] + (1/10)</f>
        <v>-250.9</v>
      </c>
      <c r="BB946" s="392">
        <f xml:space="preserve"> tabItens[[#This Row],[PontoMês]] * BB$2 - tabItens[[#This Row],[QTDE ATUAL]] - (1/10)</f>
        <v>-254.1</v>
      </c>
      <c r="BC946" s="273">
        <f>IF( tabItens[[#This Row],[PontoPed]]&gt;0, IF(tabItens[[#This Row],[PontoPed]]&lt;1, 1, IF( tabItens[[#This Row],[Saldo]]&gt;tabItens[[#This Row],[PontoPed]], 0, (tabItens[[#This Row],[PontoPed]]-tabItens[[#This Row],[Saldo]])/tabItens[[#This Row],[PontoPed]] ) ), 0 )</f>
        <v>0</v>
      </c>
      <c r="BD946" s="394">
        <f>ROUNDDOWN(IF( OR( AND(tabItens[[#This Row],[PontoPed]]&lt;tabItens[[#This Row],[Saldo]],tabItens[[#This Row],[Saldo]]&gt;0), tabItens[[#This Row],[PontoPed]]=0), 99, IF(AND(tabItens[[#This Row],[Saldo]]=0,tabItens[[#This Row],[PontoPed]]&gt;0), 0, (1-tabItens[[#This Row],[PctAb]])*10 ) ),0)</f>
        <v>99</v>
      </c>
      <c r="BE946" s="395">
        <f>MAX(ROUNDDOWN( IF(tabItens[[#This Row],[Abaixo]] &gt; 0,   tabItens[[#This Row],[Abaixo]] + (tabItens[[#This Row],[PontoMês]] * IF( OR( ISBLANK(tabItens[[#This Row],[ATA Nº/ANO]]), tabItens[[#This Row],[ATA Nº/ANO]] = ""),BE$2,BE$1)),0),0),0)</f>
        <v>0</v>
      </c>
      <c r="BF946" s="39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6" s="276">
        <f>SUMIF(Consumo!$C$3:$C$902,tabItens[[#This Row],[CÓDIGO]],Consumo!$E$3:$E$902)</f>
        <v>0</v>
      </c>
      <c r="BH946" s="277">
        <f>IF(AND(tabItens[[#This Row],[Pend]] &gt; 0,tabItens[[#This Row],[Consumo]] &lt;&gt; 0), tabItens[[#This Row],[Pend]] / tabItens[[#This Row],[Consumo]], 0 )</f>
        <v>0</v>
      </c>
      <c r="BI946" s="276"/>
      <c r="BJ946" s="396"/>
      <c r="BK946" s="397" t="s">
        <v>2077</v>
      </c>
    </row>
  </sheetData>
  <sortState xmlns:xlrd2="http://schemas.microsoft.com/office/spreadsheetml/2017/richdata2" ref="A4:BK946">
    <sortCondition ref="AO3:AO946"/>
    <sortCondition ref="B3:B946"/>
    <sortCondition ref="A3:A946"/>
  </sortState>
  <dataConsolidate/>
  <mergeCells count="1">
    <mergeCell ref="A1:B2"/>
  </mergeCells>
  <conditionalFormatting sqref="AZ4:AZ946">
    <cfRule type="cellIs" dxfId="286" priority="285" operator="equal">
      <formula>0</formula>
    </cfRule>
  </conditionalFormatting>
  <conditionalFormatting sqref="M4:M946">
    <cfRule type="cellIs" dxfId="285" priority="286" stopIfTrue="1" operator="lessThan">
      <formula>-1</formula>
    </cfRule>
    <cfRule type="cellIs" dxfId="284" priority="1483" operator="equal">
      <formula>-1</formula>
    </cfRule>
  </conditionalFormatting>
  <conditionalFormatting sqref="D4:D946">
    <cfRule type="cellIs" dxfId="283" priority="164" operator="equal">
      <formula>0</formula>
    </cfRule>
  </conditionalFormatting>
  <conditionalFormatting sqref="P4:P946">
    <cfRule type="cellIs" dxfId="282" priority="2" operator="lessThan">
      <formula>0</formula>
    </cfRule>
    <cfRule type="cellIs" dxfId="281" priority="3" operator="lessThan">
      <formula>0</formula>
    </cfRule>
    <cfRule type="cellIs" dxfId="280" priority="4" operator="lessThan">
      <formula>0</formula>
    </cfRule>
    <cfRule type="cellIs" dxfId="279" priority="5" operator="lessThan">
      <formula>0</formula>
    </cfRule>
    <cfRule type="cellIs" dxfId="278" priority="86" operator="lessThan">
      <formula>0</formula>
    </cfRule>
    <cfRule type="cellIs" dxfId="277" priority="107" operator="greaterThan">
      <formula>$Q4</formula>
    </cfRule>
    <cfRule type="cellIs" dxfId="276" priority="1" operator="lessThan">
      <formula>0</formula>
    </cfRule>
  </conditionalFormatting>
  <conditionalFormatting sqref="A4:BK946">
    <cfRule type="expression" dxfId="275" priority="1484" stopIfTrue="1">
      <formula>$AO4="sim"</formula>
    </cfRule>
  </conditionalFormatting>
  <conditionalFormatting sqref="O4:O946">
    <cfRule type="containsText" dxfId="274" priority="1586" operator="containsText" text="Impróspero">
      <formula>NOT(ISERROR(SEARCH("Impróspero",O4)))</formula>
    </cfRule>
  </conditionalFormatting>
  <conditionalFormatting sqref="A4:A946">
    <cfRule type="duplicateValues" dxfId="273" priority="1756"/>
  </conditionalFormatting>
  <dataValidations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2336219" r:id="rId4" name="btn_Itens_VerExtras">
          <controlPr defaultSize="0" print="0" autoLine="0" r:id="rId5">
            <anchor moveWithCells="1">
              <from>
                <xdr:col>2</xdr:col>
                <xdr:colOff>144780</xdr:colOff>
                <xdr:row>1</xdr:row>
                <xdr:rowOff>53340</xdr:rowOff>
              </from>
              <to>
                <xdr:col>3</xdr:col>
                <xdr:colOff>647700</xdr:colOff>
                <xdr:row>1</xdr:row>
                <xdr:rowOff>563880</xdr:rowOff>
              </to>
            </anchor>
          </controlPr>
        </control>
      </mc:Choice>
      <mc:Fallback>
        <control shapeId="2336219" r:id="rId4" name="btn_Itens_VerExtras"/>
      </mc:Fallback>
    </mc:AlternateContent>
    <mc:AlternateContent xmlns:mc="http://schemas.openxmlformats.org/markup-compatibility/2006">
      <mc:Choice Requires="x14">
        <control shapeId="831368" r:id="rId6" name="btn_Itens_VerPPed">
          <controlPr defaultSize="0" print="0" autoLine="0" r:id="rId7">
            <anchor moveWithCells="1">
              <from>
                <xdr:col>1</xdr:col>
                <xdr:colOff>3886200</xdr:colOff>
                <xdr:row>1</xdr:row>
                <xdr:rowOff>53340</xdr:rowOff>
              </from>
              <to>
                <xdr:col>1</xdr:col>
                <xdr:colOff>4777740</xdr:colOff>
                <xdr:row>1</xdr:row>
                <xdr:rowOff>563880</xdr:rowOff>
              </to>
            </anchor>
          </controlPr>
        </control>
      </mc:Choice>
      <mc:Fallback>
        <control shapeId="831368" r:id="rId6" name="btn_Itens_VerPPed"/>
      </mc:Fallback>
    </mc:AlternateContent>
    <mc:AlternateContent xmlns:mc="http://schemas.openxmlformats.org/markup-compatibility/2006">
      <mc:Choice Requires="x14">
        <control shapeId="805488" r:id="rId8" name="btn_Itens_FilCod">
          <controlPr defaultSize="0" print="0" autoLine="0" r:id="rId9">
            <anchor moveWithCells="1">
              <from>
                <xdr:col>1</xdr:col>
                <xdr:colOff>2057400</xdr:colOff>
                <xdr:row>0</xdr:row>
                <xdr:rowOff>60960</xdr:rowOff>
              </from>
              <to>
                <xdr:col>1</xdr:col>
                <xdr:colOff>2948940</xdr:colOff>
                <xdr:row>0</xdr:row>
                <xdr:rowOff>571500</xdr:rowOff>
              </to>
            </anchor>
          </controlPr>
        </control>
      </mc:Choice>
      <mc:Fallback>
        <control shapeId="805488" r:id="rId8" name="btn_Itens_FilCod"/>
      </mc:Fallback>
    </mc:AlternateContent>
    <mc:AlternateContent xmlns:mc="http://schemas.openxmlformats.org/markup-compatibility/2006">
      <mc:Choice Requires="x14">
        <control shapeId="776825" r:id="rId10" name="btn_Itens_Ferramentas">
          <controlPr defaultSize="0" print="0" autoLine="0" r:id="rId11">
            <anchor moveWithCells="1">
              <from>
                <xdr:col>1</xdr:col>
                <xdr:colOff>1143000</xdr:colOff>
                <xdr:row>0</xdr:row>
                <xdr:rowOff>60960</xdr:rowOff>
              </from>
              <to>
                <xdr:col>1</xdr:col>
                <xdr:colOff>2034540</xdr:colOff>
                <xdr:row>0</xdr:row>
                <xdr:rowOff>571500</xdr:rowOff>
              </to>
            </anchor>
          </controlPr>
        </control>
      </mc:Choice>
      <mc:Fallback>
        <control shapeId="776825" r:id="rId10" name="btn_Itens_Ferramentas"/>
      </mc:Fallback>
    </mc:AlternateContent>
    <mc:AlternateContent xmlns:mc="http://schemas.openxmlformats.org/markup-compatibility/2006">
      <mc:Choice Requires="x14">
        <control shapeId="776700" r:id="rId12" name="btn_Itens_VerAta">
          <controlPr defaultSize="0" print="0" autoLine="0" r:id="rId13">
            <anchor moveWithCells="1">
              <from>
                <xdr:col>1</xdr:col>
                <xdr:colOff>2971800</xdr:colOff>
                <xdr:row>1</xdr:row>
                <xdr:rowOff>53340</xdr:rowOff>
              </from>
              <to>
                <xdr:col>1</xdr:col>
                <xdr:colOff>3863340</xdr:colOff>
                <xdr:row>1</xdr:row>
                <xdr:rowOff>563880</xdr:rowOff>
              </to>
            </anchor>
          </controlPr>
        </control>
      </mc:Choice>
      <mc:Fallback>
        <control shapeId="776700" r:id="rId12" name="btn_Itens_VerAta"/>
      </mc:Fallback>
    </mc:AlternateContent>
    <mc:AlternateContent xmlns:mc="http://schemas.openxmlformats.org/markup-compatibility/2006">
      <mc:Choice Requires="x14">
        <control shapeId="523090" r:id="rId14" name="btn_Itens_VerRecentes">
          <controlPr defaultSize="0" print="0" autoLine="0" r:id="rId15">
            <anchor moveWithCells="1">
              <from>
                <xdr:col>1</xdr:col>
                <xdr:colOff>2057400</xdr:colOff>
                <xdr:row>1</xdr:row>
                <xdr:rowOff>53340</xdr:rowOff>
              </from>
              <to>
                <xdr:col>1</xdr:col>
                <xdr:colOff>2948940</xdr:colOff>
                <xdr:row>1</xdr:row>
                <xdr:rowOff>563880</xdr:rowOff>
              </to>
            </anchor>
          </controlPr>
        </control>
      </mc:Choice>
      <mc:Fallback>
        <control shapeId="523090" r:id="rId14" name="btn_Itens_VerRecentes"/>
      </mc:Fallback>
    </mc:AlternateContent>
    <mc:AlternateContent xmlns:mc="http://schemas.openxmlformats.org/markup-compatibility/2006">
      <mc:Choice Requires="x14">
        <control shapeId="351233" r:id="rId16" name="btn_Itens_OcultarReexibirColunas">
          <controlPr defaultSize="0" print="0" autoLine="0" r:id="rId17">
            <anchor moveWithCells="1">
              <from>
                <xdr:col>0</xdr:col>
                <xdr:colOff>53340</xdr:colOff>
                <xdr:row>0</xdr:row>
                <xdr:rowOff>60960</xdr:rowOff>
              </from>
              <to>
                <xdr:col>1</xdr:col>
                <xdr:colOff>205740</xdr:colOff>
                <xdr:row>0</xdr:row>
                <xdr:rowOff>571500</xdr:rowOff>
              </to>
            </anchor>
          </controlPr>
        </control>
      </mc:Choice>
      <mc:Fallback>
        <control shapeId="351233" r:id="rId16" name="btn_Itens_OcultarReexibirColunas"/>
      </mc:Fallback>
    </mc:AlternateContent>
    <mc:AlternateContent xmlns:mc="http://schemas.openxmlformats.org/markup-compatibility/2006">
      <mc:Choice Requires="x14">
        <control shapeId="351234" r:id="rId18" name="btn_Itens_ImportarPlanilhas">
          <controlPr defaultSize="0" print="0" autoLine="0" r:id="rId19">
            <anchor moveWithCells="1">
              <from>
                <xdr:col>1</xdr:col>
                <xdr:colOff>2971800</xdr:colOff>
                <xdr:row>0</xdr:row>
                <xdr:rowOff>60960</xdr:rowOff>
              </from>
              <to>
                <xdr:col>1</xdr:col>
                <xdr:colOff>4777740</xdr:colOff>
                <xdr:row>0</xdr:row>
                <xdr:rowOff>571500</xdr:rowOff>
              </to>
            </anchor>
          </controlPr>
        </control>
      </mc:Choice>
      <mc:Fallback>
        <control shapeId="351234" r:id="rId18" name="btn_Itens_ImportarPlanilhas"/>
      </mc:Fallback>
    </mc:AlternateContent>
    <mc:AlternateContent xmlns:mc="http://schemas.openxmlformats.org/markup-compatibility/2006">
      <mc:Choice Requires="x14">
        <control shapeId="351235" r:id="rId20" name="btn_Itens_VerRcAf">
          <controlPr defaultSize="0" print="0" autoLine="0" r:id="rId21">
            <anchor moveWithCells="1">
              <from>
                <xdr:col>0</xdr:col>
                <xdr:colOff>53340</xdr:colOff>
                <xdr:row>1</xdr:row>
                <xdr:rowOff>53340</xdr:rowOff>
              </from>
              <to>
                <xdr:col>1</xdr:col>
                <xdr:colOff>205740</xdr:colOff>
                <xdr:row>1</xdr:row>
                <xdr:rowOff>563880</xdr:rowOff>
              </to>
            </anchor>
          </controlPr>
        </control>
      </mc:Choice>
      <mc:Fallback>
        <control shapeId="351235" r:id="rId20" name="btn_Itens_VerRcAf"/>
      </mc:Fallback>
    </mc:AlternateContent>
    <mc:AlternateContent xmlns:mc="http://schemas.openxmlformats.org/markup-compatibility/2006">
      <mc:Choice Requires="x14">
        <control shapeId="351236" r:id="rId22" name="btn_Itens_VerConsumoMensal">
          <controlPr defaultSize="0" print="0" autoLine="0" r:id="rId23">
            <anchor moveWithCells="1">
              <from>
                <xdr:col>1</xdr:col>
                <xdr:colOff>228600</xdr:colOff>
                <xdr:row>1</xdr:row>
                <xdr:rowOff>53340</xdr:rowOff>
              </from>
              <to>
                <xdr:col>1</xdr:col>
                <xdr:colOff>1120140</xdr:colOff>
                <xdr:row>1</xdr:row>
                <xdr:rowOff>563880</xdr:rowOff>
              </to>
            </anchor>
          </controlPr>
        </control>
      </mc:Choice>
      <mc:Fallback>
        <control shapeId="351236" r:id="rId22" name="btn_Itens_VerConsumoMensal"/>
      </mc:Fallback>
    </mc:AlternateContent>
    <mc:AlternateContent xmlns:mc="http://schemas.openxmlformats.org/markup-compatibility/2006">
      <mc:Choice Requires="x14">
        <control shapeId="718234" r:id="rId24" name="btn_Itens_Reordenar">
          <controlPr defaultSize="0" print="0" autoLine="0" r:id="rId25">
            <anchor moveWithCells="1">
              <from>
                <xdr:col>1</xdr:col>
                <xdr:colOff>228600</xdr:colOff>
                <xdr:row>0</xdr:row>
                <xdr:rowOff>60960</xdr:rowOff>
              </from>
              <to>
                <xdr:col>1</xdr:col>
                <xdr:colOff>1120140</xdr:colOff>
                <xdr:row>0</xdr:row>
                <xdr:rowOff>571500</xdr:rowOff>
              </to>
            </anchor>
          </controlPr>
        </control>
      </mc:Choice>
      <mc:Fallback>
        <control shapeId="718234" r:id="rId24" name="btn_Itens_Reordenar"/>
      </mc:Fallback>
    </mc:AlternateContent>
    <mc:AlternateContent xmlns:mc="http://schemas.openxmlformats.org/markup-compatibility/2006">
      <mc:Choice Requires="x14">
        <control shapeId="831063" r:id="rId26" name="btn_Itens_VerCompl">
          <controlPr defaultSize="0" print="0" autoLine="0" r:id="rId27">
            <anchor moveWithCells="1">
              <from>
                <xdr:col>1</xdr:col>
                <xdr:colOff>1143000</xdr:colOff>
                <xdr:row>1</xdr:row>
                <xdr:rowOff>53340</xdr:rowOff>
              </from>
              <to>
                <xdr:col>1</xdr:col>
                <xdr:colOff>2034540</xdr:colOff>
                <xdr:row>1</xdr:row>
                <xdr:rowOff>563880</xdr:rowOff>
              </to>
            </anchor>
          </controlPr>
        </control>
      </mc:Choice>
      <mc:Fallback>
        <control shapeId="831063" r:id="rId26" name="btn_Itens_VerCompl"/>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757"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AP4:AP946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65"/>
  <sheetViews>
    <sheetView zoomScale="85" zoomScaleNormal="85" workbookViewId="0">
      <pane xSplit="2" ySplit="2" topLeftCell="C3" activePane="bottomRight" state="frozen"/>
      <selection pane="topRight" activeCell="C1" sqref="C1"/>
      <selection pane="bottomLeft" activeCell="A3" sqref="A3"/>
      <selection pane="bottomRight" activeCell="A828" sqref="A828:XFD828"/>
    </sheetView>
  </sheetViews>
  <sheetFormatPr defaultRowHeight="14.4" x14ac:dyDescent="0.3"/>
  <cols>
    <col min="1" max="1" width="8.21875" style="2" bestFit="1" customWidth="1"/>
    <col min="2" max="2" width="50.77734375" style="4" customWidth="1"/>
    <col min="3" max="3" width="9.109375" style="3" bestFit="1" customWidth="1"/>
    <col min="4" max="4" width="13.6640625" style="1" bestFit="1" customWidth="1"/>
    <col min="5" max="5" width="24.77734375" style="4" bestFit="1" customWidth="1"/>
    <col min="6" max="6" width="25.77734375" style="4" customWidth="1"/>
    <col min="7" max="7" width="11.88671875" style="4" bestFit="1" customWidth="1"/>
    <col min="8" max="8" width="12.109375" style="2" bestFit="1" customWidth="1"/>
    <col min="9" max="9" width="13.88671875" style="2" bestFit="1" customWidth="1"/>
    <col min="10" max="10" width="13.5546875" style="1" bestFit="1" customWidth="1"/>
    <col min="11" max="11" width="12" style="2" bestFit="1" customWidth="1"/>
    <col min="12" max="12" width="16.44140625" bestFit="1" customWidth="1"/>
    <col min="13" max="13" width="8.21875" style="2" bestFit="1" customWidth="1"/>
    <col min="14" max="14" width="12.44140625" style="1" bestFit="1" customWidth="1"/>
    <col min="15" max="15" width="13" bestFit="1" customWidth="1"/>
    <col min="16" max="16" width="9.88671875" style="2" bestFit="1" customWidth="1"/>
    <col min="17" max="17" width="12.44140625" style="1" bestFit="1" customWidth="1"/>
    <col min="18" max="18" width="13.88671875" style="32" bestFit="1" customWidth="1"/>
    <col min="19" max="19" width="25.77734375" style="4" customWidth="1"/>
    <col min="20" max="20" width="11.33203125" style="3" bestFit="1" customWidth="1"/>
    <col min="21" max="21" width="7.33203125" style="3" bestFit="1" customWidth="1"/>
    <col min="22" max="22" width="10.77734375" style="3" bestFit="1" customWidth="1"/>
    <col min="23" max="23" width="7.21875" style="18" bestFit="1" customWidth="1"/>
    <col min="24" max="24" width="7.77734375" style="5" bestFit="1" customWidth="1"/>
    <col min="25" max="25" width="8.44140625" style="2" bestFit="1" customWidth="1"/>
    <col min="26" max="26" width="7.21875" style="2" bestFit="1" customWidth="1"/>
    <col min="27" max="27" width="7.77734375" style="5" bestFit="1" customWidth="1"/>
    <col min="28" max="28" width="9.6640625" style="2" bestFit="1" customWidth="1"/>
    <col min="29" max="29" width="8.44140625" style="2" bestFit="1" customWidth="1"/>
    <col min="30" max="30" width="79.6640625" style="2" bestFit="1" customWidth="1"/>
    <col min="31" max="31" width="10.33203125" style="2" bestFit="1" customWidth="1"/>
    <col min="32" max="32" width="14.88671875" style="2" bestFit="1" customWidth="1"/>
    <col min="33" max="33" width="14.88671875" style="32" bestFit="1" customWidth="1"/>
    <col min="34" max="34" width="15.5546875" style="32" bestFit="1" customWidth="1"/>
    <col min="35" max="35" width="17.109375" style="32" bestFit="1" customWidth="1"/>
    <col min="36" max="36" width="19.21875" style="32" bestFit="1" customWidth="1"/>
    <col min="37" max="37" width="22.554687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117</v>
      </c>
      <c r="Y2" s="156" t="s">
        <v>23</v>
      </c>
      <c r="Z2" s="156" t="s">
        <v>24</v>
      </c>
      <c r="AA2" s="164" t="s">
        <v>25</v>
      </c>
      <c r="AB2" s="158" t="s">
        <v>26</v>
      </c>
      <c r="AC2" s="156" t="s">
        <v>27</v>
      </c>
      <c r="AD2" s="165" t="s">
        <v>97</v>
      </c>
      <c r="AE2" s="165" t="s">
        <v>98</v>
      </c>
      <c r="AF2" s="156" t="s">
        <v>28</v>
      </c>
      <c r="AG2" s="159" t="s">
        <v>29</v>
      </c>
      <c r="AH2" s="159" t="s">
        <v>38</v>
      </c>
      <c r="AI2" s="159" t="s">
        <v>39</v>
      </c>
      <c r="AJ2" s="159" t="s">
        <v>40</v>
      </c>
      <c r="AK2" s="149" t="s">
        <v>41</v>
      </c>
    </row>
    <row r="3" spans="1:37" hidden="1" x14ac:dyDescent="0.3">
      <c r="A3" s="282">
        <v>2278</v>
      </c>
      <c r="B3" s="283" t="s">
        <v>260</v>
      </c>
      <c r="C3" s="146" t="s">
        <v>261</v>
      </c>
      <c r="D3" s="284">
        <v>5.01</v>
      </c>
      <c r="E3" s="283"/>
      <c r="F3" s="283"/>
      <c r="G3" s="283" t="s">
        <v>891</v>
      </c>
      <c r="H3" s="285">
        <v>208</v>
      </c>
      <c r="I3" s="24">
        <v>103003</v>
      </c>
      <c r="J3" s="286">
        <v>5.01</v>
      </c>
      <c r="K3" s="285">
        <v>1</v>
      </c>
      <c r="L3" s="287">
        <v>2600</v>
      </c>
      <c r="M3" s="288">
        <v>0</v>
      </c>
      <c r="N3" s="286">
        <v>0</v>
      </c>
      <c r="O3" s="289" t="s">
        <v>890</v>
      </c>
      <c r="P3" s="288">
        <v>0</v>
      </c>
      <c r="Q3" s="290">
        <v>0</v>
      </c>
      <c r="R3" s="291" t="s">
        <v>891</v>
      </c>
      <c r="S3" s="283" t="s">
        <v>892</v>
      </c>
      <c r="T3" s="44">
        <v>1</v>
      </c>
      <c r="U3" s="292">
        <v>70</v>
      </c>
      <c r="V3" s="293">
        <v>17</v>
      </c>
      <c r="W3" s="294" t="s">
        <v>891</v>
      </c>
      <c r="X3" s="295" t="s">
        <v>891</v>
      </c>
      <c r="Y3" s="296">
        <v>0</v>
      </c>
      <c r="Z3" s="296" t="s">
        <v>891</v>
      </c>
      <c r="AA3" s="295" t="s">
        <v>891</v>
      </c>
      <c r="AB3" s="296">
        <v>0</v>
      </c>
      <c r="AC3" s="296"/>
      <c r="AD3" s="297" t="s">
        <v>891</v>
      </c>
      <c r="AE3" s="298" t="s">
        <v>891</v>
      </c>
      <c r="AF3" s="288">
        <v>0</v>
      </c>
      <c r="AG3" s="291">
        <v>44550</v>
      </c>
      <c r="AH3" s="291" t="s">
        <v>891</v>
      </c>
      <c r="AI3" s="291">
        <v>44536</v>
      </c>
      <c r="AJ3" s="291" t="s">
        <v>891</v>
      </c>
      <c r="AK3" s="283"/>
    </row>
    <row r="4" spans="1:37" hidden="1" x14ac:dyDescent="0.3">
      <c r="A4" s="282">
        <v>4680</v>
      </c>
      <c r="B4" s="283" t="s">
        <v>893</v>
      </c>
      <c r="C4" s="146" t="s">
        <v>261</v>
      </c>
      <c r="D4" s="284">
        <v>8.14</v>
      </c>
      <c r="E4" s="283"/>
      <c r="F4" s="283"/>
      <c r="G4" s="283" t="s">
        <v>891</v>
      </c>
      <c r="H4" s="285">
        <v>23630</v>
      </c>
      <c r="I4" s="24">
        <v>103003</v>
      </c>
      <c r="J4" s="286">
        <v>8.14</v>
      </c>
      <c r="K4" s="285">
        <v>12611</v>
      </c>
      <c r="L4" s="287">
        <v>13.731027589893776</v>
      </c>
      <c r="M4" s="288">
        <v>7346.56</v>
      </c>
      <c r="N4" s="286">
        <v>59800.998399999997</v>
      </c>
      <c r="O4" s="289" t="s">
        <v>890</v>
      </c>
      <c r="P4" s="288">
        <v>0</v>
      </c>
      <c r="Q4" s="290">
        <v>0</v>
      </c>
      <c r="R4" s="291" t="s">
        <v>891</v>
      </c>
      <c r="S4" s="283" t="s">
        <v>894</v>
      </c>
      <c r="T4" s="44">
        <v>1</v>
      </c>
      <c r="U4" s="292">
        <v>20</v>
      </c>
      <c r="V4" s="293">
        <v>3</v>
      </c>
      <c r="W4" s="294" t="s">
        <v>891</v>
      </c>
      <c r="X4" s="295" t="s">
        <v>891</v>
      </c>
      <c r="Y4" s="296">
        <v>0</v>
      </c>
      <c r="Z4" s="296" t="s">
        <v>891</v>
      </c>
      <c r="AA4" s="295" t="s">
        <v>891</v>
      </c>
      <c r="AB4" s="296">
        <v>0</v>
      </c>
      <c r="AC4" s="296"/>
      <c r="AD4" s="297" t="s">
        <v>891</v>
      </c>
      <c r="AE4" s="298" t="s">
        <v>891</v>
      </c>
      <c r="AF4" s="288">
        <v>6884</v>
      </c>
      <c r="AG4" s="291">
        <v>45069</v>
      </c>
      <c r="AH4" s="291" t="s">
        <v>891</v>
      </c>
      <c r="AI4" s="291">
        <v>45138</v>
      </c>
      <c r="AJ4" s="291" t="s">
        <v>891</v>
      </c>
      <c r="AK4" s="283"/>
    </row>
    <row r="5" spans="1:37" hidden="1" x14ac:dyDescent="0.3">
      <c r="A5" s="282">
        <v>9413</v>
      </c>
      <c r="B5" s="283" t="s">
        <v>895</v>
      </c>
      <c r="C5" s="146" t="s">
        <v>31</v>
      </c>
      <c r="D5" s="284">
        <v>0.67</v>
      </c>
      <c r="E5" s="283" t="s">
        <v>896</v>
      </c>
      <c r="F5" s="283" t="s">
        <v>897</v>
      </c>
      <c r="G5" s="283" t="s">
        <v>898</v>
      </c>
      <c r="H5" s="285">
        <v>6859</v>
      </c>
      <c r="I5" s="24">
        <v>103003</v>
      </c>
      <c r="J5" s="286">
        <v>0.67</v>
      </c>
      <c r="K5" s="285">
        <v>12397</v>
      </c>
      <c r="L5" s="287">
        <v>2.7152742589308336</v>
      </c>
      <c r="M5" s="288">
        <v>38610.44</v>
      </c>
      <c r="N5" s="286">
        <v>25868.9948</v>
      </c>
      <c r="O5" s="289" t="s">
        <v>899</v>
      </c>
      <c r="P5" s="288">
        <v>106700</v>
      </c>
      <c r="Q5" s="290">
        <v>71489</v>
      </c>
      <c r="R5" s="291">
        <v>45377</v>
      </c>
      <c r="S5" s="283" t="s">
        <v>900</v>
      </c>
      <c r="T5" s="44">
        <v>1</v>
      </c>
      <c r="U5" s="292">
        <v>72</v>
      </c>
      <c r="V5" s="293">
        <v>6</v>
      </c>
      <c r="W5" s="294" t="s">
        <v>891</v>
      </c>
      <c r="X5" s="295" t="s">
        <v>891</v>
      </c>
      <c r="Y5" s="296">
        <v>0</v>
      </c>
      <c r="Z5" s="296" t="s">
        <v>891</v>
      </c>
      <c r="AA5" s="295" t="s">
        <v>891</v>
      </c>
      <c r="AB5" s="296">
        <v>0</v>
      </c>
      <c r="AC5" s="296"/>
      <c r="AD5" s="297" t="s">
        <v>891</v>
      </c>
      <c r="AE5" s="298" t="s">
        <v>891</v>
      </c>
      <c r="AF5" s="288">
        <v>10104</v>
      </c>
      <c r="AG5" s="291">
        <v>45098</v>
      </c>
      <c r="AH5" s="291" t="s">
        <v>891</v>
      </c>
      <c r="AI5" s="291">
        <v>45076</v>
      </c>
      <c r="AJ5" s="291" t="s">
        <v>891</v>
      </c>
      <c r="AK5" s="283"/>
    </row>
    <row r="6" spans="1:37" hidden="1" x14ac:dyDescent="0.3">
      <c r="A6" s="282">
        <v>10302</v>
      </c>
      <c r="B6" s="283" t="s">
        <v>901</v>
      </c>
      <c r="C6" s="146" t="s">
        <v>902</v>
      </c>
      <c r="D6" s="284">
        <v>15.86</v>
      </c>
      <c r="E6" s="283"/>
      <c r="F6" s="283"/>
      <c r="G6" s="283" t="s">
        <v>891</v>
      </c>
      <c r="H6" s="285">
        <v>7935</v>
      </c>
      <c r="I6" s="24">
        <v>103003</v>
      </c>
      <c r="J6" s="286">
        <v>15.86</v>
      </c>
      <c r="K6" s="285">
        <v>2798</v>
      </c>
      <c r="L6" s="287">
        <v>27.197943444730079</v>
      </c>
      <c r="M6" s="288">
        <v>0</v>
      </c>
      <c r="N6" s="286">
        <v>0</v>
      </c>
      <c r="O6" s="289" t="s">
        <v>890</v>
      </c>
      <c r="P6" s="288">
        <v>0</v>
      </c>
      <c r="Q6" s="290">
        <v>0</v>
      </c>
      <c r="R6" s="291" t="s">
        <v>891</v>
      </c>
      <c r="S6" s="283" t="s">
        <v>903</v>
      </c>
      <c r="T6" s="44">
        <v>1</v>
      </c>
      <c r="U6" s="292">
        <v>57</v>
      </c>
      <c r="V6" s="293">
        <v>19</v>
      </c>
      <c r="W6" s="294" t="s">
        <v>891</v>
      </c>
      <c r="X6" s="295" t="s">
        <v>891</v>
      </c>
      <c r="Y6" s="296">
        <v>0</v>
      </c>
      <c r="Z6" s="296" t="s">
        <v>891</v>
      </c>
      <c r="AA6" s="295" t="s">
        <v>891</v>
      </c>
      <c r="AB6" s="296">
        <v>0</v>
      </c>
      <c r="AC6" s="296"/>
      <c r="AD6" s="297" t="s">
        <v>891</v>
      </c>
      <c r="AE6" s="298" t="s">
        <v>891</v>
      </c>
      <c r="AF6" s="288">
        <v>1168</v>
      </c>
      <c r="AG6" s="291">
        <v>43826</v>
      </c>
      <c r="AH6" s="291" t="s">
        <v>891</v>
      </c>
      <c r="AI6" s="291">
        <v>43815</v>
      </c>
      <c r="AJ6" s="291" t="s">
        <v>891</v>
      </c>
      <c r="AK6" s="283"/>
    </row>
    <row r="7" spans="1:37" hidden="1" x14ac:dyDescent="0.3">
      <c r="A7" s="282">
        <v>10359</v>
      </c>
      <c r="B7" s="283" t="s">
        <v>904</v>
      </c>
      <c r="C7" s="146" t="s">
        <v>321</v>
      </c>
      <c r="D7" s="284">
        <v>35</v>
      </c>
      <c r="E7" s="283" t="s">
        <v>905</v>
      </c>
      <c r="F7" s="283" t="s">
        <v>906</v>
      </c>
      <c r="G7" s="283" t="s">
        <v>907</v>
      </c>
      <c r="H7" s="285">
        <v>577</v>
      </c>
      <c r="I7" s="24">
        <v>103003</v>
      </c>
      <c r="J7" s="286">
        <v>35</v>
      </c>
      <c r="K7" s="285">
        <v>1476</v>
      </c>
      <c r="L7" s="287">
        <v>2.5845464725643899</v>
      </c>
      <c r="M7" s="288">
        <v>3441.5</v>
      </c>
      <c r="N7" s="286">
        <v>120452.5</v>
      </c>
      <c r="O7" s="289" t="s">
        <v>908</v>
      </c>
      <c r="P7" s="288">
        <v>150308</v>
      </c>
      <c r="Q7" s="290">
        <v>5260780</v>
      </c>
      <c r="R7" s="291">
        <v>45250</v>
      </c>
      <c r="S7" s="283" t="s">
        <v>909</v>
      </c>
      <c r="T7" s="44">
        <v>1</v>
      </c>
      <c r="U7" s="292">
        <v>71</v>
      </c>
      <c r="V7" s="293">
        <v>7</v>
      </c>
      <c r="W7" s="294" t="s">
        <v>891</v>
      </c>
      <c r="X7" s="295" t="s">
        <v>891</v>
      </c>
      <c r="Y7" s="296">
        <v>0</v>
      </c>
      <c r="Z7" s="296" t="s">
        <v>891</v>
      </c>
      <c r="AA7" s="295" t="s">
        <v>891</v>
      </c>
      <c r="AB7" s="296">
        <v>0</v>
      </c>
      <c r="AC7" s="296"/>
      <c r="AD7" s="297" t="s">
        <v>891</v>
      </c>
      <c r="AE7" s="298" t="s">
        <v>891</v>
      </c>
      <c r="AF7" s="288">
        <v>894</v>
      </c>
      <c r="AG7" s="291">
        <v>45127</v>
      </c>
      <c r="AH7" s="291" t="s">
        <v>891</v>
      </c>
      <c r="AI7" s="291">
        <v>45174</v>
      </c>
      <c r="AJ7" s="291" t="s">
        <v>891</v>
      </c>
      <c r="AK7" s="283"/>
    </row>
    <row r="8" spans="1:37" hidden="1" x14ac:dyDescent="0.3">
      <c r="A8" s="282">
        <v>10392</v>
      </c>
      <c r="B8" s="283" t="s">
        <v>910</v>
      </c>
      <c r="C8" s="146" t="s">
        <v>264</v>
      </c>
      <c r="D8" s="284">
        <v>0.9</v>
      </c>
      <c r="E8" s="283"/>
      <c r="F8" s="283"/>
      <c r="G8" s="283" t="s">
        <v>891</v>
      </c>
      <c r="H8" s="285">
        <v>0</v>
      </c>
      <c r="I8" s="24">
        <v>103003</v>
      </c>
      <c r="J8" s="286">
        <v>0.9</v>
      </c>
      <c r="K8" s="285">
        <v>6572</v>
      </c>
      <c r="L8" s="287">
        <v>0</v>
      </c>
      <c r="M8" s="288">
        <v>5756.06</v>
      </c>
      <c r="N8" s="286">
        <v>5180.4539999999997</v>
      </c>
      <c r="O8" s="289" t="s">
        <v>890</v>
      </c>
      <c r="P8" s="288">
        <v>0</v>
      </c>
      <c r="Q8" s="290">
        <v>0</v>
      </c>
      <c r="R8" s="291" t="s">
        <v>891</v>
      </c>
      <c r="S8" s="283" t="s">
        <v>911</v>
      </c>
      <c r="T8" s="44">
        <v>1</v>
      </c>
      <c r="U8" s="292">
        <v>45</v>
      </c>
      <c r="V8" s="293">
        <v>10</v>
      </c>
      <c r="W8" s="294">
        <v>6982</v>
      </c>
      <c r="X8" s="295">
        <v>2023</v>
      </c>
      <c r="Y8" s="296">
        <v>4300</v>
      </c>
      <c r="Z8" s="296" t="s">
        <v>891</v>
      </c>
      <c r="AA8" s="295" t="s">
        <v>891</v>
      </c>
      <c r="AB8" s="296">
        <v>0</v>
      </c>
      <c r="AC8" s="296"/>
      <c r="AD8" s="297" t="s">
        <v>891</v>
      </c>
      <c r="AE8" s="298" t="s">
        <v>891</v>
      </c>
      <c r="AF8" s="288">
        <v>2234</v>
      </c>
      <c r="AG8" s="291">
        <v>44936</v>
      </c>
      <c r="AH8" s="291" t="s">
        <v>891</v>
      </c>
      <c r="AI8" s="291">
        <v>45107</v>
      </c>
      <c r="AJ8" s="291" t="s">
        <v>891</v>
      </c>
      <c r="AK8" s="283"/>
    </row>
    <row r="9" spans="1:37" hidden="1" x14ac:dyDescent="0.3">
      <c r="A9" s="282">
        <v>10412</v>
      </c>
      <c r="B9" s="283" t="s">
        <v>912</v>
      </c>
      <c r="C9" s="146" t="s">
        <v>321</v>
      </c>
      <c r="D9" s="284">
        <v>13.5</v>
      </c>
      <c r="E9" s="283" t="s">
        <v>913</v>
      </c>
      <c r="F9" s="283" t="s">
        <v>914</v>
      </c>
      <c r="G9" s="283" t="s">
        <v>915</v>
      </c>
      <c r="H9" s="285">
        <v>114.5</v>
      </c>
      <c r="I9" s="24">
        <v>103003</v>
      </c>
      <c r="J9" s="286">
        <v>13.5</v>
      </c>
      <c r="K9" s="285">
        <v>698.5</v>
      </c>
      <c r="L9" s="287">
        <v>1.1120823620823623</v>
      </c>
      <c r="M9" s="288">
        <v>1738.78</v>
      </c>
      <c r="N9" s="286">
        <v>23473.53</v>
      </c>
      <c r="O9" s="289" t="s">
        <v>916</v>
      </c>
      <c r="P9" s="288">
        <v>8920</v>
      </c>
      <c r="Q9" s="290">
        <v>122026.5</v>
      </c>
      <c r="R9" s="291">
        <v>45489</v>
      </c>
      <c r="S9" s="283" t="s">
        <v>917</v>
      </c>
      <c r="T9" s="44">
        <v>1</v>
      </c>
      <c r="U9" s="292">
        <v>71</v>
      </c>
      <c r="V9" s="293">
        <v>24</v>
      </c>
      <c r="W9" s="294" t="s">
        <v>891</v>
      </c>
      <c r="X9" s="295" t="s">
        <v>891</v>
      </c>
      <c r="Y9" s="296">
        <v>0</v>
      </c>
      <c r="Z9" s="296" t="s">
        <v>891</v>
      </c>
      <c r="AA9" s="295" t="s">
        <v>891</v>
      </c>
      <c r="AB9" s="296">
        <v>0</v>
      </c>
      <c r="AC9" s="296"/>
      <c r="AD9" s="297" t="s">
        <v>891</v>
      </c>
      <c r="AE9" s="298" t="s">
        <v>891</v>
      </c>
      <c r="AF9" s="288">
        <v>412</v>
      </c>
      <c r="AG9" s="291">
        <v>45180</v>
      </c>
      <c r="AH9" s="291" t="s">
        <v>891</v>
      </c>
      <c r="AI9" s="291">
        <v>45181</v>
      </c>
      <c r="AJ9" s="291" t="s">
        <v>891</v>
      </c>
      <c r="AK9" s="283"/>
    </row>
    <row r="10" spans="1:37" hidden="1" x14ac:dyDescent="0.3">
      <c r="A10" s="282">
        <v>10547</v>
      </c>
      <c r="B10" s="283" t="s">
        <v>918</v>
      </c>
      <c r="C10" s="146" t="s">
        <v>261</v>
      </c>
      <c r="D10" s="284">
        <v>2.68</v>
      </c>
      <c r="E10" s="283"/>
      <c r="F10" s="283"/>
      <c r="G10" s="283" t="s">
        <v>891</v>
      </c>
      <c r="H10" s="285">
        <v>0</v>
      </c>
      <c r="I10" s="24">
        <v>103003</v>
      </c>
      <c r="J10" s="286">
        <v>2.68</v>
      </c>
      <c r="K10" s="285">
        <v>15113</v>
      </c>
      <c r="L10" s="287">
        <v>0</v>
      </c>
      <c r="M10" s="288">
        <v>59769.56</v>
      </c>
      <c r="N10" s="286">
        <v>160182.42079999999</v>
      </c>
      <c r="O10" s="289" t="s">
        <v>890</v>
      </c>
      <c r="P10" s="288">
        <v>0</v>
      </c>
      <c r="Q10" s="290">
        <v>0</v>
      </c>
      <c r="R10" s="291" t="s">
        <v>891</v>
      </c>
      <c r="S10" s="283" t="s">
        <v>919</v>
      </c>
      <c r="T10" s="44">
        <v>1</v>
      </c>
      <c r="U10" s="292">
        <v>45</v>
      </c>
      <c r="V10" s="293">
        <v>14</v>
      </c>
      <c r="W10" s="294">
        <v>6982</v>
      </c>
      <c r="X10" s="295">
        <v>2023</v>
      </c>
      <c r="Y10" s="296">
        <v>7900</v>
      </c>
      <c r="Z10" s="296" t="s">
        <v>891</v>
      </c>
      <c r="AA10" s="295" t="s">
        <v>891</v>
      </c>
      <c r="AB10" s="296">
        <v>0</v>
      </c>
      <c r="AC10" s="296"/>
      <c r="AD10" s="297" t="s">
        <v>891</v>
      </c>
      <c r="AE10" s="298" t="s">
        <v>891</v>
      </c>
      <c r="AF10" s="288">
        <v>15038</v>
      </c>
      <c r="AG10" s="291">
        <v>44924</v>
      </c>
      <c r="AH10" s="291" t="s">
        <v>891</v>
      </c>
      <c r="AI10" s="291">
        <v>45107</v>
      </c>
      <c r="AJ10" s="291" t="s">
        <v>891</v>
      </c>
      <c r="AK10" s="283"/>
    </row>
    <row r="11" spans="1:37" hidden="1" x14ac:dyDescent="0.3">
      <c r="A11" s="282">
        <v>10719</v>
      </c>
      <c r="B11" s="283" t="s">
        <v>920</v>
      </c>
      <c r="C11" s="146" t="s">
        <v>268</v>
      </c>
      <c r="D11" s="284">
        <v>11.99</v>
      </c>
      <c r="E11" s="283" t="s">
        <v>921</v>
      </c>
      <c r="F11" s="283" t="s">
        <v>922</v>
      </c>
      <c r="G11" s="283" t="s">
        <v>923</v>
      </c>
      <c r="H11" s="285">
        <v>7076</v>
      </c>
      <c r="I11" s="24">
        <v>103003</v>
      </c>
      <c r="J11" s="286">
        <v>11.99</v>
      </c>
      <c r="K11" s="285">
        <v>24336</v>
      </c>
      <c r="L11" s="287">
        <v>2.0127031262888724</v>
      </c>
      <c r="M11" s="288">
        <v>56206.06</v>
      </c>
      <c r="N11" s="286">
        <v>673910.6594</v>
      </c>
      <c r="O11" s="289" t="s">
        <v>924</v>
      </c>
      <c r="P11" s="288">
        <v>121100</v>
      </c>
      <c r="Q11" s="290">
        <v>1451989</v>
      </c>
      <c r="R11" s="291">
        <v>45422</v>
      </c>
      <c r="S11" s="283" t="s">
        <v>925</v>
      </c>
      <c r="T11" s="44">
        <v>1</v>
      </c>
      <c r="U11" s="292">
        <v>71</v>
      </c>
      <c r="V11" s="293">
        <v>26</v>
      </c>
      <c r="W11" s="294" t="s">
        <v>891</v>
      </c>
      <c r="X11" s="295" t="s">
        <v>891</v>
      </c>
      <c r="Y11" s="296">
        <v>0</v>
      </c>
      <c r="Z11" s="296" t="s">
        <v>891</v>
      </c>
      <c r="AA11" s="295" t="s">
        <v>891</v>
      </c>
      <c r="AB11" s="296">
        <v>0</v>
      </c>
      <c r="AC11" s="296"/>
      <c r="AD11" s="297" t="s">
        <v>891</v>
      </c>
      <c r="AE11" s="298" t="s">
        <v>891</v>
      </c>
      <c r="AF11" s="288">
        <v>14062</v>
      </c>
      <c r="AG11" s="291">
        <v>45148</v>
      </c>
      <c r="AH11" s="291" t="s">
        <v>891</v>
      </c>
      <c r="AI11" s="291">
        <v>45097</v>
      </c>
      <c r="AJ11" s="291" t="s">
        <v>891</v>
      </c>
      <c r="AK11" s="283"/>
    </row>
    <row r="12" spans="1:37" hidden="1" x14ac:dyDescent="0.3">
      <c r="A12" s="282">
        <v>10867</v>
      </c>
      <c r="B12" s="283" t="s">
        <v>926</v>
      </c>
      <c r="C12" s="146" t="s">
        <v>268</v>
      </c>
      <c r="D12" s="284">
        <v>3.55</v>
      </c>
      <c r="E12" s="283" t="s">
        <v>927</v>
      </c>
      <c r="F12" s="283" t="s">
        <v>928</v>
      </c>
      <c r="G12" s="283" t="s">
        <v>929</v>
      </c>
      <c r="H12" s="285">
        <v>16659</v>
      </c>
      <c r="I12" s="24">
        <v>103003</v>
      </c>
      <c r="J12" s="286">
        <v>3.55</v>
      </c>
      <c r="K12" s="285">
        <v>23856</v>
      </c>
      <c r="L12" s="287">
        <v>4.1411969423901569</v>
      </c>
      <c r="M12" s="288">
        <v>55750.5</v>
      </c>
      <c r="N12" s="286">
        <v>197914.27499999999</v>
      </c>
      <c r="O12" s="289" t="s">
        <v>930</v>
      </c>
      <c r="P12" s="288">
        <v>29600</v>
      </c>
      <c r="Q12" s="290">
        <v>105080</v>
      </c>
      <c r="R12" s="291">
        <v>45268</v>
      </c>
      <c r="S12" s="283" t="s">
        <v>931</v>
      </c>
      <c r="T12" s="44">
        <v>1</v>
      </c>
      <c r="U12" s="292">
        <v>71</v>
      </c>
      <c r="V12" s="293">
        <v>20</v>
      </c>
      <c r="W12" s="294" t="s">
        <v>891</v>
      </c>
      <c r="X12" s="295" t="s">
        <v>891</v>
      </c>
      <c r="Y12" s="296">
        <v>0</v>
      </c>
      <c r="Z12" s="296" t="s">
        <v>891</v>
      </c>
      <c r="AA12" s="295" t="s">
        <v>891</v>
      </c>
      <c r="AB12" s="296">
        <v>0</v>
      </c>
      <c r="AC12" s="296"/>
      <c r="AD12" s="297" t="s">
        <v>891</v>
      </c>
      <c r="AE12" s="298" t="s">
        <v>891</v>
      </c>
      <c r="AF12" s="288">
        <v>16092</v>
      </c>
      <c r="AG12" s="291">
        <v>45048</v>
      </c>
      <c r="AH12" s="291" t="s">
        <v>891</v>
      </c>
      <c r="AI12" s="291">
        <v>45174</v>
      </c>
      <c r="AJ12" s="291" t="s">
        <v>891</v>
      </c>
      <c r="AK12" s="283"/>
    </row>
    <row r="13" spans="1:37" hidden="1" x14ac:dyDescent="0.3">
      <c r="A13" s="282">
        <v>11072</v>
      </c>
      <c r="B13" s="283" t="s">
        <v>932</v>
      </c>
      <c r="C13" s="146" t="s">
        <v>264</v>
      </c>
      <c r="D13" s="284">
        <v>1.59</v>
      </c>
      <c r="E13" s="283"/>
      <c r="F13" s="283"/>
      <c r="G13" s="283" t="s">
        <v>891</v>
      </c>
      <c r="H13" s="285">
        <v>384</v>
      </c>
      <c r="I13" s="24">
        <v>103003</v>
      </c>
      <c r="J13" s="286">
        <v>1.59</v>
      </c>
      <c r="K13" s="285">
        <v>371</v>
      </c>
      <c r="L13" s="287">
        <v>7.5412411626080127</v>
      </c>
      <c r="M13" s="288">
        <v>532.55999999999995</v>
      </c>
      <c r="N13" s="286">
        <v>846.7704</v>
      </c>
      <c r="O13" s="289" t="s">
        <v>890</v>
      </c>
      <c r="P13" s="288">
        <v>0</v>
      </c>
      <c r="Q13" s="290">
        <v>0</v>
      </c>
      <c r="R13" s="291" t="s">
        <v>891</v>
      </c>
      <c r="S13" s="283" t="s">
        <v>933</v>
      </c>
      <c r="T13" s="44">
        <v>1</v>
      </c>
      <c r="U13" s="292">
        <v>45</v>
      </c>
      <c r="V13" s="293">
        <v>12</v>
      </c>
      <c r="W13" s="294" t="s">
        <v>891</v>
      </c>
      <c r="X13" s="295" t="s">
        <v>891</v>
      </c>
      <c r="Y13" s="296">
        <v>0</v>
      </c>
      <c r="Z13" s="296" t="s">
        <v>891</v>
      </c>
      <c r="AA13" s="295" t="s">
        <v>891</v>
      </c>
      <c r="AB13" s="296">
        <v>0</v>
      </c>
      <c r="AC13" s="296"/>
      <c r="AD13" s="297" t="s">
        <v>891</v>
      </c>
      <c r="AE13" s="298" t="s">
        <v>891</v>
      </c>
      <c r="AF13" s="288">
        <v>204</v>
      </c>
      <c r="AG13" s="291">
        <v>43616</v>
      </c>
      <c r="AH13" s="291" t="s">
        <v>891</v>
      </c>
      <c r="AI13" s="291">
        <v>44998</v>
      </c>
      <c r="AJ13" s="291" t="s">
        <v>891</v>
      </c>
      <c r="AK13" s="283"/>
    </row>
    <row r="14" spans="1:37" hidden="1" x14ac:dyDescent="0.3">
      <c r="A14" s="282">
        <v>11109</v>
      </c>
      <c r="B14" s="283" t="s">
        <v>934</v>
      </c>
      <c r="C14" s="146" t="s">
        <v>270</v>
      </c>
      <c r="D14" s="284">
        <v>1.2</v>
      </c>
      <c r="E14" s="283"/>
      <c r="F14" s="283"/>
      <c r="G14" s="283" t="s">
        <v>891</v>
      </c>
      <c r="H14" s="285">
        <v>0</v>
      </c>
      <c r="I14" s="24">
        <v>103003</v>
      </c>
      <c r="J14" s="286">
        <v>1.2</v>
      </c>
      <c r="K14" s="285">
        <v>2323</v>
      </c>
      <c r="L14" s="287">
        <v>0</v>
      </c>
      <c r="M14" s="288">
        <v>4281.0600000000004</v>
      </c>
      <c r="N14" s="286">
        <v>5137.2719999999999</v>
      </c>
      <c r="O14" s="289" t="s">
        <v>890</v>
      </c>
      <c r="P14" s="288">
        <v>0</v>
      </c>
      <c r="Q14" s="290">
        <v>0</v>
      </c>
      <c r="R14" s="291" t="s">
        <v>891</v>
      </c>
      <c r="S14" s="283" t="s">
        <v>933</v>
      </c>
      <c r="T14" s="44">
        <v>1</v>
      </c>
      <c r="U14" s="292">
        <v>45</v>
      </c>
      <c r="V14" s="293">
        <v>12</v>
      </c>
      <c r="W14" s="294">
        <v>6978</v>
      </c>
      <c r="X14" s="295">
        <v>2023</v>
      </c>
      <c r="Y14" s="296">
        <v>600</v>
      </c>
      <c r="Z14" s="296" t="s">
        <v>891</v>
      </c>
      <c r="AA14" s="295" t="s">
        <v>891</v>
      </c>
      <c r="AB14" s="296">
        <v>0</v>
      </c>
      <c r="AC14" s="296"/>
      <c r="AD14" s="297" t="s">
        <v>891</v>
      </c>
      <c r="AE14" s="298" t="s">
        <v>891</v>
      </c>
      <c r="AF14" s="288">
        <v>1084</v>
      </c>
      <c r="AG14" s="291">
        <v>45014</v>
      </c>
      <c r="AH14" s="291" t="s">
        <v>891</v>
      </c>
      <c r="AI14" s="291">
        <v>45107</v>
      </c>
      <c r="AJ14" s="291" t="s">
        <v>891</v>
      </c>
      <c r="AK14" s="283"/>
    </row>
    <row r="15" spans="1:37" hidden="1" x14ac:dyDescent="0.3">
      <c r="A15" s="282">
        <v>11116</v>
      </c>
      <c r="B15" s="283" t="s">
        <v>935</v>
      </c>
      <c r="C15" s="146" t="s">
        <v>270</v>
      </c>
      <c r="D15" s="284">
        <v>3.79</v>
      </c>
      <c r="E15" s="283"/>
      <c r="F15" s="283"/>
      <c r="G15" s="283" t="s">
        <v>891</v>
      </c>
      <c r="H15" s="285">
        <v>1370</v>
      </c>
      <c r="I15" s="24">
        <v>103003</v>
      </c>
      <c r="J15" s="286">
        <v>3.79</v>
      </c>
      <c r="K15" s="285">
        <v>402</v>
      </c>
      <c r="L15" s="287">
        <v>25.100769512641993</v>
      </c>
      <c r="M15" s="288">
        <v>0</v>
      </c>
      <c r="N15" s="286">
        <v>0</v>
      </c>
      <c r="O15" s="289" t="s">
        <v>890</v>
      </c>
      <c r="P15" s="288">
        <v>0</v>
      </c>
      <c r="Q15" s="290">
        <v>0</v>
      </c>
      <c r="R15" s="291" t="s">
        <v>891</v>
      </c>
      <c r="S15" s="283" t="s">
        <v>933</v>
      </c>
      <c r="T15" s="44">
        <v>1</v>
      </c>
      <c r="U15" s="292">
        <v>45</v>
      </c>
      <c r="V15" s="293">
        <v>12</v>
      </c>
      <c r="W15" s="294" t="s">
        <v>891</v>
      </c>
      <c r="X15" s="295" t="s">
        <v>891</v>
      </c>
      <c r="Y15" s="296">
        <v>0</v>
      </c>
      <c r="Z15" s="296" t="s">
        <v>891</v>
      </c>
      <c r="AA15" s="295" t="s">
        <v>891</v>
      </c>
      <c r="AB15" s="296">
        <v>0</v>
      </c>
      <c r="AC15" s="296"/>
      <c r="AD15" s="297" t="s">
        <v>891</v>
      </c>
      <c r="AE15" s="298" t="s">
        <v>891</v>
      </c>
      <c r="AF15" s="288">
        <v>218</v>
      </c>
      <c r="AG15" s="291">
        <v>43521</v>
      </c>
      <c r="AH15" s="291" t="s">
        <v>891</v>
      </c>
      <c r="AI15" s="291">
        <v>45107</v>
      </c>
      <c r="AJ15" s="291" t="s">
        <v>891</v>
      </c>
      <c r="AK15" s="283"/>
    </row>
    <row r="16" spans="1:37" hidden="1" x14ac:dyDescent="0.3">
      <c r="A16" s="282">
        <v>11264</v>
      </c>
      <c r="B16" s="283" t="s">
        <v>936</v>
      </c>
      <c r="C16" s="146" t="s">
        <v>264</v>
      </c>
      <c r="D16" s="284">
        <v>13.92</v>
      </c>
      <c r="E16" s="283"/>
      <c r="F16" s="283"/>
      <c r="G16" s="283" t="s">
        <v>891</v>
      </c>
      <c r="H16" s="285">
        <v>181</v>
      </c>
      <c r="I16" s="24">
        <v>103003</v>
      </c>
      <c r="J16" s="286">
        <v>13.92</v>
      </c>
      <c r="K16" s="285">
        <v>239</v>
      </c>
      <c r="L16" s="287">
        <v>6.0494652406417115</v>
      </c>
      <c r="M16" s="288">
        <v>357.56</v>
      </c>
      <c r="N16" s="286">
        <v>4977.2352000000001</v>
      </c>
      <c r="O16" s="289" t="s">
        <v>890</v>
      </c>
      <c r="P16" s="288">
        <v>0</v>
      </c>
      <c r="Q16" s="290">
        <v>0</v>
      </c>
      <c r="R16" s="291" t="s">
        <v>891</v>
      </c>
      <c r="S16" s="283" t="s">
        <v>933</v>
      </c>
      <c r="T16" s="44">
        <v>1</v>
      </c>
      <c r="U16" s="292">
        <v>45</v>
      </c>
      <c r="V16" s="293">
        <v>12</v>
      </c>
      <c r="W16" s="294" t="s">
        <v>891</v>
      </c>
      <c r="X16" s="295" t="s">
        <v>891</v>
      </c>
      <c r="Y16" s="296">
        <v>0</v>
      </c>
      <c r="Z16" s="296" t="s">
        <v>891</v>
      </c>
      <c r="AA16" s="295" t="s">
        <v>891</v>
      </c>
      <c r="AB16" s="296">
        <v>0</v>
      </c>
      <c r="AC16" s="296"/>
      <c r="AD16" s="297" t="s">
        <v>891</v>
      </c>
      <c r="AE16" s="298" t="s">
        <v>891</v>
      </c>
      <c r="AF16" s="288">
        <v>120</v>
      </c>
      <c r="AG16" s="291">
        <v>45013</v>
      </c>
      <c r="AH16" s="291" t="s">
        <v>891</v>
      </c>
      <c r="AI16" s="291">
        <v>44998</v>
      </c>
      <c r="AJ16" s="291" t="s">
        <v>891</v>
      </c>
      <c r="AK16" s="283"/>
    </row>
    <row r="17" spans="1:37" hidden="1" x14ac:dyDescent="0.3">
      <c r="A17" s="282">
        <v>11418</v>
      </c>
      <c r="B17" s="283" t="s">
        <v>937</v>
      </c>
      <c r="C17" s="146" t="s">
        <v>264</v>
      </c>
      <c r="D17" s="284">
        <v>1.39</v>
      </c>
      <c r="E17" s="283"/>
      <c r="F17" s="283"/>
      <c r="G17" s="283" t="s">
        <v>891</v>
      </c>
      <c r="H17" s="285">
        <v>1915</v>
      </c>
      <c r="I17" s="24">
        <v>103003</v>
      </c>
      <c r="J17" s="286">
        <v>1.39</v>
      </c>
      <c r="K17" s="285">
        <v>7423</v>
      </c>
      <c r="L17" s="287">
        <v>2.6798958828962465</v>
      </c>
      <c r="M17" s="288">
        <v>9947.44</v>
      </c>
      <c r="N17" s="286">
        <v>13826.9416</v>
      </c>
      <c r="O17" s="289" t="s">
        <v>890</v>
      </c>
      <c r="P17" s="288">
        <v>0</v>
      </c>
      <c r="Q17" s="290">
        <v>0</v>
      </c>
      <c r="R17" s="291" t="s">
        <v>891</v>
      </c>
      <c r="S17" s="283" t="s">
        <v>911</v>
      </c>
      <c r="T17" s="44">
        <v>1</v>
      </c>
      <c r="U17" s="292">
        <v>45</v>
      </c>
      <c r="V17" s="293">
        <v>10</v>
      </c>
      <c r="W17" s="294">
        <v>6209</v>
      </c>
      <c r="X17" s="295">
        <v>2023</v>
      </c>
      <c r="Y17" s="296">
        <v>1000</v>
      </c>
      <c r="Z17" s="296" t="s">
        <v>891</v>
      </c>
      <c r="AA17" s="295" t="s">
        <v>891</v>
      </c>
      <c r="AB17" s="296">
        <v>0</v>
      </c>
      <c r="AC17" s="296"/>
      <c r="AD17" s="297" t="s">
        <v>891</v>
      </c>
      <c r="AE17" s="298" t="s">
        <v>891</v>
      </c>
      <c r="AF17" s="288">
        <v>2858</v>
      </c>
      <c r="AG17" s="291">
        <v>44956</v>
      </c>
      <c r="AH17" s="291" t="s">
        <v>891</v>
      </c>
      <c r="AI17" s="291">
        <v>44910</v>
      </c>
      <c r="AJ17" s="291" t="s">
        <v>891</v>
      </c>
      <c r="AK17" s="283"/>
    </row>
    <row r="18" spans="1:37" hidden="1" x14ac:dyDescent="0.3">
      <c r="A18" s="282">
        <v>11448</v>
      </c>
      <c r="B18" s="283" t="s">
        <v>938</v>
      </c>
      <c r="C18" s="146" t="s">
        <v>336</v>
      </c>
      <c r="D18" s="284">
        <v>1.8</v>
      </c>
      <c r="E18" s="283"/>
      <c r="F18" s="283"/>
      <c r="G18" s="283" t="s">
        <v>891</v>
      </c>
      <c r="H18" s="285">
        <v>578</v>
      </c>
      <c r="I18" s="24">
        <v>103003</v>
      </c>
      <c r="J18" s="286">
        <v>1.8</v>
      </c>
      <c r="K18" s="285">
        <v>452</v>
      </c>
      <c r="L18" s="287">
        <v>10.99277291745911</v>
      </c>
      <c r="M18" s="288">
        <v>368.44</v>
      </c>
      <c r="N18" s="286">
        <v>663.19200000000001</v>
      </c>
      <c r="O18" s="289" t="s">
        <v>890</v>
      </c>
      <c r="P18" s="288">
        <v>0</v>
      </c>
      <c r="Q18" s="290">
        <v>0</v>
      </c>
      <c r="R18" s="291" t="s">
        <v>891</v>
      </c>
      <c r="S18" s="283" t="s">
        <v>939</v>
      </c>
      <c r="T18" s="44">
        <v>1</v>
      </c>
      <c r="U18" s="292">
        <v>45</v>
      </c>
      <c r="V18" s="293">
        <v>9</v>
      </c>
      <c r="W18" s="294" t="s">
        <v>891</v>
      </c>
      <c r="X18" s="295" t="s">
        <v>891</v>
      </c>
      <c r="Y18" s="296">
        <v>0</v>
      </c>
      <c r="Z18" s="296" t="s">
        <v>891</v>
      </c>
      <c r="AA18" s="295" t="s">
        <v>891</v>
      </c>
      <c r="AB18" s="296">
        <v>0</v>
      </c>
      <c r="AC18" s="296"/>
      <c r="AD18" s="297" t="s">
        <v>891</v>
      </c>
      <c r="AE18" s="298" t="s">
        <v>891</v>
      </c>
      <c r="AF18" s="288">
        <v>210</v>
      </c>
      <c r="AG18" s="291">
        <v>45013</v>
      </c>
      <c r="AH18" s="291" t="s">
        <v>891</v>
      </c>
      <c r="AI18" s="291">
        <v>45107</v>
      </c>
      <c r="AJ18" s="291" t="s">
        <v>891</v>
      </c>
      <c r="AK18" s="283"/>
    </row>
    <row r="19" spans="1:37" hidden="1" x14ac:dyDescent="0.3">
      <c r="A19" s="282">
        <v>11509</v>
      </c>
      <c r="B19" s="283" t="s">
        <v>940</v>
      </c>
      <c r="C19" s="146" t="s">
        <v>264</v>
      </c>
      <c r="D19" s="284">
        <v>1.31</v>
      </c>
      <c r="E19" s="283"/>
      <c r="F19" s="283"/>
      <c r="G19" s="283" t="s">
        <v>891</v>
      </c>
      <c r="H19" s="285">
        <v>3341</v>
      </c>
      <c r="I19" s="24">
        <v>103003</v>
      </c>
      <c r="J19" s="286">
        <v>1.31</v>
      </c>
      <c r="K19" s="285">
        <v>7025</v>
      </c>
      <c r="L19" s="287">
        <v>4.6359637559493247</v>
      </c>
      <c r="M19" s="288">
        <v>9631.06</v>
      </c>
      <c r="N19" s="286">
        <v>12616.688599999999</v>
      </c>
      <c r="O19" s="289" t="s">
        <v>890</v>
      </c>
      <c r="P19" s="288">
        <v>0</v>
      </c>
      <c r="Q19" s="290">
        <v>0</v>
      </c>
      <c r="R19" s="291" t="s">
        <v>891</v>
      </c>
      <c r="S19" s="283" t="s">
        <v>911</v>
      </c>
      <c r="T19" s="44">
        <v>1</v>
      </c>
      <c r="U19" s="292">
        <v>45</v>
      </c>
      <c r="V19" s="293">
        <v>10</v>
      </c>
      <c r="W19" s="294" t="s">
        <v>891</v>
      </c>
      <c r="X19" s="295" t="s">
        <v>891</v>
      </c>
      <c r="Y19" s="296">
        <v>0</v>
      </c>
      <c r="Z19" s="296" t="s">
        <v>891</v>
      </c>
      <c r="AA19" s="295" t="s">
        <v>891</v>
      </c>
      <c r="AB19" s="296">
        <v>0</v>
      </c>
      <c r="AC19" s="296"/>
      <c r="AD19" s="297" t="s">
        <v>891</v>
      </c>
      <c r="AE19" s="298" t="s">
        <v>891</v>
      </c>
      <c r="AF19" s="288">
        <v>2882</v>
      </c>
      <c r="AG19" s="291">
        <v>44956</v>
      </c>
      <c r="AH19" s="291" t="s">
        <v>891</v>
      </c>
      <c r="AI19" s="291">
        <v>44910</v>
      </c>
      <c r="AJ19" s="291" t="s">
        <v>891</v>
      </c>
      <c r="AK19" s="283"/>
    </row>
    <row r="20" spans="1:37" hidden="1" x14ac:dyDescent="0.3">
      <c r="A20" s="282">
        <v>11590</v>
      </c>
      <c r="B20" s="283" t="s">
        <v>941</v>
      </c>
      <c r="C20" s="146" t="s">
        <v>264</v>
      </c>
      <c r="D20" s="284">
        <v>1.1000000000000001</v>
      </c>
      <c r="E20" s="283"/>
      <c r="F20" s="283"/>
      <c r="G20" s="283" t="s">
        <v>891</v>
      </c>
      <c r="H20" s="285">
        <v>0</v>
      </c>
      <c r="I20" s="24">
        <v>103003</v>
      </c>
      <c r="J20" s="286">
        <v>1.1000000000000001</v>
      </c>
      <c r="K20" s="285">
        <v>4017</v>
      </c>
      <c r="L20" s="287">
        <v>0</v>
      </c>
      <c r="M20" s="288">
        <v>4464.5</v>
      </c>
      <c r="N20" s="286">
        <v>4910.95</v>
      </c>
      <c r="O20" s="289" t="s">
        <v>890</v>
      </c>
      <c r="P20" s="288">
        <v>0</v>
      </c>
      <c r="Q20" s="290">
        <v>0</v>
      </c>
      <c r="R20" s="291" t="s">
        <v>891</v>
      </c>
      <c r="S20" s="283" t="s">
        <v>911</v>
      </c>
      <c r="T20" s="44">
        <v>1</v>
      </c>
      <c r="U20" s="292">
        <v>45</v>
      </c>
      <c r="V20" s="293">
        <v>10</v>
      </c>
      <c r="W20" s="294">
        <v>6982</v>
      </c>
      <c r="X20" s="295">
        <v>2023</v>
      </c>
      <c r="Y20" s="296">
        <v>2200</v>
      </c>
      <c r="Z20" s="296" t="s">
        <v>891</v>
      </c>
      <c r="AA20" s="295" t="s">
        <v>891</v>
      </c>
      <c r="AB20" s="296">
        <v>0</v>
      </c>
      <c r="AC20" s="296"/>
      <c r="AD20" s="297" t="s">
        <v>891</v>
      </c>
      <c r="AE20" s="298" t="s">
        <v>891</v>
      </c>
      <c r="AF20" s="288">
        <v>1482</v>
      </c>
      <c r="AG20" s="291">
        <v>44923</v>
      </c>
      <c r="AH20" s="291" t="s">
        <v>891</v>
      </c>
      <c r="AI20" s="291">
        <v>45107</v>
      </c>
      <c r="AJ20" s="291" t="s">
        <v>891</v>
      </c>
      <c r="AK20" s="283"/>
    </row>
    <row r="21" spans="1:37" hidden="1" x14ac:dyDescent="0.3">
      <c r="A21" s="282">
        <v>11857</v>
      </c>
      <c r="B21" s="283" t="s">
        <v>942</v>
      </c>
      <c r="C21" s="146" t="s">
        <v>31</v>
      </c>
      <c r="D21" s="284">
        <v>0.15</v>
      </c>
      <c r="E21" s="283"/>
      <c r="F21" s="283"/>
      <c r="G21" s="283" t="s">
        <v>891</v>
      </c>
      <c r="H21" s="285">
        <v>22085</v>
      </c>
      <c r="I21" s="24">
        <v>103003</v>
      </c>
      <c r="J21" s="286">
        <v>0.15</v>
      </c>
      <c r="K21" s="285">
        <v>12338</v>
      </c>
      <c r="L21" s="287">
        <v>13.519386868105634</v>
      </c>
      <c r="M21" s="288">
        <v>7319.44</v>
      </c>
      <c r="N21" s="286">
        <v>1097.9159999999999</v>
      </c>
      <c r="O21" s="289" t="s">
        <v>890</v>
      </c>
      <c r="P21" s="288">
        <v>0</v>
      </c>
      <c r="Q21" s="290">
        <v>0</v>
      </c>
      <c r="R21" s="291" t="s">
        <v>891</v>
      </c>
      <c r="S21" s="283" t="s">
        <v>943</v>
      </c>
      <c r="T21" s="44">
        <v>1</v>
      </c>
      <c r="U21" s="292">
        <v>45</v>
      </c>
      <c r="V21" s="293">
        <v>11</v>
      </c>
      <c r="W21" s="294" t="s">
        <v>891</v>
      </c>
      <c r="X21" s="295" t="s">
        <v>891</v>
      </c>
      <c r="Y21" s="296">
        <v>0</v>
      </c>
      <c r="Z21" s="296" t="s">
        <v>891</v>
      </c>
      <c r="AA21" s="295" t="s">
        <v>891</v>
      </c>
      <c r="AB21" s="296">
        <v>0</v>
      </c>
      <c r="AC21" s="296"/>
      <c r="AD21" s="297" t="s">
        <v>891</v>
      </c>
      <c r="AE21" s="298" t="s">
        <v>891</v>
      </c>
      <c r="AF21" s="288">
        <v>6534</v>
      </c>
      <c r="AG21" s="291">
        <v>43635</v>
      </c>
      <c r="AH21" s="291" t="s">
        <v>891</v>
      </c>
      <c r="AI21" s="291">
        <v>45107</v>
      </c>
      <c r="AJ21" s="291" t="s">
        <v>891</v>
      </c>
      <c r="AK21" s="283"/>
    </row>
    <row r="22" spans="1:37" hidden="1" x14ac:dyDescent="0.3">
      <c r="A22" s="282">
        <v>12018</v>
      </c>
      <c r="B22" s="283" t="s">
        <v>944</v>
      </c>
      <c r="C22" s="146" t="s">
        <v>31</v>
      </c>
      <c r="D22" s="284">
        <v>10.16</v>
      </c>
      <c r="E22" s="283"/>
      <c r="F22" s="283"/>
      <c r="G22" s="283" t="s">
        <v>891</v>
      </c>
      <c r="H22" s="285">
        <v>2871</v>
      </c>
      <c r="I22" s="24">
        <v>103003</v>
      </c>
      <c r="J22" s="286">
        <v>10.16</v>
      </c>
      <c r="K22" s="285">
        <v>119</v>
      </c>
      <c r="L22" s="287">
        <v>192.42627345844502</v>
      </c>
      <c r="M22" s="288">
        <v>0</v>
      </c>
      <c r="N22" s="286">
        <v>0</v>
      </c>
      <c r="O22" s="289" t="s">
        <v>890</v>
      </c>
      <c r="P22" s="288">
        <v>0</v>
      </c>
      <c r="Q22" s="290">
        <v>0</v>
      </c>
      <c r="R22" s="291" t="s">
        <v>891</v>
      </c>
      <c r="S22" s="283" t="s">
        <v>943</v>
      </c>
      <c r="T22" s="44">
        <v>1</v>
      </c>
      <c r="U22" s="292">
        <v>45</v>
      </c>
      <c r="V22" s="293">
        <v>11</v>
      </c>
      <c r="W22" s="294" t="s">
        <v>891</v>
      </c>
      <c r="X22" s="295" t="s">
        <v>891</v>
      </c>
      <c r="Y22" s="296">
        <v>0</v>
      </c>
      <c r="Z22" s="296" t="s">
        <v>891</v>
      </c>
      <c r="AA22" s="295" t="s">
        <v>891</v>
      </c>
      <c r="AB22" s="296">
        <v>0</v>
      </c>
      <c r="AC22" s="296"/>
      <c r="AD22" s="297" t="s">
        <v>891</v>
      </c>
      <c r="AE22" s="298" t="s">
        <v>891</v>
      </c>
      <c r="AF22" s="288">
        <v>60</v>
      </c>
      <c r="AG22" s="291">
        <v>43620</v>
      </c>
      <c r="AH22" s="291" t="s">
        <v>891</v>
      </c>
      <c r="AI22" s="291">
        <v>45107</v>
      </c>
      <c r="AJ22" s="291" t="s">
        <v>891</v>
      </c>
      <c r="AK22" s="283"/>
    </row>
    <row r="23" spans="1:37" hidden="1" x14ac:dyDescent="0.3">
      <c r="A23" s="282">
        <v>12613</v>
      </c>
      <c r="B23" s="283" t="s">
        <v>945</v>
      </c>
      <c r="C23" s="146" t="s">
        <v>31</v>
      </c>
      <c r="D23" s="284">
        <v>0.28000000000000003</v>
      </c>
      <c r="E23" s="283"/>
      <c r="F23" s="283"/>
      <c r="G23" s="283" t="s">
        <v>891</v>
      </c>
      <c r="H23" s="285">
        <v>99554</v>
      </c>
      <c r="I23" s="24">
        <v>103003</v>
      </c>
      <c r="J23" s="286">
        <v>0.28000000000000003</v>
      </c>
      <c r="K23" s="285">
        <v>38484</v>
      </c>
      <c r="L23" s="287">
        <v>7.5430154332002095</v>
      </c>
      <c r="M23" s="288">
        <v>128013.06</v>
      </c>
      <c r="N23" s="286">
        <v>35843.656799999997</v>
      </c>
      <c r="O23" s="289" t="s">
        <v>890</v>
      </c>
      <c r="P23" s="288">
        <v>0</v>
      </c>
      <c r="Q23" s="290">
        <v>0</v>
      </c>
      <c r="R23" s="291" t="s">
        <v>891</v>
      </c>
      <c r="S23" s="283" t="s">
        <v>943</v>
      </c>
      <c r="T23" s="44">
        <v>1</v>
      </c>
      <c r="U23" s="292">
        <v>45</v>
      </c>
      <c r="V23" s="293">
        <v>11</v>
      </c>
      <c r="W23" s="294">
        <v>6211</v>
      </c>
      <c r="X23" s="295">
        <v>2023</v>
      </c>
      <c r="Y23" s="296">
        <v>10000</v>
      </c>
      <c r="Z23" s="296" t="s">
        <v>891</v>
      </c>
      <c r="AA23" s="295" t="s">
        <v>891</v>
      </c>
      <c r="AB23" s="296">
        <v>0</v>
      </c>
      <c r="AC23" s="296"/>
      <c r="AD23" s="297" t="s">
        <v>891</v>
      </c>
      <c r="AE23" s="298" t="s">
        <v>891</v>
      </c>
      <c r="AF23" s="288">
        <v>52792</v>
      </c>
      <c r="AG23" s="291">
        <v>44950</v>
      </c>
      <c r="AH23" s="291" t="s">
        <v>891</v>
      </c>
      <c r="AI23" s="291">
        <v>45107</v>
      </c>
      <c r="AJ23" s="291" t="s">
        <v>891</v>
      </c>
      <c r="AK23" s="283"/>
    </row>
    <row r="24" spans="1:37" hidden="1" x14ac:dyDescent="0.3">
      <c r="A24" s="282">
        <v>12614</v>
      </c>
      <c r="B24" s="283" t="s">
        <v>946</v>
      </c>
      <c r="C24" s="146" t="s">
        <v>31</v>
      </c>
      <c r="D24" s="284">
        <v>0.47</v>
      </c>
      <c r="E24" s="283"/>
      <c r="F24" s="283"/>
      <c r="G24" s="283" t="s">
        <v>891</v>
      </c>
      <c r="H24" s="285">
        <v>0</v>
      </c>
      <c r="I24" s="24">
        <v>103003</v>
      </c>
      <c r="J24" s="286">
        <v>0.47</v>
      </c>
      <c r="K24" s="285">
        <v>26319</v>
      </c>
      <c r="L24" s="287">
        <v>0</v>
      </c>
      <c r="M24" s="288">
        <v>51643.44</v>
      </c>
      <c r="N24" s="286">
        <v>24272.416799999999</v>
      </c>
      <c r="O24" s="289" t="s">
        <v>890</v>
      </c>
      <c r="P24" s="288">
        <v>0</v>
      </c>
      <c r="Q24" s="290">
        <v>0</v>
      </c>
      <c r="R24" s="291" t="s">
        <v>891</v>
      </c>
      <c r="S24" s="283" t="s">
        <v>943</v>
      </c>
      <c r="T24" s="44">
        <v>1</v>
      </c>
      <c r="U24" s="292">
        <v>45</v>
      </c>
      <c r="V24" s="293">
        <v>11</v>
      </c>
      <c r="W24" s="294">
        <v>6982</v>
      </c>
      <c r="X24" s="295">
        <v>2023</v>
      </c>
      <c r="Y24" s="296">
        <v>1800</v>
      </c>
      <c r="Z24" s="296" t="s">
        <v>891</v>
      </c>
      <c r="AA24" s="295" t="s">
        <v>891</v>
      </c>
      <c r="AB24" s="296">
        <v>0</v>
      </c>
      <c r="AC24" s="296"/>
      <c r="AD24" s="297" t="s">
        <v>891</v>
      </c>
      <c r="AE24" s="298" t="s">
        <v>891</v>
      </c>
      <c r="AF24" s="288">
        <v>11876</v>
      </c>
      <c r="AG24" s="291">
        <v>43804</v>
      </c>
      <c r="AH24" s="291" t="s">
        <v>891</v>
      </c>
      <c r="AI24" s="291">
        <v>45107</v>
      </c>
      <c r="AJ24" s="291" t="s">
        <v>891</v>
      </c>
      <c r="AK24" s="283"/>
    </row>
    <row r="25" spans="1:37" hidden="1" x14ac:dyDescent="0.3">
      <c r="A25" s="282">
        <v>12616</v>
      </c>
      <c r="B25" s="283" t="s">
        <v>947</v>
      </c>
      <c r="C25" s="146" t="s">
        <v>902</v>
      </c>
      <c r="D25" s="284">
        <v>21.82</v>
      </c>
      <c r="E25" s="283"/>
      <c r="F25" s="283"/>
      <c r="G25" s="283" t="s">
        <v>891</v>
      </c>
      <c r="H25" s="285">
        <v>21185</v>
      </c>
      <c r="I25" s="24">
        <v>103003</v>
      </c>
      <c r="J25" s="286">
        <v>21.234549999999999</v>
      </c>
      <c r="K25" s="285">
        <v>33847</v>
      </c>
      <c r="L25" s="287">
        <v>4.5797978706155762</v>
      </c>
      <c r="M25" s="288">
        <v>55278.5</v>
      </c>
      <c r="N25" s="286">
        <v>1206176.8700000001</v>
      </c>
      <c r="O25" s="289" t="s">
        <v>890</v>
      </c>
      <c r="P25" s="288">
        <v>0</v>
      </c>
      <c r="Q25" s="290">
        <v>0</v>
      </c>
      <c r="R25" s="291" t="s">
        <v>891</v>
      </c>
      <c r="S25" s="283" t="s">
        <v>903</v>
      </c>
      <c r="T25" s="44">
        <v>1</v>
      </c>
      <c r="U25" s="292">
        <v>57</v>
      </c>
      <c r="V25" s="293">
        <v>19</v>
      </c>
      <c r="W25" s="294" t="s">
        <v>891</v>
      </c>
      <c r="X25" s="295" t="s">
        <v>891</v>
      </c>
      <c r="Y25" s="296">
        <v>0</v>
      </c>
      <c r="Z25" s="296">
        <v>15792</v>
      </c>
      <c r="AA25" s="295">
        <v>2022</v>
      </c>
      <c r="AB25" s="296">
        <v>6800</v>
      </c>
      <c r="AC25" s="296">
        <v>50000</v>
      </c>
      <c r="AD25" s="297" t="s">
        <v>2043</v>
      </c>
      <c r="AE25" s="298">
        <v>44960</v>
      </c>
      <c r="AF25" s="288">
        <v>18504</v>
      </c>
      <c r="AG25" s="291">
        <v>45111</v>
      </c>
      <c r="AH25" s="291" t="s">
        <v>891</v>
      </c>
      <c r="AI25" s="291">
        <v>45107</v>
      </c>
      <c r="AJ25" s="291" t="s">
        <v>891</v>
      </c>
      <c r="AK25" s="283"/>
    </row>
    <row r="26" spans="1:37" hidden="1" x14ac:dyDescent="0.3">
      <c r="A26" s="282">
        <v>12623</v>
      </c>
      <c r="B26" s="283" t="s">
        <v>948</v>
      </c>
      <c r="C26" s="146" t="s">
        <v>381</v>
      </c>
      <c r="D26" s="284">
        <v>1.1499999999999999</v>
      </c>
      <c r="E26" s="283"/>
      <c r="F26" s="283"/>
      <c r="G26" s="283" t="s">
        <v>891</v>
      </c>
      <c r="H26" s="285">
        <v>32483</v>
      </c>
      <c r="I26" s="24">
        <v>103003</v>
      </c>
      <c r="J26" s="286">
        <v>1.1499999999999999</v>
      </c>
      <c r="K26" s="285">
        <v>44503</v>
      </c>
      <c r="L26" s="287">
        <v>8.5326195454593208</v>
      </c>
      <c r="M26" s="288">
        <v>36041.56</v>
      </c>
      <c r="N26" s="286">
        <v>41447.794000000002</v>
      </c>
      <c r="O26" s="289" t="s">
        <v>890</v>
      </c>
      <c r="P26" s="288">
        <v>0</v>
      </c>
      <c r="Q26" s="290">
        <v>0</v>
      </c>
      <c r="R26" s="291" t="s">
        <v>891</v>
      </c>
      <c r="S26" s="283" t="s">
        <v>949</v>
      </c>
      <c r="T26" s="44">
        <v>1</v>
      </c>
      <c r="U26" s="292">
        <v>57</v>
      </c>
      <c r="V26" s="293">
        <v>16</v>
      </c>
      <c r="W26" s="294" t="s">
        <v>891</v>
      </c>
      <c r="X26" s="295" t="s">
        <v>891</v>
      </c>
      <c r="Y26" s="296">
        <v>0</v>
      </c>
      <c r="Z26" s="296" t="s">
        <v>891</v>
      </c>
      <c r="AA26" s="295" t="s">
        <v>891</v>
      </c>
      <c r="AB26" s="296">
        <v>0</v>
      </c>
      <c r="AC26" s="296"/>
      <c r="AD26" s="297" t="s">
        <v>891</v>
      </c>
      <c r="AE26" s="298" t="s">
        <v>891</v>
      </c>
      <c r="AF26" s="288">
        <v>15228</v>
      </c>
      <c r="AG26" s="291">
        <v>44971</v>
      </c>
      <c r="AH26" s="291" t="s">
        <v>891</v>
      </c>
      <c r="AI26" s="291">
        <v>45089</v>
      </c>
      <c r="AJ26" s="291" t="s">
        <v>891</v>
      </c>
      <c r="AK26" s="283"/>
    </row>
    <row r="27" spans="1:37" hidden="1" x14ac:dyDescent="0.3">
      <c r="A27" s="282">
        <v>12635</v>
      </c>
      <c r="B27" s="283" t="s">
        <v>950</v>
      </c>
      <c r="C27" s="146" t="s">
        <v>381</v>
      </c>
      <c r="D27" s="284">
        <v>0.93</v>
      </c>
      <c r="E27" s="283"/>
      <c r="F27" s="283"/>
      <c r="G27" s="283" t="s">
        <v>891</v>
      </c>
      <c r="H27" s="285">
        <v>1509</v>
      </c>
      <c r="I27" s="24">
        <v>103003</v>
      </c>
      <c r="J27" s="286">
        <v>0.93</v>
      </c>
      <c r="K27" s="285">
        <v>11184</v>
      </c>
      <c r="L27" s="287">
        <v>1.0246694778871031</v>
      </c>
      <c r="M27" s="288">
        <v>24499.06</v>
      </c>
      <c r="N27" s="286">
        <v>22784.125800000002</v>
      </c>
      <c r="O27" s="289" t="s">
        <v>890</v>
      </c>
      <c r="P27" s="288">
        <v>0</v>
      </c>
      <c r="Q27" s="290">
        <v>0</v>
      </c>
      <c r="R27" s="291" t="s">
        <v>891</v>
      </c>
      <c r="S27" s="283" t="s">
        <v>949</v>
      </c>
      <c r="T27" s="44">
        <v>1</v>
      </c>
      <c r="U27" s="292">
        <v>57</v>
      </c>
      <c r="V27" s="293">
        <v>16</v>
      </c>
      <c r="W27" s="294">
        <v>6984</v>
      </c>
      <c r="X27" s="295">
        <v>2023</v>
      </c>
      <c r="Y27" s="296">
        <v>500</v>
      </c>
      <c r="Z27" s="296" t="s">
        <v>891</v>
      </c>
      <c r="AA27" s="295" t="s">
        <v>891</v>
      </c>
      <c r="AB27" s="296">
        <v>0</v>
      </c>
      <c r="AC27" s="296"/>
      <c r="AD27" s="297" t="s">
        <v>891</v>
      </c>
      <c r="AE27" s="298" t="s">
        <v>891</v>
      </c>
      <c r="AF27" s="288">
        <v>5890</v>
      </c>
      <c r="AG27" s="291">
        <v>44425</v>
      </c>
      <c r="AH27" s="291" t="s">
        <v>891</v>
      </c>
      <c r="AI27" s="291">
        <v>45048</v>
      </c>
      <c r="AJ27" s="291" t="s">
        <v>891</v>
      </c>
      <c r="AK27" s="283"/>
    </row>
    <row r="28" spans="1:37" hidden="1" x14ac:dyDescent="0.3">
      <c r="A28" s="282">
        <v>12652</v>
      </c>
      <c r="B28" s="283" t="s">
        <v>951</v>
      </c>
      <c r="C28" s="146" t="s">
        <v>268</v>
      </c>
      <c r="D28" s="284">
        <v>1.82</v>
      </c>
      <c r="E28" s="283" t="s">
        <v>952</v>
      </c>
      <c r="F28" s="283" t="s">
        <v>914</v>
      </c>
      <c r="G28" s="283" t="s">
        <v>953</v>
      </c>
      <c r="H28" s="285">
        <v>389</v>
      </c>
      <c r="I28" s="24">
        <v>103003</v>
      </c>
      <c r="J28" s="286">
        <v>1.82</v>
      </c>
      <c r="K28" s="285">
        <v>7100</v>
      </c>
      <c r="L28" s="287">
        <v>0.50738909830826828</v>
      </c>
      <c r="M28" s="288">
        <v>13411.06</v>
      </c>
      <c r="N28" s="286">
        <v>24408.129199999999</v>
      </c>
      <c r="O28" s="289" t="s">
        <v>954</v>
      </c>
      <c r="P28" s="288">
        <v>65000</v>
      </c>
      <c r="Q28" s="290">
        <v>118300</v>
      </c>
      <c r="R28" s="291">
        <v>45454</v>
      </c>
      <c r="S28" s="283" t="s">
        <v>955</v>
      </c>
      <c r="T28" s="44">
        <v>1</v>
      </c>
      <c r="U28" s="292">
        <v>52</v>
      </c>
      <c r="V28" s="293">
        <v>6</v>
      </c>
      <c r="W28" s="294" t="s">
        <v>891</v>
      </c>
      <c r="X28" s="295" t="s">
        <v>891</v>
      </c>
      <c r="Y28" s="296">
        <v>0</v>
      </c>
      <c r="Z28" s="296" t="s">
        <v>891</v>
      </c>
      <c r="AA28" s="295" t="s">
        <v>891</v>
      </c>
      <c r="AB28" s="296">
        <v>0</v>
      </c>
      <c r="AC28" s="296"/>
      <c r="AD28" s="297" t="s">
        <v>891</v>
      </c>
      <c r="AE28" s="298" t="s">
        <v>891</v>
      </c>
      <c r="AF28" s="288">
        <v>3066</v>
      </c>
      <c r="AG28" s="291">
        <v>45154</v>
      </c>
      <c r="AH28" s="291" t="s">
        <v>891</v>
      </c>
      <c r="AI28" s="291">
        <v>45141</v>
      </c>
      <c r="AJ28" s="291" t="s">
        <v>891</v>
      </c>
      <c r="AK28" s="283"/>
    </row>
    <row r="29" spans="1:37" hidden="1" x14ac:dyDescent="0.3">
      <c r="A29" s="282">
        <v>12654</v>
      </c>
      <c r="B29" s="283" t="s">
        <v>956</v>
      </c>
      <c r="C29" s="146" t="s">
        <v>268</v>
      </c>
      <c r="D29" s="284">
        <v>3.81</v>
      </c>
      <c r="E29" s="283"/>
      <c r="F29" s="283"/>
      <c r="G29" s="283" t="s">
        <v>891</v>
      </c>
      <c r="H29" s="285">
        <v>73757</v>
      </c>
      <c r="I29" s="24">
        <v>103003</v>
      </c>
      <c r="J29" s="286">
        <v>3.81</v>
      </c>
      <c r="K29" s="285">
        <v>59053</v>
      </c>
      <c r="L29" s="287">
        <v>8.3396180760885414</v>
      </c>
      <c r="M29" s="288">
        <v>85438.06</v>
      </c>
      <c r="N29" s="286">
        <v>325519.0086</v>
      </c>
      <c r="O29" s="289" t="s">
        <v>890</v>
      </c>
      <c r="P29" s="288">
        <v>0</v>
      </c>
      <c r="Q29" s="290">
        <v>0</v>
      </c>
      <c r="R29" s="291" t="s">
        <v>891</v>
      </c>
      <c r="S29" s="283" t="s">
        <v>955</v>
      </c>
      <c r="T29" s="44">
        <v>1</v>
      </c>
      <c r="U29" s="292">
        <v>52</v>
      </c>
      <c r="V29" s="293">
        <v>6</v>
      </c>
      <c r="W29" s="294" t="s">
        <v>891</v>
      </c>
      <c r="X29" s="295" t="s">
        <v>891</v>
      </c>
      <c r="Y29" s="296">
        <v>0</v>
      </c>
      <c r="Z29" s="296" t="s">
        <v>891</v>
      </c>
      <c r="AA29" s="295" t="s">
        <v>891</v>
      </c>
      <c r="AB29" s="296">
        <v>0</v>
      </c>
      <c r="AC29" s="296"/>
      <c r="AD29" s="297" t="s">
        <v>891</v>
      </c>
      <c r="AE29" s="298" t="s">
        <v>891</v>
      </c>
      <c r="AF29" s="288">
        <v>35376</v>
      </c>
      <c r="AG29" s="291">
        <v>44950</v>
      </c>
      <c r="AH29" s="291" t="s">
        <v>891</v>
      </c>
      <c r="AI29" s="291">
        <v>45008</v>
      </c>
      <c r="AJ29" s="291" t="s">
        <v>891</v>
      </c>
      <c r="AK29" s="283"/>
    </row>
    <row r="30" spans="1:37" hidden="1" x14ac:dyDescent="0.3">
      <c r="A30" s="282">
        <v>12659</v>
      </c>
      <c r="B30" s="283" t="s">
        <v>957</v>
      </c>
      <c r="C30" s="146" t="s">
        <v>31</v>
      </c>
      <c r="D30" s="284">
        <v>3.53</v>
      </c>
      <c r="E30" s="283" t="s">
        <v>958</v>
      </c>
      <c r="F30" s="283" t="s">
        <v>959</v>
      </c>
      <c r="G30" s="283" t="s">
        <v>960</v>
      </c>
      <c r="H30" s="285">
        <v>563</v>
      </c>
      <c r="I30" s="24">
        <v>103003</v>
      </c>
      <c r="J30" s="286">
        <v>3.53</v>
      </c>
      <c r="K30" s="285">
        <v>2589</v>
      </c>
      <c r="L30" s="287">
        <v>1.7283192632386799</v>
      </c>
      <c r="M30" s="288">
        <v>5300.5</v>
      </c>
      <c r="N30" s="286">
        <v>18710.764999999999</v>
      </c>
      <c r="O30" s="289" t="s">
        <v>961</v>
      </c>
      <c r="P30" s="288">
        <v>1150</v>
      </c>
      <c r="Q30" s="290">
        <v>4059.5</v>
      </c>
      <c r="R30" s="291">
        <v>45189</v>
      </c>
      <c r="S30" s="283" t="s">
        <v>962</v>
      </c>
      <c r="T30" s="44">
        <v>1</v>
      </c>
      <c r="U30" s="292">
        <v>72</v>
      </c>
      <c r="V30" s="293">
        <v>7</v>
      </c>
      <c r="W30" s="294" t="s">
        <v>891</v>
      </c>
      <c r="X30" s="295" t="s">
        <v>891</v>
      </c>
      <c r="Y30" s="296">
        <v>0</v>
      </c>
      <c r="Z30" s="296" t="s">
        <v>891</v>
      </c>
      <c r="AA30" s="295" t="s">
        <v>891</v>
      </c>
      <c r="AB30" s="296">
        <v>0</v>
      </c>
      <c r="AC30" s="296"/>
      <c r="AD30" s="297" t="s">
        <v>891</v>
      </c>
      <c r="AE30" s="298" t="s">
        <v>891</v>
      </c>
      <c r="AF30" s="288">
        <v>1304</v>
      </c>
      <c r="AG30" s="291">
        <v>45051</v>
      </c>
      <c r="AH30" s="291" t="s">
        <v>891</v>
      </c>
      <c r="AI30" s="291">
        <v>45114</v>
      </c>
      <c r="AJ30" s="291" t="s">
        <v>891</v>
      </c>
      <c r="AK30" s="283"/>
    </row>
    <row r="31" spans="1:37" hidden="1" x14ac:dyDescent="0.3">
      <c r="A31" s="282">
        <v>12685</v>
      </c>
      <c r="B31" s="283" t="s">
        <v>963</v>
      </c>
      <c r="C31" s="146" t="s">
        <v>336</v>
      </c>
      <c r="D31" s="284">
        <v>1.8</v>
      </c>
      <c r="E31" s="283" t="s">
        <v>964</v>
      </c>
      <c r="F31" s="283" t="s">
        <v>965</v>
      </c>
      <c r="G31" s="283" t="s">
        <v>898</v>
      </c>
      <c r="H31" s="285">
        <v>79</v>
      </c>
      <c r="I31" s="24">
        <v>103003</v>
      </c>
      <c r="J31" s="286">
        <v>1.8</v>
      </c>
      <c r="K31" s="285">
        <v>333</v>
      </c>
      <c r="L31" s="287">
        <v>2.6779661016949152</v>
      </c>
      <c r="M31" s="288">
        <v>452</v>
      </c>
      <c r="N31" s="286">
        <v>813.6</v>
      </c>
      <c r="O31" s="289" t="s">
        <v>899</v>
      </c>
      <c r="P31" s="288">
        <v>22440</v>
      </c>
      <c r="Q31" s="290">
        <v>40392</v>
      </c>
      <c r="R31" s="291">
        <v>45377</v>
      </c>
      <c r="S31" s="283" t="s">
        <v>966</v>
      </c>
      <c r="T31" s="44">
        <v>1</v>
      </c>
      <c r="U31" s="292">
        <v>72</v>
      </c>
      <c r="V31" s="293">
        <v>10</v>
      </c>
      <c r="W31" s="294" t="s">
        <v>891</v>
      </c>
      <c r="X31" s="295" t="s">
        <v>891</v>
      </c>
      <c r="Y31" s="296">
        <v>0</v>
      </c>
      <c r="Z31" s="296" t="s">
        <v>891</v>
      </c>
      <c r="AA31" s="295" t="s">
        <v>891</v>
      </c>
      <c r="AB31" s="296">
        <v>0</v>
      </c>
      <c r="AC31" s="296"/>
      <c r="AD31" s="297" t="s">
        <v>891</v>
      </c>
      <c r="AE31" s="298" t="s">
        <v>891</v>
      </c>
      <c r="AF31" s="288">
        <v>118</v>
      </c>
      <c r="AG31" s="291">
        <v>45132</v>
      </c>
      <c r="AH31" s="291" t="s">
        <v>891</v>
      </c>
      <c r="AI31" s="291">
        <v>45126</v>
      </c>
      <c r="AJ31" s="291" t="s">
        <v>891</v>
      </c>
      <c r="AK31" s="283"/>
    </row>
    <row r="32" spans="1:37" hidden="1" x14ac:dyDescent="0.3">
      <c r="A32" s="282">
        <v>12754</v>
      </c>
      <c r="B32" s="283" t="s">
        <v>967</v>
      </c>
      <c r="C32" s="146" t="s">
        <v>268</v>
      </c>
      <c r="D32" s="284">
        <v>1.76</v>
      </c>
      <c r="E32" s="283"/>
      <c r="F32" s="283"/>
      <c r="G32" s="283" t="s">
        <v>891</v>
      </c>
      <c r="H32" s="285">
        <v>425</v>
      </c>
      <c r="I32" s="24">
        <v>103003</v>
      </c>
      <c r="J32" s="286">
        <v>1.76</v>
      </c>
      <c r="K32" s="285">
        <v>868</v>
      </c>
      <c r="L32" s="287">
        <v>3.8260712999639899</v>
      </c>
      <c r="M32" s="288">
        <v>1574.44</v>
      </c>
      <c r="N32" s="286">
        <v>2771.0144</v>
      </c>
      <c r="O32" s="289" t="s">
        <v>890</v>
      </c>
      <c r="P32" s="288">
        <v>0</v>
      </c>
      <c r="Q32" s="290">
        <v>0</v>
      </c>
      <c r="R32" s="291" t="s">
        <v>891</v>
      </c>
      <c r="S32" s="283" t="s">
        <v>900</v>
      </c>
      <c r="T32" s="44">
        <v>1</v>
      </c>
      <c r="U32" s="292">
        <v>72</v>
      </c>
      <c r="V32" s="293">
        <v>6</v>
      </c>
      <c r="W32" s="294" t="s">
        <v>891</v>
      </c>
      <c r="X32" s="295" t="s">
        <v>891</v>
      </c>
      <c r="Y32" s="296">
        <v>0</v>
      </c>
      <c r="Z32" s="296" t="s">
        <v>891</v>
      </c>
      <c r="AA32" s="295" t="s">
        <v>891</v>
      </c>
      <c r="AB32" s="296">
        <v>0</v>
      </c>
      <c r="AC32" s="296"/>
      <c r="AD32" s="297" t="s">
        <v>891</v>
      </c>
      <c r="AE32" s="298" t="s">
        <v>891</v>
      </c>
      <c r="AF32" s="288">
        <v>444</v>
      </c>
      <c r="AG32" s="291">
        <v>44874</v>
      </c>
      <c r="AH32" s="291" t="s">
        <v>891</v>
      </c>
      <c r="AI32" s="291">
        <v>45133</v>
      </c>
      <c r="AJ32" s="291" t="s">
        <v>891</v>
      </c>
      <c r="AK32" s="283"/>
    </row>
    <row r="33" spans="1:37" hidden="1" x14ac:dyDescent="0.3">
      <c r="A33" s="282">
        <v>12763</v>
      </c>
      <c r="B33" s="283" t="s">
        <v>968</v>
      </c>
      <c r="C33" s="146" t="s">
        <v>612</v>
      </c>
      <c r="D33" s="284">
        <v>22.8</v>
      </c>
      <c r="E33" s="283"/>
      <c r="F33" s="283"/>
      <c r="G33" s="283" t="s">
        <v>891</v>
      </c>
      <c r="H33" s="285">
        <v>1000</v>
      </c>
      <c r="I33" s="24">
        <v>103003</v>
      </c>
      <c r="J33" s="286">
        <v>22.8</v>
      </c>
      <c r="K33" s="285">
        <v>908</v>
      </c>
      <c r="L33" s="287">
        <v>10.790978741771879</v>
      </c>
      <c r="M33" s="288">
        <v>668.06</v>
      </c>
      <c r="N33" s="286">
        <v>15231.768</v>
      </c>
      <c r="O33" s="289" t="s">
        <v>890</v>
      </c>
      <c r="P33" s="288">
        <v>0</v>
      </c>
      <c r="Q33" s="290">
        <v>0</v>
      </c>
      <c r="R33" s="291" t="s">
        <v>891</v>
      </c>
      <c r="S33" s="283" t="s">
        <v>969</v>
      </c>
      <c r="T33" s="44">
        <v>1</v>
      </c>
      <c r="U33" s="292">
        <v>51</v>
      </c>
      <c r="V33" s="293">
        <v>3</v>
      </c>
      <c r="W33" s="294" t="s">
        <v>891</v>
      </c>
      <c r="X33" s="295" t="s">
        <v>891</v>
      </c>
      <c r="Y33" s="296">
        <v>0</v>
      </c>
      <c r="Z33" s="296" t="s">
        <v>891</v>
      </c>
      <c r="AA33" s="295" t="s">
        <v>891</v>
      </c>
      <c r="AB33" s="296">
        <v>0</v>
      </c>
      <c r="AC33" s="296"/>
      <c r="AD33" s="297" t="s">
        <v>891</v>
      </c>
      <c r="AE33" s="298" t="s">
        <v>891</v>
      </c>
      <c r="AF33" s="288">
        <v>370</v>
      </c>
      <c r="AG33" s="291">
        <v>45181</v>
      </c>
      <c r="AH33" s="291" t="s">
        <v>891</v>
      </c>
      <c r="AI33" s="291">
        <v>45160</v>
      </c>
      <c r="AJ33" s="291" t="s">
        <v>891</v>
      </c>
      <c r="AK33" s="283"/>
    </row>
    <row r="34" spans="1:37" hidden="1" x14ac:dyDescent="0.3">
      <c r="A34" s="282">
        <v>12812</v>
      </c>
      <c r="B34" s="283" t="s">
        <v>289</v>
      </c>
      <c r="C34" s="146" t="s">
        <v>264</v>
      </c>
      <c r="D34" s="284">
        <v>6.17</v>
      </c>
      <c r="E34" s="283"/>
      <c r="F34" s="283"/>
      <c r="G34" s="283" t="s">
        <v>891</v>
      </c>
      <c r="H34" s="285">
        <v>63</v>
      </c>
      <c r="I34" s="24">
        <v>103003</v>
      </c>
      <c r="J34" s="286">
        <v>6.17</v>
      </c>
      <c r="K34" s="285">
        <v>23</v>
      </c>
      <c r="L34" s="287">
        <v>31.5</v>
      </c>
      <c r="M34" s="288">
        <v>0</v>
      </c>
      <c r="N34" s="286">
        <v>0</v>
      </c>
      <c r="O34" s="289" t="s">
        <v>890</v>
      </c>
      <c r="P34" s="288">
        <v>0</v>
      </c>
      <c r="Q34" s="290">
        <v>0</v>
      </c>
      <c r="R34" s="291" t="s">
        <v>891</v>
      </c>
      <c r="S34" s="283" t="s">
        <v>970</v>
      </c>
      <c r="T34" s="44">
        <v>1</v>
      </c>
      <c r="U34" s="292">
        <v>76</v>
      </c>
      <c r="V34" s="293">
        <v>11</v>
      </c>
      <c r="W34" s="294" t="s">
        <v>891</v>
      </c>
      <c r="X34" s="295" t="s">
        <v>891</v>
      </c>
      <c r="Y34" s="296">
        <v>0</v>
      </c>
      <c r="Z34" s="296" t="s">
        <v>891</v>
      </c>
      <c r="AA34" s="295" t="s">
        <v>891</v>
      </c>
      <c r="AB34" s="296">
        <v>0</v>
      </c>
      <c r="AC34" s="296"/>
      <c r="AD34" s="297" t="s">
        <v>891</v>
      </c>
      <c r="AE34" s="298" t="s">
        <v>891</v>
      </c>
      <c r="AF34" s="288">
        <v>8</v>
      </c>
      <c r="AG34" s="291">
        <v>44358</v>
      </c>
      <c r="AH34" s="291" t="s">
        <v>891</v>
      </c>
      <c r="AI34" s="291">
        <v>44883</v>
      </c>
      <c r="AJ34" s="291" t="s">
        <v>891</v>
      </c>
      <c r="AK34" s="283"/>
    </row>
    <row r="35" spans="1:37" hidden="1" x14ac:dyDescent="0.3">
      <c r="A35" s="282">
        <v>12813</v>
      </c>
      <c r="B35" s="283" t="s">
        <v>971</v>
      </c>
      <c r="C35" s="146" t="s">
        <v>264</v>
      </c>
      <c r="D35" s="284">
        <v>11.08</v>
      </c>
      <c r="E35" s="283"/>
      <c r="F35" s="283"/>
      <c r="G35" s="283" t="s">
        <v>891</v>
      </c>
      <c r="H35" s="285">
        <v>61</v>
      </c>
      <c r="I35" s="24">
        <v>103003</v>
      </c>
      <c r="J35" s="286">
        <v>11.08</v>
      </c>
      <c r="K35" s="285">
        <v>27</v>
      </c>
      <c r="L35" s="287">
        <v>27.111111111111111</v>
      </c>
      <c r="M35" s="288">
        <v>0</v>
      </c>
      <c r="N35" s="286">
        <v>0</v>
      </c>
      <c r="O35" s="289" t="s">
        <v>890</v>
      </c>
      <c r="P35" s="288">
        <v>0</v>
      </c>
      <c r="Q35" s="290">
        <v>0</v>
      </c>
      <c r="R35" s="291" t="s">
        <v>891</v>
      </c>
      <c r="S35" s="283" t="s">
        <v>972</v>
      </c>
      <c r="T35" s="44">
        <v>1</v>
      </c>
      <c r="U35" s="292">
        <v>61</v>
      </c>
      <c r="V35" s="293">
        <v>8</v>
      </c>
      <c r="W35" s="294" t="s">
        <v>891</v>
      </c>
      <c r="X35" s="295" t="s">
        <v>891</v>
      </c>
      <c r="Y35" s="296">
        <v>0</v>
      </c>
      <c r="Z35" s="296" t="s">
        <v>891</v>
      </c>
      <c r="AA35" s="295" t="s">
        <v>891</v>
      </c>
      <c r="AB35" s="296">
        <v>0</v>
      </c>
      <c r="AC35" s="296"/>
      <c r="AD35" s="297" t="s">
        <v>891</v>
      </c>
      <c r="AE35" s="298" t="s">
        <v>891</v>
      </c>
      <c r="AF35" s="288">
        <v>10</v>
      </c>
      <c r="AG35" s="291">
        <v>44298</v>
      </c>
      <c r="AH35" s="291" t="s">
        <v>891</v>
      </c>
      <c r="AI35" s="291">
        <v>44257</v>
      </c>
      <c r="AJ35" s="291" t="s">
        <v>891</v>
      </c>
      <c r="AK35" s="283"/>
    </row>
    <row r="36" spans="1:37" hidden="1" x14ac:dyDescent="0.3">
      <c r="A36" s="282">
        <v>12821</v>
      </c>
      <c r="B36" s="283" t="s">
        <v>973</v>
      </c>
      <c r="C36" s="146" t="s">
        <v>264</v>
      </c>
      <c r="D36" s="284">
        <v>25.42</v>
      </c>
      <c r="E36" s="283"/>
      <c r="F36" s="283"/>
      <c r="G36" s="283" t="s">
        <v>891</v>
      </c>
      <c r="H36" s="285">
        <v>137</v>
      </c>
      <c r="I36" s="24">
        <v>103003</v>
      </c>
      <c r="J36" s="286">
        <v>25.42</v>
      </c>
      <c r="K36" s="285">
        <v>10</v>
      </c>
      <c r="L36" s="287">
        <v>165.06024096385542</v>
      </c>
      <c r="M36" s="288">
        <v>0</v>
      </c>
      <c r="N36" s="286">
        <v>0</v>
      </c>
      <c r="O36" s="289" t="s">
        <v>890</v>
      </c>
      <c r="P36" s="288">
        <v>0</v>
      </c>
      <c r="Q36" s="290">
        <v>0</v>
      </c>
      <c r="R36" s="291" t="s">
        <v>891</v>
      </c>
      <c r="S36" s="283" t="s">
        <v>972</v>
      </c>
      <c r="T36" s="44">
        <v>1</v>
      </c>
      <c r="U36" s="292">
        <v>61</v>
      </c>
      <c r="V36" s="293">
        <v>8</v>
      </c>
      <c r="W36" s="294" t="s">
        <v>891</v>
      </c>
      <c r="X36" s="295" t="s">
        <v>891</v>
      </c>
      <c r="Y36" s="296">
        <v>0</v>
      </c>
      <c r="Z36" s="296" t="s">
        <v>891</v>
      </c>
      <c r="AA36" s="295" t="s">
        <v>891</v>
      </c>
      <c r="AB36" s="296">
        <v>0</v>
      </c>
      <c r="AC36" s="296"/>
      <c r="AD36" s="297" t="s">
        <v>891</v>
      </c>
      <c r="AE36" s="298" t="s">
        <v>891</v>
      </c>
      <c r="AF36" s="288">
        <v>4</v>
      </c>
      <c r="AG36" s="291">
        <v>44806</v>
      </c>
      <c r="AH36" s="291" t="s">
        <v>891</v>
      </c>
      <c r="AI36" s="291">
        <v>44776</v>
      </c>
      <c r="AJ36" s="291" t="s">
        <v>891</v>
      </c>
      <c r="AK36" s="283"/>
    </row>
    <row r="37" spans="1:37" hidden="1" x14ac:dyDescent="0.3">
      <c r="A37" s="282">
        <v>12824</v>
      </c>
      <c r="B37" s="283" t="s">
        <v>974</v>
      </c>
      <c r="C37" s="146" t="s">
        <v>264</v>
      </c>
      <c r="D37" s="284">
        <v>10.71</v>
      </c>
      <c r="E37" s="283"/>
      <c r="F37" s="283"/>
      <c r="G37" s="283" t="s">
        <v>891</v>
      </c>
      <c r="H37" s="285">
        <v>92</v>
      </c>
      <c r="I37" s="24">
        <v>103003</v>
      </c>
      <c r="J37" s="286">
        <v>10.71</v>
      </c>
      <c r="K37" s="285">
        <v>20</v>
      </c>
      <c r="L37" s="287">
        <v>26.285714285714285</v>
      </c>
      <c r="M37" s="288">
        <v>0</v>
      </c>
      <c r="N37" s="286">
        <v>0</v>
      </c>
      <c r="O37" s="289" t="s">
        <v>890</v>
      </c>
      <c r="P37" s="288">
        <v>0</v>
      </c>
      <c r="Q37" s="290">
        <v>0</v>
      </c>
      <c r="R37" s="291" t="s">
        <v>891</v>
      </c>
      <c r="S37" s="283" t="s">
        <v>972</v>
      </c>
      <c r="T37" s="44">
        <v>1</v>
      </c>
      <c r="U37" s="292">
        <v>61</v>
      </c>
      <c r="V37" s="293">
        <v>8</v>
      </c>
      <c r="W37" s="294" t="s">
        <v>891</v>
      </c>
      <c r="X37" s="295" t="s">
        <v>891</v>
      </c>
      <c r="Y37" s="296">
        <v>0</v>
      </c>
      <c r="Z37" s="296" t="s">
        <v>891</v>
      </c>
      <c r="AA37" s="295" t="s">
        <v>891</v>
      </c>
      <c r="AB37" s="296">
        <v>0</v>
      </c>
      <c r="AC37" s="296"/>
      <c r="AD37" s="297" t="s">
        <v>891</v>
      </c>
      <c r="AE37" s="298" t="s">
        <v>891</v>
      </c>
      <c r="AF37" s="288">
        <v>14</v>
      </c>
      <c r="AG37" s="291">
        <v>44188</v>
      </c>
      <c r="AH37" s="291" t="s">
        <v>891</v>
      </c>
      <c r="AI37" s="291">
        <v>44637</v>
      </c>
      <c r="AJ37" s="291" t="s">
        <v>891</v>
      </c>
      <c r="AK37" s="283"/>
    </row>
    <row r="38" spans="1:37" hidden="1" x14ac:dyDescent="0.3">
      <c r="A38" s="282">
        <v>12830</v>
      </c>
      <c r="B38" s="283" t="s">
        <v>975</v>
      </c>
      <c r="C38" s="146" t="s">
        <v>264</v>
      </c>
      <c r="D38" s="284">
        <v>4.0999999999999996</v>
      </c>
      <c r="E38" s="283"/>
      <c r="F38" s="283"/>
      <c r="G38" s="283" t="s">
        <v>891</v>
      </c>
      <c r="H38" s="285">
        <v>1412</v>
      </c>
      <c r="I38" s="24">
        <v>103003</v>
      </c>
      <c r="J38" s="286">
        <v>4.0999999999999996</v>
      </c>
      <c r="K38" s="285">
        <v>270</v>
      </c>
      <c r="L38" s="287">
        <v>49.40517844646606</v>
      </c>
      <c r="M38" s="288">
        <v>0</v>
      </c>
      <c r="N38" s="286">
        <v>0</v>
      </c>
      <c r="O38" s="289" t="s">
        <v>890</v>
      </c>
      <c r="P38" s="288">
        <v>0</v>
      </c>
      <c r="Q38" s="290">
        <v>0</v>
      </c>
      <c r="R38" s="291" t="s">
        <v>891</v>
      </c>
      <c r="S38" s="283" t="s">
        <v>972</v>
      </c>
      <c r="T38" s="44">
        <v>1</v>
      </c>
      <c r="U38" s="292">
        <v>61</v>
      </c>
      <c r="V38" s="293">
        <v>8</v>
      </c>
      <c r="W38" s="294" t="s">
        <v>891</v>
      </c>
      <c r="X38" s="295" t="s">
        <v>891</v>
      </c>
      <c r="Y38" s="296">
        <v>0</v>
      </c>
      <c r="Z38" s="296" t="s">
        <v>891</v>
      </c>
      <c r="AA38" s="295" t="s">
        <v>891</v>
      </c>
      <c r="AB38" s="296">
        <v>0</v>
      </c>
      <c r="AC38" s="296"/>
      <c r="AD38" s="297" t="s">
        <v>891</v>
      </c>
      <c r="AE38" s="298" t="s">
        <v>891</v>
      </c>
      <c r="AF38" s="288">
        <v>114</v>
      </c>
      <c r="AG38" s="291">
        <v>44533</v>
      </c>
      <c r="AH38" s="291" t="s">
        <v>891</v>
      </c>
      <c r="AI38" s="291">
        <v>44522</v>
      </c>
      <c r="AJ38" s="291" t="s">
        <v>891</v>
      </c>
      <c r="AK38" s="283"/>
    </row>
    <row r="39" spans="1:37" hidden="1" x14ac:dyDescent="0.3">
      <c r="A39" s="282">
        <v>12835</v>
      </c>
      <c r="B39" s="283" t="s">
        <v>976</v>
      </c>
      <c r="C39" s="146" t="s">
        <v>264</v>
      </c>
      <c r="D39" s="284">
        <v>0.46</v>
      </c>
      <c r="E39" s="283"/>
      <c r="F39" s="283"/>
      <c r="G39" s="283" t="s">
        <v>891</v>
      </c>
      <c r="H39" s="285">
        <v>509</v>
      </c>
      <c r="I39" s="24">
        <v>103003</v>
      </c>
      <c r="J39" s="286">
        <v>0.46</v>
      </c>
      <c r="K39" s="285">
        <v>218</v>
      </c>
      <c r="L39" s="287">
        <v>27.262988752008571</v>
      </c>
      <c r="M39" s="288">
        <v>0</v>
      </c>
      <c r="N39" s="286">
        <v>0</v>
      </c>
      <c r="O39" s="289" t="s">
        <v>890</v>
      </c>
      <c r="P39" s="288">
        <v>0</v>
      </c>
      <c r="Q39" s="290">
        <v>0</v>
      </c>
      <c r="R39" s="291" t="s">
        <v>891</v>
      </c>
      <c r="S39" s="283" t="s">
        <v>972</v>
      </c>
      <c r="T39" s="44">
        <v>1</v>
      </c>
      <c r="U39" s="292">
        <v>61</v>
      </c>
      <c r="V39" s="293">
        <v>8</v>
      </c>
      <c r="W39" s="294" t="s">
        <v>891</v>
      </c>
      <c r="X39" s="295" t="s">
        <v>891</v>
      </c>
      <c r="Y39" s="296">
        <v>0</v>
      </c>
      <c r="Z39" s="296" t="s">
        <v>891</v>
      </c>
      <c r="AA39" s="295" t="s">
        <v>891</v>
      </c>
      <c r="AB39" s="296">
        <v>0</v>
      </c>
      <c r="AC39" s="296"/>
      <c r="AD39" s="297" t="s">
        <v>891</v>
      </c>
      <c r="AE39" s="298" t="s">
        <v>891</v>
      </c>
      <c r="AF39" s="288">
        <v>74</v>
      </c>
      <c r="AG39" s="291">
        <v>45180</v>
      </c>
      <c r="AH39" s="291" t="s">
        <v>891</v>
      </c>
      <c r="AI39" s="291">
        <v>45145</v>
      </c>
      <c r="AJ39" s="291" t="s">
        <v>891</v>
      </c>
      <c r="AK39" s="283"/>
    </row>
    <row r="40" spans="1:37" hidden="1" x14ac:dyDescent="0.3">
      <c r="A40" s="282">
        <v>12847</v>
      </c>
      <c r="B40" s="283" t="s">
        <v>977</v>
      </c>
      <c r="C40" s="146" t="s">
        <v>264</v>
      </c>
      <c r="D40" s="284">
        <v>1.02</v>
      </c>
      <c r="E40" s="283"/>
      <c r="F40" s="283"/>
      <c r="G40" s="283" t="s">
        <v>891</v>
      </c>
      <c r="H40" s="285">
        <v>1033</v>
      </c>
      <c r="I40" s="24">
        <v>103003</v>
      </c>
      <c r="J40" s="286">
        <v>1.02</v>
      </c>
      <c r="K40" s="285">
        <v>4436</v>
      </c>
      <c r="L40" s="287">
        <v>2.597631201750195</v>
      </c>
      <c r="M40" s="288">
        <v>5225.0600000000004</v>
      </c>
      <c r="N40" s="286">
        <v>5329.5612000000001</v>
      </c>
      <c r="O40" s="289" t="s">
        <v>890</v>
      </c>
      <c r="P40" s="288">
        <v>0</v>
      </c>
      <c r="Q40" s="290">
        <v>0</v>
      </c>
      <c r="R40" s="291" t="s">
        <v>891</v>
      </c>
      <c r="S40" s="283" t="s">
        <v>970</v>
      </c>
      <c r="T40" s="44">
        <v>1</v>
      </c>
      <c r="U40" s="292">
        <v>76</v>
      </c>
      <c r="V40" s="293">
        <v>11</v>
      </c>
      <c r="W40" s="294">
        <v>9007</v>
      </c>
      <c r="X40" s="295">
        <v>2023</v>
      </c>
      <c r="Y40" s="296">
        <v>900</v>
      </c>
      <c r="Z40" s="296" t="s">
        <v>891</v>
      </c>
      <c r="AA40" s="295" t="s">
        <v>891</v>
      </c>
      <c r="AB40" s="296">
        <v>0</v>
      </c>
      <c r="AC40" s="296"/>
      <c r="AD40" s="297" t="s">
        <v>891</v>
      </c>
      <c r="AE40" s="298" t="s">
        <v>891</v>
      </c>
      <c r="AF40" s="288">
        <v>1590</v>
      </c>
      <c r="AG40" s="291">
        <v>44874</v>
      </c>
      <c r="AH40" s="291" t="s">
        <v>891</v>
      </c>
      <c r="AI40" s="291">
        <v>44865</v>
      </c>
      <c r="AJ40" s="291" t="s">
        <v>891</v>
      </c>
      <c r="AK40" s="283"/>
    </row>
    <row r="41" spans="1:37" hidden="1" x14ac:dyDescent="0.3">
      <c r="A41" s="282">
        <v>12856</v>
      </c>
      <c r="B41" s="283" t="s">
        <v>978</v>
      </c>
      <c r="C41" s="146" t="s">
        <v>264</v>
      </c>
      <c r="D41" s="284">
        <v>3.35</v>
      </c>
      <c r="E41" s="283"/>
      <c r="F41" s="283"/>
      <c r="G41" s="283" t="s">
        <v>891</v>
      </c>
      <c r="H41" s="285">
        <v>5499</v>
      </c>
      <c r="I41" s="24">
        <v>103003</v>
      </c>
      <c r="J41" s="286">
        <v>3.35</v>
      </c>
      <c r="K41" s="285">
        <v>2447</v>
      </c>
      <c r="L41" s="287">
        <v>21.089165867689356</v>
      </c>
      <c r="M41" s="288">
        <v>0</v>
      </c>
      <c r="N41" s="286">
        <v>0</v>
      </c>
      <c r="O41" s="289" t="s">
        <v>890</v>
      </c>
      <c r="P41" s="288">
        <v>0</v>
      </c>
      <c r="Q41" s="290">
        <v>0</v>
      </c>
      <c r="R41" s="291" t="s">
        <v>891</v>
      </c>
      <c r="S41" s="283" t="s">
        <v>970</v>
      </c>
      <c r="T41" s="44">
        <v>1</v>
      </c>
      <c r="U41" s="292">
        <v>76</v>
      </c>
      <c r="V41" s="293">
        <v>11</v>
      </c>
      <c r="W41" s="294" t="s">
        <v>891</v>
      </c>
      <c r="X41" s="295" t="s">
        <v>891</v>
      </c>
      <c r="Y41" s="296">
        <v>0</v>
      </c>
      <c r="Z41" s="296" t="s">
        <v>891</v>
      </c>
      <c r="AA41" s="295" t="s">
        <v>891</v>
      </c>
      <c r="AB41" s="296">
        <v>0</v>
      </c>
      <c r="AC41" s="296"/>
      <c r="AD41" s="297" t="s">
        <v>891</v>
      </c>
      <c r="AE41" s="298" t="s">
        <v>891</v>
      </c>
      <c r="AF41" s="288">
        <v>1044</v>
      </c>
      <c r="AG41" s="291">
        <v>44874</v>
      </c>
      <c r="AH41" s="291" t="s">
        <v>891</v>
      </c>
      <c r="AI41" s="291">
        <v>44865</v>
      </c>
      <c r="AJ41" s="291" t="s">
        <v>891</v>
      </c>
      <c r="AK41" s="283"/>
    </row>
    <row r="42" spans="1:37" hidden="1" x14ac:dyDescent="0.3">
      <c r="A42" s="282">
        <v>12877</v>
      </c>
      <c r="B42" s="283" t="s">
        <v>979</v>
      </c>
      <c r="C42" s="146" t="s">
        <v>288</v>
      </c>
      <c r="D42" s="284">
        <v>100</v>
      </c>
      <c r="E42" s="283"/>
      <c r="F42" s="283"/>
      <c r="G42" s="283" t="s">
        <v>891</v>
      </c>
      <c r="H42" s="285">
        <v>0</v>
      </c>
      <c r="I42" s="24">
        <v>103003</v>
      </c>
      <c r="J42" s="286">
        <v>100</v>
      </c>
      <c r="K42" s="285">
        <v>326</v>
      </c>
      <c r="L42" s="287">
        <v>0</v>
      </c>
      <c r="M42" s="288">
        <v>631.44000000000005</v>
      </c>
      <c r="N42" s="286">
        <v>63144</v>
      </c>
      <c r="O42" s="289" t="s">
        <v>890</v>
      </c>
      <c r="P42" s="288">
        <v>0</v>
      </c>
      <c r="Q42" s="290">
        <v>0</v>
      </c>
      <c r="R42" s="291" t="s">
        <v>891</v>
      </c>
      <c r="S42" s="283" t="s">
        <v>980</v>
      </c>
      <c r="T42" s="44">
        <v>1</v>
      </c>
      <c r="U42" s="292">
        <v>76</v>
      </c>
      <c r="V42" s="293">
        <v>10</v>
      </c>
      <c r="W42" s="294" t="s">
        <v>891</v>
      </c>
      <c r="X42" s="295" t="s">
        <v>891</v>
      </c>
      <c r="Y42" s="296">
        <v>0</v>
      </c>
      <c r="Z42" s="296" t="s">
        <v>891</v>
      </c>
      <c r="AA42" s="295" t="s">
        <v>891</v>
      </c>
      <c r="AB42" s="296">
        <v>0</v>
      </c>
      <c r="AC42" s="296"/>
      <c r="AD42" s="297" t="s">
        <v>891</v>
      </c>
      <c r="AE42" s="298" t="s">
        <v>891</v>
      </c>
      <c r="AF42" s="288">
        <v>140</v>
      </c>
      <c r="AG42" s="291">
        <v>44882</v>
      </c>
      <c r="AH42" s="291" t="s">
        <v>891</v>
      </c>
      <c r="AI42" s="291">
        <v>44865</v>
      </c>
      <c r="AJ42" s="291" t="s">
        <v>891</v>
      </c>
      <c r="AK42" s="283"/>
    </row>
    <row r="43" spans="1:37" hidden="1" x14ac:dyDescent="0.3">
      <c r="A43" s="282">
        <v>12881</v>
      </c>
      <c r="B43" s="283" t="s">
        <v>981</v>
      </c>
      <c r="C43" s="146" t="s">
        <v>264</v>
      </c>
      <c r="D43" s="284">
        <v>2.6</v>
      </c>
      <c r="E43" s="283"/>
      <c r="F43" s="283"/>
      <c r="G43" s="283" t="s">
        <v>891</v>
      </c>
      <c r="H43" s="285">
        <v>466</v>
      </c>
      <c r="I43" s="24">
        <v>103003</v>
      </c>
      <c r="J43" s="286">
        <v>2.6</v>
      </c>
      <c r="K43" s="285">
        <v>140</v>
      </c>
      <c r="L43" s="287">
        <v>26.25352112676056</v>
      </c>
      <c r="M43" s="288">
        <v>0</v>
      </c>
      <c r="N43" s="286">
        <v>0</v>
      </c>
      <c r="O43" s="289" t="s">
        <v>890</v>
      </c>
      <c r="P43" s="288">
        <v>0</v>
      </c>
      <c r="Q43" s="290">
        <v>0</v>
      </c>
      <c r="R43" s="291" t="s">
        <v>891</v>
      </c>
      <c r="S43" s="283" t="s">
        <v>972</v>
      </c>
      <c r="T43" s="44">
        <v>1</v>
      </c>
      <c r="U43" s="292">
        <v>61</v>
      </c>
      <c r="V43" s="293">
        <v>8</v>
      </c>
      <c r="W43" s="294" t="s">
        <v>891</v>
      </c>
      <c r="X43" s="295" t="s">
        <v>891</v>
      </c>
      <c r="Y43" s="296">
        <v>0</v>
      </c>
      <c r="Z43" s="296" t="s">
        <v>891</v>
      </c>
      <c r="AA43" s="295" t="s">
        <v>891</v>
      </c>
      <c r="AB43" s="296">
        <v>0</v>
      </c>
      <c r="AC43" s="296"/>
      <c r="AD43" s="297" t="s">
        <v>891</v>
      </c>
      <c r="AE43" s="298" t="s">
        <v>891</v>
      </c>
      <c r="AF43" s="288">
        <v>72</v>
      </c>
      <c r="AG43" s="291">
        <v>44573</v>
      </c>
      <c r="AH43" s="291" t="s">
        <v>891</v>
      </c>
      <c r="AI43" s="291">
        <v>44813</v>
      </c>
      <c r="AJ43" s="291" t="s">
        <v>891</v>
      </c>
      <c r="AK43" s="283"/>
    </row>
    <row r="44" spans="1:37" hidden="1" x14ac:dyDescent="0.3">
      <c r="A44" s="282">
        <v>12884</v>
      </c>
      <c r="B44" s="283" t="s">
        <v>982</v>
      </c>
      <c r="C44" s="146" t="s">
        <v>264</v>
      </c>
      <c r="D44" s="284">
        <v>3.8</v>
      </c>
      <c r="E44" s="283"/>
      <c r="F44" s="283"/>
      <c r="G44" s="283" t="s">
        <v>891</v>
      </c>
      <c r="H44" s="285">
        <v>88</v>
      </c>
      <c r="I44" s="24">
        <v>103003</v>
      </c>
      <c r="J44" s="286">
        <v>3.8</v>
      </c>
      <c r="K44" s="285">
        <v>176</v>
      </c>
      <c r="L44" s="287">
        <v>4.4000000000000004</v>
      </c>
      <c r="M44" s="288">
        <v>272</v>
      </c>
      <c r="N44" s="286">
        <v>1033.5999999999999</v>
      </c>
      <c r="O44" s="289" t="s">
        <v>890</v>
      </c>
      <c r="P44" s="288">
        <v>0</v>
      </c>
      <c r="Q44" s="290">
        <v>0</v>
      </c>
      <c r="R44" s="291" t="s">
        <v>891</v>
      </c>
      <c r="S44" s="283" t="s">
        <v>972</v>
      </c>
      <c r="T44" s="44">
        <v>1</v>
      </c>
      <c r="U44" s="292">
        <v>61</v>
      </c>
      <c r="V44" s="293">
        <v>8</v>
      </c>
      <c r="W44" s="294" t="s">
        <v>891</v>
      </c>
      <c r="X44" s="295" t="s">
        <v>891</v>
      </c>
      <c r="Y44" s="296">
        <v>0</v>
      </c>
      <c r="Z44" s="296" t="s">
        <v>891</v>
      </c>
      <c r="AA44" s="295" t="s">
        <v>891</v>
      </c>
      <c r="AB44" s="296">
        <v>0</v>
      </c>
      <c r="AC44" s="296"/>
      <c r="AD44" s="297" t="s">
        <v>891</v>
      </c>
      <c r="AE44" s="298" t="s">
        <v>891</v>
      </c>
      <c r="AF44" s="288">
        <v>80</v>
      </c>
      <c r="AG44" s="291">
        <v>45170</v>
      </c>
      <c r="AH44" s="291" t="s">
        <v>891</v>
      </c>
      <c r="AI44" s="291">
        <v>45145</v>
      </c>
      <c r="AJ44" s="291" t="s">
        <v>891</v>
      </c>
      <c r="AK44" s="283"/>
    </row>
    <row r="45" spans="1:37" hidden="1" x14ac:dyDescent="0.3">
      <c r="A45" s="282">
        <v>12886</v>
      </c>
      <c r="B45" s="283" t="s">
        <v>983</v>
      </c>
      <c r="C45" s="146" t="s">
        <v>264</v>
      </c>
      <c r="D45" s="284">
        <v>2.94</v>
      </c>
      <c r="E45" s="283"/>
      <c r="F45" s="283"/>
      <c r="G45" s="283" t="s">
        <v>891</v>
      </c>
      <c r="H45" s="285">
        <v>405</v>
      </c>
      <c r="I45" s="24">
        <v>103003</v>
      </c>
      <c r="J45" s="286">
        <v>2.94</v>
      </c>
      <c r="K45" s="285">
        <v>117</v>
      </c>
      <c r="L45" s="287">
        <v>33.278553820870997</v>
      </c>
      <c r="M45" s="288">
        <v>0</v>
      </c>
      <c r="N45" s="286">
        <v>0</v>
      </c>
      <c r="O45" s="289" t="s">
        <v>890</v>
      </c>
      <c r="P45" s="288">
        <v>0</v>
      </c>
      <c r="Q45" s="290">
        <v>0</v>
      </c>
      <c r="R45" s="291" t="s">
        <v>891</v>
      </c>
      <c r="S45" s="283" t="s">
        <v>972</v>
      </c>
      <c r="T45" s="44">
        <v>1</v>
      </c>
      <c r="U45" s="292">
        <v>61</v>
      </c>
      <c r="V45" s="293">
        <v>8</v>
      </c>
      <c r="W45" s="294" t="s">
        <v>891</v>
      </c>
      <c r="X45" s="295" t="s">
        <v>891</v>
      </c>
      <c r="Y45" s="296">
        <v>0</v>
      </c>
      <c r="Z45" s="296" t="s">
        <v>891</v>
      </c>
      <c r="AA45" s="295" t="s">
        <v>891</v>
      </c>
      <c r="AB45" s="296">
        <v>0</v>
      </c>
      <c r="AC45" s="296"/>
      <c r="AD45" s="297" t="s">
        <v>891</v>
      </c>
      <c r="AE45" s="298" t="s">
        <v>891</v>
      </c>
      <c r="AF45" s="288">
        <v>48</v>
      </c>
      <c r="AG45" s="291">
        <v>45180</v>
      </c>
      <c r="AH45" s="291" t="s">
        <v>891</v>
      </c>
      <c r="AI45" s="291">
        <v>45145</v>
      </c>
      <c r="AJ45" s="291" t="s">
        <v>891</v>
      </c>
      <c r="AK45" s="283"/>
    </row>
    <row r="46" spans="1:37" hidden="1" x14ac:dyDescent="0.3">
      <c r="A46" s="282">
        <v>12891</v>
      </c>
      <c r="B46" s="283" t="s">
        <v>984</v>
      </c>
      <c r="C46" s="146" t="s">
        <v>264</v>
      </c>
      <c r="D46" s="284">
        <v>1.1599999999999999</v>
      </c>
      <c r="E46" s="283"/>
      <c r="F46" s="283"/>
      <c r="G46" s="283" t="s">
        <v>891</v>
      </c>
      <c r="H46" s="285">
        <v>154</v>
      </c>
      <c r="I46" s="24">
        <v>103003</v>
      </c>
      <c r="J46" s="286">
        <v>1.1599999999999999</v>
      </c>
      <c r="K46" s="285">
        <v>62</v>
      </c>
      <c r="L46" s="287">
        <v>26.782608695652172</v>
      </c>
      <c r="M46" s="288">
        <v>0</v>
      </c>
      <c r="N46" s="286">
        <v>0</v>
      </c>
      <c r="O46" s="289" t="s">
        <v>890</v>
      </c>
      <c r="P46" s="288">
        <v>0</v>
      </c>
      <c r="Q46" s="290">
        <v>0</v>
      </c>
      <c r="R46" s="291" t="s">
        <v>891</v>
      </c>
      <c r="S46" s="283" t="s">
        <v>972</v>
      </c>
      <c r="T46" s="44">
        <v>1</v>
      </c>
      <c r="U46" s="292">
        <v>61</v>
      </c>
      <c r="V46" s="293">
        <v>8</v>
      </c>
      <c r="W46" s="294" t="s">
        <v>891</v>
      </c>
      <c r="X46" s="295" t="s">
        <v>891</v>
      </c>
      <c r="Y46" s="296">
        <v>0</v>
      </c>
      <c r="Z46" s="296" t="s">
        <v>891</v>
      </c>
      <c r="AA46" s="295" t="s">
        <v>891</v>
      </c>
      <c r="AB46" s="296">
        <v>0</v>
      </c>
      <c r="AC46" s="296"/>
      <c r="AD46" s="297" t="s">
        <v>891</v>
      </c>
      <c r="AE46" s="298" t="s">
        <v>891</v>
      </c>
      <c r="AF46" s="288">
        <v>24</v>
      </c>
      <c r="AG46" s="291">
        <v>45180</v>
      </c>
      <c r="AH46" s="291" t="s">
        <v>891</v>
      </c>
      <c r="AI46" s="291">
        <v>45145</v>
      </c>
      <c r="AJ46" s="291" t="s">
        <v>891</v>
      </c>
      <c r="AK46" s="283"/>
    </row>
    <row r="47" spans="1:37" hidden="1" x14ac:dyDescent="0.3">
      <c r="A47" s="282">
        <v>12894</v>
      </c>
      <c r="B47" s="283" t="s">
        <v>985</v>
      </c>
      <c r="C47" s="146" t="s">
        <v>264</v>
      </c>
      <c r="D47" s="284">
        <v>0.38</v>
      </c>
      <c r="E47" s="283"/>
      <c r="F47" s="283"/>
      <c r="G47" s="283" t="s">
        <v>891</v>
      </c>
      <c r="H47" s="285">
        <v>3121</v>
      </c>
      <c r="I47" s="24">
        <v>103003</v>
      </c>
      <c r="J47" s="286">
        <v>0.38</v>
      </c>
      <c r="K47" s="285">
        <v>1184</v>
      </c>
      <c r="L47" s="287">
        <v>22.615942028985508</v>
      </c>
      <c r="M47" s="288">
        <v>0</v>
      </c>
      <c r="N47" s="286">
        <v>0</v>
      </c>
      <c r="O47" s="289" t="s">
        <v>890</v>
      </c>
      <c r="P47" s="288">
        <v>0</v>
      </c>
      <c r="Q47" s="290">
        <v>0</v>
      </c>
      <c r="R47" s="291" t="s">
        <v>891</v>
      </c>
      <c r="S47" s="283" t="s">
        <v>972</v>
      </c>
      <c r="T47" s="44">
        <v>1</v>
      </c>
      <c r="U47" s="292">
        <v>61</v>
      </c>
      <c r="V47" s="293">
        <v>8</v>
      </c>
      <c r="W47" s="294" t="s">
        <v>891</v>
      </c>
      <c r="X47" s="295" t="s">
        <v>891</v>
      </c>
      <c r="Y47" s="296">
        <v>0</v>
      </c>
      <c r="Z47" s="296">
        <v>9634</v>
      </c>
      <c r="AA47" s="295">
        <v>2023</v>
      </c>
      <c r="AB47" s="296">
        <v>1000</v>
      </c>
      <c r="AC47" s="296">
        <v>1000</v>
      </c>
      <c r="AD47" s="297" t="s">
        <v>2044</v>
      </c>
      <c r="AE47" s="298">
        <v>45162</v>
      </c>
      <c r="AF47" s="288">
        <v>552</v>
      </c>
      <c r="AG47" s="291">
        <v>44573</v>
      </c>
      <c r="AH47" s="291" t="s">
        <v>891</v>
      </c>
      <c r="AI47" s="291">
        <v>45145</v>
      </c>
      <c r="AJ47" s="291" t="s">
        <v>891</v>
      </c>
      <c r="AK47" s="283"/>
    </row>
    <row r="48" spans="1:37" hidden="1" x14ac:dyDescent="0.3">
      <c r="A48" s="282">
        <v>12922</v>
      </c>
      <c r="B48" s="283" t="s">
        <v>986</v>
      </c>
      <c r="C48" s="146" t="s">
        <v>264</v>
      </c>
      <c r="D48" s="284">
        <v>1.7</v>
      </c>
      <c r="E48" s="283"/>
      <c r="F48" s="283"/>
      <c r="G48" s="283" t="s">
        <v>891</v>
      </c>
      <c r="H48" s="285">
        <v>151</v>
      </c>
      <c r="I48" s="24">
        <v>103003</v>
      </c>
      <c r="J48" s="286">
        <v>1.7</v>
      </c>
      <c r="K48" s="285">
        <v>29</v>
      </c>
      <c r="L48" s="287">
        <v>62.396694214876028</v>
      </c>
      <c r="M48" s="288">
        <v>0</v>
      </c>
      <c r="N48" s="286">
        <v>0</v>
      </c>
      <c r="O48" s="289" t="s">
        <v>890</v>
      </c>
      <c r="P48" s="288">
        <v>0</v>
      </c>
      <c r="Q48" s="290">
        <v>0</v>
      </c>
      <c r="R48" s="291" t="s">
        <v>891</v>
      </c>
      <c r="S48" s="283" t="s">
        <v>972</v>
      </c>
      <c r="T48" s="44">
        <v>1</v>
      </c>
      <c r="U48" s="292">
        <v>61</v>
      </c>
      <c r="V48" s="293">
        <v>8</v>
      </c>
      <c r="W48" s="294" t="s">
        <v>891</v>
      </c>
      <c r="X48" s="295" t="s">
        <v>891</v>
      </c>
      <c r="Y48" s="296">
        <v>0</v>
      </c>
      <c r="Z48" s="296" t="s">
        <v>891</v>
      </c>
      <c r="AA48" s="295" t="s">
        <v>891</v>
      </c>
      <c r="AB48" s="296">
        <v>0</v>
      </c>
      <c r="AC48" s="296"/>
      <c r="AD48" s="297" t="s">
        <v>891</v>
      </c>
      <c r="AE48" s="298" t="s">
        <v>891</v>
      </c>
      <c r="AF48" s="288">
        <v>10</v>
      </c>
      <c r="AG48" s="291">
        <v>45160</v>
      </c>
      <c r="AH48" s="291" t="s">
        <v>891</v>
      </c>
      <c r="AI48" s="291">
        <v>45145</v>
      </c>
      <c r="AJ48" s="291" t="s">
        <v>891</v>
      </c>
      <c r="AK48" s="283"/>
    </row>
    <row r="49" spans="1:37" hidden="1" x14ac:dyDescent="0.3">
      <c r="A49" s="282">
        <v>12948</v>
      </c>
      <c r="B49" s="283" t="s">
        <v>987</v>
      </c>
      <c r="C49" s="146" t="s">
        <v>264</v>
      </c>
      <c r="D49" s="284">
        <v>6</v>
      </c>
      <c r="E49" s="283"/>
      <c r="F49" s="283"/>
      <c r="G49" s="283" t="s">
        <v>891</v>
      </c>
      <c r="H49" s="285">
        <v>40</v>
      </c>
      <c r="I49" s="24">
        <v>103003</v>
      </c>
      <c r="J49" s="286">
        <v>6</v>
      </c>
      <c r="K49" s="285">
        <v>17</v>
      </c>
      <c r="L49" s="287">
        <v>28.169014084507044</v>
      </c>
      <c r="M49" s="288">
        <v>0</v>
      </c>
      <c r="N49" s="286">
        <v>0</v>
      </c>
      <c r="O49" s="289" t="s">
        <v>890</v>
      </c>
      <c r="P49" s="288">
        <v>0</v>
      </c>
      <c r="Q49" s="290">
        <v>0</v>
      </c>
      <c r="R49" s="291" t="s">
        <v>891</v>
      </c>
      <c r="S49" s="283" t="s">
        <v>972</v>
      </c>
      <c r="T49" s="44">
        <v>1</v>
      </c>
      <c r="U49" s="292">
        <v>61</v>
      </c>
      <c r="V49" s="293">
        <v>8</v>
      </c>
      <c r="W49" s="294" t="s">
        <v>891</v>
      </c>
      <c r="X49" s="295" t="s">
        <v>891</v>
      </c>
      <c r="Y49" s="296">
        <v>0</v>
      </c>
      <c r="Z49" s="296" t="s">
        <v>891</v>
      </c>
      <c r="AA49" s="295" t="s">
        <v>891</v>
      </c>
      <c r="AB49" s="296">
        <v>0</v>
      </c>
      <c r="AC49" s="296"/>
      <c r="AD49" s="297" t="s">
        <v>891</v>
      </c>
      <c r="AE49" s="298" t="s">
        <v>891</v>
      </c>
      <c r="AF49" s="288">
        <v>6</v>
      </c>
      <c r="AG49" s="291">
        <v>45160</v>
      </c>
      <c r="AH49" s="291" t="s">
        <v>891</v>
      </c>
      <c r="AI49" s="291">
        <v>45145</v>
      </c>
      <c r="AJ49" s="291" t="s">
        <v>891</v>
      </c>
      <c r="AK49" s="283"/>
    </row>
    <row r="50" spans="1:37" hidden="1" x14ac:dyDescent="0.3">
      <c r="A50" s="282">
        <v>12950</v>
      </c>
      <c r="B50" s="283" t="s">
        <v>988</v>
      </c>
      <c r="C50" s="146" t="s">
        <v>264</v>
      </c>
      <c r="D50" s="284">
        <v>2.2999999999999998</v>
      </c>
      <c r="E50" s="283"/>
      <c r="F50" s="283"/>
      <c r="G50" s="283" t="s">
        <v>891</v>
      </c>
      <c r="H50" s="285">
        <v>221</v>
      </c>
      <c r="I50" s="24">
        <v>103003</v>
      </c>
      <c r="J50" s="286">
        <v>2.2999999999999998</v>
      </c>
      <c r="K50" s="285">
        <v>128</v>
      </c>
      <c r="L50" s="287">
        <v>19.084628670120896</v>
      </c>
      <c r="M50" s="288">
        <v>0</v>
      </c>
      <c r="N50" s="286">
        <v>0</v>
      </c>
      <c r="O50" s="289" t="s">
        <v>890</v>
      </c>
      <c r="P50" s="288">
        <v>0</v>
      </c>
      <c r="Q50" s="290">
        <v>0</v>
      </c>
      <c r="R50" s="291" t="s">
        <v>891</v>
      </c>
      <c r="S50" s="283" t="s">
        <v>972</v>
      </c>
      <c r="T50" s="44">
        <v>1</v>
      </c>
      <c r="U50" s="292">
        <v>61</v>
      </c>
      <c r="V50" s="293">
        <v>8</v>
      </c>
      <c r="W50" s="294" t="s">
        <v>891</v>
      </c>
      <c r="X50" s="295" t="s">
        <v>891</v>
      </c>
      <c r="Y50" s="296">
        <v>0</v>
      </c>
      <c r="Z50" s="296" t="s">
        <v>891</v>
      </c>
      <c r="AA50" s="295" t="s">
        <v>891</v>
      </c>
      <c r="AB50" s="296">
        <v>0</v>
      </c>
      <c r="AC50" s="296"/>
      <c r="AD50" s="297" t="s">
        <v>891</v>
      </c>
      <c r="AE50" s="298" t="s">
        <v>891</v>
      </c>
      <c r="AF50" s="288">
        <v>46</v>
      </c>
      <c r="AG50" s="291">
        <v>45160</v>
      </c>
      <c r="AH50" s="291" t="s">
        <v>891</v>
      </c>
      <c r="AI50" s="291">
        <v>45145</v>
      </c>
      <c r="AJ50" s="291" t="s">
        <v>891</v>
      </c>
      <c r="AK50" s="283"/>
    </row>
    <row r="51" spans="1:37" hidden="1" x14ac:dyDescent="0.3">
      <c r="A51" s="282">
        <v>12956</v>
      </c>
      <c r="B51" s="283" t="s">
        <v>989</v>
      </c>
      <c r="C51" s="146" t="s">
        <v>264</v>
      </c>
      <c r="D51" s="284">
        <v>0.41</v>
      </c>
      <c r="E51" s="283"/>
      <c r="F51" s="283"/>
      <c r="G51" s="283" t="s">
        <v>891</v>
      </c>
      <c r="H51" s="285">
        <v>468</v>
      </c>
      <c r="I51" s="24">
        <v>103003</v>
      </c>
      <c r="J51" s="286">
        <v>0.41</v>
      </c>
      <c r="K51" s="285">
        <v>428</v>
      </c>
      <c r="L51" s="287">
        <v>10.173913043478262</v>
      </c>
      <c r="M51" s="288">
        <v>0</v>
      </c>
      <c r="N51" s="286">
        <v>0</v>
      </c>
      <c r="O51" s="289" t="s">
        <v>890</v>
      </c>
      <c r="P51" s="288">
        <v>0</v>
      </c>
      <c r="Q51" s="290">
        <v>0</v>
      </c>
      <c r="R51" s="291" t="s">
        <v>891</v>
      </c>
      <c r="S51" s="283" t="s">
        <v>972</v>
      </c>
      <c r="T51" s="44">
        <v>1</v>
      </c>
      <c r="U51" s="292">
        <v>61</v>
      </c>
      <c r="V51" s="293">
        <v>8</v>
      </c>
      <c r="W51" s="294" t="s">
        <v>891</v>
      </c>
      <c r="X51" s="295" t="s">
        <v>891</v>
      </c>
      <c r="Y51" s="296">
        <v>0</v>
      </c>
      <c r="Z51" s="296">
        <v>9624</v>
      </c>
      <c r="AA51" s="295">
        <v>2023</v>
      </c>
      <c r="AB51" s="296">
        <v>400</v>
      </c>
      <c r="AC51" s="296">
        <v>400</v>
      </c>
      <c r="AD51" s="297" t="s">
        <v>2044</v>
      </c>
      <c r="AE51" s="298">
        <v>45162</v>
      </c>
      <c r="AF51" s="288">
        <v>184</v>
      </c>
      <c r="AG51" s="291">
        <v>44860</v>
      </c>
      <c r="AH51" s="291" t="s">
        <v>891</v>
      </c>
      <c r="AI51" s="291">
        <v>45145</v>
      </c>
      <c r="AJ51" s="291" t="s">
        <v>891</v>
      </c>
      <c r="AK51" s="283"/>
    </row>
    <row r="52" spans="1:37" hidden="1" x14ac:dyDescent="0.3">
      <c r="A52" s="282">
        <v>12971</v>
      </c>
      <c r="B52" s="283" t="s">
        <v>990</v>
      </c>
      <c r="C52" s="146" t="s">
        <v>264</v>
      </c>
      <c r="D52" s="284">
        <v>0.36</v>
      </c>
      <c r="E52" s="283"/>
      <c r="F52" s="283"/>
      <c r="G52" s="283" t="s">
        <v>891</v>
      </c>
      <c r="H52" s="285">
        <v>401</v>
      </c>
      <c r="I52" s="24">
        <v>103003</v>
      </c>
      <c r="J52" s="286">
        <v>0.36</v>
      </c>
      <c r="K52" s="285">
        <v>100</v>
      </c>
      <c r="L52" s="287">
        <v>48.139255702280913</v>
      </c>
      <c r="M52" s="288">
        <v>0</v>
      </c>
      <c r="N52" s="286">
        <v>0</v>
      </c>
      <c r="O52" s="289" t="s">
        <v>890</v>
      </c>
      <c r="P52" s="288">
        <v>0</v>
      </c>
      <c r="Q52" s="290">
        <v>0</v>
      </c>
      <c r="R52" s="291" t="s">
        <v>891</v>
      </c>
      <c r="S52" s="283" t="s">
        <v>991</v>
      </c>
      <c r="T52" s="44">
        <v>1</v>
      </c>
      <c r="U52" s="292">
        <v>55</v>
      </c>
      <c r="V52" s="293">
        <v>31</v>
      </c>
      <c r="W52" s="294" t="s">
        <v>891</v>
      </c>
      <c r="X52" s="295" t="s">
        <v>891</v>
      </c>
      <c r="Y52" s="296">
        <v>0</v>
      </c>
      <c r="Z52" s="296" t="s">
        <v>891</v>
      </c>
      <c r="AA52" s="295" t="s">
        <v>891</v>
      </c>
      <c r="AB52" s="296">
        <v>0</v>
      </c>
      <c r="AC52" s="296"/>
      <c r="AD52" s="297" t="s">
        <v>891</v>
      </c>
      <c r="AE52" s="298" t="s">
        <v>891</v>
      </c>
      <c r="AF52" s="288">
        <v>34</v>
      </c>
      <c r="AG52" s="291">
        <v>42360</v>
      </c>
      <c r="AH52" s="291" t="s">
        <v>891</v>
      </c>
      <c r="AI52" s="291">
        <v>43657</v>
      </c>
      <c r="AJ52" s="291" t="s">
        <v>891</v>
      </c>
      <c r="AK52" s="283"/>
    </row>
    <row r="53" spans="1:37" hidden="1" x14ac:dyDescent="0.3">
      <c r="A53" s="282">
        <v>12989</v>
      </c>
      <c r="B53" s="283" t="s">
        <v>992</v>
      </c>
      <c r="C53" s="146" t="s">
        <v>264</v>
      </c>
      <c r="D53" s="284">
        <v>6.66</v>
      </c>
      <c r="E53" s="283"/>
      <c r="F53" s="283"/>
      <c r="G53" s="283" t="s">
        <v>891</v>
      </c>
      <c r="H53" s="285">
        <v>0</v>
      </c>
      <c r="I53" s="24">
        <v>103003</v>
      </c>
      <c r="J53" s="286">
        <v>6.66</v>
      </c>
      <c r="K53" s="285">
        <v>175</v>
      </c>
      <c r="L53" s="287">
        <v>0</v>
      </c>
      <c r="M53" s="288">
        <v>0</v>
      </c>
      <c r="N53" s="286">
        <v>0</v>
      </c>
      <c r="O53" s="289" t="s">
        <v>890</v>
      </c>
      <c r="P53" s="288">
        <v>0</v>
      </c>
      <c r="Q53" s="290">
        <v>0</v>
      </c>
      <c r="R53" s="291" t="s">
        <v>891</v>
      </c>
      <c r="S53" s="283" t="s">
        <v>993</v>
      </c>
      <c r="T53" s="44">
        <v>1</v>
      </c>
      <c r="U53" s="292">
        <v>55</v>
      </c>
      <c r="V53" s="293">
        <v>7</v>
      </c>
      <c r="W53" s="294">
        <v>10083</v>
      </c>
      <c r="X53" s="295">
        <v>2023</v>
      </c>
      <c r="Y53" s="296">
        <v>300</v>
      </c>
      <c r="Z53" s="296" t="s">
        <v>891</v>
      </c>
      <c r="AA53" s="295" t="s">
        <v>891</v>
      </c>
      <c r="AB53" s="296">
        <v>0</v>
      </c>
      <c r="AC53" s="296"/>
      <c r="AD53" s="297" t="s">
        <v>891</v>
      </c>
      <c r="AE53" s="298" t="s">
        <v>891</v>
      </c>
      <c r="AF53" s="288">
        <v>62</v>
      </c>
      <c r="AG53" s="291">
        <v>43656</v>
      </c>
      <c r="AH53" s="291" t="s">
        <v>891</v>
      </c>
      <c r="AI53" s="291">
        <v>44917</v>
      </c>
      <c r="AJ53" s="291" t="s">
        <v>891</v>
      </c>
      <c r="AK53" s="283"/>
    </row>
    <row r="54" spans="1:37" hidden="1" x14ac:dyDescent="0.3">
      <c r="A54" s="282">
        <v>12992</v>
      </c>
      <c r="B54" s="283" t="s">
        <v>994</v>
      </c>
      <c r="C54" s="146" t="s">
        <v>264</v>
      </c>
      <c r="D54" s="284">
        <v>9.82</v>
      </c>
      <c r="E54" s="283"/>
      <c r="F54" s="283"/>
      <c r="G54" s="283" t="s">
        <v>891</v>
      </c>
      <c r="H54" s="285">
        <v>0</v>
      </c>
      <c r="I54" s="24">
        <v>103003</v>
      </c>
      <c r="J54" s="286">
        <v>9.82</v>
      </c>
      <c r="K54" s="285">
        <v>63</v>
      </c>
      <c r="L54" s="287">
        <v>0</v>
      </c>
      <c r="M54" s="288">
        <v>89</v>
      </c>
      <c r="N54" s="286">
        <v>873.98</v>
      </c>
      <c r="O54" s="289" t="s">
        <v>890</v>
      </c>
      <c r="P54" s="288">
        <v>0</v>
      </c>
      <c r="Q54" s="290">
        <v>0</v>
      </c>
      <c r="R54" s="291" t="s">
        <v>891</v>
      </c>
      <c r="S54" s="283" t="s">
        <v>993</v>
      </c>
      <c r="T54" s="44">
        <v>1</v>
      </c>
      <c r="U54" s="292">
        <v>55</v>
      </c>
      <c r="V54" s="293">
        <v>7</v>
      </c>
      <c r="W54" s="294">
        <v>2442</v>
      </c>
      <c r="X54" s="295">
        <v>2023</v>
      </c>
      <c r="Y54" s="296">
        <v>10</v>
      </c>
      <c r="Z54" s="296" t="s">
        <v>891</v>
      </c>
      <c r="AA54" s="295" t="s">
        <v>891</v>
      </c>
      <c r="AB54" s="296">
        <v>0</v>
      </c>
      <c r="AC54" s="296"/>
      <c r="AD54" s="297" t="s">
        <v>891</v>
      </c>
      <c r="AE54" s="298" t="s">
        <v>891</v>
      </c>
      <c r="AF54" s="288">
        <v>22</v>
      </c>
      <c r="AG54" s="291">
        <v>44951</v>
      </c>
      <c r="AH54" s="291" t="s">
        <v>891</v>
      </c>
      <c r="AI54" s="291">
        <v>44917</v>
      </c>
      <c r="AJ54" s="291" t="s">
        <v>891</v>
      </c>
      <c r="AK54" s="283"/>
    </row>
    <row r="55" spans="1:37" hidden="1" x14ac:dyDescent="0.3">
      <c r="A55" s="282">
        <v>13009</v>
      </c>
      <c r="B55" s="283" t="s">
        <v>995</v>
      </c>
      <c r="C55" s="146" t="s">
        <v>273</v>
      </c>
      <c r="D55" s="284">
        <v>1.55</v>
      </c>
      <c r="E55" s="283"/>
      <c r="F55" s="283"/>
      <c r="G55" s="283" t="s">
        <v>891</v>
      </c>
      <c r="H55" s="285">
        <v>456</v>
      </c>
      <c r="I55" s="24">
        <v>103003</v>
      </c>
      <c r="J55" s="286">
        <v>1.55</v>
      </c>
      <c r="K55" s="285">
        <v>380</v>
      </c>
      <c r="L55" s="287">
        <v>13.85176184690158</v>
      </c>
      <c r="M55" s="288">
        <v>136.56</v>
      </c>
      <c r="N55" s="286">
        <v>211.66800000000001</v>
      </c>
      <c r="O55" s="289" t="s">
        <v>890</v>
      </c>
      <c r="P55" s="288">
        <v>0</v>
      </c>
      <c r="Q55" s="290">
        <v>0</v>
      </c>
      <c r="R55" s="291" t="s">
        <v>891</v>
      </c>
      <c r="S55" s="283" t="s">
        <v>996</v>
      </c>
      <c r="T55" s="44">
        <v>1</v>
      </c>
      <c r="U55" s="292">
        <v>55</v>
      </c>
      <c r="V55" s="293">
        <v>32</v>
      </c>
      <c r="W55" s="294" t="s">
        <v>891</v>
      </c>
      <c r="X55" s="295" t="s">
        <v>891</v>
      </c>
      <c r="Y55" s="296">
        <v>0</v>
      </c>
      <c r="Z55" s="296" t="s">
        <v>891</v>
      </c>
      <c r="AA55" s="295" t="s">
        <v>891</v>
      </c>
      <c r="AB55" s="296">
        <v>0</v>
      </c>
      <c r="AC55" s="296"/>
      <c r="AD55" s="297" t="s">
        <v>891</v>
      </c>
      <c r="AE55" s="298" t="s">
        <v>891</v>
      </c>
      <c r="AF55" s="288">
        <v>132</v>
      </c>
      <c r="AG55" s="291">
        <v>43837</v>
      </c>
      <c r="AH55" s="291" t="s">
        <v>891</v>
      </c>
      <c r="AI55" s="291">
        <v>45181</v>
      </c>
      <c r="AJ55" s="291" t="s">
        <v>891</v>
      </c>
      <c r="AK55" s="283"/>
    </row>
    <row r="56" spans="1:37" hidden="1" x14ac:dyDescent="0.3">
      <c r="A56" s="282">
        <v>13021</v>
      </c>
      <c r="B56" s="283" t="s">
        <v>314</v>
      </c>
      <c r="C56" s="146" t="s">
        <v>270</v>
      </c>
      <c r="D56" s="284">
        <v>0.95</v>
      </c>
      <c r="E56" s="283"/>
      <c r="F56" s="283"/>
      <c r="G56" s="283" t="s">
        <v>891</v>
      </c>
      <c r="H56" s="285">
        <v>250</v>
      </c>
      <c r="I56" s="24">
        <v>103003</v>
      </c>
      <c r="J56" s="286">
        <v>1.27</v>
      </c>
      <c r="K56" s="285"/>
      <c r="L56" s="287">
        <v>0</v>
      </c>
      <c r="M56" s="288">
        <v>0</v>
      </c>
      <c r="N56" s="286">
        <v>0</v>
      </c>
      <c r="O56" s="289" t="s">
        <v>890</v>
      </c>
      <c r="P56" s="288">
        <v>0</v>
      </c>
      <c r="Q56" s="290">
        <v>0</v>
      </c>
      <c r="R56" s="291" t="s">
        <v>891</v>
      </c>
      <c r="S56" s="283" t="s">
        <v>997</v>
      </c>
      <c r="T56" s="44">
        <v>1</v>
      </c>
      <c r="U56" s="292">
        <v>67</v>
      </c>
      <c r="V56" s="293">
        <v>6</v>
      </c>
      <c r="W56" s="294" t="s">
        <v>891</v>
      </c>
      <c r="X56" s="295" t="s">
        <v>891</v>
      </c>
      <c r="Y56" s="296">
        <v>0</v>
      </c>
      <c r="Z56" s="296" t="s">
        <v>891</v>
      </c>
      <c r="AA56" s="295" t="s">
        <v>891</v>
      </c>
      <c r="AB56" s="296">
        <v>0</v>
      </c>
      <c r="AC56" s="296"/>
      <c r="AD56" s="297" t="s">
        <v>891</v>
      </c>
      <c r="AE56" s="298" t="s">
        <v>891</v>
      </c>
      <c r="AF56" s="288">
        <v>0</v>
      </c>
      <c r="AG56" s="291" t="s">
        <v>891</v>
      </c>
      <c r="AH56" s="291" t="s">
        <v>891</v>
      </c>
      <c r="AI56" s="291">
        <v>35536</v>
      </c>
      <c r="AJ56" s="291" t="s">
        <v>891</v>
      </c>
      <c r="AK56" s="283"/>
    </row>
    <row r="57" spans="1:37" hidden="1" x14ac:dyDescent="0.3">
      <c r="A57" s="282">
        <v>13063</v>
      </c>
      <c r="B57" s="283" t="s">
        <v>998</v>
      </c>
      <c r="C57" s="146" t="s">
        <v>291</v>
      </c>
      <c r="D57" s="284">
        <v>3.63</v>
      </c>
      <c r="E57" s="283"/>
      <c r="F57" s="283"/>
      <c r="G57" s="283" t="s">
        <v>891</v>
      </c>
      <c r="H57" s="285">
        <v>673</v>
      </c>
      <c r="I57" s="24">
        <v>103003</v>
      </c>
      <c r="J57" s="286">
        <v>3.63</v>
      </c>
      <c r="K57" s="285">
        <v>470</v>
      </c>
      <c r="L57" s="287">
        <v>11.947452511982958</v>
      </c>
      <c r="M57" s="288">
        <v>0</v>
      </c>
      <c r="N57" s="286">
        <v>0</v>
      </c>
      <c r="O57" s="289" t="s">
        <v>890</v>
      </c>
      <c r="P57" s="288">
        <v>0</v>
      </c>
      <c r="Q57" s="290">
        <v>0</v>
      </c>
      <c r="R57" s="291" t="s">
        <v>891</v>
      </c>
      <c r="S57" s="283" t="s">
        <v>999</v>
      </c>
      <c r="T57" s="44">
        <v>1</v>
      </c>
      <c r="U57" s="292">
        <v>61</v>
      </c>
      <c r="V57" s="293">
        <v>9</v>
      </c>
      <c r="W57" s="294" t="s">
        <v>891</v>
      </c>
      <c r="X57" s="295" t="s">
        <v>891</v>
      </c>
      <c r="Y57" s="296">
        <v>0</v>
      </c>
      <c r="Z57" s="296">
        <v>9636</v>
      </c>
      <c r="AA57" s="295">
        <v>2023</v>
      </c>
      <c r="AB57" s="296">
        <v>600</v>
      </c>
      <c r="AC57" s="296">
        <v>600</v>
      </c>
      <c r="AD57" s="297" t="s">
        <v>2045</v>
      </c>
      <c r="AE57" s="298">
        <v>45162</v>
      </c>
      <c r="AF57" s="288">
        <v>226</v>
      </c>
      <c r="AG57" s="291">
        <v>44952</v>
      </c>
      <c r="AH57" s="291" t="s">
        <v>891</v>
      </c>
      <c r="AI57" s="291">
        <v>45145</v>
      </c>
      <c r="AJ57" s="291" t="s">
        <v>891</v>
      </c>
      <c r="AK57" s="283"/>
    </row>
    <row r="58" spans="1:37" hidden="1" x14ac:dyDescent="0.3">
      <c r="A58" s="282">
        <v>13064</v>
      </c>
      <c r="B58" s="283" t="s">
        <v>1000</v>
      </c>
      <c r="C58" s="146" t="s">
        <v>261</v>
      </c>
      <c r="D58" s="284">
        <v>2.5099999999999998</v>
      </c>
      <c r="E58" s="283"/>
      <c r="F58" s="283"/>
      <c r="G58" s="283" t="s">
        <v>891</v>
      </c>
      <c r="H58" s="285">
        <v>877</v>
      </c>
      <c r="I58" s="24">
        <v>103003</v>
      </c>
      <c r="J58" s="286">
        <v>2.5099999999999998</v>
      </c>
      <c r="K58" s="285">
        <v>1228</v>
      </c>
      <c r="L58" s="287">
        <v>4.6340819022457067</v>
      </c>
      <c r="M58" s="288">
        <v>2529.5</v>
      </c>
      <c r="N58" s="286">
        <v>6349.0450000000001</v>
      </c>
      <c r="O58" s="289" t="s">
        <v>890</v>
      </c>
      <c r="P58" s="288">
        <v>0</v>
      </c>
      <c r="Q58" s="290">
        <v>0</v>
      </c>
      <c r="R58" s="291" t="s">
        <v>891</v>
      </c>
      <c r="S58" s="283" t="s">
        <v>999</v>
      </c>
      <c r="T58" s="44">
        <v>1</v>
      </c>
      <c r="U58" s="292">
        <v>61</v>
      </c>
      <c r="V58" s="293">
        <v>9</v>
      </c>
      <c r="W58" s="294" t="s">
        <v>891</v>
      </c>
      <c r="X58" s="295" t="s">
        <v>891</v>
      </c>
      <c r="Y58" s="296">
        <v>0</v>
      </c>
      <c r="Z58" s="296" t="s">
        <v>891</v>
      </c>
      <c r="AA58" s="295" t="s">
        <v>891</v>
      </c>
      <c r="AB58" s="296">
        <v>0</v>
      </c>
      <c r="AC58" s="296"/>
      <c r="AD58" s="297" t="s">
        <v>891</v>
      </c>
      <c r="AE58" s="298" t="s">
        <v>891</v>
      </c>
      <c r="AF58" s="288">
        <v>758</v>
      </c>
      <c r="AG58" s="291">
        <v>45169</v>
      </c>
      <c r="AH58" s="291" t="s">
        <v>891</v>
      </c>
      <c r="AI58" s="291">
        <v>45145</v>
      </c>
      <c r="AJ58" s="291" t="s">
        <v>891</v>
      </c>
      <c r="AK58" s="283"/>
    </row>
    <row r="59" spans="1:37" hidden="1" x14ac:dyDescent="0.3">
      <c r="A59" s="282">
        <v>13066</v>
      </c>
      <c r="B59" s="283" t="s">
        <v>1001</v>
      </c>
      <c r="C59" s="146" t="s">
        <v>381</v>
      </c>
      <c r="D59" s="284">
        <v>0.99</v>
      </c>
      <c r="E59" s="283"/>
      <c r="F59" s="283"/>
      <c r="G59" s="283" t="s">
        <v>891</v>
      </c>
      <c r="H59" s="285">
        <v>855</v>
      </c>
      <c r="I59" s="24">
        <v>103003</v>
      </c>
      <c r="J59" s="286">
        <v>0.99</v>
      </c>
      <c r="K59" s="285">
        <v>10</v>
      </c>
      <c r="L59" s="287">
        <v>1030.1204819277107</v>
      </c>
      <c r="M59" s="288">
        <v>0</v>
      </c>
      <c r="N59" s="286">
        <v>0</v>
      </c>
      <c r="O59" s="289" t="s">
        <v>890</v>
      </c>
      <c r="P59" s="288">
        <v>0</v>
      </c>
      <c r="Q59" s="290">
        <v>0</v>
      </c>
      <c r="R59" s="291" t="s">
        <v>891</v>
      </c>
      <c r="S59" s="283" t="s">
        <v>1002</v>
      </c>
      <c r="T59" s="44">
        <v>1</v>
      </c>
      <c r="U59" s="292">
        <v>83</v>
      </c>
      <c r="V59" s="293">
        <v>2</v>
      </c>
      <c r="W59" s="294" t="s">
        <v>891</v>
      </c>
      <c r="X59" s="295" t="s">
        <v>891</v>
      </c>
      <c r="Y59" s="296">
        <v>0</v>
      </c>
      <c r="Z59" s="296" t="s">
        <v>891</v>
      </c>
      <c r="AA59" s="295" t="s">
        <v>891</v>
      </c>
      <c r="AB59" s="296">
        <v>0</v>
      </c>
      <c r="AC59" s="296"/>
      <c r="AD59" s="297" t="s">
        <v>891</v>
      </c>
      <c r="AE59" s="298" t="s">
        <v>891</v>
      </c>
      <c r="AF59" s="288">
        <v>4</v>
      </c>
      <c r="AG59" s="291">
        <v>44067</v>
      </c>
      <c r="AH59" s="291" t="s">
        <v>891</v>
      </c>
      <c r="AI59" s="291">
        <v>44040</v>
      </c>
      <c r="AJ59" s="291" t="s">
        <v>891</v>
      </c>
      <c r="AK59" s="283"/>
    </row>
    <row r="60" spans="1:37" hidden="1" x14ac:dyDescent="0.3">
      <c r="A60" s="282">
        <v>13068</v>
      </c>
      <c r="B60" s="283" t="s">
        <v>1003</v>
      </c>
      <c r="C60" s="146" t="s">
        <v>264</v>
      </c>
      <c r="D60" s="284">
        <v>4.3</v>
      </c>
      <c r="E60" s="283"/>
      <c r="F60" s="283"/>
      <c r="G60" s="283" t="s">
        <v>891</v>
      </c>
      <c r="H60" s="285">
        <v>163</v>
      </c>
      <c r="I60" s="24">
        <v>103003</v>
      </c>
      <c r="J60" s="286">
        <v>4.3</v>
      </c>
      <c r="K60" s="285">
        <v>38</v>
      </c>
      <c r="L60" s="287">
        <v>51.419558359621455</v>
      </c>
      <c r="M60" s="288">
        <v>0</v>
      </c>
      <c r="N60" s="286">
        <v>0</v>
      </c>
      <c r="O60" s="289" t="s">
        <v>890</v>
      </c>
      <c r="P60" s="288">
        <v>0</v>
      </c>
      <c r="Q60" s="290">
        <v>0</v>
      </c>
      <c r="R60" s="291" t="s">
        <v>891</v>
      </c>
      <c r="S60" s="283" t="s">
        <v>972</v>
      </c>
      <c r="T60" s="44">
        <v>1</v>
      </c>
      <c r="U60" s="292">
        <v>61</v>
      </c>
      <c r="V60" s="293">
        <v>8</v>
      </c>
      <c r="W60" s="294" t="s">
        <v>891</v>
      </c>
      <c r="X60" s="295" t="s">
        <v>891</v>
      </c>
      <c r="Y60" s="296">
        <v>0</v>
      </c>
      <c r="Z60" s="296" t="s">
        <v>891</v>
      </c>
      <c r="AA60" s="295" t="s">
        <v>891</v>
      </c>
      <c r="AB60" s="296">
        <v>0</v>
      </c>
      <c r="AC60" s="296"/>
      <c r="AD60" s="297" t="s">
        <v>891</v>
      </c>
      <c r="AE60" s="298" t="s">
        <v>891</v>
      </c>
      <c r="AF60" s="288">
        <v>12</v>
      </c>
      <c r="AG60" s="291">
        <v>44069</v>
      </c>
      <c r="AH60" s="291" t="s">
        <v>891</v>
      </c>
      <c r="AI60" s="291">
        <v>44029</v>
      </c>
      <c r="AJ60" s="291" t="s">
        <v>891</v>
      </c>
      <c r="AK60" s="283"/>
    </row>
    <row r="61" spans="1:37" hidden="1" x14ac:dyDescent="0.3">
      <c r="A61" s="282">
        <v>13072</v>
      </c>
      <c r="B61" s="283" t="s">
        <v>1004</v>
      </c>
      <c r="C61" s="146" t="s">
        <v>264</v>
      </c>
      <c r="D61" s="284">
        <v>0.72</v>
      </c>
      <c r="E61" s="283"/>
      <c r="F61" s="283"/>
      <c r="G61" s="283" t="s">
        <v>891</v>
      </c>
      <c r="H61" s="285">
        <v>405</v>
      </c>
      <c r="I61" s="24">
        <v>103003</v>
      </c>
      <c r="J61" s="286">
        <v>0.72</v>
      </c>
      <c r="K61" s="285">
        <v>222</v>
      </c>
      <c r="L61" s="287">
        <v>17.292912040990608</v>
      </c>
      <c r="M61" s="288">
        <v>16.559999999999999</v>
      </c>
      <c r="N61" s="286">
        <v>11.9232</v>
      </c>
      <c r="O61" s="289" t="s">
        <v>890</v>
      </c>
      <c r="P61" s="288">
        <v>0</v>
      </c>
      <c r="Q61" s="290">
        <v>0</v>
      </c>
      <c r="R61" s="291" t="s">
        <v>891</v>
      </c>
      <c r="S61" s="283" t="s">
        <v>972</v>
      </c>
      <c r="T61" s="44">
        <v>1</v>
      </c>
      <c r="U61" s="292">
        <v>61</v>
      </c>
      <c r="V61" s="293">
        <v>8</v>
      </c>
      <c r="W61" s="294" t="s">
        <v>891</v>
      </c>
      <c r="X61" s="295" t="s">
        <v>891</v>
      </c>
      <c r="Y61" s="296">
        <v>0</v>
      </c>
      <c r="Z61" s="296" t="s">
        <v>891</v>
      </c>
      <c r="AA61" s="295" t="s">
        <v>891</v>
      </c>
      <c r="AB61" s="296">
        <v>0</v>
      </c>
      <c r="AC61" s="296"/>
      <c r="AD61" s="297" t="s">
        <v>891</v>
      </c>
      <c r="AE61" s="298" t="s">
        <v>891</v>
      </c>
      <c r="AF61" s="288">
        <v>94</v>
      </c>
      <c r="AG61" s="291">
        <v>45180</v>
      </c>
      <c r="AH61" s="291" t="s">
        <v>891</v>
      </c>
      <c r="AI61" s="291">
        <v>45145</v>
      </c>
      <c r="AJ61" s="291" t="s">
        <v>891</v>
      </c>
      <c r="AK61" s="283"/>
    </row>
    <row r="62" spans="1:37" hidden="1" x14ac:dyDescent="0.3">
      <c r="A62" s="282">
        <v>13087</v>
      </c>
      <c r="B62" s="283" t="s">
        <v>1005</v>
      </c>
      <c r="C62" s="146" t="s">
        <v>381</v>
      </c>
      <c r="D62" s="284">
        <v>1.3</v>
      </c>
      <c r="E62" s="283"/>
      <c r="F62" s="283"/>
      <c r="G62" s="283" t="s">
        <v>891</v>
      </c>
      <c r="H62" s="285">
        <v>222</v>
      </c>
      <c r="I62" s="24">
        <v>103003</v>
      </c>
      <c r="J62" s="286">
        <v>1.3</v>
      </c>
      <c r="K62" s="285">
        <v>55</v>
      </c>
      <c r="L62" s="287">
        <v>48.471615720524014</v>
      </c>
      <c r="M62" s="288">
        <v>0</v>
      </c>
      <c r="N62" s="286">
        <v>0</v>
      </c>
      <c r="O62" s="289" t="s">
        <v>890</v>
      </c>
      <c r="P62" s="288">
        <v>0</v>
      </c>
      <c r="Q62" s="290">
        <v>0</v>
      </c>
      <c r="R62" s="291" t="s">
        <v>891</v>
      </c>
      <c r="S62" s="283" t="s">
        <v>1002</v>
      </c>
      <c r="T62" s="44">
        <v>1</v>
      </c>
      <c r="U62" s="292">
        <v>83</v>
      </c>
      <c r="V62" s="293">
        <v>2</v>
      </c>
      <c r="W62" s="294" t="s">
        <v>891</v>
      </c>
      <c r="X62" s="295" t="s">
        <v>891</v>
      </c>
      <c r="Y62" s="296">
        <v>0</v>
      </c>
      <c r="Z62" s="296" t="s">
        <v>891</v>
      </c>
      <c r="AA62" s="295" t="s">
        <v>891</v>
      </c>
      <c r="AB62" s="296">
        <v>0</v>
      </c>
      <c r="AC62" s="296"/>
      <c r="AD62" s="297" t="s">
        <v>891</v>
      </c>
      <c r="AE62" s="298" t="s">
        <v>891</v>
      </c>
      <c r="AF62" s="288">
        <v>18</v>
      </c>
      <c r="AG62" s="291">
        <v>44067</v>
      </c>
      <c r="AH62" s="291" t="s">
        <v>891</v>
      </c>
      <c r="AI62" s="291">
        <v>44922</v>
      </c>
      <c r="AJ62" s="291" t="s">
        <v>891</v>
      </c>
      <c r="AK62" s="283"/>
    </row>
    <row r="63" spans="1:37" hidden="1" x14ac:dyDescent="0.3">
      <c r="A63" s="282">
        <v>13088</v>
      </c>
      <c r="B63" s="283" t="s">
        <v>1006</v>
      </c>
      <c r="C63" s="146" t="s">
        <v>381</v>
      </c>
      <c r="D63" s="284">
        <v>1.2</v>
      </c>
      <c r="E63" s="283"/>
      <c r="F63" s="283"/>
      <c r="G63" s="283" t="s">
        <v>891</v>
      </c>
      <c r="H63" s="285">
        <v>0</v>
      </c>
      <c r="I63" s="24">
        <v>103003</v>
      </c>
      <c r="J63" s="286">
        <v>1.2</v>
      </c>
      <c r="K63" s="285">
        <v>44</v>
      </c>
      <c r="L63" s="287">
        <v>0</v>
      </c>
      <c r="M63" s="288">
        <v>16.059999999999999</v>
      </c>
      <c r="N63" s="286">
        <v>19.271999999999998</v>
      </c>
      <c r="O63" s="289" t="s">
        <v>890</v>
      </c>
      <c r="P63" s="288">
        <v>0</v>
      </c>
      <c r="Q63" s="290">
        <v>0</v>
      </c>
      <c r="R63" s="291" t="s">
        <v>891</v>
      </c>
      <c r="S63" s="283" t="s">
        <v>1002</v>
      </c>
      <c r="T63" s="44">
        <v>1</v>
      </c>
      <c r="U63" s="292">
        <v>83</v>
      </c>
      <c r="V63" s="293">
        <v>2</v>
      </c>
      <c r="W63" s="294">
        <v>2516</v>
      </c>
      <c r="X63" s="295">
        <v>2023</v>
      </c>
      <c r="Y63" s="296">
        <v>50</v>
      </c>
      <c r="Z63" s="296" t="s">
        <v>891</v>
      </c>
      <c r="AA63" s="295" t="s">
        <v>891</v>
      </c>
      <c r="AB63" s="296">
        <v>0</v>
      </c>
      <c r="AC63" s="296"/>
      <c r="AD63" s="297" t="s">
        <v>891</v>
      </c>
      <c r="AE63" s="298" t="s">
        <v>891</v>
      </c>
      <c r="AF63" s="288">
        <v>14</v>
      </c>
      <c r="AG63" s="291">
        <v>43336</v>
      </c>
      <c r="AH63" s="291" t="s">
        <v>891</v>
      </c>
      <c r="AI63" s="291">
        <v>44922</v>
      </c>
      <c r="AJ63" s="291" t="s">
        <v>891</v>
      </c>
      <c r="AK63" s="283"/>
    </row>
    <row r="64" spans="1:37" hidden="1" x14ac:dyDescent="0.3">
      <c r="A64" s="282">
        <v>13091</v>
      </c>
      <c r="B64" s="283" t="s">
        <v>1007</v>
      </c>
      <c r="C64" s="146" t="s">
        <v>381</v>
      </c>
      <c r="D64" s="284">
        <v>0.95</v>
      </c>
      <c r="E64" s="283"/>
      <c r="F64" s="283"/>
      <c r="G64" s="283" t="s">
        <v>891</v>
      </c>
      <c r="H64" s="285">
        <v>0</v>
      </c>
      <c r="I64" s="24">
        <v>103003</v>
      </c>
      <c r="J64" s="286">
        <v>0.95</v>
      </c>
      <c r="K64" s="285">
        <v>2048</v>
      </c>
      <c r="L64" s="287">
        <v>0</v>
      </c>
      <c r="M64" s="288">
        <v>1072.06</v>
      </c>
      <c r="N64" s="286">
        <v>1018.457</v>
      </c>
      <c r="O64" s="289" t="s">
        <v>890</v>
      </c>
      <c r="P64" s="288">
        <v>0</v>
      </c>
      <c r="Q64" s="290">
        <v>0</v>
      </c>
      <c r="R64" s="291" t="s">
        <v>891</v>
      </c>
      <c r="S64" s="283" t="s">
        <v>919</v>
      </c>
      <c r="T64" s="44">
        <v>1</v>
      </c>
      <c r="U64" s="292">
        <v>45</v>
      </c>
      <c r="V64" s="293">
        <v>14</v>
      </c>
      <c r="W64" s="294">
        <v>7338</v>
      </c>
      <c r="X64" s="295">
        <v>2023</v>
      </c>
      <c r="Y64" s="296">
        <v>2000</v>
      </c>
      <c r="Z64" s="296" t="s">
        <v>891</v>
      </c>
      <c r="AA64" s="295" t="s">
        <v>891</v>
      </c>
      <c r="AB64" s="296">
        <v>0</v>
      </c>
      <c r="AC64" s="296"/>
      <c r="AD64" s="297" t="s">
        <v>891</v>
      </c>
      <c r="AE64" s="298" t="s">
        <v>891</v>
      </c>
      <c r="AF64" s="288">
        <v>682</v>
      </c>
      <c r="AG64" s="291">
        <v>44952</v>
      </c>
      <c r="AH64" s="291" t="s">
        <v>891</v>
      </c>
      <c r="AI64" s="291">
        <v>44999</v>
      </c>
      <c r="AJ64" s="291" t="s">
        <v>891</v>
      </c>
      <c r="AK64" s="283"/>
    </row>
    <row r="65" spans="1:37" hidden="1" x14ac:dyDescent="0.3">
      <c r="A65" s="282">
        <v>13092</v>
      </c>
      <c r="B65" s="283" t="s">
        <v>1008</v>
      </c>
      <c r="C65" s="146" t="s">
        <v>264</v>
      </c>
      <c r="D65" s="284">
        <v>13.5</v>
      </c>
      <c r="E65" s="283"/>
      <c r="F65" s="283"/>
      <c r="G65" s="283" t="s">
        <v>891</v>
      </c>
      <c r="H65" s="285">
        <v>180</v>
      </c>
      <c r="I65" s="24">
        <v>103003</v>
      </c>
      <c r="J65" s="286">
        <v>13.5</v>
      </c>
      <c r="K65" s="285">
        <v>27</v>
      </c>
      <c r="L65" s="287">
        <v>77.253218884120173</v>
      </c>
      <c r="M65" s="288">
        <v>0</v>
      </c>
      <c r="N65" s="286">
        <v>0</v>
      </c>
      <c r="O65" s="289" t="s">
        <v>890</v>
      </c>
      <c r="P65" s="288">
        <v>0</v>
      </c>
      <c r="Q65" s="290">
        <v>0</v>
      </c>
      <c r="R65" s="291" t="s">
        <v>891</v>
      </c>
      <c r="S65" s="283" t="s">
        <v>1009</v>
      </c>
      <c r="T65" s="44">
        <v>1</v>
      </c>
      <c r="U65" s="292">
        <v>61</v>
      </c>
      <c r="V65" s="293">
        <v>11</v>
      </c>
      <c r="W65" s="294" t="s">
        <v>891</v>
      </c>
      <c r="X65" s="295" t="s">
        <v>891</v>
      </c>
      <c r="Y65" s="296">
        <v>0</v>
      </c>
      <c r="Z65" s="296" t="s">
        <v>891</v>
      </c>
      <c r="AA65" s="295" t="s">
        <v>891</v>
      </c>
      <c r="AB65" s="296">
        <v>0</v>
      </c>
      <c r="AC65" s="296"/>
      <c r="AD65" s="297" t="s">
        <v>891</v>
      </c>
      <c r="AE65" s="298" t="s">
        <v>891</v>
      </c>
      <c r="AF65" s="288">
        <v>10</v>
      </c>
      <c r="AG65" s="291">
        <v>44533</v>
      </c>
      <c r="AH65" s="291" t="s">
        <v>891</v>
      </c>
      <c r="AI65" s="291">
        <v>44522</v>
      </c>
      <c r="AJ65" s="291" t="s">
        <v>891</v>
      </c>
      <c r="AK65" s="283"/>
    </row>
    <row r="66" spans="1:37" hidden="1" x14ac:dyDescent="0.3">
      <c r="A66" s="282">
        <v>13094</v>
      </c>
      <c r="B66" s="283" t="s">
        <v>1010</v>
      </c>
      <c r="C66" s="146" t="s">
        <v>264</v>
      </c>
      <c r="D66" s="284">
        <v>3.32</v>
      </c>
      <c r="E66" s="283"/>
      <c r="F66" s="283"/>
      <c r="G66" s="283" t="s">
        <v>891</v>
      </c>
      <c r="H66" s="285">
        <v>223</v>
      </c>
      <c r="I66" s="24">
        <v>103003</v>
      </c>
      <c r="J66" s="286">
        <v>3.32</v>
      </c>
      <c r="K66" s="285">
        <v>608</v>
      </c>
      <c r="L66" s="287">
        <v>3.806759986343462</v>
      </c>
      <c r="M66" s="288">
        <v>731.44</v>
      </c>
      <c r="N66" s="286">
        <v>2428.3807999999999</v>
      </c>
      <c r="O66" s="289" t="s">
        <v>890</v>
      </c>
      <c r="P66" s="288">
        <v>0</v>
      </c>
      <c r="Q66" s="290">
        <v>0</v>
      </c>
      <c r="R66" s="291" t="s">
        <v>891</v>
      </c>
      <c r="S66" s="283" t="s">
        <v>1011</v>
      </c>
      <c r="T66" s="44">
        <v>1</v>
      </c>
      <c r="U66" s="292">
        <v>51</v>
      </c>
      <c r="V66" s="293">
        <v>11</v>
      </c>
      <c r="W66" s="294">
        <v>2980</v>
      </c>
      <c r="X66" s="295">
        <v>2023</v>
      </c>
      <c r="Y66" s="296">
        <v>100</v>
      </c>
      <c r="Z66" s="296" t="s">
        <v>891</v>
      </c>
      <c r="AA66" s="295" t="s">
        <v>891</v>
      </c>
      <c r="AB66" s="296">
        <v>0</v>
      </c>
      <c r="AC66" s="296"/>
      <c r="AD66" s="297" t="s">
        <v>891</v>
      </c>
      <c r="AE66" s="298" t="s">
        <v>891</v>
      </c>
      <c r="AF66" s="288">
        <v>234</v>
      </c>
      <c r="AG66" s="291">
        <v>44602</v>
      </c>
      <c r="AH66" s="291" t="s">
        <v>891</v>
      </c>
      <c r="AI66" s="291">
        <v>44592</v>
      </c>
      <c r="AJ66" s="291" t="s">
        <v>891</v>
      </c>
      <c r="AK66" s="283"/>
    </row>
    <row r="67" spans="1:37" hidden="1" x14ac:dyDescent="0.3">
      <c r="A67" s="282">
        <v>13095</v>
      </c>
      <c r="B67" s="283" t="s">
        <v>1012</v>
      </c>
      <c r="C67" s="146" t="s">
        <v>264</v>
      </c>
      <c r="D67" s="284">
        <v>4.43</v>
      </c>
      <c r="E67" s="283"/>
      <c r="F67" s="283"/>
      <c r="G67" s="283" t="s">
        <v>891</v>
      </c>
      <c r="H67" s="285">
        <v>222</v>
      </c>
      <c r="I67" s="24">
        <v>103003</v>
      </c>
      <c r="J67" s="286">
        <v>4.43</v>
      </c>
      <c r="K67" s="285">
        <v>82</v>
      </c>
      <c r="L67" s="287">
        <v>30.286493860845837</v>
      </c>
      <c r="M67" s="288">
        <v>0</v>
      </c>
      <c r="N67" s="286">
        <v>0</v>
      </c>
      <c r="O67" s="289" t="s">
        <v>890</v>
      </c>
      <c r="P67" s="288">
        <v>0</v>
      </c>
      <c r="Q67" s="290">
        <v>0</v>
      </c>
      <c r="R67" s="291" t="s">
        <v>891</v>
      </c>
      <c r="S67" s="283" t="s">
        <v>972</v>
      </c>
      <c r="T67" s="44">
        <v>1</v>
      </c>
      <c r="U67" s="292">
        <v>61</v>
      </c>
      <c r="V67" s="293">
        <v>8</v>
      </c>
      <c r="W67" s="294" t="s">
        <v>891</v>
      </c>
      <c r="X67" s="295" t="s">
        <v>891</v>
      </c>
      <c r="Y67" s="296">
        <v>0</v>
      </c>
      <c r="Z67" s="296">
        <v>9633</v>
      </c>
      <c r="AA67" s="295">
        <v>2023</v>
      </c>
      <c r="AB67" s="296">
        <v>10</v>
      </c>
      <c r="AC67" s="296">
        <v>100</v>
      </c>
      <c r="AD67" s="297" t="s">
        <v>2045</v>
      </c>
      <c r="AE67" s="298">
        <v>45162</v>
      </c>
      <c r="AF67" s="288">
        <v>30</v>
      </c>
      <c r="AG67" s="291">
        <v>45180</v>
      </c>
      <c r="AH67" s="291" t="s">
        <v>891</v>
      </c>
      <c r="AI67" s="291">
        <v>45145</v>
      </c>
      <c r="AJ67" s="291" t="s">
        <v>891</v>
      </c>
      <c r="AK67" s="283"/>
    </row>
    <row r="68" spans="1:37" hidden="1" x14ac:dyDescent="0.3">
      <c r="A68" s="282">
        <v>13101</v>
      </c>
      <c r="B68" s="283" t="s">
        <v>1013</v>
      </c>
      <c r="C68" s="146" t="s">
        <v>381</v>
      </c>
      <c r="D68" s="284">
        <v>2.5</v>
      </c>
      <c r="E68" s="283"/>
      <c r="F68" s="283"/>
      <c r="G68" s="283" t="s">
        <v>891</v>
      </c>
      <c r="H68" s="285">
        <v>35</v>
      </c>
      <c r="I68" s="24">
        <v>103003</v>
      </c>
      <c r="J68" s="286">
        <v>2.5</v>
      </c>
      <c r="K68" s="285">
        <v>96</v>
      </c>
      <c r="L68" s="287">
        <v>4.3316831683168315</v>
      </c>
      <c r="M68" s="288">
        <v>60.44</v>
      </c>
      <c r="N68" s="286">
        <v>151.1</v>
      </c>
      <c r="O68" s="289" t="s">
        <v>890</v>
      </c>
      <c r="P68" s="288">
        <v>0</v>
      </c>
      <c r="Q68" s="290">
        <v>0</v>
      </c>
      <c r="R68" s="291" t="s">
        <v>891</v>
      </c>
      <c r="S68" s="283" t="s">
        <v>1002</v>
      </c>
      <c r="T68" s="44">
        <v>1</v>
      </c>
      <c r="U68" s="292">
        <v>83</v>
      </c>
      <c r="V68" s="293">
        <v>2</v>
      </c>
      <c r="W68" s="294">
        <v>2995</v>
      </c>
      <c r="X68" s="295">
        <v>2023</v>
      </c>
      <c r="Y68" s="296">
        <v>50</v>
      </c>
      <c r="Z68" s="296" t="s">
        <v>891</v>
      </c>
      <c r="AA68" s="295" t="s">
        <v>891</v>
      </c>
      <c r="AB68" s="296">
        <v>0</v>
      </c>
      <c r="AC68" s="296"/>
      <c r="AD68" s="297" t="s">
        <v>891</v>
      </c>
      <c r="AE68" s="298" t="s">
        <v>891</v>
      </c>
      <c r="AF68" s="288">
        <v>32</v>
      </c>
      <c r="AG68" s="291">
        <v>43748</v>
      </c>
      <c r="AH68" s="291" t="s">
        <v>891</v>
      </c>
      <c r="AI68" s="291">
        <v>45096</v>
      </c>
      <c r="AJ68" s="291" t="s">
        <v>891</v>
      </c>
      <c r="AK68" s="283"/>
    </row>
    <row r="69" spans="1:37" hidden="1" x14ac:dyDescent="0.3">
      <c r="A69" s="282">
        <v>13102</v>
      </c>
      <c r="B69" s="283" t="s">
        <v>1014</v>
      </c>
      <c r="C69" s="146" t="s">
        <v>264</v>
      </c>
      <c r="D69" s="284">
        <v>3</v>
      </c>
      <c r="E69" s="283"/>
      <c r="F69" s="283"/>
      <c r="G69" s="283" t="s">
        <v>891</v>
      </c>
      <c r="H69" s="285">
        <v>24</v>
      </c>
      <c r="I69" s="24">
        <v>103003</v>
      </c>
      <c r="J69" s="286">
        <v>3</v>
      </c>
      <c r="K69" s="285">
        <v>26</v>
      </c>
      <c r="L69" s="287">
        <v>11.059907834101383</v>
      </c>
      <c r="M69" s="288">
        <v>15.06</v>
      </c>
      <c r="N69" s="286">
        <v>45.18</v>
      </c>
      <c r="O69" s="289" t="s">
        <v>890</v>
      </c>
      <c r="P69" s="288">
        <v>0</v>
      </c>
      <c r="Q69" s="290">
        <v>0</v>
      </c>
      <c r="R69" s="291" t="s">
        <v>891</v>
      </c>
      <c r="S69" s="283" t="s">
        <v>972</v>
      </c>
      <c r="T69" s="44">
        <v>1</v>
      </c>
      <c r="U69" s="292">
        <v>61</v>
      </c>
      <c r="V69" s="293">
        <v>8</v>
      </c>
      <c r="W69" s="294" t="s">
        <v>891</v>
      </c>
      <c r="X69" s="295" t="s">
        <v>891</v>
      </c>
      <c r="Y69" s="296">
        <v>0</v>
      </c>
      <c r="Z69" s="296" t="s">
        <v>891</v>
      </c>
      <c r="AA69" s="295" t="s">
        <v>891</v>
      </c>
      <c r="AB69" s="296">
        <v>0</v>
      </c>
      <c r="AC69" s="296"/>
      <c r="AD69" s="297" t="s">
        <v>891</v>
      </c>
      <c r="AE69" s="298" t="s">
        <v>891</v>
      </c>
      <c r="AF69" s="288">
        <v>8</v>
      </c>
      <c r="AG69" s="291">
        <v>45160</v>
      </c>
      <c r="AH69" s="291" t="s">
        <v>891</v>
      </c>
      <c r="AI69" s="291">
        <v>45145</v>
      </c>
      <c r="AJ69" s="291" t="s">
        <v>891</v>
      </c>
      <c r="AK69" s="283"/>
    </row>
    <row r="70" spans="1:37" hidden="1" x14ac:dyDescent="0.3">
      <c r="A70" s="282">
        <v>13109</v>
      </c>
      <c r="B70" s="283" t="s">
        <v>1015</v>
      </c>
      <c r="C70" s="146" t="s">
        <v>381</v>
      </c>
      <c r="D70" s="284">
        <v>1.66</v>
      </c>
      <c r="E70" s="283"/>
      <c r="F70" s="283"/>
      <c r="G70" s="283" t="s">
        <v>891</v>
      </c>
      <c r="H70" s="285">
        <v>0</v>
      </c>
      <c r="I70" s="24">
        <v>103003</v>
      </c>
      <c r="J70" s="286">
        <v>1.66</v>
      </c>
      <c r="K70" s="285">
        <v>258</v>
      </c>
      <c r="L70" s="287">
        <v>0</v>
      </c>
      <c r="M70" s="288">
        <v>0</v>
      </c>
      <c r="N70" s="286">
        <v>0</v>
      </c>
      <c r="O70" s="289" t="s">
        <v>890</v>
      </c>
      <c r="P70" s="288">
        <v>0</v>
      </c>
      <c r="Q70" s="290">
        <v>0</v>
      </c>
      <c r="R70" s="291" t="s">
        <v>891</v>
      </c>
      <c r="S70" s="283" t="s">
        <v>1002</v>
      </c>
      <c r="T70" s="44">
        <v>1</v>
      </c>
      <c r="U70" s="292">
        <v>83</v>
      </c>
      <c r="V70" s="293">
        <v>2</v>
      </c>
      <c r="W70" s="294">
        <v>2222</v>
      </c>
      <c r="X70" s="295">
        <v>2023</v>
      </c>
      <c r="Y70" s="296">
        <v>600</v>
      </c>
      <c r="Z70" s="296" t="s">
        <v>891</v>
      </c>
      <c r="AA70" s="295" t="s">
        <v>891</v>
      </c>
      <c r="AB70" s="296">
        <v>0</v>
      </c>
      <c r="AC70" s="296"/>
      <c r="AD70" s="297" t="s">
        <v>891</v>
      </c>
      <c r="AE70" s="298" t="s">
        <v>891</v>
      </c>
      <c r="AF70" s="288">
        <v>86</v>
      </c>
      <c r="AG70" s="291">
        <v>44211</v>
      </c>
      <c r="AH70" s="291" t="s">
        <v>891</v>
      </c>
      <c r="AI70" s="291">
        <v>44438</v>
      </c>
      <c r="AJ70" s="291" t="s">
        <v>891</v>
      </c>
      <c r="AK70" s="283"/>
    </row>
    <row r="71" spans="1:37" hidden="1" x14ac:dyDescent="0.3">
      <c r="A71" s="282">
        <v>13116</v>
      </c>
      <c r="B71" s="283" t="s">
        <v>1016</v>
      </c>
      <c r="C71" s="146" t="s">
        <v>264</v>
      </c>
      <c r="D71" s="284">
        <v>59.9</v>
      </c>
      <c r="E71" s="283"/>
      <c r="F71" s="283"/>
      <c r="G71" s="283" t="s">
        <v>891</v>
      </c>
      <c r="H71" s="285">
        <v>40</v>
      </c>
      <c r="I71" s="24">
        <v>103003</v>
      </c>
      <c r="J71" s="286">
        <v>59.9</v>
      </c>
      <c r="K71" s="285">
        <v>29</v>
      </c>
      <c r="L71" s="287">
        <v>16.528925619834713</v>
      </c>
      <c r="M71" s="288">
        <v>3.56</v>
      </c>
      <c r="N71" s="286">
        <v>213.244</v>
      </c>
      <c r="O71" s="289" t="s">
        <v>890</v>
      </c>
      <c r="P71" s="288">
        <v>0</v>
      </c>
      <c r="Q71" s="290">
        <v>0</v>
      </c>
      <c r="R71" s="291" t="s">
        <v>891</v>
      </c>
      <c r="S71" s="283" t="s">
        <v>1017</v>
      </c>
      <c r="T71" s="44">
        <v>1</v>
      </c>
      <c r="U71" s="292">
        <v>61</v>
      </c>
      <c r="V71" s="293">
        <v>15</v>
      </c>
      <c r="W71" s="294" t="s">
        <v>891</v>
      </c>
      <c r="X71" s="295" t="s">
        <v>891</v>
      </c>
      <c r="Y71" s="296">
        <v>0</v>
      </c>
      <c r="Z71" s="296" t="s">
        <v>891</v>
      </c>
      <c r="AA71" s="295" t="s">
        <v>891</v>
      </c>
      <c r="AB71" s="296">
        <v>0</v>
      </c>
      <c r="AC71" s="296"/>
      <c r="AD71" s="297" t="s">
        <v>891</v>
      </c>
      <c r="AE71" s="298" t="s">
        <v>891</v>
      </c>
      <c r="AF71" s="288">
        <v>10</v>
      </c>
      <c r="AG71" s="291">
        <v>43416</v>
      </c>
      <c r="AH71" s="291" t="s">
        <v>891</v>
      </c>
      <c r="AI71" s="291">
        <v>44985</v>
      </c>
      <c r="AJ71" s="291" t="s">
        <v>891</v>
      </c>
      <c r="AK71" s="283"/>
    </row>
    <row r="72" spans="1:37" hidden="1" x14ac:dyDescent="0.3">
      <c r="A72" s="282">
        <v>13117</v>
      </c>
      <c r="B72" s="283" t="s">
        <v>1018</v>
      </c>
      <c r="C72" s="146" t="s">
        <v>264</v>
      </c>
      <c r="D72" s="284">
        <v>30</v>
      </c>
      <c r="E72" s="283"/>
      <c r="F72" s="283"/>
      <c r="G72" s="283" t="s">
        <v>891</v>
      </c>
      <c r="H72" s="285">
        <v>104</v>
      </c>
      <c r="I72" s="24">
        <v>103003</v>
      </c>
      <c r="J72" s="286">
        <v>30</v>
      </c>
      <c r="K72" s="285">
        <v>37</v>
      </c>
      <c r="L72" s="287">
        <v>28.337874659400544</v>
      </c>
      <c r="M72" s="288">
        <v>0</v>
      </c>
      <c r="N72" s="286">
        <v>0</v>
      </c>
      <c r="O72" s="289" t="s">
        <v>890</v>
      </c>
      <c r="P72" s="288">
        <v>0</v>
      </c>
      <c r="Q72" s="290">
        <v>0</v>
      </c>
      <c r="R72" s="291" t="s">
        <v>891</v>
      </c>
      <c r="S72" s="283" t="s">
        <v>1017</v>
      </c>
      <c r="T72" s="44">
        <v>1</v>
      </c>
      <c r="U72" s="292">
        <v>61</v>
      </c>
      <c r="V72" s="293">
        <v>15</v>
      </c>
      <c r="W72" s="294" t="s">
        <v>891</v>
      </c>
      <c r="X72" s="295" t="s">
        <v>891</v>
      </c>
      <c r="Y72" s="296">
        <v>0</v>
      </c>
      <c r="Z72" s="296" t="s">
        <v>891</v>
      </c>
      <c r="AA72" s="295" t="s">
        <v>891</v>
      </c>
      <c r="AB72" s="296">
        <v>0</v>
      </c>
      <c r="AC72" s="296"/>
      <c r="AD72" s="297" t="s">
        <v>891</v>
      </c>
      <c r="AE72" s="298" t="s">
        <v>891</v>
      </c>
      <c r="AF72" s="288">
        <v>14</v>
      </c>
      <c r="AG72" s="291">
        <v>44144</v>
      </c>
      <c r="AH72" s="291" t="s">
        <v>891</v>
      </c>
      <c r="AI72" s="291">
        <v>44946</v>
      </c>
      <c r="AJ72" s="291" t="s">
        <v>891</v>
      </c>
      <c r="AK72" s="283"/>
    </row>
    <row r="73" spans="1:37" hidden="1" x14ac:dyDescent="0.3">
      <c r="A73" s="282">
        <v>13120</v>
      </c>
      <c r="B73" s="283" t="s">
        <v>1019</v>
      </c>
      <c r="C73" s="146" t="s">
        <v>264</v>
      </c>
      <c r="D73" s="284">
        <v>24</v>
      </c>
      <c r="E73" s="283"/>
      <c r="F73" s="283"/>
      <c r="G73" s="283" t="s">
        <v>891</v>
      </c>
      <c r="H73" s="285">
        <v>54</v>
      </c>
      <c r="I73" s="24">
        <v>103003</v>
      </c>
      <c r="J73" s="286">
        <v>24</v>
      </c>
      <c r="K73" s="285">
        <v>25</v>
      </c>
      <c r="L73" s="287">
        <v>24.88479262672811</v>
      </c>
      <c r="M73" s="288">
        <v>0</v>
      </c>
      <c r="N73" s="286">
        <v>0</v>
      </c>
      <c r="O73" s="289" t="s">
        <v>890</v>
      </c>
      <c r="P73" s="288">
        <v>0</v>
      </c>
      <c r="Q73" s="290">
        <v>0</v>
      </c>
      <c r="R73" s="291" t="s">
        <v>891</v>
      </c>
      <c r="S73" s="283" t="s">
        <v>1017</v>
      </c>
      <c r="T73" s="44">
        <v>1</v>
      </c>
      <c r="U73" s="292">
        <v>61</v>
      </c>
      <c r="V73" s="293">
        <v>15</v>
      </c>
      <c r="W73" s="294" t="s">
        <v>891</v>
      </c>
      <c r="X73" s="295" t="s">
        <v>891</v>
      </c>
      <c r="Y73" s="296">
        <v>0</v>
      </c>
      <c r="Z73" s="296" t="s">
        <v>891</v>
      </c>
      <c r="AA73" s="295" t="s">
        <v>891</v>
      </c>
      <c r="AB73" s="296">
        <v>0</v>
      </c>
      <c r="AC73" s="296"/>
      <c r="AD73" s="297" t="s">
        <v>891</v>
      </c>
      <c r="AE73" s="298" t="s">
        <v>891</v>
      </c>
      <c r="AF73" s="288">
        <v>8</v>
      </c>
      <c r="AG73" s="291">
        <v>44174</v>
      </c>
      <c r="AH73" s="291" t="s">
        <v>891</v>
      </c>
      <c r="AI73" s="291">
        <v>44133</v>
      </c>
      <c r="AJ73" s="291" t="s">
        <v>891</v>
      </c>
      <c r="AK73" s="283"/>
    </row>
    <row r="74" spans="1:37" hidden="1" x14ac:dyDescent="0.3">
      <c r="A74" s="282">
        <v>13161</v>
      </c>
      <c r="B74" s="283" t="s">
        <v>1020</v>
      </c>
      <c r="C74" s="146" t="s">
        <v>264</v>
      </c>
      <c r="D74" s="284">
        <v>34.799999999999997</v>
      </c>
      <c r="E74" s="283"/>
      <c r="F74" s="283"/>
      <c r="G74" s="283" t="s">
        <v>891</v>
      </c>
      <c r="H74" s="285">
        <v>124</v>
      </c>
      <c r="I74" s="24">
        <v>103003</v>
      </c>
      <c r="J74" s="286">
        <v>34.799999999999997</v>
      </c>
      <c r="K74" s="285">
        <v>240</v>
      </c>
      <c r="L74" s="287">
        <v>4.7546012269938656</v>
      </c>
      <c r="M74" s="288">
        <v>345.44</v>
      </c>
      <c r="N74" s="286">
        <v>12021.312</v>
      </c>
      <c r="O74" s="289" t="s">
        <v>890</v>
      </c>
      <c r="P74" s="288">
        <v>0</v>
      </c>
      <c r="Q74" s="290">
        <v>0</v>
      </c>
      <c r="R74" s="291" t="s">
        <v>891</v>
      </c>
      <c r="S74" s="283" t="s">
        <v>1021</v>
      </c>
      <c r="T74" s="44">
        <v>1</v>
      </c>
      <c r="U74" s="292">
        <v>61</v>
      </c>
      <c r="V74" s="293">
        <v>14</v>
      </c>
      <c r="W74" s="294" t="s">
        <v>891</v>
      </c>
      <c r="X74" s="295" t="s">
        <v>891</v>
      </c>
      <c r="Y74" s="296">
        <v>0</v>
      </c>
      <c r="Z74" s="296" t="s">
        <v>891</v>
      </c>
      <c r="AA74" s="295" t="s">
        <v>891</v>
      </c>
      <c r="AB74" s="296">
        <v>0</v>
      </c>
      <c r="AC74" s="296"/>
      <c r="AD74" s="297" t="s">
        <v>891</v>
      </c>
      <c r="AE74" s="298" t="s">
        <v>891</v>
      </c>
      <c r="AF74" s="288">
        <v>104</v>
      </c>
      <c r="AG74" s="291">
        <v>45159</v>
      </c>
      <c r="AH74" s="291" t="s">
        <v>891</v>
      </c>
      <c r="AI74" s="291">
        <v>45145</v>
      </c>
      <c r="AJ74" s="291" t="s">
        <v>891</v>
      </c>
      <c r="AK74" s="283"/>
    </row>
    <row r="75" spans="1:37" hidden="1" x14ac:dyDescent="0.3">
      <c r="A75" s="282">
        <v>13165</v>
      </c>
      <c r="B75" s="283" t="s">
        <v>1022</v>
      </c>
      <c r="C75" s="146" t="s">
        <v>264</v>
      </c>
      <c r="D75" s="284">
        <v>38.880000000000003</v>
      </c>
      <c r="E75" s="283"/>
      <c r="F75" s="283"/>
      <c r="G75" s="283" t="s">
        <v>891</v>
      </c>
      <c r="H75" s="285">
        <v>47</v>
      </c>
      <c r="I75" s="24">
        <v>103003</v>
      </c>
      <c r="J75" s="286">
        <v>38.880000000000003</v>
      </c>
      <c r="K75" s="285">
        <v>411</v>
      </c>
      <c r="L75" s="287">
        <v>0.95918367346938782</v>
      </c>
      <c r="M75" s="288">
        <v>735</v>
      </c>
      <c r="N75" s="286">
        <v>28576.799999999999</v>
      </c>
      <c r="O75" s="289" t="s">
        <v>890</v>
      </c>
      <c r="P75" s="288">
        <v>0</v>
      </c>
      <c r="Q75" s="290">
        <v>0</v>
      </c>
      <c r="R75" s="291" t="s">
        <v>891</v>
      </c>
      <c r="S75" s="283" t="s">
        <v>1021</v>
      </c>
      <c r="T75" s="44">
        <v>1</v>
      </c>
      <c r="U75" s="292">
        <v>61</v>
      </c>
      <c r="V75" s="293">
        <v>14</v>
      </c>
      <c r="W75" s="294" t="s">
        <v>891</v>
      </c>
      <c r="X75" s="295" t="s">
        <v>891</v>
      </c>
      <c r="Y75" s="296">
        <v>0</v>
      </c>
      <c r="Z75" s="296">
        <v>9636</v>
      </c>
      <c r="AA75" s="295">
        <v>2023</v>
      </c>
      <c r="AB75" s="296">
        <v>100</v>
      </c>
      <c r="AC75" s="296">
        <v>100</v>
      </c>
      <c r="AD75" s="297" t="s">
        <v>2045</v>
      </c>
      <c r="AE75" s="298">
        <v>45162</v>
      </c>
      <c r="AF75" s="288">
        <v>196</v>
      </c>
      <c r="AG75" s="291">
        <v>44946</v>
      </c>
      <c r="AH75" s="291" t="s">
        <v>891</v>
      </c>
      <c r="AI75" s="291">
        <v>45145</v>
      </c>
      <c r="AJ75" s="291" t="s">
        <v>891</v>
      </c>
      <c r="AK75" s="283"/>
    </row>
    <row r="76" spans="1:37" hidden="1" x14ac:dyDescent="0.3">
      <c r="A76" s="282">
        <v>13178</v>
      </c>
      <c r="B76" s="283" t="s">
        <v>1023</v>
      </c>
      <c r="C76" s="146" t="s">
        <v>264</v>
      </c>
      <c r="D76" s="284">
        <v>0.03</v>
      </c>
      <c r="E76" s="283"/>
      <c r="F76" s="283"/>
      <c r="G76" s="283" t="s">
        <v>891</v>
      </c>
      <c r="H76" s="285">
        <v>0</v>
      </c>
      <c r="I76" s="24">
        <v>103003</v>
      </c>
      <c r="J76" s="286">
        <v>0.03</v>
      </c>
      <c r="K76" s="285">
        <v>15133</v>
      </c>
      <c r="L76" s="287">
        <v>0</v>
      </c>
      <c r="M76" s="288">
        <v>25109.439999999999</v>
      </c>
      <c r="N76" s="286">
        <v>753.28319999999997</v>
      </c>
      <c r="O76" s="289" t="s">
        <v>890</v>
      </c>
      <c r="P76" s="288">
        <v>0</v>
      </c>
      <c r="Q76" s="290">
        <v>0</v>
      </c>
      <c r="R76" s="291" t="s">
        <v>891</v>
      </c>
      <c r="S76" s="283" t="s">
        <v>1024</v>
      </c>
      <c r="T76" s="44">
        <v>1</v>
      </c>
      <c r="U76" s="292">
        <v>67</v>
      </c>
      <c r="V76" s="293">
        <v>9</v>
      </c>
      <c r="W76" s="294">
        <v>2483</v>
      </c>
      <c r="X76" s="295">
        <v>2023</v>
      </c>
      <c r="Y76" s="296">
        <v>2000</v>
      </c>
      <c r="Z76" s="296" t="s">
        <v>891</v>
      </c>
      <c r="AA76" s="295" t="s">
        <v>891</v>
      </c>
      <c r="AB76" s="296">
        <v>0</v>
      </c>
      <c r="AC76" s="296"/>
      <c r="AD76" s="297" t="s">
        <v>891</v>
      </c>
      <c r="AE76" s="298" t="s">
        <v>891</v>
      </c>
      <c r="AF76" s="288">
        <v>6024</v>
      </c>
      <c r="AG76" s="291">
        <v>44607</v>
      </c>
      <c r="AH76" s="291" t="s">
        <v>891</v>
      </c>
      <c r="AI76" s="291">
        <v>44592</v>
      </c>
      <c r="AJ76" s="291" t="s">
        <v>891</v>
      </c>
      <c r="AK76" s="283"/>
    </row>
    <row r="77" spans="1:37" hidden="1" x14ac:dyDescent="0.3">
      <c r="A77" s="282">
        <v>13179</v>
      </c>
      <c r="B77" s="283" t="s">
        <v>1025</v>
      </c>
      <c r="C77" s="146" t="s">
        <v>264</v>
      </c>
      <c r="D77" s="284">
        <v>0.03</v>
      </c>
      <c r="E77" s="283"/>
      <c r="F77" s="283"/>
      <c r="G77" s="283" t="s">
        <v>891</v>
      </c>
      <c r="H77" s="285">
        <v>611</v>
      </c>
      <c r="I77" s="24">
        <v>103003</v>
      </c>
      <c r="J77" s="286">
        <v>0.03</v>
      </c>
      <c r="K77" s="285">
        <v>16696</v>
      </c>
      <c r="L77" s="287">
        <v>0.32534611288604898</v>
      </c>
      <c r="M77" s="288">
        <v>23193</v>
      </c>
      <c r="N77" s="286">
        <v>695.79</v>
      </c>
      <c r="O77" s="289" t="s">
        <v>890</v>
      </c>
      <c r="P77" s="288">
        <v>0</v>
      </c>
      <c r="Q77" s="290">
        <v>0</v>
      </c>
      <c r="R77" s="291" t="s">
        <v>891</v>
      </c>
      <c r="S77" s="283" t="s">
        <v>1024</v>
      </c>
      <c r="T77" s="44">
        <v>1</v>
      </c>
      <c r="U77" s="292">
        <v>67</v>
      </c>
      <c r="V77" s="293">
        <v>9</v>
      </c>
      <c r="W77" s="294">
        <v>2483</v>
      </c>
      <c r="X77" s="295">
        <v>2023</v>
      </c>
      <c r="Y77" s="296">
        <v>10000</v>
      </c>
      <c r="Z77" s="296" t="s">
        <v>891</v>
      </c>
      <c r="AA77" s="295" t="s">
        <v>891</v>
      </c>
      <c r="AB77" s="296">
        <v>0</v>
      </c>
      <c r="AC77" s="296"/>
      <c r="AD77" s="297" t="s">
        <v>891</v>
      </c>
      <c r="AE77" s="298" t="s">
        <v>891</v>
      </c>
      <c r="AF77" s="288">
        <v>7512</v>
      </c>
      <c r="AG77" s="291">
        <v>44581</v>
      </c>
      <c r="AH77" s="291" t="s">
        <v>891</v>
      </c>
      <c r="AI77" s="291">
        <v>44547</v>
      </c>
      <c r="AJ77" s="291" t="s">
        <v>891</v>
      </c>
      <c r="AK77" s="283"/>
    </row>
    <row r="78" spans="1:37" hidden="1" x14ac:dyDescent="0.3">
      <c r="A78" s="282">
        <v>13180</v>
      </c>
      <c r="B78" s="283" t="s">
        <v>1026</v>
      </c>
      <c r="C78" s="146" t="s">
        <v>264</v>
      </c>
      <c r="D78" s="284">
        <v>16.899999999999999</v>
      </c>
      <c r="E78" s="283"/>
      <c r="F78" s="283"/>
      <c r="G78" s="283" t="s">
        <v>891</v>
      </c>
      <c r="H78" s="285">
        <v>0</v>
      </c>
      <c r="I78" s="24">
        <v>103003</v>
      </c>
      <c r="J78" s="286">
        <v>16.899999999999999</v>
      </c>
      <c r="K78" s="285">
        <v>413</v>
      </c>
      <c r="L78" s="287">
        <v>0</v>
      </c>
      <c r="M78" s="288">
        <v>330</v>
      </c>
      <c r="N78" s="286">
        <v>5577</v>
      </c>
      <c r="O78" s="289" t="s">
        <v>890</v>
      </c>
      <c r="P78" s="288">
        <v>0</v>
      </c>
      <c r="Q78" s="290">
        <v>0</v>
      </c>
      <c r="R78" s="291" t="s">
        <v>891</v>
      </c>
      <c r="S78" s="283" t="s">
        <v>1027</v>
      </c>
      <c r="T78" s="44">
        <v>1</v>
      </c>
      <c r="U78" s="292">
        <v>51</v>
      </c>
      <c r="V78" s="293">
        <v>12</v>
      </c>
      <c r="W78" s="294">
        <v>2980</v>
      </c>
      <c r="X78" s="295">
        <v>2023</v>
      </c>
      <c r="Y78" s="296">
        <v>300</v>
      </c>
      <c r="Z78" s="296" t="s">
        <v>891</v>
      </c>
      <c r="AA78" s="295" t="s">
        <v>891</v>
      </c>
      <c r="AB78" s="296">
        <v>0</v>
      </c>
      <c r="AC78" s="296"/>
      <c r="AD78" s="297" t="s">
        <v>891</v>
      </c>
      <c r="AE78" s="298" t="s">
        <v>891</v>
      </c>
      <c r="AF78" s="288">
        <v>140</v>
      </c>
      <c r="AG78" s="291">
        <v>44140</v>
      </c>
      <c r="AH78" s="291" t="s">
        <v>891</v>
      </c>
      <c r="AI78" s="291">
        <v>44658</v>
      </c>
      <c r="AJ78" s="291" t="s">
        <v>891</v>
      </c>
      <c r="AK78" s="283"/>
    </row>
    <row r="79" spans="1:37" hidden="1" x14ac:dyDescent="0.3">
      <c r="A79" s="282">
        <v>13181</v>
      </c>
      <c r="B79" s="283" t="s">
        <v>1028</v>
      </c>
      <c r="C79" s="146" t="s">
        <v>264</v>
      </c>
      <c r="D79" s="284">
        <v>27.33</v>
      </c>
      <c r="E79" s="283"/>
      <c r="F79" s="283"/>
      <c r="G79" s="283" t="s">
        <v>891</v>
      </c>
      <c r="H79" s="285">
        <v>164</v>
      </c>
      <c r="I79" s="24">
        <v>103003</v>
      </c>
      <c r="J79" s="286">
        <v>27.33</v>
      </c>
      <c r="K79" s="285">
        <v>52</v>
      </c>
      <c r="L79" s="287">
        <v>26.580226904376012</v>
      </c>
      <c r="M79" s="288">
        <v>0</v>
      </c>
      <c r="N79" s="286">
        <v>0</v>
      </c>
      <c r="O79" s="289" t="s">
        <v>890</v>
      </c>
      <c r="P79" s="288">
        <v>0</v>
      </c>
      <c r="Q79" s="290">
        <v>0</v>
      </c>
      <c r="R79" s="291" t="s">
        <v>891</v>
      </c>
      <c r="S79" s="283" t="s">
        <v>1027</v>
      </c>
      <c r="T79" s="44">
        <v>1</v>
      </c>
      <c r="U79" s="292">
        <v>51</v>
      </c>
      <c r="V79" s="293">
        <v>12</v>
      </c>
      <c r="W79" s="294">
        <v>2430</v>
      </c>
      <c r="X79" s="295">
        <v>2023</v>
      </c>
      <c r="Y79" s="296">
        <v>100</v>
      </c>
      <c r="Z79" s="296" t="s">
        <v>891</v>
      </c>
      <c r="AA79" s="295" t="s">
        <v>891</v>
      </c>
      <c r="AB79" s="296">
        <v>0</v>
      </c>
      <c r="AC79" s="296"/>
      <c r="AD79" s="297" t="s">
        <v>891</v>
      </c>
      <c r="AE79" s="298" t="s">
        <v>891</v>
      </c>
      <c r="AF79" s="288">
        <v>24</v>
      </c>
      <c r="AG79" s="291">
        <v>44140</v>
      </c>
      <c r="AH79" s="291" t="s">
        <v>891</v>
      </c>
      <c r="AI79" s="291">
        <v>44592</v>
      </c>
      <c r="AJ79" s="291" t="s">
        <v>891</v>
      </c>
      <c r="AK79" s="283"/>
    </row>
    <row r="80" spans="1:37" hidden="1" x14ac:dyDescent="0.3">
      <c r="A80" s="282">
        <v>13186</v>
      </c>
      <c r="B80" s="283" t="s">
        <v>1029</v>
      </c>
      <c r="C80" s="146" t="s">
        <v>336</v>
      </c>
      <c r="D80" s="284">
        <v>25.63</v>
      </c>
      <c r="E80" s="283"/>
      <c r="F80" s="283"/>
      <c r="G80" s="283" t="s">
        <v>891</v>
      </c>
      <c r="H80" s="285">
        <v>0</v>
      </c>
      <c r="I80" s="24">
        <v>103003</v>
      </c>
      <c r="J80" s="286">
        <v>25.63</v>
      </c>
      <c r="K80" s="285">
        <v>47</v>
      </c>
      <c r="L80" s="287">
        <v>0</v>
      </c>
      <c r="M80" s="288">
        <v>13.5</v>
      </c>
      <c r="N80" s="286">
        <v>346.005</v>
      </c>
      <c r="O80" s="289" t="s">
        <v>890</v>
      </c>
      <c r="P80" s="288">
        <v>0</v>
      </c>
      <c r="Q80" s="290">
        <v>0</v>
      </c>
      <c r="R80" s="291" t="s">
        <v>891</v>
      </c>
      <c r="S80" s="283" t="s">
        <v>1030</v>
      </c>
      <c r="T80" s="44">
        <v>1</v>
      </c>
      <c r="U80" s="292">
        <v>74</v>
      </c>
      <c r="V80" s="293">
        <v>4</v>
      </c>
      <c r="W80" s="294">
        <v>2217</v>
      </c>
      <c r="X80" s="295">
        <v>2023</v>
      </c>
      <c r="Y80" s="296">
        <v>90</v>
      </c>
      <c r="Z80" s="296" t="s">
        <v>891</v>
      </c>
      <c r="AA80" s="295" t="s">
        <v>891</v>
      </c>
      <c r="AB80" s="296">
        <v>0</v>
      </c>
      <c r="AC80" s="296"/>
      <c r="AD80" s="297" t="s">
        <v>891</v>
      </c>
      <c r="AE80" s="298" t="s">
        <v>891</v>
      </c>
      <c r="AF80" s="288">
        <v>24</v>
      </c>
      <c r="AG80" s="291">
        <v>44055</v>
      </c>
      <c r="AH80" s="291" t="s">
        <v>891</v>
      </c>
      <c r="AI80" s="291">
        <v>45056</v>
      </c>
      <c r="AJ80" s="291" t="s">
        <v>891</v>
      </c>
      <c r="AK80" s="283"/>
    </row>
    <row r="81" spans="1:37" hidden="1" x14ac:dyDescent="0.3">
      <c r="A81" s="282">
        <v>13192</v>
      </c>
      <c r="B81" s="283" t="s">
        <v>1031</v>
      </c>
      <c r="C81" s="146" t="s">
        <v>264</v>
      </c>
      <c r="D81" s="284">
        <v>133.85</v>
      </c>
      <c r="E81" s="283"/>
      <c r="F81" s="283"/>
      <c r="G81" s="283" t="s">
        <v>891</v>
      </c>
      <c r="H81" s="285">
        <v>39</v>
      </c>
      <c r="I81" s="24">
        <v>103003</v>
      </c>
      <c r="J81" s="286">
        <v>133.85</v>
      </c>
      <c r="K81" s="285">
        <v>53</v>
      </c>
      <c r="L81" s="287">
        <v>8.3511777301927186</v>
      </c>
      <c r="M81" s="288">
        <v>45.06</v>
      </c>
      <c r="N81" s="286">
        <v>6031.2809999999999</v>
      </c>
      <c r="O81" s="289" t="s">
        <v>890</v>
      </c>
      <c r="P81" s="288">
        <v>0</v>
      </c>
      <c r="Q81" s="290">
        <v>0</v>
      </c>
      <c r="R81" s="291" t="s">
        <v>891</v>
      </c>
      <c r="S81" s="283" t="s">
        <v>1032</v>
      </c>
      <c r="T81" s="44">
        <v>1</v>
      </c>
      <c r="U81" s="292">
        <v>51</v>
      </c>
      <c r="V81" s="293">
        <v>35</v>
      </c>
      <c r="W81" s="294" t="s">
        <v>891</v>
      </c>
      <c r="X81" s="295" t="s">
        <v>891</v>
      </c>
      <c r="Y81" s="296">
        <v>0</v>
      </c>
      <c r="Z81" s="296" t="s">
        <v>891</v>
      </c>
      <c r="AA81" s="295" t="s">
        <v>891</v>
      </c>
      <c r="AB81" s="296">
        <v>0</v>
      </c>
      <c r="AC81" s="296"/>
      <c r="AD81" s="297" t="s">
        <v>891</v>
      </c>
      <c r="AE81" s="298" t="s">
        <v>891</v>
      </c>
      <c r="AF81" s="288">
        <v>18</v>
      </c>
      <c r="AG81" s="291">
        <v>45156</v>
      </c>
      <c r="AH81" s="291" t="s">
        <v>891</v>
      </c>
      <c r="AI81" s="291">
        <v>45131</v>
      </c>
      <c r="AJ81" s="291" t="s">
        <v>891</v>
      </c>
      <c r="AK81" s="283"/>
    </row>
    <row r="82" spans="1:37" hidden="1" x14ac:dyDescent="0.3">
      <c r="A82" s="282">
        <v>13197</v>
      </c>
      <c r="B82" s="283" t="s">
        <v>1033</v>
      </c>
      <c r="C82" s="146" t="s">
        <v>264</v>
      </c>
      <c r="D82" s="284">
        <v>0.28999999999999998</v>
      </c>
      <c r="E82" s="283"/>
      <c r="F82" s="283"/>
      <c r="G82" s="283" t="s">
        <v>891</v>
      </c>
      <c r="H82" s="285">
        <v>269</v>
      </c>
      <c r="I82" s="24">
        <v>103003</v>
      </c>
      <c r="J82" s="286">
        <v>0.28999999999999998</v>
      </c>
      <c r="K82" s="285">
        <v>103</v>
      </c>
      <c r="L82" s="287">
        <v>31.351981351981351</v>
      </c>
      <c r="M82" s="288">
        <v>0</v>
      </c>
      <c r="N82" s="286">
        <v>0</v>
      </c>
      <c r="O82" s="289" t="s">
        <v>890</v>
      </c>
      <c r="P82" s="288">
        <v>0</v>
      </c>
      <c r="Q82" s="290">
        <v>0</v>
      </c>
      <c r="R82" s="291" t="s">
        <v>891</v>
      </c>
      <c r="S82" s="283" t="s">
        <v>1034</v>
      </c>
      <c r="T82" s="44">
        <v>1</v>
      </c>
      <c r="U82" s="292">
        <v>51</v>
      </c>
      <c r="V82" s="293">
        <v>8</v>
      </c>
      <c r="W82" s="294" t="s">
        <v>891</v>
      </c>
      <c r="X82" s="295" t="s">
        <v>891</v>
      </c>
      <c r="Y82" s="296">
        <v>0</v>
      </c>
      <c r="Z82" s="296" t="s">
        <v>891</v>
      </c>
      <c r="AA82" s="295" t="s">
        <v>891</v>
      </c>
      <c r="AB82" s="296">
        <v>0</v>
      </c>
      <c r="AC82" s="296"/>
      <c r="AD82" s="297" t="s">
        <v>891</v>
      </c>
      <c r="AE82" s="298" t="s">
        <v>891</v>
      </c>
      <c r="AF82" s="288">
        <v>34</v>
      </c>
      <c r="AG82" s="291">
        <v>41550</v>
      </c>
      <c r="AH82" s="291" t="s">
        <v>891</v>
      </c>
      <c r="AI82" s="291">
        <v>42501</v>
      </c>
      <c r="AJ82" s="291" t="s">
        <v>891</v>
      </c>
      <c r="AK82" s="283"/>
    </row>
    <row r="83" spans="1:37" hidden="1" x14ac:dyDescent="0.3">
      <c r="A83" s="282">
        <v>13199</v>
      </c>
      <c r="B83" s="283" t="s">
        <v>1035</v>
      </c>
      <c r="C83" s="146" t="s">
        <v>264</v>
      </c>
      <c r="D83" s="284">
        <v>1.9</v>
      </c>
      <c r="E83" s="283"/>
      <c r="F83" s="283"/>
      <c r="G83" s="283" t="s">
        <v>891</v>
      </c>
      <c r="H83" s="285">
        <v>0</v>
      </c>
      <c r="I83" s="24">
        <v>103003</v>
      </c>
      <c r="J83" s="286">
        <v>1.9</v>
      </c>
      <c r="K83" s="285">
        <v>124</v>
      </c>
      <c r="L83" s="287">
        <v>0</v>
      </c>
      <c r="M83" s="288">
        <v>155.94</v>
      </c>
      <c r="N83" s="286">
        <v>296.286</v>
      </c>
      <c r="O83" s="289" t="s">
        <v>890</v>
      </c>
      <c r="P83" s="288">
        <v>0</v>
      </c>
      <c r="Q83" s="290">
        <v>0</v>
      </c>
      <c r="R83" s="291" t="s">
        <v>891</v>
      </c>
      <c r="S83" s="283" t="s">
        <v>1034</v>
      </c>
      <c r="T83" s="44">
        <v>1</v>
      </c>
      <c r="U83" s="292">
        <v>51</v>
      </c>
      <c r="V83" s="293">
        <v>8</v>
      </c>
      <c r="W83" s="294">
        <v>3002</v>
      </c>
      <c r="X83" s="295">
        <v>2023</v>
      </c>
      <c r="Y83" s="296">
        <v>30</v>
      </c>
      <c r="Z83" s="296" t="s">
        <v>891</v>
      </c>
      <c r="AA83" s="295" t="s">
        <v>891</v>
      </c>
      <c r="AB83" s="296">
        <v>0</v>
      </c>
      <c r="AC83" s="296"/>
      <c r="AD83" s="297" t="s">
        <v>891</v>
      </c>
      <c r="AE83" s="298" t="s">
        <v>891</v>
      </c>
      <c r="AF83" s="288">
        <v>42</v>
      </c>
      <c r="AG83" s="291">
        <v>43320</v>
      </c>
      <c r="AH83" s="291" t="s">
        <v>891</v>
      </c>
      <c r="AI83" s="291">
        <v>45105</v>
      </c>
      <c r="AJ83" s="291" t="s">
        <v>891</v>
      </c>
      <c r="AK83" s="283"/>
    </row>
    <row r="84" spans="1:37" hidden="1" x14ac:dyDescent="0.3">
      <c r="A84" s="282">
        <v>13218</v>
      </c>
      <c r="B84" s="283" t="s">
        <v>1036</v>
      </c>
      <c r="C84" s="146" t="s">
        <v>381</v>
      </c>
      <c r="D84" s="284">
        <v>1.3</v>
      </c>
      <c r="E84" s="283"/>
      <c r="F84" s="283"/>
      <c r="G84" s="283" t="s">
        <v>891</v>
      </c>
      <c r="H84" s="285">
        <v>204</v>
      </c>
      <c r="I84" s="24">
        <v>103003</v>
      </c>
      <c r="J84" s="286">
        <v>1.3</v>
      </c>
      <c r="K84" s="285">
        <v>1</v>
      </c>
      <c r="L84" s="287">
        <v>2550</v>
      </c>
      <c r="M84" s="288">
        <v>0</v>
      </c>
      <c r="N84" s="286">
        <v>0</v>
      </c>
      <c r="O84" s="289" t="s">
        <v>890</v>
      </c>
      <c r="P84" s="288">
        <v>0</v>
      </c>
      <c r="Q84" s="290">
        <v>0</v>
      </c>
      <c r="R84" s="291" t="s">
        <v>891</v>
      </c>
      <c r="S84" s="283" t="s">
        <v>1002</v>
      </c>
      <c r="T84" s="44">
        <v>1</v>
      </c>
      <c r="U84" s="292">
        <v>83</v>
      </c>
      <c r="V84" s="293">
        <v>2</v>
      </c>
      <c r="W84" s="294" t="s">
        <v>891</v>
      </c>
      <c r="X84" s="295" t="s">
        <v>891</v>
      </c>
      <c r="Y84" s="296">
        <v>0</v>
      </c>
      <c r="Z84" s="296" t="s">
        <v>891</v>
      </c>
      <c r="AA84" s="295" t="s">
        <v>891</v>
      </c>
      <c r="AB84" s="296">
        <v>0</v>
      </c>
      <c r="AC84" s="296"/>
      <c r="AD84" s="297" t="s">
        <v>891</v>
      </c>
      <c r="AE84" s="298" t="s">
        <v>891</v>
      </c>
      <c r="AF84" s="288">
        <v>0</v>
      </c>
      <c r="AG84" s="291">
        <v>44067</v>
      </c>
      <c r="AH84" s="291" t="s">
        <v>891</v>
      </c>
      <c r="AI84" s="291">
        <v>44922</v>
      </c>
      <c r="AJ84" s="291" t="s">
        <v>891</v>
      </c>
      <c r="AK84" s="283"/>
    </row>
    <row r="85" spans="1:37" hidden="1" x14ac:dyDescent="0.3">
      <c r="A85" s="282">
        <v>13221</v>
      </c>
      <c r="B85" s="283" t="s">
        <v>1037</v>
      </c>
      <c r="C85" s="146" t="s">
        <v>264</v>
      </c>
      <c r="D85" s="284">
        <v>0.34</v>
      </c>
      <c r="E85" s="283"/>
      <c r="F85" s="283"/>
      <c r="G85" s="283" t="s">
        <v>891</v>
      </c>
      <c r="H85" s="285">
        <v>1794</v>
      </c>
      <c r="I85" s="24">
        <v>103003</v>
      </c>
      <c r="J85" s="286">
        <v>0.34</v>
      </c>
      <c r="K85" s="285">
        <v>2854</v>
      </c>
      <c r="L85" s="287">
        <v>6.1968911917098453</v>
      </c>
      <c r="M85" s="288">
        <v>3417</v>
      </c>
      <c r="N85" s="286">
        <v>1161.78</v>
      </c>
      <c r="O85" s="289" t="s">
        <v>890</v>
      </c>
      <c r="P85" s="288">
        <v>0</v>
      </c>
      <c r="Q85" s="290">
        <v>0</v>
      </c>
      <c r="R85" s="291" t="s">
        <v>891</v>
      </c>
      <c r="S85" s="283" t="s">
        <v>1038</v>
      </c>
      <c r="T85" s="44">
        <v>1</v>
      </c>
      <c r="U85" s="292">
        <v>67</v>
      </c>
      <c r="V85" s="293">
        <v>1</v>
      </c>
      <c r="W85" s="294" t="s">
        <v>891</v>
      </c>
      <c r="X85" s="295" t="s">
        <v>891</v>
      </c>
      <c r="Y85" s="296">
        <v>0</v>
      </c>
      <c r="Z85" s="296" t="s">
        <v>891</v>
      </c>
      <c r="AA85" s="295" t="s">
        <v>891</v>
      </c>
      <c r="AB85" s="296">
        <v>0</v>
      </c>
      <c r="AC85" s="296"/>
      <c r="AD85" s="297" t="s">
        <v>891</v>
      </c>
      <c r="AE85" s="298" t="s">
        <v>891</v>
      </c>
      <c r="AF85" s="288">
        <v>1158</v>
      </c>
      <c r="AG85" s="291">
        <v>43857</v>
      </c>
      <c r="AH85" s="291" t="s">
        <v>891</v>
      </c>
      <c r="AI85" s="291">
        <v>43826</v>
      </c>
      <c r="AJ85" s="291" t="s">
        <v>891</v>
      </c>
      <c r="AK85" s="283"/>
    </row>
    <row r="86" spans="1:37" hidden="1" x14ac:dyDescent="0.3">
      <c r="A86" s="282">
        <v>13222</v>
      </c>
      <c r="B86" s="283" t="s">
        <v>1039</v>
      </c>
      <c r="C86" s="146" t="s">
        <v>264</v>
      </c>
      <c r="D86" s="284">
        <v>0.92</v>
      </c>
      <c r="E86" s="283"/>
      <c r="F86" s="283"/>
      <c r="G86" s="283" t="s">
        <v>891</v>
      </c>
      <c r="H86" s="285">
        <v>1141</v>
      </c>
      <c r="I86" s="24">
        <v>103003</v>
      </c>
      <c r="J86" s="286">
        <v>0.92</v>
      </c>
      <c r="K86" s="285">
        <v>95</v>
      </c>
      <c r="L86" s="287">
        <v>144.06565656565655</v>
      </c>
      <c r="M86" s="288">
        <v>0</v>
      </c>
      <c r="N86" s="286">
        <v>0</v>
      </c>
      <c r="O86" s="289" t="s">
        <v>890</v>
      </c>
      <c r="P86" s="288">
        <v>0</v>
      </c>
      <c r="Q86" s="290">
        <v>0</v>
      </c>
      <c r="R86" s="291" t="s">
        <v>891</v>
      </c>
      <c r="S86" s="283" t="s">
        <v>1038</v>
      </c>
      <c r="T86" s="44">
        <v>1</v>
      </c>
      <c r="U86" s="292">
        <v>67</v>
      </c>
      <c r="V86" s="293">
        <v>1</v>
      </c>
      <c r="W86" s="294" t="s">
        <v>891</v>
      </c>
      <c r="X86" s="295" t="s">
        <v>891</v>
      </c>
      <c r="Y86" s="296">
        <v>0</v>
      </c>
      <c r="Z86" s="296" t="s">
        <v>891</v>
      </c>
      <c r="AA86" s="295" t="s">
        <v>891</v>
      </c>
      <c r="AB86" s="296">
        <v>0</v>
      </c>
      <c r="AC86" s="296"/>
      <c r="AD86" s="297" t="s">
        <v>891</v>
      </c>
      <c r="AE86" s="298" t="s">
        <v>891</v>
      </c>
      <c r="AF86" s="288">
        <v>32</v>
      </c>
      <c r="AG86" s="291">
        <v>44071</v>
      </c>
      <c r="AH86" s="291" t="s">
        <v>891</v>
      </c>
      <c r="AI86" s="291">
        <v>44040</v>
      </c>
      <c r="AJ86" s="291" t="s">
        <v>891</v>
      </c>
      <c r="AK86" s="283"/>
    </row>
    <row r="87" spans="1:37" hidden="1" x14ac:dyDescent="0.3">
      <c r="A87" s="282">
        <v>13517</v>
      </c>
      <c r="B87" s="283" t="s">
        <v>1040</v>
      </c>
      <c r="C87" s="146" t="s">
        <v>264</v>
      </c>
      <c r="D87" s="284">
        <v>5.15</v>
      </c>
      <c r="E87" s="283"/>
      <c r="F87" s="283"/>
      <c r="G87" s="283" t="s">
        <v>891</v>
      </c>
      <c r="H87" s="285">
        <v>362</v>
      </c>
      <c r="I87" s="24">
        <v>103003</v>
      </c>
      <c r="J87" s="286">
        <v>5.15</v>
      </c>
      <c r="K87" s="285">
        <v>43</v>
      </c>
      <c r="L87" s="287">
        <v>101.11731843575419</v>
      </c>
      <c r="M87" s="288">
        <v>0</v>
      </c>
      <c r="N87" s="286">
        <v>0</v>
      </c>
      <c r="O87" s="289" t="s">
        <v>890</v>
      </c>
      <c r="P87" s="288">
        <v>0</v>
      </c>
      <c r="Q87" s="290">
        <v>0</v>
      </c>
      <c r="R87" s="291" t="s">
        <v>891</v>
      </c>
      <c r="S87" s="283" t="s">
        <v>972</v>
      </c>
      <c r="T87" s="44">
        <v>1</v>
      </c>
      <c r="U87" s="292">
        <v>61</v>
      </c>
      <c r="V87" s="293">
        <v>8</v>
      </c>
      <c r="W87" s="294" t="s">
        <v>891</v>
      </c>
      <c r="X87" s="295" t="s">
        <v>891</v>
      </c>
      <c r="Y87" s="296">
        <v>0</v>
      </c>
      <c r="Z87" s="296" t="s">
        <v>891</v>
      </c>
      <c r="AA87" s="295" t="s">
        <v>891</v>
      </c>
      <c r="AB87" s="296">
        <v>0</v>
      </c>
      <c r="AC87" s="296"/>
      <c r="AD87" s="297" t="s">
        <v>891</v>
      </c>
      <c r="AE87" s="298" t="s">
        <v>891</v>
      </c>
      <c r="AF87" s="288">
        <v>14</v>
      </c>
      <c r="AG87" s="291">
        <v>44533</v>
      </c>
      <c r="AH87" s="291" t="s">
        <v>891</v>
      </c>
      <c r="AI87" s="291">
        <v>45096</v>
      </c>
      <c r="AJ87" s="291" t="s">
        <v>891</v>
      </c>
      <c r="AK87" s="283"/>
    </row>
    <row r="88" spans="1:37" hidden="1" x14ac:dyDescent="0.3">
      <c r="A88" s="282">
        <v>13518</v>
      </c>
      <c r="B88" s="283" t="s">
        <v>1041</v>
      </c>
      <c r="C88" s="146" t="s">
        <v>264</v>
      </c>
      <c r="D88" s="284">
        <v>8.5500000000000007</v>
      </c>
      <c r="E88" s="283"/>
      <c r="F88" s="283"/>
      <c r="G88" s="283" t="s">
        <v>891</v>
      </c>
      <c r="H88" s="285">
        <v>170</v>
      </c>
      <c r="I88" s="24">
        <v>103003</v>
      </c>
      <c r="J88" s="286">
        <v>8.5500000000000007</v>
      </c>
      <c r="K88" s="285">
        <v>43</v>
      </c>
      <c r="L88" s="287">
        <v>47.486033519553068</v>
      </c>
      <c r="M88" s="288">
        <v>0</v>
      </c>
      <c r="N88" s="286">
        <v>0</v>
      </c>
      <c r="O88" s="289" t="s">
        <v>890</v>
      </c>
      <c r="P88" s="288">
        <v>0</v>
      </c>
      <c r="Q88" s="290">
        <v>0</v>
      </c>
      <c r="R88" s="291" t="s">
        <v>891</v>
      </c>
      <c r="S88" s="283" t="s">
        <v>972</v>
      </c>
      <c r="T88" s="44">
        <v>1</v>
      </c>
      <c r="U88" s="292">
        <v>61</v>
      </c>
      <c r="V88" s="293">
        <v>8</v>
      </c>
      <c r="W88" s="294" t="s">
        <v>891</v>
      </c>
      <c r="X88" s="295" t="s">
        <v>891</v>
      </c>
      <c r="Y88" s="296">
        <v>0</v>
      </c>
      <c r="Z88" s="296">
        <v>9633</v>
      </c>
      <c r="AA88" s="295">
        <v>2023</v>
      </c>
      <c r="AB88" s="296">
        <v>5</v>
      </c>
      <c r="AC88" s="296">
        <v>50</v>
      </c>
      <c r="AD88" s="297" t="s">
        <v>2045</v>
      </c>
      <c r="AE88" s="298">
        <v>45162</v>
      </c>
      <c r="AF88" s="288">
        <v>14</v>
      </c>
      <c r="AG88" s="291">
        <v>45180</v>
      </c>
      <c r="AH88" s="291" t="s">
        <v>891</v>
      </c>
      <c r="AI88" s="291">
        <v>45145</v>
      </c>
      <c r="AJ88" s="291" t="s">
        <v>891</v>
      </c>
      <c r="AK88" s="283"/>
    </row>
    <row r="89" spans="1:37" hidden="1" x14ac:dyDescent="0.3">
      <c r="A89" s="282">
        <v>13539</v>
      </c>
      <c r="B89" s="283" t="s">
        <v>1042</v>
      </c>
      <c r="C89" s="146" t="s">
        <v>264</v>
      </c>
      <c r="D89" s="284">
        <v>5.12</v>
      </c>
      <c r="E89" s="283"/>
      <c r="F89" s="283"/>
      <c r="G89" s="283" t="s">
        <v>891</v>
      </c>
      <c r="H89" s="285">
        <v>356</v>
      </c>
      <c r="I89" s="24">
        <v>103003</v>
      </c>
      <c r="J89" s="286">
        <v>5.12</v>
      </c>
      <c r="K89" s="285">
        <v>2828</v>
      </c>
      <c r="L89" s="287">
        <v>0.95936186267112222</v>
      </c>
      <c r="M89" s="288">
        <v>5923.44</v>
      </c>
      <c r="N89" s="286">
        <v>30328.0128</v>
      </c>
      <c r="O89" s="289" t="s">
        <v>890</v>
      </c>
      <c r="P89" s="288">
        <v>0</v>
      </c>
      <c r="Q89" s="290">
        <v>0</v>
      </c>
      <c r="R89" s="291" t="s">
        <v>891</v>
      </c>
      <c r="S89" s="283" t="s">
        <v>1043</v>
      </c>
      <c r="T89" s="44">
        <v>1</v>
      </c>
      <c r="U89" s="292">
        <v>45</v>
      </c>
      <c r="V89" s="293">
        <v>17</v>
      </c>
      <c r="W89" s="294">
        <v>6978</v>
      </c>
      <c r="X89" s="295">
        <v>2023</v>
      </c>
      <c r="Y89" s="296">
        <v>400</v>
      </c>
      <c r="Z89" s="296" t="s">
        <v>891</v>
      </c>
      <c r="AA89" s="295" t="s">
        <v>891</v>
      </c>
      <c r="AB89" s="296">
        <v>0</v>
      </c>
      <c r="AC89" s="296"/>
      <c r="AD89" s="297" t="s">
        <v>891</v>
      </c>
      <c r="AE89" s="298" t="s">
        <v>891</v>
      </c>
      <c r="AF89" s="288">
        <v>1484</v>
      </c>
      <c r="AG89" s="291">
        <v>44966</v>
      </c>
      <c r="AH89" s="291" t="s">
        <v>891</v>
      </c>
      <c r="AI89" s="291">
        <v>45114</v>
      </c>
      <c r="AJ89" s="291" t="s">
        <v>891</v>
      </c>
      <c r="AK89" s="283"/>
    </row>
    <row r="90" spans="1:37" hidden="1" x14ac:dyDescent="0.3">
      <c r="A90" s="282">
        <v>13556</v>
      </c>
      <c r="B90" s="283" t="s">
        <v>1044</v>
      </c>
      <c r="C90" s="146" t="s">
        <v>346</v>
      </c>
      <c r="D90" s="284">
        <v>940</v>
      </c>
      <c r="E90" s="283"/>
      <c r="F90" s="283"/>
      <c r="G90" s="283" t="s">
        <v>891</v>
      </c>
      <c r="H90" s="285">
        <v>44</v>
      </c>
      <c r="I90" s="24">
        <v>103003</v>
      </c>
      <c r="J90" s="286">
        <v>940</v>
      </c>
      <c r="K90" s="285"/>
      <c r="L90" s="287">
        <v>0</v>
      </c>
      <c r="M90" s="288">
        <v>0</v>
      </c>
      <c r="N90" s="286">
        <v>0</v>
      </c>
      <c r="O90" s="289" t="s">
        <v>890</v>
      </c>
      <c r="P90" s="288">
        <v>0</v>
      </c>
      <c r="Q90" s="290">
        <v>0</v>
      </c>
      <c r="R90" s="291" t="s">
        <v>891</v>
      </c>
      <c r="S90" s="283" t="s">
        <v>1045</v>
      </c>
      <c r="T90" s="44">
        <v>1</v>
      </c>
      <c r="U90" s="292">
        <v>69</v>
      </c>
      <c r="V90" s="293">
        <v>10</v>
      </c>
      <c r="W90" s="294" t="s">
        <v>891</v>
      </c>
      <c r="X90" s="295" t="s">
        <v>891</v>
      </c>
      <c r="Y90" s="296">
        <v>0</v>
      </c>
      <c r="Z90" s="296" t="s">
        <v>891</v>
      </c>
      <c r="AA90" s="295" t="s">
        <v>891</v>
      </c>
      <c r="AB90" s="296">
        <v>0</v>
      </c>
      <c r="AC90" s="296"/>
      <c r="AD90" s="297" t="s">
        <v>891</v>
      </c>
      <c r="AE90" s="298" t="s">
        <v>891</v>
      </c>
      <c r="AF90" s="288">
        <v>0</v>
      </c>
      <c r="AG90" s="291">
        <v>44516</v>
      </c>
      <c r="AH90" s="291" t="s">
        <v>891</v>
      </c>
      <c r="AI90" s="291">
        <v>44483</v>
      </c>
      <c r="AJ90" s="291" t="s">
        <v>891</v>
      </c>
      <c r="AK90" s="283"/>
    </row>
    <row r="91" spans="1:37" hidden="1" x14ac:dyDescent="0.3">
      <c r="A91" s="282">
        <v>13558</v>
      </c>
      <c r="B91" s="283" t="s">
        <v>1046</v>
      </c>
      <c r="C91" s="146" t="s">
        <v>346</v>
      </c>
      <c r="D91" s="284">
        <v>38</v>
      </c>
      <c r="E91" s="283"/>
      <c r="F91" s="283"/>
      <c r="G91" s="283" t="s">
        <v>891</v>
      </c>
      <c r="H91" s="285">
        <v>106</v>
      </c>
      <c r="I91" s="24">
        <v>103003</v>
      </c>
      <c r="J91" s="286">
        <v>38</v>
      </c>
      <c r="K91" s="285">
        <v>49</v>
      </c>
      <c r="L91" s="287">
        <v>20.866141732283463</v>
      </c>
      <c r="M91" s="288">
        <v>0</v>
      </c>
      <c r="N91" s="286">
        <v>0</v>
      </c>
      <c r="O91" s="289" t="s">
        <v>890</v>
      </c>
      <c r="P91" s="288">
        <v>0</v>
      </c>
      <c r="Q91" s="290">
        <v>0</v>
      </c>
      <c r="R91" s="291" t="s">
        <v>891</v>
      </c>
      <c r="S91" s="283" t="s">
        <v>1047</v>
      </c>
      <c r="T91" s="44">
        <v>1</v>
      </c>
      <c r="U91" s="292">
        <v>61</v>
      </c>
      <c r="V91" s="293">
        <v>2</v>
      </c>
      <c r="W91" s="294" t="s">
        <v>891</v>
      </c>
      <c r="X91" s="295" t="s">
        <v>891</v>
      </c>
      <c r="Y91" s="296">
        <v>0</v>
      </c>
      <c r="Z91" s="296">
        <v>9646</v>
      </c>
      <c r="AA91" s="295">
        <v>2023</v>
      </c>
      <c r="AB91" s="296">
        <v>50</v>
      </c>
      <c r="AC91" s="296">
        <v>50</v>
      </c>
      <c r="AD91" s="297" t="s">
        <v>2046</v>
      </c>
      <c r="AE91" s="298">
        <v>45162</v>
      </c>
      <c r="AF91" s="288">
        <v>20</v>
      </c>
      <c r="AG91" s="291">
        <v>44533</v>
      </c>
      <c r="AH91" s="291" t="s">
        <v>891</v>
      </c>
      <c r="AI91" s="291">
        <v>45145</v>
      </c>
      <c r="AJ91" s="291" t="s">
        <v>891</v>
      </c>
      <c r="AK91" s="283"/>
    </row>
    <row r="92" spans="1:37" hidden="1" x14ac:dyDescent="0.3">
      <c r="A92" s="282">
        <v>13559</v>
      </c>
      <c r="B92" s="283" t="s">
        <v>1048</v>
      </c>
      <c r="C92" s="146" t="s">
        <v>346</v>
      </c>
      <c r="D92" s="284">
        <v>49.48</v>
      </c>
      <c r="E92" s="283"/>
      <c r="F92" s="283"/>
      <c r="G92" s="283" t="s">
        <v>891</v>
      </c>
      <c r="H92" s="285">
        <v>190</v>
      </c>
      <c r="I92" s="24">
        <v>103003</v>
      </c>
      <c r="J92" s="286">
        <v>49.48</v>
      </c>
      <c r="K92" s="285">
        <v>157</v>
      </c>
      <c r="L92" s="287">
        <v>12.666666666666668</v>
      </c>
      <c r="M92" s="288">
        <v>80</v>
      </c>
      <c r="N92" s="286">
        <v>3958.4</v>
      </c>
      <c r="O92" s="289" t="s">
        <v>890</v>
      </c>
      <c r="P92" s="288">
        <v>0</v>
      </c>
      <c r="Q92" s="290">
        <v>0</v>
      </c>
      <c r="R92" s="291" t="s">
        <v>891</v>
      </c>
      <c r="S92" s="283" t="s">
        <v>1047</v>
      </c>
      <c r="T92" s="44">
        <v>1</v>
      </c>
      <c r="U92" s="292">
        <v>61</v>
      </c>
      <c r="V92" s="293">
        <v>2</v>
      </c>
      <c r="W92" s="294" t="s">
        <v>891</v>
      </c>
      <c r="X92" s="295" t="s">
        <v>891</v>
      </c>
      <c r="Y92" s="296">
        <v>0</v>
      </c>
      <c r="Z92" s="296" t="s">
        <v>891</v>
      </c>
      <c r="AA92" s="295" t="s">
        <v>891</v>
      </c>
      <c r="AB92" s="296">
        <v>0</v>
      </c>
      <c r="AC92" s="296"/>
      <c r="AD92" s="297" t="s">
        <v>891</v>
      </c>
      <c r="AE92" s="298" t="s">
        <v>891</v>
      </c>
      <c r="AF92" s="288">
        <v>60</v>
      </c>
      <c r="AG92" s="291">
        <v>45180</v>
      </c>
      <c r="AH92" s="291" t="s">
        <v>891</v>
      </c>
      <c r="AI92" s="291">
        <v>45145</v>
      </c>
      <c r="AJ92" s="291" t="s">
        <v>891</v>
      </c>
      <c r="AK92" s="283"/>
    </row>
    <row r="93" spans="1:37" hidden="1" x14ac:dyDescent="0.3">
      <c r="A93" s="282">
        <v>13560</v>
      </c>
      <c r="B93" s="283" t="s">
        <v>1049</v>
      </c>
      <c r="C93" s="146" t="s">
        <v>346</v>
      </c>
      <c r="D93" s="284">
        <v>32.4</v>
      </c>
      <c r="E93" s="283"/>
      <c r="F93" s="283"/>
      <c r="G93" s="283" t="s">
        <v>891</v>
      </c>
      <c r="H93" s="285">
        <v>62</v>
      </c>
      <c r="I93" s="24">
        <v>103003</v>
      </c>
      <c r="J93" s="286">
        <v>32.4</v>
      </c>
      <c r="K93" s="285">
        <v>20</v>
      </c>
      <c r="L93" s="287">
        <v>37.125748502994014</v>
      </c>
      <c r="M93" s="288">
        <v>0</v>
      </c>
      <c r="N93" s="286">
        <v>0</v>
      </c>
      <c r="O93" s="289" t="s">
        <v>890</v>
      </c>
      <c r="P93" s="288">
        <v>0</v>
      </c>
      <c r="Q93" s="290">
        <v>0</v>
      </c>
      <c r="R93" s="291" t="s">
        <v>891</v>
      </c>
      <c r="S93" s="283" t="s">
        <v>1047</v>
      </c>
      <c r="T93" s="44">
        <v>1</v>
      </c>
      <c r="U93" s="292">
        <v>61</v>
      </c>
      <c r="V93" s="293">
        <v>2</v>
      </c>
      <c r="W93" s="294" t="s">
        <v>891</v>
      </c>
      <c r="X93" s="295" t="s">
        <v>891</v>
      </c>
      <c r="Y93" s="296">
        <v>0</v>
      </c>
      <c r="Z93" s="296" t="s">
        <v>891</v>
      </c>
      <c r="AA93" s="295" t="s">
        <v>891</v>
      </c>
      <c r="AB93" s="296">
        <v>0</v>
      </c>
      <c r="AC93" s="296"/>
      <c r="AD93" s="297" t="s">
        <v>891</v>
      </c>
      <c r="AE93" s="298" t="s">
        <v>891</v>
      </c>
      <c r="AF93" s="288">
        <v>6</v>
      </c>
      <c r="AG93" s="291">
        <v>45180</v>
      </c>
      <c r="AH93" s="291" t="s">
        <v>891</v>
      </c>
      <c r="AI93" s="291">
        <v>45145</v>
      </c>
      <c r="AJ93" s="291" t="s">
        <v>891</v>
      </c>
      <c r="AK93" s="283"/>
    </row>
    <row r="94" spans="1:37" hidden="1" x14ac:dyDescent="0.3">
      <c r="A94" s="282">
        <v>13561</v>
      </c>
      <c r="B94" s="283" t="s">
        <v>1050</v>
      </c>
      <c r="C94" s="146" t="s">
        <v>346</v>
      </c>
      <c r="D94" s="284">
        <v>52.8</v>
      </c>
      <c r="E94" s="283"/>
      <c r="F94" s="283"/>
      <c r="G94" s="283" t="s">
        <v>891</v>
      </c>
      <c r="H94" s="285">
        <v>72</v>
      </c>
      <c r="I94" s="24">
        <v>103003</v>
      </c>
      <c r="J94" s="286">
        <v>52.8</v>
      </c>
      <c r="K94" s="285">
        <v>104</v>
      </c>
      <c r="L94" s="287">
        <v>5.4669703872437356</v>
      </c>
      <c r="M94" s="288">
        <v>0</v>
      </c>
      <c r="N94" s="286">
        <v>0</v>
      </c>
      <c r="O94" s="289" t="s">
        <v>890</v>
      </c>
      <c r="P94" s="288">
        <v>0</v>
      </c>
      <c r="Q94" s="290">
        <v>0</v>
      </c>
      <c r="R94" s="291" t="s">
        <v>891</v>
      </c>
      <c r="S94" s="283" t="s">
        <v>1047</v>
      </c>
      <c r="T94" s="44">
        <v>1</v>
      </c>
      <c r="U94" s="292">
        <v>61</v>
      </c>
      <c r="V94" s="293">
        <v>2</v>
      </c>
      <c r="W94" s="294" t="s">
        <v>891</v>
      </c>
      <c r="X94" s="295" t="s">
        <v>891</v>
      </c>
      <c r="Y94" s="296">
        <v>0</v>
      </c>
      <c r="Z94" s="296">
        <v>9648</v>
      </c>
      <c r="AA94" s="295">
        <v>2023</v>
      </c>
      <c r="AB94" s="296">
        <v>250</v>
      </c>
      <c r="AC94" s="296">
        <v>250</v>
      </c>
      <c r="AD94" s="297" t="s">
        <v>2046</v>
      </c>
      <c r="AE94" s="298">
        <v>45162</v>
      </c>
      <c r="AF94" s="288">
        <v>52</v>
      </c>
      <c r="AG94" s="291">
        <v>44915</v>
      </c>
      <c r="AH94" s="291" t="s">
        <v>891</v>
      </c>
      <c r="AI94" s="291">
        <v>45145</v>
      </c>
      <c r="AJ94" s="291" t="s">
        <v>891</v>
      </c>
      <c r="AK94" s="283"/>
    </row>
    <row r="95" spans="1:37" hidden="1" x14ac:dyDescent="0.3">
      <c r="A95" s="282">
        <v>13562</v>
      </c>
      <c r="B95" s="283" t="s">
        <v>1051</v>
      </c>
      <c r="C95" s="146" t="s">
        <v>346</v>
      </c>
      <c r="D95" s="284">
        <v>13.12</v>
      </c>
      <c r="E95" s="283"/>
      <c r="F95" s="283"/>
      <c r="G95" s="283" t="s">
        <v>891</v>
      </c>
      <c r="H95" s="285">
        <v>372</v>
      </c>
      <c r="I95" s="24">
        <v>103003</v>
      </c>
      <c r="J95" s="286">
        <v>13.12</v>
      </c>
      <c r="K95" s="285">
        <v>285</v>
      </c>
      <c r="L95" s="287">
        <v>10.502540937323545</v>
      </c>
      <c r="M95" s="288">
        <v>0</v>
      </c>
      <c r="N95" s="286">
        <v>0</v>
      </c>
      <c r="O95" s="289" t="s">
        <v>890</v>
      </c>
      <c r="P95" s="288">
        <v>0</v>
      </c>
      <c r="Q95" s="290">
        <v>0</v>
      </c>
      <c r="R95" s="291" t="s">
        <v>891</v>
      </c>
      <c r="S95" s="283" t="s">
        <v>1047</v>
      </c>
      <c r="T95" s="44">
        <v>1</v>
      </c>
      <c r="U95" s="292">
        <v>61</v>
      </c>
      <c r="V95" s="293">
        <v>2</v>
      </c>
      <c r="W95" s="294" t="s">
        <v>891</v>
      </c>
      <c r="X95" s="295" t="s">
        <v>891</v>
      </c>
      <c r="Y95" s="296">
        <v>0</v>
      </c>
      <c r="Z95" s="296">
        <v>9672</v>
      </c>
      <c r="AA95" s="295">
        <v>2023</v>
      </c>
      <c r="AB95" s="296">
        <v>400</v>
      </c>
      <c r="AC95" s="296">
        <v>400</v>
      </c>
      <c r="AD95" s="297" t="s">
        <v>2046</v>
      </c>
      <c r="AE95" s="298">
        <v>45162</v>
      </c>
      <c r="AF95" s="288">
        <v>142</v>
      </c>
      <c r="AG95" s="291">
        <v>44915</v>
      </c>
      <c r="AH95" s="291" t="s">
        <v>891</v>
      </c>
      <c r="AI95" s="291">
        <v>45145</v>
      </c>
      <c r="AJ95" s="291" t="s">
        <v>891</v>
      </c>
      <c r="AK95" s="283"/>
    </row>
    <row r="96" spans="1:37" hidden="1" x14ac:dyDescent="0.3">
      <c r="A96" s="282">
        <v>13563</v>
      </c>
      <c r="B96" s="283" t="s">
        <v>1052</v>
      </c>
      <c r="C96" s="146" t="s">
        <v>264</v>
      </c>
      <c r="D96" s="284">
        <v>0.37</v>
      </c>
      <c r="E96" s="283"/>
      <c r="F96" s="283"/>
      <c r="G96" s="283" t="s">
        <v>891</v>
      </c>
      <c r="H96" s="285">
        <v>319</v>
      </c>
      <c r="I96" s="24">
        <v>103003</v>
      </c>
      <c r="J96" s="286">
        <v>0.37</v>
      </c>
      <c r="K96" s="285">
        <v>280</v>
      </c>
      <c r="L96" s="287">
        <v>7.2090395480225995</v>
      </c>
      <c r="M96" s="288">
        <v>477.5</v>
      </c>
      <c r="N96" s="286">
        <v>176.67500000000001</v>
      </c>
      <c r="O96" s="289" t="s">
        <v>890</v>
      </c>
      <c r="P96" s="288">
        <v>0</v>
      </c>
      <c r="Q96" s="290">
        <v>0</v>
      </c>
      <c r="R96" s="291" t="s">
        <v>891</v>
      </c>
      <c r="S96" s="283" t="s">
        <v>1017</v>
      </c>
      <c r="T96" s="44">
        <v>1</v>
      </c>
      <c r="U96" s="292">
        <v>61</v>
      </c>
      <c r="V96" s="293">
        <v>15</v>
      </c>
      <c r="W96" s="294" t="s">
        <v>891</v>
      </c>
      <c r="X96" s="295" t="s">
        <v>891</v>
      </c>
      <c r="Y96" s="296">
        <v>0</v>
      </c>
      <c r="Z96" s="296" t="s">
        <v>891</v>
      </c>
      <c r="AA96" s="295" t="s">
        <v>891</v>
      </c>
      <c r="AB96" s="296">
        <v>0</v>
      </c>
      <c r="AC96" s="296"/>
      <c r="AD96" s="297" t="s">
        <v>891</v>
      </c>
      <c r="AE96" s="298" t="s">
        <v>891</v>
      </c>
      <c r="AF96" s="288">
        <v>178</v>
      </c>
      <c r="AG96" s="291">
        <v>45169</v>
      </c>
      <c r="AH96" s="291" t="s">
        <v>891</v>
      </c>
      <c r="AI96" s="291">
        <v>45145</v>
      </c>
      <c r="AJ96" s="291" t="s">
        <v>891</v>
      </c>
      <c r="AK96" s="283"/>
    </row>
    <row r="97" spans="1:37" hidden="1" x14ac:dyDescent="0.3">
      <c r="A97" s="282">
        <v>13655</v>
      </c>
      <c r="B97" s="283" t="s">
        <v>1053</v>
      </c>
      <c r="C97" s="146" t="s">
        <v>31</v>
      </c>
      <c r="D97" s="284">
        <v>1.74</v>
      </c>
      <c r="E97" s="283"/>
      <c r="F97" s="283"/>
      <c r="G97" s="283" t="s">
        <v>891</v>
      </c>
      <c r="H97" s="285">
        <v>5042</v>
      </c>
      <c r="I97" s="24">
        <v>103003</v>
      </c>
      <c r="J97" s="286">
        <v>1.74</v>
      </c>
      <c r="K97" s="285">
        <v>14003</v>
      </c>
      <c r="L97" s="287">
        <v>3.4307021304102281</v>
      </c>
      <c r="M97" s="288">
        <v>20412.060000000001</v>
      </c>
      <c r="N97" s="286">
        <v>35516.984400000001</v>
      </c>
      <c r="O97" s="289" t="s">
        <v>890</v>
      </c>
      <c r="P97" s="288">
        <v>0</v>
      </c>
      <c r="Q97" s="290">
        <v>0</v>
      </c>
      <c r="R97" s="291" t="s">
        <v>891</v>
      </c>
      <c r="S97" s="283" t="s">
        <v>943</v>
      </c>
      <c r="T97" s="44">
        <v>1</v>
      </c>
      <c r="U97" s="292">
        <v>45</v>
      </c>
      <c r="V97" s="293">
        <v>11</v>
      </c>
      <c r="W97" s="294">
        <v>6211</v>
      </c>
      <c r="X97" s="295">
        <v>2023</v>
      </c>
      <c r="Y97" s="296">
        <v>1000</v>
      </c>
      <c r="Z97" s="296" t="s">
        <v>891</v>
      </c>
      <c r="AA97" s="295" t="s">
        <v>891</v>
      </c>
      <c r="AB97" s="296">
        <v>0</v>
      </c>
      <c r="AC97" s="296"/>
      <c r="AD97" s="297" t="s">
        <v>891</v>
      </c>
      <c r="AE97" s="298" t="s">
        <v>891</v>
      </c>
      <c r="AF97" s="288">
        <v>5878</v>
      </c>
      <c r="AG97" s="291">
        <v>44993</v>
      </c>
      <c r="AH97" s="291" t="s">
        <v>891</v>
      </c>
      <c r="AI97" s="291">
        <v>45107</v>
      </c>
      <c r="AJ97" s="291" t="s">
        <v>891</v>
      </c>
      <c r="AK97" s="283"/>
    </row>
    <row r="98" spans="1:37" hidden="1" x14ac:dyDescent="0.3">
      <c r="A98" s="282">
        <v>13768</v>
      </c>
      <c r="B98" s="283" t="s">
        <v>1054</v>
      </c>
      <c r="C98" s="146" t="s">
        <v>264</v>
      </c>
      <c r="D98" s="284">
        <v>4.29</v>
      </c>
      <c r="E98" s="283"/>
      <c r="F98" s="283"/>
      <c r="G98" s="283" t="s">
        <v>891</v>
      </c>
      <c r="H98" s="285">
        <v>662</v>
      </c>
      <c r="I98" s="24">
        <v>103003</v>
      </c>
      <c r="J98" s="286">
        <v>4.29</v>
      </c>
      <c r="K98" s="285">
        <v>2585</v>
      </c>
      <c r="L98" s="287">
        <v>1.8534591371055802</v>
      </c>
      <c r="M98" s="288">
        <v>4967.0600000000004</v>
      </c>
      <c r="N98" s="286">
        <v>21308.687399999999</v>
      </c>
      <c r="O98" s="289" t="s">
        <v>890</v>
      </c>
      <c r="P98" s="288">
        <v>0</v>
      </c>
      <c r="Q98" s="290">
        <v>0</v>
      </c>
      <c r="R98" s="291" t="s">
        <v>891</v>
      </c>
      <c r="S98" s="283" t="s">
        <v>943</v>
      </c>
      <c r="T98" s="44">
        <v>1</v>
      </c>
      <c r="U98" s="292">
        <v>45</v>
      </c>
      <c r="V98" s="293">
        <v>11</v>
      </c>
      <c r="W98" s="294">
        <v>6982</v>
      </c>
      <c r="X98" s="295">
        <v>2023</v>
      </c>
      <c r="Y98" s="296">
        <v>800</v>
      </c>
      <c r="Z98" s="296" t="s">
        <v>891</v>
      </c>
      <c r="AA98" s="295" t="s">
        <v>891</v>
      </c>
      <c r="AB98" s="296">
        <v>0</v>
      </c>
      <c r="AC98" s="296"/>
      <c r="AD98" s="297" t="s">
        <v>891</v>
      </c>
      <c r="AE98" s="298" t="s">
        <v>891</v>
      </c>
      <c r="AF98" s="288">
        <v>1428</v>
      </c>
      <c r="AG98" s="291">
        <v>44573</v>
      </c>
      <c r="AH98" s="291" t="s">
        <v>891</v>
      </c>
      <c r="AI98" s="291">
        <v>44999</v>
      </c>
      <c r="AJ98" s="291" t="s">
        <v>891</v>
      </c>
      <c r="AK98" s="283"/>
    </row>
    <row r="99" spans="1:37" hidden="1" x14ac:dyDescent="0.3">
      <c r="A99" s="282">
        <v>13991</v>
      </c>
      <c r="B99" s="283" t="s">
        <v>1055</v>
      </c>
      <c r="C99" s="146" t="s">
        <v>264</v>
      </c>
      <c r="D99" s="284">
        <v>22.32</v>
      </c>
      <c r="E99" s="283"/>
      <c r="F99" s="283"/>
      <c r="G99" s="283" t="s">
        <v>891</v>
      </c>
      <c r="H99" s="285">
        <v>0</v>
      </c>
      <c r="I99" s="24">
        <v>103003</v>
      </c>
      <c r="J99" s="286">
        <v>22.32</v>
      </c>
      <c r="K99" s="285">
        <v>280</v>
      </c>
      <c r="L99" s="287">
        <v>0</v>
      </c>
      <c r="M99" s="288">
        <v>19.940000000000001</v>
      </c>
      <c r="N99" s="286">
        <v>445.06079999999997</v>
      </c>
      <c r="O99" s="289" t="s">
        <v>890</v>
      </c>
      <c r="P99" s="288">
        <v>0</v>
      </c>
      <c r="Q99" s="290">
        <v>0</v>
      </c>
      <c r="R99" s="291" t="s">
        <v>891</v>
      </c>
      <c r="S99" s="283" t="s">
        <v>900</v>
      </c>
      <c r="T99" s="44">
        <v>1</v>
      </c>
      <c r="U99" s="292">
        <v>72</v>
      </c>
      <c r="V99" s="293">
        <v>6</v>
      </c>
      <c r="W99" s="294">
        <v>5540</v>
      </c>
      <c r="X99" s="295">
        <v>2023</v>
      </c>
      <c r="Y99" s="296">
        <v>400</v>
      </c>
      <c r="Z99" s="296" t="s">
        <v>891</v>
      </c>
      <c r="AA99" s="295" t="s">
        <v>891</v>
      </c>
      <c r="AB99" s="296">
        <v>0</v>
      </c>
      <c r="AC99" s="296"/>
      <c r="AD99" s="297" t="s">
        <v>891</v>
      </c>
      <c r="AE99" s="298" t="s">
        <v>891</v>
      </c>
      <c r="AF99" s="288">
        <v>94</v>
      </c>
      <c r="AG99" s="291">
        <v>44937</v>
      </c>
      <c r="AH99" s="291" t="s">
        <v>891</v>
      </c>
      <c r="AI99" s="291">
        <v>44854</v>
      </c>
      <c r="AJ99" s="291" t="s">
        <v>891</v>
      </c>
      <c r="AK99" s="283"/>
    </row>
    <row r="100" spans="1:37" hidden="1" x14ac:dyDescent="0.3">
      <c r="A100" s="282">
        <v>14001</v>
      </c>
      <c r="B100" s="283" t="s">
        <v>1056</v>
      </c>
      <c r="C100" s="146" t="s">
        <v>288</v>
      </c>
      <c r="D100" s="284">
        <v>60</v>
      </c>
      <c r="E100" s="283"/>
      <c r="F100" s="283"/>
      <c r="G100" s="283" t="s">
        <v>891</v>
      </c>
      <c r="H100" s="285">
        <v>0</v>
      </c>
      <c r="I100" s="24">
        <v>103003</v>
      </c>
      <c r="J100" s="286">
        <v>60</v>
      </c>
      <c r="K100" s="285">
        <v>248</v>
      </c>
      <c r="L100" s="287">
        <v>0</v>
      </c>
      <c r="M100" s="288">
        <v>442.44</v>
      </c>
      <c r="N100" s="286">
        <v>26546.400000000001</v>
      </c>
      <c r="O100" s="289" t="s">
        <v>890</v>
      </c>
      <c r="P100" s="288">
        <v>0</v>
      </c>
      <c r="Q100" s="290">
        <v>0</v>
      </c>
      <c r="R100" s="291" t="s">
        <v>891</v>
      </c>
      <c r="S100" s="283" t="s">
        <v>969</v>
      </c>
      <c r="T100" s="44">
        <v>1</v>
      </c>
      <c r="U100" s="292">
        <v>51</v>
      </c>
      <c r="V100" s="293">
        <v>3</v>
      </c>
      <c r="W100" s="294" t="s">
        <v>891</v>
      </c>
      <c r="X100" s="295" t="s">
        <v>891</v>
      </c>
      <c r="Y100" s="296">
        <v>0</v>
      </c>
      <c r="Z100" s="296" t="s">
        <v>891</v>
      </c>
      <c r="AA100" s="295" t="s">
        <v>891</v>
      </c>
      <c r="AB100" s="296">
        <v>0</v>
      </c>
      <c r="AC100" s="296"/>
      <c r="AD100" s="297" t="s">
        <v>891</v>
      </c>
      <c r="AE100" s="298" t="s">
        <v>891</v>
      </c>
      <c r="AF100" s="288">
        <v>98</v>
      </c>
      <c r="AG100" s="291">
        <v>44762</v>
      </c>
      <c r="AH100" s="291" t="s">
        <v>891</v>
      </c>
      <c r="AI100" s="291">
        <v>45117</v>
      </c>
      <c r="AJ100" s="291" t="s">
        <v>891</v>
      </c>
      <c r="AK100" s="283"/>
    </row>
    <row r="101" spans="1:37" hidden="1" x14ac:dyDescent="0.3">
      <c r="A101" s="282">
        <v>14012</v>
      </c>
      <c r="B101" s="283" t="s">
        <v>1057</v>
      </c>
      <c r="C101" s="146" t="s">
        <v>264</v>
      </c>
      <c r="D101" s="284">
        <v>0.28000000000000003</v>
      </c>
      <c r="E101" s="283"/>
      <c r="F101" s="283"/>
      <c r="G101" s="283" t="s">
        <v>891</v>
      </c>
      <c r="H101" s="285">
        <v>3516</v>
      </c>
      <c r="I101" s="24">
        <v>103003</v>
      </c>
      <c r="J101" s="286">
        <v>0.28000000000000003</v>
      </c>
      <c r="K101" s="285">
        <v>766</v>
      </c>
      <c r="L101" s="287">
        <v>43.231279970490597</v>
      </c>
      <c r="M101" s="288">
        <v>0</v>
      </c>
      <c r="N101" s="286">
        <v>0</v>
      </c>
      <c r="O101" s="289" t="s">
        <v>890</v>
      </c>
      <c r="P101" s="288">
        <v>0</v>
      </c>
      <c r="Q101" s="290">
        <v>0</v>
      </c>
      <c r="R101" s="291" t="s">
        <v>891</v>
      </c>
      <c r="S101" s="283" t="s">
        <v>1058</v>
      </c>
      <c r="T101" s="44">
        <v>1</v>
      </c>
      <c r="U101" s="292">
        <v>55</v>
      </c>
      <c r="V101" s="293">
        <v>46</v>
      </c>
      <c r="W101" s="294" t="s">
        <v>891</v>
      </c>
      <c r="X101" s="295" t="s">
        <v>891</v>
      </c>
      <c r="Y101" s="296">
        <v>0</v>
      </c>
      <c r="Z101" s="296" t="s">
        <v>891</v>
      </c>
      <c r="AA101" s="295" t="s">
        <v>891</v>
      </c>
      <c r="AB101" s="296">
        <v>0</v>
      </c>
      <c r="AC101" s="296"/>
      <c r="AD101" s="297" t="s">
        <v>891</v>
      </c>
      <c r="AE101" s="298" t="s">
        <v>891</v>
      </c>
      <c r="AF101" s="288">
        <v>326</v>
      </c>
      <c r="AG101" s="291">
        <v>44649</v>
      </c>
      <c r="AH101" s="291" t="s">
        <v>891</v>
      </c>
      <c r="AI101" s="291">
        <v>44615</v>
      </c>
      <c r="AJ101" s="291" t="s">
        <v>891</v>
      </c>
      <c r="AK101" s="283"/>
    </row>
    <row r="102" spans="1:37" hidden="1" x14ac:dyDescent="0.3">
      <c r="A102" s="282">
        <v>14013</v>
      </c>
      <c r="B102" s="283" t="s">
        <v>1059</v>
      </c>
      <c r="C102" s="146" t="s">
        <v>264</v>
      </c>
      <c r="D102" s="284">
        <v>0.64</v>
      </c>
      <c r="E102" s="283"/>
      <c r="F102" s="283"/>
      <c r="G102" s="283" t="s">
        <v>891</v>
      </c>
      <c r="H102" s="285">
        <v>390</v>
      </c>
      <c r="I102" s="24">
        <v>103003</v>
      </c>
      <c r="J102" s="286">
        <v>0.64</v>
      </c>
      <c r="K102" s="285">
        <v>492</v>
      </c>
      <c r="L102" s="287">
        <v>7.0169125584742718</v>
      </c>
      <c r="M102" s="288">
        <v>0</v>
      </c>
      <c r="N102" s="286">
        <v>0</v>
      </c>
      <c r="O102" s="289" t="s">
        <v>890</v>
      </c>
      <c r="P102" s="288">
        <v>0</v>
      </c>
      <c r="Q102" s="290">
        <v>0</v>
      </c>
      <c r="R102" s="291" t="s">
        <v>891</v>
      </c>
      <c r="S102" s="283" t="s">
        <v>1058</v>
      </c>
      <c r="T102" s="44">
        <v>1</v>
      </c>
      <c r="U102" s="292">
        <v>55</v>
      </c>
      <c r="V102" s="293">
        <v>46</v>
      </c>
      <c r="W102" s="294">
        <v>2546</v>
      </c>
      <c r="X102" s="295">
        <v>2023</v>
      </c>
      <c r="Y102" s="296">
        <v>1000</v>
      </c>
      <c r="Z102" s="296" t="s">
        <v>891</v>
      </c>
      <c r="AA102" s="295" t="s">
        <v>891</v>
      </c>
      <c r="AB102" s="296">
        <v>0</v>
      </c>
      <c r="AC102" s="296"/>
      <c r="AD102" s="297" t="s">
        <v>891</v>
      </c>
      <c r="AE102" s="298" t="s">
        <v>891</v>
      </c>
      <c r="AF102" s="288">
        <v>222</v>
      </c>
      <c r="AG102" s="291">
        <v>44883</v>
      </c>
      <c r="AH102" s="291" t="s">
        <v>891</v>
      </c>
      <c r="AI102" s="291">
        <v>44845</v>
      </c>
      <c r="AJ102" s="291" t="s">
        <v>891</v>
      </c>
      <c r="AK102" s="283"/>
    </row>
    <row r="103" spans="1:37" hidden="1" x14ac:dyDescent="0.3">
      <c r="A103" s="282">
        <v>14055</v>
      </c>
      <c r="B103" s="283" t="s">
        <v>1060</v>
      </c>
      <c r="C103" s="146" t="s">
        <v>321</v>
      </c>
      <c r="D103" s="284">
        <v>13.8</v>
      </c>
      <c r="E103" s="283"/>
      <c r="F103" s="283"/>
      <c r="G103" s="283" t="s">
        <v>891</v>
      </c>
      <c r="H103" s="285">
        <v>482</v>
      </c>
      <c r="I103" s="24">
        <v>103003</v>
      </c>
      <c r="J103" s="286">
        <v>13.8</v>
      </c>
      <c r="K103" s="285">
        <v>78</v>
      </c>
      <c r="L103" s="287">
        <v>55.594002306805073</v>
      </c>
      <c r="M103" s="288">
        <v>0</v>
      </c>
      <c r="N103" s="286">
        <v>0</v>
      </c>
      <c r="O103" s="289" t="s">
        <v>890</v>
      </c>
      <c r="P103" s="288">
        <v>0</v>
      </c>
      <c r="Q103" s="290">
        <v>0</v>
      </c>
      <c r="R103" s="291" t="s">
        <v>891</v>
      </c>
      <c r="S103" s="283" t="s">
        <v>997</v>
      </c>
      <c r="T103" s="44">
        <v>1</v>
      </c>
      <c r="U103" s="292">
        <v>67</v>
      </c>
      <c r="V103" s="293">
        <v>6</v>
      </c>
      <c r="W103" s="294" t="s">
        <v>891</v>
      </c>
      <c r="X103" s="295" t="s">
        <v>891</v>
      </c>
      <c r="Y103" s="296">
        <v>0</v>
      </c>
      <c r="Z103" s="296" t="s">
        <v>891</v>
      </c>
      <c r="AA103" s="295" t="s">
        <v>891</v>
      </c>
      <c r="AB103" s="296">
        <v>0</v>
      </c>
      <c r="AC103" s="296"/>
      <c r="AD103" s="297" t="s">
        <v>891</v>
      </c>
      <c r="AE103" s="298" t="s">
        <v>891</v>
      </c>
      <c r="AF103" s="288">
        <v>34</v>
      </c>
      <c r="AG103" s="291">
        <v>43853</v>
      </c>
      <c r="AH103" s="291" t="s">
        <v>891</v>
      </c>
      <c r="AI103" s="291">
        <v>44921</v>
      </c>
      <c r="AJ103" s="291" t="s">
        <v>891</v>
      </c>
      <c r="AK103" s="283"/>
    </row>
    <row r="104" spans="1:37" hidden="1" x14ac:dyDescent="0.3">
      <c r="A104" s="282">
        <v>14056</v>
      </c>
      <c r="B104" s="283" t="s">
        <v>1061</v>
      </c>
      <c r="C104" s="146" t="s">
        <v>264</v>
      </c>
      <c r="D104" s="284">
        <v>2.98</v>
      </c>
      <c r="E104" s="283"/>
      <c r="F104" s="283"/>
      <c r="G104" s="283" t="s">
        <v>891</v>
      </c>
      <c r="H104" s="285">
        <v>72</v>
      </c>
      <c r="I104" s="24">
        <v>103003</v>
      </c>
      <c r="J104" s="286">
        <v>2.98</v>
      </c>
      <c r="K104" s="285">
        <v>58</v>
      </c>
      <c r="L104" s="287">
        <v>14.634146341463415</v>
      </c>
      <c r="M104" s="288">
        <v>16.559999999999999</v>
      </c>
      <c r="N104" s="286">
        <v>49.348799999999997</v>
      </c>
      <c r="O104" s="289" t="s">
        <v>890</v>
      </c>
      <c r="P104" s="288">
        <v>0</v>
      </c>
      <c r="Q104" s="290">
        <v>0</v>
      </c>
      <c r="R104" s="291" t="s">
        <v>891</v>
      </c>
      <c r="S104" s="283" t="s">
        <v>1027</v>
      </c>
      <c r="T104" s="44">
        <v>1</v>
      </c>
      <c r="U104" s="292">
        <v>51</v>
      </c>
      <c r="V104" s="293">
        <v>12</v>
      </c>
      <c r="W104" s="294" t="s">
        <v>891</v>
      </c>
      <c r="X104" s="295" t="s">
        <v>891</v>
      </c>
      <c r="Y104" s="296">
        <v>0</v>
      </c>
      <c r="Z104" s="296" t="s">
        <v>891</v>
      </c>
      <c r="AA104" s="295" t="s">
        <v>891</v>
      </c>
      <c r="AB104" s="296">
        <v>0</v>
      </c>
      <c r="AC104" s="296"/>
      <c r="AD104" s="297" t="s">
        <v>891</v>
      </c>
      <c r="AE104" s="298" t="s">
        <v>891</v>
      </c>
      <c r="AF104" s="288">
        <v>20</v>
      </c>
      <c r="AG104" s="291">
        <v>43668</v>
      </c>
      <c r="AH104" s="291" t="s">
        <v>891</v>
      </c>
      <c r="AI104" s="291">
        <v>43524</v>
      </c>
      <c r="AJ104" s="291" t="s">
        <v>891</v>
      </c>
      <c r="AK104" s="283"/>
    </row>
    <row r="105" spans="1:37" hidden="1" x14ac:dyDescent="0.3">
      <c r="A105" s="282">
        <v>14121</v>
      </c>
      <c r="B105" s="283" t="s">
        <v>1062</v>
      </c>
      <c r="C105" s="146" t="s">
        <v>31</v>
      </c>
      <c r="D105" s="284">
        <v>0.33</v>
      </c>
      <c r="E105" s="283" t="s">
        <v>1063</v>
      </c>
      <c r="F105" s="283" t="s">
        <v>1064</v>
      </c>
      <c r="G105" s="283" t="s">
        <v>1065</v>
      </c>
      <c r="H105" s="285">
        <v>5033</v>
      </c>
      <c r="I105" s="24">
        <v>103003</v>
      </c>
      <c r="J105" s="286">
        <v>0.33</v>
      </c>
      <c r="K105" s="285">
        <v>4320</v>
      </c>
      <c r="L105" s="287">
        <v>9.1634046426945837</v>
      </c>
      <c r="M105" s="288">
        <v>4853.5</v>
      </c>
      <c r="N105" s="286">
        <v>1601.655</v>
      </c>
      <c r="O105" s="289" t="s">
        <v>1066</v>
      </c>
      <c r="P105" s="288">
        <v>47000</v>
      </c>
      <c r="Q105" s="290">
        <v>15510</v>
      </c>
      <c r="R105" s="291">
        <v>45446</v>
      </c>
      <c r="S105" s="283" t="s">
        <v>900</v>
      </c>
      <c r="T105" s="44">
        <v>1</v>
      </c>
      <c r="U105" s="292">
        <v>72</v>
      </c>
      <c r="V105" s="293">
        <v>6</v>
      </c>
      <c r="W105" s="294" t="s">
        <v>891</v>
      </c>
      <c r="X105" s="295" t="s">
        <v>891</v>
      </c>
      <c r="Y105" s="296">
        <v>0</v>
      </c>
      <c r="Z105" s="296" t="s">
        <v>891</v>
      </c>
      <c r="AA105" s="295" t="s">
        <v>891</v>
      </c>
      <c r="AB105" s="296">
        <v>0</v>
      </c>
      <c r="AC105" s="296"/>
      <c r="AD105" s="297" t="s">
        <v>891</v>
      </c>
      <c r="AE105" s="298" t="s">
        <v>891</v>
      </c>
      <c r="AF105" s="288">
        <v>2198</v>
      </c>
      <c r="AG105" s="291">
        <v>44865</v>
      </c>
      <c r="AH105" s="291" t="s">
        <v>891</v>
      </c>
      <c r="AI105" s="291">
        <v>45103</v>
      </c>
      <c r="AJ105" s="291" t="s">
        <v>891</v>
      </c>
      <c r="AK105" s="283"/>
    </row>
    <row r="106" spans="1:37" hidden="1" x14ac:dyDescent="0.3">
      <c r="A106" s="282">
        <v>14154</v>
      </c>
      <c r="B106" s="283" t="s">
        <v>1067</v>
      </c>
      <c r="C106" s="146" t="s">
        <v>264</v>
      </c>
      <c r="D106" s="284">
        <v>0.56000000000000005</v>
      </c>
      <c r="E106" s="283" t="s">
        <v>1068</v>
      </c>
      <c r="F106" s="283" t="s">
        <v>959</v>
      </c>
      <c r="G106" s="283" t="s">
        <v>898</v>
      </c>
      <c r="H106" s="285">
        <v>0</v>
      </c>
      <c r="I106" s="24">
        <v>103003</v>
      </c>
      <c r="J106" s="286">
        <v>0.56000000000000005</v>
      </c>
      <c r="K106" s="285">
        <v>8592</v>
      </c>
      <c r="L106" s="287">
        <v>0</v>
      </c>
      <c r="M106" s="288">
        <v>16633.439999999999</v>
      </c>
      <c r="N106" s="286">
        <v>9314.7263999999996</v>
      </c>
      <c r="O106" s="289" t="s">
        <v>899</v>
      </c>
      <c r="P106" s="288">
        <v>27500</v>
      </c>
      <c r="Q106" s="290">
        <v>15400</v>
      </c>
      <c r="R106" s="291">
        <v>45377</v>
      </c>
      <c r="S106" s="283" t="s">
        <v>900</v>
      </c>
      <c r="T106" s="44">
        <v>1</v>
      </c>
      <c r="U106" s="292">
        <v>72</v>
      </c>
      <c r="V106" s="293">
        <v>6</v>
      </c>
      <c r="W106" s="294" t="s">
        <v>891</v>
      </c>
      <c r="X106" s="295" t="s">
        <v>891</v>
      </c>
      <c r="Y106" s="296">
        <v>0</v>
      </c>
      <c r="Z106" s="296" t="s">
        <v>891</v>
      </c>
      <c r="AA106" s="295" t="s">
        <v>891</v>
      </c>
      <c r="AB106" s="296">
        <v>0</v>
      </c>
      <c r="AC106" s="296"/>
      <c r="AD106" s="297" t="s">
        <v>891</v>
      </c>
      <c r="AE106" s="298" t="s">
        <v>891</v>
      </c>
      <c r="AF106" s="288">
        <v>3696</v>
      </c>
      <c r="AG106" s="291">
        <v>45092</v>
      </c>
      <c r="AH106" s="291" t="s">
        <v>891</v>
      </c>
      <c r="AI106" s="291">
        <v>45181</v>
      </c>
      <c r="AJ106" s="291" t="s">
        <v>891</v>
      </c>
      <c r="AK106" s="283"/>
    </row>
    <row r="107" spans="1:37" hidden="1" x14ac:dyDescent="0.3">
      <c r="A107" s="282">
        <v>14662</v>
      </c>
      <c r="B107" s="283" t="s">
        <v>1069</v>
      </c>
      <c r="C107" s="146" t="s">
        <v>612</v>
      </c>
      <c r="D107" s="284">
        <v>41.42</v>
      </c>
      <c r="E107" s="283" t="s">
        <v>1070</v>
      </c>
      <c r="F107" s="283" t="s">
        <v>1071</v>
      </c>
      <c r="G107" s="283" t="s">
        <v>1072</v>
      </c>
      <c r="H107" s="285">
        <v>372</v>
      </c>
      <c r="I107" s="24">
        <v>103003</v>
      </c>
      <c r="J107" s="286">
        <v>41.42</v>
      </c>
      <c r="K107" s="285">
        <v>3329</v>
      </c>
      <c r="L107" s="287">
        <v>0.55453691695362461</v>
      </c>
      <c r="M107" s="288">
        <v>10802.94</v>
      </c>
      <c r="N107" s="286">
        <v>447457.77480000001</v>
      </c>
      <c r="O107" s="289" t="s">
        <v>1073</v>
      </c>
      <c r="P107" s="288">
        <v>1753</v>
      </c>
      <c r="Q107" s="290">
        <v>72609.259999999995</v>
      </c>
      <c r="R107" s="291">
        <v>45267</v>
      </c>
      <c r="S107" s="283" t="s">
        <v>969</v>
      </c>
      <c r="T107" s="44">
        <v>1</v>
      </c>
      <c r="U107" s="292">
        <v>51</v>
      </c>
      <c r="V107" s="293">
        <v>3</v>
      </c>
      <c r="W107" s="294" t="s">
        <v>891</v>
      </c>
      <c r="X107" s="295" t="s">
        <v>891</v>
      </c>
      <c r="Y107" s="296">
        <v>0</v>
      </c>
      <c r="Z107" s="296">
        <v>8596</v>
      </c>
      <c r="AA107" s="295">
        <v>2023</v>
      </c>
      <c r="AB107" s="296">
        <v>900</v>
      </c>
      <c r="AC107" s="296">
        <v>1500</v>
      </c>
      <c r="AD107" s="297" t="s">
        <v>2047</v>
      </c>
      <c r="AE107" s="298">
        <v>45138</v>
      </c>
      <c r="AF107" s="288">
        <v>2684</v>
      </c>
      <c r="AG107" s="291">
        <v>45169</v>
      </c>
      <c r="AH107" s="291" t="s">
        <v>891</v>
      </c>
      <c r="AI107" s="291">
        <v>45181</v>
      </c>
      <c r="AJ107" s="291" t="s">
        <v>891</v>
      </c>
      <c r="AK107" s="283"/>
    </row>
    <row r="108" spans="1:37" hidden="1" x14ac:dyDescent="0.3">
      <c r="A108" s="282">
        <v>14737</v>
      </c>
      <c r="B108" s="283" t="s">
        <v>1074</v>
      </c>
      <c r="C108" s="146" t="s">
        <v>1075</v>
      </c>
      <c r="D108" s="284">
        <v>430</v>
      </c>
      <c r="E108" s="283"/>
      <c r="F108" s="283"/>
      <c r="G108" s="283" t="s">
        <v>891</v>
      </c>
      <c r="H108" s="285">
        <v>20</v>
      </c>
      <c r="I108" s="24">
        <v>103003</v>
      </c>
      <c r="J108" s="286">
        <v>430</v>
      </c>
      <c r="K108" s="285">
        <v>25</v>
      </c>
      <c r="L108" s="287">
        <v>9.615384615384615</v>
      </c>
      <c r="M108" s="288">
        <v>17.440000000000001</v>
      </c>
      <c r="N108" s="286">
        <v>7499.2</v>
      </c>
      <c r="O108" s="289" t="s">
        <v>890</v>
      </c>
      <c r="P108" s="288">
        <v>0</v>
      </c>
      <c r="Q108" s="290">
        <v>0</v>
      </c>
      <c r="R108" s="291" t="s">
        <v>891</v>
      </c>
      <c r="S108" s="283" t="s">
        <v>1076</v>
      </c>
      <c r="T108" s="44">
        <v>1</v>
      </c>
      <c r="U108" s="292">
        <v>76</v>
      </c>
      <c r="V108" s="293">
        <v>5</v>
      </c>
      <c r="W108" s="294" t="s">
        <v>891</v>
      </c>
      <c r="X108" s="295" t="s">
        <v>891</v>
      </c>
      <c r="Y108" s="296">
        <v>0</v>
      </c>
      <c r="Z108" s="296" t="s">
        <v>891</v>
      </c>
      <c r="AA108" s="295" t="s">
        <v>891</v>
      </c>
      <c r="AB108" s="296">
        <v>0</v>
      </c>
      <c r="AC108" s="296"/>
      <c r="AD108" s="297" t="s">
        <v>891</v>
      </c>
      <c r="AE108" s="298" t="s">
        <v>891</v>
      </c>
      <c r="AF108" s="288">
        <v>8</v>
      </c>
      <c r="AG108" s="291">
        <v>44986</v>
      </c>
      <c r="AH108" s="291" t="s">
        <v>891</v>
      </c>
      <c r="AI108" s="291">
        <v>44916</v>
      </c>
      <c r="AJ108" s="291" t="s">
        <v>891</v>
      </c>
      <c r="AK108" s="283"/>
    </row>
    <row r="109" spans="1:37" hidden="1" x14ac:dyDescent="0.3">
      <c r="A109" s="282">
        <v>14754</v>
      </c>
      <c r="B109" s="283" t="s">
        <v>1077</v>
      </c>
      <c r="C109" s="146" t="s">
        <v>261</v>
      </c>
      <c r="D109" s="284">
        <v>7.58</v>
      </c>
      <c r="E109" s="283"/>
      <c r="F109" s="283"/>
      <c r="G109" s="283" t="s">
        <v>891</v>
      </c>
      <c r="H109" s="285">
        <v>61</v>
      </c>
      <c r="I109" s="24">
        <v>103003</v>
      </c>
      <c r="J109" s="286">
        <v>7.58</v>
      </c>
      <c r="K109" s="285">
        <v>25</v>
      </c>
      <c r="L109" s="287">
        <v>23.643410852713178</v>
      </c>
      <c r="M109" s="288">
        <v>0</v>
      </c>
      <c r="N109" s="286">
        <v>0</v>
      </c>
      <c r="O109" s="289" t="s">
        <v>890</v>
      </c>
      <c r="P109" s="288">
        <v>0</v>
      </c>
      <c r="Q109" s="290">
        <v>0</v>
      </c>
      <c r="R109" s="291" t="s">
        <v>891</v>
      </c>
      <c r="S109" s="283" t="s">
        <v>1078</v>
      </c>
      <c r="T109" s="44">
        <v>1</v>
      </c>
      <c r="U109" s="292">
        <v>55</v>
      </c>
      <c r="V109" s="293">
        <v>40</v>
      </c>
      <c r="W109" s="294" t="s">
        <v>891</v>
      </c>
      <c r="X109" s="295" t="s">
        <v>891</v>
      </c>
      <c r="Y109" s="296">
        <v>0</v>
      </c>
      <c r="Z109" s="296" t="s">
        <v>891</v>
      </c>
      <c r="AA109" s="295" t="s">
        <v>891</v>
      </c>
      <c r="AB109" s="296">
        <v>0</v>
      </c>
      <c r="AC109" s="296"/>
      <c r="AD109" s="297" t="s">
        <v>891</v>
      </c>
      <c r="AE109" s="298" t="s">
        <v>891</v>
      </c>
      <c r="AF109" s="288">
        <v>10</v>
      </c>
      <c r="AG109" s="291">
        <v>43915</v>
      </c>
      <c r="AH109" s="291" t="s">
        <v>891</v>
      </c>
      <c r="AI109" s="291">
        <v>43948</v>
      </c>
      <c r="AJ109" s="291" t="s">
        <v>891</v>
      </c>
      <c r="AK109" s="283"/>
    </row>
    <row r="110" spans="1:37" hidden="1" x14ac:dyDescent="0.3">
      <c r="A110" s="282">
        <v>14784</v>
      </c>
      <c r="B110" s="283" t="s">
        <v>1079</v>
      </c>
      <c r="C110" s="146" t="s">
        <v>264</v>
      </c>
      <c r="D110" s="284">
        <v>3.9</v>
      </c>
      <c r="E110" s="283"/>
      <c r="F110" s="283"/>
      <c r="G110" s="283" t="s">
        <v>891</v>
      </c>
      <c r="H110" s="285">
        <v>100</v>
      </c>
      <c r="I110" s="24">
        <v>103003</v>
      </c>
      <c r="J110" s="286">
        <v>3.9</v>
      </c>
      <c r="K110" s="285">
        <v>213</v>
      </c>
      <c r="L110" s="287">
        <v>5.3821313240043054</v>
      </c>
      <c r="M110" s="288">
        <v>234.44</v>
      </c>
      <c r="N110" s="286">
        <v>914.31600000000003</v>
      </c>
      <c r="O110" s="289" t="s">
        <v>890</v>
      </c>
      <c r="P110" s="288">
        <v>0</v>
      </c>
      <c r="Q110" s="290">
        <v>0</v>
      </c>
      <c r="R110" s="291" t="s">
        <v>891</v>
      </c>
      <c r="S110" s="283" t="s">
        <v>996</v>
      </c>
      <c r="T110" s="44">
        <v>1</v>
      </c>
      <c r="U110" s="292">
        <v>55</v>
      </c>
      <c r="V110" s="293">
        <v>32</v>
      </c>
      <c r="W110" s="294" t="s">
        <v>891</v>
      </c>
      <c r="X110" s="295" t="s">
        <v>891</v>
      </c>
      <c r="Y110" s="296">
        <v>0</v>
      </c>
      <c r="Z110" s="296" t="s">
        <v>891</v>
      </c>
      <c r="AA110" s="295" t="s">
        <v>891</v>
      </c>
      <c r="AB110" s="296">
        <v>0</v>
      </c>
      <c r="AC110" s="296"/>
      <c r="AD110" s="297" t="s">
        <v>891</v>
      </c>
      <c r="AE110" s="298" t="s">
        <v>891</v>
      </c>
      <c r="AF110" s="288">
        <v>74</v>
      </c>
      <c r="AG110" s="291">
        <v>45166</v>
      </c>
      <c r="AH110" s="291" t="s">
        <v>891</v>
      </c>
      <c r="AI110" s="291">
        <v>45145</v>
      </c>
      <c r="AJ110" s="291" t="s">
        <v>891</v>
      </c>
      <c r="AK110" s="283"/>
    </row>
    <row r="111" spans="1:37" hidden="1" x14ac:dyDescent="0.3">
      <c r="A111" s="282">
        <v>14831</v>
      </c>
      <c r="B111" s="283" t="s">
        <v>1080</v>
      </c>
      <c r="C111" s="146" t="s">
        <v>264</v>
      </c>
      <c r="D111" s="284">
        <v>1.69</v>
      </c>
      <c r="E111" s="283"/>
      <c r="F111" s="283"/>
      <c r="G111" s="283" t="s">
        <v>891</v>
      </c>
      <c r="H111" s="285">
        <v>430</v>
      </c>
      <c r="I111" s="24">
        <v>103003</v>
      </c>
      <c r="J111" s="286">
        <v>1.69</v>
      </c>
      <c r="K111" s="285">
        <v>236</v>
      </c>
      <c r="L111" s="287">
        <v>20.159399906235347</v>
      </c>
      <c r="M111" s="288">
        <v>0</v>
      </c>
      <c r="N111" s="286">
        <v>0</v>
      </c>
      <c r="O111" s="289" t="s">
        <v>890</v>
      </c>
      <c r="P111" s="288">
        <v>0</v>
      </c>
      <c r="Q111" s="290">
        <v>0</v>
      </c>
      <c r="R111" s="291" t="s">
        <v>891</v>
      </c>
      <c r="S111" s="283" t="s">
        <v>1081</v>
      </c>
      <c r="T111" s="44">
        <v>1</v>
      </c>
      <c r="U111" s="292">
        <v>55</v>
      </c>
      <c r="V111" s="293">
        <v>27</v>
      </c>
      <c r="W111" s="294" t="s">
        <v>891</v>
      </c>
      <c r="X111" s="295" t="s">
        <v>891</v>
      </c>
      <c r="Y111" s="296">
        <v>0</v>
      </c>
      <c r="Z111" s="296" t="s">
        <v>891</v>
      </c>
      <c r="AA111" s="295" t="s">
        <v>891</v>
      </c>
      <c r="AB111" s="296">
        <v>0</v>
      </c>
      <c r="AC111" s="296"/>
      <c r="AD111" s="297" t="s">
        <v>891</v>
      </c>
      <c r="AE111" s="298" t="s">
        <v>891</v>
      </c>
      <c r="AF111" s="288">
        <v>86</v>
      </c>
      <c r="AG111" s="291">
        <v>44544</v>
      </c>
      <c r="AH111" s="291" t="s">
        <v>891</v>
      </c>
      <c r="AI111" s="291">
        <v>44470</v>
      </c>
      <c r="AJ111" s="291" t="s">
        <v>891</v>
      </c>
      <c r="AK111" s="283"/>
    </row>
    <row r="112" spans="1:37" hidden="1" x14ac:dyDescent="0.3">
      <c r="A112" s="282">
        <v>14885</v>
      </c>
      <c r="B112" s="283" t="s">
        <v>1082</v>
      </c>
      <c r="C112" s="146" t="s">
        <v>273</v>
      </c>
      <c r="D112" s="284">
        <v>2.56</v>
      </c>
      <c r="E112" s="283"/>
      <c r="F112" s="283"/>
      <c r="G112" s="283" t="s">
        <v>891</v>
      </c>
      <c r="H112" s="285">
        <v>0</v>
      </c>
      <c r="I112" s="24">
        <v>103003</v>
      </c>
      <c r="J112" s="286">
        <v>2.56</v>
      </c>
      <c r="K112" s="285">
        <v>200</v>
      </c>
      <c r="L112" s="287">
        <v>0</v>
      </c>
      <c r="M112" s="288">
        <v>200.06</v>
      </c>
      <c r="N112" s="286">
        <v>512.15359999999998</v>
      </c>
      <c r="O112" s="289" t="s">
        <v>890</v>
      </c>
      <c r="P112" s="288">
        <v>0</v>
      </c>
      <c r="Q112" s="290">
        <v>0</v>
      </c>
      <c r="R112" s="291" t="s">
        <v>891</v>
      </c>
      <c r="S112" s="283" t="s">
        <v>996</v>
      </c>
      <c r="T112" s="44">
        <v>1</v>
      </c>
      <c r="U112" s="292">
        <v>55</v>
      </c>
      <c r="V112" s="293">
        <v>32</v>
      </c>
      <c r="W112" s="294">
        <v>2956</v>
      </c>
      <c r="X112" s="295">
        <v>2023</v>
      </c>
      <c r="Y112" s="296">
        <v>100</v>
      </c>
      <c r="Z112" s="296" t="s">
        <v>891</v>
      </c>
      <c r="AA112" s="295" t="s">
        <v>891</v>
      </c>
      <c r="AB112" s="296">
        <v>0</v>
      </c>
      <c r="AC112" s="296"/>
      <c r="AD112" s="297" t="s">
        <v>891</v>
      </c>
      <c r="AE112" s="298" t="s">
        <v>891</v>
      </c>
      <c r="AF112" s="288">
        <v>66</v>
      </c>
      <c r="AG112" s="291">
        <v>44883</v>
      </c>
      <c r="AH112" s="291" t="s">
        <v>891</v>
      </c>
      <c r="AI112" s="291">
        <v>44845</v>
      </c>
      <c r="AJ112" s="291" t="s">
        <v>891</v>
      </c>
      <c r="AK112" s="283"/>
    </row>
    <row r="113" spans="1:37" hidden="1" x14ac:dyDescent="0.3">
      <c r="A113" s="282">
        <v>14887</v>
      </c>
      <c r="B113" s="283" t="s">
        <v>1083</v>
      </c>
      <c r="C113" s="146" t="s">
        <v>273</v>
      </c>
      <c r="D113" s="284">
        <v>3.75</v>
      </c>
      <c r="E113" s="283"/>
      <c r="F113" s="283"/>
      <c r="G113" s="283" t="s">
        <v>891</v>
      </c>
      <c r="H113" s="285">
        <v>0</v>
      </c>
      <c r="I113" s="24">
        <v>103003</v>
      </c>
      <c r="J113" s="286">
        <v>3.75</v>
      </c>
      <c r="K113" s="285">
        <v>200</v>
      </c>
      <c r="L113" s="287">
        <v>0</v>
      </c>
      <c r="M113" s="288">
        <v>0.06</v>
      </c>
      <c r="N113" s="286">
        <v>0.22500000000000001</v>
      </c>
      <c r="O113" s="289" t="s">
        <v>890</v>
      </c>
      <c r="P113" s="288">
        <v>0</v>
      </c>
      <c r="Q113" s="290">
        <v>0</v>
      </c>
      <c r="R113" s="291" t="s">
        <v>891</v>
      </c>
      <c r="S113" s="283" t="s">
        <v>996</v>
      </c>
      <c r="T113" s="44">
        <v>1</v>
      </c>
      <c r="U113" s="292">
        <v>55</v>
      </c>
      <c r="V113" s="293">
        <v>32</v>
      </c>
      <c r="W113" s="294">
        <v>10083</v>
      </c>
      <c r="X113" s="295">
        <v>2023</v>
      </c>
      <c r="Y113" s="296">
        <v>300</v>
      </c>
      <c r="Z113" s="296" t="s">
        <v>891</v>
      </c>
      <c r="AA113" s="295" t="s">
        <v>891</v>
      </c>
      <c r="AB113" s="296">
        <v>0</v>
      </c>
      <c r="AC113" s="296"/>
      <c r="AD113" s="297" t="s">
        <v>891</v>
      </c>
      <c r="AE113" s="298" t="s">
        <v>891</v>
      </c>
      <c r="AF113" s="288">
        <v>66</v>
      </c>
      <c r="AG113" s="291">
        <v>44883</v>
      </c>
      <c r="AH113" s="291" t="s">
        <v>891</v>
      </c>
      <c r="AI113" s="291">
        <v>44845</v>
      </c>
      <c r="AJ113" s="291" t="s">
        <v>891</v>
      </c>
      <c r="AK113" s="283"/>
    </row>
    <row r="114" spans="1:37" hidden="1" x14ac:dyDescent="0.3">
      <c r="A114" s="282">
        <v>14921</v>
      </c>
      <c r="B114" s="283" t="s">
        <v>1084</v>
      </c>
      <c r="C114" s="146" t="s">
        <v>261</v>
      </c>
      <c r="D114" s="284">
        <v>4.3499999999999996</v>
      </c>
      <c r="E114" s="283"/>
      <c r="F114" s="283"/>
      <c r="G114" s="283" t="s">
        <v>891</v>
      </c>
      <c r="H114" s="285">
        <v>461</v>
      </c>
      <c r="I114" s="24">
        <v>103003</v>
      </c>
      <c r="J114" s="286">
        <v>4.3499999999999996</v>
      </c>
      <c r="K114" s="285">
        <v>805</v>
      </c>
      <c r="L114" s="287">
        <v>4.1561485755499463</v>
      </c>
      <c r="M114" s="288">
        <v>735.56</v>
      </c>
      <c r="N114" s="286">
        <v>3199.6860000000001</v>
      </c>
      <c r="O114" s="289" t="s">
        <v>890</v>
      </c>
      <c r="P114" s="288">
        <v>0</v>
      </c>
      <c r="Q114" s="290">
        <v>0</v>
      </c>
      <c r="R114" s="291" t="s">
        <v>891</v>
      </c>
      <c r="S114" s="283" t="s">
        <v>1078</v>
      </c>
      <c r="T114" s="44">
        <v>1</v>
      </c>
      <c r="U114" s="292">
        <v>55</v>
      </c>
      <c r="V114" s="293">
        <v>40</v>
      </c>
      <c r="W114" s="294">
        <v>10091</v>
      </c>
      <c r="X114" s="295">
        <v>2023</v>
      </c>
      <c r="Y114" s="296">
        <v>800</v>
      </c>
      <c r="Z114" s="296" t="s">
        <v>891</v>
      </c>
      <c r="AA114" s="295" t="s">
        <v>891</v>
      </c>
      <c r="AB114" s="296">
        <v>0</v>
      </c>
      <c r="AC114" s="296"/>
      <c r="AD114" s="297" t="s">
        <v>891</v>
      </c>
      <c r="AE114" s="298" t="s">
        <v>891</v>
      </c>
      <c r="AF114" s="288">
        <v>444</v>
      </c>
      <c r="AG114" s="291">
        <v>44545</v>
      </c>
      <c r="AH114" s="291" t="s">
        <v>891</v>
      </c>
      <c r="AI114" s="291">
        <v>44917</v>
      </c>
      <c r="AJ114" s="291" t="s">
        <v>891</v>
      </c>
      <c r="AK114" s="283"/>
    </row>
    <row r="115" spans="1:37" hidden="1" x14ac:dyDescent="0.3">
      <c r="A115" s="282">
        <v>14977</v>
      </c>
      <c r="B115" s="283" t="s">
        <v>1085</v>
      </c>
      <c r="C115" s="146" t="s">
        <v>264</v>
      </c>
      <c r="D115" s="284">
        <v>41</v>
      </c>
      <c r="E115" s="283"/>
      <c r="F115" s="283"/>
      <c r="G115" s="283" t="s">
        <v>891</v>
      </c>
      <c r="H115" s="285">
        <v>198</v>
      </c>
      <c r="I115" s="24">
        <v>103003</v>
      </c>
      <c r="J115" s="286">
        <v>41</v>
      </c>
      <c r="K115" s="285">
        <v>79</v>
      </c>
      <c r="L115" s="287">
        <v>26.4</v>
      </c>
      <c r="M115" s="288">
        <v>0</v>
      </c>
      <c r="N115" s="286">
        <v>0</v>
      </c>
      <c r="O115" s="289" t="s">
        <v>890</v>
      </c>
      <c r="P115" s="288">
        <v>0</v>
      </c>
      <c r="Q115" s="290">
        <v>0</v>
      </c>
      <c r="R115" s="291" t="s">
        <v>891</v>
      </c>
      <c r="S115" s="283" t="s">
        <v>1086</v>
      </c>
      <c r="T115" s="44">
        <v>1</v>
      </c>
      <c r="U115" s="292">
        <v>51</v>
      </c>
      <c r="V115" s="293">
        <v>37</v>
      </c>
      <c r="W115" s="294" t="s">
        <v>891</v>
      </c>
      <c r="X115" s="295" t="s">
        <v>891</v>
      </c>
      <c r="Y115" s="296">
        <v>0</v>
      </c>
      <c r="Z115" s="296" t="s">
        <v>891</v>
      </c>
      <c r="AA115" s="295" t="s">
        <v>891</v>
      </c>
      <c r="AB115" s="296">
        <v>0</v>
      </c>
      <c r="AC115" s="296"/>
      <c r="AD115" s="297" t="s">
        <v>891</v>
      </c>
      <c r="AE115" s="298" t="s">
        <v>891</v>
      </c>
      <c r="AF115" s="288">
        <v>30</v>
      </c>
      <c r="AG115" s="291">
        <v>45180</v>
      </c>
      <c r="AH115" s="291" t="s">
        <v>891</v>
      </c>
      <c r="AI115" s="291">
        <v>45160</v>
      </c>
      <c r="AJ115" s="291" t="s">
        <v>891</v>
      </c>
      <c r="AK115" s="283"/>
    </row>
    <row r="116" spans="1:37" hidden="1" x14ac:dyDescent="0.3">
      <c r="A116" s="282">
        <v>15051</v>
      </c>
      <c r="B116" s="283" t="s">
        <v>1087</v>
      </c>
      <c r="C116" s="146" t="s">
        <v>264</v>
      </c>
      <c r="D116" s="284">
        <v>9.8000000000000007</v>
      </c>
      <c r="E116" s="283"/>
      <c r="F116" s="283"/>
      <c r="G116" s="283" t="s">
        <v>891</v>
      </c>
      <c r="H116" s="285">
        <v>47</v>
      </c>
      <c r="I116" s="24">
        <v>103003</v>
      </c>
      <c r="J116" s="286">
        <v>9.8000000000000007</v>
      </c>
      <c r="K116" s="285"/>
      <c r="L116" s="287">
        <v>0</v>
      </c>
      <c r="M116" s="288">
        <v>0</v>
      </c>
      <c r="N116" s="286">
        <v>0</v>
      </c>
      <c r="O116" s="289" t="s">
        <v>890</v>
      </c>
      <c r="P116" s="288">
        <v>0</v>
      </c>
      <c r="Q116" s="290">
        <v>0</v>
      </c>
      <c r="R116" s="291" t="s">
        <v>891</v>
      </c>
      <c r="S116" s="283" t="s">
        <v>1009</v>
      </c>
      <c r="T116" s="44">
        <v>1</v>
      </c>
      <c r="U116" s="292">
        <v>61</v>
      </c>
      <c r="V116" s="293">
        <v>11</v>
      </c>
      <c r="W116" s="294" t="s">
        <v>891</v>
      </c>
      <c r="X116" s="295" t="s">
        <v>891</v>
      </c>
      <c r="Y116" s="296">
        <v>0</v>
      </c>
      <c r="Z116" s="296" t="s">
        <v>891</v>
      </c>
      <c r="AA116" s="295" t="s">
        <v>891</v>
      </c>
      <c r="AB116" s="296">
        <v>0</v>
      </c>
      <c r="AC116" s="296"/>
      <c r="AD116" s="297" t="s">
        <v>891</v>
      </c>
      <c r="AE116" s="298" t="s">
        <v>891</v>
      </c>
      <c r="AF116" s="288">
        <v>0</v>
      </c>
      <c r="AG116" s="291">
        <v>44312</v>
      </c>
      <c r="AH116" s="291" t="s">
        <v>891</v>
      </c>
      <c r="AI116" s="291">
        <v>44579</v>
      </c>
      <c r="AJ116" s="291" t="s">
        <v>891</v>
      </c>
      <c r="AK116" s="283"/>
    </row>
    <row r="117" spans="1:37" hidden="1" x14ac:dyDescent="0.3">
      <c r="A117" s="282">
        <v>15066</v>
      </c>
      <c r="B117" s="283" t="s">
        <v>1088</v>
      </c>
      <c r="C117" s="146" t="s">
        <v>264</v>
      </c>
      <c r="D117" s="284">
        <v>39</v>
      </c>
      <c r="E117" s="283"/>
      <c r="F117" s="283"/>
      <c r="G117" s="283" t="s">
        <v>891</v>
      </c>
      <c r="H117" s="285">
        <v>129</v>
      </c>
      <c r="I117" s="24">
        <v>103003</v>
      </c>
      <c r="J117" s="286">
        <v>39</v>
      </c>
      <c r="K117" s="285">
        <v>173</v>
      </c>
      <c r="L117" s="287">
        <v>8.9459084604715677</v>
      </c>
      <c r="M117" s="288">
        <v>130.56</v>
      </c>
      <c r="N117" s="286">
        <v>5091.84</v>
      </c>
      <c r="O117" s="289" t="s">
        <v>890</v>
      </c>
      <c r="P117" s="288">
        <v>0</v>
      </c>
      <c r="Q117" s="290">
        <v>0</v>
      </c>
      <c r="R117" s="291" t="s">
        <v>891</v>
      </c>
      <c r="S117" s="283" t="s">
        <v>1017</v>
      </c>
      <c r="T117" s="44">
        <v>1</v>
      </c>
      <c r="U117" s="292">
        <v>61</v>
      </c>
      <c r="V117" s="293">
        <v>15</v>
      </c>
      <c r="W117" s="294" t="s">
        <v>891</v>
      </c>
      <c r="X117" s="295" t="s">
        <v>891</v>
      </c>
      <c r="Y117" s="296">
        <v>0</v>
      </c>
      <c r="Z117" s="296" t="s">
        <v>891</v>
      </c>
      <c r="AA117" s="295" t="s">
        <v>891</v>
      </c>
      <c r="AB117" s="296">
        <v>0</v>
      </c>
      <c r="AC117" s="296"/>
      <c r="AD117" s="297" t="s">
        <v>891</v>
      </c>
      <c r="AE117" s="298" t="s">
        <v>891</v>
      </c>
      <c r="AF117" s="288">
        <v>58</v>
      </c>
      <c r="AG117" s="291">
        <v>44613</v>
      </c>
      <c r="AH117" s="291" t="s">
        <v>891</v>
      </c>
      <c r="AI117" s="291">
        <v>44607</v>
      </c>
      <c r="AJ117" s="291" t="s">
        <v>891</v>
      </c>
      <c r="AK117" s="283"/>
    </row>
    <row r="118" spans="1:37" hidden="1" x14ac:dyDescent="0.3">
      <c r="A118" s="282">
        <v>15085</v>
      </c>
      <c r="B118" s="283" t="s">
        <v>1089</v>
      </c>
      <c r="C118" s="146" t="s">
        <v>264</v>
      </c>
      <c r="D118" s="284">
        <v>0.14000000000000001</v>
      </c>
      <c r="E118" s="283"/>
      <c r="F118" s="283"/>
      <c r="G118" s="283" t="s">
        <v>891</v>
      </c>
      <c r="H118" s="285">
        <v>559</v>
      </c>
      <c r="I118" s="24">
        <v>103003</v>
      </c>
      <c r="J118" s="286">
        <v>0.14000000000000001</v>
      </c>
      <c r="K118" s="285">
        <v>116</v>
      </c>
      <c r="L118" s="287">
        <v>53.238095238095234</v>
      </c>
      <c r="M118" s="288">
        <v>0</v>
      </c>
      <c r="N118" s="286">
        <v>0</v>
      </c>
      <c r="O118" s="289" t="s">
        <v>890</v>
      </c>
      <c r="P118" s="288">
        <v>0</v>
      </c>
      <c r="Q118" s="290">
        <v>0</v>
      </c>
      <c r="R118" s="291" t="s">
        <v>891</v>
      </c>
      <c r="S118" s="283" t="s">
        <v>1017</v>
      </c>
      <c r="T118" s="44">
        <v>1</v>
      </c>
      <c r="U118" s="292">
        <v>61</v>
      </c>
      <c r="V118" s="293">
        <v>15</v>
      </c>
      <c r="W118" s="294" t="s">
        <v>891</v>
      </c>
      <c r="X118" s="295" t="s">
        <v>891</v>
      </c>
      <c r="Y118" s="296">
        <v>0</v>
      </c>
      <c r="Z118" s="296" t="s">
        <v>891</v>
      </c>
      <c r="AA118" s="295" t="s">
        <v>891</v>
      </c>
      <c r="AB118" s="296">
        <v>0</v>
      </c>
      <c r="AC118" s="296"/>
      <c r="AD118" s="297" t="s">
        <v>891</v>
      </c>
      <c r="AE118" s="298" t="s">
        <v>891</v>
      </c>
      <c r="AF118" s="288">
        <v>42</v>
      </c>
      <c r="AG118" s="291">
        <v>39752</v>
      </c>
      <c r="AH118" s="291" t="s">
        <v>891</v>
      </c>
      <c r="AI118" s="291">
        <v>42501</v>
      </c>
      <c r="AJ118" s="291" t="s">
        <v>891</v>
      </c>
      <c r="AK118" s="283"/>
    </row>
    <row r="119" spans="1:37" hidden="1" x14ac:dyDescent="0.3">
      <c r="A119" s="282">
        <v>15167</v>
      </c>
      <c r="B119" s="283" t="s">
        <v>1090</v>
      </c>
      <c r="C119" s="146" t="s">
        <v>264</v>
      </c>
      <c r="D119" s="284">
        <v>24.4</v>
      </c>
      <c r="E119" s="283"/>
      <c r="F119" s="283"/>
      <c r="G119" s="283" t="s">
        <v>891</v>
      </c>
      <c r="H119" s="285">
        <v>290</v>
      </c>
      <c r="I119" s="24">
        <v>103003</v>
      </c>
      <c r="J119" s="286">
        <v>24.4</v>
      </c>
      <c r="K119" s="285">
        <v>564</v>
      </c>
      <c r="L119" s="287">
        <v>5.9584959934251076</v>
      </c>
      <c r="M119" s="288">
        <v>0</v>
      </c>
      <c r="N119" s="286">
        <v>0</v>
      </c>
      <c r="O119" s="289" t="s">
        <v>890</v>
      </c>
      <c r="P119" s="288">
        <v>0</v>
      </c>
      <c r="Q119" s="290">
        <v>0</v>
      </c>
      <c r="R119" s="291" t="s">
        <v>891</v>
      </c>
      <c r="S119" s="283" t="s">
        <v>1091</v>
      </c>
      <c r="T119" s="44">
        <v>1</v>
      </c>
      <c r="U119" s="292">
        <v>55</v>
      </c>
      <c r="V119" s="293">
        <v>49</v>
      </c>
      <c r="W119" s="294">
        <v>2376</v>
      </c>
      <c r="X119" s="295">
        <v>2023</v>
      </c>
      <c r="Y119" s="296">
        <v>1100</v>
      </c>
      <c r="Z119" s="296" t="s">
        <v>891</v>
      </c>
      <c r="AA119" s="295" t="s">
        <v>891</v>
      </c>
      <c r="AB119" s="296">
        <v>0</v>
      </c>
      <c r="AC119" s="296"/>
      <c r="AD119" s="297" t="s">
        <v>891</v>
      </c>
      <c r="AE119" s="298" t="s">
        <v>891</v>
      </c>
      <c r="AF119" s="288">
        <v>194</v>
      </c>
      <c r="AG119" s="291">
        <v>45006</v>
      </c>
      <c r="AH119" s="291" t="s">
        <v>891</v>
      </c>
      <c r="AI119" s="291">
        <v>44917</v>
      </c>
      <c r="AJ119" s="291" t="s">
        <v>891</v>
      </c>
      <c r="AK119" s="283"/>
    </row>
    <row r="120" spans="1:37" hidden="1" x14ac:dyDescent="0.3">
      <c r="A120" s="282">
        <v>15267</v>
      </c>
      <c r="B120" s="283" t="s">
        <v>1092</v>
      </c>
      <c r="C120" s="146" t="s">
        <v>264</v>
      </c>
      <c r="D120" s="284">
        <v>2.38</v>
      </c>
      <c r="E120" s="283"/>
      <c r="F120" s="283"/>
      <c r="G120" s="283" t="s">
        <v>891</v>
      </c>
      <c r="H120" s="285">
        <v>23</v>
      </c>
      <c r="I120" s="24">
        <v>103003</v>
      </c>
      <c r="J120" s="286">
        <v>2.38</v>
      </c>
      <c r="K120" s="285">
        <v>30</v>
      </c>
      <c r="L120" s="287">
        <v>8.1272084805653702</v>
      </c>
      <c r="M120" s="288">
        <v>7.94</v>
      </c>
      <c r="N120" s="286">
        <v>18.897200000000002</v>
      </c>
      <c r="O120" s="289" t="s">
        <v>890</v>
      </c>
      <c r="P120" s="288">
        <v>0</v>
      </c>
      <c r="Q120" s="290">
        <v>0</v>
      </c>
      <c r="R120" s="291" t="s">
        <v>891</v>
      </c>
      <c r="S120" s="283" t="s">
        <v>1093</v>
      </c>
      <c r="T120" s="44">
        <v>1</v>
      </c>
      <c r="U120" s="292">
        <v>55</v>
      </c>
      <c r="V120" s="293">
        <v>34</v>
      </c>
      <c r="W120" s="294">
        <v>2956</v>
      </c>
      <c r="X120" s="295">
        <v>2023</v>
      </c>
      <c r="Y120" s="296">
        <v>20</v>
      </c>
      <c r="Z120" s="296" t="s">
        <v>891</v>
      </c>
      <c r="AA120" s="295" t="s">
        <v>891</v>
      </c>
      <c r="AB120" s="296">
        <v>0</v>
      </c>
      <c r="AC120" s="296"/>
      <c r="AD120" s="297" t="s">
        <v>891</v>
      </c>
      <c r="AE120" s="298" t="s">
        <v>891</v>
      </c>
      <c r="AF120" s="288">
        <v>12</v>
      </c>
      <c r="AG120" s="291">
        <v>43664</v>
      </c>
      <c r="AH120" s="291" t="s">
        <v>891</v>
      </c>
      <c r="AI120" s="291">
        <v>43623</v>
      </c>
      <c r="AJ120" s="291" t="s">
        <v>891</v>
      </c>
      <c r="AK120" s="283"/>
    </row>
    <row r="121" spans="1:37" hidden="1" x14ac:dyDescent="0.3">
      <c r="A121" s="282">
        <v>15271</v>
      </c>
      <c r="B121" s="283" t="s">
        <v>1094</v>
      </c>
      <c r="C121" s="146" t="s">
        <v>264</v>
      </c>
      <c r="D121" s="284">
        <v>17.16</v>
      </c>
      <c r="E121" s="283"/>
      <c r="F121" s="283"/>
      <c r="G121" s="283" t="s">
        <v>891</v>
      </c>
      <c r="H121" s="285">
        <v>263</v>
      </c>
      <c r="I121" s="24">
        <v>103003</v>
      </c>
      <c r="J121" s="286">
        <v>17.16</v>
      </c>
      <c r="K121" s="285"/>
      <c r="L121" s="287">
        <v>0</v>
      </c>
      <c r="M121" s="288">
        <v>0</v>
      </c>
      <c r="N121" s="286">
        <v>0</v>
      </c>
      <c r="O121" s="289" t="s">
        <v>890</v>
      </c>
      <c r="P121" s="288">
        <v>0</v>
      </c>
      <c r="Q121" s="290">
        <v>0</v>
      </c>
      <c r="R121" s="291" t="s">
        <v>891</v>
      </c>
      <c r="S121" s="283" t="s">
        <v>1093</v>
      </c>
      <c r="T121" s="44">
        <v>1</v>
      </c>
      <c r="U121" s="292">
        <v>55</v>
      </c>
      <c r="V121" s="293">
        <v>34</v>
      </c>
      <c r="W121" s="294" t="s">
        <v>891</v>
      </c>
      <c r="X121" s="295" t="s">
        <v>891</v>
      </c>
      <c r="Y121" s="296">
        <v>0</v>
      </c>
      <c r="Z121" s="296" t="s">
        <v>891</v>
      </c>
      <c r="AA121" s="295" t="s">
        <v>891</v>
      </c>
      <c r="AB121" s="296">
        <v>0</v>
      </c>
      <c r="AC121" s="296"/>
      <c r="AD121" s="297" t="s">
        <v>891</v>
      </c>
      <c r="AE121" s="298" t="s">
        <v>891</v>
      </c>
      <c r="AF121" s="288">
        <v>0</v>
      </c>
      <c r="AG121" s="291">
        <v>42086</v>
      </c>
      <c r="AH121" s="291" t="s">
        <v>891</v>
      </c>
      <c r="AI121" s="291">
        <v>43004</v>
      </c>
      <c r="AJ121" s="291" t="s">
        <v>891</v>
      </c>
      <c r="AK121" s="283"/>
    </row>
    <row r="122" spans="1:37" hidden="1" x14ac:dyDescent="0.3">
      <c r="A122" s="282">
        <v>15272</v>
      </c>
      <c r="B122" s="283" t="s">
        <v>1095</v>
      </c>
      <c r="C122" s="146" t="s">
        <v>264</v>
      </c>
      <c r="D122" s="284">
        <v>4.8</v>
      </c>
      <c r="E122" s="283"/>
      <c r="F122" s="283"/>
      <c r="G122" s="283" t="s">
        <v>891</v>
      </c>
      <c r="H122" s="285">
        <v>100</v>
      </c>
      <c r="I122" s="24">
        <v>103003</v>
      </c>
      <c r="J122" s="286">
        <v>4.8</v>
      </c>
      <c r="K122" s="285">
        <v>30</v>
      </c>
      <c r="L122" s="287">
        <v>40</v>
      </c>
      <c r="M122" s="288">
        <v>0</v>
      </c>
      <c r="N122" s="286">
        <v>0</v>
      </c>
      <c r="O122" s="289" t="s">
        <v>890</v>
      </c>
      <c r="P122" s="288">
        <v>0</v>
      </c>
      <c r="Q122" s="290">
        <v>0</v>
      </c>
      <c r="R122" s="291" t="s">
        <v>891</v>
      </c>
      <c r="S122" s="283" t="s">
        <v>1093</v>
      </c>
      <c r="T122" s="44">
        <v>1</v>
      </c>
      <c r="U122" s="292">
        <v>55</v>
      </c>
      <c r="V122" s="293">
        <v>34</v>
      </c>
      <c r="W122" s="294" t="s">
        <v>891</v>
      </c>
      <c r="X122" s="295" t="s">
        <v>891</v>
      </c>
      <c r="Y122" s="296">
        <v>0</v>
      </c>
      <c r="Z122" s="296" t="s">
        <v>891</v>
      </c>
      <c r="AA122" s="295" t="s">
        <v>891</v>
      </c>
      <c r="AB122" s="296">
        <v>0</v>
      </c>
      <c r="AC122" s="296"/>
      <c r="AD122" s="297" t="s">
        <v>891</v>
      </c>
      <c r="AE122" s="298" t="s">
        <v>891</v>
      </c>
      <c r="AF122" s="288">
        <v>10</v>
      </c>
      <c r="AG122" s="291">
        <v>44855</v>
      </c>
      <c r="AH122" s="291" t="s">
        <v>891</v>
      </c>
      <c r="AI122" s="291">
        <v>44845</v>
      </c>
      <c r="AJ122" s="291" t="s">
        <v>891</v>
      </c>
      <c r="AK122" s="283"/>
    </row>
    <row r="123" spans="1:37" hidden="1" x14ac:dyDescent="0.3">
      <c r="A123" s="282">
        <v>15299</v>
      </c>
      <c r="B123" s="283" t="s">
        <v>1096</v>
      </c>
      <c r="C123" s="146" t="s">
        <v>264</v>
      </c>
      <c r="D123" s="284">
        <v>4.2</v>
      </c>
      <c r="E123" s="283"/>
      <c r="F123" s="283"/>
      <c r="G123" s="283" t="s">
        <v>891</v>
      </c>
      <c r="H123" s="285">
        <v>0</v>
      </c>
      <c r="I123" s="24">
        <v>103003</v>
      </c>
      <c r="J123" s="286">
        <v>4.2</v>
      </c>
      <c r="K123" s="285">
        <v>304</v>
      </c>
      <c r="L123" s="287">
        <v>0</v>
      </c>
      <c r="M123" s="288">
        <v>479.06</v>
      </c>
      <c r="N123" s="286">
        <v>2012.0519999999999</v>
      </c>
      <c r="O123" s="289" t="s">
        <v>890</v>
      </c>
      <c r="P123" s="288">
        <v>0</v>
      </c>
      <c r="Q123" s="290">
        <v>0</v>
      </c>
      <c r="R123" s="291" t="s">
        <v>891</v>
      </c>
      <c r="S123" s="283" t="s">
        <v>993</v>
      </c>
      <c r="T123" s="44">
        <v>1</v>
      </c>
      <c r="U123" s="292">
        <v>55</v>
      </c>
      <c r="V123" s="293">
        <v>7</v>
      </c>
      <c r="W123" s="294">
        <v>2442</v>
      </c>
      <c r="X123" s="295">
        <v>2023</v>
      </c>
      <c r="Y123" s="296">
        <v>100</v>
      </c>
      <c r="Z123" s="296" t="s">
        <v>891</v>
      </c>
      <c r="AA123" s="295" t="s">
        <v>891</v>
      </c>
      <c r="AB123" s="296">
        <v>0</v>
      </c>
      <c r="AC123" s="296"/>
      <c r="AD123" s="297" t="s">
        <v>891</v>
      </c>
      <c r="AE123" s="298" t="s">
        <v>891</v>
      </c>
      <c r="AF123" s="288">
        <v>128</v>
      </c>
      <c r="AG123" s="291">
        <v>44336</v>
      </c>
      <c r="AH123" s="291" t="s">
        <v>891</v>
      </c>
      <c r="AI123" s="291">
        <v>44722</v>
      </c>
      <c r="AJ123" s="291" t="s">
        <v>891</v>
      </c>
      <c r="AK123" s="283"/>
    </row>
    <row r="124" spans="1:37" hidden="1" x14ac:dyDescent="0.3">
      <c r="A124" s="282">
        <v>15436</v>
      </c>
      <c r="B124" s="283" t="s">
        <v>1097</v>
      </c>
      <c r="C124" s="146" t="s">
        <v>264</v>
      </c>
      <c r="D124" s="284">
        <v>29.62</v>
      </c>
      <c r="E124" s="283"/>
      <c r="F124" s="283"/>
      <c r="G124" s="283" t="s">
        <v>891</v>
      </c>
      <c r="H124" s="285">
        <v>0</v>
      </c>
      <c r="I124" s="24">
        <v>103003</v>
      </c>
      <c r="J124" s="286">
        <v>29.62</v>
      </c>
      <c r="K124" s="285">
        <v>788</v>
      </c>
      <c r="L124" s="287">
        <v>0</v>
      </c>
      <c r="M124" s="288">
        <v>764.94</v>
      </c>
      <c r="N124" s="286">
        <v>22657.522799999999</v>
      </c>
      <c r="O124" s="289" t="s">
        <v>890</v>
      </c>
      <c r="P124" s="288">
        <v>0</v>
      </c>
      <c r="Q124" s="290">
        <v>0</v>
      </c>
      <c r="R124" s="291" t="s">
        <v>891</v>
      </c>
      <c r="S124" s="283" t="s">
        <v>1098</v>
      </c>
      <c r="T124" s="44">
        <v>1</v>
      </c>
      <c r="U124" s="292">
        <v>51</v>
      </c>
      <c r="V124" s="293">
        <v>9</v>
      </c>
      <c r="W124" s="294">
        <v>2544</v>
      </c>
      <c r="X124" s="295">
        <v>2023</v>
      </c>
      <c r="Y124" s="296">
        <v>600</v>
      </c>
      <c r="Z124" s="296" t="s">
        <v>891</v>
      </c>
      <c r="AA124" s="295" t="s">
        <v>891</v>
      </c>
      <c r="AB124" s="296">
        <v>0</v>
      </c>
      <c r="AC124" s="296"/>
      <c r="AD124" s="297" t="s">
        <v>891</v>
      </c>
      <c r="AE124" s="298" t="s">
        <v>891</v>
      </c>
      <c r="AF124" s="288">
        <v>304</v>
      </c>
      <c r="AG124" s="291">
        <v>44161</v>
      </c>
      <c r="AH124" s="291" t="s">
        <v>891</v>
      </c>
      <c r="AI124" s="291">
        <v>44207</v>
      </c>
      <c r="AJ124" s="291" t="s">
        <v>891</v>
      </c>
      <c r="AK124" s="283"/>
    </row>
    <row r="125" spans="1:37" hidden="1" x14ac:dyDescent="0.3">
      <c r="A125" s="282">
        <v>15464</v>
      </c>
      <c r="B125" s="283" t="s">
        <v>1094</v>
      </c>
      <c r="C125" s="146" t="s">
        <v>264</v>
      </c>
      <c r="D125" s="284">
        <v>8.8000000000000007</v>
      </c>
      <c r="E125" s="283"/>
      <c r="F125" s="283"/>
      <c r="G125" s="283" t="s">
        <v>891</v>
      </c>
      <c r="H125" s="285">
        <v>185</v>
      </c>
      <c r="I125" s="24">
        <v>103003</v>
      </c>
      <c r="J125" s="286">
        <v>8.8000000000000007</v>
      </c>
      <c r="K125" s="285"/>
      <c r="L125" s="287">
        <v>2312.5</v>
      </c>
      <c r="M125" s="288">
        <v>0</v>
      </c>
      <c r="N125" s="286">
        <v>0</v>
      </c>
      <c r="O125" s="289" t="s">
        <v>890</v>
      </c>
      <c r="P125" s="288">
        <v>0</v>
      </c>
      <c r="Q125" s="290">
        <v>0</v>
      </c>
      <c r="R125" s="291" t="s">
        <v>891</v>
      </c>
      <c r="S125" s="283" t="s">
        <v>1093</v>
      </c>
      <c r="T125" s="44">
        <v>1</v>
      </c>
      <c r="U125" s="292">
        <v>55</v>
      </c>
      <c r="V125" s="293">
        <v>34</v>
      </c>
      <c r="W125" s="294" t="s">
        <v>891</v>
      </c>
      <c r="X125" s="295" t="s">
        <v>891</v>
      </c>
      <c r="Y125" s="296">
        <v>0</v>
      </c>
      <c r="Z125" s="296" t="s">
        <v>891</v>
      </c>
      <c r="AA125" s="295" t="s">
        <v>891</v>
      </c>
      <c r="AB125" s="296">
        <v>0</v>
      </c>
      <c r="AC125" s="296"/>
      <c r="AD125" s="297" t="s">
        <v>891</v>
      </c>
      <c r="AE125" s="298" t="s">
        <v>891</v>
      </c>
      <c r="AF125" s="288">
        <v>0</v>
      </c>
      <c r="AG125" s="291">
        <v>42086</v>
      </c>
      <c r="AH125" s="291" t="s">
        <v>891</v>
      </c>
      <c r="AI125" s="291">
        <v>42031</v>
      </c>
      <c r="AJ125" s="291" t="s">
        <v>891</v>
      </c>
      <c r="AK125" s="283"/>
    </row>
    <row r="126" spans="1:37" hidden="1" x14ac:dyDescent="0.3">
      <c r="A126" s="282">
        <v>15465</v>
      </c>
      <c r="B126" s="283" t="s">
        <v>1099</v>
      </c>
      <c r="C126" s="146" t="s">
        <v>264</v>
      </c>
      <c r="D126" s="284">
        <v>33.25</v>
      </c>
      <c r="E126" s="283"/>
      <c r="F126" s="283"/>
      <c r="G126" s="283" t="s">
        <v>891</v>
      </c>
      <c r="H126" s="285">
        <v>135</v>
      </c>
      <c r="I126" s="24">
        <v>103003</v>
      </c>
      <c r="J126" s="286">
        <v>33.25</v>
      </c>
      <c r="K126" s="285">
        <v>34</v>
      </c>
      <c r="L126" s="287">
        <v>47.703180212014132</v>
      </c>
      <c r="M126" s="288">
        <v>0</v>
      </c>
      <c r="N126" s="286">
        <v>0</v>
      </c>
      <c r="O126" s="289" t="s">
        <v>890</v>
      </c>
      <c r="P126" s="288">
        <v>0</v>
      </c>
      <c r="Q126" s="290">
        <v>0</v>
      </c>
      <c r="R126" s="291" t="s">
        <v>891</v>
      </c>
      <c r="S126" s="283" t="s">
        <v>1093</v>
      </c>
      <c r="T126" s="44">
        <v>1</v>
      </c>
      <c r="U126" s="292">
        <v>55</v>
      </c>
      <c r="V126" s="293">
        <v>34</v>
      </c>
      <c r="W126" s="294" t="s">
        <v>891</v>
      </c>
      <c r="X126" s="295" t="s">
        <v>891</v>
      </c>
      <c r="Y126" s="296">
        <v>0</v>
      </c>
      <c r="Z126" s="296" t="s">
        <v>891</v>
      </c>
      <c r="AA126" s="295" t="s">
        <v>891</v>
      </c>
      <c r="AB126" s="296">
        <v>0</v>
      </c>
      <c r="AC126" s="296"/>
      <c r="AD126" s="297" t="s">
        <v>891</v>
      </c>
      <c r="AE126" s="298" t="s">
        <v>891</v>
      </c>
      <c r="AF126" s="288">
        <v>12</v>
      </c>
      <c r="AG126" s="291">
        <v>42086</v>
      </c>
      <c r="AH126" s="291" t="s">
        <v>891</v>
      </c>
      <c r="AI126" s="291">
        <v>43584</v>
      </c>
      <c r="AJ126" s="291" t="s">
        <v>891</v>
      </c>
      <c r="AK126" s="283"/>
    </row>
    <row r="127" spans="1:37" hidden="1" x14ac:dyDescent="0.3">
      <c r="A127" s="282">
        <v>15466</v>
      </c>
      <c r="B127" s="283" t="s">
        <v>1100</v>
      </c>
      <c r="C127" s="146" t="s">
        <v>264</v>
      </c>
      <c r="D127" s="284">
        <v>2.16</v>
      </c>
      <c r="E127" s="283"/>
      <c r="F127" s="283"/>
      <c r="G127" s="283" t="s">
        <v>891</v>
      </c>
      <c r="H127" s="285">
        <v>192</v>
      </c>
      <c r="I127" s="24">
        <v>103003</v>
      </c>
      <c r="J127" s="286">
        <v>2.16</v>
      </c>
      <c r="K127" s="285">
        <v>39</v>
      </c>
      <c r="L127" s="287">
        <v>59.076923076923073</v>
      </c>
      <c r="M127" s="288">
        <v>0</v>
      </c>
      <c r="N127" s="286">
        <v>0</v>
      </c>
      <c r="O127" s="289" t="s">
        <v>890</v>
      </c>
      <c r="P127" s="288">
        <v>0</v>
      </c>
      <c r="Q127" s="290">
        <v>0</v>
      </c>
      <c r="R127" s="291" t="s">
        <v>891</v>
      </c>
      <c r="S127" s="283" t="s">
        <v>1093</v>
      </c>
      <c r="T127" s="44">
        <v>1</v>
      </c>
      <c r="U127" s="292">
        <v>55</v>
      </c>
      <c r="V127" s="293">
        <v>34</v>
      </c>
      <c r="W127" s="294" t="s">
        <v>891</v>
      </c>
      <c r="X127" s="295" t="s">
        <v>891</v>
      </c>
      <c r="Y127" s="296">
        <v>0</v>
      </c>
      <c r="Z127" s="296" t="s">
        <v>891</v>
      </c>
      <c r="AA127" s="295" t="s">
        <v>891</v>
      </c>
      <c r="AB127" s="296">
        <v>0</v>
      </c>
      <c r="AC127" s="296"/>
      <c r="AD127" s="297" t="s">
        <v>891</v>
      </c>
      <c r="AE127" s="298" t="s">
        <v>891</v>
      </c>
      <c r="AF127" s="288">
        <v>14</v>
      </c>
      <c r="AG127" s="291">
        <v>42076</v>
      </c>
      <c r="AH127" s="291" t="s">
        <v>891</v>
      </c>
      <c r="AI127" s="291">
        <v>42111</v>
      </c>
      <c r="AJ127" s="291" t="s">
        <v>891</v>
      </c>
      <c r="AK127" s="283"/>
    </row>
    <row r="128" spans="1:37" hidden="1" x14ac:dyDescent="0.3">
      <c r="A128" s="282">
        <v>15467</v>
      </c>
      <c r="B128" s="283" t="s">
        <v>1101</v>
      </c>
      <c r="C128" s="146" t="s">
        <v>264</v>
      </c>
      <c r="D128" s="284">
        <v>3.8</v>
      </c>
      <c r="E128" s="283"/>
      <c r="F128" s="283"/>
      <c r="G128" s="283" t="s">
        <v>891</v>
      </c>
      <c r="H128" s="285">
        <v>37</v>
      </c>
      <c r="I128" s="24">
        <v>103003</v>
      </c>
      <c r="J128" s="286">
        <v>3.8</v>
      </c>
      <c r="K128" s="285">
        <v>26</v>
      </c>
      <c r="L128" s="287">
        <v>17.05069124423963</v>
      </c>
      <c r="M128" s="288">
        <v>2.06</v>
      </c>
      <c r="N128" s="286">
        <v>7.8280000000000003</v>
      </c>
      <c r="O128" s="289" t="s">
        <v>890</v>
      </c>
      <c r="P128" s="288">
        <v>0</v>
      </c>
      <c r="Q128" s="290">
        <v>0</v>
      </c>
      <c r="R128" s="291" t="s">
        <v>891</v>
      </c>
      <c r="S128" s="283" t="s">
        <v>1093</v>
      </c>
      <c r="T128" s="44">
        <v>1</v>
      </c>
      <c r="U128" s="292">
        <v>55</v>
      </c>
      <c r="V128" s="293">
        <v>34</v>
      </c>
      <c r="W128" s="294" t="s">
        <v>891</v>
      </c>
      <c r="X128" s="295" t="s">
        <v>891</v>
      </c>
      <c r="Y128" s="296">
        <v>0</v>
      </c>
      <c r="Z128" s="296" t="s">
        <v>891</v>
      </c>
      <c r="AA128" s="295" t="s">
        <v>891</v>
      </c>
      <c r="AB128" s="296">
        <v>0</v>
      </c>
      <c r="AC128" s="296"/>
      <c r="AD128" s="297" t="s">
        <v>891</v>
      </c>
      <c r="AE128" s="298" t="s">
        <v>891</v>
      </c>
      <c r="AF128" s="288">
        <v>8</v>
      </c>
      <c r="AG128" s="291">
        <v>42076</v>
      </c>
      <c r="AH128" s="291" t="s">
        <v>891</v>
      </c>
      <c r="AI128" s="291">
        <v>43004</v>
      </c>
      <c r="AJ128" s="291" t="s">
        <v>891</v>
      </c>
      <c r="AK128" s="283"/>
    </row>
    <row r="129" spans="1:37" hidden="1" x14ac:dyDescent="0.3">
      <c r="A129" s="282">
        <v>15469</v>
      </c>
      <c r="B129" s="283" t="s">
        <v>1102</v>
      </c>
      <c r="C129" s="146" t="s">
        <v>264</v>
      </c>
      <c r="D129" s="284">
        <v>6.12</v>
      </c>
      <c r="E129" s="283"/>
      <c r="F129" s="283"/>
      <c r="G129" s="283" t="s">
        <v>891</v>
      </c>
      <c r="H129" s="285">
        <v>75</v>
      </c>
      <c r="I129" s="24">
        <v>103003</v>
      </c>
      <c r="J129" s="286">
        <v>6.12</v>
      </c>
      <c r="K129" s="285">
        <v>48</v>
      </c>
      <c r="L129" s="287">
        <v>18.382352941176471</v>
      </c>
      <c r="M129" s="288">
        <v>0</v>
      </c>
      <c r="N129" s="286">
        <v>0</v>
      </c>
      <c r="O129" s="289" t="s">
        <v>890</v>
      </c>
      <c r="P129" s="288">
        <v>0</v>
      </c>
      <c r="Q129" s="290">
        <v>0</v>
      </c>
      <c r="R129" s="291" t="s">
        <v>891</v>
      </c>
      <c r="S129" s="283" t="s">
        <v>1093</v>
      </c>
      <c r="T129" s="44">
        <v>1</v>
      </c>
      <c r="U129" s="292">
        <v>55</v>
      </c>
      <c r="V129" s="293">
        <v>34</v>
      </c>
      <c r="W129" s="294" t="s">
        <v>891</v>
      </c>
      <c r="X129" s="295" t="s">
        <v>891</v>
      </c>
      <c r="Y129" s="296">
        <v>0</v>
      </c>
      <c r="Z129" s="296" t="s">
        <v>891</v>
      </c>
      <c r="AA129" s="295" t="s">
        <v>891</v>
      </c>
      <c r="AB129" s="296">
        <v>0</v>
      </c>
      <c r="AC129" s="296"/>
      <c r="AD129" s="297" t="s">
        <v>891</v>
      </c>
      <c r="AE129" s="298" t="s">
        <v>891</v>
      </c>
      <c r="AF129" s="288">
        <v>16</v>
      </c>
      <c r="AG129" s="291">
        <v>44068</v>
      </c>
      <c r="AH129" s="291" t="s">
        <v>891</v>
      </c>
      <c r="AI129" s="291">
        <v>44028</v>
      </c>
      <c r="AJ129" s="291" t="s">
        <v>891</v>
      </c>
      <c r="AK129" s="283"/>
    </row>
    <row r="130" spans="1:37" hidden="1" x14ac:dyDescent="0.3">
      <c r="A130" s="282">
        <v>15473</v>
      </c>
      <c r="B130" s="283" t="s">
        <v>1103</v>
      </c>
      <c r="C130" s="146" t="s">
        <v>264</v>
      </c>
      <c r="D130" s="284">
        <v>17</v>
      </c>
      <c r="E130" s="283"/>
      <c r="F130" s="283"/>
      <c r="G130" s="283" t="s">
        <v>891</v>
      </c>
      <c r="H130" s="285">
        <v>74</v>
      </c>
      <c r="I130" s="24">
        <v>103003</v>
      </c>
      <c r="J130" s="286">
        <v>17</v>
      </c>
      <c r="K130" s="285">
        <v>24</v>
      </c>
      <c r="L130" s="287">
        <v>37</v>
      </c>
      <c r="M130" s="288">
        <v>0</v>
      </c>
      <c r="N130" s="286">
        <v>0</v>
      </c>
      <c r="O130" s="289" t="s">
        <v>890</v>
      </c>
      <c r="P130" s="288">
        <v>0</v>
      </c>
      <c r="Q130" s="290">
        <v>0</v>
      </c>
      <c r="R130" s="291" t="s">
        <v>891</v>
      </c>
      <c r="S130" s="283" t="s">
        <v>1093</v>
      </c>
      <c r="T130" s="44">
        <v>1</v>
      </c>
      <c r="U130" s="292">
        <v>55</v>
      </c>
      <c r="V130" s="293">
        <v>34</v>
      </c>
      <c r="W130" s="294" t="s">
        <v>891</v>
      </c>
      <c r="X130" s="295" t="s">
        <v>891</v>
      </c>
      <c r="Y130" s="296">
        <v>0</v>
      </c>
      <c r="Z130" s="296" t="s">
        <v>891</v>
      </c>
      <c r="AA130" s="295" t="s">
        <v>891</v>
      </c>
      <c r="AB130" s="296">
        <v>0</v>
      </c>
      <c r="AC130" s="296"/>
      <c r="AD130" s="297" t="s">
        <v>891</v>
      </c>
      <c r="AE130" s="298" t="s">
        <v>891</v>
      </c>
      <c r="AF130" s="288">
        <v>0</v>
      </c>
      <c r="AG130" s="291">
        <v>42076</v>
      </c>
      <c r="AH130" s="291" t="s">
        <v>891</v>
      </c>
      <c r="AI130" s="291">
        <v>44146</v>
      </c>
      <c r="AJ130" s="291" t="s">
        <v>891</v>
      </c>
      <c r="AK130" s="283"/>
    </row>
    <row r="131" spans="1:37" hidden="1" x14ac:dyDescent="0.3">
      <c r="A131" s="282">
        <v>15475</v>
      </c>
      <c r="B131" s="283" t="s">
        <v>1104</v>
      </c>
      <c r="C131" s="146" t="s">
        <v>264</v>
      </c>
      <c r="D131" s="284">
        <v>23.5</v>
      </c>
      <c r="E131" s="283"/>
      <c r="F131" s="283"/>
      <c r="G131" s="283" t="s">
        <v>891</v>
      </c>
      <c r="H131" s="285">
        <v>132</v>
      </c>
      <c r="I131" s="24">
        <v>103003</v>
      </c>
      <c r="J131" s="286">
        <v>23.5</v>
      </c>
      <c r="K131" s="285">
        <v>30</v>
      </c>
      <c r="L131" s="287">
        <v>46.64310954063604</v>
      </c>
      <c r="M131" s="288">
        <v>0</v>
      </c>
      <c r="N131" s="286">
        <v>0</v>
      </c>
      <c r="O131" s="289" t="s">
        <v>890</v>
      </c>
      <c r="P131" s="288">
        <v>0</v>
      </c>
      <c r="Q131" s="290">
        <v>0</v>
      </c>
      <c r="R131" s="291" t="s">
        <v>891</v>
      </c>
      <c r="S131" s="283" t="s">
        <v>1093</v>
      </c>
      <c r="T131" s="44">
        <v>1</v>
      </c>
      <c r="U131" s="292">
        <v>55</v>
      </c>
      <c r="V131" s="293">
        <v>34</v>
      </c>
      <c r="W131" s="294" t="s">
        <v>891</v>
      </c>
      <c r="X131" s="295" t="s">
        <v>891</v>
      </c>
      <c r="Y131" s="296">
        <v>0</v>
      </c>
      <c r="Z131" s="296" t="s">
        <v>891</v>
      </c>
      <c r="AA131" s="295" t="s">
        <v>891</v>
      </c>
      <c r="AB131" s="296">
        <v>0</v>
      </c>
      <c r="AC131" s="296"/>
      <c r="AD131" s="297" t="s">
        <v>891</v>
      </c>
      <c r="AE131" s="298" t="s">
        <v>891</v>
      </c>
      <c r="AF131" s="288">
        <v>0</v>
      </c>
      <c r="AG131" s="291">
        <v>42076</v>
      </c>
      <c r="AH131" s="291" t="s">
        <v>891</v>
      </c>
      <c r="AI131" s="291">
        <v>44155</v>
      </c>
      <c r="AJ131" s="291" t="s">
        <v>891</v>
      </c>
      <c r="AK131" s="283"/>
    </row>
    <row r="132" spans="1:37" hidden="1" x14ac:dyDescent="0.3">
      <c r="A132" s="282">
        <v>15530</v>
      </c>
      <c r="B132" s="283" t="s">
        <v>1105</v>
      </c>
      <c r="C132" s="146" t="s">
        <v>381</v>
      </c>
      <c r="D132" s="284">
        <v>7.0000000000000007E-2</v>
      </c>
      <c r="E132" s="283"/>
      <c r="F132" s="283"/>
      <c r="G132" s="283" t="s">
        <v>891</v>
      </c>
      <c r="H132" s="285">
        <v>25338</v>
      </c>
      <c r="I132" s="24">
        <v>103003</v>
      </c>
      <c r="J132" s="286">
        <v>7.0000000000000007E-2</v>
      </c>
      <c r="K132" s="285">
        <v>15300</v>
      </c>
      <c r="L132" s="287">
        <v>12.113302258874148</v>
      </c>
      <c r="M132" s="288">
        <v>12313.5</v>
      </c>
      <c r="N132" s="286">
        <v>861.94500000000005</v>
      </c>
      <c r="O132" s="289" t="s">
        <v>890</v>
      </c>
      <c r="P132" s="288">
        <v>0</v>
      </c>
      <c r="Q132" s="290">
        <v>0</v>
      </c>
      <c r="R132" s="291" t="s">
        <v>891</v>
      </c>
      <c r="S132" s="283" t="s">
        <v>1106</v>
      </c>
      <c r="T132" s="44">
        <v>1</v>
      </c>
      <c r="U132" s="292">
        <v>45</v>
      </c>
      <c r="V132" s="293">
        <v>13</v>
      </c>
      <c r="W132" s="294" t="s">
        <v>891</v>
      </c>
      <c r="X132" s="295" t="s">
        <v>891</v>
      </c>
      <c r="Y132" s="296">
        <v>0</v>
      </c>
      <c r="Z132" s="296" t="s">
        <v>891</v>
      </c>
      <c r="AA132" s="295" t="s">
        <v>891</v>
      </c>
      <c r="AB132" s="296">
        <v>0</v>
      </c>
      <c r="AC132" s="296"/>
      <c r="AD132" s="297" t="s">
        <v>891</v>
      </c>
      <c r="AE132" s="298" t="s">
        <v>891</v>
      </c>
      <c r="AF132" s="288">
        <v>8368</v>
      </c>
      <c r="AG132" s="291">
        <v>44204</v>
      </c>
      <c r="AH132" s="291" t="s">
        <v>891</v>
      </c>
      <c r="AI132" s="291">
        <v>44169</v>
      </c>
      <c r="AJ132" s="291" t="s">
        <v>891</v>
      </c>
      <c r="AK132" s="283"/>
    </row>
    <row r="133" spans="1:37" hidden="1" x14ac:dyDescent="0.3">
      <c r="A133" s="282">
        <v>15648</v>
      </c>
      <c r="B133" s="283" t="s">
        <v>1107</v>
      </c>
      <c r="C133" s="146" t="s">
        <v>264</v>
      </c>
      <c r="D133" s="284">
        <v>3.24</v>
      </c>
      <c r="E133" s="283"/>
      <c r="F133" s="283"/>
      <c r="G133" s="283" t="s">
        <v>891</v>
      </c>
      <c r="H133" s="285">
        <v>36</v>
      </c>
      <c r="I133" s="24">
        <v>103003</v>
      </c>
      <c r="J133" s="286">
        <v>3.24</v>
      </c>
      <c r="K133" s="285">
        <v>22</v>
      </c>
      <c r="L133" s="287">
        <v>19.672131147540984</v>
      </c>
      <c r="M133" s="288">
        <v>0</v>
      </c>
      <c r="N133" s="286">
        <v>0</v>
      </c>
      <c r="O133" s="289" t="s">
        <v>890</v>
      </c>
      <c r="P133" s="288">
        <v>0</v>
      </c>
      <c r="Q133" s="290">
        <v>0</v>
      </c>
      <c r="R133" s="291" t="s">
        <v>891</v>
      </c>
      <c r="S133" s="283" t="s">
        <v>1108</v>
      </c>
      <c r="T133" s="44">
        <v>1</v>
      </c>
      <c r="U133" s="292">
        <v>55</v>
      </c>
      <c r="V133" s="293">
        <v>35</v>
      </c>
      <c r="W133" s="294">
        <v>2442</v>
      </c>
      <c r="X133" s="295">
        <v>2023</v>
      </c>
      <c r="Y133" s="296">
        <v>10</v>
      </c>
      <c r="Z133" s="296" t="s">
        <v>891</v>
      </c>
      <c r="AA133" s="295" t="s">
        <v>891</v>
      </c>
      <c r="AB133" s="296">
        <v>0</v>
      </c>
      <c r="AC133" s="296"/>
      <c r="AD133" s="297" t="s">
        <v>891</v>
      </c>
      <c r="AE133" s="298" t="s">
        <v>891</v>
      </c>
      <c r="AF133" s="288">
        <v>8</v>
      </c>
      <c r="AG133" s="291">
        <v>43916</v>
      </c>
      <c r="AH133" s="291" t="s">
        <v>891</v>
      </c>
      <c r="AI133" s="291">
        <v>43865</v>
      </c>
      <c r="AJ133" s="291" t="s">
        <v>891</v>
      </c>
      <c r="AK133" s="283"/>
    </row>
    <row r="134" spans="1:37" hidden="1" x14ac:dyDescent="0.3">
      <c r="A134" s="282">
        <v>15656</v>
      </c>
      <c r="B134" s="283" t="s">
        <v>1109</v>
      </c>
      <c r="C134" s="146" t="s">
        <v>264</v>
      </c>
      <c r="D134" s="284">
        <v>5.75</v>
      </c>
      <c r="E134" s="283"/>
      <c r="F134" s="283"/>
      <c r="G134" s="283" t="s">
        <v>891</v>
      </c>
      <c r="H134" s="285">
        <v>136</v>
      </c>
      <c r="I134" s="24">
        <v>103003</v>
      </c>
      <c r="J134" s="286">
        <v>5.75</v>
      </c>
      <c r="K134" s="285">
        <v>15</v>
      </c>
      <c r="L134" s="287">
        <v>108.8</v>
      </c>
      <c r="M134" s="288">
        <v>0</v>
      </c>
      <c r="N134" s="286">
        <v>0</v>
      </c>
      <c r="O134" s="289" t="s">
        <v>890</v>
      </c>
      <c r="P134" s="288">
        <v>0</v>
      </c>
      <c r="Q134" s="290">
        <v>0</v>
      </c>
      <c r="R134" s="291" t="s">
        <v>891</v>
      </c>
      <c r="S134" s="283" t="s">
        <v>1108</v>
      </c>
      <c r="T134" s="44">
        <v>1</v>
      </c>
      <c r="U134" s="292">
        <v>55</v>
      </c>
      <c r="V134" s="293">
        <v>35</v>
      </c>
      <c r="W134" s="294" t="s">
        <v>891</v>
      </c>
      <c r="X134" s="295" t="s">
        <v>891</v>
      </c>
      <c r="Y134" s="296">
        <v>0</v>
      </c>
      <c r="Z134" s="296" t="s">
        <v>891</v>
      </c>
      <c r="AA134" s="295" t="s">
        <v>891</v>
      </c>
      <c r="AB134" s="296">
        <v>0</v>
      </c>
      <c r="AC134" s="296"/>
      <c r="AD134" s="297" t="s">
        <v>891</v>
      </c>
      <c r="AE134" s="298" t="s">
        <v>891</v>
      </c>
      <c r="AF134" s="288">
        <v>6</v>
      </c>
      <c r="AG134" s="291">
        <v>43966</v>
      </c>
      <c r="AH134" s="291" t="s">
        <v>891</v>
      </c>
      <c r="AI134" s="291">
        <v>43880</v>
      </c>
      <c r="AJ134" s="291" t="s">
        <v>891</v>
      </c>
      <c r="AK134" s="283"/>
    </row>
    <row r="135" spans="1:37" hidden="1" x14ac:dyDescent="0.3">
      <c r="A135" s="282">
        <v>15664</v>
      </c>
      <c r="B135" s="283" t="s">
        <v>1110</v>
      </c>
      <c r="C135" s="146" t="s">
        <v>264</v>
      </c>
      <c r="D135" s="284">
        <v>1.6</v>
      </c>
      <c r="E135" s="283"/>
      <c r="F135" s="283"/>
      <c r="G135" s="283" t="s">
        <v>891</v>
      </c>
      <c r="H135" s="285">
        <v>54</v>
      </c>
      <c r="I135" s="24">
        <v>103003</v>
      </c>
      <c r="J135" s="286">
        <v>1.6</v>
      </c>
      <c r="K135" s="285">
        <v>9</v>
      </c>
      <c r="L135" s="287">
        <v>72</v>
      </c>
      <c r="M135" s="288">
        <v>0</v>
      </c>
      <c r="N135" s="286">
        <v>0</v>
      </c>
      <c r="O135" s="289" t="s">
        <v>890</v>
      </c>
      <c r="P135" s="288">
        <v>0</v>
      </c>
      <c r="Q135" s="290">
        <v>0</v>
      </c>
      <c r="R135" s="291" t="s">
        <v>891</v>
      </c>
      <c r="S135" s="283" t="s">
        <v>1108</v>
      </c>
      <c r="T135" s="44">
        <v>1</v>
      </c>
      <c r="U135" s="292">
        <v>55</v>
      </c>
      <c r="V135" s="293">
        <v>35</v>
      </c>
      <c r="W135" s="294" t="s">
        <v>891</v>
      </c>
      <c r="X135" s="295" t="s">
        <v>891</v>
      </c>
      <c r="Y135" s="296">
        <v>0</v>
      </c>
      <c r="Z135" s="296" t="s">
        <v>891</v>
      </c>
      <c r="AA135" s="295" t="s">
        <v>891</v>
      </c>
      <c r="AB135" s="296">
        <v>0</v>
      </c>
      <c r="AC135" s="296"/>
      <c r="AD135" s="297" t="s">
        <v>891</v>
      </c>
      <c r="AE135" s="298" t="s">
        <v>891</v>
      </c>
      <c r="AF135" s="288">
        <v>4</v>
      </c>
      <c r="AG135" s="291">
        <v>43978</v>
      </c>
      <c r="AH135" s="291" t="s">
        <v>891</v>
      </c>
      <c r="AI135" s="291">
        <v>44516</v>
      </c>
      <c r="AJ135" s="291" t="s">
        <v>891</v>
      </c>
      <c r="AK135" s="283"/>
    </row>
    <row r="136" spans="1:37" hidden="1" x14ac:dyDescent="0.3">
      <c r="A136" s="282">
        <v>15668</v>
      </c>
      <c r="B136" s="283" t="s">
        <v>1111</v>
      </c>
      <c r="C136" s="146" t="s">
        <v>264</v>
      </c>
      <c r="D136" s="284">
        <v>10.14</v>
      </c>
      <c r="E136" s="283"/>
      <c r="F136" s="283"/>
      <c r="G136" s="283" t="s">
        <v>891</v>
      </c>
      <c r="H136" s="285">
        <v>239</v>
      </c>
      <c r="I136" s="24">
        <v>103003</v>
      </c>
      <c r="J136" s="286">
        <v>10.14</v>
      </c>
      <c r="K136" s="285">
        <v>15</v>
      </c>
      <c r="L136" s="287">
        <v>136.57142857142856</v>
      </c>
      <c r="M136" s="288">
        <v>0</v>
      </c>
      <c r="N136" s="286">
        <v>0</v>
      </c>
      <c r="O136" s="289" t="s">
        <v>890</v>
      </c>
      <c r="P136" s="288">
        <v>0</v>
      </c>
      <c r="Q136" s="290">
        <v>0</v>
      </c>
      <c r="R136" s="291" t="s">
        <v>891</v>
      </c>
      <c r="S136" s="283" t="s">
        <v>1108</v>
      </c>
      <c r="T136" s="44">
        <v>1</v>
      </c>
      <c r="U136" s="292">
        <v>55</v>
      </c>
      <c r="V136" s="293">
        <v>35</v>
      </c>
      <c r="W136" s="294" t="s">
        <v>891</v>
      </c>
      <c r="X136" s="295" t="s">
        <v>891</v>
      </c>
      <c r="Y136" s="296">
        <v>0</v>
      </c>
      <c r="Z136" s="296" t="s">
        <v>891</v>
      </c>
      <c r="AA136" s="295" t="s">
        <v>891</v>
      </c>
      <c r="AB136" s="296">
        <v>0</v>
      </c>
      <c r="AC136" s="296"/>
      <c r="AD136" s="297" t="s">
        <v>891</v>
      </c>
      <c r="AE136" s="298" t="s">
        <v>891</v>
      </c>
      <c r="AF136" s="288">
        <v>8</v>
      </c>
      <c r="AG136" s="291">
        <v>44168</v>
      </c>
      <c r="AH136" s="291" t="s">
        <v>891</v>
      </c>
      <c r="AI136" s="291">
        <v>44740</v>
      </c>
      <c r="AJ136" s="291" t="s">
        <v>891</v>
      </c>
      <c r="AK136" s="283"/>
    </row>
    <row r="137" spans="1:37" hidden="1" x14ac:dyDescent="0.3">
      <c r="A137" s="282">
        <v>15672</v>
      </c>
      <c r="B137" s="283" t="s">
        <v>1112</v>
      </c>
      <c r="C137" s="146" t="s">
        <v>264</v>
      </c>
      <c r="D137" s="284">
        <v>17.399999999999999</v>
      </c>
      <c r="E137" s="283"/>
      <c r="F137" s="283"/>
      <c r="G137" s="283" t="s">
        <v>891</v>
      </c>
      <c r="H137" s="285">
        <v>0</v>
      </c>
      <c r="I137" s="24">
        <v>103003</v>
      </c>
      <c r="J137" s="286">
        <v>17.399999999999999</v>
      </c>
      <c r="K137" s="285">
        <v>36</v>
      </c>
      <c r="L137" s="287">
        <v>0</v>
      </c>
      <c r="M137" s="288">
        <v>0</v>
      </c>
      <c r="N137" s="286">
        <v>0</v>
      </c>
      <c r="O137" s="289" t="s">
        <v>890</v>
      </c>
      <c r="P137" s="288">
        <v>0</v>
      </c>
      <c r="Q137" s="290">
        <v>0</v>
      </c>
      <c r="R137" s="291" t="s">
        <v>891</v>
      </c>
      <c r="S137" s="283" t="s">
        <v>1108</v>
      </c>
      <c r="T137" s="44">
        <v>1</v>
      </c>
      <c r="U137" s="292">
        <v>55</v>
      </c>
      <c r="V137" s="293">
        <v>35</v>
      </c>
      <c r="W137" s="294">
        <v>2235</v>
      </c>
      <c r="X137" s="295">
        <v>2023</v>
      </c>
      <c r="Y137" s="296">
        <v>500</v>
      </c>
      <c r="Z137" s="296" t="s">
        <v>891</v>
      </c>
      <c r="AA137" s="295" t="s">
        <v>891</v>
      </c>
      <c r="AB137" s="296">
        <v>0</v>
      </c>
      <c r="AC137" s="296"/>
      <c r="AD137" s="297" t="s">
        <v>891</v>
      </c>
      <c r="AE137" s="298" t="s">
        <v>891</v>
      </c>
      <c r="AF137" s="288">
        <v>12</v>
      </c>
      <c r="AG137" s="291">
        <v>44168</v>
      </c>
      <c r="AH137" s="291" t="s">
        <v>891</v>
      </c>
      <c r="AI137" s="291">
        <v>44146</v>
      </c>
      <c r="AJ137" s="291" t="s">
        <v>891</v>
      </c>
      <c r="AK137" s="283"/>
    </row>
    <row r="138" spans="1:37" hidden="1" x14ac:dyDescent="0.3">
      <c r="A138" s="282">
        <v>15673</v>
      </c>
      <c r="B138" s="283" t="s">
        <v>1113</v>
      </c>
      <c r="C138" s="146" t="s">
        <v>264</v>
      </c>
      <c r="D138" s="284">
        <v>4.5999999999999996</v>
      </c>
      <c r="E138" s="283"/>
      <c r="F138" s="283"/>
      <c r="G138" s="283" t="s">
        <v>891</v>
      </c>
      <c r="H138" s="285">
        <v>100</v>
      </c>
      <c r="I138" s="24">
        <v>103003</v>
      </c>
      <c r="J138" s="286">
        <v>4.5999999999999996</v>
      </c>
      <c r="K138" s="285">
        <v>63</v>
      </c>
      <c r="L138" s="287">
        <v>19.047619047619047</v>
      </c>
      <c r="M138" s="288">
        <v>0</v>
      </c>
      <c r="N138" s="286">
        <v>0</v>
      </c>
      <c r="O138" s="289" t="s">
        <v>890</v>
      </c>
      <c r="P138" s="288">
        <v>0</v>
      </c>
      <c r="Q138" s="290">
        <v>0</v>
      </c>
      <c r="R138" s="291" t="s">
        <v>891</v>
      </c>
      <c r="S138" s="283" t="s">
        <v>1108</v>
      </c>
      <c r="T138" s="44">
        <v>1</v>
      </c>
      <c r="U138" s="292">
        <v>55</v>
      </c>
      <c r="V138" s="293">
        <v>35</v>
      </c>
      <c r="W138" s="294">
        <v>2956</v>
      </c>
      <c r="X138" s="295">
        <v>2023</v>
      </c>
      <c r="Y138" s="296">
        <v>50</v>
      </c>
      <c r="Z138" s="296" t="s">
        <v>891</v>
      </c>
      <c r="AA138" s="295" t="s">
        <v>891</v>
      </c>
      <c r="AB138" s="296">
        <v>0</v>
      </c>
      <c r="AC138" s="296"/>
      <c r="AD138" s="297" t="s">
        <v>891</v>
      </c>
      <c r="AE138" s="298" t="s">
        <v>891</v>
      </c>
      <c r="AF138" s="288">
        <v>22</v>
      </c>
      <c r="AG138" s="291">
        <v>44337</v>
      </c>
      <c r="AH138" s="291" t="s">
        <v>891</v>
      </c>
      <c r="AI138" s="291">
        <v>44516</v>
      </c>
      <c r="AJ138" s="291" t="s">
        <v>891</v>
      </c>
      <c r="AK138" s="283"/>
    </row>
    <row r="139" spans="1:37" hidden="1" x14ac:dyDescent="0.3">
      <c r="A139" s="282">
        <v>15680</v>
      </c>
      <c r="B139" s="283" t="s">
        <v>1114</v>
      </c>
      <c r="C139" s="146" t="s">
        <v>264</v>
      </c>
      <c r="D139" s="284">
        <v>5.86</v>
      </c>
      <c r="E139" s="283"/>
      <c r="F139" s="283"/>
      <c r="G139" s="283" t="s">
        <v>891</v>
      </c>
      <c r="H139" s="285">
        <v>482</v>
      </c>
      <c r="I139" s="24">
        <v>103003</v>
      </c>
      <c r="J139" s="286">
        <v>5.86</v>
      </c>
      <c r="K139" s="285">
        <v>46</v>
      </c>
      <c r="L139" s="287">
        <v>125.8485639686684</v>
      </c>
      <c r="M139" s="288">
        <v>0</v>
      </c>
      <c r="N139" s="286">
        <v>0</v>
      </c>
      <c r="O139" s="289" t="s">
        <v>890</v>
      </c>
      <c r="P139" s="288">
        <v>0</v>
      </c>
      <c r="Q139" s="290">
        <v>0</v>
      </c>
      <c r="R139" s="291" t="s">
        <v>891</v>
      </c>
      <c r="S139" s="283" t="s">
        <v>1108</v>
      </c>
      <c r="T139" s="44">
        <v>1</v>
      </c>
      <c r="U139" s="292">
        <v>55</v>
      </c>
      <c r="V139" s="293">
        <v>35</v>
      </c>
      <c r="W139" s="294" t="s">
        <v>891</v>
      </c>
      <c r="X139" s="295" t="s">
        <v>891</v>
      </c>
      <c r="Y139" s="296">
        <v>0</v>
      </c>
      <c r="Z139" s="296" t="s">
        <v>891</v>
      </c>
      <c r="AA139" s="295" t="s">
        <v>891</v>
      </c>
      <c r="AB139" s="296">
        <v>0</v>
      </c>
      <c r="AC139" s="296"/>
      <c r="AD139" s="297" t="s">
        <v>891</v>
      </c>
      <c r="AE139" s="298" t="s">
        <v>891</v>
      </c>
      <c r="AF139" s="288">
        <v>16</v>
      </c>
      <c r="AG139" s="291">
        <v>44649</v>
      </c>
      <c r="AH139" s="291" t="s">
        <v>891</v>
      </c>
      <c r="AI139" s="291">
        <v>44755</v>
      </c>
      <c r="AJ139" s="291" t="s">
        <v>891</v>
      </c>
      <c r="AK139" s="283"/>
    </row>
    <row r="140" spans="1:37" hidden="1" x14ac:dyDescent="0.3">
      <c r="A140" s="282">
        <v>15813</v>
      </c>
      <c r="B140" s="283" t="s">
        <v>1115</v>
      </c>
      <c r="C140" s="146" t="s">
        <v>264</v>
      </c>
      <c r="D140" s="284">
        <v>0.6</v>
      </c>
      <c r="E140" s="283"/>
      <c r="F140" s="283"/>
      <c r="G140" s="283" t="s">
        <v>891</v>
      </c>
      <c r="H140" s="285">
        <v>1765</v>
      </c>
      <c r="I140" s="24">
        <v>103003</v>
      </c>
      <c r="J140" s="286">
        <v>0.6</v>
      </c>
      <c r="K140" s="285">
        <v>5635</v>
      </c>
      <c r="L140" s="287">
        <v>3.0629067245119308</v>
      </c>
      <c r="M140" s="288">
        <v>6407.5</v>
      </c>
      <c r="N140" s="286">
        <v>3844.5</v>
      </c>
      <c r="O140" s="289" t="s">
        <v>890</v>
      </c>
      <c r="P140" s="288">
        <v>0</v>
      </c>
      <c r="Q140" s="290">
        <v>0</v>
      </c>
      <c r="R140" s="291" t="s">
        <v>891</v>
      </c>
      <c r="S140" s="283" t="s">
        <v>1116</v>
      </c>
      <c r="T140" s="44">
        <v>1</v>
      </c>
      <c r="U140" s="292">
        <v>51</v>
      </c>
      <c r="V140" s="293">
        <v>6</v>
      </c>
      <c r="W140" s="294">
        <v>9011</v>
      </c>
      <c r="X140" s="295">
        <v>2023</v>
      </c>
      <c r="Y140" s="296">
        <v>2200</v>
      </c>
      <c r="Z140" s="296" t="s">
        <v>891</v>
      </c>
      <c r="AA140" s="295" t="s">
        <v>891</v>
      </c>
      <c r="AB140" s="296">
        <v>0</v>
      </c>
      <c r="AC140" s="296"/>
      <c r="AD140" s="297" t="s">
        <v>891</v>
      </c>
      <c r="AE140" s="298" t="s">
        <v>891</v>
      </c>
      <c r="AF140" s="288">
        <v>2306</v>
      </c>
      <c r="AG140" s="291">
        <v>44560</v>
      </c>
      <c r="AH140" s="291" t="s">
        <v>891</v>
      </c>
      <c r="AI140" s="291">
        <v>45078</v>
      </c>
      <c r="AJ140" s="291" t="s">
        <v>891</v>
      </c>
      <c r="AK140" s="283"/>
    </row>
    <row r="141" spans="1:37" hidden="1" x14ac:dyDescent="0.3">
      <c r="A141" s="282">
        <v>16053</v>
      </c>
      <c r="B141" s="283" t="s">
        <v>1117</v>
      </c>
      <c r="C141" s="146" t="s">
        <v>1075</v>
      </c>
      <c r="D141" s="284">
        <v>110</v>
      </c>
      <c r="E141" s="283"/>
      <c r="F141" s="283"/>
      <c r="G141" s="283" t="s">
        <v>891</v>
      </c>
      <c r="H141" s="285">
        <v>0</v>
      </c>
      <c r="I141" s="24">
        <v>103003</v>
      </c>
      <c r="J141" s="286">
        <v>110</v>
      </c>
      <c r="K141" s="285">
        <v>107</v>
      </c>
      <c r="L141" s="287">
        <v>0</v>
      </c>
      <c r="M141" s="288">
        <v>249</v>
      </c>
      <c r="N141" s="286">
        <v>27390</v>
      </c>
      <c r="O141" s="289" t="s">
        <v>890</v>
      </c>
      <c r="P141" s="288">
        <v>0</v>
      </c>
      <c r="Q141" s="290">
        <v>0</v>
      </c>
      <c r="R141" s="291" t="s">
        <v>891</v>
      </c>
      <c r="S141" s="283" t="s">
        <v>1118</v>
      </c>
      <c r="T141" s="44">
        <v>1</v>
      </c>
      <c r="U141" s="292">
        <v>51</v>
      </c>
      <c r="V141" s="293">
        <v>33</v>
      </c>
      <c r="W141" s="294" t="s">
        <v>891</v>
      </c>
      <c r="X141" s="295" t="s">
        <v>891</v>
      </c>
      <c r="Y141" s="296">
        <v>0</v>
      </c>
      <c r="Z141" s="296">
        <v>10442</v>
      </c>
      <c r="AA141" s="295">
        <v>2023</v>
      </c>
      <c r="AB141" s="296">
        <v>30</v>
      </c>
      <c r="AC141" s="296">
        <v>30</v>
      </c>
      <c r="AD141" s="297" t="s">
        <v>2048</v>
      </c>
      <c r="AE141" s="298">
        <v>45197</v>
      </c>
      <c r="AF141" s="288">
        <v>62</v>
      </c>
      <c r="AG141" s="291">
        <v>44637</v>
      </c>
      <c r="AH141" s="291" t="s">
        <v>891</v>
      </c>
      <c r="AI141" s="291">
        <v>45160</v>
      </c>
      <c r="AJ141" s="291" t="s">
        <v>891</v>
      </c>
      <c r="AK141" s="283"/>
    </row>
    <row r="142" spans="1:37" hidden="1" x14ac:dyDescent="0.3">
      <c r="A142" s="282">
        <v>16363</v>
      </c>
      <c r="B142" s="283" t="s">
        <v>1119</v>
      </c>
      <c r="C142" s="146" t="s">
        <v>264</v>
      </c>
      <c r="D142" s="284">
        <v>28.65</v>
      </c>
      <c r="E142" s="283"/>
      <c r="F142" s="283"/>
      <c r="G142" s="283" t="s">
        <v>891</v>
      </c>
      <c r="H142" s="285">
        <v>62</v>
      </c>
      <c r="I142" s="24">
        <v>103003</v>
      </c>
      <c r="J142" s="286">
        <v>28.65</v>
      </c>
      <c r="K142" s="285">
        <v>449</v>
      </c>
      <c r="L142" s="287">
        <v>1.3907581875280395</v>
      </c>
      <c r="M142" s="288">
        <v>540.44000000000005</v>
      </c>
      <c r="N142" s="286">
        <v>15483.606</v>
      </c>
      <c r="O142" s="289" t="s">
        <v>890</v>
      </c>
      <c r="P142" s="288">
        <v>0</v>
      </c>
      <c r="Q142" s="290">
        <v>0</v>
      </c>
      <c r="R142" s="291" t="s">
        <v>891</v>
      </c>
      <c r="S142" s="283" t="s">
        <v>1120</v>
      </c>
      <c r="T142" s="44">
        <v>1</v>
      </c>
      <c r="U142" s="292">
        <v>74</v>
      </c>
      <c r="V142" s="293">
        <v>8</v>
      </c>
      <c r="W142" s="294">
        <v>2628</v>
      </c>
      <c r="X142" s="295">
        <v>2023</v>
      </c>
      <c r="Y142" s="296">
        <v>200</v>
      </c>
      <c r="Z142" s="296" t="s">
        <v>891</v>
      </c>
      <c r="AA142" s="295" t="s">
        <v>891</v>
      </c>
      <c r="AB142" s="296">
        <v>0</v>
      </c>
      <c r="AC142" s="296"/>
      <c r="AD142" s="297" t="s">
        <v>891</v>
      </c>
      <c r="AE142" s="298" t="s">
        <v>891</v>
      </c>
      <c r="AF142" s="288">
        <v>178</v>
      </c>
      <c r="AG142" s="291">
        <v>44153</v>
      </c>
      <c r="AH142" s="291" t="s">
        <v>891</v>
      </c>
      <c r="AI142" s="291">
        <v>44133</v>
      </c>
      <c r="AJ142" s="291" t="s">
        <v>891</v>
      </c>
      <c r="AK142" s="283"/>
    </row>
    <row r="143" spans="1:37" hidden="1" x14ac:dyDescent="0.3">
      <c r="A143" s="282">
        <v>16365</v>
      </c>
      <c r="B143" s="283" t="s">
        <v>1121</v>
      </c>
      <c r="C143" s="146" t="s">
        <v>264</v>
      </c>
      <c r="D143" s="284">
        <v>183.5</v>
      </c>
      <c r="E143" s="283"/>
      <c r="F143" s="283"/>
      <c r="G143" s="283" t="s">
        <v>891</v>
      </c>
      <c r="H143" s="285">
        <v>509</v>
      </c>
      <c r="I143" s="24">
        <v>103003</v>
      </c>
      <c r="J143" s="286">
        <v>183.5</v>
      </c>
      <c r="K143" s="285">
        <v>91</v>
      </c>
      <c r="L143" s="287">
        <v>67.150395778364114</v>
      </c>
      <c r="M143" s="288">
        <v>0</v>
      </c>
      <c r="N143" s="286">
        <v>0</v>
      </c>
      <c r="O143" s="289" t="s">
        <v>890</v>
      </c>
      <c r="P143" s="288">
        <v>0</v>
      </c>
      <c r="Q143" s="290">
        <v>0</v>
      </c>
      <c r="R143" s="291" t="s">
        <v>891</v>
      </c>
      <c r="S143" s="283" t="s">
        <v>1120</v>
      </c>
      <c r="T143" s="44">
        <v>1</v>
      </c>
      <c r="U143" s="292">
        <v>74</v>
      </c>
      <c r="V143" s="293">
        <v>8</v>
      </c>
      <c r="W143" s="294" t="s">
        <v>891</v>
      </c>
      <c r="X143" s="295" t="s">
        <v>891</v>
      </c>
      <c r="Y143" s="296">
        <v>0</v>
      </c>
      <c r="Z143" s="296" t="s">
        <v>891</v>
      </c>
      <c r="AA143" s="295" t="s">
        <v>891</v>
      </c>
      <c r="AB143" s="296">
        <v>0</v>
      </c>
      <c r="AC143" s="296"/>
      <c r="AD143" s="297" t="s">
        <v>891</v>
      </c>
      <c r="AE143" s="298" t="s">
        <v>891</v>
      </c>
      <c r="AF143" s="288">
        <v>30</v>
      </c>
      <c r="AG143" s="291">
        <v>44544</v>
      </c>
      <c r="AH143" s="291" t="s">
        <v>891</v>
      </c>
      <c r="AI143" s="291">
        <v>44539</v>
      </c>
      <c r="AJ143" s="291" t="s">
        <v>891</v>
      </c>
      <c r="AK143" s="283"/>
    </row>
    <row r="144" spans="1:37" hidden="1" x14ac:dyDescent="0.3">
      <c r="A144" s="282">
        <v>16512</v>
      </c>
      <c r="B144" s="283" t="s">
        <v>1122</v>
      </c>
      <c r="C144" s="146" t="s">
        <v>270</v>
      </c>
      <c r="D144" s="284">
        <v>3.49</v>
      </c>
      <c r="E144" s="283"/>
      <c r="F144" s="283"/>
      <c r="G144" s="283" t="s">
        <v>891</v>
      </c>
      <c r="H144" s="285">
        <v>0</v>
      </c>
      <c r="I144" s="24">
        <v>103003</v>
      </c>
      <c r="J144" s="286">
        <v>3.49</v>
      </c>
      <c r="K144" s="285">
        <v>1147</v>
      </c>
      <c r="L144" s="287">
        <v>0</v>
      </c>
      <c r="M144" s="288">
        <v>713.5</v>
      </c>
      <c r="N144" s="286">
        <v>2490.1149999999998</v>
      </c>
      <c r="O144" s="289" t="s">
        <v>890</v>
      </c>
      <c r="P144" s="288">
        <v>0</v>
      </c>
      <c r="Q144" s="290">
        <v>0</v>
      </c>
      <c r="R144" s="291" t="s">
        <v>891</v>
      </c>
      <c r="S144" s="283" t="s">
        <v>1043</v>
      </c>
      <c r="T144" s="44">
        <v>1</v>
      </c>
      <c r="U144" s="292">
        <v>45</v>
      </c>
      <c r="V144" s="293">
        <v>17</v>
      </c>
      <c r="W144" s="294">
        <v>6978</v>
      </c>
      <c r="X144" s="295">
        <v>2023</v>
      </c>
      <c r="Y144" s="296">
        <v>1100</v>
      </c>
      <c r="Z144" s="296" t="s">
        <v>891</v>
      </c>
      <c r="AA144" s="295" t="s">
        <v>891</v>
      </c>
      <c r="AB144" s="296">
        <v>0</v>
      </c>
      <c r="AC144" s="296"/>
      <c r="AD144" s="297" t="s">
        <v>891</v>
      </c>
      <c r="AE144" s="298" t="s">
        <v>891</v>
      </c>
      <c r="AF144" s="288">
        <v>404</v>
      </c>
      <c r="AG144" s="291">
        <v>44942</v>
      </c>
      <c r="AH144" s="291" t="s">
        <v>891</v>
      </c>
      <c r="AI144" s="291">
        <v>44910</v>
      </c>
      <c r="AJ144" s="291" t="s">
        <v>891</v>
      </c>
      <c r="AK144" s="283"/>
    </row>
    <row r="145" spans="1:37" hidden="1" x14ac:dyDescent="0.3">
      <c r="A145" s="282">
        <v>16571</v>
      </c>
      <c r="B145" s="283" t="s">
        <v>1123</v>
      </c>
      <c r="C145" s="146" t="s">
        <v>336</v>
      </c>
      <c r="D145" s="284">
        <v>6.75</v>
      </c>
      <c r="E145" s="283"/>
      <c r="F145" s="283"/>
      <c r="G145" s="283" t="s">
        <v>891</v>
      </c>
      <c r="H145" s="285">
        <v>3091</v>
      </c>
      <c r="I145" s="24">
        <v>103003</v>
      </c>
      <c r="J145" s="286">
        <v>6.75</v>
      </c>
      <c r="K145" s="285">
        <v>1478</v>
      </c>
      <c r="L145" s="287">
        <v>15.499949854578276</v>
      </c>
      <c r="M145" s="288">
        <v>498.56</v>
      </c>
      <c r="N145" s="286">
        <v>3365.28</v>
      </c>
      <c r="O145" s="289" t="s">
        <v>890</v>
      </c>
      <c r="P145" s="288">
        <v>0</v>
      </c>
      <c r="Q145" s="290">
        <v>0</v>
      </c>
      <c r="R145" s="291" t="s">
        <v>891</v>
      </c>
      <c r="S145" s="283" t="s">
        <v>1124</v>
      </c>
      <c r="T145" s="44">
        <v>1</v>
      </c>
      <c r="U145" s="292">
        <v>48</v>
      </c>
      <c r="V145" s="293">
        <v>24</v>
      </c>
      <c r="W145" s="294" t="s">
        <v>891</v>
      </c>
      <c r="X145" s="295" t="s">
        <v>891</v>
      </c>
      <c r="Y145" s="296">
        <v>0</v>
      </c>
      <c r="Z145" s="296" t="s">
        <v>891</v>
      </c>
      <c r="AA145" s="295" t="s">
        <v>891</v>
      </c>
      <c r="AB145" s="296">
        <v>0</v>
      </c>
      <c r="AC145" s="296"/>
      <c r="AD145" s="297" t="s">
        <v>891</v>
      </c>
      <c r="AE145" s="298" t="s">
        <v>891</v>
      </c>
      <c r="AF145" s="288">
        <v>798</v>
      </c>
      <c r="AG145" s="291">
        <v>45167</v>
      </c>
      <c r="AH145" s="291" t="s">
        <v>891</v>
      </c>
      <c r="AI145" s="291">
        <v>45133</v>
      </c>
      <c r="AJ145" s="291" t="s">
        <v>891</v>
      </c>
      <c r="AK145" s="283"/>
    </row>
    <row r="146" spans="1:37" hidden="1" x14ac:dyDescent="0.3">
      <c r="A146" s="282">
        <v>16956</v>
      </c>
      <c r="B146" s="283" t="s">
        <v>1125</v>
      </c>
      <c r="C146" s="146" t="s">
        <v>264</v>
      </c>
      <c r="D146" s="284">
        <v>0.93</v>
      </c>
      <c r="E146" s="283"/>
      <c r="F146" s="283"/>
      <c r="G146" s="283" t="s">
        <v>891</v>
      </c>
      <c r="H146" s="285">
        <v>143</v>
      </c>
      <c r="I146" s="24">
        <v>103003</v>
      </c>
      <c r="J146" s="286">
        <v>0.93</v>
      </c>
      <c r="K146" s="285">
        <v>82</v>
      </c>
      <c r="L146" s="287">
        <v>20.937042459736457</v>
      </c>
      <c r="M146" s="288">
        <v>0</v>
      </c>
      <c r="N146" s="286">
        <v>0</v>
      </c>
      <c r="O146" s="289" t="s">
        <v>890</v>
      </c>
      <c r="P146" s="288">
        <v>0</v>
      </c>
      <c r="Q146" s="290">
        <v>0</v>
      </c>
      <c r="R146" s="291" t="s">
        <v>891</v>
      </c>
      <c r="S146" s="283" t="s">
        <v>972</v>
      </c>
      <c r="T146" s="44">
        <v>1</v>
      </c>
      <c r="U146" s="292">
        <v>61</v>
      </c>
      <c r="V146" s="293">
        <v>8</v>
      </c>
      <c r="W146" s="294" t="s">
        <v>891</v>
      </c>
      <c r="X146" s="295" t="s">
        <v>891</v>
      </c>
      <c r="Y146" s="296">
        <v>0</v>
      </c>
      <c r="Z146" s="296" t="s">
        <v>891</v>
      </c>
      <c r="AA146" s="295" t="s">
        <v>891</v>
      </c>
      <c r="AB146" s="296">
        <v>0</v>
      </c>
      <c r="AC146" s="296"/>
      <c r="AD146" s="297" t="s">
        <v>891</v>
      </c>
      <c r="AE146" s="298" t="s">
        <v>891</v>
      </c>
      <c r="AF146" s="288">
        <v>28</v>
      </c>
      <c r="AG146" s="291">
        <v>44573</v>
      </c>
      <c r="AH146" s="291" t="s">
        <v>891</v>
      </c>
      <c r="AI146" s="291">
        <v>44985</v>
      </c>
      <c r="AJ146" s="291" t="s">
        <v>891</v>
      </c>
      <c r="AK146" s="283"/>
    </row>
    <row r="147" spans="1:37" hidden="1" x14ac:dyDescent="0.3">
      <c r="A147" s="282">
        <v>16978</v>
      </c>
      <c r="B147" s="283" t="s">
        <v>1126</v>
      </c>
      <c r="C147" s="146" t="s">
        <v>264</v>
      </c>
      <c r="D147" s="284">
        <v>0.55000000000000004</v>
      </c>
      <c r="E147" s="283"/>
      <c r="F147" s="283"/>
      <c r="G147" s="283" t="s">
        <v>891</v>
      </c>
      <c r="H147" s="285">
        <v>868</v>
      </c>
      <c r="I147" s="24">
        <v>103003</v>
      </c>
      <c r="J147" s="286">
        <v>0.55000000000000004</v>
      </c>
      <c r="K147" s="285">
        <v>127</v>
      </c>
      <c r="L147" s="287">
        <v>82.04158790170132</v>
      </c>
      <c r="M147" s="288">
        <v>0</v>
      </c>
      <c r="N147" s="286">
        <v>0</v>
      </c>
      <c r="O147" s="289" t="s">
        <v>890</v>
      </c>
      <c r="P147" s="288">
        <v>0</v>
      </c>
      <c r="Q147" s="290">
        <v>0</v>
      </c>
      <c r="R147" s="291" t="s">
        <v>891</v>
      </c>
      <c r="S147" s="283" t="s">
        <v>972</v>
      </c>
      <c r="T147" s="44">
        <v>1</v>
      </c>
      <c r="U147" s="292">
        <v>61</v>
      </c>
      <c r="V147" s="293">
        <v>8</v>
      </c>
      <c r="W147" s="294" t="s">
        <v>891</v>
      </c>
      <c r="X147" s="295" t="s">
        <v>891</v>
      </c>
      <c r="Y147" s="296">
        <v>0</v>
      </c>
      <c r="Z147" s="296" t="s">
        <v>891</v>
      </c>
      <c r="AA147" s="295" t="s">
        <v>891</v>
      </c>
      <c r="AB147" s="296">
        <v>0</v>
      </c>
      <c r="AC147" s="296"/>
      <c r="AD147" s="297" t="s">
        <v>891</v>
      </c>
      <c r="AE147" s="298" t="s">
        <v>891</v>
      </c>
      <c r="AF147" s="288">
        <v>42</v>
      </c>
      <c r="AG147" s="291">
        <v>44533</v>
      </c>
      <c r="AH147" s="291" t="s">
        <v>891</v>
      </c>
      <c r="AI147" s="291">
        <v>44985</v>
      </c>
      <c r="AJ147" s="291" t="s">
        <v>891</v>
      </c>
      <c r="AK147" s="283"/>
    </row>
    <row r="148" spans="1:37" hidden="1" x14ac:dyDescent="0.3">
      <c r="A148" s="282">
        <v>17115</v>
      </c>
      <c r="B148" s="283" t="s">
        <v>1127</v>
      </c>
      <c r="C148" s="146" t="s">
        <v>268</v>
      </c>
      <c r="D148" s="284">
        <v>0.9</v>
      </c>
      <c r="E148" s="283" t="s">
        <v>1128</v>
      </c>
      <c r="F148" s="283" t="s">
        <v>1129</v>
      </c>
      <c r="G148" s="283" t="s">
        <v>960</v>
      </c>
      <c r="H148" s="285">
        <v>0</v>
      </c>
      <c r="I148" s="24">
        <v>103003</v>
      </c>
      <c r="J148" s="286">
        <v>0.9</v>
      </c>
      <c r="K148" s="285">
        <v>4477</v>
      </c>
      <c r="L148" s="287">
        <v>0</v>
      </c>
      <c r="M148" s="288">
        <v>4965.4399999999996</v>
      </c>
      <c r="N148" s="286">
        <v>4468.8959999999997</v>
      </c>
      <c r="O148" s="289" t="s">
        <v>961</v>
      </c>
      <c r="P148" s="288">
        <v>3594</v>
      </c>
      <c r="Q148" s="290">
        <v>3240</v>
      </c>
      <c r="R148" s="291">
        <v>45189</v>
      </c>
      <c r="S148" s="283" t="s">
        <v>1130</v>
      </c>
      <c r="T148" s="44">
        <v>1</v>
      </c>
      <c r="U148" s="292">
        <v>79</v>
      </c>
      <c r="V148" s="293">
        <v>1</v>
      </c>
      <c r="W148" s="294" t="s">
        <v>891</v>
      </c>
      <c r="X148" s="295" t="s">
        <v>891</v>
      </c>
      <c r="Y148" s="296">
        <v>0</v>
      </c>
      <c r="Z148" s="296">
        <v>4567</v>
      </c>
      <c r="AA148" s="295">
        <v>2023</v>
      </c>
      <c r="AB148" s="296">
        <v>4000</v>
      </c>
      <c r="AC148" s="296">
        <v>4000</v>
      </c>
      <c r="AD148" s="297" t="s">
        <v>2049</v>
      </c>
      <c r="AE148" s="298">
        <v>45070</v>
      </c>
      <c r="AF148" s="288">
        <v>1992</v>
      </c>
      <c r="AG148" s="291">
        <v>44998</v>
      </c>
      <c r="AH148" s="291" t="s">
        <v>891</v>
      </c>
      <c r="AI148" s="291">
        <v>45036</v>
      </c>
      <c r="AJ148" s="291" t="s">
        <v>891</v>
      </c>
      <c r="AK148" s="283"/>
    </row>
    <row r="149" spans="1:37" hidden="1" x14ac:dyDescent="0.3">
      <c r="A149" s="282">
        <v>17132</v>
      </c>
      <c r="B149" s="283" t="s">
        <v>1131</v>
      </c>
      <c r="C149" s="146" t="s">
        <v>268</v>
      </c>
      <c r="D149" s="284">
        <v>2.0299999999999998</v>
      </c>
      <c r="E149" s="283"/>
      <c r="F149" s="283"/>
      <c r="G149" s="283" t="s">
        <v>891</v>
      </c>
      <c r="H149" s="285">
        <v>1497</v>
      </c>
      <c r="I149" s="24">
        <v>103003</v>
      </c>
      <c r="J149" s="286">
        <v>2.0299999999999998</v>
      </c>
      <c r="K149" s="285">
        <v>782</v>
      </c>
      <c r="L149" s="287">
        <v>18.036144578313252</v>
      </c>
      <c r="M149" s="288">
        <v>0</v>
      </c>
      <c r="N149" s="286">
        <v>0</v>
      </c>
      <c r="O149" s="289" t="s">
        <v>890</v>
      </c>
      <c r="P149" s="288">
        <v>0</v>
      </c>
      <c r="Q149" s="290">
        <v>0</v>
      </c>
      <c r="R149" s="291" t="s">
        <v>891</v>
      </c>
      <c r="S149" s="283" t="s">
        <v>933</v>
      </c>
      <c r="T149" s="44">
        <v>1</v>
      </c>
      <c r="U149" s="292">
        <v>45</v>
      </c>
      <c r="V149" s="293">
        <v>12</v>
      </c>
      <c r="W149" s="294" t="s">
        <v>891</v>
      </c>
      <c r="X149" s="295" t="s">
        <v>891</v>
      </c>
      <c r="Y149" s="296">
        <v>0</v>
      </c>
      <c r="Z149" s="296" t="s">
        <v>891</v>
      </c>
      <c r="AA149" s="295" t="s">
        <v>891</v>
      </c>
      <c r="AB149" s="296">
        <v>0</v>
      </c>
      <c r="AC149" s="296"/>
      <c r="AD149" s="297" t="s">
        <v>891</v>
      </c>
      <c r="AE149" s="298" t="s">
        <v>891</v>
      </c>
      <c r="AF149" s="288">
        <v>332</v>
      </c>
      <c r="AG149" s="291">
        <v>44678</v>
      </c>
      <c r="AH149" s="291" t="s">
        <v>891</v>
      </c>
      <c r="AI149" s="291">
        <v>45107</v>
      </c>
      <c r="AJ149" s="291" t="s">
        <v>891</v>
      </c>
      <c r="AK149" s="283"/>
    </row>
    <row r="150" spans="1:37" hidden="1" x14ac:dyDescent="0.3">
      <c r="A150" s="282">
        <v>17135</v>
      </c>
      <c r="B150" s="283" t="s">
        <v>1132</v>
      </c>
      <c r="C150" s="146" t="s">
        <v>264</v>
      </c>
      <c r="D150" s="284">
        <v>0.17</v>
      </c>
      <c r="E150" s="283"/>
      <c r="F150" s="283"/>
      <c r="G150" s="283" t="s">
        <v>891</v>
      </c>
      <c r="H150" s="285">
        <v>1085</v>
      </c>
      <c r="I150" s="24">
        <v>103003</v>
      </c>
      <c r="J150" s="286">
        <v>0.17</v>
      </c>
      <c r="K150" s="285">
        <v>6203</v>
      </c>
      <c r="L150" s="287">
        <v>1.593245227606461</v>
      </c>
      <c r="M150" s="288">
        <v>9973</v>
      </c>
      <c r="N150" s="286">
        <v>1695.41</v>
      </c>
      <c r="O150" s="289" t="s">
        <v>890</v>
      </c>
      <c r="P150" s="288">
        <v>0</v>
      </c>
      <c r="Q150" s="290">
        <v>0</v>
      </c>
      <c r="R150" s="291" t="s">
        <v>891</v>
      </c>
      <c r="S150" s="283" t="s">
        <v>933</v>
      </c>
      <c r="T150" s="44">
        <v>1</v>
      </c>
      <c r="U150" s="292">
        <v>45</v>
      </c>
      <c r="V150" s="293">
        <v>12</v>
      </c>
      <c r="W150" s="294">
        <v>6978</v>
      </c>
      <c r="X150" s="295">
        <v>2023</v>
      </c>
      <c r="Y150" s="296">
        <v>1200</v>
      </c>
      <c r="Z150" s="296" t="s">
        <v>891</v>
      </c>
      <c r="AA150" s="295" t="s">
        <v>891</v>
      </c>
      <c r="AB150" s="296">
        <v>0</v>
      </c>
      <c r="AC150" s="296"/>
      <c r="AD150" s="297" t="s">
        <v>891</v>
      </c>
      <c r="AE150" s="298" t="s">
        <v>891</v>
      </c>
      <c r="AF150" s="288">
        <v>2724</v>
      </c>
      <c r="AG150" s="291">
        <v>45020</v>
      </c>
      <c r="AH150" s="291" t="s">
        <v>891</v>
      </c>
      <c r="AI150" s="291">
        <v>44998</v>
      </c>
      <c r="AJ150" s="291" t="s">
        <v>891</v>
      </c>
      <c r="AK150" s="283"/>
    </row>
    <row r="151" spans="1:37" hidden="1" x14ac:dyDescent="0.3">
      <c r="A151" s="282">
        <v>17136</v>
      </c>
      <c r="B151" s="283" t="s">
        <v>1133</v>
      </c>
      <c r="C151" s="146" t="s">
        <v>270</v>
      </c>
      <c r="D151" s="284">
        <v>4</v>
      </c>
      <c r="E151" s="283"/>
      <c r="F151" s="283"/>
      <c r="G151" s="283" t="s">
        <v>891</v>
      </c>
      <c r="H151" s="285">
        <v>474</v>
      </c>
      <c r="I151" s="24">
        <v>103003</v>
      </c>
      <c r="J151" s="286">
        <v>4</v>
      </c>
      <c r="K151" s="285">
        <v>672</v>
      </c>
      <c r="L151" s="287">
        <v>6.9197080291970803</v>
      </c>
      <c r="M151" s="288">
        <v>759</v>
      </c>
      <c r="N151" s="286">
        <v>3036</v>
      </c>
      <c r="O151" s="289" t="s">
        <v>890</v>
      </c>
      <c r="P151" s="288">
        <v>0</v>
      </c>
      <c r="Q151" s="290">
        <v>0</v>
      </c>
      <c r="R151" s="291" t="s">
        <v>891</v>
      </c>
      <c r="S151" s="283" t="s">
        <v>933</v>
      </c>
      <c r="T151" s="44">
        <v>1</v>
      </c>
      <c r="U151" s="292">
        <v>45</v>
      </c>
      <c r="V151" s="293">
        <v>12</v>
      </c>
      <c r="W151" s="294" t="s">
        <v>891</v>
      </c>
      <c r="X151" s="295" t="s">
        <v>891</v>
      </c>
      <c r="Y151" s="296">
        <v>0</v>
      </c>
      <c r="Z151" s="296" t="s">
        <v>891</v>
      </c>
      <c r="AA151" s="295" t="s">
        <v>891</v>
      </c>
      <c r="AB151" s="296">
        <v>0</v>
      </c>
      <c r="AC151" s="296"/>
      <c r="AD151" s="297" t="s">
        <v>891</v>
      </c>
      <c r="AE151" s="298" t="s">
        <v>891</v>
      </c>
      <c r="AF151" s="288">
        <v>274</v>
      </c>
      <c r="AG151" s="291">
        <v>45034</v>
      </c>
      <c r="AH151" s="291" t="s">
        <v>891</v>
      </c>
      <c r="AI151" s="291">
        <v>44998</v>
      </c>
      <c r="AJ151" s="291" t="s">
        <v>891</v>
      </c>
      <c r="AK151" s="283"/>
    </row>
    <row r="152" spans="1:37" hidden="1" x14ac:dyDescent="0.3">
      <c r="A152" s="282">
        <v>17299</v>
      </c>
      <c r="B152" s="283" t="s">
        <v>1134</v>
      </c>
      <c r="C152" s="146" t="s">
        <v>268</v>
      </c>
      <c r="D152" s="284">
        <v>278</v>
      </c>
      <c r="E152" s="283"/>
      <c r="F152" s="283"/>
      <c r="G152" s="283" t="s">
        <v>891</v>
      </c>
      <c r="H152" s="285">
        <v>42</v>
      </c>
      <c r="I152" s="24">
        <v>103003</v>
      </c>
      <c r="J152" s="286">
        <v>278</v>
      </c>
      <c r="K152" s="285">
        <v>1</v>
      </c>
      <c r="L152" s="287">
        <v>525</v>
      </c>
      <c r="M152" s="288">
        <v>0</v>
      </c>
      <c r="N152" s="286">
        <v>0</v>
      </c>
      <c r="O152" s="289" t="s">
        <v>890</v>
      </c>
      <c r="P152" s="288">
        <v>0</v>
      </c>
      <c r="Q152" s="290">
        <v>0</v>
      </c>
      <c r="R152" s="291" t="s">
        <v>891</v>
      </c>
      <c r="S152" s="283" t="s">
        <v>1135</v>
      </c>
      <c r="T152" s="44">
        <v>1</v>
      </c>
      <c r="U152" s="292">
        <v>57</v>
      </c>
      <c r="V152" s="293">
        <v>18</v>
      </c>
      <c r="W152" s="294" t="s">
        <v>891</v>
      </c>
      <c r="X152" s="295" t="s">
        <v>891</v>
      </c>
      <c r="Y152" s="296">
        <v>0</v>
      </c>
      <c r="Z152" s="296" t="s">
        <v>891</v>
      </c>
      <c r="AA152" s="295" t="s">
        <v>891</v>
      </c>
      <c r="AB152" s="296">
        <v>0</v>
      </c>
      <c r="AC152" s="296"/>
      <c r="AD152" s="297" t="s">
        <v>891</v>
      </c>
      <c r="AE152" s="298" t="s">
        <v>891</v>
      </c>
      <c r="AF152" s="288">
        <v>0</v>
      </c>
      <c r="AG152" s="291">
        <v>43622</v>
      </c>
      <c r="AH152" s="291" t="s">
        <v>891</v>
      </c>
      <c r="AI152" s="291">
        <v>44952</v>
      </c>
      <c r="AJ152" s="291" t="s">
        <v>891</v>
      </c>
      <c r="AK152" s="283"/>
    </row>
    <row r="153" spans="1:37" hidden="1" x14ac:dyDescent="0.3">
      <c r="A153" s="282">
        <v>17362</v>
      </c>
      <c r="B153" s="283" t="s">
        <v>1136</v>
      </c>
      <c r="C153" s="146" t="s">
        <v>381</v>
      </c>
      <c r="D153" s="284">
        <v>1.25</v>
      </c>
      <c r="E153" s="283"/>
      <c r="F153" s="283"/>
      <c r="G153" s="283" t="s">
        <v>891</v>
      </c>
      <c r="H153" s="285">
        <v>0</v>
      </c>
      <c r="I153" s="24">
        <v>103003</v>
      </c>
      <c r="J153" s="286">
        <v>1.25</v>
      </c>
      <c r="K153" s="285">
        <v>5952</v>
      </c>
      <c r="L153" s="287">
        <v>0</v>
      </c>
      <c r="M153" s="288">
        <v>11622.5</v>
      </c>
      <c r="N153" s="286">
        <v>14528.125</v>
      </c>
      <c r="O153" s="289" t="s">
        <v>890</v>
      </c>
      <c r="P153" s="288">
        <v>0</v>
      </c>
      <c r="Q153" s="290">
        <v>0</v>
      </c>
      <c r="R153" s="291" t="s">
        <v>891</v>
      </c>
      <c r="S153" s="283" t="s">
        <v>1137</v>
      </c>
      <c r="T153" s="44">
        <v>1</v>
      </c>
      <c r="U153" s="292">
        <v>57</v>
      </c>
      <c r="V153" s="293">
        <v>15</v>
      </c>
      <c r="W153" s="294">
        <v>6989</v>
      </c>
      <c r="X153" s="295">
        <v>2023</v>
      </c>
      <c r="Y153" s="296">
        <v>1900</v>
      </c>
      <c r="Z153" s="296" t="s">
        <v>891</v>
      </c>
      <c r="AA153" s="295" t="s">
        <v>891</v>
      </c>
      <c r="AB153" s="296">
        <v>0</v>
      </c>
      <c r="AC153" s="296"/>
      <c r="AD153" s="297" t="s">
        <v>891</v>
      </c>
      <c r="AE153" s="298" t="s">
        <v>891</v>
      </c>
      <c r="AF153" s="288">
        <v>3006</v>
      </c>
      <c r="AG153" s="291">
        <v>44967</v>
      </c>
      <c r="AH153" s="291" t="s">
        <v>891</v>
      </c>
      <c r="AI153" s="291">
        <v>44959</v>
      </c>
      <c r="AJ153" s="291" t="s">
        <v>891</v>
      </c>
      <c r="AK153" s="283"/>
    </row>
    <row r="154" spans="1:37" hidden="1" x14ac:dyDescent="0.3">
      <c r="A154" s="282">
        <v>17370</v>
      </c>
      <c r="B154" s="283" t="s">
        <v>1138</v>
      </c>
      <c r="C154" s="146" t="s">
        <v>381</v>
      </c>
      <c r="D154" s="284">
        <v>1.25</v>
      </c>
      <c r="E154" s="283"/>
      <c r="F154" s="283"/>
      <c r="G154" s="283" t="s">
        <v>891</v>
      </c>
      <c r="H154" s="285">
        <v>0</v>
      </c>
      <c r="I154" s="24">
        <v>103003</v>
      </c>
      <c r="J154" s="286">
        <v>1.25</v>
      </c>
      <c r="K154" s="285">
        <v>5645</v>
      </c>
      <c r="L154" s="287">
        <v>0</v>
      </c>
      <c r="M154" s="288">
        <v>9841.94</v>
      </c>
      <c r="N154" s="286">
        <v>12302.424999999999</v>
      </c>
      <c r="O154" s="289" t="s">
        <v>890</v>
      </c>
      <c r="P154" s="288">
        <v>0</v>
      </c>
      <c r="Q154" s="290">
        <v>0</v>
      </c>
      <c r="R154" s="291" t="s">
        <v>891</v>
      </c>
      <c r="S154" s="283" t="s">
        <v>1137</v>
      </c>
      <c r="T154" s="44">
        <v>1</v>
      </c>
      <c r="U154" s="292">
        <v>57</v>
      </c>
      <c r="V154" s="293">
        <v>15</v>
      </c>
      <c r="W154" s="294">
        <v>6989</v>
      </c>
      <c r="X154" s="295">
        <v>2023</v>
      </c>
      <c r="Y154" s="296">
        <v>1900</v>
      </c>
      <c r="Z154" s="296" t="s">
        <v>891</v>
      </c>
      <c r="AA154" s="295" t="s">
        <v>891</v>
      </c>
      <c r="AB154" s="296">
        <v>0</v>
      </c>
      <c r="AC154" s="296"/>
      <c r="AD154" s="297" t="s">
        <v>891</v>
      </c>
      <c r="AE154" s="298" t="s">
        <v>891</v>
      </c>
      <c r="AF154" s="288">
        <v>2610</v>
      </c>
      <c r="AG154" s="291">
        <v>45009</v>
      </c>
      <c r="AH154" s="291" t="s">
        <v>891</v>
      </c>
      <c r="AI154" s="291">
        <v>44959</v>
      </c>
      <c r="AJ154" s="291" t="s">
        <v>891</v>
      </c>
      <c r="AK154" s="283"/>
    </row>
    <row r="155" spans="1:37" hidden="1" x14ac:dyDescent="0.3">
      <c r="A155" s="282">
        <v>17371</v>
      </c>
      <c r="B155" s="283" t="s">
        <v>1139</v>
      </c>
      <c r="C155" s="146" t="s">
        <v>381</v>
      </c>
      <c r="D155" s="284">
        <v>1.35</v>
      </c>
      <c r="E155" s="283"/>
      <c r="F155" s="283"/>
      <c r="G155" s="283" t="s">
        <v>891</v>
      </c>
      <c r="H155" s="285">
        <v>0</v>
      </c>
      <c r="I155" s="24">
        <v>103003</v>
      </c>
      <c r="J155" s="286">
        <v>1.35</v>
      </c>
      <c r="K155" s="285">
        <v>5652</v>
      </c>
      <c r="L155" s="287">
        <v>0</v>
      </c>
      <c r="M155" s="288">
        <v>9449</v>
      </c>
      <c r="N155" s="286">
        <v>12756.15</v>
      </c>
      <c r="O155" s="289" t="s">
        <v>890</v>
      </c>
      <c r="P155" s="288">
        <v>0</v>
      </c>
      <c r="Q155" s="290">
        <v>0</v>
      </c>
      <c r="R155" s="291" t="s">
        <v>891</v>
      </c>
      <c r="S155" s="283" t="s">
        <v>1137</v>
      </c>
      <c r="T155" s="44">
        <v>1</v>
      </c>
      <c r="U155" s="292">
        <v>57</v>
      </c>
      <c r="V155" s="293">
        <v>15</v>
      </c>
      <c r="W155" s="294">
        <v>6989</v>
      </c>
      <c r="X155" s="295">
        <v>2023</v>
      </c>
      <c r="Y155" s="296">
        <v>1900</v>
      </c>
      <c r="Z155" s="296" t="s">
        <v>891</v>
      </c>
      <c r="AA155" s="295" t="s">
        <v>891</v>
      </c>
      <c r="AB155" s="296">
        <v>0</v>
      </c>
      <c r="AC155" s="296"/>
      <c r="AD155" s="297" t="s">
        <v>891</v>
      </c>
      <c r="AE155" s="298" t="s">
        <v>891</v>
      </c>
      <c r="AF155" s="288">
        <v>2522</v>
      </c>
      <c r="AG155" s="291">
        <v>44967</v>
      </c>
      <c r="AH155" s="291" t="s">
        <v>891</v>
      </c>
      <c r="AI155" s="291">
        <v>44959</v>
      </c>
      <c r="AJ155" s="291" t="s">
        <v>891</v>
      </c>
      <c r="AK155" s="283"/>
    </row>
    <row r="156" spans="1:37" hidden="1" x14ac:dyDescent="0.3">
      <c r="A156" s="282">
        <v>17422</v>
      </c>
      <c r="B156" s="283" t="s">
        <v>1140</v>
      </c>
      <c r="C156" s="146" t="s">
        <v>264</v>
      </c>
      <c r="D156" s="284">
        <v>22.48</v>
      </c>
      <c r="E156" s="283"/>
      <c r="F156" s="283"/>
      <c r="G156" s="283" t="s">
        <v>891</v>
      </c>
      <c r="H156" s="285">
        <v>57</v>
      </c>
      <c r="I156" s="24">
        <v>103003</v>
      </c>
      <c r="J156" s="286">
        <v>22.48</v>
      </c>
      <c r="K156" s="285">
        <v>2</v>
      </c>
      <c r="L156" s="287">
        <v>335.29411764705878</v>
      </c>
      <c r="M156" s="288">
        <v>0</v>
      </c>
      <c r="N156" s="286">
        <v>0</v>
      </c>
      <c r="O156" s="289" t="s">
        <v>890</v>
      </c>
      <c r="P156" s="288">
        <v>0</v>
      </c>
      <c r="Q156" s="290">
        <v>0</v>
      </c>
      <c r="R156" s="291" t="s">
        <v>891</v>
      </c>
      <c r="S156" s="283" t="s">
        <v>1009</v>
      </c>
      <c r="T156" s="44">
        <v>1</v>
      </c>
      <c r="U156" s="292">
        <v>61</v>
      </c>
      <c r="V156" s="293">
        <v>11</v>
      </c>
      <c r="W156" s="294" t="s">
        <v>891</v>
      </c>
      <c r="X156" s="295" t="s">
        <v>891</v>
      </c>
      <c r="Y156" s="296">
        <v>0</v>
      </c>
      <c r="Z156" s="296" t="s">
        <v>891</v>
      </c>
      <c r="AA156" s="295" t="s">
        <v>891</v>
      </c>
      <c r="AB156" s="296">
        <v>0</v>
      </c>
      <c r="AC156" s="296"/>
      <c r="AD156" s="297" t="s">
        <v>891</v>
      </c>
      <c r="AE156" s="298" t="s">
        <v>891</v>
      </c>
      <c r="AF156" s="288">
        <v>0</v>
      </c>
      <c r="AG156" s="291">
        <v>45181</v>
      </c>
      <c r="AH156" s="291" t="s">
        <v>891</v>
      </c>
      <c r="AI156" s="291">
        <v>45145</v>
      </c>
      <c r="AJ156" s="291" t="s">
        <v>891</v>
      </c>
      <c r="AK156" s="283"/>
    </row>
    <row r="157" spans="1:37" hidden="1" x14ac:dyDescent="0.3">
      <c r="A157" s="282">
        <v>17426</v>
      </c>
      <c r="B157" s="283" t="s">
        <v>1141</v>
      </c>
      <c r="C157" s="146" t="s">
        <v>264</v>
      </c>
      <c r="D157" s="284">
        <v>64</v>
      </c>
      <c r="E157" s="283"/>
      <c r="F157" s="283"/>
      <c r="G157" s="283" t="s">
        <v>891</v>
      </c>
      <c r="H157" s="285">
        <v>3</v>
      </c>
      <c r="I157" s="24">
        <v>103003</v>
      </c>
      <c r="J157" s="286">
        <v>64</v>
      </c>
      <c r="K157" s="285">
        <v>20</v>
      </c>
      <c r="L157" s="287">
        <v>1.7964071856287427</v>
      </c>
      <c r="M157" s="288">
        <v>17.059999999999999</v>
      </c>
      <c r="N157" s="286">
        <v>1091.8399999999999</v>
      </c>
      <c r="O157" s="289" t="s">
        <v>890</v>
      </c>
      <c r="P157" s="288">
        <v>0</v>
      </c>
      <c r="Q157" s="290">
        <v>0</v>
      </c>
      <c r="R157" s="291" t="s">
        <v>891</v>
      </c>
      <c r="S157" s="283" t="s">
        <v>1009</v>
      </c>
      <c r="T157" s="44">
        <v>1</v>
      </c>
      <c r="U157" s="292">
        <v>61</v>
      </c>
      <c r="V157" s="293">
        <v>11</v>
      </c>
      <c r="W157" s="294" t="s">
        <v>891</v>
      </c>
      <c r="X157" s="295" t="s">
        <v>891</v>
      </c>
      <c r="Y157" s="296">
        <v>0</v>
      </c>
      <c r="Z157" s="296">
        <v>9624</v>
      </c>
      <c r="AA157" s="295">
        <v>2023</v>
      </c>
      <c r="AB157" s="296">
        <v>10</v>
      </c>
      <c r="AC157" s="296">
        <v>10</v>
      </c>
      <c r="AD157" s="297" t="s">
        <v>2044</v>
      </c>
      <c r="AE157" s="298">
        <v>45162</v>
      </c>
      <c r="AF157" s="288">
        <v>6</v>
      </c>
      <c r="AG157" s="291">
        <v>45006</v>
      </c>
      <c r="AH157" s="291" t="s">
        <v>891</v>
      </c>
      <c r="AI157" s="291">
        <v>45145</v>
      </c>
      <c r="AJ157" s="291" t="s">
        <v>891</v>
      </c>
      <c r="AK157" s="283"/>
    </row>
    <row r="158" spans="1:37" hidden="1" x14ac:dyDescent="0.3">
      <c r="A158" s="282">
        <v>17454</v>
      </c>
      <c r="B158" s="283" t="s">
        <v>1142</v>
      </c>
      <c r="C158" s="146" t="s">
        <v>381</v>
      </c>
      <c r="D158" s="284">
        <v>0.24</v>
      </c>
      <c r="E158" s="283"/>
      <c r="F158" s="283"/>
      <c r="G158" s="283" t="s">
        <v>891</v>
      </c>
      <c r="H158" s="285">
        <v>2346</v>
      </c>
      <c r="I158" s="24">
        <v>103003</v>
      </c>
      <c r="J158" s="286">
        <v>0.24</v>
      </c>
      <c r="K158" s="285">
        <v>4981</v>
      </c>
      <c r="L158" s="287">
        <v>3.7110270971415917</v>
      </c>
      <c r="M158" s="288">
        <v>9033.06</v>
      </c>
      <c r="N158" s="286">
        <v>2167.9344000000001</v>
      </c>
      <c r="O158" s="289" t="s">
        <v>890</v>
      </c>
      <c r="P158" s="288">
        <v>0</v>
      </c>
      <c r="Q158" s="290">
        <v>0</v>
      </c>
      <c r="R158" s="291" t="s">
        <v>891</v>
      </c>
      <c r="S158" s="283" t="s">
        <v>1143</v>
      </c>
      <c r="T158" s="44">
        <v>1</v>
      </c>
      <c r="U158" s="292">
        <v>57</v>
      </c>
      <c r="V158" s="293">
        <v>2</v>
      </c>
      <c r="W158" s="294" t="s">
        <v>891</v>
      </c>
      <c r="X158" s="295" t="s">
        <v>891</v>
      </c>
      <c r="Y158" s="296">
        <v>0</v>
      </c>
      <c r="Z158" s="296" t="s">
        <v>891</v>
      </c>
      <c r="AA158" s="295" t="s">
        <v>891</v>
      </c>
      <c r="AB158" s="296">
        <v>0</v>
      </c>
      <c r="AC158" s="296"/>
      <c r="AD158" s="297" t="s">
        <v>891</v>
      </c>
      <c r="AE158" s="298" t="s">
        <v>891</v>
      </c>
      <c r="AF158" s="288">
        <v>2528</v>
      </c>
      <c r="AG158" s="291">
        <v>44147</v>
      </c>
      <c r="AH158" s="291" t="s">
        <v>891</v>
      </c>
      <c r="AI158" s="291">
        <v>44126</v>
      </c>
      <c r="AJ158" s="291" t="s">
        <v>891</v>
      </c>
      <c r="AK158" s="283"/>
    </row>
    <row r="159" spans="1:37" hidden="1" x14ac:dyDescent="0.3">
      <c r="A159" s="282">
        <v>17562</v>
      </c>
      <c r="B159" s="283" t="s">
        <v>1144</v>
      </c>
      <c r="C159" s="146" t="s">
        <v>264</v>
      </c>
      <c r="D159" s="284">
        <v>6.35</v>
      </c>
      <c r="E159" s="283"/>
      <c r="F159" s="283"/>
      <c r="G159" s="283" t="s">
        <v>891</v>
      </c>
      <c r="H159" s="285">
        <v>443</v>
      </c>
      <c r="I159" s="24">
        <v>103003</v>
      </c>
      <c r="J159" s="286">
        <v>6.35</v>
      </c>
      <c r="K159" s="285">
        <v>40</v>
      </c>
      <c r="L159" s="287">
        <v>133.03303303303301</v>
      </c>
      <c r="M159" s="288">
        <v>0</v>
      </c>
      <c r="N159" s="286">
        <v>0</v>
      </c>
      <c r="O159" s="289" t="s">
        <v>890</v>
      </c>
      <c r="P159" s="288">
        <v>0</v>
      </c>
      <c r="Q159" s="290">
        <v>0</v>
      </c>
      <c r="R159" s="291" t="s">
        <v>891</v>
      </c>
      <c r="S159" s="283" t="s">
        <v>1145</v>
      </c>
      <c r="T159" s="44">
        <v>1</v>
      </c>
      <c r="U159" s="292">
        <v>83</v>
      </c>
      <c r="V159" s="293">
        <v>8</v>
      </c>
      <c r="W159" s="294" t="s">
        <v>891</v>
      </c>
      <c r="X159" s="295" t="s">
        <v>891</v>
      </c>
      <c r="Y159" s="296">
        <v>0</v>
      </c>
      <c r="Z159" s="296" t="s">
        <v>891</v>
      </c>
      <c r="AA159" s="295" t="s">
        <v>891</v>
      </c>
      <c r="AB159" s="296">
        <v>0</v>
      </c>
      <c r="AC159" s="296"/>
      <c r="AD159" s="297" t="s">
        <v>891</v>
      </c>
      <c r="AE159" s="298" t="s">
        <v>891</v>
      </c>
      <c r="AF159" s="288">
        <v>14</v>
      </c>
      <c r="AG159" s="291">
        <v>43280</v>
      </c>
      <c r="AH159" s="291" t="s">
        <v>891</v>
      </c>
      <c r="AI159" s="291">
        <v>44231</v>
      </c>
      <c r="AJ159" s="291" t="s">
        <v>891</v>
      </c>
      <c r="AK159" s="283"/>
    </row>
    <row r="160" spans="1:37" hidden="1" x14ac:dyDescent="0.3">
      <c r="A160" s="282">
        <v>17662</v>
      </c>
      <c r="B160" s="283" t="s">
        <v>1146</v>
      </c>
      <c r="C160" s="146" t="s">
        <v>381</v>
      </c>
      <c r="D160" s="284">
        <v>0.99</v>
      </c>
      <c r="E160" s="283"/>
      <c r="F160" s="283"/>
      <c r="G160" s="283" t="s">
        <v>891</v>
      </c>
      <c r="H160" s="285">
        <v>1410</v>
      </c>
      <c r="I160" s="24">
        <v>103003</v>
      </c>
      <c r="J160" s="286">
        <v>0.99</v>
      </c>
      <c r="K160" s="285">
        <v>10</v>
      </c>
      <c r="L160" s="287">
        <v>1698.7951807228915</v>
      </c>
      <c r="M160" s="288">
        <v>0</v>
      </c>
      <c r="N160" s="286">
        <v>0</v>
      </c>
      <c r="O160" s="289" t="s">
        <v>890</v>
      </c>
      <c r="P160" s="288">
        <v>0</v>
      </c>
      <c r="Q160" s="290">
        <v>0</v>
      </c>
      <c r="R160" s="291" t="s">
        <v>891</v>
      </c>
      <c r="S160" s="283" t="s">
        <v>1002</v>
      </c>
      <c r="T160" s="44">
        <v>1</v>
      </c>
      <c r="U160" s="292">
        <v>83</v>
      </c>
      <c r="V160" s="293">
        <v>2</v>
      </c>
      <c r="W160" s="294" t="s">
        <v>891</v>
      </c>
      <c r="X160" s="295" t="s">
        <v>891</v>
      </c>
      <c r="Y160" s="296">
        <v>0</v>
      </c>
      <c r="Z160" s="296" t="s">
        <v>891</v>
      </c>
      <c r="AA160" s="295" t="s">
        <v>891</v>
      </c>
      <c r="AB160" s="296">
        <v>0</v>
      </c>
      <c r="AC160" s="296"/>
      <c r="AD160" s="297" t="s">
        <v>891</v>
      </c>
      <c r="AE160" s="298" t="s">
        <v>891</v>
      </c>
      <c r="AF160" s="288">
        <v>4</v>
      </c>
      <c r="AG160" s="291">
        <v>43826</v>
      </c>
      <c r="AH160" s="291" t="s">
        <v>891</v>
      </c>
      <c r="AI160" s="291">
        <v>44349</v>
      </c>
      <c r="AJ160" s="291" t="s">
        <v>891</v>
      </c>
      <c r="AK160" s="283"/>
    </row>
    <row r="161" spans="1:37" hidden="1" x14ac:dyDescent="0.3">
      <c r="A161" s="282">
        <v>17663</v>
      </c>
      <c r="B161" s="283" t="s">
        <v>380</v>
      </c>
      <c r="C161" s="146" t="s">
        <v>381</v>
      </c>
      <c r="D161" s="284">
        <v>0.99</v>
      </c>
      <c r="E161" s="283"/>
      <c r="F161" s="283"/>
      <c r="G161" s="283" t="s">
        <v>891</v>
      </c>
      <c r="H161" s="285">
        <v>190</v>
      </c>
      <c r="I161" s="24">
        <v>103003</v>
      </c>
      <c r="J161" s="286">
        <v>0.99</v>
      </c>
      <c r="K161" s="285"/>
      <c r="L161" s="287">
        <v>0</v>
      </c>
      <c r="M161" s="288">
        <v>0</v>
      </c>
      <c r="N161" s="286">
        <v>0</v>
      </c>
      <c r="O161" s="289" t="s">
        <v>890</v>
      </c>
      <c r="P161" s="288">
        <v>0</v>
      </c>
      <c r="Q161" s="290">
        <v>0</v>
      </c>
      <c r="R161" s="291" t="s">
        <v>891</v>
      </c>
      <c r="S161" s="283" t="s">
        <v>1002</v>
      </c>
      <c r="T161" s="44">
        <v>1</v>
      </c>
      <c r="U161" s="292">
        <v>83</v>
      </c>
      <c r="V161" s="293">
        <v>2</v>
      </c>
      <c r="W161" s="294" t="s">
        <v>891</v>
      </c>
      <c r="X161" s="295" t="s">
        <v>891</v>
      </c>
      <c r="Y161" s="296">
        <v>0</v>
      </c>
      <c r="Z161" s="296" t="s">
        <v>891</v>
      </c>
      <c r="AA161" s="295" t="s">
        <v>891</v>
      </c>
      <c r="AB161" s="296">
        <v>0</v>
      </c>
      <c r="AC161" s="296"/>
      <c r="AD161" s="297" t="s">
        <v>891</v>
      </c>
      <c r="AE161" s="298" t="s">
        <v>891</v>
      </c>
      <c r="AF161" s="288">
        <v>0</v>
      </c>
      <c r="AG161" s="291">
        <v>44067</v>
      </c>
      <c r="AH161" s="291" t="s">
        <v>891</v>
      </c>
      <c r="AI161" s="291">
        <v>44040</v>
      </c>
      <c r="AJ161" s="291" t="s">
        <v>891</v>
      </c>
      <c r="AK161" s="283"/>
    </row>
    <row r="162" spans="1:37" hidden="1" x14ac:dyDescent="0.3">
      <c r="A162" s="282">
        <v>17696</v>
      </c>
      <c r="B162" s="283" t="s">
        <v>1147</v>
      </c>
      <c r="C162" s="146" t="s">
        <v>381</v>
      </c>
      <c r="D162" s="284">
        <v>2.4</v>
      </c>
      <c r="E162" s="283"/>
      <c r="F162" s="283"/>
      <c r="G162" s="283" t="s">
        <v>891</v>
      </c>
      <c r="H162" s="285">
        <v>0</v>
      </c>
      <c r="I162" s="24">
        <v>103003</v>
      </c>
      <c r="J162" s="286">
        <v>2.4</v>
      </c>
      <c r="K162" s="285">
        <v>84</v>
      </c>
      <c r="L162" s="287">
        <v>0</v>
      </c>
      <c r="M162" s="288">
        <v>0</v>
      </c>
      <c r="N162" s="286">
        <v>0</v>
      </c>
      <c r="O162" s="289" t="s">
        <v>890</v>
      </c>
      <c r="P162" s="288">
        <v>0</v>
      </c>
      <c r="Q162" s="290">
        <v>0</v>
      </c>
      <c r="R162" s="291" t="s">
        <v>891</v>
      </c>
      <c r="S162" s="283" t="s">
        <v>1002</v>
      </c>
      <c r="T162" s="44">
        <v>1</v>
      </c>
      <c r="U162" s="292">
        <v>83</v>
      </c>
      <c r="V162" s="293">
        <v>2</v>
      </c>
      <c r="W162" s="294">
        <v>2222</v>
      </c>
      <c r="X162" s="295">
        <v>2023</v>
      </c>
      <c r="Y162" s="296">
        <v>300</v>
      </c>
      <c r="Z162" s="296" t="s">
        <v>891</v>
      </c>
      <c r="AA162" s="295" t="s">
        <v>891</v>
      </c>
      <c r="AB162" s="296">
        <v>0</v>
      </c>
      <c r="AC162" s="296"/>
      <c r="AD162" s="297" t="s">
        <v>891</v>
      </c>
      <c r="AE162" s="298" t="s">
        <v>891</v>
      </c>
      <c r="AF162" s="288">
        <v>28</v>
      </c>
      <c r="AG162" s="291">
        <v>44743</v>
      </c>
      <c r="AH162" s="291" t="s">
        <v>891</v>
      </c>
      <c r="AI162" s="291">
        <v>44922</v>
      </c>
      <c r="AJ162" s="291" t="s">
        <v>891</v>
      </c>
      <c r="AK162" s="283"/>
    </row>
    <row r="163" spans="1:37" hidden="1" x14ac:dyDescent="0.3">
      <c r="A163" s="282">
        <v>17698</v>
      </c>
      <c r="B163" s="283" t="s">
        <v>1148</v>
      </c>
      <c r="C163" s="146" t="s">
        <v>381</v>
      </c>
      <c r="D163" s="284">
        <v>2.76</v>
      </c>
      <c r="E163" s="283"/>
      <c r="F163" s="283"/>
      <c r="G163" s="283" t="s">
        <v>891</v>
      </c>
      <c r="H163" s="285">
        <v>146</v>
      </c>
      <c r="I163" s="24">
        <v>103003</v>
      </c>
      <c r="J163" s="286">
        <v>2.76</v>
      </c>
      <c r="K163" s="285">
        <v>301</v>
      </c>
      <c r="L163" s="287">
        <v>5.7639163047769451</v>
      </c>
      <c r="M163" s="288">
        <v>0</v>
      </c>
      <c r="N163" s="286">
        <v>0</v>
      </c>
      <c r="O163" s="289" t="s">
        <v>890</v>
      </c>
      <c r="P163" s="288">
        <v>0</v>
      </c>
      <c r="Q163" s="290">
        <v>0</v>
      </c>
      <c r="R163" s="291" t="s">
        <v>891</v>
      </c>
      <c r="S163" s="283" t="s">
        <v>1002</v>
      </c>
      <c r="T163" s="44">
        <v>1</v>
      </c>
      <c r="U163" s="292">
        <v>83</v>
      </c>
      <c r="V163" s="293">
        <v>2</v>
      </c>
      <c r="W163" s="294">
        <v>2659</v>
      </c>
      <c r="X163" s="295">
        <v>2023</v>
      </c>
      <c r="Y163" s="296">
        <v>400</v>
      </c>
      <c r="Z163" s="296" t="s">
        <v>891</v>
      </c>
      <c r="AA163" s="295" t="s">
        <v>891</v>
      </c>
      <c r="AB163" s="296">
        <v>0</v>
      </c>
      <c r="AC163" s="296"/>
      <c r="AD163" s="297" t="s">
        <v>891</v>
      </c>
      <c r="AE163" s="298" t="s">
        <v>891</v>
      </c>
      <c r="AF163" s="288">
        <v>102</v>
      </c>
      <c r="AG163" s="291">
        <v>44928</v>
      </c>
      <c r="AH163" s="291" t="s">
        <v>891</v>
      </c>
      <c r="AI163" s="291">
        <v>44952</v>
      </c>
      <c r="AJ163" s="291" t="s">
        <v>891</v>
      </c>
      <c r="AK163" s="283"/>
    </row>
    <row r="164" spans="1:37" hidden="1" x14ac:dyDescent="0.3">
      <c r="A164" s="282">
        <v>17704</v>
      </c>
      <c r="B164" s="283" t="s">
        <v>1149</v>
      </c>
      <c r="C164" s="146" t="s">
        <v>264</v>
      </c>
      <c r="D164" s="284">
        <v>17.8</v>
      </c>
      <c r="E164" s="283"/>
      <c r="F164" s="283"/>
      <c r="G164" s="283" t="s">
        <v>891</v>
      </c>
      <c r="H164" s="285">
        <v>107</v>
      </c>
      <c r="I164" s="24">
        <v>103003</v>
      </c>
      <c r="J164" s="286">
        <v>17.8</v>
      </c>
      <c r="K164" s="285">
        <v>109</v>
      </c>
      <c r="L164" s="287">
        <v>8.56</v>
      </c>
      <c r="M164" s="288">
        <v>18</v>
      </c>
      <c r="N164" s="286">
        <v>320.39999999999998</v>
      </c>
      <c r="O164" s="289" t="s">
        <v>890</v>
      </c>
      <c r="P164" s="288">
        <v>0</v>
      </c>
      <c r="Q164" s="290">
        <v>0</v>
      </c>
      <c r="R164" s="291" t="s">
        <v>891</v>
      </c>
      <c r="S164" s="283" t="s">
        <v>1027</v>
      </c>
      <c r="T164" s="44">
        <v>1</v>
      </c>
      <c r="U164" s="292">
        <v>51</v>
      </c>
      <c r="V164" s="293">
        <v>12</v>
      </c>
      <c r="W164" s="294">
        <v>2430</v>
      </c>
      <c r="X164" s="295">
        <v>2023</v>
      </c>
      <c r="Y164" s="296">
        <v>100</v>
      </c>
      <c r="Z164" s="296" t="s">
        <v>891</v>
      </c>
      <c r="AA164" s="295" t="s">
        <v>891</v>
      </c>
      <c r="AB164" s="296">
        <v>0</v>
      </c>
      <c r="AC164" s="296"/>
      <c r="AD164" s="297" t="s">
        <v>891</v>
      </c>
      <c r="AE164" s="298" t="s">
        <v>891</v>
      </c>
      <c r="AF164" s="288">
        <v>50</v>
      </c>
      <c r="AG164" s="291">
        <v>44140</v>
      </c>
      <c r="AH164" s="291" t="s">
        <v>891</v>
      </c>
      <c r="AI164" s="291">
        <v>44592</v>
      </c>
      <c r="AJ164" s="291" t="s">
        <v>891</v>
      </c>
      <c r="AK164" s="283"/>
    </row>
    <row r="165" spans="1:37" hidden="1" x14ac:dyDescent="0.3">
      <c r="A165" s="282">
        <v>17946</v>
      </c>
      <c r="B165" s="283" t="s">
        <v>1150</v>
      </c>
      <c r="C165" s="146" t="s">
        <v>264</v>
      </c>
      <c r="D165" s="284">
        <v>5.29</v>
      </c>
      <c r="E165" s="283"/>
      <c r="F165" s="283"/>
      <c r="G165" s="283" t="s">
        <v>891</v>
      </c>
      <c r="H165" s="285">
        <v>2316</v>
      </c>
      <c r="I165" s="24">
        <v>103003</v>
      </c>
      <c r="J165" s="286">
        <v>5.29</v>
      </c>
      <c r="K165" s="285">
        <v>20</v>
      </c>
      <c r="L165" s="287">
        <v>1386.8263473053892</v>
      </c>
      <c r="M165" s="288">
        <v>0</v>
      </c>
      <c r="N165" s="286">
        <v>0</v>
      </c>
      <c r="O165" s="289" t="s">
        <v>890</v>
      </c>
      <c r="P165" s="288">
        <v>0</v>
      </c>
      <c r="Q165" s="290">
        <v>0</v>
      </c>
      <c r="R165" s="291" t="s">
        <v>891</v>
      </c>
      <c r="S165" s="283" t="s">
        <v>892</v>
      </c>
      <c r="T165" s="44">
        <v>1</v>
      </c>
      <c r="U165" s="292">
        <v>70</v>
      </c>
      <c r="V165" s="293">
        <v>17</v>
      </c>
      <c r="W165" s="294" t="s">
        <v>891</v>
      </c>
      <c r="X165" s="295" t="s">
        <v>891</v>
      </c>
      <c r="Y165" s="296">
        <v>0</v>
      </c>
      <c r="Z165" s="296" t="s">
        <v>891</v>
      </c>
      <c r="AA165" s="295" t="s">
        <v>891</v>
      </c>
      <c r="AB165" s="296">
        <v>0</v>
      </c>
      <c r="AC165" s="296"/>
      <c r="AD165" s="297" t="s">
        <v>891</v>
      </c>
      <c r="AE165" s="298" t="s">
        <v>891</v>
      </c>
      <c r="AF165" s="288">
        <v>6</v>
      </c>
      <c r="AG165" s="291">
        <v>43105</v>
      </c>
      <c r="AH165" s="291" t="s">
        <v>891</v>
      </c>
      <c r="AI165" s="291">
        <v>43045</v>
      </c>
      <c r="AJ165" s="291" t="s">
        <v>891</v>
      </c>
      <c r="AK165" s="283"/>
    </row>
    <row r="166" spans="1:37" hidden="1" x14ac:dyDescent="0.3">
      <c r="A166" s="282">
        <v>18337</v>
      </c>
      <c r="B166" s="283" t="s">
        <v>1151</v>
      </c>
      <c r="C166" s="146" t="s">
        <v>321</v>
      </c>
      <c r="D166" s="284">
        <v>28.66</v>
      </c>
      <c r="E166" s="283"/>
      <c r="F166" s="283"/>
      <c r="G166" s="283" t="s">
        <v>891</v>
      </c>
      <c r="H166" s="285">
        <v>22</v>
      </c>
      <c r="I166" s="24">
        <v>103003</v>
      </c>
      <c r="J166" s="286">
        <v>28.66</v>
      </c>
      <c r="K166" s="285">
        <v>6</v>
      </c>
      <c r="L166" s="287">
        <v>44</v>
      </c>
      <c r="M166" s="288">
        <v>0</v>
      </c>
      <c r="N166" s="286">
        <v>0</v>
      </c>
      <c r="O166" s="289" t="s">
        <v>890</v>
      </c>
      <c r="P166" s="288">
        <v>0</v>
      </c>
      <c r="Q166" s="290">
        <v>0</v>
      </c>
      <c r="R166" s="291" t="s">
        <v>891</v>
      </c>
      <c r="S166" s="283" t="s">
        <v>997</v>
      </c>
      <c r="T166" s="44">
        <v>1</v>
      </c>
      <c r="U166" s="292">
        <v>67</v>
      </c>
      <c r="V166" s="293">
        <v>6</v>
      </c>
      <c r="W166" s="294" t="s">
        <v>891</v>
      </c>
      <c r="X166" s="295" t="s">
        <v>891</v>
      </c>
      <c r="Y166" s="296">
        <v>0</v>
      </c>
      <c r="Z166" s="296" t="s">
        <v>891</v>
      </c>
      <c r="AA166" s="295" t="s">
        <v>891</v>
      </c>
      <c r="AB166" s="296">
        <v>0</v>
      </c>
      <c r="AC166" s="296"/>
      <c r="AD166" s="297" t="s">
        <v>891</v>
      </c>
      <c r="AE166" s="298" t="s">
        <v>891</v>
      </c>
      <c r="AF166" s="288">
        <v>2</v>
      </c>
      <c r="AG166" s="291">
        <v>43571</v>
      </c>
      <c r="AH166" s="291" t="s">
        <v>891</v>
      </c>
      <c r="AI166" s="291">
        <v>44547</v>
      </c>
      <c r="AJ166" s="291" t="s">
        <v>891</v>
      </c>
      <c r="AK166" s="283"/>
    </row>
    <row r="167" spans="1:37" hidden="1" x14ac:dyDescent="0.3">
      <c r="A167" s="282">
        <v>18346</v>
      </c>
      <c r="B167" s="283" t="s">
        <v>1152</v>
      </c>
      <c r="C167" s="146" t="s">
        <v>321</v>
      </c>
      <c r="D167" s="284">
        <v>14.87</v>
      </c>
      <c r="E167" s="283"/>
      <c r="F167" s="283"/>
      <c r="G167" s="283" t="s">
        <v>891</v>
      </c>
      <c r="H167" s="285">
        <v>251</v>
      </c>
      <c r="I167" s="24">
        <v>103003</v>
      </c>
      <c r="J167" s="286">
        <v>14.87</v>
      </c>
      <c r="K167" s="285">
        <v>10</v>
      </c>
      <c r="L167" s="287">
        <v>302.40963855421683</v>
      </c>
      <c r="M167" s="288">
        <v>0</v>
      </c>
      <c r="N167" s="286">
        <v>0</v>
      </c>
      <c r="O167" s="289" t="s">
        <v>890</v>
      </c>
      <c r="P167" s="288">
        <v>0</v>
      </c>
      <c r="Q167" s="290">
        <v>0</v>
      </c>
      <c r="R167" s="291" t="s">
        <v>891</v>
      </c>
      <c r="S167" s="283" t="s">
        <v>997</v>
      </c>
      <c r="T167" s="44">
        <v>1</v>
      </c>
      <c r="U167" s="292">
        <v>67</v>
      </c>
      <c r="V167" s="293">
        <v>6</v>
      </c>
      <c r="W167" s="294" t="s">
        <v>891</v>
      </c>
      <c r="X167" s="295" t="s">
        <v>891</v>
      </c>
      <c r="Y167" s="296">
        <v>0</v>
      </c>
      <c r="Z167" s="296" t="s">
        <v>891</v>
      </c>
      <c r="AA167" s="295" t="s">
        <v>891</v>
      </c>
      <c r="AB167" s="296">
        <v>0</v>
      </c>
      <c r="AC167" s="296"/>
      <c r="AD167" s="297" t="s">
        <v>891</v>
      </c>
      <c r="AE167" s="298" t="s">
        <v>891</v>
      </c>
      <c r="AF167" s="288">
        <v>4</v>
      </c>
      <c r="AG167" s="291">
        <v>43853</v>
      </c>
      <c r="AH167" s="291" t="s">
        <v>891</v>
      </c>
      <c r="AI167" s="291">
        <v>44922</v>
      </c>
      <c r="AJ167" s="291" t="s">
        <v>891</v>
      </c>
      <c r="AK167" s="283"/>
    </row>
    <row r="168" spans="1:37" hidden="1" x14ac:dyDescent="0.3">
      <c r="A168" s="282">
        <v>18353</v>
      </c>
      <c r="B168" s="283" t="s">
        <v>1153</v>
      </c>
      <c r="C168" s="146" t="s">
        <v>321</v>
      </c>
      <c r="D168" s="284">
        <v>10.9</v>
      </c>
      <c r="E168" s="283"/>
      <c r="F168" s="283"/>
      <c r="G168" s="283" t="s">
        <v>891</v>
      </c>
      <c r="H168" s="285">
        <v>0</v>
      </c>
      <c r="I168" s="24">
        <v>103003</v>
      </c>
      <c r="J168" s="286">
        <v>10.9</v>
      </c>
      <c r="K168" s="285">
        <v>106</v>
      </c>
      <c r="L168" s="287">
        <v>0</v>
      </c>
      <c r="M168" s="288">
        <v>0</v>
      </c>
      <c r="N168" s="286">
        <v>0</v>
      </c>
      <c r="O168" s="289" t="s">
        <v>890</v>
      </c>
      <c r="P168" s="288">
        <v>0</v>
      </c>
      <c r="Q168" s="290">
        <v>0</v>
      </c>
      <c r="R168" s="291" t="s">
        <v>891</v>
      </c>
      <c r="S168" s="283" t="s">
        <v>997</v>
      </c>
      <c r="T168" s="44">
        <v>1</v>
      </c>
      <c r="U168" s="292">
        <v>67</v>
      </c>
      <c r="V168" s="293">
        <v>6</v>
      </c>
      <c r="W168" s="294">
        <v>2480</v>
      </c>
      <c r="X168" s="295">
        <v>2023</v>
      </c>
      <c r="Y168" s="296">
        <v>1000</v>
      </c>
      <c r="Z168" s="296" t="s">
        <v>891</v>
      </c>
      <c r="AA168" s="295" t="s">
        <v>891</v>
      </c>
      <c r="AB168" s="296">
        <v>0</v>
      </c>
      <c r="AC168" s="296"/>
      <c r="AD168" s="297" t="s">
        <v>891</v>
      </c>
      <c r="AE168" s="298" t="s">
        <v>891</v>
      </c>
      <c r="AF168" s="288">
        <v>72</v>
      </c>
      <c r="AG168" s="291">
        <v>44943</v>
      </c>
      <c r="AH168" s="291" t="s">
        <v>891</v>
      </c>
      <c r="AI168" s="291">
        <v>45105</v>
      </c>
      <c r="AJ168" s="291" t="s">
        <v>891</v>
      </c>
      <c r="AK168" s="283"/>
    </row>
    <row r="169" spans="1:37" hidden="1" x14ac:dyDescent="0.3">
      <c r="A169" s="282">
        <v>18357</v>
      </c>
      <c r="B169" s="283" t="s">
        <v>1154</v>
      </c>
      <c r="C169" s="146" t="s">
        <v>321</v>
      </c>
      <c r="D169" s="284">
        <v>11.48</v>
      </c>
      <c r="E169" s="283"/>
      <c r="F169" s="283"/>
      <c r="G169" s="283" t="s">
        <v>891</v>
      </c>
      <c r="H169" s="285">
        <v>329</v>
      </c>
      <c r="I169" s="24">
        <v>103003</v>
      </c>
      <c r="J169" s="286">
        <v>11.48</v>
      </c>
      <c r="K169" s="285">
        <v>124</v>
      </c>
      <c r="L169" s="287">
        <v>17.707212055974168</v>
      </c>
      <c r="M169" s="288">
        <v>0</v>
      </c>
      <c r="N169" s="286">
        <v>0</v>
      </c>
      <c r="O169" s="289" t="s">
        <v>890</v>
      </c>
      <c r="P169" s="288">
        <v>0</v>
      </c>
      <c r="Q169" s="290">
        <v>0</v>
      </c>
      <c r="R169" s="291" t="s">
        <v>891</v>
      </c>
      <c r="S169" s="283" t="s">
        <v>997</v>
      </c>
      <c r="T169" s="44">
        <v>1</v>
      </c>
      <c r="U169" s="292">
        <v>67</v>
      </c>
      <c r="V169" s="293">
        <v>6</v>
      </c>
      <c r="W169" s="294">
        <v>2481</v>
      </c>
      <c r="X169" s="295">
        <v>2023</v>
      </c>
      <c r="Y169" s="296">
        <v>800</v>
      </c>
      <c r="Z169" s="296" t="s">
        <v>891</v>
      </c>
      <c r="AA169" s="295" t="s">
        <v>891</v>
      </c>
      <c r="AB169" s="296">
        <v>0</v>
      </c>
      <c r="AC169" s="296"/>
      <c r="AD169" s="297" t="s">
        <v>891</v>
      </c>
      <c r="AE169" s="298" t="s">
        <v>891</v>
      </c>
      <c r="AF169" s="288">
        <v>74</v>
      </c>
      <c r="AG169" s="291">
        <v>44943</v>
      </c>
      <c r="AH169" s="291" t="s">
        <v>891</v>
      </c>
      <c r="AI169" s="291">
        <v>45105</v>
      </c>
      <c r="AJ169" s="291" t="s">
        <v>891</v>
      </c>
      <c r="AK169" s="283"/>
    </row>
    <row r="170" spans="1:37" hidden="1" x14ac:dyDescent="0.3">
      <c r="A170" s="282">
        <v>18358</v>
      </c>
      <c r="B170" s="283" t="s">
        <v>1155</v>
      </c>
      <c r="C170" s="146" t="s">
        <v>321</v>
      </c>
      <c r="D170" s="284">
        <v>11.48</v>
      </c>
      <c r="E170" s="283"/>
      <c r="F170" s="283"/>
      <c r="G170" s="283" t="s">
        <v>891</v>
      </c>
      <c r="H170" s="285">
        <v>139</v>
      </c>
      <c r="I170" s="24">
        <v>103003</v>
      </c>
      <c r="J170" s="286">
        <v>11.48</v>
      </c>
      <c r="K170" s="285">
        <v>137</v>
      </c>
      <c r="L170" s="287">
        <v>9.4237288135593218</v>
      </c>
      <c r="M170" s="288">
        <v>76.5</v>
      </c>
      <c r="N170" s="286">
        <v>878.22</v>
      </c>
      <c r="O170" s="289" t="s">
        <v>890</v>
      </c>
      <c r="P170" s="288">
        <v>0</v>
      </c>
      <c r="Q170" s="290">
        <v>0</v>
      </c>
      <c r="R170" s="291" t="s">
        <v>891</v>
      </c>
      <c r="S170" s="283" t="s">
        <v>997</v>
      </c>
      <c r="T170" s="44">
        <v>1</v>
      </c>
      <c r="U170" s="292">
        <v>67</v>
      </c>
      <c r="V170" s="293">
        <v>6</v>
      </c>
      <c r="W170" s="294">
        <v>2483</v>
      </c>
      <c r="X170" s="295">
        <v>2023</v>
      </c>
      <c r="Y170" s="296">
        <v>50</v>
      </c>
      <c r="Z170" s="296" t="s">
        <v>891</v>
      </c>
      <c r="AA170" s="295" t="s">
        <v>891</v>
      </c>
      <c r="AB170" s="296">
        <v>0</v>
      </c>
      <c r="AC170" s="296"/>
      <c r="AD170" s="297" t="s">
        <v>891</v>
      </c>
      <c r="AE170" s="298" t="s">
        <v>891</v>
      </c>
      <c r="AF170" s="288">
        <v>60</v>
      </c>
      <c r="AG170" s="291">
        <v>43839</v>
      </c>
      <c r="AH170" s="291" t="s">
        <v>891</v>
      </c>
      <c r="AI170" s="291">
        <v>45105</v>
      </c>
      <c r="AJ170" s="291" t="s">
        <v>891</v>
      </c>
      <c r="AK170" s="283"/>
    </row>
    <row r="171" spans="1:37" hidden="1" x14ac:dyDescent="0.3">
      <c r="A171" s="282">
        <v>19842</v>
      </c>
      <c r="B171" s="283" t="s">
        <v>1156</v>
      </c>
      <c r="C171" s="146" t="s">
        <v>264</v>
      </c>
      <c r="D171" s="284">
        <v>0.44</v>
      </c>
      <c r="E171" s="283"/>
      <c r="F171" s="283"/>
      <c r="G171" s="283" t="s">
        <v>891</v>
      </c>
      <c r="H171" s="285">
        <v>0</v>
      </c>
      <c r="I171" s="24">
        <v>103003</v>
      </c>
      <c r="J171" s="286">
        <v>0.44791999999999998</v>
      </c>
      <c r="K171" s="285">
        <v>8755</v>
      </c>
      <c r="L171" s="287">
        <v>0</v>
      </c>
      <c r="M171" s="288">
        <v>12347</v>
      </c>
      <c r="N171" s="286">
        <v>5432.68</v>
      </c>
      <c r="O171" s="289" t="s">
        <v>890</v>
      </c>
      <c r="P171" s="288">
        <v>0</v>
      </c>
      <c r="Q171" s="290">
        <v>0</v>
      </c>
      <c r="R171" s="291" t="s">
        <v>891</v>
      </c>
      <c r="S171" s="283" t="s">
        <v>1157</v>
      </c>
      <c r="T171" s="44">
        <v>1</v>
      </c>
      <c r="U171" s="292">
        <v>62</v>
      </c>
      <c r="V171" s="293">
        <v>12</v>
      </c>
      <c r="W171" s="294">
        <v>8985</v>
      </c>
      <c r="X171" s="295">
        <v>2023</v>
      </c>
      <c r="Y171" s="296">
        <v>2800</v>
      </c>
      <c r="Z171" s="296" t="s">
        <v>891</v>
      </c>
      <c r="AA171" s="295" t="s">
        <v>891</v>
      </c>
      <c r="AB171" s="296">
        <v>0</v>
      </c>
      <c r="AC171" s="296"/>
      <c r="AD171" s="297" t="s">
        <v>891</v>
      </c>
      <c r="AE171" s="298" t="s">
        <v>891</v>
      </c>
      <c r="AF171" s="288">
        <v>3366</v>
      </c>
      <c r="AG171" s="291">
        <v>44606</v>
      </c>
      <c r="AH171" s="291" t="s">
        <v>891</v>
      </c>
      <c r="AI171" s="291">
        <v>44582</v>
      </c>
      <c r="AJ171" s="291" t="s">
        <v>891</v>
      </c>
      <c r="AK171" s="283"/>
    </row>
    <row r="172" spans="1:37" hidden="1" x14ac:dyDescent="0.3">
      <c r="A172" s="282">
        <v>19871</v>
      </c>
      <c r="B172" s="283" t="s">
        <v>1158</v>
      </c>
      <c r="C172" s="146" t="s">
        <v>264</v>
      </c>
      <c r="D172" s="284">
        <v>4.17</v>
      </c>
      <c r="E172" s="283"/>
      <c r="F172" s="283"/>
      <c r="G172" s="283" t="s">
        <v>891</v>
      </c>
      <c r="H172" s="285">
        <v>96</v>
      </c>
      <c r="I172" s="24">
        <v>103003</v>
      </c>
      <c r="J172" s="286">
        <v>4.17</v>
      </c>
      <c r="K172" s="285">
        <v>40</v>
      </c>
      <c r="L172" s="287">
        <v>28.828828828828829</v>
      </c>
      <c r="M172" s="288">
        <v>0</v>
      </c>
      <c r="N172" s="286">
        <v>0</v>
      </c>
      <c r="O172" s="289" t="s">
        <v>890</v>
      </c>
      <c r="P172" s="288">
        <v>0</v>
      </c>
      <c r="Q172" s="290">
        <v>0</v>
      </c>
      <c r="R172" s="291" t="s">
        <v>891</v>
      </c>
      <c r="S172" s="283" t="s">
        <v>1159</v>
      </c>
      <c r="T172" s="44">
        <v>1</v>
      </c>
      <c r="U172" s="292">
        <v>70</v>
      </c>
      <c r="V172" s="293">
        <v>31</v>
      </c>
      <c r="W172" s="294" t="s">
        <v>891</v>
      </c>
      <c r="X172" s="295" t="s">
        <v>891</v>
      </c>
      <c r="Y172" s="296">
        <v>0</v>
      </c>
      <c r="Z172" s="296" t="s">
        <v>891</v>
      </c>
      <c r="AA172" s="295" t="s">
        <v>891</v>
      </c>
      <c r="AB172" s="296">
        <v>0</v>
      </c>
      <c r="AC172" s="296"/>
      <c r="AD172" s="297" t="s">
        <v>891</v>
      </c>
      <c r="AE172" s="298" t="s">
        <v>891</v>
      </c>
      <c r="AF172" s="288">
        <v>14</v>
      </c>
      <c r="AG172" s="291">
        <v>44375</v>
      </c>
      <c r="AH172" s="291" t="s">
        <v>891</v>
      </c>
      <c r="AI172" s="291">
        <v>44890</v>
      </c>
      <c r="AJ172" s="291" t="s">
        <v>891</v>
      </c>
      <c r="AK172" s="283"/>
    </row>
    <row r="173" spans="1:37" hidden="1" x14ac:dyDescent="0.3">
      <c r="A173" s="282">
        <v>19882</v>
      </c>
      <c r="B173" s="283" t="s">
        <v>1160</v>
      </c>
      <c r="C173" s="146" t="s">
        <v>264</v>
      </c>
      <c r="D173" s="284">
        <v>3.98</v>
      </c>
      <c r="E173" s="283"/>
      <c r="F173" s="283"/>
      <c r="G173" s="283" t="s">
        <v>891</v>
      </c>
      <c r="H173" s="285">
        <v>224</v>
      </c>
      <c r="I173" s="24">
        <v>103003</v>
      </c>
      <c r="J173" s="286">
        <v>3.9693100000000001</v>
      </c>
      <c r="K173" s="285">
        <v>34</v>
      </c>
      <c r="L173" s="287">
        <v>79.15194346289752</v>
      </c>
      <c r="M173" s="288">
        <v>0</v>
      </c>
      <c r="N173" s="286">
        <v>0</v>
      </c>
      <c r="O173" s="289" t="s">
        <v>890</v>
      </c>
      <c r="P173" s="288">
        <v>0</v>
      </c>
      <c r="Q173" s="290">
        <v>0</v>
      </c>
      <c r="R173" s="291" t="s">
        <v>891</v>
      </c>
      <c r="S173" s="283" t="s">
        <v>1159</v>
      </c>
      <c r="T173" s="44">
        <v>1</v>
      </c>
      <c r="U173" s="292">
        <v>70</v>
      </c>
      <c r="V173" s="293">
        <v>31</v>
      </c>
      <c r="W173" s="294" t="s">
        <v>891</v>
      </c>
      <c r="X173" s="295" t="s">
        <v>891</v>
      </c>
      <c r="Y173" s="296">
        <v>0</v>
      </c>
      <c r="Z173" s="296" t="s">
        <v>891</v>
      </c>
      <c r="AA173" s="295" t="s">
        <v>891</v>
      </c>
      <c r="AB173" s="296">
        <v>0</v>
      </c>
      <c r="AC173" s="296"/>
      <c r="AD173" s="297" t="s">
        <v>891</v>
      </c>
      <c r="AE173" s="298" t="s">
        <v>891</v>
      </c>
      <c r="AF173" s="288">
        <v>12</v>
      </c>
      <c r="AG173" s="291">
        <v>43748</v>
      </c>
      <c r="AH173" s="291" t="s">
        <v>891</v>
      </c>
      <c r="AI173" s="291">
        <v>43619</v>
      </c>
      <c r="AJ173" s="291" t="s">
        <v>891</v>
      </c>
      <c r="AK173" s="283"/>
    </row>
    <row r="174" spans="1:37" hidden="1" x14ac:dyDescent="0.3">
      <c r="A174" s="282">
        <v>19883</v>
      </c>
      <c r="B174" s="283" t="s">
        <v>1161</v>
      </c>
      <c r="C174" s="146" t="s">
        <v>264</v>
      </c>
      <c r="D174" s="284">
        <v>3.45</v>
      </c>
      <c r="E174" s="283"/>
      <c r="F174" s="283"/>
      <c r="G174" s="283" t="s">
        <v>891</v>
      </c>
      <c r="H174" s="285">
        <v>547</v>
      </c>
      <c r="I174" s="24">
        <v>103003</v>
      </c>
      <c r="J174" s="286">
        <v>3.45</v>
      </c>
      <c r="K174" s="285">
        <v>40</v>
      </c>
      <c r="L174" s="287">
        <v>156.28571428571428</v>
      </c>
      <c r="M174" s="288">
        <v>0</v>
      </c>
      <c r="N174" s="286">
        <v>0</v>
      </c>
      <c r="O174" s="289" t="s">
        <v>890</v>
      </c>
      <c r="P174" s="288">
        <v>0</v>
      </c>
      <c r="Q174" s="290">
        <v>0</v>
      </c>
      <c r="R174" s="291" t="s">
        <v>891</v>
      </c>
      <c r="S174" s="283" t="s">
        <v>1159</v>
      </c>
      <c r="T174" s="44">
        <v>1</v>
      </c>
      <c r="U174" s="292">
        <v>70</v>
      </c>
      <c r="V174" s="293">
        <v>31</v>
      </c>
      <c r="W174" s="294" t="s">
        <v>891</v>
      </c>
      <c r="X174" s="295" t="s">
        <v>891</v>
      </c>
      <c r="Y174" s="296">
        <v>0</v>
      </c>
      <c r="Z174" s="296" t="s">
        <v>891</v>
      </c>
      <c r="AA174" s="295" t="s">
        <v>891</v>
      </c>
      <c r="AB174" s="296">
        <v>0</v>
      </c>
      <c r="AC174" s="296"/>
      <c r="AD174" s="297" t="s">
        <v>891</v>
      </c>
      <c r="AE174" s="298" t="s">
        <v>891</v>
      </c>
      <c r="AF174" s="288">
        <v>14</v>
      </c>
      <c r="AG174" s="291">
        <v>44571</v>
      </c>
      <c r="AH174" s="291" t="s">
        <v>891</v>
      </c>
      <c r="AI174" s="291">
        <v>44536</v>
      </c>
      <c r="AJ174" s="291" t="s">
        <v>891</v>
      </c>
      <c r="AK174" s="283"/>
    </row>
    <row r="175" spans="1:37" hidden="1" x14ac:dyDescent="0.3">
      <c r="A175" s="282">
        <v>19998</v>
      </c>
      <c r="B175" s="283" t="s">
        <v>1162</v>
      </c>
      <c r="C175" s="146" t="s">
        <v>264</v>
      </c>
      <c r="D175" s="284">
        <v>10.45</v>
      </c>
      <c r="E175" s="283"/>
      <c r="F175" s="283"/>
      <c r="G175" s="283" t="s">
        <v>891</v>
      </c>
      <c r="H175" s="285">
        <v>0</v>
      </c>
      <c r="I175" s="24">
        <v>103003</v>
      </c>
      <c r="J175" s="286">
        <v>10.45</v>
      </c>
      <c r="K175" s="285">
        <v>17</v>
      </c>
      <c r="L175" s="287">
        <v>0</v>
      </c>
      <c r="M175" s="288">
        <v>0</v>
      </c>
      <c r="N175" s="286">
        <v>0</v>
      </c>
      <c r="O175" s="289" t="s">
        <v>890</v>
      </c>
      <c r="P175" s="288">
        <v>0</v>
      </c>
      <c r="Q175" s="290">
        <v>0</v>
      </c>
      <c r="R175" s="291" t="s">
        <v>891</v>
      </c>
      <c r="S175" s="283" t="s">
        <v>1159</v>
      </c>
      <c r="T175" s="44">
        <v>1</v>
      </c>
      <c r="U175" s="292">
        <v>70</v>
      </c>
      <c r="V175" s="293">
        <v>31</v>
      </c>
      <c r="W175" s="294">
        <v>2237</v>
      </c>
      <c r="X175" s="295">
        <v>2023</v>
      </c>
      <c r="Y175" s="296">
        <v>150</v>
      </c>
      <c r="Z175" s="296" t="s">
        <v>891</v>
      </c>
      <c r="AA175" s="295" t="s">
        <v>891</v>
      </c>
      <c r="AB175" s="296">
        <v>0</v>
      </c>
      <c r="AC175" s="296"/>
      <c r="AD175" s="297" t="s">
        <v>891</v>
      </c>
      <c r="AE175" s="298" t="s">
        <v>891</v>
      </c>
      <c r="AF175" s="288">
        <v>6</v>
      </c>
      <c r="AG175" s="291">
        <v>43553</v>
      </c>
      <c r="AH175" s="291" t="s">
        <v>891</v>
      </c>
      <c r="AI175" s="291">
        <v>43658</v>
      </c>
      <c r="AJ175" s="291" t="s">
        <v>891</v>
      </c>
      <c r="AK175" s="283"/>
    </row>
    <row r="176" spans="1:37" hidden="1" x14ac:dyDescent="0.3">
      <c r="A176" s="282">
        <v>20001</v>
      </c>
      <c r="B176" s="283" t="s">
        <v>1163</v>
      </c>
      <c r="C176" s="146" t="s">
        <v>264</v>
      </c>
      <c r="D176" s="284">
        <v>1.02</v>
      </c>
      <c r="E176" s="283"/>
      <c r="F176" s="283"/>
      <c r="G176" s="283" t="s">
        <v>891</v>
      </c>
      <c r="H176" s="285">
        <v>0</v>
      </c>
      <c r="I176" s="24">
        <v>103003</v>
      </c>
      <c r="J176" s="286">
        <v>1.02</v>
      </c>
      <c r="K176" s="285">
        <v>19</v>
      </c>
      <c r="L176" s="287">
        <v>0</v>
      </c>
      <c r="M176" s="288">
        <v>0</v>
      </c>
      <c r="N176" s="286">
        <v>0</v>
      </c>
      <c r="O176" s="289" t="s">
        <v>890</v>
      </c>
      <c r="P176" s="288">
        <v>0</v>
      </c>
      <c r="Q176" s="290">
        <v>0</v>
      </c>
      <c r="R176" s="291" t="s">
        <v>891</v>
      </c>
      <c r="S176" s="283" t="s">
        <v>1159</v>
      </c>
      <c r="T176" s="44">
        <v>1</v>
      </c>
      <c r="U176" s="292">
        <v>70</v>
      </c>
      <c r="V176" s="293">
        <v>31</v>
      </c>
      <c r="W176" s="294">
        <v>2237</v>
      </c>
      <c r="X176" s="295">
        <v>2023</v>
      </c>
      <c r="Y176" s="296">
        <v>700</v>
      </c>
      <c r="Z176" s="296" t="s">
        <v>891</v>
      </c>
      <c r="AA176" s="295" t="s">
        <v>891</v>
      </c>
      <c r="AB176" s="296">
        <v>0</v>
      </c>
      <c r="AC176" s="296"/>
      <c r="AD176" s="297" t="s">
        <v>891</v>
      </c>
      <c r="AE176" s="298" t="s">
        <v>891</v>
      </c>
      <c r="AF176" s="288">
        <v>8</v>
      </c>
      <c r="AG176" s="291">
        <v>43818</v>
      </c>
      <c r="AH176" s="291" t="s">
        <v>891</v>
      </c>
      <c r="AI176" s="291">
        <v>43812</v>
      </c>
      <c r="AJ176" s="291" t="s">
        <v>891</v>
      </c>
      <c r="AK176" s="283"/>
    </row>
    <row r="177" spans="1:37" hidden="1" x14ac:dyDescent="0.3">
      <c r="A177" s="282">
        <v>20034</v>
      </c>
      <c r="B177" s="283" t="s">
        <v>1164</v>
      </c>
      <c r="C177" s="146" t="s">
        <v>264</v>
      </c>
      <c r="D177" s="284">
        <v>2.44</v>
      </c>
      <c r="E177" s="283"/>
      <c r="F177" s="283"/>
      <c r="G177" s="283" t="s">
        <v>891</v>
      </c>
      <c r="H177" s="285">
        <v>242</v>
      </c>
      <c r="I177" s="24">
        <v>103003</v>
      </c>
      <c r="J177" s="286">
        <v>2.44</v>
      </c>
      <c r="K177" s="285">
        <v>498</v>
      </c>
      <c r="L177" s="287">
        <v>4.8810004033884633</v>
      </c>
      <c r="M177" s="288">
        <v>150.44</v>
      </c>
      <c r="N177" s="286">
        <v>367.0736</v>
      </c>
      <c r="O177" s="289" t="s">
        <v>890</v>
      </c>
      <c r="P177" s="288">
        <v>0</v>
      </c>
      <c r="Q177" s="290">
        <v>0</v>
      </c>
      <c r="R177" s="291" t="s">
        <v>891</v>
      </c>
      <c r="S177" s="283" t="s">
        <v>1159</v>
      </c>
      <c r="T177" s="44">
        <v>1</v>
      </c>
      <c r="U177" s="292">
        <v>70</v>
      </c>
      <c r="V177" s="293">
        <v>31</v>
      </c>
      <c r="W177" s="294">
        <v>2699</v>
      </c>
      <c r="X177" s="295">
        <v>2023</v>
      </c>
      <c r="Y177" s="296">
        <v>500</v>
      </c>
      <c r="Z177" s="296" t="s">
        <v>891</v>
      </c>
      <c r="AA177" s="295" t="s">
        <v>891</v>
      </c>
      <c r="AB177" s="296">
        <v>0</v>
      </c>
      <c r="AC177" s="296"/>
      <c r="AD177" s="297" t="s">
        <v>891</v>
      </c>
      <c r="AE177" s="298" t="s">
        <v>891</v>
      </c>
      <c r="AF177" s="288">
        <v>198</v>
      </c>
      <c r="AG177" s="291">
        <v>44607</v>
      </c>
      <c r="AH177" s="291" t="s">
        <v>891</v>
      </c>
      <c r="AI177" s="291">
        <v>44592</v>
      </c>
      <c r="AJ177" s="291" t="s">
        <v>891</v>
      </c>
      <c r="AK177" s="283"/>
    </row>
    <row r="178" spans="1:37" hidden="1" x14ac:dyDescent="0.3">
      <c r="A178" s="282">
        <v>20035</v>
      </c>
      <c r="B178" s="283" t="s">
        <v>1165</v>
      </c>
      <c r="C178" s="146" t="s">
        <v>264</v>
      </c>
      <c r="D178" s="284">
        <v>1.18</v>
      </c>
      <c r="E178" s="283"/>
      <c r="F178" s="283"/>
      <c r="G178" s="283" t="s">
        <v>891</v>
      </c>
      <c r="H178" s="285">
        <v>899</v>
      </c>
      <c r="I178" s="24">
        <v>103003</v>
      </c>
      <c r="J178" s="286">
        <v>1.18</v>
      </c>
      <c r="K178" s="285">
        <v>119</v>
      </c>
      <c r="L178" s="287">
        <v>79.346866725507496</v>
      </c>
      <c r="M178" s="288">
        <v>0</v>
      </c>
      <c r="N178" s="286">
        <v>0</v>
      </c>
      <c r="O178" s="289" t="s">
        <v>890</v>
      </c>
      <c r="P178" s="288">
        <v>0</v>
      </c>
      <c r="Q178" s="290">
        <v>0</v>
      </c>
      <c r="R178" s="291" t="s">
        <v>891</v>
      </c>
      <c r="S178" s="283" t="s">
        <v>1159</v>
      </c>
      <c r="T178" s="44">
        <v>1</v>
      </c>
      <c r="U178" s="292">
        <v>70</v>
      </c>
      <c r="V178" s="293">
        <v>31</v>
      </c>
      <c r="W178" s="294" t="s">
        <v>891</v>
      </c>
      <c r="X178" s="295" t="s">
        <v>891</v>
      </c>
      <c r="Y178" s="296">
        <v>0</v>
      </c>
      <c r="Z178" s="296" t="s">
        <v>891</v>
      </c>
      <c r="AA178" s="295" t="s">
        <v>891</v>
      </c>
      <c r="AB178" s="296">
        <v>0</v>
      </c>
      <c r="AC178" s="296"/>
      <c r="AD178" s="297" t="s">
        <v>891</v>
      </c>
      <c r="AE178" s="298" t="s">
        <v>891</v>
      </c>
      <c r="AF178" s="288">
        <v>46</v>
      </c>
      <c r="AG178" s="291">
        <v>44607</v>
      </c>
      <c r="AH178" s="291" t="s">
        <v>891</v>
      </c>
      <c r="AI178" s="291">
        <v>44592</v>
      </c>
      <c r="AJ178" s="291" t="s">
        <v>891</v>
      </c>
      <c r="AK178" s="283"/>
    </row>
    <row r="179" spans="1:37" hidden="1" x14ac:dyDescent="0.3">
      <c r="A179" s="282">
        <v>20037</v>
      </c>
      <c r="B179" s="283" t="s">
        <v>1166</v>
      </c>
      <c r="C179" s="146" t="s">
        <v>264</v>
      </c>
      <c r="D179" s="284">
        <v>9.98</v>
      </c>
      <c r="E179" s="283"/>
      <c r="F179" s="283"/>
      <c r="G179" s="283" t="s">
        <v>891</v>
      </c>
      <c r="H179" s="285">
        <v>148</v>
      </c>
      <c r="I179" s="24">
        <v>103003</v>
      </c>
      <c r="J179" s="286">
        <v>9.98</v>
      </c>
      <c r="K179" s="285">
        <v>110</v>
      </c>
      <c r="L179" s="287">
        <v>15.055951169888099</v>
      </c>
      <c r="M179" s="288">
        <v>28.94</v>
      </c>
      <c r="N179" s="286">
        <v>288.82119999999998</v>
      </c>
      <c r="O179" s="289" t="s">
        <v>890</v>
      </c>
      <c r="P179" s="288">
        <v>0</v>
      </c>
      <c r="Q179" s="290">
        <v>0</v>
      </c>
      <c r="R179" s="291" t="s">
        <v>891</v>
      </c>
      <c r="S179" s="283" t="s">
        <v>1159</v>
      </c>
      <c r="T179" s="44">
        <v>1</v>
      </c>
      <c r="U179" s="292">
        <v>70</v>
      </c>
      <c r="V179" s="293">
        <v>31</v>
      </c>
      <c r="W179" s="294" t="s">
        <v>891</v>
      </c>
      <c r="X179" s="295" t="s">
        <v>891</v>
      </c>
      <c r="Y179" s="296">
        <v>0</v>
      </c>
      <c r="Z179" s="296" t="s">
        <v>891</v>
      </c>
      <c r="AA179" s="295" t="s">
        <v>891</v>
      </c>
      <c r="AB179" s="296">
        <v>0</v>
      </c>
      <c r="AC179" s="296"/>
      <c r="AD179" s="297" t="s">
        <v>891</v>
      </c>
      <c r="AE179" s="298" t="s">
        <v>891</v>
      </c>
      <c r="AF179" s="288">
        <v>40</v>
      </c>
      <c r="AG179" s="291">
        <v>44607</v>
      </c>
      <c r="AH179" s="291" t="s">
        <v>891</v>
      </c>
      <c r="AI179" s="291">
        <v>44592</v>
      </c>
      <c r="AJ179" s="291" t="s">
        <v>891</v>
      </c>
      <c r="AK179" s="283"/>
    </row>
    <row r="180" spans="1:37" hidden="1" x14ac:dyDescent="0.3">
      <c r="A180" s="282">
        <v>20104</v>
      </c>
      <c r="B180" s="283" t="s">
        <v>1167</v>
      </c>
      <c r="C180" s="146" t="s">
        <v>264</v>
      </c>
      <c r="D180" s="284">
        <v>5.14</v>
      </c>
      <c r="E180" s="283"/>
      <c r="F180" s="283"/>
      <c r="G180" s="283" t="s">
        <v>891</v>
      </c>
      <c r="H180" s="285">
        <v>384</v>
      </c>
      <c r="I180" s="24">
        <v>103003</v>
      </c>
      <c r="J180" s="286">
        <v>5.14</v>
      </c>
      <c r="K180" s="285">
        <v>144</v>
      </c>
      <c r="L180" s="287">
        <v>31.788079470198674</v>
      </c>
      <c r="M180" s="288">
        <v>0</v>
      </c>
      <c r="N180" s="286">
        <v>0</v>
      </c>
      <c r="O180" s="289" t="s">
        <v>890</v>
      </c>
      <c r="P180" s="288">
        <v>0</v>
      </c>
      <c r="Q180" s="290">
        <v>0</v>
      </c>
      <c r="R180" s="291" t="s">
        <v>891</v>
      </c>
      <c r="S180" s="283" t="s">
        <v>1159</v>
      </c>
      <c r="T180" s="44">
        <v>1</v>
      </c>
      <c r="U180" s="292">
        <v>70</v>
      </c>
      <c r="V180" s="293">
        <v>31</v>
      </c>
      <c r="W180" s="294" t="s">
        <v>891</v>
      </c>
      <c r="X180" s="295" t="s">
        <v>891</v>
      </c>
      <c r="Y180" s="296">
        <v>0</v>
      </c>
      <c r="Z180" s="296" t="s">
        <v>891</v>
      </c>
      <c r="AA180" s="295" t="s">
        <v>891</v>
      </c>
      <c r="AB180" s="296">
        <v>0</v>
      </c>
      <c r="AC180" s="296"/>
      <c r="AD180" s="297" t="s">
        <v>891</v>
      </c>
      <c r="AE180" s="298" t="s">
        <v>891</v>
      </c>
      <c r="AF180" s="288">
        <v>48</v>
      </c>
      <c r="AG180" s="291">
        <v>44571</v>
      </c>
      <c r="AH180" s="291" t="s">
        <v>891</v>
      </c>
      <c r="AI180" s="291">
        <v>44536</v>
      </c>
      <c r="AJ180" s="291" t="s">
        <v>891</v>
      </c>
      <c r="AK180" s="283"/>
    </row>
    <row r="181" spans="1:37" hidden="1" x14ac:dyDescent="0.3">
      <c r="A181" s="282">
        <v>20106</v>
      </c>
      <c r="B181" s="283" t="s">
        <v>1168</v>
      </c>
      <c r="C181" s="146" t="s">
        <v>264</v>
      </c>
      <c r="D181" s="284">
        <v>1.42</v>
      </c>
      <c r="E181" s="283"/>
      <c r="F181" s="283"/>
      <c r="G181" s="283" t="s">
        <v>891</v>
      </c>
      <c r="H181" s="285">
        <v>519</v>
      </c>
      <c r="I181" s="24">
        <v>103003</v>
      </c>
      <c r="J181" s="286">
        <v>1.42</v>
      </c>
      <c r="K181" s="285">
        <v>317</v>
      </c>
      <c r="L181" s="287">
        <v>17.3</v>
      </c>
      <c r="M181" s="288">
        <v>0</v>
      </c>
      <c r="N181" s="286">
        <v>0</v>
      </c>
      <c r="O181" s="289" t="s">
        <v>890</v>
      </c>
      <c r="P181" s="288">
        <v>0</v>
      </c>
      <c r="Q181" s="290">
        <v>0</v>
      </c>
      <c r="R181" s="291" t="s">
        <v>891</v>
      </c>
      <c r="S181" s="283" t="s">
        <v>1159</v>
      </c>
      <c r="T181" s="44">
        <v>1</v>
      </c>
      <c r="U181" s="292">
        <v>70</v>
      </c>
      <c r="V181" s="293">
        <v>31</v>
      </c>
      <c r="W181" s="294">
        <v>3001</v>
      </c>
      <c r="X181" s="295">
        <v>2023</v>
      </c>
      <c r="Y181" s="296">
        <v>300</v>
      </c>
      <c r="Z181" s="296" t="s">
        <v>891</v>
      </c>
      <c r="AA181" s="295" t="s">
        <v>891</v>
      </c>
      <c r="AB181" s="296">
        <v>0</v>
      </c>
      <c r="AC181" s="296"/>
      <c r="AD181" s="297" t="s">
        <v>891</v>
      </c>
      <c r="AE181" s="298" t="s">
        <v>891</v>
      </c>
      <c r="AF181" s="288">
        <v>120</v>
      </c>
      <c r="AG181" s="291">
        <v>44607</v>
      </c>
      <c r="AH181" s="291" t="s">
        <v>891</v>
      </c>
      <c r="AI181" s="291">
        <v>44592</v>
      </c>
      <c r="AJ181" s="291" t="s">
        <v>891</v>
      </c>
      <c r="AK181" s="283"/>
    </row>
    <row r="182" spans="1:37" hidden="1" x14ac:dyDescent="0.3">
      <c r="A182" s="282">
        <v>20135</v>
      </c>
      <c r="B182" s="283" t="s">
        <v>1169</v>
      </c>
      <c r="C182" s="146" t="s">
        <v>264</v>
      </c>
      <c r="D182" s="284">
        <v>124</v>
      </c>
      <c r="E182" s="283"/>
      <c r="F182" s="283"/>
      <c r="G182" s="283" t="s">
        <v>891</v>
      </c>
      <c r="H182" s="285">
        <v>140</v>
      </c>
      <c r="I182" s="24">
        <v>103003</v>
      </c>
      <c r="J182" s="286">
        <v>124</v>
      </c>
      <c r="K182" s="285">
        <v>204</v>
      </c>
      <c r="L182" s="287">
        <v>7.9635949943117179</v>
      </c>
      <c r="M182" s="288">
        <v>176.44</v>
      </c>
      <c r="N182" s="286">
        <v>21878.560000000001</v>
      </c>
      <c r="O182" s="289" t="s">
        <v>890</v>
      </c>
      <c r="P182" s="288">
        <v>0</v>
      </c>
      <c r="Q182" s="290">
        <v>0</v>
      </c>
      <c r="R182" s="291" t="s">
        <v>891</v>
      </c>
      <c r="S182" s="283" t="s">
        <v>1170</v>
      </c>
      <c r="T182" s="44">
        <v>1</v>
      </c>
      <c r="U182" s="292">
        <v>69</v>
      </c>
      <c r="V182" s="293">
        <v>1</v>
      </c>
      <c r="W182" s="294" t="s">
        <v>891</v>
      </c>
      <c r="X182" s="295" t="s">
        <v>891</v>
      </c>
      <c r="Y182" s="296">
        <v>0</v>
      </c>
      <c r="Z182" s="296" t="s">
        <v>891</v>
      </c>
      <c r="AA182" s="295" t="s">
        <v>891</v>
      </c>
      <c r="AB182" s="296">
        <v>0</v>
      </c>
      <c r="AC182" s="296"/>
      <c r="AD182" s="297" t="s">
        <v>891</v>
      </c>
      <c r="AE182" s="298" t="s">
        <v>891</v>
      </c>
      <c r="AF182" s="288">
        <v>70</v>
      </c>
      <c r="AG182" s="291">
        <v>45173</v>
      </c>
      <c r="AH182" s="291" t="s">
        <v>891</v>
      </c>
      <c r="AI182" s="291">
        <v>45128</v>
      </c>
      <c r="AJ182" s="291" t="s">
        <v>891</v>
      </c>
      <c r="AK182" s="283"/>
    </row>
    <row r="183" spans="1:37" hidden="1" x14ac:dyDescent="0.3">
      <c r="A183" s="282">
        <v>20144</v>
      </c>
      <c r="B183" s="283" t="s">
        <v>1171</v>
      </c>
      <c r="C183" s="146" t="s">
        <v>264</v>
      </c>
      <c r="D183" s="284">
        <v>3.43</v>
      </c>
      <c r="E183" s="283"/>
      <c r="F183" s="283"/>
      <c r="G183" s="283" t="s">
        <v>891</v>
      </c>
      <c r="H183" s="285">
        <v>97</v>
      </c>
      <c r="I183" s="24">
        <v>103003</v>
      </c>
      <c r="J183" s="286">
        <v>3.43</v>
      </c>
      <c r="K183" s="285">
        <v>207</v>
      </c>
      <c r="L183" s="287">
        <v>4.3595505617977528</v>
      </c>
      <c r="M183" s="288">
        <v>203.5</v>
      </c>
      <c r="N183" s="286">
        <v>698.005</v>
      </c>
      <c r="O183" s="289" t="s">
        <v>890</v>
      </c>
      <c r="P183" s="288">
        <v>0</v>
      </c>
      <c r="Q183" s="290">
        <v>0</v>
      </c>
      <c r="R183" s="291" t="s">
        <v>891</v>
      </c>
      <c r="S183" s="283" t="s">
        <v>1159</v>
      </c>
      <c r="T183" s="44">
        <v>1</v>
      </c>
      <c r="U183" s="292">
        <v>70</v>
      </c>
      <c r="V183" s="293">
        <v>31</v>
      </c>
      <c r="W183" s="294">
        <v>2683</v>
      </c>
      <c r="X183" s="295">
        <v>2023</v>
      </c>
      <c r="Y183" s="296">
        <v>100</v>
      </c>
      <c r="Z183" s="296" t="s">
        <v>891</v>
      </c>
      <c r="AA183" s="295" t="s">
        <v>891</v>
      </c>
      <c r="AB183" s="296">
        <v>0</v>
      </c>
      <c r="AC183" s="296"/>
      <c r="AD183" s="297" t="s">
        <v>891</v>
      </c>
      <c r="AE183" s="298" t="s">
        <v>891</v>
      </c>
      <c r="AF183" s="288">
        <v>90</v>
      </c>
      <c r="AG183" s="291">
        <v>44202</v>
      </c>
      <c r="AH183" s="291" t="s">
        <v>891</v>
      </c>
      <c r="AI183" s="291">
        <v>44231</v>
      </c>
      <c r="AJ183" s="291" t="s">
        <v>891</v>
      </c>
      <c r="AK183" s="283"/>
    </row>
    <row r="184" spans="1:37" hidden="1" x14ac:dyDescent="0.3">
      <c r="A184" s="282">
        <v>20167</v>
      </c>
      <c r="B184" s="283" t="s">
        <v>1172</v>
      </c>
      <c r="C184" s="146" t="s">
        <v>264</v>
      </c>
      <c r="D184" s="284">
        <v>390</v>
      </c>
      <c r="E184" s="283"/>
      <c r="F184" s="283"/>
      <c r="G184" s="283" t="s">
        <v>891</v>
      </c>
      <c r="H184" s="285">
        <v>0</v>
      </c>
      <c r="I184" s="24">
        <v>103003</v>
      </c>
      <c r="J184" s="286">
        <v>390</v>
      </c>
      <c r="K184" s="285">
        <v>15</v>
      </c>
      <c r="L184" s="287">
        <v>0</v>
      </c>
      <c r="M184" s="288">
        <v>7.5</v>
      </c>
      <c r="N184" s="286">
        <v>2925</v>
      </c>
      <c r="O184" s="289" t="s">
        <v>890</v>
      </c>
      <c r="P184" s="288">
        <v>0</v>
      </c>
      <c r="Q184" s="290">
        <v>0</v>
      </c>
      <c r="R184" s="291" t="s">
        <v>891</v>
      </c>
      <c r="S184" s="283" t="s">
        <v>1173</v>
      </c>
      <c r="T184" s="44">
        <v>1</v>
      </c>
      <c r="U184" s="292">
        <v>79</v>
      </c>
      <c r="V184" s="293">
        <v>5</v>
      </c>
      <c r="W184" s="294">
        <v>2778</v>
      </c>
      <c r="X184" s="295">
        <v>2023</v>
      </c>
      <c r="Y184" s="296">
        <v>15</v>
      </c>
      <c r="Z184" s="296" t="s">
        <v>891</v>
      </c>
      <c r="AA184" s="295" t="s">
        <v>891</v>
      </c>
      <c r="AB184" s="296">
        <v>0</v>
      </c>
      <c r="AC184" s="296"/>
      <c r="AD184" s="297" t="s">
        <v>891</v>
      </c>
      <c r="AE184" s="298" t="s">
        <v>891</v>
      </c>
      <c r="AF184" s="288">
        <v>6</v>
      </c>
      <c r="AG184" s="291">
        <v>44582</v>
      </c>
      <c r="AH184" s="291" t="s">
        <v>891</v>
      </c>
      <c r="AI184" s="291">
        <v>44567</v>
      </c>
      <c r="AJ184" s="291" t="s">
        <v>891</v>
      </c>
      <c r="AK184" s="283"/>
    </row>
    <row r="185" spans="1:37" hidden="1" x14ac:dyDescent="0.3">
      <c r="A185" s="282">
        <v>20537</v>
      </c>
      <c r="B185" s="283" t="s">
        <v>1174</v>
      </c>
      <c r="C185" s="146" t="s">
        <v>321</v>
      </c>
      <c r="D185" s="284">
        <v>8.9</v>
      </c>
      <c r="E185" s="283"/>
      <c r="F185" s="283"/>
      <c r="G185" s="283" t="s">
        <v>891</v>
      </c>
      <c r="H185" s="285">
        <v>137</v>
      </c>
      <c r="I185" s="24">
        <v>103003</v>
      </c>
      <c r="J185" s="286">
        <v>8.9</v>
      </c>
      <c r="K185" s="285">
        <v>15</v>
      </c>
      <c r="L185" s="287">
        <v>109.6</v>
      </c>
      <c r="M185" s="288">
        <v>0</v>
      </c>
      <c r="N185" s="286">
        <v>0</v>
      </c>
      <c r="O185" s="289" t="s">
        <v>890</v>
      </c>
      <c r="P185" s="288">
        <v>0</v>
      </c>
      <c r="Q185" s="290">
        <v>0</v>
      </c>
      <c r="R185" s="291" t="s">
        <v>891</v>
      </c>
      <c r="S185" s="283" t="s">
        <v>997</v>
      </c>
      <c r="T185" s="44">
        <v>1</v>
      </c>
      <c r="U185" s="292">
        <v>67</v>
      </c>
      <c r="V185" s="293">
        <v>6</v>
      </c>
      <c r="W185" s="294" t="s">
        <v>891</v>
      </c>
      <c r="X185" s="295" t="s">
        <v>891</v>
      </c>
      <c r="Y185" s="296">
        <v>0</v>
      </c>
      <c r="Z185" s="296" t="s">
        <v>891</v>
      </c>
      <c r="AA185" s="295" t="s">
        <v>891</v>
      </c>
      <c r="AB185" s="296">
        <v>0</v>
      </c>
      <c r="AC185" s="296"/>
      <c r="AD185" s="297" t="s">
        <v>891</v>
      </c>
      <c r="AE185" s="298" t="s">
        <v>891</v>
      </c>
      <c r="AF185" s="288">
        <v>6</v>
      </c>
      <c r="AG185" s="291">
        <v>43853</v>
      </c>
      <c r="AH185" s="291" t="s">
        <v>891</v>
      </c>
      <c r="AI185" s="291">
        <v>44055</v>
      </c>
      <c r="AJ185" s="291" t="s">
        <v>891</v>
      </c>
      <c r="AK185" s="283"/>
    </row>
    <row r="186" spans="1:37" hidden="1" x14ac:dyDescent="0.3">
      <c r="A186" s="282">
        <v>20554</v>
      </c>
      <c r="B186" s="283" t="s">
        <v>1175</v>
      </c>
      <c r="C186" s="146" t="s">
        <v>264</v>
      </c>
      <c r="D186" s="284">
        <v>0.04</v>
      </c>
      <c r="E186" s="283"/>
      <c r="F186" s="283"/>
      <c r="G186" s="283" t="s">
        <v>891</v>
      </c>
      <c r="H186" s="285">
        <v>11260</v>
      </c>
      <c r="I186" s="24">
        <v>103003</v>
      </c>
      <c r="J186" s="286">
        <v>0.04</v>
      </c>
      <c r="K186" s="285">
        <v>6860</v>
      </c>
      <c r="L186" s="287">
        <v>13.815950920245399</v>
      </c>
      <c r="M186" s="288">
        <v>2410</v>
      </c>
      <c r="N186" s="286">
        <v>96.4</v>
      </c>
      <c r="O186" s="289" t="s">
        <v>890</v>
      </c>
      <c r="P186" s="288">
        <v>0</v>
      </c>
      <c r="Q186" s="290">
        <v>0</v>
      </c>
      <c r="R186" s="291" t="s">
        <v>891</v>
      </c>
      <c r="S186" s="283" t="s">
        <v>1176</v>
      </c>
      <c r="T186" s="44">
        <v>1</v>
      </c>
      <c r="U186" s="292">
        <v>67</v>
      </c>
      <c r="V186" s="293">
        <v>7</v>
      </c>
      <c r="W186" s="294">
        <v>2483</v>
      </c>
      <c r="X186" s="295">
        <v>2023</v>
      </c>
      <c r="Y186" s="296">
        <v>1000</v>
      </c>
      <c r="Z186" s="296" t="s">
        <v>891</v>
      </c>
      <c r="AA186" s="295" t="s">
        <v>891</v>
      </c>
      <c r="AB186" s="296">
        <v>0</v>
      </c>
      <c r="AC186" s="296"/>
      <c r="AD186" s="297" t="s">
        <v>891</v>
      </c>
      <c r="AE186" s="298" t="s">
        <v>891</v>
      </c>
      <c r="AF186" s="288">
        <v>3260</v>
      </c>
      <c r="AG186" s="291">
        <v>43847</v>
      </c>
      <c r="AH186" s="291" t="s">
        <v>891</v>
      </c>
      <c r="AI186" s="291">
        <v>43826</v>
      </c>
      <c r="AJ186" s="291" t="s">
        <v>891</v>
      </c>
      <c r="AK186" s="283"/>
    </row>
    <row r="187" spans="1:37" hidden="1" x14ac:dyDescent="0.3">
      <c r="A187" s="282">
        <v>20558</v>
      </c>
      <c r="B187" s="283" t="s">
        <v>1177</v>
      </c>
      <c r="C187" s="146" t="s">
        <v>264</v>
      </c>
      <c r="D187" s="284">
        <v>0.12</v>
      </c>
      <c r="E187" s="283"/>
      <c r="F187" s="283"/>
      <c r="G187" s="283" t="s">
        <v>891</v>
      </c>
      <c r="H187" s="285">
        <v>0</v>
      </c>
      <c r="I187" s="24">
        <v>103003</v>
      </c>
      <c r="J187" s="286">
        <v>0.12</v>
      </c>
      <c r="K187" s="285">
        <v>7795</v>
      </c>
      <c r="L187" s="287">
        <v>0</v>
      </c>
      <c r="M187" s="288">
        <v>4357.4399999999996</v>
      </c>
      <c r="N187" s="286">
        <v>522.89279999999997</v>
      </c>
      <c r="O187" s="289" t="s">
        <v>890</v>
      </c>
      <c r="P187" s="288">
        <v>0</v>
      </c>
      <c r="Q187" s="290">
        <v>0</v>
      </c>
      <c r="R187" s="291" t="s">
        <v>891</v>
      </c>
      <c r="S187" s="283" t="s">
        <v>1176</v>
      </c>
      <c r="T187" s="44">
        <v>1</v>
      </c>
      <c r="U187" s="292">
        <v>67</v>
      </c>
      <c r="V187" s="293">
        <v>7</v>
      </c>
      <c r="W187" s="294">
        <v>2485</v>
      </c>
      <c r="X187" s="295">
        <v>2023</v>
      </c>
      <c r="Y187" s="296">
        <v>9000</v>
      </c>
      <c r="Z187" s="296" t="s">
        <v>891</v>
      </c>
      <c r="AA187" s="295" t="s">
        <v>891</v>
      </c>
      <c r="AB187" s="296">
        <v>0</v>
      </c>
      <c r="AC187" s="296"/>
      <c r="AD187" s="297" t="s">
        <v>891</v>
      </c>
      <c r="AE187" s="298" t="s">
        <v>891</v>
      </c>
      <c r="AF187" s="288">
        <v>2968</v>
      </c>
      <c r="AG187" s="291">
        <v>44942</v>
      </c>
      <c r="AH187" s="291" t="s">
        <v>891</v>
      </c>
      <c r="AI187" s="291">
        <v>44922</v>
      </c>
      <c r="AJ187" s="291" t="s">
        <v>891</v>
      </c>
      <c r="AK187" s="283"/>
    </row>
    <row r="188" spans="1:37" hidden="1" x14ac:dyDescent="0.3">
      <c r="A188" s="282">
        <v>20576</v>
      </c>
      <c r="B188" s="283" t="s">
        <v>1178</v>
      </c>
      <c r="C188" s="146" t="s">
        <v>264</v>
      </c>
      <c r="D188" s="284">
        <v>0.08</v>
      </c>
      <c r="E188" s="283"/>
      <c r="F188" s="283"/>
      <c r="G188" s="283" t="s">
        <v>891</v>
      </c>
      <c r="H188" s="285">
        <v>7415</v>
      </c>
      <c r="I188" s="24">
        <v>103003</v>
      </c>
      <c r="J188" s="286">
        <v>0.08</v>
      </c>
      <c r="K188" s="285">
        <v>4900</v>
      </c>
      <c r="L188" s="287">
        <v>17.44705882352941</v>
      </c>
      <c r="M188" s="288">
        <v>235</v>
      </c>
      <c r="N188" s="286">
        <v>18.8</v>
      </c>
      <c r="O188" s="289" t="s">
        <v>890</v>
      </c>
      <c r="P188" s="288">
        <v>0</v>
      </c>
      <c r="Q188" s="290">
        <v>0</v>
      </c>
      <c r="R188" s="291" t="s">
        <v>891</v>
      </c>
      <c r="S188" s="283" t="s">
        <v>1176</v>
      </c>
      <c r="T188" s="44">
        <v>1</v>
      </c>
      <c r="U188" s="292">
        <v>67</v>
      </c>
      <c r="V188" s="293">
        <v>7</v>
      </c>
      <c r="W188" s="294" t="s">
        <v>891</v>
      </c>
      <c r="X188" s="295" t="s">
        <v>891</v>
      </c>
      <c r="Y188" s="296">
        <v>0</v>
      </c>
      <c r="Z188" s="296" t="s">
        <v>891</v>
      </c>
      <c r="AA188" s="295" t="s">
        <v>891</v>
      </c>
      <c r="AB188" s="296">
        <v>0</v>
      </c>
      <c r="AC188" s="296"/>
      <c r="AD188" s="297" t="s">
        <v>891</v>
      </c>
      <c r="AE188" s="298" t="s">
        <v>891</v>
      </c>
      <c r="AF188" s="288">
        <v>1700</v>
      </c>
      <c r="AG188" s="291">
        <v>44092</v>
      </c>
      <c r="AH188" s="291" t="s">
        <v>891</v>
      </c>
      <c r="AI188" s="291">
        <v>44040</v>
      </c>
      <c r="AJ188" s="291" t="s">
        <v>891</v>
      </c>
      <c r="AK188" s="283"/>
    </row>
    <row r="189" spans="1:37" hidden="1" x14ac:dyDescent="0.3">
      <c r="A189" s="282">
        <v>20583</v>
      </c>
      <c r="B189" s="283" t="s">
        <v>1179</v>
      </c>
      <c r="C189" s="146" t="s">
        <v>264</v>
      </c>
      <c r="D189" s="284">
        <v>0.09</v>
      </c>
      <c r="E189" s="283"/>
      <c r="F189" s="283"/>
      <c r="G189" s="283" t="s">
        <v>891</v>
      </c>
      <c r="H189" s="285">
        <v>13063</v>
      </c>
      <c r="I189" s="24">
        <v>103003</v>
      </c>
      <c r="J189" s="286">
        <v>0.09</v>
      </c>
      <c r="K189" s="285">
        <v>2950</v>
      </c>
      <c r="L189" s="287">
        <v>53.138347638612046</v>
      </c>
      <c r="M189" s="288">
        <v>0</v>
      </c>
      <c r="N189" s="286">
        <v>0</v>
      </c>
      <c r="O189" s="289" t="s">
        <v>890</v>
      </c>
      <c r="P189" s="288">
        <v>0</v>
      </c>
      <c r="Q189" s="290">
        <v>0</v>
      </c>
      <c r="R189" s="291" t="s">
        <v>891</v>
      </c>
      <c r="S189" s="283" t="s">
        <v>1176</v>
      </c>
      <c r="T189" s="44">
        <v>1</v>
      </c>
      <c r="U189" s="292">
        <v>67</v>
      </c>
      <c r="V189" s="293">
        <v>7</v>
      </c>
      <c r="W189" s="294" t="s">
        <v>891</v>
      </c>
      <c r="X189" s="295" t="s">
        <v>891</v>
      </c>
      <c r="Y189" s="296">
        <v>0</v>
      </c>
      <c r="Z189" s="296" t="s">
        <v>891</v>
      </c>
      <c r="AA189" s="295" t="s">
        <v>891</v>
      </c>
      <c r="AB189" s="296">
        <v>0</v>
      </c>
      <c r="AC189" s="296"/>
      <c r="AD189" s="297" t="s">
        <v>891</v>
      </c>
      <c r="AE189" s="298" t="s">
        <v>891</v>
      </c>
      <c r="AF189" s="288">
        <v>984</v>
      </c>
      <c r="AG189" s="291">
        <v>43853</v>
      </c>
      <c r="AH189" s="291" t="s">
        <v>891</v>
      </c>
      <c r="AI189" s="291">
        <v>43826</v>
      </c>
      <c r="AJ189" s="291" t="s">
        <v>891</v>
      </c>
      <c r="AK189" s="283"/>
    </row>
    <row r="190" spans="1:37" hidden="1" x14ac:dyDescent="0.3">
      <c r="A190" s="282">
        <v>20584</v>
      </c>
      <c r="B190" s="283" t="s">
        <v>1180</v>
      </c>
      <c r="C190" s="146" t="s">
        <v>264</v>
      </c>
      <c r="D190" s="284">
        <v>0.09</v>
      </c>
      <c r="E190" s="283"/>
      <c r="F190" s="283"/>
      <c r="G190" s="283" t="s">
        <v>891</v>
      </c>
      <c r="H190" s="285">
        <v>24460</v>
      </c>
      <c r="I190" s="24">
        <v>103003</v>
      </c>
      <c r="J190" s="286">
        <v>0.09</v>
      </c>
      <c r="K190" s="285">
        <v>1850</v>
      </c>
      <c r="L190" s="287">
        <v>95.857663518438684</v>
      </c>
      <c r="M190" s="288">
        <v>0</v>
      </c>
      <c r="N190" s="286">
        <v>0</v>
      </c>
      <c r="O190" s="289" t="s">
        <v>890</v>
      </c>
      <c r="P190" s="288">
        <v>0</v>
      </c>
      <c r="Q190" s="290">
        <v>0</v>
      </c>
      <c r="R190" s="291" t="s">
        <v>891</v>
      </c>
      <c r="S190" s="283" t="s">
        <v>1176</v>
      </c>
      <c r="T190" s="44">
        <v>1</v>
      </c>
      <c r="U190" s="292">
        <v>67</v>
      </c>
      <c r="V190" s="293">
        <v>7</v>
      </c>
      <c r="W190" s="294" t="s">
        <v>891</v>
      </c>
      <c r="X190" s="295" t="s">
        <v>891</v>
      </c>
      <c r="Y190" s="296">
        <v>0</v>
      </c>
      <c r="Z190" s="296" t="s">
        <v>891</v>
      </c>
      <c r="AA190" s="295" t="s">
        <v>891</v>
      </c>
      <c r="AB190" s="296">
        <v>0</v>
      </c>
      <c r="AC190" s="296"/>
      <c r="AD190" s="297" t="s">
        <v>891</v>
      </c>
      <c r="AE190" s="298" t="s">
        <v>891</v>
      </c>
      <c r="AF190" s="288">
        <v>1020</v>
      </c>
      <c r="AG190" s="291">
        <v>43754</v>
      </c>
      <c r="AH190" s="291" t="s">
        <v>891</v>
      </c>
      <c r="AI190" s="291">
        <v>43747</v>
      </c>
      <c r="AJ190" s="291" t="s">
        <v>891</v>
      </c>
      <c r="AK190" s="283"/>
    </row>
    <row r="191" spans="1:37" hidden="1" x14ac:dyDescent="0.3">
      <c r="A191" s="282">
        <v>20760</v>
      </c>
      <c r="B191" s="283" t="s">
        <v>1181</v>
      </c>
      <c r="C191" s="146" t="s">
        <v>1075</v>
      </c>
      <c r="D191" s="284">
        <v>425.98</v>
      </c>
      <c r="E191" s="283"/>
      <c r="F191" s="283"/>
      <c r="G191" s="283" t="s">
        <v>891</v>
      </c>
      <c r="H191" s="285">
        <v>0</v>
      </c>
      <c r="I191" s="24">
        <v>103003</v>
      </c>
      <c r="J191" s="286">
        <v>425.98</v>
      </c>
      <c r="K191" s="285">
        <v>112</v>
      </c>
      <c r="L191" s="287">
        <v>0</v>
      </c>
      <c r="M191" s="288">
        <v>202.5</v>
      </c>
      <c r="N191" s="286">
        <v>86260.95</v>
      </c>
      <c r="O191" s="289" t="s">
        <v>890</v>
      </c>
      <c r="P191" s="288">
        <v>0</v>
      </c>
      <c r="Q191" s="290">
        <v>0</v>
      </c>
      <c r="R191" s="291" t="s">
        <v>891</v>
      </c>
      <c r="S191" s="283" t="s">
        <v>1076</v>
      </c>
      <c r="T191" s="44">
        <v>1</v>
      </c>
      <c r="U191" s="292">
        <v>76</v>
      </c>
      <c r="V191" s="293">
        <v>5</v>
      </c>
      <c r="W191" s="294" t="s">
        <v>891</v>
      </c>
      <c r="X191" s="295" t="s">
        <v>891</v>
      </c>
      <c r="Y191" s="296">
        <v>0</v>
      </c>
      <c r="Z191" s="296" t="s">
        <v>891</v>
      </c>
      <c r="AA191" s="295" t="s">
        <v>891</v>
      </c>
      <c r="AB191" s="296">
        <v>0</v>
      </c>
      <c r="AC191" s="296"/>
      <c r="AD191" s="297" t="s">
        <v>891</v>
      </c>
      <c r="AE191" s="298" t="s">
        <v>891</v>
      </c>
      <c r="AF191" s="288">
        <v>46</v>
      </c>
      <c r="AG191" s="291">
        <v>45043</v>
      </c>
      <c r="AH191" s="291" t="s">
        <v>891</v>
      </c>
      <c r="AI191" s="291">
        <v>44915</v>
      </c>
      <c r="AJ191" s="291" t="s">
        <v>891</v>
      </c>
      <c r="AK191" s="283"/>
    </row>
    <row r="192" spans="1:37" hidden="1" x14ac:dyDescent="0.3">
      <c r="A192" s="282">
        <v>20763</v>
      </c>
      <c r="B192" s="283" t="s">
        <v>1182</v>
      </c>
      <c r="C192" s="146" t="s">
        <v>1075</v>
      </c>
      <c r="D192" s="284">
        <v>370</v>
      </c>
      <c r="E192" s="283"/>
      <c r="F192" s="283"/>
      <c r="G192" s="283" t="s">
        <v>891</v>
      </c>
      <c r="H192" s="285">
        <v>0</v>
      </c>
      <c r="I192" s="24">
        <v>103003</v>
      </c>
      <c r="J192" s="286">
        <v>370</v>
      </c>
      <c r="K192" s="285">
        <v>40</v>
      </c>
      <c r="L192" s="287">
        <v>0</v>
      </c>
      <c r="M192" s="288">
        <v>63</v>
      </c>
      <c r="N192" s="286">
        <v>23310</v>
      </c>
      <c r="O192" s="289" t="s">
        <v>890</v>
      </c>
      <c r="P192" s="288">
        <v>0</v>
      </c>
      <c r="Q192" s="290">
        <v>0</v>
      </c>
      <c r="R192" s="291" t="s">
        <v>891</v>
      </c>
      <c r="S192" s="283" t="s">
        <v>1076</v>
      </c>
      <c r="T192" s="44">
        <v>1</v>
      </c>
      <c r="U192" s="292">
        <v>76</v>
      </c>
      <c r="V192" s="293">
        <v>5</v>
      </c>
      <c r="W192" s="294" t="s">
        <v>891</v>
      </c>
      <c r="X192" s="295" t="s">
        <v>891</v>
      </c>
      <c r="Y192" s="296">
        <v>0</v>
      </c>
      <c r="Z192" s="296" t="s">
        <v>891</v>
      </c>
      <c r="AA192" s="295" t="s">
        <v>891</v>
      </c>
      <c r="AB192" s="296">
        <v>0</v>
      </c>
      <c r="AC192" s="296"/>
      <c r="AD192" s="297" t="s">
        <v>891</v>
      </c>
      <c r="AE192" s="298" t="s">
        <v>891</v>
      </c>
      <c r="AF192" s="288">
        <v>14</v>
      </c>
      <c r="AG192" s="291">
        <v>44986</v>
      </c>
      <c r="AH192" s="291" t="s">
        <v>891</v>
      </c>
      <c r="AI192" s="291">
        <v>44916</v>
      </c>
      <c r="AJ192" s="291" t="s">
        <v>891</v>
      </c>
      <c r="AK192" s="283"/>
    </row>
    <row r="193" spans="1:37" hidden="1" x14ac:dyDescent="0.3">
      <c r="A193" s="282">
        <v>23016</v>
      </c>
      <c r="B193" s="283" t="s">
        <v>1183</v>
      </c>
      <c r="C193" s="146" t="s">
        <v>288</v>
      </c>
      <c r="D193" s="284">
        <v>63.98</v>
      </c>
      <c r="E193" s="283"/>
      <c r="F193" s="283"/>
      <c r="G193" s="283" t="s">
        <v>891</v>
      </c>
      <c r="H193" s="285">
        <v>0</v>
      </c>
      <c r="I193" s="24">
        <v>103003</v>
      </c>
      <c r="J193" s="286">
        <v>63.98</v>
      </c>
      <c r="K193" s="285">
        <v>47</v>
      </c>
      <c r="L193" s="287">
        <v>0</v>
      </c>
      <c r="M193" s="288">
        <v>73.44</v>
      </c>
      <c r="N193" s="286">
        <v>4698.6912000000002</v>
      </c>
      <c r="O193" s="289" t="s">
        <v>890</v>
      </c>
      <c r="P193" s="288">
        <v>0</v>
      </c>
      <c r="Q193" s="290">
        <v>0</v>
      </c>
      <c r="R193" s="291" t="s">
        <v>891</v>
      </c>
      <c r="S193" s="283" t="s">
        <v>969</v>
      </c>
      <c r="T193" s="44">
        <v>1</v>
      </c>
      <c r="U193" s="292">
        <v>51</v>
      </c>
      <c r="V193" s="293">
        <v>3</v>
      </c>
      <c r="W193" s="294" t="s">
        <v>891</v>
      </c>
      <c r="X193" s="295" t="s">
        <v>891</v>
      </c>
      <c r="Y193" s="296">
        <v>0</v>
      </c>
      <c r="Z193" s="296" t="s">
        <v>891</v>
      </c>
      <c r="AA193" s="295" t="s">
        <v>891</v>
      </c>
      <c r="AB193" s="296">
        <v>0</v>
      </c>
      <c r="AC193" s="296"/>
      <c r="AD193" s="297" t="s">
        <v>891</v>
      </c>
      <c r="AE193" s="298" t="s">
        <v>891</v>
      </c>
      <c r="AF193" s="288">
        <v>16</v>
      </c>
      <c r="AG193" s="291">
        <v>44613</v>
      </c>
      <c r="AH193" s="291" t="s">
        <v>891</v>
      </c>
      <c r="AI193" s="291">
        <v>44586</v>
      </c>
      <c r="AJ193" s="291" t="s">
        <v>891</v>
      </c>
      <c r="AK193" s="283"/>
    </row>
    <row r="194" spans="1:37" hidden="1" x14ac:dyDescent="0.3">
      <c r="A194" s="282">
        <v>23581</v>
      </c>
      <c r="B194" s="283" t="s">
        <v>1184</v>
      </c>
      <c r="C194" s="146" t="s">
        <v>31</v>
      </c>
      <c r="D194" s="284">
        <v>0.08</v>
      </c>
      <c r="E194" s="283"/>
      <c r="F194" s="283"/>
      <c r="G194" s="283" t="s">
        <v>891</v>
      </c>
      <c r="H194" s="285">
        <v>14046</v>
      </c>
      <c r="I194" s="24">
        <v>103003</v>
      </c>
      <c r="J194" s="286">
        <v>0.08</v>
      </c>
      <c r="K194" s="285">
        <v>12072</v>
      </c>
      <c r="L194" s="287">
        <v>8.8599849873527905</v>
      </c>
      <c r="M194" s="288">
        <v>14489.94</v>
      </c>
      <c r="N194" s="286">
        <v>1159.1952000000001</v>
      </c>
      <c r="O194" s="289" t="s">
        <v>890</v>
      </c>
      <c r="P194" s="288">
        <v>0</v>
      </c>
      <c r="Q194" s="290">
        <v>0</v>
      </c>
      <c r="R194" s="291" t="s">
        <v>891</v>
      </c>
      <c r="S194" s="283" t="s">
        <v>943</v>
      </c>
      <c r="T194" s="44">
        <v>1</v>
      </c>
      <c r="U194" s="292">
        <v>45</v>
      </c>
      <c r="V194" s="293">
        <v>11</v>
      </c>
      <c r="W194" s="294" t="s">
        <v>891</v>
      </c>
      <c r="X194" s="295" t="s">
        <v>891</v>
      </c>
      <c r="Y194" s="296">
        <v>0</v>
      </c>
      <c r="Z194" s="296" t="s">
        <v>891</v>
      </c>
      <c r="AA194" s="295" t="s">
        <v>891</v>
      </c>
      <c r="AB194" s="296">
        <v>0</v>
      </c>
      <c r="AC194" s="296"/>
      <c r="AD194" s="297" t="s">
        <v>891</v>
      </c>
      <c r="AE194" s="298" t="s">
        <v>891</v>
      </c>
      <c r="AF194" s="288">
        <v>6342</v>
      </c>
      <c r="AG194" s="291">
        <v>43628</v>
      </c>
      <c r="AH194" s="291" t="s">
        <v>891</v>
      </c>
      <c r="AI194" s="291">
        <v>45107</v>
      </c>
      <c r="AJ194" s="291" t="s">
        <v>891</v>
      </c>
      <c r="AK194" s="283"/>
    </row>
    <row r="195" spans="1:37" hidden="1" x14ac:dyDescent="0.3">
      <c r="A195" s="282">
        <v>23607</v>
      </c>
      <c r="B195" s="283" t="s">
        <v>1185</v>
      </c>
      <c r="C195" s="146" t="s">
        <v>264</v>
      </c>
      <c r="D195" s="284">
        <v>1.28</v>
      </c>
      <c r="E195" s="283"/>
      <c r="F195" s="283"/>
      <c r="G195" s="283" t="s">
        <v>891</v>
      </c>
      <c r="H195" s="285">
        <v>575</v>
      </c>
      <c r="I195" s="24">
        <v>103003</v>
      </c>
      <c r="J195" s="286">
        <v>1.28</v>
      </c>
      <c r="K195" s="285">
        <v>50</v>
      </c>
      <c r="L195" s="287">
        <v>130.09049773755655</v>
      </c>
      <c r="M195" s="288">
        <v>0</v>
      </c>
      <c r="N195" s="286">
        <v>0</v>
      </c>
      <c r="O195" s="289" t="s">
        <v>890</v>
      </c>
      <c r="P195" s="288">
        <v>0</v>
      </c>
      <c r="Q195" s="290">
        <v>0</v>
      </c>
      <c r="R195" s="291" t="s">
        <v>891</v>
      </c>
      <c r="S195" s="283" t="s">
        <v>1011</v>
      </c>
      <c r="T195" s="44">
        <v>1</v>
      </c>
      <c r="U195" s="292">
        <v>51</v>
      </c>
      <c r="V195" s="293">
        <v>11</v>
      </c>
      <c r="W195" s="294" t="s">
        <v>891</v>
      </c>
      <c r="X195" s="295" t="s">
        <v>891</v>
      </c>
      <c r="Y195" s="296">
        <v>0</v>
      </c>
      <c r="Z195" s="296" t="s">
        <v>891</v>
      </c>
      <c r="AA195" s="295" t="s">
        <v>891</v>
      </c>
      <c r="AB195" s="296">
        <v>0</v>
      </c>
      <c r="AC195" s="296"/>
      <c r="AD195" s="297" t="s">
        <v>891</v>
      </c>
      <c r="AE195" s="298" t="s">
        <v>891</v>
      </c>
      <c r="AF195" s="288">
        <v>18</v>
      </c>
      <c r="AG195" s="291">
        <v>43775</v>
      </c>
      <c r="AH195" s="291" t="s">
        <v>891</v>
      </c>
      <c r="AI195" s="291">
        <v>43977</v>
      </c>
      <c r="AJ195" s="291" t="s">
        <v>891</v>
      </c>
      <c r="AK195" s="283"/>
    </row>
    <row r="196" spans="1:37" hidden="1" x14ac:dyDescent="0.3">
      <c r="A196" s="282">
        <v>23676</v>
      </c>
      <c r="B196" s="283" t="s">
        <v>1186</v>
      </c>
      <c r="C196" s="146" t="s">
        <v>848</v>
      </c>
      <c r="D196" s="284">
        <v>7.0000000000000007E-2</v>
      </c>
      <c r="E196" s="283"/>
      <c r="F196" s="283"/>
      <c r="G196" s="283" t="s">
        <v>891</v>
      </c>
      <c r="H196" s="285">
        <v>1931</v>
      </c>
      <c r="I196" s="24">
        <v>103003</v>
      </c>
      <c r="J196" s="286">
        <v>7.0000000000000007E-2</v>
      </c>
      <c r="K196" s="285">
        <v>3232</v>
      </c>
      <c r="L196" s="287">
        <v>6.0485512920908375</v>
      </c>
      <c r="M196" s="288">
        <v>3815.5</v>
      </c>
      <c r="N196" s="286">
        <v>267.08499999999998</v>
      </c>
      <c r="O196" s="289" t="s">
        <v>890</v>
      </c>
      <c r="P196" s="288">
        <v>0</v>
      </c>
      <c r="Q196" s="290">
        <v>0</v>
      </c>
      <c r="R196" s="291" t="s">
        <v>891</v>
      </c>
      <c r="S196" s="283" t="s">
        <v>1187</v>
      </c>
      <c r="T196" s="44">
        <v>1</v>
      </c>
      <c r="U196" s="292">
        <v>67</v>
      </c>
      <c r="V196" s="293">
        <v>5</v>
      </c>
      <c r="W196" s="294" t="s">
        <v>891</v>
      </c>
      <c r="X196" s="295" t="s">
        <v>891</v>
      </c>
      <c r="Y196" s="296">
        <v>0</v>
      </c>
      <c r="Z196" s="296" t="s">
        <v>891</v>
      </c>
      <c r="AA196" s="295" t="s">
        <v>891</v>
      </c>
      <c r="AB196" s="296">
        <v>0</v>
      </c>
      <c r="AC196" s="296"/>
      <c r="AD196" s="297" t="s">
        <v>891</v>
      </c>
      <c r="AE196" s="298" t="s">
        <v>891</v>
      </c>
      <c r="AF196" s="288">
        <v>1278</v>
      </c>
      <c r="AG196" s="291">
        <v>43864</v>
      </c>
      <c r="AH196" s="291" t="s">
        <v>891</v>
      </c>
      <c r="AI196" s="291">
        <v>43826</v>
      </c>
      <c r="AJ196" s="291" t="s">
        <v>891</v>
      </c>
      <c r="AK196" s="283"/>
    </row>
    <row r="197" spans="1:37" hidden="1" x14ac:dyDescent="0.3">
      <c r="A197" s="282">
        <v>23687</v>
      </c>
      <c r="B197" s="283" t="s">
        <v>1188</v>
      </c>
      <c r="C197" s="146" t="s">
        <v>381</v>
      </c>
      <c r="D197" s="284">
        <v>1.55</v>
      </c>
      <c r="E197" s="283"/>
      <c r="F197" s="283"/>
      <c r="G197" s="283" t="s">
        <v>891</v>
      </c>
      <c r="H197" s="285">
        <v>8988</v>
      </c>
      <c r="I197" s="24">
        <v>103003</v>
      </c>
      <c r="J197" s="286">
        <v>1.55</v>
      </c>
      <c r="K197" s="285">
        <v>13922</v>
      </c>
      <c r="L197" s="287">
        <v>5.179895917979219</v>
      </c>
      <c r="M197" s="288">
        <v>22245.06</v>
      </c>
      <c r="N197" s="286">
        <v>34479.843000000001</v>
      </c>
      <c r="O197" s="289" t="s">
        <v>890</v>
      </c>
      <c r="P197" s="288">
        <v>0</v>
      </c>
      <c r="Q197" s="290">
        <v>0</v>
      </c>
      <c r="R197" s="291" t="s">
        <v>891</v>
      </c>
      <c r="S197" s="283" t="s">
        <v>949</v>
      </c>
      <c r="T197" s="44">
        <v>1</v>
      </c>
      <c r="U197" s="292">
        <v>57</v>
      </c>
      <c r="V197" s="293">
        <v>16</v>
      </c>
      <c r="W197" s="294" t="s">
        <v>891</v>
      </c>
      <c r="X197" s="295" t="s">
        <v>891</v>
      </c>
      <c r="Y197" s="296">
        <v>0</v>
      </c>
      <c r="Z197" s="296" t="s">
        <v>891</v>
      </c>
      <c r="AA197" s="295" t="s">
        <v>891</v>
      </c>
      <c r="AB197" s="296">
        <v>0</v>
      </c>
      <c r="AC197" s="296"/>
      <c r="AD197" s="297" t="s">
        <v>891</v>
      </c>
      <c r="AE197" s="298" t="s">
        <v>891</v>
      </c>
      <c r="AF197" s="288">
        <v>6940</v>
      </c>
      <c r="AG197" s="291">
        <v>44971</v>
      </c>
      <c r="AH197" s="291" t="s">
        <v>891</v>
      </c>
      <c r="AI197" s="291">
        <v>44971</v>
      </c>
      <c r="AJ197" s="291" t="s">
        <v>891</v>
      </c>
      <c r="AK197" s="283"/>
    </row>
    <row r="198" spans="1:37" hidden="1" x14ac:dyDescent="0.3">
      <c r="A198" s="282">
        <v>23692</v>
      </c>
      <c r="B198" s="283" t="s">
        <v>1189</v>
      </c>
      <c r="C198" s="146" t="s">
        <v>381</v>
      </c>
      <c r="D198" s="284">
        <v>1.55</v>
      </c>
      <c r="E198" s="283"/>
      <c r="F198" s="283"/>
      <c r="G198" s="283" t="s">
        <v>891</v>
      </c>
      <c r="H198" s="285">
        <v>12143</v>
      </c>
      <c r="I198" s="24">
        <v>103003</v>
      </c>
      <c r="J198" s="286">
        <v>1.55</v>
      </c>
      <c r="K198" s="285">
        <v>9634</v>
      </c>
      <c r="L198" s="287">
        <v>9.6628390906124917</v>
      </c>
      <c r="M198" s="288">
        <v>10477.06</v>
      </c>
      <c r="N198" s="286">
        <v>16239.442999999999</v>
      </c>
      <c r="O198" s="289" t="s">
        <v>890</v>
      </c>
      <c r="P198" s="288">
        <v>0</v>
      </c>
      <c r="Q198" s="290">
        <v>0</v>
      </c>
      <c r="R198" s="291" t="s">
        <v>891</v>
      </c>
      <c r="S198" s="283" t="s">
        <v>949</v>
      </c>
      <c r="T198" s="44">
        <v>1</v>
      </c>
      <c r="U198" s="292">
        <v>57</v>
      </c>
      <c r="V198" s="293">
        <v>16</v>
      </c>
      <c r="W198" s="294" t="s">
        <v>891</v>
      </c>
      <c r="X198" s="295" t="s">
        <v>891</v>
      </c>
      <c r="Y198" s="296">
        <v>0</v>
      </c>
      <c r="Z198" s="296" t="s">
        <v>891</v>
      </c>
      <c r="AA198" s="295" t="s">
        <v>891</v>
      </c>
      <c r="AB198" s="296">
        <v>0</v>
      </c>
      <c r="AC198" s="296"/>
      <c r="AD198" s="297" t="s">
        <v>891</v>
      </c>
      <c r="AE198" s="298" t="s">
        <v>891</v>
      </c>
      <c r="AF198" s="288">
        <v>5026</v>
      </c>
      <c r="AG198" s="291">
        <v>44425</v>
      </c>
      <c r="AH198" s="291" t="s">
        <v>891</v>
      </c>
      <c r="AI198" s="291">
        <v>44971</v>
      </c>
      <c r="AJ198" s="291" t="s">
        <v>891</v>
      </c>
      <c r="AK198" s="283"/>
    </row>
    <row r="199" spans="1:37" hidden="1" x14ac:dyDescent="0.3">
      <c r="A199" s="282">
        <v>23778</v>
      </c>
      <c r="B199" s="283" t="s">
        <v>1190</v>
      </c>
      <c r="C199" s="146" t="s">
        <v>1075</v>
      </c>
      <c r="D199" s="284">
        <v>266</v>
      </c>
      <c r="E199" s="283"/>
      <c r="F199" s="283"/>
      <c r="G199" s="283" t="s">
        <v>891</v>
      </c>
      <c r="H199" s="285">
        <v>44</v>
      </c>
      <c r="I199" s="24">
        <v>103003</v>
      </c>
      <c r="J199" s="286">
        <v>266</v>
      </c>
      <c r="K199" s="285">
        <v>134</v>
      </c>
      <c r="L199" s="287">
        <v>2.8534370946822309</v>
      </c>
      <c r="M199" s="288">
        <v>233.56</v>
      </c>
      <c r="N199" s="286">
        <v>62126.96</v>
      </c>
      <c r="O199" s="289" t="s">
        <v>890</v>
      </c>
      <c r="P199" s="288">
        <v>0</v>
      </c>
      <c r="Q199" s="290">
        <v>0</v>
      </c>
      <c r="R199" s="291" t="s">
        <v>891</v>
      </c>
      <c r="S199" s="283" t="s">
        <v>1191</v>
      </c>
      <c r="T199" s="44">
        <v>1</v>
      </c>
      <c r="U199" s="292">
        <v>76</v>
      </c>
      <c r="V199" s="293">
        <v>16</v>
      </c>
      <c r="W199" s="294" t="s">
        <v>891</v>
      </c>
      <c r="X199" s="295" t="s">
        <v>891</v>
      </c>
      <c r="Y199" s="296">
        <v>0</v>
      </c>
      <c r="Z199" s="296" t="s">
        <v>891</v>
      </c>
      <c r="AA199" s="295" t="s">
        <v>891</v>
      </c>
      <c r="AB199" s="296">
        <v>0</v>
      </c>
      <c r="AC199" s="296"/>
      <c r="AD199" s="297" t="s">
        <v>891</v>
      </c>
      <c r="AE199" s="298" t="s">
        <v>891</v>
      </c>
      <c r="AF199" s="288">
        <v>62</v>
      </c>
      <c r="AG199" s="291">
        <v>44986</v>
      </c>
      <c r="AH199" s="291" t="s">
        <v>891</v>
      </c>
      <c r="AI199" s="291">
        <v>44916</v>
      </c>
      <c r="AJ199" s="291" t="s">
        <v>891</v>
      </c>
      <c r="AK199" s="283"/>
    </row>
    <row r="200" spans="1:37" hidden="1" x14ac:dyDescent="0.3">
      <c r="A200" s="282">
        <v>23846</v>
      </c>
      <c r="B200" s="283" t="s">
        <v>1192</v>
      </c>
      <c r="C200" s="146" t="s">
        <v>381</v>
      </c>
      <c r="D200" s="284">
        <v>1.5</v>
      </c>
      <c r="E200" s="283"/>
      <c r="F200" s="283"/>
      <c r="G200" s="283" t="s">
        <v>891</v>
      </c>
      <c r="H200" s="285">
        <v>0</v>
      </c>
      <c r="I200" s="24">
        <v>103003</v>
      </c>
      <c r="J200" s="286">
        <v>1.5</v>
      </c>
      <c r="K200" s="285">
        <v>9077</v>
      </c>
      <c r="L200" s="287">
        <v>0</v>
      </c>
      <c r="M200" s="288">
        <v>15768</v>
      </c>
      <c r="N200" s="286">
        <v>23652</v>
      </c>
      <c r="O200" s="289" t="s">
        <v>890</v>
      </c>
      <c r="P200" s="288">
        <v>0</v>
      </c>
      <c r="Q200" s="290">
        <v>0</v>
      </c>
      <c r="R200" s="291" t="s">
        <v>891</v>
      </c>
      <c r="S200" s="283" t="s">
        <v>949</v>
      </c>
      <c r="T200" s="44">
        <v>1</v>
      </c>
      <c r="U200" s="292">
        <v>57</v>
      </c>
      <c r="V200" s="293">
        <v>16</v>
      </c>
      <c r="W200" s="294">
        <v>6984</v>
      </c>
      <c r="X200" s="295">
        <v>2023</v>
      </c>
      <c r="Y200" s="296">
        <v>6300</v>
      </c>
      <c r="Z200" s="296" t="s">
        <v>891</v>
      </c>
      <c r="AA200" s="295" t="s">
        <v>891</v>
      </c>
      <c r="AB200" s="296">
        <v>0</v>
      </c>
      <c r="AC200" s="296"/>
      <c r="AD200" s="297" t="s">
        <v>891</v>
      </c>
      <c r="AE200" s="298" t="s">
        <v>891</v>
      </c>
      <c r="AF200" s="288">
        <v>4904</v>
      </c>
      <c r="AG200" s="291">
        <v>44960</v>
      </c>
      <c r="AH200" s="291" t="s">
        <v>891</v>
      </c>
      <c r="AI200" s="291">
        <v>45054</v>
      </c>
      <c r="AJ200" s="291" t="s">
        <v>891</v>
      </c>
      <c r="AK200" s="283"/>
    </row>
    <row r="201" spans="1:37" hidden="1" x14ac:dyDescent="0.3">
      <c r="A201" s="282">
        <v>23862</v>
      </c>
      <c r="B201" s="283" t="s">
        <v>1193</v>
      </c>
      <c r="C201" s="146" t="s">
        <v>381</v>
      </c>
      <c r="D201" s="284">
        <v>1.5</v>
      </c>
      <c r="E201" s="283"/>
      <c r="F201" s="283"/>
      <c r="G201" s="283" t="s">
        <v>891</v>
      </c>
      <c r="H201" s="285">
        <v>0</v>
      </c>
      <c r="I201" s="24">
        <v>103003</v>
      </c>
      <c r="J201" s="286">
        <v>1.5</v>
      </c>
      <c r="K201" s="285">
        <v>9754</v>
      </c>
      <c r="L201" s="287">
        <v>0</v>
      </c>
      <c r="M201" s="288">
        <v>19901.560000000001</v>
      </c>
      <c r="N201" s="286">
        <v>29852.34</v>
      </c>
      <c r="O201" s="289" t="s">
        <v>890</v>
      </c>
      <c r="P201" s="288">
        <v>0</v>
      </c>
      <c r="Q201" s="290">
        <v>0</v>
      </c>
      <c r="R201" s="291" t="s">
        <v>891</v>
      </c>
      <c r="S201" s="283" t="s">
        <v>949</v>
      </c>
      <c r="T201" s="44">
        <v>1</v>
      </c>
      <c r="U201" s="292">
        <v>57</v>
      </c>
      <c r="V201" s="293">
        <v>16</v>
      </c>
      <c r="W201" s="294">
        <v>6984</v>
      </c>
      <c r="X201" s="295">
        <v>2023</v>
      </c>
      <c r="Y201" s="296">
        <v>5000</v>
      </c>
      <c r="Z201" s="296" t="s">
        <v>891</v>
      </c>
      <c r="AA201" s="295" t="s">
        <v>891</v>
      </c>
      <c r="AB201" s="296">
        <v>0</v>
      </c>
      <c r="AC201" s="296"/>
      <c r="AD201" s="297" t="s">
        <v>891</v>
      </c>
      <c r="AE201" s="298" t="s">
        <v>891</v>
      </c>
      <c r="AF201" s="288">
        <v>5534</v>
      </c>
      <c r="AG201" s="291">
        <v>44960</v>
      </c>
      <c r="AH201" s="291" t="s">
        <v>891</v>
      </c>
      <c r="AI201" s="291">
        <v>45054</v>
      </c>
      <c r="AJ201" s="291" t="s">
        <v>891</v>
      </c>
      <c r="AK201" s="283"/>
    </row>
    <row r="202" spans="1:37" hidden="1" x14ac:dyDescent="0.3">
      <c r="A202" s="282">
        <v>23875</v>
      </c>
      <c r="B202" s="283" t="s">
        <v>1194</v>
      </c>
      <c r="C202" s="146" t="s">
        <v>381</v>
      </c>
      <c r="D202" s="284">
        <v>1.5</v>
      </c>
      <c r="E202" s="283"/>
      <c r="F202" s="283"/>
      <c r="G202" s="283" t="s">
        <v>891</v>
      </c>
      <c r="H202" s="285">
        <v>0</v>
      </c>
      <c r="I202" s="24">
        <v>103003</v>
      </c>
      <c r="J202" s="286">
        <v>1.5</v>
      </c>
      <c r="K202" s="285">
        <v>9055</v>
      </c>
      <c r="L202" s="287">
        <v>0</v>
      </c>
      <c r="M202" s="288">
        <v>18713.439999999999</v>
      </c>
      <c r="N202" s="286">
        <v>28070.16</v>
      </c>
      <c r="O202" s="289" t="s">
        <v>890</v>
      </c>
      <c r="P202" s="288">
        <v>0</v>
      </c>
      <c r="Q202" s="290">
        <v>0</v>
      </c>
      <c r="R202" s="291" t="s">
        <v>891</v>
      </c>
      <c r="S202" s="283" t="s">
        <v>949</v>
      </c>
      <c r="T202" s="44">
        <v>1</v>
      </c>
      <c r="U202" s="292">
        <v>57</v>
      </c>
      <c r="V202" s="293">
        <v>16</v>
      </c>
      <c r="W202" s="294">
        <v>6984</v>
      </c>
      <c r="X202" s="295">
        <v>2023</v>
      </c>
      <c r="Y202" s="296">
        <v>3500</v>
      </c>
      <c r="Z202" s="296" t="s">
        <v>891</v>
      </c>
      <c r="AA202" s="295" t="s">
        <v>891</v>
      </c>
      <c r="AB202" s="296">
        <v>0</v>
      </c>
      <c r="AC202" s="296"/>
      <c r="AD202" s="297" t="s">
        <v>891</v>
      </c>
      <c r="AE202" s="298" t="s">
        <v>891</v>
      </c>
      <c r="AF202" s="288">
        <v>4936</v>
      </c>
      <c r="AG202" s="291">
        <v>44960</v>
      </c>
      <c r="AH202" s="291" t="s">
        <v>891</v>
      </c>
      <c r="AI202" s="291">
        <v>45054</v>
      </c>
      <c r="AJ202" s="291" t="s">
        <v>891</v>
      </c>
      <c r="AK202" s="283"/>
    </row>
    <row r="203" spans="1:37" hidden="1" x14ac:dyDescent="0.3">
      <c r="A203" s="282">
        <v>23986</v>
      </c>
      <c r="B203" s="283" t="s">
        <v>1195</v>
      </c>
      <c r="C203" s="146" t="s">
        <v>261</v>
      </c>
      <c r="D203" s="284">
        <v>1.55</v>
      </c>
      <c r="E203" s="283"/>
      <c r="F203" s="283"/>
      <c r="G203" s="283" t="s">
        <v>891</v>
      </c>
      <c r="H203" s="285">
        <v>70</v>
      </c>
      <c r="I203" s="24">
        <v>103003</v>
      </c>
      <c r="J203" s="286">
        <v>1.55</v>
      </c>
      <c r="K203" s="285">
        <v>5397</v>
      </c>
      <c r="L203" s="287">
        <v>0.10110785319139717</v>
      </c>
      <c r="M203" s="288">
        <v>11191.94</v>
      </c>
      <c r="N203" s="286">
        <v>17347.507000000001</v>
      </c>
      <c r="O203" s="289" t="s">
        <v>890</v>
      </c>
      <c r="P203" s="288">
        <v>0</v>
      </c>
      <c r="Q203" s="290">
        <v>0</v>
      </c>
      <c r="R203" s="291" t="s">
        <v>891</v>
      </c>
      <c r="S203" s="283" t="s">
        <v>1143</v>
      </c>
      <c r="T203" s="44">
        <v>1</v>
      </c>
      <c r="U203" s="292">
        <v>57</v>
      </c>
      <c r="V203" s="293">
        <v>2</v>
      </c>
      <c r="W203" s="294">
        <v>6987</v>
      </c>
      <c r="X203" s="295">
        <v>2023</v>
      </c>
      <c r="Y203" s="296">
        <v>1200</v>
      </c>
      <c r="Z203" s="296" t="s">
        <v>891</v>
      </c>
      <c r="AA203" s="295" t="s">
        <v>891</v>
      </c>
      <c r="AB203" s="296">
        <v>0</v>
      </c>
      <c r="AC203" s="296"/>
      <c r="AD203" s="297" t="s">
        <v>891</v>
      </c>
      <c r="AE203" s="298" t="s">
        <v>891</v>
      </c>
      <c r="AF203" s="288">
        <v>2770</v>
      </c>
      <c r="AG203" s="291">
        <v>44966</v>
      </c>
      <c r="AH203" s="291" t="s">
        <v>891</v>
      </c>
      <c r="AI203" s="291">
        <v>45049</v>
      </c>
      <c r="AJ203" s="291" t="s">
        <v>891</v>
      </c>
      <c r="AK203" s="283"/>
    </row>
    <row r="204" spans="1:37" hidden="1" x14ac:dyDescent="0.3">
      <c r="A204" s="282">
        <v>23989</v>
      </c>
      <c r="B204" s="283" t="s">
        <v>1196</v>
      </c>
      <c r="C204" s="146" t="s">
        <v>261</v>
      </c>
      <c r="D204" s="284">
        <v>1.71</v>
      </c>
      <c r="E204" s="283"/>
      <c r="F204" s="283"/>
      <c r="G204" s="283" t="s">
        <v>891</v>
      </c>
      <c r="H204" s="285">
        <v>1473</v>
      </c>
      <c r="I204" s="24">
        <v>103003</v>
      </c>
      <c r="J204" s="286">
        <v>1.71</v>
      </c>
      <c r="K204" s="285">
        <v>5171</v>
      </c>
      <c r="L204" s="287">
        <v>2.246556957005811</v>
      </c>
      <c r="M204" s="288">
        <v>10329.06</v>
      </c>
      <c r="N204" s="286">
        <v>17662.692599999998</v>
      </c>
      <c r="O204" s="289" t="s">
        <v>890</v>
      </c>
      <c r="P204" s="288">
        <v>0</v>
      </c>
      <c r="Q204" s="290">
        <v>0</v>
      </c>
      <c r="R204" s="291" t="s">
        <v>891</v>
      </c>
      <c r="S204" s="283" t="s">
        <v>1143</v>
      </c>
      <c r="T204" s="44">
        <v>1</v>
      </c>
      <c r="U204" s="292">
        <v>57</v>
      </c>
      <c r="V204" s="293">
        <v>2</v>
      </c>
      <c r="W204" s="294" t="s">
        <v>891</v>
      </c>
      <c r="X204" s="295" t="s">
        <v>891</v>
      </c>
      <c r="Y204" s="296">
        <v>0</v>
      </c>
      <c r="Z204" s="296" t="s">
        <v>891</v>
      </c>
      <c r="AA204" s="295" t="s">
        <v>891</v>
      </c>
      <c r="AB204" s="296">
        <v>0</v>
      </c>
      <c r="AC204" s="296"/>
      <c r="AD204" s="297" t="s">
        <v>891</v>
      </c>
      <c r="AE204" s="298" t="s">
        <v>891</v>
      </c>
      <c r="AF204" s="288">
        <v>2622</v>
      </c>
      <c r="AG204" s="291">
        <v>44966</v>
      </c>
      <c r="AH204" s="291" t="s">
        <v>891</v>
      </c>
      <c r="AI204" s="291">
        <v>45083</v>
      </c>
      <c r="AJ204" s="291" t="s">
        <v>891</v>
      </c>
      <c r="AK204" s="283"/>
    </row>
    <row r="205" spans="1:37" hidden="1" x14ac:dyDescent="0.3">
      <c r="A205" s="282">
        <v>23993</v>
      </c>
      <c r="B205" s="283" t="s">
        <v>1197</v>
      </c>
      <c r="C205" s="146" t="s">
        <v>261</v>
      </c>
      <c r="D205" s="284">
        <v>1.71</v>
      </c>
      <c r="E205" s="283"/>
      <c r="F205" s="283"/>
      <c r="G205" s="283" t="s">
        <v>891</v>
      </c>
      <c r="H205" s="285">
        <v>2236</v>
      </c>
      <c r="I205" s="24">
        <v>103003</v>
      </c>
      <c r="J205" s="286">
        <v>1.71</v>
      </c>
      <c r="K205" s="285">
        <v>4988</v>
      </c>
      <c r="L205" s="287">
        <v>3.5700030335446176</v>
      </c>
      <c r="M205" s="288">
        <v>9037.94</v>
      </c>
      <c r="N205" s="286">
        <v>15454.877399999999</v>
      </c>
      <c r="O205" s="289" t="s">
        <v>890</v>
      </c>
      <c r="P205" s="288">
        <v>0</v>
      </c>
      <c r="Q205" s="290">
        <v>0</v>
      </c>
      <c r="R205" s="291" t="s">
        <v>891</v>
      </c>
      <c r="S205" s="283" t="s">
        <v>1143</v>
      </c>
      <c r="T205" s="44">
        <v>1</v>
      </c>
      <c r="U205" s="292">
        <v>57</v>
      </c>
      <c r="V205" s="293">
        <v>2</v>
      </c>
      <c r="W205" s="294" t="s">
        <v>891</v>
      </c>
      <c r="X205" s="295" t="s">
        <v>891</v>
      </c>
      <c r="Y205" s="296">
        <v>0</v>
      </c>
      <c r="Z205" s="296" t="s">
        <v>891</v>
      </c>
      <c r="AA205" s="295" t="s">
        <v>891</v>
      </c>
      <c r="AB205" s="296">
        <v>0</v>
      </c>
      <c r="AC205" s="296"/>
      <c r="AD205" s="297" t="s">
        <v>891</v>
      </c>
      <c r="AE205" s="298" t="s">
        <v>891</v>
      </c>
      <c r="AF205" s="288">
        <v>2506</v>
      </c>
      <c r="AG205" s="291">
        <v>44966</v>
      </c>
      <c r="AH205" s="291" t="s">
        <v>891</v>
      </c>
      <c r="AI205" s="291">
        <v>45083</v>
      </c>
      <c r="AJ205" s="291" t="s">
        <v>891</v>
      </c>
      <c r="AK205" s="283"/>
    </row>
    <row r="206" spans="1:37" hidden="1" x14ac:dyDescent="0.3">
      <c r="A206" s="282">
        <v>23996</v>
      </c>
      <c r="B206" s="283" t="s">
        <v>1198</v>
      </c>
      <c r="C206" s="146" t="s">
        <v>261</v>
      </c>
      <c r="D206" s="284">
        <v>1.55</v>
      </c>
      <c r="E206" s="283"/>
      <c r="F206" s="283"/>
      <c r="G206" s="283" t="s">
        <v>891</v>
      </c>
      <c r="H206" s="285">
        <v>284</v>
      </c>
      <c r="I206" s="24">
        <v>103003</v>
      </c>
      <c r="J206" s="286">
        <v>1.55</v>
      </c>
      <c r="K206" s="285">
        <v>5315</v>
      </c>
      <c r="L206" s="287">
        <v>0.42288334971261804</v>
      </c>
      <c r="M206" s="288">
        <v>9804.44</v>
      </c>
      <c r="N206" s="286">
        <v>15196.882</v>
      </c>
      <c r="O206" s="289" t="s">
        <v>890</v>
      </c>
      <c r="P206" s="288">
        <v>0</v>
      </c>
      <c r="Q206" s="290">
        <v>0</v>
      </c>
      <c r="R206" s="291" t="s">
        <v>891</v>
      </c>
      <c r="S206" s="283" t="s">
        <v>1143</v>
      </c>
      <c r="T206" s="44">
        <v>1</v>
      </c>
      <c r="U206" s="292">
        <v>57</v>
      </c>
      <c r="V206" s="293">
        <v>2</v>
      </c>
      <c r="W206" s="294">
        <v>6216</v>
      </c>
      <c r="X206" s="295">
        <v>2023</v>
      </c>
      <c r="Y206" s="296">
        <v>2000</v>
      </c>
      <c r="Z206" s="296" t="s">
        <v>891</v>
      </c>
      <c r="AA206" s="295" t="s">
        <v>891</v>
      </c>
      <c r="AB206" s="296">
        <v>0</v>
      </c>
      <c r="AC206" s="296"/>
      <c r="AD206" s="297" t="s">
        <v>891</v>
      </c>
      <c r="AE206" s="298" t="s">
        <v>891</v>
      </c>
      <c r="AF206" s="288">
        <v>2686</v>
      </c>
      <c r="AG206" s="291">
        <v>44966</v>
      </c>
      <c r="AH206" s="291" t="s">
        <v>891</v>
      </c>
      <c r="AI206" s="291">
        <v>45049</v>
      </c>
      <c r="AJ206" s="291" t="s">
        <v>891</v>
      </c>
      <c r="AK206" s="283"/>
    </row>
    <row r="207" spans="1:37" hidden="1" x14ac:dyDescent="0.3">
      <c r="A207" s="282">
        <v>24204</v>
      </c>
      <c r="B207" s="283" t="s">
        <v>1199</v>
      </c>
      <c r="C207" s="146" t="s">
        <v>264</v>
      </c>
      <c r="D207" s="284">
        <v>3.72</v>
      </c>
      <c r="E207" s="283"/>
      <c r="F207" s="283"/>
      <c r="G207" s="283" t="s">
        <v>891</v>
      </c>
      <c r="H207" s="285">
        <v>0</v>
      </c>
      <c r="I207" s="24">
        <v>103003</v>
      </c>
      <c r="J207" s="286">
        <v>3.72</v>
      </c>
      <c r="K207" s="285">
        <v>506</v>
      </c>
      <c r="L207" s="287">
        <v>0</v>
      </c>
      <c r="M207" s="288">
        <v>774.94</v>
      </c>
      <c r="N207" s="286">
        <v>2882.7768000000001</v>
      </c>
      <c r="O207" s="289" t="s">
        <v>890</v>
      </c>
      <c r="P207" s="288">
        <v>0</v>
      </c>
      <c r="Q207" s="290">
        <v>0</v>
      </c>
      <c r="R207" s="291" t="s">
        <v>891</v>
      </c>
      <c r="S207" s="283" t="s">
        <v>970</v>
      </c>
      <c r="T207" s="44">
        <v>1</v>
      </c>
      <c r="U207" s="292">
        <v>76</v>
      </c>
      <c r="V207" s="293">
        <v>11</v>
      </c>
      <c r="W207" s="294">
        <v>2659</v>
      </c>
      <c r="X207" s="295">
        <v>2023</v>
      </c>
      <c r="Y207" s="296">
        <v>500</v>
      </c>
      <c r="Z207" s="296" t="s">
        <v>891</v>
      </c>
      <c r="AA207" s="295" t="s">
        <v>891</v>
      </c>
      <c r="AB207" s="296">
        <v>0</v>
      </c>
      <c r="AC207" s="296"/>
      <c r="AD207" s="297" t="s">
        <v>891</v>
      </c>
      <c r="AE207" s="298" t="s">
        <v>891</v>
      </c>
      <c r="AF207" s="288">
        <v>284</v>
      </c>
      <c r="AG207" s="291">
        <v>44523</v>
      </c>
      <c r="AH207" s="291" t="s">
        <v>891</v>
      </c>
      <c r="AI207" s="291">
        <v>45117</v>
      </c>
      <c r="AJ207" s="291" t="s">
        <v>891</v>
      </c>
      <c r="AK207" s="283"/>
    </row>
    <row r="208" spans="1:37" hidden="1" x14ac:dyDescent="0.3">
      <c r="A208" s="282">
        <v>24219</v>
      </c>
      <c r="B208" s="283" t="s">
        <v>1200</v>
      </c>
      <c r="C208" s="146" t="s">
        <v>264</v>
      </c>
      <c r="D208" s="284">
        <v>47</v>
      </c>
      <c r="E208" s="283"/>
      <c r="F208" s="283"/>
      <c r="G208" s="283" t="s">
        <v>891</v>
      </c>
      <c r="H208" s="285">
        <v>426</v>
      </c>
      <c r="I208" s="24">
        <v>103003</v>
      </c>
      <c r="J208" s="286">
        <v>47</v>
      </c>
      <c r="K208" s="285">
        <v>195</v>
      </c>
      <c r="L208" s="287">
        <v>16.334355828220858</v>
      </c>
      <c r="M208" s="288">
        <v>43.44</v>
      </c>
      <c r="N208" s="286">
        <v>2041.68</v>
      </c>
      <c r="O208" s="289" t="s">
        <v>890</v>
      </c>
      <c r="P208" s="288">
        <v>0</v>
      </c>
      <c r="Q208" s="290">
        <v>0</v>
      </c>
      <c r="R208" s="291" t="s">
        <v>891</v>
      </c>
      <c r="S208" s="283" t="s">
        <v>1201</v>
      </c>
      <c r="T208" s="44">
        <v>1</v>
      </c>
      <c r="U208" s="292">
        <v>79</v>
      </c>
      <c r="V208" s="293">
        <v>6</v>
      </c>
      <c r="W208" s="294" t="s">
        <v>891</v>
      </c>
      <c r="X208" s="295" t="s">
        <v>891</v>
      </c>
      <c r="Y208" s="296">
        <v>0</v>
      </c>
      <c r="Z208" s="296" t="s">
        <v>891</v>
      </c>
      <c r="AA208" s="295" t="s">
        <v>891</v>
      </c>
      <c r="AB208" s="296">
        <v>0</v>
      </c>
      <c r="AC208" s="296"/>
      <c r="AD208" s="297" t="s">
        <v>891</v>
      </c>
      <c r="AE208" s="298" t="s">
        <v>891</v>
      </c>
      <c r="AF208" s="288">
        <v>104</v>
      </c>
      <c r="AG208" s="291">
        <v>44610</v>
      </c>
      <c r="AH208" s="291" t="s">
        <v>891</v>
      </c>
      <c r="AI208" s="291">
        <v>44582</v>
      </c>
      <c r="AJ208" s="291" t="s">
        <v>891</v>
      </c>
      <c r="AK208" s="283"/>
    </row>
    <row r="209" spans="1:37" hidden="1" x14ac:dyDescent="0.3">
      <c r="A209" s="282">
        <v>24371</v>
      </c>
      <c r="B209" s="283" t="s">
        <v>1202</v>
      </c>
      <c r="C209" s="146" t="s">
        <v>264</v>
      </c>
      <c r="D209" s="284">
        <v>2.96</v>
      </c>
      <c r="E209" s="283"/>
      <c r="F209" s="283" t="s">
        <v>1071</v>
      </c>
      <c r="G209" s="283" t="s">
        <v>1203</v>
      </c>
      <c r="H209" s="285">
        <v>19850</v>
      </c>
      <c r="I209" s="24">
        <v>103003</v>
      </c>
      <c r="J209" s="286">
        <v>2.96</v>
      </c>
      <c r="K209" s="285">
        <v>20572</v>
      </c>
      <c r="L209" s="287">
        <v>8.4229018063623666</v>
      </c>
      <c r="M209" s="288">
        <v>22570.06</v>
      </c>
      <c r="N209" s="286">
        <v>66807.377600000007</v>
      </c>
      <c r="O209" s="289" t="s">
        <v>1204</v>
      </c>
      <c r="P209" s="288">
        <v>40900</v>
      </c>
      <c r="Q209" s="290">
        <v>121064</v>
      </c>
      <c r="R209" s="291">
        <v>45327</v>
      </c>
      <c r="S209" s="283" t="s">
        <v>1205</v>
      </c>
      <c r="T209" s="44">
        <v>1</v>
      </c>
      <c r="U209" s="292">
        <v>51</v>
      </c>
      <c r="V209" s="293">
        <v>7</v>
      </c>
      <c r="W209" s="294" t="s">
        <v>891</v>
      </c>
      <c r="X209" s="295" t="s">
        <v>891</v>
      </c>
      <c r="Y209" s="296">
        <v>0</v>
      </c>
      <c r="Z209" s="296" t="s">
        <v>891</v>
      </c>
      <c r="AA209" s="295" t="s">
        <v>891</v>
      </c>
      <c r="AB209" s="296">
        <v>0</v>
      </c>
      <c r="AC209" s="296"/>
      <c r="AD209" s="297" t="s">
        <v>891</v>
      </c>
      <c r="AE209" s="298" t="s">
        <v>891</v>
      </c>
      <c r="AF209" s="288">
        <v>9426</v>
      </c>
      <c r="AG209" s="291">
        <v>45154</v>
      </c>
      <c r="AH209" s="291" t="s">
        <v>891</v>
      </c>
      <c r="AI209" s="291">
        <v>45076</v>
      </c>
      <c r="AJ209" s="291" t="s">
        <v>891</v>
      </c>
      <c r="AK209" s="283"/>
    </row>
    <row r="210" spans="1:37" hidden="1" x14ac:dyDescent="0.3">
      <c r="A210" s="282">
        <v>24476</v>
      </c>
      <c r="B210" s="283" t="s">
        <v>1206</v>
      </c>
      <c r="C210" s="146" t="s">
        <v>261</v>
      </c>
      <c r="D210" s="284">
        <v>1.71</v>
      </c>
      <c r="E210" s="283"/>
      <c r="F210" s="283"/>
      <c r="G210" s="283" t="s">
        <v>891</v>
      </c>
      <c r="H210" s="285">
        <v>475</v>
      </c>
      <c r="I210" s="24">
        <v>103003</v>
      </c>
      <c r="J210" s="286">
        <v>1.71</v>
      </c>
      <c r="K210" s="285">
        <v>5373</v>
      </c>
      <c r="L210" s="287">
        <v>0.69023642413938424</v>
      </c>
      <c r="M210" s="288">
        <v>9912.06</v>
      </c>
      <c r="N210" s="286">
        <v>16949.622599999999</v>
      </c>
      <c r="O210" s="289" t="s">
        <v>890</v>
      </c>
      <c r="P210" s="288">
        <v>0</v>
      </c>
      <c r="Q210" s="290">
        <v>0</v>
      </c>
      <c r="R210" s="291" t="s">
        <v>891</v>
      </c>
      <c r="S210" s="283" t="s">
        <v>1143</v>
      </c>
      <c r="T210" s="44">
        <v>1</v>
      </c>
      <c r="U210" s="292">
        <v>57</v>
      </c>
      <c r="V210" s="293">
        <v>2</v>
      </c>
      <c r="W210" s="294">
        <v>6216</v>
      </c>
      <c r="X210" s="295">
        <v>2023</v>
      </c>
      <c r="Y210" s="296">
        <v>2000</v>
      </c>
      <c r="Z210" s="296" t="s">
        <v>891</v>
      </c>
      <c r="AA210" s="295" t="s">
        <v>891</v>
      </c>
      <c r="AB210" s="296">
        <v>0</v>
      </c>
      <c r="AC210" s="296"/>
      <c r="AD210" s="297" t="s">
        <v>891</v>
      </c>
      <c r="AE210" s="298" t="s">
        <v>891</v>
      </c>
      <c r="AF210" s="288">
        <v>2752</v>
      </c>
      <c r="AG210" s="291">
        <v>44974</v>
      </c>
      <c r="AH210" s="291" t="s">
        <v>891</v>
      </c>
      <c r="AI210" s="291">
        <v>45083</v>
      </c>
      <c r="AJ210" s="291" t="s">
        <v>891</v>
      </c>
      <c r="AK210" s="283"/>
    </row>
    <row r="211" spans="1:37" hidden="1" x14ac:dyDescent="0.3">
      <c r="A211" s="282">
        <v>24477</v>
      </c>
      <c r="B211" s="283" t="s">
        <v>1207</v>
      </c>
      <c r="C211" s="146" t="s">
        <v>261</v>
      </c>
      <c r="D211" s="284">
        <v>1.55</v>
      </c>
      <c r="E211" s="283"/>
      <c r="F211" s="283"/>
      <c r="G211" s="283" t="s">
        <v>891</v>
      </c>
      <c r="H211" s="285">
        <v>0</v>
      </c>
      <c r="I211" s="24">
        <v>103003</v>
      </c>
      <c r="J211" s="286">
        <v>1.55</v>
      </c>
      <c r="K211" s="285">
        <v>5268</v>
      </c>
      <c r="L211" s="287">
        <v>0</v>
      </c>
      <c r="M211" s="288">
        <v>11209</v>
      </c>
      <c r="N211" s="286">
        <v>17373.95</v>
      </c>
      <c r="O211" s="289" t="s">
        <v>890</v>
      </c>
      <c r="P211" s="288">
        <v>0</v>
      </c>
      <c r="Q211" s="290">
        <v>0</v>
      </c>
      <c r="R211" s="291" t="s">
        <v>891</v>
      </c>
      <c r="S211" s="283" t="s">
        <v>1143</v>
      </c>
      <c r="T211" s="44">
        <v>1</v>
      </c>
      <c r="U211" s="292">
        <v>57</v>
      </c>
      <c r="V211" s="293">
        <v>2</v>
      </c>
      <c r="W211" s="294">
        <v>6987</v>
      </c>
      <c r="X211" s="295">
        <v>2023</v>
      </c>
      <c r="Y211" s="296">
        <v>1400</v>
      </c>
      <c r="Z211" s="296" t="s">
        <v>891</v>
      </c>
      <c r="AA211" s="295" t="s">
        <v>891</v>
      </c>
      <c r="AB211" s="296">
        <v>0</v>
      </c>
      <c r="AC211" s="296"/>
      <c r="AD211" s="297" t="s">
        <v>891</v>
      </c>
      <c r="AE211" s="298" t="s">
        <v>891</v>
      </c>
      <c r="AF211" s="288">
        <v>2802</v>
      </c>
      <c r="AG211" s="291">
        <v>44966</v>
      </c>
      <c r="AH211" s="291" t="s">
        <v>891</v>
      </c>
      <c r="AI211" s="291">
        <v>45049</v>
      </c>
      <c r="AJ211" s="291" t="s">
        <v>891</v>
      </c>
      <c r="AK211" s="283"/>
    </row>
    <row r="212" spans="1:37" hidden="1" x14ac:dyDescent="0.3">
      <c r="A212" s="282">
        <v>24500</v>
      </c>
      <c r="B212" s="283" t="s">
        <v>1208</v>
      </c>
      <c r="C212" s="146" t="s">
        <v>264</v>
      </c>
      <c r="D212" s="284">
        <v>23.08</v>
      </c>
      <c r="E212" s="283"/>
      <c r="F212" s="283"/>
      <c r="G212" s="283" t="s">
        <v>891</v>
      </c>
      <c r="H212" s="285">
        <v>786</v>
      </c>
      <c r="I212" s="24">
        <v>103003</v>
      </c>
      <c r="J212" s="286">
        <v>23.08</v>
      </c>
      <c r="K212" s="285">
        <v>536</v>
      </c>
      <c r="L212" s="287">
        <v>17.466666666666665</v>
      </c>
      <c r="M212" s="288">
        <v>24</v>
      </c>
      <c r="N212" s="286">
        <v>553.91999999999996</v>
      </c>
      <c r="O212" s="289" t="s">
        <v>890</v>
      </c>
      <c r="P212" s="288">
        <v>0</v>
      </c>
      <c r="Q212" s="290">
        <v>0</v>
      </c>
      <c r="R212" s="291" t="s">
        <v>891</v>
      </c>
      <c r="S212" s="283" t="s">
        <v>1021</v>
      </c>
      <c r="T212" s="44">
        <v>1</v>
      </c>
      <c r="U212" s="292">
        <v>61</v>
      </c>
      <c r="V212" s="293">
        <v>14</v>
      </c>
      <c r="W212" s="294" t="s">
        <v>891</v>
      </c>
      <c r="X212" s="295" t="s">
        <v>891</v>
      </c>
      <c r="Y212" s="296">
        <v>0</v>
      </c>
      <c r="Z212" s="296" t="s">
        <v>891</v>
      </c>
      <c r="AA212" s="295" t="s">
        <v>891</v>
      </c>
      <c r="AB212" s="296">
        <v>0</v>
      </c>
      <c r="AC212" s="296"/>
      <c r="AD212" s="297" t="s">
        <v>891</v>
      </c>
      <c r="AE212" s="298" t="s">
        <v>891</v>
      </c>
      <c r="AF212" s="288">
        <v>180</v>
      </c>
      <c r="AG212" s="291">
        <v>45159</v>
      </c>
      <c r="AH212" s="291" t="s">
        <v>891</v>
      </c>
      <c r="AI212" s="291">
        <v>45145</v>
      </c>
      <c r="AJ212" s="291" t="s">
        <v>891</v>
      </c>
      <c r="AK212" s="283"/>
    </row>
    <row r="213" spans="1:37" hidden="1" x14ac:dyDescent="0.3">
      <c r="A213" s="282">
        <v>24551</v>
      </c>
      <c r="B213" s="283" t="s">
        <v>1209</v>
      </c>
      <c r="C213" s="146" t="s">
        <v>264</v>
      </c>
      <c r="D213" s="284">
        <v>5.2</v>
      </c>
      <c r="E213" s="283"/>
      <c r="F213" s="283"/>
      <c r="G213" s="283" t="s">
        <v>891</v>
      </c>
      <c r="H213" s="285">
        <v>0</v>
      </c>
      <c r="I213" s="24">
        <v>103003</v>
      </c>
      <c r="J213" s="286">
        <v>5.2</v>
      </c>
      <c r="K213" s="285">
        <v>34</v>
      </c>
      <c r="L213" s="287">
        <v>0</v>
      </c>
      <c r="M213" s="288">
        <v>0</v>
      </c>
      <c r="N213" s="286">
        <v>0</v>
      </c>
      <c r="O213" s="289" t="s">
        <v>890</v>
      </c>
      <c r="P213" s="288">
        <v>0</v>
      </c>
      <c r="Q213" s="290">
        <v>0</v>
      </c>
      <c r="R213" s="291" t="s">
        <v>891</v>
      </c>
      <c r="S213" s="283" t="s">
        <v>1210</v>
      </c>
      <c r="T213" s="44">
        <v>1</v>
      </c>
      <c r="U213" s="292">
        <v>83</v>
      </c>
      <c r="V213" s="293">
        <v>3</v>
      </c>
      <c r="W213" s="294">
        <v>2222</v>
      </c>
      <c r="X213" s="295">
        <v>2023</v>
      </c>
      <c r="Y213" s="296">
        <v>150</v>
      </c>
      <c r="Z213" s="296" t="s">
        <v>891</v>
      </c>
      <c r="AA213" s="295" t="s">
        <v>891</v>
      </c>
      <c r="AB213" s="296">
        <v>0</v>
      </c>
      <c r="AC213" s="296"/>
      <c r="AD213" s="297" t="s">
        <v>891</v>
      </c>
      <c r="AE213" s="298" t="s">
        <v>891</v>
      </c>
      <c r="AF213" s="288">
        <v>12</v>
      </c>
      <c r="AG213" s="291">
        <v>43889</v>
      </c>
      <c r="AH213" s="291" t="s">
        <v>891</v>
      </c>
      <c r="AI213" s="291">
        <v>43826</v>
      </c>
      <c r="AJ213" s="291" t="s">
        <v>891</v>
      </c>
      <c r="AK213" s="283"/>
    </row>
    <row r="214" spans="1:37" hidden="1" x14ac:dyDescent="0.3">
      <c r="A214" s="282">
        <v>24888</v>
      </c>
      <c r="B214" s="283" t="s">
        <v>1211</v>
      </c>
      <c r="C214" s="146" t="s">
        <v>321</v>
      </c>
      <c r="D214" s="284">
        <v>15.8</v>
      </c>
      <c r="E214" s="283"/>
      <c r="F214" s="283"/>
      <c r="G214" s="283" t="s">
        <v>891</v>
      </c>
      <c r="H214" s="285">
        <v>96</v>
      </c>
      <c r="I214" s="24">
        <v>103003</v>
      </c>
      <c r="J214" s="286">
        <v>15.8</v>
      </c>
      <c r="K214" s="285">
        <v>6</v>
      </c>
      <c r="L214" s="287">
        <v>192</v>
      </c>
      <c r="M214" s="288">
        <v>0</v>
      </c>
      <c r="N214" s="286">
        <v>0</v>
      </c>
      <c r="O214" s="289" t="s">
        <v>890</v>
      </c>
      <c r="P214" s="288">
        <v>0</v>
      </c>
      <c r="Q214" s="290">
        <v>0</v>
      </c>
      <c r="R214" s="291" t="s">
        <v>891</v>
      </c>
      <c r="S214" s="283" t="s">
        <v>997</v>
      </c>
      <c r="T214" s="44">
        <v>1</v>
      </c>
      <c r="U214" s="292">
        <v>67</v>
      </c>
      <c r="V214" s="293">
        <v>6</v>
      </c>
      <c r="W214" s="294" t="s">
        <v>891</v>
      </c>
      <c r="X214" s="295" t="s">
        <v>891</v>
      </c>
      <c r="Y214" s="296">
        <v>0</v>
      </c>
      <c r="Z214" s="296" t="s">
        <v>891</v>
      </c>
      <c r="AA214" s="295" t="s">
        <v>891</v>
      </c>
      <c r="AB214" s="296">
        <v>0</v>
      </c>
      <c r="AC214" s="296"/>
      <c r="AD214" s="297" t="s">
        <v>891</v>
      </c>
      <c r="AE214" s="298" t="s">
        <v>891</v>
      </c>
      <c r="AF214" s="288">
        <v>2</v>
      </c>
      <c r="AG214" s="291">
        <v>43853</v>
      </c>
      <c r="AH214" s="291" t="s">
        <v>891</v>
      </c>
      <c r="AI214" s="291">
        <v>44055</v>
      </c>
      <c r="AJ214" s="291" t="s">
        <v>891</v>
      </c>
      <c r="AK214" s="283"/>
    </row>
    <row r="215" spans="1:37" hidden="1" x14ac:dyDescent="0.3">
      <c r="A215" s="282">
        <v>25523</v>
      </c>
      <c r="B215" s="283" t="s">
        <v>1212</v>
      </c>
      <c r="C215" s="146" t="s">
        <v>264</v>
      </c>
      <c r="D215" s="284">
        <v>5.57</v>
      </c>
      <c r="E215" s="283"/>
      <c r="F215" s="283"/>
      <c r="G215" s="283" t="s">
        <v>891</v>
      </c>
      <c r="H215" s="285">
        <v>742</v>
      </c>
      <c r="I215" s="24">
        <v>103003</v>
      </c>
      <c r="J215" s="286">
        <v>5.57</v>
      </c>
      <c r="K215" s="285">
        <v>211</v>
      </c>
      <c r="L215" s="287">
        <v>36.497786522380721</v>
      </c>
      <c r="M215" s="288">
        <v>0</v>
      </c>
      <c r="N215" s="286">
        <v>0</v>
      </c>
      <c r="O215" s="289" t="s">
        <v>890</v>
      </c>
      <c r="P215" s="288">
        <v>0</v>
      </c>
      <c r="Q215" s="290">
        <v>0</v>
      </c>
      <c r="R215" s="291" t="s">
        <v>891</v>
      </c>
      <c r="S215" s="283" t="s">
        <v>972</v>
      </c>
      <c r="T215" s="44">
        <v>1</v>
      </c>
      <c r="U215" s="292">
        <v>61</v>
      </c>
      <c r="V215" s="293">
        <v>8</v>
      </c>
      <c r="W215" s="294" t="s">
        <v>891</v>
      </c>
      <c r="X215" s="295" t="s">
        <v>891</v>
      </c>
      <c r="Y215" s="296">
        <v>0</v>
      </c>
      <c r="Z215" s="296" t="s">
        <v>891</v>
      </c>
      <c r="AA215" s="295" t="s">
        <v>891</v>
      </c>
      <c r="AB215" s="296">
        <v>0</v>
      </c>
      <c r="AC215" s="296"/>
      <c r="AD215" s="297" t="s">
        <v>891</v>
      </c>
      <c r="AE215" s="298" t="s">
        <v>891</v>
      </c>
      <c r="AF215" s="288">
        <v>82</v>
      </c>
      <c r="AG215" s="291">
        <v>43903</v>
      </c>
      <c r="AH215" s="291" t="s">
        <v>891</v>
      </c>
      <c r="AI215" s="291">
        <v>44533</v>
      </c>
      <c r="AJ215" s="291" t="s">
        <v>891</v>
      </c>
      <c r="AK215" s="283"/>
    </row>
    <row r="216" spans="1:37" hidden="1" x14ac:dyDescent="0.3">
      <c r="A216" s="282">
        <v>25559</v>
      </c>
      <c r="B216" s="283" t="s">
        <v>1213</v>
      </c>
      <c r="C216" s="146" t="s">
        <v>381</v>
      </c>
      <c r="D216" s="284">
        <v>1.6</v>
      </c>
      <c r="E216" s="283"/>
      <c r="F216" s="283"/>
      <c r="G216" s="283" t="s">
        <v>891</v>
      </c>
      <c r="H216" s="285">
        <v>4358</v>
      </c>
      <c r="I216" s="24">
        <v>103003</v>
      </c>
      <c r="J216" s="286">
        <v>1.6</v>
      </c>
      <c r="K216" s="285">
        <v>4301</v>
      </c>
      <c r="L216" s="287">
        <v>6.8315776272886888</v>
      </c>
      <c r="M216" s="288">
        <v>7124.56</v>
      </c>
      <c r="N216" s="286">
        <v>11399.296</v>
      </c>
      <c r="O216" s="289" t="s">
        <v>890</v>
      </c>
      <c r="P216" s="288">
        <v>0</v>
      </c>
      <c r="Q216" s="290">
        <v>0</v>
      </c>
      <c r="R216" s="291" t="s">
        <v>891</v>
      </c>
      <c r="S216" s="283" t="s">
        <v>1143</v>
      </c>
      <c r="T216" s="44">
        <v>1</v>
      </c>
      <c r="U216" s="292">
        <v>57</v>
      </c>
      <c r="V216" s="293">
        <v>2</v>
      </c>
      <c r="W216" s="294" t="s">
        <v>891</v>
      </c>
      <c r="X216" s="295" t="s">
        <v>891</v>
      </c>
      <c r="Y216" s="296">
        <v>0</v>
      </c>
      <c r="Z216" s="296" t="s">
        <v>891</v>
      </c>
      <c r="AA216" s="295" t="s">
        <v>891</v>
      </c>
      <c r="AB216" s="296">
        <v>0</v>
      </c>
      <c r="AC216" s="296"/>
      <c r="AD216" s="297" t="s">
        <v>891</v>
      </c>
      <c r="AE216" s="298" t="s">
        <v>891</v>
      </c>
      <c r="AF216" s="288">
        <v>2552</v>
      </c>
      <c r="AG216" s="291">
        <v>44203</v>
      </c>
      <c r="AH216" s="291" t="s">
        <v>891</v>
      </c>
      <c r="AI216" s="291">
        <v>45083</v>
      </c>
      <c r="AJ216" s="291" t="s">
        <v>891</v>
      </c>
      <c r="AK216" s="283"/>
    </row>
    <row r="217" spans="1:37" hidden="1" x14ac:dyDescent="0.3">
      <c r="A217" s="282">
        <v>25630</v>
      </c>
      <c r="B217" s="283" t="s">
        <v>1214</v>
      </c>
      <c r="C217" s="146" t="s">
        <v>264</v>
      </c>
      <c r="D217" s="284">
        <v>62.87</v>
      </c>
      <c r="E217" s="283"/>
      <c r="F217" s="283"/>
      <c r="G217" s="283" t="s">
        <v>891</v>
      </c>
      <c r="H217" s="285">
        <v>154</v>
      </c>
      <c r="I217" s="24">
        <v>103003</v>
      </c>
      <c r="J217" s="286">
        <v>62.87</v>
      </c>
      <c r="K217" s="285">
        <v>58</v>
      </c>
      <c r="L217" s="287">
        <v>25.666666666666668</v>
      </c>
      <c r="M217" s="288">
        <v>0</v>
      </c>
      <c r="N217" s="286">
        <v>0</v>
      </c>
      <c r="O217" s="289" t="s">
        <v>890</v>
      </c>
      <c r="P217" s="288">
        <v>0</v>
      </c>
      <c r="Q217" s="290">
        <v>0</v>
      </c>
      <c r="R217" s="291" t="s">
        <v>891</v>
      </c>
      <c r="S217" s="283" t="s">
        <v>1017</v>
      </c>
      <c r="T217" s="44">
        <v>1</v>
      </c>
      <c r="U217" s="292">
        <v>61</v>
      </c>
      <c r="V217" s="293">
        <v>15</v>
      </c>
      <c r="W217" s="294" t="s">
        <v>891</v>
      </c>
      <c r="X217" s="295" t="s">
        <v>891</v>
      </c>
      <c r="Y217" s="296">
        <v>0</v>
      </c>
      <c r="Z217" s="296" t="s">
        <v>891</v>
      </c>
      <c r="AA217" s="295" t="s">
        <v>891</v>
      </c>
      <c r="AB217" s="296">
        <v>0</v>
      </c>
      <c r="AC217" s="296"/>
      <c r="AD217" s="297" t="s">
        <v>891</v>
      </c>
      <c r="AE217" s="298" t="s">
        <v>891</v>
      </c>
      <c r="AF217" s="288">
        <v>24</v>
      </c>
      <c r="AG217" s="291">
        <v>44526</v>
      </c>
      <c r="AH217" s="291" t="s">
        <v>891</v>
      </c>
      <c r="AI217" s="291">
        <v>45096</v>
      </c>
      <c r="AJ217" s="291" t="s">
        <v>891</v>
      </c>
      <c r="AK217" s="283"/>
    </row>
    <row r="218" spans="1:37" hidden="1" x14ac:dyDescent="0.3">
      <c r="A218" s="282">
        <v>25756</v>
      </c>
      <c r="B218" s="283" t="s">
        <v>1215</v>
      </c>
      <c r="C218" s="146" t="s">
        <v>264</v>
      </c>
      <c r="D218" s="284">
        <v>66.25</v>
      </c>
      <c r="E218" s="283"/>
      <c r="F218" s="283"/>
      <c r="G218" s="283" t="s">
        <v>891</v>
      </c>
      <c r="H218" s="285">
        <v>116</v>
      </c>
      <c r="I218" s="24">
        <v>103003</v>
      </c>
      <c r="J218" s="286">
        <v>66.25</v>
      </c>
      <c r="K218" s="285">
        <v>58</v>
      </c>
      <c r="L218" s="287">
        <v>15.825375170532061</v>
      </c>
      <c r="M218" s="288">
        <v>15.94</v>
      </c>
      <c r="N218" s="286">
        <v>1056.0250000000001</v>
      </c>
      <c r="O218" s="289" t="s">
        <v>890</v>
      </c>
      <c r="P218" s="288">
        <v>0</v>
      </c>
      <c r="Q218" s="290">
        <v>0</v>
      </c>
      <c r="R218" s="291" t="s">
        <v>891</v>
      </c>
      <c r="S218" s="283" t="s">
        <v>1017</v>
      </c>
      <c r="T218" s="44">
        <v>1</v>
      </c>
      <c r="U218" s="292">
        <v>61</v>
      </c>
      <c r="V218" s="293">
        <v>15</v>
      </c>
      <c r="W218" s="294" t="s">
        <v>891</v>
      </c>
      <c r="X218" s="295" t="s">
        <v>891</v>
      </c>
      <c r="Y218" s="296">
        <v>0</v>
      </c>
      <c r="Z218" s="296" t="s">
        <v>891</v>
      </c>
      <c r="AA218" s="295" t="s">
        <v>891</v>
      </c>
      <c r="AB218" s="296">
        <v>0</v>
      </c>
      <c r="AC218" s="296"/>
      <c r="AD218" s="297" t="s">
        <v>891</v>
      </c>
      <c r="AE218" s="298" t="s">
        <v>891</v>
      </c>
      <c r="AF218" s="288">
        <v>30</v>
      </c>
      <c r="AG218" s="291">
        <v>44610</v>
      </c>
      <c r="AH218" s="291" t="s">
        <v>891</v>
      </c>
      <c r="AI218" s="291">
        <v>44607</v>
      </c>
      <c r="AJ218" s="291" t="s">
        <v>891</v>
      </c>
      <c r="AK218" s="283"/>
    </row>
    <row r="219" spans="1:37" hidden="1" x14ac:dyDescent="0.3">
      <c r="A219" s="282">
        <v>26215</v>
      </c>
      <c r="B219" s="283" t="s">
        <v>1216</v>
      </c>
      <c r="C219" s="146" t="s">
        <v>264</v>
      </c>
      <c r="D219" s="284">
        <v>147.9</v>
      </c>
      <c r="E219" s="283"/>
      <c r="F219" s="283"/>
      <c r="G219" s="283" t="s">
        <v>891</v>
      </c>
      <c r="H219" s="285">
        <v>20</v>
      </c>
      <c r="I219" s="24">
        <v>103003</v>
      </c>
      <c r="J219" s="286">
        <v>147.9</v>
      </c>
      <c r="K219" s="285">
        <v>101</v>
      </c>
      <c r="L219" s="287">
        <v>2.3529411764705883</v>
      </c>
      <c r="M219" s="288">
        <v>113</v>
      </c>
      <c r="N219" s="286">
        <v>16712.7</v>
      </c>
      <c r="O219" s="289" t="s">
        <v>890</v>
      </c>
      <c r="P219" s="288">
        <v>0</v>
      </c>
      <c r="Q219" s="290">
        <v>0</v>
      </c>
      <c r="R219" s="291" t="s">
        <v>891</v>
      </c>
      <c r="S219" s="283" t="s">
        <v>1217</v>
      </c>
      <c r="T219" s="44">
        <v>1</v>
      </c>
      <c r="U219" s="292">
        <v>74</v>
      </c>
      <c r="V219" s="293">
        <v>9</v>
      </c>
      <c r="W219" s="294">
        <v>2769</v>
      </c>
      <c r="X219" s="295">
        <v>2023</v>
      </c>
      <c r="Y219" s="296">
        <v>20</v>
      </c>
      <c r="Z219" s="296" t="s">
        <v>891</v>
      </c>
      <c r="AA219" s="295" t="s">
        <v>891</v>
      </c>
      <c r="AB219" s="296">
        <v>0</v>
      </c>
      <c r="AC219" s="296"/>
      <c r="AD219" s="297" t="s">
        <v>891</v>
      </c>
      <c r="AE219" s="298" t="s">
        <v>891</v>
      </c>
      <c r="AF219" s="288">
        <v>34</v>
      </c>
      <c r="AG219" s="291">
        <v>44083</v>
      </c>
      <c r="AH219" s="291" t="s">
        <v>891</v>
      </c>
      <c r="AI219" s="291">
        <v>44040</v>
      </c>
      <c r="AJ219" s="291" t="s">
        <v>891</v>
      </c>
      <c r="AK219" s="283"/>
    </row>
    <row r="220" spans="1:37" hidden="1" x14ac:dyDescent="0.3">
      <c r="A220" s="282">
        <v>26282</v>
      </c>
      <c r="B220" s="283" t="s">
        <v>1218</v>
      </c>
      <c r="C220" s="146" t="s">
        <v>264</v>
      </c>
      <c r="D220" s="284">
        <v>297</v>
      </c>
      <c r="E220" s="283"/>
      <c r="F220" s="283"/>
      <c r="G220" s="283" t="s">
        <v>891</v>
      </c>
      <c r="H220" s="285">
        <v>19</v>
      </c>
      <c r="I220" s="24">
        <v>103003</v>
      </c>
      <c r="J220" s="286">
        <v>297</v>
      </c>
      <c r="K220" s="285"/>
      <c r="L220" s="287">
        <v>0</v>
      </c>
      <c r="M220" s="288">
        <v>0</v>
      </c>
      <c r="N220" s="286">
        <v>0</v>
      </c>
      <c r="O220" s="289" t="s">
        <v>890</v>
      </c>
      <c r="P220" s="288">
        <v>0</v>
      </c>
      <c r="Q220" s="290">
        <v>0</v>
      </c>
      <c r="R220" s="291" t="s">
        <v>891</v>
      </c>
      <c r="S220" s="283" t="s">
        <v>1219</v>
      </c>
      <c r="T220" s="44">
        <v>1</v>
      </c>
      <c r="U220" s="292">
        <v>51</v>
      </c>
      <c r="V220" s="293">
        <v>26</v>
      </c>
      <c r="W220" s="294" t="s">
        <v>891</v>
      </c>
      <c r="X220" s="295" t="s">
        <v>891</v>
      </c>
      <c r="Y220" s="296">
        <v>0</v>
      </c>
      <c r="Z220" s="296" t="s">
        <v>891</v>
      </c>
      <c r="AA220" s="295" t="s">
        <v>891</v>
      </c>
      <c r="AB220" s="296">
        <v>0</v>
      </c>
      <c r="AC220" s="296"/>
      <c r="AD220" s="297" t="s">
        <v>891</v>
      </c>
      <c r="AE220" s="298" t="s">
        <v>891</v>
      </c>
      <c r="AF220" s="288">
        <v>0</v>
      </c>
      <c r="AG220" s="291">
        <v>42381</v>
      </c>
      <c r="AH220" s="291" t="s">
        <v>891</v>
      </c>
      <c r="AI220" s="291">
        <v>42349</v>
      </c>
      <c r="AJ220" s="291" t="s">
        <v>891</v>
      </c>
      <c r="AK220" s="283"/>
    </row>
    <row r="221" spans="1:37" hidden="1" x14ac:dyDescent="0.3">
      <c r="A221" s="282">
        <v>26504</v>
      </c>
      <c r="B221" s="283" t="s">
        <v>1220</v>
      </c>
      <c r="C221" s="146" t="s">
        <v>264</v>
      </c>
      <c r="D221" s="284">
        <v>14.2</v>
      </c>
      <c r="E221" s="283"/>
      <c r="F221" s="283"/>
      <c r="G221" s="283" t="s">
        <v>891</v>
      </c>
      <c r="H221" s="285">
        <v>750</v>
      </c>
      <c r="I221" s="24">
        <v>103003</v>
      </c>
      <c r="J221" s="286">
        <v>14.2</v>
      </c>
      <c r="K221" s="285"/>
      <c r="L221" s="287">
        <v>0</v>
      </c>
      <c r="M221" s="288">
        <v>0</v>
      </c>
      <c r="N221" s="286">
        <v>0</v>
      </c>
      <c r="O221" s="289" t="s">
        <v>890</v>
      </c>
      <c r="P221" s="288">
        <v>0</v>
      </c>
      <c r="Q221" s="290">
        <v>0</v>
      </c>
      <c r="R221" s="291" t="s">
        <v>891</v>
      </c>
      <c r="S221" s="283" t="s">
        <v>1221</v>
      </c>
      <c r="T221" s="44">
        <v>1</v>
      </c>
      <c r="U221" s="292">
        <v>78</v>
      </c>
      <c r="V221" s="293">
        <v>6</v>
      </c>
      <c r="W221" s="294" t="s">
        <v>891</v>
      </c>
      <c r="X221" s="295" t="s">
        <v>891</v>
      </c>
      <c r="Y221" s="296">
        <v>0</v>
      </c>
      <c r="Z221" s="296" t="s">
        <v>891</v>
      </c>
      <c r="AA221" s="295" t="s">
        <v>891</v>
      </c>
      <c r="AB221" s="296">
        <v>0</v>
      </c>
      <c r="AC221" s="296"/>
      <c r="AD221" s="297" t="s">
        <v>891</v>
      </c>
      <c r="AE221" s="298" t="s">
        <v>891</v>
      </c>
      <c r="AF221" s="288">
        <v>0</v>
      </c>
      <c r="AG221" s="291">
        <v>43777</v>
      </c>
      <c r="AH221" s="291" t="s">
        <v>891</v>
      </c>
      <c r="AI221" s="291">
        <v>43840</v>
      </c>
      <c r="AJ221" s="291" t="s">
        <v>891</v>
      </c>
      <c r="AK221" s="283"/>
    </row>
    <row r="222" spans="1:37" hidden="1" x14ac:dyDescent="0.3">
      <c r="A222" s="282">
        <v>26506</v>
      </c>
      <c r="B222" s="283" t="s">
        <v>1222</v>
      </c>
      <c r="C222" s="146" t="s">
        <v>264</v>
      </c>
      <c r="D222" s="284">
        <v>20.5</v>
      </c>
      <c r="E222" s="283"/>
      <c r="F222" s="283"/>
      <c r="G222" s="283" t="s">
        <v>891</v>
      </c>
      <c r="H222" s="285">
        <v>750</v>
      </c>
      <c r="I222" s="24">
        <v>103003</v>
      </c>
      <c r="J222" s="286">
        <v>20.5</v>
      </c>
      <c r="K222" s="285"/>
      <c r="L222" s="287">
        <v>0</v>
      </c>
      <c r="M222" s="288">
        <v>0</v>
      </c>
      <c r="N222" s="286">
        <v>0</v>
      </c>
      <c r="O222" s="289" t="s">
        <v>890</v>
      </c>
      <c r="P222" s="288">
        <v>0</v>
      </c>
      <c r="Q222" s="290">
        <v>0</v>
      </c>
      <c r="R222" s="291" t="s">
        <v>891</v>
      </c>
      <c r="S222" s="283" t="s">
        <v>1221</v>
      </c>
      <c r="T222" s="44">
        <v>1</v>
      </c>
      <c r="U222" s="292">
        <v>78</v>
      </c>
      <c r="V222" s="293">
        <v>6</v>
      </c>
      <c r="W222" s="294" t="s">
        <v>891</v>
      </c>
      <c r="X222" s="295" t="s">
        <v>891</v>
      </c>
      <c r="Y222" s="296">
        <v>0</v>
      </c>
      <c r="Z222" s="296" t="s">
        <v>891</v>
      </c>
      <c r="AA222" s="295" t="s">
        <v>891</v>
      </c>
      <c r="AB222" s="296">
        <v>0</v>
      </c>
      <c r="AC222" s="296"/>
      <c r="AD222" s="297" t="s">
        <v>891</v>
      </c>
      <c r="AE222" s="298" t="s">
        <v>891</v>
      </c>
      <c r="AF222" s="288">
        <v>0</v>
      </c>
      <c r="AG222" s="291">
        <v>43777</v>
      </c>
      <c r="AH222" s="291" t="s">
        <v>891</v>
      </c>
      <c r="AI222" s="291">
        <v>43840</v>
      </c>
      <c r="AJ222" s="291" t="s">
        <v>891</v>
      </c>
      <c r="AK222" s="283"/>
    </row>
    <row r="223" spans="1:37" hidden="1" x14ac:dyDescent="0.3">
      <c r="A223" s="282">
        <v>27136</v>
      </c>
      <c r="B223" s="283" t="s">
        <v>1223</v>
      </c>
      <c r="C223" s="146" t="s">
        <v>264</v>
      </c>
      <c r="D223" s="284">
        <v>7.0000000000000007E-2</v>
      </c>
      <c r="E223" s="283" t="s">
        <v>1224</v>
      </c>
      <c r="F223" s="283" t="s">
        <v>1225</v>
      </c>
      <c r="G223" s="283" t="s">
        <v>898</v>
      </c>
      <c r="H223" s="285">
        <v>0</v>
      </c>
      <c r="I223" s="24">
        <v>103003</v>
      </c>
      <c r="J223" s="286">
        <v>7.0000000000000007E-2</v>
      </c>
      <c r="K223" s="285">
        <v>153017</v>
      </c>
      <c r="L223" s="287">
        <v>0</v>
      </c>
      <c r="M223" s="288">
        <v>229525.56</v>
      </c>
      <c r="N223" s="286">
        <v>16066.789199999999</v>
      </c>
      <c r="O223" s="289" t="s">
        <v>899</v>
      </c>
      <c r="P223" s="288">
        <v>275000</v>
      </c>
      <c r="Q223" s="290">
        <v>19250</v>
      </c>
      <c r="R223" s="291">
        <v>45377</v>
      </c>
      <c r="S223" s="283" t="s">
        <v>1226</v>
      </c>
      <c r="T223" s="44">
        <v>1</v>
      </c>
      <c r="U223" s="292">
        <v>62</v>
      </c>
      <c r="V223" s="293">
        <v>10</v>
      </c>
      <c r="W223" s="294" t="s">
        <v>891</v>
      </c>
      <c r="X223" s="295" t="s">
        <v>891</v>
      </c>
      <c r="Y223" s="296">
        <v>0</v>
      </c>
      <c r="Z223" s="296" t="s">
        <v>891</v>
      </c>
      <c r="AA223" s="295" t="s">
        <v>891</v>
      </c>
      <c r="AB223" s="296">
        <v>0</v>
      </c>
      <c r="AC223" s="296"/>
      <c r="AD223" s="297" t="s">
        <v>891</v>
      </c>
      <c r="AE223" s="298" t="s">
        <v>891</v>
      </c>
      <c r="AF223" s="288">
        <v>51006</v>
      </c>
      <c r="AG223" s="291">
        <v>45097</v>
      </c>
      <c r="AH223" s="291" t="s">
        <v>891</v>
      </c>
      <c r="AI223" s="291">
        <v>45064</v>
      </c>
      <c r="AJ223" s="291" t="s">
        <v>891</v>
      </c>
      <c r="AK223" s="283"/>
    </row>
    <row r="224" spans="1:37" hidden="1" x14ac:dyDescent="0.3">
      <c r="A224" s="282">
        <v>27137</v>
      </c>
      <c r="B224" s="283" t="s">
        <v>1227</v>
      </c>
      <c r="C224" s="146" t="s">
        <v>381</v>
      </c>
      <c r="D224" s="284">
        <v>1.49</v>
      </c>
      <c r="E224" s="283"/>
      <c r="F224" s="283"/>
      <c r="G224" s="283" t="s">
        <v>891</v>
      </c>
      <c r="H224" s="285">
        <v>9225</v>
      </c>
      <c r="I224" s="24">
        <v>103003</v>
      </c>
      <c r="J224" s="286">
        <v>1.49</v>
      </c>
      <c r="K224" s="285">
        <v>3761</v>
      </c>
      <c r="L224" s="287">
        <v>18.86194487609389</v>
      </c>
      <c r="M224" s="288">
        <v>0</v>
      </c>
      <c r="N224" s="286">
        <v>0</v>
      </c>
      <c r="O224" s="289" t="s">
        <v>890</v>
      </c>
      <c r="P224" s="288">
        <v>0</v>
      </c>
      <c r="Q224" s="290">
        <v>0</v>
      </c>
      <c r="R224" s="291" t="s">
        <v>891</v>
      </c>
      <c r="S224" s="283" t="s">
        <v>1143</v>
      </c>
      <c r="T224" s="44">
        <v>1</v>
      </c>
      <c r="U224" s="292">
        <v>57</v>
      </c>
      <c r="V224" s="293">
        <v>2</v>
      </c>
      <c r="W224" s="294" t="s">
        <v>891</v>
      </c>
      <c r="X224" s="295" t="s">
        <v>891</v>
      </c>
      <c r="Y224" s="296">
        <v>0</v>
      </c>
      <c r="Z224" s="296" t="s">
        <v>891</v>
      </c>
      <c r="AA224" s="295" t="s">
        <v>891</v>
      </c>
      <c r="AB224" s="296">
        <v>0</v>
      </c>
      <c r="AC224" s="296"/>
      <c r="AD224" s="297" t="s">
        <v>891</v>
      </c>
      <c r="AE224" s="298" t="s">
        <v>891</v>
      </c>
      <c r="AF224" s="288">
        <v>1956</v>
      </c>
      <c r="AG224" s="291">
        <v>44133</v>
      </c>
      <c r="AH224" s="291" t="s">
        <v>891</v>
      </c>
      <c r="AI224" s="291">
        <v>44951</v>
      </c>
      <c r="AJ224" s="291" t="s">
        <v>891</v>
      </c>
      <c r="AK224" s="283"/>
    </row>
    <row r="225" spans="1:37" hidden="1" x14ac:dyDescent="0.3">
      <c r="A225" s="282">
        <v>27138</v>
      </c>
      <c r="B225" s="283" t="s">
        <v>1228</v>
      </c>
      <c r="C225" s="146" t="s">
        <v>381</v>
      </c>
      <c r="D225" s="284">
        <v>0.48</v>
      </c>
      <c r="E225" s="283"/>
      <c r="F225" s="283"/>
      <c r="G225" s="283" t="s">
        <v>891</v>
      </c>
      <c r="H225" s="285">
        <v>8059</v>
      </c>
      <c r="I225" s="24">
        <v>103003</v>
      </c>
      <c r="J225" s="286">
        <v>0.48</v>
      </c>
      <c r="K225" s="285">
        <v>3814</v>
      </c>
      <c r="L225" s="287">
        <v>16.035258068367224</v>
      </c>
      <c r="M225" s="288">
        <v>987.44</v>
      </c>
      <c r="N225" s="286">
        <v>473.97120000000001</v>
      </c>
      <c r="O225" s="289" t="s">
        <v>890</v>
      </c>
      <c r="P225" s="288">
        <v>0</v>
      </c>
      <c r="Q225" s="290">
        <v>0</v>
      </c>
      <c r="R225" s="291" t="s">
        <v>891</v>
      </c>
      <c r="S225" s="283" t="s">
        <v>1143</v>
      </c>
      <c r="T225" s="44">
        <v>1</v>
      </c>
      <c r="U225" s="292">
        <v>57</v>
      </c>
      <c r="V225" s="293">
        <v>2</v>
      </c>
      <c r="W225" s="294" t="s">
        <v>891</v>
      </c>
      <c r="X225" s="295" t="s">
        <v>891</v>
      </c>
      <c r="Y225" s="296">
        <v>0</v>
      </c>
      <c r="Z225" s="296" t="s">
        <v>891</v>
      </c>
      <c r="AA225" s="295" t="s">
        <v>891</v>
      </c>
      <c r="AB225" s="296">
        <v>0</v>
      </c>
      <c r="AC225" s="296"/>
      <c r="AD225" s="297" t="s">
        <v>891</v>
      </c>
      <c r="AE225" s="298" t="s">
        <v>891</v>
      </c>
      <c r="AF225" s="288">
        <v>2010</v>
      </c>
      <c r="AG225" s="291">
        <v>44133</v>
      </c>
      <c r="AH225" s="291" t="s">
        <v>891</v>
      </c>
      <c r="AI225" s="291">
        <v>44126</v>
      </c>
      <c r="AJ225" s="291" t="s">
        <v>891</v>
      </c>
      <c r="AK225" s="283"/>
    </row>
    <row r="226" spans="1:37" hidden="1" x14ac:dyDescent="0.3">
      <c r="A226" s="282">
        <v>27139</v>
      </c>
      <c r="B226" s="283" t="s">
        <v>1229</v>
      </c>
      <c r="C226" s="146" t="s">
        <v>381</v>
      </c>
      <c r="D226" s="284">
        <v>1.49</v>
      </c>
      <c r="E226" s="283"/>
      <c r="F226" s="283"/>
      <c r="G226" s="283" t="s">
        <v>891</v>
      </c>
      <c r="H226" s="285">
        <v>7943</v>
      </c>
      <c r="I226" s="24">
        <v>103003</v>
      </c>
      <c r="J226" s="286">
        <v>1.49</v>
      </c>
      <c r="K226" s="285">
        <v>3811</v>
      </c>
      <c r="L226" s="287">
        <v>16.141684278979028</v>
      </c>
      <c r="M226" s="288">
        <v>914.44</v>
      </c>
      <c r="N226" s="286">
        <v>1362.5155999999999</v>
      </c>
      <c r="O226" s="289" t="s">
        <v>890</v>
      </c>
      <c r="P226" s="288">
        <v>0</v>
      </c>
      <c r="Q226" s="290">
        <v>0</v>
      </c>
      <c r="R226" s="291" t="s">
        <v>891</v>
      </c>
      <c r="S226" s="283" t="s">
        <v>1143</v>
      </c>
      <c r="T226" s="44">
        <v>1</v>
      </c>
      <c r="U226" s="292">
        <v>57</v>
      </c>
      <c r="V226" s="293">
        <v>2</v>
      </c>
      <c r="W226" s="294" t="s">
        <v>891</v>
      </c>
      <c r="X226" s="295" t="s">
        <v>891</v>
      </c>
      <c r="Y226" s="296">
        <v>0</v>
      </c>
      <c r="Z226" s="296" t="s">
        <v>891</v>
      </c>
      <c r="AA226" s="295" t="s">
        <v>891</v>
      </c>
      <c r="AB226" s="296">
        <v>0</v>
      </c>
      <c r="AC226" s="296"/>
      <c r="AD226" s="297" t="s">
        <v>891</v>
      </c>
      <c r="AE226" s="298" t="s">
        <v>891</v>
      </c>
      <c r="AF226" s="288">
        <v>1968</v>
      </c>
      <c r="AG226" s="291">
        <v>44133</v>
      </c>
      <c r="AH226" s="291" t="s">
        <v>891</v>
      </c>
      <c r="AI226" s="291">
        <v>44951</v>
      </c>
      <c r="AJ226" s="291" t="s">
        <v>891</v>
      </c>
      <c r="AK226" s="283"/>
    </row>
    <row r="227" spans="1:37" hidden="1" x14ac:dyDescent="0.3">
      <c r="A227" s="282">
        <v>27140</v>
      </c>
      <c r="B227" s="283" t="s">
        <v>1230</v>
      </c>
      <c r="C227" s="146" t="s">
        <v>381</v>
      </c>
      <c r="D227" s="284">
        <v>1.6</v>
      </c>
      <c r="E227" s="283"/>
      <c r="F227" s="283"/>
      <c r="G227" s="283" t="s">
        <v>891</v>
      </c>
      <c r="H227" s="285">
        <v>4266</v>
      </c>
      <c r="I227" s="24">
        <v>103003</v>
      </c>
      <c r="J227" s="286">
        <v>1.6</v>
      </c>
      <c r="K227" s="285">
        <v>4316</v>
      </c>
      <c r="L227" s="287">
        <v>7.3827942474430195</v>
      </c>
      <c r="M227" s="288">
        <v>6134.94</v>
      </c>
      <c r="N227" s="286">
        <v>9815.9040000000005</v>
      </c>
      <c r="O227" s="289" t="s">
        <v>890</v>
      </c>
      <c r="P227" s="288">
        <v>0</v>
      </c>
      <c r="Q227" s="290">
        <v>0</v>
      </c>
      <c r="R227" s="291" t="s">
        <v>891</v>
      </c>
      <c r="S227" s="283" t="s">
        <v>1143</v>
      </c>
      <c r="T227" s="44">
        <v>1</v>
      </c>
      <c r="U227" s="292">
        <v>57</v>
      </c>
      <c r="V227" s="293">
        <v>2</v>
      </c>
      <c r="W227" s="294" t="s">
        <v>891</v>
      </c>
      <c r="X227" s="295" t="s">
        <v>891</v>
      </c>
      <c r="Y227" s="296">
        <v>0</v>
      </c>
      <c r="Z227" s="296" t="s">
        <v>891</v>
      </c>
      <c r="AA227" s="295" t="s">
        <v>891</v>
      </c>
      <c r="AB227" s="296">
        <v>0</v>
      </c>
      <c r="AC227" s="296"/>
      <c r="AD227" s="297" t="s">
        <v>891</v>
      </c>
      <c r="AE227" s="298" t="s">
        <v>891</v>
      </c>
      <c r="AF227" s="288">
        <v>2312</v>
      </c>
      <c r="AG227" s="291">
        <v>44133</v>
      </c>
      <c r="AH227" s="291" t="s">
        <v>891</v>
      </c>
      <c r="AI227" s="291">
        <v>45083</v>
      </c>
      <c r="AJ227" s="291" t="s">
        <v>891</v>
      </c>
      <c r="AK227" s="283"/>
    </row>
    <row r="228" spans="1:37" hidden="1" x14ac:dyDescent="0.3">
      <c r="A228" s="282">
        <v>27287</v>
      </c>
      <c r="B228" s="283" t="s">
        <v>1231</v>
      </c>
      <c r="C228" s="146" t="s">
        <v>346</v>
      </c>
      <c r="D228" s="284">
        <v>40</v>
      </c>
      <c r="E228" s="283"/>
      <c r="F228" s="283"/>
      <c r="G228" s="283" t="s">
        <v>891</v>
      </c>
      <c r="H228" s="285">
        <v>1114</v>
      </c>
      <c r="I228" s="24">
        <v>103003</v>
      </c>
      <c r="J228" s="286">
        <v>40</v>
      </c>
      <c r="K228" s="285">
        <v>95</v>
      </c>
      <c r="L228" s="287">
        <v>140.65656565656565</v>
      </c>
      <c r="M228" s="288">
        <v>0</v>
      </c>
      <c r="N228" s="286">
        <v>0</v>
      </c>
      <c r="O228" s="289" t="s">
        <v>890</v>
      </c>
      <c r="P228" s="288">
        <v>0</v>
      </c>
      <c r="Q228" s="290">
        <v>0</v>
      </c>
      <c r="R228" s="291" t="s">
        <v>891</v>
      </c>
      <c r="S228" s="283" t="s">
        <v>1232</v>
      </c>
      <c r="T228" s="44">
        <v>1</v>
      </c>
      <c r="U228" s="292">
        <v>51</v>
      </c>
      <c r="V228" s="293">
        <v>13</v>
      </c>
      <c r="W228" s="294" t="s">
        <v>891</v>
      </c>
      <c r="X228" s="295" t="s">
        <v>891</v>
      </c>
      <c r="Y228" s="296">
        <v>0</v>
      </c>
      <c r="Z228" s="296" t="s">
        <v>891</v>
      </c>
      <c r="AA228" s="295" t="s">
        <v>891</v>
      </c>
      <c r="AB228" s="296">
        <v>0</v>
      </c>
      <c r="AC228" s="296"/>
      <c r="AD228" s="297" t="s">
        <v>891</v>
      </c>
      <c r="AE228" s="298" t="s">
        <v>891</v>
      </c>
      <c r="AF228" s="288">
        <v>32</v>
      </c>
      <c r="AG228" s="291">
        <v>44495</v>
      </c>
      <c r="AH228" s="291" t="s">
        <v>891</v>
      </c>
      <c r="AI228" s="291">
        <v>44483</v>
      </c>
      <c r="AJ228" s="291" t="s">
        <v>891</v>
      </c>
      <c r="AK228" s="283"/>
    </row>
    <row r="229" spans="1:37" hidden="1" x14ac:dyDescent="0.3">
      <c r="A229" s="282">
        <v>27353</v>
      </c>
      <c r="B229" s="283" t="s">
        <v>1233</v>
      </c>
      <c r="C229" s="146" t="s">
        <v>612</v>
      </c>
      <c r="D229" s="284">
        <v>3.21</v>
      </c>
      <c r="E229" s="283"/>
      <c r="F229" s="283"/>
      <c r="G229" s="283" t="s">
        <v>891</v>
      </c>
      <c r="H229" s="285">
        <v>0</v>
      </c>
      <c r="I229" s="24">
        <v>103003</v>
      </c>
      <c r="J229" s="286">
        <v>3.21</v>
      </c>
      <c r="K229" s="285">
        <v>376</v>
      </c>
      <c r="L229" s="287">
        <v>0</v>
      </c>
      <c r="M229" s="288">
        <v>531.44000000000005</v>
      </c>
      <c r="N229" s="286">
        <v>1705.9223999999999</v>
      </c>
      <c r="O229" s="289" t="s">
        <v>890</v>
      </c>
      <c r="P229" s="288">
        <v>0</v>
      </c>
      <c r="Q229" s="290">
        <v>0</v>
      </c>
      <c r="R229" s="291" t="s">
        <v>891</v>
      </c>
      <c r="S229" s="283" t="s">
        <v>969</v>
      </c>
      <c r="T229" s="44">
        <v>1</v>
      </c>
      <c r="U229" s="292">
        <v>51</v>
      </c>
      <c r="V229" s="293">
        <v>3</v>
      </c>
      <c r="W229" s="294" t="s">
        <v>891</v>
      </c>
      <c r="X229" s="295" t="s">
        <v>891</v>
      </c>
      <c r="Y229" s="296">
        <v>0</v>
      </c>
      <c r="Z229" s="296">
        <v>10444</v>
      </c>
      <c r="AA229" s="295">
        <v>2023</v>
      </c>
      <c r="AB229" s="296">
        <v>100</v>
      </c>
      <c r="AC229" s="296">
        <v>100</v>
      </c>
      <c r="AD229" s="297" t="s">
        <v>2050</v>
      </c>
      <c r="AE229" s="298">
        <v>45197</v>
      </c>
      <c r="AF229" s="288">
        <v>140</v>
      </c>
      <c r="AG229" s="291">
        <v>44550</v>
      </c>
      <c r="AH229" s="291" t="s">
        <v>891</v>
      </c>
      <c r="AI229" s="291">
        <v>45160</v>
      </c>
      <c r="AJ229" s="291" t="s">
        <v>891</v>
      </c>
      <c r="AK229" s="283"/>
    </row>
    <row r="230" spans="1:37" hidden="1" x14ac:dyDescent="0.3">
      <c r="A230" s="282">
        <v>27760</v>
      </c>
      <c r="B230" s="283" t="s">
        <v>1234</v>
      </c>
      <c r="C230" s="146" t="s">
        <v>264</v>
      </c>
      <c r="D230" s="284">
        <v>63.5</v>
      </c>
      <c r="E230" s="283"/>
      <c r="F230" s="283"/>
      <c r="G230" s="283" t="s">
        <v>891</v>
      </c>
      <c r="H230" s="285">
        <v>48</v>
      </c>
      <c r="I230" s="24">
        <v>103003</v>
      </c>
      <c r="J230" s="286">
        <v>63.5</v>
      </c>
      <c r="K230" s="285">
        <v>40</v>
      </c>
      <c r="L230" s="287">
        <v>13.714285714285714</v>
      </c>
      <c r="M230" s="288">
        <v>15</v>
      </c>
      <c r="N230" s="286">
        <v>952.5</v>
      </c>
      <c r="O230" s="289" t="s">
        <v>890</v>
      </c>
      <c r="P230" s="288">
        <v>0</v>
      </c>
      <c r="Q230" s="290">
        <v>0</v>
      </c>
      <c r="R230" s="291" t="s">
        <v>891</v>
      </c>
      <c r="S230" s="283" t="s">
        <v>1017</v>
      </c>
      <c r="T230" s="44">
        <v>1</v>
      </c>
      <c r="U230" s="292">
        <v>61</v>
      </c>
      <c r="V230" s="293">
        <v>15</v>
      </c>
      <c r="W230" s="294" t="s">
        <v>891</v>
      </c>
      <c r="X230" s="295" t="s">
        <v>891</v>
      </c>
      <c r="Y230" s="296">
        <v>0</v>
      </c>
      <c r="Z230" s="296" t="s">
        <v>891</v>
      </c>
      <c r="AA230" s="295" t="s">
        <v>891</v>
      </c>
      <c r="AB230" s="296">
        <v>0</v>
      </c>
      <c r="AC230" s="296"/>
      <c r="AD230" s="297" t="s">
        <v>891</v>
      </c>
      <c r="AE230" s="298" t="s">
        <v>891</v>
      </c>
      <c r="AF230" s="288">
        <v>14</v>
      </c>
      <c r="AG230" s="291">
        <v>45166</v>
      </c>
      <c r="AH230" s="291" t="s">
        <v>891</v>
      </c>
      <c r="AI230" s="291">
        <v>45145</v>
      </c>
      <c r="AJ230" s="291" t="s">
        <v>891</v>
      </c>
      <c r="AK230" s="283"/>
    </row>
    <row r="231" spans="1:37" hidden="1" x14ac:dyDescent="0.3">
      <c r="A231" s="282">
        <v>27761</v>
      </c>
      <c r="B231" s="283" t="s">
        <v>1235</v>
      </c>
      <c r="C231" s="146" t="s">
        <v>346</v>
      </c>
      <c r="D231" s="284">
        <v>27.76</v>
      </c>
      <c r="E231" s="283"/>
      <c r="F231" s="283"/>
      <c r="G231" s="283" t="s">
        <v>891</v>
      </c>
      <c r="H231" s="285">
        <v>52</v>
      </c>
      <c r="I231" s="24">
        <v>103003</v>
      </c>
      <c r="J231" s="286">
        <v>27.76</v>
      </c>
      <c r="K231" s="285">
        <v>2</v>
      </c>
      <c r="L231" s="287">
        <v>305.88235294117646</v>
      </c>
      <c r="M231" s="288">
        <v>0</v>
      </c>
      <c r="N231" s="286">
        <v>0</v>
      </c>
      <c r="O231" s="289" t="s">
        <v>890</v>
      </c>
      <c r="P231" s="288">
        <v>0</v>
      </c>
      <c r="Q231" s="290">
        <v>0</v>
      </c>
      <c r="R231" s="291" t="s">
        <v>891</v>
      </c>
      <c r="S231" s="283" t="s">
        <v>1047</v>
      </c>
      <c r="T231" s="44">
        <v>1</v>
      </c>
      <c r="U231" s="292">
        <v>61</v>
      </c>
      <c r="V231" s="293">
        <v>2</v>
      </c>
      <c r="W231" s="294" t="s">
        <v>891</v>
      </c>
      <c r="X231" s="295" t="s">
        <v>891</v>
      </c>
      <c r="Y231" s="296">
        <v>0</v>
      </c>
      <c r="Z231" s="296" t="s">
        <v>891</v>
      </c>
      <c r="AA231" s="295" t="s">
        <v>891</v>
      </c>
      <c r="AB231" s="296">
        <v>0</v>
      </c>
      <c r="AC231" s="296"/>
      <c r="AD231" s="297" t="s">
        <v>891</v>
      </c>
      <c r="AE231" s="298" t="s">
        <v>891</v>
      </c>
      <c r="AF231" s="288">
        <v>0</v>
      </c>
      <c r="AG231" s="291">
        <v>42647</v>
      </c>
      <c r="AH231" s="291" t="s">
        <v>891</v>
      </c>
      <c r="AI231" s="291">
        <v>42635</v>
      </c>
      <c r="AJ231" s="291" t="s">
        <v>891</v>
      </c>
      <c r="AK231" s="283"/>
    </row>
    <row r="232" spans="1:37" hidden="1" x14ac:dyDescent="0.3">
      <c r="A232" s="282">
        <v>27764</v>
      </c>
      <c r="B232" s="283" t="s">
        <v>1236</v>
      </c>
      <c r="C232" s="146" t="s">
        <v>273</v>
      </c>
      <c r="D232" s="284">
        <v>2.58</v>
      </c>
      <c r="E232" s="283"/>
      <c r="F232" s="283"/>
      <c r="G232" s="283" t="s">
        <v>891</v>
      </c>
      <c r="H232" s="285">
        <v>560</v>
      </c>
      <c r="I232" s="24">
        <v>103003</v>
      </c>
      <c r="J232" s="286">
        <v>2.58</v>
      </c>
      <c r="K232" s="285"/>
      <c r="L232" s="287">
        <v>0</v>
      </c>
      <c r="M232" s="288">
        <v>0</v>
      </c>
      <c r="N232" s="286">
        <v>0</v>
      </c>
      <c r="O232" s="289" t="s">
        <v>890</v>
      </c>
      <c r="P232" s="288">
        <v>0</v>
      </c>
      <c r="Q232" s="290">
        <v>0</v>
      </c>
      <c r="R232" s="291" t="s">
        <v>891</v>
      </c>
      <c r="S232" s="283" t="s">
        <v>1047</v>
      </c>
      <c r="T232" s="44">
        <v>1</v>
      </c>
      <c r="U232" s="292">
        <v>61</v>
      </c>
      <c r="V232" s="293">
        <v>2</v>
      </c>
      <c r="W232" s="294" t="s">
        <v>891</v>
      </c>
      <c r="X232" s="295" t="s">
        <v>891</v>
      </c>
      <c r="Y232" s="296">
        <v>0</v>
      </c>
      <c r="Z232" s="296" t="s">
        <v>891</v>
      </c>
      <c r="AA232" s="295" t="s">
        <v>891</v>
      </c>
      <c r="AB232" s="296">
        <v>0</v>
      </c>
      <c r="AC232" s="296"/>
      <c r="AD232" s="297" t="s">
        <v>891</v>
      </c>
      <c r="AE232" s="298" t="s">
        <v>891</v>
      </c>
      <c r="AF232" s="288">
        <v>0</v>
      </c>
      <c r="AG232" s="291">
        <v>44172</v>
      </c>
      <c r="AH232" s="291" t="s">
        <v>891</v>
      </c>
      <c r="AI232" s="291">
        <v>44165</v>
      </c>
      <c r="AJ232" s="291" t="s">
        <v>891</v>
      </c>
      <c r="AK232" s="283"/>
    </row>
    <row r="233" spans="1:37" hidden="1" x14ac:dyDescent="0.3">
      <c r="A233" s="282">
        <v>28093</v>
      </c>
      <c r="B233" s="283" t="s">
        <v>1237</v>
      </c>
      <c r="C233" s="146" t="s">
        <v>264</v>
      </c>
      <c r="D233" s="284">
        <v>44.99</v>
      </c>
      <c r="E233" s="283"/>
      <c r="F233" s="283"/>
      <c r="G233" s="283" t="s">
        <v>891</v>
      </c>
      <c r="H233" s="285">
        <v>178</v>
      </c>
      <c r="I233" s="24">
        <v>103003</v>
      </c>
      <c r="J233" s="286">
        <v>44.99</v>
      </c>
      <c r="K233" s="285">
        <v>3</v>
      </c>
      <c r="L233" s="287">
        <v>712</v>
      </c>
      <c r="M233" s="288">
        <v>0</v>
      </c>
      <c r="N233" s="286">
        <v>0</v>
      </c>
      <c r="O233" s="289" t="s">
        <v>890</v>
      </c>
      <c r="P233" s="288">
        <v>0</v>
      </c>
      <c r="Q233" s="290">
        <v>0</v>
      </c>
      <c r="R233" s="291" t="s">
        <v>891</v>
      </c>
      <c r="S233" s="283" t="s">
        <v>1011</v>
      </c>
      <c r="T233" s="44">
        <v>1</v>
      </c>
      <c r="U233" s="292">
        <v>51</v>
      </c>
      <c r="V233" s="293">
        <v>11</v>
      </c>
      <c r="W233" s="294" t="s">
        <v>891</v>
      </c>
      <c r="X233" s="295" t="s">
        <v>891</v>
      </c>
      <c r="Y233" s="296">
        <v>0</v>
      </c>
      <c r="Z233" s="296" t="s">
        <v>891</v>
      </c>
      <c r="AA233" s="295" t="s">
        <v>891</v>
      </c>
      <c r="AB233" s="296">
        <v>0</v>
      </c>
      <c r="AC233" s="296"/>
      <c r="AD233" s="297" t="s">
        <v>891</v>
      </c>
      <c r="AE233" s="298" t="s">
        <v>891</v>
      </c>
      <c r="AF233" s="288">
        <v>2</v>
      </c>
      <c r="AG233" s="291">
        <v>44553</v>
      </c>
      <c r="AH233" s="291" t="s">
        <v>891</v>
      </c>
      <c r="AI233" s="291">
        <v>44547</v>
      </c>
      <c r="AJ233" s="291" t="s">
        <v>891</v>
      </c>
      <c r="AK233" s="283"/>
    </row>
    <row r="234" spans="1:37" hidden="1" x14ac:dyDescent="0.3">
      <c r="A234" s="282">
        <v>28181</v>
      </c>
      <c r="B234" s="283" t="s">
        <v>1238</v>
      </c>
      <c r="C234" s="146" t="s">
        <v>264</v>
      </c>
      <c r="D234" s="284">
        <v>11.99</v>
      </c>
      <c r="E234" s="283"/>
      <c r="F234" s="283"/>
      <c r="G234" s="283" t="s">
        <v>891</v>
      </c>
      <c r="H234" s="285">
        <v>12</v>
      </c>
      <c r="I234" s="24">
        <v>103003</v>
      </c>
      <c r="J234" s="286">
        <v>11.99</v>
      </c>
      <c r="K234" s="285">
        <v>5</v>
      </c>
      <c r="L234" s="287">
        <v>28.571428571428569</v>
      </c>
      <c r="M234" s="288">
        <v>0</v>
      </c>
      <c r="N234" s="286">
        <v>0</v>
      </c>
      <c r="O234" s="289" t="s">
        <v>890</v>
      </c>
      <c r="P234" s="288">
        <v>0</v>
      </c>
      <c r="Q234" s="290">
        <v>0</v>
      </c>
      <c r="R234" s="291" t="s">
        <v>891</v>
      </c>
      <c r="S234" s="283" t="s">
        <v>972</v>
      </c>
      <c r="T234" s="44">
        <v>1</v>
      </c>
      <c r="U234" s="292">
        <v>61</v>
      </c>
      <c r="V234" s="293">
        <v>8</v>
      </c>
      <c r="W234" s="294" t="s">
        <v>891</v>
      </c>
      <c r="X234" s="295" t="s">
        <v>891</v>
      </c>
      <c r="Y234" s="296">
        <v>0</v>
      </c>
      <c r="Z234" s="296" t="s">
        <v>891</v>
      </c>
      <c r="AA234" s="295" t="s">
        <v>891</v>
      </c>
      <c r="AB234" s="296">
        <v>0</v>
      </c>
      <c r="AC234" s="296"/>
      <c r="AD234" s="297" t="s">
        <v>891</v>
      </c>
      <c r="AE234" s="298" t="s">
        <v>891</v>
      </c>
      <c r="AF234" s="288">
        <v>2</v>
      </c>
      <c r="AG234" s="291">
        <v>43798</v>
      </c>
      <c r="AH234" s="291" t="s">
        <v>891</v>
      </c>
      <c r="AI234" s="291">
        <v>44421</v>
      </c>
      <c r="AJ234" s="291" t="s">
        <v>891</v>
      </c>
      <c r="AK234" s="283"/>
    </row>
    <row r="235" spans="1:37" hidden="1" x14ac:dyDescent="0.3">
      <c r="A235" s="282">
        <v>28184</v>
      </c>
      <c r="B235" s="283" t="s">
        <v>1239</v>
      </c>
      <c r="C235" s="146" t="s">
        <v>264</v>
      </c>
      <c r="D235" s="284">
        <v>1.95</v>
      </c>
      <c r="E235" s="283"/>
      <c r="F235" s="283"/>
      <c r="G235" s="283" t="s">
        <v>891</v>
      </c>
      <c r="H235" s="285">
        <v>410</v>
      </c>
      <c r="I235" s="24">
        <v>103003</v>
      </c>
      <c r="J235" s="286">
        <v>1.95</v>
      </c>
      <c r="K235" s="285">
        <v>111</v>
      </c>
      <c r="L235" s="287">
        <v>29.645697758496024</v>
      </c>
      <c r="M235" s="288">
        <v>0</v>
      </c>
      <c r="N235" s="286">
        <v>0</v>
      </c>
      <c r="O235" s="289" t="s">
        <v>890</v>
      </c>
      <c r="P235" s="288">
        <v>0</v>
      </c>
      <c r="Q235" s="290">
        <v>0</v>
      </c>
      <c r="R235" s="291" t="s">
        <v>891</v>
      </c>
      <c r="S235" s="283" t="s">
        <v>972</v>
      </c>
      <c r="T235" s="44">
        <v>1</v>
      </c>
      <c r="U235" s="292">
        <v>61</v>
      </c>
      <c r="V235" s="293">
        <v>8</v>
      </c>
      <c r="W235" s="294" t="s">
        <v>891</v>
      </c>
      <c r="X235" s="295" t="s">
        <v>891</v>
      </c>
      <c r="Y235" s="296">
        <v>0</v>
      </c>
      <c r="Z235" s="296" t="s">
        <v>891</v>
      </c>
      <c r="AA235" s="295" t="s">
        <v>891</v>
      </c>
      <c r="AB235" s="296">
        <v>0</v>
      </c>
      <c r="AC235" s="296"/>
      <c r="AD235" s="297" t="s">
        <v>891</v>
      </c>
      <c r="AE235" s="298" t="s">
        <v>891</v>
      </c>
      <c r="AF235" s="288">
        <v>56</v>
      </c>
      <c r="AG235" s="291">
        <v>44823</v>
      </c>
      <c r="AH235" s="291" t="s">
        <v>891</v>
      </c>
      <c r="AI235" s="291">
        <v>44776</v>
      </c>
      <c r="AJ235" s="291" t="s">
        <v>891</v>
      </c>
      <c r="AK235" s="283"/>
    </row>
    <row r="236" spans="1:37" hidden="1" x14ac:dyDescent="0.3">
      <c r="A236" s="282">
        <v>28306</v>
      </c>
      <c r="B236" s="283" t="s">
        <v>1240</v>
      </c>
      <c r="C236" s="146" t="s">
        <v>264</v>
      </c>
      <c r="D236" s="284">
        <v>29.08</v>
      </c>
      <c r="E236" s="283"/>
      <c r="F236" s="283"/>
      <c r="G236" s="283" t="s">
        <v>891</v>
      </c>
      <c r="H236" s="285">
        <v>153</v>
      </c>
      <c r="I236" s="24">
        <v>103003</v>
      </c>
      <c r="J236" s="286">
        <v>29.08</v>
      </c>
      <c r="K236" s="285">
        <v>23</v>
      </c>
      <c r="L236" s="287">
        <v>79.6875</v>
      </c>
      <c r="M236" s="288">
        <v>0</v>
      </c>
      <c r="N236" s="286">
        <v>0</v>
      </c>
      <c r="O236" s="289" t="s">
        <v>890</v>
      </c>
      <c r="P236" s="288">
        <v>0</v>
      </c>
      <c r="Q236" s="290">
        <v>0</v>
      </c>
      <c r="R236" s="291" t="s">
        <v>891</v>
      </c>
      <c r="S236" s="283" t="s">
        <v>972</v>
      </c>
      <c r="T236" s="44">
        <v>1</v>
      </c>
      <c r="U236" s="292">
        <v>61</v>
      </c>
      <c r="V236" s="293">
        <v>8</v>
      </c>
      <c r="W236" s="294" t="s">
        <v>891</v>
      </c>
      <c r="X236" s="295" t="s">
        <v>891</v>
      </c>
      <c r="Y236" s="296">
        <v>0</v>
      </c>
      <c r="Z236" s="296" t="s">
        <v>891</v>
      </c>
      <c r="AA236" s="295" t="s">
        <v>891</v>
      </c>
      <c r="AB236" s="296">
        <v>0</v>
      </c>
      <c r="AC236" s="296"/>
      <c r="AD236" s="297" t="s">
        <v>891</v>
      </c>
      <c r="AE236" s="298" t="s">
        <v>891</v>
      </c>
      <c r="AF236" s="288">
        <v>8</v>
      </c>
      <c r="AG236" s="291">
        <v>44573</v>
      </c>
      <c r="AH236" s="291" t="s">
        <v>891</v>
      </c>
      <c r="AI236" s="291">
        <v>44522</v>
      </c>
      <c r="AJ236" s="291" t="s">
        <v>891</v>
      </c>
      <c r="AK236" s="283"/>
    </row>
    <row r="237" spans="1:37" hidden="1" x14ac:dyDescent="0.3">
      <c r="A237" s="282">
        <v>28307</v>
      </c>
      <c r="B237" s="283" t="s">
        <v>1241</v>
      </c>
      <c r="C237" s="146" t="s">
        <v>264</v>
      </c>
      <c r="D237" s="284">
        <v>7.6</v>
      </c>
      <c r="E237" s="283"/>
      <c r="F237" s="283"/>
      <c r="G237" s="283" t="s">
        <v>891</v>
      </c>
      <c r="H237" s="285">
        <v>22</v>
      </c>
      <c r="I237" s="24">
        <v>103003</v>
      </c>
      <c r="J237" s="286">
        <v>7.6</v>
      </c>
      <c r="K237" s="285">
        <v>8</v>
      </c>
      <c r="L237" s="287">
        <v>18.803418803418804</v>
      </c>
      <c r="M237" s="288">
        <v>0</v>
      </c>
      <c r="N237" s="286">
        <v>0</v>
      </c>
      <c r="O237" s="289" t="s">
        <v>890</v>
      </c>
      <c r="P237" s="288">
        <v>0</v>
      </c>
      <c r="Q237" s="290">
        <v>0</v>
      </c>
      <c r="R237" s="291" t="s">
        <v>891</v>
      </c>
      <c r="S237" s="283" t="s">
        <v>972</v>
      </c>
      <c r="T237" s="44">
        <v>1</v>
      </c>
      <c r="U237" s="292">
        <v>61</v>
      </c>
      <c r="V237" s="293">
        <v>8</v>
      </c>
      <c r="W237" s="294" t="s">
        <v>891</v>
      </c>
      <c r="X237" s="295" t="s">
        <v>891</v>
      </c>
      <c r="Y237" s="296">
        <v>0</v>
      </c>
      <c r="Z237" s="296" t="s">
        <v>891</v>
      </c>
      <c r="AA237" s="295" t="s">
        <v>891</v>
      </c>
      <c r="AB237" s="296">
        <v>0</v>
      </c>
      <c r="AC237" s="296"/>
      <c r="AD237" s="297" t="s">
        <v>891</v>
      </c>
      <c r="AE237" s="298" t="s">
        <v>891</v>
      </c>
      <c r="AF237" s="288">
        <v>4</v>
      </c>
      <c r="AG237" s="291">
        <v>42559</v>
      </c>
      <c r="AH237" s="291" t="s">
        <v>891</v>
      </c>
      <c r="AI237" s="291">
        <v>42551</v>
      </c>
      <c r="AJ237" s="291" t="s">
        <v>891</v>
      </c>
      <c r="AK237" s="283"/>
    </row>
    <row r="238" spans="1:37" hidden="1" x14ac:dyDescent="0.3">
      <c r="A238" s="282">
        <v>28308</v>
      </c>
      <c r="B238" s="283" t="s">
        <v>1242</v>
      </c>
      <c r="C238" s="146" t="s">
        <v>264</v>
      </c>
      <c r="D238" s="284">
        <v>13.09</v>
      </c>
      <c r="E238" s="283"/>
      <c r="F238" s="283"/>
      <c r="G238" s="283" t="s">
        <v>891</v>
      </c>
      <c r="H238" s="285">
        <v>94</v>
      </c>
      <c r="I238" s="24">
        <v>103003</v>
      </c>
      <c r="J238" s="286">
        <v>13.09</v>
      </c>
      <c r="K238" s="285">
        <v>61</v>
      </c>
      <c r="L238" s="287">
        <v>16.845878136200717</v>
      </c>
      <c r="M238" s="288">
        <v>6.44</v>
      </c>
      <c r="N238" s="286">
        <v>84.299599999999998</v>
      </c>
      <c r="O238" s="289" t="s">
        <v>890</v>
      </c>
      <c r="P238" s="288">
        <v>0</v>
      </c>
      <c r="Q238" s="290">
        <v>0</v>
      </c>
      <c r="R238" s="291" t="s">
        <v>891</v>
      </c>
      <c r="S238" s="283" t="s">
        <v>972</v>
      </c>
      <c r="T238" s="44">
        <v>1</v>
      </c>
      <c r="U238" s="292">
        <v>61</v>
      </c>
      <c r="V238" s="293">
        <v>8</v>
      </c>
      <c r="W238" s="294" t="s">
        <v>891</v>
      </c>
      <c r="X238" s="295" t="s">
        <v>891</v>
      </c>
      <c r="Y238" s="296">
        <v>0</v>
      </c>
      <c r="Z238" s="296" t="s">
        <v>891</v>
      </c>
      <c r="AA238" s="295" t="s">
        <v>891</v>
      </c>
      <c r="AB238" s="296">
        <v>0</v>
      </c>
      <c r="AC238" s="296"/>
      <c r="AD238" s="297" t="s">
        <v>891</v>
      </c>
      <c r="AE238" s="298" t="s">
        <v>891</v>
      </c>
      <c r="AF238" s="288">
        <v>22</v>
      </c>
      <c r="AG238" s="291">
        <v>44573</v>
      </c>
      <c r="AH238" s="291" t="s">
        <v>891</v>
      </c>
      <c r="AI238" s="291">
        <v>44522</v>
      </c>
      <c r="AJ238" s="291" t="s">
        <v>891</v>
      </c>
      <c r="AK238" s="283"/>
    </row>
    <row r="239" spans="1:37" hidden="1" x14ac:dyDescent="0.3">
      <c r="A239" s="282">
        <v>28512</v>
      </c>
      <c r="B239" s="283" t="s">
        <v>1243</v>
      </c>
      <c r="C239" s="146" t="s">
        <v>273</v>
      </c>
      <c r="D239" s="284">
        <v>3.51</v>
      </c>
      <c r="E239" s="283"/>
      <c r="F239" s="283"/>
      <c r="G239" s="283" t="s">
        <v>891</v>
      </c>
      <c r="H239" s="285">
        <v>404</v>
      </c>
      <c r="I239" s="24">
        <v>103003</v>
      </c>
      <c r="J239" s="286">
        <v>3.51</v>
      </c>
      <c r="K239" s="285"/>
      <c r="L239" s="287">
        <v>0</v>
      </c>
      <c r="M239" s="288">
        <v>0</v>
      </c>
      <c r="N239" s="286">
        <v>0</v>
      </c>
      <c r="O239" s="289" t="s">
        <v>890</v>
      </c>
      <c r="P239" s="288">
        <v>0</v>
      </c>
      <c r="Q239" s="290">
        <v>0</v>
      </c>
      <c r="R239" s="291" t="s">
        <v>891</v>
      </c>
      <c r="S239" s="283" t="s">
        <v>1047</v>
      </c>
      <c r="T239" s="44">
        <v>1</v>
      </c>
      <c r="U239" s="292">
        <v>61</v>
      </c>
      <c r="V239" s="293">
        <v>2</v>
      </c>
      <c r="W239" s="294" t="s">
        <v>891</v>
      </c>
      <c r="X239" s="295" t="s">
        <v>891</v>
      </c>
      <c r="Y239" s="296">
        <v>0</v>
      </c>
      <c r="Z239" s="296" t="s">
        <v>891</v>
      </c>
      <c r="AA239" s="295" t="s">
        <v>891</v>
      </c>
      <c r="AB239" s="296">
        <v>0</v>
      </c>
      <c r="AC239" s="296"/>
      <c r="AD239" s="297" t="s">
        <v>891</v>
      </c>
      <c r="AE239" s="298" t="s">
        <v>891</v>
      </c>
      <c r="AF239" s="288">
        <v>0</v>
      </c>
      <c r="AG239" s="291">
        <v>45170</v>
      </c>
      <c r="AH239" s="291" t="s">
        <v>891</v>
      </c>
      <c r="AI239" s="291">
        <v>45145</v>
      </c>
      <c r="AJ239" s="291" t="s">
        <v>891</v>
      </c>
      <c r="AK239" s="283"/>
    </row>
    <row r="240" spans="1:37" hidden="1" x14ac:dyDescent="0.3">
      <c r="A240" s="282">
        <v>29293</v>
      </c>
      <c r="B240" s="283" t="s">
        <v>1244</v>
      </c>
      <c r="C240" s="146" t="s">
        <v>264</v>
      </c>
      <c r="D240" s="284">
        <v>0.21</v>
      </c>
      <c r="E240" s="283"/>
      <c r="F240" s="283"/>
      <c r="G240" s="283" t="s">
        <v>891</v>
      </c>
      <c r="H240" s="285">
        <v>0</v>
      </c>
      <c r="I240" s="24">
        <v>103003</v>
      </c>
      <c r="J240" s="286">
        <v>0.21</v>
      </c>
      <c r="K240" s="285">
        <v>3815</v>
      </c>
      <c r="L240" s="287">
        <v>0</v>
      </c>
      <c r="M240" s="288">
        <v>722.56</v>
      </c>
      <c r="N240" s="286">
        <v>151.73759999999999</v>
      </c>
      <c r="O240" s="289" t="s">
        <v>890</v>
      </c>
      <c r="P240" s="288">
        <v>0</v>
      </c>
      <c r="Q240" s="290">
        <v>0</v>
      </c>
      <c r="R240" s="291" t="s">
        <v>891</v>
      </c>
      <c r="S240" s="283" t="s">
        <v>1024</v>
      </c>
      <c r="T240" s="44">
        <v>1</v>
      </c>
      <c r="U240" s="292">
        <v>67</v>
      </c>
      <c r="V240" s="293">
        <v>9</v>
      </c>
      <c r="W240" s="294">
        <v>9922</v>
      </c>
      <c r="X240" s="295">
        <v>2023</v>
      </c>
      <c r="Y240" s="296">
        <v>5000</v>
      </c>
      <c r="Z240" s="296" t="s">
        <v>891</v>
      </c>
      <c r="AA240" s="295" t="s">
        <v>891</v>
      </c>
      <c r="AB240" s="296">
        <v>0</v>
      </c>
      <c r="AC240" s="296"/>
      <c r="AD240" s="297" t="s">
        <v>891</v>
      </c>
      <c r="AE240" s="298" t="s">
        <v>891</v>
      </c>
      <c r="AF240" s="288">
        <v>1272</v>
      </c>
      <c r="AG240" s="291">
        <v>43640</v>
      </c>
      <c r="AH240" s="291" t="s">
        <v>891</v>
      </c>
      <c r="AI240" s="291">
        <v>45084</v>
      </c>
      <c r="AJ240" s="291" t="s">
        <v>891</v>
      </c>
      <c r="AK240" s="283"/>
    </row>
    <row r="241" spans="1:37" hidden="1" x14ac:dyDescent="0.3">
      <c r="A241" s="282">
        <v>29296</v>
      </c>
      <c r="B241" s="283" t="s">
        <v>1245</v>
      </c>
      <c r="C241" s="146" t="s">
        <v>268</v>
      </c>
      <c r="D241" s="284">
        <v>7.09</v>
      </c>
      <c r="E241" s="283"/>
      <c r="F241" s="283"/>
      <c r="G241" s="283" t="s">
        <v>891</v>
      </c>
      <c r="H241" s="285">
        <v>295</v>
      </c>
      <c r="I241" s="24">
        <v>103003</v>
      </c>
      <c r="J241" s="286">
        <v>7.09</v>
      </c>
      <c r="K241" s="285">
        <v>165</v>
      </c>
      <c r="L241" s="287">
        <v>15.261251939989652</v>
      </c>
      <c r="M241" s="288">
        <v>0</v>
      </c>
      <c r="N241" s="286">
        <v>0</v>
      </c>
      <c r="O241" s="289" t="s">
        <v>890</v>
      </c>
      <c r="P241" s="288">
        <v>0</v>
      </c>
      <c r="Q241" s="290">
        <v>0</v>
      </c>
      <c r="R241" s="291" t="s">
        <v>891</v>
      </c>
      <c r="S241" s="283" t="s">
        <v>962</v>
      </c>
      <c r="T241" s="44">
        <v>1</v>
      </c>
      <c r="U241" s="292">
        <v>72</v>
      </c>
      <c r="V241" s="293">
        <v>7</v>
      </c>
      <c r="W241" s="294">
        <v>2643</v>
      </c>
      <c r="X241" s="295">
        <v>2023</v>
      </c>
      <c r="Y241" s="296">
        <v>100</v>
      </c>
      <c r="Z241" s="296" t="s">
        <v>891</v>
      </c>
      <c r="AA241" s="295" t="s">
        <v>891</v>
      </c>
      <c r="AB241" s="296">
        <v>0</v>
      </c>
      <c r="AC241" s="296"/>
      <c r="AD241" s="297" t="s">
        <v>891</v>
      </c>
      <c r="AE241" s="298" t="s">
        <v>891</v>
      </c>
      <c r="AF241" s="288">
        <v>78</v>
      </c>
      <c r="AG241" s="291">
        <v>44358</v>
      </c>
      <c r="AH241" s="291" t="s">
        <v>891</v>
      </c>
      <c r="AI241" s="291">
        <v>44333</v>
      </c>
      <c r="AJ241" s="291" t="s">
        <v>891</v>
      </c>
      <c r="AK241" s="283"/>
    </row>
    <row r="242" spans="1:37" hidden="1" x14ac:dyDescent="0.3">
      <c r="A242" s="282">
        <v>29952</v>
      </c>
      <c r="B242" s="283" t="s">
        <v>1246</v>
      </c>
      <c r="C242" s="146" t="s">
        <v>264</v>
      </c>
      <c r="D242" s="284">
        <v>3.83</v>
      </c>
      <c r="E242" s="283"/>
      <c r="F242" s="283"/>
      <c r="G242" s="283" t="s">
        <v>891</v>
      </c>
      <c r="H242" s="285">
        <v>1548</v>
      </c>
      <c r="I242" s="24">
        <v>103003</v>
      </c>
      <c r="J242" s="286">
        <v>3.83</v>
      </c>
      <c r="K242" s="285">
        <v>3570</v>
      </c>
      <c r="L242" s="287">
        <v>3.8411910669975184</v>
      </c>
      <c r="M242" s="288">
        <v>5706</v>
      </c>
      <c r="N242" s="286">
        <v>21853.98</v>
      </c>
      <c r="O242" s="289" t="s">
        <v>890</v>
      </c>
      <c r="P242" s="288">
        <v>0</v>
      </c>
      <c r="Q242" s="290">
        <v>0</v>
      </c>
      <c r="R242" s="291" t="s">
        <v>891</v>
      </c>
      <c r="S242" s="283" t="s">
        <v>933</v>
      </c>
      <c r="T242" s="44">
        <v>1</v>
      </c>
      <c r="U242" s="292">
        <v>45</v>
      </c>
      <c r="V242" s="293">
        <v>12</v>
      </c>
      <c r="W242" s="294" t="s">
        <v>891</v>
      </c>
      <c r="X242" s="295" t="s">
        <v>891</v>
      </c>
      <c r="Y242" s="296">
        <v>0</v>
      </c>
      <c r="Z242" s="296" t="s">
        <v>891</v>
      </c>
      <c r="AA242" s="295" t="s">
        <v>891</v>
      </c>
      <c r="AB242" s="296">
        <v>0</v>
      </c>
      <c r="AC242" s="296"/>
      <c r="AD242" s="297" t="s">
        <v>891</v>
      </c>
      <c r="AE242" s="298" t="s">
        <v>891</v>
      </c>
      <c r="AF242" s="288">
        <v>1612</v>
      </c>
      <c r="AG242" s="291">
        <v>45036</v>
      </c>
      <c r="AH242" s="291" t="s">
        <v>891</v>
      </c>
      <c r="AI242" s="291">
        <v>44998</v>
      </c>
      <c r="AJ242" s="291" t="s">
        <v>891</v>
      </c>
      <c r="AK242" s="283"/>
    </row>
    <row r="243" spans="1:37" hidden="1" x14ac:dyDescent="0.3">
      <c r="A243" s="282">
        <v>29956</v>
      </c>
      <c r="B243" s="283" t="s">
        <v>1247</v>
      </c>
      <c r="C243" s="146" t="s">
        <v>381</v>
      </c>
      <c r="D243" s="284">
        <v>1</v>
      </c>
      <c r="E243" s="283"/>
      <c r="F243" s="283"/>
      <c r="G243" s="283" t="s">
        <v>891</v>
      </c>
      <c r="H243" s="285">
        <v>688</v>
      </c>
      <c r="I243" s="24">
        <v>103003</v>
      </c>
      <c r="J243" s="286">
        <v>1</v>
      </c>
      <c r="K243" s="285">
        <v>4801</v>
      </c>
      <c r="L243" s="287">
        <v>1.0914917582853427</v>
      </c>
      <c r="M243" s="288">
        <v>10157.94</v>
      </c>
      <c r="N243" s="286">
        <v>10157.94</v>
      </c>
      <c r="O243" s="289" t="s">
        <v>890</v>
      </c>
      <c r="P243" s="288">
        <v>0</v>
      </c>
      <c r="Q243" s="290">
        <v>0</v>
      </c>
      <c r="R243" s="291" t="s">
        <v>891</v>
      </c>
      <c r="S243" s="283" t="s">
        <v>1137</v>
      </c>
      <c r="T243" s="44">
        <v>1</v>
      </c>
      <c r="U243" s="292">
        <v>57</v>
      </c>
      <c r="V243" s="293">
        <v>15</v>
      </c>
      <c r="W243" s="294">
        <v>6984</v>
      </c>
      <c r="X243" s="295">
        <v>2023</v>
      </c>
      <c r="Y243" s="296">
        <v>500</v>
      </c>
      <c r="Z243" s="296" t="s">
        <v>891</v>
      </c>
      <c r="AA243" s="295" t="s">
        <v>891</v>
      </c>
      <c r="AB243" s="296">
        <v>0</v>
      </c>
      <c r="AC243" s="296"/>
      <c r="AD243" s="297" t="s">
        <v>891</v>
      </c>
      <c r="AE243" s="298" t="s">
        <v>891</v>
      </c>
      <c r="AF243" s="288">
        <v>2522</v>
      </c>
      <c r="AG243" s="291">
        <v>44994</v>
      </c>
      <c r="AH243" s="291" t="s">
        <v>891</v>
      </c>
      <c r="AI243" s="291">
        <v>44959</v>
      </c>
      <c r="AJ243" s="291" t="s">
        <v>891</v>
      </c>
      <c r="AK243" s="283"/>
    </row>
    <row r="244" spans="1:37" hidden="1" x14ac:dyDescent="0.3">
      <c r="A244" s="282">
        <v>29959</v>
      </c>
      <c r="B244" s="283" t="s">
        <v>1248</v>
      </c>
      <c r="C244" s="146" t="s">
        <v>381</v>
      </c>
      <c r="D244" s="284">
        <v>1.02</v>
      </c>
      <c r="E244" s="283"/>
      <c r="F244" s="283"/>
      <c r="G244" s="283" t="s">
        <v>891</v>
      </c>
      <c r="H244" s="285">
        <v>0</v>
      </c>
      <c r="I244" s="24">
        <v>103003</v>
      </c>
      <c r="J244" s="286">
        <v>1.02</v>
      </c>
      <c r="K244" s="285">
        <v>5461</v>
      </c>
      <c r="L244" s="287">
        <v>0</v>
      </c>
      <c r="M244" s="288">
        <v>11018.94</v>
      </c>
      <c r="N244" s="286">
        <v>11239.318799999999</v>
      </c>
      <c r="O244" s="289" t="s">
        <v>890</v>
      </c>
      <c r="P244" s="288">
        <v>0</v>
      </c>
      <c r="Q244" s="290">
        <v>0</v>
      </c>
      <c r="R244" s="291" t="s">
        <v>891</v>
      </c>
      <c r="S244" s="283" t="s">
        <v>1137</v>
      </c>
      <c r="T244" s="44">
        <v>1</v>
      </c>
      <c r="U244" s="292">
        <v>57</v>
      </c>
      <c r="V244" s="293">
        <v>15</v>
      </c>
      <c r="W244" s="294">
        <v>6984</v>
      </c>
      <c r="X244" s="295">
        <v>2023</v>
      </c>
      <c r="Y244" s="296">
        <v>1200</v>
      </c>
      <c r="Z244" s="296" t="s">
        <v>891</v>
      </c>
      <c r="AA244" s="295" t="s">
        <v>891</v>
      </c>
      <c r="AB244" s="296">
        <v>0</v>
      </c>
      <c r="AC244" s="296"/>
      <c r="AD244" s="297" t="s">
        <v>891</v>
      </c>
      <c r="AE244" s="298" t="s">
        <v>891</v>
      </c>
      <c r="AF244" s="288">
        <v>2716</v>
      </c>
      <c r="AG244" s="291">
        <v>45014</v>
      </c>
      <c r="AH244" s="291" t="s">
        <v>891</v>
      </c>
      <c r="AI244" s="291">
        <v>44959</v>
      </c>
      <c r="AJ244" s="291" t="s">
        <v>891</v>
      </c>
      <c r="AK244" s="283"/>
    </row>
    <row r="245" spans="1:37" hidden="1" x14ac:dyDescent="0.3">
      <c r="A245" s="282">
        <v>29961</v>
      </c>
      <c r="B245" s="283" t="s">
        <v>1249</v>
      </c>
      <c r="C245" s="146" t="s">
        <v>381</v>
      </c>
      <c r="D245" s="284">
        <v>1.02</v>
      </c>
      <c r="E245" s="283"/>
      <c r="F245" s="283"/>
      <c r="G245" s="283" t="s">
        <v>891</v>
      </c>
      <c r="H245" s="285">
        <v>0</v>
      </c>
      <c r="I245" s="24">
        <v>103003</v>
      </c>
      <c r="J245" s="286">
        <v>1.02</v>
      </c>
      <c r="K245" s="285">
        <v>4953</v>
      </c>
      <c r="L245" s="287">
        <v>0</v>
      </c>
      <c r="M245" s="288">
        <v>10702.56</v>
      </c>
      <c r="N245" s="286">
        <v>10916.611199999999</v>
      </c>
      <c r="O245" s="289" t="s">
        <v>890</v>
      </c>
      <c r="P245" s="288">
        <v>0</v>
      </c>
      <c r="Q245" s="290">
        <v>0</v>
      </c>
      <c r="R245" s="291" t="s">
        <v>891</v>
      </c>
      <c r="S245" s="283" t="s">
        <v>1137</v>
      </c>
      <c r="T245" s="44">
        <v>1</v>
      </c>
      <c r="U245" s="292">
        <v>57</v>
      </c>
      <c r="V245" s="293">
        <v>15</v>
      </c>
      <c r="W245" s="294">
        <v>6984</v>
      </c>
      <c r="X245" s="295">
        <v>2023</v>
      </c>
      <c r="Y245" s="296">
        <v>1500</v>
      </c>
      <c r="Z245" s="296" t="s">
        <v>891</v>
      </c>
      <c r="AA245" s="295" t="s">
        <v>891</v>
      </c>
      <c r="AB245" s="296">
        <v>0</v>
      </c>
      <c r="AC245" s="296"/>
      <c r="AD245" s="297" t="s">
        <v>891</v>
      </c>
      <c r="AE245" s="298" t="s">
        <v>891</v>
      </c>
      <c r="AF245" s="288">
        <v>2712</v>
      </c>
      <c r="AG245" s="291">
        <v>45014</v>
      </c>
      <c r="AH245" s="291" t="s">
        <v>891</v>
      </c>
      <c r="AI245" s="291">
        <v>44959</v>
      </c>
      <c r="AJ245" s="291" t="s">
        <v>891</v>
      </c>
      <c r="AK245" s="283"/>
    </row>
    <row r="246" spans="1:37" hidden="1" x14ac:dyDescent="0.3">
      <c r="A246" s="282">
        <v>29962</v>
      </c>
      <c r="B246" s="283" t="s">
        <v>1250</v>
      </c>
      <c r="C246" s="146" t="s">
        <v>381</v>
      </c>
      <c r="D246" s="284">
        <v>0.86</v>
      </c>
      <c r="E246" s="283"/>
      <c r="F246" s="283"/>
      <c r="G246" s="283" t="s">
        <v>891</v>
      </c>
      <c r="H246" s="285">
        <v>0</v>
      </c>
      <c r="I246" s="24">
        <v>103003</v>
      </c>
      <c r="J246" s="286">
        <v>0.86</v>
      </c>
      <c r="K246" s="285">
        <v>4726</v>
      </c>
      <c r="L246" s="287">
        <v>0</v>
      </c>
      <c r="M246" s="288">
        <v>9141.56</v>
      </c>
      <c r="N246" s="286">
        <v>7861.7416000000003</v>
      </c>
      <c r="O246" s="289" t="s">
        <v>890</v>
      </c>
      <c r="P246" s="288">
        <v>0</v>
      </c>
      <c r="Q246" s="290">
        <v>0</v>
      </c>
      <c r="R246" s="291" t="s">
        <v>891</v>
      </c>
      <c r="S246" s="283" t="s">
        <v>1137</v>
      </c>
      <c r="T246" s="44">
        <v>1</v>
      </c>
      <c r="U246" s="292">
        <v>57</v>
      </c>
      <c r="V246" s="293">
        <v>15</v>
      </c>
      <c r="W246" s="294">
        <v>6216</v>
      </c>
      <c r="X246" s="295">
        <v>2023</v>
      </c>
      <c r="Y246" s="296">
        <v>1000</v>
      </c>
      <c r="Z246" s="296" t="s">
        <v>891</v>
      </c>
      <c r="AA246" s="295" t="s">
        <v>891</v>
      </c>
      <c r="AB246" s="296">
        <v>0</v>
      </c>
      <c r="AC246" s="296"/>
      <c r="AD246" s="297" t="s">
        <v>891</v>
      </c>
      <c r="AE246" s="298" t="s">
        <v>891</v>
      </c>
      <c r="AF246" s="288">
        <v>2254</v>
      </c>
      <c r="AG246" s="291">
        <v>44974</v>
      </c>
      <c r="AH246" s="291" t="s">
        <v>891</v>
      </c>
      <c r="AI246" s="291">
        <v>44959</v>
      </c>
      <c r="AJ246" s="291" t="s">
        <v>891</v>
      </c>
      <c r="AK246" s="283"/>
    </row>
    <row r="247" spans="1:37" hidden="1" x14ac:dyDescent="0.3">
      <c r="A247" s="282">
        <v>29964</v>
      </c>
      <c r="B247" s="283" t="s">
        <v>1251</v>
      </c>
      <c r="C247" s="146" t="s">
        <v>381</v>
      </c>
      <c r="D247" s="284">
        <v>0.86</v>
      </c>
      <c r="E247" s="283"/>
      <c r="F247" s="283"/>
      <c r="G247" s="283" t="s">
        <v>891</v>
      </c>
      <c r="H247" s="285">
        <v>0</v>
      </c>
      <c r="I247" s="24">
        <v>103003</v>
      </c>
      <c r="J247" s="286">
        <v>0.86</v>
      </c>
      <c r="K247" s="285">
        <v>4668</v>
      </c>
      <c r="L247" s="287">
        <v>0</v>
      </c>
      <c r="M247" s="288">
        <v>9839.06</v>
      </c>
      <c r="N247" s="286">
        <v>8461.5915999999997</v>
      </c>
      <c r="O247" s="289" t="s">
        <v>890</v>
      </c>
      <c r="P247" s="288">
        <v>0</v>
      </c>
      <c r="Q247" s="290">
        <v>0</v>
      </c>
      <c r="R247" s="291" t="s">
        <v>891</v>
      </c>
      <c r="S247" s="283" t="s">
        <v>1137</v>
      </c>
      <c r="T247" s="44">
        <v>1</v>
      </c>
      <c r="U247" s="292">
        <v>57</v>
      </c>
      <c r="V247" s="293">
        <v>15</v>
      </c>
      <c r="W247" s="294">
        <v>6216</v>
      </c>
      <c r="X247" s="295">
        <v>2023</v>
      </c>
      <c r="Y247" s="296">
        <v>1000</v>
      </c>
      <c r="Z247" s="296" t="s">
        <v>891</v>
      </c>
      <c r="AA247" s="295" t="s">
        <v>891</v>
      </c>
      <c r="AB247" s="296">
        <v>0</v>
      </c>
      <c r="AC247" s="296"/>
      <c r="AD247" s="297" t="s">
        <v>891</v>
      </c>
      <c r="AE247" s="298" t="s">
        <v>891</v>
      </c>
      <c r="AF247" s="288">
        <v>2408</v>
      </c>
      <c r="AG247" s="291">
        <v>44974</v>
      </c>
      <c r="AH247" s="291" t="s">
        <v>891</v>
      </c>
      <c r="AI247" s="291">
        <v>44959</v>
      </c>
      <c r="AJ247" s="291" t="s">
        <v>891</v>
      </c>
      <c r="AK247" s="283"/>
    </row>
    <row r="248" spans="1:37" hidden="1" x14ac:dyDescent="0.3">
      <c r="A248" s="282">
        <v>30165</v>
      </c>
      <c r="B248" s="283" t="s">
        <v>1252</v>
      </c>
      <c r="C248" s="146" t="s">
        <v>381</v>
      </c>
      <c r="D248" s="284">
        <v>0.98</v>
      </c>
      <c r="E248" s="283"/>
      <c r="F248" s="283"/>
      <c r="G248" s="283" t="s">
        <v>891</v>
      </c>
      <c r="H248" s="285">
        <v>0</v>
      </c>
      <c r="I248" s="24">
        <v>103003</v>
      </c>
      <c r="J248" s="286">
        <v>0.98</v>
      </c>
      <c r="K248" s="285">
        <v>9717</v>
      </c>
      <c r="L248" s="287">
        <v>0</v>
      </c>
      <c r="M248" s="288">
        <v>13286.06</v>
      </c>
      <c r="N248" s="286">
        <v>13020.3388</v>
      </c>
      <c r="O248" s="289" t="s">
        <v>890</v>
      </c>
      <c r="P248" s="288">
        <v>0</v>
      </c>
      <c r="Q248" s="290">
        <v>0</v>
      </c>
      <c r="R248" s="291" t="s">
        <v>891</v>
      </c>
      <c r="S248" s="283" t="s">
        <v>949</v>
      </c>
      <c r="T248" s="44">
        <v>1</v>
      </c>
      <c r="U248" s="292">
        <v>57</v>
      </c>
      <c r="V248" s="293">
        <v>16</v>
      </c>
      <c r="W248" s="294">
        <v>6984</v>
      </c>
      <c r="X248" s="295">
        <v>2023</v>
      </c>
      <c r="Y248" s="296">
        <v>7300</v>
      </c>
      <c r="Z248" s="296" t="s">
        <v>891</v>
      </c>
      <c r="AA248" s="295" t="s">
        <v>891</v>
      </c>
      <c r="AB248" s="296">
        <v>0</v>
      </c>
      <c r="AC248" s="296"/>
      <c r="AD248" s="297" t="s">
        <v>891</v>
      </c>
      <c r="AE248" s="298" t="s">
        <v>891</v>
      </c>
      <c r="AF248" s="288">
        <v>4574</v>
      </c>
      <c r="AG248" s="291">
        <v>44960</v>
      </c>
      <c r="AH248" s="291" t="s">
        <v>891</v>
      </c>
      <c r="AI248" s="291">
        <v>44910</v>
      </c>
      <c r="AJ248" s="291" t="s">
        <v>891</v>
      </c>
      <c r="AK248" s="283"/>
    </row>
    <row r="249" spans="1:37" hidden="1" x14ac:dyDescent="0.3">
      <c r="A249" s="282">
        <v>31555</v>
      </c>
      <c r="B249" s="283" t="s">
        <v>1253</v>
      </c>
      <c r="C249" s="146" t="s">
        <v>264</v>
      </c>
      <c r="D249" s="284">
        <v>33.700000000000003</v>
      </c>
      <c r="E249" s="283"/>
      <c r="F249" s="283"/>
      <c r="G249" s="283" t="s">
        <v>891</v>
      </c>
      <c r="H249" s="285">
        <v>74</v>
      </c>
      <c r="I249" s="24">
        <v>103003</v>
      </c>
      <c r="J249" s="286">
        <v>33.700000000000003</v>
      </c>
      <c r="K249" s="285"/>
      <c r="L249" s="287">
        <v>0</v>
      </c>
      <c r="M249" s="288">
        <v>0</v>
      </c>
      <c r="N249" s="286">
        <v>0</v>
      </c>
      <c r="O249" s="289" t="s">
        <v>890</v>
      </c>
      <c r="P249" s="288">
        <v>0</v>
      </c>
      <c r="Q249" s="290">
        <v>0</v>
      </c>
      <c r="R249" s="291" t="s">
        <v>891</v>
      </c>
      <c r="S249" s="283" t="s">
        <v>1078</v>
      </c>
      <c r="T249" s="44">
        <v>1</v>
      </c>
      <c r="U249" s="292">
        <v>55</v>
      </c>
      <c r="V249" s="293">
        <v>40</v>
      </c>
      <c r="W249" s="294" t="s">
        <v>891</v>
      </c>
      <c r="X249" s="295" t="s">
        <v>891</v>
      </c>
      <c r="Y249" s="296">
        <v>0</v>
      </c>
      <c r="Z249" s="296" t="s">
        <v>891</v>
      </c>
      <c r="AA249" s="295" t="s">
        <v>891</v>
      </c>
      <c r="AB249" s="296">
        <v>0</v>
      </c>
      <c r="AC249" s="296"/>
      <c r="AD249" s="297" t="s">
        <v>891</v>
      </c>
      <c r="AE249" s="298" t="s">
        <v>891</v>
      </c>
      <c r="AF249" s="288">
        <v>0</v>
      </c>
      <c r="AG249" s="291">
        <v>37826</v>
      </c>
      <c r="AH249" s="291" t="s">
        <v>891</v>
      </c>
      <c r="AI249" s="291">
        <v>43865</v>
      </c>
      <c r="AJ249" s="291" t="s">
        <v>891</v>
      </c>
      <c r="AK249" s="283"/>
    </row>
    <row r="250" spans="1:37" hidden="1" x14ac:dyDescent="0.3">
      <c r="A250" s="282">
        <v>31580</v>
      </c>
      <c r="B250" s="283" t="s">
        <v>1254</v>
      </c>
      <c r="C250" s="146" t="s">
        <v>264</v>
      </c>
      <c r="D250" s="284">
        <v>2.8</v>
      </c>
      <c r="E250" s="283"/>
      <c r="F250" s="283"/>
      <c r="G250" s="283" t="s">
        <v>891</v>
      </c>
      <c r="H250" s="285">
        <v>88</v>
      </c>
      <c r="I250" s="24">
        <v>103003</v>
      </c>
      <c r="J250" s="286">
        <v>2.8</v>
      </c>
      <c r="K250" s="285"/>
      <c r="L250" s="287">
        <v>1100</v>
      </c>
      <c r="M250" s="288">
        <v>0</v>
      </c>
      <c r="N250" s="286">
        <v>0</v>
      </c>
      <c r="O250" s="289" t="s">
        <v>890</v>
      </c>
      <c r="P250" s="288">
        <v>0</v>
      </c>
      <c r="Q250" s="290">
        <v>0</v>
      </c>
      <c r="R250" s="291" t="s">
        <v>891</v>
      </c>
      <c r="S250" s="283" t="s">
        <v>996</v>
      </c>
      <c r="T250" s="44">
        <v>1</v>
      </c>
      <c r="U250" s="292">
        <v>55</v>
      </c>
      <c r="V250" s="293">
        <v>32</v>
      </c>
      <c r="W250" s="294" t="s">
        <v>891</v>
      </c>
      <c r="X250" s="295" t="s">
        <v>891</v>
      </c>
      <c r="Y250" s="296">
        <v>0</v>
      </c>
      <c r="Z250" s="296" t="s">
        <v>891</v>
      </c>
      <c r="AA250" s="295" t="s">
        <v>891</v>
      </c>
      <c r="AB250" s="296">
        <v>0</v>
      </c>
      <c r="AC250" s="296"/>
      <c r="AD250" s="297" t="s">
        <v>891</v>
      </c>
      <c r="AE250" s="298" t="s">
        <v>891</v>
      </c>
      <c r="AF250" s="288">
        <v>0</v>
      </c>
      <c r="AG250" s="291">
        <v>41879</v>
      </c>
      <c r="AH250" s="291" t="s">
        <v>891</v>
      </c>
      <c r="AI250" s="291">
        <v>41823</v>
      </c>
      <c r="AJ250" s="291" t="s">
        <v>891</v>
      </c>
      <c r="AK250" s="283"/>
    </row>
    <row r="251" spans="1:37" hidden="1" x14ac:dyDescent="0.3">
      <c r="A251" s="282">
        <v>32534</v>
      </c>
      <c r="B251" s="283" t="s">
        <v>1255</v>
      </c>
      <c r="C251" s="146" t="s">
        <v>264</v>
      </c>
      <c r="D251" s="284">
        <v>3.97</v>
      </c>
      <c r="E251" s="283"/>
      <c r="F251" s="283" t="s">
        <v>1071</v>
      </c>
      <c r="G251" s="283" t="s">
        <v>1203</v>
      </c>
      <c r="H251" s="285">
        <v>4399</v>
      </c>
      <c r="I251" s="24">
        <v>103003</v>
      </c>
      <c r="J251" s="286">
        <v>3.97</v>
      </c>
      <c r="K251" s="285">
        <v>3382</v>
      </c>
      <c r="L251" s="287">
        <v>15.493801070724146</v>
      </c>
      <c r="M251" s="288">
        <v>711.56</v>
      </c>
      <c r="N251" s="286">
        <v>2824.8932</v>
      </c>
      <c r="O251" s="289" t="s">
        <v>1204</v>
      </c>
      <c r="P251" s="288">
        <v>13600</v>
      </c>
      <c r="Q251" s="290">
        <v>53992</v>
      </c>
      <c r="R251" s="291">
        <v>45327</v>
      </c>
      <c r="S251" s="283" t="s">
        <v>1205</v>
      </c>
      <c r="T251" s="44">
        <v>1</v>
      </c>
      <c r="U251" s="292">
        <v>51</v>
      </c>
      <c r="V251" s="293">
        <v>7</v>
      </c>
      <c r="W251" s="294" t="s">
        <v>891</v>
      </c>
      <c r="X251" s="295" t="s">
        <v>891</v>
      </c>
      <c r="Y251" s="296">
        <v>0</v>
      </c>
      <c r="Z251" s="296" t="s">
        <v>891</v>
      </c>
      <c r="AA251" s="295" t="s">
        <v>891</v>
      </c>
      <c r="AB251" s="296">
        <v>0</v>
      </c>
      <c r="AC251" s="296"/>
      <c r="AD251" s="297" t="s">
        <v>891</v>
      </c>
      <c r="AE251" s="298" t="s">
        <v>891</v>
      </c>
      <c r="AF251" s="288">
        <v>1136</v>
      </c>
      <c r="AG251" s="291">
        <v>45132</v>
      </c>
      <c r="AH251" s="291" t="s">
        <v>891</v>
      </c>
      <c r="AI251" s="291">
        <v>45076</v>
      </c>
      <c r="AJ251" s="291" t="s">
        <v>891</v>
      </c>
      <c r="AK251" s="283"/>
    </row>
    <row r="252" spans="1:37" hidden="1" x14ac:dyDescent="0.3">
      <c r="A252" s="282">
        <v>32927</v>
      </c>
      <c r="B252" s="283" t="s">
        <v>1256</v>
      </c>
      <c r="C252" s="146" t="s">
        <v>381</v>
      </c>
      <c r="D252" s="284">
        <v>0.53</v>
      </c>
      <c r="E252" s="283"/>
      <c r="F252" s="283"/>
      <c r="G252" s="283" t="s">
        <v>891</v>
      </c>
      <c r="H252" s="285">
        <v>0</v>
      </c>
      <c r="I252" s="24">
        <v>103003</v>
      </c>
      <c r="J252" s="286">
        <v>0.53</v>
      </c>
      <c r="K252" s="285">
        <v>5743</v>
      </c>
      <c r="L252" s="287">
        <v>0</v>
      </c>
      <c r="M252" s="288">
        <v>9940.56</v>
      </c>
      <c r="N252" s="286">
        <v>5268.4967999999999</v>
      </c>
      <c r="O252" s="289" t="s">
        <v>890</v>
      </c>
      <c r="P252" s="288">
        <v>0</v>
      </c>
      <c r="Q252" s="290">
        <v>0</v>
      </c>
      <c r="R252" s="291" t="s">
        <v>891</v>
      </c>
      <c r="S252" s="283" t="s">
        <v>1137</v>
      </c>
      <c r="T252" s="44">
        <v>1</v>
      </c>
      <c r="U252" s="292">
        <v>57</v>
      </c>
      <c r="V252" s="293">
        <v>15</v>
      </c>
      <c r="W252" s="294">
        <v>6989</v>
      </c>
      <c r="X252" s="295">
        <v>2023</v>
      </c>
      <c r="Y252" s="296">
        <v>2100</v>
      </c>
      <c r="Z252" s="296" t="s">
        <v>891</v>
      </c>
      <c r="AA252" s="295" t="s">
        <v>891</v>
      </c>
      <c r="AB252" s="296">
        <v>0</v>
      </c>
      <c r="AC252" s="296"/>
      <c r="AD252" s="297" t="s">
        <v>891</v>
      </c>
      <c r="AE252" s="298" t="s">
        <v>891</v>
      </c>
      <c r="AF252" s="288">
        <v>2676</v>
      </c>
      <c r="AG252" s="291">
        <v>44967</v>
      </c>
      <c r="AH252" s="291" t="s">
        <v>891</v>
      </c>
      <c r="AI252" s="291">
        <v>44959</v>
      </c>
      <c r="AJ252" s="291" t="s">
        <v>891</v>
      </c>
      <c r="AK252" s="283"/>
    </row>
    <row r="253" spans="1:37" hidden="1" x14ac:dyDescent="0.3">
      <c r="A253" s="282">
        <v>32933</v>
      </c>
      <c r="B253" s="283" t="s">
        <v>1257</v>
      </c>
      <c r="C253" s="146" t="s">
        <v>381</v>
      </c>
      <c r="D253" s="284">
        <v>0.98</v>
      </c>
      <c r="E253" s="283"/>
      <c r="F253" s="283"/>
      <c r="G253" s="283" t="s">
        <v>891</v>
      </c>
      <c r="H253" s="285">
        <v>0</v>
      </c>
      <c r="I253" s="24">
        <v>103003</v>
      </c>
      <c r="J253" s="286">
        <v>0.98</v>
      </c>
      <c r="K253" s="285">
        <v>9496</v>
      </c>
      <c r="L253" s="287">
        <v>0</v>
      </c>
      <c r="M253" s="288">
        <v>13169.94</v>
      </c>
      <c r="N253" s="286">
        <v>12906.5412</v>
      </c>
      <c r="O253" s="289" t="s">
        <v>890</v>
      </c>
      <c r="P253" s="288">
        <v>0</v>
      </c>
      <c r="Q253" s="290">
        <v>0</v>
      </c>
      <c r="R253" s="291" t="s">
        <v>891</v>
      </c>
      <c r="S253" s="283" t="s">
        <v>949</v>
      </c>
      <c r="T253" s="44">
        <v>1</v>
      </c>
      <c r="U253" s="292">
        <v>57</v>
      </c>
      <c r="V253" s="293">
        <v>16</v>
      </c>
      <c r="W253" s="294">
        <v>6984</v>
      </c>
      <c r="X253" s="295">
        <v>2023</v>
      </c>
      <c r="Y253" s="296">
        <v>5700</v>
      </c>
      <c r="Z253" s="296" t="s">
        <v>891</v>
      </c>
      <c r="AA253" s="295" t="s">
        <v>891</v>
      </c>
      <c r="AB253" s="296">
        <v>0</v>
      </c>
      <c r="AC253" s="296"/>
      <c r="AD253" s="297" t="s">
        <v>891</v>
      </c>
      <c r="AE253" s="298" t="s">
        <v>891</v>
      </c>
      <c r="AF253" s="288">
        <v>4194</v>
      </c>
      <c r="AG253" s="291">
        <v>44960</v>
      </c>
      <c r="AH253" s="291" t="s">
        <v>891</v>
      </c>
      <c r="AI253" s="291">
        <v>44910</v>
      </c>
      <c r="AJ253" s="291" t="s">
        <v>891</v>
      </c>
      <c r="AK253" s="283"/>
    </row>
    <row r="254" spans="1:37" hidden="1" x14ac:dyDescent="0.3">
      <c r="A254" s="282">
        <v>33609</v>
      </c>
      <c r="B254" s="283" t="s">
        <v>1258</v>
      </c>
      <c r="C254" s="146" t="s">
        <v>321</v>
      </c>
      <c r="D254" s="284">
        <v>16.13</v>
      </c>
      <c r="E254" s="283"/>
      <c r="F254" s="283"/>
      <c r="G254" s="283" t="s">
        <v>891</v>
      </c>
      <c r="H254" s="285">
        <v>145</v>
      </c>
      <c r="I254" s="24">
        <v>103003</v>
      </c>
      <c r="J254" s="286">
        <v>16.13</v>
      </c>
      <c r="K254" s="285">
        <v>5</v>
      </c>
      <c r="L254" s="287">
        <v>345.23809523809524</v>
      </c>
      <c r="M254" s="288">
        <v>0</v>
      </c>
      <c r="N254" s="286">
        <v>0</v>
      </c>
      <c r="O254" s="289" t="s">
        <v>890</v>
      </c>
      <c r="P254" s="288">
        <v>0</v>
      </c>
      <c r="Q254" s="290">
        <v>0</v>
      </c>
      <c r="R254" s="291" t="s">
        <v>891</v>
      </c>
      <c r="S254" s="283" t="s">
        <v>1259</v>
      </c>
      <c r="T254" s="44">
        <v>1</v>
      </c>
      <c r="U254" s="292">
        <v>67</v>
      </c>
      <c r="V254" s="293">
        <v>14</v>
      </c>
      <c r="W254" s="294" t="s">
        <v>891</v>
      </c>
      <c r="X254" s="295" t="s">
        <v>891</v>
      </c>
      <c r="Y254" s="296">
        <v>0</v>
      </c>
      <c r="Z254" s="296" t="s">
        <v>891</v>
      </c>
      <c r="AA254" s="295" t="s">
        <v>891</v>
      </c>
      <c r="AB254" s="296">
        <v>0</v>
      </c>
      <c r="AC254" s="296"/>
      <c r="AD254" s="297" t="s">
        <v>891</v>
      </c>
      <c r="AE254" s="298" t="s">
        <v>891</v>
      </c>
      <c r="AF254" s="288">
        <v>2</v>
      </c>
      <c r="AG254" s="291">
        <v>43689</v>
      </c>
      <c r="AH254" s="291" t="s">
        <v>891</v>
      </c>
      <c r="AI254" s="291">
        <v>44921</v>
      </c>
      <c r="AJ254" s="291" t="s">
        <v>891</v>
      </c>
      <c r="AK254" s="283"/>
    </row>
    <row r="255" spans="1:37" hidden="1" x14ac:dyDescent="0.3">
      <c r="A255" s="282">
        <v>33612</v>
      </c>
      <c r="B255" s="283" t="s">
        <v>1260</v>
      </c>
      <c r="C255" s="146" t="s">
        <v>321</v>
      </c>
      <c r="D255" s="284">
        <v>17.55</v>
      </c>
      <c r="E255" s="283"/>
      <c r="F255" s="283"/>
      <c r="G255" s="283" t="s">
        <v>891</v>
      </c>
      <c r="H255" s="285">
        <v>330</v>
      </c>
      <c r="I255" s="24">
        <v>103003</v>
      </c>
      <c r="J255" s="286">
        <v>17.55</v>
      </c>
      <c r="K255" s="285">
        <v>68</v>
      </c>
      <c r="L255" s="287">
        <v>53.484602917341981</v>
      </c>
      <c r="M255" s="288">
        <v>0</v>
      </c>
      <c r="N255" s="286">
        <v>0</v>
      </c>
      <c r="O255" s="289" t="s">
        <v>890</v>
      </c>
      <c r="P255" s="288">
        <v>0</v>
      </c>
      <c r="Q255" s="290">
        <v>0</v>
      </c>
      <c r="R255" s="291" t="s">
        <v>891</v>
      </c>
      <c r="S255" s="283" t="s">
        <v>1259</v>
      </c>
      <c r="T255" s="44">
        <v>1</v>
      </c>
      <c r="U255" s="292">
        <v>67</v>
      </c>
      <c r="V255" s="293">
        <v>14</v>
      </c>
      <c r="W255" s="294" t="s">
        <v>891</v>
      </c>
      <c r="X255" s="295" t="s">
        <v>891</v>
      </c>
      <c r="Y255" s="296">
        <v>0</v>
      </c>
      <c r="Z255" s="296" t="s">
        <v>891</v>
      </c>
      <c r="AA255" s="295" t="s">
        <v>891</v>
      </c>
      <c r="AB255" s="296">
        <v>0</v>
      </c>
      <c r="AC255" s="296"/>
      <c r="AD255" s="297" t="s">
        <v>891</v>
      </c>
      <c r="AE255" s="298" t="s">
        <v>891</v>
      </c>
      <c r="AF255" s="288">
        <v>24</v>
      </c>
      <c r="AG255" s="291">
        <v>43860</v>
      </c>
      <c r="AH255" s="291" t="s">
        <v>891</v>
      </c>
      <c r="AI255" s="291">
        <v>45105</v>
      </c>
      <c r="AJ255" s="291" t="s">
        <v>891</v>
      </c>
      <c r="AK255" s="283"/>
    </row>
    <row r="256" spans="1:37" hidden="1" x14ac:dyDescent="0.3">
      <c r="A256" s="282">
        <v>33623</v>
      </c>
      <c r="B256" s="283" t="s">
        <v>1261</v>
      </c>
      <c r="C256" s="146" t="s">
        <v>321</v>
      </c>
      <c r="D256" s="284">
        <v>27.09</v>
      </c>
      <c r="E256" s="283"/>
      <c r="F256" s="283"/>
      <c r="G256" s="283" t="s">
        <v>891</v>
      </c>
      <c r="H256" s="285">
        <v>358</v>
      </c>
      <c r="I256" s="24">
        <v>103003</v>
      </c>
      <c r="J256" s="286">
        <v>27.09</v>
      </c>
      <c r="K256" s="285">
        <v>284</v>
      </c>
      <c r="L256" s="287">
        <v>12.239316239316238</v>
      </c>
      <c r="M256" s="288">
        <v>118.5</v>
      </c>
      <c r="N256" s="286">
        <v>3210.165</v>
      </c>
      <c r="O256" s="289" t="s">
        <v>890</v>
      </c>
      <c r="P256" s="288">
        <v>0</v>
      </c>
      <c r="Q256" s="290">
        <v>0</v>
      </c>
      <c r="R256" s="291" t="s">
        <v>891</v>
      </c>
      <c r="S256" s="283" t="s">
        <v>1259</v>
      </c>
      <c r="T256" s="44">
        <v>1</v>
      </c>
      <c r="U256" s="292">
        <v>67</v>
      </c>
      <c r="V256" s="293">
        <v>14</v>
      </c>
      <c r="W256" s="294">
        <v>2486</v>
      </c>
      <c r="X256" s="295">
        <v>2023</v>
      </c>
      <c r="Y256" s="296">
        <v>50</v>
      </c>
      <c r="Z256" s="296" t="s">
        <v>891</v>
      </c>
      <c r="AA256" s="295" t="s">
        <v>891</v>
      </c>
      <c r="AB256" s="296">
        <v>0</v>
      </c>
      <c r="AC256" s="296"/>
      <c r="AD256" s="297" t="s">
        <v>891</v>
      </c>
      <c r="AE256" s="298" t="s">
        <v>891</v>
      </c>
      <c r="AF256" s="288">
        <v>118</v>
      </c>
      <c r="AG256" s="291">
        <v>43851</v>
      </c>
      <c r="AH256" s="291" t="s">
        <v>891</v>
      </c>
      <c r="AI256" s="291">
        <v>44592</v>
      </c>
      <c r="AJ256" s="291" t="s">
        <v>891</v>
      </c>
      <c r="AK256" s="283"/>
    </row>
    <row r="257" spans="1:37" hidden="1" x14ac:dyDescent="0.3">
      <c r="A257" s="282">
        <v>34214</v>
      </c>
      <c r="B257" s="283" t="s">
        <v>1262</v>
      </c>
      <c r="C257" s="146" t="s">
        <v>264</v>
      </c>
      <c r="D257" s="284">
        <v>655</v>
      </c>
      <c r="E257" s="283"/>
      <c r="F257" s="283"/>
      <c r="G257" s="283" t="s">
        <v>891</v>
      </c>
      <c r="H257" s="285">
        <v>1</v>
      </c>
      <c r="I257" s="24">
        <v>103003</v>
      </c>
      <c r="J257" s="286">
        <v>655</v>
      </c>
      <c r="K257" s="285"/>
      <c r="L257" s="287">
        <v>0</v>
      </c>
      <c r="M257" s="288">
        <v>0</v>
      </c>
      <c r="N257" s="286">
        <v>0</v>
      </c>
      <c r="O257" s="289" t="s">
        <v>890</v>
      </c>
      <c r="P257" s="288">
        <v>0</v>
      </c>
      <c r="Q257" s="290">
        <v>0</v>
      </c>
      <c r="R257" s="291" t="s">
        <v>891</v>
      </c>
      <c r="S257" s="283" t="s">
        <v>1219</v>
      </c>
      <c r="T257" s="44">
        <v>1</v>
      </c>
      <c r="U257" s="292">
        <v>51</v>
      </c>
      <c r="V257" s="293">
        <v>26</v>
      </c>
      <c r="W257" s="294" t="s">
        <v>891</v>
      </c>
      <c r="X257" s="295" t="s">
        <v>891</v>
      </c>
      <c r="Y257" s="296">
        <v>0</v>
      </c>
      <c r="Z257" s="296">
        <v>10439</v>
      </c>
      <c r="AA257" s="295">
        <v>2023</v>
      </c>
      <c r="AB257" s="296">
        <v>20</v>
      </c>
      <c r="AC257" s="296">
        <v>20</v>
      </c>
      <c r="AD257" s="297" t="s">
        <v>2051</v>
      </c>
      <c r="AE257" s="298">
        <v>45197</v>
      </c>
      <c r="AF257" s="288">
        <v>0</v>
      </c>
      <c r="AG257" s="291">
        <v>42381</v>
      </c>
      <c r="AH257" s="291" t="s">
        <v>891</v>
      </c>
      <c r="AI257" s="291">
        <v>45160</v>
      </c>
      <c r="AJ257" s="291" t="s">
        <v>891</v>
      </c>
      <c r="AK257" s="283"/>
    </row>
    <row r="258" spans="1:37" hidden="1" x14ac:dyDescent="0.3">
      <c r="A258" s="282">
        <v>34801</v>
      </c>
      <c r="B258" s="283" t="s">
        <v>1263</v>
      </c>
      <c r="C258" s="146" t="s">
        <v>264</v>
      </c>
      <c r="D258" s="284">
        <v>2.84</v>
      </c>
      <c r="E258" s="283"/>
      <c r="F258" s="283" t="s">
        <v>1071</v>
      </c>
      <c r="G258" s="283" t="s">
        <v>1203</v>
      </c>
      <c r="H258" s="285">
        <v>2439</v>
      </c>
      <c r="I258" s="24">
        <v>103003</v>
      </c>
      <c r="J258" s="286">
        <v>2.84</v>
      </c>
      <c r="K258" s="285">
        <v>2742</v>
      </c>
      <c r="L258" s="287">
        <v>9.652906953734119</v>
      </c>
      <c r="M258" s="288">
        <v>2109.06</v>
      </c>
      <c r="N258" s="286">
        <v>5989.7304000000004</v>
      </c>
      <c r="O258" s="289" t="s">
        <v>1204</v>
      </c>
      <c r="P258" s="288">
        <v>13100</v>
      </c>
      <c r="Q258" s="290">
        <v>37204</v>
      </c>
      <c r="R258" s="291">
        <v>45327</v>
      </c>
      <c r="S258" s="283" t="s">
        <v>1205</v>
      </c>
      <c r="T258" s="44">
        <v>1</v>
      </c>
      <c r="U258" s="292">
        <v>51</v>
      </c>
      <c r="V258" s="293">
        <v>7</v>
      </c>
      <c r="W258" s="294" t="s">
        <v>891</v>
      </c>
      <c r="X258" s="295" t="s">
        <v>891</v>
      </c>
      <c r="Y258" s="296">
        <v>0</v>
      </c>
      <c r="Z258" s="296" t="s">
        <v>891</v>
      </c>
      <c r="AA258" s="295" t="s">
        <v>891</v>
      </c>
      <c r="AB258" s="296">
        <v>0</v>
      </c>
      <c r="AC258" s="296"/>
      <c r="AD258" s="297" t="s">
        <v>891</v>
      </c>
      <c r="AE258" s="298" t="s">
        <v>891</v>
      </c>
      <c r="AF258" s="288">
        <v>1010</v>
      </c>
      <c r="AG258" s="291">
        <v>45132</v>
      </c>
      <c r="AH258" s="291" t="s">
        <v>891</v>
      </c>
      <c r="AI258" s="291">
        <v>45082</v>
      </c>
      <c r="AJ258" s="291" t="s">
        <v>891</v>
      </c>
      <c r="AK258" s="283"/>
    </row>
    <row r="259" spans="1:37" hidden="1" x14ac:dyDescent="0.3">
      <c r="A259" s="282">
        <v>35224</v>
      </c>
      <c r="B259" s="283" t="s">
        <v>1264</v>
      </c>
      <c r="C259" s="146" t="s">
        <v>264</v>
      </c>
      <c r="D259" s="284">
        <v>50</v>
      </c>
      <c r="E259" s="283"/>
      <c r="F259" s="283"/>
      <c r="G259" s="283" t="s">
        <v>891</v>
      </c>
      <c r="H259" s="285">
        <v>20</v>
      </c>
      <c r="I259" s="24">
        <v>103003</v>
      </c>
      <c r="J259" s="286">
        <v>50</v>
      </c>
      <c r="K259" s="285">
        <v>19</v>
      </c>
      <c r="L259" s="287">
        <v>10</v>
      </c>
      <c r="M259" s="288">
        <v>0</v>
      </c>
      <c r="N259" s="286">
        <v>0</v>
      </c>
      <c r="O259" s="289" t="s">
        <v>890</v>
      </c>
      <c r="P259" s="288">
        <v>0</v>
      </c>
      <c r="Q259" s="290">
        <v>0</v>
      </c>
      <c r="R259" s="291" t="s">
        <v>891</v>
      </c>
      <c r="S259" s="283" t="s">
        <v>1017</v>
      </c>
      <c r="T259" s="44">
        <v>1</v>
      </c>
      <c r="U259" s="292">
        <v>61</v>
      </c>
      <c r="V259" s="293">
        <v>15</v>
      </c>
      <c r="W259" s="294" t="s">
        <v>891</v>
      </c>
      <c r="X259" s="295" t="s">
        <v>891</v>
      </c>
      <c r="Y259" s="296">
        <v>0</v>
      </c>
      <c r="Z259" s="296">
        <v>8785</v>
      </c>
      <c r="AA259" s="295">
        <v>2022</v>
      </c>
      <c r="AB259" s="296">
        <v>20</v>
      </c>
      <c r="AC259" s="296">
        <v>20</v>
      </c>
      <c r="AD259" s="297" t="s">
        <v>2052</v>
      </c>
      <c r="AE259" s="298">
        <v>44774</v>
      </c>
      <c r="AF259" s="288">
        <v>8</v>
      </c>
      <c r="AG259" s="291">
        <v>45166</v>
      </c>
      <c r="AH259" s="291" t="s">
        <v>891</v>
      </c>
      <c r="AI259" s="291">
        <v>45145</v>
      </c>
      <c r="AJ259" s="291" t="s">
        <v>891</v>
      </c>
      <c r="AK259" s="283"/>
    </row>
    <row r="260" spans="1:37" hidden="1" x14ac:dyDescent="0.3">
      <c r="A260" s="282">
        <v>35256</v>
      </c>
      <c r="B260" s="283" t="s">
        <v>1265</v>
      </c>
      <c r="C260" s="146" t="s">
        <v>346</v>
      </c>
      <c r="D260" s="284">
        <v>6</v>
      </c>
      <c r="E260" s="283"/>
      <c r="F260" s="283"/>
      <c r="G260" s="283" t="s">
        <v>891</v>
      </c>
      <c r="H260" s="285">
        <v>157</v>
      </c>
      <c r="I260" s="24">
        <v>103003</v>
      </c>
      <c r="J260" s="286">
        <v>6</v>
      </c>
      <c r="K260" s="285">
        <v>13</v>
      </c>
      <c r="L260" s="287">
        <v>145.37037037037035</v>
      </c>
      <c r="M260" s="288">
        <v>0</v>
      </c>
      <c r="N260" s="286">
        <v>0</v>
      </c>
      <c r="O260" s="289" t="s">
        <v>890</v>
      </c>
      <c r="P260" s="288">
        <v>0</v>
      </c>
      <c r="Q260" s="290">
        <v>0</v>
      </c>
      <c r="R260" s="291" t="s">
        <v>891</v>
      </c>
      <c r="S260" s="283" t="s">
        <v>1266</v>
      </c>
      <c r="T260" s="44">
        <v>1</v>
      </c>
      <c r="U260" s="292">
        <v>69</v>
      </c>
      <c r="V260" s="293">
        <v>3</v>
      </c>
      <c r="W260" s="294" t="s">
        <v>891</v>
      </c>
      <c r="X260" s="295" t="s">
        <v>891</v>
      </c>
      <c r="Y260" s="296">
        <v>0</v>
      </c>
      <c r="Z260" s="296" t="s">
        <v>891</v>
      </c>
      <c r="AA260" s="295" t="s">
        <v>891</v>
      </c>
      <c r="AB260" s="296">
        <v>0</v>
      </c>
      <c r="AC260" s="296"/>
      <c r="AD260" s="297" t="s">
        <v>891</v>
      </c>
      <c r="AE260" s="298" t="s">
        <v>891</v>
      </c>
      <c r="AF260" s="288">
        <v>4</v>
      </c>
      <c r="AG260" s="291">
        <v>43749</v>
      </c>
      <c r="AH260" s="291" t="s">
        <v>891</v>
      </c>
      <c r="AI260" s="291">
        <v>43734</v>
      </c>
      <c r="AJ260" s="291" t="s">
        <v>891</v>
      </c>
      <c r="AK260" s="283"/>
    </row>
    <row r="261" spans="1:37" hidden="1" x14ac:dyDescent="0.3">
      <c r="A261" s="282">
        <v>35550</v>
      </c>
      <c r="B261" s="283" t="s">
        <v>1267</v>
      </c>
      <c r="C261" s="146" t="s">
        <v>381</v>
      </c>
      <c r="D261" s="284">
        <v>0.4</v>
      </c>
      <c r="E261" s="283"/>
      <c r="F261" s="283"/>
      <c r="G261" s="283" t="s">
        <v>891</v>
      </c>
      <c r="H261" s="285">
        <v>39</v>
      </c>
      <c r="I261" s="24">
        <v>103003</v>
      </c>
      <c r="J261" s="286">
        <v>0.4</v>
      </c>
      <c r="K261" s="285">
        <v>76</v>
      </c>
      <c r="L261" s="287">
        <v>6.1611374407582939</v>
      </c>
      <c r="M261" s="288">
        <v>74.94</v>
      </c>
      <c r="N261" s="286">
        <v>29.975999999999999</v>
      </c>
      <c r="O261" s="289" t="s">
        <v>890</v>
      </c>
      <c r="P261" s="288">
        <v>0</v>
      </c>
      <c r="Q261" s="290">
        <v>0</v>
      </c>
      <c r="R261" s="291" t="s">
        <v>891</v>
      </c>
      <c r="S261" s="283" t="s">
        <v>1002</v>
      </c>
      <c r="T261" s="44">
        <v>1</v>
      </c>
      <c r="U261" s="292">
        <v>83</v>
      </c>
      <c r="V261" s="293">
        <v>2</v>
      </c>
      <c r="W261" s="294" t="s">
        <v>891</v>
      </c>
      <c r="X261" s="295" t="s">
        <v>891</v>
      </c>
      <c r="Y261" s="296">
        <v>0</v>
      </c>
      <c r="Z261" s="296" t="s">
        <v>891</v>
      </c>
      <c r="AA261" s="295" t="s">
        <v>891</v>
      </c>
      <c r="AB261" s="296">
        <v>0</v>
      </c>
      <c r="AC261" s="296"/>
      <c r="AD261" s="297" t="s">
        <v>891</v>
      </c>
      <c r="AE261" s="298" t="s">
        <v>891</v>
      </c>
      <c r="AF261" s="288">
        <v>26</v>
      </c>
      <c r="AG261" s="291">
        <v>43257</v>
      </c>
      <c r="AH261" s="291" t="s">
        <v>891</v>
      </c>
      <c r="AI261" s="291">
        <v>43217</v>
      </c>
      <c r="AJ261" s="291" t="s">
        <v>891</v>
      </c>
      <c r="AK261" s="283"/>
    </row>
    <row r="262" spans="1:37" hidden="1" x14ac:dyDescent="0.3">
      <c r="A262" s="282">
        <v>35554</v>
      </c>
      <c r="B262" s="283" t="s">
        <v>1268</v>
      </c>
      <c r="C262" s="146" t="s">
        <v>381</v>
      </c>
      <c r="D262" s="284">
        <v>0.5</v>
      </c>
      <c r="E262" s="283"/>
      <c r="F262" s="283"/>
      <c r="G262" s="283" t="s">
        <v>891</v>
      </c>
      <c r="H262" s="285">
        <v>0</v>
      </c>
      <c r="I262" s="24">
        <v>103003</v>
      </c>
      <c r="J262" s="286">
        <v>0.5</v>
      </c>
      <c r="K262" s="285">
        <v>38</v>
      </c>
      <c r="L262" s="287">
        <v>0</v>
      </c>
      <c r="M262" s="288">
        <v>37.06</v>
      </c>
      <c r="N262" s="286">
        <v>18.53</v>
      </c>
      <c r="O262" s="289" t="s">
        <v>890</v>
      </c>
      <c r="P262" s="288">
        <v>0</v>
      </c>
      <c r="Q262" s="290">
        <v>0</v>
      </c>
      <c r="R262" s="291" t="s">
        <v>891</v>
      </c>
      <c r="S262" s="283" t="s">
        <v>1002</v>
      </c>
      <c r="T262" s="44">
        <v>1</v>
      </c>
      <c r="U262" s="292">
        <v>83</v>
      </c>
      <c r="V262" s="293">
        <v>2</v>
      </c>
      <c r="W262" s="294">
        <v>2995</v>
      </c>
      <c r="X262" s="295">
        <v>2023</v>
      </c>
      <c r="Y262" s="296">
        <v>20</v>
      </c>
      <c r="Z262" s="296" t="s">
        <v>891</v>
      </c>
      <c r="AA262" s="295" t="s">
        <v>891</v>
      </c>
      <c r="AB262" s="296">
        <v>0</v>
      </c>
      <c r="AC262" s="296"/>
      <c r="AD262" s="297" t="s">
        <v>891</v>
      </c>
      <c r="AE262" s="298" t="s">
        <v>891</v>
      </c>
      <c r="AF262" s="288">
        <v>12</v>
      </c>
      <c r="AG262" s="291">
        <v>43644</v>
      </c>
      <c r="AH262" s="291" t="s">
        <v>891</v>
      </c>
      <c r="AI262" s="291">
        <v>43622</v>
      </c>
      <c r="AJ262" s="291" t="s">
        <v>891</v>
      </c>
      <c r="AK262" s="283"/>
    </row>
    <row r="263" spans="1:37" hidden="1" x14ac:dyDescent="0.3">
      <c r="A263" s="282">
        <v>35555</v>
      </c>
      <c r="B263" s="283" t="s">
        <v>1269</v>
      </c>
      <c r="C263" s="146" t="s">
        <v>381</v>
      </c>
      <c r="D263" s="284">
        <v>0.4</v>
      </c>
      <c r="E263" s="283"/>
      <c r="F263" s="283"/>
      <c r="G263" s="283" t="s">
        <v>891</v>
      </c>
      <c r="H263" s="285">
        <v>63</v>
      </c>
      <c r="I263" s="24">
        <v>103003</v>
      </c>
      <c r="J263" s="286">
        <v>0.4</v>
      </c>
      <c r="K263" s="285">
        <v>75</v>
      </c>
      <c r="L263" s="287">
        <v>10.08</v>
      </c>
      <c r="M263" s="288">
        <v>49.5</v>
      </c>
      <c r="N263" s="286">
        <v>19.8</v>
      </c>
      <c r="O263" s="289" t="s">
        <v>890</v>
      </c>
      <c r="P263" s="288">
        <v>0</v>
      </c>
      <c r="Q263" s="290">
        <v>0</v>
      </c>
      <c r="R263" s="291" t="s">
        <v>891</v>
      </c>
      <c r="S263" s="283" t="s">
        <v>1002</v>
      </c>
      <c r="T263" s="44">
        <v>1</v>
      </c>
      <c r="U263" s="292">
        <v>83</v>
      </c>
      <c r="V263" s="293">
        <v>2</v>
      </c>
      <c r="W263" s="294" t="s">
        <v>891</v>
      </c>
      <c r="X263" s="295" t="s">
        <v>891</v>
      </c>
      <c r="Y263" s="296">
        <v>0</v>
      </c>
      <c r="Z263" s="296" t="s">
        <v>891</v>
      </c>
      <c r="AA263" s="295" t="s">
        <v>891</v>
      </c>
      <c r="AB263" s="296">
        <v>0</v>
      </c>
      <c r="AC263" s="296"/>
      <c r="AD263" s="297" t="s">
        <v>891</v>
      </c>
      <c r="AE263" s="298" t="s">
        <v>891</v>
      </c>
      <c r="AF263" s="288">
        <v>26</v>
      </c>
      <c r="AG263" s="291">
        <v>43257</v>
      </c>
      <c r="AH263" s="291" t="s">
        <v>891</v>
      </c>
      <c r="AI263" s="291">
        <v>43217</v>
      </c>
      <c r="AJ263" s="291" t="s">
        <v>891</v>
      </c>
      <c r="AK263" s="283"/>
    </row>
    <row r="264" spans="1:37" hidden="1" x14ac:dyDescent="0.3">
      <c r="A264" s="282">
        <v>36031</v>
      </c>
      <c r="B264" s="283" t="s">
        <v>1270</v>
      </c>
      <c r="C264" s="146" t="s">
        <v>1271</v>
      </c>
      <c r="D264" s="284">
        <v>12.4</v>
      </c>
      <c r="E264" s="283"/>
      <c r="F264" s="283"/>
      <c r="G264" s="283" t="s">
        <v>891</v>
      </c>
      <c r="H264" s="285">
        <v>2616</v>
      </c>
      <c r="I264" s="24">
        <v>103003</v>
      </c>
      <c r="J264" s="286">
        <v>12.4</v>
      </c>
      <c r="K264" s="285">
        <v>19</v>
      </c>
      <c r="L264" s="287">
        <v>1566.4670658682633</v>
      </c>
      <c r="M264" s="288">
        <v>0</v>
      </c>
      <c r="N264" s="286">
        <v>0</v>
      </c>
      <c r="O264" s="289" t="s">
        <v>890</v>
      </c>
      <c r="P264" s="288">
        <v>0</v>
      </c>
      <c r="Q264" s="290">
        <v>0</v>
      </c>
      <c r="R264" s="291" t="s">
        <v>891</v>
      </c>
      <c r="S264" s="283" t="s">
        <v>997</v>
      </c>
      <c r="T264" s="44">
        <v>1</v>
      </c>
      <c r="U264" s="292">
        <v>67</v>
      </c>
      <c r="V264" s="293">
        <v>6</v>
      </c>
      <c r="W264" s="294" t="s">
        <v>891</v>
      </c>
      <c r="X264" s="295" t="s">
        <v>891</v>
      </c>
      <c r="Y264" s="296">
        <v>0</v>
      </c>
      <c r="Z264" s="296" t="s">
        <v>891</v>
      </c>
      <c r="AA264" s="295" t="s">
        <v>891</v>
      </c>
      <c r="AB264" s="296">
        <v>0</v>
      </c>
      <c r="AC264" s="296"/>
      <c r="AD264" s="297" t="s">
        <v>891</v>
      </c>
      <c r="AE264" s="298" t="s">
        <v>891</v>
      </c>
      <c r="AF264" s="288">
        <v>6</v>
      </c>
      <c r="AG264" s="291">
        <v>43847</v>
      </c>
      <c r="AH264" s="291" t="s">
        <v>891</v>
      </c>
      <c r="AI264" s="291">
        <v>45175</v>
      </c>
      <c r="AJ264" s="291" t="s">
        <v>891</v>
      </c>
      <c r="AK264" s="283"/>
    </row>
    <row r="265" spans="1:37" hidden="1" x14ac:dyDescent="0.3">
      <c r="A265" s="282">
        <v>36399</v>
      </c>
      <c r="B265" s="283" t="s">
        <v>1272</v>
      </c>
      <c r="C265" s="146" t="s">
        <v>264</v>
      </c>
      <c r="D265" s="284">
        <v>5.7</v>
      </c>
      <c r="E265" s="283"/>
      <c r="F265" s="283"/>
      <c r="G265" s="283" t="s">
        <v>891</v>
      </c>
      <c r="H265" s="285">
        <v>143</v>
      </c>
      <c r="I265" s="24">
        <v>103003</v>
      </c>
      <c r="J265" s="286">
        <v>5.7</v>
      </c>
      <c r="K265" s="285">
        <v>40</v>
      </c>
      <c r="L265" s="287">
        <v>42.942942942942949</v>
      </c>
      <c r="M265" s="288">
        <v>0</v>
      </c>
      <c r="N265" s="286">
        <v>0</v>
      </c>
      <c r="O265" s="289" t="s">
        <v>890</v>
      </c>
      <c r="P265" s="288">
        <v>0</v>
      </c>
      <c r="Q265" s="290">
        <v>0</v>
      </c>
      <c r="R265" s="291" t="s">
        <v>891</v>
      </c>
      <c r="S265" s="283" t="s">
        <v>1273</v>
      </c>
      <c r="T265" s="44">
        <v>1</v>
      </c>
      <c r="U265" s="292">
        <v>89</v>
      </c>
      <c r="V265" s="293">
        <v>12</v>
      </c>
      <c r="W265" s="294" t="s">
        <v>891</v>
      </c>
      <c r="X265" s="295" t="s">
        <v>891</v>
      </c>
      <c r="Y265" s="296">
        <v>0</v>
      </c>
      <c r="Z265" s="296" t="s">
        <v>891</v>
      </c>
      <c r="AA265" s="295" t="s">
        <v>891</v>
      </c>
      <c r="AB265" s="296">
        <v>0</v>
      </c>
      <c r="AC265" s="296"/>
      <c r="AD265" s="297" t="s">
        <v>891</v>
      </c>
      <c r="AE265" s="298" t="s">
        <v>891</v>
      </c>
      <c r="AF265" s="288">
        <v>14</v>
      </c>
      <c r="AG265" s="291">
        <v>44406</v>
      </c>
      <c r="AH265" s="291" t="s">
        <v>891</v>
      </c>
      <c r="AI265" s="291">
        <v>44392</v>
      </c>
      <c r="AJ265" s="291" t="s">
        <v>891</v>
      </c>
      <c r="AK265" s="283"/>
    </row>
    <row r="266" spans="1:37" hidden="1" x14ac:dyDescent="0.3">
      <c r="A266" s="282">
        <v>37518</v>
      </c>
      <c r="B266" s="283" t="s">
        <v>1274</v>
      </c>
      <c r="C266" s="146" t="s">
        <v>264</v>
      </c>
      <c r="D266" s="284">
        <v>0.11</v>
      </c>
      <c r="E266" s="283"/>
      <c r="F266" s="283"/>
      <c r="G266" s="283" t="s">
        <v>891</v>
      </c>
      <c r="H266" s="285">
        <v>350</v>
      </c>
      <c r="I266" s="24">
        <v>103003</v>
      </c>
      <c r="J266" s="286">
        <v>0.11</v>
      </c>
      <c r="K266" s="285"/>
      <c r="L266" s="287">
        <v>0</v>
      </c>
      <c r="M266" s="288">
        <v>0</v>
      </c>
      <c r="N266" s="286">
        <v>0</v>
      </c>
      <c r="O266" s="289" t="s">
        <v>890</v>
      </c>
      <c r="P266" s="288">
        <v>0</v>
      </c>
      <c r="Q266" s="290">
        <v>0</v>
      </c>
      <c r="R266" s="291" t="s">
        <v>891</v>
      </c>
      <c r="S266" s="283" t="s">
        <v>1081</v>
      </c>
      <c r="T266" s="44">
        <v>1</v>
      </c>
      <c r="U266" s="292">
        <v>55</v>
      </c>
      <c r="V266" s="293">
        <v>27</v>
      </c>
      <c r="W266" s="294" t="s">
        <v>891</v>
      </c>
      <c r="X266" s="295" t="s">
        <v>891</v>
      </c>
      <c r="Y266" s="296">
        <v>0</v>
      </c>
      <c r="Z266" s="296" t="s">
        <v>891</v>
      </c>
      <c r="AA266" s="295" t="s">
        <v>891</v>
      </c>
      <c r="AB266" s="296">
        <v>0</v>
      </c>
      <c r="AC266" s="296"/>
      <c r="AD266" s="297" t="s">
        <v>891</v>
      </c>
      <c r="AE266" s="298" t="s">
        <v>891</v>
      </c>
      <c r="AF266" s="288">
        <v>0</v>
      </c>
      <c r="AG266" s="291">
        <v>41970</v>
      </c>
      <c r="AH266" s="291" t="s">
        <v>891</v>
      </c>
      <c r="AI266" s="291">
        <v>42142</v>
      </c>
      <c r="AJ266" s="291" t="s">
        <v>891</v>
      </c>
      <c r="AK266" s="283"/>
    </row>
    <row r="267" spans="1:37" hidden="1" x14ac:dyDescent="0.3">
      <c r="A267" s="282">
        <v>37519</v>
      </c>
      <c r="B267" s="283" t="s">
        <v>1275</v>
      </c>
      <c r="C267" s="146" t="s">
        <v>264</v>
      </c>
      <c r="D267" s="284">
        <v>0.25</v>
      </c>
      <c r="E267" s="283"/>
      <c r="F267" s="283"/>
      <c r="G267" s="283" t="s">
        <v>891</v>
      </c>
      <c r="H267" s="285">
        <v>2345</v>
      </c>
      <c r="I267" s="24">
        <v>103003</v>
      </c>
      <c r="J267" s="286">
        <v>0.25</v>
      </c>
      <c r="K267" s="285"/>
      <c r="L267" s="287">
        <v>0</v>
      </c>
      <c r="M267" s="288">
        <v>0</v>
      </c>
      <c r="N267" s="286">
        <v>0</v>
      </c>
      <c r="O267" s="289" t="s">
        <v>890</v>
      </c>
      <c r="P267" s="288">
        <v>0</v>
      </c>
      <c r="Q267" s="290">
        <v>0</v>
      </c>
      <c r="R267" s="291" t="s">
        <v>891</v>
      </c>
      <c r="S267" s="283" t="s">
        <v>1081</v>
      </c>
      <c r="T267" s="44">
        <v>1</v>
      </c>
      <c r="U267" s="292">
        <v>55</v>
      </c>
      <c r="V267" s="293">
        <v>27</v>
      </c>
      <c r="W267" s="294" t="s">
        <v>891</v>
      </c>
      <c r="X267" s="295" t="s">
        <v>891</v>
      </c>
      <c r="Y267" s="296">
        <v>0</v>
      </c>
      <c r="Z267" s="296" t="s">
        <v>891</v>
      </c>
      <c r="AA267" s="295" t="s">
        <v>891</v>
      </c>
      <c r="AB267" s="296">
        <v>0</v>
      </c>
      <c r="AC267" s="296"/>
      <c r="AD267" s="297" t="s">
        <v>891</v>
      </c>
      <c r="AE267" s="298" t="s">
        <v>891</v>
      </c>
      <c r="AF267" s="288">
        <v>0</v>
      </c>
      <c r="AG267" s="291">
        <v>41577</v>
      </c>
      <c r="AH267" s="291" t="s">
        <v>891</v>
      </c>
      <c r="AI267" s="291">
        <v>44027</v>
      </c>
      <c r="AJ267" s="291" t="s">
        <v>891</v>
      </c>
      <c r="AK267" s="283"/>
    </row>
    <row r="268" spans="1:37" hidden="1" x14ac:dyDescent="0.3">
      <c r="A268" s="282">
        <v>37528</v>
      </c>
      <c r="B268" s="283" t="s">
        <v>1276</v>
      </c>
      <c r="C268" s="146" t="s">
        <v>264</v>
      </c>
      <c r="D268" s="284">
        <v>1.91</v>
      </c>
      <c r="E268" s="283"/>
      <c r="F268" s="283"/>
      <c r="G268" s="283" t="s">
        <v>891</v>
      </c>
      <c r="H268" s="285">
        <v>773</v>
      </c>
      <c r="I268" s="24">
        <v>103003</v>
      </c>
      <c r="J268" s="286">
        <v>1.91</v>
      </c>
      <c r="K268" s="285">
        <v>661</v>
      </c>
      <c r="L268" s="287">
        <v>9.8158730158730148</v>
      </c>
      <c r="M268" s="288">
        <v>494.5</v>
      </c>
      <c r="N268" s="286">
        <v>944.495</v>
      </c>
      <c r="O268" s="289" t="s">
        <v>890</v>
      </c>
      <c r="P268" s="288">
        <v>0</v>
      </c>
      <c r="Q268" s="290">
        <v>0</v>
      </c>
      <c r="R268" s="291" t="s">
        <v>891</v>
      </c>
      <c r="S268" s="283" t="s">
        <v>1038</v>
      </c>
      <c r="T268" s="44">
        <v>1</v>
      </c>
      <c r="U268" s="292">
        <v>67</v>
      </c>
      <c r="V268" s="293">
        <v>1</v>
      </c>
      <c r="W268" s="294">
        <v>2483</v>
      </c>
      <c r="X268" s="295">
        <v>2023</v>
      </c>
      <c r="Y268" s="296">
        <v>150</v>
      </c>
      <c r="Z268" s="296" t="s">
        <v>891</v>
      </c>
      <c r="AA268" s="295" t="s">
        <v>891</v>
      </c>
      <c r="AB268" s="296">
        <v>0</v>
      </c>
      <c r="AC268" s="296"/>
      <c r="AD268" s="297" t="s">
        <v>891</v>
      </c>
      <c r="AE268" s="298" t="s">
        <v>891</v>
      </c>
      <c r="AF268" s="288">
        <v>316</v>
      </c>
      <c r="AG268" s="291">
        <v>44946</v>
      </c>
      <c r="AH268" s="291" t="s">
        <v>891</v>
      </c>
      <c r="AI268" s="291">
        <v>44922</v>
      </c>
      <c r="AJ268" s="291" t="s">
        <v>891</v>
      </c>
      <c r="AK268" s="283"/>
    </row>
    <row r="269" spans="1:37" hidden="1" x14ac:dyDescent="0.3">
      <c r="A269" s="282">
        <v>38534</v>
      </c>
      <c r="B269" s="283" t="s">
        <v>1277</v>
      </c>
      <c r="C269" s="146" t="s">
        <v>264</v>
      </c>
      <c r="D269" s="284">
        <v>2.86</v>
      </c>
      <c r="E269" s="283"/>
      <c r="F269" s="283"/>
      <c r="G269" s="283" t="s">
        <v>891</v>
      </c>
      <c r="H269" s="285">
        <v>102</v>
      </c>
      <c r="I269" s="24">
        <v>103003</v>
      </c>
      <c r="J269" s="286">
        <v>2.86</v>
      </c>
      <c r="K269" s="285">
        <v>6</v>
      </c>
      <c r="L269" s="287">
        <v>175.86206896551724</v>
      </c>
      <c r="M269" s="288">
        <v>0</v>
      </c>
      <c r="N269" s="286">
        <v>0</v>
      </c>
      <c r="O269" s="289" t="s">
        <v>890</v>
      </c>
      <c r="P269" s="288">
        <v>0</v>
      </c>
      <c r="Q269" s="290">
        <v>0</v>
      </c>
      <c r="R269" s="291" t="s">
        <v>891</v>
      </c>
      <c r="S269" s="283" t="s">
        <v>972</v>
      </c>
      <c r="T269" s="44">
        <v>1</v>
      </c>
      <c r="U269" s="292">
        <v>61</v>
      </c>
      <c r="V269" s="293">
        <v>8</v>
      </c>
      <c r="W269" s="294" t="s">
        <v>891</v>
      </c>
      <c r="X269" s="295" t="s">
        <v>891</v>
      </c>
      <c r="Y269" s="296">
        <v>0</v>
      </c>
      <c r="Z269" s="296" t="s">
        <v>891</v>
      </c>
      <c r="AA269" s="295" t="s">
        <v>891</v>
      </c>
      <c r="AB269" s="296">
        <v>0</v>
      </c>
      <c r="AC269" s="296"/>
      <c r="AD269" s="297" t="s">
        <v>891</v>
      </c>
      <c r="AE269" s="298" t="s">
        <v>891</v>
      </c>
      <c r="AF269" s="288">
        <v>2</v>
      </c>
      <c r="AG269" s="291">
        <v>40858</v>
      </c>
      <c r="AH269" s="291" t="s">
        <v>891</v>
      </c>
      <c r="AI269" s="291">
        <v>44291</v>
      </c>
      <c r="AJ269" s="291" t="s">
        <v>891</v>
      </c>
      <c r="AK269" s="283"/>
    </row>
    <row r="270" spans="1:37" hidden="1" x14ac:dyDescent="0.3">
      <c r="A270" s="282">
        <v>38648</v>
      </c>
      <c r="B270" s="283" t="s">
        <v>445</v>
      </c>
      <c r="C270" s="146" t="s">
        <v>273</v>
      </c>
      <c r="D270" s="284">
        <v>5.33</v>
      </c>
      <c r="E270" s="283"/>
      <c r="F270" s="283"/>
      <c r="G270" s="283" t="s">
        <v>891</v>
      </c>
      <c r="H270" s="285">
        <v>308</v>
      </c>
      <c r="I270" s="24">
        <v>103003</v>
      </c>
      <c r="J270" s="286">
        <v>5.33</v>
      </c>
      <c r="K270" s="285"/>
      <c r="L270" s="287">
        <v>0</v>
      </c>
      <c r="M270" s="288">
        <v>0</v>
      </c>
      <c r="N270" s="286">
        <v>0</v>
      </c>
      <c r="O270" s="289" t="s">
        <v>890</v>
      </c>
      <c r="P270" s="288">
        <v>0</v>
      </c>
      <c r="Q270" s="290">
        <v>0</v>
      </c>
      <c r="R270" s="291" t="s">
        <v>891</v>
      </c>
      <c r="S270" s="283" t="s">
        <v>1278</v>
      </c>
      <c r="T270" s="44">
        <v>1</v>
      </c>
      <c r="U270" s="292">
        <v>59</v>
      </c>
      <c r="V270" s="293">
        <v>18</v>
      </c>
      <c r="W270" s="294" t="s">
        <v>891</v>
      </c>
      <c r="X270" s="295" t="s">
        <v>891</v>
      </c>
      <c r="Y270" s="296">
        <v>0</v>
      </c>
      <c r="Z270" s="296" t="s">
        <v>891</v>
      </c>
      <c r="AA270" s="295" t="s">
        <v>891</v>
      </c>
      <c r="AB270" s="296">
        <v>0</v>
      </c>
      <c r="AC270" s="296"/>
      <c r="AD270" s="297" t="s">
        <v>891</v>
      </c>
      <c r="AE270" s="298" t="s">
        <v>891</v>
      </c>
      <c r="AF270" s="288">
        <v>0</v>
      </c>
      <c r="AG270" s="291">
        <v>44034</v>
      </c>
      <c r="AH270" s="291" t="s">
        <v>891</v>
      </c>
      <c r="AI270" s="291">
        <v>44027</v>
      </c>
      <c r="AJ270" s="291" t="s">
        <v>891</v>
      </c>
      <c r="AK270" s="283"/>
    </row>
    <row r="271" spans="1:37" hidden="1" x14ac:dyDescent="0.3">
      <c r="A271" s="282">
        <v>39378</v>
      </c>
      <c r="B271" s="283" t="s">
        <v>1279</v>
      </c>
      <c r="C271" s="146" t="s">
        <v>264</v>
      </c>
      <c r="D271" s="284">
        <v>1.99</v>
      </c>
      <c r="E271" s="283"/>
      <c r="F271" s="283"/>
      <c r="G271" s="283" t="s">
        <v>891</v>
      </c>
      <c r="H271" s="285">
        <v>3962</v>
      </c>
      <c r="I271" s="24">
        <v>103003</v>
      </c>
      <c r="J271" s="286">
        <v>1.99</v>
      </c>
      <c r="K271" s="285"/>
      <c r="L271" s="287">
        <v>0</v>
      </c>
      <c r="M271" s="288">
        <v>0</v>
      </c>
      <c r="N271" s="286">
        <v>0</v>
      </c>
      <c r="O271" s="289" t="s">
        <v>890</v>
      </c>
      <c r="P271" s="288">
        <v>0</v>
      </c>
      <c r="Q271" s="290">
        <v>0</v>
      </c>
      <c r="R271" s="291" t="s">
        <v>891</v>
      </c>
      <c r="S271" s="283" t="s">
        <v>1038</v>
      </c>
      <c r="T271" s="44">
        <v>1</v>
      </c>
      <c r="U271" s="292">
        <v>67</v>
      </c>
      <c r="V271" s="293">
        <v>1</v>
      </c>
      <c r="W271" s="294" t="s">
        <v>891</v>
      </c>
      <c r="X271" s="295" t="s">
        <v>891</v>
      </c>
      <c r="Y271" s="296">
        <v>0</v>
      </c>
      <c r="Z271" s="296" t="s">
        <v>891</v>
      </c>
      <c r="AA271" s="295" t="s">
        <v>891</v>
      </c>
      <c r="AB271" s="296">
        <v>0</v>
      </c>
      <c r="AC271" s="296"/>
      <c r="AD271" s="297" t="s">
        <v>891</v>
      </c>
      <c r="AE271" s="298" t="s">
        <v>891</v>
      </c>
      <c r="AF271" s="288">
        <v>0</v>
      </c>
      <c r="AG271" s="291">
        <v>44600</v>
      </c>
      <c r="AH271" s="291" t="s">
        <v>891</v>
      </c>
      <c r="AI271" s="291">
        <v>44823</v>
      </c>
      <c r="AJ271" s="291" t="s">
        <v>891</v>
      </c>
      <c r="AK271" s="283"/>
    </row>
    <row r="272" spans="1:37" hidden="1" x14ac:dyDescent="0.3">
      <c r="A272" s="282">
        <v>40086</v>
      </c>
      <c r="B272" s="283" t="s">
        <v>1280</v>
      </c>
      <c r="C272" s="146" t="s">
        <v>264</v>
      </c>
      <c r="D272" s="284">
        <v>1.84</v>
      </c>
      <c r="E272" s="283"/>
      <c r="F272" s="283"/>
      <c r="G272" s="283" t="s">
        <v>891</v>
      </c>
      <c r="H272" s="285">
        <v>927</v>
      </c>
      <c r="I272" s="24">
        <v>103003</v>
      </c>
      <c r="J272" s="286">
        <v>1.84</v>
      </c>
      <c r="K272" s="285">
        <v>24</v>
      </c>
      <c r="L272" s="287">
        <v>463.5</v>
      </c>
      <c r="M272" s="288">
        <v>0</v>
      </c>
      <c r="N272" s="286">
        <v>0</v>
      </c>
      <c r="O272" s="289" t="s">
        <v>890</v>
      </c>
      <c r="P272" s="288">
        <v>0</v>
      </c>
      <c r="Q272" s="290">
        <v>0</v>
      </c>
      <c r="R272" s="291" t="s">
        <v>891</v>
      </c>
      <c r="S272" s="283" t="s">
        <v>1281</v>
      </c>
      <c r="T272" s="44">
        <v>1</v>
      </c>
      <c r="U272" s="292">
        <v>51</v>
      </c>
      <c r="V272" s="293">
        <v>17</v>
      </c>
      <c r="W272" s="294" t="s">
        <v>891</v>
      </c>
      <c r="X272" s="295" t="s">
        <v>891</v>
      </c>
      <c r="Y272" s="296">
        <v>0</v>
      </c>
      <c r="Z272" s="296" t="s">
        <v>891</v>
      </c>
      <c r="AA272" s="295" t="s">
        <v>891</v>
      </c>
      <c r="AB272" s="296">
        <v>0</v>
      </c>
      <c r="AC272" s="296"/>
      <c r="AD272" s="297" t="s">
        <v>891</v>
      </c>
      <c r="AE272" s="298" t="s">
        <v>891</v>
      </c>
      <c r="AF272" s="288">
        <v>8</v>
      </c>
      <c r="AG272" s="291">
        <v>39646</v>
      </c>
      <c r="AH272" s="291" t="s">
        <v>891</v>
      </c>
      <c r="AI272" s="291">
        <v>44945</v>
      </c>
      <c r="AJ272" s="291" t="s">
        <v>891</v>
      </c>
      <c r="AK272" s="283"/>
    </row>
    <row r="273" spans="1:37" hidden="1" x14ac:dyDescent="0.3">
      <c r="A273" s="282">
        <v>40251</v>
      </c>
      <c r="B273" s="283" t="s">
        <v>1282</v>
      </c>
      <c r="C273" s="146" t="s">
        <v>264</v>
      </c>
      <c r="D273" s="284">
        <v>10.66</v>
      </c>
      <c r="E273" s="283"/>
      <c r="F273" s="283"/>
      <c r="G273" s="283" t="s">
        <v>891</v>
      </c>
      <c r="H273" s="285">
        <v>0</v>
      </c>
      <c r="I273" s="24">
        <v>103003</v>
      </c>
      <c r="J273" s="286">
        <v>10.66</v>
      </c>
      <c r="K273" s="285">
        <v>438</v>
      </c>
      <c r="L273" s="287">
        <v>0</v>
      </c>
      <c r="M273" s="288">
        <v>632.05999999999995</v>
      </c>
      <c r="N273" s="286">
        <v>6737.7596000000003</v>
      </c>
      <c r="O273" s="289" t="s">
        <v>890</v>
      </c>
      <c r="P273" s="288">
        <v>0</v>
      </c>
      <c r="Q273" s="290">
        <v>0</v>
      </c>
      <c r="R273" s="291" t="s">
        <v>891</v>
      </c>
      <c r="S273" s="283" t="s">
        <v>1283</v>
      </c>
      <c r="T273" s="44">
        <v>1</v>
      </c>
      <c r="U273" s="292">
        <v>83</v>
      </c>
      <c r="V273" s="293">
        <v>4</v>
      </c>
      <c r="W273" s="294">
        <v>2684</v>
      </c>
      <c r="X273" s="295">
        <v>2023</v>
      </c>
      <c r="Y273" s="296">
        <v>100</v>
      </c>
      <c r="Z273" s="296" t="s">
        <v>891</v>
      </c>
      <c r="AA273" s="295" t="s">
        <v>891</v>
      </c>
      <c r="AB273" s="296">
        <v>0</v>
      </c>
      <c r="AC273" s="296"/>
      <c r="AD273" s="297" t="s">
        <v>891</v>
      </c>
      <c r="AE273" s="298" t="s">
        <v>891</v>
      </c>
      <c r="AF273" s="288">
        <v>162</v>
      </c>
      <c r="AG273" s="291">
        <v>44599</v>
      </c>
      <c r="AH273" s="291" t="s">
        <v>891</v>
      </c>
      <c r="AI273" s="291">
        <v>44594</v>
      </c>
      <c r="AJ273" s="291" t="s">
        <v>891</v>
      </c>
      <c r="AK273" s="283"/>
    </row>
    <row r="274" spans="1:37" hidden="1" x14ac:dyDescent="0.3">
      <c r="A274" s="282">
        <v>40772</v>
      </c>
      <c r="B274" s="283" t="s">
        <v>1284</v>
      </c>
      <c r="C274" s="146" t="s">
        <v>264</v>
      </c>
      <c r="D274" s="284">
        <v>2.17</v>
      </c>
      <c r="E274" s="283"/>
      <c r="F274" s="283"/>
      <c r="G274" s="283" t="s">
        <v>891</v>
      </c>
      <c r="H274" s="285">
        <v>163</v>
      </c>
      <c r="I274" s="24">
        <v>103003</v>
      </c>
      <c r="J274" s="286">
        <v>2.17</v>
      </c>
      <c r="K274" s="285">
        <v>13</v>
      </c>
      <c r="L274" s="287">
        <v>150.92592592592592</v>
      </c>
      <c r="M274" s="288">
        <v>0</v>
      </c>
      <c r="N274" s="286">
        <v>0</v>
      </c>
      <c r="O274" s="289" t="s">
        <v>890</v>
      </c>
      <c r="P274" s="288">
        <v>0</v>
      </c>
      <c r="Q274" s="290">
        <v>0</v>
      </c>
      <c r="R274" s="291" t="s">
        <v>891</v>
      </c>
      <c r="S274" s="283" t="s">
        <v>972</v>
      </c>
      <c r="T274" s="44">
        <v>1</v>
      </c>
      <c r="U274" s="292">
        <v>61</v>
      </c>
      <c r="V274" s="293">
        <v>8</v>
      </c>
      <c r="W274" s="294" t="s">
        <v>891</v>
      </c>
      <c r="X274" s="295" t="s">
        <v>891</v>
      </c>
      <c r="Y274" s="296">
        <v>0</v>
      </c>
      <c r="Z274" s="296" t="s">
        <v>891</v>
      </c>
      <c r="AA274" s="295" t="s">
        <v>891</v>
      </c>
      <c r="AB274" s="296">
        <v>0</v>
      </c>
      <c r="AC274" s="296"/>
      <c r="AD274" s="297" t="s">
        <v>891</v>
      </c>
      <c r="AE274" s="298" t="s">
        <v>891</v>
      </c>
      <c r="AF274" s="288">
        <v>4</v>
      </c>
      <c r="AG274" s="291">
        <v>42654</v>
      </c>
      <c r="AH274" s="291" t="s">
        <v>891</v>
      </c>
      <c r="AI274" s="291">
        <v>42948</v>
      </c>
      <c r="AJ274" s="291" t="s">
        <v>891</v>
      </c>
      <c r="AK274" s="283"/>
    </row>
    <row r="275" spans="1:37" hidden="1" x14ac:dyDescent="0.3">
      <c r="A275" s="282">
        <v>42566</v>
      </c>
      <c r="B275" s="283" t="s">
        <v>1285</v>
      </c>
      <c r="C275" s="146" t="s">
        <v>31</v>
      </c>
      <c r="D275" s="284">
        <v>170</v>
      </c>
      <c r="E275" s="283"/>
      <c r="F275" s="283" t="s">
        <v>1286</v>
      </c>
      <c r="G275" s="283" t="s">
        <v>1287</v>
      </c>
      <c r="H275" s="285">
        <v>47</v>
      </c>
      <c r="I275" s="24">
        <v>103003</v>
      </c>
      <c r="J275" s="286">
        <v>309.08999999999997</v>
      </c>
      <c r="K275" s="285">
        <v>21</v>
      </c>
      <c r="L275" s="287">
        <v>26.857142857142858</v>
      </c>
      <c r="M275" s="288">
        <v>0</v>
      </c>
      <c r="N275" s="286">
        <v>0</v>
      </c>
      <c r="O275" s="289" t="s">
        <v>1288</v>
      </c>
      <c r="P275" s="288">
        <v>160</v>
      </c>
      <c r="Q275" s="290">
        <v>27200</v>
      </c>
      <c r="R275" s="291">
        <v>45540</v>
      </c>
      <c r="S275" s="283" t="s">
        <v>1289</v>
      </c>
      <c r="T275" s="44">
        <v>1</v>
      </c>
      <c r="U275" s="292">
        <v>51</v>
      </c>
      <c r="V275" s="293">
        <v>28</v>
      </c>
      <c r="W275" s="294" t="s">
        <v>891</v>
      </c>
      <c r="X275" s="295" t="s">
        <v>891</v>
      </c>
      <c r="Y275" s="296">
        <v>0</v>
      </c>
      <c r="Z275" s="296" t="s">
        <v>891</v>
      </c>
      <c r="AA275" s="295" t="s">
        <v>891</v>
      </c>
      <c r="AB275" s="296">
        <v>0</v>
      </c>
      <c r="AC275" s="296"/>
      <c r="AD275" s="297" t="s">
        <v>891</v>
      </c>
      <c r="AE275" s="298" t="s">
        <v>891</v>
      </c>
      <c r="AF275" s="288">
        <v>8</v>
      </c>
      <c r="AG275" s="291">
        <v>45005</v>
      </c>
      <c r="AH275" s="291" t="s">
        <v>891</v>
      </c>
      <c r="AI275" s="291">
        <v>44995</v>
      </c>
      <c r="AJ275" s="291" t="s">
        <v>891</v>
      </c>
      <c r="AK275" s="283"/>
    </row>
    <row r="276" spans="1:37" hidden="1" x14ac:dyDescent="0.3">
      <c r="A276" s="282">
        <v>42566</v>
      </c>
      <c r="B276" s="283" t="s">
        <v>1285</v>
      </c>
      <c r="C276" s="146" t="s">
        <v>31</v>
      </c>
      <c r="D276" s="284">
        <v>170</v>
      </c>
      <c r="E276" s="283"/>
      <c r="F276" s="283" t="s">
        <v>1286</v>
      </c>
      <c r="G276" s="283" t="s">
        <v>1287</v>
      </c>
      <c r="H276" s="285">
        <v>47</v>
      </c>
      <c r="I276" s="24">
        <v>103003</v>
      </c>
      <c r="J276" s="286">
        <v>309.08999999999997</v>
      </c>
      <c r="K276" s="285">
        <v>21</v>
      </c>
      <c r="L276" s="287">
        <v>26.857142857142858</v>
      </c>
      <c r="M276" s="288">
        <v>0</v>
      </c>
      <c r="N276" s="286">
        <v>0</v>
      </c>
      <c r="O276" s="289" t="s">
        <v>1288</v>
      </c>
      <c r="P276" s="288">
        <v>160</v>
      </c>
      <c r="Q276" s="290">
        <v>27200</v>
      </c>
      <c r="R276" s="291">
        <v>45540</v>
      </c>
      <c r="S276" s="283" t="s">
        <v>1289</v>
      </c>
      <c r="T276" s="44">
        <v>1</v>
      </c>
      <c r="U276" s="292">
        <v>51</v>
      </c>
      <c r="V276" s="293">
        <v>28</v>
      </c>
      <c r="W276" s="294" t="s">
        <v>891</v>
      </c>
      <c r="X276" s="295" t="s">
        <v>891</v>
      </c>
      <c r="Y276" s="296">
        <v>0</v>
      </c>
      <c r="Z276" s="296" t="s">
        <v>891</v>
      </c>
      <c r="AA276" s="295" t="s">
        <v>891</v>
      </c>
      <c r="AB276" s="296">
        <v>0</v>
      </c>
      <c r="AC276" s="296"/>
      <c r="AD276" s="297" t="s">
        <v>891</v>
      </c>
      <c r="AE276" s="298" t="s">
        <v>891</v>
      </c>
      <c r="AF276" s="288">
        <v>8</v>
      </c>
      <c r="AG276" s="291">
        <v>45005</v>
      </c>
      <c r="AH276" s="291" t="s">
        <v>891</v>
      </c>
      <c r="AI276" s="291">
        <v>44995</v>
      </c>
      <c r="AJ276" s="291" t="s">
        <v>891</v>
      </c>
      <c r="AK276" s="283"/>
    </row>
    <row r="277" spans="1:37" hidden="1" x14ac:dyDescent="0.3">
      <c r="A277" s="282">
        <v>42854</v>
      </c>
      <c r="B277" s="283" t="s">
        <v>1290</v>
      </c>
      <c r="C277" s="146" t="s">
        <v>264</v>
      </c>
      <c r="D277" s="284">
        <v>17.98</v>
      </c>
      <c r="E277" s="283"/>
      <c r="F277" s="283"/>
      <c r="G277" s="283" t="s">
        <v>891</v>
      </c>
      <c r="H277" s="285">
        <v>394</v>
      </c>
      <c r="I277" s="24">
        <v>103003</v>
      </c>
      <c r="J277" s="286">
        <v>17.98</v>
      </c>
      <c r="K277" s="285">
        <v>755</v>
      </c>
      <c r="L277" s="287">
        <v>4.136482939632546</v>
      </c>
      <c r="M277" s="288">
        <v>820.5</v>
      </c>
      <c r="N277" s="286">
        <v>14752.59</v>
      </c>
      <c r="O277" s="289" t="s">
        <v>890</v>
      </c>
      <c r="P277" s="288">
        <v>0</v>
      </c>
      <c r="Q277" s="290">
        <v>0</v>
      </c>
      <c r="R277" s="291" t="s">
        <v>891</v>
      </c>
      <c r="S277" s="283" t="s">
        <v>1291</v>
      </c>
      <c r="T277" s="44">
        <v>1</v>
      </c>
      <c r="U277" s="292">
        <v>49</v>
      </c>
      <c r="V277" s="293">
        <v>8</v>
      </c>
      <c r="W277" s="294" t="s">
        <v>891</v>
      </c>
      <c r="X277" s="295" t="s">
        <v>891</v>
      </c>
      <c r="Y277" s="296">
        <v>0</v>
      </c>
      <c r="Z277" s="296">
        <v>9670</v>
      </c>
      <c r="AA277" s="295">
        <v>2023</v>
      </c>
      <c r="AB277" s="296">
        <v>500</v>
      </c>
      <c r="AC277" s="296">
        <v>500</v>
      </c>
      <c r="AD277" s="297" t="s">
        <v>2053</v>
      </c>
      <c r="AE277" s="298">
        <v>45162</v>
      </c>
      <c r="AF277" s="288">
        <v>382</v>
      </c>
      <c r="AG277" s="291">
        <v>44991</v>
      </c>
      <c r="AH277" s="291" t="s">
        <v>891</v>
      </c>
      <c r="AI277" s="291">
        <v>45145</v>
      </c>
      <c r="AJ277" s="291" t="s">
        <v>891</v>
      </c>
      <c r="AK277" s="283"/>
    </row>
    <row r="278" spans="1:37" hidden="1" x14ac:dyDescent="0.3">
      <c r="A278" s="282">
        <v>44398</v>
      </c>
      <c r="B278" s="283" t="s">
        <v>1292</v>
      </c>
      <c r="C278" s="146" t="s">
        <v>346</v>
      </c>
      <c r="D278" s="284">
        <v>82</v>
      </c>
      <c r="E278" s="283"/>
      <c r="F278" s="283"/>
      <c r="G278" s="283" t="s">
        <v>891</v>
      </c>
      <c r="H278" s="285">
        <v>1294</v>
      </c>
      <c r="I278" s="24">
        <v>103003</v>
      </c>
      <c r="J278" s="286">
        <v>82</v>
      </c>
      <c r="K278" s="285">
        <v>562</v>
      </c>
      <c r="L278" s="287">
        <v>14.621468926553673</v>
      </c>
      <c r="M278" s="288">
        <v>299</v>
      </c>
      <c r="N278" s="286">
        <v>24518</v>
      </c>
      <c r="O278" s="289" t="s">
        <v>890</v>
      </c>
      <c r="P278" s="288">
        <v>0</v>
      </c>
      <c r="Q278" s="290">
        <v>0</v>
      </c>
      <c r="R278" s="291" t="s">
        <v>891</v>
      </c>
      <c r="S278" s="283" t="s">
        <v>1045</v>
      </c>
      <c r="T278" s="44">
        <v>1</v>
      </c>
      <c r="U278" s="292">
        <v>69</v>
      </c>
      <c r="V278" s="293">
        <v>10</v>
      </c>
      <c r="W278" s="294" t="s">
        <v>891</v>
      </c>
      <c r="X278" s="295" t="s">
        <v>891</v>
      </c>
      <c r="Y278" s="296">
        <v>0</v>
      </c>
      <c r="Z278" s="296" t="s">
        <v>891</v>
      </c>
      <c r="AA278" s="295" t="s">
        <v>891</v>
      </c>
      <c r="AB278" s="296">
        <v>0</v>
      </c>
      <c r="AC278" s="296"/>
      <c r="AD278" s="297" t="s">
        <v>891</v>
      </c>
      <c r="AE278" s="298" t="s">
        <v>891</v>
      </c>
      <c r="AF278" s="288">
        <v>354</v>
      </c>
      <c r="AG278" s="291">
        <v>44924</v>
      </c>
      <c r="AH278" s="291" t="s">
        <v>891</v>
      </c>
      <c r="AI278" s="291">
        <v>44881</v>
      </c>
      <c r="AJ278" s="291" t="s">
        <v>891</v>
      </c>
      <c r="AK278" s="283"/>
    </row>
    <row r="279" spans="1:37" hidden="1" x14ac:dyDescent="0.3">
      <c r="A279" s="282">
        <v>44789</v>
      </c>
      <c r="B279" s="283" t="s">
        <v>1293</v>
      </c>
      <c r="C279" s="146" t="s">
        <v>264</v>
      </c>
      <c r="D279" s="284">
        <v>3.65</v>
      </c>
      <c r="E279" s="283"/>
      <c r="F279" s="283"/>
      <c r="G279" s="283" t="s">
        <v>891</v>
      </c>
      <c r="H279" s="285">
        <v>123</v>
      </c>
      <c r="I279" s="24">
        <v>103003</v>
      </c>
      <c r="J279" s="286">
        <v>3.65</v>
      </c>
      <c r="K279" s="285">
        <v>25</v>
      </c>
      <c r="L279" s="287">
        <v>59.134615384615387</v>
      </c>
      <c r="M279" s="288">
        <v>0</v>
      </c>
      <c r="N279" s="286">
        <v>0</v>
      </c>
      <c r="O279" s="289" t="s">
        <v>890</v>
      </c>
      <c r="P279" s="288">
        <v>0</v>
      </c>
      <c r="Q279" s="290">
        <v>0</v>
      </c>
      <c r="R279" s="291" t="s">
        <v>891</v>
      </c>
      <c r="S279" s="283" t="s">
        <v>972</v>
      </c>
      <c r="T279" s="44">
        <v>1</v>
      </c>
      <c r="U279" s="292">
        <v>61</v>
      </c>
      <c r="V279" s="293">
        <v>8</v>
      </c>
      <c r="W279" s="294" t="s">
        <v>891</v>
      </c>
      <c r="X279" s="295" t="s">
        <v>891</v>
      </c>
      <c r="Y279" s="296">
        <v>0</v>
      </c>
      <c r="Z279" s="296" t="s">
        <v>891</v>
      </c>
      <c r="AA279" s="295" t="s">
        <v>891</v>
      </c>
      <c r="AB279" s="296">
        <v>0</v>
      </c>
      <c r="AC279" s="296"/>
      <c r="AD279" s="297" t="s">
        <v>891</v>
      </c>
      <c r="AE279" s="298" t="s">
        <v>891</v>
      </c>
      <c r="AF279" s="288">
        <v>8</v>
      </c>
      <c r="AG279" s="291">
        <v>43455</v>
      </c>
      <c r="AH279" s="291" t="s">
        <v>891</v>
      </c>
      <c r="AI279" s="291">
        <v>43376</v>
      </c>
      <c r="AJ279" s="291" t="s">
        <v>891</v>
      </c>
      <c r="AK279" s="283"/>
    </row>
    <row r="280" spans="1:37" hidden="1" x14ac:dyDescent="0.3">
      <c r="A280" s="282">
        <v>45607</v>
      </c>
      <c r="B280" s="283" t="s">
        <v>1294</v>
      </c>
      <c r="C280" s="146" t="s">
        <v>264</v>
      </c>
      <c r="D280" s="284">
        <v>4.4800000000000004</v>
      </c>
      <c r="E280" s="283"/>
      <c r="F280" s="283"/>
      <c r="G280" s="283" t="s">
        <v>891</v>
      </c>
      <c r="H280" s="285">
        <v>692</v>
      </c>
      <c r="I280" s="24">
        <v>103003</v>
      </c>
      <c r="J280" s="286">
        <v>4.4800000000000004</v>
      </c>
      <c r="K280" s="285">
        <v>295</v>
      </c>
      <c r="L280" s="287">
        <v>21.129770992366414</v>
      </c>
      <c r="M280" s="288">
        <v>0</v>
      </c>
      <c r="N280" s="286">
        <v>0</v>
      </c>
      <c r="O280" s="289" t="s">
        <v>890</v>
      </c>
      <c r="P280" s="288">
        <v>0</v>
      </c>
      <c r="Q280" s="290">
        <v>0</v>
      </c>
      <c r="R280" s="291" t="s">
        <v>891</v>
      </c>
      <c r="S280" s="283" t="s">
        <v>972</v>
      </c>
      <c r="T280" s="44">
        <v>1</v>
      </c>
      <c r="U280" s="292">
        <v>61</v>
      </c>
      <c r="V280" s="293">
        <v>8</v>
      </c>
      <c r="W280" s="294" t="s">
        <v>891</v>
      </c>
      <c r="X280" s="295" t="s">
        <v>891</v>
      </c>
      <c r="Y280" s="296">
        <v>0</v>
      </c>
      <c r="Z280" s="296" t="s">
        <v>891</v>
      </c>
      <c r="AA280" s="295" t="s">
        <v>891</v>
      </c>
      <c r="AB280" s="296">
        <v>0</v>
      </c>
      <c r="AC280" s="296"/>
      <c r="AD280" s="297" t="s">
        <v>891</v>
      </c>
      <c r="AE280" s="298" t="s">
        <v>891</v>
      </c>
      <c r="AF280" s="288">
        <v>132</v>
      </c>
      <c r="AG280" s="291">
        <v>45180</v>
      </c>
      <c r="AH280" s="291" t="s">
        <v>891</v>
      </c>
      <c r="AI280" s="291">
        <v>45145</v>
      </c>
      <c r="AJ280" s="291" t="s">
        <v>891</v>
      </c>
      <c r="AK280" s="283"/>
    </row>
    <row r="281" spans="1:37" hidden="1" x14ac:dyDescent="0.3">
      <c r="A281" s="282">
        <v>45637</v>
      </c>
      <c r="B281" s="283" t="s">
        <v>1295</v>
      </c>
      <c r="C281" s="146" t="s">
        <v>264</v>
      </c>
      <c r="D281" s="284">
        <v>25.64</v>
      </c>
      <c r="E281" s="283"/>
      <c r="F281" s="283"/>
      <c r="G281" s="283" t="s">
        <v>891</v>
      </c>
      <c r="H281" s="285">
        <v>787</v>
      </c>
      <c r="I281" s="24">
        <v>103003</v>
      </c>
      <c r="J281" s="286">
        <v>11.99437</v>
      </c>
      <c r="K281" s="285"/>
      <c r="L281" s="287">
        <v>0</v>
      </c>
      <c r="M281" s="288">
        <v>0</v>
      </c>
      <c r="N281" s="286">
        <v>0</v>
      </c>
      <c r="O281" s="289" t="s">
        <v>890</v>
      </c>
      <c r="P281" s="288">
        <v>0</v>
      </c>
      <c r="Q281" s="290">
        <v>0</v>
      </c>
      <c r="R281" s="291" t="s">
        <v>891</v>
      </c>
      <c r="S281" s="283" t="s">
        <v>1296</v>
      </c>
      <c r="T281" s="44">
        <v>1</v>
      </c>
      <c r="U281" s="292">
        <v>55</v>
      </c>
      <c r="V281" s="293">
        <v>9</v>
      </c>
      <c r="W281" s="294" t="s">
        <v>891</v>
      </c>
      <c r="X281" s="295" t="s">
        <v>891</v>
      </c>
      <c r="Y281" s="296">
        <v>0</v>
      </c>
      <c r="Z281" s="296" t="s">
        <v>891</v>
      </c>
      <c r="AA281" s="295" t="s">
        <v>891</v>
      </c>
      <c r="AB281" s="296">
        <v>0</v>
      </c>
      <c r="AC281" s="296"/>
      <c r="AD281" s="297" t="s">
        <v>891</v>
      </c>
      <c r="AE281" s="298" t="s">
        <v>891</v>
      </c>
      <c r="AF281" s="288">
        <v>0</v>
      </c>
      <c r="AG281" s="291">
        <v>39846</v>
      </c>
      <c r="AH281" s="291" t="s">
        <v>891</v>
      </c>
      <c r="AI281" s="291">
        <v>39798</v>
      </c>
      <c r="AJ281" s="291" t="s">
        <v>891</v>
      </c>
      <c r="AK281" s="283"/>
    </row>
    <row r="282" spans="1:37" hidden="1" x14ac:dyDescent="0.3">
      <c r="A282" s="282">
        <v>47447</v>
      </c>
      <c r="B282" s="283" t="s">
        <v>1297</v>
      </c>
      <c r="C282" s="146" t="s">
        <v>381</v>
      </c>
      <c r="D282" s="284">
        <v>1.55</v>
      </c>
      <c r="E282" s="283"/>
      <c r="F282" s="283"/>
      <c r="G282" s="283" t="s">
        <v>891</v>
      </c>
      <c r="H282" s="285">
        <v>12817</v>
      </c>
      <c r="I282" s="24">
        <v>103003</v>
      </c>
      <c r="J282" s="286">
        <v>1.55</v>
      </c>
      <c r="K282" s="285">
        <v>10786</v>
      </c>
      <c r="L282" s="287">
        <v>8.7289641974215595</v>
      </c>
      <c r="M282" s="288">
        <v>13612.94</v>
      </c>
      <c r="N282" s="286">
        <v>21100.057000000001</v>
      </c>
      <c r="O282" s="289" t="s">
        <v>890</v>
      </c>
      <c r="P282" s="288">
        <v>0</v>
      </c>
      <c r="Q282" s="290">
        <v>0</v>
      </c>
      <c r="R282" s="291" t="s">
        <v>891</v>
      </c>
      <c r="S282" s="283" t="s">
        <v>949</v>
      </c>
      <c r="T282" s="44">
        <v>1</v>
      </c>
      <c r="U282" s="292">
        <v>57</v>
      </c>
      <c r="V282" s="293">
        <v>16</v>
      </c>
      <c r="W282" s="294" t="s">
        <v>891</v>
      </c>
      <c r="X282" s="295" t="s">
        <v>891</v>
      </c>
      <c r="Y282" s="296">
        <v>0</v>
      </c>
      <c r="Z282" s="296" t="s">
        <v>891</v>
      </c>
      <c r="AA282" s="295" t="s">
        <v>891</v>
      </c>
      <c r="AB282" s="296">
        <v>0</v>
      </c>
      <c r="AC282" s="296"/>
      <c r="AD282" s="297" t="s">
        <v>891</v>
      </c>
      <c r="AE282" s="298" t="s">
        <v>891</v>
      </c>
      <c r="AF282" s="288">
        <v>5874</v>
      </c>
      <c r="AG282" s="291">
        <v>44960</v>
      </c>
      <c r="AH282" s="291" t="s">
        <v>891</v>
      </c>
      <c r="AI282" s="291">
        <v>44971</v>
      </c>
      <c r="AJ282" s="291" t="s">
        <v>891</v>
      </c>
      <c r="AK282" s="283"/>
    </row>
    <row r="283" spans="1:37" hidden="1" x14ac:dyDescent="0.3">
      <c r="A283" s="282">
        <v>48178</v>
      </c>
      <c r="B283" s="283" t="s">
        <v>457</v>
      </c>
      <c r="C283" s="146" t="s">
        <v>264</v>
      </c>
      <c r="D283" s="284">
        <v>182</v>
      </c>
      <c r="E283" s="283"/>
      <c r="F283" s="283"/>
      <c r="G283" s="283" t="s">
        <v>891</v>
      </c>
      <c r="H283" s="285">
        <v>36</v>
      </c>
      <c r="I283" s="24">
        <v>103003</v>
      </c>
      <c r="J283" s="286">
        <v>182</v>
      </c>
      <c r="K283" s="285"/>
      <c r="L283" s="287">
        <v>0</v>
      </c>
      <c r="M283" s="288">
        <v>0</v>
      </c>
      <c r="N283" s="286">
        <v>0</v>
      </c>
      <c r="O283" s="289" t="s">
        <v>890</v>
      </c>
      <c r="P283" s="288">
        <v>0</v>
      </c>
      <c r="Q283" s="290">
        <v>0</v>
      </c>
      <c r="R283" s="291" t="s">
        <v>891</v>
      </c>
      <c r="S283" s="283" t="s">
        <v>1120</v>
      </c>
      <c r="T283" s="44">
        <v>1</v>
      </c>
      <c r="U283" s="292">
        <v>74</v>
      </c>
      <c r="V283" s="293">
        <v>8</v>
      </c>
      <c r="W283" s="294" t="s">
        <v>891</v>
      </c>
      <c r="X283" s="295" t="s">
        <v>891</v>
      </c>
      <c r="Y283" s="296">
        <v>0</v>
      </c>
      <c r="Z283" s="296" t="s">
        <v>891</v>
      </c>
      <c r="AA283" s="295" t="s">
        <v>891</v>
      </c>
      <c r="AB283" s="296">
        <v>0</v>
      </c>
      <c r="AC283" s="296"/>
      <c r="AD283" s="297" t="s">
        <v>891</v>
      </c>
      <c r="AE283" s="298" t="s">
        <v>891</v>
      </c>
      <c r="AF283" s="288">
        <v>0</v>
      </c>
      <c r="AG283" s="291">
        <v>43284</v>
      </c>
      <c r="AH283" s="291" t="s">
        <v>891</v>
      </c>
      <c r="AI283" s="291">
        <v>43224</v>
      </c>
      <c r="AJ283" s="291" t="s">
        <v>891</v>
      </c>
      <c r="AK283" s="283"/>
    </row>
    <row r="284" spans="1:37" hidden="1" x14ac:dyDescent="0.3">
      <c r="A284" s="282">
        <v>48901</v>
      </c>
      <c r="B284" s="283" t="s">
        <v>1298</v>
      </c>
      <c r="C284" s="146" t="s">
        <v>264</v>
      </c>
      <c r="D284" s="284">
        <v>2.97</v>
      </c>
      <c r="E284" s="283"/>
      <c r="F284" s="283"/>
      <c r="G284" s="283" t="s">
        <v>891</v>
      </c>
      <c r="H284" s="285">
        <v>291</v>
      </c>
      <c r="I284" s="24">
        <v>103003</v>
      </c>
      <c r="J284" s="286">
        <v>2.97</v>
      </c>
      <c r="K284" s="285">
        <v>48</v>
      </c>
      <c r="L284" s="287">
        <v>61.263157894736835</v>
      </c>
      <c r="M284" s="288">
        <v>0</v>
      </c>
      <c r="N284" s="286">
        <v>0</v>
      </c>
      <c r="O284" s="289" t="s">
        <v>890</v>
      </c>
      <c r="P284" s="288">
        <v>0</v>
      </c>
      <c r="Q284" s="290">
        <v>0</v>
      </c>
      <c r="R284" s="291" t="s">
        <v>891</v>
      </c>
      <c r="S284" s="283" t="s">
        <v>939</v>
      </c>
      <c r="T284" s="44">
        <v>1</v>
      </c>
      <c r="U284" s="292">
        <v>45</v>
      </c>
      <c r="V284" s="293">
        <v>9</v>
      </c>
      <c r="W284" s="294" t="s">
        <v>891</v>
      </c>
      <c r="X284" s="295" t="s">
        <v>891</v>
      </c>
      <c r="Y284" s="296">
        <v>0</v>
      </c>
      <c r="Z284" s="296" t="s">
        <v>891</v>
      </c>
      <c r="AA284" s="295" t="s">
        <v>891</v>
      </c>
      <c r="AB284" s="296">
        <v>0</v>
      </c>
      <c r="AC284" s="296"/>
      <c r="AD284" s="297" t="s">
        <v>891</v>
      </c>
      <c r="AE284" s="298" t="s">
        <v>891</v>
      </c>
      <c r="AF284" s="288">
        <v>20</v>
      </c>
      <c r="AG284" s="291">
        <v>43616</v>
      </c>
      <c r="AH284" s="291" t="s">
        <v>891</v>
      </c>
      <c r="AI284" s="291">
        <v>45125</v>
      </c>
      <c r="AJ284" s="291" t="s">
        <v>891</v>
      </c>
      <c r="AK284" s="283"/>
    </row>
    <row r="285" spans="1:37" hidden="1" x14ac:dyDescent="0.3">
      <c r="A285" s="282">
        <v>49033</v>
      </c>
      <c r="B285" s="283" t="s">
        <v>1299</v>
      </c>
      <c r="C285" s="146" t="s">
        <v>264</v>
      </c>
      <c r="D285" s="284">
        <v>160.13</v>
      </c>
      <c r="E285" s="283"/>
      <c r="F285" s="283" t="s">
        <v>1286</v>
      </c>
      <c r="G285" s="283" t="s">
        <v>1287</v>
      </c>
      <c r="H285" s="285">
        <v>32</v>
      </c>
      <c r="I285" s="24">
        <v>103003</v>
      </c>
      <c r="J285" s="286">
        <v>308.64999999999998</v>
      </c>
      <c r="K285" s="285">
        <v>14</v>
      </c>
      <c r="L285" s="287">
        <v>27.350427350427353</v>
      </c>
      <c r="M285" s="288">
        <v>0</v>
      </c>
      <c r="N285" s="286">
        <v>0</v>
      </c>
      <c r="O285" s="289" t="s">
        <v>1288</v>
      </c>
      <c r="P285" s="288">
        <v>143</v>
      </c>
      <c r="Q285" s="290">
        <v>22898.59</v>
      </c>
      <c r="R285" s="291">
        <v>45540</v>
      </c>
      <c r="S285" s="283" t="s">
        <v>1289</v>
      </c>
      <c r="T285" s="44">
        <v>1</v>
      </c>
      <c r="U285" s="292">
        <v>51</v>
      </c>
      <c r="V285" s="293">
        <v>28</v>
      </c>
      <c r="W285" s="294" t="s">
        <v>891</v>
      </c>
      <c r="X285" s="295" t="s">
        <v>891</v>
      </c>
      <c r="Y285" s="296">
        <v>0</v>
      </c>
      <c r="Z285" s="296" t="s">
        <v>891</v>
      </c>
      <c r="AA285" s="295" t="s">
        <v>891</v>
      </c>
      <c r="AB285" s="296">
        <v>0</v>
      </c>
      <c r="AC285" s="296"/>
      <c r="AD285" s="297" t="s">
        <v>891</v>
      </c>
      <c r="AE285" s="298" t="s">
        <v>891</v>
      </c>
      <c r="AF285" s="288">
        <v>4</v>
      </c>
      <c r="AG285" s="291">
        <v>45069</v>
      </c>
      <c r="AH285" s="291" t="s">
        <v>891</v>
      </c>
      <c r="AI285" s="291">
        <v>45034</v>
      </c>
      <c r="AJ285" s="291" t="s">
        <v>891</v>
      </c>
      <c r="AK285" s="283"/>
    </row>
    <row r="286" spans="1:37" hidden="1" x14ac:dyDescent="0.3">
      <c r="A286" s="282">
        <v>49033</v>
      </c>
      <c r="B286" s="283" t="s">
        <v>1299</v>
      </c>
      <c r="C286" s="146" t="s">
        <v>264</v>
      </c>
      <c r="D286" s="284">
        <v>160.13</v>
      </c>
      <c r="E286" s="283"/>
      <c r="F286" s="283" t="s">
        <v>1286</v>
      </c>
      <c r="G286" s="283" t="s">
        <v>1287</v>
      </c>
      <c r="H286" s="285">
        <v>32</v>
      </c>
      <c r="I286" s="24">
        <v>103003</v>
      </c>
      <c r="J286" s="286">
        <v>308.64999999999998</v>
      </c>
      <c r="K286" s="285">
        <v>14</v>
      </c>
      <c r="L286" s="287">
        <v>27.350427350427353</v>
      </c>
      <c r="M286" s="288">
        <v>0</v>
      </c>
      <c r="N286" s="286">
        <v>0</v>
      </c>
      <c r="O286" s="289" t="s">
        <v>1288</v>
      </c>
      <c r="P286" s="288">
        <v>143</v>
      </c>
      <c r="Q286" s="290">
        <v>22898.59</v>
      </c>
      <c r="R286" s="291">
        <v>45540</v>
      </c>
      <c r="S286" s="283" t="s">
        <v>1289</v>
      </c>
      <c r="T286" s="44">
        <v>1</v>
      </c>
      <c r="U286" s="292">
        <v>51</v>
      </c>
      <c r="V286" s="293">
        <v>28</v>
      </c>
      <c r="W286" s="294" t="s">
        <v>891</v>
      </c>
      <c r="X286" s="295" t="s">
        <v>891</v>
      </c>
      <c r="Y286" s="296">
        <v>0</v>
      </c>
      <c r="Z286" s="296" t="s">
        <v>891</v>
      </c>
      <c r="AA286" s="295" t="s">
        <v>891</v>
      </c>
      <c r="AB286" s="296">
        <v>0</v>
      </c>
      <c r="AC286" s="296"/>
      <c r="AD286" s="297" t="s">
        <v>891</v>
      </c>
      <c r="AE286" s="298" t="s">
        <v>891</v>
      </c>
      <c r="AF286" s="288">
        <v>4</v>
      </c>
      <c r="AG286" s="291">
        <v>45069</v>
      </c>
      <c r="AH286" s="291" t="s">
        <v>891</v>
      </c>
      <c r="AI286" s="291">
        <v>45034</v>
      </c>
      <c r="AJ286" s="291" t="s">
        <v>891</v>
      </c>
      <c r="AK286" s="283"/>
    </row>
    <row r="287" spans="1:37" hidden="1" x14ac:dyDescent="0.3">
      <c r="A287" s="282">
        <v>49254</v>
      </c>
      <c r="B287" s="283" t="s">
        <v>1300</v>
      </c>
      <c r="C287" s="146" t="s">
        <v>273</v>
      </c>
      <c r="D287" s="284">
        <v>10.199999999999999</v>
      </c>
      <c r="E287" s="283"/>
      <c r="F287" s="283"/>
      <c r="G287" s="283" t="s">
        <v>891</v>
      </c>
      <c r="H287" s="285">
        <v>128</v>
      </c>
      <c r="I287" s="24">
        <v>103003</v>
      </c>
      <c r="J287" s="286">
        <v>10.199999999999999</v>
      </c>
      <c r="K287" s="285">
        <v>1500</v>
      </c>
      <c r="L287" s="287">
        <v>0.78206146514327612</v>
      </c>
      <c r="M287" s="288">
        <v>2218.06</v>
      </c>
      <c r="N287" s="286">
        <v>22624.212</v>
      </c>
      <c r="O287" s="289" t="s">
        <v>890</v>
      </c>
      <c r="P287" s="288">
        <v>0</v>
      </c>
      <c r="Q287" s="290">
        <v>0</v>
      </c>
      <c r="R287" s="291" t="s">
        <v>891</v>
      </c>
      <c r="S287" s="283" t="s">
        <v>962</v>
      </c>
      <c r="T287" s="44">
        <v>1</v>
      </c>
      <c r="U287" s="292">
        <v>72</v>
      </c>
      <c r="V287" s="293">
        <v>7</v>
      </c>
      <c r="W287" s="294">
        <v>5540</v>
      </c>
      <c r="X287" s="295">
        <v>2023</v>
      </c>
      <c r="Y287" s="296">
        <v>600</v>
      </c>
      <c r="Z287" s="296" t="s">
        <v>891</v>
      </c>
      <c r="AA287" s="295" t="s">
        <v>891</v>
      </c>
      <c r="AB287" s="296">
        <v>0</v>
      </c>
      <c r="AC287" s="296"/>
      <c r="AD287" s="297" t="s">
        <v>891</v>
      </c>
      <c r="AE287" s="298" t="s">
        <v>891</v>
      </c>
      <c r="AF287" s="288">
        <v>654</v>
      </c>
      <c r="AG287" s="291">
        <v>45069</v>
      </c>
      <c r="AH287" s="291" t="s">
        <v>891</v>
      </c>
      <c r="AI287" s="291">
        <v>44998</v>
      </c>
      <c r="AJ287" s="291" t="s">
        <v>891</v>
      </c>
      <c r="AK287" s="283"/>
    </row>
    <row r="288" spans="1:37" hidden="1" x14ac:dyDescent="0.3">
      <c r="A288" s="282">
        <v>49695</v>
      </c>
      <c r="B288" s="283" t="s">
        <v>1301</v>
      </c>
      <c r="C288" s="146" t="s">
        <v>264</v>
      </c>
      <c r="D288" s="284">
        <v>19</v>
      </c>
      <c r="E288" s="283"/>
      <c r="F288" s="283"/>
      <c r="G288" s="283" t="s">
        <v>891</v>
      </c>
      <c r="H288" s="285">
        <v>0</v>
      </c>
      <c r="I288" s="24">
        <v>103003</v>
      </c>
      <c r="J288" s="286">
        <v>19</v>
      </c>
      <c r="K288" s="285">
        <v>320</v>
      </c>
      <c r="L288" s="287">
        <v>0</v>
      </c>
      <c r="M288" s="288">
        <v>445.94</v>
      </c>
      <c r="N288" s="286">
        <v>8472.86</v>
      </c>
      <c r="O288" s="289" t="s">
        <v>890</v>
      </c>
      <c r="P288" s="288">
        <v>0</v>
      </c>
      <c r="Q288" s="290">
        <v>0</v>
      </c>
      <c r="R288" s="291" t="s">
        <v>891</v>
      </c>
      <c r="S288" s="283" t="s">
        <v>1034</v>
      </c>
      <c r="T288" s="44">
        <v>1</v>
      </c>
      <c r="U288" s="292">
        <v>51</v>
      </c>
      <c r="V288" s="293">
        <v>8</v>
      </c>
      <c r="W288" s="294">
        <v>2431</v>
      </c>
      <c r="X288" s="295">
        <v>2023</v>
      </c>
      <c r="Y288" s="296">
        <v>100</v>
      </c>
      <c r="Z288" s="296" t="s">
        <v>891</v>
      </c>
      <c r="AA288" s="295" t="s">
        <v>891</v>
      </c>
      <c r="AB288" s="296">
        <v>0</v>
      </c>
      <c r="AC288" s="296"/>
      <c r="AD288" s="297" t="s">
        <v>891</v>
      </c>
      <c r="AE288" s="298" t="s">
        <v>891</v>
      </c>
      <c r="AF288" s="288">
        <v>122</v>
      </c>
      <c r="AG288" s="291">
        <v>44613</v>
      </c>
      <c r="AH288" s="291" t="s">
        <v>891</v>
      </c>
      <c r="AI288" s="291">
        <v>44831</v>
      </c>
      <c r="AJ288" s="291" t="s">
        <v>891</v>
      </c>
      <c r="AK288" s="283"/>
    </row>
    <row r="289" spans="1:37" hidden="1" x14ac:dyDescent="0.3">
      <c r="A289" s="282">
        <v>49858</v>
      </c>
      <c r="B289" s="283" t="s">
        <v>1302</v>
      </c>
      <c r="C289" s="146" t="s">
        <v>1271</v>
      </c>
      <c r="D289" s="284">
        <v>2.0499999999999998</v>
      </c>
      <c r="E289" s="283"/>
      <c r="F289" s="283"/>
      <c r="G289" s="283" t="s">
        <v>891</v>
      </c>
      <c r="H289" s="285">
        <v>185</v>
      </c>
      <c r="I289" s="24">
        <v>103003</v>
      </c>
      <c r="J289" s="286">
        <v>2.0499999999999998</v>
      </c>
      <c r="K289" s="285">
        <v>10</v>
      </c>
      <c r="L289" s="287">
        <v>222.89156626506025</v>
      </c>
      <c r="M289" s="288">
        <v>0</v>
      </c>
      <c r="N289" s="286">
        <v>0</v>
      </c>
      <c r="O289" s="289" t="s">
        <v>890</v>
      </c>
      <c r="P289" s="288">
        <v>0</v>
      </c>
      <c r="Q289" s="290">
        <v>0</v>
      </c>
      <c r="R289" s="291" t="s">
        <v>891</v>
      </c>
      <c r="S289" s="283" t="s">
        <v>997</v>
      </c>
      <c r="T289" s="44">
        <v>1</v>
      </c>
      <c r="U289" s="292">
        <v>67</v>
      </c>
      <c r="V289" s="293">
        <v>6</v>
      </c>
      <c r="W289" s="294" t="s">
        <v>891</v>
      </c>
      <c r="X289" s="295" t="s">
        <v>891</v>
      </c>
      <c r="Y289" s="296">
        <v>0</v>
      </c>
      <c r="Z289" s="296" t="s">
        <v>891</v>
      </c>
      <c r="AA289" s="295" t="s">
        <v>891</v>
      </c>
      <c r="AB289" s="296">
        <v>0</v>
      </c>
      <c r="AC289" s="296"/>
      <c r="AD289" s="297" t="s">
        <v>891</v>
      </c>
      <c r="AE289" s="298" t="s">
        <v>891</v>
      </c>
      <c r="AF289" s="288">
        <v>4</v>
      </c>
      <c r="AG289" s="291">
        <v>41556</v>
      </c>
      <c r="AH289" s="291" t="s">
        <v>891</v>
      </c>
      <c r="AI289" s="291">
        <v>42041</v>
      </c>
      <c r="AJ289" s="291" t="s">
        <v>891</v>
      </c>
      <c r="AK289" s="283"/>
    </row>
    <row r="290" spans="1:37" hidden="1" x14ac:dyDescent="0.3">
      <c r="A290" s="282">
        <v>50475</v>
      </c>
      <c r="B290" s="283" t="s">
        <v>1303</v>
      </c>
      <c r="C290" s="146" t="s">
        <v>264</v>
      </c>
      <c r="D290" s="284">
        <v>1.94</v>
      </c>
      <c r="E290" s="283"/>
      <c r="F290" s="283"/>
      <c r="G290" s="283" t="s">
        <v>891</v>
      </c>
      <c r="H290" s="285">
        <v>230</v>
      </c>
      <c r="I290" s="24">
        <v>103003</v>
      </c>
      <c r="J290" s="286">
        <v>1.94</v>
      </c>
      <c r="K290" s="285"/>
      <c r="L290" s="287">
        <v>20.300088261253308</v>
      </c>
      <c r="M290" s="288">
        <v>0</v>
      </c>
      <c r="N290" s="286">
        <v>0</v>
      </c>
      <c r="O290" s="289" t="s">
        <v>890</v>
      </c>
      <c r="P290" s="288">
        <v>0</v>
      </c>
      <c r="Q290" s="290">
        <v>0</v>
      </c>
      <c r="R290" s="291" t="s">
        <v>891</v>
      </c>
      <c r="S290" s="283" t="s">
        <v>1281</v>
      </c>
      <c r="T290" s="44">
        <v>1</v>
      </c>
      <c r="U290" s="292">
        <v>51</v>
      </c>
      <c r="V290" s="293">
        <v>17</v>
      </c>
      <c r="W290" s="294" t="s">
        <v>891</v>
      </c>
      <c r="X290" s="295" t="s">
        <v>891</v>
      </c>
      <c r="Y290" s="296">
        <v>0</v>
      </c>
      <c r="Z290" s="296" t="s">
        <v>891</v>
      </c>
      <c r="AA290" s="295" t="s">
        <v>891</v>
      </c>
      <c r="AB290" s="296">
        <v>0</v>
      </c>
      <c r="AC290" s="296"/>
      <c r="AD290" s="297" t="s">
        <v>891</v>
      </c>
      <c r="AE290" s="298" t="s">
        <v>891</v>
      </c>
      <c r="AF290" s="288">
        <v>46</v>
      </c>
      <c r="AG290" s="291">
        <v>41472</v>
      </c>
      <c r="AH290" s="291" t="s">
        <v>891</v>
      </c>
      <c r="AI290" s="291">
        <v>44273</v>
      </c>
      <c r="AJ290" s="291" t="s">
        <v>891</v>
      </c>
      <c r="AK290" s="283"/>
    </row>
    <row r="291" spans="1:37" hidden="1" x14ac:dyDescent="0.3">
      <c r="A291" s="282">
        <v>50476</v>
      </c>
      <c r="B291" s="283" t="s">
        <v>467</v>
      </c>
      <c r="C291" s="146" t="s">
        <v>264</v>
      </c>
      <c r="D291" s="284">
        <v>1.24</v>
      </c>
      <c r="E291" s="283"/>
      <c r="F291" s="283"/>
      <c r="G291" s="283" t="s">
        <v>891</v>
      </c>
      <c r="H291" s="285">
        <v>571</v>
      </c>
      <c r="I291" s="24">
        <v>103003</v>
      </c>
      <c r="J291" s="286">
        <v>1.24</v>
      </c>
      <c r="K291" s="285">
        <v>11</v>
      </c>
      <c r="L291" s="287">
        <v>620.65217391304338</v>
      </c>
      <c r="M291" s="288">
        <v>0</v>
      </c>
      <c r="N291" s="286">
        <v>0</v>
      </c>
      <c r="O291" s="289" t="s">
        <v>890</v>
      </c>
      <c r="P291" s="288">
        <v>0</v>
      </c>
      <c r="Q291" s="290">
        <v>0</v>
      </c>
      <c r="R291" s="291" t="s">
        <v>891</v>
      </c>
      <c r="S291" s="283" t="s">
        <v>1281</v>
      </c>
      <c r="T291" s="44">
        <v>1</v>
      </c>
      <c r="U291" s="292">
        <v>51</v>
      </c>
      <c r="V291" s="293">
        <v>17</v>
      </c>
      <c r="W291" s="294" t="s">
        <v>891</v>
      </c>
      <c r="X291" s="295" t="s">
        <v>891</v>
      </c>
      <c r="Y291" s="296">
        <v>0</v>
      </c>
      <c r="Z291" s="296" t="s">
        <v>891</v>
      </c>
      <c r="AA291" s="295" t="s">
        <v>891</v>
      </c>
      <c r="AB291" s="296">
        <v>0</v>
      </c>
      <c r="AC291" s="296"/>
      <c r="AD291" s="297" t="s">
        <v>891</v>
      </c>
      <c r="AE291" s="298" t="s">
        <v>891</v>
      </c>
      <c r="AF291" s="288">
        <v>4</v>
      </c>
      <c r="AG291" s="291">
        <v>39820</v>
      </c>
      <c r="AH291" s="291" t="s">
        <v>891</v>
      </c>
      <c r="AI291" s="291">
        <v>40826</v>
      </c>
      <c r="AJ291" s="291" t="s">
        <v>891</v>
      </c>
      <c r="AK291" s="283"/>
    </row>
    <row r="292" spans="1:37" hidden="1" x14ac:dyDescent="0.3">
      <c r="A292" s="282">
        <v>50591</v>
      </c>
      <c r="B292" s="283" t="s">
        <v>1304</v>
      </c>
      <c r="C292" s="146" t="s">
        <v>264</v>
      </c>
      <c r="D292" s="284">
        <v>151.51</v>
      </c>
      <c r="E292" s="283"/>
      <c r="F292" s="283" t="s">
        <v>1286</v>
      </c>
      <c r="G292" s="283" t="s">
        <v>1287</v>
      </c>
      <c r="H292" s="285">
        <v>30</v>
      </c>
      <c r="I292" s="24">
        <v>103003</v>
      </c>
      <c r="J292" s="286">
        <v>113.47</v>
      </c>
      <c r="K292" s="285">
        <v>16</v>
      </c>
      <c r="L292" s="287">
        <v>22.556390977443609</v>
      </c>
      <c r="M292" s="288">
        <v>0</v>
      </c>
      <c r="N292" s="286">
        <v>0</v>
      </c>
      <c r="O292" s="289" t="s">
        <v>1288</v>
      </c>
      <c r="P292" s="288">
        <v>66</v>
      </c>
      <c r="Q292" s="290">
        <v>9999.66</v>
      </c>
      <c r="R292" s="291">
        <v>45540</v>
      </c>
      <c r="S292" s="283" t="s">
        <v>1289</v>
      </c>
      <c r="T292" s="44">
        <v>1</v>
      </c>
      <c r="U292" s="292">
        <v>51</v>
      </c>
      <c r="V292" s="293">
        <v>28</v>
      </c>
      <c r="W292" s="294" t="s">
        <v>891</v>
      </c>
      <c r="X292" s="295" t="s">
        <v>891</v>
      </c>
      <c r="Y292" s="296">
        <v>0</v>
      </c>
      <c r="Z292" s="296" t="s">
        <v>891</v>
      </c>
      <c r="AA292" s="295" t="s">
        <v>891</v>
      </c>
      <c r="AB292" s="296">
        <v>0</v>
      </c>
      <c r="AC292" s="296"/>
      <c r="AD292" s="297" t="s">
        <v>891</v>
      </c>
      <c r="AE292" s="298" t="s">
        <v>891</v>
      </c>
      <c r="AF292" s="288">
        <v>6</v>
      </c>
      <c r="AG292" s="291">
        <v>43818</v>
      </c>
      <c r="AH292" s="291" t="s">
        <v>891</v>
      </c>
      <c r="AI292" s="291">
        <v>44238</v>
      </c>
      <c r="AJ292" s="291" t="s">
        <v>891</v>
      </c>
      <c r="AK292" s="283"/>
    </row>
    <row r="293" spans="1:37" hidden="1" x14ac:dyDescent="0.3">
      <c r="A293" s="282">
        <v>50591</v>
      </c>
      <c r="B293" s="283" t="s">
        <v>1304</v>
      </c>
      <c r="C293" s="146" t="s">
        <v>264</v>
      </c>
      <c r="D293" s="284">
        <v>151.51</v>
      </c>
      <c r="E293" s="283"/>
      <c r="F293" s="283" t="s">
        <v>1286</v>
      </c>
      <c r="G293" s="283" t="s">
        <v>1287</v>
      </c>
      <c r="H293" s="285">
        <v>30</v>
      </c>
      <c r="I293" s="24">
        <v>103003</v>
      </c>
      <c r="J293" s="286">
        <v>113.47</v>
      </c>
      <c r="K293" s="285">
        <v>16</v>
      </c>
      <c r="L293" s="287">
        <v>22.556390977443609</v>
      </c>
      <c r="M293" s="288">
        <v>0</v>
      </c>
      <c r="N293" s="286">
        <v>0</v>
      </c>
      <c r="O293" s="289" t="s">
        <v>1288</v>
      </c>
      <c r="P293" s="288">
        <v>66</v>
      </c>
      <c r="Q293" s="290">
        <v>9999.66</v>
      </c>
      <c r="R293" s="291">
        <v>45540</v>
      </c>
      <c r="S293" s="283" t="s">
        <v>1289</v>
      </c>
      <c r="T293" s="44">
        <v>1</v>
      </c>
      <c r="U293" s="292">
        <v>51</v>
      </c>
      <c r="V293" s="293">
        <v>28</v>
      </c>
      <c r="W293" s="294" t="s">
        <v>891</v>
      </c>
      <c r="X293" s="295" t="s">
        <v>891</v>
      </c>
      <c r="Y293" s="296">
        <v>0</v>
      </c>
      <c r="Z293" s="296" t="s">
        <v>891</v>
      </c>
      <c r="AA293" s="295" t="s">
        <v>891</v>
      </c>
      <c r="AB293" s="296">
        <v>0</v>
      </c>
      <c r="AC293" s="296"/>
      <c r="AD293" s="297" t="s">
        <v>891</v>
      </c>
      <c r="AE293" s="298" t="s">
        <v>891</v>
      </c>
      <c r="AF293" s="288">
        <v>6</v>
      </c>
      <c r="AG293" s="291">
        <v>43818</v>
      </c>
      <c r="AH293" s="291" t="s">
        <v>891</v>
      </c>
      <c r="AI293" s="291">
        <v>44238</v>
      </c>
      <c r="AJ293" s="291" t="s">
        <v>891</v>
      </c>
      <c r="AK293" s="283"/>
    </row>
    <row r="294" spans="1:37" hidden="1" x14ac:dyDescent="0.3">
      <c r="A294" s="282">
        <v>50797</v>
      </c>
      <c r="B294" s="283" t="s">
        <v>1305</v>
      </c>
      <c r="C294" s="146" t="s">
        <v>264</v>
      </c>
      <c r="D294" s="284">
        <v>38.17</v>
      </c>
      <c r="E294" s="283"/>
      <c r="F294" s="283"/>
      <c r="G294" s="283" t="s">
        <v>891</v>
      </c>
      <c r="H294" s="285">
        <v>68</v>
      </c>
      <c r="I294" s="24">
        <v>103003</v>
      </c>
      <c r="J294" s="286">
        <v>38.17</v>
      </c>
      <c r="K294" s="285">
        <v>190</v>
      </c>
      <c r="L294" s="287">
        <v>3.7260273972602742</v>
      </c>
      <c r="M294" s="288">
        <v>220.5</v>
      </c>
      <c r="N294" s="286">
        <v>8416.4850000000006</v>
      </c>
      <c r="O294" s="289" t="s">
        <v>890</v>
      </c>
      <c r="P294" s="288">
        <v>0</v>
      </c>
      <c r="Q294" s="290">
        <v>0</v>
      </c>
      <c r="R294" s="291" t="s">
        <v>891</v>
      </c>
      <c r="S294" s="283" t="s">
        <v>1306</v>
      </c>
      <c r="T294" s="44">
        <v>1</v>
      </c>
      <c r="U294" s="292">
        <v>61</v>
      </c>
      <c r="V294" s="293">
        <v>16</v>
      </c>
      <c r="W294" s="294" t="s">
        <v>891</v>
      </c>
      <c r="X294" s="295" t="s">
        <v>891</v>
      </c>
      <c r="Y294" s="296">
        <v>0</v>
      </c>
      <c r="Z294" s="296">
        <v>9661</v>
      </c>
      <c r="AA294" s="295">
        <v>2023</v>
      </c>
      <c r="AB294" s="296">
        <v>40</v>
      </c>
      <c r="AC294" s="296">
        <v>40</v>
      </c>
      <c r="AD294" s="297" t="s">
        <v>2045</v>
      </c>
      <c r="AE294" s="298">
        <v>45162</v>
      </c>
      <c r="AF294" s="288">
        <v>74</v>
      </c>
      <c r="AG294" s="291">
        <v>44992</v>
      </c>
      <c r="AH294" s="291" t="s">
        <v>891</v>
      </c>
      <c r="AI294" s="291">
        <v>45145</v>
      </c>
      <c r="AJ294" s="291" t="s">
        <v>891</v>
      </c>
      <c r="AK294" s="283"/>
    </row>
    <row r="295" spans="1:37" hidden="1" x14ac:dyDescent="0.3">
      <c r="A295" s="282">
        <v>51222</v>
      </c>
      <c r="B295" s="283" t="s">
        <v>1307</v>
      </c>
      <c r="C295" s="146" t="s">
        <v>264</v>
      </c>
      <c r="D295" s="284">
        <v>14.25</v>
      </c>
      <c r="E295" s="283"/>
      <c r="F295" s="283"/>
      <c r="G295" s="283" t="s">
        <v>891</v>
      </c>
      <c r="H295" s="285">
        <v>81</v>
      </c>
      <c r="I295" s="24">
        <v>103003</v>
      </c>
      <c r="J295" s="286">
        <v>14.25</v>
      </c>
      <c r="K295" s="285">
        <v>10</v>
      </c>
      <c r="L295" s="287">
        <v>97.590361445783117</v>
      </c>
      <c r="M295" s="288">
        <v>0</v>
      </c>
      <c r="N295" s="286">
        <v>0</v>
      </c>
      <c r="O295" s="289" t="s">
        <v>890</v>
      </c>
      <c r="P295" s="288">
        <v>0</v>
      </c>
      <c r="Q295" s="290">
        <v>0</v>
      </c>
      <c r="R295" s="291" t="s">
        <v>891</v>
      </c>
      <c r="S295" s="283" t="s">
        <v>1091</v>
      </c>
      <c r="T295" s="44">
        <v>1</v>
      </c>
      <c r="U295" s="292">
        <v>55</v>
      </c>
      <c r="V295" s="293">
        <v>49</v>
      </c>
      <c r="W295" s="294" t="s">
        <v>891</v>
      </c>
      <c r="X295" s="295" t="s">
        <v>891</v>
      </c>
      <c r="Y295" s="296">
        <v>0</v>
      </c>
      <c r="Z295" s="296" t="s">
        <v>891</v>
      </c>
      <c r="AA295" s="295" t="s">
        <v>891</v>
      </c>
      <c r="AB295" s="296">
        <v>0</v>
      </c>
      <c r="AC295" s="296"/>
      <c r="AD295" s="297" t="s">
        <v>891</v>
      </c>
      <c r="AE295" s="298" t="s">
        <v>891</v>
      </c>
      <c r="AF295" s="288">
        <v>4</v>
      </c>
      <c r="AG295" s="291">
        <v>43635</v>
      </c>
      <c r="AH295" s="291" t="s">
        <v>891</v>
      </c>
      <c r="AI295" s="291">
        <v>43623</v>
      </c>
      <c r="AJ295" s="291" t="s">
        <v>891</v>
      </c>
      <c r="AK295" s="283"/>
    </row>
    <row r="296" spans="1:37" hidden="1" x14ac:dyDescent="0.3">
      <c r="A296" s="282">
        <v>51579</v>
      </c>
      <c r="B296" s="283" t="s">
        <v>1308</v>
      </c>
      <c r="C296" s="146" t="s">
        <v>264</v>
      </c>
      <c r="D296" s="284">
        <v>18.149999999999999</v>
      </c>
      <c r="E296" s="283"/>
      <c r="F296" s="283"/>
      <c r="G296" s="283" t="s">
        <v>891</v>
      </c>
      <c r="H296" s="285">
        <v>502</v>
      </c>
      <c r="I296" s="24">
        <v>103003</v>
      </c>
      <c r="J296" s="286">
        <v>18.149999999999999</v>
      </c>
      <c r="K296" s="285">
        <v>579</v>
      </c>
      <c r="L296" s="287">
        <v>6.1914158855451404</v>
      </c>
      <c r="M296" s="288">
        <v>957.44</v>
      </c>
      <c r="N296" s="286">
        <v>17377.536</v>
      </c>
      <c r="O296" s="289" t="s">
        <v>890</v>
      </c>
      <c r="P296" s="288">
        <v>0</v>
      </c>
      <c r="Q296" s="290">
        <v>0</v>
      </c>
      <c r="R296" s="291" t="s">
        <v>891</v>
      </c>
      <c r="S296" s="283" t="s">
        <v>933</v>
      </c>
      <c r="T296" s="44">
        <v>1</v>
      </c>
      <c r="U296" s="292">
        <v>45</v>
      </c>
      <c r="V296" s="293">
        <v>12</v>
      </c>
      <c r="W296" s="294" t="s">
        <v>891</v>
      </c>
      <c r="X296" s="295" t="s">
        <v>891</v>
      </c>
      <c r="Y296" s="296">
        <v>0</v>
      </c>
      <c r="Z296" s="296" t="s">
        <v>891</v>
      </c>
      <c r="AA296" s="295" t="s">
        <v>891</v>
      </c>
      <c r="AB296" s="296">
        <v>0</v>
      </c>
      <c r="AC296" s="296"/>
      <c r="AD296" s="297" t="s">
        <v>891</v>
      </c>
      <c r="AE296" s="298" t="s">
        <v>891</v>
      </c>
      <c r="AF296" s="288">
        <v>324</v>
      </c>
      <c r="AG296" s="291">
        <v>45064</v>
      </c>
      <c r="AH296" s="291" t="s">
        <v>891</v>
      </c>
      <c r="AI296" s="291">
        <v>45141</v>
      </c>
      <c r="AJ296" s="291" t="s">
        <v>891</v>
      </c>
      <c r="AK296" s="283"/>
    </row>
    <row r="297" spans="1:37" hidden="1" x14ac:dyDescent="0.3">
      <c r="A297" s="282">
        <v>52129</v>
      </c>
      <c r="B297" s="283" t="s">
        <v>1309</v>
      </c>
      <c r="C297" s="146" t="s">
        <v>264</v>
      </c>
      <c r="D297" s="284">
        <v>7.79</v>
      </c>
      <c r="E297" s="283"/>
      <c r="F297" s="283"/>
      <c r="G297" s="283" t="s">
        <v>891</v>
      </c>
      <c r="H297" s="285">
        <v>455</v>
      </c>
      <c r="I297" s="24">
        <v>103003</v>
      </c>
      <c r="J297" s="286">
        <v>7.79</v>
      </c>
      <c r="K297" s="285">
        <v>215</v>
      </c>
      <c r="L297" s="287">
        <v>25.390625</v>
      </c>
      <c r="M297" s="288">
        <v>0</v>
      </c>
      <c r="N297" s="286">
        <v>0</v>
      </c>
      <c r="O297" s="289" t="s">
        <v>890</v>
      </c>
      <c r="P297" s="288">
        <v>0</v>
      </c>
      <c r="Q297" s="290">
        <v>0</v>
      </c>
      <c r="R297" s="291" t="s">
        <v>891</v>
      </c>
      <c r="S297" s="283" t="s">
        <v>1310</v>
      </c>
      <c r="T297" s="44">
        <v>1</v>
      </c>
      <c r="U297" s="292">
        <v>70</v>
      </c>
      <c r="V297" s="293">
        <v>30</v>
      </c>
      <c r="W297" s="294" t="s">
        <v>891</v>
      </c>
      <c r="X297" s="295" t="s">
        <v>891</v>
      </c>
      <c r="Y297" s="296">
        <v>0</v>
      </c>
      <c r="Z297" s="296" t="s">
        <v>891</v>
      </c>
      <c r="AA297" s="295" t="s">
        <v>891</v>
      </c>
      <c r="AB297" s="296">
        <v>0</v>
      </c>
      <c r="AC297" s="296"/>
      <c r="AD297" s="297" t="s">
        <v>891</v>
      </c>
      <c r="AE297" s="298" t="s">
        <v>891</v>
      </c>
      <c r="AF297" s="288">
        <v>72</v>
      </c>
      <c r="AG297" s="291">
        <v>44550</v>
      </c>
      <c r="AH297" s="291" t="s">
        <v>891</v>
      </c>
      <c r="AI297" s="291">
        <v>44536</v>
      </c>
      <c r="AJ297" s="291" t="s">
        <v>891</v>
      </c>
      <c r="AK297" s="283"/>
    </row>
    <row r="298" spans="1:37" hidden="1" x14ac:dyDescent="0.3">
      <c r="A298" s="282">
        <v>52946</v>
      </c>
      <c r="B298" s="283" t="s">
        <v>1311</v>
      </c>
      <c r="C298" s="146" t="s">
        <v>264</v>
      </c>
      <c r="D298" s="284">
        <v>212</v>
      </c>
      <c r="E298" s="283"/>
      <c r="F298" s="283"/>
      <c r="G298" s="283" t="s">
        <v>891</v>
      </c>
      <c r="H298" s="285">
        <v>34</v>
      </c>
      <c r="I298" s="24">
        <v>103003</v>
      </c>
      <c r="J298" s="286">
        <v>212</v>
      </c>
      <c r="K298" s="285"/>
      <c r="L298" s="287">
        <v>0</v>
      </c>
      <c r="M298" s="288">
        <v>0</v>
      </c>
      <c r="N298" s="286">
        <v>0</v>
      </c>
      <c r="O298" s="289" t="s">
        <v>890</v>
      </c>
      <c r="P298" s="288">
        <v>0</v>
      </c>
      <c r="Q298" s="290">
        <v>0</v>
      </c>
      <c r="R298" s="291" t="s">
        <v>891</v>
      </c>
      <c r="S298" s="283" t="s">
        <v>1219</v>
      </c>
      <c r="T298" s="44">
        <v>1</v>
      </c>
      <c r="U298" s="292">
        <v>51</v>
      </c>
      <c r="V298" s="293">
        <v>26</v>
      </c>
      <c r="W298" s="294" t="s">
        <v>891</v>
      </c>
      <c r="X298" s="295" t="s">
        <v>891</v>
      </c>
      <c r="Y298" s="296">
        <v>0</v>
      </c>
      <c r="Z298" s="296" t="s">
        <v>891</v>
      </c>
      <c r="AA298" s="295" t="s">
        <v>891</v>
      </c>
      <c r="AB298" s="296">
        <v>0</v>
      </c>
      <c r="AC298" s="296"/>
      <c r="AD298" s="297" t="s">
        <v>891</v>
      </c>
      <c r="AE298" s="298" t="s">
        <v>891</v>
      </c>
      <c r="AF298" s="288">
        <v>0</v>
      </c>
      <c r="AG298" s="291">
        <v>43644</v>
      </c>
      <c r="AH298" s="291" t="s">
        <v>891</v>
      </c>
      <c r="AI298" s="291">
        <v>44111</v>
      </c>
      <c r="AJ298" s="291" t="s">
        <v>891</v>
      </c>
      <c r="AK298" s="283"/>
    </row>
    <row r="299" spans="1:37" hidden="1" x14ac:dyDescent="0.3">
      <c r="A299" s="282">
        <v>52994</v>
      </c>
      <c r="B299" s="283" t="s">
        <v>1312</v>
      </c>
      <c r="C299" s="146" t="s">
        <v>264</v>
      </c>
      <c r="D299" s="284">
        <v>10.130000000000001</v>
      </c>
      <c r="E299" s="283"/>
      <c r="F299" s="283"/>
      <c r="G299" s="283" t="s">
        <v>891</v>
      </c>
      <c r="H299" s="285">
        <v>164</v>
      </c>
      <c r="I299" s="24">
        <v>103003</v>
      </c>
      <c r="J299" s="286">
        <v>10.130000000000001</v>
      </c>
      <c r="K299" s="285">
        <v>25</v>
      </c>
      <c r="L299" s="287">
        <v>75.576036866359445</v>
      </c>
      <c r="M299" s="288">
        <v>0</v>
      </c>
      <c r="N299" s="286">
        <v>0</v>
      </c>
      <c r="O299" s="289" t="s">
        <v>890</v>
      </c>
      <c r="P299" s="288">
        <v>0</v>
      </c>
      <c r="Q299" s="290">
        <v>0</v>
      </c>
      <c r="R299" s="291" t="s">
        <v>891</v>
      </c>
      <c r="S299" s="283" t="s">
        <v>972</v>
      </c>
      <c r="T299" s="44">
        <v>1</v>
      </c>
      <c r="U299" s="292">
        <v>61</v>
      </c>
      <c r="V299" s="293">
        <v>8</v>
      </c>
      <c r="W299" s="294" t="s">
        <v>891</v>
      </c>
      <c r="X299" s="295" t="s">
        <v>891</v>
      </c>
      <c r="Y299" s="296">
        <v>0</v>
      </c>
      <c r="Z299" s="296" t="s">
        <v>891</v>
      </c>
      <c r="AA299" s="295" t="s">
        <v>891</v>
      </c>
      <c r="AB299" s="296">
        <v>0</v>
      </c>
      <c r="AC299" s="296"/>
      <c r="AD299" s="297" t="s">
        <v>891</v>
      </c>
      <c r="AE299" s="298" t="s">
        <v>891</v>
      </c>
      <c r="AF299" s="288">
        <v>8</v>
      </c>
      <c r="AG299" s="291">
        <v>44573</v>
      </c>
      <c r="AH299" s="291" t="s">
        <v>891</v>
      </c>
      <c r="AI299" s="291">
        <v>44522</v>
      </c>
      <c r="AJ299" s="291" t="s">
        <v>891</v>
      </c>
      <c r="AK299" s="283"/>
    </row>
    <row r="300" spans="1:37" hidden="1" x14ac:dyDescent="0.3">
      <c r="A300" s="282">
        <v>53446</v>
      </c>
      <c r="B300" s="283" t="s">
        <v>1313</v>
      </c>
      <c r="C300" s="146" t="s">
        <v>612</v>
      </c>
      <c r="D300" s="284">
        <v>3.04</v>
      </c>
      <c r="E300" s="283"/>
      <c r="F300" s="283"/>
      <c r="G300" s="283" t="s">
        <v>891</v>
      </c>
      <c r="H300" s="285">
        <v>2123</v>
      </c>
      <c r="I300" s="24">
        <v>103003</v>
      </c>
      <c r="J300" s="286">
        <v>3.04</v>
      </c>
      <c r="K300" s="285">
        <v>1248</v>
      </c>
      <c r="L300" s="287">
        <v>14.768695652173912</v>
      </c>
      <c r="M300" s="288">
        <v>464.5</v>
      </c>
      <c r="N300" s="286">
        <v>1412.08</v>
      </c>
      <c r="O300" s="289" t="s">
        <v>890</v>
      </c>
      <c r="P300" s="288">
        <v>0</v>
      </c>
      <c r="Q300" s="290">
        <v>0</v>
      </c>
      <c r="R300" s="291" t="s">
        <v>891</v>
      </c>
      <c r="S300" s="283" t="s">
        <v>1314</v>
      </c>
      <c r="T300" s="44">
        <v>1</v>
      </c>
      <c r="U300" s="292">
        <v>51</v>
      </c>
      <c r="V300" s="293">
        <v>19</v>
      </c>
      <c r="W300" s="294" t="s">
        <v>891</v>
      </c>
      <c r="X300" s="295" t="s">
        <v>891</v>
      </c>
      <c r="Y300" s="296">
        <v>0</v>
      </c>
      <c r="Z300" s="296" t="s">
        <v>891</v>
      </c>
      <c r="AA300" s="295" t="s">
        <v>891</v>
      </c>
      <c r="AB300" s="296">
        <v>0</v>
      </c>
      <c r="AC300" s="296"/>
      <c r="AD300" s="297" t="s">
        <v>891</v>
      </c>
      <c r="AE300" s="298" t="s">
        <v>891</v>
      </c>
      <c r="AF300" s="288">
        <v>576</v>
      </c>
      <c r="AG300" s="291">
        <v>45169</v>
      </c>
      <c r="AH300" s="291" t="s">
        <v>891</v>
      </c>
      <c r="AI300" s="291">
        <v>45174</v>
      </c>
      <c r="AJ300" s="291" t="s">
        <v>891</v>
      </c>
      <c r="AK300" s="283"/>
    </row>
    <row r="301" spans="1:37" hidden="1" x14ac:dyDescent="0.3">
      <c r="A301" s="282">
        <v>53813</v>
      </c>
      <c r="B301" s="283" t="s">
        <v>1315</v>
      </c>
      <c r="C301" s="146" t="s">
        <v>346</v>
      </c>
      <c r="D301" s="284">
        <v>80</v>
      </c>
      <c r="E301" s="283"/>
      <c r="F301" s="283"/>
      <c r="G301" s="283" t="s">
        <v>891</v>
      </c>
      <c r="H301" s="285">
        <v>184</v>
      </c>
      <c r="I301" s="24">
        <v>103003</v>
      </c>
      <c r="J301" s="286">
        <v>80</v>
      </c>
      <c r="K301" s="285">
        <v>9</v>
      </c>
      <c r="L301" s="287">
        <v>245.33333333333331</v>
      </c>
      <c r="M301" s="288">
        <v>0</v>
      </c>
      <c r="N301" s="286">
        <v>0</v>
      </c>
      <c r="O301" s="289" t="s">
        <v>890</v>
      </c>
      <c r="P301" s="288">
        <v>0</v>
      </c>
      <c r="Q301" s="290">
        <v>0</v>
      </c>
      <c r="R301" s="291" t="s">
        <v>891</v>
      </c>
      <c r="S301" s="283" t="s">
        <v>1232</v>
      </c>
      <c r="T301" s="44">
        <v>1</v>
      </c>
      <c r="U301" s="292">
        <v>51</v>
      </c>
      <c r="V301" s="293">
        <v>13</v>
      </c>
      <c r="W301" s="294" t="s">
        <v>891</v>
      </c>
      <c r="X301" s="295" t="s">
        <v>891</v>
      </c>
      <c r="Y301" s="296">
        <v>0</v>
      </c>
      <c r="Z301" s="296">
        <v>10273</v>
      </c>
      <c r="AA301" s="295">
        <v>2023</v>
      </c>
      <c r="AB301" s="296">
        <v>50</v>
      </c>
      <c r="AC301" s="296">
        <v>50</v>
      </c>
      <c r="AD301" s="297" t="s">
        <v>2054</v>
      </c>
      <c r="AE301" s="298">
        <v>45190</v>
      </c>
      <c r="AF301" s="288">
        <v>4</v>
      </c>
      <c r="AG301" s="291">
        <v>44522</v>
      </c>
      <c r="AH301" s="291" t="s">
        <v>891</v>
      </c>
      <c r="AI301" s="291">
        <v>45156</v>
      </c>
      <c r="AJ301" s="291" t="s">
        <v>891</v>
      </c>
      <c r="AK301" s="283"/>
    </row>
    <row r="302" spans="1:37" hidden="1" x14ac:dyDescent="0.3">
      <c r="A302" s="282">
        <v>53814</v>
      </c>
      <c r="B302" s="283" t="s">
        <v>1316</v>
      </c>
      <c r="C302" s="146" t="s">
        <v>346</v>
      </c>
      <c r="D302" s="284">
        <v>124.87</v>
      </c>
      <c r="E302" s="283"/>
      <c r="F302" s="283"/>
      <c r="G302" s="283" t="s">
        <v>891</v>
      </c>
      <c r="H302" s="285">
        <v>487</v>
      </c>
      <c r="I302" s="24">
        <v>103003</v>
      </c>
      <c r="J302" s="286">
        <v>124.87</v>
      </c>
      <c r="K302" s="285">
        <v>328</v>
      </c>
      <c r="L302" s="287">
        <v>6.2976852450536658</v>
      </c>
      <c r="M302" s="288">
        <v>232.94</v>
      </c>
      <c r="N302" s="286">
        <v>29087.217799999999</v>
      </c>
      <c r="O302" s="289" t="s">
        <v>890</v>
      </c>
      <c r="P302" s="288">
        <v>0</v>
      </c>
      <c r="Q302" s="290">
        <v>0</v>
      </c>
      <c r="R302" s="291" t="s">
        <v>891</v>
      </c>
      <c r="S302" s="283" t="s">
        <v>1232</v>
      </c>
      <c r="T302" s="44">
        <v>1</v>
      </c>
      <c r="U302" s="292">
        <v>51</v>
      </c>
      <c r="V302" s="293">
        <v>13</v>
      </c>
      <c r="W302" s="294" t="s">
        <v>891</v>
      </c>
      <c r="X302" s="295" t="s">
        <v>891</v>
      </c>
      <c r="Y302" s="296">
        <v>0</v>
      </c>
      <c r="Z302" s="296">
        <v>10249</v>
      </c>
      <c r="AA302" s="295">
        <v>2023</v>
      </c>
      <c r="AB302" s="296">
        <v>672</v>
      </c>
      <c r="AC302" s="296">
        <v>800</v>
      </c>
      <c r="AD302" s="297" t="s">
        <v>2054</v>
      </c>
      <c r="AE302" s="298">
        <v>45190</v>
      </c>
      <c r="AF302" s="288">
        <v>310</v>
      </c>
      <c r="AG302" s="291">
        <v>45181</v>
      </c>
      <c r="AH302" s="291" t="s">
        <v>891</v>
      </c>
      <c r="AI302" s="291">
        <v>45156</v>
      </c>
      <c r="AJ302" s="291" t="s">
        <v>891</v>
      </c>
      <c r="AK302" s="283"/>
    </row>
    <row r="303" spans="1:37" hidden="1" x14ac:dyDescent="0.3">
      <c r="A303" s="282">
        <v>53849</v>
      </c>
      <c r="B303" s="283" t="s">
        <v>1317</v>
      </c>
      <c r="C303" s="146" t="s">
        <v>264</v>
      </c>
      <c r="D303" s="284">
        <v>36.42</v>
      </c>
      <c r="E303" s="283"/>
      <c r="F303" s="283"/>
      <c r="G303" s="283" t="s">
        <v>891</v>
      </c>
      <c r="H303" s="285">
        <v>0</v>
      </c>
      <c r="I303" s="24">
        <v>103003</v>
      </c>
      <c r="J303" s="286">
        <v>36.42</v>
      </c>
      <c r="K303" s="285">
        <v>77</v>
      </c>
      <c r="L303" s="287">
        <v>0</v>
      </c>
      <c r="M303" s="288">
        <v>124</v>
      </c>
      <c r="N303" s="286">
        <v>4516.08</v>
      </c>
      <c r="O303" s="289" t="s">
        <v>890</v>
      </c>
      <c r="P303" s="288">
        <v>0</v>
      </c>
      <c r="Q303" s="290">
        <v>0</v>
      </c>
      <c r="R303" s="291" t="s">
        <v>891</v>
      </c>
      <c r="S303" s="283" t="s">
        <v>1017</v>
      </c>
      <c r="T303" s="44">
        <v>1</v>
      </c>
      <c r="U303" s="292">
        <v>61</v>
      </c>
      <c r="V303" s="293">
        <v>15</v>
      </c>
      <c r="W303" s="294" t="s">
        <v>891</v>
      </c>
      <c r="X303" s="295" t="s">
        <v>891</v>
      </c>
      <c r="Y303" s="296">
        <v>0</v>
      </c>
      <c r="Z303" s="296">
        <v>9641</v>
      </c>
      <c r="AA303" s="295">
        <v>2023</v>
      </c>
      <c r="AB303" s="296">
        <v>20</v>
      </c>
      <c r="AC303" s="296">
        <v>20</v>
      </c>
      <c r="AD303" s="297" t="s">
        <v>2045</v>
      </c>
      <c r="AE303" s="298">
        <v>45162</v>
      </c>
      <c r="AF303" s="288">
        <v>32</v>
      </c>
      <c r="AG303" s="291">
        <v>45006</v>
      </c>
      <c r="AH303" s="291" t="s">
        <v>891</v>
      </c>
      <c r="AI303" s="291">
        <v>45145</v>
      </c>
      <c r="AJ303" s="291" t="s">
        <v>891</v>
      </c>
      <c r="AK303" s="283"/>
    </row>
    <row r="304" spans="1:37" hidden="1" x14ac:dyDescent="0.3">
      <c r="A304" s="282">
        <v>54017</v>
      </c>
      <c r="B304" s="283" t="s">
        <v>1318</v>
      </c>
      <c r="C304" s="146" t="s">
        <v>31</v>
      </c>
      <c r="D304" s="284">
        <v>4.2</v>
      </c>
      <c r="E304" s="283"/>
      <c r="F304" s="283"/>
      <c r="G304" s="283" t="s">
        <v>891</v>
      </c>
      <c r="H304" s="285">
        <v>0</v>
      </c>
      <c r="I304" s="24">
        <v>103003</v>
      </c>
      <c r="J304" s="286">
        <v>4.2</v>
      </c>
      <c r="K304" s="285">
        <v>174</v>
      </c>
      <c r="L304" s="287">
        <v>0</v>
      </c>
      <c r="M304" s="288">
        <v>206.94</v>
      </c>
      <c r="N304" s="286">
        <v>869.14800000000002</v>
      </c>
      <c r="O304" s="289" t="s">
        <v>890</v>
      </c>
      <c r="P304" s="288">
        <v>0</v>
      </c>
      <c r="Q304" s="290">
        <v>0</v>
      </c>
      <c r="R304" s="291" t="s">
        <v>891</v>
      </c>
      <c r="S304" s="283" t="s">
        <v>996</v>
      </c>
      <c r="T304" s="44">
        <v>1</v>
      </c>
      <c r="U304" s="292">
        <v>55</v>
      </c>
      <c r="V304" s="293">
        <v>32</v>
      </c>
      <c r="W304" s="294">
        <v>2442</v>
      </c>
      <c r="X304" s="295">
        <v>2023</v>
      </c>
      <c r="Y304" s="296">
        <v>60</v>
      </c>
      <c r="Z304" s="296" t="s">
        <v>891</v>
      </c>
      <c r="AA304" s="295" t="s">
        <v>891</v>
      </c>
      <c r="AB304" s="296">
        <v>0</v>
      </c>
      <c r="AC304" s="296"/>
      <c r="AD304" s="297" t="s">
        <v>891</v>
      </c>
      <c r="AE304" s="298" t="s">
        <v>891</v>
      </c>
      <c r="AF304" s="288">
        <v>60</v>
      </c>
      <c r="AG304" s="291">
        <v>44530</v>
      </c>
      <c r="AH304" s="291" t="s">
        <v>891</v>
      </c>
      <c r="AI304" s="291">
        <v>44516</v>
      </c>
      <c r="AJ304" s="291" t="s">
        <v>891</v>
      </c>
      <c r="AK304" s="283"/>
    </row>
    <row r="305" spans="1:37" hidden="1" x14ac:dyDescent="0.3">
      <c r="A305" s="282">
        <v>54018</v>
      </c>
      <c r="B305" s="283" t="s">
        <v>1319</v>
      </c>
      <c r="C305" s="146" t="s">
        <v>31</v>
      </c>
      <c r="D305" s="284">
        <v>2.5499999999999998</v>
      </c>
      <c r="E305" s="283"/>
      <c r="F305" s="283"/>
      <c r="G305" s="283" t="s">
        <v>891</v>
      </c>
      <c r="H305" s="285">
        <v>480</v>
      </c>
      <c r="I305" s="24">
        <v>103003</v>
      </c>
      <c r="J305" s="286">
        <v>2.5499999999999998</v>
      </c>
      <c r="K305" s="285">
        <v>100</v>
      </c>
      <c r="L305" s="287">
        <v>57.623049219687879</v>
      </c>
      <c r="M305" s="288">
        <v>0</v>
      </c>
      <c r="N305" s="286">
        <v>0</v>
      </c>
      <c r="O305" s="289" t="s">
        <v>890</v>
      </c>
      <c r="P305" s="288">
        <v>0</v>
      </c>
      <c r="Q305" s="290">
        <v>0</v>
      </c>
      <c r="R305" s="291" t="s">
        <v>891</v>
      </c>
      <c r="S305" s="283" t="s">
        <v>996</v>
      </c>
      <c r="T305" s="44">
        <v>1</v>
      </c>
      <c r="U305" s="292">
        <v>55</v>
      </c>
      <c r="V305" s="293">
        <v>32</v>
      </c>
      <c r="W305" s="294" t="s">
        <v>891</v>
      </c>
      <c r="X305" s="295" t="s">
        <v>891</v>
      </c>
      <c r="Y305" s="296">
        <v>0</v>
      </c>
      <c r="Z305" s="296" t="s">
        <v>891</v>
      </c>
      <c r="AA305" s="295" t="s">
        <v>891</v>
      </c>
      <c r="AB305" s="296">
        <v>0</v>
      </c>
      <c r="AC305" s="296"/>
      <c r="AD305" s="297" t="s">
        <v>891</v>
      </c>
      <c r="AE305" s="298" t="s">
        <v>891</v>
      </c>
      <c r="AF305" s="288">
        <v>34</v>
      </c>
      <c r="AG305" s="291">
        <v>44649</v>
      </c>
      <c r="AH305" s="291" t="s">
        <v>891</v>
      </c>
      <c r="AI305" s="291">
        <v>44616</v>
      </c>
      <c r="AJ305" s="291" t="s">
        <v>891</v>
      </c>
      <c r="AK305" s="283"/>
    </row>
    <row r="306" spans="1:37" hidden="1" x14ac:dyDescent="0.3">
      <c r="A306" s="282">
        <v>54019</v>
      </c>
      <c r="B306" s="283" t="s">
        <v>1320</v>
      </c>
      <c r="C306" s="146" t="s">
        <v>264</v>
      </c>
      <c r="D306" s="284">
        <v>3.2</v>
      </c>
      <c r="E306" s="283"/>
      <c r="F306" s="283"/>
      <c r="G306" s="283" t="s">
        <v>891</v>
      </c>
      <c r="H306" s="285">
        <v>455</v>
      </c>
      <c r="I306" s="24">
        <v>103003</v>
      </c>
      <c r="J306" s="286">
        <v>3.2</v>
      </c>
      <c r="K306" s="285">
        <v>394</v>
      </c>
      <c r="L306" s="287">
        <v>12.027491408934708</v>
      </c>
      <c r="M306" s="288">
        <v>125.94</v>
      </c>
      <c r="N306" s="286">
        <v>403.00799999999998</v>
      </c>
      <c r="O306" s="289" t="s">
        <v>890</v>
      </c>
      <c r="P306" s="288">
        <v>0</v>
      </c>
      <c r="Q306" s="290">
        <v>0</v>
      </c>
      <c r="R306" s="291" t="s">
        <v>891</v>
      </c>
      <c r="S306" s="283" t="s">
        <v>1321</v>
      </c>
      <c r="T306" s="44">
        <v>1</v>
      </c>
      <c r="U306" s="292">
        <v>55</v>
      </c>
      <c r="V306" s="293">
        <v>45</v>
      </c>
      <c r="W306" s="294">
        <v>2442</v>
      </c>
      <c r="X306" s="295">
        <v>2023</v>
      </c>
      <c r="Y306" s="296">
        <v>100</v>
      </c>
      <c r="Z306" s="296" t="s">
        <v>891</v>
      </c>
      <c r="AA306" s="295" t="s">
        <v>891</v>
      </c>
      <c r="AB306" s="296">
        <v>0</v>
      </c>
      <c r="AC306" s="296"/>
      <c r="AD306" s="297" t="s">
        <v>891</v>
      </c>
      <c r="AE306" s="298" t="s">
        <v>891</v>
      </c>
      <c r="AF306" s="288">
        <v>152</v>
      </c>
      <c r="AG306" s="291">
        <v>44965</v>
      </c>
      <c r="AH306" s="291" t="s">
        <v>891</v>
      </c>
      <c r="AI306" s="291">
        <v>44917</v>
      </c>
      <c r="AJ306" s="291" t="s">
        <v>891</v>
      </c>
      <c r="AK306" s="283"/>
    </row>
    <row r="307" spans="1:37" hidden="1" x14ac:dyDescent="0.3">
      <c r="A307" s="282">
        <v>54026</v>
      </c>
      <c r="B307" s="283" t="s">
        <v>1322</v>
      </c>
      <c r="C307" s="146" t="s">
        <v>346</v>
      </c>
      <c r="D307" s="284">
        <v>13.4</v>
      </c>
      <c r="E307" s="283"/>
      <c r="F307" s="283"/>
      <c r="G307" s="283" t="s">
        <v>891</v>
      </c>
      <c r="H307" s="285">
        <v>125</v>
      </c>
      <c r="I307" s="24">
        <v>103003</v>
      </c>
      <c r="J307" s="286">
        <v>13.4</v>
      </c>
      <c r="K307" s="285">
        <v>55</v>
      </c>
      <c r="L307" s="287">
        <v>25.40650406504065</v>
      </c>
      <c r="M307" s="288">
        <v>0</v>
      </c>
      <c r="N307" s="286">
        <v>0</v>
      </c>
      <c r="O307" s="289" t="s">
        <v>890</v>
      </c>
      <c r="P307" s="288">
        <v>0</v>
      </c>
      <c r="Q307" s="290">
        <v>0</v>
      </c>
      <c r="R307" s="291" t="s">
        <v>891</v>
      </c>
      <c r="S307" s="283" t="s">
        <v>996</v>
      </c>
      <c r="T307" s="44">
        <v>1</v>
      </c>
      <c r="U307" s="292">
        <v>55</v>
      </c>
      <c r="V307" s="293">
        <v>32</v>
      </c>
      <c r="W307" s="294" t="s">
        <v>891</v>
      </c>
      <c r="X307" s="295" t="s">
        <v>891</v>
      </c>
      <c r="Y307" s="296">
        <v>0</v>
      </c>
      <c r="Z307" s="296" t="s">
        <v>891</v>
      </c>
      <c r="AA307" s="295" t="s">
        <v>891</v>
      </c>
      <c r="AB307" s="296">
        <v>0</v>
      </c>
      <c r="AC307" s="296"/>
      <c r="AD307" s="297" t="s">
        <v>891</v>
      </c>
      <c r="AE307" s="298" t="s">
        <v>891</v>
      </c>
      <c r="AF307" s="288">
        <v>20</v>
      </c>
      <c r="AG307" s="291">
        <v>44965</v>
      </c>
      <c r="AH307" s="291" t="s">
        <v>891</v>
      </c>
      <c r="AI307" s="291">
        <v>44917</v>
      </c>
      <c r="AJ307" s="291" t="s">
        <v>891</v>
      </c>
      <c r="AK307" s="283"/>
    </row>
    <row r="308" spans="1:37" hidden="1" x14ac:dyDescent="0.3">
      <c r="A308" s="282">
        <v>54029</v>
      </c>
      <c r="B308" s="283" t="s">
        <v>1323</v>
      </c>
      <c r="C308" s="146" t="s">
        <v>31</v>
      </c>
      <c r="D308" s="284">
        <v>0.08</v>
      </c>
      <c r="E308" s="283"/>
      <c r="F308" s="283"/>
      <c r="G308" s="283" t="s">
        <v>891</v>
      </c>
      <c r="H308" s="285">
        <v>2115</v>
      </c>
      <c r="I308" s="24">
        <v>103003</v>
      </c>
      <c r="J308" s="286">
        <v>0.08</v>
      </c>
      <c r="K308" s="285">
        <v>1650</v>
      </c>
      <c r="L308" s="287">
        <v>15.381818181818181</v>
      </c>
      <c r="M308" s="288">
        <v>360</v>
      </c>
      <c r="N308" s="286">
        <v>28.8</v>
      </c>
      <c r="O308" s="289" t="s">
        <v>890</v>
      </c>
      <c r="P308" s="288">
        <v>0</v>
      </c>
      <c r="Q308" s="290">
        <v>0</v>
      </c>
      <c r="R308" s="291" t="s">
        <v>891</v>
      </c>
      <c r="S308" s="283" t="s">
        <v>1187</v>
      </c>
      <c r="T308" s="44">
        <v>1</v>
      </c>
      <c r="U308" s="292">
        <v>67</v>
      </c>
      <c r="V308" s="293">
        <v>5</v>
      </c>
      <c r="W308" s="294" t="s">
        <v>891</v>
      </c>
      <c r="X308" s="295" t="s">
        <v>891</v>
      </c>
      <c r="Y308" s="296">
        <v>0</v>
      </c>
      <c r="Z308" s="296" t="s">
        <v>891</v>
      </c>
      <c r="AA308" s="295" t="s">
        <v>891</v>
      </c>
      <c r="AB308" s="296">
        <v>0</v>
      </c>
      <c r="AC308" s="296"/>
      <c r="AD308" s="297" t="s">
        <v>891</v>
      </c>
      <c r="AE308" s="298" t="s">
        <v>891</v>
      </c>
      <c r="AF308" s="288">
        <v>550</v>
      </c>
      <c r="AG308" s="291">
        <v>44161</v>
      </c>
      <c r="AH308" s="291" t="s">
        <v>891</v>
      </c>
      <c r="AI308" s="291">
        <v>44369</v>
      </c>
      <c r="AJ308" s="291" t="s">
        <v>891</v>
      </c>
      <c r="AK308" s="283"/>
    </row>
    <row r="309" spans="1:37" hidden="1" x14ac:dyDescent="0.3">
      <c r="A309" s="282">
        <v>54032</v>
      </c>
      <c r="B309" s="283" t="s">
        <v>1324</v>
      </c>
      <c r="C309" s="146" t="s">
        <v>264</v>
      </c>
      <c r="D309" s="284">
        <v>7.0000000000000007E-2</v>
      </c>
      <c r="E309" s="283"/>
      <c r="F309" s="283"/>
      <c r="G309" s="283" t="s">
        <v>891</v>
      </c>
      <c r="H309" s="285">
        <v>22466</v>
      </c>
      <c r="I309" s="24">
        <v>103003</v>
      </c>
      <c r="J309" s="286">
        <v>7.0000000000000007E-2</v>
      </c>
      <c r="K309" s="285">
        <v>10324</v>
      </c>
      <c r="L309" s="287">
        <v>21.893058654998683</v>
      </c>
      <c r="M309" s="288">
        <v>0</v>
      </c>
      <c r="N309" s="286">
        <v>0</v>
      </c>
      <c r="O309" s="289" t="s">
        <v>890</v>
      </c>
      <c r="P309" s="288">
        <v>0</v>
      </c>
      <c r="Q309" s="290">
        <v>0</v>
      </c>
      <c r="R309" s="291" t="s">
        <v>891</v>
      </c>
      <c r="S309" s="283" t="s">
        <v>1187</v>
      </c>
      <c r="T309" s="44">
        <v>1</v>
      </c>
      <c r="U309" s="292">
        <v>67</v>
      </c>
      <c r="V309" s="293">
        <v>5</v>
      </c>
      <c r="W309" s="294" t="s">
        <v>891</v>
      </c>
      <c r="X309" s="295" t="s">
        <v>891</v>
      </c>
      <c r="Y309" s="296">
        <v>0</v>
      </c>
      <c r="Z309" s="296" t="s">
        <v>891</v>
      </c>
      <c r="AA309" s="295" t="s">
        <v>891</v>
      </c>
      <c r="AB309" s="296">
        <v>0</v>
      </c>
      <c r="AC309" s="296"/>
      <c r="AD309" s="297" t="s">
        <v>891</v>
      </c>
      <c r="AE309" s="298" t="s">
        <v>891</v>
      </c>
      <c r="AF309" s="288">
        <v>4104</v>
      </c>
      <c r="AG309" s="291">
        <v>44560</v>
      </c>
      <c r="AH309" s="291" t="s">
        <v>891</v>
      </c>
      <c r="AI309" s="291">
        <v>44547</v>
      </c>
      <c r="AJ309" s="291" t="s">
        <v>891</v>
      </c>
      <c r="AK309" s="283"/>
    </row>
    <row r="310" spans="1:37" hidden="1" x14ac:dyDescent="0.3">
      <c r="A310" s="282">
        <v>54144</v>
      </c>
      <c r="B310" s="283" t="s">
        <v>1325</v>
      </c>
      <c r="C310" s="146" t="s">
        <v>264</v>
      </c>
      <c r="D310" s="284">
        <v>1.29</v>
      </c>
      <c r="E310" s="283"/>
      <c r="F310" s="283"/>
      <c r="G310" s="283" t="s">
        <v>891</v>
      </c>
      <c r="H310" s="285">
        <v>326</v>
      </c>
      <c r="I310" s="24">
        <v>103003</v>
      </c>
      <c r="J310" s="286">
        <v>1.29</v>
      </c>
      <c r="K310" s="285">
        <v>253</v>
      </c>
      <c r="L310" s="287">
        <v>11.963302752293579</v>
      </c>
      <c r="M310" s="288">
        <v>164.5</v>
      </c>
      <c r="N310" s="286">
        <v>212.20500000000001</v>
      </c>
      <c r="O310" s="289" t="s">
        <v>890</v>
      </c>
      <c r="P310" s="288">
        <v>0</v>
      </c>
      <c r="Q310" s="290">
        <v>0</v>
      </c>
      <c r="R310" s="291" t="s">
        <v>891</v>
      </c>
      <c r="S310" s="283" t="s">
        <v>996</v>
      </c>
      <c r="T310" s="44">
        <v>1</v>
      </c>
      <c r="U310" s="292">
        <v>55</v>
      </c>
      <c r="V310" s="293">
        <v>32</v>
      </c>
      <c r="W310" s="294" t="s">
        <v>891</v>
      </c>
      <c r="X310" s="295" t="s">
        <v>891</v>
      </c>
      <c r="Y310" s="296">
        <v>0</v>
      </c>
      <c r="Z310" s="296" t="s">
        <v>891</v>
      </c>
      <c r="AA310" s="295" t="s">
        <v>891</v>
      </c>
      <c r="AB310" s="296">
        <v>0</v>
      </c>
      <c r="AC310" s="296"/>
      <c r="AD310" s="297" t="s">
        <v>891</v>
      </c>
      <c r="AE310" s="298" t="s">
        <v>891</v>
      </c>
      <c r="AF310" s="288">
        <v>110</v>
      </c>
      <c r="AG310" s="291">
        <v>43893</v>
      </c>
      <c r="AH310" s="291" t="s">
        <v>891</v>
      </c>
      <c r="AI310" s="291">
        <v>44061</v>
      </c>
      <c r="AJ310" s="291" t="s">
        <v>891</v>
      </c>
      <c r="AK310" s="283"/>
    </row>
    <row r="311" spans="1:37" hidden="1" x14ac:dyDescent="0.3">
      <c r="A311" s="282">
        <v>54550</v>
      </c>
      <c r="B311" s="283" t="s">
        <v>1326</v>
      </c>
      <c r="C311" s="146" t="s">
        <v>346</v>
      </c>
      <c r="D311" s="284">
        <v>140</v>
      </c>
      <c r="E311" s="283"/>
      <c r="F311" s="283"/>
      <c r="G311" s="283" t="s">
        <v>891</v>
      </c>
      <c r="H311" s="285">
        <v>763</v>
      </c>
      <c r="I311" s="24">
        <v>103003</v>
      </c>
      <c r="J311" s="286">
        <v>140</v>
      </c>
      <c r="K311" s="285">
        <v>497</v>
      </c>
      <c r="L311" s="287">
        <v>16.34883222626955</v>
      </c>
      <c r="M311" s="288">
        <v>77.06</v>
      </c>
      <c r="N311" s="286">
        <v>10788.4</v>
      </c>
      <c r="O311" s="289" t="s">
        <v>890</v>
      </c>
      <c r="P311" s="288">
        <v>0</v>
      </c>
      <c r="Q311" s="290">
        <v>0</v>
      </c>
      <c r="R311" s="291" t="s">
        <v>891</v>
      </c>
      <c r="S311" s="283" t="s">
        <v>1045</v>
      </c>
      <c r="T311" s="44">
        <v>1</v>
      </c>
      <c r="U311" s="292">
        <v>69</v>
      </c>
      <c r="V311" s="293">
        <v>10</v>
      </c>
      <c r="W311" s="294" t="s">
        <v>891</v>
      </c>
      <c r="X311" s="295" t="s">
        <v>891</v>
      </c>
      <c r="Y311" s="296">
        <v>0</v>
      </c>
      <c r="Z311" s="296" t="s">
        <v>891</v>
      </c>
      <c r="AA311" s="295" t="s">
        <v>891</v>
      </c>
      <c r="AB311" s="296">
        <v>0</v>
      </c>
      <c r="AC311" s="296"/>
      <c r="AD311" s="297" t="s">
        <v>891</v>
      </c>
      <c r="AE311" s="298" t="s">
        <v>891</v>
      </c>
      <c r="AF311" s="288">
        <v>186</v>
      </c>
      <c r="AG311" s="291">
        <v>44519</v>
      </c>
      <c r="AH311" s="291" t="s">
        <v>891</v>
      </c>
      <c r="AI311" s="291">
        <v>44883</v>
      </c>
      <c r="AJ311" s="291" t="s">
        <v>891</v>
      </c>
      <c r="AK311" s="283"/>
    </row>
    <row r="312" spans="1:37" hidden="1" x14ac:dyDescent="0.3">
      <c r="A312" s="282">
        <v>54552</v>
      </c>
      <c r="B312" s="283" t="s">
        <v>1327</v>
      </c>
      <c r="C312" s="146" t="s">
        <v>346</v>
      </c>
      <c r="D312" s="284">
        <v>107</v>
      </c>
      <c r="E312" s="283"/>
      <c r="F312" s="283"/>
      <c r="G312" s="283" t="s">
        <v>891</v>
      </c>
      <c r="H312" s="285">
        <v>805</v>
      </c>
      <c r="I312" s="24">
        <v>103003</v>
      </c>
      <c r="J312" s="286">
        <v>107</v>
      </c>
      <c r="K312" s="285">
        <v>269</v>
      </c>
      <c r="L312" s="287">
        <v>9.0368208352043116</v>
      </c>
      <c r="M312" s="288">
        <v>798.44</v>
      </c>
      <c r="N312" s="286">
        <v>85433.08</v>
      </c>
      <c r="O312" s="289" t="s">
        <v>890</v>
      </c>
      <c r="P312" s="288">
        <v>0</v>
      </c>
      <c r="Q312" s="290">
        <v>0</v>
      </c>
      <c r="R312" s="291" t="s">
        <v>891</v>
      </c>
      <c r="S312" s="283" t="s">
        <v>1045</v>
      </c>
      <c r="T312" s="44">
        <v>1</v>
      </c>
      <c r="U312" s="292">
        <v>69</v>
      </c>
      <c r="V312" s="293">
        <v>10</v>
      </c>
      <c r="W312" s="294" t="s">
        <v>891</v>
      </c>
      <c r="X312" s="295" t="s">
        <v>891</v>
      </c>
      <c r="Y312" s="296">
        <v>0</v>
      </c>
      <c r="Z312" s="296" t="s">
        <v>891</v>
      </c>
      <c r="AA312" s="295" t="s">
        <v>891</v>
      </c>
      <c r="AB312" s="296">
        <v>0</v>
      </c>
      <c r="AC312" s="296"/>
      <c r="AD312" s="297" t="s">
        <v>891</v>
      </c>
      <c r="AE312" s="298" t="s">
        <v>891</v>
      </c>
      <c r="AF312" s="288">
        <v>356</v>
      </c>
      <c r="AG312" s="291">
        <v>45169</v>
      </c>
      <c r="AH312" s="291" t="s">
        <v>891</v>
      </c>
      <c r="AI312" s="291">
        <v>45156</v>
      </c>
      <c r="AJ312" s="291" t="s">
        <v>891</v>
      </c>
      <c r="AK312" s="283"/>
    </row>
    <row r="313" spans="1:37" hidden="1" x14ac:dyDescent="0.3">
      <c r="A313" s="282">
        <v>54586</v>
      </c>
      <c r="B313" s="283" t="s">
        <v>1328</v>
      </c>
      <c r="C313" s="146" t="s">
        <v>264</v>
      </c>
      <c r="D313" s="284">
        <v>15</v>
      </c>
      <c r="E313" s="283"/>
      <c r="F313" s="283"/>
      <c r="G313" s="283" t="s">
        <v>891</v>
      </c>
      <c r="H313" s="285">
        <v>10</v>
      </c>
      <c r="I313" s="24">
        <v>103003</v>
      </c>
      <c r="J313" s="286">
        <v>15</v>
      </c>
      <c r="K313" s="285">
        <v>62</v>
      </c>
      <c r="L313" s="287">
        <v>1.7391304347826089</v>
      </c>
      <c r="M313" s="288">
        <v>93.5</v>
      </c>
      <c r="N313" s="286">
        <v>1402.5</v>
      </c>
      <c r="O313" s="289" t="s">
        <v>890</v>
      </c>
      <c r="P313" s="288">
        <v>0</v>
      </c>
      <c r="Q313" s="290">
        <v>0</v>
      </c>
      <c r="R313" s="291" t="s">
        <v>891</v>
      </c>
      <c r="S313" s="283" t="s">
        <v>1047</v>
      </c>
      <c r="T313" s="44">
        <v>1</v>
      </c>
      <c r="U313" s="292">
        <v>61</v>
      </c>
      <c r="V313" s="293">
        <v>2</v>
      </c>
      <c r="W313" s="294" t="s">
        <v>891</v>
      </c>
      <c r="X313" s="295" t="s">
        <v>891</v>
      </c>
      <c r="Y313" s="296">
        <v>0</v>
      </c>
      <c r="Z313" s="296" t="s">
        <v>891</v>
      </c>
      <c r="AA313" s="295" t="s">
        <v>891</v>
      </c>
      <c r="AB313" s="296">
        <v>0</v>
      </c>
      <c r="AC313" s="296"/>
      <c r="AD313" s="297" t="s">
        <v>891</v>
      </c>
      <c r="AE313" s="298" t="s">
        <v>891</v>
      </c>
      <c r="AF313" s="288">
        <v>24</v>
      </c>
      <c r="AG313" s="291">
        <v>45160</v>
      </c>
      <c r="AH313" s="291" t="s">
        <v>891</v>
      </c>
      <c r="AI313" s="291">
        <v>45145</v>
      </c>
      <c r="AJ313" s="291" t="s">
        <v>891</v>
      </c>
      <c r="AK313" s="283"/>
    </row>
    <row r="314" spans="1:37" hidden="1" x14ac:dyDescent="0.3">
      <c r="A314" s="282">
        <v>54587</v>
      </c>
      <c r="B314" s="283" t="s">
        <v>1329</v>
      </c>
      <c r="C314" s="146" t="s">
        <v>264</v>
      </c>
      <c r="D314" s="284">
        <v>17.829999999999998</v>
      </c>
      <c r="E314" s="283"/>
      <c r="F314" s="283"/>
      <c r="G314" s="283" t="s">
        <v>891</v>
      </c>
      <c r="H314" s="285">
        <v>27</v>
      </c>
      <c r="I314" s="24">
        <v>103003</v>
      </c>
      <c r="J314" s="286">
        <v>17.829999999999998</v>
      </c>
      <c r="K314" s="285">
        <v>71</v>
      </c>
      <c r="L314" s="287">
        <v>4.5</v>
      </c>
      <c r="M314" s="288">
        <v>81</v>
      </c>
      <c r="N314" s="286">
        <v>1444.23</v>
      </c>
      <c r="O314" s="289" t="s">
        <v>890</v>
      </c>
      <c r="P314" s="288">
        <v>0</v>
      </c>
      <c r="Q314" s="290">
        <v>0</v>
      </c>
      <c r="R314" s="291" t="s">
        <v>891</v>
      </c>
      <c r="S314" s="283" t="s">
        <v>1047</v>
      </c>
      <c r="T314" s="44">
        <v>1</v>
      </c>
      <c r="U314" s="292">
        <v>61</v>
      </c>
      <c r="V314" s="293">
        <v>2</v>
      </c>
      <c r="W314" s="294" t="s">
        <v>891</v>
      </c>
      <c r="X314" s="295" t="s">
        <v>891</v>
      </c>
      <c r="Y314" s="296">
        <v>0</v>
      </c>
      <c r="Z314" s="296" t="s">
        <v>891</v>
      </c>
      <c r="AA314" s="295" t="s">
        <v>891</v>
      </c>
      <c r="AB314" s="296">
        <v>0</v>
      </c>
      <c r="AC314" s="296"/>
      <c r="AD314" s="297" t="s">
        <v>891</v>
      </c>
      <c r="AE314" s="298" t="s">
        <v>891</v>
      </c>
      <c r="AF314" s="288">
        <v>24</v>
      </c>
      <c r="AG314" s="291">
        <v>45180</v>
      </c>
      <c r="AH314" s="291" t="s">
        <v>891</v>
      </c>
      <c r="AI314" s="291">
        <v>45145</v>
      </c>
      <c r="AJ314" s="291" t="s">
        <v>891</v>
      </c>
      <c r="AK314" s="283"/>
    </row>
    <row r="315" spans="1:37" hidden="1" x14ac:dyDescent="0.3">
      <c r="A315" s="282">
        <v>54680</v>
      </c>
      <c r="B315" s="283" t="s">
        <v>1330</v>
      </c>
      <c r="C315" s="146" t="s">
        <v>561</v>
      </c>
      <c r="D315" s="284">
        <v>38.31</v>
      </c>
      <c r="E315" s="283"/>
      <c r="F315" s="283" t="s">
        <v>1331</v>
      </c>
      <c r="G315" s="283" t="s">
        <v>1203</v>
      </c>
      <c r="H315" s="285">
        <v>130</v>
      </c>
      <c r="I315" s="24">
        <v>103003</v>
      </c>
      <c r="J315" s="286">
        <v>53.8</v>
      </c>
      <c r="K315" s="285">
        <v>151</v>
      </c>
      <c r="L315" s="287">
        <v>10.333863275039745</v>
      </c>
      <c r="M315" s="288">
        <v>96.44</v>
      </c>
      <c r="N315" s="286">
        <v>3694.6163999999999</v>
      </c>
      <c r="O315" s="289" t="s">
        <v>1204</v>
      </c>
      <c r="P315" s="288">
        <v>5500</v>
      </c>
      <c r="Q315" s="290">
        <v>210705</v>
      </c>
      <c r="R315" s="291">
        <v>45328</v>
      </c>
      <c r="S315" s="283" t="s">
        <v>1332</v>
      </c>
      <c r="T315" s="44">
        <v>1</v>
      </c>
      <c r="U315" s="292">
        <v>51</v>
      </c>
      <c r="V315" s="293">
        <v>30</v>
      </c>
      <c r="W315" s="294" t="s">
        <v>891</v>
      </c>
      <c r="X315" s="295" t="s">
        <v>891</v>
      </c>
      <c r="Y315" s="296">
        <v>0</v>
      </c>
      <c r="Z315" s="296" t="s">
        <v>891</v>
      </c>
      <c r="AA315" s="295" t="s">
        <v>891</v>
      </c>
      <c r="AB315" s="296">
        <v>0</v>
      </c>
      <c r="AC315" s="296"/>
      <c r="AD315" s="297" t="s">
        <v>891</v>
      </c>
      <c r="AE315" s="298" t="s">
        <v>891</v>
      </c>
      <c r="AF315" s="288">
        <v>50</v>
      </c>
      <c r="AG315" s="291">
        <v>44616</v>
      </c>
      <c r="AH315" s="291" t="s">
        <v>891</v>
      </c>
      <c r="AI315" s="291">
        <v>44544</v>
      </c>
      <c r="AJ315" s="291" t="s">
        <v>891</v>
      </c>
      <c r="AK315" s="283"/>
    </row>
    <row r="316" spans="1:37" hidden="1" x14ac:dyDescent="0.3">
      <c r="A316" s="282">
        <v>54682</v>
      </c>
      <c r="B316" s="283" t="s">
        <v>1333</v>
      </c>
      <c r="C316" s="146" t="s">
        <v>261</v>
      </c>
      <c r="D316" s="284">
        <v>6.88</v>
      </c>
      <c r="E316" s="283"/>
      <c r="F316" s="283"/>
      <c r="G316" s="283" t="s">
        <v>891</v>
      </c>
      <c r="H316" s="285">
        <v>0</v>
      </c>
      <c r="I316" s="24">
        <v>103003</v>
      </c>
      <c r="J316" s="286">
        <v>6.88</v>
      </c>
      <c r="K316" s="285">
        <v>4259</v>
      </c>
      <c r="L316" s="287">
        <v>0</v>
      </c>
      <c r="M316" s="288">
        <v>7786.44</v>
      </c>
      <c r="N316" s="286">
        <v>53570.707199999997</v>
      </c>
      <c r="O316" s="289" t="s">
        <v>890</v>
      </c>
      <c r="P316" s="288">
        <v>0</v>
      </c>
      <c r="Q316" s="290">
        <v>0</v>
      </c>
      <c r="R316" s="291" t="s">
        <v>891</v>
      </c>
      <c r="S316" s="283" t="s">
        <v>933</v>
      </c>
      <c r="T316" s="44">
        <v>1</v>
      </c>
      <c r="U316" s="292">
        <v>45</v>
      </c>
      <c r="V316" s="293">
        <v>12</v>
      </c>
      <c r="W316" s="294">
        <v>7338</v>
      </c>
      <c r="X316" s="295">
        <v>2023</v>
      </c>
      <c r="Y316" s="296">
        <v>1836</v>
      </c>
      <c r="Z316" s="296" t="s">
        <v>891</v>
      </c>
      <c r="AA316" s="295" t="s">
        <v>891</v>
      </c>
      <c r="AB316" s="296">
        <v>0</v>
      </c>
      <c r="AC316" s="296"/>
      <c r="AD316" s="297" t="s">
        <v>891</v>
      </c>
      <c r="AE316" s="298" t="s">
        <v>891</v>
      </c>
      <c r="AF316" s="288">
        <v>2138</v>
      </c>
      <c r="AG316" s="291">
        <v>44924</v>
      </c>
      <c r="AH316" s="291" t="s">
        <v>891</v>
      </c>
      <c r="AI316" s="291">
        <v>44910</v>
      </c>
      <c r="AJ316" s="291" t="s">
        <v>891</v>
      </c>
      <c r="AK316" s="283"/>
    </row>
    <row r="317" spans="1:37" hidden="1" x14ac:dyDescent="0.3">
      <c r="A317" s="282">
        <v>55836</v>
      </c>
      <c r="B317" s="283" t="s">
        <v>1334</v>
      </c>
      <c r="C317" s="146" t="s">
        <v>264</v>
      </c>
      <c r="D317" s="284">
        <v>0.51</v>
      </c>
      <c r="E317" s="283"/>
      <c r="F317" s="283"/>
      <c r="G317" s="283" t="s">
        <v>891</v>
      </c>
      <c r="H317" s="285">
        <v>9108</v>
      </c>
      <c r="I317" s="24">
        <v>103003</v>
      </c>
      <c r="J317" s="286">
        <v>0.51</v>
      </c>
      <c r="K317" s="285"/>
      <c r="L317" s="287">
        <v>0</v>
      </c>
      <c r="M317" s="288">
        <v>0</v>
      </c>
      <c r="N317" s="286">
        <v>0</v>
      </c>
      <c r="O317" s="289" t="s">
        <v>890</v>
      </c>
      <c r="P317" s="288">
        <v>0</v>
      </c>
      <c r="Q317" s="290">
        <v>0</v>
      </c>
      <c r="R317" s="291" t="s">
        <v>891</v>
      </c>
      <c r="S317" s="283" t="s">
        <v>1081</v>
      </c>
      <c r="T317" s="44">
        <v>1</v>
      </c>
      <c r="U317" s="292">
        <v>78</v>
      </c>
      <c r="V317" s="293">
        <v>2</v>
      </c>
      <c r="W317" s="294" t="s">
        <v>891</v>
      </c>
      <c r="X317" s="295" t="s">
        <v>891</v>
      </c>
      <c r="Y317" s="296">
        <v>0</v>
      </c>
      <c r="Z317" s="296" t="s">
        <v>891</v>
      </c>
      <c r="AA317" s="295" t="s">
        <v>891</v>
      </c>
      <c r="AB317" s="296">
        <v>0</v>
      </c>
      <c r="AC317" s="296"/>
      <c r="AD317" s="297" t="s">
        <v>891</v>
      </c>
      <c r="AE317" s="298" t="s">
        <v>891</v>
      </c>
      <c r="AF317" s="288">
        <v>0</v>
      </c>
      <c r="AG317" s="291">
        <v>40555</v>
      </c>
      <c r="AH317" s="291" t="s">
        <v>891</v>
      </c>
      <c r="AI317" s="291">
        <v>42571</v>
      </c>
      <c r="AJ317" s="291" t="s">
        <v>891</v>
      </c>
      <c r="AK317" s="283"/>
    </row>
    <row r="318" spans="1:37" hidden="1" x14ac:dyDescent="0.3">
      <c r="A318" s="282">
        <v>56519</v>
      </c>
      <c r="B318" s="283" t="s">
        <v>1335</v>
      </c>
      <c r="C318" s="146" t="s">
        <v>264</v>
      </c>
      <c r="D318" s="284">
        <v>615.38</v>
      </c>
      <c r="E318" s="283"/>
      <c r="F318" s="283" t="s">
        <v>1336</v>
      </c>
      <c r="G318" s="283" t="s">
        <v>1287</v>
      </c>
      <c r="H318" s="285">
        <v>41</v>
      </c>
      <c r="I318" s="24">
        <v>103003</v>
      </c>
      <c r="J318" s="286">
        <v>689.98</v>
      </c>
      <c r="K318" s="285">
        <v>23</v>
      </c>
      <c r="L318" s="287">
        <v>20.5</v>
      </c>
      <c r="M318" s="288">
        <v>0</v>
      </c>
      <c r="N318" s="286">
        <v>0</v>
      </c>
      <c r="O318" s="289" t="s">
        <v>1288</v>
      </c>
      <c r="P318" s="288">
        <v>143</v>
      </c>
      <c r="Q318" s="290">
        <v>87999.34</v>
      </c>
      <c r="R318" s="291">
        <v>45540</v>
      </c>
      <c r="S318" s="283" t="s">
        <v>1289</v>
      </c>
      <c r="T318" s="44">
        <v>1</v>
      </c>
      <c r="U318" s="292">
        <v>51</v>
      </c>
      <c r="V318" s="293">
        <v>28</v>
      </c>
      <c r="W318" s="294" t="s">
        <v>891</v>
      </c>
      <c r="X318" s="295" t="s">
        <v>891</v>
      </c>
      <c r="Y318" s="296">
        <v>0</v>
      </c>
      <c r="Z318" s="296" t="s">
        <v>891</v>
      </c>
      <c r="AA318" s="295" t="s">
        <v>891</v>
      </c>
      <c r="AB318" s="296">
        <v>0</v>
      </c>
      <c r="AC318" s="296"/>
      <c r="AD318" s="297" t="s">
        <v>891</v>
      </c>
      <c r="AE318" s="298" t="s">
        <v>891</v>
      </c>
      <c r="AF318" s="288">
        <v>8</v>
      </c>
      <c r="AG318" s="291">
        <v>45048</v>
      </c>
      <c r="AH318" s="291" t="s">
        <v>891</v>
      </c>
      <c r="AI318" s="291">
        <v>45016</v>
      </c>
      <c r="AJ318" s="291" t="s">
        <v>891</v>
      </c>
      <c r="AK318" s="283"/>
    </row>
    <row r="319" spans="1:37" hidden="1" x14ac:dyDescent="0.3">
      <c r="A319" s="282">
        <v>56519</v>
      </c>
      <c r="B319" s="283" t="s">
        <v>1335</v>
      </c>
      <c r="C319" s="146" t="s">
        <v>264</v>
      </c>
      <c r="D319" s="284">
        <v>615.38</v>
      </c>
      <c r="E319" s="283"/>
      <c r="F319" s="283" t="s">
        <v>1336</v>
      </c>
      <c r="G319" s="283" t="s">
        <v>1287</v>
      </c>
      <c r="H319" s="285">
        <v>41</v>
      </c>
      <c r="I319" s="24">
        <v>103003</v>
      </c>
      <c r="J319" s="286">
        <v>689.98</v>
      </c>
      <c r="K319" s="285">
        <v>23</v>
      </c>
      <c r="L319" s="287">
        <v>20.5</v>
      </c>
      <c r="M319" s="288">
        <v>0</v>
      </c>
      <c r="N319" s="286">
        <v>0</v>
      </c>
      <c r="O319" s="289" t="s">
        <v>1288</v>
      </c>
      <c r="P319" s="288">
        <v>143</v>
      </c>
      <c r="Q319" s="290">
        <v>87999.34</v>
      </c>
      <c r="R319" s="291">
        <v>45540</v>
      </c>
      <c r="S319" s="283" t="s">
        <v>1289</v>
      </c>
      <c r="T319" s="44">
        <v>1</v>
      </c>
      <c r="U319" s="292">
        <v>51</v>
      </c>
      <c r="V319" s="293">
        <v>28</v>
      </c>
      <c r="W319" s="294" t="s">
        <v>891</v>
      </c>
      <c r="X319" s="295" t="s">
        <v>891</v>
      </c>
      <c r="Y319" s="296">
        <v>0</v>
      </c>
      <c r="Z319" s="296" t="s">
        <v>891</v>
      </c>
      <c r="AA319" s="295" t="s">
        <v>891</v>
      </c>
      <c r="AB319" s="296">
        <v>0</v>
      </c>
      <c r="AC319" s="296"/>
      <c r="AD319" s="297" t="s">
        <v>891</v>
      </c>
      <c r="AE319" s="298" t="s">
        <v>891</v>
      </c>
      <c r="AF319" s="288">
        <v>8</v>
      </c>
      <c r="AG319" s="291">
        <v>45048</v>
      </c>
      <c r="AH319" s="291" t="s">
        <v>891</v>
      </c>
      <c r="AI319" s="291">
        <v>45016</v>
      </c>
      <c r="AJ319" s="291" t="s">
        <v>891</v>
      </c>
      <c r="AK319" s="283"/>
    </row>
    <row r="320" spans="1:37" hidden="1" x14ac:dyDescent="0.3">
      <c r="A320" s="282">
        <v>56520</v>
      </c>
      <c r="B320" s="283" t="s">
        <v>1337</v>
      </c>
      <c r="C320" s="146" t="s">
        <v>264</v>
      </c>
      <c r="D320" s="284">
        <v>671.14</v>
      </c>
      <c r="E320" s="283"/>
      <c r="F320" s="283" t="s">
        <v>1286</v>
      </c>
      <c r="G320" s="283" t="s">
        <v>1287</v>
      </c>
      <c r="H320" s="285">
        <v>4</v>
      </c>
      <c r="I320" s="24">
        <v>103003</v>
      </c>
      <c r="J320" s="286">
        <v>671.14</v>
      </c>
      <c r="K320" s="285">
        <v>53</v>
      </c>
      <c r="L320" s="287">
        <v>0.82815734989648038</v>
      </c>
      <c r="M320" s="288">
        <v>82.94</v>
      </c>
      <c r="N320" s="286">
        <v>55664.351600000002</v>
      </c>
      <c r="O320" s="289" t="s">
        <v>1288</v>
      </c>
      <c r="P320" s="288">
        <v>109</v>
      </c>
      <c r="Q320" s="290">
        <v>73154.259999999995</v>
      </c>
      <c r="R320" s="291">
        <v>45540</v>
      </c>
      <c r="S320" s="283" t="s">
        <v>1289</v>
      </c>
      <c r="T320" s="44">
        <v>1</v>
      </c>
      <c r="U320" s="292">
        <v>51</v>
      </c>
      <c r="V320" s="293">
        <v>28</v>
      </c>
      <c r="W320" s="294" t="s">
        <v>891</v>
      </c>
      <c r="X320" s="295" t="s">
        <v>891</v>
      </c>
      <c r="Y320" s="296">
        <v>0</v>
      </c>
      <c r="Z320" s="296" t="s">
        <v>891</v>
      </c>
      <c r="AA320" s="295" t="s">
        <v>891</v>
      </c>
      <c r="AB320" s="296">
        <v>0</v>
      </c>
      <c r="AC320" s="296"/>
      <c r="AD320" s="297" t="s">
        <v>891</v>
      </c>
      <c r="AE320" s="298" t="s">
        <v>891</v>
      </c>
      <c r="AF320" s="288">
        <v>20</v>
      </c>
      <c r="AG320" s="291">
        <v>45048</v>
      </c>
      <c r="AH320" s="291" t="s">
        <v>891</v>
      </c>
      <c r="AI320" s="291">
        <v>45182</v>
      </c>
      <c r="AJ320" s="291" t="s">
        <v>891</v>
      </c>
      <c r="AK320" s="283"/>
    </row>
    <row r="321" spans="1:37" hidden="1" x14ac:dyDescent="0.3">
      <c r="A321" s="282">
        <v>56520</v>
      </c>
      <c r="B321" s="283" t="s">
        <v>1337</v>
      </c>
      <c r="C321" s="146" t="s">
        <v>264</v>
      </c>
      <c r="D321" s="284">
        <v>671.14</v>
      </c>
      <c r="E321" s="283"/>
      <c r="F321" s="283" t="s">
        <v>1286</v>
      </c>
      <c r="G321" s="283" t="s">
        <v>1287</v>
      </c>
      <c r="H321" s="285">
        <v>4</v>
      </c>
      <c r="I321" s="24">
        <v>103003</v>
      </c>
      <c r="J321" s="286">
        <v>671.14</v>
      </c>
      <c r="K321" s="285">
        <v>53</v>
      </c>
      <c r="L321" s="287">
        <v>0.82815734989648038</v>
      </c>
      <c r="M321" s="288">
        <v>82.94</v>
      </c>
      <c r="N321" s="286">
        <v>55664.351600000002</v>
      </c>
      <c r="O321" s="289" t="s">
        <v>1288</v>
      </c>
      <c r="P321" s="288">
        <v>109</v>
      </c>
      <c r="Q321" s="290">
        <v>73154.259999999995</v>
      </c>
      <c r="R321" s="291">
        <v>45540</v>
      </c>
      <c r="S321" s="283" t="s">
        <v>1289</v>
      </c>
      <c r="T321" s="44">
        <v>1</v>
      </c>
      <c r="U321" s="292">
        <v>51</v>
      </c>
      <c r="V321" s="293">
        <v>28</v>
      </c>
      <c r="W321" s="294" t="s">
        <v>891</v>
      </c>
      <c r="X321" s="295" t="s">
        <v>891</v>
      </c>
      <c r="Y321" s="296">
        <v>0</v>
      </c>
      <c r="Z321" s="296" t="s">
        <v>891</v>
      </c>
      <c r="AA321" s="295" t="s">
        <v>891</v>
      </c>
      <c r="AB321" s="296">
        <v>0</v>
      </c>
      <c r="AC321" s="296"/>
      <c r="AD321" s="297" t="s">
        <v>891</v>
      </c>
      <c r="AE321" s="298" t="s">
        <v>891</v>
      </c>
      <c r="AF321" s="288">
        <v>20</v>
      </c>
      <c r="AG321" s="291">
        <v>45048</v>
      </c>
      <c r="AH321" s="291" t="s">
        <v>891</v>
      </c>
      <c r="AI321" s="291">
        <v>45182</v>
      </c>
      <c r="AJ321" s="291" t="s">
        <v>891</v>
      </c>
      <c r="AK321" s="283"/>
    </row>
    <row r="322" spans="1:37" hidden="1" x14ac:dyDescent="0.3">
      <c r="A322" s="282">
        <v>57598</v>
      </c>
      <c r="B322" s="283" t="s">
        <v>1338</v>
      </c>
      <c r="C322" s="146" t="s">
        <v>612</v>
      </c>
      <c r="D322" s="284">
        <v>4.87</v>
      </c>
      <c r="E322" s="283"/>
      <c r="F322" s="283"/>
      <c r="G322" s="283" t="s">
        <v>891</v>
      </c>
      <c r="H322" s="285">
        <v>0</v>
      </c>
      <c r="I322" s="24">
        <v>103003</v>
      </c>
      <c r="J322" s="286">
        <v>4.87</v>
      </c>
      <c r="K322" s="285">
        <v>964</v>
      </c>
      <c r="L322" s="287">
        <v>0</v>
      </c>
      <c r="M322" s="288">
        <v>705.5</v>
      </c>
      <c r="N322" s="286">
        <v>3435.7849999999999</v>
      </c>
      <c r="O322" s="289" t="s">
        <v>890</v>
      </c>
      <c r="P322" s="288">
        <v>0</v>
      </c>
      <c r="Q322" s="290">
        <v>0</v>
      </c>
      <c r="R322" s="291" t="s">
        <v>891</v>
      </c>
      <c r="S322" s="283" t="s">
        <v>1314</v>
      </c>
      <c r="T322" s="44">
        <v>1</v>
      </c>
      <c r="U322" s="292">
        <v>51</v>
      </c>
      <c r="V322" s="293">
        <v>19</v>
      </c>
      <c r="W322" s="294" t="s">
        <v>891</v>
      </c>
      <c r="X322" s="295" t="s">
        <v>891</v>
      </c>
      <c r="Y322" s="296">
        <v>0</v>
      </c>
      <c r="Z322" s="296">
        <v>10437</v>
      </c>
      <c r="AA322" s="295">
        <v>2023</v>
      </c>
      <c r="AB322" s="296">
        <v>1000</v>
      </c>
      <c r="AC322" s="296">
        <v>1000</v>
      </c>
      <c r="AD322" s="297" t="s">
        <v>2048</v>
      </c>
      <c r="AE322" s="298">
        <v>45197</v>
      </c>
      <c r="AF322" s="288">
        <v>380</v>
      </c>
      <c r="AG322" s="291">
        <v>44539</v>
      </c>
      <c r="AH322" s="291" t="s">
        <v>891</v>
      </c>
      <c r="AI322" s="291">
        <v>45160</v>
      </c>
      <c r="AJ322" s="291" t="s">
        <v>891</v>
      </c>
      <c r="AK322" s="283"/>
    </row>
    <row r="323" spans="1:37" hidden="1" x14ac:dyDescent="0.3">
      <c r="A323" s="282">
        <v>57900</v>
      </c>
      <c r="B323" s="283" t="s">
        <v>1339</v>
      </c>
      <c r="C323" s="146" t="s">
        <v>288</v>
      </c>
      <c r="D323" s="284">
        <v>139.9</v>
      </c>
      <c r="E323" s="283"/>
      <c r="F323" s="283"/>
      <c r="G323" s="283" t="s">
        <v>891</v>
      </c>
      <c r="H323" s="285">
        <v>0</v>
      </c>
      <c r="I323" s="24">
        <v>103003</v>
      </c>
      <c r="J323" s="286">
        <v>139.9</v>
      </c>
      <c r="K323" s="285">
        <v>27</v>
      </c>
      <c r="L323" s="287">
        <v>0</v>
      </c>
      <c r="M323" s="288">
        <v>41.94</v>
      </c>
      <c r="N323" s="286">
        <v>5867.4059999999999</v>
      </c>
      <c r="O323" s="289" t="s">
        <v>890</v>
      </c>
      <c r="P323" s="288">
        <v>0</v>
      </c>
      <c r="Q323" s="290">
        <v>0</v>
      </c>
      <c r="R323" s="291" t="s">
        <v>891</v>
      </c>
      <c r="S323" s="283" t="s">
        <v>1340</v>
      </c>
      <c r="T323" s="44">
        <v>1</v>
      </c>
      <c r="U323" s="292">
        <v>76</v>
      </c>
      <c r="V323" s="293">
        <v>8</v>
      </c>
      <c r="W323" s="294" t="s">
        <v>891</v>
      </c>
      <c r="X323" s="295" t="s">
        <v>891</v>
      </c>
      <c r="Y323" s="296">
        <v>0</v>
      </c>
      <c r="Z323" s="296" t="s">
        <v>891</v>
      </c>
      <c r="AA323" s="295" t="s">
        <v>891</v>
      </c>
      <c r="AB323" s="296">
        <v>0</v>
      </c>
      <c r="AC323" s="296"/>
      <c r="AD323" s="297" t="s">
        <v>891</v>
      </c>
      <c r="AE323" s="298" t="s">
        <v>891</v>
      </c>
      <c r="AF323" s="288">
        <v>10</v>
      </c>
      <c r="AG323" s="291">
        <v>44103</v>
      </c>
      <c r="AH323" s="291" t="s">
        <v>891</v>
      </c>
      <c r="AI323" s="291">
        <v>44098</v>
      </c>
      <c r="AJ323" s="291" t="s">
        <v>891</v>
      </c>
      <c r="AK323" s="283"/>
    </row>
    <row r="324" spans="1:37" hidden="1" x14ac:dyDescent="0.3">
      <c r="A324" s="282">
        <v>58436</v>
      </c>
      <c r="B324" s="283" t="s">
        <v>1341</v>
      </c>
      <c r="C324" s="146" t="s">
        <v>264</v>
      </c>
      <c r="D324" s="284">
        <v>32</v>
      </c>
      <c r="E324" s="283"/>
      <c r="F324" s="283"/>
      <c r="G324" s="283" t="s">
        <v>891</v>
      </c>
      <c r="H324" s="285">
        <v>427</v>
      </c>
      <c r="I324" s="24">
        <v>103003</v>
      </c>
      <c r="J324" s="286">
        <v>32</v>
      </c>
      <c r="K324" s="285">
        <v>15</v>
      </c>
      <c r="L324" s="287">
        <v>341.6</v>
      </c>
      <c r="M324" s="288">
        <v>0</v>
      </c>
      <c r="N324" s="286">
        <v>0</v>
      </c>
      <c r="O324" s="289" t="s">
        <v>890</v>
      </c>
      <c r="P324" s="288">
        <v>0</v>
      </c>
      <c r="Q324" s="290">
        <v>0</v>
      </c>
      <c r="R324" s="291" t="s">
        <v>891</v>
      </c>
      <c r="S324" s="283" t="s">
        <v>1342</v>
      </c>
      <c r="T324" s="44">
        <v>1</v>
      </c>
      <c r="U324" s="292">
        <v>69</v>
      </c>
      <c r="V324" s="293">
        <v>2</v>
      </c>
      <c r="W324" s="294" t="s">
        <v>891</v>
      </c>
      <c r="X324" s="295" t="s">
        <v>891</v>
      </c>
      <c r="Y324" s="296">
        <v>0</v>
      </c>
      <c r="Z324" s="296" t="s">
        <v>891</v>
      </c>
      <c r="AA324" s="295" t="s">
        <v>891</v>
      </c>
      <c r="AB324" s="296">
        <v>0</v>
      </c>
      <c r="AC324" s="296"/>
      <c r="AD324" s="297" t="s">
        <v>891</v>
      </c>
      <c r="AE324" s="298" t="s">
        <v>891</v>
      </c>
      <c r="AF324" s="288">
        <v>6</v>
      </c>
      <c r="AG324" s="291">
        <v>44586</v>
      </c>
      <c r="AH324" s="291" t="s">
        <v>891</v>
      </c>
      <c r="AI324" s="291">
        <v>44547</v>
      </c>
      <c r="AJ324" s="291" t="s">
        <v>891</v>
      </c>
      <c r="AK324" s="283"/>
    </row>
    <row r="325" spans="1:37" hidden="1" x14ac:dyDescent="0.3">
      <c r="A325" s="282">
        <v>58706</v>
      </c>
      <c r="B325" s="283" t="s">
        <v>1343</v>
      </c>
      <c r="C325" s="146" t="s">
        <v>264</v>
      </c>
      <c r="D325" s="284">
        <v>79.73</v>
      </c>
      <c r="E325" s="283"/>
      <c r="F325" s="283"/>
      <c r="G325" s="283" t="s">
        <v>891</v>
      </c>
      <c r="H325" s="285">
        <v>0</v>
      </c>
      <c r="I325" s="24">
        <v>103003</v>
      </c>
      <c r="J325" s="286">
        <v>79.73</v>
      </c>
      <c r="K325" s="285">
        <v>350</v>
      </c>
      <c r="L325" s="287">
        <v>0</v>
      </c>
      <c r="M325" s="288">
        <v>289.44</v>
      </c>
      <c r="N325" s="286">
        <v>23077.051200000002</v>
      </c>
      <c r="O325" s="289" t="s">
        <v>890</v>
      </c>
      <c r="P325" s="288">
        <v>0</v>
      </c>
      <c r="Q325" s="290">
        <v>0</v>
      </c>
      <c r="R325" s="291" t="s">
        <v>891</v>
      </c>
      <c r="S325" s="283" t="s">
        <v>1344</v>
      </c>
      <c r="T325" s="44">
        <v>1</v>
      </c>
      <c r="U325" s="292">
        <v>74</v>
      </c>
      <c r="V325" s="293">
        <v>3</v>
      </c>
      <c r="W325" s="294">
        <v>6326</v>
      </c>
      <c r="X325" s="295">
        <v>2023</v>
      </c>
      <c r="Y325" s="296">
        <v>450</v>
      </c>
      <c r="Z325" s="296" t="s">
        <v>891</v>
      </c>
      <c r="AA325" s="295" t="s">
        <v>891</v>
      </c>
      <c r="AB325" s="296">
        <v>0</v>
      </c>
      <c r="AC325" s="296"/>
      <c r="AD325" s="297" t="s">
        <v>891</v>
      </c>
      <c r="AE325" s="298" t="s">
        <v>891</v>
      </c>
      <c r="AF325" s="288">
        <v>164</v>
      </c>
      <c r="AG325" s="291">
        <v>44974</v>
      </c>
      <c r="AH325" s="291" t="s">
        <v>891</v>
      </c>
      <c r="AI325" s="291">
        <v>44887</v>
      </c>
      <c r="AJ325" s="291" t="s">
        <v>891</v>
      </c>
      <c r="AK325" s="283"/>
    </row>
    <row r="326" spans="1:37" hidden="1" x14ac:dyDescent="0.3">
      <c r="A326" s="282">
        <v>59018</v>
      </c>
      <c r="B326" s="283" t="s">
        <v>1345</v>
      </c>
      <c r="C326" s="146" t="s">
        <v>346</v>
      </c>
      <c r="D326" s="284">
        <v>146.83000000000001</v>
      </c>
      <c r="E326" s="283"/>
      <c r="F326" s="283"/>
      <c r="G326" s="283" t="s">
        <v>891</v>
      </c>
      <c r="H326" s="285">
        <v>732</v>
      </c>
      <c r="I326" s="24">
        <v>103003</v>
      </c>
      <c r="J326" s="286">
        <v>146.83000000000001</v>
      </c>
      <c r="K326" s="285">
        <v>179</v>
      </c>
      <c r="L326" s="287">
        <v>47.47081712062257</v>
      </c>
      <c r="M326" s="288">
        <v>0</v>
      </c>
      <c r="N326" s="286">
        <v>0</v>
      </c>
      <c r="O326" s="289" t="s">
        <v>890</v>
      </c>
      <c r="P326" s="288">
        <v>0</v>
      </c>
      <c r="Q326" s="290">
        <v>0</v>
      </c>
      <c r="R326" s="291" t="s">
        <v>891</v>
      </c>
      <c r="S326" s="283" t="s">
        <v>1266</v>
      </c>
      <c r="T326" s="44">
        <v>1</v>
      </c>
      <c r="U326" s="292">
        <v>69</v>
      </c>
      <c r="V326" s="293">
        <v>3</v>
      </c>
      <c r="W326" s="294" t="s">
        <v>891</v>
      </c>
      <c r="X326" s="295" t="s">
        <v>891</v>
      </c>
      <c r="Y326" s="296">
        <v>0</v>
      </c>
      <c r="Z326" s="296" t="s">
        <v>891</v>
      </c>
      <c r="AA326" s="295" t="s">
        <v>891</v>
      </c>
      <c r="AB326" s="296">
        <v>0</v>
      </c>
      <c r="AC326" s="296"/>
      <c r="AD326" s="297" t="s">
        <v>891</v>
      </c>
      <c r="AE326" s="298" t="s">
        <v>891</v>
      </c>
      <c r="AF326" s="288">
        <v>62</v>
      </c>
      <c r="AG326" s="291">
        <v>44579</v>
      </c>
      <c r="AH326" s="291" t="s">
        <v>891</v>
      </c>
      <c r="AI326" s="291">
        <v>44781</v>
      </c>
      <c r="AJ326" s="291" t="s">
        <v>891</v>
      </c>
      <c r="AK326" s="283"/>
    </row>
    <row r="327" spans="1:37" hidden="1" x14ac:dyDescent="0.3">
      <c r="A327" s="282">
        <v>59069</v>
      </c>
      <c r="B327" s="283" t="s">
        <v>1346</v>
      </c>
      <c r="C327" s="146" t="s">
        <v>264</v>
      </c>
      <c r="D327" s="284">
        <v>6.49</v>
      </c>
      <c r="E327" s="283"/>
      <c r="F327" s="283"/>
      <c r="G327" s="283" t="s">
        <v>891</v>
      </c>
      <c r="H327" s="285">
        <v>117</v>
      </c>
      <c r="I327" s="24">
        <v>103003</v>
      </c>
      <c r="J327" s="286">
        <v>6.49</v>
      </c>
      <c r="K327" s="285">
        <v>52</v>
      </c>
      <c r="L327" s="287">
        <v>24.22360248447205</v>
      </c>
      <c r="M327" s="288">
        <v>0</v>
      </c>
      <c r="N327" s="286">
        <v>0</v>
      </c>
      <c r="O327" s="289" t="s">
        <v>890</v>
      </c>
      <c r="P327" s="288">
        <v>0</v>
      </c>
      <c r="Q327" s="290">
        <v>0</v>
      </c>
      <c r="R327" s="291" t="s">
        <v>891</v>
      </c>
      <c r="S327" s="283" t="s">
        <v>972</v>
      </c>
      <c r="T327" s="44">
        <v>1</v>
      </c>
      <c r="U327" s="292">
        <v>61</v>
      </c>
      <c r="V327" s="293">
        <v>8</v>
      </c>
      <c r="W327" s="294" t="s">
        <v>891</v>
      </c>
      <c r="X327" s="295" t="s">
        <v>891</v>
      </c>
      <c r="Y327" s="296">
        <v>0</v>
      </c>
      <c r="Z327" s="296" t="s">
        <v>891</v>
      </c>
      <c r="AA327" s="295" t="s">
        <v>891</v>
      </c>
      <c r="AB327" s="296">
        <v>0</v>
      </c>
      <c r="AC327" s="296"/>
      <c r="AD327" s="297" t="s">
        <v>891</v>
      </c>
      <c r="AE327" s="298" t="s">
        <v>891</v>
      </c>
      <c r="AF327" s="288">
        <v>20</v>
      </c>
      <c r="AG327" s="291">
        <v>44560</v>
      </c>
      <c r="AH327" s="291" t="s">
        <v>891</v>
      </c>
      <c r="AI327" s="291">
        <v>44522</v>
      </c>
      <c r="AJ327" s="291" t="s">
        <v>891</v>
      </c>
      <c r="AK327" s="283"/>
    </row>
    <row r="328" spans="1:37" hidden="1" x14ac:dyDescent="0.3">
      <c r="A328" s="282">
        <v>59074</v>
      </c>
      <c r="B328" s="283" t="s">
        <v>1347</v>
      </c>
      <c r="C328" s="146" t="s">
        <v>1348</v>
      </c>
      <c r="D328" s="284">
        <v>2.4900000000000002</v>
      </c>
      <c r="E328" s="283"/>
      <c r="F328" s="283"/>
      <c r="G328" s="283" t="s">
        <v>891</v>
      </c>
      <c r="H328" s="285">
        <v>0</v>
      </c>
      <c r="I328" s="24">
        <v>103003</v>
      </c>
      <c r="J328" s="286">
        <v>2.4900000000000002</v>
      </c>
      <c r="K328" s="285">
        <v>1327</v>
      </c>
      <c r="L328" s="287">
        <v>0</v>
      </c>
      <c r="M328" s="288">
        <v>1386.44</v>
      </c>
      <c r="N328" s="286">
        <v>3452.2356</v>
      </c>
      <c r="O328" s="289" t="s">
        <v>890</v>
      </c>
      <c r="P328" s="288">
        <v>0</v>
      </c>
      <c r="Q328" s="290">
        <v>0</v>
      </c>
      <c r="R328" s="291" t="s">
        <v>891</v>
      </c>
      <c r="S328" s="283" t="s">
        <v>943</v>
      </c>
      <c r="T328" s="44">
        <v>1</v>
      </c>
      <c r="U328" s="292">
        <v>45</v>
      </c>
      <c r="V328" s="293">
        <v>11</v>
      </c>
      <c r="W328" s="294">
        <v>6978</v>
      </c>
      <c r="X328" s="295">
        <v>2023</v>
      </c>
      <c r="Y328" s="296">
        <v>1000</v>
      </c>
      <c r="Z328" s="296" t="s">
        <v>891</v>
      </c>
      <c r="AA328" s="295" t="s">
        <v>891</v>
      </c>
      <c r="AB328" s="296">
        <v>0</v>
      </c>
      <c r="AC328" s="296"/>
      <c r="AD328" s="297" t="s">
        <v>891</v>
      </c>
      <c r="AE328" s="298" t="s">
        <v>891</v>
      </c>
      <c r="AF328" s="288">
        <v>530</v>
      </c>
      <c r="AG328" s="291">
        <v>43635</v>
      </c>
      <c r="AH328" s="291" t="s">
        <v>891</v>
      </c>
      <c r="AI328" s="291">
        <v>45107</v>
      </c>
      <c r="AJ328" s="291" t="s">
        <v>891</v>
      </c>
      <c r="AK328" s="283"/>
    </row>
    <row r="329" spans="1:37" hidden="1" x14ac:dyDescent="0.3">
      <c r="A329" s="282">
        <v>59097</v>
      </c>
      <c r="B329" s="283" t="s">
        <v>1349</v>
      </c>
      <c r="C329" s="146" t="s">
        <v>346</v>
      </c>
      <c r="D329" s="284">
        <v>139</v>
      </c>
      <c r="E329" s="283"/>
      <c r="F329" s="283"/>
      <c r="G329" s="283" t="s">
        <v>891</v>
      </c>
      <c r="H329" s="285">
        <v>0</v>
      </c>
      <c r="I329" s="24">
        <v>103003</v>
      </c>
      <c r="J329" s="286">
        <v>139</v>
      </c>
      <c r="K329" s="285">
        <v>61</v>
      </c>
      <c r="L329" s="287">
        <v>0</v>
      </c>
      <c r="M329" s="288">
        <v>0</v>
      </c>
      <c r="N329" s="286">
        <v>0</v>
      </c>
      <c r="O329" s="289" t="s">
        <v>890</v>
      </c>
      <c r="P329" s="288">
        <v>0</v>
      </c>
      <c r="Q329" s="290">
        <v>0</v>
      </c>
      <c r="R329" s="291" t="s">
        <v>891</v>
      </c>
      <c r="S329" s="283" t="s">
        <v>972</v>
      </c>
      <c r="T329" s="44">
        <v>1</v>
      </c>
      <c r="U329" s="292">
        <v>61</v>
      </c>
      <c r="V329" s="293">
        <v>8</v>
      </c>
      <c r="W329" s="294" t="s">
        <v>891</v>
      </c>
      <c r="X329" s="295" t="s">
        <v>891</v>
      </c>
      <c r="Y329" s="296">
        <v>0</v>
      </c>
      <c r="Z329" s="296">
        <v>9656</v>
      </c>
      <c r="AA329" s="295">
        <v>2023</v>
      </c>
      <c r="AB329" s="296">
        <v>100</v>
      </c>
      <c r="AC329" s="296">
        <v>100</v>
      </c>
      <c r="AD329" s="297" t="s">
        <v>2046</v>
      </c>
      <c r="AE329" s="298">
        <v>45162</v>
      </c>
      <c r="AF329" s="288">
        <v>22</v>
      </c>
      <c r="AG329" s="291">
        <v>44950</v>
      </c>
      <c r="AH329" s="291" t="s">
        <v>891</v>
      </c>
      <c r="AI329" s="291">
        <v>45145</v>
      </c>
      <c r="AJ329" s="291" t="s">
        <v>891</v>
      </c>
      <c r="AK329" s="283"/>
    </row>
    <row r="330" spans="1:37" hidden="1" x14ac:dyDescent="0.3">
      <c r="A330" s="282">
        <v>59400</v>
      </c>
      <c r="B330" s="283" t="s">
        <v>1350</v>
      </c>
      <c r="C330" s="146" t="s">
        <v>264</v>
      </c>
      <c r="D330" s="284">
        <v>1.7</v>
      </c>
      <c r="E330" s="283"/>
      <c r="F330" s="283"/>
      <c r="G330" s="283" t="s">
        <v>891</v>
      </c>
      <c r="H330" s="285">
        <v>138</v>
      </c>
      <c r="I330" s="24">
        <v>103003</v>
      </c>
      <c r="J330" s="286">
        <v>1.7</v>
      </c>
      <c r="K330" s="285">
        <v>68</v>
      </c>
      <c r="L330" s="287">
        <v>23</v>
      </c>
      <c r="M330" s="288">
        <v>0</v>
      </c>
      <c r="N330" s="286">
        <v>0</v>
      </c>
      <c r="O330" s="289" t="s">
        <v>890</v>
      </c>
      <c r="P330" s="288">
        <v>0</v>
      </c>
      <c r="Q330" s="290">
        <v>0</v>
      </c>
      <c r="R330" s="291" t="s">
        <v>891</v>
      </c>
      <c r="S330" s="283" t="s">
        <v>972</v>
      </c>
      <c r="T330" s="44">
        <v>1</v>
      </c>
      <c r="U330" s="292">
        <v>61</v>
      </c>
      <c r="V330" s="293">
        <v>8</v>
      </c>
      <c r="W330" s="294" t="s">
        <v>891</v>
      </c>
      <c r="X330" s="295" t="s">
        <v>891</v>
      </c>
      <c r="Y330" s="296">
        <v>0</v>
      </c>
      <c r="Z330" s="296" t="s">
        <v>891</v>
      </c>
      <c r="AA330" s="295" t="s">
        <v>891</v>
      </c>
      <c r="AB330" s="296">
        <v>0</v>
      </c>
      <c r="AC330" s="296"/>
      <c r="AD330" s="297" t="s">
        <v>891</v>
      </c>
      <c r="AE330" s="298" t="s">
        <v>891</v>
      </c>
      <c r="AF330" s="288">
        <v>24</v>
      </c>
      <c r="AG330" s="291">
        <v>44833</v>
      </c>
      <c r="AH330" s="291" t="s">
        <v>891</v>
      </c>
      <c r="AI330" s="291">
        <v>44813</v>
      </c>
      <c r="AJ330" s="291" t="s">
        <v>891</v>
      </c>
      <c r="AK330" s="283"/>
    </row>
    <row r="331" spans="1:37" hidden="1" x14ac:dyDescent="0.3">
      <c r="A331" s="282">
        <v>59882</v>
      </c>
      <c r="B331" s="283" t="s">
        <v>1351</v>
      </c>
      <c r="C331" s="146" t="s">
        <v>346</v>
      </c>
      <c r="D331" s="284">
        <v>47</v>
      </c>
      <c r="E331" s="283"/>
      <c r="F331" s="283"/>
      <c r="G331" s="283" t="s">
        <v>891</v>
      </c>
      <c r="H331" s="285">
        <v>1988</v>
      </c>
      <c r="I331" s="24">
        <v>103003</v>
      </c>
      <c r="J331" s="286">
        <v>46.924509999999998</v>
      </c>
      <c r="K331" s="285">
        <v>676</v>
      </c>
      <c r="L331" s="287">
        <v>27.420689655172414</v>
      </c>
      <c r="M331" s="288">
        <v>0</v>
      </c>
      <c r="N331" s="286">
        <v>0</v>
      </c>
      <c r="O331" s="289" t="s">
        <v>890</v>
      </c>
      <c r="P331" s="288">
        <v>0</v>
      </c>
      <c r="Q331" s="290">
        <v>0</v>
      </c>
      <c r="R331" s="291" t="s">
        <v>891</v>
      </c>
      <c r="S331" s="283" t="s">
        <v>1352</v>
      </c>
      <c r="T331" s="44">
        <v>1</v>
      </c>
      <c r="U331" s="292">
        <v>69</v>
      </c>
      <c r="V331" s="293">
        <v>8</v>
      </c>
      <c r="W331" s="294" t="s">
        <v>891</v>
      </c>
      <c r="X331" s="295" t="s">
        <v>891</v>
      </c>
      <c r="Y331" s="296">
        <v>0</v>
      </c>
      <c r="Z331" s="296" t="s">
        <v>891</v>
      </c>
      <c r="AA331" s="295" t="s">
        <v>891</v>
      </c>
      <c r="AB331" s="296">
        <v>0</v>
      </c>
      <c r="AC331" s="296"/>
      <c r="AD331" s="297" t="s">
        <v>891</v>
      </c>
      <c r="AE331" s="298" t="s">
        <v>891</v>
      </c>
      <c r="AF331" s="288">
        <v>290</v>
      </c>
      <c r="AG331" s="291">
        <v>45181</v>
      </c>
      <c r="AH331" s="291" t="s">
        <v>891</v>
      </c>
      <c r="AI331" s="291">
        <v>45141</v>
      </c>
      <c r="AJ331" s="291" t="s">
        <v>891</v>
      </c>
      <c r="AK331" s="283"/>
    </row>
    <row r="332" spans="1:37" hidden="1" x14ac:dyDescent="0.3">
      <c r="A332" s="282">
        <v>59942</v>
      </c>
      <c r="B332" s="283" t="s">
        <v>1353</v>
      </c>
      <c r="C332" s="146" t="s">
        <v>346</v>
      </c>
      <c r="D332" s="284">
        <v>31.4</v>
      </c>
      <c r="E332" s="283"/>
      <c r="F332" s="283"/>
      <c r="G332" s="283" t="s">
        <v>891</v>
      </c>
      <c r="H332" s="285">
        <v>508</v>
      </c>
      <c r="I332" s="24">
        <v>103003</v>
      </c>
      <c r="J332" s="286">
        <v>31.4</v>
      </c>
      <c r="K332" s="285">
        <v>116</v>
      </c>
      <c r="L332" s="287">
        <v>46.18181818181818</v>
      </c>
      <c r="M332" s="288">
        <v>0</v>
      </c>
      <c r="N332" s="286">
        <v>0</v>
      </c>
      <c r="O332" s="289" t="s">
        <v>890</v>
      </c>
      <c r="P332" s="288">
        <v>0</v>
      </c>
      <c r="Q332" s="290">
        <v>0</v>
      </c>
      <c r="R332" s="291" t="s">
        <v>891</v>
      </c>
      <c r="S332" s="283" t="s">
        <v>1352</v>
      </c>
      <c r="T332" s="44">
        <v>1</v>
      </c>
      <c r="U332" s="292">
        <v>69</v>
      </c>
      <c r="V332" s="293">
        <v>8</v>
      </c>
      <c r="W332" s="294" t="s">
        <v>891</v>
      </c>
      <c r="X332" s="295" t="s">
        <v>891</v>
      </c>
      <c r="Y332" s="296">
        <v>0</v>
      </c>
      <c r="Z332" s="296" t="s">
        <v>891</v>
      </c>
      <c r="AA332" s="295" t="s">
        <v>891</v>
      </c>
      <c r="AB332" s="296">
        <v>0</v>
      </c>
      <c r="AC332" s="296"/>
      <c r="AD332" s="297" t="s">
        <v>891</v>
      </c>
      <c r="AE332" s="298" t="s">
        <v>891</v>
      </c>
      <c r="AF332" s="288">
        <v>44</v>
      </c>
      <c r="AG332" s="291">
        <v>44551</v>
      </c>
      <c r="AH332" s="291" t="s">
        <v>891</v>
      </c>
      <c r="AI332" s="291">
        <v>45141</v>
      </c>
      <c r="AJ332" s="291" t="s">
        <v>891</v>
      </c>
      <c r="AK332" s="283"/>
    </row>
    <row r="333" spans="1:37" hidden="1" x14ac:dyDescent="0.3">
      <c r="A333" s="282">
        <v>60116</v>
      </c>
      <c r="B333" s="283" t="s">
        <v>1354</v>
      </c>
      <c r="C333" s="146" t="s">
        <v>264</v>
      </c>
      <c r="D333" s="284">
        <v>7.2</v>
      </c>
      <c r="E333" s="283"/>
      <c r="F333" s="283"/>
      <c r="G333" s="283" t="s">
        <v>891</v>
      </c>
      <c r="H333" s="285">
        <v>161</v>
      </c>
      <c r="I333" s="24">
        <v>103003</v>
      </c>
      <c r="J333" s="286">
        <v>7.2</v>
      </c>
      <c r="K333" s="285">
        <v>67</v>
      </c>
      <c r="L333" s="287">
        <v>23.572474377745241</v>
      </c>
      <c r="M333" s="288">
        <v>0</v>
      </c>
      <c r="N333" s="286">
        <v>0</v>
      </c>
      <c r="O333" s="289" t="s">
        <v>890</v>
      </c>
      <c r="P333" s="288">
        <v>0</v>
      </c>
      <c r="Q333" s="290">
        <v>0</v>
      </c>
      <c r="R333" s="291" t="s">
        <v>891</v>
      </c>
      <c r="S333" s="283" t="s">
        <v>1355</v>
      </c>
      <c r="T333" s="44">
        <v>1</v>
      </c>
      <c r="U333" s="292">
        <v>61</v>
      </c>
      <c r="V333" s="293">
        <v>3</v>
      </c>
      <c r="W333" s="294" t="s">
        <v>891</v>
      </c>
      <c r="X333" s="295" t="s">
        <v>891</v>
      </c>
      <c r="Y333" s="296">
        <v>0</v>
      </c>
      <c r="Z333" s="296" t="s">
        <v>891</v>
      </c>
      <c r="AA333" s="295" t="s">
        <v>891</v>
      </c>
      <c r="AB333" s="296">
        <v>0</v>
      </c>
      <c r="AC333" s="296"/>
      <c r="AD333" s="297" t="s">
        <v>891</v>
      </c>
      <c r="AE333" s="298" t="s">
        <v>891</v>
      </c>
      <c r="AF333" s="288">
        <v>28</v>
      </c>
      <c r="AG333" s="291">
        <v>45169</v>
      </c>
      <c r="AH333" s="291" t="s">
        <v>891</v>
      </c>
      <c r="AI333" s="291">
        <v>45145</v>
      </c>
      <c r="AJ333" s="291" t="s">
        <v>891</v>
      </c>
      <c r="AK333" s="283"/>
    </row>
    <row r="334" spans="1:37" hidden="1" x14ac:dyDescent="0.3">
      <c r="A334" s="282">
        <v>60517</v>
      </c>
      <c r="B334" s="283" t="s">
        <v>1356</v>
      </c>
      <c r="C334" s="146" t="s">
        <v>346</v>
      </c>
      <c r="D334" s="284">
        <v>75.56</v>
      </c>
      <c r="E334" s="283"/>
      <c r="F334" s="283"/>
      <c r="G334" s="283" t="s">
        <v>891</v>
      </c>
      <c r="H334" s="285">
        <v>1781</v>
      </c>
      <c r="I334" s="24">
        <v>103003</v>
      </c>
      <c r="J334" s="286">
        <v>75.56</v>
      </c>
      <c r="K334" s="285">
        <v>12</v>
      </c>
      <c r="L334" s="287">
        <v>98.018712162905885</v>
      </c>
      <c r="M334" s="288">
        <v>0</v>
      </c>
      <c r="N334" s="286">
        <v>0</v>
      </c>
      <c r="O334" s="289" t="s">
        <v>890</v>
      </c>
      <c r="P334" s="288">
        <v>0</v>
      </c>
      <c r="Q334" s="290">
        <v>0</v>
      </c>
      <c r="R334" s="291" t="s">
        <v>891</v>
      </c>
      <c r="S334" s="283" t="s">
        <v>1232</v>
      </c>
      <c r="T334" s="44">
        <v>1</v>
      </c>
      <c r="U334" s="292">
        <v>51</v>
      </c>
      <c r="V334" s="293">
        <v>13</v>
      </c>
      <c r="W334" s="294" t="s">
        <v>891</v>
      </c>
      <c r="X334" s="295" t="s">
        <v>891</v>
      </c>
      <c r="Y334" s="296">
        <v>0</v>
      </c>
      <c r="Z334" s="296" t="s">
        <v>891</v>
      </c>
      <c r="AA334" s="295" t="s">
        <v>891</v>
      </c>
      <c r="AB334" s="296">
        <v>0</v>
      </c>
      <c r="AC334" s="296"/>
      <c r="AD334" s="297" t="s">
        <v>891</v>
      </c>
      <c r="AE334" s="298" t="s">
        <v>891</v>
      </c>
      <c r="AF334" s="288">
        <v>72</v>
      </c>
      <c r="AG334" s="291">
        <v>44505</v>
      </c>
      <c r="AH334" s="291" t="s">
        <v>891</v>
      </c>
      <c r="AI334" s="291">
        <v>44882</v>
      </c>
      <c r="AJ334" s="291" t="s">
        <v>891</v>
      </c>
      <c r="AK334" s="283"/>
    </row>
    <row r="335" spans="1:37" hidden="1" x14ac:dyDescent="0.3">
      <c r="A335" s="282">
        <v>60830</v>
      </c>
      <c r="B335" s="283" t="s">
        <v>1357</v>
      </c>
      <c r="C335" s="146" t="s">
        <v>264</v>
      </c>
      <c r="D335" s="284">
        <v>0.98</v>
      </c>
      <c r="E335" s="283"/>
      <c r="F335" s="283"/>
      <c r="G335" s="283" t="s">
        <v>891</v>
      </c>
      <c r="H335" s="285">
        <v>78</v>
      </c>
      <c r="I335" s="24">
        <v>103003</v>
      </c>
      <c r="J335" s="286">
        <v>0.98</v>
      </c>
      <c r="K335" s="285"/>
      <c r="L335" s="287">
        <v>0</v>
      </c>
      <c r="M335" s="288">
        <v>0</v>
      </c>
      <c r="N335" s="286">
        <v>0</v>
      </c>
      <c r="O335" s="289" t="s">
        <v>890</v>
      </c>
      <c r="P335" s="288">
        <v>0</v>
      </c>
      <c r="Q335" s="290">
        <v>0</v>
      </c>
      <c r="R335" s="291" t="s">
        <v>891</v>
      </c>
      <c r="S335" s="283" t="s">
        <v>972</v>
      </c>
      <c r="T335" s="44">
        <v>1</v>
      </c>
      <c r="U335" s="292">
        <v>61</v>
      </c>
      <c r="V335" s="293">
        <v>8</v>
      </c>
      <c r="W335" s="294" t="s">
        <v>891</v>
      </c>
      <c r="X335" s="295" t="s">
        <v>891</v>
      </c>
      <c r="Y335" s="296">
        <v>0</v>
      </c>
      <c r="Z335" s="296" t="s">
        <v>891</v>
      </c>
      <c r="AA335" s="295" t="s">
        <v>891</v>
      </c>
      <c r="AB335" s="296">
        <v>0</v>
      </c>
      <c r="AC335" s="296"/>
      <c r="AD335" s="297" t="s">
        <v>891</v>
      </c>
      <c r="AE335" s="298" t="s">
        <v>891</v>
      </c>
      <c r="AF335" s="288">
        <v>0</v>
      </c>
      <c r="AG335" s="291">
        <v>44078</v>
      </c>
      <c r="AH335" s="291" t="s">
        <v>891</v>
      </c>
      <c r="AI335" s="291">
        <v>44029</v>
      </c>
      <c r="AJ335" s="291" t="s">
        <v>891</v>
      </c>
      <c r="AK335" s="283"/>
    </row>
    <row r="336" spans="1:37" hidden="1" x14ac:dyDescent="0.3">
      <c r="A336" s="282">
        <v>60889</v>
      </c>
      <c r="B336" s="283" t="s">
        <v>1358</v>
      </c>
      <c r="C336" s="146" t="s">
        <v>346</v>
      </c>
      <c r="D336" s="284">
        <v>34.659999999999997</v>
      </c>
      <c r="E336" s="283"/>
      <c r="F336" s="283"/>
      <c r="G336" s="283" t="s">
        <v>891</v>
      </c>
      <c r="H336" s="285">
        <v>638</v>
      </c>
      <c r="I336" s="24">
        <v>103003</v>
      </c>
      <c r="J336" s="286">
        <v>34.659999999999997</v>
      </c>
      <c r="K336" s="285">
        <v>1224</v>
      </c>
      <c r="L336" s="287">
        <v>4.0272692841812905</v>
      </c>
      <c r="M336" s="288">
        <v>1913.56</v>
      </c>
      <c r="N336" s="286">
        <v>66323.989600000001</v>
      </c>
      <c r="O336" s="289" t="s">
        <v>890</v>
      </c>
      <c r="P336" s="288">
        <v>0</v>
      </c>
      <c r="Q336" s="290">
        <v>0</v>
      </c>
      <c r="R336" s="291" t="s">
        <v>891</v>
      </c>
      <c r="S336" s="283" t="s">
        <v>996</v>
      </c>
      <c r="T336" s="44">
        <v>1</v>
      </c>
      <c r="U336" s="292">
        <v>55</v>
      </c>
      <c r="V336" s="293">
        <v>32</v>
      </c>
      <c r="W336" s="294">
        <v>2956</v>
      </c>
      <c r="X336" s="295">
        <v>2023</v>
      </c>
      <c r="Y336" s="296">
        <v>300</v>
      </c>
      <c r="Z336" s="296" t="s">
        <v>891</v>
      </c>
      <c r="AA336" s="295" t="s">
        <v>891</v>
      </c>
      <c r="AB336" s="296">
        <v>0</v>
      </c>
      <c r="AC336" s="296"/>
      <c r="AD336" s="297" t="s">
        <v>891</v>
      </c>
      <c r="AE336" s="298" t="s">
        <v>891</v>
      </c>
      <c r="AF336" s="288">
        <v>634</v>
      </c>
      <c r="AG336" s="291">
        <v>44874</v>
      </c>
      <c r="AH336" s="291" t="s">
        <v>891</v>
      </c>
      <c r="AI336" s="291">
        <v>44845</v>
      </c>
      <c r="AJ336" s="291" t="s">
        <v>891</v>
      </c>
      <c r="AK336" s="283"/>
    </row>
    <row r="337" spans="1:37" hidden="1" x14ac:dyDescent="0.3">
      <c r="A337" s="282">
        <v>60973</v>
      </c>
      <c r="B337" s="283" t="s">
        <v>1359</v>
      </c>
      <c r="C337" s="146" t="s">
        <v>264</v>
      </c>
      <c r="D337" s="284">
        <v>8.33</v>
      </c>
      <c r="E337" s="283"/>
      <c r="F337" s="283"/>
      <c r="G337" s="283" t="s">
        <v>891</v>
      </c>
      <c r="H337" s="285">
        <v>0</v>
      </c>
      <c r="I337" s="24">
        <v>103003</v>
      </c>
      <c r="J337" s="286">
        <v>8.33</v>
      </c>
      <c r="K337" s="285">
        <v>73</v>
      </c>
      <c r="L337" s="287">
        <v>0</v>
      </c>
      <c r="M337" s="288">
        <v>59.44</v>
      </c>
      <c r="N337" s="286">
        <v>495.1352</v>
      </c>
      <c r="O337" s="289" t="s">
        <v>890</v>
      </c>
      <c r="P337" s="288">
        <v>0</v>
      </c>
      <c r="Q337" s="290">
        <v>0</v>
      </c>
      <c r="R337" s="291" t="s">
        <v>891</v>
      </c>
      <c r="S337" s="283" t="s">
        <v>1210</v>
      </c>
      <c r="T337" s="44">
        <v>1</v>
      </c>
      <c r="U337" s="292">
        <v>83</v>
      </c>
      <c r="V337" s="293">
        <v>3</v>
      </c>
      <c r="W337" s="294">
        <v>2516</v>
      </c>
      <c r="X337" s="295">
        <v>2023</v>
      </c>
      <c r="Y337" s="296">
        <v>50</v>
      </c>
      <c r="Z337" s="296" t="s">
        <v>891</v>
      </c>
      <c r="AA337" s="295" t="s">
        <v>891</v>
      </c>
      <c r="AB337" s="296">
        <v>0</v>
      </c>
      <c r="AC337" s="296"/>
      <c r="AD337" s="297" t="s">
        <v>891</v>
      </c>
      <c r="AE337" s="298" t="s">
        <v>891</v>
      </c>
      <c r="AF337" s="288">
        <v>24</v>
      </c>
      <c r="AG337" s="291">
        <v>44734</v>
      </c>
      <c r="AH337" s="291" t="s">
        <v>891</v>
      </c>
      <c r="AI337" s="291">
        <v>44714</v>
      </c>
      <c r="AJ337" s="291" t="s">
        <v>891</v>
      </c>
      <c r="AK337" s="283"/>
    </row>
    <row r="338" spans="1:37" hidden="1" x14ac:dyDescent="0.3">
      <c r="A338" s="282">
        <v>61046</v>
      </c>
      <c r="B338" s="283" t="s">
        <v>1360</v>
      </c>
      <c r="C338" s="146" t="s">
        <v>346</v>
      </c>
      <c r="D338" s="284">
        <v>144</v>
      </c>
      <c r="E338" s="283"/>
      <c r="F338" s="283"/>
      <c r="G338" s="283" t="s">
        <v>891</v>
      </c>
      <c r="H338" s="285">
        <v>496</v>
      </c>
      <c r="I338" s="24">
        <v>103003</v>
      </c>
      <c r="J338" s="286">
        <v>144</v>
      </c>
      <c r="K338" s="285">
        <v>13</v>
      </c>
      <c r="L338" s="287">
        <v>459.25925925925924</v>
      </c>
      <c r="M338" s="288">
        <v>0</v>
      </c>
      <c r="N338" s="286">
        <v>0</v>
      </c>
      <c r="O338" s="289" t="s">
        <v>890</v>
      </c>
      <c r="P338" s="288">
        <v>0</v>
      </c>
      <c r="Q338" s="290">
        <v>0</v>
      </c>
      <c r="R338" s="291" t="s">
        <v>891</v>
      </c>
      <c r="S338" s="283" t="s">
        <v>1266</v>
      </c>
      <c r="T338" s="44">
        <v>1</v>
      </c>
      <c r="U338" s="292">
        <v>69</v>
      </c>
      <c r="V338" s="293">
        <v>3</v>
      </c>
      <c r="W338" s="294" t="s">
        <v>891</v>
      </c>
      <c r="X338" s="295" t="s">
        <v>891</v>
      </c>
      <c r="Y338" s="296">
        <v>0</v>
      </c>
      <c r="Z338" s="296" t="s">
        <v>891</v>
      </c>
      <c r="AA338" s="295" t="s">
        <v>891</v>
      </c>
      <c r="AB338" s="296">
        <v>0</v>
      </c>
      <c r="AC338" s="296"/>
      <c r="AD338" s="297" t="s">
        <v>891</v>
      </c>
      <c r="AE338" s="298" t="s">
        <v>891</v>
      </c>
      <c r="AF338" s="288">
        <v>4</v>
      </c>
      <c r="AG338" s="291">
        <v>44510</v>
      </c>
      <c r="AH338" s="291" t="s">
        <v>891</v>
      </c>
      <c r="AI338" s="291">
        <v>44483</v>
      </c>
      <c r="AJ338" s="291" t="s">
        <v>891</v>
      </c>
      <c r="AK338" s="283"/>
    </row>
    <row r="339" spans="1:37" hidden="1" x14ac:dyDescent="0.3">
      <c r="A339" s="282">
        <v>61200</v>
      </c>
      <c r="B339" s="283" t="s">
        <v>1361</v>
      </c>
      <c r="C339" s="146" t="s">
        <v>264</v>
      </c>
      <c r="D339" s="284">
        <v>4.5</v>
      </c>
      <c r="E339" s="283"/>
      <c r="F339" s="283"/>
      <c r="G339" s="283" t="s">
        <v>891</v>
      </c>
      <c r="H339" s="285">
        <v>69</v>
      </c>
      <c r="I339" s="24">
        <v>103003</v>
      </c>
      <c r="J339" s="286">
        <v>4.5</v>
      </c>
      <c r="K339" s="285">
        <v>56</v>
      </c>
      <c r="L339" s="287">
        <v>14.775160599571734</v>
      </c>
      <c r="M339" s="288">
        <v>15.06</v>
      </c>
      <c r="N339" s="286">
        <v>67.77</v>
      </c>
      <c r="O339" s="289" t="s">
        <v>890</v>
      </c>
      <c r="P339" s="288">
        <v>0</v>
      </c>
      <c r="Q339" s="290">
        <v>0</v>
      </c>
      <c r="R339" s="291" t="s">
        <v>891</v>
      </c>
      <c r="S339" s="283" t="s">
        <v>972</v>
      </c>
      <c r="T339" s="44">
        <v>1</v>
      </c>
      <c r="U339" s="292">
        <v>61</v>
      </c>
      <c r="V339" s="293">
        <v>8</v>
      </c>
      <c r="W339" s="294" t="s">
        <v>891</v>
      </c>
      <c r="X339" s="295" t="s">
        <v>891</v>
      </c>
      <c r="Y339" s="296">
        <v>0</v>
      </c>
      <c r="Z339" s="296" t="s">
        <v>891</v>
      </c>
      <c r="AA339" s="295" t="s">
        <v>891</v>
      </c>
      <c r="AB339" s="296">
        <v>0</v>
      </c>
      <c r="AC339" s="296"/>
      <c r="AD339" s="297" t="s">
        <v>891</v>
      </c>
      <c r="AE339" s="298" t="s">
        <v>891</v>
      </c>
      <c r="AF339" s="288">
        <v>18</v>
      </c>
      <c r="AG339" s="291">
        <v>45160</v>
      </c>
      <c r="AH339" s="291" t="s">
        <v>891</v>
      </c>
      <c r="AI339" s="291">
        <v>45145</v>
      </c>
      <c r="AJ339" s="291" t="s">
        <v>891</v>
      </c>
      <c r="AK339" s="283"/>
    </row>
    <row r="340" spans="1:37" hidden="1" x14ac:dyDescent="0.3">
      <c r="A340" s="282">
        <v>61201</v>
      </c>
      <c r="B340" s="283" t="s">
        <v>1362</v>
      </c>
      <c r="C340" s="146" t="s">
        <v>264</v>
      </c>
      <c r="D340" s="284">
        <v>5.29</v>
      </c>
      <c r="E340" s="283"/>
      <c r="F340" s="283"/>
      <c r="G340" s="283" t="s">
        <v>891</v>
      </c>
      <c r="H340" s="285">
        <v>1260</v>
      </c>
      <c r="I340" s="24">
        <v>103003</v>
      </c>
      <c r="J340" s="286">
        <v>5.29</v>
      </c>
      <c r="K340" s="285">
        <v>298</v>
      </c>
      <c r="L340" s="287">
        <v>47.691143073429217</v>
      </c>
      <c r="M340" s="288">
        <v>0</v>
      </c>
      <c r="N340" s="286">
        <v>0</v>
      </c>
      <c r="O340" s="289" t="s">
        <v>890</v>
      </c>
      <c r="P340" s="288">
        <v>0</v>
      </c>
      <c r="Q340" s="290">
        <v>0</v>
      </c>
      <c r="R340" s="291" t="s">
        <v>891</v>
      </c>
      <c r="S340" s="283" t="s">
        <v>972</v>
      </c>
      <c r="T340" s="44">
        <v>1</v>
      </c>
      <c r="U340" s="292">
        <v>61</v>
      </c>
      <c r="V340" s="293">
        <v>8</v>
      </c>
      <c r="W340" s="294" t="s">
        <v>891</v>
      </c>
      <c r="X340" s="295" t="s">
        <v>891</v>
      </c>
      <c r="Y340" s="296">
        <v>0</v>
      </c>
      <c r="Z340" s="296" t="s">
        <v>891</v>
      </c>
      <c r="AA340" s="295" t="s">
        <v>891</v>
      </c>
      <c r="AB340" s="296">
        <v>0</v>
      </c>
      <c r="AC340" s="296"/>
      <c r="AD340" s="297" t="s">
        <v>891</v>
      </c>
      <c r="AE340" s="298" t="s">
        <v>891</v>
      </c>
      <c r="AF340" s="288">
        <v>106</v>
      </c>
      <c r="AG340" s="291">
        <v>43796</v>
      </c>
      <c r="AH340" s="291" t="s">
        <v>891</v>
      </c>
      <c r="AI340" s="291">
        <v>45096</v>
      </c>
      <c r="AJ340" s="291" t="s">
        <v>891</v>
      </c>
      <c r="AK340" s="283"/>
    </row>
    <row r="341" spans="1:37" hidden="1" x14ac:dyDescent="0.3">
      <c r="A341" s="282">
        <v>63031</v>
      </c>
      <c r="B341" s="283" t="s">
        <v>1363</v>
      </c>
      <c r="C341" s="146" t="s">
        <v>264</v>
      </c>
      <c r="D341" s="284">
        <v>3.2</v>
      </c>
      <c r="E341" s="283"/>
      <c r="F341" s="283"/>
      <c r="G341" s="283" t="s">
        <v>891</v>
      </c>
      <c r="H341" s="285">
        <v>442</v>
      </c>
      <c r="I341" s="24">
        <v>103003</v>
      </c>
      <c r="J341" s="286">
        <v>3.2</v>
      </c>
      <c r="K341" s="285">
        <v>699</v>
      </c>
      <c r="L341" s="287">
        <v>5.3093093093093096</v>
      </c>
      <c r="M341" s="288">
        <v>1056.5</v>
      </c>
      <c r="N341" s="286">
        <v>3380.8</v>
      </c>
      <c r="O341" s="289" t="s">
        <v>890</v>
      </c>
      <c r="P341" s="288">
        <v>0</v>
      </c>
      <c r="Q341" s="290">
        <v>0</v>
      </c>
      <c r="R341" s="291" t="s">
        <v>891</v>
      </c>
      <c r="S341" s="283" t="s">
        <v>1009</v>
      </c>
      <c r="T341" s="44">
        <v>1</v>
      </c>
      <c r="U341" s="292">
        <v>61</v>
      </c>
      <c r="V341" s="293">
        <v>11</v>
      </c>
      <c r="W341" s="294" t="s">
        <v>891</v>
      </c>
      <c r="X341" s="295" t="s">
        <v>891</v>
      </c>
      <c r="Y341" s="296">
        <v>0</v>
      </c>
      <c r="Z341" s="296" t="s">
        <v>891</v>
      </c>
      <c r="AA341" s="295" t="s">
        <v>891</v>
      </c>
      <c r="AB341" s="296">
        <v>0</v>
      </c>
      <c r="AC341" s="296"/>
      <c r="AD341" s="297" t="s">
        <v>891</v>
      </c>
      <c r="AE341" s="298" t="s">
        <v>891</v>
      </c>
      <c r="AF341" s="288">
        <v>334</v>
      </c>
      <c r="AG341" s="291">
        <v>45166</v>
      </c>
      <c r="AH341" s="291" t="s">
        <v>891</v>
      </c>
      <c r="AI341" s="291">
        <v>45145</v>
      </c>
      <c r="AJ341" s="291" t="s">
        <v>891</v>
      </c>
      <c r="AK341" s="283"/>
    </row>
    <row r="342" spans="1:37" hidden="1" x14ac:dyDescent="0.3">
      <c r="A342" s="282">
        <v>63252</v>
      </c>
      <c r="B342" s="283" t="s">
        <v>1364</v>
      </c>
      <c r="C342" s="146" t="s">
        <v>31</v>
      </c>
      <c r="D342" s="284">
        <v>7.7</v>
      </c>
      <c r="E342" s="283"/>
      <c r="F342" s="283"/>
      <c r="G342" s="283" t="s">
        <v>891</v>
      </c>
      <c r="H342" s="285">
        <v>0</v>
      </c>
      <c r="I342" s="24">
        <v>103003</v>
      </c>
      <c r="J342" s="286">
        <v>7.7</v>
      </c>
      <c r="K342" s="285">
        <v>141</v>
      </c>
      <c r="L342" s="287">
        <v>0</v>
      </c>
      <c r="M342" s="288">
        <v>228.06</v>
      </c>
      <c r="N342" s="286">
        <v>1756.0619999999999</v>
      </c>
      <c r="O342" s="289" t="s">
        <v>890</v>
      </c>
      <c r="P342" s="288">
        <v>0</v>
      </c>
      <c r="Q342" s="290">
        <v>0</v>
      </c>
      <c r="R342" s="291" t="s">
        <v>891</v>
      </c>
      <c r="S342" s="283" t="s">
        <v>1365</v>
      </c>
      <c r="T342" s="44">
        <v>1</v>
      </c>
      <c r="U342" s="292">
        <v>72</v>
      </c>
      <c r="V342" s="293">
        <v>13</v>
      </c>
      <c r="W342" s="294" t="s">
        <v>891</v>
      </c>
      <c r="X342" s="295" t="s">
        <v>891</v>
      </c>
      <c r="Y342" s="296">
        <v>0</v>
      </c>
      <c r="Z342" s="296" t="s">
        <v>891</v>
      </c>
      <c r="AA342" s="295" t="s">
        <v>891</v>
      </c>
      <c r="AB342" s="296">
        <v>0</v>
      </c>
      <c r="AC342" s="296"/>
      <c r="AD342" s="297" t="s">
        <v>891</v>
      </c>
      <c r="AE342" s="298" t="s">
        <v>891</v>
      </c>
      <c r="AF342" s="288">
        <v>50</v>
      </c>
      <c r="AG342" s="291">
        <v>44848</v>
      </c>
      <c r="AH342" s="291" t="s">
        <v>891</v>
      </c>
      <c r="AI342" s="291">
        <v>45173</v>
      </c>
      <c r="AJ342" s="291" t="s">
        <v>891</v>
      </c>
      <c r="AK342" s="283"/>
    </row>
    <row r="343" spans="1:37" hidden="1" x14ac:dyDescent="0.3">
      <c r="A343" s="282">
        <v>63277</v>
      </c>
      <c r="B343" s="283" t="s">
        <v>1366</v>
      </c>
      <c r="C343" s="146" t="s">
        <v>264</v>
      </c>
      <c r="D343" s="284">
        <v>2.38</v>
      </c>
      <c r="E343" s="283"/>
      <c r="F343" s="283"/>
      <c r="G343" s="283" t="s">
        <v>891</v>
      </c>
      <c r="H343" s="285">
        <v>308</v>
      </c>
      <c r="I343" s="24">
        <v>103003</v>
      </c>
      <c r="J343" s="286">
        <v>2.38</v>
      </c>
      <c r="K343" s="285">
        <v>94</v>
      </c>
      <c r="L343" s="287">
        <v>36.579572446555822</v>
      </c>
      <c r="M343" s="288">
        <v>0</v>
      </c>
      <c r="N343" s="286">
        <v>0</v>
      </c>
      <c r="O343" s="289" t="s">
        <v>890</v>
      </c>
      <c r="P343" s="288">
        <v>0</v>
      </c>
      <c r="Q343" s="290">
        <v>0</v>
      </c>
      <c r="R343" s="291" t="s">
        <v>891</v>
      </c>
      <c r="S343" s="283" t="s">
        <v>972</v>
      </c>
      <c r="T343" s="44">
        <v>1</v>
      </c>
      <c r="U343" s="292">
        <v>61</v>
      </c>
      <c r="V343" s="293">
        <v>8</v>
      </c>
      <c r="W343" s="294" t="s">
        <v>891</v>
      </c>
      <c r="X343" s="295" t="s">
        <v>891</v>
      </c>
      <c r="Y343" s="296">
        <v>0</v>
      </c>
      <c r="Z343" s="296" t="s">
        <v>891</v>
      </c>
      <c r="AA343" s="295" t="s">
        <v>891</v>
      </c>
      <c r="AB343" s="296">
        <v>0</v>
      </c>
      <c r="AC343" s="296"/>
      <c r="AD343" s="297" t="s">
        <v>891</v>
      </c>
      <c r="AE343" s="298" t="s">
        <v>891</v>
      </c>
      <c r="AF343" s="288">
        <v>34</v>
      </c>
      <c r="AG343" s="291">
        <v>45180</v>
      </c>
      <c r="AH343" s="291" t="s">
        <v>891</v>
      </c>
      <c r="AI343" s="291">
        <v>45145</v>
      </c>
      <c r="AJ343" s="291" t="s">
        <v>891</v>
      </c>
      <c r="AK343" s="283"/>
    </row>
    <row r="344" spans="1:37" hidden="1" x14ac:dyDescent="0.3">
      <c r="A344" s="282">
        <v>63382</v>
      </c>
      <c r="B344" s="283" t="s">
        <v>1367</v>
      </c>
      <c r="C344" s="146" t="s">
        <v>270</v>
      </c>
      <c r="D344" s="284">
        <v>9.3000000000000007</v>
      </c>
      <c r="E344" s="283"/>
      <c r="F344" s="283"/>
      <c r="G344" s="283" t="s">
        <v>891</v>
      </c>
      <c r="H344" s="285">
        <v>214</v>
      </c>
      <c r="I344" s="24">
        <v>103003</v>
      </c>
      <c r="J344" s="286">
        <v>9.3000000000000007</v>
      </c>
      <c r="K344" s="285">
        <v>50</v>
      </c>
      <c r="L344" s="287">
        <v>50.35294117647058</v>
      </c>
      <c r="M344" s="288">
        <v>0</v>
      </c>
      <c r="N344" s="286">
        <v>0</v>
      </c>
      <c r="O344" s="289" t="s">
        <v>890</v>
      </c>
      <c r="P344" s="288">
        <v>0</v>
      </c>
      <c r="Q344" s="290">
        <v>0</v>
      </c>
      <c r="R344" s="291" t="s">
        <v>891</v>
      </c>
      <c r="S344" s="283" t="s">
        <v>1118</v>
      </c>
      <c r="T344" s="44">
        <v>1</v>
      </c>
      <c r="U344" s="292">
        <v>51</v>
      </c>
      <c r="V344" s="293">
        <v>33</v>
      </c>
      <c r="W344" s="294" t="s">
        <v>891</v>
      </c>
      <c r="X344" s="295" t="s">
        <v>891</v>
      </c>
      <c r="Y344" s="296">
        <v>0</v>
      </c>
      <c r="Z344" s="296" t="s">
        <v>891</v>
      </c>
      <c r="AA344" s="295" t="s">
        <v>891</v>
      </c>
      <c r="AB344" s="296">
        <v>0</v>
      </c>
      <c r="AC344" s="296"/>
      <c r="AD344" s="297" t="s">
        <v>891</v>
      </c>
      <c r="AE344" s="298" t="s">
        <v>891</v>
      </c>
      <c r="AF344" s="288">
        <v>18</v>
      </c>
      <c r="AG344" s="291">
        <v>43627</v>
      </c>
      <c r="AH344" s="291" t="s">
        <v>891</v>
      </c>
      <c r="AI344" s="291">
        <v>45161</v>
      </c>
      <c r="AJ344" s="291" t="s">
        <v>891</v>
      </c>
      <c r="AK344" s="283"/>
    </row>
    <row r="345" spans="1:37" hidden="1" x14ac:dyDescent="0.3">
      <c r="A345" s="282">
        <v>63385</v>
      </c>
      <c r="B345" s="283" t="s">
        <v>1368</v>
      </c>
      <c r="C345" s="146" t="s">
        <v>381</v>
      </c>
      <c r="D345" s="284">
        <v>0.62</v>
      </c>
      <c r="E345" s="283"/>
      <c r="F345" s="283"/>
      <c r="G345" s="283" t="s">
        <v>891</v>
      </c>
      <c r="H345" s="285">
        <v>0</v>
      </c>
      <c r="I345" s="24">
        <v>103003</v>
      </c>
      <c r="J345" s="286">
        <v>0.62</v>
      </c>
      <c r="K345" s="285">
        <v>20287</v>
      </c>
      <c r="L345" s="287">
        <v>0</v>
      </c>
      <c r="M345" s="288">
        <v>11630.44</v>
      </c>
      <c r="N345" s="286">
        <v>7210.8728000000001</v>
      </c>
      <c r="O345" s="289" t="s">
        <v>890</v>
      </c>
      <c r="P345" s="288">
        <v>0</v>
      </c>
      <c r="Q345" s="290">
        <v>0</v>
      </c>
      <c r="R345" s="291" t="s">
        <v>891</v>
      </c>
      <c r="S345" s="283" t="s">
        <v>1369</v>
      </c>
      <c r="T345" s="44">
        <v>1</v>
      </c>
      <c r="U345" s="292">
        <v>57</v>
      </c>
      <c r="V345" s="293">
        <v>17</v>
      </c>
      <c r="W345" s="294">
        <v>6989</v>
      </c>
      <c r="X345" s="295">
        <v>2023</v>
      </c>
      <c r="Y345" s="296">
        <v>18800</v>
      </c>
      <c r="Z345" s="296" t="s">
        <v>891</v>
      </c>
      <c r="AA345" s="295" t="s">
        <v>891</v>
      </c>
      <c r="AB345" s="296">
        <v>0</v>
      </c>
      <c r="AC345" s="296"/>
      <c r="AD345" s="297" t="s">
        <v>891</v>
      </c>
      <c r="AE345" s="298" t="s">
        <v>891</v>
      </c>
      <c r="AF345" s="288">
        <v>6762</v>
      </c>
      <c r="AG345" s="291">
        <v>44967</v>
      </c>
      <c r="AH345" s="291" t="s">
        <v>891</v>
      </c>
      <c r="AI345" s="291">
        <v>44910</v>
      </c>
      <c r="AJ345" s="291" t="s">
        <v>891</v>
      </c>
      <c r="AK345" s="283"/>
    </row>
    <row r="346" spans="1:37" hidden="1" x14ac:dyDescent="0.3">
      <c r="A346" s="282">
        <v>63591</v>
      </c>
      <c r="B346" s="283" t="s">
        <v>1370</v>
      </c>
      <c r="C346" s="146" t="s">
        <v>381</v>
      </c>
      <c r="D346" s="284">
        <v>0.46</v>
      </c>
      <c r="E346" s="283"/>
      <c r="F346" s="283"/>
      <c r="G346" s="283" t="s">
        <v>891</v>
      </c>
      <c r="H346" s="285">
        <v>531</v>
      </c>
      <c r="I346" s="24">
        <v>103003</v>
      </c>
      <c r="J346" s="286">
        <v>0.46</v>
      </c>
      <c r="K346" s="285">
        <v>5589</v>
      </c>
      <c r="L346" s="287">
        <v>0.77811318542832864</v>
      </c>
      <c r="M346" s="288">
        <v>10752.56</v>
      </c>
      <c r="N346" s="286">
        <v>4946.1776</v>
      </c>
      <c r="O346" s="289" t="s">
        <v>890</v>
      </c>
      <c r="P346" s="288">
        <v>0</v>
      </c>
      <c r="Q346" s="290">
        <v>0</v>
      </c>
      <c r="R346" s="291" t="s">
        <v>891</v>
      </c>
      <c r="S346" s="283" t="s">
        <v>1143</v>
      </c>
      <c r="T346" s="44">
        <v>1</v>
      </c>
      <c r="U346" s="292">
        <v>57</v>
      </c>
      <c r="V346" s="293">
        <v>2</v>
      </c>
      <c r="W346" s="294">
        <v>6216</v>
      </c>
      <c r="X346" s="295">
        <v>2023</v>
      </c>
      <c r="Y346" s="296">
        <v>1000</v>
      </c>
      <c r="Z346" s="296" t="s">
        <v>891</v>
      </c>
      <c r="AA346" s="295" t="s">
        <v>891</v>
      </c>
      <c r="AB346" s="296">
        <v>0</v>
      </c>
      <c r="AC346" s="296"/>
      <c r="AD346" s="297" t="s">
        <v>891</v>
      </c>
      <c r="AE346" s="298" t="s">
        <v>891</v>
      </c>
      <c r="AF346" s="288">
        <v>2730</v>
      </c>
      <c r="AG346" s="291">
        <v>44586</v>
      </c>
      <c r="AH346" s="291" t="s">
        <v>891</v>
      </c>
      <c r="AI346" s="291">
        <v>44551</v>
      </c>
      <c r="AJ346" s="291" t="s">
        <v>891</v>
      </c>
      <c r="AK346" s="283"/>
    </row>
    <row r="347" spans="1:37" hidden="1" x14ac:dyDescent="0.3">
      <c r="A347" s="282">
        <v>63839</v>
      </c>
      <c r="B347" s="283" t="s">
        <v>1371</v>
      </c>
      <c r="C347" s="146" t="s">
        <v>302</v>
      </c>
      <c r="D347" s="284">
        <v>77.7</v>
      </c>
      <c r="E347" s="283"/>
      <c r="F347" s="283"/>
      <c r="G347" s="283" t="s">
        <v>891</v>
      </c>
      <c r="H347" s="285">
        <v>0</v>
      </c>
      <c r="I347" s="24">
        <v>103003</v>
      </c>
      <c r="J347" s="286">
        <v>77.7</v>
      </c>
      <c r="K347" s="285">
        <v>225</v>
      </c>
      <c r="L347" s="287">
        <v>0</v>
      </c>
      <c r="M347" s="288">
        <v>361.44</v>
      </c>
      <c r="N347" s="286">
        <v>28083.887999999999</v>
      </c>
      <c r="O347" s="289" t="s">
        <v>890</v>
      </c>
      <c r="P347" s="288">
        <v>0</v>
      </c>
      <c r="Q347" s="290">
        <v>0</v>
      </c>
      <c r="R347" s="291" t="s">
        <v>891</v>
      </c>
      <c r="S347" s="283" t="s">
        <v>1030</v>
      </c>
      <c r="T347" s="44">
        <v>1</v>
      </c>
      <c r="U347" s="292">
        <v>74</v>
      </c>
      <c r="V347" s="293">
        <v>4</v>
      </c>
      <c r="W347" s="294" t="s">
        <v>891</v>
      </c>
      <c r="X347" s="295" t="s">
        <v>891</v>
      </c>
      <c r="Y347" s="296">
        <v>0</v>
      </c>
      <c r="Z347" s="296" t="s">
        <v>891</v>
      </c>
      <c r="AA347" s="295" t="s">
        <v>891</v>
      </c>
      <c r="AB347" s="296">
        <v>0</v>
      </c>
      <c r="AC347" s="296"/>
      <c r="AD347" s="297" t="s">
        <v>891</v>
      </c>
      <c r="AE347" s="298" t="s">
        <v>891</v>
      </c>
      <c r="AF347" s="288">
        <v>80</v>
      </c>
      <c r="AG347" s="291">
        <v>44942</v>
      </c>
      <c r="AH347" s="291" t="s">
        <v>891</v>
      </c>
      <c r="AI347" s="291">
        <v>44922</v>
      </c>
      <c r="AJ347" s="291" t="s">
        <v>891</v>
      </c>
      <c r="AK347" s="283"/>
    </row>
    <row r="348" spans="1:37" hidden="1" x14ac:dyDescent="0.3">
      <c r="A348" s="282">
        <v>63991</v>
      </c>
      <c r="B348" s="283" t="s">
        <v>1372</v>
      </c>
      <c r="C348" s="146" t="s">
        <v>848</v>
      </c>
      <c r="D348" s="284">
        <v>4.3</v>
      </c>
      <c r="E348" s="283"/>
      <c r="F348" s="283"/>
      <c r="G348" s="283" t="s">
        <v>891</v>
      </c>
      <c r="H348" s="285">
        <v>3995</v>
      </c>
      <c r="I348" s="24">
        <v>103003</v>
      </c>
      <c r="J348" s="286">
        <v>4.3</v>
      </c>
      <c r="K348" s="285">
        <v>2727</v>
      </c>
      <c r="L348" s="287">
        <v>13.454802640441869</v>
      </c>
      <c r="M348" s="288">
        <v>1349.56</v>
      </c>
      <c r="N348" s="286">
        <v>5803.1080000000002</v>
      </c>
      <c r="O348" s="289" t="s">
        <v>890</v>
      </c>
      <c r="P348" s="288">
        <v>0</v>
      </c>
      <c r="Q348" s="290">
        <v>0</v>
      </c>
      <c r="R348" s="291" t="s">
        <v>891</v>
      </c>
      <c r="S348" s="283" t="s">
        <v>1373</v>
      </c>
      <c r="T348" s="44">
        <v>1</v>
      </c>
      <c r="U348" s="292">
        <v>58</v>
      </c>
      <c r="V348" s="293">
        <v>8</v>
      </c>
      <c r="W348" s="294" t="s">
        <v>891</v>
      </c>
      <c r="X348" s="295" t="s">
        <v>891</v>
      </c>
      <c r="Y348" s="296">
        <v>0</v>
      </c>
      <c r="Z348" s="296" t="s">
        <v>891</v>
      </c>
      <c r="AA348" s="295" t="s">
        <v>891</v>
      </c>
      <c r="AB348" s="296">
        <v>0</v>
      </c>
      <c r="AC348" s="296"/>
      <c r="AD348" s="297" t="s">
        <v>891</v>
      </c>
      <c r="AE348" s="298" t="s">
        <v>891</v>
      </c>
      <c r="AF348" s="288">
        <v>1188</v>
      </c>
      <c r="AG348" s="291">
        <v>45069</v>
      </c>
      <c r="AH348" s="291" t="s">
        <v>891</v>
      </c>
      <c r="AI348" s="291">
        <v>45020</v>
      </c>
      <c r="AJ348" s="291" t="s">
        <v>891</v>
      </c>
      <c r="AK348" s="283"/>
    </row>
    <row r="349" spans="1:37" hidden="1" x14ac:dyDescent="0.3">
      <c r="A349" s="282">
        <v>64044</v>
      </c>
      <c r="B349" s="283" t="s">
        <v>1374</v>
      </c>
      <c r="C349" s="146" t="s">
        <v>561</v>
      </c>
      <c r="D349" s="284">
        <v>38.31</v>
      </c>
      <c r="E349" s="283"/>
      <c r="F349" s="283" t="s">
        <v>1331</v>
      </c>
      <c r="G349" s="283" t="s">
        <v>1203</v>
      </c>
      <c r="H349" s="285">
        <v>320</v>
      </c>
      <c r="I349" s="24">
        <v>103003</v>
      </c>
      <c r="J349" s="286">
        <v>38.31</v>
      </c>
      <c r="K349" s="285">
        <v>170</v>
      </c>
      <c r="L349" s="287">
        <v>22.582921665490471</v>
      </c>
      <c r="M349" s="288">
        <v>0</v>
      </c>
      <c r="N349" s="286">
        <v>0</v>
      </c>
      <c r="O349" s="289" t="s">
        <v>1204</v>
      </c>
      <c r="P349" s="288">
        <v>3000</v>
      </c>
      <c r="Q349" s="290">
        <v>114930</v>
      </c>
      <c r="R349" s="291">
        <v>45328</v>
      </c>
      <c r="S349" s="283" t="s">
        <v>1332</v>
      </c>
      <c r="T349" s="44">
        <v>1</v>
      </c>
      <c r="U349" s="292">
        <v>51</v>
      </c>
      <c r="V349" s="293">
        <v>30</v>
      </c>
      <c r="W349" s="294" t="s">
        <v>891</v>
      </c>
      <c r="X349" s="295" t="s">
        <v>891</v>
      </c>
      <c r="Y349" s="296">
        <v>0</v>
      </c>
      <c r="Z349" s="296" t="s">
        <v>891</v>
      </c>
      <c r="AA349" s="295" t="s">
        <v>891</v>
      </c>
      <c r="AB349" s="296">
        <v>0</v>
      </c>
      <c r="AC349" s="296"/>
      <c r="AD349" s="297" t="s">
        <v>891</v>
      </c>
      <c r="AE349" s="298" t="s">
        <v>891</v>
      </c>
      <c r="AF349" s="288">
        <v>56</v>
      </c>
      <c r="AG349" s="291">
        <v>45104</v>
      </c>
      <c r="AH349" s="291" t="s">
        <v>891</v>
      </c>
      <c r="AI349" s="291">
        <v>45033</v>
      </c>
      <c r="AJ349" s="291" t="s">
        <v>891</v>
      </c>
      <c r="AK349" s="283"/>
    </row>
    <row r="350" spans="1:37" hidden="1" x14ac:dyDescent="0.3">
      <c r="A350" s="282">
        <v>64253</v>
      </c>
      <c r="B350" s="283" t="s">
        <v>1375</v>
      </c>
      <c r="C350" s="146" t="s">
        <v>346</v>
      </c>
      <c r="D350" s="284">
        <v>56.66</v>
      </c>
      <c r="E350" s="283"/>
      <c r="F350" s="283"/>
      <c r="G350" s="283" t="s">
        <v>891</v>
      </c>
      <c r="H350" s="285">
        <v>1766</v>
      </c>
      <c r="I350" s="24">
        <v>103003</v>
      </c>
      <c r="J350" s="286">
        <v>56.66</v>
      </c>
      <c r="K350" s="285">
        <v>1406</v>
      </c>
      <c r="L350" s="287">
        <v>13.979260666508351</v>
      </c>
      <c r="M350" s="288">
        <v>507.94</v>
      </c>
      <c r="N350" s="286">
        <v>28779.880399999998</v>
      </c>
      <c r="O350" s="289" t="s">
        <v>890</v>
      </c>
      <c r="P350" s="288">
        <v>0</v>
      </c>
      <c r="Q350" s="290">
        <v>0</v>
      </c>
      <c r="R350" s="291" t="s">
        <v>891</v>
      </c>
      <c r="S350" s="283" t="s">
        <v>1376</v>
      </c>
      <c r="T350" s="44">
        <v>1</v>
      </c>
      <c r="U350" s="292">
        <v>69</v>
      </c>
      <c r="V350" s="293">
        <v>17</v>
      </c>
      <c r="W350" s="294" t="s">
        <v>891</v>
      </c>
      <c r="X350" s="295" t="s">
        <v>891</v>
      </c>
      <c r="Y350" s="296">
        <v>0</v>
      </c>
      <c r="Z350" s="296" t="s">
        <v>891</v>
      </c>
      <c r="AA350" s="295" t="s">
        <v>891</v>
      </c>
      <c r="AB350" s="296">
        <v>0</v>
      </c>
      <c r="AC350" s="296"/>
      <c r="AD350" s="297" t="s">
        <v>891</v>
      </c>
      <c r="AE350" s="298" t="s">
        <v>891</v>
      </c>
      <c r="AF350" s="288">
        <v>506</v>
      </c>
      <c r="AG350" s="291">
        <v>44895</v>
      </c>
      <c r="AH350" s="291" t="s">
        <v>891</v>
      </c>
      <c r="AI350" s="291">
        <v>44881</v>
      </c>
      <c r="AJ350" s="291" t="s">
        <v>891</v>
      </c>
      <c r="AK350" s="283"/>
    </row>
    <row r="351" spans="1:37" hidden="1" x14ac:dyDescent="0.3">
      <c r="A351" s="282">
        <v>64462</v>
      </c>
      <c r="B351" s="283" t="s">
        <v>1377</v>
      </c>
      <c r="C351" s="146" t="s">
        <v>264</v>
      </c>
      <c r="D351" s="284">
        <v>0.14000000000000001</v>
      </c>
      <c r="E351" s="283"/>
      <c r="F351" s="283"/>
      <c r="G351" s="283" t="s">
        <v>891</v>
      </c>
      <c r="H351" s="285">
        <v>3061</v>
      </c>
      <c r="I351" s="24">
        <v>103003</v>
      </c>
      <c r="J351" s="286">
        <v>0.14000000000000001</v>
      </c>
      <c r="K351" s="285">
        <v>4039</v>
      </c>
      <c r="L351" s="287">
        <v>8.3881398662720592</v>
      </c>
      <c r="M351" s="288">
        <v>0</v>
      </c>
      <c r="N351" s="286">
        <v>0</v>
      </c>
      <c r="O351" s="289" t="s">
        <v>890</v>
      </c>
      <c r="P351" s="288">
        <v>0</v>
      </c>
      <c r="Q351" s="290">
        <v>0</v>
      </c>
      <c r="R351" s="291" t="s">
        <v>891</v>
      </c>
      <c r="S351" s="283" t="s">
        <v>1378</v>
      </c>
      <c r="T351" s="44">
        <v>1</v>
      </c>
      <c r="U351" s="292">
        <v>67</v>
      </c>
      <c r="V351" s="293">
        <v>4</v>
      </c>
      <c r="W351" s="294">
        <v>2962</v>
      </c>
      <c r="X351" s="295">
        <v>2023</v>
      </c>
      <c r="Y351" s="296">
        <v>5000</v>
      </c>
      <c r="Z351" s="296" t="s">
        <v>891</v>
      </c>
      <c r="AA351" s="295" t="s">
        <v>891</v>
      </c>
      <c r="AB351" s="296">
        <v>0</v>
      </c>
      <c r="AC351" s="296"/>
      <c r="AD351" s="297" t="s">
        <v>891</v>
      </c>
      <c r="AE351" s="298" t="s">
        <v>891</v>
      </c>
      <c r="AF351" s="288">
        <v>1460</v>
      </c>
      <c r="AG351" s="291">
        <v>44400</v>
      </c>
      <c r="AH351" s="291" t="s">
        <v>891</v>
      </c>
      <c r="AI351" s="291">
        <v>44713</v>
      </c>
      <c r="AJ351" s="291" t="s">
        <v>891</v>
      </c>
      <c r="AK351" s="283"/>
    </row>
    <row r="352" spans="1:37" hidden="1" x14ac:dyDescent="0.3">
      <c r="A352" s="282">
        <v>64466</v>
      </c>
      <c r="B352" s="283" t="s">
        <v>1379</v>
      </c>
      <c r="C352" s="146" t="s">
        <v>264</v>
      </c>
      <c r="D352" s="284">
        <v>7.0000000000000007E-2</v>
      </c>
      <c r="E352" s="283"/>
      <c r="F352" s="283"/>
      <c r="G352" s="283" t="s">
        <v>891</v>
      </c>
      <c r="H352" s="285">
        <v>5067</v>
      </c>
      <c r="I352" s="24">
        <v>103003</v>
      </c>
      <c r="J352" s="286">
        <v>7.0000000000000007E-2</v>
      </c>
      <c r="K352" s="285">
        <v>195</v>
      </c>
      <c r="L352" s="287">
        <v>311.81538461538463</v>
      </c>
      <c r="M352" s="288">
        <v>0</v>
      </c>
      <c r="N352" s="286">
        <v>0</v>
      </c>
      <c r="O352" s="289" t="s">
        <v>890</v>
      </c>
      <c r="P352" s="288">
        <v>0</v>
      </c>
      <c r="Q352" s="290">
        <v>0</v>
      </c>
      <c r="R352" s="291" t="s">
        <v>891</v>
      </c>
      <c r="S352" s="283" t="s">
        <v>1187</v>
      </c>
      <c r="T352" s="44">
        <v>1</v>
      </c>
      <c r="U352" s="292">
        <v>67</v>
      </c>
      <c r="V352" s="293">
        <v>5</v>
      </c>
      <c r="W352" s="294" t="s">
        <v>891</v>
      </c>
      <c r="X352" s="295" t="s">
        <v>891</v>
      </c>
      <c r="Y352" s="296">
        <v>0</v>
      </c>
      <c r="Z352" s="296" t="s">
        <v>891</v>
      </c>
      <c r="AA352" s="295" t="s">
        <v>891</v>
      </c>
      <c r="AB352" s="296">
        <v>0</v>
      </c>
      <c r="AC352" s="296"/>
      <c r="AD352" s="297" t="s">
        <v>891</v>
      </c>
      <c r="AE352" s="298" t="s">
        <v>891</v>
      </c>
      <c r="AF352" s="288">
        <v>66</v>
      </c>
      <c r="AG352" s="291">
        <v>43864</v>
      </c>
      <c r="AH352" s="291" t="s">
        <v>891</v>
      </c>
      <c r="AI352" s="291">
        <v>43826</v>
      </c>
      <c r="AJ352" s="291" t="s">
        <v>891</v>
      </c>
      <c r="AK352" s="283"/>
    </row>
    <row r="353" spans="1:37" hidden="1" x14ac:dyDescent="0.3">
      <c r="A353" s="282">
        <v>64604</v>
      </c>
      <c r="B353" s="283" t="s">
        <v>1380</v>
      </c>
      <c r="C353" s="146" t="s">
        <v>346</v>
      </c>
      <c r="D353" s="284">
        <v>19.579999999999998</v>
      </c>
      <c r="E353" s="283"/>
      <c r="F353" s="283"/>
      <c r="G353" s="283" t="s">
        <v>891</v>
      </c>
      <c r="H353" s="285">
        <v>1361</v>
      </c>
      <c r="I353" s="24">
        <v>103003</v>
      </c>
      <c r="J353" s="286">
        <v>19.579999999999998</v>
      </c>
      <c r="K353" s="285">
        <v>48</v>
      </c>
      <c r="L353" s="287">
        <v>173.81864623243933</v>
      </c>
      <c r="M353" s="288">
        <v>0</v>
      </c>
      <c r="N353" s="286">
        <v>0</v>
      </c>
      <c r="O353" s="289" t="s">
        <v>890</v>
      </c>
      <c r="P353" s="288">
        <v>0</v>
      </c>
      <c r="Q353" s="290">
        <v>0</v>
      </c>
      <c r="R353" s="291" t="s">
        <v>891</v>
      </c>
      <c r="S353" s="283" t="s">
        <v>1352</v>
      </c>
      <c r="T353" s="44">
        <v>1</v>
      </c>
      <c r="U353" s="292">
        <v>69</v>
      </c>
      <c r="V353" s="293">
        <v>8</v>
      </c>
      <c r="W353" s="294" t="s">
        <v>891</v>
      </c>
      <c r="X353" s="295" t="s">
        <v>891</v>
      </c>
      <c r="Y353" s="296">
        <v>0</v>
      </c>
      <c r="Z353" s="296" t="s">
        <v>891</v>
      </c>
      <c r="AA353" s="295" t="s">
        <v>891</v>
      </c>
      <c r="AB353" s="296">
        <v>0</v>
      </c>
      <c r="AC353" s="296"/>
      <c r="AD353" s="297" t="s">
        <v>891</v>
      </c>
      <c r="AE353" s="298" t="s">
        <v>891</v>
      </c>
      <c r="AF353" s="288">
        <v>32</v>
      </c>
      <c r="AG353" s="291">
        <v>44551</v>
      </c>
      <c r="AH353" s="291" t="s">
        <v>891</v>
      </c>
      <c r="AI353" s="291">
        <v>45141</v>
      </c>
      <c r="AJ353" s="291" t="s">
        <v>891</v>
      </c>
      <c r="AK353" s="283"/>
    </row>
    <row r="354" spans="1:37" hidden="1" x14ac:dyDescent="0.3">
      <c r="A354" s="282">
        <v>64605</v>
      </c>
      <c r="B354" s="283" t="s">
        <v>1381</v>
      </c>
      <c r="C354" s="146" t="s">
        <v>346</v>
      </c>
      <c r="D354" s="284">
        <v>9.98</v>
      </c>
      <c r="E354" s="283"/>
      <c r="F354" s="283"/>
      <c r="G354" s="283" t="s">
        <v>891</v>
      </c>
      <c r="H354" s="285">
        <v>1022</v>
      </c>
      <c r="I354" s="24">
        <v>103003</v>
      </c>
      <c r="J354" s="286">
        <v>9.98</v>
      </c>
      <c r="K354" s="285">
        <v>398</v>
      </c>
      <c r="L354" s="287">
        <v>22.422114962702942</v>
      </c>
      <c r="M354" s="288">
        <v>0</v>
      </c>
      <c r="N354" s="286">
        <v>0</v>
      </c>
      <c r="O354" s="289" t="s">
        <v>890</v>
      </c>
      <c r="P354" s="288">
        <v>0</v>
      </c>
      <c r="Q354" s="290">
        <v>0</v>
      </c>
      <c r="R354" s="291" t="s">
        <v>891</v>
      </c>
      <c r="S354" s="283" t="s">
        <v>1352</v>
      </c>
      <c r="T354" s="44">
        <v>1</v>
      </c>
      <c r="U354" s="292">
        <v>69</v>
      </c>
      <c r="V354" s="293">
        <v>8</v>
      </c>
      <c r="W354" s="294" t="s">
        <v>891</v>
      </c>
      <c r="X354" s="295" t="s">
        <v>891</v>
      </c>
      <c r="Y354" s="296">
        <v>0</v>
      </c>
      <c r="Z354" s="296" t="s">
        <v>891</v>
      </c>
      <c r="AA354" s="295" t="s">
        <v>891</v>
      </c>
      <c r="AB354" s="296">
        <v>0</v>
      </c>
      <c r="AC354" s="296"/>
      <c r="AD354" s="297" t="s">
        <v>891</v>
      </c>
      <c r="AE354" s="298" t="s">
        <v>891</v>
      </c>
      <c r="AF354" s="288">
        <v>182</v>
      </c>
      <c r="AG354" s="291">
        <v>45181</v>
      </c>
      <c r="AH354" s="291" t="s">
        <v>891</v>
      </c>
      <c r="AI354" s="291">
        <v>45156</v>
      </c>
      <c r="AJ354" s="291" t="s">
        <v>891</v>
      </c>
      <c r="AK354" s="283"/>
    </row>
    <row r="355" spans="1:37" hidden="1" x14ac:dyDescent="0.3">
      <c r="A355" s="282">
        <v>64607</v>
      </c>
      <c r="B355" s="283" t="s">
        <v>1382</v>
      </c>
      <c r="C355" s="146" t="s">
        <v>346</v>
      </c>
      <c r="D355" s="284">
        <v>49.4</v>
      </c>
      <c r="E355" s="283"/>
      <c r="F355" s="283"/>
      <c r="G355" s="283" t="s">
        <v>891</v>
      </c>
      <c r="H355" s="285">
        <v>1236</v>
      </c>
      <c r="I355" s="24">
        <v>103003</v>
      </c>
      <c r="J355" s="286">
        <v>49.4</v>
      </c>
      <c r="K355" s="285">
        <v>510</v>
      </c>
      <c r="L355" s="287">
        <v>29.08235294117647</v>
      </c>
      <c r="M355" s="288">
        <v>0</v>
      </c>
      <c r="N355" s="286">
        <v>0</v>
      </c>
      <c r="O355" s="289" t="s">
        <v>890</v>
      </c>
      <c r="P355" s="288">
        <v>0</v>
      </c>
      <c r="Q355" s="290">
        <v>0</v>
      </c>
      <c r="R355" s="291" t="s">
        <v>891</v>
      </c>
      <c r="S355" s="283" t="s">
        <v>1266</v>
      </c>
      <c r="T355" s="44">
        <v>1</v>
      </c>
      <c r="U355" s="292">
        <v>69</v>
      </c>
      <c r="V355" s="293">
        <v>3</v>
      </c>
      <c r="W355" s="294" t="s">
        <v>891</v>
      </c>
      <c r="X355" s="295" t="s">
        <v>891</v>
      </c>
      <c r="Y355" s="296">
        <v>0</v>
      </c>
      <c r="Z355" s="296" t="s">
        <v>891</v>
      </c>
      <c r="AA355" s="295" t="s">
        <v>891</v>
      </c>
      <c r="AB355" s="296">
        <v>0</v>
      </c>
      <c r="AC355" s="296"/>
      <c r="AD355" s="297" t="s">
        <v>891</v>
      </c>
      <c r="AE355" s="298" t="s">
        <v>891</v>
      </c>
      <c r="AF355" s="288">
        <v>170</v>
      </c>
      <c r="AG355" s="291">
        <v>45181</v>
      </c>
      <c r="AH355" s="291" t="s">
        <v>891</v>
      </c>
      <c r="AI355" s="291">
        <v>45128</v>
      </c>
      <c r="AJ355" s="291" t="s">
        <v>891</v>
      </c>
      <c r="AK355" s="283"/>
    </row>
    <row r="356" spans="1:37" hidden="1" x14ac:dyDescent="0.3">
      <c r="A356" s="282">
        <v>64609</v>
      </c>
      <c r="B356" s="283" t="s">
        <v>1383</v>
      </c>
      <c r="C356" s="146" t="s">
        <v>346</v>
      </c>
      <c r="D356" s="284">
        <v>62</v>
      </c>
      <c r="E356" s="283"/>
      <c r="F356" s="283"/>
      <c r="G356" s="283" t="s">
        <v>891</v>
      </c>
      <c r="H356" s="285">
        <v>435</v>
      </c>
      <c r="I356" s="24">
        <v>103003</v>
      </c>
      <c r="J356" s="286">
        <v>62</v>
      </c>
      <c r="K356" s="285">
        <v>300</v>
      </c>
      <c r="L356" s="287">
        <v>16.310461192350957</v>
      </c>
      <c r="M356" s="288">
        <v>45.06</v>
      </c>
      <c r="N356" s="286">
        <v>2793.72</v>
      </c>
      <c r="O356" s="289" t="s">
        <v>890</v>
      </c>
      <c r="P356" s="288">
        <v>0</v>
      </c>
      <c r="Q356" s="290">
        <v>0</v>
      </c>
      <c r="R356" s="291" t="s">
        <v>891</v>
      </c>
      <c r="S356" s="283" t="s">
        <v>1266</v>
      </c>
      <c r="T356" s="44">
        <v>1</v>
      </c>
      <c r="U356" s="292">
        <v>69</v>
      </c>
      <c r="V356" s="293">
        <v>3</v>
      </c>
      <c r="W356" s="294" t="s">
        <v>891</v>
      </c>
      <c r="X356" s="295" t="s">
        <v>891</v>
      </c>
      <c r="Y356" s="296">
        <v>0</v>
      </c>
      <c r="Z356" s="296" t="s">
        <v>891</v>
      </c>
      <c r="AA356" s="295" t="s">
        <v>891</v>
      </c>
      <c r="AB356" s="296">
        <v>0</v>
      </c>
      <c r="AC356" s="296"/>
      <c r="AD356" s="297" t="s">
        <v>891</v>
      </c>
      <c r="AE356" s="298" t="s">
        <v>891</v>
      </c>
      <c r="AF356" s="288">
        <v>106</v>
      </c>
      <c r="AG356" s="291">
        <v>44510</v>
      </c>
      <c r="AH356" s="291" t="s">
        <v>891</v>
      </c>
      <c r="AI356" s="291">
        <v>44781</v>
      </c>
      <c r="AJ356" s="291" t="s">
        <v>891</v>
      </c>
      <c r="AK356" s="283"/>
    </row>
    <row r="357" spans="1:37" hidden="1" x14ac:dyDescent="0.3">
      <c r="A357" s="282">
        <v>64610</v>
      </c>
      <c r="B357" s="283" t="s">
        <v>1384</v>
      </c>
      <c r="C357" s="146" t="s">
        <v>264</v>
      </c>
      <c r="D357" s="284">
        <v>96.6</v>
      </c>
      <c r="E357" s="283"/>
      <c r="F357" s="283"/>
      <c r="G357" s="283" t="s">
        <v>891</v>
      </c>
      <c r="H357" s="285">
        <v>788</v>
      </c>
      <c r="I357" s="24">
        <v>103003</v>
      </c>
      <c r="J357" s="286">
        <v>96.6</v>
      </c>
      <c r="K357" s="285">
        <v>428</v>
      </c>
      <c r="L357" s="287">
        <v>22.091393327726379</v>
      </c>
      <c r="M357" s="288">
        <v>0</v>
      </c>
      <c r="N357" s="286">
        <v>0</v>
      </c>
      <c r="O357" s="289" t="s">
        <v>890</v>
      </c>
      <c r="P357" s="288">
        <v>0</v>
      </c>
      <c r="Q357" s="290">
        <v>0</v>
      </c>
      <c r="R357" s="291" t="s">
        <v>891</v>
      </c>
      <c r="S357" s="283" t="s">
        <v>1170</v>
      </c>
      <c r="T357" s="44">
        <v>1</v>
      </c>
      <c r="U357" s="292">
        <v>69</v>
      </c>
      <c r="V357" s="293">
        <v>1</v>
      </c>
      <c r="W357" s="294" t="s">
        <v>891</v>
      </c>
      <c r="X357" s="295" t="s">
        <v>891</v>
      </c>
      <c r="Y357" s="296">
        <v>0</v>
      </c>
      <c r="Z357" s="296">
        <v>8864</v>
      </c>
      <c r="AA357" s="295">
        <v>2023</v>
      </c>
      <c r="AB357" s="296">
        <v>18</v>
      </c>
      <c r="AC357" s="296">
        <v>1000</v>
      </c>
      <c r="AD357" s="297" t="s">
        <v>2054</v>
      </c>
      <c r="AE357" s="298">
        <v>45159</v>
      </c>
      <c r="AF357" s="288">
        <v>142</v>
      </c>
      <c r="AG357" s="291">
        <v>45173</v>
      </c>
      <c r="AH357" s="291" t="s">
        <v>891</v>
      </c>
      <c r="AI357" s="291">
        <v>45128</v>
      </c>
      <c r="AJ357" s="291" t="s">
        <v>891</v>
      </c>
      <c r="AK357" s="283"/>
    </row>
    <row r="358" spans="1:37" hidden="1" x14ac:dyDescent="0.3">
      <c r="A358" s="282">
        <v>64625</v>
      </c>
      <c r="B358" s="283" t="s">
        <v>1385</v>
      </c>
      <c r="C358" s="146" t="s">
        <v>346</v>
      </c>
      <c r="D358" s="284">
        <v>61.42</v>
      </c>
      <c r="E358" s="283"/>
      <c r="F358" s="283"/>
      <c r="G358" s="283" t="s">
        <v>891</v>
      </c>
      <c r="H358" s="285">
        <v>677</v>
      </c>
      <c r="I358" s="24">
        <v>103003</v>
      </c>
      <c r="J358" s="286">
        <v>61.42</v>
      </c>
      <c r="K358" s="285">
        <v>60</v>
      </c>
      <c r="L358" s="287">
        <v>135.4</v>
      </c>
      <c r="M358" s="288">
        <v>0</v>
      </c>
      <c r="N358" s="286">
        <v>0</v>
      </c>
      <c r="O358" s="289" t="s">
        <v>890</v>
      </c>
      <c r="P358" s="288">
        <v>0</v>
      </c>
      <c r="Q358" s="290">
        <v>0</v>
      </c>
      <c r="R358" s="291" t="s">
        <v>891</v>
      </c>
      <c r="S358" s="283" t="s">
        <v>1352</v>
      </c>
      <c r="T358" s="44">
        <v>1</v>
      </c>
      <c r="U358" s="292">
        <v>69</v>
      </c>
      <c r="V358" s="293">
        <v>8</v>
      </c>
      <c r="W358" s="294" t="s">
        <v>891</v>
      </c>
      <c r="X358" s="295" t="s">
        <v>891</v>
      </c>
      <c r="Y358" s="296">
        <v>0</v>
      </c>
      <c r="Z358" s="296" t="s">
        <v>891</v>
      </c>
      <c r="AA358" s="295" t="s">
        <v>891</v>
      </c>
      <c r="AB358" s="296">
        <v>0</v>
      </c>
      <c r="AC358" s="296"/>
      <c r="AD358" s="297" t="s">
        <v>891</v>
      </c>
      <c r="AE358" s="298" t="s">
        <v>891</v>
      </c>
      <c r="AF358" s="288">
        <v>20</v>
      </c>
      <c r="AG358" s="291">
        <v>44893</v>
      </c>
      <c r="AH358" s="291" t="s">
        <v>891</v>
      </c>
      <c r="AI358" s="291">
        <v>44881</v>
      </c>
      <c r="AJ358" s="291" t="s">
        <v>891</v>
      </c>
      <c r="AK358" s="283"/>
    </row>
    <row r="359" spans="1:37" hidden="1" x14ac:dyDescent="0.3">
      <c r="A359" s="282">
        <v>64626</v>
      </c>
      <c r="B359" s="283" t="s">
        <v>1386</v>
      </c>
      <c r="C359" s="146" t="s">
        <v>346</v>
      </c>
      <c r="D359" s="284">
        <v>75.400000000000006</v>
      </c>
      <c r="E359" s="283"/>
      <c r="F359" s="283"/>
      <c r="G359" s="283" t="s">
        <v>891</v>
      </c>
      <c r="H359" s="285">
        <v>2603</v>
      </c>
      <c r="I359" s="24">
        <v>103003</v>
      </c>
      <c r="J359" s="286">
        <v>75.400000000000006</v>
      </c>
      <c r="K359" s="285">
        <v>507</v>
      </c>
      <c r="L359" s="287">
        <v>61.609467455621299</v>
      </c>
      <c r="M359" s="288">
        <v>0</v>
      </c>
      <c r="N359" s="286">
        <v>0</v>
      </c>
      <c r="O359" s="289" t="s">
        <v>890</v>
      </c>
      <c r="P359" s="288">
        <v>0</v>
      </c>
      <c r="Q359" s="290">
        <v>0</v>
      </c>
      <c r="R359" s="291" t="s">
        <v>891</v>
      </c>
      <c r="S359" s="283" t="s">
        <v>1352</v>
      </c>
      <c r="T359" s="44">
        <v>1</v>
      </c>
      <c r="U359" s="292">
        <v>69</v>
      </c>
      <c r="V359" s="293">
        <v>8</v>
      </c>
      <c r="W359" s="294" t="s">
        <v>891</v>
      </c>
      <c r="X359" s="295" t="s">
        <v>891</v>
      </c>
      <c r="Y359" s="296">
        <v>0</v>
      </c>
      <c r="Z359" s="296" t="s">
        <v>891</v>
      </c>
      <c r="AA359" s="295" t="s">
        <v>891</v>
      </c>
      <c r="AB359" s="296">
        <v>0</v>
      </c>
      <c r="AC359" s="296"/>
      <c r="AD359" s="297" t="s">
        <v>891</v>
      </c>
      <c r="AE359" s="298" t="s">
        <v>891</v>
      </c>
      <c r="AF359" s="288">
        <v>170</v>
      </c>
      <c r="AG359" s="291">
        <v>45180</v>
      </c>
      <c r="AH359" s="291" t="s">
        <v>891</v>
      </c>
      <c r="AI359" s="291">
        <v>45128</v>
      </c>
      <c r="AJ359" s="291" t="s">
        <v>891</v>
      </c>
      <c r="AK359" s="283"/>
    </row>
    <row r="360" spans="1:37" hidden="1" x14ac:dyDescent="0.3">
      <c r="A360" s="282">
        <v>64627</v>
      </c>
      <c r="B360" s="283" t="s">
        <v>1387</v>
      </c>
      <c r="C360" s="146" t="s">
        <v>346</v>
      </c>
      <c r="D360" s="284">
        <v>66</v>
      </c>
      <c r="E360" s="283"/>
      <c r="F360" s="283"/>
      <c r="G360" s="283" t="s">
        <v>891</v>
      </c>
      <c r="H360" s="285">
        <v>2221</v>
      </c>
      <c r="I360" s="24">
        <v>103003</v>
      </c>
      <c r="J360" s="286">
        <v>66</v>
      </c>
      <c r="K360" s="285">
        <v>40</v>
      </c>
      <c r="L360" s="287">
        <v>666.96696696696688</v>
      </c>
      <c r="M360" s="288">
        <v>0</v>
      </c>
      <c r="N360" s="286">
        <v>0</v>
      </c>
      <c r="O360" s="289" t="s">
        <v>890</v>
      </c>
      <c r="P360" s="288">
        <v>0</v>
      </c>
      <c r="Q360" s="290">
        <v>0</v>
      </c>
      <c r="R360" s="291" t="s">
        <v>891</v>
      </c>
      <c r="S360" s="283" t="s">
        <v>1352</v>
      </c>
      <c r="T360" s="44">
        <v>1</v>
      </c>
      <c r="U360" s="292">
        <v>69</v>
      </c>
      <c r="V360" s="293">
        <v>8</v>
      </c>
      <c r="W360" s="294" t="s">
        <v>891</v>
      </c>
      <c r="X360" s="295" t="s">
        <v>891</v>
      </c>
      <c r="Y360" s="296">
        <v>0</v>
      </c>
      <c r="Z360" s="296" t="s">
        <v>891</v>
      </c>
      <c r="AA360" s="295" t="s">
        <v>891</v>
      </c>
      <c r="AB360" s="296">
        <v>0</v>
      </c>
      <c r="AC360" s="296"/>
      <c r="AD360" s="297" t="s">
        <v>891</v>
      </c>
      <c r="AE360" s="298" t="s">
        <v>891</v>
      </c>
      <c r="AF360" s="288">
        <v>14</v>
      </c>
      <c r="AG360" s="291">
        <v>44579</v>
      </c>
      <c r="AH360" s="291" t="s">
        <v>891</v>
      </c>
      <c r="AI360" s="291">
        <v>44883</v>
      </c>
      <c r="AJ360" s="291" t="s">
        <v>891</v>
      </c>
      <c r="AK360" s="283"/>
    </row>
    <row r="361" spans="1:37" hidden="1" x14ac:dyDescent="0.3">
      <c r="A361" s="282">
        <v>64634</v>
      </c>
      <c r="B361" s="283" t="s">
        <v>1388</v>
      </c>
      <c r="C361" s="146" t="s">
        <v>264</v>
      </c>
      <c r="D361" s="284">
        <v>3</v>
      </c>
      <c r="E361" s="283"/>
      <c r="F361" s="283"/>
      <c r="G361" s="283" t="s">
        <v>891</v>
      </c>
      <c r="H361" s="285">
        <v>89</v>
      </c>
      <c r="I361" s="24">
        <v>103003</v>
      </c>
      <c r="J361" s="286">
        <v>3</v>
      </c>
      <c r="K361" s="285"/>
      <c r="L361" s="287">
        <v>0</v>
      </c>
      <c r="M361" s="288">
        <v>0</v>
      </c>
      <c r="N361" s="286">
        <v>0</v>
      </c>
      <c r="O361" s="289" t="s">
        <v>890</v>
      </c>
      <c r="P361" s="288">
        <v>0</v>
      </c>
      <c r="Q361" s="290">
        <v>0</v>
      </c>
      <c r="R361" s="291" t="s">
        <v>891</v>
      </c>
      <c r="S361" s="283" t="s">
        <v>1389</v>
      </c>
      <c r="T361" s="44">
        <v>1</v>
      </c>
      <c r="U361" s="292">
        <v>83</v>
      </c>
      <c r="V361" s="293">
        <v>10</v>
      </c>
      <c r="W361" s="294" t="s">
        <v>891</v>
      </c>
      <c r="X361" s="295" t="s">
        <v>891</v>
      </c>
      <c r="Y361" s="296">
        <v>0</v>
      </c>
      <c r="Z361" s="296" t="s">
        <v>891</v>
      </c>
      <c r="AA361" s="295" t="s">
        <v>891</v>
      </c>
      <c r="AB361" s="296">
        <v>0</v>
      </c>
      <c r="AC361" s="296"/>
      <c r="AD361" s="297" t="s">
        <v>891</v>
      </c>
      <c r="AE361" s="298" t="s">
        <v>891</v>
      </c>
      <c r="AF361" s="288">
        <v>0</v>
      </c>
      <c r="AG361" s="291">
        <v>44162</v>
      </c>
      <c r="AH361" s="291" t="s">
        <v>891</v>
      </c>
      <c r="AI361" s="291">
        <v>44029</v>
      </c>
      <c r="AJ361" s="291" t="s">
        <v>891</v>
      </c>
      <c r="AK361" s="283"/>
    </row>
    <row r="362" spans="1:37" hidden="1" x14ac:dyDescent="0.3">
      <c r="A362" s="282">
        <v>64635</v>
      </c>
      <c r="B362" s="283" t="s">
        <v>1390</v>
      </c>
      <c r="C362" s="146" t="s">
        <v>264</v>
      </c>
      <c r="D362" s="284">
        <v>7.1</v>
      </c>
      <c r="E362" s="283"/>
      <c r="F362" s="283"/>
      <c r="G362" s="283" t="s">
        <v>891</v>
      </c>
      <c r="H362" s="285">
        <v>70</v>
      </c>
      <c r="I362" s="24">
        <v>103003</v>
      </c>
      <c r="J362" s="286">
        <v>7.3909500000000001</v>
      </c>
      <c r="K362" s="285">
        <v>2</v>
      </c>
      <c r="L362" s="287">
        <v>411.76470588235293</v>
      </c>
      <c r="M362" s="288">
        <v>0</v>
      </c>
      <c r="N362" s="286">
        <v>0</v>
      </c>
      <c r="O362" s="289" t="s">
        <v>890</v>
      </c>
      <c r="P362" s="288">
        <v>0</v>
      </c>
      <c r="Q362" s="290">
        <v>0</v>
      </c>
      <c r="R362" s="291" t="s">
        <v>891</v>
      </c>
      <c r="S362" s="283" t="s">
        <v>972</v>
      </c>
      <c r="T362" s="44">
        <v>1</v>
      </c>
      <c r="U362" s="292">
        <v>61</v>
      </c>
      <c r="V362" s="293">
        <v>8</v>
      </c>
      <c r="W362" s="294" t="s">
        <v>891</v>
      </c>
      <c r="X362" s="295" t="s">
        <v>891</v>
      </c>
      <c r="Y362" s="296">
        <v>0</v>
      </c>
      <c r="Z362" s="296" t="s">
        <v>891</v>
      </c>
      <c r="AA362" s="295" t="s">
        <v>891</v>
      </c>
      <c r="AB362" s="296">
        <v>0</v>
      </c>
      <c r="AC362" s="296"/>
      <c r="AD362" s="297" t="s">
        <v>891</v>
      </c>
      <c r="AE362" s="298" t="s">
        <v>891</v>
      </c>
      <c r="AF362" s="288">
        <v>0</v>
      </c>
      <c r="AG362" s="291">
        <v>39419</v>
      </c>
      <c r="AH362" s="291" t="s">
        <v>891</v>
      </c>
      <c r="AI362" s="291">
        <v>39380</v>
      </c>
      <c r="AJ362" s="291" t="s">
        <v>891</v>
      </c>
      <c r="AK362" s="283"/>
    </row>
    <row r="363" spans="1:37" hidden="1" x14ac:dyDescent="0.3">
      <c r="A363" s="282">
        <v>64636</v>
      </c>
      <c r="B363" s="283" t="s">
        <v>1391</v>
      </c>
      <c r="C363" s="146" t="s">
        <v>264</v>
      </c>
      <c r="D363" s="284">
        <v>4.5</v>
      </c>
      <c r="E363" s="283"/>
      <c r="F363" s="283"/>
      <c r="G363" s="283" t="s">
        <v>891</v>
      </c>
      <c r="H363" s="285">
        <v>41</v>
      </c>
      <c r="I363" s="24">
        <v>103003</v>
      </c>
      <c r="J363" s="286">
        <v>4.5</v>
      </c>
      <c r="K363" s="285">
        <v>57</v>
      </c>
      <c r="L363" s="287">
        <v>7.8095238095238093</v>
      </c>
      <c r="M363" s="288">
        <v>53.5</v>
      </c>
      <c r="N363" s="286">
        <v>240.75</v>
      </c>
      <c r="O363" s="289" t="s">
        <v>890</v>
      </c>
      <c r="P363" s="288">
        <v>0</v>
      </c>
      <c r="Q363" s="290">
        <v>0</v>
      </c>
      <c r="R363" s="291" t="s">
        <v>891</v>
      </c>
      <c r="S363" s="283" t="s">
        <v>972</v>
      </c>
      <c r="T363" s="44">
        <v>1</v>
      </c>
      <c r="U363" s="292">
        <v>61</v>
      </c>
      <c r="V363" s="293">
        <v>8</v>
      </c>
      <c r="W363" s="294" t="s">
        <v>891</v>
      </c>
      <c r="X363" s="295" t="s">
        <v>891</v>
      </c>
      <c r="Y363" s="296">
        <v>0</v>
      </c>
      <c r="Z363" s="296" t="s">
        <v>891</v>
      </c>
      <c r="AA363" s="295" t="s">
        <v>891</v>
      </c>
      <c r="AB363" s="296">
        <v>0</v>
      </c>
      <c r="AC363" s="296"/>
      <c r="AD363" s="297" t="s">
        <v>891</v>
      </c>
      <c r="AE363" s="298" t="s">
        <v>891</v>
      </c>
      <c r="AF363" s="288">
        <v>22</v>
      </c>
      <c r="AG363" s="291">
        <v>45160</v>
      </c>
      <c r="AH363" s="291" t="s">
        <v>891</v>
      </c>
      <c r="AI363" s="291">
        <v>45145</v>
      </c>
      <c r="AJ363" s="291" t="s">
        <v>891</v>
      </c>
      <c r="AK363" s="283"/>
    </row>
    <row r="364" spans="1:37" hidden="1" x14ac:dyDescent="0.3">
      <c r="A364" s="282">
        <v>64646</v>
      </c>
      <c r="B364" s="283" t="s">
        <v>1392</v>
      </c>
      <c r="C364" s="146" t="s">
        <v>264</v>
      </c>
      <c r="D364" s="284">
        <v>2.6</v>
      </c>
      <c r="E364" s="283"/>
      <c r="F364" s="283"/>
      <c r="G364" s="283" t="s">
        <v>891</v>
      </c>
      <c r="H364" s="285">
        <v>580</v>
      </c>
      <c r="I364" s="24">
        <v>103003</v>
      </c>
      <c r="J364" s="286">
        <v>2.6</v>
      </c>
      <c r="K364" s="285">
        <v>660</v>
      </c>
      <c r="L364" s="287">
        <v>10.545454545454545</v>
      </c>
      <c r="M364" s="288">
        <v>0</v>
      </c>
      <c r="N364" s="286">
        <v>0</v>
      </c>
      <c r="O364" s="289" t="s">
        <v>890</v>
      </c>
      <c r="P364" s="288">
        <v>0</v>
      </c>
      <c r="Q364" s="290">
        <v>0</v>
      </c>
      <c r="R364" s="291" t="s">
        <v>891</v>
      </c>
      <c r="S364" s="283" t="s">
        <v>1081</v>
      </c>
      <c r="T364" s="44">
        <v>1</v>
      </c>
      <c r="U364" s="292">
        <v>78</v>
      </c>
      <c r="V364" s="293">
        <v>2</v>
      </c>
      <c r="W364" s="294">
        <v>2974</v>
      </c>
      <c r="X364" s="295">
        <v>2023</v>
      </c>
      <c r="Y364" s="296">
        <v>500</v>
      </c>
      <c r="Z364" s="296" t="s">
        <v>891</v>
      </c>
      <c r="AA364" s="295" t="s">
        <v>891</v>
      </c>
      <c r="AB364" s="296">
        <v>0</v>
      </c>
      <c r="AC364" s="296"/>
      <c r="AD364" s="297" t="s">
        <v>891</v>
      </c>
      <c r="AE364" s="298" t="s">
        <v>891</v>
      </c>
      <c r="AF364" s="288">
        <v>220</v>
      </c>
      <c r="AG364" s="291">
        <v>43850</v>
      </c>
      <c r="AH364" s="291" t="s">
        <v>891</v>
      </c>
      <c r="AI364" s="291">
        <v>44956</v>
      </c>
      <c r="AJ364" s="291" t="s">
        <v>891</v>
      </c>
      <c r="AK364" s="283"/>
    </row>
    <row r="365" spans="1:37" hidden="1" x14ac:dyDescent="0.3">
      <c r="A365" s="282">
        <v>64647</v>
      </c>
      <c r="B365" s="283" t="s">
        <v>1393</v>
      </c>
      <c r="C365" s="146" t="s">
        <v>264</v>
      </c>
      <c r="D365" s="284">
        <v>20.8</v>
      </c>
      <c r="E365" s="283"/>
      <c r="F365" s="283"/>
      <c r="G365" s="283" t="s">
        <v>891</v>
      </c>
      <c r="H365" s="285">
        <v>18</v>
      </c>
      <c r="I365" s="24">
        <v>103003</v>
      </c>
      <c r="J365" s="286">
        <v>20.8</v>
      </c>
      <c r="K365" s="285"/>
      <c r="L365" s="287">
        <v>0</v>
      </c>
      <c r="M365" s="288">
        <v>0</v>
      </c>
      <c r="N365" s="286">
        <v>0</v>
      </c>
      <c r="O365" s="289" t="s">
        <v>890</v>
      </c>
      <c r="P365" s="288">
        <v>0</v>
      </c>
      <c r="Q365" s="290">
        <v>0</v>
      </c>
      <c r="R365" s="291" t="s">
        <v>891</v>
      </c>
      <c r="S365" s="283" t="s">
        <v>972</v>
      </c>
      <c r="T365" s="44">
        <v>1</v>
      </c>
      <c r="U365" s="292">
        <v>61</v>
      </c>
      <c r="V365" s="293">
        <v>8</v>
      </c>
      <c r="W365" s="294" t="s">
        <v>891</v>
      </c>
      <c r="X365" s="295" t="s">
        <v>891</v>
      </c>
      <c r="Y365" s="296">
        <v>0</v>
      </c>
      <c r="Z365" s="296" t="s">
        <v>891</v>
      </c>
      <c r="AA365" s="295" t="s">
        <v>891</v>
      </c>
      <c r="AB365" s="296">
        <v>0</v>
      </c>
      <c r="AC365" s="296"/>
      <c r="AD365" s="297" t="s">
        <v>891</v>
      </c>
      <c r="AE365" s="298" t="s">
        <v>891</v>
      </c>
      <c r="AF365" s="288">
        <v>0</v>
      </c>
      <c r="AG365" s="291">
        <v>40688</v>
      </c>
      <c r="AH365" s="291" t="s">
        <v>891</v>
      </c>
      <c r="AI365" s="291">
        <v>43725</v>
      </c>
      <c r="AJ365" s="291" t="s">
        <v>891</v>
      </c>
      <c r="AK365" s="283"/>
    </row>
    <row r="366" spans="1:37" hidden="1" x14ac:dyDescent="0.3">
      <c r="A366" s="282">
        <v>64648</v>
      </c>
      <c r="B366" s="283" t="s">
        <v>1394</v>
      </c>
      <c r="C366" s="146" t="s">
        <v>264</v>
      </c>
      <c r="D366" s="284">
        <v>48.46</v>
      </c>
      <c r="E366" s="283"/>
      <c r="F366" s="283"/>
      <c r="G366" s="283" t="s">
        <v>891</v>
      </c>
      <c r="H366" s="285">
        <v>14</v>
      </c>
      <c r="I366" s="24">
        <v>103003</v>
      </c>
      <c r="J366" s="286">
        <v>48.46</v>
      </c>
      <c r="K366" s="285">
        <v>3</v>
      </c>
      <c r="L366" s="287">
        <v>4.3076923076923084</v>
      </c>
      <c r="M366" s="288">
        <v>34.5</v>
      </c>
      <c r="N366" s="286">
        <v>1671.87</v>
      </c>
      <c r="O366" s="289" t="s">
        <v>890</v>
      </c>
      <c r="P366" s="288">
        <v>0</v>
      </c>
      <c r="Q366" s="290">
        <v>0</v>
      </c>
      <c r="R366" s="291" t="s">
        <v>891</v>
      </c>
      <c r="S366" s="283" t="s">
        <v>972</v>
      </c>
      <c r="T366" s="44">
        <v>1</v>
      </c>
      <c r="U366" s="292">
        <v>61</v>
      </c>
      <c r="V366" s="293">
        <v>8</v>
      </c>
      <c r="W366" s="294">
        <v>8979</v>
      </c>
      <c r="X366" s="295">
        <v>2023</v>
      </c>
      <c r="Y366" s="296">
        <v>10</v>
      </c>
      <c r="Z366" s="296" t="s">
        <v>891</v>
      </c>
      <c r="AA366" s="295" t="s">
        <v>891</v>
      </c>
      <c r="AB366" s="296">
        <v>0</v>
      </c>
      <c r="AC366" s="296"/>
      <c r="AD366" s="297" t="s">
        <v>891</v>
      </c>
      <c r="AE366" s="298" t="s">
        <v>891</v>
      </c>
      <c r="AF366" s="288">
        <v>14</v>
      </c>
      <c r="AG366" s="291">
        <v>44573</v>
      </c>
      <c r="AH366" s="291" t="s">
        <v>891</v>
      </c>
      <c r="AI366" s="291">
        <v>44522</v>
      </c>
      <c r="AJ366" s="291" t="s">
        <v>891</v>
      </c>
      <c r="AK366" s="283"/>
    </row>
    <row r="367" spans="1:37" hidden="1" x14ac:dyDescent="0.3">
      <c r="A367" s="282">
        <v>64817</v>
      </c>
      <c r="B367" s="283" t="s">
        <v>1395</v>
      </c>
      <c r="C367" s="146" t="s">
        <v>346</v>
      </c>
      <c r="D367" s="284">
        <v>16</v>
      </c>
      <c r="E367" s="283"/>
      <c r="F367" s="283"/>
      <c r="G367" s="283" t="s">
        <v>891</v>
      </c>
      <c r="H367" s="285">
        <v>86</v>
      </c>
      <c r="I367" s="24">
        <v>103003</v>
      </c>
      <c r="J367" s="286">
        <v>16</v>
      </c>
      <c r="K367" s="285">
        <v>4</v>
      </c>
      <c r="L367" s="287">
        <v>260.60606060606062</v>
      </c>
      <c r="M367" s="288">
        <v>0</v>
      </c>
      <c r="N367" s="286">
        <v>0</v>
      </c>
      <c r="O367" s="289" t="s">
        <v>890</v>
      </c>
      <c r="P367" s="288">
        <v>0</v>
      </c>
      <c r="Q367" s="290">
        <v>0</v>
      </c>
      <c r="R367" s="291" t="s">
        <v>891</v>
      </c>
      <c r="S367" s="283" t="s">
        <v>1352</v>
      </c>
      <c r="T367" s="44">
        <v>1</v>
      </c>
      <c r="U367" s="292">
        <v>69</v>
      </c>
      <c r="V367" s="293">
        <v>8</v>
      </c>
      <c r="W367" s="294" t="s">
        <v>891</v>
      </c>
      <c r="X367" s="295" t="s">
        <v>891</v>
      </c>
      <c r="Y367" s="296">
        <v>0</v>
      </c>
      <c r="Z367" s="296" t="s">
        <v>891</v>
      </c>
      <c r="AA367" s="295" t="s">
        <v>891</v>
      </c>
      <c r="AB367" s="296">
        <v>0</v>
      </c>
      <c r="AC367" s="296"/>
      <c r="AD367" s="297" t="s">
        <v>891</v>
      </c>
      <c r="AE367" s="298" t="s">
        <v>891</v>
      </c>
      <c r="AF367" s="288">
        <v>2</v>
      </c>
      <c r="AG367" s="291">
        <v>43788</v>
      </c>
      <c r="AH367" s="291" t="s">
        <v>891</v>
      </c>
      <c r="AI367" s="291">
        <v>44012</v>
      </c>
      <c r="AJ367" s="291" t="s">
        <v>891</v>
      </c>
      <c r="AK367" s="283"/>
    </row>
    <row r="368" spans="1:37" hidden="1" x14ac:dyDescent="0.3">
      <c r="A368" s="282">
        <v>64821</v>
      </c>
      <c r="B368" s="283" t="s">
        <v>508</v>
      </c>
      <c r="C368" s="146" t="s">
        <v>288</v>
      </c>
      <c r="D368" s="284">
        <v>99</v>
      </c>
      <c r="E368" s="283"/>
      <c r="F368" s="283"/>
      <c r="G368" s="283" t="s">
        <v>891</v>
      </c>
      <c r="H368" s="285">
        <v>18</v>
      </c>
      <c r="I368" s="24">
        <v>103003</v>
      </c>
      <c r="J368" s="286">
        <v>99</v>
      </c>
      <c r="K368" s="285">
        <v>5</v>
      </c>
      <c r="L368" s="287">
        <v>42.857142857142861</v>
      </c>
      <c r="M368" s="288">
        <v>0</v>
      </c>
      <c r="N368" s="286">
        <v>0</v>
      </c>
      <c r="O368" s="289" t="s">
        <v>890</v>
      </c>
      <c r="P368" s="288">
        <v>0</v>
      </c>
      <c r="Q368" s="290">
        <v>0</v>
      </c>
      <c r="R368" s="291" t="s">
        <v>891</v>
      </c>
      <c r="S368" s="283" t="s">
        <v>1396</v>
      </c>
      <c r="T368" s="44">
        <v>1</v>
      </c>
      <c r="U368" s="292">
        <v>76</v>
      </c>
      <c r="V368" s="293">
        <v>9</v>
      </c>
      <c r="W368" s="294" t="s">
        <v>891</v>
      </c>
      <c r="X368" s="295" t="s">
        <v>891</v>
      </c>
      <c r="Y368" s="296">
        <v>0</v>
      </c>
      <c r="Z368" s="296" t="s">
        <v>891</v>
      </c>
      <c r="AA368" s="295" t="s">
        <v>891</v>
      </c>
      <c r="AB368" s="296">
        <v>0</v>
      </c>
      <c r="AC368" s="296"/>
      <c r="AD368" s="297" t="s">
        <v>891</v>
      </c>
      <c r="AE368" s="298" t="s">
        <v>891</v>
      </c>
      <c r="AF368" s="288">
        <v>2</v>
      </c>
      <c r="AG368" s="291">
        <v>43497</v>
      </c>
      <c r="AH368" s="291" t="s">
        <v>891</v>
      </c>
      <c r="AI368" s="291">
        <v>43875</v>
      </c>
      <c r="AJ368" s="291" t="s">
        <v>891</v>
      </c>
      <c r="AK368" s="283"/>
    </row>
    <row r="369" spans="1:37" hidden="1" x14ac:dyDescent="0.3">
      <c r="A369" s="282">
        <v>64860</v>
      </c>
      <c r="B369" s="283" t="s">
        <v>1397</v>
      </c>
      <c r="C369" s="146" t="s">
        <v>346</v>
      </c>
      <c r="D369" s="284">
        <v>41</v>
      </c>
      <c r="E369" s="283"/>
      <c r="F369" s="283"/>
      <c r="G369" s="283" t="s">
        <v>891</v>
      </c>
      <c r="H369" s="285">
        <v>56</v>
      </c>
      <c r="I369" s="24">
        <v>103003</v>
      </c>
      <c r="J369" s="286">
        <v>41</v>
      </c>
      <c r="K369" s="285">
        <v>201</v>
      </c>
      <c r="L369" s="287">
        <v>3.3432835820895521</v>
      </c>
      <c r="M369" s="288">
        <v>195.5</v>
      </c>
      <c r="N369" s="286">
        <v>8015.5</v>
      </c>
      <c r="O369" s="289" t="s">
        <v>890</v>
      </c>
      <c r="P369" s="288">
        <v>0</v>
      </c>
      <c r="Q369" s="290">
        <v>0</v>
      </c>
      <c r="R369" s="291" t="s">
        <v>891</v>
      </c>
      <c r="S369" s="283" t="s">
        <v>1352</v>
      </c>
      <c r="T369" s="44">
        <v>1</v>
      </c>
      <c r="U369" s="292">
        <v>69</v>
      </c>
      <c r="V369" s="293">
        <v>8</v>
      </c>
      <c r="W369" s="294" t="s">
        <v>891</v>
      </c>
      <c r="X369" s="295" t="s">
        <v>891</v>
      </c>
      <c r="Y369" s="296">
        <v>0</v>
      </c>
      <c r="Z369" s="296">
        <v>10278</v>
      </c>
      <c r="AA369" s="295">
        <v>2023</v>
      </c>
      <c r="AB369" s="296">
        <v>50</v>
      </c>
      <c r="AC369" s="296">
        <v>50</v>
      </c>
      <c r="AD369" s="297" t="s">
        <v>2054</v>
      </c>
      <c r="AE369" s="298">
        <v>45190</v>
      </c>
      <c r="AF369" s="288">
        <v>68</v>
      </c>
      <c r="AG369" s="291">
        <v>44410</v>
      </c>
      <c r="AH369" s="291" t="s">
        <v>891</v>
      </c>
      <c r="AI369" s="291">
        <v>45156</v>
      </c>
      <c r="AJ369" s="291" t="s">
        <v>891</v>
      </c>
      <c r="AK369" s="283"/>
    </row>
    <row r="370" spans="1:37" hidden="1" x14ac:dyDescent="0.3">
      <c r="A370" s="282">
        <v>64861</v>
      </c>
      <c r="B370" s="283" t="s">
        <v>1398</v>
      </c>
      <c r="C370" s="146" t="s">
        <v>346</v>
      </c>
      <c r="D370" s="284">
        <v>38.89</v>
      </c>
      <c r="E370" s="283"/>
      <c r="F370" s="283"/>
      <c r="G370" s="283" t="s">
        <v>891</v>
      </c>
      <c r="H370" s="285">
        <v>1790</v>
      </c>
      <c r="I370" s="24">
        <v>103003</v>
      </c>
      <c r="J370" s="286">
        <v>38.89</v>
      </c>
      <c r="K370" s="285"/>
      <c r="L370" s="287">
        <v>0</v>
      </c>
      <c r="M370" s="288">
        <v>0</v>
      </c>
      <c r="N370" s="286">
        <v>0</v>
      </c>
      <c r="O370" s="289" t="s">
        <v>890</v>
      </c>
      <c r="P370" s="288">
        <v>0</v>
      </c>
      <c r="Q370" s="290">
        <v>0</v>
      </c>
      <c r="R370" s="291" t="s">
        <v>891</v>
      </c>
      <c r="S370" s="283" t="s">
        <v>1352</v>
      </c>
      <c r="T370" s="44">
        <v>1</v>
      </c>
      <c r="U370" s="292">
        <v>69</v>
      </c>
      <c r="V370" s="293">
        <v>8</v>
      </c>
      <c r="W370" s="294" t="s">
        <v>891</v>
      </c>
      <c r="X370" s="295" t="s">
        <v>891</v>
      </c>
      <c r="Y370" s="296">
        <v>0</v>
      </c>
      <c r="Z370" s="296" t="s">
        <v>891</v>
      </c>
      <c r="AA370" s="295" t="s">
        <v>891</v>
      </c>
      <c r="AB370" s="296">
        <v>0</v>
      </c>
      <c r="AC370" s="296"/>
      <c r="AD370" s="297" t="s">
        <v>891</v>
      </c>
      <c r="AE370" s="298" t="s">
        <v>891</v>
      </c>
      <c r="AF370" s="288">
        <v>0</v>
      </c>
      <c r="AG370" s="291">
        <v>44579</v>
      </c>
      <c r="AH370" s="291" t="s">
        <v>891</v>
      </c>
      <c r="AI370" s="291">
        <v>44883</v>
      </c>
      <c r="AJ370" s="291" t="s">
        <v>891</v>
      </c>
      <c r="AK370" s="283"/>
    </row>
    <row r="371" spans="1:37" hidden="1" x14ac:dyDescent="0.3">
      <c r="A371" s="282">
        <v>65173</v>
      </c>
      <c r="B371" s="283" t="s">
        <v>1399</v>
      </c>
      <c r="C371" s="146" t="s">
        <v>264</v>
      </c>
      <c r="D371" s="284">
        <v>72.959999999999994</v>
      </c>
      <c r="E371" s="283"/>
      <c r="F371" s="283"/>
      <c r="G371" s="283" t="s">
        <v>891</v>
      </c>
      <c r="H371" s="285">
        <v>44</v>
      </c>
      <c r="I371" s="24">
        <v>103003</v>
      </c>
      <c r="J371" s="286">
        <v>72.959999999999994</v>
      </c>
      <c r="K371" s="285">
        <v>77</v>
      </c>
      <c r="L371" s="287">
        <v>6.2857142857142856</v>
      </c>
      <c r="M371" s="288">
        <v>32</v>
      </c>
      <c r="N371" s="286">
        <v>2334.7199999999998</v>
      </c>
      <c r="O371" s="289" t="s">
        <v>890</v>
      </c>
      <c r="P371" s="288">
        <v>0</v>
      </c>
      <c r="Q371" s="290">
        <v>0</v>
      </c>
      <c r="R371" s="291" t="s">
        <v>891</v>
      </c>
      <c r="S371" s="283" t="s">
        <v>1017</v>
      </c>
      <c r="T371" s="44">
        <v>1</v>
      </c>
      <c r="U371" s="292">
        <v>61</v>
      </c>
      <c r="V371" s="293">
        <v>15</v>
      </c>
      <c r="W371" s="294" t="s">
        <v>891</v>
      </c>
      <c r="X371" s="295" t="s">
        <v>891</v>
      </c>
      <c r="Y371" s="296">
        <v>0</v>
      </c>
      <c r="Z371" s="296">
        <v>9661</v>
      </c>
      <c r="AA371" s="295">
        <v>2023</v>
      </c>
      <c r="AB371" s="296">
        <v>50</v>
      </c>
      <c r="AC371" s="296">
        <v>50</v>
      </c>
      <c r="AD371" s="297" t="s">
        <v>2045</v>
      </c>
      <c r="AE371" s="298">
        <v>45162</v>
      </c>
      <c r="AF371" s="288">
        <v>28</v>
      </c>
      <c r="AG371" s="291">
        <v>44733</v>
      </c>
      <c r="AH371" s="291" t="s">
        <v>891</v>
      </c>
      <c r="AI371" s="291">
        <v>45145</v>
      </c>
      <c r="AJ371" s="291" t="s">
        <v>891</v>
      </c>
      <c r="AK371" s="283"/>
    </row>
    <row r="372" spans="1:37" hidden="1" x14ac:dyDescent="0.3">
      <c r="A372" s="282">
        <v>65609</v>
      </c>
      <c r="B372" s="283" t="s">
        <v>510</v>
      </c>
      <c r="C372" s="146" t="s">
        <v>264</v>
      </c>
      <c r="D372" s="284">
        <v>21</v>
      </c>
      <c r="E372" s="283"/>
      <c r="F372" s="283"/>
      <c r="G372" s="283" t="s">
        <v>891</v>
      </c>
      <c r="H372" s="285">
        <v>3</v>
      </c>
      <c r="I372" s="24">
        <v>103003</v>
      </c>
      <c r="J372" s="286">
        <v>21</v>
      </c>
      <c r="K372" s="285"/>
      <c r="L372" s="287">
        <v>0</v>
      </c>
      <c r="M372" s="288">
        <v>0</v>
      </c>
      <c r="N372" s="286">
        <v>0</v>
      </c>
      <c r="O372" s="289" t="s">
        <v>890</v>
      </c>
      <c r="P372" s="288">
        <v>0</v>
      </c>
      <c r="Q372" s="290">
        <v>0</v>
      </c>
      <c r="R372" s="291" t="s">
        <v>891</v>
      </c>
      <c r="S372" s="283" t="s">
        <v>1281</v>
      </c>
      <c r="T372" s="44">
        <v>1</v>
      </c>
      <c r="U372" s="292">
        <v>51</v>
      </c>
      <c r="V372" s="293">
        <v>17</v>
      </c>
      <c r="W372" s="294" t="s">
        <v>891</v>
      </c>
      <c r="X372" s="295" t="s">
        <v>891</v>
      </c>
      <c r="Y372" s="296">
        <v>0</v>
      </c>
      <c r="Z372" s="296" t="s">
        <v>891</v>
      </c>
      <c r="AA372" s="295" t="s">
        <v>891</v>
      </c>
      <c r="AB372" s="296">
        <v>0</v>
      </c>
      <c r="AC372" s="296"/>
      <c r="AD372" s="297" t="s">
        <v>891</v>
      </c>
      <c r="AE372" s="298" t="s">
        <v>891</v>
      </c>
      <c r="AF372" s="288">
        <v>0</v>
      </c>
      <c r="AG372" s="291">
        <v>39779</v>
      </c>
      <c r="AH372" s="291" t="s">
        <v>891</v>
      </c>
      <c r="AI372" s="291">
        <v>39734</v>
      </c>
      <c r="AJ372" s="291" t="s">
        <v>891</v>
      </c>
      <c r="AK372" s="283"/>
    </row>
    <row r="373" spans="1:37" hidden="1" x14ac:dyDescent="0.3">
      <c r="A373" s="282">
        <v>65610</v>
      </c>
      <c r="B373" s="283" t="s">
        <v>511</v>
      </c>
      <c r="C373" s="146" t="s">
        <v>264</v>
      </c>
      <c r="D373" s="284">
        <v>30</v>
      </c>
      <c r="E373" s="283"/>
      <c r="F373" s="283"/>
      <c r="G373" s="283" t="s">
        <v>891</v>
      </c>
      <c r="H373" s="285">
        <v>15</v>
      </c>
      <c r="I373" s="24">
        <v>103003</v>
      </c>
      <c r="J373" s="286">
        <v>28.95</v>
      </c>
      <c r="K373" s="285"/>
      <c r="L373" s="287">
        <v>0</v>
      </c>
      <c r="M373" s="288">
        <v>0</v>
      </c>
      <c r="N373" s="286">
        <v>0</v>
      </c>
      <c r="O373" s="289" t="s">
        <v>890</v>
      </c>
      <c r="P373" s="288">
        <v>0</v>
      </c>
      <c r="Q373" s="290">
        <v>0</v>
      </c>
      <c r="R373" s="291" t="s">
        <v>891</v>
      </c>
      <c r="S373" s="283" t="s">
        <v>1281</v>
      </c>
      <c r="T373" s="44">
        <v>1</v>
      </c>
      <c r="U373" s="292">
        <v>51</v>
      </c>
      <c r="V373" s="293">
        <v>17</v>
      </c>
      <c r="W373" s="294" t="s">
        <v>891</v>
      </c>
      <c r="X373" s="295" t="s">
        <v>891</v>
      </c>
      <c r="Y373" s="296">
        <v>0</v>
      </c>
      <c r="Z373" s="296" t="s">
        <v>891</v>
      </c>
      <c r="AA373" s="295" t="s">
        <v>891</v>
      </c>
      <c r="AB373" s="296">
        <v>0</v>
      </c>
      <c r="AC373" s="296"/>
      <c r="AD373" s="297" t="s">
        <v>891</v>
      </c>
      <c r="AE373" s="298" t="s">
        <v>891</v>
      </c>
      <c r="AF373" s="288">
        <v>0</v>
      </c>
      <c r="AG373" s="291">
        <v>39636</v>
      </c>
      <c r="AH373" s="291" t="s">
        <v>891</v>
      </c>
      <c r="AI373" s="291">
        <v>39616</v>
      </c>
      <c r="AJ373" s="291" t="s">
        <v>891</v>
      </c>
      <c r="AK373" s="283"/>
    </row>
    <row r="374" spans="1:37" hidden="1" x14ac:dyDescent="0.3">
      <c r="A374" s="282">
        <v>66168</v>
      </c>
      <c r="B374" s="283" t="s">
        <v>1400</v>
      </c>
      <c r="C374" s="146" t="s">
        <v>346</v>
      </c>
      <c r="D374" s="284">
        <v>42</v>
      </c>
      <c r="E374" s="283"/>
      <c r="F374" s="283"/>
      <c r="G374" s="283" t="s">
        <v>891</v>
      </c>
      <c r="H374" s="285">
        <v>439</v>
      </c>
      <c r="I374" s="24">
        <v>103003</v>
      </c>
      <c r="J374" s="286">
        <v>42</v>
      </c>
      <c r="K374" s="285">
        <v>884</v>
      </c>
      <c r="L374" s="287">
        <v>5.3647806427960409</v>
      </c>
      <c r="M374" s="288">
        <v>1033.94</v>
      </c>
      <c r="N374" s="286">
        <v>43425.48</v>
      </c>
      <c r="O374" s="289" t="s">
        <v>890</v>
      </c>
      <c r="P374" s="288">
        <v>0</v>
      </c>
      <c r="Q374" s="290">
        <v>0</v>
      </c>
      <c r="R374" s="291" t="s">
        <v>891</v>
      </c>
      <c r="S374" s="283" t="s">
        <v>1376</v>
      </c>
      <c r="T374" s="44">
        <v>1</v>
      </c>
      <c r="U374" s="292">
        <v>69</v>
      </c>
      <c r="V374" s="293">
        <v>17</v>
      </c>
      <c r="W374" s="294" t="s">
        <v>891</v>
      </c>
      <c r="X374" s="295" t="s">
        <v>891</v>
      </c>
      <c r="Y374" s="296">
        <v>0</v>
      </c>
      <c r="Z374" s="296" t="s">
        <v>891</v>
      </c>
      <c r="AA374" s="295" t="s">
        <v>891</v>
      </c>
      <c r="AB374" s="296">
        <v>0</v>
      </c>
      <c r="AC374" s="296"/>
      <c r="AD374" s="297" t="s">
        <v>891</v>
      </c>
      <c r="AE374" s="298" t="s">
        <v>891</v>
      </c>
      <c r="AF374" s="288">
        <v>328</v>
      </c>
      <c r="AG374" s="291">
        <v>45148</v>
      </c>
      <c r="AH374" s="291" t="s">
        <v>891</v>
      </c>
      <c r="AI374" s="291">
        <v>45128</v>
      </c>
      <c r="AJ374" s="291" t="s">
        <v>891</v>
      </c>
      <c r="AK374" s="283"/>
    </row>
    <row r="375" spans="1:37" hidden="1" x14ac:dyDescent="0.3">
      <c r="A375" s="282">
        <v>67375</v>
      </c>
      <c r="B375" s="283" t="s">
        <v>1401</v>
      </c>
      <c r="C375" s="146" t="s">
        <v>264</v>
      </c>
      <c r="D375" s="284">
        <v>46</v>
      </c>
      <c r="E375" s="283"/>
      <c r="F375" s="283"/>
      <c r="G375" s="283" t="s">
        <v>891</v>
      </c>
      <c r="H375" s="285">
        <v>63</v>
      </c>
      <c r="I375" s="24">
        <v>103003</v>
      </c>
      <c r="J375" s="286">
        <v>46</v>
      </c>
      <c r="K375" s="285">
        <v>78</v>
      </c>
      <c r="L375" s="287">
        <v>9.5744680851063819</v>
      </c>
      <c r="M375" s="288">
        <v>5.44</v>
      </c>
      <c r="N375" s="286">
        <v>250.24</v>
      </c>
      <c r="O375" s="289" t="s">
        <v>890</v>
      </c>
      <c r="P375" s="288">
        <v>0</v>
      </c>
      <c r="Q375" s="290">
        <v>0</v>
      </c>
      <c r="R375" s="291" t="s">
        <v>891</v>
      </c>
      <c r="S375" s="283" t="s">
        <v>1281</v>
      </c>
      <c r="T375" s="44">
        <v>1</v>
      </c>
      <c r="U375" s="292">
        <v>51</v>
      </c>
      <c r="V375" s="293">
        <v>17</v>
      </c>
      <c r="W375" s="294" t="s">
        <v>891</v>
      </c>
      <c r="X375" s="295" t="s">
        <v>891</v>
      </c>
      <c r="Y375" s="296">
        <v>0</v>
      </c>
      <c r="Z375" s="296">
        <v>10465</v>
      </c>
      <c r="AA375" s="295">
        <v>2023</v>
      </c>
      <c r="AB375" s="296">
        <v>50</v>
      </c>
      <c r="AC375" s="296">
        <v>50</v>
      </c>
      <c r="AD375" s="297" t="s">
        <v>2055</v>
      </c>
      <c r="AE375" s="298">
        <v>45197</v>
      </c>
      <c r="AF375" s="288">
        <v>26</v>
      </c>
      <c r="AG375" s="291">
        <v>44760</v>
      </c>
      <c r="AH375" s="291" t="s">
        <v>891</v>
      </c>
      <c r="AI375" s="291">
        <v>45160</v>
      </c>
      <c r="AJ375" s="291" t="s">
        <v>891</v>
      </c>
      <c r="AK375" s="283"/>
    </row>
    <row r="376" spans="1:37" hidden="1" x14ac:dyDescent="0.3">
      <c r="A376" s="282">
        <v>67376</v>
      </c>
      <c r="B376" s="283" t="s">
        <v>1402</v>
      </c>
      <c r="C376" s="146" t="s">
        <v>264</v>
      </c>
      <c r="D376" s="284">
        <v>53</v>
      </c>
      <c r="E376" s="283"/>
      <c r="F376" s="283"/>
      <c r="G376" s="283" t="s">
        <v>891</v>
      </c>
      <c r="H376" s="285">
        <v>158</v>
      </c>
      <c r="I376" s="24">
        <v>103003</v>
      </c>
      <c r="J376" s="286">
        <v>53</v>
      </c>
      <c r="K376" s="285">
        <v>75</v>
      </c>
      <c r="L376" s="287">
        <v>25.28</v>
      </c>
      <c r="M376" s="288">
        <v>0</v>
      </c>
      <c r="N376" s="286">
        <v>0</v>
      </c>
      <c r="O376" s="289" t="s">
        <v>890</v>
      </c>
      <c r="P376" s="288">
        <v>0</v>
      </c>
      <c r="Q376" s="290">
        <v>0</v>
      </c>
      <c r="R376" s="291" t="s">
        <v>891</v>
      </c>
      <c r="S376" s="283" t="s">
        <v>1281</v>
      </c>
      <c r="T376" s="44">
        <v>1</v>
      </c>
      <c r="U376" s="292">
        <v>51</v>
      </c>
      <c r="V376" s="293">
        <v>17</v>
      </c>
      <c r="W376" s="294" t="s">
        <v>891</v>
      </c>
      <c r="X376" s="295" t="s">
        <v>891</v>
      </c>
      <c r="Y376" s="296">
        <v>0</v>
      </c>
      <c r="Z376" s="296">
        <v>10512</v>
      </c>
      <c r="AA376" s="295">
        <v>2023</v>
      </c>
      <c r="AB376" s="296">
        <v>30</v>
      </c>
      <c r="AC376" s="296">
        <v>30</v>
      </c>
      <c r="AD376" s="297" t="s">
        <v>2055</v>
      </c>
      <c r="AE376" s="298">
        <v>45197</v>
      </c>
      <c r="AF376" s="288">
        <v>26</v>
      </c>
      <c r="AG376" s="291">
        <v>44148</v>
      </c>
      <c r="AH376" s="291" t="s">
        <v>891</v>
      </c>
      <c r="AI376" s="291">
        <v>45160</v>
      </c>
      <c r="AJ376" s="291" t="s">
        <v>891</v>
      </c>
      <c r="AK376" s="283"/>
    </row>
    <row r="377" spans="1:37" hidden="1" x14ac:dyDescent="0.3">
      <c r="A377" s="282">
        <v>67939</v>
      </c>
      <c r="B377" s="283" t="s">
        <v>1403</v>
      </c>
      <c r="C377" s="146" t="s">
        <v>474</v>
      </c>
      <c r="D377" s="284">
        <v>27.7</v>
      </c>
      <c r="E377" s="283"/>
      <c r="F377" s="283"/>
      <c r="G377" s="283" t="s">
        <v>891</v>
      </c>
      <c r="H377" s="285">
        <v>13</v>
      </c>
      <c r="I377" s="24">
        <v>103003</v>
      </c>
      <c r="J377" s="286">
        <v>27.7</v>
      </c>
      <c r="K377" s="285">
        <v>140</v>
      </c>
      <c r="L377" s="287">
        <v>0.95729013254786455</v>
      </c>
      <c r="M377" s="288">
        <v>0</v>
      </c>
      <c r="N377" s="286">
        <v>0</v>
      </c>
      <c r="O377" s="289" t="s">
        <v>890</v>
      </c>
      <c r="P377" s="288">
        <v>0</v>
      </c>
      <c r="Q377" s="290">
        <v>0</v>
      </c>
      <c r="R377" s="291" t="s">
        <v>891</v>
      </c>
      <c r="S377" s="283" t="s">
        <v>1289</v>
      </c>
      <c r="T377" s="44">
        <v>1</v>
      </c>
      <c r="U377" s="292">
        <v>51</v>
      </c>
      <c r="V377" s="293">
        <v>28</v>
      </c>
      <c r="W377" s="294">
        <v>2627</v>
      </c>
      <c r="X377" s="295">
        <v>2023</v>
      </c>
      <c r="Y377" s="296">
        <v>300</v>
      </c>
      <c r="Z377" s="296" t="s">
        <v>891</v>
      </c>
      <c r="AA377" s="295" t="s">
        <v>891</v>
      </c>
      <c r="AB377" s="296">
        <v>0</v>
      </c>
      <c r="AC377" s="296"/>
      <c r="AD377" s="297" t="s">
        <v>891</v>
      </c>
      <c r="AE377" s="298" t="s">
        <v>891</v>
      </c>
      <c r="AF377" s="288">
        <v>54</v>
      </c>
      <c r="AG377" s="291">
        <v>43853</v>
      </c>
      <c r="AH377" s="291" t="s">
        <v>891</v>
      </c>
      <c r="AI377" s="291">
        <v>45160</v>
      </c>
      <c r="AJ377" s="291" t="s">
        <v>891</v>
      </c>
      <c r="AK377" s="283"/>
    </row>
    <row r="378" spans="1:37" hidden="1" x14ac:dyDescent="0.3">
      <c r="A378" s="282">
        <v>69222</v>
      </c>
      <c r="B378" s="283" t="s">
        <v>1404</v>
      </c>
      <c r="C378" s="146" t="s">
        <v>1348</v>
      </c>
      <c r="D378" s="284">
        <v>1.8</v>
      </c>
      <c r="E378" s="283"/>
      <c r="F378" s="283"/>
      <c r="G378" s="283" t="s">
        <v>891</v>
      </c>
      <c r="H378" s="285">
        <v>0</v>
      </c>
      <c r="I378" s="24">
        <v>103003</v>
      </c>
      <c r="J378" s="286">
        <v>1.8</v>
      </c>
      <c r="K378" s="285">
        <v>3332</v>
      </c>
      <c r="L378" s="287">
        <v>0</v>
      </c>
      <c r="M378" s="288">
        <v>4353.0600000000004</v>
      </c>
      <c r="N378" s="286">
        <v>7835.5079999999998</v>
      </c>
      <c r="O378" s="289" t="s">
        <v>890</v>
      </c>
      <c r="P378" s="288">
        <v>0</v>
      </c>
      <c r="Q378" s="290">
        <v>0</v>
      </c>
      <c r="R378" s="291" t="s">
        <v>891</v>
      </c>
      <c r="S378" s="283" t="s">
        <v>943</v>
      </c>
      <c r="T378" s="44">
        <v>1</v>
      </c>
      <c r="U378" s="292">
        <v>45</v>
      </c>
      <c r="V378" s="293">
        <v>11</v>
      </c>
      <c r="W378" s="294">
        <v>6978</v>
      </c>
      <c r="X378" s="295">
        <v>2023</v>
      </c>
      <c r="Y378" s="296">
        <v>1500</v>
      </c>
      <c r="Z378" s="296" t="s">
        <v>891</v>
      </c>
      <c r="AA378" s="295" t="s">
        <v>891</v>
      </c>
      <c r="AB378" s="296">
        <v>0</v>
      </c>
      <c r="AC378" s="296"/>
      <c r="AD378" s="297" t="s">
        <v>891</v>
      </c>
      <c r="AE378" s="298" t="s">
        <v>891</v>
      </c>
      <c r="AF378" s="288">
        <v>1300</v>
      </c>
      <c r="AG378" s="291">
        <v>44973</v>
      </c>
      <c r="AH378" s="291" t="s">
        <v>891</v>
      </c>
      <c r="AI378" s="291">
        <v>45107</v>
      </c>
      <c r="AJ378" s="291" t="s">
        <v>891</v>
      </c>
      <c r="AK378" s="283"/>
    </row>
    <row r="379" spans="1:37" hidden="1" x14ac:dyDescent="0.3">
      <c r="A379" s="282">
        <v>69229</v>
      </c>
      <c r="B379" s="283" t="s">
        <v>1181</v>
      </c>
      <c r="C379" s="146" t="s">
        <v>1075</v>
      </c>
      <c r="D379" s="284">
        <v>483.3</v>
      </c>
      <c r="E379" s="283"/>
      <c r="F379" s="283"/>
      <c r="G379" s="283" t="s">
        <v>891</v>
      </c>
      <c r="H379" s="285">
        <v>46</v>
      </c>
      <c r="I379" s="24">
        <v>103003</v>
      </c>
      <c r="J379" s="286">
        <v>483.3</v>
      </c>
      <c r="K379" s="285">
        <v>85</v>
      </c>
      <c r="L379" s="287">
        <v>6.4156206415620645</v>
      </c>
      <c r="M379" s="288">
        <v>83.06</v>
      </c>
      <c r="N379" s="286">
        <v>40142.898000000001</v>
      </c>
      <c r="O379" s="289" t="s">
        <v>890</v>
      </c>
      <c r="P379" s="288">
        <v>0</v>
      </c>
      <c r="Q379" s="290">
        <v>0</v>
      </c>
      <c r="R379" s="291" t="s">
        <v>891</v>
      </c>
      <c r="S379" s="283" t="s">
        <v>1076</v>
      </c>
      <c r="T379" s="44">
        <v>1</v>
      </c>
      <c r="U379" s="292">
        <v>76</v>
      </c>
      <c r="V379" s="293">
        <v>5</v>
      </c>
      <c r="W379" s="294" t="s">
        <v>891</v>
      </c>
      <c r="X379" s="295" t="s">
        <v>891</v>
      </c>
      <c r="Y379" s="296">
        <v>0</v>
      </c>
      <c r="Z379" s="296" t="s">
        <v>891</v>
      </c>
      <c r="AA379" s="295" t="s">
        <v>891</v>
      </c>
      <c r="AB379" s="296">
        <v>0</v>
      </c>
      <c r="AC379" s="296"/>
      <c r="AD379" s="297" t="s">
        <v>891</v>
      </c>
      <c r="AE379" s="298" t="s">
        <v>891</v>
      </c>
      <c r="AF379" s="288">
        <v>28</v>
      </c>
      <c r="AG379" s="291">
        <v>45043</v>
      </c>
      <c r="AH379" s="291" t="s">
        <v>891</v>
      </c>
      <c r="AI379" s="291">
        <v>44915</v>
      </c>
      <c r="AJ379" s="291" t="s">
        <v>891</v>
      </c>
      <c r="AK379" s="283"/>
    </row>
    <row r="380" spans="1:37" hidden="1" x14ac:dyDescent="0.3">
      <c r="A380" s="282">
        <v>70379</v>
      </c>
      <c r="B380" s="283" t="s">
        <v>1405</v>
      </c>
      <c r="C380" s="146" t="s">
        <v>902</v>
      </c>
      <c r="D380" s="284">
        <v>39.15</v>
      </c>
      <c r="E380" s="283"/>
      <c r="F380" s="283"/>
      <c r="G380" s="283" t="s">
        <v>891</v>
      </c>
      <c r="H380" s="285">
        <v>2334</v>
      </c>
      <c r="I380" s="24">
        <v>103003</v>
      </c>
      <c r="J380" s="286">
        <v>39.15</v>
      </c>
      <c r="K380" s="285">
        <v>3223</v>
      </c>
      <c r="L380" s="287">
        <v>8.0552200172562554</v>
      </c>
      <c r="M380" s="288">
        <v>2881.5</v>
      </c>
      <c r="N380" s="286">
        <v>112810.72500000001</v>
      </c>
      <c r="O380" s="289" t="s">
        <v>890</v>
      </c>
      <c r="P380" s="288">
        <v>0</v>
      </c>
      <c r="Q380" s="290">
        <v>0</v>
      </c>
      <c r="R380" s="291" t="s">
        <v>891</v>
      </c>
      <c r="S380" s="283" t="s">
        <v>1369</v>
      </c>
      <c r="T380" s="44">
        <v>1</v>
      </c>
      <c r="U380" s="292">
        <v>57</v>
      </c>
      <c r="V380" s="293">
        <v>17</v>
      </c>
      <c r="W380" s="294" t="s">
        <v>891</v>
      </c>
      <c r="X380" s="295" t="s">
        <v>891</v>
      </c>
      <c r="Y380" s="296">
        <v>0</v>
      </c>
      <c r="Z380" s="296" t="s">
        <v>891</v>
      </c>
      <c r="AA380" s="295" t="s">
        <v>891</v>
      </c>
      <c r="AB380" s="296">
        <v>0</v>
      </c>
      <c r="AC380" s="296"/>
      <c r="AD380" s="297" t="s">
        <v>891</v>
      </c>
      <c r="AE380" s="298" t="s">
        <v>891</v>
      </c>
      <c r="AF380" s="288">
        <v>1160</v>
      </c>
      <c r="AG380" s="291">
        <v>45090</v>
      </c>
      <c r="AH380" s="291" t="s">
        <v>891</v>
      </c>
      <c r="AI380" s="291">
        <v>45002</v>
      </c>
      <c r="AJ380" s="291" t="s">
        <v>891</v>
      </c>
      <c r="AK380" s="283"/>
    </row>
    <row r="381" spans="1:37" hidden="1" x14ac:dyDescent="0.3">
      <c r="A381" s="282">
        <v>70967</v>
      </c>
      <c r="B381" s="283" t="s">
        <v>1406</v>
      </c>
      <c r="C381" s="146" t="s">
        <v>264</v>
      </c>
      <c r="D381" s="284">
        <v>5.59</v>
      </c>
      <c r="E381" s="283"/>
      <c r="F381" s="283"/>
      <c r="G381" s="283" t="s">
        <v>891</v>
      </c>
      <c r="H381" s="285">
        <v>39</v>
      </c>
      <c r="I381" s="24">
        <v>103003</v>
      </c>
      <c r="J381" s="286">
        <v>5.59</v>
      </c>
      <c r="K381" s="285">
        <v>65</v>
      </c>
      <c r="L381" s="287">
        <v>7.1955719557195579</v>
      </c>
      <c r="M381" s="288">
        <v>58.56</v>
      </c>
      <c r="N381" s="286">
        <v>327.35039999999998</v>
      </c>
      <c r="O381" s="289" t="s">
        <v>890</v>
      </c>
      <c r="P381" s="288">
        <v>0</v>
      </c>
      <c r="Q381" s="290">
        <v>0</v>
      </c>
      <c r="R381" s="291" t="s">
        <v>891</v>
      </c>
      <c r="S381" s="283" t="s">
        <v>1355</v>
      </c>
      <c r="T381" s="44">
        <v>1</v>
      </c>
      <c r="U381" s="292">
        <v>61</v>
      </c>
      <c r="V381" s="293">
        <v>3</v>
      </c>
      <c r="W381" s="294" t="s">
        <v>891</v>
      </c>
      <c r="X381" s="295" t="s">
        <v>891</v>
      </c>
      <c r="Y381" s="296">
        <v>0</v>
      </c>
      <c r="Z381" s="296" t="s">
        <v>891</v>
      </c>
      <c r="AA381" s="295" t="s">
        <v>891</v>
      </c>
      <c r="AB381" s="296">
        <v>0</v>
      </c>
      <c r="AC381" s="296"/>
      <c r="AD381" s="297" t="s">
        <v>891</v>
      </c>
      <c r="AE381" s="298" t="s">
        <v>891</v>
      </c>
      <c r="AF381" s="288">
        <v>22</v>
      </c>
      <c r="AG381" s="291">
        <v>44166</v>
      </c>
      <c r="AH381" s="291" t="s">
        <v>891</v>
      </c>
      <c r="AI381" s="291">
        <v>44284</v>
      </c>
      <c r="AJ381" s="291" t="s">
        <v>891</v>
      </c>
      <c r="AK381" s="283"/>
    </row>
    <row r="382" spans="1:37" hidden="1" x14ac:dyDescent="0.3">
      <c r="A382" s="282">
        <v>71697</v>
      </c>
      <c r="B382" s="283" t="s">
        <v>1407</v>
      </c>
      <c r="C382" s="146" t="s">
        <v>381</v>
      </c>
      <c r="D382" s="284">
        <v>0.8</v>
      </c>
      <c r="E382" s="283"/>
      <c r="F382" s="283"/>
      <c r="G382" s="283" t="s">
        <v>891</v>
      </c>
      <c r="H382" s="285">
        <v>0</v>
      </c>
      <c r="I382" s="24">
        <v>103003</v>
      </c>
      <c r="J382" s="286">
        <v>0.8</v>
      </c>
      <c r="K382" s="285">
        <v>1643</v>
      </c>
      <c r="L382" s="287">
        <v>0</v>
      </c>
      <c r="M382" s="288">
        <v>1884.94</v>
      </c>
      <c r="N382" s="286">
        <v>1507.952</v>
      </c>
      <c r="O382" s="289" t="s">
        <v>890</v>
      </c>
      <c r="P382" s="288">
        <v>0</v>
      </c>
      <c r="Q382" s="290">
        <v>0</v>
      </c>
      <c r="R382" s="291" t="s">
        <v>891</v>
      </c>
      <c r="S382" s="283" t="s">
        <v>1002</v>
      </c>
      <c r="T382" s="44">
        <v>1</v>
      </c>
      <c r="U382" s="292">
        <v>83</v>
      </c>
      <c r="V382" s="293">
        <v>2</v>
      </c>
      <c r="W382" s="294">
        <v>2659</v>
      </c>
      <c r="X382" s="295">
        <v>2023</v>
      </c>
      <c r="Y382" s="296">
        <v>2000</v>
      </c>
      <c r="Z382" s="296" t="s">
        <v>891</v>
      </c>
      <c r="AA382" s="295" t="s">
        <v>891</v>
      </c>
      <c r="AB382" s="296">
        <v>0</v>
      </c>
      <c r="AC382" s="296"/>
      <c r="AD382" s="297" t="s">
        <v>891</v>
      </c>
      <c r="AE382" s="298" t="s">
        <v>891</v>
      </c>
      <c r="AF382" s="288">
        <v>864</v>
      </c>
      <c r="AG382" s="291">
        <v>44571</v>
      </c>
      <c r="AH382" s="291" t="s">
        <v>891</v>
      </c>
      <c r="AI382" s="291">
        <v>44960</v>
      </c>
      <c r="AJ382" s="291" t="s">
        <v>891</v>
      </c>
      <c r="AK382" s="283"/>
    </row>
    <row r="383" spans="1:37" hidden="1" x14ac:dyDescent="0.3">
      <c r="A383" s="282">
        <v>71874</v>
      </c>
      <c r="B383" s="283" t="s">
        <v>1408</v>
      </c>
      <c r="C383" s="146" t="s">
        <v>264</v>
      </c>
      <c r="D383" s="284">
        <v>1.7</v>
      </c>
      <c r="E383" s="283"/>
      <c r="F383" s="283"/>
      <c r="G383" s="283" t="s">
        <v>891</v>
      </c>
      <c r="H383" s="285">
        <v>126</v>
      </c>
      <c r="I383" s="24">
        <v>103003</v>
      </c>
      <c r="J383" s="286">
        <v>1.7</v>
      </c>
      <c r="K383" s="285">
        <v>5</v>
      </c>
      <c r="L383" s="287">
        <v>300</v>
      </c>
      <c r="M383" s="288">
        <v>0</v>
      </c>
      <c r="N383" s="286">
        <v>0</v>
      </c>
      <c r="O383" s="289" t="s">
        <v>890</v>
      </c>
      <c r="P383" s="288">
        <v>0</v>
      </c>
      <c r="Q383" s="290">
        <v>0</v>
      </c>
      <c r="R383" s="291" t="s">
        <v>891</v>
      </c>
      <c r="S383" s="283" t="s">
        <v>1273</v>
      </c>
      <c r="T383" s="44">
        <v>1</v>
      </c>
      <c r="U383" s="292">
        <v>89</v>
      </c>
      <c r="V383" s="293">
        <v>12</v>
      </c>
      <c r="W383" s="294" t="s">
        <v>891</v>
      </c>
      <c r="X383" s="295" t="s">
        <v>891</v>
      </c>
      <c r="Y383" s="296">
        <v>0</v>
      </c>
      <c r="Z383" s="296" t="s">
        <v>891</v>
      </c>
      <c r="AA383" s="295" t="s">
        <v>891</v>
      </c>
      <c r="AB383" s="296">
        <v>0</v>
      </c>
      <c r="AC383" s="296"/>
      <c r="AD383" s="297" t="s">
        <v>891</v>
      </c>
      <c r="AE383" s="298" t="s">
        <v>891</v>
      </c>
      <c r="AF383" s="288">
        <v>2</v>
      </c>
      <c r="AG383" s="291" t="s">
        <v>891</v>
      </c>
      <c r="AH383" s="291" t="s">
        <v>891</v>
      </c>
      <c r="AI383" s="291">
        <v>41570</v>
      </c>
      <c r="AJ383" s="291" t="s">
        <v>891</v>
      </c>
      <c r="AK383" s="283"/>
    </row>
    <row r="384" spans="1:37" hidden="1" x14ac:dyDescent="0.3">
      <c r="A384" s="282">
        <v>72184</v>
      </c>
      <c r="B384" s="283" t="s">
        <v>1409</v>
      </c>
      <c r="C384" s="146" t="s">
        <v>264</v>
      </c>
      <c r="D384" s="284">
        <v>1.8</v>
      </c>
      <c r="E384" s="283"/>
      <c r="F384" s="283"/>
      <c r="G384" s="283" t="s">
        <v>891</v>
      </c>
      <c r="H384" s="285">
        <v>5048</v>
      </c>
      <c r="I384" s="24">
        <v>103003</v>
      </c>
      <c r="J384" s="286">
        <v>1.8</v>
      </c>
      <c r="K384" s="285">
        <v>876</v>
      </c>
      <c r="L384" s="287">
        <v>66.421052631578945</v>
      </c>
      <c r="M384" s="288">
        <v>0</v>
      </c>
      <c r="N384" s="286">
        <v>0</v>
      </c>
      <c r="O384" s="289" t="s">
        <v>890</v>
      </c>
      <c r="P384" s="288">
        <v>0</v>
      </c>
      <c r="Q384" s="290">
        <v>0</v>
      </c>
      <c r="R384" s="291" t="s">
        <v>891</v>
      </c>
      <c r="S384" s="283" t="s">
        <v>1410</v>
      </c>
      <c r="T384" s="44">
        <v>1</v>
      </c>
      <c r="U384" s="292">
        <v>55</v>
      </c>
      <c r="V384" s="293">
        <v>16</v>
      </c>
      <c r="W384" s="294" t="s">
        <v>891</v>
      </c>
      <c r="X384" s="295" t="s">
        <v>891</v>
      </c>
      <c r="Y384" s="296">
        <v>0</v>
      </c>
      <c r="Z384" s="296">
        <v>10907</v>
      </c>
      <c r="AA384" s="295">
        <v>2023</v>
      </c>
      <c r="AB384" s="296">
        <v>840</v>
      </c>
      <c r="AC384" s="296">
        <v>840</v>
      </c>
      <c r="AD384" s="297" t="s">
        <v>2056</v>
      </c>
      <c r="AE384" s="298">
        <v>45189</v>
      </c>
      <c r="AF384" s="288">
        <v>304</v>
      </c>
      <c r="AG384" s="291">
        <v>45005</v>
      </c>
      <c r="AH384" s="291" t="s">
        <v>891</v>
      </c>
      <c r="AI384" s="291">
        <v>45167</v>
      </c>
      <c r="AJ384" s="291" t="s">
        <v>891</v>
      </c>
      <c r="AK384" s="283"/>
    </row>
    <row r="385" spans="1:37" hidden="1" x14ac:dyDescent="0.3">
      <c r="A385" s="282">
        <v>72222</v>
      </c>
      <c r="B385" s="283" t="s">
        <v>1411</v>
      </c>
      <c r="C385" s="146" t="s">
        <v>268</v>
      </c>
      <c r="D385" s="284">
        <v>7.34</v>
      </c>
      <c r="E385" s="283"/>
      <c r="F385" s="283"/>
      <c r="G385" s="283" t="s">
        <v>891</v>
      </c>
      <c r="H385" s="285">
        <v>1595</v>
      </c>
      <c r="I385" s="24">
        <v>103003</v>
      </c>
      <c r="J385" s="286">
        <v>7.34</v>
      </c>
      <c r="K385" s="285">
        <v>154</v>
      </c>
      <c r="L385" s="287">
        <v>84.705257567711101</v>
      </c>
      <c r="M385" s="288">
        <v>0</v>
      </c>
      <c r="N385" s="286">
        <v>0</v>
      </c>
      <c r="O385" s="289" t="s">
        <v>890</v>
      </c>
      <c r="P385" s="288">
        <v>0</v>
      </c>
      <c r="Q385" s="290">
        <v>0</v>
      </c>
      <c r="R385" s="291" t="s">
        <v>891</v>
      </c>
      <c r="S385" s="283" t="s">
        <v>1412</v>
      </c>
      <c r="T385" s="44">
        <v>1</v>
      </c>
      <c r="U385" s="292">
        <v>57</v>
      </c>
      <c r="V385" s="293">
        <v>6</v>
      </c>
      <c r="W385" s="294" t="s">
        <v>891</v>
      </c>
      <c r="X385" s="295" t="s">
        <v>891</v>
      </c>
      <c r="Y385" s="296">
        <v>0</v>
      </c>
      <c r="Z385" s="296" t="s">
        <v>891</v>
      </c>
      <c r="AA385" s="295" t="s">
        <v>891</v>
      </c>
      <c r="AB385" s="296">
        <v>0</v>
      </c>
      <c r="AC385" s="296"/>
      <c r="AD385" s="297" t="s">
        <v>891</v>
      </c>
      <c r="AE385" s="298" t="s">
        <v>891</v>
      </c>
      <c r="AF385" s="288">
        <v>76</v>
      </c>
      <c r="AG385" s="291">
        <v>43622</v>
      </c>
      <c r="AH385" s="291" t="s">
        <v>891</v>
      </c>
      <c r="AI385" s="291">
        <v>43608</v>
      </c>
      <c r="AJ385" s="291" t="s">
        <v>891</v>
      </c>
      <c r="AK385" s="283"/>
    </row>
    <row r="386" spans="1:37" hidden="1" x14ac:dyDescent="0.3">
      <c r="A386" s="282">
        <v>74907</v>
      </c>
      <c r="B386" s="283" t="s">
        <v>1413</v>
      </c>
      <c r="C386" s="146" t="s">
        <v>264</v>
      </c>
      <c r="D386" s="284">
        <v>200.47</v>
      </c>
      <c r="E386" s="283"/>
      <c r="F386" s="283" t="s">
        <v>1414</v>
      </c>
      <c r="G386" s="283" t="s">
        <v>1287</v>
      </c>
      <c r="H386" s="285">
        <v>11</v>
      </c>
      <c r="I386" s="24">
        <v>103003</v>
      </c>
      <c r="J386" s="286">
        <v>215.33</v>
      </c>
      <c r="K386" s="285">
        <v>87</v>
      </c>
      <c r="L386" s="287">
        <v>1.517241379310345</v>
      </c>
      <c r="M386" s="288">
        <v>99.5</v>
      </c>
      <c r="N386" s="286">
        <v>19946.764999999999</v>
      </c>
      <c r="O386" s="289" t="s">
        <v>1288</v>
      </c>
      <c r="P386" s="288">
        <v>209</v>
      </c>
      <c r="Q386" s="290">
        <v>41898.230000000003</v>
      </c>
      <c r="R386" s="291">
        <v>45540</v>
      </c>
      <c r="S386" s="283" t="s">
        <v>1344</v>
      </c>
      <c r="T386" s="44">
        <v>1</v>
      </c>
      <c r="U386" s="292">
        <v>74</v>
      </c>
      <c r="V386" s="293">
        <v>3</v>
      </c>
      <c r="W386" s="294">
        <v>8996</v>
      </c>
      <c r="X386" s="295">
        <v>2023</v>
      </c>
      <c r="Y386" s="296">
        <v>20</v>
      </c>
      <c r="Z386" s="296" t="s">
        <v>891</v>
      </c>
      <c r="AA386" s="295" t="s">
        <v>891</v>
      </c>
      <c r="AB386" s="296">
        <v>0</v>
      </c>
      <c r="AC386" s="296"/>
      <c r="AD386" s="297" t="s">
        <v>891</v>
      </c>
      <c r="AE386" s="298" t="s">
        <v>891</v>
      </c>
      <c r="AF386" s="288">
        <v>30</v>
      </c>
      <c r="AG386" s="291">
        <v>44158</v>
      </c>
      <c r="AH386" s="291">
        <v>37845</v>
      </c>
      <c r="AI386" s="291">
        <v>44783</v>
      </c>
      <c r="AJ386" s="291" t="s">
        <v>891</v>
      </c>
      <c r="AK386" s="283"/>
    </row>
    <row r="387" spans="1:37" hidden="1" x14ac:dyDescent="0.3">
      <c r="A387" s="282">
        <v>74907</v>
      </c>
      <c r="B387" s="283" t="s">
        <v>1413</v>
      </c>
      <c r="C387" s="146" t="s">
        <v>264</v>
      </c>
      <c r="D387" s="284">
        <v>200.47</v>
      </c>
      <c r="E387" s="283"/>
      <c r="F387" s="283" t="s">
        <v>1414</v>
      </c>
      <c r="G387" s="283" t="s">
        <v>1287</v>
      </c>
      <c r="H387" s="285">
        <v>11</v>
      </c>
      <c r="I387" s="24">
        <v>103003</v>
      </c>
      <c r="J387" s="286">
        <v>215.33</v>
      </c>
      <c r="K387" s="285">
        <v>87</v>
      </c>
      <c r="L387" s="287">
        <v>1.517241379310345</v>
      </c>
      <c r="M387" s="288">
        <v>99.5</v>
      </c>
      <c r="N387" s="286">
        <v>19946.764999999999</v>
      </c>
      <c r="O387" s="289" t="s">
        <v>1288</v>
      </c>
      <c r="P387" s="288">
        <v>209</v>
      </c>
      <c r="Q387" s="290">
        <v>41898.230000000003</v>
      </c>
      <c r="R387" s="291">
        <v>45540</v>
      </c>
      <c r="S387" s="283" t="s">
        <v>1344</v>
      </c>
      <c r="T387" s="44">
        <v>1</v>
      </c>
      <c r="U387" s="292">
        <v>74</v>
      </c>
      <c r="V387" s="293">
        <v>3</v>
      </c>
      <c r="W387" s="294">
        <v>8996</v>
      </c>
      <c r="X387" s="295">
        <v>2023</v>
      </c>
      <c r="Y387" s="296">
        <v>20</v>
      </c>
      <c r="Z387" s="296" t="s">
        <v>891</v>
      </c>
      <c r="AA387" s="295" t="s">
        <v>891</v>
      </c>
      <c r="AB387" s="296">
        <v>0</v>
      </c>
      <c r="AC387" s="296"/>
      <c r="AD387" s="297" t="s">
        <v>891</v>
      </c>
      <c r="AE387" s="298" t="s">
        <v>891</v>
      </c>
      <c r="AF387" s="288">
        <v>30</v>
      </c>
      <c r="AG387" s="291">
        <v>44158</v>
      </c>
      <c r="AH387" s="291">
        <v>37845</v>
      </c>
      <c r="AI387" s="291">
        <v>44783</v>
      </c>
      <c r="AJ387" s="291" t="s">
        <v>891</v>
      </c>
      <c r="AK387" s="283"/>
    </row>
    <row r="388" spans="1:37" hidden="1" x14ac:dyDescent="0.3">
      <c r="A388" s="282">
        <v>74908</v>
      </c>
      <c r="B388" s="283" t="s">
        <v>1415</v>
      </c>
      <c r="C388" s="146" t="s">
        <v>264</v>
      </c>
      <c r="D388" s="284">
        <v>70.2</v>
      </c>
      <c r="E388" s="283"/>
      <c r="F388" s="283"/>
      <c r="G388" s="283" t="s">
        <v>891</v>
      </c>
      <c r="H388" s="285">
        <v>350</v>
      </c>
      <c r="I388" s="24">
        <v>103003</v>
      </c>
      <c r="J388" s="286">
        <v>70.2</v>
      </c>
      <c r="K388" s="285">
        <v>54</v>
      </c>
      <c r="L388" s="287">
        <v>77.777777777777786</v>
      </c>
      <c r="M388" s="288">
        <v>0</v>
      </c>
      <c r="N388" s="286">
        <v>0</v>
      </c>
      <c r="O388" s="289" t="s">
        <v>890</v>
      </c>
      <c r="P388" s="288">
        <v>0</v>
      </c>
      <c r="Q388" s="290">
        <v>0</v>
      </c>
      <c r="R388" s="291" t="s">
        <v>891</v>
      </c>
      <c r="S388" s="283" t="s">
        <v>1344</v>
      </c>
      <c r="T388" s="44">
        <v>1</v>
      </c>
      <c r="U388" s="292">
        <v>74</v>
      </c>
      <c r="V388" s="293">
        <v>3</v>
      </c>
      <c r="W388" s="294" t="s">
        <v>891</v>
      </c>
      <c r="X388" s="295" t="s">
        <v>891</v>
      </c>
      <c r="Y388" s="296">
        <v>0</v>
      </c>
      <c r="Z388" s="296" t="s">
        <v>891</v>
      </c>
      <c r="AA388" s="295" t="s">
        <v>891</v>
      </c>
      <c r="AB388" s="296">
        <v>0</v>
      </c>
      <c r="AC388" s="296"/>
      <c r="AD388" s="297" t="s">
        <v>891</v>
      </c>
      <c r="AE388" s="298" t="s">
        <v>891</v>
      </c>
      <c r="AF388" s="288">
        <v>18</v>
      </c>
      <c r="AG388" s="291">
        <v>44158</v>
      </c>
      <c r="AH388" s="291">
        <v>37845</v>
      </c>
      <c r="AI388" s="291">
        <v>44133</v>
      </c>
      <c r="AJ388" s="291" t="s">
        <v>891</v>
      </c>
      <c r="AK388" s="283"/>
    </row>
    <row r="389" spans="1:37" hidden="1" x14ac:dyDescent="0.3">
      <c r="A389" s="282">
        <v>74909</v>
      </c>
      <c r="B389" s="283" t="s">
        <v>1416</v>
      </c>
      <c r="C389" s="146" t="s">
        <v>264</v>
      </c>
      <c r="D389" s="284">
        <v>89.25</v>
      </c>
      <c r="E389" s="283"/>
      <c r="F389" s="283"/>
      <c r="G389" s="283" t="s">
        <v>891</v>
      </c>
      <c r="H389" s="285">
        <v>0</v>
      </c>
      <c r="I389" s="24">
        <v>103003</v>
      </c>
      <c r="J389" s="286">
        <v>89.25</v>
      </c>
      <c r="K389" s="285">
        <v>126</v>
      </c>
      <c r="L389" s="287">
        <v>0</v>
      </c>
      <c r="M389" s="288">
        <v>0</v>
      </c>
      <c r="N389" s="286">
        <v>0</v>
      </c>
      <c r="O389" s="289" t="s">
        <v>890</v>
      </c>
      <c r="P389" s="288">
        <v>0</v>
      </c>
      <c r="Q389" s="290">
        <v>0</v>
      </c>
      <c r="R389" s="291" t="s">
        <v>891</v>
      </c>
      <c r="S389" s="283" t="s">
        <v>1344</v>
      </c>
      <c r="T389" s="44">
        <v>1</v>
      </c>
      <c r="U389" s="292">
        <v>74</v>
      </c>
      <c r="V389" s="293">
        <v>3</v>
      </c>
      <c r="W389" s="294">
        <v>2230</v>
      </c>
      <c r="X389" s="295">
        <v>2023</v>
      </c>
      <c r="Y389" s="296">
        <v>400</v>
      </c>
      <c r="Z389" s="296" t="s">
        <v>891</v>
      </c>
      <c r="AA389" s="295" t="s">
        <v>891</v>
      </c>
      <c r="AB389" s="296">
        <v>0</v>
      </c>
      <c r="AC389" s="296"/>
      <c r="AD389" s="297" t="s">
        <v>891</v>
      </c>
      <c r="AE389" s="298" t="s">
        <v>891</v>
      </c>
      <c r="AF389" s="288">
        <v>42</v>
      </c>
      <c r="AG389" s="291">
        <v>44160</v>
      </c>
      <c r="AH389" s="291">
        <v>37845</v>
      </c>
      <c r="AI389" s="291">
        <v>44133</v>
      </c>
      <c r="AJ389" s="291" t="s">
        <v>891</v>
      </c>
      <c r="AK389" s="283"/>
    </row>
    <row r="390" spans="1:37" hidden="1" x14ac:dyDescent="0.3">
      <c r="A390" s="282">
        <v>74911</v>
      </c>
      <c r="B390" s="283" t="s">
        <v>1417</v>
      </c>
      <c r="C390" s="146" t="s">
        <v>264</v>
      </c>
      <c r="D390" s="284">
        <v>159.24</v>
      </c>
      <c r="E390" s="283"/>
      <c r="F390" s="283"/>
      <c r="G390" s="283" t="s">
        <v>891</v>
      </c>
      <c r="H390" s="285">
        <v>35</v>
      </c>
      <c r="I390" s="24">
        <v>103003</v>
      </c>
      <c r="J390" s="286">
        <v>159.24</v>
      </c>
      <c r="K390" s="285">
        <v>115</v>
      </c>
      <c r="L390" s="287">
        <v>3.6534446764091859</v>
      </c>
      <c r="M390" s="288">
        <v>0</v>
      </c>
      <c r="N390" s="286">
        <v>0</v>
      </c>
      <c r="O390" s="289" t="s">
        <v>890</v>
      </c>
      <c r="P390" s="288">
        <v>0</v>
      </c>
      <c r="Q390" s="290">
        <v>0</v>
      </c>
      <c r="R390" s="291" t="s">
        <v>891</v>
      </c>
      <c r="S390" s="283" t="s">
        <v>1344</v>
      </c>
      <c r="T390" s="44">
        <v>1</v>
      </c>
      <c r="U390" s="292">
        <v>74</v>
      </c>
      <c r="V390" s="293">
        <v>3</v>
      </c>
      <c r="W390" s="294">
        <v>2230</v>
      </c>
      <c r="X390" s="295">
        <v>2023</v>
      </c>
      <c r="Y390" s="296">
        <v>150</v>
      </c>
      <c r="Z390" s="296" t="s">
        <v>891</v>
      </c>
      <c r="AA390" s="295" t="s">
        <v>891</v>
      </c>
      <c r="AB390" s="296">
        <v>0</v>
      </c>
      <c r="AC390" s="296"/>
      <c r="AD390" s="297" t="s">
        <v>891</v>
      </c>
      <c r="AE390" s="298" t="s">
        <v>891</v>
      </c>
      <c r="AF390" s="288">
        <v>38</v>
      </c>
      <c r="AG390" s="291">
        <v>44974</v>
      </c>
      <c r="AH390" s="291">
        <v>37845</v>
      </c>
      <c r="AI390" s="291">
        <v>44887</v>
      </c>
      <c r="AJ390" s="291" t="s">
        <v>891</v>
      </c>
      <c r="AK390" s="283"/>
    </row>
    <row r="391" spans="1:37" hidden="1" x14ac:dyDescent="0.3">
      <c r="A391" s="282">
        <v>74976</v>
      </c>
      <c r="B391" s="283" t="s">
        <v>1418</v>
      </c>
      <c r="C391" s="146" t="s">
        <v>264</v>
      </c>
      <c r="D391" s="284">
        <v>11.14</v>
      </c>
      <c r="E391" s="283"/>
      <c r="F391" s="283"/>
      <c r="G391" s="283" t="s">
        <v>891</v>
      </c>
      <c r="H391" s="285">
        <v>426</v>
      </c>
      <c r="I391" s="24">
        <v>103003</v>
      </c>
      <c r="J391" s="286">
        <v>11.14</v>
      </c>
      <c r="K391" s="285">
        <v>66</v>
      </c>
      <c r="L391" s="287">
        <v>73.070325900514575</v>
      </c>
      <c r="M391" s="288">
        <v>0</v>
      </c>
      <c r="N391" s="286">
        <v>0</v>
      </c>
      <c r="O391" s="289" t="s">
        <v>890</v>
      </c>
      <c r="P391" s="288">
        <v>0</v>
      </c>
      <c r="Q391" s="290">
        <v>0</v>
      </c>
      <c r="R391" s="291" t="s">
        <v>891</v>
      </c>
      <c r="S391" s="283" t="s">
        <v>972</v>
      </c>
      <c r="T391" s="44">
        <v>1</v>
      </c>
      <c r="U391" s="292">
        <v>61</v>
      </c>
      <c r="V391" s="293">
        <v>8</v>
      </c>
      <c r="W391" s="294" t="s">
        <v>891</v>
      </c>
      <c r="X391" s="295" t="s">
        <v>891</v>
      </c>
      <c r="Y391" s="296">
        <v>0</v>
      </c>
      <c r="Z391" s="296" t="s">
        <v>891</v>
      </c>
      <c r="AA391" s="295" t="s">
        <v>891</v>
      </c>
      <c r="AB391" s="296">
        <v>0</v>
      </c>
      <c r="AC391" s="296"/>
      <c r="AD391" s="297" t="s">
        <v>891</v>
      </c>
      <c r="AE391" s="298" t="s">
        <v>891</v>
      </c>
      <c r="AF391" s="288">
        <v>24</v>
      </c>
      <c r="AG391" s="291">
        <v>44560</v>
      </c>
      <c r="AH391" s="291">
        <v>37847</v>
      </c>
      <c r="AI391" s="291">
        <v>45096</v>
      </c>
      <c r="AJ391" s="291" t="s">
        <v>891</v>
      </c>
      <c r="AK391" s="283"/>
    </row>
    <row r="392" spans="1:37" hidden="1" x14ac:dyDescent="0.3">
      <c r="A392" s="282">
        <v>74979</v>
      </c>
      <c r="B392" s="283" t="s">
        <v>1419</v>
      </c>
      <c r="C392" s="146" t="s">
        <v>264</v>
      </c>
      <c r="D392" s="284">
        <v>28.49</v>
      </c>
      <c r="E392" s="283"/>
      <c r="F392" s="283"/>
      <c r="G392" s="283" t="s">
        <v>891</v>
      </c>
      <c r="H392" s="285">
        <v>169</v>
      </c>
      <c r="I392" s="24">
        <v>103003</v>
      </c>
      <c r="J392" s="286">
        <v>28.49</v>
      </c>
      <c r="K392" s="285">
        <v>48</v>
      </c>
      <c r="L392" s="287">
        <v>41.421568627450981</v>
      </c>
      <c r="M392" s="288">
        <v>0</v>
      </c>
      <c r="N392" s="286">
        <v>0</v>
      </c>
      <c r="O392" s="289" t="s">
        <v>890</v>
      </c>
      <c r="P392" s="288">
        <v>0</v>
      </c>
      <c r="Q392" s="290">
        <v>0</v>
      </c>
      <c r="R392" s="291" t="s">
        <v>891</v>
      </c>
      <c r="S392" s="283" t="s">
        <v>972</v>
      </c>
      <c r="T392" s="44">
        <v>1</v>
      </c>
      <c r="U392" s="292">
        <v>61</v>
      </c>
      <c r="V392" s="293">
        <v>8</v>
      </c>
      <c r="W392" s="294" t="s">
        <v>891</v>
      </c>
      <c r="X392" s="295" t="s">
        <v>891</v>
      </c>
      <c r="Y392" s="296">
        <v>0</v>
      </c>
      <c r="Z392" s="296" t="s">
        <v>891</v>
      </c>
      <c r="AA392" s="295" t="s">
        <v>891</v>
      </c>
      <c r="AB392" s="296">
        <v>0</v>
      </c>
      <c r="AC392" s="296"/>
      <c r="AD392" s="297" t="s">
        <v>891</v>
      </c>
      <c r="AE392" s="298" t="s">
        <v>891</v>
      </c>
      <c r="AF392" s="288">
        <v>16</v>
      </c>
      <c r="AG392" s="291">
        <v>44573</v>
      </c>
      <c r="AH392" s="291">
        <v>37847</v>
      </c>
      <c r="AI392" s="291">
        <v>44522</v>
      </c>
      <c r="AJ392" s="291" t="s">
        <v>891</v>
      </c>
      <c r="AK392" s="283"/>
    </row>
    <row r="393" spans="1:37" hidden="1" x14ac:dyDescent="0.3">
      <c r="A393" s="282">
        <v>75324</v>
      </c>
      <c r="B393" s="283" t="s">
        <v>1420</v>
      </c>
      <c r="C393" s="146" t="s">
        <v>264</v>
      </c>
      <c r="D393" s="284">
        <v>117.12</v>
      </c>
      <c r="E393" s="283"/>
      <c r="F393" s="283"/>
      <c r="G393" s="283" t="s">
        <v>891</v>
      </c>
      <c r="H393" s="285">
        <v>207</v>
      </c>
      <c r="I393" s="24">
        <v>103003</v>
      </c>
      <c r="J393" s="286">
        <v>117.12</v>
      </c>
      <c r="K393" s="285">
        <v>379</v>
      </c>
      <c r="L393" s="287">
        <v>3.1885397412199632</v>
      </c>
      <c r="M393" s="288">
        <v>911.56</v>
      </c>
      <c r="N393" s="286">
        <v>106761.9072</v>
      </c>
      <c r="O393" s="289" t="s">
        <v>890</v>
      </c>
      <c r="P393" s="288">
        <v>0</v>
      </c>
      <c r="Q393" s="290">
        <v>0</v>
      </c>
      <c r="R393" s="291" t="s">
        <v>891</v>
      </c>
      <c r="S393" s="283" t="s">
        <v>1120</v>
      </c>
      <c r="T393" s="44">
        <v>1</v>
      </c>
      <c r="U393" s="292">
        <v>74</v>
      </c>
      <c r="V393" s="293">
        <v>8</v>
      </c>
      <c r="W393" s="294">
        <v>2579</v>
      </c>
      <c r="X393" s="295">
        <v>2023</v>
      </c>
      <c r="Y393" s="296">
        <v>50</v>
      </c>
      <c r="Z393" s="296" t="s">
        <v>891</v>
      </c>
      <c r="AA393" s="295" t="s">
        <v>891</v>
      </c>
      <c r="AB393" s="296">
        <v>0</v>
      </c>
      <c r="AC393" s="296"/>
      <c r="AD393" s="297" t="s">
        <v>891</v>
      </c>
      <c r="AE393" s="298" t="s">
        <v>891</v>
      </c>
      <c r="AF393" s="288">
        <v>260</v>
      </c>
      <c r="AG393" s="291">
        <v>44924</v>
      </c>
      <c r="AH393" s="291">
        <v>37879</v>
      </c>
      <c r="AI393" s="291">
        <v>44887</v>
      </c>
      <c r="AJ393" s="291" t="s">
        <v>891</v>
      </c>
      <c r="AK393" s="283"/>
    </row>
    <row r="394" spans="1:37" hidden="1" x14ac:dyDescent="0.3">
      <c r="A394" s="282">
        <v>75334</v>
      </c>
      <c r="B394" s="283" t="s">
        <v>1421</v>
      </c>
      <c r="C394" s="146" t="s">
        <v>728</v>
      </c>
      <c r="D394" s="284">
        <v>260.72000000000003</v>
      </c>
      <c r="E394" s="283"/>
      <c r="F394" s="283" t="s">
        <v>1422</v>
      </c>
      <c r="G394" s="283" t="s">
        <v>1287</v>
      </c>
      <c r="H394" s="285">
        <v>425</v>
      </c>
      <c r="I394" s="24">
        <v>103003</v>
      </c>
      <c r="J394" s="286">
        <v>189</v>
      </c>
      <c r="K394" s="285">
        <v>336</v>
      </c>
      <c r="L394" s="287">
        <v>12.142857142857142</v>
      </c>
      <c r="M394" s="288">
        <v>205</v>
      </c>
      <c r="N394" s="286">
        <v>53447.6</v>
      </c>
      <c r="O394" s="289" t="s">
        <v>1288</v>
      </c>
      <c r="P394" s="288">
        <v>583</v>
      </c>
      <c r="Q394" s="290">
        <v>151999.76</v>
      </c>
      <c r="R394" s="291">
        <v>45540</v>
      </c>
      <c r="S394" s="283" t="s">
        <v>1120</v>
      </c>
      <c r="T394" s="44">
        <v>1</v>
      </c>
      <c r="U394" s="292">
        <v>74</v>
      </c>
      <c r="V394" s="293">
        <v>8</v>
      </c>
      <c r="W394" s="294" t="s">
        <v>891</v>
      </c>
      <c r="X394" s="295" t="s">
        <v>891</v>
      </c>
      <c r="Y394" s="296">
        <v>0</v>
      </c>
      <c r="Z394" s="296" t="s">
        <v>891</v>
      </c>
      <c r="AA394" s="295" t="s">
        <v>891</v>
      </c>
      <c r="AB394" s="296">
        <v>0</v>
      </c>
      <c r="AC394" s="296"/>
      <c r="AD394" s="297" t="s">
        <v>891</v>
      </c>
      <c r="AE394" s="298" t="s">
        <v>891</v>
      </c>
      <c r="AF394" s="288">
        <v>140</v>
      </c>
      <c r="AG394" s="291">
        <v>44844</v>
      </c>
      <c r="AH394" s="291">
        <v>37879</v>
      </c>
      <c r="AI394" s="291">
        <v>45173</v>
      </c>
      <c r="AJ394" s="291" t="s">
        <v>891</v>
      </c>
      <c r="AK394" s="283"/>
    </row>
    <row r="395" spans="1:37" hidden="1" x14ac:dyDescent="0.3">
      <c r="A395" s="282">
        <v>75334</v>
      </c>
      <c r="B395" s="283" t="s">
        <v>1421</v>
      </c>
      <c r="C395" s="146" t="s">
        <v>728</v>
      </c>
      <c r="D395" s="284">
        <v>260.72000000000003</v>
      </c>
      <c r="E395" s="283"/>
      <c r="F395" s="283" t="s">
        <v>1422</v>
      </c>
      <c r="G395" s="283" t="s">
        <v>1287</v>
      </c>
      <c r="H395" s="285">
        <v>425</v>
      </c>
      <c r="I395" s="24">
        <v>103003</v>
      </c>
      <c r="J395" s="286">
        <v>189</v>
      </c>
      <c r="K395" s="285">
        <v>336</v>
      </c>
      <c r="L395" s="287">
        <v>12.142857142857142</v>
      </c>
      <c r="M395" s="288">
        <v>205</v>
      </c>
      <c r="N395" s="286">
        <v>53447.6</v>
      </c>
      <c r="O395" s="289" t="s">
        <v>1288</v>
      </c>
      <c r="P395" s="288">
        <v>583</v>
      </c>
      <c r="Q395" s="290">
        <v>151999.76</v>
      </c>
      <c r="R395" s="291">
        <v>45540</v>
      </c>
      <c r="S395" s="283" t="s">
        <v>1120</v>
      </c>
      <c r="T395" s="44">
        <v>1</v>
      </c>
      <c r="U395" s="292">
        <v>74</v>
      </c>
      <c r="V395" s="293">
        <v>8</v>
      </c>
      <c r="W395" s="294" t="s">
        <v>891</v>
      </c>
      <c r="X395" s="295" t="s">
        <v>891</v>
      </c>
      <c r="Y395" s="296">
        <v>0</v>
      </c>
      <c r="Z395" s="296" t="s">
        <v>891</v>
      </c>
      <c r="AA395" s="295" t="s">
        <v>891</v>
      </c>
      <c r="AB395" s="296">
        <v>0</v>
      </c>
      <c r="AC395" s="296"/>
      <c r="AD395" s="297" t="s">
        <v>891</v>
      </c>
      <c r="AE395" s="298" t="s">
        <v>891</v>
      </c>
      <c r="AF395" s="288">
        <v>140</v>
      </c>
      <c r="AG395" s="291">
        <v>44844</v>
      </c>
      <c r="AH395" s="291">
        <v>37879</v>
      </c>
      <c r="AI395" s="291">
        <v>45173</v>
      </c>
      <c r="AJ395" s="291" t="s">
        <v>891</v>
      </c>
      <c r="AK395" s="283"/>
    </row>
    <row r="396" spans="1:37" hidden="1" x14ac:dyDescent="0.3">
      <c r="A396" s="282">
        <v>75938</v>
      </c>
      <c r="B396" s="283" t="s">
        <v>1423</v>
      </c>
      <c r="C396" s="146" t="s">
        <v>381</v>
      </c>
      <c r="D396" s="284">
        <v>1.02</v>
      </c>
      <c r="E396" s="283"/>
      <c r="F396" s="283"/>
      <c r="G396" s="283" t="s">
        <v>891</v>
      </c>
      <c r="H396" s="285">
        <v>0</v>
      </c>
      <c r="I396" s="24">
        <v>103003</v>
      </c>
      <c r="J396" s="286">
        <v>1.02</v>
      </c>
      <c r="K396" s="285">
        <v>4923</v>
      </c>
      <c r="L396" s="287">
        <v>0</v>
      </c>
      <c r="M396" s="288">
        <v>10135.94</v>
      </c>
      <c r="N396" s="286">
        <v>10338.658799999999</v>
      </c>
      <c r="O396" s="289" t="s">
        <v>890</v>
      </c>
      <c r="P396" s="288">
        <v>0</v>
      </c>
      <c r="Q396" s="290">
        <v>0</v>
      </c>
      <c r="R396" s="291" t="s">
        <v>891</v>
      </c>
      <c r="S396" s="283" t="s">
        <v>1137</v>
      </c>
      <c r="T396" s="44">
        <v>1</v>
      </c>
      <c r="U396" s="292">
        <v>57</v>
      </c>
      <c r="V396" s="293">
        <v>15</v>
      </c>
      <c r="W396" s="294">
        <v>6984</v>
      </c>
      <c r="X396" s="295">
        <v>2023</v>
      </c>
      <c r="Y396" s="296">
        <v>1300</v>
      </c>
      <c r="Z396" s="296" t="s">
        <v>891</v>
      </c>
      <c r="AA396" s="295" t="s">
        <v>891</v>
      </c>
      <c r="AB396" s="296">
        <v>0</v>
      </c>
      <c r="AC396" s="296"/>
      <c r="AD396" s="297" t="s">
        <v>891</v>
      </c>
      <c r="AE396" s="298" t="s">
        <v>891</v>
      </c>
      <c r="AF396" s="288">
        <v>2542</v>
      </c>
      <c r="AG396" s="291">
        <v>44974</v>
      </c>
      <c r="AH396" s="291">
        <v>37931</v>
      </c>
      <c r="AI396" s="291">
        <v>44959</v>
      </c>
      <c r="AJ396" s="291" t="s">
        <v>891</v>
      </c>
      <c r="AK396" s="283"/>
    </row>
    <row r="397" spans="1:37" hidden="1" x14ac:dyDescent="0.3">
      <c r="A397" s="282">
        <v>76218</v>
      </c>
      <c r="B397" s="283" t="s">
        <v>1424</v>
      </c>
      <c r="C397" s="146" t="s">
        <v>264</v>
      </c>
      <c r="D397" s="284">
        <v>781.2</v>
      </c>
      <c r="E397" s="283"/>
      <c r="F397" s="283"/>
      <c r="G397" s="283" t="s">
        <v>891</v>
      </c>
      <c r="H397" s="285">
        <v>36</v>
      </c>
      <c r="I397" s="24">
        <v>103003</v>
      </c>
      <c r="J397" s="286">
        <v>781.2</v>
      </c>
      <c r="K397" s="285">
        <v>5</v>
      </c>
      <c r="L397" s="287">
        <v>85.714285714285708</v>
      </c>
      <c r="M397" s="288">
        <v>0</v>
      </c>
      <c r="N397" s="286">
        <v>0</v>
      </c>
      <c r="O397" s="289" t="s">
        <v>890</v>
      </c>
      <c r="P397" s="288">
        <v>0</v>
      </c>
      <c r="Q397" s="290">
        <v>0</v>
      </c>
      <c r="R397" s="291" t="s">
        <v>891</v>
      </c>
      <c r="S397" s="283" t="s">
        <v>1281</v>
      </c>
      <c r="T397" s="44">
        <v>1</v>
      </c>
      <c r="U397" s="292">
        <v>51</v>
      </c>
      <c r="V397" s="293">
        <v>17</v>
      </c>
      <c r="W397" s="294" t="s">
        <v>891</v>
      </c>
      <c r="X397" s="295" t="s">
        <v>891</v>
      </c>
      <c r="Y397" s="296">
        <v>0</v>
      </c>
      <c r="Z397" s="296" t="s">
        <v>891</v>
      </c>
      <c r="AA397" s="295" t="s">
        <v>891</v>
      </c>
      <c r="AB397" s="296">
        <v>0</v>
      </c>
      <c r="AC397" s="296"/>
      <c r="AD397" s="297" t="s">
        <v>891</v>
      </c>
      <c r="AE397" s="298" t="s">
        <v>891</v>
      </c>
      <c r="AF397" s="288">
        <v>2</v>
      </c>
      <c r="AG397" s="291">
        <v>44195</v>
      </c>
      <c r="AH397" s="291">
        <v>37956</v>
      </c>
      <c r="AI397" s="291">
        <v>44945</v>
      </c>
      <c r="AJ397" s="291" t="s">
        <v>891</v>
      </c>
      <c r="AK397" s="283"/>
    </row>
    <row r="398" spans="1:37" hidden="1" x14ac:dyDescent="0.3">
      <c r="A398" s="282">
        <v>76583</v>
      </c>
      <c r="B398" s="283" t="s">
        <v>1425</v>
      </c>
      <c r="C398" s="146" t="s">
        <v>264</v>
      </c>
      <c r="D398" s="284">
        <v>207.87</v>
      </c>
      <c r="E398" s="283"/>
      <c r="F398" s="283" t="s">
        <v>1422</v>
      </c>
      <c r="G398" s="283" t="s">
        <v>1287</v>
      </c>
      <c r="H398" s="285">
        <v>140</v>
      </c>
      <c r="I398" s="24">
        <v>103003</v>
      </c>
      <c r="J398" s="286">
        <v>239.33</v>
      </c>
      <c r="K398" s="285">
        <v>84</v>
      </c>
      <c r="L398" s="287">
        <v>7.1794871794871806</v>
      </c>
      <c r="M398" s="288">
        <v>211</v>
      </c>
      <c r="N398" s="286">
        <v>43860.57</v>
      </c>
      <c r="O398" s="289" t="s">
        <v>1288</v>
      </c>
      <c r="P398" s="288">
        <v>407</v>
      </c>
      <c r="Q398" s="290">
        <v>84603.09</v>
      </c>
      <c r="R398" s="291">
        <v>45540</v>
      </c>
      <c r="S398" s="283" t="s">
        <v>1217</v>
      </c>
      <c r="T398" s="44">
        <v>1</v>
      </c>
      <c r="U398" s="292">
        <v>74</v>
      </c>
      <c r="V398" s="293">
        <v>9</v>
      </c>
      <c r="W398" s="294" t="s">
        <v>891</v>
      </c>
      <c r="X398" s="295" t="s">
        <v>891</v>
      </c>
      <c r="Y398" s="296">
        <v>0</v>
      </c>
      <c r="Z398" s="296" t="s">
        <v>891</v>
      </c>
      <c r="AA398" s="295" t="s">
        <v>891</v>
      </c>
      <c r="AB398" s="296">
        <v>0</v>
      </c>
      <c r="AC398" s="296"/>
      <c r="AD398" s="297" t="s">
        <v>891</v>
      </c>
      <c r="AE398" s="298" t="s">
        <v>891</v>
      </c>
      <c r="AF398" s="288">
        <v>78</v>
      </c>
      <c r="AG398" s="291">
        <v>44924</v>
      </c>
      <c r="AH398" s="291">
        <v>37995</v>
      </c>
      <c r="AI398" s="291">
        <v>44887</v>
      </c>
      <c r="AJ398" s="291" t="s">
        <v>891</v>
      </c>
      <c r="AK398" s="283"/>
    </row>
    <row r="399" spans="1:37" hidden="1" x14ac:dyDescent="0.3">
      <c r="A399" s="282">
        <v>76583</v>
      </c>
      <c r="B399" s="283" t="s">
        <v>1425</v>
      </c>
      <c r="C399" s="146" t="s">
        <v>264</v>
      </c>
      <c r="D399" s="284">
        <v>207.87</v>
      </c>
      <c r="E399" s="283"/>
      <c r="F399" s="283" t="s">
        <v>1422</v>
      </c>
      <c r="G399" s="283" t="s">
        <v>1287</v>
      </c>
      <c r="H399" s="285">
        <v>140</v>
      </c>
      <c r="I399" s="24">
        <v>103003</v>
      </c>
      <c r="J399" s="286">
        <v>239.33</v>
      </c>
      <c r="K399" s="285">
        <v>84</v>
      </c>
      <c r="L399" s="287">
        <v>7.1794871794871806</v>
      </c>
      <c r="M399" s="288">
        <v>211</v>
      </c>
      <c r="N399" s="286">
        <v>43860.57</v>
      </c>
      <c r="O399" s="289" t="s">
        <v>1288</v>
      </c>
      <c r="P399" s="288">
        <v>407</v>
      </c>
      <c r="Q399" s="290">
        <v>84603.09</v>
      </c>
      <c r="R399" s="291">
        <v>45540</v>
      </c>
      <c r="S399" s="283" t="s">
        <v>1217</v>
      </c>
      <c r="T399" s="44">
        <v>1</v>
      </c>
      <c r="U399" s="292">
        <v>74</v>
      </c>
      <c r="V399" s="293">
        <v>9</v>
      </c>
      <c r="W399" s="294" t="s">
        <v>891</v>
      </c>
      <c r="X399" s="295" t="s">
        <v>891</v>
      </c>
      <c r="Y399" s="296">
        <v>0</v>
      </c>
      <c r="Z399" s="296" t="s">
        <v>891</v>
      </c>
      <c r="AA399" s="295" t="s">
        <v>891</v>
      </c>
      <c r="AB399" s="296">
        <v>0</v>
      </c>
      <c r="AC399" s="296"/>
      <c r="AD399" s="297" t="s">
        <v>891</v>
      </c>
      <c r="AE399" s="298" t="s">
        <v>891</v>
      </c>
      <c r="AF399" s="288">
        <v>78</v>
      </c>
      <c r="AG399" s="291">
        <v>44924</v>
      </c>
      <c r="AH399" s="291">
        <v>37995</v>
      </c>
      <c r="AI399" s="291">
        <v>44887</v>
      </c>
      <c r="AJ399" s="291" t="s">
        <v>891</v>
      </c>
      <c r="AK399" s="283"/>
    </row>
    <row r="400" spans="1:37" hidden="1" x14ac:dyDescent="0.3">
      <c r="A400" s="282">
        <v>76806</v>
      </c>
      <c r="B400" s="283" t="s">
        <v>1426</v>
      </c>
      <c r="C400" s="146" t="s">
        <v>346</v>
      </c>
      <c r="D400" s="284">
        <v>63.5</v>
      </c>
      <c r="E400" s="283"/>
      <c r="F400" s="283"/>
      <c r="G400" s="283" t="s">
        <v>891</v>
      </c>
      <c r="H400" s="285">
        <v>103</v>
      </c>
      <c r="I400" s="24">
        <v>103003</v>
      </c>
      <c r="J400" s="286">
        <v>63.5</v>
      </c>
      <c r="K400" s="285">
        <v>314</v>
      </c>
      <c r="L400" s="287">
        <v>3.4242021276595747</v>
      </c>
      <c r="M400" s="288">
        <v>388.44</v>
      </c>
      <c r="N400" s="286">
        <v>24665.94</v>
      </c>
      <c r="O400" s="289" t="s">
        <v>890</v>
      </c>
      <c r="P400" s="288">
        <v>0</v>
      </c>
      <c r="Q400" s="290">
        <v>0</v>
      </c>
      <c r="R400" s="291" t="s">
        <v>891</v>
      </c>
      <c r="S400" s="283" t="s">
        <v>1342</v>
      </c>
      <c r="T400" s="44">
        <v>1</v>
      </c>
      <c r="U400" s="292">
        <v>69</v>
      </c>
      <c r="V400" s="293">
        <v>2</v>
      </c>
      <c r="W400" s="294">
        <v>2975</v>
      </c>
      <c r="X400" s="295">
        <v>2023</v>
      </c>
      <c r="Y400" s="296">
        <v>50</v>
      </c>
      <c r="Z400" s="296" t="s">
        <v>891</v>
      </c>
      <c r="AA400" s="295" t="s">
        <v>891</v>
      </c>
      <c r="AB400" s="296">
        <v>0</v>
      </c>
      <c r="AC400" s="296"/>
      <c r="AD400" s="297" t="s">
        <v>891</v>
      </c>
      <c r="AE400" s="298" t="s">
        <v>891</v>
      </c>
      <c r="AF400" s="288">
        <v>120</v>
      </c>
      <c r="AG400" s="291">
        <v>44637</v>
      </c>
      <c r="AH400" s="291">
        <v>38014</v>
      </c>
      <c r="AI400" s="291">
        <v>44616</v>
      </c>
      <c r="AJ400" s="291" t="s">
        <v>891</v>
      </c>
      <c r="AK400" s="283"/>
    </row>
    <row r="401" spans="1:37" hidden="1" x14ac:dyDescent="0.3">
      <c r="A401" s="282">
        <v>77109</v>
      </c>
      <c r="B401" s="283" t="s">
        <v>1427</v>
      </c>
      <c r="C401" s="146" t="s">
        <v>264</v>
      </c>
      <c r="D401" s="284">
        <v>1.05</v>
      </c>
      <c r="E401" s="283"/>
      <c r="F401" s="283"/>
      <c r="G401" s="283" t="s">
        <v>891</v>
      </c>
      <c r="H401" s="285">
        <v>181</v>
      </c>
      <c r="I401" s="24">
        <v>103003</v>
      </c>
      <c r="J401" s="286">
        <v>1.05</v>
      </c>
      <c r="K401" s="285">
        <v>117</v>
      </c>
      <c r="L401" s="287">
        <v>16.837209302325583</v>
      </c>
      <c r="M401" s="288">
        <v>12.5</v>
      </c>
      <c r="N401" s="286">
        <v>13.125</v>
      </c>
      <c r="O401" s="289" t="s">
        <v>890</v>
      </c>
      <c r="P401" s="288">
        <v>0</v>
      </c>
      <c r="Q401" s="290">
        <v>0</v>
      </c>
      <c r="R401" s="291" t="s">
        <v>891</v>
      </c>
      <c r="S401" s="283" t="s">
        <v>972</v>
      </c>
      <c r="T401" s="44">
        <v>1</v>
      </c>
      <c r="U401" s="292">
        <v>61</v>
      </c>
      <c r="V401" s="293">
        <v>8</v>
      </c>
      <c r="W401" s="294" t="s">
        <v>891</v>
      </c>
      <c r="X401" s="295" t="s">
        <v>891</v>
      </c>
      <c r="Y401" s="296">
        <v>0</v>
      </c>
      <c r="Z401" s="296" t="s">
        <v>891</v>
      </c>
      <c r="AA401" s="295" t="s">
        <v>891</v>
      </c>
      <c r="AB401" s="296">
        <v>0</v>
      </c>
      <c r="AC401" s="296"/>
      <c r="AD401" s="297" t="s">
        <v>891</v>
      </c>
      <c r="AE401" s="298" t="s">
        <v>891</v>
      </c>
      <c r="AF401" s="288">
        <v>44</v>
      </c>
      <c r="AG401" s="291">
        <v>45160</v>
      </c>
      <c r="AH401" s="291">
        <v>38028</v>
      </c>
      <c r="AI401" s="291">
        <v>45180</v>
      </c>
      <c r="AJ401" s="291" t="s">
        <v>891</v>
      </c>
      <c r="AK401" s="283"/>
    </row>
    <row r="402" spans="1:37" hidden="1" x14ac:dyDescent="0.3">
      <c r="A402" s="282">
        <v>77110</v>
      </c>
      <c r="B402" s="283" t="s">
        <v>1428</v>
      </c>
      <c r="C402" s="146" t="s">
        <v>264</v>
      </c>
      <c r="D402" s="284">
        <v>0.47</v>
      </c>
      <c r="E402" s="283"/>
      <c r="F402" s="283"/>
      <c r="G402" s="283" t="s">
        <v>891</v>
      </c>
      <c r="H402" s="285">
        <v>228</v>
      </c>
      <c r="I402" s="24">
        <v>103003</v>
      </c>
      <c r="J402" s="286">
        <v>0.47</v>
      </c>
      <c r="K402" s="285">
        <v>22</v>
      </c>
      <c r="L402" s="287">
        <v>124.59016393442622</v>
      </c>
      <c r="M402" s="288">
        <v>0</v>
      </c>
      <c r="N402" s="286">
        <v>0</v>
      </c>
      <c r="O402" s="289" t="s">
        <v>890</v>
      </c>
      <c r="P402" s="288">
        <v>0</v>
      </c>
      <c r="Q402" s="290">
        <v>0</v>
      </c>
      <c r="R402" s="291" t="s">
        <v>891</v>
      </c>
      <c r="S402" s="283" t="s">
        <v>972</v>
      </c>
      <c r="T402" s="44">
        <v>1</v>
      </c>
      <c r="U402" s="292">
        <v>61</v>
      </c>
      <c r="V402" s="293">
        <v>8</v>
      </c>
      <c r="W402" s="294" t="s">
        <v>891</v>
      </c>
      <c r="X402" s="295" t="s">
        <v>891</v>
      </c>
      <c r="Y402" s="296">
        <v>0</v>
      </c>
      <c r="Z402" s="296" t="s">
        <v>891</v>
      </c>
      <c r="AA402" s="295" t="s">
        <v>891</v>
      </c>
      <c r="AB402" s="296">
        <v>0</v>
      </c>
      <c r="AC402" s="296"/>
      <c r="AD402" s="297" t="s">
        <v>891</v>
      </c>
      <c r="AE402" s="298" t="s">
        <v>891</v>
      </c>
      <c r="AF402" s="288">
        <v>8</v>
      </c>
      <c r="AG402" s="291">
        <v>41942</v>
      </c>
      <c r="AH402" s="291">
        <v>38028</v>
      </c>
      <c r="AI402" s="291">
        <v>42594</v>
      </c>
      <c r="AJ402" s="291" t="s">
        <v>891</v>
      </c>
      <c r="AK402" s="283"/>
    </row>
    <row r="403" spans="1:37" hidden="1" x14ac:dyDescent="0.3">
      <c r="A403" s="282">
        <v>77493</v>
      </c>
      <c r="B403" s="283" t="s">
        <v>1429</v>
      </c>
      <c r="C403" s="146" t="s">
        <v>264</v>
      </c>
      <c r="D403" s="284">
        <v>13.51</v>
      </c>
      <c r="E403" s="283"/>
      <c r="F403" s="283"/>
      <c r="G403" s="283" t="s">
        <v>891</v>
      </c>
      <c r="H403" s="285">
        <v>131</v>
      </c>
      <c r="I403" s="24">
        <v>103003</v>
      </c>
      <c r="J403" s="286">
        <v>13.51</v>
      </c>
      <c r="K403" s="285">
        <v>24</v>
      </c>
      <c r="L403" s="287">
        <v>58.222222222222221</v>
      </c>
      <c r="M403" s="288">
        <v>0</v>
      </c>
      <c r="N403" s="286">
        <v>0</v>
      </c>
      <c r="O403" s="289" t="s">
        <v>890</v>
      </c>
      <c r="P403" s="288">
        <v>0</v>
      </c>
      <c r="Q403" s="290">
        <v>0</v>
      </c>
      <c r="R403" s="291" t="s">
        <v>891</v>
      </c>
      <c r="S403" s="283" t="s">
        <v>1093</v>
      </c>
      <c r="T403" s="44">
        <v>1</v>
      </c>
      <c r="U403" s="292">
        <v>55</v>
      </c>
      <c r="V403" s="293">
        <v>34</v>
      </c>
      <c r="W403" s="294" t="s">
        <v>891</v>
      </c>
      <c r="X403" s="295" t="s">
        <v>891</v>
      </c>
      <c r="Y403" s="296">
        <v>0</v>
      </c>
      <c r="Z403" s="296" t="s">
        <v>891</v>
      </c>
      <c r="AA403" s="295" t="s">
        <v>891</v>
      </c>
      <c r="AB403" s="296">
        <v>0</v>
      </c>
      <c r="AC403" s="296"/>
      <c r="AD403" s="297" t="s">
        <v>891</v>
      </c>
      <c r="AE403" s="298" t="s">
        <v>891</v>
      </c>
      <c r="AF403" s="288">
        <v>10</v>
      </c>
      <c r="AG403" s="291">
        <v>42101</v>
      </c>
      <c r="AH403" s="291">
        <v>38054</v>
      </c>
      <c r="AI403" s="291">
        <v>42894</v>
      </c>
      <c r="AJ403" s="291" t="s">
        <v>891</v>
      </c>
      <c r="AK403" s="283"/>
    </row>
    <row r="404" spans="1:37" hidden="1" x14ac:dyDescent="0.3">
      <c r="A404" s="282">
        <v>77554</v>
      </c>
      <c r="B404" s="283" t="s">
        <v>1430</v>
      </c>
      <c r="C404" s="146" t="s">
        <v>264</v>
      </c>
      <c r="D404" s="284">
        <v>194.61</v>
      </c>
      <c r="E404" s="283"/>
      <c r="F404" s="283"/>
      <c r="G404" s="283" t="s">
        <v>891</v>
      </c>
      <c r="H404" s="285">
        <v>24</v>
      </c>
      <c r="I404" s="24">
        <v>103003</v>
      </c>
      <c r="J404" s="286">
        <v>194.61</v>
      </c>
      <c r="K404" s="285">
        <v>220</v>
      </c>
      <c r="L404" s="287">
        <v>1.28</v>
      </c>
      <c r="M404" s="288">
        <v>313.5</v>
      </c>
      <c r="N404" s="286">
        <v>61010.235000000001</v>
      </c>
      <c r="O404" s="289" t="s">
        <v>890</v>
      </c>
      <c r="P404" s="288">
        <v>0</v>
      </c>
      <c r="Q404" s="290">
        <v>0</v>
      </c>
      <c r="R404" s="291" t="s">
        <v>891</v>
      </c>
      <c r="S404" s="283" t="s">
        <v>1344</v>
      </c>
      <c r="T404" s="44">
        <v>1</v>
      </c>
      <c r="U404" s="292">
        <v>74</v>
      </c>
      <c r="V404" s="293">
        <v>3</v>
      </c>
      <c r="W404" s="294" t="s">
        <v>891</v>
      </c>
      <c r="X404" s="295" t="s">
        <v>891</v>
      </c>
      <c r="Y404" s="296">
        <v>0</v>
      </c>
      <c r="Z404" s="296" t="s">
        <v>891</v>
      </c>
      <c r="AA404" s="295" t="s">
        <v>891</v>
      </c>
      <c r="AB404" s="296">
        <v>0</v>
      </c>
      <c r="AC404" s="296"/>
      <c r="AD404" s="297" t="s">
        <v>891</v>
      </c>
      <c r="AE404" s="298" t="s">
        <v>891</v>
      </c>
      <c r="AF404" s="288">
        <v>76</v>
      </c>
      <c r="AG404" s="291">
        <v>44974</v>
      </c>
      <c r="AH404" s="291">
        <v>38056</v>
      </c>
      <c r="AI404" s="291">
        <v>44887</v>
      </c>
      <c r="AJ404" s="291" t="s">
        <v>891</v>
      </c>
      <c r="AK404" s="283"/>
    </row>
    <row r="405" spans="1:37" hidden="1" x14ac:dyDescent="0.3">
      <c r="A405" s="282">
        <v>77556</v>
      </c>
      <c r="B405" s="283" t="s">
        <v>1431</v>
      </c>
      <c r="C405" s="146" t="s">
        <v>264</v>
      </c>
      <c r="D405" s="284">
        <v>153.84</v>
      </c>
      <c r="E405" s="283"/>
      <c r="F405" s="283" t="s">
        <v>1414</v>
      </c>
      <c r="G405" s="283" t="s">
        <v>1287</v>
      </c>
      <c r="H405" s="285">
        <v>87</v>
      </c>
      <c r="I405" s="24">
        <v>103003</v>
      </c>
      <c r="J405" s="286">
        <v>253.2</v>
      </c>
      <c r="K405" s="285">
        <v>65</v>
      </c>
      <c r="L405" s="287">
        <v>16.051660516605164</v>
      </c>
      <c r="M405" s="288">
        <v>10.56</v>
      </c>
      <c r="N405" s="286">
        <v>1624.5504000000001</v>
      </c>
      <c r="O405" s="289" t="s">
        <v>1288</v>
      </c>
      <c r="P405" s="288">
        <v>1001</v>
      </c>
      <c r="Q405" s="290">
        <v>153993.84</v>
      </c>
      <c r="R405" s="291">
        <v>45540</v>
      </c>
      <c r="S405" s="283" t="s">
        <v>1344</v>
      </c>
      <c r="T405" s="44">
        <v>1</v>
      </c>
      <c r="U405" s="292">
        <v>74</v>
      </c>
      <c r="V405" s="293">
        <v>3</v>
      </c>
      <c r="W405" s="294" t="s">
        <v>891</v>
      </c>
      <c r="X405" s="295" t="s">
        <v>891</v>
      </c>
      <c r="Y405" s="296">
        <v>0</v>
      </c>
      <c r="Z405" s="296" t="s">
        <v>891</v>
      </c>
      <c r="AA405" s="295" t="s">
        <v>891</v>
      </c>
      <c r="AB405" s="296">
        <v>0</v>
      </c>
      <c r="AC405" s="296"/>
      <c r="AD405" s="297" t="s">
        <v>891</v>
      </c>
      <c r="AE405" s="298" t="s">
        <v>891</v>
      </c>
      <c r="AF405" s="288">
        <v>22</v>
      </c>
      <c r="AG405" s="291">
        <v>44158</v>
      </c>
      <c r="AH405" s="291">
        <v>38056</v>
      </c>
      <c r="AI405" s="291">
        <v>45084</v>
      </c>
      <c r="AJ405" s="291" t="s">
        <v>891</v>
      </c>
      <c r="AK405" s="283"/>
    </row>
    <row r="406" spans="1:37" hidden="1" x14ac:dyDescent="0.3">
      <c r="A406" s="282">
        <v>77556</v>
      </c>
      <c r="B406" s="283" t="s">
        <v>1431</v>
      </c>
      <c r="C406" s="146" t="s">
        <v>264</v>
      </c>
      <c r="D406" s="284">
        <v>153.84</v>
      </c>
      <c r="E406" s="283"/>
      <c r="F406" s="283" t="s">
        <v>1414</v>
      </c>
      <c r="G406" s="283" t="s">
        <v>1287</v>
      </c>
      <c r="H406" s="285">
        <v>87</v>
      </c>
      <c r="I406" s="24">
        <v>103003</v>
      </c>
      <c r="J406" s="286">
        <v>253.2</v>
      </c>
      <c r="K406" s="285">
        <v>65</v>
      </c>
      <c r="L406" s="287">
        <v>16.051660516605164</v>
      </c>
      <c r="M406" s="288">
        <v>10.56</v>
      </c>
      <c r="N406" s="286">
        <v>1624.5504000000001</v>
      </c>
      <c r="O406" s="289" t="s">
        <v>1288</v>
      </c>
      <c r="P406" s="288">
        <v>1001</v>
      </c>
      <c r="Q406" s="290">
        <v>153993.84</v>
      </c>
      <c r="R406" s="291">
        <v>45540</v>
      </c>
      <c r="S406" s="283" t="s">
        <v>1344</v>
      </c>
      <c r="T406" s="44">
        <v>1</v>
      </c>
      <c r="U406" s="292">
        <v>74</v>
      </c>
      <c r="V406" s="293">
        <v>3</v>
      </c>
      <c r="W406" s="294" t="s">
        <v>891</v>
      </c>
      <c r="X406" s="295" t="s">
        <v>891</v>
      </c>
      <c r="Y406" s="296">
        <v>0</v>
      </c>
      <c r="Z406" s="296" t="s">
        <v>891</v>
      </c>
      <c r="AA406" s="295" t="s">
        <v>891</v>
      </c>
      <c r="AB406" s="296">
        <v>0</v>
      </c>
      <c r="AC406" s="296"/>
      <c r="AD406" s="297" t="s">
        <v>891</v>
      </c>
      <c r="AE406" s="298" t="s">
        <v>891</v>
      </c>
      <c r="AF406" s="288">
        <v>22</v>
      </c>
      <c r="AG406" s="291">
        <v>44158</v>
      </c>
      <c r="AH406" s="291">
        <v>38056</v>
      </c>
      <c r="AI406" s="291">
        <v>45084</v>
      </c>
      <c r="AJ406" s="291" t="s">
        <v>891</v>
      </c>
      <c r="AK406" s="283"/>
    </row>
    <row r="407" spans="1:37" hidden="1" x14ac:dyDescent="0.3">
      <c r="A407" s="282">
        <v>77557</v>
      </c>
      <c r="B407" s="283" t="s">
        <v>1432</v>
      </c>
      <c r="C407" s="146" t="s">
        <v>264</v>
      </c>
      <c r="D407" s="284">
        <v>128.13999999999999</v>
      </c>
      <c r="E407" s="283"/>
      <c r="F407" s="283"/>
      <c r="G407" s="283" t="s">
        <v>891</v>
      </c>
      <c r="H407" s="285">
        <v>186</v>
      </c>
      <c r="I407" s="24">
        <v>103003</v>
      </c>
      <c r="J407" s="286">
        <v>128.13999999999999</v>
      </c>
      <c r="K407" s="285">
        <v>43</v>
      </c>
      <c r="L407" s="287">
        <v>51.955307262569832</v>
      </c>
      <c r="M407" s="288">
        <v>0</v>
      </c>
      <c r="N407" s="286">
        <v>0</v>
      </c>
      <c r="O407" s="289" t="s">
        <v>890</v>
      </c>
      <c r="P407" s="288">
        <v>0</v>
      </c>
      <c r="Q407" s="290">
        <v>0</v>
      </c>
      <c r="R407" s="291" t="s">
        <v>891</v>
      </c>
      <c r="S407" s="283" t="s">
        <v>1344</v>
      </c>
      <c r="T407" s="44">
        <v>1</v>
      </c>
      <c r="U407" s="292">
        <v>74</v>
      </c>
      <c r="V407" s="293">
        <v>3</v>
      </c>
      <c r="W407" s="294" t="s">
        <v>891</v>
      </c>
      <c r="X407" s="295" t="s">
        <v>891</v>
      </c>
      <c r="Y407" s="296">
        <v>0</v>
      </c>
      <c r="Z407" s="296" t="s">
        <v>891</v>
      </c>
      <c r="AA407" s="295" t="s">
        <v>891</v>
      </c>
      <c r="AB407" s="296">
        <v>0</v>
      </c>
      <c r="AC407" s="296"/>
      <c r="AD407" s="297" t="s">
        <v>891</v>
      </c>
      <c r="AE407" s="298" t="s">
        <v>891</v>
      </c>
      <c r="AF407" s="288">
        <v>14</v>
      </c>
      <c r="AG407" s="291">
        <v>43745</v>
      </c>
      <c r="AH407" s="291">
        <v>38056</v>
      </c>
      <c r="AI407" s="291">
        <v>44238</v>
      </c>
      <c r="AJ407" s="291" t="s">
        <v>891</v>
      </c>
      <c r="AK407" s="283"/>
    </row>
    <row r="408" spans="1:37" hidden="1" x14ac:dyDescent="0.3">
      <c r="A408" s="282">
        <v>77562</v>
      </c>
      <c r="B408" s="283" t="s">
        <v>1433</v>
      </c>
      <c r="C408" s="146" t="s">
        <v>264</v>
      </c>
      <c r="D408" s="284">
        <v>49.49</v>
      </c>
      <c r="E408" s="283"/>
      <c r="F408" s="283" t="s">
        <v>1414</v>
      </c>
      <c r="G408" s="283" t="s">
        <v>1287</v>
      </c>
      <c r="H408" s="285">
        <v>0</v>
      </c>
      <c r="I408" s="24">
        <v>103003</v>
      </c>
      <c r="J408" s="286">
        <v>49.49</v>
      </c>
      <c r="K408" s="285">
        <v>4022</v>
      </c>
      <c r="L408" s="287">
        <v>0</v>
      </c>
      <c r="M408" s="288">
        <v>13630.5</v>
      </c>
      <c r="N408" s="286">
        <v>674573.44499999995</v>
      </c>
      <c r="O408" s="289" t="s">
        <v>1288</v>
      </c>
      <c r="P408" s="288">
        <v>9910</v>
      </c>
      <c r="Q408" s="290">
        <v>490445.9</v>
      </c>
      <c r="R408" s="291">
        <v>45540</v>
      </c>
      <c r="S408" s="283" t="s">
        <v>1434</v>
      </c>
      <c r="T408" s="44">
        <v>1</v>
      </c>
      <c r="U408" s="292">
        <v>74</v>
      </c>
      <c r="V408" s="293">
        <v>2</v>
      </c>
      <c r="W408" s="294" t="s">
        <v>891</v>
      </c>
      <c r="X408" s="295" t="s">
        <v>891</v>
      </c>
      <c r="Y408" s="296">
        <v>0</v>
      </c>
      <c r="Z408" s="296" t="s">
        <v>891</v>
      </c>
      <c r="AA408" s="295" t="s">
        <v>891</v>
      </c>
      <c r="AB408" s="296">
        <v>0</v>
      </c>
      <c r="AC408" s="296"/>
      <c r="AD408" s="297" t="s">
        <v>891</v>
      </c>
      <c r="AE408" s="298" t="s">
        <v>891</v>
      </c>
      <c r="AF408" s="288">
        <v>3030</v>
      </c>
      <c r="AG408" s="291">
        <v>44985</v>
      </c>
      <c r="AH408" s="291">
        <v>38056</v>
      </c>
      <c r="AI408" s="291">
        <v>45182</v>
      </c>
      <c r="AJ408" s="291" t="s">
        <v>891</v>
      </c>
      <c r="AK408" s="283"/>
    </row>
    <row r="409" spans="1:37" hidden="1" x14ac:dyDescent="0.3">
      <c r="A409" s="282">
        <v>77562</v>
      </c>
      <c r="B409" s="283" t="s">
        <v>1433</v>
      </c>
      <c r="C409" s="146" t="s">
        <v>264</v>
      </c>
      <c r="D409" s="284">
        <v>49.49</v>
      </c>
      <c r="E409" s="283"/>
      <c r="F409" s="283" t="s">
        <v>1414</v>
      </c>
      <c r="G409" s="283" t="s">
        <v>1287</v>
      </c>
      <c r="H409" s="285">
        <v>0</v>
      </c>
      <c r="I409" s="24">
        <v>103003</v>
      </c>
      <c r="J409" s="286">
        <v>49.49</v>
      </c>
      <c r="K409" s="285">
        <v>4022</v>
      </c>
      <c r="L409" s="287">
        <v>0</v>
      </c>
      <c r="M409" s="288">
        <v>13630.5</v>
      </c>
      <c r="N409" s="286">
        <v>674573.44499999995</v>
      </c>
      <c r="O409" s="289" t="s">
        <v>1288</v>
      </c>
      <c r="P409" s="288">
        <v>9910</v>
      </c>
      <c r="Q409" s="290">
        <v>490445.9</v>
      </c>
      <c r="R409" s="291">
        <v>45540</v>
      </c>
      <c r="S409" s="283" t="s">
        <v>1434</v>
      </c>
      <c r="T409" s="44">
        <v>1</v>
      </c>
      <c r="U409" s="292">
        <v>74</v>
      </c>
      <c r="V409" s="293">
        <v>2</v>
      </c>
      <c r="W409" s="294" t="s">
        <v>891</v>
      </c>
      <c r="X409" s="295" t="s">
        <v>891</v>
      </c>
      <c r="Y409" s="296">
        <v>0</v>
      </c>
      <c r="Z409" s="296" t="s">
        <v>891</v>
      </c>
      <c r="AA409" s="295" t="s">
        <v>891</v>
      </c>
      <c r="AB409" s="296">
        <v>0</v>
      </c>
      <c r="AC409" s="296"/>
      <c r="AD409" s="297" t="s">
        <v>891</v>
      </c>
      <c r="AE409" s="298" t="s">
        <v>891</v>
      </c>
      <c r="AF409" s="288">
        <v>3030</v>
      </c>
      <c r="AG409" s="291">
        <v>44985</v>
      </c>
      <c r="AH409" s="291">
        <v>38056</v>
      </c>
      <c r="AI409" s="291">
        <v>45182</v>
      </c>
      <c r="AJ409" s="291" t="s">
        <v>891</v>
      </c>
      <c r="AK409" s="283"/>
    </row>
    <row r="410" spans="1:37" hidden="1" x14ac:dyDescent="0.3">
      <c r="A410" s="282">
        <v>77755</v>
      </c>
      <c r="B410" s="283" t="s">
        <v>1435</v>
      </c>
      <c r="C410" s="146" t="s">
        <v>264</v>
      </c>
      <c r="D410" s="284">
        <v>1.19</v>
      </c>
      <c r="E410" s="283"/>
      <c r="F410" s="283"/>
      <c r="G410" s="283" t="s">
        <v>891</v>
      </c>
      <c r="H410" s="285">
        <v>0</v>
      </c>
      <c r="I410" s="24">
        <v>103003</v>
      </c>
      <c r="J410" s="286">
        <v>1.19</v>
      </c>
      <c r="K410" s="285">
        <v>5082</v>
      </c>
      <c r="L410" s="287">
        <v>0</v>
      </c>
      <c r="M410" s="288">
        <v>6887</v>
      </c>
      <c r="N410" s="286">
        <v>8195.5300000000007</v>
      </c>
      <c r="O410" s="289" t="s">
        <v>890</v>
      </c>
      <c r="P410" s="288">
        <v>0</v>
      </c>
      <c r="Q410" s="290">
        <v>0</v>
      </c>
      <c r="R410" s="291" t="s">
        <v>891</v>
      </c>
      <c r="S410" s="283" t="s">
        <v>911</v>
      </c>
      <c r="T410" s="44">
        <v>1</v>
      </c>
      <c r="U410" s="292">
        <v>45</v>
      </c>
      <c r="V410" s="293">
        <v>10</v>
      </c>
      <c r="W410" s="294">
        <v>6211</v>
      </c>
      <c r="X410" s="295">
        <v>2023</v>
      </c>
      <c r="Y410" s="296">
        <v>2500</v>
      </c>
      <c r="Z410" s="296" t="s">
        <v>891</v>
      </c>
      <c r="AA410" s="295" t="s">
        <v>891</v>
      </c>
      <c r="AB410" s="296">
        <v>0</v>
      </c>
      <c r="AC410" s="296"/>
      <c r="AD410" s="297" t="s">
        <v>891</v>
      </c>
      <c r="AE410" s="298" t="s">
        <v>891</v>
      </c>
      <c r="AF410" s="288">
        <v>2086</v>
      </c>
      <c r="AG410" s="291">
        <v>44966</v>
      </c>
      <c r="AH410" s="291">
        <v>38063</v>
      </c>
      <c r="AI410" s="291">
        <v>44959</v>
      </c>
      <c r="AJ410" s="291" t="s">
        <v>891</v>
      </c>
      <c r="AK410" s="283"/>
    </row>
    <row r="411" spans="1:37" hidden="1" x14ac:dyDescent="0.3">
      <c r="A411" s="282">
        <v>77786</v>
      </c>
      <c r="B411" s="283" t="s">
        <v>1436</v>
      </c>
      <c r="C411" s="146" t="s">
        <v>264</v>
      </c>
      <c r="D411" s="284">
        <v>115</v>
      </c>
      <c r="E411" s="283"/>
      <c r="F411" s="283"/>
      <c r="G411" s="283" t="s">
        <v>891</v>
      </c>
      <c r="H411" s="285">
        <v>50</v>
      </c>
      <c r="I411" s="24">
        <v>103003</v>
      </c>
      <c r="J411" s="286">
        <v>115</v>
      </c>
      <c r="K411" s="285"/>
      <c r="L411" s="287">
        <v>0</v>
      </c>
      <c r="M411" s="288">
        <v>0</v>
      </c>
      <c r="N411" s="286">
        <v>0</v>
      </c>
      <c r="O411" s="289" t="s">
        <v>890</v>
      </c>
      <c r="P411" s="288">
        <v>0</v>
      </c>
      <c r="Q411" s="290">
        <v>0</v>
      </c>
      <c r="R411" s="291" t="s">
        <v>891</v>
      </c>
      <c r="S411" s="283" t="s">
        <v>1352</v>
      </c>
      <c r="T411" s="44">
        <v>1</v>
      </c>
      <c r="U411" s="292">
        <v>69</v>
      </c>
      <c r="V411" s="293">
        <v>8</v>
      </c>
      <c r="W411" s="294" t="s">
        <v>891</v>
      </c>
      <c r="X411" s="295" t="s">
        <v>891</v>
      </c>
      <c r="Y411" s="296">
        <v>0</v>
      </c>
      <c r="Z411" s="296" t="s">
        <v>891</v>
      </c>
      <c r="AA411" s="295" t="s">
        <v>891</v>
      </c>
      <c r="AB411" s="296">
        <v>0</v>
      </c>
      <c r="AC411" s="296"/>
      <c r="AD411" s="297" t="s">
        <v>891</v>
      </c>
      <c r="AE411" s="298" t="s">
        <v>891</v>
      </c>
      <c r="AF411" s="288">
        <v>0</v>
      </c>
      <c r="AG411" s="291">
        <v>44067</v>
      </c>
      <c r="AH411" s="291">
        <v>38064</v>
      </c>
      <c r="AI411" s="291">
        <v>44047</v>
      </c>
      <c r="AJ411" s="291" t="s">
        <v>891</v>
      </c>
      <c r="AK411" s="283"/>
    </row>
    <row r="412" spans="1:37" hidden="1" x14ac:dyDescent="0.3">
      <c r="A412" s="282">
        <v>77788</v>
      </c>
      <c r="B412" s="283" t="s">
        <v>1437</v>
      </c>
      <c r="C412" s="146" t="s">
        <v>264</v>
      </c>
      <c r="D412" s="284">
        <v>14.2</v>
      </c>
      <c r="E412" s="283"/>
      <c r="F412" s="283"/>
      <c r="G412" s="283" t="s">
        <v>891</v>
      </c>
      <c r="H412" s="285">
        <v>776</v>
      </c>
      <c r="I412" s="24">
        <v>103003</v>
      </c>
      <c r="J412" s="286">
        <v>14.2</v>
      </c>
      <c r="K412" s="285">
        <v>49</v>
      </c>
      <c r="L412" s="287">
        <v>190.19607843137254</v>
      </c>
      <c r="M412" s="288">
        <v>0</v>
      </c>
      <c r="N412" s="286">
        <v>0</v>
      </c>
      <c r="O412" s="289" t="s">
        <v>890</v>
      </c>
      <c r="P412" s="288">
        <v>0</v>
      </c>
      <c r="Q412" s="290">
        <v>0</v>
      </c>
      <c r="R412" s="291" t="s">
        <v>891</v>
      </c>
      <c r="S412" s="283" t="s">
        <v>1438</v>
      </c>
      <c r="T412" s="44">
        <v>1</v>
      </c>
      <c r="U412" s="292">
        <v>67</v>
      </c>
      <c r="V412" s="293">
        <v>13</v>
      </c>
      <c r="W412" s="294" t="s">
        <v>891</v>
      </c>
      <c r="X412" s="295" t="s">
        <v>891</v>
      </c>
      <c r="Y412" s="296">
        <v>0</v>
      </c>
      <c r="Z412" s="296" t="s">
        <v>891</v>
      </c>
      <c r="AA412" s="295" t="s">
        <v>891</v>
      </c>
      <c r="AB412" s="296">
        <v>0</v>
      </c>
      <c r="AC412" s="296"/>
      <c r="AD412" s="297" t="s">
        <v>891</v>
      </c>
      <c r="AE412" s="298" t="s">
        <v>891</v>
      </c>
      <c r="AF412" s="288">
        <v>16</v>
      </c>
      <c r="AG412" s="291">
        <v>43622</v>
      </c>
      <c r="AH412" s="291">
        <v>38064</v>
      </c>
      <c r="AI412" s="291">
        <v>45117</v>
      </c>
      <c r="AJ412" s="291" t="s">
        <v>891</v>
      </c>
      <c r="AK412" s="283"/>
    </row>
    <row r="413" spans="1:37" hidden="1" x14ac:dyDescent="0.3">
      <c r="A413" s="282">
        <v>77819</v>
      </c>
      <c r="B413" s="283" t="s">
        <v>1439</v>
      </c>
      <c r="C413" s="146" t="s">
        <v>394</v>
      </c>
      <c r="D413" s="284">
        <v>27.65</v>
      </c>
      <c r="E413" s="283"/>
      <c r="F413" s="283"/>
      <c r="G413" s="283" t="s">
        <v>891</v>
      </c>
      <c r="H413" s="285">
        <v>3315</v>
      </c>
      <c r="I413" s="24">
        <v>103003</v>
      </c>
      <c r="J413" s="286">
        <v>27.65</v>
      </c>
      <c r="K413" s="285">
        <v>1711</v>
      </c>
      <c r="L413" s="287">
        <v>10.383711824588881</v>
      </c>
      <c r="M413" s="288">
        <v>1931.5</v>
      </c>
      <c r="N413" s="286">
        <v>53405.974999999999</v>
      </c>
      <c r="O413" s="289" t="s">
        <v>890</v>
      </c>
      <c r="P413" s="288">
        <v>0</v>
      </c>
      <c r="Q413" s="290">
        <v>0</v>
      </c>
      <c r="R413" s="291" t="s">
        <v>891</v>
      </c>
      <c r="S413" s="283" t="s">
        <v>1440</v>
      </c>
      <c r="T413" s="44">
        <v>1</v>
      </c>
      <c r="U413" s="292">
        <v>52</v>
      </c>
      <c r="V413" s="293">
        <v>15</v>
      </c>
      <c r="W413" s="294">
        <v>2998</v>
      </c>
      <c r="X413" s="295">
        <v>2023</v>
      </c>
      <c r="Y413" s="296">
        <v>500</v>
      </c>
      <c r="Z413" s="296" t="s">
        <v>891</v>
      </c>
      <c r="AA413" s="295" t="s">
        <v>891</v>
      </c>
      <c r="AB413" s="296">
        <v>0</v>
      </c>
      <c r="AC413" s="296"/>
      <c r="AD413" s="297" t="s">
        <v>891</v>
      </c>
      <c r="AE413" s="298" t="s">
        <v>891</v>
      </c>
      <c r="AF413" s="288">
        <v>1278</v>
      </c>
      <c r="AG413" s="291">
        <v>44942</v>
      </c>
      <c r="AH413" s="291">
        <v>38065</v>
      </c>
      <c r="AI413" s="291">
        <v>44895</v>
      </c>
      <c r="AJ413" s="291" t="s">
        <v>891</v>
      </c>
      <c r="AK413" s="283"/>
    </row>
    <row r="414" spans="1:37" hidden="1" x14ac:dyDescent="0.3">
      <c r="A414" s="282">
        <v>77823</v>
      </c>
      <c r="B414" s="283" t="s">
        <v>1441</v>
      </c>
      <c r="C414" s="146" t="s">
        <v>264</v>
      </c>
      <c r="D414" s="284">
        <v>21.71</v>
      </c>
      <c r="E414" s="283"/>
      <c r="F414" s="283"/>
      <c r="G414" s="283" t="s">
        <v>891</v>
      </c>
      <c r="H414" s="285">
        <v>37</v>
      </c>
      <c r="I414" s="24">
        <v>103003</v>
      </c>
      <c r="J414" s="286">
        <v>21.71</v>
      </c>
      <c r="K414" s="285">
        <v>24</v>
      </c>
      <c r="L414" s="287">
        <v>18.5</v>
      </c>
      <c r="M414" s="288">
        <v>0</v>
      </c>
      <c r="N414" s="286">
        <v>0</v>
      </c>
      <c r="O414" s="289" t="s">
        <v>890</v>
      </c>
      <c r="P414" s="288">
        <v>0</v>
      </c>
      <c r="Q414" s="290">
        <v>0</v>
      </c>
      <c r="R414" s="291" t="s">
        <v>891</v>
      </c>
      <c r="S414" s="283" t="s">
        <v>1442</v>
      </c>
      <c r="T414" s="44">
        <v>1</v>
      </c>
      <c r="U414" s="292">
        <v>72</v>
      </c>
      <c r="V414" s="293">
        <v>5</v>
      </c>
      <c r="W414" s="294" t="s">
        <v>891</v>
      </c>
      <c r="X414" s="295" t="s">
        <v>891</v>
      </c>
      <c r="Y414" s="296">
        <v>0</v>
      </c>
      <c r="Z414" s="296" t="s">
        <v>891</v>
      </c>
      <c r="AA414" s="295" t="s">
        <v>891</v>
      </c>
      <c r="AB414" s="296">
        <v>0</v>
      </c>
      <c r="AC414" s="296"/>
      <c r="AD414" s="297" t="s">
        <v>891</v>
      </c>
      <c r="AE414" s="298" t="s">
        <v>891</v>
      </c>
      <c r="AF414" s="288">
        <v>8</v>
      </c>
      <c r="AG414" s="291">
        <v>43279</v>
      </c>
      <c r="AH414" s="291">
        <v>38065</v>
      </c>
      <c r="AI414" s="291">
        <v>44711</v>
      </c>
      <c r="AJ414" s="291" t="s">
        <v>891</v>
      </c>
      <c r="AK414" s="283"/>
    </row>
    <row r="415" spans="1:37" hidden="1" x14ac:dyDescent="0.3">
      <c r="A415" s="282">
        <v>78055</v>
      </c>
      <c r="B415" s="283" t="s">
        <v>1443</v>
      </c>
      <c r="C415" s="146" t="s">
        <v>437</v>
      </c>
      <c r="D415" s="284">
        <v>9.39</v>
      </c>
      <c r="E415" s="283"/>
      <c r="F415" s="283"/>
      <c r="G415" s="283" t="s">
        <v>891</v>
      </c>
      <c r="H415" s="285">
        <v>0</v>
      </c>
      <c r="I415" s="24">
        <v>103003</v>
      </c>
      <c r="J415" s="286">
        <v>9.39</v>
      </c>
      <c r="K415" s="285">
        <v>261</v>
      </c>
      <c r="L415" s="287">
        <v>0</v>
      </c>
      <c r="M415" s="288">
        <v>341.5</v>
      </c>
      <c r="N415" s="286">
        <v>3206.6849999999999</v>
      </c>
      <c r="O415" s="289" t="s">
        <v>890</v>
      </c>
      <c r="P415" s="288">
        <v>0</v>
      </c>
      <c r="Q415" s="290">
        <v>0</v>
      </c>
      <c r="R415" s="291" t="s">
        <v>891</v>
      </c>
      <c r="S415" s="283" t="s">
        <v>1081</v>
      </c>
      <c r="T415" s="44">
        <v>1</v>
      </c>
      <c r="U415" s="292">
        <v>78</v>
      </c>
      <c r="V415" s="293">
        <v>2</v>
      </c>
      <c r="W415" s="294">
        <v>2504</v>
      </c>
      <c r="X415" s="295">
        <v>2023</v>
      </c>
      <c r="Y415" s="296">
        <v>50</v>
      </c>
      <c r="Z415" s="296" t="s">
        <v>891</v>
      </c>
      <c r="AA415" s="295" t="s">
        <v>891</v>
      </c>
      <c r="AB415" s="296">
        <v>0</v>
      </c>
      <c r="AC415" s="296"/>
      <c r="AD415" s="297" t="s">
        <v>891</v>
      </c>
      <c r="AE415" s="298" t="s">
        <v>891</v>
      </c>
      <c r="AF415" s="288">
        <v>88</v>
      </c>
      <c r="AG415" s="291">
        <v>43553</v>
      </c>
      <c r="AH415" s="291">
        <v>38072</v>
      </c>
      <c r="AI415" s="291">
        <v>43523</v>
      </c>
      <c r="AJ415" s="291" t="s">
        <v>891</v>
      </c>
      <c r="AK415" s="283"/>
    </row>
    <row r="416" spans="1:37" hidden="1" x14ac:dyDescent="0.3">
      <c r="A416" s="282">
        <v>78057</v>
      </c>
      <c r="B416" s="283" t="s">
        <v>1444</v>
      </c>
      <c r="C416" s="146" t="s">
        <v>268</v>
      </c>
      <c r="D416" s="284">
        <v>15</v>
      </c>
      <c r="E416" s="283"/>
      <c r="F416" s="283"/>
      <c r="G416" s="283" t="s">
        <v>891</v>
      </c>
      <c r="H416" s="285">
        <v>0</v>
      </c>
      <c r="I416" s="24">
        <v>103003</v>
      </c>
      <c r="J416" s="286">
        <v>15</v>
      </c>
      <c r="K416" s="285">
        <v>297</v>
      </c>
      <c r="L416" s="287">
        <v>0</v>
      </c>
      <c r="M416" s="288">
        <v>445.44</v>
      </c>
      <c r="N416" s="286">
        <v>6681.6</v>
      </c>
      <c r="O416" s="289" t="s">
        <v>890</v>
      </c>
      <c r="P416" s="288">
        <v>0</v>
      </c>
      <c r="Q416" s="290">
        <v>0</v>
      </c>
      <c r="R416" s="291" t="s">
        <v>891</v>
      </c>
      <c r="S416" s="283" t="s">
        <v>1081</v>
      </c>
      <c r="T416" s="44">
        <v>1</v>
      </c>
      <c r="U416" s="292">
        <v>78</v>
      </c>
      <c r="V416" s="293">
        <v>2</v>
      </c>
      <c r="W416" s="294">
        <v>7339</v>
      </c>
      <c r="X416" s="295">
        <v>2023</v>
      </c>
      <c r="Y416" s="296">
        <v>150</v>
      </c>
      <c r="Z416" s="296" t="s">
        <v>891</v>
      </c>
      <c r="AA416" s="295" t="s">
        <v>891</v>
      </c>
      <c r="AB416" s="296">
        <v>0</v>
      </c>
      <c r="AC416" s="296"/>
      <c r="AD416" s="297" t="s">
        <v>891</v>
      </c>
      <c r="AE416" s="298" t="s">
        <v>891</v>
      </c>
      <c r="AF416" s="288">
        <v>132</v>
      </c>
      <c r="AG416" s="291">
        <v>44931</v>
      </c>
      <c r="AH416" s="291">
        <v>38072</v>
      </c>
      <c r="AI416" s="291">
        <v>44970</v>
      </c>
      <c r="AJ416" s="291" t="s">
        <v>891</v>
      </c>
      <c r="AK416" s="283"/>
    </row>
    <row r="417" spans="1:37" hidden="1" x14ac:dyDescent="0.3">
      <c r="A417" s="282">
        <v>78181</v>
      </c>
      <c r="B417" s="283" t="s">
        <v>1445</v>
      </c>
      <c r="C417" s="146" t="s">
        <v>654</v>
      </c>
      <c r="D417" s="284">
        <v>7</v>
      </c>
      <c r="E417" s="283"/>
      <c r="F417" s="283"/>
      <c r="G417" s="283" t="s">
        <v>891</v>
      </c>
      <c r="H417" s="285">
        <v>190</v>
      </c>
      <c r="I417" s="24">
        <v>103003</v>
      </c>
      <c r="J417" s="286">
        <v>7</v>
      </c>
      <c r="K417" s="285">
        <v>65</v>
      </c>
      <c r="L417" s="287">
        <v>35.055350553505534</v>
      </c>
      <c r="M417" s="288">
        <v>0</v>
      </c>
      <c r="N417" s="286">
        <v>0</v>
      </c>
      <c r="O417" s="289" t="s">
        <v>890</v>
      </c>
      <c r="P417" s="288">
        <v>0</v>
      </c>
      <c r="Q417" s="290">
        <v>0</v>
      </c>
      <c r="R417" s="291" t="s">
        <v>891</v>
      </c>
      <c r="S417" s="283" t="s">
        <v>1446</v>
      </c>
      <c r="T417" s="44">
        <v>1</v>
      </c>
      <c r="U417" s="292">
        <v>72</v>
      </c>
      <c r="V417" s="293">
        <v>8</v>
      </c>
      <c r="W417" s="294" t="s">
        <v>891</v>
      </c>
      <c r="X417" s="295" t="s">
        <v>891</v>
      </c>
      <c r="Y417" s="296">
        <v>0</v>
      </c>
      <c r="Z417" s="296" t="s">
        <v>891</v>
      </c>
      <c r="AA417" s="295" t="s">
        <v>891</v>
      </c>
      <c r="AB417" s="296">
        <v>0</v>
      </c>
      <c r="AC417" s="296"/>
      <c r="AD417" s="297" t="s">
        <v>891</v>
      </c>
      <c r="AE417" s="298" t="s">
        <v>891</v>
      </c>
      <c r="AF417" s="288">
        <v>22</v>
      </c>
      <c r="AG417" s="291">
        <v>45153</v>
      </c>
      <c r="AH417" s="291">
        <v>38079</v>
      </c>
      <c r="AI417" s="291">
        <v>45133</v>
      </c>
      <c r="AJ417" s="291" t="s">
        <v>891</v>
      </c>
      <c r="AK417" s="283"/>
    </row>
    <row r="418" spans="1:37" hidden="1" x14ac:dyDescent="0.3">
      <c r="A418" s="282">
        <v>78303</v>
      </c>
      <c r="B418" s="283" t="s">
        <v>1447</v>
      </c>
      <c r="C418" s="146" t="s">
        <v>264</v>
      </c>
      <c r="D418" s="284">
        <v>274</v>
      </c>
      <c r="E418" s="283"/>
      <c r="F418" s="283"/>
      <c r="G418" s="283" t="s">
        <v>891</v>
      </c>
      <c r="H418" s="285">
        <v>17</v>
      </c>
      <c r="I418" s="24">
        <v>103003</v>
      </c>
      <c r="J418" s="286">
        <v>274</v>
      </c>
      <c r="K418" s="285">
        <v>6</v>
      </c>
      <c r="L418" s="287">
        <v>34</v>
      </c>
      <c r="M418" s="288">
        <v>0</v>
      </c>
      <c r="N418" s="286">
        <v>0</v>
      </c>
      <c r="O418" s="289" t="s">
        <v>890</v>
      </c>
      <c r="P418" s="288">
        <v>0</v>
      </c>
      <c r="Q418" s="290">
        <v>0</v>
      </c>
      <c r="R418" s="291" t="s">
        <v>891</v>
      </c>
      <c r="S418" s="283" t="s">
        <v>1448</v>
      </c>
      <c r="T418" s="44">
        <v>1</v>
      </c>
      <c r="U418" s="292">
        <v>51</v>
      </c>
      <c r="V418" s="293">
        <v>36</v>
      </c>
      <c r="W418" s="294" t="s">
        <v>891</v>
      </c>
      <c r="X418" s="295" t="s">
        <v>891</v>
      </c>
      <c r="Y418" s="296">
        <v>0</v>
      </c>
      <c r="Z418" s="296" t="s">
        <v>891</v>
      </c>
      <c r="AA418" s="295" t="s">
        <v>891</v>
      </c>
      <c r="AB418" s="296">
        <v>0</v>
      </c>
      <c r="AC418" s="296"/>
      <c r="AD418" s="297" t="s">
        <v>891</v>
      </c>
      <c r="AE418" s="298" t="s">
        <v>891</v>
      </c>
      <c r="AF418" s="288">
        <v>2</v>
      </c>
      <c r="AG418" s="291">
        <v>45153</v>
      </c>
      <c r="AH418" s="291">
        <v>38085</v>
      </c>
      <c r="AI418" s="291">
        <v>45131</v>
      </c>
      <c r="AJ418" s="291" t="s">
        <v>891</v>
      </c>
      <c r="AK418" s="283"/>
    </row>
    <row r="419" spans="1:37" hidden="1" x14ac:dyDescent="0.3">
      <c r="A419" s="282">
        <v>78307</v>
      </c>
      <c r="B419" s="283" t="s">
        <v>1449</v>
      </c>
      <c r="C419" s="146" t="s">
        <v>264</v>
      </c>
      <c r="D419" s="284">
        <v>238.63</v>
      </c>
      <c r="E419" s="283"/>
      <c r="F419" s="283" t="s">
        <v>1422</v>
      </c>
      <c r="G419" s="283" t="s">
        <v>1287</v>
      </c>
      <c r="H419" s="285">
        <v>34</v>
      </c>
      <c r="I419" s="24">
        <v>103003</v>
      </c>
      <c r="J419" s="286">
        <v>273</v>
      </c>
      <c r="K419" s="285"/>
      <c r="L419" s="287">
        <v>0</v>
      </c>
      <c r="M419" s="288">
        <v>0</v>
      </c>
      <c r="N419" s="286">
        <v>0</v>
      </c>
      <c r="O419" s="289" t="s">
        <v>1288</v>
      </c>
      <c r="P419" s="288">
        <v>44</v>
      </c>
      <c r="Q419" s="290">
        <v>10499.72</v>
      </c>
      <c r="R419" s="291">
        <v>45540</v>
      </c>
      <c r="S419" s="283" t="s">
        <v>1289</v>
      </c>
      <c r="T419" s="44">
        <v>1</v>
      </c>
      <c r="U419" s="292">
        <v>51</v>
      </c>
      <c r="V419" s="293">
        <v>28</v>
      </c>
      <c r="W419" s="294" t="s">
        <v>891</v>
      </c>
      <c r="X419" s="295" t="s">
        <v>891</v>
      </c>
      <c r="Y419" s="296">
        <v>0</v>
      </c>
      <c r="Z419" s="296" t="s">
        <v>891</v>
      </c>
      <c r="AA419" s="295" t="s">
        <v>891</v>
      </c>
      <c r="AB419" s="296">
        <v>0</v>
      </c>
      <c r="AC419" s="296"/>
      <c r="AD419" s="297" t="s">
        <v>891</v>
      </c>
      <c r="AE419" s="298" t="s">
        <v>891</v>
      </c>
      <c r="AF419" s="288">
        <v>0</v>
      </c>
      <c r="AG419" s="291">
        <v>43818</v>
      </c>
      <c r="AH419" s="291">
        <v>38085</v>
      </c>
      <c r="AI419" s="291">
        <v>44579</v>
      </c>
      <c r="AJ419" s="291" t="s">
        <v>891</v>
      </c>
      <c r="AK419" s="283"/>
    </row>
    <row r="420" spans="1:37" hidden="1" x14ac:dyDescent="0.3">
      <c r="A420" s="282">
        <v>78307</v>
      </c>
      <c r="B420" s="283" t="s">
        <v>1449</v>
      </c>
      <c r="C420" s="146" t="s">
        <v>264</v>
      </c>
      <c r="D420" s="284">
        <v>238.63</v>
      </c>
      <c r="E420" s="283"/>
      <c r="F420" s="283" t="s">
        <v>1422</v>
      </c>
      <c r="G420" s="283" t="s">
        <v>1287</v>
      </c>
      <c r="H420" s="285">
        <v>34</v>
      </c>
      <c r="I420" s="24">
        <v>103003</v>
      </c>
      <c r="J420" s="286">
        <v>273</v>
      </c>
      <c r="K420" s="285"/>
      <c r="L420" s="287">
        <v>0</v>
      </c>
      <c r="M420" s="288">
        <v>0</v>
      </c>
      <c r="N420" s="286">
        <v>0</v>
      </c>
      <c r="O420" s="289" t="s">
        <v>1288</v>
      </c>
      <c r="P420" s="288">
        <v>44</v>
      </c>
      <c r="Q420" s="290">
        <v>10499.72</v>
      </c>
      <c r="R420" s="291">
        <v>45540</v>
      </c>
      <c r="S420" s="283" t="s">
        <v>1289</v>
      </c>
      <c r="T420" s="44">
        <v>1</v>
      </c>
      <c r="U420" s="292">
        <v>51</v>
      </c>
      <c r="V420" s="293">
        <v>28</v>
      </c>
      <c r="W420" s="294" t="s">
        <v>891</v>
      </c>
      <c r="X420" s="295" t="s">
        <v>891</v>
      </c>
      <c r="Y420" s="296">
        <v>0</v>
      </c>
      <c r="Z420" s="296" t="s">
        <v>891</v>
      </c>
      <c r="AA420" s="295" t="s">
        <v>891</v>
      </c>
      <c r="AB420" s="296">
        <v>0</v>
      </c>
      <c r="AC420" s="296"/>
      <c r="AD420" s="297" t="s">
        <v>891</v>
      </c>
      <c r="AE420" s="298" t="s">
        <v>891</v>
      </c>
      <c r="AF420" s="288">
        <v>0</v>
      </c>
      <c r="AG420" s="291">
        <v>43818</v>
      </c>
      <c r="AH420" s="291">
        <v>38085</v>
      </c>
      <c r="AI420" s="291">
        <v>44579</v>
      </c>
      <c r="AJ420" s="291" t="s">
        <v>891</v>
      </c>
      <c r="AK420" s="283"/>
    </row>
    <row r="421" spans="1:37" hidden="1" x14ac:dyDescent="0.3">
      <c r="A421" s="282">
        <v>78399</v>
      </c>
      <c r="B421" s="283" t="s">
        <v>1450</v>
      </c>
      <c r="C421" s="146" t="s">
        <v>264</v>
      </c>
      <c r="D421" s="284">
        <v>1.4</v>
      </c>
      <c r="E421" s="283"/>
      <c r="F421" s="283"/>
      <c r="G421" s="283" t="s">
        <v>891</v>
      </c>
      <c r="H421" s="285">
        <v>325</v>
      </c>
      <c r="I421" s="24">
        <v>103003</v>
      </c>
      <c r="J421" s="286">
        <v>1.4</v>
      </c>
      <c r="K421" s="285">
        <v>61</v>
      </c>
      <c r="L421" s="287">
        <v>63.976377952755904</v>
      </c>
      <c r="M421" s="288">
        <v>0</v>
      </c>
      <c r="N421" s="286">
        <v>0</v>
      </c>
      <c r="O421" s="289" t="s">
        <v>890</v>
      </c>
      <c r="P421" s="288">
        <v>0</v>
      </c>
      <c r="Q421" s="290">
        <v>0</v>
      </c>
      <c r="R421" s="291" t="s">
        <v>891</v>
      </c>
      <c r="S421" s="283" t="s">
        <v>1058</v>
      </c>
      <c r="T421" s="44">
        <v>1</v>
      </c>
      <c r="U421" s="292">
        <v>55</v>
      </c>
      <c r="V421" s="293">
        <v>46</v>
      </c>
      <c r="W421" s="294" t="s">
        <v>891</v>
      </c>
      <c r="X421" s="295" t="s">
        <v>891</v>
      </c>
      <c r="Y421" s="296">
        <v>0</v>
      </c>
      <c r="Z421" s="296" t="s">
        <v>891</v>
      </c>
      <c r="AA421" s="295" t="s">
        <v>891</v>
      </c>
      <c r="AB421" s="296">
        <v>0</v>
      </c>
      <c r="AC421" s="296"/>
      <c r="AD421" s="297" t="s">
        <v>891</v>
      </c>
      <c r="AE421" s="298" t="s">
        <v>891</v>
      </c>
      <c r="AF421" s="288">
        <v>20</v>
      </c>
      <c r="AG421" s="291">
        <v>44186</v>
      </c>
      <c r="AH421" s="291">
        <v>38096</v>
      </c>
      <c r="AI421" s="291">
        <v>44176</v>
      </c>
      <c r="AJ421" s="291" t="s">
        <v>891</v>
      </c>
      <c r="AK421" s="283"/>
    </row>
    <row r="422" spans="1:37" hidden="1" x14ac:dyDescent="0.3">
      <c r="A422" s="282">
        <v>78416</v>
      </c>
      <c r="B422" s="283" t="s">
        <v>1451</v>
      </c>
      <c r="C422" s="146" t="s">
        <v>264</v>
      </c>
      <c r="D422" s="284">
        <v>3.49</v>
      </c>
      <c r="E422" s="283"/>
      <c r="F422" s="283"/>
      <c r="G422" s="283" t="s">
        <v>891</v>
      </c>
      <c r="H422" s="285">
        <v>1019</v>
      </c>
      <c r="I422" s="24">
        <v>103003</v>
      </c>
      <c r="J422" s="286">
        <v>3.49</v>
      </c>
      <c r="K422" s="285">
        <v>315</v>
      </c>
      <c r="L422" s="287">
        <v>38.819047619047623</v>
      </c>
      <c r="M422" s="288">
        <v>0</v>
      </c>
      <c r="N422" s="286">
        <v>0</v>
      </c>
      <c r="O422" s="289" t="s">
        <v>890</v>
      </c>
      <c r="P422" s="288">
        <v>0</v>
      </c>
      <c r="Q422" s="290">
        <v>0</v>
      </c>
      <c r="R422" s="291" t="s">
        <v>891</v>
      </c>
      <c r="S422" s="283" t="s">
        <v>1452</v>
      </c>
      <c r="T422" s="44">
        <v>1</v>
      </c>
      <c r="U422" s="292">
        <v>67</v>
      </c>
      <c r="V422" s="293">
        <v>18</v>
      </c>
      <c r="W422" s="294" t="s">
        <v>891</v>
      </c>
      <c r="X422" s="295" t="s">
        <v>891</v>
      </c>
      <c r="Y422" s="296">
        <v>0</v>
      </c>
      <c r="Z422" s="296" t="s">
        <v>891</v>
      </c>
      <c r="AA422" s="295" t="s">
        <v>891</v>
      </c>
      <c r="AB422" s="296">
        <v>0</v>
      </c>
      <c r="AC422" s="296"/>
      <c r="AD422" s="297" t="s">
        <v>891</v>
      </c>
      <c r="AE422" s="298" t="s">
        <v>891</v>
      </c>
      <c r="AF422" s="288">
        <v>106</v>
      </c>
      <c r="AG422" s="291">
        <v>44071</v>
      </c>
      <c r="AH422" s="291">
        <v>38097</v>
      </c>
      <c r="AI422" s="291">
        <v>44040</v>
      </c>
      <c r="AJ422" s="291" t="s">
        <v>891</v>
      </c>
      <c r="AK422" s="283"/>
    </row>
    <row r="423" spans="1:37" hidden="1" x14ac:dyDescent="0.3">
      <c r="A423" s="282">
        <v>78418</v>
      </c>
      <c r="B423" s="283" t="s">
        <v>1453</v>
      </c>
      <c r="C423" s="146" t="s">
        <v>264</v>
      </c>
      <c r="D423" s="284">
        <v>1.47</v>
      </c>
      <c r="E423" s="283"/>
      <c r="F423" s="283"/>
      <c r="G423" s="283" t="s">
        <v>891</v>
      </c>
      <c r="H423" s="285">
        <v>225</v>
      </c>
      <c r="I423" s="24">
        <v>103003</v>
      </c>
      <c r="J423" s="286">
        <v>1.47</v>
      </c>
      <c r="K423" s="285">
        <v>60</v>
      </c>
      <c r="L423" s="287">
        <v>45</v>
      </c>
      <c r="M423" s="288">
        <v>0</v>
      </c>
      <c r="N423" s="286">
        <v>0</v>
      </c>
      <c r="O423" s="289" t="s">
        <v>890</v>
      </c>
      <c r="P423" s="288">
        <v>0</v>
      </c>
      <c r="Q423" s="290">
        <v>0</v>
      </c>
      <c r="R423" s="291" t="s">
        <v>891</v>
      </c>
      <c r="S423" s="283" t="s">
        <v>1454</v>
      </c>
      <c r="T423" s="44">
        <v>1</v>
      </c>
      <c r="U423" s="292">
        <v>67</v>
      </c>
      <c r="V423" s="293">
        <v>16</v>
      </c>
      <c r="W423" s="294">
        <v>2962</v>
      </c>
      <c r="X423" s="295">
        <v>2023</v>
      </c>
      <c r="Y423" s="296">
        <v>30</v>
      </c>
      <c r="Z423" s="296" t="s">
        <v>891</v>
      </c>
      <c r="AA423" s="295" t="s">
        <v>891</v>
      </c>
      <c r="AB423" s="296">
        <v>0</v>
      </c>
      <c r="AC423" s="296"/>
      <c r="AD423" s="297" t="s">
        <v>891</v>
      </c>
      <c r="AE423" s="298" t="s">
        <v>891</v>
      </c>
      <c r="AF423" s="288">
        <v>20</v>
      </c>
      <c r="AG423" s="291">
        <v>43759</v>
      </c>
      <c r="AH423" s="291">
        <v>38097</v>
      </c>
      <c r="AI423" s="291">
        <v>43747</v>
      </c>
      <c r="AJ423" s="291" t="s">
        <v>891</v>
      </c>
      <c r="AK423" s="283"/>
    </row>
    <row r="424" spans="1:37" hidden="1" x14ac:dyDescent="0.3">
      <c r="A424" s="282">
        <v>78509</v>
      </c>
      <c r="B424" s="283" t="s">
        <v>1455</v>
      </c>
      <c r="C424" s="146" t="s">
        <v>264</v>
      </c>
      <c r="D424" s="284">
        <v>206.5</v>
      </c>
      <c r="E424" s="283"/>
      <c r="F424" s="283"/>
      <c r="G424" s="283" t="s">
        <v>891</v>
      </c>
      <c r="H424" s="285">
        <v>11</v>
      </c>
      <c r="I424" s="24">
        <v>103003</v>
      </c>
      <c r="J424" s="286">
        <v>206.5</v>
      </c>
      <c r="K424" s="285">
        <v>13</v>
      </c>
      <c r="L424" s="287">
        <v>7.333333333333333</v>
      </c>
      <c r="M424" s="288">
        <v>16</v>
      </c>
      <c r="N424" s="286">
        <v>3304</v>
      </c>
      <c r="O424" s="289" t="s">
        <v>890</v>
      </c>
      <c r="P424" s="288">
        <v>0</v>
      </c>
      <c r="Q424" s="290">
        <v>0</v>
      </c>
      <c r="R424" s="291" t="s">
        <v>891</v>
      </c>
      <c r="S424" s="283" t="s">
        <v>1448</v>
      </c>
      <c r="T424" s="44">
        <v>1</v>
      </c>
      <c r="U424" s="292">
        <v>51</v>
      </c>
      <c r="V424" s="293">
        <v>36</v>
      </c>
      <c r="W424" s="294" t="s">
        <v>891</v>
      </c>
      <c r="X424" s="295" t="s">
        <v>891</v>
      </c>
      <c r="Y424" s="296">
        <v>0</v>
      </c>
      <c r="Z424" s="296" t="s">
        <v>891</v>
      </c>
      <c r="AA424" s="295" t="s">
        <v>891</v>
      </c>
      <c r="AB424" s="296">
        <v>0</v>
      </c>
      <c r="AC424" s="296"/>
      <c r="AD424" s="297" t="s">
        <v>891</v>
      </c>
      <c r="AE424" s="298" t="s">
        <v>891</v>
      </c>
      <c r="AF424" s="288">
        <v>6</v>
      </c>
      <c r="AG424" s="291">
        <v>45180</v>
      </c>
      <c r="AH424" s="291">
        <v>38100</v>
      </c>
      <c r="AI424" s="291">
        <v>45131</v>
      </c>
      <c r="AJ424" s="291" t="s">
        <v>891</v>
      </c>
      <c r="AK424" s="283"/>
    </row>
    <row r="425" spans="1:37" hidden="1" x14ac:dyDescent="0.3">
      <c r="A425" s="282">
        <v>78641</v>
      </c>
      <c r="B425" s="283" t="s">
        <v>1456</v>
      </c>
      <c r="C425" s="146" t="s">
        <v>654</v>
      </c>
      <c r="D425" s="284">
        <v>7.4</v>
      </c>
      <c r="E425" s="283"/>
      <c r="F425" s="283"/>
      <c r="G425" s="283" t="s">
        <v>891</v>
      </c>
      <c r="H425" s="285">
        <v>175</v>
      </c>
      <c r="I425" s="24">
        <v>103003</v>
      </c>
      <c r="J425" s="286">
        <v>7.4</v>
      </c>
      <c r="K425" s="285">
        <v>3223</v>
      </c>
      <c r="L425" s="287">
        <v>0.45016077170418012</v>
      </c>
      <c r="M425" s="288">
        <v>5722.5</v>
      </c>
      <c r="N425" s="286">
        <v>42346.5</v>
      </c>
      <c r="O425" s="289" t="s">
        <v>890</v>
      </c>
      <c r="P425" s="288">
        <v>0</v>
      </c>
      <c r="Q425" s="290">
        <v>0</v>
      </c>
      <c r="R425" s="291" t="s">
        <v>891</v>
      </c>
      <c r="S425" s="283" t="s">
        <v>1457</v>
      </c>
      <c r="T425" s="44">
        <v>1</v>
      </c>
      <c r="U425" s="292">
        <v>45</v>
      </c>
      <c r="V425" s="293">
        <v>30</v>
      </c>
      <c r="W425" s="294">
        <v>6978</v>
      </c>
      <c r="X425" s="295">
        <v>2023</v>
      </c>
      <c r="Y425" s="296">
        <v>1100</v>
      </c>
      <c r="Z425" s="296" t="s">
        <v>891</v>
      </c>
      <c r="AA425" s="295" t="s">
        <v>891</v>
      </c>
      <c r="AB425" s="296">
        <v>0</v>
      </c>
      <c r="AC425" s="296"/>
      <c r="AD425" s="297" t="s">
        <v>891</v>
      </c>
      <c r="AE425" s="298" t="s">
        <v>891</v>
      </c>
      <c r="AF425" s="288">
        <v>1556</v>
      </c>
      <c r="AG425" s="291">
        <v>44463</v>
      </c>
      <c r="AH425" s="291">
        <v>38104</v>
      </c>
      <c r="AI425" s="291">
        <v>45044</v>
      </c>
      <c r="AJ425" s="291" t="s">
        <v>891</v>
      </c>
      <c r="AK425" s="283"/>
    </row>
    <row r="426" spans="1:37" hidden="1" x14ac:dyDescent="0.3">
      <c r="A426" s="282">
        <v>78642</v>
      </c>
      <c r="B426" s="283" t="s">
        <v>1458</v>
      </c>
      <c r="C426" s="146" t="s">
        <v>654</v>
      </c>
      <c r="D426" s="284">
        <v>2.64</v>
      </c>
      <c r="E426" s="283"/>
      <c r="F426" s="283"/>
      <c r="G426" s="283" t="s">
        <v>891</v>
      </c>
      <c r="H426" s="285">
        <v>613</v>
      </c>
      <c r="I426" s="24">
        <v>103003</v>
      </c>
      <c r="J426" s="286">
        <v>2.64</v>
      </c>
      <c r="K426" s="285">
        <v>3068</v>
      </c>
      <c r="L426" s="287">
        <v>1.6486028561439368</v>
      </c>
      <c r="M426" s="288">
        <v>5479.94</v>
      </c>
      <c r="N426" s="286">
        <v>14467.0416</v>
      </c>
      <c r="O426" s="289" t="s">
        <v>890</v>
      </c>
      <c r="P426" s="288">
        <v>0</v>
      </c>
      <c r="Q426" s="290">
        <v>0</v>
      </c>
      <c r="R426" s="291" t="s">
        <v>891</v>
      </c>
      <c r="S426" s="283" t="s">
        <v>1457</v>
      </c>
      <c r="T426" s="44">
        <v>1</v>
      </c>
      <c r="U426" s="292">
        <v>45</v>
      </c>
      <c r="V426" s="293">
        <v>30</v>
      </c>
      <c r="W426" s="294">
        <v>6978</v>
      </c>
      <c r="X426" s="295">
        <v>2023</v>
      </c>
      <c r="Y426" s="296">
        <v>600</v>
      </c>
      <c r="Z426" s="296" t="s">
        <v>891</v>
      </c>
      <c r="AA426" s="295" t="s">
        <v>891</v>
      </c>
      <c r="AB426" s="296">
        <v>0</v>
      </c>
      <c r="AC426" s="296"/>
      <c r="AD426" s="297" t="s">
        <v>891</v>
      </c>
      <c r="AE426" s="298" t="s">
        <v>891</v>
      </c>
      <c r="AF426" s="288">
        <v>1488</v>
      </c>
      <c r="AG426" s="291">
        <v>44463</v>
      </c>
      <c r="AH426" s="291">
        <v>38104</v>
      </c>
      <c r="AI426" s="291">
        <v>44363</v>
      </c>
      <c r="AJ426" s="291" t="s">
        <v>891</v>
      </c>
      <c r="AK426" s="283"/>
    </row>
    <row r="427" spans="1:37" hidden="1" x14ac:dyDescent="0.3">
      <c r="A427" s="282">
        <v>78643</v>
      </c>
      <c r="B427" s="283" t="s">
        <v>1459</v>
      </c>
      <c r="C427" s="146" t="s">
        <v>654</v>
      </c>
      <c r="D427" s="284">
        <v>7.4</v>
      </c>
      <c r="E427" s="283"/>
      <c r="F427" s="283"/>
      <c r="G427" s="283" t="s">
        <v>891</v>
      </c>
      <c r="H427" s="285">
        <v>337</v>
      </c>
      <c r="I427" s="24">
        <v>103003</v>
      </c>
      <c r="J427" s="286">
        <v>7.4</v>
      </c>
      <c r="K427" s="285">
        <v>3463</v>
      </c>
      <c r="L427" s="287">
        <v>0.7943429581614615</v>
      </c>
      <c r="M427" s="288">
        <v>6099.5</v>
      </c>
      <c r="N427" s="286">
        <v>45136.3</v>
      </c>
      <c r="O427" s="289" t="s">
        <v>890</v>
      </c>
      <c r="P427" s="288">
        <v>0</v>
      </c>
      <c r="Q427" s="290">
        <v>0</v>
      </c>
      <c r="R427" s="291" t="s">
        <v>891</v>
      </c>
      <c r="S427" s="283" t="s">
        <v>1457</v>
      </c>
      <c r="T427" s="44">
        <v>1</v>
      </c>
      <c r="U427" s="292">
        <v>45</v>
      </c>
      <c r="V427" s="293">
        <v>30</v>
      </c>
      <c r="W427" s="294">
        <v>6978</v>
      </c>
      <c r="X427" s="295">
        <v>2023</v>
      </c>
      <c r="Y427" s="296">
        <v>1200</v>
      </c>
      <c r="Z427" s="296" t="s">
        <v>891</v>
      </c>
      <c r="AA427" s="295" t="s">
        <v>891</v>
      </c>
      <c r="AB427" s="296">
        <v>0</v>
      </c>
      <c r="AC427" s="296"/>
      <c r="AD427" s="297" t="s">
        <v>891</v>
      </c>
      <c r="AE427" s="298" t="s">
        <v>891</v>
      </c>
      <c r="AF427" s="288">
        <v>1698</v>
      </c>
      <c r="AG427" s="291">
        <v>44928</v>
      </c>
      <c r="AH427" s="291">
        <v>38104</v>
      </c>
      <c r="AI427" s="291">
        <v>45044</v>
      </c>
      <c r="AJ427" s="291" t="s">
        <v>891</v>
      </c>
      <c r="AK427" s="283"/>
    </row>
    <row r="428" spans="1:37" hidden="1" x14ac:dyDescent="0.3">
      <c r="A428" s="282">
        <v>78646</v>
      </c>
      <c r="B428" s="283" t="s">
        <v>1460</v>
      </c>
      <c r="C428" s="146" t="s">
        <v>654</v>
      </c>
      <c r="D428" s="284">
        <v>3.37</v>
      </c>
      <c r="E428" s="283"/>
      <c r="F428" s="283"/>
      <c r="G428" s="283" t="s">
        <v>891</v>
      </c>
      <c r="H428" s="285">
        <v>1016</v>
      </c>
      <c r="I428" s="24">
        <v>103003</v>
      </c>
      <c r="J428" s="286">
        <v>3.37</v>
      </c>
      <c r="K428" s="285">
        <v>3694</v>
      </c>
      <c r="L428" s="287">
        <v>2.2687180403278031</v>
      </c>
      <c r="M428" s="288">
        <v>6144.94</v>
      </c>
      <c r="N428" s="286">
        <v>20708.447800000002</v>
      </c>
      <c r="O428" s="289" t="s">
        <v>890</v>
      </c>
      <c r="P428" s="288">
        <v>0</v>
      </c>
      <c r="Q428" s="290">
        <v>0</v>
      </c>
      <c r="R428" s="291" t="s">
        <v>891</v>
      </c>
      <c r="S428" s="283" t="s">
        <v>1457</v>
      </c>
      <c r="T428" s="44">
        <v>1</v>
      </c>
      <c r="U428" s="292">
        <v>45</v>
      </c>
      <c r="V428" s="293">
        <v>30</v>
      </c>
      <c r="W428" s="294">
        <v>6978</v>
      </c>
      <c r="X428" s="295">
        <v>2023</v>
      </c>
      <c r="Y428" s="296">
        <v>900</v>
      </c>
      <c r="Z428" s="296" t="s">
        <v>891</v>
      </c>
      <c r="AA428" s="295" t="s">
        <v>891</v>
      </c>
      <c r="AB428" s="296">
        <v>0</v>
      </c>
      <c r="AC428" s="296"/>
      <c r="AD428" s="297" t="s">
        <v>891</v>
      </c>
      <c r="AE428" s="298" t="s">
        <v>891</v>
      </c>
      <c r="AF428" s="288">
        <v>1792</v>
      </c>
      <c r="AG428" s="291">
        <v>44928</v>
      </c>
      <c r="AH428" s="291">
        <v>38104</v>
      </c>
      <c r="AI428" s="291">
        <v>44910</v>
      </c>
      <c r="AJ428" s="291" t="s">
        <v>891</v>
      </c>
      <c r="AK428" s="283"/>
    </row>
    <row r="429" spans="1:37" hidden="1" x14ac:dyDescent="0.3">
      <c r="A429" s="282">
        <v>79687</v>
      </c>
      <c r="B429" s="283" t="s">
        <v>1461</v>
      </c>
      <c r="C429" s="146" t="s">
        <v>264</v>
      </c>
      <c r="D429" s="284">
        <v>0.33</v>
      </c>
      <c r="E429" s="283"/>
      <c r="F429" s="283"/>
      <c r="G429" s="283" t="s">
        <v>891</v>
      </c>
      <c r="H429" s="285">
        <v>13261</v>
      </c>
      <c r="I429" s="24">
        <v>103003</v>
      </c>
      <c r="J429" s="286">
        <v>0.33</v>
      </c>
      <c r="K429" s="285">
        <v>9835</v>
      </c>
      <c r="L429" s="287">
        <v>9.2090277777777771</v>
      </c>
      <c r="M429" s="288">
        <v>12659</v>
      </c>
      <c r="N429" s="286">
        <v>4177.47</v>
      </c>
      <c r="O429" s="289" t="s">
        <v>890</v>
      </c>
      <c r="P429" s="288">
        <v>0</v>
      </c>
      <c r="Q429" s="290">
        <v>0</v>
      </c>
      <c r="R429" s="291" t="s">
        <v>891</v>
      </c>
      <c r="S429" s="283" t="s">
        <v>943</v>
      </c>
      <c r="T429" s="44">
        <v>1</v>
      </c>
      <c r="U429" s="292">
        <v>45</v>
      </c>
      <c r="V429" s="293">
        <v>11</v>
      </c>
      <c r="W429" s="294" t="s">
        <v>891</v>
      </c>
      <c r="X429" s="295" t="s">
        <v>891</v>
      </c>
      <c r="Y429" s="296">
        <v>0</v>
      </c>
      <c r="Z429" s="296" t="s">
        <v>891</v>
      </c>
      <c r="AA429" s="295" t="s">
        <v>891</v>
      </c>
      <c r="AB429" s="296">
        <v>0</v>
      </c>
      <c r="AC429" s="296"/>
      <c r="AD429" s="297" t="s">
        <v>891</v>
      </c>
      <c r="AE429" s="298" t="s">
        <v>891</v>
      </c>
      <c r="AF429" s="288">
        <v>5760</v>
      </c>
      <c r="AG429" s="291">
        <v>45019</v>
      </c>
      <c r="AH429" s="291">
        <v>38138</v>
      </c>
      <c r="AI429" s="291">
        <v>44959</v>
      </c>
      <c r="AJ429" s="291" t="s">
        <v>891</v>
      </c>
      <c r="AK429" s="283"/>
    </row>
    <row r="430" spans="1:37" hidden="1" x14ac:dyDescent="0.3">
      <c r="A430" s="282">
        <v>79688</v>
      </c>
      <c r="B430" s="283" t="s">
        <v>1462</v>
      </c>
      <c r="C430" s="146" t="s">
        <v>264</v>
      </c>
      <c r="D430" s="284">
        <v>0.26</v>
      </c>
      <c r="E430" s="283"/>
      <c r="F430" s="283"/>
      <c r="G430" s="283" t="s">
        <v>891</v>
      </c>
      <c r="H430" s="285">
        <v>19001</v>
      </c>
      <c r="I430" s="24">
        <v>103003</v>
      </c>
      <c r="J430" s="286">
        <v>0.26</v>
      </c>
      <c r="K430" s="285">
        <v>8507</v>
      </c>
      <c r="L430" s="287">
        <v>15.795730389385829</v>
      </c>
      <c r="M430" s="288">
        <v>2651.56</v>
      </c>
      <c r="N430" s="286">
        <v>689.40560000000005</v>
      </c>
      <c r="O430" s="289" t="s">
        <v>890</v>
      </c>
      <c r="P430" s="288">
        <v>0</v>
      </c>
      <c r="Q430" s="290">
        <v>0</v>
      </c>
      <c r="R430" s="291" t="s">
        <v>891</v>
      </c>
      <c r="S430" s="283" t="s">
        <v>943</v>
      </c>
      <c r="T430" s="44">
        <v>1</v>
      </c>
      <c r="U430" s="292">
        <v>45</v>
      </c>
      <c r="V430" s="293">
        <v>11</v>
      </c>
      <c r="W430" s="294" t="s">
        <v>891</v>
      </c>
      <c r="X430" s="295" t="s">
        <v>891</v>
      </c>
      <c r="Y430" s="296">
        <v>0</v>
      </c>
      <c r="Z430" s="296" t="s">
        <v>891</v>
      </c>
      <c r="AA430" s="295" t="s">
        <v>891</v>
      </c>
      <c r="AB430" s="296">
        <v>0</v>
      </c>
      <c r="AC430" s="296"/>
      <c r="AD430" s="297" t="s">
        <v>891</v>
      </c>
      <c r="AE430" s="298" t="s">
        <v>891</v>
      </c>
      <c r="AF430" s="288">
        <v>4812</v>
      </c>
      <c r="AG430" s="291">
        <v>44974</v>
      </c>
      <c r="AH430" s="291">
        <v>38138</v>
      </c>
      <c r="AI430" s="291">
        <v>44959</v>
      </c>
      <c r="AJ430" s="291" t="s">
        <v>891</v>
      </c>
      <c r="AK430" s="283"/>
    </row>
    <row r="431" spans="1:37" hidden="1" x14ac:dyDescent="0.3">
      <c r="A431" s="282">
        <v>80298</v>
      </c>
      <c r="B431" s="283" t="s">
        <v>1463</v>
      </c>
      <c r="C431" s="146" t="s">
        <v>264</v>
      </c>
      <c r="D431" s="284">
        <v>1240</v>
      </c>
      <c r="E431" s="283"/>
      <c r="F431" s="283"/>
      <c r="G431" s="283" t="s">
        <v>891</v>
      </c>
      <c r="H431" s="285">
        <v>35</v>
      </c>
      <c r="I431" s="24">
        <v>103003</v>
      </c>
      <c r="J431" s="286">
        <v>1240</v>
      </c>
      <c r="K431" s="285">
        <v>8</v>
      </c>
      <c r="L431" s="287">
        <v>42.168674698795179</v>
      </c>
      <c r="M431" s="288">
        <v>0</v>
      </c>
      <c r="N431" s="286">
        <v>0</v>
      </c>
      <c r="O431" s="289" t="s">
        <v>890</v>
      </c>
      <c r="P431" s="288">
        <v>0</v>
      </c>
      <c r="Q431" s="290">
        <v>0</v>
      </c>
      <c r="R431" s="291" t="s">
        <v>891</v>
      </c>
      <c r="S431" s="283" t="s">
        <v>1332</v>
      </c>
      <c r="T431" s="44">
        <v>1</v>
      </c>
      <c r="U431" s="292">
        <v>51</v>
      </c>
      <c r="V431" s="293">
        <v>30</v>
      </c>
      <c r="W431" s="294" t="s">
        <v>891</v>
      </c>
      <c r="X431" s="295" t="s">
        <v>891</v>
      </c>
      <c r="Y431" s="296">
        <v>0</v>
      </c>
      <c r="Z431" s="296" t="s">
        <v>891</v>
      </c>
      <c r="AA431" s="295" t="s">
        <v>891</v>
      </c>
      <c r="AB431" s="296">
        <v>0</v>
      </c>
      <c r="AC431" s="296"/>
      <c r="AD431" s="297" t="s">
        <v>891</v>
      </c>
      <c r="AE431" s="298" t="s">
        <v>891</v>
      </c>
      <c r="AF431" s="288">
        <v>4</v>
      </c>
      <c r="AG431" s="291">
        <v>44525</v>
      </c>
      <c r="AH431" s="291">
        <v>38166</v>
      </c>
      <c r="AI431" s="291">
        <v>44508</v>
      </c>
      <c r="AJ431" s="291" t="s">
        <v>891</v>
      </c>
      <c r="AK431" s="283"/>
    </row>
    <row r="432" spans="1:37" hidden="1" x14ac:dyDescent="0.3">
      <c r="A432" s="282">
        <v>80300</v>
      </c>
      <c r="B432" s="283" t="s">
        <v>1464</v>
      </c>
      <c r="C432" s="146" t="s">
        <v>264</v>
      </c>
      <c r="D432" s="284">
        <v>224</v>
      </c>
      <c r="E432" s="283"/>
      <c r="F432" s="283"/>
      <c r="G432" s="283" t="s">
        <v>891</v>
      </c>
      <c r="H432" s="285">
        <v>54</v>
      </c>
      <c r="I432" s="24">
        <v>103003</v>
      </c>
      <c r="J432" s="286">
        <v>224</v>
      </c>
      <c r="K432" s="285">
        <v>48</v>
      </c>
      <c r="L432" s="287">
        <v>12.949640287769784</v>
      </c>
      <c r="M432" s="288">
        <v>0</v>
      </c>
      <c r="N432" s="286">
        <v>0</v>
      </c>
      <c r="O432" s="289" t="s">
        <v>890</v>
      </c>
      <c r="P432" s="288">
        <v>0</v>
      </c>
      <c r="Q432" s="290">
        <v>0</v>
      </c>
      <c r="R432" s="291" t="s">
        <v>891</v>
      </c>
      <c r="S432" s="283" t="s">
        <v>1465</v>
      </c>
      <c r="T432" s="44">
        <v>1</v>
      </c>
      <c r="U432" s="292">
        <v>74</v>
      </c>
      <c r="V432" s="293">
        <v>10</v>
      </c>
      <c r="W432" s="294">
        <v>2386</v>
      </c>
      <c r="X432" s="295">
        <v>2023</v>
      </c>
      <c r="Y432" s="296">
        <v>150</v>
      </c>
      <c r="Z432" s="296" t="s">
        <v>891</v>
      </c>
      <c r="AA432" s="295" t="s">
        <v>891</v>
      </c>
      <c r="AB432" s="296">
        <v>0</v>
      </c>
      <c r="AC432" s="296"/>
      <c r="AD432" s="297" t="s">
        <v>891</v>
      </c>
      <c r="AE432" s="298" t="s">
        <v>891</v>
      </c>
      <c r="AF432" s="288">
        <v>16</v>
      </c>
      <c r="AG432" s="291">
        <v>44182</v>
      </c>
      <c r="AH432" s="291">
        <v>38166</v>
      </c>
      <c r="AI432" s="291">
        <v>44699</v>
      </c>
      <c r="AJ432" s="291" t="s">
        <v>891</v>
      </c>
      <c r="AK432" s="283"/>
    </row>
    <row r="433" spans="1:37" hidden="1" x14ac:dyDescent="0.3">
      <c r="A433" s="282">
        <v>80385</v>
      </c>
      <c r="B433" s="283" t="s">
        <v>1466</v>
      </c>
      <c r="C433" s="146" t="s">
        <v>848</v>
      </c>
      <c r="D433" s="284">
        <v>29.12</v>
      </c>
      <c r="E433" s="283"/>
      <c r="F433" s="283"/>
      <c r="G433" s="283" t="s">
        <v>891</v>
      </c>
      <c r="H433" s="285">
        <v>20</v>
      </c>
      <c r="I433" s="24">
        <v>103003</v>
      </c>
      <c r="J433" s="286">
        <v>29.12</v>
      </c>
      <c r="K433" s="285">
        <v>60</v>
      </c>
      <c r="L433" s="287">
        <v>4</v>
      </c>
      <c r="M433" s="288">
        <v>70</v>
      </c>
      <c r="N433" s="286">
        <v>2038.4</v>
      </c>
      <c r="O433" s="289" t="s">
        <v>890</v>
      </c>
      <c r="P433" s="288">
        <v>0</v>
      </c>
      <c r="Q433" s="290">
        <v>0</v>
      </c>
      <c r="R433" s="291" t="s">
        <v>891</v>
      </c>
      <c r="S433" s="283" t="s">
        <v>1017</v>
      </c>
      <c r="T433" s="44">
        <v>1</v>
      </c>
      <c r="U433" s="292">
        <v>61</v>
      </c>
      <c r="V433" s="293">
        <v>15</v>
      </c>
      <c r="W433" s="294" t="s">
        <v>891</v>
      </c>
      <c r="X433" s="295" t="s">
        <v>891</v>
      </c>
      <c r="Y433" s="296">
        <v>0</v>
      </c>
      <c r="Z433" s="296" t="s">
        <v>891</v>
      </c>
      <c r="AA433" s="295" t="s">
        <v>891</v>
      </c>
      <c r="AB433" s="296">
        <v>0</v>
      </c>
      <c r="AC433" s="296"/>
      <c r="AD433" s="297" t="s">
        <v>891</v>
      </c>
      <c r="AE433" s="298" t="s">
        <v>891</v>
      </c>
      <c r="AF433" s="288">
        <v>20</v>
      </c>
      <c r="AG433" s="291">
        <v>44798</v>
      </c>
      <c r="AH433" s="291">
        <v>38169</v>
      </c>
      <c r="AI433" s="291">
        <v>44776</v>
      </c>
      <c r="AJ433" s="291" t="s">
        <v>891</v>
      </c>
      <c r="AK433" s="283"/>
    </row>
    <row r="434" spans="1:37" hidden="1" x14ac:dyDescent="0.3">
      <c r="A434" s="282">
        <v>80387</v>
      </c>
      <c r="B434" s="283" t="s">
        <v>1467</v>
      </c>
      <c r="C434" s="146" t="s">
        <v>264</v>
      </c>
      <c r="D434" s="284">
        <v>5.51</v>
      </c>
      <c r="E434" s="283"/>
      <c r="F434" s="283"/>
      <c r="G434" s="283" t="s">
        <v>891</v>
      </c>
      <c r="H434" s="285">
        <v>130</v>
      </c>
      <c r="I434" s="24">
        <v>103003</v>
      </c>
      <c r="J434" s="286">
        <v>5.51</v>
      </c>
      <c r="K434" s="285">
        <v>710</v>
      </c>
      <c r="L434" s="287">
        <v>2.0258687860370892</v>
      </c>
      <c r="M434" s="288">
        <v>770.06</v>
      </c>
      <c r="N434" s="286">
        <v>4243.0306</v>
      </c>
      <c r="O434" s="289" t="s">
        <v>890</v>
      </c>
      <c r="P434" s="288">
        <v>0</v>
      </c>
      <c r="Q434" s="290">
        <v>0</v>
      </c>
      <c r="R434" s="291" t="s">
        <v>891</v>
      </c>
      <c r="S434" s="283" t="s">
        <v>1283</v>
      </c>
      <c r="T434" s="44">
        <v>1</v>
      </c>
      <c r="U434" s="292">
        <v>83</v>
      </c>
      <c r="V434" s="293">
        <v>4</v>
      </c>
      <c r="W434" s="294">
        <v>7315</v>
      </c>
      <c r="X434" s="295">
        <v>2023</v>
      </c>
      <c r="Y434" s="296">
        <v>255</v>
      </c>
      <c r="Z434" s="296" t="s">
        <v>891</v>
      </c>
      <c r="AA434" s="295" t="s">
        <v>891</v>
      </c>
      <c r="AB434" s="296">
        <v>0</v>
      </c>
      <c r="AC434" s="296"/>
      <c r="AD434" s="297" t="s">
        <v>891</v>
      </c>
      <c r="AE434" s="298" t="s">
        <v>891</v>
      </c>
      <c r="AF434" s="288">
        <v>256</v>
      </c>
      <c r="AG434" s="291">
        <v>43882</v>
      </c>
      <c r="AH434" s="291">
        <v>38169</v>
      </c>
      <c r="AI434" s="291">
        <v>43826</v>
      </c>
      <c r="AJ434" s="291" t="s">
        <v>891</v>
      </c>
      <c r="AK434" s="283"/>
    </row>
    <row r="435" spans="1:37" hidden="1" x14ac:dyDescent="0.3">
      <c r="A435" s="282">
        <v>80390</v>
      </c>
      <c r="B435" s="283" t="s">
        <v>1468</v>
      </c>
      <c r="C435" s="146" t="s">
        <v>264</v>
      </c>
      <c r="D435" s="284">
        <v>16.5</v>
      </c>
      <c r="E435" s="283"/>
      <c r="F435" s="283"/>
      <c r="G435" s="283" t="s">
        <v>891</v>
      </c>
      <c r="H435" s="285">
        <v>75</v>
      </c>
      <c r="I435" s="24">
        <v>103003</v>
      </c>
      <c r="J435" s="286">
        <v>16.5</v>
      </c>
      <c r="K435" s="285">
        <v>109</v>
      </c>
      <c r="L435" s="287">
        <v>8.0385852090032142</v>
      </c>
      <c r="M435" s="288">
        <v>92.94</v>
      </c>
      <c r="N435" s="286">
        <v>1533.51</v>
      </c>
      <c r="O435" s="289" t="s">
        <v>890</v>
      </c>
      <c r="P435" s="288">
        <v>0</v>
      </c>
      <c r="Q435" s="290">
        <v>0</v>
      </c>
      <c r="R435" s="291" t="s">
        <v>891</v>
      </c>
      <c r="S435" s="283" t="s">
        <v>1017</v>
      </c>
      <c r="T435" s="44">
        <v>1</v>
      </c>
      <c r="U435" s="292">
        <v>61</v>
      </c>
      <c r="V435" s="293">
        <v>15</v>
      </c>
      <c r="W435" s="294" t="s">
        <v>891</v>
      </c>
      <c r="X435" s="295" t="s">
        <v>891</v>
      </c>
      <c r="Y435" s="296">
        <v>0</v>
      </c>
      <c r="Z435" s="296" t="s">
        <v>891</v>
      </c>
      <c r="AA435" s="295" t="s">
        <v>891</v>
      </c>
      <c r="AB435" s="296">
        <v>0</v>
      </c>
      <c r="AC435" s="296"/>
      <c r="AD435" s="297" t="s">
        <v>891</v>
      </c>
      <c r="AE435" s="298" t="s">
        <v>891</v>
      </c>
      <c r="AF435" s="288">
        <v>38</v>
      </c>
      <c r="AG435" s="291">
        <v>44830</v>
      </c>
      <c r="AH435" s="291">
        <v>38169</v>
      </c>
      <c r="AI435" s="291">
        <v>44748</v>
      </c>
      <c r="AJ435" s="291" t="s">
        <v>891</v>
      </c>
      <c r="AK435" s="283"/>
    </row>
    <row r="436" spans="1:37" hidden="1" x14ac:dyDescent="0.3">
      <c r="A436" s="282">
        <v>80872</v>
      </c>
      <c r="B436" s="283" t="s">
        <v>1469</v>
      </c>
      <c r="C436" s="146" t="s">
        <v>654</v>
      </c>
      <c r="D436" s="284">
        <v>7.4</v>
      </c>
      <c r="E436" s="283"/>
      <c r="F436" s="283"/>
      <c r="G436" s="283" t="s">
        <v>891</v>
      </c>
      <c r="H436" s="285">
        <v>0</v>
      </c>
      <c r="I436" s="24">
        <v>103003</v>
      </c>
      <c r="J436" s="286">
        <v>7.4</v>
      </c>
      <c r="K436" s="285">
        <v>3322</v>
      </c>
      <c r="L436" s="287">
        <v>0</v>
      </c>
      <c r="M436" s="288">
        <v>4153</v>
      </c>
      <c r="N436" s="286">
        <v>30732.2</v>
      </c>
      <c r="O436" s="289" t="s">
        <v>890</v>
      </c>
      <c r="P436" s="288">
        <v>0</v>
      </c>
      <c r="Q436" s="290">
        <v>0</v>
      </c>
      <c r="R436" s="291" t="s">
        <v>891</v>
      </c>
      <c r="S436" s="283" t="s">
        <v>1457</v>
      </c>
      <c r="T436" s="44">
        <v>1</v>
      </c>
      <c r="U436" s="292">
        <v>45</v>
      </c>
      <c r="V436" s="293">
        <v>30</v>
      </c>
      <c r="W436" s="294">
        <v>6978</v>
      </c>
      <c r="X436" s="295">
        <v>2023</v>
      </c>
      <c r="Y436" s="296">
        <v>2300</v>
      </c>
      <c r="Z436" s="296" t="s">
        <v>891</v>
      </c>
      <c r="AA436" s="295" t="s">
        <v>891</v>
      </c>
      <c r="AB436" s="296">
        <v>0</v>
      </c>
      <c r="AC436" s="296"/>
      <c r="AD436" s="297" t="s">
        <v>891</v>
      </c>
      <c r="AE436" s="298" t="s">
        <v>891</v>
      </c>
      <c r="AF436" s="288">
        <v>1434</v>
      </c>
      <c r="AG436" s="291">
        <v>44463</v>
      </c>
      <c r="AH436" s="291">
        <v>38196</v>
      </c>
      <c r="AI436" s="291">
        <v>45044</v>
      </c>
      <c r="AJ436" s="291" t="s">
        <v>891</v>
      </c>
      <c r="AK436" s="283"/>
    </row>
    <row r="437" spans="1:37" hidden="1" x14ac:dyDescent="0.3">
      <c r="A437" s="282">
        <v>80874</v>
      </c>
      <c r="B437" s="283" t="s">
        <v>1470</v>
      </c>
      <c r="C437" s="146" t="s">
        <v>654</v>
      </c>
      <c r="D437" s="284">
        <v>3.37</v>
      </c>
      <c r="E437" s="283"/>
      <c r="F437" s="283"/>
      <c r="G437" s="283" t="s">
        <v>891</v>
      </c>
      <c r="H437" s="285">
        <v>911</v>
      </c>
      <c r="I437" s="24">
        <v>103003</v>
      </c>
      <c r="J437" s="286">
        <v>3.37</v>
      </c>
      <c r="K437" s="285">
        <v>3635</v>
      </c>
      <c r="L437" s="287">
        <v>2.0129037960139642</v>
      </c>
      <c r="M437" s="288">
        <v>6535.44</v>
      </c>
      <c r="N437" s="286">
        <v>22024.432799999999</v>
      </c>
      <c r="O437" s="289" t="s">
        <v>890</v>
      </c>
      <c r="P437" s="288">
        <v>0</v>
      </c>
      <c r="Q437" s="290">
        <v>0</v>
      </c>
      <c r="R437" s="291" t="s">
        <v>891</v>
      </c>
      <c r="S437" s="283" t="s">
        <v>1457</v>
      </c>
      <c r="T437" s="44">
        <v>1</v>
      </c>
      <c r="U437" s="292">
        <v>45</v>
      </c>
      <c r="V437" s="293">
        <v>30</v>
      </c>
      <c r="W437" s="294">
        <v>6978</v>
      </c>
      <c r="X437" s="295">
        <v>2023</v>
      </c>
      <c r="Y437" s="296">
        <v>700</v>
      </c>
      <c r="Z437" s="296" t="s">
        <v>891</v>
      </c>
      <c r="AA437" s="295" t="s">
        <v>891</v>
      </c>
      <c r="AB437" s="296">
        <v>0</v>
      </c>
      <c r="AC437" s="296"/>
      <c r="AD437" s="297" t="s">
        <v>891</v>
      </c>
      <c r="AE437" s="298" t="s">
        <v>891</v>
      </c>
      <c r="AF437" s="288">
        <v>1810</v>
      </c>
      <c r="AG437" s="291">
        <v>44928</v>
      </c>
      <c r="AH437" s="291">
        <v>38196</v>
      </c>
      <c r="AI437" s="291">
        <v>44910</v>
      </c>
      <c r="AJ437" s="291" t="s">
        <v>891</v>
      </c>
      <c r="AK437" s="283"/>
    </row>
    <row r="438" spans="1:37" hidden="1" x14ac:dyDescent="0.3">
      <c r="A438" s="282">
        <v>81131</v>
      </c>
      <c r="B438" s="283" t="s">
        <v>1471</v>
      </c>
      <c r="C438" s="146" t="s">
        <v>268</v>
      </c>
      <c r="D438" s="284">
        <v>0.52</v>
      </c>
      <c r="E438" s="283"/>
      <c r="F438" s="283"/>
      <c r="G438" s="283" t="s">
        <v>891</v>
      </c>
      <c r="H438" s="285">
        <v>0</v>
      </c>
      <c r="I438" s="24">
        <v>103003</v>
      </c>
      <c r="J438" s="286">
        <v>0.52</v>
      </c>
      <c r="K438" s="285">
        <v>210</v>
      </c>
      <c r="L438" s="287">
        <v>0</v>
      </c>
      <c r="M438" s="288">
        <v>281</v>
      </c>
      <c r="N438" s="286">
        <v>146.12</v>
      </c>
      <c r="O438" s="289" t="s">
        <v>890</v>
      </c>
      <c r="P438" s="288">
        <v>0</v>
      </c>
      <c r="Q438" s="290">
        <v>0</v>
      </c>
      <c r="R438" s="291" t="s">
        <v>891</v>
      </c>
      <c r="S438" s="283" t="s">
        <v>900</v>
      </c>
      <c r="T438" s="44">
        <v>1</v>
      </c>
      <c r="U438" s="292">
        <v>72</v>
      </c>
      <c r="V438" s="293">
        <v>6</v>
      </c>
      <c r="W438" s="294">
        <v>9010</v>
      </c>
      <c r="X438" s="295">
        <v>2023</v>
      </c>
      <c r="Y438" s="296">
        <v>70</v>
      </c>
      <c r="Z438" s="296" t="s">
        <v>891</v>
      </c>
      <c r="AA438" s="295" t="s">
        <v>891</v>
      </c>
      <c r="AB438" s="296">
        <v>0</v>
      </c>
      <c r="AC438" s="296"/>
      <c r="AD438" s="297" t="s">
        <v>891</v>
      </c>
      <c r="AE438" s="298" t="s">
        <v>891</v>
      </c>
      <c r="AF438" s="288">
        <v>78</v>
      </c>
      <c r="AG438" s="291">
        <v>43682</v>
      </c>
      <c r="AH438" s="291">
        <v>38205</v>
      </c>
      <c r="AI438" s="291">
        <v>43851</v>
      </c>
      <c r="AJ438" s="291" t="s">
        <v>891</v>
      </c>
      <c r="AK438" s="283"/>
    </row>
    <row r="439" spans="1:37" hidden="1" x14ac:dyDescent="0.3">
      <c r="A439" s="282">
        <v>81152</v>
      </c>
      <c r="B439" s="283" t="s">
        <v>1472</v>
      </c>
      <c r="C439" s="146" t="s">
        <v>268</v>
      </c>
      <c r="D439" s="284">
        <v>132.19999999999999</v>
      </c>
      <c r="E439" s="283"/>
      <c r="F439" s="283"/>
      <c r="G439" s="283" t="s">
        <v>891</v>
      </c>
      <c r="H439" s="285">
        <v>609</v>
      </c>
      <c r="I439" s="24">
        <v>103003</v>
      </c>
      <c r="J439" s="286">
        <v>132.19999999999999</v>
      </c>
      <c r="K439" s="285">
        <v>12</v>
      </c>
      <c r="L439" s="287">
        <v>457.89473684210526</v>
      </c>
      <c r="M439" s="288">
        <v>0</v>
      </c>
      <c r="N439" s="286">
        <v>0</v>
      </c>
      <c r="O439" s="289" t="s">
        <v>890</v>
      </c>
      <c r="P439" s="288">
        <v>0</v>
      </c>
      <c r="Q439" s="290">
        <v>0</v>
      </c>
      <c r="R439" s="291" t="s">
        <v>891</v>
      </c>
      <c r="S439" s="283" t="s">
        <v>1473</v>
      </c>
      <c r="T439" s="44">
        <v>1</v>
      </c>
      <c r="U439" s="292">
        <v>73</v>
      </c>
      <c r="V439" s="293">
        <v>1</v>
      </c>
      <c r="W439" s="294" t="s">
        <v>891</v>
      </c>
      <c r="X439" s="295" t="s">
        <v>891</v>
      </c>
      <c r="Y439" s="296">
        <v>0</v>
      </c>
      <c r="Z439" s="296" t="s">
        <v>891</v>
      </c>
      <c r="AA439" s="295" t="s">
        <v>891</v>
      </c>
      <c r="AB439" s="296">
        <v>0</v>
      </c>
      <c r="AC439" s="296"/>
      <c r="AD439" s="297" t="s">
        <v>891</v>
      </c>
      <c r="AE439" s="298" t="s">
        <v>891</v>
      </c>
      <c r="AF439" s="288">
        <v>6</v>
      </c>
      <c r="AG439" s="291">
        <v>44426</v>
      </c>
      <c r="AH439" s="291">
        <v>38208</v>
      </c>
      <c r="AI439" s="291">
        <v>44405</v>
      </c>
      <c r="AJ439" s="291" t="s">
        <v>891</v>
      </c>
      <c r="AK439" s="283"/>
    </row>
    <row r="440" spans="1:37" hidden="1" x14ac:dyDescent="0.3">
      <c r="A440" s="282">
        <v>81370</v>
      </c>
      <c r="B440" s="283" t="s">
        <v>1474</v>
      </c>
      <c r="C440" s="146" t="s">
        <v>336</v>
      </c>
      <c r="D440" s="284">
        <v>1.61</v>
      </c>
      <c r="E440" s="283"/>
      <c r="F440" s="283"/>
      <c r="G440" s="283" t="s">
        <v>891</v>
      </c>
      <c r="H440" s="285">
        <v>0</v>
      </c>
      <c r="I440" s="24">
        <v>103003</v>
      </c>
      <c r="J440" s="286">
        <v>1.61</v>
      </c>
      <c r="K440" s="285">
        <v>2877</v>
      </c>
      <c r="L440" s="287">
        <v>0</v>
      </c>
      <c r="M440" s="288">
        <v>4046.5</v>
      </c>
      <c r="N440" s="286">
        <v>6514.8649999999998</v>
      </c>
      <c r="O440" s="289" t="s">
        <v>890</v>
      </c>
      <c r="P440" s="288">
        <v>0</v>
      </c>
      <c r="Q440" s="290">
        <v>0</v>
      </c>
      <c r="R440" s="291" t="s">
        <v>891</v>
      </c>
      <c r="S440" s="283" t="s">
        <v>1475</v>
      </c>
      <c r="T440" s="44">
        <v>1</v>
      </c>
      <c r="U440" s="292">
        <v>71</v>
      </c>
      <c r="V440" s="293">
        <v>33</v>
      </c>
      <c r="W440" s="294">
        <v>6219</v>
      </c>
      <c r="X440" s="295">
        <v>2023</v>
      </c>
      <c r="Y440" s="296">
        <v>1700</v>
      </c>
      <c r="Z440" s="296" t="s">
        <v>891</v>
      </c>
      <c r="AA440" s="295" t="s">
        <v>891</v>
      </c>
      <c r="AB440" s="296">
        <v>0</v>
      </c>
      <c r="AC440" s="296"/>
      <c r="AD440" s="297" t="s">
        <v>891</v>
      </c>
      <c r="AE440" s="298" t="s">
        <v>891</v>
      </c>
      <c r="AF440" s="288">
        <v>1278</v>
      </c>
      <c r="AG440" s="291">
        <v>45027</v>
      </c>
      <c r="AH440" s="291">
        <v>38217</v>
      </c>
      <c r="AI440" s="291">
        <v>44998</v>
      </c>
      <c r="AJ440" s="291" t="s">
        <v>891</v>
      </c>
      <c r="AK440" s="283"/>
    </row>
    <row r="441" spans="1:37" hidden="1" x14ac:dyDescent="0.3">
      <c r="A441" s="282">
        <v>81371</v>
      </c>
      <c r="B441" s="283" t="s">
        <v>1476</v>
      </c>
      <c r="C441" s="146" t="s">
        <v>336</v>
      </c>
      <c r="D441" s="284">
        <v>1.61</v>
      </c>
      <c r="E441" s="283"/>
      <c r="F441" s="283"/>
      <c r="G441" s="283" t="s">
        <v>891</v>
      </c>
      <c r="H441" s="285">
        <v>0</v>
      </c>
      <c r="I441" s="24">
        <v>103003</v>
      </c>
      <c r="J441" s="286">
        <v>1.61</v>
      </c>
      <c r="K441" s="285">
        <v>2833</v>
      </c>
      <c r="L441" s="287">
        <v>0</v>
      </c>
      <c r="M441" s="288">
        <v>3952</v>
      </c>
      <c r="N441" s="286">
        <v>6362.72</v>
      </c>
      <c r="O441" s="289" t="s">
        <v>890</v>
      </c>
      <c r="P441" s="288">
        <v>0</v>
      </c>
      <c r="Q441" s="290">
        <v>0</v>
      </c>
      <c r="R441" s="291" t="s">
        <v>891</v>
      </c>
      <c r="S441" s="283" t="s">
        <v>1475</v>
      </c>
      <c r="T441" s="44">
        <v>1</v>
      </c>
      <c r="U441" s="292">
        <v>71</v>
      </c>
      <c r="V441" s="293">
        <v>33</v>
      </c>
      <c r="W441" s="294">
        <v>6219</v>
      </c>
      <c r="X441" s="295">
        <v>2023</v>
      </c>
      <c r="Y441" s="296">
        <v>1700</v>
      </c>
      <c r="Z441" s="296" t="s">
        <v>891</v>
      </c>
      <c r="AA441" s="295" t="s">
        <v>891</v>
      </c>
      <c r="AB441" s="296">
        <v>0</v>
      </c>
      <c r="AC441" s="296"/>
      <c r="AD441" s="297" t="s">
        <v>891</v>
      </c>
      <c r="AE441" s="298" t="s">
        <v>891</v>
      </c>
      <c r="AF441" s="288">
        <v>1256</v>
      </c>
      <c r="AG441" s="291">
        <v>45027</v>
      </c>
      <c r="AH441" s="291">
        <v>38217</v>
      </c>
      <c r="AI441" s="291">
        <v>44998</v>
      </c>
      <c r="AJ441" s="291" t="s">
        <v>891</v>
      </c>
      <c r="AK441" s="283"/>
    </row>
    <row r="442" spans="1:37" hidden="1" x14ac:dyDescent="0.3">
      <c r="A442" s="282">
        <v>81455</v>
      </c>
      <c r="B442" s="283" t="s">
        <v>1477</v>
      </c>
      <c r="C442" s="146" t="s">
        <v>264</v>
      </c>
      <c r="D442" s="284">
        <v>4.97</v>
      </c>
      <c r="E442" s="283"/>
      <c r="F442" s="283"/>
      <c r="G442" s="283" t="s">
        <v>891</v>
      </c>
      <c r="H442" s="285">
        <v>1</v>
      </c>
      <c r="I442" s="24">
        <v>103003</v>
      </c>
      <c r="J442" s="286">
        <v>4.97</v>
      </c>
      <c r="K442" s="285">
        <v>642</v>
      </c>
      <c r="L442" s="287">
        <v>1.8691588785046728E-2</v>
      </c>
      <c r="M442" s="288">
        <v>882</v>
      </c>
      <c r="N442" s="286">
        <v>4383.54</v>
      </c>
      <c r="O442" s="289" t="s">
        <v>890</v>
      </c>
      <c r="P442" s="288">
        <v>0</v>
      </c>
      <c r="Q442" s="290">
        <v>0</v>
      </c>
      <c r="R442" s="291" t="s">
        <v>891</v>
      </c>
      <c r="S442" s="283" t="s">
        <v>1283</v>
      </c>
      <c r="T442" s="44">
        <v>1</v>
      </c>
      <c r="U442" s="292">
        <v>83</v>
      </c>
      <c r="V442" s="293">
        <v>4</v>
      </c>
      <c r="W442" s="294">
        <v>2516</v>
      </c>
      <c r="X442" s="295">
        <v>2023</v>
      </c>
      <c r="Y442" s="296">
        <v>80</v>
      </c>
      <c r="Z442" s="296" t="s">
        <v>891</v>
      </c>
      <c r="AA442" s="295" t="s">
        <v>891</v>
      </c>
      <c r="AB442" s="296">
        <v>0</v>
      </c>
      <c r="AC442" s="296"/>
      <c r="AD442" s="297" t="s">
        <v>891</v>
      </c>
      <c r="AE442" s="298" t="s">
        <v>891</v>
      </c>
      <c r="AF442" s="288">
        <v>214</v>
      </c>
      <c r="AG442" s="291">
        <v>44944</v>
      </c>
      <c r="AH442" s="291">
        <v>38223</v>
      </c>
      <c r="AI442" s="291">
        <v>44915</v>
      </c>
      <c r="AJ442" s="291" t="s">
        <v>891</v>
      </c>
      <c r="AK442" s="283"/>
    </row>
    <row r="443" spans="1:37" hidden="1" x14ac:dyDescent="0.3">
      <c r="A443" s="282">
        <v>81493</v>
      </c>
      <c r="B443" s="283" t="s">
        <v>1478</v>
      </c>
      <c r="C443" s="146" t="s">
        <v>288</v>
      </c>
      <c r="D443" s="284">
        <v>14.8</v>
      </c>
      <c r="E443" s="283"/>
      <c r="F443" s="283"/>
      <c r="G443" s="283" t="s">
        <v>891</v>
      </c>
      <c r="H443" s="285">
        <v>2</v>
      </c>
      <c r="I443" s="24">
        <v>103003</v>
      </c>
      <c r="J443" s="286">
        <v>14.8</v>
      </c>
      <c r="K443" s="285">
        <v>96</v>
      </c>
      <c r="L443" s="287">
        <v>0.1936108422071636</v>
      </c>
      <c r="M443" s="288">
        <v>133.94</v>
      </c>
      <c r="N443" s="286">
        <v>1982.3119999999999</v>
      </c>
      <c r="O443" s="289" t="s">
        <v>890</v>
      </c>
      <c r="P443" s="288">
        <v>0</v>
      </c>
      <c r="Q443" s="290">
        <v>0</v>
      </c>
      <c r="R443" s="291" t="s">
        <v>891</v>
      </c>
      <c r="S443" s="283" t="s">
        <v>1479</v>
      </c>
      <c r="T443" s="44">
        <v>1</v>
      </c>
      <c r="U443" s="292">
        <v>76</v>
      </c>
      <c r="V443" s="293">
        <v>6</v>
      </c>
      <c r="W443" s="294">
        <v>2792</v>
      </c>
      <c r="X443" s="295">
        <v>2023</v>
      </c>
      <c r="Y443" s="296">
        <v>50</v>
      </c>
      <c r="Z443" s="296" t="s">
        <v>891</v>
      </c>
      <c r="AA443" s="295" t="s">
        <v>891</v>
      </c>
      <c r="AB443" s="296">
        <v>0</v>
      </c>
      <c r="AC443" s="296"/>
      <c r="AD443" s="297" t="s">
        <v>891</v>
      </c>
      <c r="AE443" s="298" t="s">
        <v>891</v>
      </c>
      <c r="AF443" s="288">
        <v>42</v>
      </c>
      <c r="AG443" s="291">
        <v>44742</v>
      </c>
      <c r="AH443" s="291">
        <v>38225</v>
      </c>
      <c r="AI443" s="291">
        <v>44713</v>
      </c>
      <c r="AJ443" s="291" t="s">
        <v>891</v>
      </c>
      <c r="AK443" s="283"/>
    </row>
    <row r="444" spans="1:37" hidden="1" x14ac:dyDescent="0.3">
      <c r="A444" s="282">
        <v>81514</v>
      </c>
      <c r="B444" s="283" t="s">
        <v>1480</v>
      </c>
      <c r="C444" s="146" t="s">
        <v>264</v>
      </c>
      <c r="D444" s="284">
        <v>0.02</v>
      </c>
      <c r="E444" s="283"/>
      <c r="F444" s="283"/>
      <c r="G444" s="283" t="s">
        <v>891</v>
      </c>
      <c r="H444" s="285">
        <v>141062</v>
      </c>
      <c r="I444" s="24">
        <v>103003</v>
      </c>
      <c r="J444" s="286">
        <v>0.02</v>
      </c>
      <c r="K444" s="285">
        <v>27033</v>
      </c>
      <c r="L444" s="287">
        <v>51.08942877424775</v>
      </c>
      <c r="M444" s="288">
        <v>0</v>
      </c>
      <c r="N444" s="286">
        <v>0</v>
      </c>
      <c r="O444" s="289" t="s">
        <v>890</v>
      </c>
      <c r="P444" s="288">
        <v>0</v>
      </c>
      <c r="Q444" s="290">
        <v>0</v>
      </c>
      <c r="R444" s="291" t="s">
        <v>891</v>
      </c>
      <c r="S444" s="283" t="s">
        <v>1481</v>
      </c>
      <c r="T444" s="44">
        <v>1</v>
      </c>
      <c r="U444" s="292">
        <v>67</v>
      </c>
      <c r="V444" s="293">
        <v>15</v>
      </c>
      <c r="W444" s="294" t="s">
        <v>891</v>
      </c>
      <c r="X444" s="295" t="s">
        <v>891</v>
      </c>
      <c r="Y444" s="296">
        <v>0</v>
      </c>
      <c r="Z444" s="296" t="s">
        <v>891</v>
      </c>
      <c r="AA444" s="295" t="s">
        <v>891</v>
      </c>
      <c r="AB444" s="296">
        <v>0</v>
      </c>
      <c r="AC444" s="296"/>
      <c r="AD444" s="297" t="s">
        <v>891</v>
      </c>
      <c r="AE444" s="298" t="s">
        <v>891</v>
      </c>
      <c r="AF444" s="288">
        <v>11044</v>
      </c>
      <c r="AG444" s="291">
        <v>43864</v>
      </c>
      <c r="AH444" s="291">
        <v>38226</v>
      </c>
      <c r="AI444" s="291">
        <v>43826</v>
      </c>
      <c r="AJ444" s="291" t="s">
        <v>891</v>
      </c>
      <c r="AK444" s="283"/>
    </row>
    <row r="445" spans="1:37" hidden="1" x14ac:dyDescent="0.3">
      <c r="A445" s="282">
        <v>81563</v>
      </c>
      <c r="B445" s="283" t="s">
        <v>1482</v>
      </c>
      <c r="C445" s="146" t="s">
        <v>474</v>
      </c>
      <c r="D445" s="284">
        <v>24.87</v>
      </c>
      <c r="E445" s="283"/>
      <c r="F445" s="283"/>
      <c r="G445" s="283" t="s">
        <v>891</v>
      </c>
      <c r="H445" s="285">
        <v>47</v>
      </c>
      <c r="I445" s="24">
        <v>103003</v>
      </c>
      <c r="J445" s="286">
        <v>24.87</v>
      </c>
      <c r="K445" s="285"/>
      <c r="L445" s="287">
        <v>0</v>
      </c>
      <c r="M445" s="288">
        <v>0</v>
      </c>
      <c r="N445" s="286">
        <v>0</v>
      </c>
      <c r="O445" s="289" t="s">
        <v>890</v>
      </c>
      <c r="P445" s="288">
        <v>0</v>
      </c>
      <c r="Q445" s="290">
        <v>0</v>
      </c>
      <c r="R445" s="291" t="s">
        <v>891</v>
      </c>
      <c r="S445" s="283" t="s">
        <v>1017</v>
      </c>
      <c r="T445" s="44">
        <v>1</v>
      </c>
      <c r="U445" s="292">
        <v>61</v>
      </c>
      <c r="V445" s="293">
        <v>15</v>
      </c>
      <c r="W445" s="294" t="s">
        <v>891</v>
      </c>
      <c r="X445" s="295" t="s">
        <v>891</v>
      </c>
      <c r="Y445" s="296">
        <v>0</v>
      </c>
      <c r="Z445" s="296" t="s">
        <v>891</v>
      </c>
      <c r="AA445" s="295" t="s">
        <v>891</v>
      </c>
      <c r="AB445" s="296">
        <v>0</v>
      </c>
      <c r="AC445" s="296"/>
      <c r="AD445" s="297" t="s">
        <v>891</v>
      </c>
      <c r="AE445" s="298" t="s">
        <v>891</v>
      </c>
      <c r="AF445" s="288">
        <v>0</v>
      </c>
      <c r="AG445" s="291">
        <v>44281</v>
      </c>
      <c r="AH445" s="291">
        <v>38231</v>
      </c>
      <c r="AI445" s="291">
        <v>44211</v>
      </c>
      <c r="AJ445" s="291" t="s">
        <v>891</v>
      </c>
      <c r="AK445" s="283"/>
    </row>
    <row r="446" spans="1:37" hidden="1" x14ac:dyDescent="0.3">
      <c r="A446" s="282">
        <v>81564</v>
      </c>
      <c r="B446" s="283" t="s">
        <v>1483</v>
      </c>
      <c r="C446" s="146" t="s">
        <v>474</v>
      </c>
      <c r="D446" s="284">
        <v>4.38</v>
      </c>
      <c r="E446" s="283"/>
      <c r="F446" s="283"/>
      <c r="G446" s="283" t="s">
        <v>891</v>
      </c>
      <c r="H446" s="285">
        <v>11</v>
      </c>
      <c r="I446" s="24">
        <v>103003</v>
      </c>
      <c r="J446" s="286">
        <v>4.38</v>
      </c>
      <c r="K446" s="285"/>
      <c r="L446" s="287">
        <v>0</v>
      </c>
      <c r="M446" s="288">
        <v>0</v>
      </c>
      <c r="N446" s="286">
        <v>0</v>
      </c>
      <c r="O446" s="289" t="s">
        <v>890</v>
      </c>
      <c r="P446" s="288">
        <v>0</v>
      </c>
      <c r="Q446" s="290">
        <v>0</v>
      </c>
      <c r="R446" s="291" t="s">
        <v>891</v>
      </c>
      <c r="S446" s="283" t="s">
        <v>1017</v>
      </c>
      <c r="T446" s="44">
        <v>1</v>
      </c>
      <c r="U446" s="292">
        <v>61</v>
      </c>
      <c r="V446" s="293">
        <v>15</v>
      </c>
      <c r="W446" s="294" t="s">
        <v>891</v>
      </c>
      <c r="X446" s="295" t="s">
        <v>891</v>
      </c>
      <c r="Y446" s="296">
        <v>0</v>
      </c>
      <c r="Z446" s="296" t="s">
        <v>891</v>
      </c>
      <c r="AA446" s="295" t="s">
        <v>891</v>
      </c>
      <c r="AB446" s="296">
        <v>0</v>
      </c>
      <c r="AC446" s="296"/>
      <c r="AD446" s="297" t="s">
        <v>891</v>
      </c>
      <c r="AE446" s="298" t="s">
        <v>891</v>
      </c>
      <c r="AF446" s="288">
        <v>0</v>
      </c>
      <c r="AG446" s="291">
        <v>41579</v>
      </c>
      <c r="AH446" s="291">
        <v>38231</v>
      </c>
      <c r="AI446" s="291">
        <v>41557</v>
      </c>
      <c r="AJ446" s="291" t="s">
        <v>891</v>
      </c>
      <c r="AK446" s="283"/>
    </row>
    <row r="447" spans="1:37" hidden="1" x14ac:dyDescent="0.3">
      <c r="A447" s="282">
        <v>81565</v>
      </c>
      <c r="B447" s="283" t="s">
        <v>1484</v>
      </c>
      <c r="C447" s="146" t="s">
        <v>474</v>
      </c>
      <c r="D447" s="284">
        <v>19.690000000000001</v>
      </c>
      <c r="E447" s="283"/>
      <c r="F447" s="283"/>
      <c r="G447" s="283" t="s">
        <v>891</v>
      </c>
      <c r="H447" s="285">
        <v>19</v>
      </c>
      <c r="I447" s="24">
        <v>103003</v>
      </c>
      <c r="J447" s="286">
        <v>19.690000000000001</v>
      </c>
      <c r="K447" s="285"/>
      <c r="L447" s="287">
        <v>237.5</v>
      </c>
      <c r="M447" s="288">
        <v>0</v>
      </c>
      <c r="N447" s="286">
        <v>0</v>
      </c>
      <c r="O447" s="289" t="s">
        <v>890</v>
      </c>
      <c r="P447" s="288">
        <v>0</v>
      </c>
      <c r="Q447" s="290">
        <v>0</v>
      </c>
      <c r="R447" s="291" t="s">
        <v>891</v>
      </c>
      <c r="S447" s="283" t="s">
        <v>1017</v>
      </c>
      <c r="T447" s="44">
        <v>1</v>
      </c>
      <c r="U447" s="292">
        <v>61</v>
      </c>
      <c r="V447" s="293">
        <v>15</v>
      </c>
      <c r="W447" s="294" t="s">
        <v>891</v>
      </c>
      <c r="X447" s="295" t="s">
        <v>891</v>
      </c>
      <c r="Y447" s="296">
        <v>0</v>
      </c>
      <c r="Z447" s="296" t="s">
        <v>891</v>
      </c>
      <c r="AA447" s="295" t="s">
        <v>891</v>
      </c>
      <c r="AB447" s="296">
        <v>0</v>
      </c>
      <c r="AC447" s="296"/>
      <c r="AD447" s="297" t="s">
        <v>891</v>
      </c>
      <c r="AE447" s="298" t="s">
        <v>891</v>
      </c>
      <c r="AF447" s="288">
        <v>0</v>
      </c>
      <c r="AG447" s="291">
        <v>43810</v>
      </c>
      <c r="AH447" s="291">
        <v>38231</v>
      </c>
      <c r="AI447" s="291">
        <v>43788</v>
      </c>
      <c r="AJ447" s="291" t="s">
        <v>891</v>
      </c>
      <c r="AK447" s="283"/>
    </row>
    <row r="448" spans="1:37" hidden="1" x14ac:dyDescent="0.3">
      <c r="A448" s="282">
        <v>81807</v>
      </c>
      <c r="B448" s="283" t="s">
        <v>1485</v>
      </c>
      <c r="C448" s="146" t="s">
        <v>264</v>
      </c>
      <c r="D448" s="284">
        <v>43.41</v>
      </c>
      <c r="E448" s="283"/>
      <c r="F448" s="283"/>
      <c r="G448" s="283" t="s">
        <v>891</v>
      </c>
      <c r="H448" s="285">
        <v>31</v>
      </c>
      <c r="I448" s="24">
        <v>103003</v>
      </c>
      <c r="J448" s="286">
        <v>43.41</v>
      </c>
      <c r="K448" s="285">
        <v>6</v>
      </c>
      <c r="L448" s="287">
        <v>62</v>
      </c>
      <c r="M448" s="288">
        <v>0</v>
      </c>
      <c r="N448" s="286">
        <v>0</v>
      </c>
      <c r="O448" s="289" t="s">
        <v>890</v>
      </c>
      <c r="P448" s="288">
        <v>0</v>
      </c>
      <c r="Q448" s="290">
        <v>0</v>
      </c>
      <c r="R448" s="291" t="s">
        <v>891</v>
      </c>
      <c r="S448" s="283" t="s">
        <v>1017</v>
      </c>
      <c r="T448" s="44">
        <v>1</v>
      </c>
      <c r="U448" s="292">
        <v>61</v>
      </c>
      <c r="V448" s="293">
        <v>15</v>
      </c>
      <c r="W448" s="294" t="s">
        <v>891</v>
      </c>
      <c r="X448" s="295" t="s">
        <v>891</v>
      </c>
      <c r="Y448" s="296">
        <v>0</v>
      </c>
      <c r="Z448" s="296" t="s">
        <v>891</v>
      </c>
      <c r="AA448" s="295" t="s">
        <v>891</v>
      </c>
      <c r="AB448" s="296">
        <v>0</v>
      </c>
      <c r="AC448" s="296"/>
      <c r="AD448" s="297" t="s">
        <v>891</v>
      </c>
      <c r="AE448" s="298" t="s">
        <v>891</v>
      </c>
      <c r="AF448" s="288">
        <v>2</v>
      </c>
      <c r="AG448" s="291">
        <v>45170</v>
      </c>
      <c r="AH448" s="291">
        <v>38246</v>
      </c>
      <c r="AI448" s="291">
        <v>45180</v>
      </c>
      <c r="AJ448" s="291" t="s">
        <v>891</v>
      </c>
      <c r="AK448" s="283"/>
    </row>
    <row r="449" spans="1:37" hidden="1" x14ac:dyDescent="0.3">
      <c r="A449" s="282">
        <v>81808</v>
      </c>
      <c r="B449" s="283" t="s">
        <v>1486</v>
      </c>
      <c r="C449" s="146" t="s">
        <v>264</v>
      </c>
      <c r="D449" s="284">
        <v>23</v>
      </c>
      <c r="E449" s="283"/>
      <c r="F449" s="283"/>
      <c r="G449" s="283" t="s">
        <v>891</v>
      </c>
      <c r="H449" s="285">
        <v>36</v>
      </c>
      <c r="I449" s="24">
        <v>103003</v>
      </c>
      <c r="J449" s="286">
        <v>23</v>
      </c>
      <c r="K449" s="285"/>
      <c r="L449" s="287">
        <v>0</v>
      </c>
      <c r="M449" s="288">
        <v>0</v>
      </c>
      <c r="N449" s="286">
        <v>0</v>
      </c>
      <c r="O449" s="289" t="s">
        <v>890</v>
      </c>
      <c r="P449" s="288">
        <v>0</v>
      </c>
      <c r="Q449" s="290">
        <v>0</v>
      </c>
      <c r="R449" s="291" t="s">
        <v>891</v>
      </c>
      <c r="S449" s="283" t="s">
        <v>1017</v>
      </c>
      <c r="T449" s="44">
        <v>1</v>
      </c>
      <c r="U449" s="292">
        <v>61</v>
      </c>
      <c r="V449" s="293">
        <v>15</v>
      </c>
      <c r="W449" s="294" t="s">
        <v>891</v>
      </c>
      <c r="X449" s="295" t="s">
        <v>891</v>
      </c>
      <c r="Y449" s="296">
        <v>0</v>
      </c>
      <c r="Z449" s="296" t="s">
        <v>891</v>
      </c>
      <c r="AA449" s="295" t="s">
        <v>891</v>
      </c>
      <c r="AB449" s="296">
        <v>0</v>
      </c>
      <c r="AC449" s="296"/>
      <c r="AD449" s="297" t="s">
        <v>891</v>
      </c>
      <c r="AE449" s="298" t="s">
        <v>891</v>
      </c>
      <c r="AF449" s="288">
        <v>0</v>
      </c>
      <c r="AG449" s="291">
        <v>45170</v>
      </c>
      <c r="AH449" s="291">
        <v>38246</v>
      </c>
      <c r="AI449" s="291">
        <v>45145</v>
      </c>
      <c r="AJ449" s="291" t="s">
        <v>891</v>
      </c>
      <c r="AK449" s="283"/>
    </row>
    <row r="450" spans="1:37" hidden="1" x14ac:dyDescent="0.3">
      <c r="A450" s="282">
        <v>82185</v>
      </c>
      <c r="B450" s="283" t="s">
        <v>1487</v>
      </c>
      <c r="C450" s="146" t="s">
        <v>264</v>
      </c>
      <c r="D450" s="284">
        <v>88</v>
      </c>
      <c r="E450" s="283"/>
      <c r="F450" s="283"/>
      <c r="G450" s="283" t="s">
        <v>891</v>
      </c>
      <c r="H450" s="285">
        <v>159</v>
      </c>
      <c r="I450" s="24">
        <v>103003</v>
      </c>
      <c r="J450" s="286">
        <v>96.650639999999996</v>
      </c>
      <c r="K450" s="285">
        <v>82</v>
      </c>
      <c r="L450" s="287">
        <v>23.279648609077601</v>
      </c>
      <c r="M450" s="288">
        <v>0</v>
      </c>
      <c r="N450" s="286">
        <v>0</v>
      </c>
      <c r="O450" s="289" t="s">
        <v>890</v>
      </c>
      <c r="P450" s="288">
        <v>0</v>
      </c>
      <c r="Q450" s="290">
        <v>0</v>
      </c>
      <c r="R450" s="291" t="s">
        <v>891</v>
      </c>
      <c r="S450" s="283" t="s">
        <v>1344</v>
      </c>
      <c r="T450" s="44">
        <v>1</v>
      </c>
      <c r="U450" s="292">
        <v>74</v>
      </c>
      <c r="V450" s="293">
        <v>3</v>
      </c>
      <c r="W450" s="294" t="s">
        <v>891</v>
      </c>
      <c r="X450" s="295" t="s">
        <v>891</v>
      </c>
      <c r="Y450" s="296">
        <v>0</v>
      </c>
      <c r="Z450" s="296" t="s">
        <v>891</v>
      </c>
      <c r="AA450" s="295" t="s">
        <v>891</v>
      </c>
      <c r="AB450" s="296">
        <v>0</v>
      </c>
      <c r="AC450" s="296"/>
      <c r="AD450" s="297" t="s">
        <v>891</v>
      </c>
      <c r="AE450" s="298" t="s">
        <v>891</v>
      </c>
      <c r="AF450" s="288">
        <v>28</v>
      </c>
      <c r="AG450" s="291">
        <v>44160</v>
      </c>
      <c r="AH450" s="291">
        <v>38273</v>
      </c>
      <c r="AI450" s="291">
        <v>44151</v>
      </c>
      <c r="AJ450" s="291" t="s">
        <v>891</v>
      </c>
      <c r="AK450" s="283"/>
    </row>
    <row r="451" spans="1:37" hidden="1" x14ac:dyDescent="0.3">
      <c r="A451" s="282">
        <v>82452</v>
      </c>
      <c r="B451" s="283" t="s">
        <v>1488</v>
      </c>
      <c r="C451" s="146" t="s">
        <v>264</v>
      </c>
      <c r="D451" s="284">
        <v>6.8</v>
      </c>
      <c r="E451" s="283"/>
      <c r="F451" s="283"/>
      <c r="G451" s="283" t="s">
        <v>891</v>
      </c>
      <c r="H451" s="285">
        <v>50</v>
      </c>
      <c r="I451" s="24">
        <v>103003</v>
      </c>
      <c r="J451" s="286">
        <v>6.8</v>
      </c>
      <c r="K451" s="285">
        <v>137</v>
      </c>
      <c r="L451" s="287">
        <v>4.3177892918825558</v>
      </c>
      <c r="M451" s="288">
        <v>158.44</v>
      </c>
      <c r="N451" s="286">
        <v>1077.3920000000001</v>
      </c>
      <c r="O451" s="289" t="s">
        <v>890</v>
      </c>
      <c r="P451" s="288">
        <v>0</v>
      </c>
      <c r="Q451" s="290">
        <v>0</v>
      </c>
      <c r="R451" s="291" t="s">
        <v>891</v>
      </c>
      <c r="S451" s="283" t="s">
        <v>972</v>
      </c>
      <c r="T451" s="44">
        <v>1</v>
      </c>
      <c r="U451" s="292">
        <v>61</v>
      </c>
      <c r="V451" s="293">
        <v>8</v>
      </c>
      <c r="W451" s="294" t="s">
        <v>891</v>
      </c>
      <c r="X451" s="295" t="s">
        <v>891</v>
      </c>
      <c r="Y451" s="296">
        <v>0</v>
      </c>
      <c r="Z451" s="296" t="s">
        <v>891</v>
      </c>
      <c r="AA451" s="295" t="s">
        <v>891</v>
      </c>
      <c r="AB451" s="296">
        <v>0</v>
      </c>
      <c r="AC451" s="296"/>
      <c r="AD451" s="297" t="s">
        <v>891</v>
      </c>
      <c r="AE451" s="298" t="s">
        <v>891</v>
      </c>
      <c r="AF451" s="288">
        <v>46</v>
      </c>
      <c r="AG451" s="291">
        <v>45170</v>
      </c>
      <c r="AH451" s="291">
        <v>38296</v>
      </c>
      <c r="AI451" s="291">
        <v>45145</v>
      </c>
      <c r="AJ451" s="291" t="s">
        <v>891</v>
      </c>
      <c r="AK451" s="283"/>
    </row>
    <row r="452" spans="1:37" hidden="1" x14ac:dyDescent="0.3">
      <c r="A452" s="282">
        <v>82995</v>
      </c>
      <c r="B452" s="283" t="s">
        <v>1489</v>
      </c>
      <c r="C452" s="146" t="s">
        <v>264</v>
      </c>
      <c r="D452" s="284">
        <v>8.14</v>
      </c>
      <c r="E452" s="283"/>
      <c r="F452" s="283"/>
      <c r="G452" s="283" t="s">
        <v>891</v>
      </c>
      <c r="H452" s="285">
        <v>300</v>
      </c>
      <c r="I452" s="24">
        <v>103003</v>
      </c>
      <c r="J452" s="286">
        <v>8.14</v>
      </c>
      <c r="K452" s="285">
        <v>670</v>
      </c>
      <c r="L452" s="287">
        <v>5.3734551316496502</v>
      </c>
      <c r="M452" s="288">
        <v>704.94</v>
      </c>
      <c r="N452" s="286">
        <v>5738.2115999999996</v>
      </c>
      <c r="O452" s="289" t="s">
        <v>890</v>
      </c>
      <c r="P452" s="288">
        <v>0</v>
      </c>
      <c r="Q452" s="290">
        <v>0</v>
      </c>
      <c r="R452" s="291" t="s">
        <v>891</v>
      </c>
      <c r="S452" s="283" t="s">
        <v>1034</v>
      </c>
      <c r="T452" s="44">
        <v>1</v>
      </c>
      <c r="U452" s="292">
        <v>51</v>
      </c>
      <c r="V452" s="293">
        <v>8</v>
      </c>
      <c r="W452" s="294" t="s">
        <v>891</v>
      </c>
      <c r="X452" s="295" t="s">
        <v>891</v>
      </c>
      <c r="Y452" s="296">
        <v>0</v>
      </c>
      <c r="Z452" s="296" t="s">
        <v>891</v>
      </c>
      <c r="AA452" s="295" t="s">
        <v>891</v>
      </c>
      <c r="AB452" s="296">
        <v>0</v>
      </c>
      <c r="AC452" s="296"/>
      <c r="AD452" s="297" t="s">
        <v>891</v>
      </c>
      <c r="AE452" s="298" t="s">
        <v>891</v>
      </c>
      <c r="AF452" s="288">
        <v>224</v>
      </c>
      <c r="AG452" s="291">
        <v>45181</v>
      </c>
      <c r="AH452" s="291">
        <v>38317</v>
      </c>
      <c r="AI452" s="291">
        <v>45160</v>
      </c>
      <c r="AJ452" s="291" t="s">
        <v>891</v>
      </c>
      <c r="AK452" s="283"/>
    </row>
    <row r="453" spans="1:37" hidden="1" x14ac:dyDescent="0.3">
      <c r="A453" s="282">
        <v>82996</v>
      </c>
      <c r="B453" s="283" t="s">
        <v>1490</v>
      </c>
      <c r="C453" s="146" t="s">
        <v>264</v>
      </c>
      <c r="D453" s="284">
        <v>8.56</v>
      </c>
      <c r="E453" s="283"/>
      <c r="F453" s="283"/>
      <c r="G453" s="283" t="s">
        <v>891</v>
      </c>
      <c r="H453" s="285">
        <v>480</v>
      </c>
      <c r="I453" s="24">
        <v>103003</v>
      </c>
      <c r="J453" s="286">
        <v>8.56</v>
      </c>
      <c r="K453" s="285">
        <v>100</v>
      </c>
      <c r="L453" s="287">
        <v>57.623049219687879</v>
      </c>
      <c r="M453" s="288">
        <v>0</v>
      </c>
      <c r="N453" s="286">
        <v>0</v>
      </c>
      <c r="O453" s="289" t="s">
        <v>890</v>
      </c>
      <c r="P453" s="288">
        <v>0</v>
      </c>
      <c r="Q453" s="290">
        <v>0</v>
      </c>
      <c r="R453" s="291" t="s">
        <v>891</v>
      </c>
      <c r="S453" s="283" t="s">
        <v>1034</v>
      </c>
      <c r="T453" s="44">
        <v>1</v>
      </c>
      <c r="U453" s="292">
        <v>51</v>
      </c>
      <c r="V453" s="293">
        <v>8</v>
      </c>
      <c r="W453" s="294" t="s">
        <v>891</v>
      </c>
      <c r="X453" s="295" t="s">
        <v>891</v>
      </c>
      <c r="Y453" s="296">
        <v>0</v>
      </c>
      <c r="Z453" s="296" t="s">
        <v>891</v>
      </c>
      <c r="AA453" s="295" t="s">
        <v>891</v>
      </c>
      <c r="AB453" s="296">
        <v>0</v>
      </c>
      <c r="AC453" s="296"/>
      <c r="AD453" s="297" t="s">
        <v>891</v>
      </c>
      <c r="AE453" s="298" t="s">
        <v>891</v>
      </c>
      <c r="AF453" s="288">
        <v>34</v>
      </c>
      <c r="AG453" s="291">
        <v>44161</v>
      </c>
      <c r="AH453" s="291">
        <v>38317</v>
      </c>
      <c r="AI453" s="291">
        <v>44133</v>
      </c>
      <c r="AJ453" s="291" t="s">
        <v>891</v>
      </c>
      <c r="AK453" s="283"/>
    </row>
    <row r="454" spans="1:37" hidden="1" x14ac:dyDescent="0.3">
      <c r="A454" s="282">
        <v>83627</v>
      </c>
      <c r="B454" s="283" t="s">
        <v>1491</v>
      </c>
      <c r="C454" s="146" t="s">
        <v>31</v>
      </c>
      <c r="D454" s="284">
        <v>0.29799999999999999</v>
      </c>
      <c r="E454" s="283"/>
      <c r="F454" s="283"/>
      <c r="G454" s="283" t="s">
        <v>891</v>
      </c>
      <c r="H454" s="285">
        <v>50471</v>
      </c>
      <c r="I454" s="24">
        <v>103003</v>
      </c>
      <c r="J454" s="286">
        <v>0.29799999999999999</v>
      </c>
      <c r="K454" s="285">
        <v>61878</v>
      </c>
      <c r="L454" s="287">
        <v>5.5692629562523042</v>
      </c>
      <c r="M454" s="288">
        <v>112652.56</v>
      </c>
      <c r="N454" s="286">
        <v>33570.462879999999</v>
      </c>
      <c r="O454" s="289" t="s">
        <v>890</v>
      </c>
      <c r="P454" s="288">
        <v>0</v>
      </c>
      <c r="Q454" s="290">
        <v>0</v>
      </c>
      <c r="R454" s="291" t="s">
        <v>891</v>
      </c>
      <c r="S454" s="283" t="s">
        <v>943</v>
      </c>
      <c r="T454" s="44">
        <v>1</v>
      </c>
      <c r="U454" s="292">
        <v>45</v>
      </c>
      <c r="V454" s="293">
        <v>11</v>
      </c>
      <c r="W454" s="294" t="s">
        <v>891</v>
      </c>
      <c r="X454" s="295" t="s">
        <v>891</v>
      </c>
      <c r="Y454" s="296">
        <v>0</v>
      </c>
      <c r="Z454" s="296" t="s">
        <v>891</v>
      </c>
      <c r="AA454" s="295" t="s">
        <v>891</v>
      </c>
      <c r="AB454" s="296">
        <v>0</v>
      </c>
      <c r="AC454" s="296"/>
      <c r="AD454" s="297" t="s">
        <v>891</v>
      </c>
      <c r="AE454" s="298" t="s">
        <v>891</v>
      </c>
      <c r="AF454" s="288">
        <v>36250</v>
      </c>
      <c r="AG454" s="291">
        <v>44943</v>
      </c>
      <c r="AH454" s="291">
        <v>38369</v>
      </c>
      <c r="AI454" s="291">
        <v>45048</v>
      </c>
      <c r="AJ454" s="291" t="s">
        <v>891</v>
      </c>
      <c r="AK454" s="283"/>
    </row>
    <row r="455" spans="1:37" hidden="1" x14ac:dyDescent="0.3">
      <c r="A455" s="282">
        <v>83838</v>
      </c>
      <c r="B455" s="283" t="s">
        <v>1492</v>
      </c>
      <c r="C455" s="146" t="s">
        <v>270</v>
      </c>
      <c r="D455" s="284">
        <v>11.87</v>
      </c>
      <c r="E455" s="283"/>
      <c r="F455" s="283"/>
      <c r="G455" s="283" t="s">
        <v>891</v>
      </c>
      <c r="H455" s="285">
        <v>5876</v>
      </c>
      <c r="I455" s="24">
        <v>103003</v>
      </c>
      <c r="J455" s="286">
        <v>11.87</v>
      </c>
      <c r="K455" s="285">
        <v>12732</v>
      </c>
      <c r="L455" s="287">
        <v>3.3164949908282773</v>
      </c>
      <c r="M455" s="288">
        <v>26015.5</v>
      </c>
      <c r="N455" s="286">
        <v>308803.98499999999</v>
      </c>
      <c r="O455" s="289" t="s">
        <v>890</v>
      </c>
      <c r="P455" s="288">
        <v>0</v>
      </c>
      <c r="Q455" s="290">
        <v>0</v>
      </c>
      <c r="R455" s="291" t="s">
        <v>891</v>
      </c>
      <c r="S455" s="283" t="s">
        <v>1493</v>
      </c>
      <c r="T455" s="44">
        <v>1</v>
      </c>
      <c r="U455" s="292">
        <v>54</v>
      </c>
      <c r="V455" s="293">
        <v>4</v>
      </c>
      <c r="W455" s="294" t="s">
        <v>891</v>
      </c>
      <c r="X455" s="295" t="s">
        <v>891</v>
      </c>
      <c r="Y455" s="296">
        <v>0</v>
      </c>
      <c r="Z455" s="296" t="s">
        <v>891</v>
      </c>
      <c r="AA455" s="295" t="s">
        <v>891</v>
      </c>
      <c r="AB455" s="296">
        <v>0</v>
      </c>
      <c r="AC455" s="296"/>
      <c r="AD455" s="297" t="s">
        <v>891</v>
      </c>
      <c r="AE455" s="298" t="s">
        <v>891</v>
      </c>
      <c r="AF455" s="288">
        <v>7088</v>
      </c>
      <c r="AG455" s="291">
        <v>44876</v>
      </c>
      <c r="AH455" s="291">
        <v>38384</v>
      </c>
      <c r="AI455" s="291">
        <v>44833</v>
      </c>
      <c r="AJ455" s="291" t="s">
        <v>891</v>
      </c>
      <c r="AK455" s="283"/>
    </row>
    <row r="456" spans="1:37" hidden="1" x14ac:dyDescent="0.3">
      <c r="A456" s="282">
        <v>83839</v>
      </c>
      <c r="B456" s="283" t="s">
        <v>1494</v>
      </c>
      <c r="C456" s="146" t="s">
        <v>270</v>
      </c>
      <c r="D456" s="284">
        <v>20.85</v>
      </c>
      <c r="E456" s="283"/>
      <c r="F456" s="283"/>
      <c r="G456" s="283" t="s">
        <v>891</v>
      </c>
      <c r="H456" s="285">
        <v>399</v>
      </c>
      <c r="I456" s="24">
        <v>103003</v>
      </c>
      <c r="J456" s="286">
        <v>20.85</v>
      </c>
      <c r="K456" s="285">
        <v>3303</v>
      </c>
      <c r="L456" s="287">
        <v>0.84266103484688493</v>
      </c>
      <c r="M456" s="288">
        <v>8124</v>
      </c>
      <c r="N456" s="286">
        <v>169385.4</v>
      </c>
      <c r="O456" s="289" t="s">
        <v>890</v>
      </c>
      <c r="P456" s="288">
        <v>0</v>
      </c>
      <c r="Q456" s="290">
        <v>0</v>
      </c>
      <c r="R456" s="291" t="s">
        <v>891</v>
      </c>
      <c r="S456" s="283" t="s">
        <v>1493</v>
      </c>
      <c r="T456" s="44">
        <v>1</v>
      </c>
      <c r="U456" s="292">
        <v>54</v>
      </c>
      <c r="V456" s="293">
        <v>4</v>
      </c>
      <c r="W456" s="294" t="s">
        <v>891</v>
      </c>
      <c r="X456" s="295" t="s">
        <v>891</v>
      </c>
      <c r="Y456" s="296">
        <v>0</v>
      </c>
      <c r="Z456" s="296" t="s">
        <v>891</v>
      </c>
      <c r="AA456" s="295" t="s">
        <v>891</v>
      </c>
      <c r="AB456" s="296">
        <v>0</v>
      </c>
      <c r="AC456" s="296"/>
      <c r="AD456" s="297" t="s">
        <v>891</v>
      </c>
      <c r="AE456" s="298" t="s">
        <v>891</v>
      </c>
      <c r="AF456" s="288">
        <v>1894</v>
      </c>
      <c r="AG456" s="291">
        <v>44558</v>
      </c>
      <c r="AH456" s="291">
        <v>38384</v>
      </c>
      <c r="AI456" s="291">
        <v>44538</v>
      </c>
      <c r="AJ456" s="291" t="s">
        <v>891</v>
      </c>
      <c r="AK456" s="283"/>
    </row>
    <row r="457" spans="1:37" hidden="1" x14ac:dyDescent="0.3">
      <c r="A457" s="282">
        <v>84878</v>
      </c>
      <c r="B457" s="283" t="s">
        <v>1495</v>
      </c>
      <c r="C457" s="146" t="s">
        <v>31</v>
      </c>
      <c r="D457" s="284">
        <v>0.12</v>
      </c>
      <c r="E457" s="283"/>
      <c r="F457" s="283"/>
      <c r="G457" s="283" t="s">
        <v>891</v>
      </c>
      <c r="H457" s="285">
        <v>54641</v>
      </c>
      <c r="I457" s="24">
        <v>103003</v>
      </c>
      <c r="J457" s="286">
        <v>0.12</v>
      </c>
      <c r="K457" s="285">
        <v>61584</v>
      </c>
      <c r="L457" s="287">
        <v>7.0711358256991748</v>
      </c>
      <c r="M457" s="288">
        <v>84450.94</v>
      </c>
      <c r="N457" s="286">
        <v>10134.112800000001</v>
      </c>
      <c r="O457" s="289" t="s">
        <v>890</v>
      </c>
      <c r="P457" s="288">
        <v>0</v>
      </c>
      <c r="Q457" s="290">
        <v>0</v>
      </c>
      <c r="R457" s="291" t="s">
        <v>891</v>
      </c>
      <c r="S457" s="283" t="s">
        <v>943</v>
      </c>
      <c r="T457" s="44">
        <v>1</v>
      </c>
      <c r="U457" s="292">
        <v>45</v>
      </c>
      <c r="V457" s="293">
        <v>11</v>
      </c>
      <c r="W457" s="294" t="s">
        <v>891</v>
      </c>
      <c r="X457" s="295" t="s">
        <v>891</v>
      </c>
      <c r="Y457" s="296">
        <v>0</v>
      </c>
      <c r="Z457" s="296" t="s">
        <v>891</v>
      </c>
      <c r="AA457" s="295" t="s">
        <v>891</v>
      </c>
      <c r="AB457" s="296">
        <v>0</v>
      </c>
      <c r="AC457" s="296"/>
      <c r="AD457" s="297" t="s">
        <v>891</v>
      </c>
      <c r="AE457" s="298" t="s">
        <v>891</v>
      </c>
      <c r="AF457" s="288">
        <v>30910</v>
      </c>
      <c r="AG457" s="291">
        <v>44967</v>
      </c>
      <c r="AH457" s="291">
        <v>38448</v>
      </c>
      <c r="AI457" s="291">
        <v>44998</v>
      </c>
      <c r="AJ457" s="291" t="s">
        <v>891</v>
      </c>
      <c r="AK457" s="283"/>
    </row>
    <row r="458" spans="1:37" hidden="1" x14ac:dyDescent="0.3">
      <c r="A458" s="282">
        <v>85798</v>
      </c>
      <c r="B458" s="283" t="s">
        <v>567</v>
      </c>
      <c r="C458" s="146" t="s">
        <v>264</v>
      </c>
      <c r="D458" s="284">
        <v>6.36</v>
      </c>
      <c r="E458" s="283"/>
      <c r="F458" s="283"/>
      <c r="G458" s="283" t="s">
        <v>891</v>
      </c>
      <c r="H458" s="285">
        <v>264</v>
      </c>
      <c r="I458" s="24">
        <v>103003</v>
      </c>
      <c r="J458" s="286">
        <v>6.36</v>
      </c>
      <c r="K458" s="285">
        <v>2</v>
      </c>
      <c r="L458" s="287">
        <v>1552.9411764705881</v>
      </c>
      <c r="M458" s="288">
        <v>0</v>
      </c>
      <c r="N458" s="286">
        <v>0</v>
      </c>
      <c r="O458" s="289" t="s">
        <v>890</v>
      </c>
      <c r="P458" s="288">
        <v>0</v>
      </c>
      <c r="Q458" s="290">
        <v>0</v>
      </c>
      <c r="R458" s="291" t="s">
        <v>891</v>
      </c>
      <c r="S458" s="283" t="s">
        <v>1283</v>
      </c>
      <c r="T458" s="44">
        <v>1</v>
      </c>
      <c r="U458" s="292">
        <v>83</v>
      </c>
      <c r="V458" s="293">
        <v>4</v>
      </c>
      <c r="W458" s="294" t="s">
        <v>891</v>
      </c>
      <c r="X458" s="295" t="s">
        <v>891</v>
      </c>
      <c r="Y458" s="296">
        <v>0</v>
      </c>
      <c r="Z458" s="296" t="s">
        <v>891</v>
      </c>
      <c r="AA458" s="295" t="s">
        <v>891</v>
      </c>
      <c r="AB458" s="296">
        <v>0</v>
      </c>
      <c r="AC458" s="296"/>
      <c r="AD458" s="297" t="s">
        <v>891</v>
      </c>
      <c r="AE458" s="298" t="s">
        <v>891</v>
      </c>
      <c r="AF458" s="288">
        <v>0</v>
      </c>
      <c r="AG458" s="291">
        <v>44055</v>
      </c>
      <c r="AH458" s="291">
        <v>38502</v>
      </c>
      <c r="AI458" s="291">
        <v>44594</v>
      </c>
      <c r="AJ458" s="291" t="s">
        <v>891</v>
      </c>
      <c r="AK458" s="283"/>
    </row>
    <row r="459" spans="1:37" hidden="1" x14ac:dyDescent="0.3">
      <c r="A459" s="282">
        <v>86891</v>
      </c>
      <c r="B459" s="283" t="s">
        <v>570</v>
      </c>
      <c r="C459" s="146" t="s">
        <v>264</v>
      </c>
      <c r="D459" s="284">
        <v>0.4</v>
      </c>
      <c r="E459" s="283"/>
      <c r="F459" s="283"/>
      <c r="G459" s="283" t="s">
        <v>891</v>
      </c>
      <c r="H459" s="285">
        <v>12840</v>
      </c>
      <c r="I459" s="24">
        <v>103003</v>
      </c>
      <c r="J459" s="286">
        <v>0.4</v>
      </c>
      <c r="K459" s="285"/>
      <c r="L459" s="287">
        <v>6420</v>
      </c>
      <c r="M459" s="288">
        <v>0</v>
      </c>
      <c r="N459" s="286">
        <v>0</v>
      </c>
      <c r="O459" s="289" t="s">
        <v>890</v>
      </c>
      <c r="P459" s="288">
        <v>0</v>
      </c>
      <c r="Q459" s="290">
        <v>0</v>
      </c>
      <c r="R459" s="291" t="s">
        <v>891</v>
      </c>
      <c r="S459" s="283" t="s">
        <v>1081</v>
      </c>
      <c r="T459" s="44">
        <v>1</v>
      </c>
      <c r="U459" s="292">
        <v>78</v>
      </c>
      <c r="V459" s="293">
        <v>2</v>
      </c>
      <c r="W459" s="294" t="s">
        <v>891</v>
      </c>
      <c r="X459" s="295" t="s">
        <v>891</v>
      </c>
      <c r="Y459" s="296">
        <v>0</v>
      </c>
      <c r="Z459" s="296" t="s">
        <v>891</v>
      </c>
      <c r="AA459" s="295" t="s">
        <v>891</v>
      </c>
      <c r="AB459" s="296">
        <v>0</v>
      </c>
      <c r="AC459" s="296"/>
      <c r="AD459" s="297" t="s">
        <v>891</v>
      </c>
      <c r="AE459" s="298" t="s">
        <v>891</v>
      </c>
      <c r="AF459" s="288">
        <v>8</v>
      </c>
      <c r="AG459" s="291" t="s">
        <v>891</v>
      </c>
      <c r="AH459" s="291">
        <v>38567</v>
      </c>
      <c r="AI459" s="291">
        <v>42142</v>
      </c>
      <c r="AJ459" s="291" t="s">
        <v>891</v>
      </c>
      <c r="AK459" s="283"/>
    </row>
    <row r="460" spans="1:37" hidden="1" x14ac:dyDescent="0.3">
      <c r="A460" s="282">
        <v>87157</v>
      </c>
      <c r="B460" s="283" t="s">
        <v>571</v>
      </c>
      <c r="C460" s="146" t="s">
        <v>561</v>
      </c>
      <c r="D460" s="284">
        <v>20.9</v>
      </c>
      <c r="E460" s="283"/>
      <c r="F460" s="283"/>
      <c r="G460" s="283" t="s">
        <v>891</v>
      </c>
      <c r="H460" s="285">
        <v>329.48</v>
      </c>
      <c r="I460" s="24">
        <v>103003</v>
      </c>
      <c r="J460" s="286">
        <v>20.9</v>
      </c>
      <c r="K460" s="285">
        <v>26</v>
      </c>
      <c r="L460" s="287">
        <v>151.83410138248848</v>
      </c>
      <c r="M460" s="288">
        <v>0</v>
      </c>
      <c r="N460" s="286">
        <v>0</v>
      </c>
      <c r="O460" s="289" t="s">
        <v>890</v>
      </c>
      <c r="P460" s="288">
        <v>0</v>
      </c>
      <c r="Q460" s="290">
        <v>0</v>
      </c>
      <c r="R460" s="291" t="s">
        <v>891</v>
      </c>
      <c r="S460" s="283" t="s">
        <v>1314</v>
      </c>
      <c r="T460" s="44">
        <v>1</v>
      </c>
      <c r="U460" s="292">
        <v>51</v>
      </c>
      <c r="V460" s="293">
        <v>19</v>
      </c>
      <c r="W460" s="294" t="s">
        <v>891</v>
      </c>
      <c r="X460" s="295" t="s">
        <v>891</v>
      </c>
      <c r="Y460" s="296">
        <v>0</v>
      </c>
      <c r="Z460" s="296" t="s">
        <v>891</v>
      </c>
      <c r="AA460" s="295" t="s">
        <v>891</v>
      </c>
      <c r="AB460" s="296">
        <v>0</v>
      </c>
      <c r="AC460" s="296"/>
      <c r="AD460" s="297" t="s">
        <v>891</v>
      </c>
      <c r="AE460" s="298" t="s">
        <v>891</v>
      </c>
      <c r="AF460" s="288">
        <v>8</v>
      </c>
      <c r="AG460" s="291">
        <v>40616</v>
      </c>
      <c r="AH460" s="291">
        <v>38580</v>
      </c>
      <c r="AI460" s="291">
        <v>40508</v>
      </c>
      <c r="AJ460" s="291" t="s">
        <v>891</v>
      </c>
      <c r="AK460" s="283"/>
    </row>
    <row r="461" spans="1:37" hidden="1" x14ac:dyDescent="0.3">
      <c r="A461" s="282">
        <v>87247</v>
      </c>
      <c r="B461" s="283" t="s">
        <v>1496</v>
      </c>
      <c r="C461" s="146" t="s">
        <v>264</v>
      </c>
      <c r="D461" s="284">
        <v>2.7</v>
      </c>
      <c r="E461" s="283"/>
      <c r="F461" s="283"/>
      <c r="G461" s="283" t="s">
        <v>891</v>
      </c>
      <c r="H461" s="285">
        <v>347</v>
      </c>
      <c r="I461" s="24">
        <v>103003</v>
      </c>
      <c r="J461" s="286">
        <v>2.7</v>
      </c>
      <c r="K461" s="285">
        <v>39</v>
      </c>
      <c r="L461" s="287">
        <v>106.76923076923077</v>
      </c>
      <c r="M461" s="288">
        <v>0</v>
      </c>
      <c r="N461" s="286">
        <v>0</v>
      </c>
      <c r="O461" s="289" t="s">
        <v>890</v>
      </c>
      <c r="P461" s="288">
        <v>0</v>
      </c>
      <c r="Q461" s="290">
        <v>0</v>
      </c>
      <c r="R461" s="291" t="s">
        <v>891</v>
      </c>
      <c r="S461" s="283" t="s">
        <v>1027</v>
      </c>
      <c r="T461" s="44">
        <v>1</v>
      </c>
      <c r="U461" s="292">
        <v>51</v>
      </c>
      <c r="V461" s="293">
        <v>12</v>
      </c>
      <c r="W461" s="294" t="s">
        <v>891</v>
      </c>
      <c r="X461" s="295" t="s">
        <v>891</v>
      </c>
      <c r="Y461" s="296">
        <v>0</v>
      </c>
      <c r="Z461" s="296" t="s">
        <v>891</v>
      </c>
      <c r="AA461" s="295" t="s">
        <v>891</v>
      </c>
      <c r="AB461" s="296">
        <v>0</v>
      </c>
      <c r="AC461" s="296"/>
      <c r="AD461" s="297" t="s">
        <v>891</v>
      </c>
      <c r="AE461" s="298" t="s">
        <v>891</v>
      </c>
      <c r="AF461" s="288">
        <v>14</v>
      </c>
      <c r="AG461" s="291">
        <v>43991</v>
      </c>
      <c r="AH461" s="291">
        <v>38581</v>
      </c>
      <c r="AI461" s="291">
        <v>44592</v>
      </c>
      <c r="AJ461" s="291" t="s">
        <v>891</v>
      </c>
      <c r="AK461" s="283"/>
    </row>
    <row r="462" spans="1:37" hidden="1" x14ac:dyDescent="0.3">
      <c r="A462" s="282">
        <v>87348</v>
      </c>
      <c r="B462" s="283" t="s">
        <v>1497</v>
      </c>
      <c r="C462" s="146" t="s">
        <v>346</v>
      </c>
      <c r="D462" s="284">
        <v>16.32</v>
      </c>
      <c r="E462" s="283"/>
      <c r="F462" s="283"/>
      <c r="G462" s="283" t="s">
        <v>891</v>
      </c>
      <c r="H462" s="285">
        <v>832</v>
      </c>
      <c r="I462" s="24">
        <v>103003</v>
      </c>
      <c r="J462" s="286">
        <v>16.32</v>
      </c>
      <c r="K462" s="285">
        <v>40</v>
      </c>
      <c r="L462" s="287">
        <v>249.84984984984982</v>
      </c>
      <c r="M462" s="288">
        <v>0</v>
      </c>
      <c r="N462" s="286">
        <v>0</v>
      </c>
      <c r="O462" s="289" t="s">
        <v>890</v>
      </c>
      <c r="P462" s="288">
        <v>0</v>
      </c>
      <c r="Q462" s="290">
        <v>0</v>
      </c>
      <c r="R462" s="291" t="s">
        <v>891</v>
      </c>
      <c r="S462" s="283" t="s">
        <v>1232</v>
      </c>
      <c r="T462" s="44">
        <v>1</v>
      </c>
      <c r="U462" s="292">
        <v>51</v>
      </c>
      <c r="V462" s="293">
        <v>13</v>
      </c>
      <c r="W462" s="294" t="s">
        <v>891</v>
      </c>
      <c r="X462" s="295" t="s">
        <v>891</v>
      </c>
      <c r="Y462" s="296">
        <v>0</v>
      </c>
      <c r="Z462" s="296" t="s">
        <v>891</v>
      </c>
      <c r="AA462" s="295" t="s">
        <v>891</v>
      </c>
      <c r="AB462" s="296">
        <v>0</v>
      </c>
      <c r="AC462" s="296"/>
      <c r="AD462" s="297" t="s">
        <v>891</v>
      </c>
      <c r="AE462" s="298" t="s">
        <v>891</v>
      </c>
      <c r="AF462" s="288">
        <v>14</v>
      </c>
      <c r="AG462" s="291">
        <v>43852</v>
      </c>
      <c r="AH462" s="291">
        <v>38583</v>
      </c>
      <c r="AI462" s="291">
        <v>44005</v>
      </c>
      <c r="AJ462" s="291" t="s">
        <v>891</v>
      </c>
      <c r="AK462" s="283"/>
    </row>
    <row r="463" spans="1:37" hidden="1" x14ac:dyDescent="0.3">
      <c r="A463" s="282">
        <v>87586</v>
      </c>
      <c r="B463" s="283" t="s">
        <v>1498</v>
      </c>
      <c r="C463" s="146" t="s">
        <v>1075</v>
      </c>
      <c r="D463" s="284">
        <v>440</v>
      </c>
      <c r="E463" s="283"/>
      <c r="F463" s="283"/>
      <c r="G463" s="283" t="s">
        <v>891</v>
      </c>
      <c r="H463" s="285">
        <v>0</v>
      </c>
      <c r="I463" s="24">
        <v>103003</v>
      </c>
      <c r="J463" s="286">
        <v>440</v>
      </c>
      <c r="K463" s="285">
        <v>41</v>
      </c>
      <c r="L463" s="287">
        <v>0</v>
      </c>
      <c r="M463" s="288">
        <v>61.56</v>
      </c>
      <c r="N463" s="286">
        <v>27086.400000000001</v>
      </c>
      <c r="O463" s="289" t="s">
        <v>890</v>
      </c>
      <c r="P463" s="288">
        <v>0</v>
      </c>
      <c r="Q463" s="290">
        <v>0</v>
      </c>
      <c r="R463" s="291" t="s">
        <v>891</v>
      </c>
      <c r="S463" s="283" t="s">
        <v>1076</v>
      </c>
      <c r="T463" s="44">
        <v>1</v>
      </c>
      <c r="U463" s="292">
        <v>76</v>
      </c>
      <c r="V463" s="293">
        <v>5</v>
      </c>
      <c r="W463" s="294" t="s">
        <v>891</v>
      </c>
      <c r="X463" s="295" t="s">
        <v>891</v>
      </c>
      <c r="Y463" s="296">
        <v>0</v>
      </c>
      <c r="Z463" s="296" t="s">
        <v>891</v>
      </c>
      <c r="AA463" s="295" t="s">
        <v>891</v>
      </c>
      <c r="AB463" s="296">
        <v>0</v>
      </c>
      <c r="AC463" s="296"/>
      <c r="AD463" s="297" t="s">
        <v>891</v>
      </c>
      <c r="AE463" s="298" t="s">
        <v>891</v>
      </c>
      <c r="AF463" s="288">
        <v>14</v>
      </c>
      <c r="AG463" s="291">
        <v>44986</v>
      </c>
      <c r="AH463" s="291">
        <v>38603</v>
      </c>
      <c r="AI463" s="291">
        <v>44916</v>
      </c>
      <c r="AJ463" s="291" t="s">
        <v>891</v>
      </c>
      <c r="AK463" s="283"/>
    </row>
    <row r="464" spans="1:37" hidden="1" x14ac:dyDescent="0.3">
      <c r="A464" s="282">
        <v>87698</v>
      </c>
      <c r="B464" s="283" t="s">
        <v>1499</v>
      </c>
      <c r="C464" s="146" t="s">
        <v>264</v>
      </c>
      <c r="D464" s="284">
        <v>3.63</v>
      </c>
      <c r="E464" s="283" t="s">
        <v>1500</v>
      </c>
      <c r="F464" s="283" t="s">
        <v>1501</v>
      </c>
      <c r="G464" s="283" t="s">
        <v>898</v>
      </c>
      <c r="H464" s="285">
        <v>12</v>
      </c>
      <c r="I464" s="24">
        <v>103003</v>
      </c>
      <c r="J464" s="286">
        <v>3.63</v>
      </c>
      <c r="K464" s="285">
        <v>15</v>
      </c>
      <c r="L464" s="287">
        <v>9.022556390977444</v>
      </c>
      <c r="M464" s="288">
        <v>11.94</v>
      </c>
      <c r="N464" s="286">
        <v>43.342199999999998</v>
      </c>
      <c r="O464" s="289" t="s">
        <v>899</v>
      </c>
      <c r="P464" s="288">
        <v>330</v>
      </c>
      <c r="Q464" s="290">
        <v>1197.9000000000001</v>
      </c>
      <c r="R464" s="291">
        <v>45377</v>
      </c>
      <c r="S464" s="283" t="s">
        <v>1442</v>
      </c>
      <c r="T464" s="44">
        <v>1</v>
      </c>
      <c r="U464" s="292">
        <v>72</v>
      </c>
      <c r="V464" s="293">
        <v>5</v>
      </c>
      <c r="W464" s="294" t="s">
        <v>891</v>
      </c>
      <c r="X464" s="295" t="s">
        <v>891</v>
      </c>
      <c r="Y464" s="296">
        <v>0</v>
      </c>
      <c r="Z464" s="296" t="s">
        <v>891</v>
      </c>
      <c r="AA464" s="295" t="s">
        <v>891</v>
      </c>
      <c r="AB464" s="296">
        <v>0</v>
      </c>
      <c r="AC464" s="296"/>
      <c r="AD464" s="297" t="s">
        <v>891</v>
      </c>
      <c r="AE464" s="298" t="s">
        <v>891</v>
      </c>
      <c r="AF464" s="288">
        <v>6</v>
      </c>
      <c r="AG464" s="291">
        <v>45075</v>
      </c>
      <c r="AH464" s="291">
        <v>38611</v>
      </c>
      <c r="AI464" s="291">
        <v>45051</v>
      </c>
      <c r="AJ464" s="291" t="s">
        <v>891</v>
      </c>
      <c r="AK464" s="283"/>
    </row>
    <row r="465" spans="1:37" hidden="1" x14ac:dyDescent="0.3">
      <c r="A465" s="282">
        <v>87699</v>
      </c>
      <c r="B465" s="283" t="s">
        <v>1502</v>
      </c>
      <c r="C465" s="146" t="s">
        <v>264</v>
      </c>
      <c r="D465" s="284">
        <v>3.18</v>
      </c>
      <c r="E465" s="283" t="s">
        <v>1500</v>
      </c>
      <c r="F465" s="283" t="s">
        <v>1501</v>
      </c>
      <c r="G465" s="283" t="s">
        <v>898</v>
      </c>
      <c r="H465" s="285">
        <v>86</v>
      </c>
      <c r="I465" s="24">
        <v>103003</v>
      </c>
      <c r="J465" s="286">
        <v>3.18</v>
      </c>
      <c r="K465" s="285">
        <v>3</v>
      </c>
      <c r="L465" s="287">
        <v>344</v>
      </c>
      <c r="M465" s="288">
        <v>0</v>
      </c>
      <c r="N465" s="286">
        <v>0</v>
      </c>
      <c r="O465" s="289" t="s">
        <v>899</v>
      </c>
      <c r="P465" s="288">
        <v>330</v>
      </c>
      <c r="Q465" s="290">
        <v>1049.4000000000001</v>
      </c>
      <c r="R465" s="291">
        <v>45377</v>
      </c>
      <c r="S465" s="283" t="s">
        <v>1442</v>
      </c>
      <c r="T465" s="44">
        <v>1</v>
      </c>
      <c r="U465" s="292">
        <v>72</v>
      </c>
      <c r="V465" s="293">
        <v>5</v>
      </c>
      <c r="W465" s="294" t="s">
        <v>891</v>
      </c>
      <c r="X465" s="295" t="s">
        <v>891</v>
      </c>
      <c r="Y465" s="296">
        <v>0</v>
      </c>
      <c r="Z465" s="296" t="s">
        <v>891</v>
      </c>
      <c r="AA465" s="295" t="s">
        <v>891</v>
      </c>
      <c r="AB465" s="296">
        <v>0</v>
      </c>
      <c r="AC465" s="296"/>
      <c r="AD465" s="297" t="s">
        <v>891</v>
      </c>
      <c r="AE465" s="298" t="s">
        <v>891</v>
      </c>
      <c r="AF465" s="288">
        <v>0</v>
      </c>
      <c r="AG465" s="291">
        <v>43279</v>
      </c>
      <c r="AH465" s="291">
        <v>38611</v>
      </c>
      <c r="AI465" s="291">
        <v>45041</v>
      </c>
      <c r="AJ465" s="291" t="s">
        <v>891</v>
      </c>
      <c r="AK465" s="283"/>
    </row>
    <row r="466" spans="1:37" hidden="1" x14ac:dyDescent="0.3">
      <c r="A466" s="282">
        <v>88718</v>
      </c>
      <c r="B466" s="283" t="s">
        <v>576</v>
      </c>
      <c r="C466" s="146" t="s">
        <v>264</v>
      </c>
      <c r="D466" s="284">
        <v>33.1</v>
      </c>
      <c r="E466" s="283"/>
      <c r="F466" s="283"/>
      <c r="G466" s="283" t="s">
        <v>891</v>
      </c>
      <c r="H466" s="285">
        <v>96</v>
      </c>
      <c r="I466" s="24">
        <v>103003</v>
      </c>
      <c r="J466" s="286">
        <v>33.1</v>
      </c>
      <c r="K466" s="285">
        <v>12</v>
      </c>
      <c r="L466" s="287">
        <v>96</v>
      </c>
      <c r="M466" s="288">
        <v>0</v>
      </c>
      <c r="N466" s="286">
        <v>0</v>
      </c>
      <c r="O466" s="289" t="s">
        <v>890</v>
      </c>
      <c r="P466" s="288">
        <v>0</v>
      </c>
      <c r="Q466" s="290">
        <v>0</v>
      </c>
      <c r="R466" s="291" t="s">
        <v>891</v>
      </c>
      <c r="S466" s="283" t="s">
        <v>1503</v>
      </c>
      <c r="T466" s="44">
        <v>1</v>
      </c>
      <c r="U466" s="292">
        <v>55</v>
      </c>
      <c r="V466" s="293">
        <v>26</v>
      </c>
      <c r="W466" s="294" t="s">
        <v>891</v>
      </c>
      <c r="X466" s="295" t="s">
        <v>891</v>
      </c>
      <c r="Y466" s="296">
        <v>0</v>
      </c>
      <c r="Z466" s="296" t="s">
        <v>891</v>
      </c>
      <c r="AA466" s="295" t="s">
        <v>891</v>
      </c>
      <c r="AB466" s="296">
        <v>0</v>
      </c>
      <c r="AC466" s="296"/>
      <c r="AD466" s="297" t="s">
        <v>891</v>
      </c>
      <c r="AE466" s="298" t="s">
        <v>891</v>
      </c>
      <c r="AF466" s="288">
        <v>4</v>
      </c>
      <c r="AG466" s="291">
        <v>44951</v>
      </c>
      <c r="AH466" s="291">
        <v>38656</v>
      </c>
      <c r="AI466" s="291">
        <v>44917</v>
      </c>
      <c r="AJ466" s="291" t="s">
        <v>891</v>
      </c>
      <c r="AK466" s="283"/>
    </row>
    <row r="467" spans="1:37" hidden="1" x14ac:dyDescent="0.3">
      <c r="A467" s="282">
        <v>88726</v>
      </c>
      <c r="B467" s="283" t="s">
        <v>1504</v>
      </c>
      <c r="C467" s="146" t="s">
        <v>264</v>
      </c>
      <c r="D467" s="284">
        <v>20</v>
      </c>
      <c r="E467" s="283"/>
      <c r="F467" s="283"/>
      <c r="G467" s="283" t="s">
        <v>891</v>
      </c>
      <c r="H467" s="285">
        <v>150</v>
      </c>
      <c r="I467" s="24">
        <v>103003</v>
      </c>
      <c r="J467" s="286">
        <v>20</v>
      </c>
      <c r="K467" s="285">
        <v>29</v>
      </c>
      <c r="L467" s="287">
        <v>54.54545454545454</v>
      </c>
      <c r="M467" s="288">
        <v>0</v>
      </c>
      <c r="N467" s="286">
        <v>0</v>
      </c>
      <c r="O467" s="289" t="s">
        <v>890</v>
      </c>
      <c r="P467" s="288">
        <v>0</v>
      </c>
      <c r="Q467" s="290">
        <v>0</v>
      </c>
      <c r="R467" s="291" t="s">
        <v>891</v>
      </c>
      <c r="S467" s="283" t="s">
        <v>1503</v>
      </c>
      <c r="T467" s="44">
        <v>1</v>
      </c>
      <c r="U467" s="292">
        <v>55</v>
      </c>
      <c r="V467" s="293">
        <v>26</v>
      </c>
      <c r="W467" s="294" t="s">
        <v>891</v>
      </c>
      <c r="X467" s="295" t="s">
        <v>891</v>
      </c>
      <c r="Y467" s="296">
        <v>0</v>
      </c>
      <c r="Z467" s="296" t="s">
        <v>891</v>
      </c>
      <c r="AA467" s="295" t="s">
        <v>891</v>
      </c>
      <c r="AB467" s="296">
        <v>0</v>
      </c>
      <c r="AC467" s="296"/>
      <c r="AD467" s="297" t="s">
        <v>891</v>
      </c>
      <c r="AE467" s="298" t="s">
        <v>891</v>
      </c>
      <c r="AF467" s="288">
        <v>12</v>
      </c>
      <c r="AG467" s="291">
        <v>44336</v>
      </c>
      <c r="AH467" s="291">
        <v>38656</v>
      </c>
      <c r="AI467" s="291">
        <v>44333</v>
      </c>
      <c r="AJ467" s="291" t="s">
        <v>891</v>
      </c>
      <c r="AK467" s="283"/>
    </row>
    <row r="468" spans="1:37" hidden="1" x14ac:dyDescent="0.3">
      <c r="A468" s="282">
        <v>88727</v>
      </c>
      <c r="B468" s="283" t="s">
        <v>1505</v>
      </c>
      <c r="C468" s="146" t="s">
        <v>264</v>
      </c>
      <c r="D468" s="284">
        <v>20.61</v>
      </c>
      <c r="E468" s="283"/>
      <c r="F468" s="283"/>
      <c r="G468" s="283" t="s">
        <v>891</v>
      </c>
      <c r="H468" s="285">
        <v>248</v>
      </c>
      <c r="I468" s="24">
        <v>103003</v>
      </c>
      <c r="J468" s="286">
        <v>20.61</v>
      </c>
      <c r="K468" s="285">
        <v>167</v>
      </c>
      <c r="L468" s="287">
        <v>15.917843388960206</v>
      </c>
      <c r="M468" s="288">
        <v>32.44</v>
      </c>
      <c r="N468" s="286">
        <v>668.58839999999998</v>
      </c>
      <c r="O468" s="289" t="s">
        <v>890</v>
      </c>
      <c r="P468" s="288">
        <v>0</v>
      </c>
      <c r="Q468" s="290">
        <v>0</v>
      </c>
      <c r="R468" s="291" t="s">
        <v>891</v>
      </c>
      <c r="S468" s="283" t="s">
        <v>1503</v>
      </c>
      <c r="T468" s="44">
        <v>1</v>
      </c>
      <c r="U468" s="292">
        <v>55</v>
      </c>
      <c r="V468" s="293">
        <v>26</v>
      </c>
      <c r="W468" s="294" t="s">
        <v>891</v>
      </c>
      <c r="X468" s="295" t="s">
        <v>891</v>
      </c>
      <c r="Y468" s="296">
        <v>0</v>
      </c>
      <c r="Z468" s="296" t="s">
        <v>891</v>
      </c>
      <c r="AA468" s="295" t="s">
        <v>891</v>
      </c>
      <c r="AB468" s="296">
        <v>0</v>
      </c>
      <c r="AC468" s="296"/>
      <c r="AD468" s="297" t="s">
        <v>891</v>
      </c>
      <c r="AE468" s="298" t="s">
        <v>891</v>
      </c>
      <c r="AF468" s="288">
        <v>62</v>
      </c>
      <c r="AG468" s="291">
        <v>44545</v>
      </c>
      <c r="AH468" s="291">
        <v>38656</v>
      </c>
      <c r="AI468" s="291">
        <v>44516</v>
      </c>
      <c r="AJ468" s="291" t="s">
        <v>891</v>
      </c>
      <c r="AK468" s="283"/>
    </row>
    <row r="469" spans="1:37" hidden="1" x14ac:dyDescent="0.3">
      <c r="A469" s="282">
        <v>88728</v>
      </c>
      <c r="B469" s="283" t="s">
        <v>1506</v>
      </c>
      <c r="C469" s="146" t="s">
        <v>264</v>
      </c>
      <c r="D469" s="284">
        <v>28</v>
      </c>
      <c r="E469" s="283"/>
      <c r="F469" s="283"/>
      <c r="G469" s="283" t="s">
        <v>891</v>
      </c>
      <c r="H469" s="285">
        <v>186</v>
      </c>
      <c r="I469" s="24">
        <v>103003</v>
      </c>
      <c r="J469" s="286">
        <v>28</v>
      </c>
      <c r="K469" s="285">
        <v>88</v>
      </c>
      <c r="L469" s="287">
        <v>21.25714285714286</v>
      </c>
      <c r="M469" s="288">
        <v>0</v>
      </c>
      <c r="N469" s="286">
        <v>0</v>
      </c>
      <c r="O469" s="289" t="s">
        <v>890</v>
      </c>
      <c r="P469" s="288">
        <v>0</v>
      </c>
      <c r="Q469" s="290">
        <v>0</v>
      </c>
      <c r="R469" s="291" t="s">
        <v>891</v>
      </c>
      <c r="S469" s="283" t="s">
        <v>1503</v>
      </c>
      <c r="T469" s="44">
        <v>1</v>
      </c>
      <c r="U469" s="292">
        <v>55</v>
      </c>
      <c r="V469" s="293">
        <v>26</v>
      </c>
      <c r="W469" s="294" t="s">
        <v>891</v>
      </c>
      <c r="X469" s="295" t="s">
        <v>891</v>
      </c>
      <c r="Y469" s="296">
        <v>0</v>
      </c>
      <c r="Z469" s="296" t="s">
        <v>891</v>
      </c>
      <c r="AA469" s="295" t="s">
        <v>891</v>
      </c>
      <c r="AB469" s="296">
        <v>0</v>
      </c>
      <c r="AC469" s="296"/>
      <c r="AD469" s="297" t="s">
        <v>891</v>
      </c>
      <c r="AE469" s="298" t="s">
        <v>891</v>
      </c>
      <c r="AF469" s="288">
        <v>36</v>
      </c>
      <c r="AG469" s="291">
        <v>44336</v>
      </c>
      <c r="AH469" s="291">
        <v>38656</v>
      </c>
      <c r="AI469" s="291">
        <v>45075</v>
      </c>
      <c r="AJ469" s="291" t="s">
        <v>891</v>
      </c>
      <c r="AK469" s="283"/>
    </row>
    <row r="470" spans="1:37" hidden="1" x14ac:dyDescent="0.3">
      <c r="A470" s="282">
        <v>88729</v>
      </c>
      <c r="B470" s="283" t="s">
        <v>1507</v>
      </c>
      <c r="C470" s="146" t="s">
        <v>264</v>
      </c>
      <c r="D470" s="284">
        <v>27.87</v>
      </c>
      <c r="E470" s="283"/>
      <c r="F470" s="283"/>
      <c r="G470" s="283" t="s">
        <v>891</v>
      </c>
      <c r="H470" s="285">
        <v>17</v>
      </c>
      <c r="I470" s="24">
        <v>103003</v>
      </c>
      <c r="J470" s="286">
        <v>27.87</v>
      </c>
      <c r="K470" s="285">
        <v>47</v>
      </c>
      <c r="L470" s="287">
        <v>4.166666666666667</v>
      </c>
      <c r="M470" s="288">
        <v>41.44</v>
      </c>
      <c r="N470" s="286">
        <v>1154.9328</v>
      </c>
      <c r="O470" s="289" t="s">
        <v>890</v>
      </c>
      <c r="P470" s="288">
        <v>0</v>
      </c>
      <c r="Q470" s="290">
        <v>0</v>
      </c>
      <c r="R470" s="291" t="s">
        <v>891</v>
      </c>
      <c r="S470" s="283" t="s">
        <v>1503</v>
      </c>
      <c r="T470" s="44">
        <v>1</v>
      </c>
      <c r="U470" s="292">
        <v>55</v>
      </c>
      <c r="V470" s="293">
        <v>26</v>
      </c>
      <c r="W470" s="294">
        <v>2442</v>
      </c>
      <c r="X470" s="295">
        <v>2023</v>
      </c>
      <c r="Y470" s="296">
        <v>15</v>
      </c>
      <c r="Z470" s="296" t="s">
        <v>891</v>
      </c>
      <c r="AA470" s="295" t="s">
        <v>891</v>
      </c>
      <c r="AB470" s="296">
        <v>0</v>
      </c>
      <c r="AC470" s="296"/>
      <c r="AD470" s="297" t="s">
        <v>891</v>
      </c>
      <c r="AE470" s="298" t="s">
        <v>891</v>
      </c>
      <c r="AF470" s="288">
        <v>16</v>
      </c>
      <c r="AG470" s="291">
        <v>44175</v>
      </c>
      <c r="AH470" s="291">
        <v>38656</v>
      </c>
      <c r="AI470" s="291">
        <v>44865</v>
      </c>
      <c r="AJ470" s="291" t="s">
        <v>891</v>
      </c>
      <c r="AK470" s="283"/>
    </row>
    <row r="471" spans="1:37" hidden="1" x14ac:dyDescent="0.3">
      <c r="A471" s="282">
        <v>88730</v>
      </c>
      <c r="B471" s="283" t="s">
        <v>1508</v>
      </c>
      <c r="C471" s="146" t="s">
        <v>264</v>
      </c>
      <c r="D471" s="284">
        <v>22.5</v>
      </c>
      <c r="E471" s="283"/>
      <c r="F471" s="283"/>
      <c r="G471" s="283" t="s">
        <v>891</v>
      </c>
      <c r="H471" s="285">
        <v>18</v>
      </c>
      <c r="I471" s="24">
        <v>103003</v>
      </c>
      <c r="J471" s="286">
        <v>22.5</v>
      </c>
      <c r="K471" s="285">
        <v>33</v>
      </c>
      <c r="L471" s="287">
        <v>6.3604240282685511</v>
      </c>
      <c r="M471" s="288">
        <v>22.94</v>
      </c>
      <c r="N471" s="286">
        <v>516.15</v>
      </c>
      <c r="O471" s="289" t="s">
        <v>890</v>
      </c>
      <c r="P471" s="288">
        <v>0</v>
      </c>
      <c r="Q471" s="290">
        <v>0</v>
      </c>
      <c r="R471" s="291" t="s">
        <v>891</v>
      </c>
      <c r="S471" s="283" t="s">
        <v>1503</v>
      </c>
      <c r="T471" s="44">
        <v>1</v>
      </c>
      <c r="U471" s="292">
        <v>55</v>
      </c>
      <c r="V471" s="293">
        <v>26</v>
      </c>
      <c r="W471" s="294">
        <v>2442</v>
      </c>
      <c r="X471" s="295">
        <v>2023</v>
      </c>
      <c r="Y471" s="296">
        <v>10</v>
      </c>
      <c r="Z471" s="296" t="s">
        <v>891</v>
      </c>
      <c r="AA471" s="295" t="s">
        <v>891</v>
      </c>
      <c r="AB471" s="296">
        <v>0</v>
      </c>
      <c r="AC471" s="296"/>
      <c r="AD471" s="297" t="s">
        <v>891</v>
      </c>
      <c r="AE471" s="298" t="s">
        <v>891</v>
      </c>
      <c r="AF471" s="288">
        <v>12</v>
      </c>
      <c r="AG471" s="291">
        <v>44874</v>
      </c>
      <c r="AH471" s="291">
        <v>38656</v>
      </c>
      <c r="AI471" s="291">
        <v>44845</v>
      </c>
      <c r="AJ471" s="291" t="s">
        <v>891</v>
      </c>
      <c r="AK471" s="283"/>
    </row>
    <row r="472" spans="1:37" hidden="1" x14ac:dyDescent="0.3">
      <c r="A472" s="282">
        <v>88731</v>
      </c>
      <c r="B472" s="283" t="s">
        <v>1509</v>
      </c>
      <c r="C472" s="146" t="s">
        <v>264</v>
      </c>
      <c r="D472" s="284">
        <v>15.28</v>
      </c>
      <c r="E472" s="283"/>
      <c r="F472" s="283"/>
      <c r="G472" s="283" t="s">
        <v>891</v>
      </c>
      <c r="H472" s="285">
        <v>40</v>
      </c>
      <c r="I472" s="24">
        <v>103003</v>
      </c>
      <c r="J472" s="286">
        <v>15.28</v>
      </c>
      <c r="K472" s="285">
        <v>1</v>
      </c>
      <c r="L472" s="287">
        <v>500</v>
      </c>
      <c r="M472" s="288">
        <v>0</v>
      </c>
      <c r="N472" s="286">
        <v>0</v>
      </c>
      <c r="O472" s="289" t="s">
        <v>890</v>
      </c>
      <c r="P472" s="288">
        <v>0</v>
      </c>
      <c r="Q472" s="290">
        <v>0</v>
      </c>
      <c r="R472" s="291" t="s">
        <v>891</v>
      </c>
      <c r="S472" s="283" t="s">
        <v>1503</v>
      </c>
      <c r="T472" s="44">
        <v>1</v>
      </c>
      <c r="U472" s="292">
        <v>55</v>
      </c>
      <c r="V472" s="293">
        <v>26</v>
      </c>
      <c r="W472" s="294" t="s">
        <v>891</v>
      </c>
      <c r="X472" s="295" t="s">
        <v>891</v>
      </c>
      <c r="Y472" s="296">
        <v>0</v>
      </c>
      <c r="Z472" s="296" t="s">
        <v>891</v>
      </c>
      <c r="AA472" s="295" t="s">
        <v>891</v>
      </c>
      <c r="AB472" s="296">
        <v>0</v>
      </c>
      <c r="AC472" s="296"/>
      <c r="AD472" s="297" t="s">
        <v>891</v>
      </c>
      <c r="AE472" s="298" t="s">
        <v>891</v>
      </c>
      <c r="AF472" s="288">
        <v>0</v>
      </c>
      <c r="AG472" s="291">
        <v>40200</v>
      </c>
      <c r="AH472" s="291">
        <v>38656</v>
      </c>
      <c r="AI472" s="291">
        <v>41040</v>
      </c>
      <c r="AJ472" s="291" t="s">
        <v>891</v>
      </c>
      <c r="AK472" s="283"/>
    </row>
    <row r="473" spans="1:37" hidden="1" x14ac:dyDescent="0.3">
      <c r="A473" s="282">
        <v>88732</v>
      </c>
      <c r="B473" s="283" t="s">
        <v>1510</v>
      </c>
      <c r="C473" s="146" t="s">
        <v>264</v>
      </c>
      <c r="D473" s="284">
        <v>19.5</v>
      </c>
      <c r="E473" s="283"/>
      <c r="F473" s="283"/>
      <c r="G473" s="283" t="s">
        <v>891</v>
      </c>
      <c r="H473" s="285">
        <v>24</v>
      </c>
      <c r="I473" s="24">
        <v>103003</v>
      </c>
      <c r="J473" s="286">
        <v>19.5</v>
      </c>
      <c r="K473" s="285">
        <v>36</v>
      </c>
      <c r="L473" s="287">
        <v>8</v>
      </c>
      <c r="M473" s="288">
        <v>20</v>
      </c>
      <c r="N473" s="286">
        <v>390</v>
      </c>
      <c r="O473" s="289" t="s">
        <v>890</v>
      </c>
      <c r="P473" s="288">
        <v>0</v>
      </c>
      <c r="Q473" s="290">
        <v>0</v>
      </c>
      <c r="R473" s="291" t="s">
        <v>891</v>
      </c>
      <c r="S473" s="283" t="s">
        <v>1503</v>
      </c>
      <c r="T473" s="44">
        <v>1</v>
      </c>
      <c r="U473" s="292">
        <v>55</v>
      </c>
      <c r="V473" s="293">
        <v>26</v>
      </c>
      <c r="W473" s="294">
        <v>2442</v>
      </c>
      <c r="X473" s="295">
        <v>2023</v>
      </c>
      <c r="Y473" s="296">
        <v>10</v>
      </c>
      <c r="Z473" s="296" t="s">
        <v>891</v>
      </c>
      <c r="AA473" s="295" t="s">
        <v>891</v>
      </c>
      <c r="AB473" s="296">
        <v>0</v>
      </c>
      <c r="AC473" s="296"/>
      <c r="AD473" s="297" t="s">
        <v>891</v>
      </c>
      <c r="AE473" s="298" t="s">
        <v>891</v>
      </c>
      <c r="AF473" s="288">
        <v>12</v>
      </c>
      <c r="AG473" s="291">
        <v>43903</v>
      </c>
      <c r="AH473" s="291">
        <v>38656</v>
      </c>
      <c r="AI473" s="291">
        <v>43892</v>
      </c>
      <c r="AJ473" s="291" t="s">
        <v>891</v>
      </c>
      <c r="AK473" s="283"/>
    </row>
    <row r="474" spans="1:37" hidden="1" x14ac:dyDescent="0.3">
      <c r="A474" s="282">
        <v>88733</v>
      </c>
      <c r="B474" s="283" t="s">
        <v>1511</v>
      </c>
      <c r="C474" s="146" t="s">
        <v>264</v>
      </c>
      <c r="D474" s="284">
        <v>28.2</v>
      </c>
      <c r="E474" s="283"/>
      <c r="F474" s="283"/>
      <c r="G474" s="283" t="s">
        <v>891</v>
      </c>
      <c r="H474" s="285">
        <v>0</v>
      </c>
      <c r="I474" s="24">
        <v>103003</v>
      </c>
      <c r="J474" s="286">
        <v>28.2</v>
      </c>
      <c r="K474" s="285">
        <v>56</v>
      </c>
      <c r="L474" s="287">
        <v>0</v>
      </c>
      <c r="M474" s="288">
        <v>68.56</v>
      </c>
      <c r="N474" s="286">
        <v>1933.3920000000001</v>
      </c>
      <c r="O474" s="289" t="s">
        <v>890</v>
      </c>
      <c r="P474" s="288">
        <v>0</v>
      </c>
      <c r="Q474" s="290">
        <v>0</v>
      </c>
      <c r="R474" s="291" t="s">
        <v>891</v>
      </c>
      <c r="S474" s="283" t="s">
        <v>1503</v>
      </c>
      <c r="T474" s="44">
        <v>1</v>
      </c>
      <c r="U474" s="292">
        <v>55</v>
      </c>
      <c r="V474" s="293">
        <v>26</v>
      </c>
      <c r="W474" s="294">
        <v>2956</v>
      </c>
      <c r="X474" s="295">
        <v>2023</v>
      </c>
      <c r="Y474" s="296">
        <v>20</v>
      </c>
      <c r="Z474" s="296" t="s">
        <v>891</v>
      </c>
      <c r="AA474" s="295" t="s">
        <v>891</v>
      </c>
      <c r="AB474" s="296">
        <v>0</v>
      </c>
      <c r="AC474" s="296"/>
      <c r="AD474" s="297" t="s">
        <v>891</v>
      </c>
      <c r="AE474" s="298" t="s">
        <v>891</v>
      </c>
      <c r="AF474" s="288">
        <v>20</v>
      </c>
      <c r="AG474" s="291">
        <v>44175</v>
      </c>
      <c r="AH474" s="291">
        <v>38656</v>
      </c>
      <c r="AI474" s="291">
        <v>44167</v>
      </c>
      <c r="AJ474" s="291" t="s">
        <v>891</v>
      </c>
      <c r="AK474" s="283"/>
    </row>
    <row r="475" spans="1:37" hidden="1" x14ac:dyDescent="0.3">
      <c r="A475" s="282">
        <v>88734</v>
      </c>
      <c r="B475" s="283" t="s">
        <v>1512</v>
      </c>
      <c r="C475" s="146" t="s">
        <v>264</v>
      </c>
      <c r="D475" s="284">
        <v>44</v>
      </c>
      <c r="E475" s="283"/>
      <c r="F475" s="283"/>
      <c r="G475" s="283" t="s">
        <v>891</v>
      </c>
      <c r="H475" s="285">
        <v>44</v>
      </c>
      <c r="I475" s="24">
        <v>103003</v>
      </c>
      <c r="J475" s="286">
        <v>44</v>
      </c>
      <c r="K475" s="285">
        <v>8</v>
      </c>
      <c r="L475" s="287">
        <v>65.671641791044777</v>
      </c>
      <c r="M475" s="288">
        <v>0</v>
      </c>
      <c r="N475" s="286">
        <v>0</v>
      </c>
      <c r="O475" s="289" t="s">
        <v>890</v>
      </c>
      <c r="P475" s="288">
        <v>0</v>
      </c>
      <c r="Q475" s="290">
        <v>0</v>
      </c>
      <c r="R475" s="291" t="s">
        <v>891</v>
      </c>
      <c r="S475" s="283" t="s">
        <v>1503</v>
      </c>
      <c r="T475" s="44">
        <v>1</v>
      </c>
      <c r="U475" s="292">
        <v>55</v>
      </c>
      <c r="V475" s="293">
        <v>26</v>
      </c>
      <c r="W475" s="294" t="s">
        <v>891</v>
      </c>
      <c r="X475" s="295" t="s">
        <v>891</v>
      </c>
      <c r="Y475" s="296">
        <v>0</v>
      </c>
      <c r="Z475" s="296" t="s">
        <v>891</v>
      </c>
      <c r="AA475" s="295" t="s">
        <v>891</v>
      </c>
      <c r="AB475" s="296">
        <v>0</v>
      </c>
      <c r="AC475" s="296"/>
      <c r="AD475" s="297" t="s">
        <v>891</v>
      </c>
      <c r="AE475" s="298" t="s">
        <v>891</v>
      </c>
      <c r="AF475" s="288">
        <v>2</v>
      </c>
      <c r="AG475" s="291">
        <v>43903</v>
      </c>
      <c r="AH475" s="291">
        <v>38656</v>
      </c>
      <c r="AI475" s="291">
        <v>44687</v>
      </c>
      <c r="AJ475" s="291" t="s">
        <v>891</v>
      </c>
      <c r="AK475" s="283"/>
    </row>
    <row r="476" spans="1:37" hidden="1" x14ac:dyDescent="0.3">
      <c r="A476" s="282">
        <v>88735</v>
      </c>
      <c r="B476" s="283" t="s">
        <v>1513</v>
      </c>
      <c r="C476" s="146" t="s">
        <v>264</v>
      </c>
      <c r="D476" s="284">
        <v>34.299999999999997</v>
      </c>
      <c r="E476" s="283"/>
      <c r="F476" s="283"/>
      <c r="G476" s="283" t="s">
        <v>891</v>
      </c>
      <c r="H476" s="285">
        <v>91</v>
      </c>
      <c r="I476" s="24">
        <v>103003</v>
      </c>
      <c r="J476" s="286">
        <v>34.299999999999997</v>
      </c>
      <c r="K476" s="285">
        <v>22</v>
      </c>
      <c r="L476" s="287">
        <v>47.395833333333329</v>
      </c>
      <c r="M476" s="288">
        <v>0</v>
      </c>
      <c r="N476" s="286">
        <v>0</v>
      </c>
      <c r="O476" s="289" t="s">
        <v>890</v>
      </c>
      <c r="P476" s="288">
        <v>0</v>
      </c>
      <c r="Q476" s="290">
        <v>0</v>
      </c>
      <c r="R476" s="291" t="s">
        <v>891</v>
      </c>
      <c r="S476" s="283" t="s">
        <v>1503</v>
      </c>
      <c r="T476" s="44">
        <v>1</v>
      </c>
      <c r="U476" s="292">
        <v>55</v>
      </c>
      <c r="V476" s="293">
        <v>26</v>
      </c>
      <c r="W476" s="294" t="s">
        <v>891</v>
      </c>
      <c r="X476" s="295" t="s">
        <v>891</v>
      </c>
      <c r="Y476" s="296">
        <v>0</v>
      </c>
      <c r="Z476" s="296" t="s">
        <v>891</v>
      </c>
      <c r="AA476" s="295" t="s">
        <v>891</v>
      </c>
      <c r="AB476" s="296">
        <v>0</v>
      </c>
      <c r="AC476" s="296"/>
      <c r="AD476" s="297" t="s">
        <v>891</v>
      </c>
      <c r="AE476" s="298" t="s">
        <v>891</v>
      </c>
      <c r="AF476" s="288">
        <v>8</v>
      </c>
      <c r="AG476" s="291">
        <v>44628</v>
      </c>
      <c r="AH476" s="291">
        <v>38656</v>
      </c>
      <c r="AI476" s="291">
        <v>44616</v>
      </c>
      <c r="AJ476" s="291" t="s">
        <v>891</v>
      </c>
      <c r="AK476" s="283"/>
    </row>
    <row r="477" spans="1:37" hidden="1" x14ac:dyDescent="0.3">
      <c r="A477" s="282">
        <v>88740</v>
      </c>
      <c r="B477" s="283" t="s">
        <v>1514</v>
      </c>
      <c r="C477" s="146" t="s">
        <v>264</v>
      </c>
      <c r="D477" s="284">
        <v>20.079999999999998</v>
      </c>
      <c r="E477" s="283"/>
      <c r="F477" s="283"/>
      <c r="G477" s="283" t="s">
        <v>891</v>
      </c>
      <c r="H477" s="285">
        <v>76</v>
      </c>
      <c r="I477" s="24">
        <v>103003</v>
      </c>
      <c r="J477" s="286">
        <v>20.079999999999998</v>
      </c>
      <c r="K477" s="285">
        <v>86</v>
      </c>
      <c r="L477" s="287">
        <v>10.482758620689655</v>
      </c>
      <c r="M477" s="288">
        <v>54.5</v>
      </c>
      <c r="N477" s="286">
        <v>1094.3599999999999</v>
      </c>
      <c r="O477" s="289" t="s">
        <v>890</v>
      </c>
      <c r="P477" s="288">
        <v>0</v>
      </c>
      <c r="Q477" s="290">
        <v>0</v>
      </c>
      <c r="R477" s="291" t="s">
        <v>891</v>
      </c>
      <c r="S477" s="283" t="s">
        <v>1503</v>
      </c>
      <c r="T477" s="44">
        <v>1</v>
      </c>
      <c r="U477" s="292">
        <v>55</v>
      </c>
      <c r="V477" s="293">
        <v>26</v>
      </c>
      <c r="W477" s="294" t="s">
        <v>891</v>
      </c>
      <c r="X477" s="295" t="s">
        <v>891</v>
      </c>
      <c r="Y477" s="296">
        <v>0</v>
      </c>
      <c r="Z477" s="296" t="s">
        <v>891</v>
      </c>
      <c r="AA477" s="295" t="s">
        <v>891</v>
      </c>
      <c r="AB477" s="296">
        <v>0</v>
      </c>
      <c r="AC477" s="296"/>
      <c r="AD477" s="297" t="s">
        <v>891</v>
      </c>
      <c r="AE477" s="298" t="s">
        <v>891</v>
      </c>
      <c r="AF477" s="288">
        <v>30</v>
      </c>
      <c r="AG477" s="291">
        <v>41173</v>
      </c>
      <c r="AH477" s="291">
        <v>38656</v>
      </c>
      <c r="AI477" s="291">
        <v>44291</v>
      </c>
      <c r="AJ477" s="291" t="s">
        <v>891</v>
      </c>
      <c r="AK477" s="283"/>
    </row>
    <row r="478" spans="1:37" hidden="1" x14ac:dyDescent="0.3">
      <c r="A478" s="282">
        <v>88744</v>
      </c>
      <c r="B478" s="283" t="s">
        <v>1515</v>
      </c>
      <c r="C478" s="146" t="s">
        <v>264</v>
      </c>
      <c r="D478" s="284">
        <v>44</v>
      </c>
      <c r="E478" s="283"/>
      <c r="F478" s="283"/>
      <c r="G478" s="283" t="s">
        <v>891</v>
      </c>
      <c r="H478" s="285">
        <v>32</v>
      </c>
      <c r="I478" s="24">
        <v>103003</v>
      </c>
      <c r="J478" s="286">
        <v>44</v>
      </c>
      <c r="K478" s="285">
        <v>17</v>
      </c>
      <c r="L478" s="287">
        <v>21.333333333333332</v>
      </c>
      <c r="M478" s="288">
        <v>0</v>
      </c>
      <c r="N478" s="286">
        <v>0</v>
      </c>
      <c r="O478" s="289" t="s">
        <v>890</v>
      </c>
      <c r="P478" s="288">
        <v>0</v>
      </c>
      <c r="Q478" s="290">
        <v>0</v>
      </c>
      <c r="R478" s="291" t="s">
        <v>891</v>
      </c>
      <c r="S478" s="283" t="s">
        <v>1503</v>
      </c>
      <c r="T478" s="44">
        <v>1</v>
      </c>
      <c r="U478" s="292">
        <v>55</v>
      </c>
      <c r="V478" s="293">
        <v>26</v>
      </c>
      <c r="W478" s="294" t="s">
        <v>891</v>
      </c>
      <c r="X478" s="295" t="s">
        <v>891</v>
      </c>
      <c r="Y478" s="296">
        <v>0</v>
      </c>
      <c r="Z478" s="296" t="s">
        <v>891</v>
      </c>
      <c r="AA478" s="295" t="s">
        <v>891</v>
      </c>
      <c r="AB478" s="296">
        <v>0</v>
      </c>
      <c r="AC478" s="296"/>
      <c r="AD478" s="297" t="s">
        <v>891</v>
      </c>
      <c r="AE478" s="298" t="s">
        <v>891</v>
      </c>
      <c r="AF478" s="288">
        <v>6</v>
      </c>
      <c r="AG478" s="291">
        <v>44509</v>
      </c>
      <c r="AH478" s="291">
        <v>38656</v>
      </c>
      <c r="AI478" s="291">
        <v>44687</v>
      </c>
      <c r="AJ478" s="291" t="s">
        <v>891</v>
      </c>
      <c r="AK478" s="283"/>
    </row>
    <row r="479" spans="1:37" hidden="1" x14ac:dyDescent="0.3">
      <c r="A479" s="282">
        <v>88745</v>
      </c>
      <c r="B479" s="283" t="s">
        <v>1516</v>
      </c>
      <c r="C479" s="146" t="s">
        <v>264</v>
      </c>
      <c r="D479" s="284">
        <v>80</v>
      </c>
      <c r="E479" s="283"/>
      <c r="F479" s="283"/>
      <c r="G479" s="283" t="s">
        <v>891</v>
      </c>
      <c r="H479" s="285">
        <v>17</v>
      </c>
      <c r="I479" s="24">
        <v>103003</v>
      </c>
      <c r="J479" s="286">
        <v>80</v>
      </c>
      <c r="K479" s="285">
        <v>15</v>
      </c>
      <c r="L479" s="287">
        <v>13.6</v>
      </c>
      <c r="M479" s="288">
        <v>0</v>
      </c>
      <c r="N479" s="286">
        <v>0</v>
      </c>
      <c r="O479" s="289" t="s">
        <v>890</v>
      </c>
      <c r="P479" s="288">
        <v>0</v>
      </c>
      <c r="Q479" s="290">
        <v>0</v>
      </c>
      <c r="R479" s="291" t="s">
        <v>891</v>
      </c>
      <c r="S479" s="283" t="s">
        <v>1503</v>
      </c>
      <c r="T479" s="44">
        <v>1</v>
      </c>
      <c r="U479" s="292">
        <v>55</v>
      </c>
      <c r="V479" s="293">
        <v>26</v>
      </c>
      <c r="W479" s="294">
        <v>2678</v>
      </c>
      <c r="X479" s="295">
        <v>2023</v>
      </c>
      <c r="Y479" s="296">
        <v>70</v>
      </c>
      <c r="Z479" s="296" t="s">
        <v>891</v>
      </c>
      <c r="AA479" s="295" t="s">
        <v>891</v>
      </c>
      <c r="AB479" s="296">
        <v>0</v>
      </c>
      <c r="AC479" s="296"/>
      <c r="AD479" s="297" t="s">
        <v>891</v>
      </c>
      <c r="AE479" s="298" t="s">
        <v>891</v>
      </c>
      <c r="AF479" s="288">
        <v>6</v>
      </c>
      <c r="AG479" s="291">
        <v>44855</v>
      </c>
      <c r="AH479" s="291">
        <v>38656</v>
      </c>
      <c r="AI479" s="291">
        <v>44845</v>
      </c>
      <c r="AJ479" s="291" t="s">
        <v>891</v>
      </c>
      <c r="AK479" s="283"/>
    </row>
    <row r="480" spans="1:37" hidden="1" x14ac:dyDescent="0.3">
      <c r="A480" s="282">
        <v>88746</v>
      </c>
      <c r="B480" s="283" t="s">
        <v>1517</v>
      </c>
      <c r="C480" s="146" t="s">
        <v>264</v>
      </c>
      <c r="D480" s="284">
        <v>158.69999999999999</v>
      </c>
      <c r="E480" s="283"/>
      <c r="F480" s="283"/>
      <c r="G480" s="283" t="s">
        <v>891</v>
      </c>
      <c r="H480" s="285">
        <v>42</v>
      </c>
      <c r="I480" s="24">
        <v>103003</v>
      </c>
      <c r="J480" s="286">
        <v>158.69999999999999</v>
      </c>
      <c r="K480" s="285">
        <v>9</v>
      </c>
      <c r="L480" s="287">
        <v>56</v>
      </c>
      <c r="M480" s="288">
        <v>0</v>
      </c>
      <c r="N480" s="286">
        <v>0</v>
      </c>
      <c r="O480" s="289" t="s">
        <v>890</v>
      </c>
      <c r="P480" s="288">
        <v>0</v>
      </c>
      <c r="Q480" s="290">
        <v>0</v>
      </c>
      <c r="R480" s="291" t="s">
        <v>891</v>
      </c>
      <c r="S480" s="283" t="s">
        <v>1503</v>
      </c>
      <c r="T480" s="44">
        <v>1</v>
      </c>
      <c r="U480" s="292">
        <v>55</v>
      </c>
      <c r="V480" s="293">
        <v>26</v>
      </c>
      <c r="W480" s="294" t="s">
        <v>891</v>
      </c>
      <c r="X480" s="295" t="s">
        <v>891</v>
      </c>
      <c r="Y480" s="296">
        <v>0</v>
      </c>
      <c r="Z480" s="296" t="s">
        <v>891</v>
      </c>
      <c r="AA480" s="295" t="s">
        <v>891</v>
      </c>
      <c r="AB480" s="296">
        <v>0</v>
      </c>
      <c r="AC480" s="296"/>
      <c r="AD480" s="297" t="s">
        <v>891</v>
      </c>
      <c r="AE480" s="298" t="s">
        <v>891</v>
      </c>
      <c r="AF480" s="288">
        <v>4</v>
      </c>
      <c r="AG480" s="291">
        <v>43818</v>
      </c>
      <c r="AH480" s="291">
        <v>38656</v>
      </c>
      <c r="AI480" s="291">
        <v>44923</v>
      </c>
      <c r="AJ480" s="291" t="s">
        <v>891</v>
      </c>
      <c r="AK480" s="283"/>
    </row>
    <row r="481" spans="1:37" hidden="1" x14ac:dyDescent="0.3">
      <c r="A481" s="282">
        <v>88747</v>
      </c>
      <c r="B481" s="283" t="s">
        <v>1518</v>
      </c>
      <c r="C481" s="146" t="s">
        <v>264</v>
      </c>
      <c r="D481" s="284">
        <v>205</v>
      </c>
      <c r="E481" s="283"/>
      <c r="F481" s="283"/>
      <c r="G481" s="283" t="s">
        <v>891</v>
      </c>
      <c r="H481" s="285">
        <v>7</v>
      </c>
      <c r="I481" s="24">
        <v>103003</v>
      </c>
      <c r="J481" s="286">
        <v>205</v>
      </c>
      <c r="K481" s="285">
        <v>6</v>
      </c>
      <c r="L481" s="287">
        <v>14</v>
      </c>
      <c r="M481" s="288">
        <v>2</v>
      </c>
      <c r="N481" s="286">
        <v>410</v>
      </c>
      <c r="O481" s="289" t="s">
        <v>890</v>
      </c>
      <c r="P481" s="288">
        <v>0</v>
      </c>
      <c r="Q481" s="290">
        <v>0</v>
      </c>
      <c r="R481" s="291" t="s">
        <v>891</v>
      </c>
      <c r="S481" s="283" t="s">
        <v>1503</v>
      </c>
      <c r="T481" s="44">
        <v>1</v>
      </c>
      <c r="U481" s="292">
        <v>55</v>
      </c>
      <c r="V481" s="293">
        <v>26</v>
      </c>
      <c r="W481" s="294" t="s">
        <v>891</v>
      </c>
      <c r="X481" s="295" t="s">
        <v>891</v>
      </c>
      <c r="Y481" s="296">
        <v>0</v>
      </c>
      <c r="Z481" s="296" t="s">
        <v>891</v>
      </c>
      <c r="AA481" s="295" t="s">
        <v>891</v>
      </c>
      <c r="AB481" s="296">
        <v>0</v>
      </c>
      <c r="AC481" s="296"/>
      <c r="AD481" s="297" t="s">
        <v>891</v>
      </c>
      <c r="AE481" s="298" t="s">
        <v>891</v>
      </c>
      <c r="AF481" s="288">
        <v>2</v>
      </c>
      <c r="AG481" s="291">
        <v>44649</v>
      </c>
      <c r="AH481" s="291">
        <v>38656</v>
      </c>
      <c r="AI481" s="291">
        <v>44687</v>
      </c>
      <c r="AJ481" s="291" t="s">
        <v>891</v>
      </c>
      <c r="AK481" s="283"/>
    </row>
    <row r="482" spans="1:37" hidden="1" x14ac:dyDescent="0.3">
      <c r="A482" s="282">
        <v>88838</v>
      </c>
      <c r="B482" s="283" t="s">
        <v>1519</v>
      </c>
      <c r="C482" s="146" t="s">
        <v>381</v>
      </c>
      <c r="D482" s="284">
        <v>0.63</v>
      </c>
      <c r="E482" s="283"/>
      <c r="F482" s="283"/>
      <c r="G482" s="283" t="s">
        <v>891</v>
      </c>
      <c r="H482" s="285">
        <v>716</v>
      </c>
      <c r="I482" s="24">
        <v>103003</v>
      </c>
      <c r="J482" s="286">
        <v>0.63</v>
      </c>
      <c r="K482" s="285">
        <v>2032</v>
      </c>
      <c r="L482" s="287">
        <v>2.5419817516952463</v>
      </c>
      <c r="M482" s="288">
        <v>2354.06</v>
      </c>
      <c r="N482" s="286">
        <v>1483.0578</v>
      </c>
      <c r="O482" s="289" t="s">
        <v>890</v>
      </c>
      <c r="P482" s="288">
        <v>0</v>
      </c>
      <c r="Q482" s="290">
        <v>0</v>
      </c>
      <c r="R482" s="291" t="s">
        <v>891</v>
      </c>
      <c r="S482" s="283" t="s">
        <v>1002</v>
      </c>
      <c r="T482" s="44">
        <v>1</v>
      </c>
      <c r="U482" s="292">
        <v>83</v>
      </c>
      <c r="V482" s="293">
        <v>2</v>
      </c>
      <c r="W482" s="294">
        <v>2659</v>
      </c>
      <c r="X482" s="295">
        <v>2023</v>
      </c>
      <c r="Y482" s="296">
        <v>2000</v>
      </c>
      <c r="Z482" s="296" t="s">
        <v>891</v>
      </c>
      <c r="AA482" s="295" t="s">
        <v>891</v>
      </c>
      <c r="AB482" s="296">
        <v>0</v>
      </c>
      <c r="AC482" s="296"/>
      <c r="AD482" s="297" t="s">
        <v>891</v>
      </c>
      <c r="AE482" s="298" t="s">
        <v>891</v>
      </c>
      <c r="AF482" s="288">
        <v>1126</v>
      </c>
      <c r="AG482" s="291">
        <v>44946</v>
      </c>
      <c r="AH482" s="291">
        <v>38663</v>
      </c>
      <c r="AI482" s="291">
        <v>45132</v>
      </c>
      <c r="AJ482" s="291" t="s">
        <v>891</v>
      </c>
      <c r="AK482" s="283"/>
    </row>
    <row r="483" spans="1:37" hidden="1" x14ac:dyDescent="0.3">
      <c r="A483" s="282">
        <v>88839</v>
      </c>
      <c r="B483" s="283" t="s">
        <v>1520</v>
      </c>
      <c r="C483" s="146" t="s">
        <v>288</v>
      </c>
      <c r="D483" s="284">
        <v>85</v>
      </c>
      <c r="E483" s="283"/>
      <c r="F483" s="283"/>
      <c r="G483" s="283" t="s">
        <v>891</v>
      </c>
      <c r="H483" s="285">
        <v>13</v>
      </c>
      <c r="I483" s="24">
        <v>103003</v>
      </c>
      <c r="J483" s="286">
        <v>85</v>
      </c>
      <c r="K483" s="285">
        <v>39</v>
      </c>
      <c r="L483" s="287">
        <v>3.6312849162011176</v>
      </c>
      <c r="M483" s="288">
        <v>51.44</v>
      </c>
      <c r="N483" s="286">
        <v>4372.3999999999996</v>
      </c>
      <c r="O483" s="289" t="s">
        <v>890</v>
      </c>
      <c r="P483" s="288">
        <v>0</v>
      </c>
      <c r="Q483" s="290">
        <v>0</v>
      </c>
      <c r="R483" s="291" t="s">
        <v>891</v>
      </c>
      <c r="S483" s="283" t="s">
        <v>1521</v>
      </c>
      <c r="T483" s="44">
        <v>1</v>
      </c>
      <c r="U483" s="292">
        <v>76</v>
      </c>
      <c r="V483" s="293">
        <v>13</v>
      </c>
      <c r="W483" s="294" t="s">
        <v>891</v>
      </c>
      <c r="X483" s="295" t="s">
        <v>891</v>
      </c>
      <c r="Y483" s="296">
        <v>0</v>
      </c>
      <c r="Z483" s="296" t="s">
        <v>891</v>
      </c>
      <c r="AA483" s="295" t="s">
        <v>891</v>
      </c>
      <c r="AB483" s="296">
        <v>0</v>
      </c>
      <c r="AC483" s="296"/>
      <c r="AD483" s="297" t="s">
        <v>891</v>
      </c>
      <c r="AE483" s="298" t="s">
        <v>891</v>
      </c>
      <c r="AF483" s="288">
        <v>14</v>
      </c>
      <c r="AG483" s="291">
        <v>44613</v>
      </c>
      <c r="AH483" s="291">
        <v>38663</v>
      </c>
      <c r="AI483" s="291">
        <v>44586</v>
      </c>
      <c r="AJ483" s="291" t="s">
        <v>891</v>
      </c>
      <c r="AK483" s="283"/>
    </row>
    <row r="484" spans="1:37" hidden="1" x14ac:dyDescent="0.3">
      <c r="A484" s="282">
        <v>88849</v>
      </c>
      <c r="B484" s="283" t="s">
        <v>1522</v>
      </c>
      <c r="C484" s="146" t="s">
        <v>321</v>
      </c>
      <c r="D484" s="284">
        <v>15.4</v>
      </c>
      <c r="E484" s="283"/>
      <c r="F484" s="283"/>
      <c r="G484" s="283" t="s">
        <v>891</v>
      </c>
      <c r="H484" s="285">
        <v>563</v>
      </c>
      <c r="I484" s="24">
        <v>103003</v>
      </c>
      <c r="J484" s="286">
        <v>15.4</v>
      </c>
      <c r="K484" s="285">
        <v>451</v>
      </c>
      <c r="L484" s="287">
        <v>14.847046413502111</v>
      </c>
      <c r="M484" s="288">
        <v>0</v>
      </c>
      <c r="N484" s="286">
        <v>0</v>
      </c>
      <c r="O484" s="289" t="s">
        <v>890</v>
      </c>
      <c r="P484" s="288">
        <v>0</v>
      </c>
      <c r="Q484" s="290">
        <v>0</v>
      </c>
      <c r="R484" s="291" t="s">
        <v>891</v>
      </c>
      <c r="S484" s="283" t="s">
        <v>1187</v>
      </c>
      <c r="T484" s="44">
        <v>1</v>
      </c>
      <c r="U484" s="292">
        <v>67</v>
      </c>
      <c r="V484" s="293">
        <v>5</v>
      </c>
      <c r="W484" s="294">
        <v>2488</v>
      </c>
      <c r="X484" s="295">
        <v>2023</v>
      </c>
      <c r="Y484" s="296">
        <v>1000</v>
      </c>
      <c r="Z484" s="296" t="s">
        <v>891</v>
      </c>
      <c r="AA484" s="295" t="s">
        <v>891</v>
      </c>
      <c r="AB484" s="296">
        <v>0</v>
      </c>
      <c r="AC484" s="296"/>
      <c r="AD484" s="297" t="s">
        <v>891</v>
      </c>
      <c r="AE484" s="298" t="s">
        <v>891</v>
      </c>
      <c r="AF484" s="288">
        <v>152</v>
      </c>
      <c r="AG484" s="291">
        <v>44154</v>
      </c>
      <c r="AH484" s="291">
        <v>38664</v>
      </c>
      <c r="AI484" s="291">
        <v>44125</v>
      </c>
      <c r="AJ484" s="291" t="s">
        <v>891</v>
      </c>
      <c r="AK484" s="283"/>
    </row>
    <row r="485" spans="1:37" hidden="1" x14ac:dyDescent="0.3">
      <c r="A485" s="282">
        <v>88856</v>
      </c>
      <c r="B485" s="283" t="s">
        <v>1523</v>
      </c>
      <c r="C485" s="146" t="s">
        <v>346</v>
      </c>
      <c r="D485" s="284">
        <v>104.74</v>
      </c>
      <c r="E485" s="283"/>
      <c r="F485" s="283"/>
      <c r="G485" s="283" t="s">
        <v>891</v>
      </c>
      <c r="H485" s="285">
        <v>450</v>
      </c>
      <c r="I485" s="24">
        <v>103003</v>
      </c>
      <c r="J485" s="286">
        <v>104.74</v>
      </c>
      <c r="K485" s="285">
        <v>225</v>
      </c>
      <c r="L485" s="287">
        <v>22.5</v>
      </c>
      <c r="M485" s="288">
        <v>0</v>
      </c>
      <c r="N485" s="286">
        <v>0</v>
      </c>
      <c r="O485" s="289" t="s">
        <v>890</v>
      </c>
      <c r="P485" s="288">
        <v>0</v>
      </c>
      <c r="Q485" s="290">
        <v>0</v>
      </c>
      <c r="R485" s="291" t="s">
        <v>891</v>
      </c>
      <c r="S485" s="283" t="s">
        <v>1342</v>
      </c>
      <c r="T485" s="44">
        <v>1</v>
      </c>
      <c r="U485" s="292">
        <v>69</v>
      </c>
      <c r="V485" s="293">
        <v>2</v>
      </c>
      <c r="W485" s="294" t="s">
        <v>891</v>
      </c>
      <c r="X485" s="295" t="s">
        <v>891</v>
      </c>
      <c r="Y485" s="296">
        <v>0</v>
      </c>
      <c r="Z485" s="296" t="s">
        <v>891</v>
      </c>
      <c r="AA485" s="295" t="s">
        <v>891</v>
      </c>
      <c r="AB485" s="296">
        <v>0</v>
      </c>
      <c r="AC485" s="296"/>
      <c r="AD485" s="297" t="s">
        <v>891</v>
      </c>
      <c r="AE485" s="298" t="s">
        <v>891</v>
      </c>
      <c r="AF485" s="288">
        <v>80</v>
      </c>
      <c r="AG485" s="291">
        <v>44592</v>
      </c>
      <c r="AH485" s="291">
        <v>38664</v>
      </c>
      <c r="AI485" s="291">
        <v>44578</v>
      </c>
      <c r="AJ485" s="291" t="s">
        <v>891</v>
      </c>
      <c r="AK485" s="283"/>
    </row>
    <row r="486" spans="1:37" hidden="1" x14ac:dyDescent="0.3">
      <c r="A486" s="282">
        <v>88876</v>
      </c>
      <c r="B486" s="283" t="s">
        <v>1524</v>
      </c>
      <c r="C486" s="146" t="s">
        <v>264</v>
      </c>
      <c r="D486" s="284">
        <v>12.35</v>
      </c>
      <c r="E486" s="283"/>
      <c r="F486" s="283"/>
      <c r="G486" s="283" t="s">
        <v>891</v>
      </c>
      <c r="H486" s="285">
        <v>692</v>
      </c>
      <c r="I486" s="24">
        <v>103003</v>
      </c>
      <c r="J486" s="286">
        <v>12.35</v>
      </c>
      <c r="K486" s="285">
        <v>300</v>
      </c>
      <c r="L486" s="287">
        <v>27.68</v>
      </c>
      <c r="M486" s="288">
        <v>0</v>
      </c>
      <c r="N486" s="286">
        <v>0</v>
      </c>
      <c r="O486" s="289" t="s">
        <v>890</v>
      </c>
      <c r="P486" s="288">
        <v>0</v>
      </c>
      <c r="Q486" s="290">
        <v>0</v>
      </c>
      <c r="R486" s="291" t="s">
        <v>891</v>
      </c>
      <c r="S486" s="283" t="s">
        <v>1219</v>
      </c>
      <c r="T486" s="44">
        <v>1</v>
      </c>
      <c r="U486" s="292">
        <v>51</v>
      </c>
      <c r="V486" s="293">
        <v>26</v>
      </c>
      <c r="W486" s="294" t="s">
        <v>891</v>
      </c>
      <c r="X486" s="295" t="s">
        <v>891</v>
      </c>
      <c r="Y486" s="296">
        <v>0</v>
      </c>
      <c r="Z486" s="296" t="s">
        <v>891</v>
      </c>
      <c r="AA486" s="295" t="s">
        <v>891</v>
      </c>
      <c r="AB486" s="296">
        <v>0</v>
      </c>
      <c r="AC486" s="296"/>
      <c r="AD486" s="297" t="s">
        <v>891</v>
      </c>
      <c r="AE486" s="298" t="s">
        <v>891</v>
      </c>
      <c r="AF486" s="288">
        <v>100</v>
      </c>
      <c r="AG486" s="291">
        <v>44553</v>
      </c>
      <c r="AH486" s="291">
        <v>38664</v>
      </c>
      <c r="AI486" s="291">
        <v>44929</v>
      </c>
      <c r="AJ486" s="291" t="s">
        <v>891</v>
      </c>
      <c r="AK486" s="283"/>
    </row>
    <row r="487" spans="1:37" hidden="1" x14ac:dyDescent="0.3">
      <c r="A487" s="282">
        <v>89194</v>
      </c>
      <c r="B487" s="283" t="s">
        <v>1525</v>
      </c>
      <c r="C487" s="146" t="s">
        <v>264</v>
      </c>
      <c r="D487" s="284">
        <v>76.900000000000006</v>
      </c>
      <c r="E487" s="283"/>
      <c r="F487" s="283"/>
      <c r="G487" s="283" t="s">
        <v>891</v>
      </c>
      <c r="H487" s="285">
        <v>0</v>
      </c>
      <c r="I487" s="24">
        <v>103003</v>
      </c>
      <c r="J487" s="286">
        <v>76.900000000000006</v>
      </c>
      <c r="K487" s="285">
        <v>730</v>
      </c>
      <c r="L487" s="287">
        <v>0</v>
      </c>
      <c r="M487" s="288">
        <v>1012</v>
      </c>
      <c r="N487" s="286">
        <v>77822.8</v>
      </c>
      <c r="O487" s="289" t="s">
        <v>890</v>
      </c>
      <c r="P487" s="288">
        <v>0</v>
      </c>
      <c r="Q487" s="290">
        <v>0</v>
      </c>
      <c r="R487" s="291" t="s">
        <v>891</v>
      </c>
      <c r="S487" s="283" t="s">
        <v>1526</v>
      </c>
      <c r="T487" s="44">
        <v>1</v>
      </c>
      <c r="U487" s="292">
        <v>73</v>
      </c>
      <c r="V487" s="293">
        <v>4</v>
      </c>
      <c r="W487" s="294">
        <v>6284</v>
      </c>
      <c r="X487" s="295">
        <v>2023</v>
      </c>
      <c r="Y487" s="296">
        <v>500</v>
      </c>
      <c r="Z487" s="296" t="s">
        <v>891</v>
      </c>
      <c r="AA487" s="295" t="s">
        <v>891</v>
      </c>
      <c r="AB487" s="296">
        <v>0</v>
      </c>
      <c r="AC487" s="296"/>
      <c r="AD487" s="297" t="s">
        <v>891</v>
      </c>
      <c r="AE487" s="298" t="s">
        <v>891</v>
      </c>
      <c r="AF487" s="288">
        <v>336</v>
      </c>
      <c r="AG487" s="291">
        <v>44796</v>
      </c>
      <c r="AH487" s="291">
        <v>38688</v>
      </c>
      <c r="AI487" s="291">
        <v>45079</v>
      </c>
      <c r="AJ487" s="291" t="s">
        <v>891</v>
      </c>
      <c r="AK487" s="283"/>
    </row>
    <row r="488" spans="1:37" hidden="1" x14ac:dyDescent="0.3">
      <c r="A488" s="282">
        <v>89863</v>
      </c>
      <c r="B488" s="283" t="s">
        <v>1527</v>
      </c>
      <c r="C488" s="146" t="s">
        <v>270</v>
      </c>
      <c r="D488" s="284">
        <v>23.33</v>
      </c>
      <c r="E488" s="283"/>
      <c r="F488" s="283"/>
      <c r="G488" s="283" t="s">
        <v>891</v>
      </c>
      <c r="H488" s="285">
        <v>357</v>
      </c>
      <c r="I488" s="24">
        <v>103003</v>
      </c>
      <c r="J488" s="286">
        <v>23.33</v>
      </c>
      <c r="K488" s="285">
        <v>124</v>
      </c>
      <c r="L488" s="287">
        <v>27.825409197194073</v>
      </c>
      <c r="M488" s="288">
        <v>0</v>
      </c>
      <c r="N488" s="286">
        <v>0</v>
      </c>
      <c r="O488" s="289" t="s">
        <v>890</v>
      </c>
      <c r="P488" s="288">
        <v>0</v>
      </c>
      <c r="Q488" s="290">
        <v>0</v>
      </c>
      <c r="R488" s="291" t="s">
        <v>891</v>
      </c>
      <c r="S488" s="283" t="s">
        <v>1528</v>
      </c>
      <c r="T488" s="44">
        <v>1</v>
      </c>
      <c r="U488" s="292">
        <v>67</v>
      </c>
      <c r="V488" s="293">
        <v>3</v>
      </c>
      <c r="W488" s="294" t="s">
        <v>891</v>
      </c>
      <c r="X488" s="295" t="s">
        <v>891</v>
      </c>
      <c r="Y488" s="296">
        <v>0</v>
      </c>
      <c r="Z488" s="296" t="s">
        <v>891</v>
      </c>
      <c r="AA488" s="295" t="s">
        <v>891</v>
      </c>
      <c r="AB488" s="296">
        <v>0</v>
      </c>
      <c r="AC488" s="296"/>
      <c r="AD488" s="297" t="s">
        <v>891</v>
      </c>
      <c r="AE488" s="298" t="s">
        <v>891</v>
      </c>
      <c r="AF488" s="288">
        <v>52</v>
      </c>
      <c r="AG488" s="291">
        <v>43864</v>
      </c>
      <c r="AH488" s="291">
        <v>38743</v>
      </c>
      <c r="AI488" s="291">
        <v>45175</v>
      </c>
      <c r="AJ488" s="291" t="s">
        <v>891</v>
      </c>
      <c r="AK488" s="283"/>
    </row>
    <row r="489" spans="1:37" hidden="1" x14ac:dyDescent="0.3">
      <c r="A489" s="282">
        <v>89864</v>
      </c>
      <c r="B489" s="283" t="s">
        <v>1529</v>
      </c>
      <c r="C489" s="146" t="s">
        <v>270</v>
      </c>
      <c r="D489" s="284">
        <v>26.51</v>
      </c>
      <c r="E489" s="283"/>
      <c r="F489" s="283"/>
      <c r="G489" s="283" t="s">
        <v>891</v>
      </c>
      <c r="H489" s="285">
        <v>774</v>
      </c>
      <c r="I489" s="24">
        <v>103003</v>
      </c>
      <c r="J489" s="286">
        <v>26.51</v>
      </c>
      <c r="K489" s="285">
        <v>46</v>
      </c>
      <c r="L489" s="287">
        <v>202.088772845953</v>
      </c>
      <c r="M489" s="288">
        <v>0</v>
      </c>
      <c r="N489" s="286">
        <v>0</v>
      </c>
      <c r="O489" s="289" t="s">
        <v>890</v>
      </c>
      <c r="P489" s="288">
        <v>0</v>
      </c>
      <c r="Q489" s="290">
        <v>0</v>
      </c>
      <c r="R489" s="291" t="s">
        <v>891</v>
      </c>
      <c r="S489" s="283" t="s">
        <v>1528</v>
      </c>
      <c r="T489" s="44">
        <v>1</v>
      </c>
      <c r="U489" s="292">
        <v>67</v>
      </c>
      <c r="V489" s="293">
        <v>3</v>
      </c>
      <c r="W489" s="294" t="s">
        <v>891</v>
      </c>
      <c r="X489" s="295" t="s">
        <v>891</v>
      </c>
      <c r="Y489" s="296">
        <v>0</v>
      </c>
      <c r="Z489" s="296" t="s">
        <v>891</v>
      </c>
      <c r="AA489" s="295" t="s">
        <v>891</v>
      </c>
      <c r="AB489" s="296">
        <v>0</v>
      </c>
      <c r="AC489" s="296"/>
      <c r="AD489" s="297" t="s">
        <v>891</v>
      </c>
      <c r="AE489" s="298" t="s">
        <v>891</v>
      </c>
      <c r="AF489" s="288">
        <v>16</v>
      </c>
      <c r="AG489" s="291">
        <v>43853</v>
      </c>
      <c r="AH489" s="291">
        <v>38743</v>
      </c>
      <c r="AI489" s="291">
        <v>45175</v>
      </c>
      <c r="AJ489" s="291" t="s">
        <v>891</v>
      </c>
      <c r="AK489" s="283"/>
    </row>
    <row r="490" spans="1:37" hidden="1" x14ac:dyDescent="0.3">
      <c r="A490" s="282">
        <v>89865</v>
      </c>
      <c r="B490" s="283" t="s">
        <v>1530</v>
      </c>
      <c r="C490" s="146" t="s">
        <v>270</v>
      </c>
      <c r="D490" s="284">
        <v>78.599999999999994</v>
      </c>
      <c r="E490" s="283"/>
      <c r="F490" s="283"/>
      <c r="G490" s="283" t="s">
        <v>891</v>
      </c>
      <c r="H490" s="285">
        <v>138</v>
      </c>
      <c r="I490" s="24">
        <v>103003</v>
      </c>
      <c r="J490" s="286">
        <v>78.599999999999994</v>
      </c>
      <c r="K490" s="285">
        <v>63</v>
      </c>
      <c r="L490" s="287">
        <v>25.461254612546124</v>
      </c>
      <c r="M490" s="288">
        <v>0</v>
      </c>
      <c r="N490" s="286">
        <v>0</v>
      </c>
      <c r="O490" s="289" t="s">
        <v>890</v>
      </c>
      <c r="P490" s="288">
        <v>0</v>
      </c>
      <c r="Q490" s="290">
        <v>0</v>
      </c>
      <c r="R490" s="291" t="s">
        <v>891</v>
      </c>
      <c r="S490" s="283" t="s">
        <v>1528</v>
      </c>
      <c r="T490" s="44">
        <v>1</v>
      </c>
      <c r="U490" s="292">
        <v>67</v>
      </c>
      <c r="V490" s="293">
        <v>3</v>
      </c>
      <c r="W490" s="294" t="s">
        <v>891</v>
      </c>
      <c r="X490" s="295" t="s">
        <v>891</v>
      </c>
      <c r="Y490" s="296">
        <v>0</v>
      </c>
      <c r="Z490" s="296" t="s">
        <v>891</v>
      </c>
      <c r="AA490" s="295" t="s">
        <v>891</v>
      </c>
      <c r="AB490" s="296">
        <v>0</v>
      </c>
      <c r="AC490" s="296"/>
      <c r="AD490" s="297" t="s">
        <v>891</v>
      </c>
      <c r="AE490" s="298" t="s">
        <v>891</v>
      </c>
      <c r="AF490" s="288">
        <v>22</v>
      </c>
      <c r="AG490" s="291">
        <v>43864</v>
      </c>
      <c r="AH490" s="291">
        <v>38743</v>
      </c>
      <c r="AI490" s="291">
        <v>44335</v>
      </c>
      <c r="AJ490" s="291" t="s">
        <v>891</v>
      </c>
      <c r="AK490" s="283"/>
    </row>
    <row r="491" spans="1:37" hidden="1" x14ac:dyDescent="0.3">
      <c r="A491" s="282">
        <v>91250</v>
      </c>
      <c r="B491" s="283" t="s">
        <v>1531</v>
      </c>
      <c r="C491" s="146" t="s">
        <v>273</v>
      </c>
      <c r="D491" s="284">
        <v>0.64</v>
      </c>
      <c r="E491" s="283"/>
      <c r="F491" s="283"/>
      <c r="G491" s="283" t="s">
        <v>891</v>
      </c>
      <c r="H491" s="285">
        <v>665</v>
      </c>
      <c r="I491" s="24">
        <v>103003</v>
      </c>
      <c r="J491" s="286">
        <v>0.64</v>
      </c>
      <c r="K491" s="285">
        <v>90</v>
      </c>
      <c r="L491" s="287">
        <v>88.666666666666671</v>
      </c>
      <c r="M491" s="288">
        <v>0</v>
      </c>
      <c r="N491" s="286">
        <v>0</v>
      </c>
      <c r="O491" s="289" t="s">
        <v>890</v>
      </c>
      <c r="P491" s="288">
        <v>0</v>
      </c>
      <c r="Q491" s="290">
        <v>0</v>
      </c>
      <c r="R491" s="291" t="s">
        <v>891</v>
      </c>
      <c r="S491" s="283" t="s">
        <v>1043</v>
      </c>
      <c r="T491" s="44">
        <v>1</v>
      </c>
      <c r="U491" s="292">
        <v>45</v>
      </c>
      <c r="V491" s="293">
        <v>17</v>
      </c>
      <c r="W491" s="294" t="s">
        <v>891</v>
      </c>
      <c r="X491" s="295" t="s">
        <v>891</v>
      </c>
      <c r="Y491" s="296">
        <v>0</v>
      </c>
      <c r="Z491" s="296" t="s">
        <v>891</v>
      </c>
      <c r="AA491" s="295" t="s">
        <v>891</v>
      </c>
      <c r="AB491" s="296">
        <v>0</v>
      </c>
      <c r="AC491" s="296"/>
      <c r="AD491" s="297" t="s">
        <v>891</v>
      </c>
      <c r="AE491" s="298" t="s">
        <v>891</v>
      </c>
      <c r="AF491" s="288">
        <v>30</v>
      </c>
      <c r="AG491" s="291">
        <v>44160</v>
      </c>
      <c r="AH491" s="291">
        <v>38820</v>
      </c>
      <c r="AI491" s="291">
        <v>44110</v>
      </c>
      <c r="AJ491" s="291" t="s">
        <v>891</v>
      </c>
      <c r="AK491" s="283"/>
    </row>
    <row r="492" spans="1:37" hidden="1" x14ac:dyDescent="0.3">
      <c r="A492" s="282">
        <v>91669</v>
      </c>
      <c r="B492" s="283" t="s">
        <v>1532</v>
      </c>
      <c r="C492" s="146" t="s">
        <v>31</v>
      </c>
      <c r="D492" s="284">
        <v>4.46</v>
      </c>
      <c r="E492" s="283" t="s">
        <v>1533</v>
      </c>
      <c r="F492" s="283" t="s">
        <v>1534</v>
      </c>
      <c r="G492" s="283" t="s">
        <v>898</v>
      </c>
      <c r="H492" s="285">
        <v>1342</v>
      </c>
      <c r="I492" s="24">
        <v>103003</v>
      </c>
      <c r="J492" s="286">
        <v>4.46</v>
      </c>
      <c r="K492" s="285">
        <v>4151</v>
      </c>
      <c r="L492" s="287">
        <v>2.4871196115497241</v>
      </c>
      <c r="M492" s="288">
        <v>8370.44</v>
      </c>
      <c r="N492" s="286">
        <v>37332.162400000001</v>
      </c>
      <c r="O492" s="289" t="s">
        <v>899</v>
      </c>
      <c r="P492" s="288">
        <v>4950</v>
      </c>
      <c r="Q492" s="290">
        <v>22077</v>
      </c>
      <c r="R492" s="291">
        <v>45377</v>
      </c>
      <c r="S492" s="283" t="s">
        <v>1535</v>
      </c>
      <c r="T492" s="44">
        <v>1</v>
      </c>
      <c r="U492" s="292">
        <v>72</v>
      </c>
      <c r="V492" s="293">
        <v>9</v>
      </c>
      <c r="W492" s="294" t="s">
        <v>891</v>
      </c>
      <c r="X492" s="295" t="s">
        <v>891</v>
      </c>
      <c r="Y492" s="296">
        <v>0</v>
      </c>
      <c r="Z492" s="296" t="s">
        <v>891</v>
      </c>
      <c r="AA492" s="295" t="s">
        <v>891</v>
      </c>
      <c r="AB492" s="296">
        <v>0</v>
      </c>
      <c r="AC492" s="296"/>
      <c r="AD492" s="297" t="s">
        <v>891</v>
      </c>
      <c r="AE492" s="298" t="s">
        <v>891</v>
      </c>
      <c r="AF492" s="288">
        <v>2158</v>
      </c>
      <c r="AG492" s="291">
        <v>45092</v>
      </c>
      <c r="AH492" s="291">
        <v>38847</v>
      </c>
      <c r="AI492" s="291">
        <v>45077</v>
      </c>
      <c r="AJ492" s="291" t="s">
        <v>891</v>
      </c>
      <c r="AK492" s="283"/>
    </row>
    <row r="493" spans="1:37" hidden="1" x14ac:dyDescent="0.3">
      <c r="A493" s="282">
        <v>92907</v>
      </c>
      <c r="B493" s="283" t="s">
        <v>1536</v>
      </c>
      <c r="C493" s="146" t="s">
        <v>268</v>
      </c>
      <c r="D493" s="284">
        <v>38</v>
      </c>
      <c r="E493" s="283"/>
      <c r="F493" s="283"/>
      <c r="G493" s="283" t="s">
        <v>891</v>
      </c>
      <c r="H493" s="285">
        <v>2648</v>
      </c>
      <c r="I493" s="24">
        <v>103003</v>
      </c>
      <c r="J493" s="286">
        <v>38</v>
      </c>
      <c r="K493" s="285">
        <v>2897</v>
      </c>
      <c r="L493" s="287">
        <v>8.6021505376344081</v>
      </c>
      <c r="M493" s="288">
        <v>2892.94</v>
      </c>
      <c r="N493" s="286">
        <v>109931.72</v>
      </c>
      <c r="O493" s="289" t="s">
        <v>890</v>
      </c>
      <c r="P493" s="288">
        <v>0</v>
      </c>
      <c r="Q493" s="290">
        <v>0</v>
      </c>
      <c r="R493" s="291" t="s">
        <v>891</v>
      </c>
      <c r="S493" s="283" t="s">
        <v>1369</v>
      </c>
      <c r="T493" s="44">
        <v>1</v>
      </c>
      <c r="U493" s="292">
        <v>57</v>
      </c>
      <c r="V493" s="293">
        <v>17</v>
      </c>
      <c r="W493" s="294" t="s">
        <v>891</v>
      </c>
      <c r="X493" s="295" t="s">
        <v>891</v>
      </c>
      <c r="Y493" s="296">
        <v>0</v>
      </c>
      <c r="Z493" s="296" t="s">
        <v>891</v>
      </c>
      <c r="AA493" s="295" t="s">
        <v>891</v>
      </c>
      <c r="AB493" s="296">
        <v>0</v>
      </c>
      <c r="AC493" s="296"/>
      <c r="AD493" s="297" t="s">
        <v>891</v>
      </c>
      <c r="AE493" s="298" t="s">
        <v>891</v>
      </c>
      <c r="AF493" s="288">
        <v>1232</v>
      </c>
      <c r="AG493" s="291">
        <v>44131</v>
      </c>
      <c r="AH493" s="291">
        <v>38904</v>
      </c>
      <c r="AI493" s="291">
        <v>45049</v>
      </c>
      <c r="AJ493" s="291" t="s">
        <v>891</v>
      </c>
      <c r="AK493" s="283"/>
    </row>
    <row r="494" spans="1:37" hidden="1" x14ac:dyDescent="0.3">
      <c r="A494" s="282">
        <v>92908</v>
      </c>
      <c r="B494" s="283" t="s">
        <v>1537</v>
      </c>
      <c r="C494" s="146" t="s">
        <v>268</v>
      </c>
      <c r="D494" s="284">
        <v>38</v>
      </c>
      <c r="E494" s="283"/>
      <c r="F494" s="283"/>
      <c r="G494" s="283" t="s">
        <v>891</v>
      </c>
      <c r="H494" s="285">
        <v>2113</v>
      </c>
      <c r="I494" s="24">
        <v>103003</v>
      </c>
      <c r="J494" s="286">
        <v>38</v>
      </c>
      <c r="K494" s="285">
        <v>3028</v>
      </c>
      <c r="L494" s="287">
        <v>6.5723172628304827</v>
      </c>
      <c r="M494" s="288">
        <v>3674</v>
      </c>
      <c r="N494" s="286">
        <v>139612</v>
      </c>
      <c r="O494" s="289" t="s">
        <v>890</v>
      </c>
      <c r="P494" s="288">
        <v>0</v>
      </c>
      <c r="Q494" s="290">
        <v>0</v>
      </c>
      <c r="R494" s="291" t="s">
        <v>891</v>
      </c>
      <c r="S494" s="283" t="s">
        <v>1369</v>
      </c>
      <c r="T494" s="44">
        <v>1</v>
      </c>
      <c r="U494" s="292">
        <v>57</v>
      </c>
      <c r="V494" s="293">
        <v>17</v>
      </c>
      <c r="W494" s="294" t="s">
        <v>891</v>
      </c>
      <c r="X494" s="295" t="s">
        <v>891</v>
      </c>
      <c r="Y494" s="296">
        <v>0</v>
      </c>
      <c r="Z494" s="296" t="s">
        <v>891</v>
      </c>
      <c r="AA494" s="295" t="s">
        <v>891</v>
      </c>
      <c r="AB494" s="296">
        <v>0</v>
      </c>
      <c r="AC494" s="296"/>
      <c r="AD494" s="297" t="s">
        <v>891</v>
      </c>
      <c r="AE494" s="298" t="s">
        <v>891</v>
      </c>
      <c r="AF494" s="288">
        <v>1286</v>
      </c>
      <c r="AG494" s="291">
        <v>44141</v>
      </c>
      <c r="AH494" s="291">
        <v>38904</v>
      </c>
      <c r="AI494" s="291">
        <v>45049</v>
      </c>
      <c r="AJ494" s="291" t="s">
        <v>891</v>
      </c>
      <c r="AK494" s="283"/>
    </row>
    <row r="495" spans="1:37" hidden="1" x14ac:dyDescent="0.3">
      <c r="A495" s="282">
        <v>93139</v>
      </c>
      <c r="B495" s="283" t="s">
        <v>1538</v>
      </c>
      <c r="C495" s="146" t="s">
        <v>261</v>
      </c>
      <c r="D495" s="284">
        <v>8.2899999999999991</v>
      </c>
      <c r="E495" s="283"/>
      <c r="F495" s="283"/>
      <c r="G495" s="283" t="s">
        <v>891</v>
      </c>
      <c r="H495" s="285">
        <v>171</v>
      </c>
      <c r="I495" s="24">
        <v>103003</v>
      </c>
      <c r="J495" s="286">
        <v>8.2899999999999991</v>
      </c>
      <c r="K495" s="285">
        <v>125</v>
      </c>
      <c r="L495" s="287">
        <v>13.153846153846153</v>
      </c>
      <c r="M495" s="288">
        <v>63</v>
      </c>
      <c r="N495" s="286">
        <v>522.27</v>
      </c>
      <c r="O495" s="289" t="s">
        <v>890</v>
      </c>
      <c r="P495" s="288">
        <v>0</v>
      </c>
      <c r="Q495" s="290">
        <v>0</v>
      </c>
      <c r="R495" s="291" t="s">
        <v>891</v>
      </c>
      <c r="S495" s="283" t="s">
        <v>1539</v>
      </c>
      <c r="T495" s="44">
        <v>1</v>
      </c>
      <c r="U495" s="292">
        <v>54</v>
      </c>
      <c r="V495" s="293">
        <v>8</v>
      </c>
      <c r="W495" s="294" t="s">
        <v>891</v>
      </c>
      <c r="X495" s="295" t="s">
        <v>891</v>
      </c>
      <c r="Y495" s="296">
        <v>0</v>
      </c>
      <c r="Z495" s="296" t="s">
        <v>891</v>
      </c>
      <c r="AA495" s="295" t="s">
        <v>891</v>
      </c>
      <c r="AB495" s="296">
        <v>0</v>
      </c>
      <c r="AC495" s="296"/>
      <c r="AD495" s="297" t="s">
        <v>891</v>
      </c>
      <c r="AE495" s="298" t="s">
        <v>891</v>
      </c>
      <c r="AF495" s="288">
        <v>52</v>
      </c>
      <c r="AG495" s="291">
        <v>45181</v>
      </c>
      <c r="AH495" s="291">
        <v>38912</v>
      </c>
      <c r="AI495" s="291">
        <v>45163</v>
      </c>
      <c r="AJ495" s="291" t="s">
        <v>891</v>
      </c>
      <c r="AK495" s="283"/>
    </row>
    <row r="496" spans="1:37" hidden="1" x14ac:dyDescent="0.3">
      <c r="A496" s="282">
        <v>93325</v>
      </c>
      <c r="B496" s="283" t="s">
        <v>1540</v>
      </c>
      <c r="C496" s="146" t="s">
        <v>381</v>
      </c>
      <c r="D496" s="284">
        <v>0.45</v>
      </c>
      <c r="E496" s="283"/>
      <c r="F496" s="283"/>
      <c r="G496" s="283" t="s">
        <v>891</v>
      </c>
      <c r="H496" s="285">
        <v>0</v>
      </c>
      <c r="I496" s="24">
        <v>103003</v>
      </c>
      <c r="J496" s="286">
        <v>0.45</v>
      </c>
      <c r="K496" s="285">
        <v>4579</v>
      </c>
      <c r="L496" s="287">
        <v>0</v>
      </c>
      <c r="M496" s="288">
        <v>7661.44</v>
      </c>
      <c r="N496" s="286">
        <v>3447.6480000000001</v>
      </c>
      <c r="O496" s="289" t="s">
        <v>890</v>
      </c>
      <c r="P496" s="288">
        <v>0</v>
      </c>
      <c r="Q496" s="290">
        <v>0</v>
      </c>
      <c r="R496" s="291" t="s">
        <v>891</v>
      </c>
      <c r="S496" s="283" t="s">
        <v>1143</v>
      </c>
      <c r="T496" s="44">
        <v>1</v>
      </c>
      <c r="U496" s="292">
        <v>57</v>
      </c>
      <c r="V496" s="293">
        <v>2</v>
      </c>
      <c r="W496" s="294">
        <v>6984</v>
      </c>
      <c r="X496" s="295">
        <v>2023</v>
      </c>
      <c r="Y496" s="296">
        <v>1700</v>
      </c>
      <c r="Z496" s="296" t="s">
        <v>891</v>
      </c>
      <c r="AA496" s="295" t="s">
        <v>891</v>
      </c>
      <c r="AB496" s="296">
        <v>0</v>
      </c>
      <c r="AC496" s="296"/>
      <c r="AD496" s="297" t="s">
        <v>891</v>
      </c>
      <c r="AE496" s="298" t="s">
        <v>891</v>
      </c>
      <c r="AF496" s="288">
        <v>2080</v>
      </c>
      <c r="AG496" s="291">
        <v>44974</v>
      </c>
      <c r="AH496" s="291">
        <v>38919</v>
      </c>
      <c r="AI496" s="291">
        <v>45049</v>
      </c>
      <c r="AJ496" s="291" t="s">
        <v>891</v>
      </c>
      <c r="AK496" s="283"/>
    </row>
    <row r="497" spans="1:37" hidden="1" x14ac:dyDescent="0.3">
      <c r="A497" s="282">
        <v>93327</v>
      </c>
      <c r="B497" s="283" t="s">
        <v>1541</v>
      </c>
      <c r="C497" s="146" t="s">
        <v>381</v>
      </c>
      <c r="D497" s="284">
        <v>0.45</v>
      </c>
      <c r="E497" s="283"/>
      <c r="F497" s="283"/>
      <c r="G497" s="283" t="s">
        <v>891</v>
      </c>
      <c r="H497" s="285">
        <v>0</v>
      </c>
      <c r="I497" s="24">
        <v>103003</v>
      </c>
      <c r="J497" s="286">
        <v>0.45</v>
      </c>
      <c r="K497" s="285">
        <v>4474</v>
      </c>
      <c r="L497" s="287">
        <v>0</v>
      </c>
      <c r="M497" s="288">
        <v>7337.44</v>
      </c>
      <c r="N497" s="286">
        <v>3301.848</v>
      </c>
      <c r="O497" s="289" t="s">
        <v>890</v>
      </c>
      <c r="P497" s="288">
        <v>0</v>
      </c>
      <c r="Q497" s="290">
        <v>0</v>
      </c>
      <c r="R497" s="291" t="s">
        <v>891</v>
      </c>
      <c r="S497" s="283" t="s">
        <v>1143</v>
      </c>
      <c r="T497" s="44">
        <v>1</v>
      </c>
      <c r="U497" s="292">
        <v>57</v>
      </c>
      <c r="V497" s="293">
        <v>2</v>
      </c>
      <c r="W497" s="294">
        <v>6984</v>
      </c>
      <c r="X497" s="295">
        <v>2023</v>
      </c>
      <c r="Y497" s="296">
        <v>1700</v>
      </c>
      <c r="Z497" s="296" t="s">
        <v>891</v>
      </c>
      <c r="AA497" s="295" t="s">
        <v>891</v>
      </c>
      <c r="AB497" s="296">
        <v>0</v>
      </c>
      <c r="AC497" s="296"/>
      <c r="AD497" s="297" t="s">
        <v>891</v>
      </c>
      <c r="AE497" s="298" t="s">
        <v>891</v>
      </c>
      <c r="AF497" s="288">
        <v>2008</v>
      </c>
      <c r="AG497" s="291">
        <v>44967</v>
      </c>
      <c r="AH497" s="291">
        <v>38919</v>
      </c>
      <c r="AI497" s="291">
        <v>45049</v>
      </c>
      <c r="AJ497" s="291" t="s">
        <v>891</v>
      </c>
      <c r="AK497" s="283"/>
    </row>
    <row r="498" spans="1:37" hidden="1" x14ac:dyDescent="0.3">
      <c r="A498" s="282">
        <v>93329</v>
      </c>
      <c r="B498" s="283" t="s">
        <v>1542</v>
      </c>
      <c r="C498" s="146" t="s">
        <v>381</v>
      </c>
      <c r="D498" s="284">
        <v>0.45</v>
      </c>
      <c r="E498" s="283"/>
      <c r="F498" s="283"/>
      <c r="G498" s="283" t="s">
        <v>891</v>
      </c>
      <c r="H498" s="285">
        <v>0</v>
      </c>
      <c r="I498" s="24">
        <v>103003</v>
      </c>
      <c r="J498" s="286">
        <v>0.45</v>
      </c>
      <c r="K498" s="285">
        <v>4655</v>
      </c>
      <c r="L498" s="287">
        <v>0</v>
      </c>
      <c r="M498" s="288">
        <v>7808.56</v>
      </c>
      <c r="N498" s="286">
        <v>3513.8519999999999</v>
      </c>
      <c r="O498" s="289" t="s">
        <v>890</v>
      </c>
      <c r="P498" s="288">
        <v>0</v>
      </c>
      <c r="Q498" s="290">
        <v>0</v>
      </c>
      <c r="R498" s="291" t="s">
        <v>891</v>
      </c>
      <c r="S498" s="283" t="s">
        <v>1143</v>
      </c>
      <c r="T498" s="44">
        <v>1</v>
      </c>
      <c r="U498" s="292">
        <v>57</v>
      </c>
      <c r="V498" s="293">
        <v>2</v>
      </c>
      <c r="W498" s="294">
        <v>6216</v>
      </c>
      <c r="X498" s="295">
        <v>2023</v>
      </c>
      <c r="Y498" s="296">
        <v>2000</v>
      </c>
      <c r="Z498" s="296" t="s">
        <v>891</v>
      </c>
      <c r="AA498" s="295" t="s">
        <v>891</v>
      </c>
      <c r="AB498" s="296">
        <v>0</v>
      </c>
      <c r="AC498" s="296"/>
      <c r="AD498" s="297" t="s">
        <v>891</v>
      </c>
      <c r="AE498" s="298" t="s">
        <v>891</v>
      </c>
      <c r="AF498" s="288">
        <v>2180</v>
      </c>
      <c r="AG498" s="291">
        <v>44967</v>
      </c>
      <c r="AH498" s="291">
        <v>38919</v>
      </c>
      <c r="AI498" s="291">
        <v>45049</v>
      </c>
      <c r="AJ498" s="291" t="s">
        <v>891</v>
      </c>
      <c r="AK498" s="283"/>
    </row>
    <row r="499" spans="1:37" hidden="1" x14ac:dyDescent="0.3">
      <c r="A499" s="282">
        <v>93332</v>
      </c>
      <c r="B499" s="283" t="s">
        <v>1543</v>
      </c>
      <c r="C499" s="146" t="s">
        <v>381</v>
      </c>
      <c r="D499" s="284">
        <v>0.34</v>
      </c>
      <c r="E499" s="283"/>
      <c r="F499" s="283"/>
      <c r="G499" s="283" t="s">
        <v>891</v>
      </c>
      <c r="H499" s="285">
        <v>0</v>
      </c>
      <c r="I499" s="24">
        <v>103003</v>
      </c>
      <c r="J499" s="286">
        <v>0.34</v>
      </c>
      <c r="K499" s="285">
        <v>4683</v>
      </c>
      <c r="L499" s="287">
        <v>0</v>
      </c>
      <c r="M499" s="288">
        <v>8094.94</v>
      </c>
      <c r="N499" s="286">
        <v>2752.2795999999998</v>
      </c>
      <c r="O499" s="289" t="s">
        <v>890</v>
      </c>
      <c r="P499" s="288">
        <v>0</v>
      </c>
      <c r="Q499" s="290">
        <v>0</v>
      </c>
      <c r="R499" s="291" t="s">
        <v>891</v>
      </c>
      <c r="S499" s="283" t="s">
        <v>1143</v>
      </c>
      <c r="T499" s="44">
        <v>1</v>
      </c>
      <c r="U499" s="292">
        <v>57</v>
      </c>
      <c r="V499" s="293">
        <v>2</v>
      </c>
      <c r="W499" s="294">
        <v>6216</v>
      </c>
      <c r="X499" s="295">
        <v>2023</v>
      </c>
      <c r="Y499" s="296">
        <v>2000</v>
      </c>
      <c r="Z499" s="296" t="s">
        <v>891</v>
      </c>
      <c r="AA499" s="295" t="s">
        <v>891</v>
      </c>
      <c r="AB499" s="296">
        <v>0</v>
      </c>
      <c r="AC499" s="296"/>
      <c r="AD499" s="297" t="s">
        <v>891</v>
      </c>
      <c r="AE499" s="298" t="s">
        <v>891</v>
      </c>
      <c r="AF499" s="288">
        <v>2244</v>
      </c>
      <c r="AG499" s="291">
        <v>44967</v>
      </c>
      <c r="AH499" s="291">
        <v>38919</v>
      </c>
      <c r="AI499" s="291">
        <v>45118</v>
      </c>
      <c r="AJ499" s="291" t="s">
        <v>891</v>
      </c>
      <c r="AK499" s="283"/>
    </row>
    <row r="500" spans="1:37" hidden="1" x14ac:dyDescent="0.3">
      <c r="A500" s="282">
        <v>93334</v>
      </c>
      <c r="B500" s="283" t="s">
        <v>1544</v>
      </c>
      <c r="C500" s="146" t="s">
        <v>381</v>
      </c>
      <c r="D500" s="284">
        <v>0.45</v>
      </c>
      <c r="E500" s="283"/>
      <c r="F500" s="283"/>
      <c r="G500" s="283" t="s">
        <v>891</v>
      </c>
      <c r="H500" s="285">
        <v>0</v>
      </c>
      <c r="I500" s="24">
        <v>103003</v>
      </c>
      <c r="J500" s="286">
        <v>0.45</v>
      </c>
      <c r="K500" s="285">
        <v>4720</v>
      </c>
      <c r="L500" s="287">
        <v>0</v>
      </c>
      <c r="M500" s="288">
        <v>8144.44</v>
      </c>
      <c r="N500" s="286">
        <v>3664.998</v>
      </c>
      <c r="O500" s="289" t="s">
        <v>890</v>
      </c>
      <c r="P500" s="288">
        <v>0</v>
      </c>
      <c r="Q500" s="290">
        <v>0</v>
      </c>
      <c r="R500" s="291" t="s">
        <v>891</v>
      </c>
      <c r="S500" s="283" t="s">
        <v>1143</v>
      </c>
      <c r="T500" s="44">
        <v>1</v>
      </c>
      <c r="U500" s="292">
        <v>57</v>
      </c>
      <c r="V500" s="293">
        <v>2</v>
      </c>
      <c r="W500" s="294">
        <v>6216</v>
      </c>
      <c r="X500" s="295">
        <v>2023</v>
      </c>
      <c r="Y500" s="296">
        <v>2000</v>
      </c>
      <c r="Z500" s="296" t="s">
        <v>891</v>
      </c>
      <c r="AA500" s="295" t="s">
        <v>891</v>
      </c>
      <c r="AB500" s="296">
        <v>0</v>
      </c>
      <c r="AC500" s="296"/>
      <c r="AD500" s="297" t="s">
        <v>891</v>
      </c>
      <c r="AE500" s="298" t="s">
        <v>891</v>
      </c>
      <c r="AF500" s="288">
        <v>2254</v>
      </c>
      <c r="AG500" s="291">
        <v>44974</v>
      </c>
      <c r="AH500" s="291">
        <v>38919</v>
      </c>
      <c r="AI500" s="291">
        <v>45049</v>
      </c>
      <c r="AJ500" s="291" t="s">
        <v>891</v>
      </c>
      <c r="AK500" s="283"/>
    </row>
    <row r="501" spans="1:37" hidden="1" x14ac:dyDescent="0.3">
      <c r="A501" s="282">
        <v>93335</v>
      </c>
      <c r="B501" s="283" t="s">
        <v>1545</v>
      </c>
      <c r="C501" s="146" t="s">
        <v>381</v>
      </c>
      <c r="D501" s="284">
        <v>0.45</v>
      </c>
      <c r="E501" s="283"/>
      <c r="F501" s="283"/>
      <c r="G501" s="283" t="s">
        <v>891</v>
      </c>
      <c r="H501" s="285">
        <v>0</v>
      </c>
      <c r="I501" s="24">
        <v>103003</v>
      </c>
      <c r="J501" s="286">
        <v>0.45</v>
      </c>
      <c r="K501" s="285">
        <v>4657</v>
      </c>
      <c r="L501" s="287">
        <v>0</v>
      </c>
      <c r="M501" s="288">
        <v>8622.44</v>
      </c>
      <c r="N501" s="286">
        <v>3880.098</v>
      </c>
      <c r="O501" s="289" t="s">
        <v>890</v>
      </c>
      <c r="P501" s="288">
        <v>0</v>
      </c>
      <c r="Q501" s="290">
        <v>0</v>
      </c>
      <c r="R501" s="291" t="s">
        <v>891</v>
      </c>
      <c r="S501" s="283" t="s">
        <v>1143</v>
      </c>
      <c r="T501" s="44">
        <v>1</v>
      </c>
      <c r="U501" s="292">
        <v>57</v>
      </c>
      <c r="V501" s="293">
        <v>2</v>
      </c>
      <c r="W501" s="294">
        <v>6216</v>
      </c>
      <c r="X501" s="295">
        <v>2023</v>
      </c>
      <c r="Y501" s="296">
        <v>1000</v>
      </c>
      <c r="Z501" s="296" t="s">
        <v>891</v>
      </c>
      <c r="AA501" s="295" t="s">
        <v>891</v>
      </c>
      <c r="AB501" s="296">
        <v>0</v>
      </c>
      <c r="AC501" s="296"/>
      <c r="AD501" s="297" t="s">
        <v>891</v>
      </c>
      <c r="AE501" s="298" t="s">
        <v>891</v>
      </c>
      <c r="AF501" s="288">
        <v>2138</v>
      </c>
      <c r="AG501" s="291">
        <v>44974</v>
      </c>
      <c r="AH501" s="291">
        <v>38919</v>
      </c>
      <c r="AI501" s="291">
        <v>45049</v>
      </c>
      <c r="AJ501" s="291" t="s">
        <v>891</v>
      </c>
      <c r="AK501" s="283"/>
    </row>
    <row r="502" spans="1:37" hidden="1" x14ac:dyDescent="0.3">
      <c r="A502" s="282">
        <v>93453</v>
      </c>
      <c r="B502" s="283" t="s">
        <v>1546</v>
      </c>
      <c r="C502" s="146" t="s">
        <v>381</v>
      </c>
      <c r="D502" s="284">
        <v>0.24</v>
      </c>
      <c r="E502" s="283"/>
      <c r="F502" s="283"/>
      <c r="G502" s="283" t="s">
        <v>891</v>
      </c>
      <c r="H502" s="285">
        <v>0</v>
      </c>
      <c r="I502" s="24">
        <v>103003</v>
      </c>
      <c r="J502" s="286">
        <v>0.24</v>
      </c>
      <c r="K502" s="285">
        <v>4600</v>
      </c>
      <c r="L502" s="287">
        <v>0</v>
      </c>
      <c r="M502" s="288">
        <v>6235.5</v>
      </c>
      <c r="N502" s="286">
        <v>1496.52</v>
      </c>
      <c r="O502" s="289" t="s">
        <v>890</v>
      </c>
      <c r="P502" s="288">
        <v>0</v>
      </c>
      <c r="Q502" s="290">
        <v>0</v>
      </c>
      <c r="R502" s="291" t="s">
        <v>891</v>
      </c>
      <c r="S502" s="283" t="s">
        <v>1143</v>
      </c>
      <c r="T502" s="44">
        <v>1</v>
      </c>
      <c r="U502" s="292">
        <v>57</v>
      </c>
      <c r="V502" s="293">
        <v>2</v>
      </c>
      <c r="W502" s="294">
        <v>6985</v>
      </c>
      <c r="X502" s="295">
        <v>2023</v>
      </c>
      <c r="Y502" s="296">
        <v>3300</v>
      </c>
      <c r="Z502" s="296" t="s">
        <v>891</v>
      </c>
      <c r="AA502" s="295" t="s">
        <v>891</v>
      </c>
      <c r="AB502" s="296">
        <v>0</v>
      </c>
      <c r="AC502" s="296"/>
      <c r="AD502" s="297" t="s">
        <v>891</v>
      </c>
      <c r="AE502" s="298" t="s">
        <v>891</v>
      </c>
      <c r="AF502" s="288">
        <v>2120</v>
      </c>
      <c r="AG502" s="291">
        <v>44147</v>
      </c>
      <c r="AH502" s="291">
        <v>38930</v>
      </c>
      <c r="AI502" s="291">
        <v>44126</v>
      </c>
      <c r="AJ502" s="291" t="s">
        <v>891</v>
      </c>
      <c r="AK502" s="283"/>
    </row>
    <row r="503" spans="1:37" hidden="1" x14ac:dyDescent="0.3">
      <c r="A503" s="282">
        <v>93454</v>
      </c>
      <c r="B503" s="283" t="s">
        <v>1547</v>
      </c>
      <c r="C503" s="146" t="s">
        <v>381</v>
      </c>
      <c r="D503" s="284">
        <v>0.24</v>
      </c>
      <c r="E503" s="283"/>
      <c r="F503" s="283"/>
      <c r="G503" s="283" t="s">
        <v>891</v>
      </c>
      <c r="H503" s="285">
        <v>0</v>
      </c>
      <c r="I503" s="24">
        <v>103003</v>
      </c>
      <c r="J503" s="286">
        <v>0.24</v>
      </c>
      <c r="K503" s="285">
        <v>4275</v>
      </c>
      <c r="L503" s="287">
        <v>0</v>
      </c>
      <c r="M503" s="288">
        <v>7246</v>
      </c>
      <c r="N503" s="286">
        <v>1739.04</v>
      </c>
      <c r="O503" s="289" t="s">
        <v>890</v>
      </c>
      <c r="P503" s="288">
        <v>0</v>
      </c>
      <c r="Q503" s="290">
        <v>0</v>
      </c>
      <c r="R503" s="291" t="s">
        <v>891</v>
      </c>
      <c r="S503" s="283" t="s">
        <v>1143</v>
      </c>
      <c r="T503" s="44">
        <v>1</v>
      </c>
      <c r="U503" s="292">
        <v>57</v>
      </c>
      <c r="V503" s="293">
        <v>2</v>
      </c>
      <c r="W503" s="294">
        <v>6985</v>
      </c>
      <c r="X503" s="295">
        <v>2023</v>
      </c>
      <c r="Y503" s="296">
        <v>3500</v>
      </c>
      <c r="Z503" s="296" t="s">
        <v>891</v>
      </c>
      <c r="AA503" s="295" t="s">
        <v>891</v>
      </c>
      <c r="AB503" s="296">
        <v>0</v>
      </c>
      <c r="AC503" s="296"/>
      <c r="AD503" s="297" t="s">
        <v>891</v>
      </c>
      <c r="AE503" s="298" t="s">
        <v>891</v>
      </c>
      <c r="AF503" s="288">
        <v>2388</v>
      </c>
      <c r="AG503" s="291">
        <v>44147</v>
      </c>
      <c r="AH503" s="291">
        <v>38930</v>
      </c>
      <c r="AI503" s="291">
        <v>44126</v>
      </c>
      <c r="AJ503" s="291" t="s">
        <v>891</v>
      </c>
      <c r="AK503" s="283"/>
    </row>
    <row r="504" spans="1:37" hidden="1" x14ac:dyDescent="0.3">
      <c r="A504" s="282">
        <v>93456</v>
      </c>
      <c r="B504" s="283" t="s">
        <v>1548</v>
      </c>
      <c r="C504" s="146" t="s">
        <v>381</v>
      </c>
      <c r="D504" s="284">
        <v>0.24</v>
      </c>
      <c r="E504" s="283"/>
      <c r="F504" s="283"/>
      <c r="G504" s="283" t="s">
        <v>891</v>
      </c>
      <c r="H504" s="285">
        <v>0</v>
      </c>
      <c r="I504" s="24">
        <v>103003</v>
      </c>
      <c r="J504" s="286">
        <v>0.24</v>
      </c>
      <c r="K504" s="285">
        <v>4817</v>
      </c>
      <c r="L504" s="287">
        <v>0</v>
      </c>
      <c r="M504" s="288">
        <v>7686.94</v>
      </c>
      <c r="N504" s="286">
        <v>1844.8656000000001</v>
      </c>
      <c r="O504" s="289" t="s">
        <v>890</v>
      </c>
      <c r="P504" s="288">
        <v>0</v>
      </c>
      <c r="Q504" s="290">
        <v>0</v>
      </c>
      <c r="R504" s="291" t="s">
        <v>891</v>
      </c>
      <c r="S504" s="283" t="s">
        <v>1143</v>
      </c>
      <c r="T504" s="44">
        <v>1</v>
      </c>
      <c r="U504" s="292">
        <v>57</v>
      </c>
      <c r="V504" s="293">
        <v>2</v>
      </c>
      <c r="W504" s="294">
        <v>6985</v>
      </c>
      <c r="X504" s="295">
        <v>2023</v>
      </c>
      <c r="Y504" s="296">
        <v>2300</v>
      </c>
      <c r="Z504" s="296" t="s">
        <v>891</v>
      </c>
      <c r="AA504" s="295" t="s">
        <v>891</v>
      </c>
      <c r="AB504" s="296">
        <v>0</v>
      </c>
      <c r="AC504" s="296"/>
      <c r="AD504" s="297" t="s">
        <v>891</v>
      </c>
      <c r="AE504" s="298" t="s">
        <v>891</v>
      </c>
      <c r="AF504" s="288">
        <v>2220</v>
      </c>
      <c r="AG504" s="291">
        <v>44147</v>
      </c>
      <c r="AH504" s="291">
        <v>38930</v>
      </c>
      <c r="AI504" s="291">
        <v>44126</v>
      </c>
      <c r="AJ504" s="291" t="s">
        <v>891</v>
      </c>
      <c r="AK504" s="283"/>
    </row>
    <row r="505" spans="1:37" hidden="1" x14ac:dyDescent="0.3">
      <c r="A505" s="282">
        <v>93461</v>
      </c>
      <c r="B505" s="283" t="s">
        <v>1549</v>
      </c>
      <c r="C505" s="146" t="s">
        <v>381</v>
      </c>
      <c r="D505" s="284">
        <v>0.24</v>
      </c>
      <c r="E505" s="283"/>
      <c r="F505" s="283"/>
      <c r="G505" s="283" t="s">
        <v>891</v>
      </c>
      <c r="H505" s="285">
        <v>257</v>
      </c>
      <c r="I505" s="24">
        <v>103003</v>
      </c>
      <c r="J505" s="286">
        <v>0.24</v>
      </c>
      <c r="K505" s="285">
        <v>5217</v>
      </c>
      <c r="L505" s="287">
        <v>0.37761908960004703</v>
      </c>
      <c r="M505" s="288">
        <v>10993.44</v>
      </c>
      <c r="N505" s="286">
        <v>2638.4256</v>
      </c>
      <c r="O505" s="289" t="s">
        <v>890</v>
      </c>
      <c r="P505" s="288">
        <v>0</v>
      </c>
      <c r="Q505" s="290">
        <v>0</v>
      </c>
      <c r="R505" s="291" t="s">
        <v>891</v>
      </c>
      <c r="S505" s="283" t="s">
        <v>1143</v>
      </c>
      <c r="T505" s="44">
        <v>1</v>
      </c>
      <c r="U505" s="292">
        <v>57</v>
      </c>
      <c r="V505" s="293">
        <v>2</v>
      </c>
      <c r="W505" s="294">
        <v>6217</v>
      </c>
      <c r="X505" s="295">
        <v>2023</v>
      </c>
      <c r="Y505" s="296">
        <v>1000</v>
      </c>
      <c r="Z505" s="296" t="s">
        <v>891</v>
      </c>
      <c r="AA505" s="295" t="s">
        <v>891</v>
      </c>
      <c r="AB505" s="296">
        <v>0</v>
      </c>
      <c r="AC505" s="296"/>
      <c r="AD505" s="297" t="s">
        <v>891</v>
      </c>
      <c r="AE505" s="298" t="s">
        <v>891</v>
      </c>
      <c r="AF505" s="288">
        <v>2722</v>
      </c>
      <c r="AG505" s="291">
        <v>44147</v>
      </c>
      <c r="AH505" s="291">
        <v>38930</v>
      </c>
      <c r="AI505" s="291">
        <v>44126</v>
      </c>
      <c r="AJ505" s="291" t="s">
        <v>891</v>
      </c>
      <c r="AK505" s="283"/>
    </row>
    <row r="506" spans="1:37" hidden="1" x14ac:dyDescent="0.3">
      <c r="A506" s="282">
        <v>93462</v>
      </c>
      <c r="B506" s="283" t="s">
        <v>1550</v>
      </c>
      <c r="C506" s="146" t="s">
        <v>381</v>
      </c>
      <c r="D506" s="284">
        <v>0.24</v>
      </c>
      <c r="E506" s="283"/>
      <c r="F506" s="283"/>
      <c r="G506" s="283" t="s">
        <v>891</v>
      </c>
      <c r="H506" s="285">
        <v>0</v>
      </c>
      <c r="I506" s="24">
        <v>103003</v>
      </c>
      <c r="J506" s="286">
        <v>0.24</v>
      </c>
      <c r="K506" s="285">
        <v>4540</v>
      </c>
      <c r="L506" s="287">
        <v>0</v>
      </c>
      <c r="M506" s="288">
        <v>5961</v>
      </c>
      <c r="N506" s="286">
        <v>1430.64</v>
      </c>
      <c r="O506" s="289" t="s">
        <v>890</v>
      </c>
      <c r="P506" s="288">
        <v>0</v>
      </c>
      <c r="Q506" s="290">
        <v>0</v>
      </c>
      <c r="R506" s="291" t="s">
        <v>891</v>
      </c>
      <c r="S506" s="283" t="s">
        <v>1143</v>
      </c>
      <c r="T506" s="44">
        <v>1</v>
      </c>
      <c r="U506" s="292">
        <v>57</v>
      </c>
      <c r="V506" s="293">
        <v>2</v>
      </c>
      <c r="W506" s="294">
        <v>6985</v>
      </c>
      <c r="X506" s="295">
        <v>2023</v>
      </c>
      <c r="Y506" s="296">
        <v>3300</v>
      </c>
      <c r="Z506" s="296" t="s">
        <v>891</v>
      </c>
      <c r="AA506" s="295" t="s">
        <v>891</v>
      </c>
      <c r="AB506" s="296">
        <v>0</v>
      </c>
      <c r="AC506" s="296"/>
      <c r="AD506" s="297" t="s">
        <v>891</v>
      </c>
      <c r="AE506" s="298" t="s">
        <v>891</v>
      </c>
      <c r="AF506" s="288">
        <v>2058</v>
      </c>
      <c r="AG506" s="291">
        <v>44147</v>
      </c>
      <c r="AH506" s="291">
        <v>38930</v>
      </c>
      <c r="AI506" s="291">
        <v>44126</v>
      </c>
      <c r="AJ506" s="291" t="s">
        <v>891</v>
      </c>
      <c r="AK506" s="283"/>
    </row>
    <row r="507" spans="1:37" hidden="1" x14ac:dyDescent="0.3">
      <c r="A507" s="282">
        <v>93486</v>
      </c>
      <c r="B507" s="283" t="s">
        <v>1551</v>
      </c>
      <c r="C507" s="146" t="s">
        <v>264</v>
      </c>
      <c r="D507" s="284">
        <v>50.5</v>
      </c>
      <c r="E507" s="283"/>
      <c r="F507" s="283"/>
      <c r="G507" s="283" t="s">
        <v>891</v>
      </c>
      <c r="H507" s="285">
        <v>87</v>
      </c>
      <c r="I507" s="24">
        <v>103003</v>
      </c>
      <c r="J507" s="286">
        <v>50.5</v>
      </c>
      <c r="K507" s="285">
        <v>3</v>
      </c>
      <c r="L507" s="287">
        <v>348</v>
      </c>
      <c r="M507" s="288">
        <v>0</v>
      </c>
      <c r="N507" s="286">
        <v>0</v>
      </c>
      <c r="O507" s="289" t="s">
        <v>890</v>
      </c>
      <c r="P507" s="288">
        <v>0</v>
      </c>
      <c r="Q507" s="290">
        <v>0</v>
      </c>
      <c r="R507" s="291" t="s">
        <v>891</v>
      </c>
      <c r="S507" s="283" t="s">
        <v>1503</v>
      </c>
      <c r="T507" s="44">
        <v>1</v>
      </c>
      <c r="U507" s="292">
        <v>55</v>
      </c>
      <c r="V507" s="293">
        <v>26</v>
      </c>
      <c r="W507" s="294" t="s">
        <v>891</v>
      </c>
      <c r="X507" s="295" t="s">
        <v>891</v>
      </c>
      <c r="Y507" s="296">
        <v>0</v>
      </c>
      <c r="Z507" s="296" t="s">
        <v>891</v>
      </c>
      <c r="AA507" s="295" t="s">
        <v>891</v>
      </c>
      <c r="AB507" s="296">
        <v>0</v>
      </c>
      <c r="AC507" s="296"/>
      <c r="AD507" s="297" t="s">
        <v>891</v>
      </c>
      <c r="AE507" s="298" t="s">
        <v>891</v>
      </c>
      <c r="AF507" s="288">
        <v>2</v>
      </c>
      <c r="AG507" s="291">
        <v>43641</v>
      </c>
      <c r="AH507" s="291">
        <v>38930</v>
      </c>
      <c r="AI507" s="291">
        <v>43623</v>
      </c>
      <c r="AJ507" s="291" t="s">
        <v>891</v>
      </c>
      <c r="AK507" s="283"/>
    </row>
    <row r="508" spans="1:37" hidden="1" x14ac:dyDescent="0.3">
      <c r="A508" s="282">
        <v>93487</v>
      </c>
      <c r="B508" s="283" t="s">
        <v>1552</v>
      </c>
      <c r="C508" s="146" t="s">
        <v>264</v>
      </c>
      <c r="D508" s="284">
        <v>66.900000000000006</v>
      </c>
      <c r="E508" s="283"/>
      <c r="F508" s="283"/>
      <c r="G508" s="283" t="s">
        <v>891</v>
      </c>
      <c r="H508" s="285">
        <v>7</v>
      </c>
      <c r="I508" s="24">
        <v>103003</v>
      </c>
      <c r="J508" s="286">
        <v>66.900000000000006</v>
      </c>
      <c r="K508" s="285"/>
      <c r="L508" s="287">
        <v>0</v>
      </c>
      <c r="M508" s="288">
        <v>0</v>
      </c>
      <c r="N508" s="286">
        <v>0</v>
      </c>
      <c r="O508" s="289" t="s">
        <v>890</v>
      </c>
      <c r="P508" s="288">
        <v>0</v>
      </c>
      <c r="Q508" s="290">
        <v>0</v>
      </c>
      <c r="R508" s="291" t="s">
        <v>891</v>
      </c>
      <c r="S508" s="283" t="s">
        <v>1503</v>
      </c>
      <c r="T508" s="44">
        <v>1</v>
      </c>
      <c r="U508" s="292">
        <v>55</v>
      </c>
      <c r="V508" s="293">
        <v>26</v>
      </c>
      <c r="W508" s="294" t="s">
        <v>891</v>
      </c>
      <c r="X508" s="295" t="s">
        <v>891</v>
      </c>
      <c r="Y508" s="296">
        <v>0</v>
      </c>
      <c r="Z508" s="296" t="s">
        <v>891</v>
      </c>
      <c r="AA508" s="295" t="s">
        <v>891</v>
      </c>
      <c r="AB508" s="296">
        <v>0</v>
      </c>
      <c r="AC508" s="296"/>
      <c r="AD508" s="297" t="s">
        <v>891</v>
      </c>
      <c r="AE508" s="298" t="s">
        <v>891</v>
      </c>
      <c r="AF508" s="288">
        <v>0</v>
      </c>
      <c r="AG508" s="291">
        <v>43440</v>
      </c>
      <c r="AH508" s="291">
        <v>38930</v>
      </c>
      <c r="AI508" s="291">
        <v>43411</v>
      </c>
      <c r="AJ508" s="291" t="s">
        <v>891</v>
      </c>
      <c r="AK508" s="283"/>
    </row>
    <row r="509" spans="1:37" hidden="1" x14ac:dyDescent="0.3">
      <c r="A509" s="282">
        <v>93488</v>
      </c>
      <c r="B509" s="283" t="s">
        <v>1553</v>
      </c>
      <c r="C509" s="146" t="s">
        <v>264</v>
      </c>
      <c r="D509" s="284">
        <v>78.400000000000006</v>
      </c>
      <c r="E509" s="283"/>
      <c r="F509" s="283"/>
      <c r="G509" s="283" t="s">
        <v>891</v>
      </c>
      <c r="H509" s="285">
        <v>17</v>
      </c>
      <c r="I509" s="24">
        <v>103003</v>
      </c>
      <c r="J509" s="286">
        <v>78.400000000000006</v>
      </c>
      <c r="K509" s="285">
        <v>5</v>
      </c>
      <c r="L509" s="287">
        <v>40.476190476190474</v>
      </c>
      <c r="M509" s="288">
        <v>0</v>
      </c>
      <c r="N509" s="286">
        <v>0</v>
      </c>
      <c r="O509" s="289" t="s">
        <v>890</v>
      </c>
      <c r="P509" s="288">
        <v>0</v>
      </c>
      <c r="Q509" s="290">
        <v>0</v>
      </c>
      <c r="R509" s="291" t="s">
        <v>891</v>
      </c>
      <c r="S509" s="283" t="s">
        <v>1503</v>
      </c>
      <c r="T509" s="44">
        <v>1</v>
      </c>
      <c r="U509" s="292">
        <v>55</v>
      </c>
      <c r="V509" s="293">
        <v>26</v>
      </c>
      <c r="W509" s="294" t="s">
        <v>891</v>
      </c>
      <c r="X509" s="295" t="s">
        <v>891</v>
      </c>
      <c r="Y509" s="296">
        <v>0</v>
      </c>
      <c r="Z509" s="296" t="s">
        <v>891</v>
      </c>
      <c r="AA509" s="295" t="s">
        <v>891</v>
      </c>
      <c r="AB509" s="296">
        <v>0</v>
      </c>
      <c r="AC509" s="296"/>
      <c r="AD509" s="297" t="s">
        <v>891</v>
      </c>
      <c r="AE509" s="298" t="s">
        <v>891</v>
      </c>
      <c r="AF509" s="288">
        <v>2</v>
      </c>
      <c r="AG509" s="291">
        <v>43424</v>
      </c>
      <c r="AH509" s="291">
        <v>38930</v>
      </c>
      <c r="AI509" s="291">
        <v>43411</v>
      </c>
      <c r="AJ509" s="291" t="s">
        <v>891</v>
      </c>
      <c r="AK509" s="283"/>
    </row>
    <row r="510" spans="1:37" hidden="1" x14ac:dyDescent="0.3">
      <c r="A510" s="282">
        <v>95121</v>
      </c>
      <c r="B510" s="283" t="s">
        <v>1554</v>
      </c>
      <c r="C510" s="146" t="s">
        <v>264</v>
      </c>
      <c r="D510" s="284">
        <v>0.7</v>
      </c>
      <c r="E510" s="283"/>
      <c r="F510" s="283"/>
      <c r="G510" s="283" t="s">
        <v>891</v>
      </c>
      <c r="H510" s="285">
        <v>150</v>
      </c>
      <c r="I510" s="24">
        <v>103003</v>
      </c>
      <c r="J510" s="286">
        <v>0.7</v>
      </c>
      <c r="K510" s="285">
        <v>274</v>
      </c>
      <c r="L510" s="287">
        <v>4.9586776859504136</v>
      </c>
      <c r="M510" s="288">
        <v>394.5</v>
      </c>
      <c r="N510" s="286">
        <v>276.14999999999998</v>
      </c>
      <c r="O510" s="289" t="s">
        <v>890</v>
      </c>
      <c r="P510" s="288">
        <v>0</v>
      </c>
      <c r="Q510" s="290">
        <v>0</v>
      </c>
      <c r="R510" s="291" t="s">
        <v>891</v>
      </c>
      <c r="S510" s="283" t="s">
        <v>972</v>
      </c>
      <c r="T510" s="44">
        <v>1</v>
      </c>
      <c r="U510" s="292">
        <v>61</v>
      </c>
      <c r="V510" s="293">
        <v>8</v>
      </c>
      <c r="W510" s="294" t="s">
        <v>891</v>
      </c>
      <c r="X510" s="295" t="s">
        <v>891</v>
      </c>
      <c r="Y510" s="296">
        <v>0</v>
      </c>
      <c r="Z510" s="296" t="s">
        <v>891</v>
      </c>
      <c r="AA510" s="295" t="s">
        <v>891</v>
      </c>
      <c r="AB510" s="296">
        <v>0</v>
      </c>
      <c r="AC510" s="296"/>
      <c r="AD510" s="297" t="s">
        <v>891</v>
      </c>
      <c r="AE510" s="298" t="s">
        <v>891</v>
      </c>
      <c r="AF510" s="288">
        <v>122</v>
      </c>
      <c r="AG510" s="291">
        <v>45160</v>
      </c>
      <c r="AH510" s="291">
        <v>39001</v>
      </c>
      <c r="AI510" s="291">
        <v>45145</v>
      </c>
      <c r="AJ510" s="291" t="s">
        <v>891</v>
      </c>
      <c r="AK510" s="283"/>
    </row>
    <row r="511" spans="1:37" hidden="1" x14ac:dyDescent="0.3">
      <c r="A511" s="282">
        <v>95209</v>
      </c>
      <c r="B511" s="283" t="s">
        <v>1555</v>
      </c>
      <c r="C511" s="146" t="s">
        <v>264</v>
      </c>
      <c r="D511" s="284">
        <v>1.8</v>
      </c>
      <c r="E511" s="283"/>
      <c r="F511" s="283"/>
      <c r="G511" s="283" t="s">
        <v>891</v>
      </c>
      <c r="H511" s="285">
        <v>50</v>
      </c>
      <c r="I511" s="24">
        <v>103003</v>
      </c>
      <c r="J511" s="286">
        <v>1.8</v>
      </c>
      <c r="K511" s="285">
        <v>268</v>
      </c>
      <c r="L511" s="287">
        <v>1.9105846388995031</v>
      </c>
      <c r="M511" s="288">
        <v>421.06</v>
      </c>
      <c r="N511" s="286">
        <v>757.90800000000002</v>
      </c>
      <c r="O511" s="289" t="s">
        <v>890</v>
      </c>
      <c r="P511" s="288">
        <v>0</v>
      </c>
      <c r="Q511" s="290">
        <v>0</v>
      </c>
      <c r="R511" s="291" t="s">
        <v>891</v>
      </c>
      <c r="S511" s="283" t="s">
        <v>1017</v>
      </c>
      <c r="T511" s="44">
        <v>1</v>
      </c>
      <c r="U511" s="292">
        <v>61</v>
      </c>
      <c r="V511" s="293">
        <v>15</v>
      </c>
      <c r="W511" s="294" t="s">
        <v>891</v>
      </c>
      <c r="X511" s="295" t="s">
        <v>891</v>
      </c>
      <c r="Y511" s="296">
        <v>0</v>
      </c>
      <c r="Z511" s="296" t="s">
        <v>891</v>
      </c>
      <c r="AA511" s="295" t="s">
        <v>891</v>
      </c>
      <c r="AB511" s="296">
        <v>0</v>
      </c>
      <c r="AC511" s="296"/>
      <c r="AD511" s="297" t="s">
        <v>891</v>
      </c>
      <c r="AE511" s="298" t="s">
        <v>891</v>
      </c>
      <c r="AF511" s="288">
        <v>104</v>
      </c>
      <c r="AG511" s="291">
        <v>45166</v>
      </c>
      <c r="AH511" s="291">
        <v>39007</v>
      </c>
      <c r="AI511" s="291">
        <v>45145</v>
      </c>
      <c r="AJ511" s="291" t="s">
        <v>891</v>
      </c>
      <c r="AK511" s="283"/>
    </row>
    <row r="512" spans="1:37" hidden="1" x14ac:dyDescent="0.3">
      <c r="A512" s="282">
        <v>95228</v>
      </c>
      <c r="B512" s="283" t="s">
        <v>1556</v>
      </c>
      <c r="C512" s="146" t="s">
        <v>264</v>
      </c>
      <c r="D512" s="284">
        <v>8.2699999999999996E-2</v>
      </c>
      <c r="E512" s="283"/>
      <c r="F512" s="283"/>
      <c r="G512" s="283" t="s">
        <v>891</v>
      </c>
      <c r="H512" s="285">
        <v>0</v>
      </c>
      <c r="I512" s="24">
        <v>103003</v>
      </c>
      <c r="J512" s="286">
        <v>8.2699999999999996E-2</v>
      </c>
      <c r="K512" s="285">
        <v>5702</v>
      </c>
      <c r="L512" s="287">
        <v>0</v>
      </c>
      <c r="M512" s="288">
        <v>8208.44</v>
      </c>
      <c r="N512" s="286">
        <v>678.837988</v>
      </c>
      <c r="O512" s="289" t="s">
        <v>890</v>
      </c>
      <c r="P512" s="288">
        <v>0</v>
      </c>
      <c r="Q512" s="290">
        <v>0</v>
      </c>
      <c r="R512" s="291" t="s">
        <v>891</v>
      </c>
      <c r="S512" s="283" t="s">
        <v>1058</v>
      </c>
      <c r="T512" s="44">
        <v>1</v>
      </c>
      <c r="U512" s="292">
        <v>55</v>
      </c>
      <c r="V512" s="293">
        <v>46</v>
      </c>
      <c r="W512" s="294">
        <v>2442</v>
      </c>
      <c r="X512" s="295">
        <v>2023</v>
      </c>
      <c r="Y512" s="296">
        <v>1000</v>
      </c>
      <c r="Z512" s="296" t="s">
        <v>891</v>
      </c>
      <c r="AA512" s="295" t="s">
        <v>891</v>
      </c>
      <c r="AB512" s="296">
        <v>0</v>
      </c>
      <c r="AC512" s="296"/>
      <c r="AD512" s="297" t="s">
        <v>891</v>
      </c>
      <c r="AE512" s="298" t="s">
        <v>891</v>
      </c>
      <c r="AF512" s="288">
        <v>2046</v>
      </c>
      <c r="AG512" s="291">
        <v>44172</v>
      </c>
      <c r="AH512" s="291">
        <v>39007</v>
      </c>
      <c r="AI512" s="291">
        <v>44383</v>
      </c>
      <c r="AJ512" s="291" t="s">
        <v>891</v>
      </c>
      <c r="AK512" s="283"/>
    </row>
    <row r="513" spans="1:37" hidden="1" x14ac:dyDescent="0.3">
      <c r="A513" s="282">
        <v>95229</v>
      </c>
      <c r="B513" s="283" t="s">
        <v>1557</v>
      </c>
      <c r="C513" s="146" t="s">
        <v>264</v>
      </c>
      <c r="D513" s="284">
        <v>0.19</v>
      </c>
      <c r="E513" s="283"/>
      <c r="F513" s="283"/>
      <c r="G513" s="283" t="s">
        <v>891</v>
      </c>
      <c r="H513" s="285">
        <v>0</v>
      </c>
      <c r="I513" s="24">
        <v>103003</v>
      </c>
      <c r="J513" s="286">
        <v>0.19</v>
      </c>
      <c r="K513" s="285">
        <v>8356</v>
      </c>
      <c r="L513" s="287">
        <v>0</v>
      </c>
      <c r="M513" s="288">
        <v>13853.5</v>
      </c>
      <c r="N513" s="286">
        <v>2632.165</v>
      </c>
      <c r="O513" s="289" t="s">
        <v>890</v>
      </c>
      <c r="P513" s="288">
        <v>0</v>
      </c>
      <c r="Q513" s="290">
        <v>0</v>
      </c>
      <c r="R513" s="291" t="s">
        <v>891</v>
      </c>
      <c r="S513" s="283" t="s">
        <v>1058</v>
      </c>
      <c r="T513" s="44">
        <v>1</v>
      </c>
      <c r="U513" s="292">
        <v>55</v>
      </c>
      <c r="V513" s="293">
        <v>46</v>
      </c>
      <c r="W513" s="294">
        <v>10083</v>
      </c>
      <c r="X513" s="295">
        <v>2023</v>
      </c>
      <c r="Y513" s="296">
        <v>2000</v>
      </c>
      <c r="Z513" s="296" t="s">
        <v>891</v>
      </c>
      <c r="AA513" s="295" t="s">
        <v>891</v>
      </c>
      <c r="AB513" s="296">
        <v>0</v>
      </c>
      <c r="AC513" s="296"/>
      <c r="AD513" s="297" t="s">
        <v>891</v>
      </c>
      <c r="AE513" s="298" t="s">
        <v>891</v>
      </c>
      <c r="AF513" s="288">
        <v>3524</v>
      </c>
      <c r="AG513" s="291">
        <v>44599</v>
      </c>
      <c r="AH513" s="291">
        <v>39007</v>
      </c>
      <c r="AI513" s="291">
        <v>45105</v>
      </c>
      <c r="AJ513" s="291" t="s">
        <v>891</v>
      </c>
      <c r="AK513" s="283"/>
    </row>
    <row r="514" spans="1:37" hidden="1" x14ac:dyDescent="0.3">
      <c r="A514" s="282">
        <v>96516</v>
      </c>
      <c r="B514" s="283" t="s">
        <v>1558</v>
      </c>
      <c r="C514" s="146" t="s">
        <v>437</v>
      </c>
      <c r="D514" s="284">
        <v>2.2799999999999998</v>
      </c>
      <c r="E514" s="283" t="s">
        <v>1559</v>
      </c>
      <c r="F514" s="283" t="s">
        <v>1560</v>
      </c>
      <c r="G514" s="283" t="s">
        <v>953</v>
      </c>
      <c r="H514" s="285">
        <v>3016</v>
      </c>
      <c r="I514" s="24">
        <v>103003</v>
      </c>
      <c r="J514" s="286">
        <v>2.2799999999999998</v>
      </c>
      <c r="K514" s="285">
        <v>265</v>
      </c>
      <c r="L514" s="287">
        <v>101.10626885685551</v>
      </c>
      <c r="M514" s="288">
        <v>0</v>
      </c>
      <c r="N514" s="286">
        <v>0</v>
      </c>
      <c r="O514" s="289" t="s">
        <v>954</v>
      </c>
      <c r="P514" s="288">
        <v>1220</v>
      </c>
      <c r="Q514" s="290">
        <v>2781.6</v>
      </c>
      <c r="R514" s="291">
        <v>45454</v>
      </c>
      <c r="S514" s="283" t="s">
        <v>1493</v>
      </c>
      <c r="T514" s="44">
        <v>1</v>
      </c>
      <c r="U514" s="292">
        <v>54</v>
      </c>
      <c r="V514" s="293">
        <v>4</v>
      </c>
      <c r="W514" s="294" t="s">
        <v>891</v>
      </c>
      <c r="X514" s="295" t="s">
        <v>891</v>
      </c>
      <c r="Y514" s="296">
        <v>0</v>
      </c>
      <c r="Z514" s="296" t="s">
        <v>891</v>
      </c>
      <c r="AA514" s="295" t="s">
        <v>891</v>
      </c>
      <c r="AB514" s="296">
        <v>0</v>
      </c>
      <c r="AC514" s="296"/>
      <c r="AD514" s="297" t="s">
        <v>891</v>
      </c>
      <c r="AE514" s="298" t="s">
        <v>891</v>
      </c>
      <c r="AF514" s="288">
        <v>120</v>
      </c>
      <c r="AG514" s="291">
        <v>43759</v>
      </c>
      <c r="AH514" s="291">
        <v>39063</v>
      </c>
      <c r="AI514" s="291">
        <v>45104</v>
      </c>
      <c r="AJ514" s="291" t="s">
        <v>891</v>
      </c>
      <c r="AK514" s="283"/>
    </row>
    <row r="515" spans="1:37" hidden="1" x14ac:dyDescent="0.3">
      <c r="A515" s="282">
        <v>98080</v>
      </c>
      <c r="B515" s="283" t="s">
        <v>1561</v>
      </c>
      <c r="C515" s="146" t="s">
        <v>437</v>
      </c>
      <c r="D515" s="284">
        <v>2.27</v>
      </c>
      <c r="E515" s="283" t="s">
        <v>1559</v>
      </c>
      <c r="F515" s="283" t="s">
        <v>1560</v>
      </c>
      <c r="G515" s="283" t="s">
        <v>953</v>
      </c>
      <c r="H515" s="285">
        <v>2353</v>
      </c>
      <c r="I515" s="24">
        <v>103003</v>
      </c>
      <c r="J515" s="286">
        <v>2.27</v>
      </c>
      <c r="K515" s="285">
        <v>178</v>
      </c>
      <c r="L515" s="287">
        <v>106.95454545454545</v>
      </c>
      <c r="M515" s="288">
        <v>0</v>
      </c>
      <c r="N515" s="286">
        <v>0</v>
      </c>
      <c r="O515" s="289" t="s">
        <v>954</v>
      </c>
      <c r="P515" s="288">
        <v>1220</v>
      </c>
      <c r="Q515" s="290">
        <v>2769.4</v>
      </c>
      <c r="R515" s="291">
        <v>45454</v>
      </c>
      <c r="S515" s="283" t="s">
        <v>1562</v>
      </c>
      <c r="T515" s="44">
        <v>1</v>
      </c>
      <c r="U515" s="292">
        <v>54</v>
      </c>
      <c r="V515" s="293">
        <v>19</v>
      </c>
      <c r="W515" s="294" t="s">
        <v>891</v>
      </c>
      <c r="X515" s="295" t="s">
        <v>891</v>
      </c>
      <c r="Y515" s="296">
        <v>0</v>
      </c>
      <c r="Z515" s="296" t="s">
        <v>891</v>
      </c>
      <c r="AA515" s="295" t="s">
        <v>891</v>
      </c>
      <c r="AB515" s="296">
        <v>0</v>
      </c>
      <c r="AC515" s="296"/>
      <c r="AD515" s="297" t="s">
        <v>891</v>
      </c>
      <c r="AE515" s="298" t="s">
        <v>891</v>
      </c>
      <c r="AF515" s="288">
        <v>88</v>
      </c>
      <c r="AG515" s="291">
        <v>43798</v>
      </c>
      <c r="AH515" s="291">
        <v>39154</v>
      </c>
      <c r="AI515" s="291">
        <v>45104</v>
      </c>
      <c r="AJ515" s="291" t="s">
        <v>891</v>
      </c>
      <c r="AK515" s="283"/>
    </row>
    <row r="516" spans="1:37" hidden="1" x14ac:dyDescent="0.3">
      <c r="A516" s="282">
        <v>98359</v>
      </c>
      <c r="B516" s="283" t="s">
        <v>1563</v>
      </c>
      <c r="C516" s="146" t="s">
        <v>261</v>
      </c>
      <c r="D516" s="284">
        <v>137</v>
      </c>
      <c r="E516" s="283"/>
      <c r="F516" s="283"/>
      <c r="G516" s="283" t="s">
        <v>891</v>
      </c>
      <c r="H516" s="285">
        <v>66</v>
      </c>
      <c r="I516" s="24">
        <v>103003</v>
      </c>
      <c r="J516" s="286">
        <v>137</v>
      </c>
      <c r="K516" s="285">
        <v>24</v>
      </c>
      <c r="L516" s="287">
        <v>33</v>
      </c>
      <c r="M516" s="288">
        <v>0</v>
      </c>
      <c r="N516" s="286">
        <v>0</v>
      </c>
      <c r="O516" s="289" t="s">
        <v>890</v>
      </c>
      <c r="P516" s="288">
        <v>0</v>
      </c>
      <c r="Q516" s="290">
        <v>0</v>
      </c>
      <c r="R516" s="291" t="s">
        <v>891</v>
      </c>
      <c r="S516" s="283" t="s">
        <v>1081</v>
      </c>
      <c r="T516" s="44">
        <v>1</v>
      </c>
      <c r="U516" s="292">
        <v>78</v>
      </c>
      <c r="V516" s="293">
        <v>2</v>
      </c>
      <c r="W516" s="294" t="s">
        <v>891</v>
      </c>
      <c r="X516" s="295" t="s">
        <v>891</v>
      </c>
      <c r="Y516" s="296">
        <v>0</v>
      </c>
      <c r="Z516" s="296" t="s">
        <v>891</v>
      </c>
      <c r="AA516" s="295" t="s">
        <v>891</v>
      </c>
      <c r="AB516" s="296">
        <v>0</v>
      </c>
      <c r="AC516" s="296"/>
      <c r="AD516" s="297" t="s">
        <v>891</v>
      </c>
      <c r="AE516" s="298" t="s">
        <v>891</v>
      </c>
      <c r="AF516" s="288">
        <v>8</v>
      </c>
      <c r="AG516" s="291">
        <v>44165</v>
      </c>
      <c r="AH516" s="291">
        <v>39168</v>
      </c>
      <c r="AI516" s="291">
        <v>44789</v>
      </c>
      <c r="AJ516" s="291" t="s">
        <v>891</v>
      </c>
      <c r="AK516" s="283"/>
    </row>
    <row r="517" spans="1:37" hidden="1" x14ac:dyDescent="0.3">
      <c r="A517" s="282">
        <v>98360</v>
      </c>
      <c r="B517" s="283" t="s">
        <v>613</v>
      </c>
      <c r="C517" s="146" t="s">
        <v>261</v>
      </c>
      <c r="D517" s="284">
        <v>42</v>
      </c>
      <c r="E517" s="283"/>
      <c r="F517" s="283"/>
      <c r="G517" s="283" t="s">
        <v>891</v>
      </c>
      <c r="H517" s="285">
        <v>55</v>
      </c>
      <c r="I517" s="24">
        <v>103003</v>
      </c>
      <c r="J517" s="286">
        <v>42</v>
      </c>
      <c r="K517" s="285"/>
      <c r="L517" s="287">
        <v>0</v>
      </c>
      <c r="M517" s="288">
        <v>0</v>
      </c>
      <c r="N517" s="286">
        <v>0</v>
      </c>
      <c r="O517" s="289" t="s">
        <v>890</v>
      </c>
      <c r="P517" s="288">
        <v>0</v>
      </c>
      <c r="Q517" s="290">
        <v>0</v>
      </c>
      <c r="R517" s="291" t="s">
        <v>891</v>
      </c>
      <c r="S517" s="283" t="s">
        <v>1564</v>
      </c>
      <c r="T517" s="44">
        <v>1</v>
      </c>
      <c r="U517" s="292">
        <v>70</v>
      </c>
      <c r="V517" s="293">
        <v>47</v>
      </c>
      <c r="W517" s="294" t="s">
        <v>891</v>
      </c>
      <c r="X517" s="295" t="s">
        <v>891</v>
      </c>
      <c r="Y517" s="296">
        <v>0</v>
      </c>
      <c r="Z517" s="296" t="s">
        <v>891</v>
      </c>
      <c r="AA517" s="295" t="s">
        <v>891</v>
      </c>
      <c r="AB517" s="296">
        <v>0</v>
      </c>
      <c r="AC517" s="296"/>
      <c r="AD517" s="297" t="s">
        <v>891</v>
      </c>
      <c r="AE517" s="298" t="s">
        <v>891</v>
      </c>
      <c r="AF517" s="288">
        <v>0</v>
      </c>
      <c r="AG517" s="291">
        <v>43063</v>
      </c>
      <c r="AH517" s="291">
        <v>39168</v>
      </c>
      <c r="AI517" s="291">
        <v>44789</v>
      </c>
      <c r="AJ517" s="291" t="s">
        <v>891</v>
      </c>
      <c r="AK517" s="283"/>
    </row>
    <row r="518" spans="1:37" hidden="1" x14ac:dyDescent="0.3">
      <c r="A518" s="282">
        <v>98702</v>
      </c>
      <c r="B518" s="283" t="s">
        <v>1565</v>
      </c>
      <c r="C518" s="146" t="s">
        <v>561</v>
      </c>
      <c r="D518" s="284">
        <v>18.75</v>
      </c>
      <c r="E518" s="283"/>
      <c r="F518" s="283"/>
      <c r="G518" s="283" t="s">
        <v>891</v>
      </c>
      <c r="H518" s="285">
        <v>0</v>
      </c>
      <c r="I518" s="24">
        <v>103003</v>
      </c>
      <c r="J518" s="286">
        <v>18.75</v>
      </c>
      <c r="K518" s="285">
        <v>4093</v>
      </c>
      <c r="L518" s="287">
        <v>0</v>
      </c>
      <c r="M518" s="288">
        <v>249.94</v>
      </c>
      <c r="N518" s="286">
        <v>4686.375</v>
      </c>
      <c r="O518" s="289" t="s">
        <v>890</v>
      </c>
      <c r="P518" s="288">
        <v>0</v>
      </c>
      <c r="Q518" s="290">
        <v>0</v>
      </c>
      <c r="R518" s="291" t="s">
        <v>891</v>
      </c>
      <c r="S518" s="283" t="s">
        <v>1566</v>
      </c>
      <c r="T518" s="44">
        <v>1</v>
      </c>
      <c r="U518" s="292">
        <v>51</v>
      </c>
      <c r="V518" s="293">
        <v>24</v>
      </c>
      <c r="W518" s="294" t="s">
        <v>891</v>
      </c>
      <c r="X518" s="295" t="s">
        <v>891</v>
      </c>
      <c r="Y518" s="296">
        <v>0</v>
      </c>
      <c r="Z518" s="296">
        <v>10466</v>
      </c>
      <c r="AA518" s="295">
        <v>2023</v>
      </c>
      <c r="AB518" s="296">
        <v>8000</v>
      </c>
      <c r="AC518" s="296">
        <v>8000</v>
      </c>
      <c r="AD518" s="297" t="s">
        <v>2051</v>
      </c>
      <c r="AE518" s="298">
        <v>45197</v>
      </c>
      <c r="AF518" s="288">
        <v>1834</v>
      </c>
      <c r="AG518" s="291">
        <v>44775</v>
      </c>
      <c r="AH518" s="291">
        <v>39183</v>
      </c>
      <c r="AI518" s="291">
        <v>45160</v>
      </c>
      <c r="AJ518" s="291" t="s">
        <v>891</v>
      </c>
      <c r="AK518" s="283"/>
    </row>
    <row r="519" spans="1:37" hidden="1" x14ac:dyDescent="0.3">
      <c r="A519" s="282">
        <v>98703</v>
      </c>
      <c r="B519" s="283" t="s">
        <v>1567</v>
      </c>
      <c r="C519" s="146" t="s">
        <v>346</v>
      </c>
      <c r="D519" s="284">
        <v>45.37</v>
      </c>
      <c r="E519" s="283"/>
      <c r="F519" s="283"/>
      <c r="G519" s="283" t="s">
        <v>891</v>
      </c>
      <c r="H519" s="285">
        <v>334</v>
      </c>
      <c r="I519" s="24">
        <v>103003</v>
      </c>
      <c r="J519" s="286">
        <v>45.37</v>
      </c>
      <c r="K519" s="285">
        <v>668</v>
      </c>
      <c r="L519" s="287">
        <v>4.7659817351598175</v>
      </c>
      <c r="M519" s="288">
        <v>427.44</v>
      </c>
      <c r="N519" s="286">
        <v>19392.952799999999</v>
      </c>
      <c r="O519" s="289" t="s">
        <v>890</v>
      </c>
      <c r="P519" s="288">
        <v>0</v>
      </c>
      <c r="Q519" s="290">
        <v>0</v>
      </c>
      <c r="R519" s="291" t="s">
        <v>891</v>
      </c>
      <c r="S519" s="283" t="s">
        <v>1266</v>
      </c>
      <c r="T519" s="44">
        <v>1</v>
      </c>
      <c r="U519" s="292">
        <v>69</v>
      </c>
      <c r="V519" s="293">
        <v>3</v>
      </c>
      <c r="W519" s="294">
        <v>7337</v>
      </c>
      <c r="X519" s="295">
        <v>2023</v>
      </c>
      <c r="Y519" s="296">
        <v>500</v>
      </c>
      <c r="Z519" s="296" t="s">
        <v>891</v>
      </c>
      <c r="AA519" s="295" t="s">
        <v>891</v>
      </c>
      <c r="AB519" s="296">
        <v>0</v>
      </c>
      <c r="AC519" s="296"/>
      <c r="AD519" s="297" t="s">
        <v>891</v>
      </c>
      <c r="AE519" s="298" t="s">
        <v>891</v>
      </c>
      <c r="AF519" s="288">
        <v>280</v>
      </c>
      <c r="AG519" s="291">
        <v>44148</v>
      </c>
      <c r="AH519" s="291">
        <v>39183</v>
      </c>
      <c r="AI519" s="291">
        <v>44685</v>
      </c>
      <c r="AJ519" s="291" t="s">
        <v>891</v>
      </c>
      <c r="AK519" s="283"/>
    </row>
    <row r="520" spans="1:37" hidden="1" x14ac:dyDescent="0.3">
      <c r="A520" s="282">
        <v>98704</v>
      </c>
      <c r="B520" s="283" t="s">
        <v>1568</v>
      </c>
      <c r="C520" s="146" t="s">
        <v>346</v>
      </c>
      <c r="D520" s="284">
        <v>44</v>
      </c>
      <c r="E520" s="283"/>
      <c r="F520" s="283"/>
      <c r="G520" s="283" t="s">
        <v>891</v>
      </c>
      <c r="H520" s="285">
        <v>134</v>
      </c>
      <c r="I520" s="24">
        <v>103003</v>
      </c>
      <c r="J520" s="286">
        <v>44</v>
      </c>
      <c r="K520" s="285">
        <v>193</v>
      </c>
      <c r="L520" s="287">
        <v>7.6571428571428575</v>
      </c>
      <c r="M520" s="288">
        <v>131</v>
      </c>
      <c r="N520" s="286">
        <v>5764</v>
      </c>
      <c r="O520" s="289" t="s">
        <v>890</v>
      </c>
      <c r="P520" s="288">
        <v>0</v>
      </c>
      <c r="Q520" s="290">
        <v>0</v>
      </c>
      <c r="R520" s="291" t="s">
        <v>891</v>
      </c>
      <c r="S520" s="283" t="s">
        <v>1266</v>
      </c>
      <c r="T520" s="44">
        <v>1</v>
      </c>
      <c r="U520" s="292">
        <v>69</v>
      </c>
      <c r="V520" s="293">
        <v>3</v>
      </c>
      <c r="W520" s="294" t="s">
        <v>891</v>
      </c>
      <c r="X520" s="295" t="s">
        <v>891</v>
      </c>
      <c r="Y520" s="296">
        <v>0</v>
      </c>
      <c r="Z520" s="296">
        <v>10468</v>
      </c>
      <c r="AA520" s="295">
        <v>2023</v>
      </c>
      <c r="AB520" s="296">
        <v>50</v>
      </c>
      <c r="AC520" s="296">
        <v>50</v>
      </c>
      <c r="AD520" s="297" t="s">
        <v>2055</v>
      </c>
      <c r="AE520" s="298">
        <v>45197</v>
      </c>
      <c r="AF520" s="288">
        <v>70</v>
      </c>
      <c r="AG520" s="291">
        <v>44460</v>
      </c>
      <c r="AH520" s="291">
        <v>39183</v>
      </c>
      <c r="AI520" s="291">
        <v>45160</v>
      </c>
      <c r="AJ520" s="291" t="s">
        <v>891</v>
      </c>
      <c r="AK520" s="283"/>
    </row>
    <row r="521" spans="1:37" hidden="1" x14ac:dyDescent="0.3">
      <c r="A521" s="282">
        <v>98732</v>
      </c>
      <c r="B521" s="283" t="s">
        <v>1569</v>
      </c>
      <c r="C521" s="146" t="s">
        <v>31</v>
      </c>
      <c r="D521" s="284">
        <v>134</v>
      </c>
      <c r="E521" s="283"/>
      <c r="F521" s="283"/>
      <c r="G521" s="283" t="s">
        <v>891</v>
      </c>
      <c r="H521" s="285">
        <v>55</v>
      </c>
      <c r="I521" s="24">
        <v>103003</v>
      </c>
      <c r="J521" s="286">
        <v>143.14286000000001</v>
      </c>
      <c r="K521" s="285"/>
      <c r="L521" s="287">
        <v>0</v>
      </c>
      <c r="M521" s="288">
        <v>0</v>
      </c>
      <c r="N521" s="286">
        <v>0</v>
      </c>
      <c r="O521" s="289" t="s">
        <v>890</v>
      </c>
      <c r="P521" s="288">
        <v>0</v>
      </c>
      <c r="Q521" s="290">
        <v>0</v>
      </c>
      <c r="R521" s="291" t="s">
        <v>891</v>
      </c>
      <c r="S521" s="283" t="s">
        <v>1570</v>
      </c>
      <c r="T521" s="44">
        <v>1</v>
      </c>
      <c r="U521" s="292">
        <v>58</v>
      </c>
      <c r="V521" s="293">
        <v>14</v>
      </c>
      <c r="W521" s="294" t="s">
        <v>891</v>
      </c>
      <c r="X521" s="295" t="s">
        <v>891</v>
      </c>
      <c r="Y521" s="296">
        <v>0</v>
      </c>
      <c r="Z521" s="296" t="s">
        <v>891</v>
      </c>
      <c r="AA521" s="295" t="s">
        <v>891</v>
      </c>
      <c r="AB521" s="296">
        <v>0</v>
      </c>
      <c r="AC521" s="296"/>
      <c r="AD521" s="297" t="s">
        <v>891</v>
      </c>
      <c r="AE521" s="298" t="s">
        <v>891</v>
      </c>
      <c r="AF521" s="288">
        <v>0</v>
      </c>
      <c r="AG521" s="291">
        <v>43619</v>
      </c>
      <c r="AH521" s="291">
        <v>39184</v>
      </c>
      <c r="AI521" s="291">
        <v>43585</v>
      </c>
      <c r="AJ521" s="291" t="s">
        <v>891</v>
      </c>
      <c r="AK521" s="283"/>
    </row>
    <row r="522" spans="1:37" hidden="1" x14ac:dyDescent="0.3">
      <c r="A522" s="282">
        <v>98733</v>
      </c>
      <c r="B522" s="283" t="s">
        <v>1571</v>
      </c>
      <c r="C522" s="146" t="s">
        <v>31</v>
      </c>
      <c r="D522" s="284">
        <v>134</v>
      </c>
      <c r="E522" s="283"/>
      <c r="F522" s="283"/>
      <c r="G522" s="283" t="s">
        <v>891</v>
      </c>
      <c r="H522" s="285">
        <v>41</v>
      </c>
      <c r="I522" s="24">
        <v>103003</v>
      </c>
      <c r="J522" s="286">
        <v>144.25</v>
      </c>
      <c r="K522" s="285"/>
      <c r="L522" s="287">
        <v>0</v>
      </c>
      <c r="M522" s="288">
        <v>0</v>
      </c>
      <c r="N522" s="286">
        <v>0</v>
      </c>
      <c r="O522" s="289" t="s">
        <v>890</v>
      </c>
      <c r="P522" s="288">
        <v>0</v>
      </c>
      <c r="Q522" s="290">
        <v>0</v>
      </c>
      <c r="R522" s="291" t="s">
        <v>891</v>
      </c>
      <c r="S522" s="283" t="s">
        <v>1570</v>
      </c>
      <c r="T522" s="44">
        <v>1</v>
      </c>
      <c r="U522" s="292">
        <v>58</v>
      </c>
      <c r="V522" s="293">
        <v>14</v>
      </c>
      <c r="W522" s="294" t="s">
        <v>891</v>
      </c>
      <c r="X522" s="295" t="s">
        <v>891</v>
      </c>
      <c r="Y522" s="296">
        <v>0</v>
      </c>
      <c r="Z522" s="296" t="s">
        <v>891</v>
      </c>
      <c r="AA522" s="295" t="s">
        <v>891</v>
      </c>
      <c r="AB522" s="296">
        <v>0</v>
      </c>
      <c r="AC522" s="296"/>
      <c r="AD522" s="297" t="s">
        <v>891</v>
      </c>
      <c r="AE522" s="298" t="s">
        <v>891</v>
      </c>
      <c r="AF522" s="288">
        <v>0</v>
      </c>
      <c r="AG522" s="291">
        <v>43613</v>
      </c>
      <c r="AH522" s="291">
        <v>39184</v>
      </c>
      <c r="AI522" s="291">
        <v>43585</v>
      </c>
      <c r="AJ522" s="291" t="s">
        <v>891</v>
      </c>
      <c r="AK522" s="283"/>
    </row>
    <row r="523" spans="1:37" hidden="1" x14ac:dyDescent="0.3">
      <c r="A523" s="282">
        <v>98734</v>
      </c>
      <c r="B523" s="283" t="s">
        <v>1572</v>
      </c>
      <c r="C523" s="146" t="s">
        <v>31</v>
      </c>
      <c r="D523" s="284">
        <v>134</v>
      </c>
      <c r="E523" s="283"/>
      <c r="F523" s="283"/>
      <c r="G523" s="283" t="s">
        <v>891</v>
      </c>
      <c r="H523" s="285">
        <v>36</v>
      </c>
      <c r="I523" s="24">
        <v>103003</v>
      </c>
      <c r="J523" s="286">
        <v>160.98412999999999</v>
      </c>
      <c r="K523" s="285"/>
      <c r="L523" s="287">
        <v>0</v>
      </c>
      <c r="M523" s="288">
        <v>0</v>
      </c>
      <c r="N523" s="286">
        <v>0</v>
      </c>
      <c r="O523" s="289" t="s">
        <v>890</v>
      </c>
      <c r="P523" s="288">
        <v>0</v>
      </c>
      <c r="Q523" s="290">
        <v>0</v>
      </c>
      <c r="R523" s="291" t="s">
        <v>891</v>
      </c>
      <c r="S523" s="283" t="s">
        <v>1570</v>
      </c>
      <c r="T523" s="44">
        <v>1</v>
      </c>
      <c r="U523" s="292">
        <v>58</v>
      </c>
      <c r="V523" s="293">
        <v>14</v>
      </c>
      <c r="W523" s="294" t="s">
        <v>891</v>
      </c>
      <c r="X523" s="295" t="s">
        <v>891</v>
      </c>
      <c r="Y523" s="296">
        <v>0</v>
      </c>
      <c r="Z523" s="296" t="s">
        <v>891</v>
      </c>
      <c r="AA523" s="295" t="s">
        <v>891</v>
      </c>
      <c r="AB523" s="296">
        <v>0</v>
      </c>
      <c r="AC523" s="296"/>
      <c r="AD523" s="297" t="s">
        <v>891</v>
      </c>
      <c r="AE523" s="298" t="s">
        <v>891</v>
      </c>
      <c r="AF523" s="288">
        <v>0</v>
      </c>
      <c r="AG523" s="291">
        <v>43619</v>
      </c>
      <c r="AH523" s="291">
        <v>39184</v>
      </c>
      <c r="AI523" s="291">
        <v>43585</v>
      </c>
      <c r="AJ523" s="291" t="s">
        <v>891</v>
      </c>
      <c r="AK523" s="283"/>
    </row>
    <row r="524" spans="1:37" hidden="1" x14ac:dyDescent="0.3">
      <c r="A524" s="282">
        <v>99787</v>
      </c>
      <c r="B524" s="283" t="s">
        <v>1573</v>
      </c>
      <c r="C524" s="146" t="s">
        <v>264</v>
      </c>
      <c r="D524" s="284">
        <v>73</v>
      </c>
      <c r="E524" s="283"/>
      <c r="F524" s="283"/>
      <c r="G524" s="283" t="s">
        <v>891</v>
      </c>
      <c r="H524" s="285">
        <v>16</v>
      </c>
      <c r="I524" s="24">
        <v>103003</v>
      </c>
      <c r="J524" s="286">
        <v>73</v>
      </c>
      <c r="K524" s="285">
        <v>63</v>
      </c>
      <c r="L524" s="287">
        <v>2.8673835125448028</v>
      </c>
      <c r="M524" s="288">
        <v>24.44</v>
      </c>
      <c r="N524" s="286">
        <v>1784.12</v>
      </c>
      <c r="O524" s="289" t="s">
        <v>890</v>
      </c>
      <c r="P524" s="288">
        <v>0</v>
      </c>
      <c r="Q524" s="290">
        <v>0</v>
      </c>
      <c r="R524" s="291" t="s">
        <v>891</v>
      </c>
      <c r="S524" s="283" t="s">
        <v>996</v>
      </c>
      <c r="T524" s="44">
        <v>1</v>
      </c>
      <c r="U524" s="292">
        <v>55</v>
      </c>
      <c r="V524" s="293">
        <v>32</v>
      </c>
      <c r="W524" s="294">
        <v>2691</v>
      </c>
      <c r="X524" s="295">
        <v>2023</v>
      </c>
      <c r="Y524" s="296">
        <v>60</v>
      </c>
      <c r="Z524" s="296" t="s">
        <v>891</v>
      </c>
      <c r="AA524" s="295" t="s">
        <v>891</v>
      </c>
      <c r="AB524" s="296">
        <v>0</v>
      </c>
      <c r="AC524" s="296"/>
      <c r="AD524" s="297" t="s">
        <v>891</v>
      </c>
      <c r="AE524" s="298" t="s">
        <v>891</v>
      </c>
      <c r="AF524" s="288">
        <v>22</v>
      </c>
      <c r="AG524" s="291">
        <v>44874</v>
      </c>
      <c r="AH524" s="291">
        <v>39227</v>
      </c>
      <c r="AI524" s="291">
        <v>44845</v>
      </c>
      <c r="AJ524" s="291" t="s">
        <v>891</v>
      </c>
      <c r="AK524" s="283"/>
    </row>
    <row r="525" spans="1:37" hidden="1" x14ac:dyDescent="0.3">
      <c r="A525" s="282">
        <v>99788</v>
      </c>
      <c r="B525" s="283" t="s">
        <v>1574</v>
      </c>
      <c r="C525" s="146" t="s">
        <v>264</v>
      </c>
      <c r="D525" s="284">
        <v>1.49</v>
      </c>
      <c r="E525" s="283"/>
      <c r="F525" s="283"/>
      <c r="G525" s="283" t="s">
        <v>891</v>
      </c>
      <c r="H525" s="285">
        <v>150</v>
      </c>
      <c r="I525" s="24">
        <v>103003</v>
      </c>
      <c r="J525" s="286">
        <v>1.49</v>
      </c>
      <c r="K525" s="285"/>
      <c r="L525" s="287">
        <v>0</v>
      </c>
      <c r="M525" s="288">
        <v>0</v>
      </c>
      <c r="N525" s="286">
        <v>0</v>
      </c>
      <c r="O525" s="289" t="s">
        <v>890</v>
      </c>
      <c r="P525" s="288">
        <v>0</v>
      </c>
      <c r="Q525" s="290">
        <v>0</v>
      </c>
      <c r="R525" s="291" t="s">
        <v>891</v>
      </c>
      <c r="S525" s="283" t="s">
        <v>996</v>
      </c>
      <c r="T525" s="44">
        <v>1</v>
      </c>
      <c r="U525" s="292">
        <v>55</v>
      </c>
      <c r="V525" s="293">
        <v>32</v>
      </c>
      <c r="W525" s="294" t="s">
        <v>891</v>
      </c>
      <c r="X525" s="295" t="s">
        <v>891</v>
      </c>
      <c r="Y525" s="296">
        <v>0</v>
      </c>
      <c r="Z525" s="296" t="s">
        <v>891</v>
      </c>
      <c r="AA525" s="295" t="s">
        <v>891</v>
      </c>
      <c r="AB525" s="296">
        <v>0</v>
      </c>
      <c r="AC525" s="296"/>
      <c r="AD525" s="297" t="s">
        <v>891</v>
      </c>
      <c r="AE525" s="298" t="s">
        <v>891</v>
      </c>
      <c r="AF525" s="288">
        <v>0</v>
      </c>
      <c r="AG525" s="291">
        <v>39741</v>
      </c>
      <c r="AH525" s="291">
        <v>39227</v>
      </c>
      <c r="AI525" s="291">
        <v>39729</v>
      </c>
      <c r="AJ525" s="291" t="s">
        <v>891</v>
      </c>
      <c r="AK525" s="283"/>
    </row>
    <row r="526" spans="1:37" hidden="1" x14ac:dyDescent="0.3">
      <c r="A526" s="282">
        <v>100362</v>
      </c>
      <c r="B526" s="283" t="s">
        <v>1575</v>
      </c>
      <c r="C526" s="146" t="s">
        <v>612</v>
      </c>
      <c r="D526" s="284">
        <v>26.43</v>
      </c>
      <c r="E526" s="283"/>
      <c r="F526" s="283"/>
      <c r="G526" s="283" t="s">
        <v>891</v>
      </c>
      <c r="H526" s="285">
        <v>2865</v>
      </c>
      <c r="I526" s="24">
        <v>103003</v>
      </c>
      <c r="J526" s="286">
        <v>26.43</v>
      </c>
      <c r="K526" s="285">
        <v>3818</v>
      </c>
      <c r="L526" s="287">
        <v>9.0046201716063745</v>
      </c>
      <c r="M526" s="288">
        <v>0</v>
      </c>
      <c r="N526" s="286">
        <v>0</v>
      </c>
      <c r="O526" s="289" t="s">
        <v>890</v>
      </c>
      <c r="P526" s="288">
        <v>0</v>
      </c>
      <c r="Q526" s="290">
        <v>0</v>
      </c>
      <c r="R526" s="291" t="s">
        <v>891</v>
      </c>
      <c r="S526" s="283" t="s">
        <v>969</v>
      </c>
      <c r="T526" s="44">
        <v>1</v>
      </c>
      <c r="U526" s="292">
        <v>51</v>
      </c>
      <c r="V526" s="293">
        <v>3</v>
      </c>
      <c r="W526" s="294" t="s">
        <v>891</v>
      </c>
      <c r="X526" s="295" t="s">
        <v>891</v>
      </c>
      <c r="Y526" s="296">
        <v>0</v>
      </c>
      <c r="Z526" s="296">
        <v>8935</v>
      </c>
      <c r="AA526" s="295">
        <v>2023</v>
      </c>
      <c r="AB526" s="296">
        <v>4000</v>
      </c>
      <c r="AC526" s="296">
        <v>8000</v>
      </c>
      <c r="AD526" s="297" t="s">
        <v>2057</v>
      </c>
      <c r="AE526" s="298">
        <v>45180</v>
      </c>
      <c r="AF526" s="288">
        <v>1272</v>
      </c>
      <c r="AG526" s="291">
        <v>45163</v>
      </c>
      <c r="AH526" s="291">
        <v>39258</v>
      </c>
      <c r="AI526" s="291">
        <v>45148</v>
      </c>
      <c r="AJ526" s="291" t="s">
        <v>891</v>
      </c>
      <c r="AK526" s="283"/>
    </row>
    <row r="527" spans="1:37" hidden="1" x14ac:dyDescent="0.3">
      <c r="A527" s="282">
        <v>100383</v>
      </c>
      <c r="B527" s="283" t="s">
        <v>624</v>
      </c>
      <c r="C527" s="146" t="s">
        <v>261</v>
      </c>
      <c r="D527" s="284">
        <v>160</v>
      </c>
      <c r="E527" s="283"/>
      <c r="F527" s="283"/>
      <c r="G527" s="283" t="s">
        <v>891</v>
      </c>
      <c r="H527" s="285">
        <v>74</v>
      </c>
      <c r="I527" s="24">
        <v>103003</v>
      </c>
      <c r="J527" s="286">
        <v>160</v>
      </c>
      <c r="K527" s="285">
        <v>3</v>
      </c>
      <c r="L527" s="287">
        <v>296</v>
      </c>
      <c r="M527" s="288">
        <v>0</v>
      </c>
      <c r="N527" s="286">
        <v>0</v>
      </c>
      <c r="O527" s="289" t="s">
        <v>890</v>
      </c>
      <c r="P527" s="288">
        <v>0</v>
      </c>
      <c r="Q527" s="290">
        <v>0</v>
      </c>
      <c r="R527" s="291" t="s">
        <v>891</v>
      </c>
      <c r="S527" s="283" t="s">
        <v>1576</v>
      </c>
      <c r="T527" s="44">
        <v>1</v>
      </c>
      <c r="U527" s="292">
        <v>80</v>
      </c>
      <c r="V527" s="293">
        <v>7</v>
      </c>
      <c r="W527" s="294" t="s">
        <v>891</v>
      </c>
      <c r="X527" s="295" t="s">
        <v>891</v>
      </c>
      <c r="Y527" s="296">
        <v>0</v>
      </c>
      <c r="Z527" s="296" t="s">
        <v>891</v>
      </c>
      <c r="AA527" s="295" t="s">
        <v>891</v>
      </c>
      <c r="AB527" s="296">
        <v>0</v>
      </c>
      <c r="AC527" s="296"/>
      <c r="AD527" s="297" t="s">
        <v>891</v>
      </c>
      <c r="AE527" s="298" t="s">
        <v>891</v>
      </c>
      <c r="AF527" s="288">
        <v>2</v>
      </c>
      <c r="AG527" s="291">
        <v>44372</v>
      </c>
      <c r="AH527" s="291">
        <v>39260</v>
      </c>
      <c r="AI527" s="291">
        <v>44757</v>
      </c>
      <c r="AJ527" s="291" t="s">
        <v>891</v>
      </c>
      <c r="AK527" s="283"/>
    </row>
    <row r="528" spans="1:37" hidden="1" x14ac:dyDescent="0.3">
      <c r="A528" s="282">
        <v>100802</v>
      </c>
      <c r="B528" s="283" t="s">
        <v>1577</v>
      </c>
      <c r="C528" s="146" t="s">
        <v>291</v>
      </c>
      <c r="D528" s="284">
        <v>20.420000000000002</v>
      </c>
      <c r="E528" s="283"/>
      <c r="F528" s="283"/>
      <c r="G528" s="283" t="s">
        <v>891</v>
      </c>
      <c r="H528" s="285">
        <v>818</v>
      </c>
      <c r="I528" s="24">
        <v>103003</v>
      </c>
      <c r="J528" s="286">
        <v>20.420000000000002</v>
      </c>
      <c r="K528" s="285">
        <v>799</v>
      </c>
      <c r="L528" s="287">
        <v>12.285971763292281</v>
      </c>
      <c r="M528" s="288">
        <v>380.44</v>
      </c>
      <c r="N528" s="286">
        <v>7768.5847999999996</v>
      </c>
      <c r="O528" s="289" t="s">
        <v>890</v>
      </c>
      <c r="P528" s="288">
        <v>0</v>
      </c>
      <c r="Q528" s="290">
        <v>0</v>
      </c>
      <c r="R528" s="291" t="s">
        <v>891</v>
      </c>
      <c r="S528" s="283" t="s">
        <v>999</v>
      </c>
      <c r="T528" s="44">
        <v>1</v>
      </c>
      <c r="U528" s="292">
        <v>61</v>
      </c>
      <c r="V528" s="293">
        <v>9</v>
      </c>
      <c r="W528" s="294" t="s">
        <v>891</v>
      </c>
      <c r="X528" s="295" t="s">
        <v>891</v>
      </c>
      <c r="Y528" s="296">
        <v>0</v>
      </c>
      <c r="Z528" s="296" t="s">
        <v>891</v>
      </c>
      <c r="AA528" s="295" t="s">
        <v>891</v>
      </c>
      <c r="AB528" s="296">
        <v>0</v>
      </c>
      <c r="AC528" s="296"/>
      <c r="AD528" s="297" t="s">
        <v>891</v>
      </c>
      <c r="AE528" s="298" t="s">
        <v>891</v>
      </c>
      <c r="AF528" s="288">
        <v>266</v>
      </c>
      <c r="AG528" s="291">
        <v>45154</v>
      </c>
      <c r="AH528" s="291">
        <v>39275</v>
      </c>
      <c r="AI528" s="291">
        <v>45161</v>
      </c>
      <c r="AJ528" s="291" t="s">
        <v>891</v>
      </c>
      <c r="AK528" s="283"/>
    </row>
    <row r="529" spans="1:37" hidden="1" x14ac:dyDescent="0.3">
      <c r="A529" s="282">
        <v>100907</v>
      </c>
      <c r="B529" s="283" t="s">
        <v>1578</v>
      </c>
      <c r="C529" s="146" t="s">
        <v>321</v>
      </c>
      <c r="D529" s="284">
        <v>7.6</v>
      </c>
      <c r="E529" s="283"/>
      <c r="F529" s="283"/>
      <c r="G529" s="283" t="s">
        <v>891</v>
      </c>
      <c r="H529" s="285">
        <v>108</v>
      </c>
      <c r="I529" s="24">
        <v>103003</v>
      </c>
      <c r="J529" s="286">
        <v>7.6</v>
      </c>
      <c r="K529" s="285">
        <v>96</v>
      </c>
      <c r="L529" s="287">
        <v>9.391304347826086</v>
      </c>
      <c r="M529" s="288">
        <v>99</v>
      </c>
      <c r="N529" s="286">
        <v>752.4</v>
      </c>
      <c r="O529" s="289" t="s">
        <v>890</v>
      </c>
      <c r="P529" s="288">
        <v>0</v>
      </c>
      <c r="Q529" s="290">
        <v>0</v>
      </c>
      <c r="R529" s="291" t="s">
        <v>891</v>
      </c>
      <c r="S529" s="283" t="s">
        <v>1473</v>
      </c>
      <c r="T529" s="44">
        <v>1</v>
      </c>
      <c r="U529" s="292">
        <v>73</v>
      </c>
      <c r="V529" s="293">
        <v>1</v>
      </c>
      <c r="W529" s="294" t="s">
        <v>891</v>
      </c>
      <c r="X529" s="295" t="s">
        <v>891</v>
      </c>
      <c r="Y529" s="296">
        <v>0</v>
      </c>
      <c r="Z529" s="296" t="s">
        <v>891</v>
      </c>
      <c r="AA529" s="295" t="s">
        <v>891</v>
      </c>
      <c r="AB529" s="296">
        <v>0</v>
      </c>
      <c r="AC529" s="296"/>
      <c r="AD529" s="297" t="s">
        <v>891</v>
      </c>
      <c r="AE529" s="298" t="s">
        <v>891</v>
      </c>
      <c r="AF529" s="288">
        <v>46</v>
      </c>
      <c r="AG529" s="291">
        <v>44027</v>
      </c>
      <c r="AH529" s="291">
        <v>39281</v>
      </c>
      <c r="AI529" s="291">
        <v>44025</v>
      </c>
      <c r="AJ529" s="291" t="s">
        <v>891</v>
      </c>
      <c r="AK529" s="283"/>
    </row>
    <row r="530" spans="1:37" hidden="1" x14ac:dyDescent="0.3">
      <c r="A530" s="282">
        <v>101867</v>
      </c>
      <c r="B530" s="283" t="s">
        <v>1579</v>
      </c>
      <c r="C530" s="146" t="s">
        <v>346</v>
      </c>
      <c r="D530" s="284">
        <v>215.16</v>
      </c>
      <c r="E530" s="283"/>
      <c r="F530" s="283"/>
      <c r="G530" s="283" t="s">
        <v>891</v>
      </c>
      <c r="H530" s="285">
        <v>37</v>
      </c>
      <c r="I530" s="24">
        <v>103003</v>
      </c>
      <c r="J530" s="286">
        <v>215.16</v>
      </c>
      <c r="K530" s="285">
        <v>61</v>
      </c>
      <c r="L530" s="287">
        <v>7.2834645669291342</v>
      </c>
      <c r="M530" s="288">
        <v>54.44</v>
      </c>
      <c r="N530" s="286">
        <v>11713.3104</v>
      </c>
      <c r="O530" s="289" t="s">
        <v>890</v>
      </c>
      <c r="P530" s="288">
        <v>0</v>
      </c>
      <c r="Q530" s="290">
        <v>0</v>
      </c>
      <c r="R530" s="291" t="s">
        <v>891</v>
      </c>
      <c r="S530" s="283" t="s">
        <v>1045</v>
      </c>
      <c r="T530" s="44">
        <v>1</v>
      </c>
      <c r="U530" s="292">
        <v>69</v>
      </c>
      <c r="V530" s="293">
        <v>10</v>
      </c>
      <c r="W530" s="294" t="s">
        <v>891</v>
      </c>
      <c r="X530" s="295" t="s">
        <v>891</v>
      </c>
      <c r="Y530" s="296">
        <v>0</v>
      </c>
      <c r="Z530" s="296" t="s">
        <v>891</v>
      </c>
      <c r="AA530" s="295" t="s">
        <v>891</v>
      </c>
      <c r="AB530" s="296">
        <v>0</v>
      </c>
      <c r="AC530" s="296"/>
      <c r="AD530" s="297" t="s">
        <v>891</v>
      </c>
      <c r="AE530" s="298" t="s">
        <v>891</v>
      </c>
      <c r="AF530" s="288">
        <v>20</v>
      </c>
      <c r="AG530" s="291">
        <v>43396</v>
      </c>
      <c r="AH530" s="291">
        <v>39328</v>
      </c>
      <c r="AI530" s="291">
        <v>44123</v>
      </c>
      <c r="AJ530" s="291" t="s">
        <v>891</v>
      </c>
      <c r="AK530" s="283"/>
    </row>
    <row r="531" spans="1:37" hidden="1" x14ac:dyDescent="0.3">
      <c r="A531" s="282">
        <v>101868</v>
      </c>
      <c r="B531" s="283" t="s">
        <v>1580</v>
      </c>
      <c r="C531" s="146" t="s">
        <v>346</v>
      </c>
      <c r="D531" s="284">
        <v>99.43</v>
      </c>
      <c r="E531" s="283"/>
      <c r="F531" s="283"/>
      <c r="G531" s="283" t="s">
        <v>891</v>
      </c>
      <c r="H531" s="285">
        <v>1239</v>
      </c>
      <c r="I531" s="24">
        <v>103003</v>
      </c>
      <c r="J531" s="286">
        <v>99.43</v>
      </c>
      <c r="K531" s="285">
        <v>33</v>
      </c>
      <c r="L531" s="287">
        <v>450.5454545454545</v>
      </c>
      <c r="M531" s="288">
        <v>0</v>
      </c>
      <c r="N531" s="286">
        <v>0</v>
      </c>
      <c r="O531" s="289" t="s">
        <v>890</v>
      </c>
      <c r="P531" s="288">
        <v>0</v>
      </c>
      <c r="Q531" s="290">
        <v>0</v>
      </c>
      <c r="R531" s="291" t="s">
        <v>891</v>
      </c>
      <c r="S531" s="283" t="s">
        <v>1045</v>
      </c>
      <c r="T531" s="44">
        <v>1</v>
      </c>
      <c r="U531" s="292">
        <v>69</v>
      </c>
      <c r="V531" s="293">
        <v>10</v>
      </c>
      <c r="W531" s="294" t="s">
        <v>891</v>
      </c>
      <c r="X531" s="295" t="s">
        <v>891</v>
      </c>
      <c r="Y531" s="296">
        <v>0</v>
      </c>
      <c r="Z531" s="296" t="s">
        <v>891</v>
      </c>
      <c r="AA531" s="295" t="s">
        <v>891</v>
      </c>
      <c r="AB531" s="296">
        <v>0</v>
      </c>
      <c r="AC531" s="296"/>
      <c r="AD531" s="297" t="s">
        <v>891</v>
      </c>
      <c r="AE531" s="298" t="s">
        <v>891</v>
      </c>
      <c r="AF531" s="288">
        <v>12</v>
      </c>
      <c r="AG531" s="291">
        <v>43693</v>
      </c>
      <c r="AH531" s="291">
        <v>39328</v>
      </c>
      <c r="AI531" s="291">
        <v>43671</v>
      </c>
      <c r="AJ531" s="291" t="s">
        <v>891</v>
      </c>
      <c r="AK531" s="283"/>
    </row>
    <row r="532" spans="1:37" hidden="1" x14ac:dyDescent="0.3">
      <c r="A532" s="282">
        <v>101891</v>
      </c>
      <c r="B532" s="283" t="s">
        <v>1581</v>
      </c>
      <c r="C532" s="146" t="s">
        <v>264</v>
      </c>
      <c r="D532" s="284">
        <v>67.45</v>
      </c>
      <c r="E532" s="283"/>
      <c r="F532" s="283"/>
      <c r="G532" s="283" t="s">
        <v>891</v>
      </c>
      <c r="H532" s="285">
        <v>23</v>
      </c>
      <c r="I532" s="24">
        <v>103003</v>
      </c>
      <c r="J532" s="286">
        <v>67.45</v>
      </c>
      <c r="K532" s="285">
        <v>26</v>
      </c>
      <c r="L532" s="287">
        <v>10.599078341013826</v>
      </c>
      <c r="M532" s="288">
        <v>6.06</v>
      </c>
      <c r="N532" s="286">
        <v>408.74700000000001</v>
      </c>
      <c r="O532" s="289" t="s">
        <v>890</v>
      </c>
      <c r="P532" s="288">
        <v>0</v>
      </c>
      <c r="Q532" s="290">
        <v>0</v>
      </c>
      <c r="R532" s="291" t="s">
        <v>891</v>
      </c>
      <c r="S532" s="283" t="s">
        <v>1582</v>
      </c>
      <c r="T532" s="44">
        <v>1</v>
      </c>
      <c r="U532" s="292">
        <v>55</v>
      </c>
      <c r="V532" s="293">
        <v>24</v>
      </c>
      <c r="W532" s="294">
        <v>2956</v>
      </c>
      <c r="X532" s="295">
        <v>2023</v>
      </c>
      <c r="Y532" s="296">
        <v>10</v>
      </c>
      <c r="Z532" s="296" t="s">
        <v>891</v>
      </c>
      <c r="AA532" s="295" t="s">
        <v>891</v>
      </c>
      <c r="AB532" s="296">
        <v>0</v>
      </c>
      <c r="AC532" s="296"/>
      <c r="AD532" s="297" t="s">
        <v>891</v>
      </c>
      <c r="AE532" s="298" t="s">
        <v>891</v>
      </c>
      <c r="AF532" s="288">
        <v>8</v>
      </c>
      <c r="AG532" s="291">
        <v>44945</v>
      </c>
      <c r="AH532" s="291">
        <v>39330</v>
      </c>
      <c r="AI532" s="291">
        <v>44917</v>
      </c>
      <c r="AJ532" s="291" t="s">
        <v>891</v>
      </c>
      <c r="AK532" s="283"/>
    </row>
    <row r="533" spans="1:37" hidden="1" x14ac:dyDescent="0.3">
      <c r="A533" s="282">
        <v>102000</v>
      </c>
      <c r="B533" s="283" t="s">
        <v>1583</v>
      </c>
      <c r="C533" s="146" t="s">
        <v>561</v>
      </c>
      <c r="D533" s="284">
        <v>56.34</v>
      </c>
      <c r="E533" s="283"/>
      <c r="F533" s="283"/>
      <c r="G533" s="283" t="s">
        <v>891</v>
      </c>
      <c r="H533" s="285">
        <v>509</v>
      </c>
      <c r="I533" s="24">
        <v>103003</v>
      </c>
      <c r="J533" s="286">
        <v>56.34</v>
      </c>
      <c r="K533" s="285">
        <v>2264</v>
      </c>
      <c r="L533" s="287">
        <v>2.6544980443285531</v>
      </c>
      <c r="M533" s="288">
        <v>2692.5</v>
      </c>
      <c r="N533" s="286">
        <v>151695.45000000001</v>
      </c>
      <c r="O533" s="289" t="s">
        <v>890</v>
      </c>
      <c r="P533" s="288">
        <v>0</v>
      </c>
      <c r="Q533" s="290">
        <v>0</v>
      </c>
      <c r="R533" s="291" t="s">
        <v>891</v>
      </c>
      <c r="S533" s="283" t="s">
        <v>1205</v>
      </c>
      <c r="T533" s="44">
        <v>1</v>
      </c>
      <c r="U533" s="292">
        <v>51</v>
      </c>
      <c r="V533" s="293">
        <v>7</v>
      </c>
      <c r="W533" s="294" t="s">
        <v>891</v>
      </c>
      <c r="X533" s="295" t="s">
        <v>891</v>
      </c>
      <c r="Y533" s="296">
        <v>0</v>
      </c>
      <c r="Z533" s="296">
        <v>10604</v>
      </c>
      <c r="AA533" s="295">
        <v>2023</v>
      </c>
      <c r="AB533" s="296">
        <v>250</v>
      </c>
      <c r="AC533" s="296">
        <v>250</v>
      </c>
      <c r="AD533" s="297" t="s">
        <v>2058</v>
      </c>
      <c r="AE533" s="298">
        <v>45197</v>
      </c>
      <c r="AF533" s="288">
        <v>768</v>
      </c>
      <c r="AG533" s="291">
        <v>44733</v>
      </c>
      <c r="AH533" s="291">
        <v>39339</v>
      </c>
      <c r="AI533" s="291">
        <v>45161</v>
      </c>
      <c r="AJ533" s="291" t="s">
        <v>891</v>
      </c>
      <c r="AK533" s="283"/>
    </row>
    <row r="534" spans="1:37" hidden="1" x14ac:dyDescent="0.3">
      <c r="A534" s="282">
        <v>102276</v>
      </c>
      <c r="B534" s="283" t="s">
        <v>1584</v>
      </c>
      <c r="C534" s="146" t="s">
        <v>346</v>
      </c>
      <c r="D534" s="284">
        <v>186</v>
      </c>
      <c r="E534" s="283"/>
      <c r="F534" s="283"/>
      <c r="G534" s="283" t="s">
        <v>891</v>
      </c>
      <c r="H534" s="285">
        <v>136</v>
      </c>
      <c r="I534" s="24">
        <v>103003</v>
      </c>
      <c r="J534" s="286">
        <v>186</v>
      </c>
      <c r="K534" s="285">
        <v>47</v>
      </c>
      <c r="L534" s="287">
        <v>30.769230769230766</v>
      </c>
      <c r="M534" s="288">
        <v>0</v>
      </c>
      <c r="N534" s="286">
        <v>0</v>
      </c>
      <c r="O534" s="289" t="s">
        <v>890</v>
      </c>
      <c r="P534" s="288">
        <v>0</v>
      </c>
      <c r="Q534" s="290">
        <v>0</v>
      </c>
      <c r="R534" s="291" t="s">
        <v>891</v>
      </c>
      <c r="S534" s="283" t="s">
        <v>1045</v>
      </c>
      <c r="T534" s="44">
        <v>1</v>
      </c>
      <c r="U534" s="292">
        <v>69</v>
      </c>
      <c r="V534" s="293">
        <v>10</v>
      </c>
      <c r="W534" s="294" t="s">
        <v>891</v>
      </c>
      <c r="X534" s="295" t="s">
        <v>891</v>
      </c>
      <c r="Y534" s="296">
        <v>0</v>
      </c>
      <c r="Z534" s="296">
        <v>10271</v>
      </c>
      <c r="AA534" s="295">
        <v>2023</v>
      </c>
      <c r="AB534" s="296">
        <v>100</v>
      </c>
      <c r="AC534" s="296">
        <v>100</v>
      </c>
      <c r="AD534" s="297" t="s">
        <v>2054</v>
      </c>
      <c r="AE534" s="298">
        <v>45190</v>
      </c>
      <c r="AF534" s="288">
        <v>18</v>
      </c>
      <c r="AG534" s="291">
        <v>44736</v>
      </c>
      <c r="AH534" s="291">
        <v>39352</v>
      </c>
      <c r="AI534" s="291">
        <v>45156</v>
      </c>
      <c r="AJ534" s="291" t="s">
        <v>891</v>
      </c>
      <c r="AK534" s="283"/>
    </row>
    <row r="535" spans="1:37" hidden="1" x14ac:dyDescent="0.3">
      <c r="A535" s="282">
        <v>102277</v>
      </c>
      <c r="B535" s="283" t="s">
        <v>1585</v>
      </c>
      <c r="C535" s="146" t="s">
        <v>264</v>
      </c>
      <c r="D535" s="284">
        <v>355</v>
      </c>
      <c r="E535" s="283"/>
      <c r="F535" s="283"/>
      <c r="G535" s="283" t="s">
        <v>891</v>
      </c>
      <c r="H535" s="285">
        <v>162</v>
      </c>
      <c r="I535" s="24">
        <v>103003</v>
      </c>
      <c r="J535" s="286">
        <v>355</v>
      </c>
      <c r="K535" s="285"/>
      <c r="L535" s="287">
        <v>88.52459016393442</v>
      </c>
      <c r="M535" s="288">
        <v>0</v>
      </c>
      <c r="N535" s="286">
        <v>0</v>
      </c>
      <c r="O535" s="289" t="s">
        <v>890</v>
      </c>
      <c r="P535" s="288">
        <v>0</v>
      </c>
      <c r="Q535" s="290">
        <v>0</v>
      </c>
      <c r="R535" s="291" t="s">
        <v>891</v>
      </c>
      <c r="S535" s="283" t="s">
        <v>1045</v>
      </c>
      <c r="T535" s="44">
        <v>1</v>
      </c>
      <c r="U535" s="292">
        <v>69</v>
      </c>
      <c r="V535" s="293">
        <v>10</v>
      </c>
      <c r="W535" s="294" t="s">
        <v>891</v>
      </c>
      <c r="X535" s="295" t="s">
        <v>891</v>
      </c>
      <c r="Y535" s="296">
        <v>0</v>
      </c>
      <c r="Z535" s="296" t="s">
        <v>891</v>
      </c>
      <c r="AA535" s="295" t="s">
        <v>891</v>
      </c>
      <c r="AB535" s="296">
        <v>0</v>
      </c>
      <c r="AC535" s="296"/>
      <c r="AD535" s="297" t="s">
        <v>891</v>
      </c>
      <c r="AE535" s="298" t="s">
        <v>891</v>
      </c>
      <c r="AF535" s="288">
        <v>8</v>
      </c>
      <c r="AG535" s="291">
        <v>44516</v>
      </c>
      <c r="AH535" s="291">
        <v>39352</v>
      </c>
      <c r="AI535" s="291">
        <v>44483</v>
      </c>
      <c r="AJ535" s="291" t="s">
        <v>891</v>
      </c>
      <c r="AK535" s="283"/>
    </row>
    <row r="536" spans="1:37" hidden="1" x14ac:dyDescent="0.3">
      <c r="A536" s="282">
        <v>102278</v>
      </c>
      <c r="B536" s="283" t="s">
        <v>1586</v>
      </c>
      <c r="C536" s="146" t="s">
        <v>264</v>
      </c>
      <c r="D536" s="284">
        <v>205.18</v>
      </c>
      <c r="E536" s="283"/>
      <c r="F536" s="283"/>
      <c r="G536" s="283" t="s">
        <v>891</v>
      </c>
      <c r="H536" s="285">
        <v>144</v>
      </c>
      <c r="I536" s="24">
        <v>103003</v>
      </c>
      <c r="J536" s="286">
        <v>205.18</v>
      </c>
      <c r="K536" s="285">
        <v>3</v>
      </c>
      <c r="L536" s="287">
        <v>576</v>
      </c>
      <c r="M536" s="288">
        <v>0</v>
      </c>
      <c r="N536" s="286">
        <v>0</v>
      </c>
      <c r="O536" s="289" t="s">
        <v>890</v>
      </c>
      <c r="P536" s="288">
        <v>0</v>
      </c>
      <c r="Q536" s="290">
        <v>0</v>
      </c>
      <c r="R536" s="291" t="s">
        <v>891</v>
      </c>
      <c r="S536" s="283" t="s">
        <v>1045</v>
      </c>
      <c r="T536" s="44">
        <v>1</v>
      </c>
      <c r="U536" s="292">
        <v>69</v>
      </c>
      <c r="V536" s="293">
        <v>10</v>
      </c>
      <c r="W536" s="294" t="s">
        <v>891</v>
      </c>
      <c r="X536" s="295" t="s">
        <v>891</v>
      </c>
      <c r="Y536" s="296">
        <v>0</v>
      </c>
      <c r="Z536" s="296" t="s">
        <v>891</v>
      </c>
      <c r="AA536" s="295" t="s">
        <v>891</v>
      </c>
      <c r="AB536" s="296">
        <v>0</v>
      </c>
      <c r="AC536" s="296"/>
      <c r="AD536" s="297" t="s">
        <v>891</v>
      </c>
      <c r="AE536" s="298" t="s">
        <v>891</v>
      </c>
      <c r="AF536" s="288">
        <v>2</v>
      </c>
      <c r="AG536" s="291">
        <v>43545</v>
      </c>
      <c r="AH536" s="291">
        <v>39352</v>
      </c>
      <c r="AI536" s="291">
        <v>44784</v>
      </c>
      <c r="AJ536" s="291" t="s">
        <v>891</v>
      </c>
      <c r="AK536" s="283"/>
    </row>
    <row r="537" spans="1:37" hidden="1" x14ac:dyDescent="0.3">
      <c r="A537" s="282">
        <v>102279</v>
      </c>
      <c r="B537" s="283" t="s">
        <v>1587</v>
      </c>
      <c r="C537" s="146" t="s">
        <v>346</v>
      </c>
      <c r="D537" s="284">
        <v>240</v>
      </c>
      <c r="E537" s="283"/>
      <c r="F537" s="283"/>
      <c r="G537" s="283" t="s">
        <v>891</v>
      </c>
      <c r="H537" s="285">
        <v>264</v>
      </c>
      <c r="I537" s="24">
        <v>103003</v>
      </c>
      <c r="J537" s="286">
        <v>240</v>
      </c>
      <c r="K537" s="285">
        <v>45</v>
      </c>
      <c r="L537" s="287">
        <v>9.1826086956521724</v>
      </c>
      <c r="M537" s="288">
        <v>203.5</v>
      </c>
      <c r="N537" s="286">
        <v>48840</v>
      </c>
      <c r="O537" s="289" t="s">
        <v>890</v>
      </c>
      <c r="P537" s="288">
        <v>0</v>
      </c>
      <c r="Q537" s="290">
        <v>0</v>
      </c>
      <c r="R537" s="291" t="s">
        <v>891</v>
      </c>
      <c r="S537" s="283" t="s">
        <v>1045</v>
      </c>
      <c r="T537" s="44">
        <v>1</v>
      </c>
      <c r="U537" s="292">
        <v>69</v>
      </c>
      <c r="V537" s="293">
        <v>10</v>
      </c>
      <c r="W537" s="294" t="s">
        <v>891</v>
      </c>
      <c r="X537" s="295" t="s">
        <v>891</v>
      </c>
      <c r="Y537" s="296">
        <v>0</v>
      </c>
      <c r="Z537" s="296">
        <v>10271</v>
      </c>
      <c r="AA537" s="295">
        <v>2023</v>
      </c>
      <c r="AB537" s="296">
        <v>50</v>
      </c>
      <c r="AC537" s="296">
        <v>50</v>
      </c>
      <c r="AD537" s="297" t="s">
        <v>2054</v>
      </c>
      <c r="AE537" s="298">
        <v>45190</v>
      </c>
      <c r="AF537" s="288">
        <v>116</v>
      </c>
      <c r="AG537" s="291">
        <v>44924</v>
      </c>
      <c r="AH537" s="291">
        <v>39352</v>
      </c>
      <c r="AI537" s="291">
        <v>45156</v>
      </c>
      <c r="AJ537" s="291" t="s">
        <v>891</v>
      </c>
      <c r="AK537" s="283"/>
    </row>
    <row r="538" spans="1:37" hidden="1" x14ac:dyDescent="0.3">
      <c r="A538" s="282">
        <v>102443</v>
      </c>
      <c r="B538" s="283" t="s">
        <v>628</v>
      </c>
      <c r="C538" s="146" t="s">
        <v>264</v>
      </c>
      <c r="D538" s="284">
        <v>39.700000000000003</v>
      </c>
      <c r="E538" s="283"/>
      <c r="F538" s="283"/>
      <c r="G538" s="283" t="s">
        <v>891</v>
      </c>
      <c r="H538" s="285">
        <v>210</v>
      </c>
      <c r="I538" s="24">
        <v>103003</v>
      </c>
      <c r="J538" s="286">
        <v>39.700000000000003</v>
      </c>
      <c r="K538" s="285">
        <v>3</v>
      </c>
      <c r="L538" s="287">
        <v>840</v>
      </c>
      <c r="M538" s="288">
        <v>0</v>
      </c>
      <c r="N538" s="286">
        <v>0</v>
      </c>
      <c r="O538" s="289" t="s">
        <v>890</v>
      </c>
      <c r="P538" s="288">
        <v>0</v>
      </c>
      <c r="Q538" s="290">
        <v>0</v>
      </c>
      <c r="R538" s="291" t="s">
        <v>891</v>
      </c>
      <c r="S538" s="283" t="s">
        <v>1221</v>
      </c>
      <c r="T538" s="44">
        <v>1</v>
      </c>
      <c r="U538" s="292">
        <v>78</v>
      </c>
      <c r="V538" s="293">
        <v>6</v>
      </c>
      <c r="W538" s="294" t="s">
        <v>891</v>
      </c>
      <c r="X538" s="295" t="s">
        <v>891</v>
      </c>
      <c r="Y538" s="296">
        <v>0</v>
      </c>
      <c r="Z538" s="296" t="s">
        <v>891</v>
      </c>
      <c r="AA538" s="295" t="s">
        <v>891</v>
      </c>
      <c r="AB538" s="296">
        <v>0</v>
      </c>
      <c r="AC538" s="296"/>
      <c r="AD538" s="297" t="s">
        <v>891</v>
      </c>
      <c r="AE538" s="298" t="s">
        <v>891</v>
      </c>
      <c r="AF538" s="288">
        <v>2</v>
      </c>
      <c r="AG538" s="291">
        <v>39457</v>
      </c>
      <c r="AH538" s="291">
        <v>39360</v>
      </c>
      <c r="AI538" s="291">
        <v>39414</v>
      </c>
      <c r="AJ538" s="291" t="s">
        <v>891</v>
      </c>
      <c r="AK538" s="283"/>
    </row>
    <row r="539" spans="1:37" hidden="1" x14ac:dyDescent="0.3">
      <c r="A539" s="282">
        <v>102588</v>
      </c>
      <c r="B539" s="283" t="s">
        <v>1588</v>
      </c>
      <c r="C539" s="146" t="s">
        <v>264</v>
      </c>
      <c r="D539" s="284">
        <v>4.87</v>
      </c>
      <c r="E539" s="283"/>
      <c r="F539" s="283"/>
      <c r="G539" s="283" t="s">
        <v>891</v>
      </c>
      <c r="H539" s="285">
        <v>400</v>
      </c>
      <c r="I539" s="24">
        <v>103003</v>
      </c>
      <c r="J539" s="286">
        <v>4.87</v>
      </c>
      <c r="K539" s="285">
        <v>103</v>
      </c>
      <c r="L539" s="287">
        <v>44.843049327354265</v>
      </c>
      <c r="M539" s="288">
        <v>0</v>
      </c>
      <c r="N539" s="286">
        <v>0</v>
      </c>
      <c r="O539" s="289" t="s">
        <v>890</v>
      </c>
      <c r="P539" s="288">
        <v>0</v>
      </c>
      <c r="Q539" s="290">
        <v>0</v>
      </c>
      <c r="R539" s="291" t="s">
        <v>891</v>
      </c>
      <c r="S539" s="283" t="s">
        <v>1009</v>
      </c>
      <c r="T539" s="44">
        <v>1</v>
      </c>
      <c r="U539" s="292">
        <v>61</v>
      </c>
      <c r="V539" s="293">
        <v>11</v>
      </c>
      <c r="W539" s="294" t="s">
        <v>891</v>
      </c>
      <c r="X539" s="295" t="s">
        <v>891</v>
      </c>
      <c r="Y539" s="296">
        <v>0</v>
      </c>
      <c r="Z539" s="296" t="s">
        <v>891</v>
      </c>
      <c r="AA539" s="295" t="s">
        <v>891</v>
      </c>
      <c r="AB539" s="296">
        <v>0</v>
      </c>
      <c r="AC539" s="296"/>
      <c r="AD539" s="297" t="s">
        <v>891</v>
      </c>
      <c r="AE539" s="298" t="s">
        <v>891</v>
      </c>
      <c r="AF539" s="288">
        <v>36</v>
      </c>
      <c r="AG539" s="291">
        <v>45166</v>
      </c>
      <c r="AH539" s="291">
        <v>39365</v>
      </c>
      <c r="AI539" s="291">
        <v>45145</v>
      </c>
      <c r="AJ539" s="291" t="s">
        <v>891</v>
      </c>
      <c r="AK539" s="283"/>
    </row>
    <row r="540" spans="1:37" hidden="1" x14ac:dyDescent="0.3">
      <c r="A540" s="282">
        <v>102690</v>
      </c>
      <c r="B540" s="283" t="s">
        <v>1589</v>
      </c>
      <c r="C540" s="146" t="s">
        <v>264</v>
      </c>
      <c r="D540" s="284">
        <v>85.67</v>
      </c>
      <c r="E540" s="283"/>
      <c r="F540" s="283"/>
      <c r="G540" s="283" t="s">
        <v>891</v>
      </c>
      <c r="H540" s="285">
        <v>412</v>
      </c>
      <c r="I540" s="24">
        <v>103003</v>
      </c>
      <c r="J540" s="286">
        <v>85.67</v>
      </c>
      <c r="K540" s="285">
        <v>76</v>
      </c>
      <c r="L540" s="287">
        <v>65.08688783570301</v>
      </c>
      <c r="M540" s="288">
        <v>0</v>
      </c>
      <c r="N540" s="286">
        <v>0</v>
      </c>
      <c r="O540" s="289" t="s">
        <v>890</v>
      </c>
      <c r="P540" s="288">
        <v>0</v>
      </c>
      <c r="Q540" s="290">
        <v>0</v>
      </c>
      <c r="R540" s="291" t="s">
        <v>891</v>
      </c>
      <c r="S540" s="283" t="s">
        <v>1590</v>
      </c>
      <c r="T540" s="44">
        <v>1</v>
      </c>
      <c r="U540" s="292">
        <v>69</v>
      </c>
      <c r="V540" s="293">
        <v>5</v>
      </c>
      <c r="W540" s="294" t="s">
        <v>891</v>
      </c>
      <c r="X540" s="295" t="s">
        <v>891</v>
      </c>
      <c r="Y540" s="296">
        <v>0</v>
      </c>
      <c r="Z540" s="296" t="s">
        <v>891</v>
      </c>
      <c r="AA540" s="295" t="s">
        <v>891</v>
      </c>
      <c r="AB540" s="296">
        <v>0</v>
      </c>
      <c r="AC540" s="296"/>
      <c r="AD540" s="297" t="s">
        <v>891</v>
      </c>
      <c r="AE540" s="298" t="s">
        <v>891</v>
      </c>
      <c r="AF540" s="288">
        <v>26</v>
      </c>
      <c r="AG540" s="291">
        <v>44965</v>
      </c>
      <c r="AH540" s="291">
        <v>39371</v>
      </c>
      <c r="AI540" s="291">
        <v>44916</v>
      </c>
      <c r="AJ540" s="291" t="s">
        <v>891</v>
      </c>
      <c r="AK540" s="283"/>
    </row>
    <row r="541" spans="1:37" hidden="1" x14ac:dyDescent="0.3">
      <c r="A541" s="282">
        <v>102694</v>
      </c>
      <c r="B541" s="283" t="s">
        <v>1591</v>
      </c>
      <c r="C541" s="146" t="s">
        <v>264</v>
      </c>
      <c r="D541" s="284">
        <v>4</v>
      </c>
      <c r="E541" s="283"/>
      <c r="F541" s="283"/>
      <c r="G541" s="283" t="s">
        <v>891</v>
      </c>
      <c r="H541" s="285">
        <v>215</v>
      </c>
      <c r="I541" s="24">
        <v>103003</v>
      </c>
      <c r="J541" s="286">
        <v>4</v>
      </c>
      <c r="K541" s="285">
        <v>62</v>
      </c>
      <c r="L541" s="287">
        <v>41.586073500967117</v>
      </c>
      <c r="M541" s="288">
        <v>0</v>
      </c>
      <c r="N541" s="286">
        <v>0</v>
      </c>
      <c r="O541" s="289" t="s">
        <v>890</v>
      </c>
      <c r="P541" s="288">
        <v>0</v>
      </c>
      <c r="Q541" s="290">
        <v>0</v>
      </c>
      <c r="R541" s="291" t="s">
        <v>891</v>
      </c>
      <c r="S541" s="283" t="s">
        <v>1590</v>
      </c>
      <c r="T541" s="44">
        <v>1</v>
      </c>
      <c r="U541" s="292">
        <v>69</v>
      </c>
      <c r="V541" s="293">
        <v>5</v>
      </c>
      <c r="W541" s="294">
        <v>2221</v>
      </c>
      <c r="X541" s="295">
        <v>2023</v>
      </c>
      <c r="Y541" s="296">
        <v>50</v>
      </c>
      <c r="Z541" s="296" t="s">
        <v>891</v>
      </c>
      <c r="AA541" s="295" t="s">
        <v>891</v>
      </c>
      <c r="AB541" s="296">
        <v>0</v>
      </c>
      <c r="AC541" s="296"/>
      <c r="AD541" s="297" t="s">
        <v>891</v>
      </c>
      <c r="AE541" s="298" t="s">
        <v>891</v>
      </c>
      <c r="AF541" s="288">
        <v>20</v>
      </c>
      <c r="AG541" s="291">
        <v>44965</v>
      </c>
      <c r="AH541" s="291">
        <v>39371</v>
      </c>
      <c r="AI541" s="291">
        <v>44916</v>
      </c>
      <c r="AJ541" s="291" t="s">
        <v>891</v>
      </c>
      <c r="AK541" s="283"/>
    </row>
    <row r="542" spans="1:37" hidden="1" x14ac:dyDescent="0.3">
      <c r="A542" s="282">
        <v>102694</v>
      </c>
      <c r="B542" s="283" t="s">
        <v>1591</v>
      </c>
      <c r="C542" s="146" t="s">
        <v>264</v>
      </c>
      <c r="D542" s="284">
        <v>4</v>
      </c>
      <c r="E542" s="283"/>
      <c r="F542" s="283"/>
      <c r="G542" s="283" t="s">
        <v>891</v>
      </c>
      <c r="H542" s="285">
        <v>215</v>
      </c>
      <c r="I542" s="24">
        <v>103003</v>
      </c>
      <c r="J542" s="286">
        <v>4</v>
      </c>
      <c r="K542" s="285">
        <v>62</v>
      </c>
      <c r="L542" s="287">
        <v>41.586073500967117</v>
      </c>
      <c r="M542" s="288">
        <v>0</v>
      </c>
      <c r="N542" s="286">
        <v>0</v>
      </c>
      <c r="O542" s="289" t="s">
        <v>890</v>
      </c>
      <c r="P542" s="288">
        <v>0</v>
      </c>
      <c r="Q542" s="290">
        <v>0</v>
      </c>
      <c r="R542" s="291" t="s">
        <v>891</v>
      </c>
      <c r="S542" s="283" t="s">
        <v>1590</v>
      </c>
      <c r="T542" s="44">
        <v>1</v>
      </c>
      <c r="U542" s="292">
        <v>69</v>
      </c>
      <c r="V542" s="293">
        <v>5</v>
      </c>
      <c r="W542" s="294">
        <v>2803</v>
      </c>
      <c r="X542" s="295">
        <v>2023</v>
      </c>
      <c r="Y542" s="296">
        <v>60</v>
      </c>
      <c r="Z542" s="296" t="s">
        <v>891</v>
      </c>
      <c r="AA542" s="295" t="s">
        <v>891</v>
      </c>
      <c r="AB542" s="296">
        <v>0</v>
      </c>
      <c r="AC542" s="296"/>
      <c r="AD542" s="297" t="s">
        <v>891</v>
      </c>
      <c r="AE542" s="298" t="s">
        <v>891</v>
      </c>
      <c r="AF542" s="288">
        <v>20</v>
      </c>
      <c r="AG542" s="291">
        <v>44965</v>
      </c>
      <c r="AH542" s="291">
        <v>39371</v>
      </c>
      <c r="AI542" s="291">
        <v>44916</v>
      </c>
      <c r="AJ542" s="291" t="s">
        <v>891</v>
      </c>
      <c r="AK542" s="283"/>
    </row>
    <row r="543" spans="1:37" hidden="1" x14ac:dyDescent="0.3">
      <c r="A543" s="282">
        <v>102723</v>
      </c>
      <c r="B543" s="283" t="s">
        <v>1592</v>
      </c>
      <c r="C543" s="146" t="s">
        <v>264</v>
      </c>
      <c r="D543" s="284">
        <v>38.33</v>
      </c>
      <c r="E543" s="283"/>
      <c r="F543" s="283"/>
      <c r="G543" s="283" t="s">
        <v>891</v>
      </c>
      <c r="H543" s="285">
        <v>245</v>
      </c>
      <c r="I543" s="24">
        <v>103003</v>
      </c>
      <c r="J543" s="286">
        <v>38.33</v>
      </c>
      <c r="K543" s="285">
        <v>126</v>
      </c>
      <c r="L543" s="287">
        <v>23.333333333333332</v>
      </c>
      <c r="M543" s="288">
        <v>0</v>
      </c>
      <c r="N543" s="286">
        <v>0</v>
      </c>
      <c r="O543" s="289" t="s">
        <v>890</v>
      </c>
      <c r="P543" s="288">
        <v>0</v>
      </c>
      <c r="Q543" s="290">
        <v>0</v>
      </c>
      <c r="R543" s="291" t="s">
        <v>891</v>
      </c>
      <c r="S543" s="283" t="s">
        <v>1590</v>
      </c>
      <c r="T543" s="44">
        <v>1</v>
      </c>
      <c r="U543" s="292">
        <v>69</v>
      </c>
      <c r="V543" s="293">
        <v>5</v>
      </c>
      <c r="W543" s="294">
        <v>2221</v>
      </c>
      <c r="X543" s="295">
        <v>2023</v>
      </c>
      <c r="Y543" s="296">
        <v>100</v>
      </c>
      <c r="Z543" s="296" t="s">
        <v>891</v>
      </c>
      <c r="AA543" s="295" t="s">
        <v>891</v>
      </c>
      <c r="AB543" s="296">
        <v>0</v>
      </c>
      <c r="AC543" s="296"/>
      <c r="AD543" s="297" t="s">
        <v>891</v>
      </c>
      <c r="AE543" s="298" t="s">
        <v>891</v>
      </c>
      <c r="AF543" s="288">
        <v>42</v>
      </c>
      <c r="AG543" s="291">
        <v>44965</v>
      </c>
      <c r="AH543" s="291">
        <v>39371</v>
      </c>
      <c r="AI543" s="291">
        <v>44916</v>
      </c>
      <c r="AJ543" s="291" t="s">
        <v>891</v>
      </c>
      <c r="AK543" s="283"/>
    </row>
    <row r="544" spans="1:37" hidden="1" x14ac:dyDescent="0.3">
      <c r="A544" s="282">
        <v>102728</v>
      </c>
      <c r="B544" s="283" t="s">
        <v>1593</v>
      </c>
      <c r="C544" s="146" t="s">
        <v>264</v>
      </c>
      <c r="D544" s="284">
        <v>2.97</v>
      </c>
      <c r="E544" s="283"/>
      <c r="F544" s="283"/>
      <c r="G544" s="283" t="s">
        <v>891</v>
      </c>
      <c r="H544" s="285">
        <v>224</v>
      </c>
      <c r="I544" s="24">
        <v>103003</v>
      </c>
      <c r="J544" s="286">
        <v>2.97</v>
      </c>
      <c r="K544" s="285">
        <v>360</v>
      </c>
      <c r="L544" s="287">
        <v>7.1863971767725383</v>
      </c>
      <c r="M544" s="288">
        <v>287.06</v>
      </c>
      <c r="N544" s="286">
        <v>852.56820000000005</v>
      </c>
      <c r="O544" s="289" t="s">
        <v>890</v>
      </c>
      <c r="P544" s="288">
        <v>0</v>
      </c>
      <c r="Q544" s="290">
        <v>0</v>
      </c>
      <c r="R544" s="291" t="s">
        <v>891</v>
      </c>
      <c r="S544" s="283" t="s">
        <v>1352</v>
      </c>
      <c r="T544" s="44">
        <v>1</v>
      </c>
      <c r="U544" s="292">
        <v>69</v>
      </c>
      <c r="V544" s="293">
        <v>8</v>
      </c>
      <c r="W544" s="294">
        <v>2496</v>
      </c>
      <c r="X544" s="295">
        <v>2023</v>
      </c>
      <c r="Y544" s="296">
        <v>50</v>
      </c>
      <c r="Z544" s="296" t="s">
        <v>891</v>
      </c>
      <c r="AA544" s="295" t="s">
        <v>891</v>
      </c>
      <c r="AB544" s="296">
        <v>0</v>
      </c>
      <c r="AC544" s="296"/>
      <c r="AD544" s="297" t="s">
        <v>891</v>
      </c>
      <c r="AE544" s="298" t="s">
        <v>891</v>
      </c>
      <c r="AF544" s="288">
        <v>124</v>
      </c>
      <c r="AG544" s="291">
        <v>44943</v>
      </c>
      <c r="AH544" s="291">
        <v>39371</v>
      </c>
      <c r="AI544" s="291">
        <v>44917</v>
      </c>
      <c r="AJ544" s="291" t="s">
        <v>891</v>
      </c>
      <c r="AK544" s="283"/>
    </row>
    <row r="545" spans="1:37" hidden="1" x14ac:dyDescent="0.3">
      <c r="A545" s="282">
        <v>102776</v>
      </c>
      <c r="B545" s="283" t="s">
        <v>1594</v>
      </c>
      <c r="C545" s="146" t="s">
        <v>264</v>
      </c>
      <c r="D545" s="284">
        <v>16</v>
      </c>
      <c r="E545" s="283"/>
      <c r="F545" s="283"/>
      <c r="G545" s="283" t="s">
        <v>891</v>
      </c>
      <c r="H545" s="285">
        <v>40</v>
      </c>
      <c r="I545" s="24">
        <v>103003</v>
      </c>
      <c r="J545" s="286">
        <v>16</v>
      </c>
      <c r="K545" s="285"/>
      <c r="L545" s="287">
        <v>0</v>
      </c>
      <c r="M545" s="288">
        <v>0</v>
      </c>
      <c r="N545" s="286">
        <v>0</v>
      </c>
      <c r="O545" s="289" t="s">
        <v>890</v>
      </c>
      <c r="P545" s="288">
        <v>0</v>
      </c>
      <c r="Q545" s="290">
        <v>0</v>
      </c>
      <c r="R545" s="291" t="s">
        <v>891</v>
      </c>
      <c r="S545" s="283" t="s">
        <v>996</v>
      </c>
      <c r="T545" s="44">
        <v>1</v>
      </c>
      <c r="U545" s="292">
        <v>55</v>
      </c>
      <c r="V545" s="293">
        <v>32</v>
      </c>
      <c r="W545" s="294" t="s">
        <v>891</v>
      </c>
      <c r="X545" s="295" t="s">
        <v>891</v>
      </c>
      <c r="Y545" s="296">
        <v>0</v>
      </c>
      <c r="Z545" s="296" t="s">
        <v>891</v>
      </c>
      <c r="AA545" s="295" t="s">
        <v>891</v>
      </c>
      <c r="AB545" s="296">
        <v>0</v>
      </c>
      <c r="AC545" s="296"/>
      <c r="AD545" s="297" t="s">
        <v>891</v>
      </c>
      <c r="AE545" s="298" t="s">
        <v>891</v>
      </c>
      <c r="AF545" s="288">
        <v>0</v>
      </c>
      <c r="AG545" s="291">
        <v>42534</v>
      </c>
      <c r="AH545" s="291">
        <v>39373</v>
      </c>
      <c r="AI545" s="291">
        <v>42494</v>
      </c>
      <c r="AJ545" s="291" t="s">
        <v>891</v>
      </c>
      <c r="AK545" s="283"/>
    </row>
    <row r="546" spans="1:37" hidden="1" x14ac:dyDescent="0.3">
      <c r="A546" s="282">
        <v>102819</v>
      </c>
      <c r="B546" s="283" t="s">
        <v>1595</v>
      </c>
      <c r="C546" s="146" t="s">
        <v>264</v>
      </c>
      <c r="D546" s="284">
        <v>231.13</v>
      </c>
      <c r="E546" s="283"/>
      <c r="F546" s="283"/>
      <c r="G546" s="283" t="s">
        <v>891</v>
      </c>
      <c r="H546" s="285">
        <v>3</v>
      </c>
      <c r="I546" s="24">
        <v>103003</v>
      </c>
      <c r="J546" s="286">
        <v>231.13</v>
      </c>
      <c r="K546" s="285">
        <v>9</v>
      </c>
      <c r="L546" s="287">
        <v>4</v>
      </c>
      <c r="M546" s="288">
        <v>7.5</v>
      </c>
      <c r="N546" s="286">
        <v>1733.4749999999999</v>
      </c>
      <c r="O546" s="289" t="s">
        <v>890</v>
      </c>
      <c r="P546" s="288">
        <v>0</v>
      </c>
      <c r="Q546" s="290">
        <v>0</v>
      </c>
      <c r="R546" s="291" t="s">
        <v>891</v>
      </c>
      <c r="S546" s="283" t="s">
        <v>1503</v>
      </c>
      <c r="T546" s="44">
        <v>1</v>
      </c>
      <c r="U546" s="292">
        <v>55</v>
      </c>
      <c r="V546" s="293">
        <v>26</v>
      </c>
      <c r="W546" s="294">
        <v>2956</v>
      </c>
      <c r="X546" s="295">
        <v>2023</v>
      </c>
      <c r="Y546" s="296">
        <v>3</v>
      </c>
      <c r="Z546" s="296" t="s">
        <v>891</v>
      </c>
      <c r="AA546" s="295" t="s">
        <v>891</v>
      </c>
      <c r="AB546" s="296">
        <v>0</v>
      </c>
      <c r="AC546" s="296"/>
      <c r="AD546" s="297" t="s">
        <v>891</v>
      </c>
      <c r="AE546" s="298" t="s">
        <v>891</v>
      </c>
      <c r="AF546" s="288">
        <v>4</v>
      </c>
      <c r="AG546" s="291">
        <v>44357</v>
      </c>
      <c r="AH546" s="291">
        <v>39374</v>
      </c>
      <c r="AI546" s="291">
        <v>44333</v>
      </c>
      <c r="AJ546" s="291" t="s">
        <v>891</v>
      </c>
      <c r="AK546" s="283"/>
    </row>
    <row r="547" spans="1:37" hidden="1" x14ac:dyDescent="0.3">
      <c r="A547" s="282">
        <v>102820</v>
      </c>
      <c r="B547" s="283" t="s">
        <v>1596</v>
      </c>
      <c r="C547" s="146" t="s">
        <v>264</v>
      </c>
      <c r="D547" s="284">
        <v>233.33</v>
      </c>
      <c r="E547" s="283"/>
      <c r="F547" s="283"/>
      <c r="G547" s="283" t="s">
        <v>891</v>
      </c>
      <c r="H547" s="285">
        <v>0</v>
      </c>
      <c r="I547" s="24">
        <v>103003</v>
      </c>
      <c r="J547" s="286">
        <v>233.33</v>
      </c>
      <c r="K547" s="285">
        <v>5</v>
      </c>
      <c r="L547" s="287">
        <v>0</v>
      </c>
      <c r="M547" s="288">
        <v>0</v>
      </c>
      <c r="N547" s="286">
        <v>0</v>
      </c>
      <c r="O547" s="289" t="s">
        <v>890</v>
      </c>
      <c r="P547" s="288">
        <v>0</v>
      </c>
      <c r="Q547" s="290">
        <v>0</v>
      </c>
      <c r="R547" s="291" t="s">
        <v>891</v>
      </c>
      <c r="S547" s="283" t="s">
        <v>1503</v>
      </c>
      <c r="T547" s="44">
        <v>1</v>
      </c>
      <c r="U547" s="292">
        <v>55</v>
      </c>
      <c r="V547" s="293">
        <v>26</v>
      </c>
      <c r="W547" s="294">
        <v>2234</v>
      </c>
      <c r="X547" s="295">
        <v>2023</v>
      </c>
      <c r="Y547" s="296">
        <v>20</v>
      </c>
      <c r="Z547" s="296" t="s">
        <v>891</v>
      </c>
      <c r="AA547" s="295" t="s">
        <v>891</v>
      </c>
      <c r="AB547" s="296">
        <v>0</v>
      </c>
      <c r="AC547" s="296"/>
      <c r="AD547" s="297" t="s">
        <v>891</v>
      </c>
      <c r="AE547" s="298" t="s">
        <v>891</v>
      </c>
      <c r="AF547" s="288">
        <v>2</v>
      </c>
      <c r="AG547" s="291">
        <v>44874</v>
      </c>
      <c r="AH547" s="291">
        <v>39374</v>
      </c>
      <c r="AI547" s="291">
        <v>44845</v>
      </c>
      <c r="AJ547" s="291" t="s">
        <v>891</v>
      </c>
      <c r="AK547" s="283"/>
    </row>
    <row r="548" spans="1:37" hidden="1" x14ac:dyDescent="0.3">
      <c r="A548" s="282">
        <v>102822</v>
      </c>
      <c r="B548" s="283" t="s">
        <v>1597</v>
      </c>
      <c r="C548" s="146" t="s">
        <v>264</v>
      </c>
      <c r="D548" s="284">
        <v>4.0999999999999996</v>
      </c>
      <c r="E548" s="283"/>
      <c r="F548" s="283"/>
      <c r="G548" s="283" t="s">
        <v>891</v>
      </c>
      <c r="H548" s="285">
        <v>60</v>
      </c>
      <c r="I548" s="24">
        <v>103003</v>
      </c>
      <c r="J548" s="286">
        <v>4.0999999999999996</v>
      </c>
      <c r="K548" s="285">
        <v>7</v>
      </c>
      <c r="L548" s="287">
        <v>103.44827586206895</v>
      </c>
      <c r="M548" s="288">
        <v>0</v>
      </c>
      <c r="N548" s="286">
        <v>0</v>
      </c>
      <c r="O548" s="289" t="s">
        <v>890</v>
      </c>
      <c r="P548" s="288">
        <v>0</v>
      </c>
      <c r="Q548" s="290">
        <v>0</v>
      </c>
      <c r="R548" s="291" t="s">
        <v>891</v>
      </c>
      <c r="S548" s="283" t="s">
        <v>1503</v>
      </c>
      <c r="T548" s="44">
        <v>1</v>
      </c>
      <c r="U548" s="292">
        <v>55</v>
      </c>
      <c r="V548" s="293">
        <v>26</v>
      </c>
      <c r="W548" s="294" t="s">
        <v>891</v>
      </c>
      <c r="X548" s="295" t="s">
        <v>891</v>
      </c>
      <c r="Y548" s="296">
        <v>0</v>
      </c>
      <c r="Z548" s="296" t="s">
        <v>891</v>
      </c>
      <c r="AA548" s="295" t="s">
        <v>891</v>
      </c>
      <c r="AB548" s="296">
        <v>0</v>
      </c>
      <c r="AC548" s="296"/>
      <c r="AD548" s="297" t="s">
        <v>891</v>
      </c>
      <c r="AE548" s="298" t="s">
        <v>891</v>
      </c>
      <c r="AF548" s="288">
        <v>2</v>
      </c>
      <c r="AG548" s="291">
        <v>40263</v>
      </c>
      <c r="AH548" s="291">
        <v>39374</v>
      </c>
      <c r="AI548" s="291">
        <v>42968</v>
      </c>
      <c r="AJ548" s="291" t="s">
        <v>891</v>
      </c>
      <c r="AK548" s="283"/>
    </row>
    <row r="549" spans="1:37" hidden="1" x14ac:dyDescent="0.3">
      <c r="A549" s="282">
        <v>102832</v>
      </c>
      <c r="B549" s="283" t="s">
        <v>1598</v>
      </c>
      <c r="C549" s="146" t="s">
        <v>264</v>
      </c>
      <c r="D549" s="284">
        <v>0</v>
      </c>
      <c r="E549" s="283"/>
      <c r="F549" s="283"/>
      <c r="G549" s="283" t="s">
        <v>891</v>
      </c>
      <c r="H549" s="285">
        <v>75</v>
      </c>
      <c r="I549" s="24">
        <v>103003</v>
      </c>
      <c r="J549" s="286">
        <v>0</v>
      </c>
      <c r="K549" s="285">
        <v>90</v>
      </c>
      <c r="L549" s="287">
        <v>10</v>
      </c>
      <c r="M549" s="288">
        <v>60</v>
      </c>
      <c r="N549" s="286">
        <v>0</v>
      </c>
      <c r="O549" s="289" t="s">
        <v>890</v>
      </c>
      <c r="P549" s="288">
        <v>0</v>
      </c>
      <c r="Q549" s="290">
        <v>0</v>
      </c>
      <c r="R549" s="291" t="s">
        <v>891</v>
      </c>
      <c r="S549" s="283" t="s">
        <v>1599</v>
      </c>
      <c r="T549" s="44">
        <v>1</v>
      </c>
      <c r="U549" s="292">
        <v>51</v>
      </c>
      <c r="V549" s="293">
        <v>42</v>
      </c>
      <c r="W549" s="294" t="s">
        <v>891</v>
      </c>
      <c r="X549" s="295" t="s">
        <v>891</v>
      </c>
      <c r="Y549" s="296">
        <v>0</v>
      </c>
      <c r="Z549" s="296" t="s">
        <v>891</v>
      </c>
      <c r="AA549" s="295" t="s">
        <v>891</v>
      </c>
      <c r="AB549" s="296">
        <v>0</v>
      </c>
      <c r="AC549" s="296"/>
      <c r="AD549" s="297" t="s">
        <v>891</v>
      </c>
      <c r="AE549" s="298" t="s">
        <v>891</v>
      </c>
      <c r="AF549" s="288">
        <v>30</v>
      </c>
      <c r="AG549" s="291" t="s">
        <v>891</v>
      </c>
      <c r="AH549" s="291">
        <v>39377</v>
      </c>
      <c r="AI549" s="291" t="s">
        <v>891</v>
      </c>
      <c r="AJ549" s="291" t="s">
        <v>891</v>
      </c>
      <c r="AK549" s="283"/>
    </row>
    <row r="550" spans="1:37" hidden="1" x14ac:dyDescent="0.3">
      <c r="A550" s="282">
        <v>102922</v>
      </c>
      <c r="B550" s="283" t="s">
        <v>1600</v>
      </c>
      <c r="C550" s="146" t="s">
        <v>336</v>
      </c>
      <c r="D550" s="284">
        <v>1.41</v>
      </c>
      <c r="E550" s="283" t="s">
        <v>1601</v>
      </c>
      <c r="F550" s="283" t="s">
        <v>1534</v>
      </c>
      <c r="G550" s="283" t="s">
        <v>898</v>
      </c>
      <c r="H550" s="285">
        <v>2139</v>
      </c>
      <c r="I550" s="24">
        <v>103003</v>
      </c>
      <c r="J550" s="286">
        <v>1.41</v>
      </c>
      <c r="K550" s="285">
        <v>14273</v>
      </c>
      <c r="L550" s="287">
        <v>1.334789391575663</v>
      </c>
      <c r="M550" s="288">
        <v>26706</v>
      </c>
      <c r="N550" s="286">
        <v>37655.46</v>
      </c>
      <c r="O550" s="289" t="s">
        <v>899</v>
      </c>
      <c r="P550" s="288">
        <v>44000</v>
      </c>
      <c r="Q550" s="290">
        <v>62040</v>
      </c>
      <c r="R550" s="291">
        <v>45377</v>
      </c>
      <c r="S550" s="283" t="s">
        <v>966</v>
      </c>
      <c r="T550" s="44">
        <v>1</v>
      </c>
      <c r="U550" s="292">
        <v>72</v>
      </c>
      <c r="V550" s="293">
        <v>10</v>
      </c>
      <c r="W550" s="294" t="s">
        <v>891</v>
      </c>
      <c r="X550" s="295" t="s">
        <v>891</v>
      </c>
      <c r="Y550" s="296">
        <v>0</v>
      </c>
      <c r="Z550" s="296" t="s">
        <v>891</v>
      </c>
      <c r="AA550" s="295" t="s">
        <v>891</v>
      </c>
      <c r="AB550" s="296">
        <v>0</v>
      </c>
      <c r="AC550" s="296"/>
      <c r="AD550" s="297" t="s">
        <v>891</v>
      </c>
      <c r="AE550" s="298" t="s">
        <v>891</v>
      </c>
      <c r="AF550" s="288">
        <v>6410</v>
      </c>
      <c r="AG550" s="291">
        <v>45154</v>
      </c>
      <c r="AH550" s="291">
        <v>39379</v>
      </c>
      <c r="AI550" s="291">
        <v>45120</v>
      </c>
      <c r="AJ550" s="291" t="s">
        <v>891</v>
      </c>
      <c r="AK550" s="283"/>
    </row>
    <row r="551" spans="1:37" hidden="1" x14ac:dyDescent="0.3">
      <c r="A551" s="282">
        <v>103142</v>
      </c>
      <c r="B551" s="283" t="s">
        <v>1602</v>
      </c>
      <c r="C551" s="146" t="s">
        <v>264</v>
      </c>
      <c r="D551" s="284">
        <v>414.81</v>
      </c>
      <c r="E551" s="283"/>
      <c r="F551" s="283"/>
      <c r="G551" s="283" t="s">
        <v>891</v>
      </c>
      <c r="H551" s="285">
        <v>5</v>
      </c>
      <c r="I551" s="24">
        <v>103003</v>
      </c>
      <c r="J551" s="286">
        <v>402.46832999999998</v>
      </c>
      <c r="K551" s="285">
        <v>7</v>
      </c>
      <c r="L551" s="287">
        <v>8.6206896551724128</v>
      </c>
      <c r="M551" s="288">
        <v>5.44</v>
      </c>
      <c r="N551" s="286">
        <v>2256.5664000000002</v>
      </c>
      <c r="O551" s="289" t="s">
        <v>890</v>
      </c>
      <c r="P551" s="288">
        <v>0</v>
      </c>
      <c r="Q551" s="290">
        <v>0</v>
      </c>
      <c r="R551" s="291" t="s">
        <v>891</v>
      </c>
      <c r="S551" s="283" t="s">
        <v>1603</v>
      </c>
      <c r="T551" s="44">
        <v>1</v>
      </c>
      <c r="U551" s="292">
        <v>61</v>
      </c>
      <c r="V551" s="293">
        <v>13</v>
      </c>
      <c r="W551" s="294" t="s">
        <v>891</v>
      </c>
      <c r="X551" s="295" t="s">
        <v>891</v>
      </c>
      <c r="Y551" s="296">
        <v>0</v>
      </c>
      <c r="Z551" s="296" t="s">
        <v>891</v>
      </c>
      <c r="AA551" s="295" t="s">
        <v>891</v>
      </c>
      <c r="AB551" s="296">
        <v>0</v>
      </c>
      <c r="AC551" s="296"/>
      <c r="AD551" s="297" t="s">
        <v>891</v>
      </c>
      <c r="AE551" s="298" t="s">
        <v>891</v>
      </c>
      <c r="AF551" s="288">
        <v>2</v>
      </c>
      <c r="AG551" s="291">
        <v>44950</v>
      </c>
      <c r="AH551" s="291">
        <v>39393</v>
      </c>
      <c r="AI551" s="291">
        <v>44939</v>
      </c>
      <c r="AJ551" s="291" t="s">
        <v>891</v>
      </c>
      <c r="AK551" s="283"/>
    </row>
    <row r="552" spans="1:37" hidden="1" x14ac:dyDescent="0.3">
      <c r="A552" s="282">
        <v>103344</v>
      </c>
      <c r="B552" s="283" t="s">
        <v>1604</v>
      </c>
      <c r="C552" s="146" t="s">
        <v>264</v>
      </c>
      <c r="D552" s="284">
        <v>1.85</v>
      </c>
      <c r="E552" s="283"/>
      <c r="F552" s="283"/>
      <c r="G552" s="283" t="s">
        <v>891</v>
      </c>
      <c r="H552" s="285">
        <v>516</v>
      </c>
      <c r="I552" s="24">
        <v>103003</v>
      </c>
      <c r="J552" s="286">
        <v>1.85</v>
      </c>
      <c r="K552" s="285">
        <v>28</v>
      </c>
      <c r="L552" s="287">
        <v>221.45922746781116</v>
      </c>
      <c r="M552" s="288">
        <v>0</v>
      </c>
      <c r="N552" s="286">
        <v>0</v>
      </c>
      <c r="O552" s="289" t="s">
        <v>890</v>
      </c>
      <c r="P552" s="288">
        <v>0</v>
      </c>
      <c r="Q552" s="290">
        <v>0</v>
      </c>
      <c r="R552" s="291" t="s">
        <v>891</v>
      </c>
      <c r="S552" s="283" t="s">
        <v>1108</v>
      </c>
      <c r="T552" s="44">
        <v>1</v>
      </c>
      <c r="U552" s="292">
        <v>55</v>
      </c>
      <c r="V552" s="293">
        <v>35</v>
      </c>
      <c r="W552" s="294" t="s">
        <v>891</v>
      </c>
      <c r="X552" s="295" t="s">
        <v>891</v>
      </c>
      <c r="Y552" s="296">
        <v>0</v>
      </c>
      <c r="Z552" s="296" t="s">
        <v>891</v>
      </c>
      <c r="AA552" s="295" t="s">
        <v>891</v>
      </c>
      <c r="AB552" s="296">
        <v>0</v>
      </c>
      <c r="AC552" s="296"/>
      <c r="AD552" s="297" t="s">
        <v>891</v>
      </c>
      <c r="AE552" s="298" t="s">
        <v>891</v>
      </c>
      <c r="AF552" s="288">
        <v>10</v>
      </c>
      <c r="AG552" s="291">
        <v>44677</v>
      </c>
      <c r="AH552" s="291">
        <v>39400</v>
      </c>
      <c r="AI552" s="291">
        <v>44670</v>
      </c>
      <c r="AJ552" s="291" t="s">
        <v>891</v>
      </c>
      <c r="AK552" s="283"/>
    </row>
    <row r="553" spans="1:37" hidden="1" x14ac:dyDescent="0.3">
      <c r="A553" s="282">
        <v>103490</v>
      </c>
      <c r="B553" s="283" t="s">
        <v>656</v>
      </c>
      <c r="C553" s="146" t="s">
        <v>261</v>
      </c>
      <c r="D553" s="284">
        <v>416.18</v>
      </c>
      <c r="E553" s="283"/>
      <c r="F553" s="283"/>
      <c r="G553" s="283" t="s">
        <v>891</v>
      </c>
      <c r="H553" s="285">
        <v>3</v>
      </c>
      <c r="I553" s="24">
        <v>103003</v>
      </c>
      <c r="J553" s="286">
        <v>416.18</v>
      </c>
      <c r="K553" s="285"/>
      <c r="L553" s="287">
        <v>0</v>
      </c>
      <c r="M553" s="288">
        <v>0</v>
      </c>
      <c r="N553" s="286">
        <v>0</v>
      </c>
      <c r="O553" s="289" t="s">
        <v>890</v>
      </c>
      <c r="P553" s="288">
        <v>0</v>
      </c>
      <c r="Q553" s="290">
        <v>0</v>
      </c>
      <c r="R553" s="291" t="s">
        <v>891</v>
      </c>
      <c r="S553" s="283" t="s">
        <v>1278</v>
      </c>
      <c r="T553" s="44">
        <v>1</v>
      </c>
      <c r="U553" s="292">
        <v>59</v>
      </c>
      <c r="V553" s="293">
        <v>18</v>
      </c>
      <c r="W553" s="294" t="s">
        <v>891</v>
      </c>
      <c r="X553" s="295" t="s">
        <v>891</v>
      </c>
      <c r="Y553" s="296">
        <v>0</v>
      </c>
      <c r="Z553" s="296" t="s">
        <v>891</v>
      </c>
      <c r="AA553" s="295" t="s">
        <v>891</v>
      </c>
      <c r="AB553" s="296">
        <v>0</v>
      </c>
      <c r="AC553" s="296"/>
      <c r="AD553" s="297" t="s">
        <v>891</v>
      </c>
      <c r="AE553" s="298" t="s">
        <v>891</v>
      </c>
      <c r="AF553" s="288">
        <v>0</v>
      </c>
      <c r="AG553" s="291">
        <v>40511</v>
      </c>
      <c r="AH553" s="291">
        <v>39407</v>
      </c>
      <c r="AI553" s="291">
        <v>44516</v>
      </c>
      <c r="AJ553" s="291" t="s">
        <v>891</v>
      </c>
      <c r="AK553" s="283"/>
    </row>
    <row r="554" spans="1:37" hidden="1" x14ac:dyDescent="0.3">
      <c r="A554" s="282">
        <v>104655</v>
      </c>
      <c r="B554" s="283" t="s">
        <v>1605</v>
      </c>
      <c r="C554" s="146" t="s">
        <v>264</v>
      </c>
      <c r="D554" s="284">
        <v>0.25</v>
      </c>
      <c r="E554" s="283"/>
      <c r="F554" s="283"/>
      <c r="G554" s="283" t="s">
        <v>891</v>
      </c>
      <c r="H554" s="285">
        <v>12374</v>
      </c>
      <c r="I554" s="24">
        <v>103003</v>
      </c>
      <c r="J554" s="286">
        <v>0.25</v>
      </c>
      <c r="K554" s="285">
        <v>2200</v>
      </c>
      <c r="L554" s="287">
        <v>67.495772650411823</v>
      </c>
      <c r="M554" s="288">
        <v>0</v>
      </c>
      <c r="N554" s="286">
        <v>0</v>
      </c>
      <c r="O554" s="289" t="s">
        <v>890</v>
      </c>
      <c r="P554" s="288">
        <v>0</v>
      </c>
      <c r="Q554" s="290">
        <v>0</v>
      </c>
      <c r="R554" s="291" t="s">
        <v>891</v>
      </c>
      <c r="S554" s="283" t="s">
        <v>1606</v>
      </c>
      <c r="T554" s="44">
        <v>1</v>
      </c>
      <c r="U554" s="292">
        <v>67</v>
      </c>
      <c r="V554" s="293">
        <v>17</v>
      </c>
      <c r="W554" s="294" t="s">
        <v>891</v>
      </c>
      <c r="X554" s="295" t="s">
        <v>891</v>
      </c>
      <c r="Y554" s="296">
        <v>0</v>
      </c>
      <c r="Z554" s="296" t="s">
        <v>891</v>
      </c>
      <c r="AA554" s="295" t="s">
        <v>891</v>
      </c>
      <c r="AB554" s="296">
        <v>0</v>
      </c>
      <c r="AC554" s="296"/>
      <c r="AD554" s="297" t="s">
        <v>891</v>
      </c>
      <c r="AE554" s="298" t="s">
        <v>891</v>
      </c>
      <c r="AF554" s="288">
        <v>734</v>
      </c>
      <c r="AG554" s="291">
        <v>44055</v>
      </c>
      <c r="AH554" s="291">
        <v>39471</v>
      </c>
      <c r="AI554" s="291">
        <v>44040</v>
      </c>
      <c r="AJ554" s="291" t="s">
        <v>891</v>
      </c>
      <c r="AK554" s="283"/>
    </row>
    <row r="555" spans="1:37" hidden="1" x14ac:dyDescent="0.3">
      <c r="A555" s="282">
        <v>104665</v>
      </c>
      <c r="B555" s="283" t="s">
        <v>1607</v>
      </c>
      <c r="C555" s="146" t="s">
        <v>1608</v>
      </c>
      <c r="D555" s="284">
        <v>485</v>
      </c>
      <c r="E555" s="283"/>
      <c r="F555" s="283"/>
      <c r="G555" s="283" t="s">
        <v>891</v>
      </c>
      <c r="H555" s="285">
        <v>108</v>
      </c>
      <c r="I555" s="24">
        <v>103003</v>
      </c>
      <c r="J555" s="286">
        <v>485</v>
      </c>
      <c r="K555" s="285">
        <v>13</v>
      </c>
      <c r="L555" s="287">
        <v>92.307692307692307</v>
      </c>
      <c r="M555" s="288">
        <v>0</v>
      </c>
      <c r="N555" s="286">
        <v>0</v>
      </c>
      <c r="O555" s="289" t="s">
        <v>890</v>
      </c>
      <c r="P555" s="288">
        <v>0</v>
      </c>
      <c r="Q555" s="290">
        <v>0</v>
      </c>
      <c r="R555" s="291" t="s">
        <v>891</v>
      </c>
      <c r="S555" s="283" t="s">
        <v>1081</v>
      </c>
      <c r="T555" s="44">
        <v>1</v>
      </c>
      <c r="U555" s="292">
        <v>55</v>
      </c>
      <c r="V555" s="293">
        <v>27</v>
      </c>
      <c r="W555" s="294" t="s">
        <v>891</v>
      </c>
      <c r="X555" s="295" t="s">
        <v>891</v>
      </c>
      <c r="Y555" s="296">
        <v>0</v>
      </c>
      <c r="Z555" s="296" t="s">
        <v>891</v>
      </c>
      <c r="AA555" s="295" t="s">
        <v>891</v>
      </c>
      <c r="AB555" s="296">
        <v>0</v>
      </c>
      <c r="AC555" s="296"/>
      <c r="AD555" s="297" t="s">
        <v>891</v>
      </c>
      <c r="AE555" s="298" t="s">
        <v>891</v>
      </c>
      <c r="AF555" s="288">
        <v>4</v>
      </c>
      <c r="AG555" s="291">
        <v>40305</v>
      </c>
      <c r="AH555" s="291">
        <v>39472</v>
      </c>
      <c r="AI555" s="291">
        <v>44126</v>
      </c>
      <c r="AJ555" s="291" t="s">
        <v>891</v>
      </c>
      <c r="AK555" s="283"/>
    </row>
    <row r="556" spans="1:37" hidden="1" x14ac:dyDescent="0.3">
      <c r="A556" s="282">
        <v>104667</v>
      </c>
      <c r="B556" s="283" t="s">
        <v>1609</v>
      </c>
      <c r="C556" s="146" t="s">
        <v>264</v>
      </c>
      <c r="D556" s="284">
        <v>184</v>
      </c>
      <c r="E556" s="283"/>
      <c r="F556" s="283"/>
      <c r="G556" s="283" t="s">
        <v>891</v>
      </c>
      <c r="H556" s="285">
        <v>106</v>
      </c>
      <c r="I556" s="24">
        <v>103003</v>
      </c>
      <c r="J556" s="286">
        <v>184</v>
      </c>
      <c r="K556" s="285">
        <v>66</v>
      </c>
      <c r="L556" s="287">
        <v>17.179902755267424</v>
      </c>
      <c r="M556" s="288">
        <v>0</v>
      </c>
      <c r="N556" s="286">
        <v>0</v>
      </c>
      <c r="O556" s="289" t="s">
        <v>890</v>
      </c>
      <c r="P556" s="288">
        <v>0</v>
      </c>
      <c r="Q556" s="290">
        <v>0</v>
      </c>
      <c r="R556" s="291" t="s">
        <v>891</v>
      </c>
      <c r="S556" s="283" t="s">
        <v>1017</v>
      </c>
      <c r="T556" s="44">
        <v>1</v>
      </c>
      <c r="U556" s="292">
        <v>61</v>
      </c>
      <c r="V556" s="293">
        <v>15</v>
      </c>
      <c r="W556" s="294" t="s">
        <v>891</v>
      </c>
      <c r="X556" s="295" t="s">
        <v>891</v>
      </c>
      <c r="Y556" s="296">
        <v>0</v>
      </c>
      <c r="Z556" s="296">
        <v>9756</v>
      </c>
      <c r="AA556" s="295">
        <v>2023</v>
      </c>
      <c r="AB556" s="296">
        <v>50</v>
      </c>
      <c r="AC556" s="296">
        <v>50</v>
      </c>
      <c r="AD556" s="297" t="s">
        <v>2053</v>
      </c>
      <c r="AE556" s="298">
        <v>45162</v>
      </c>
      <c r="AF556" s="288">
        <v>24</v>
      </c>
      <c r="AG556" s="291">
        <v>44615</v>
      </c>
      <c r="AH556" s="291">
        <v>39472</v>
      </c>
      <c r="AI556" s="291">
        <v>45146</v>
      </c>
      <c r="AJ556" s="291" t="s">
        <v>891</v>
      </c>
      <c r="AK556" s="283"/>
    </row>
    <row r="557" spans="1:37" hidden="1" x14ac:dyDescent="0.3">
      <c r="A557" s="282">
        <v>104755</v>
      </c>
      <c r="B557" s="283" t="s">
        <v>664</v>
      </c>
      <c r="C557" s="146" t="s">
        <v>264</v>
      </c>
      <c r="D557" s="284">
        <v>23.92</v>
      </c>
      <c r="E557" s="283"/>
      <c r="F557" s="283"/>
      <c r="G557" s="283" t="s">
        <v>891</v>
      </c>
      <c r="H557" s="285">
        <v>60</v>
      </c>
      <c r="I557" s="24">
        <v>103003</v>
      </c>
      <c r="J557" s="286">
        <v>23.92</v>
      </c>
      <c r="K557" s="285"/>
      <c r="L557" s="287">
        <v>0</v>
      </c>
      <c r="M557" s="288">
        <v>0</v>
      </c>
      <c r="N557" s="286">
        <v>0</v>
      </c>
      <c r="O557" s="289" t="s">
        <v>890</v>
      </c>
      <c r="P557" s="288">
        <v>0</v>
      </c>
      <c r="Q557" s="290">
        <v>0</v>
      </c>
      <c r="R557" s="291" t="s">
        <v>891</v>
      </c>
      <c r="S557" s="283" t="s">
        <v>1221</v>
      </c>
      <c r="T557" s="44">
        <v>1</v>
      </c>
      <c r="U557" s="292">
        <v>78</v>
      </c>
      <c r="V557" s="293">
        <v>6</v>
      </c>
      <c r="W557" s="294" t="s">
        <v>891</v>
      </c>
      <c r="X557" s="295" t="s">
        <v>891</v>
      </c>
      <c r="Y557" s="296">
        <v>0</v>
      </c>
      <c r="Z557" s="296" t="s">
        <v>891</v>
      </c>
      <c r="AA557" s="295" t="s">
        <v>891</v>
      </c>
      <c r="AB557" s="296">
        <v>0</v>
      </c>
      <c r="AC557" s="296"/>
      <c r="AD557" s="297" t="s">
        <v>891</v>
      </c>
      <c r="AE557" s="298" t="s">
        <v>891</v>
      </c>
      <c r="AF557" s="288">
        <v>0</v>
      </c>
      <c r="AG557" s="291">
        <v>43376</v>
      </c>
      <c r="AH557" s="291">
        <v>39479</v>
      </c>
      <c r="AI557" s="291">
        <v>43347</v>
      </c>
      <c r="AJ557" s="291" t="s">
        <v>891</v>
      </c>
      <c r="AK557" s="283"/>
    </row>
    <row r="558" spans="1:37" hidden="1" x14ac:dyDescent="0.3">
      <c r="A558" s="282">
        <v>104911</v>
      </c>
      <c r="B558" s="283" t="s">
        <v>1610</v>
      </c>
      <c r="C558" s="146" t="s">
        <v>31</v>
      </c>
      <c r="D558" s="284">
        <v>92</v>
      </c>
      <c r="E558" s="283"/>
      <c r="F558" s="283"/>
      <c r="G558" s="283" t="s">
        <v>891</v>
      </c>
      <c r="H558" s="285">
        <v>95</v>
      </c>
      <c r="I558" s="24">
        <v>103003</v>
      </c>
      <c r="J558" s="286">
        <v>92</v>
      </c>
      <c r="K558" s="285">
        <v>46</v>
      </c>
      <c r="L558" s="287">
        <v>17.527675276752767</v>
      </c>
      <c r="M558" s="288">
        <v>2.56</v>
      </c>
      <c r="N558" s="286">
        <v>235.52</v>
      </c>
      <c r="O558" s="289" t="s">
        <v>890</v>
      </c>
      <c r="P558" s="288">
        <v>0</v>
      </c>
      <c r="Q558" s="290">
        <v>0</v>
      </c>
      <c r="R558" s="291" t="s">
        <v>891</v>
      </c>
      <c r="S558" s="283" t="s">
        <v>1611</v>
      </c>
      <c r="T558" s="44">
        <v>1</v>
      </c>
      <c r="U558" s="292">
        <v>70</v>
      </c>
      <c r="V558" s="293">
        <v>45</v>
      </c>
      <c r="W558" s="294" t="s">
        <v>891</v>
      </c>
      <c r="X558" s="295" t="s">
        <v>891</v>
      </c>
      <c r="Y558" s="296">
        <v>0</v>
      </c>
      <c r="Z558" s="296" t="s">
        <v>891</v>
      </c>
      <c r="AA558" s="295" t="s">
        <v>891</v>
      </c>
      <c r="AB558" s="296">
        <v>0</v>
      </c>
      <c r="AC558" s="296"/>
      <c r="AD558" s="297" t="s">
        <v>891</v>
      </c>
      <c r="AE558" s="298" t="s">
        <v>891</v>
      </c>
      <c r="AF558" s="288">
        <v>22</v>
      </c>
      <c r="AG558" s="291">
        <v>40423</v>
      </c>
      <c r="AH558" s="291">
        <v>39490</v>
      </c>
      <c r="AI558" s="291">
        <v>40387</v>
      </c>
      <c r="AJ558" s="291" t="s">
        <v>891</v>
      </c>
      <c r="AK558" s="283"/>
    </row>
    <row r="559" spans="1:37" hidden="1" x14ac:dyDescent="0.3">
      <c r="A559" s="282">
        <v>105106</v>
      </c>
      <c r="B559" s="283" t="s">
        <v>1612</v>
      </c>
      <c r="C559" s="146" t="s">
        <v>264</v>
      </c>
      <c r="D559" s="284">
        <v>54.98</v>
      </c>
      <c r="E559" s="283"/>
      <c r="F559" s="283"/>
      <c r="G559" s="283" t="s">
        <v>891</v>
      </c>
      <c r="H559" s="285">
        <v>13</v>
      </c>
      <c r="I559" s="24">
        <v>103003</v>
      </c>
      <c r="J559" s="286">
        <v>54.98</v>
      </c>
      <c r="K559" s="285">
        <v>2</v>
      </c>
      <c r="L559" s="287">
        <v>76.470588235294116</v>
      </c>
      <c r="M559" s="288">
        <v>0</v>
      </c>
      <c r="N559" s="286">
        <v>0</v>
      </c>
      <c r="O559" s="289" t="s">
        <v>890</v>
      </c>
      <c r="P559" s="288">
        <v>0</v>
      </c>
      <c r="Q559" s="290">
        <v>0</v>
      </c>
      <c r="R559" s="291" t="s">
        <v>891</v>
      </c>
      <c r="S559" s="283" t="s">
        <v>1613</v>
      </c>
      <c r="T559" s="44">
        <v>1</v>
      </c>
      <c r="U559" s="292">
        <v>62</v>
      </c>
      <c r="V559" s="293">
        <v>4</v>
      </c>
      <c r="W559" s="294" t="s">
        <v>891</v>
      </c>
      <c r="X559" s="295" t="s">
        <v>891</v>
      </c>
      <c r="Y559" s="296">
        <v>0</v>
      </c>
      <c r="Z559" s="296" t="s">
        <v>891</v>
      </c>
      <c r="AA559" s="295" t="s">
        <v>891</v>
      </c>
      <c r="AB559" s="296">
        <v>0</v>
      </c>
      <c r="AC559" s="296"/>
      <c r="AD559" s="297" t="s">
        <v>891</v>
      </c>
      <c r="AE559" s="298" t="s">
        <v>891</v>
      </c>
      <c r="AF559" s="288">
        <v>0</v>
      </c>
      <c r="AG559" s="291">
        <v>43697</v>
      </c>
      <c r="AH559" s="291">
        <v>39499</v>
      </c>
      <c r="AI559" s="291">
        <v>44791</v>
      </c>
      <c r="AJ559" s="291" t="s">
        <v>891</v>
      </c>
      <c r="AK559" s="283"/>
    </row>
    <row r="560" spans="1:37" hidden="1" x14ac:dyDescent="0.3">
      <c r="A560" s="282">
        <v>105107</v>
      </c>
      <c r="B560" s="283" t="s">
        <v>1614</v>
      </c>
      <c r="C560" s="146" t="s">
        <v>264</v>
      </c>
      <c r="D560" s="284">
        <v>54.98</v>
      </c>
      <c r="E560" s="283"/>
      <c r="F560" s="283"/>
      <c r="G560" s="283" t="s">
        <v>891</v>
      </c>
      <c r="H560" s="285">
        <v>8</v>
      </c>
      <c r="I560" s="24">
        <v>103003</v>
      </c>
      <c r="J560" s="286">
        <v>54.98</v>
      </c>
      <c r="K560" s="285">
        <v>2</v>
      </c>
      <c r="L560" s="287">
        <v>47.058823529411761</v>
      </c>
      <c r="M560" s="288">
        <v>0</v>
      </c>
      <c r="N560" s="286">
        <v>0</v>
      </c>
      <c r="O560" s="289" t="s">
        <v>890</v>
      </c>
      <c r="P560" s="288">
        <v>0</v>
      </c>
      <c r="Q560" s="290">
        <v>0</v>
      </c>
      <c r="R560" s="291" t="s">
        <v>891</v>
      </c>
      <c r="S560" s="283" t="s">
        <v>1613</v>
      </c>
      <c r="T560" s="44">
        <v>1</v>
      </c>
      <c r="U560" s="292">
        <v>62</v>
      </c>
      <c r="V560" s="293">
        <v>4</v>
      </c>
      <c r="W560" s="294" t="s">
        <v>891</v>
      </c>
      <c r="X560" s="295" t="s">
        <v>891</v>
      </c>
      <c r="Y560" s="296">
        <v>0</v>
      </c>
      <c r="Z560" s="296" t="s">
        <v>891</v>
      </c>
      <c r="AA560" s="295" t="s">
        <v>891</v>
      </c>
      <c r="AB560" s="296">
        <v>0</v>
      </c>
      <c r="AC560" s="296"/>
      <c r="AD560" s="297" t="s">
        <v>891</v>
      </c>
      <c r="AE560" s="298" t="s">
        <v>891</v>
      </c>
      <c r="AF560" s="288">
        <v>0</v>
      </c>
      <c r="AG560" s="291">
        <v>43697</v>
      </c>
      <c r="AH560" s="291">
        <v>39499</v>
      </c>
      <c r="AI560" s="291">
        <v>44791</v>
      </c>
      <c r="AJ560" s="291" t="s">
        <v>891</v>
      </c>
      <c r="AK560" s="283"/>
    </row>
    <row r="561" spans="1:37" hidden="1" x14ac:dyDescent="0.3">
      <c r="A561" s="282">
        <v>105108</v>
      </c>
      <c r="B561" s="283" t="s">
        <v>1615</v>
      </c>
      <c r="C561" s="146" t="s">
        <v>264</v>
      </c>
      <c r="D561" s="284">
        <v>54.98</v>
      </c>
      <c r="E561" s="283"/>
      <c r="F561" s="283"/>
      <c r="G561" s="283" t="s">
        <v>891</v>
      </c>
      <c r="H561" s="285">
        <v>13</v>
      </c>
      <c r="I561" s="24">
        <v>103003</v>
      </c>
      <c r="J561" s="286">
        <v>54.98</v>
      </c>
      <c r="K561" s="285">
        <v>5</v>
      </c>
      <c r="L561" s="287">
        <v>30.952380952380953</v>
      </c>
      <c r="M561" s="288">
        <v>0</v>
      </c>
      <c r="N561" s="286">
        <v>0</v>
      </c>
      <c r="O561" s="289" t="s">
        <v>890</v>
      </c>
      <c r="P561" s="288">
        <v>0</v>
      </c>
      <c r="Q561" s="290">
        <v>0</v>
      </c>
      <c r="R561" s="291" t="s">
        <v>891</v>
      </c>
      <c r="S561" s="283" t="s">
        <v>1613</v>
      </c>
      <c r="T561" s="44">
        <v>1</v>
      </c>
      <c r="U561" s="292">
        <v>62</v>
      </c>
      <c r="V561" s="293">
        <v>4</v>
      </c>
      <c r="W561" s="294">
        <v>2830</v>
      </c>
      <c r="X561" s="295">
        <v>2023</v>
      </c>
      <c r="Y561" s="296">
        <v>10</v>
      </c>
      <c r="Z561" s="296" t="s">
        <v>891</v>
      </c>
      <c r="AA561" s="295" t="s">
        <v>891</v>
      </c>
      <c r="AB561" s="296">
        <v>0</v>
      </c>
      <c r="AC561" s="296"/>
      <c r="AD561" s="297" t="s">
        <v>891</v>
      </c>
      <c r="AE561" s="298" t="s">
        <v>891</v>
      </c>
      <c r="AF561" s="288">
        <v>2</v>
      </c>
      <c r="AG561" s="291">
        <v>43698</v>
      </c>
      <c r="AH561" s="291">
        <v>39499</v>
      </c>
      <c r="AI561" s="291">
        <v>44791</v>
      </c>
      <c r="AJ561" s="291" t="s">
        <v>891</v>
      </c>
      <c r="AK561" s="283"/>
    </row>
    <row r="562" spans="1:37" hidden="1" x14ac:dyDescent="0.3">
      <c r="A562" s="282">
        <v>105110</v>
      </c>
      <c r="B562" s="283" t="s">
        <v>1616</v>
      </c>
      <c r="C562" s="146" t="s">
        <v>264</v>
      </c>
      <c r="D562" s="284">
        <v>29.94</v>
      </c>
      <c r="E562" s="283"/>
      <c r="F562" s="283"/>
      <c r="G562" s="283" t="s">
        <v>891</v>
      </c>
      <c r="H562" s="285">
        <v>12</v>
      </c>
      <c r="I562" s="24">
        <v>103003</v>
      </c>
      <c r="J562" s="286">
        <v>29.94</v>
      </c>
      <c r="K562" s="285">
        <v>2</v>
      </c>
      <c r="L562" s="287">
        <v>70.588235294117652</v>
      </c>
      <c r="M562" s="288">
        <v>0</v>
      </c>
      <c r="N562" s="286">
        <v>0</v>
      </c>
      <c r="O562" s="289" t="s">
        <v>890</v>
      </c>
      <c r="P562" s="288">
        <v>0</v>
      </c>
      <c r="Q562" s="290">
        <v>0</v>
      </c>
      <c r="R562" s="291" t="s">
        <v>891</v>
      </c>
      <c r="S562" s="283" t="s">
        <v>1613</v>
      </c>
      <c r="T562" s="44">
        <v>1</v>
      </c>
      <c r="U562" s="292">
        <v>62</v>
      </c>
      <c r="V562" s="293">
        <v>4</v>
      </c>
      <c r="W562" s="294" t="s">
        <v>891</v>
      </c>
      <c r="X562" s="295" t="s">
        <v>891</v>
      </c>
      <c r="Y562" s="296">
        <v>0</v>
      </c>
      <c r="Z562" s="296" t="s">
        <v>891</v>
      </c>
      <c r="AA562" s="295" t="s">
        <v>891</v>
      </c>
      <c r="AB562" s="296">
        <v>0</v>
      </c>
      <c r="AC562" s="296"/>
      <c r="AD562" s="297" t="s">
        <v>891</v>
      </c>
      <c r="AE562" s="298" t="s">
        <v>891</v>
      </c>
      <c r="AF562" s="288">
        <v>0</v>
      </c>
      <c r="AG562" s="291">
        <v>44018</v>
      </c>
      <c r="AH562" s="291">
        <v>39499</v>
      </c>
      <c r="AI562" s="291">
        <v>44235</v>
      </c>
      <c r="AJ562" s="291" t="s">
        <v>891</v>
      </c>
      <c r="AK562" s="283"/>
    </row>
    <row r="563" spans="1:37" hidden="1" x14ac:dyDescent="0.3">
      <c r="A563" s="282">
        <v>105112</v>
      </c>
      <c r="B563" s="283" t="s">
        <v>1617</v>
      </c>
      <c r="C563" s="146" t="s">
        <v>264</v>
      </c>
      <c r="D563" s="284">
        <v>54.98</v>
      </c>
      <c r="E563" s="283"/>
      <c r="F563" s="283"/>
      <c r="G563" s="283" t="s">
        <v>891</v>
      </c>
      <c r="H563" s="285">
        <v>4</v>
      </c>
      <c r="I563" s="24">
        <v>103003</v>
      </c>
      <c r="J563" s="286">
        <v>54.98</v>
      </c>
      <c r="K563" s="285"/>
      <c r="L563" s="287">
        <v>0</v>
      </c>
      <c r="M563" s="288">
        <v>0</v>
      </c>
      <c r="N563" s="286">
        <v>0</v>
      </c>
      <c r="O563" s="289" t="s">
        <v>890</v>
      </c>
      <c r="P563" s="288">
        <v>0</v>
      </c>
      <c r="Q563" s="290">
        <v>0</v>
      </c>
      <c r="R563" s="291" t="s">
        <v>891</v>
      </c>
      <c r="S563" s="283" t="s">
        <v>1613</v>
      </c>
      <c r="T563" s="44">
        <v>1</v>
      </c>
      <c r="U563" s="292">
        <v>62</v>
      </c>
      <c r="V563" s="293">
        <v>4</v>
      </c>
      <c r="W563" s="294" t="s">
        <v>891</v>
      </c>
      <c r="X563" s="295" t="s">
        <v>891</v>
      </c>
      <c r="Y563" s="296">
        <v>0</v>
      </c>
      <c r="Z563" s="296" t="s">
        <v>891</v>
      </c>
      <c r="AA563" s="295" t="s">
        <v>891</v>
      </c>
      <c r="AB563" s="296">
        <v>0</v>
      </c>
      <c r="AC563" s="296"/>
      <c r="AD563" s="297" t="s">
        <v>891</v>
      </c>
      <c r="AE563" s="298" t="s">
        <v>891</v>
      </c>
      <c r="AF563" s="288">
        <v>0</v>
      </c>
      <c r="AG563" s="291">
        <v>42772</v>
      </c>
      <c r="AH563" s="291">
        <v>39499</v>
      </c>
      <c r="AI563" s="291">
        <v>44791</v>
      </c>
      <c r="AJ563" s="291" t="s">
        <v>891</v>
      </c>
      <c r="AK563" s="283"/>
    </row>
    <row r="564" spans="1:37" hidden="1" x14ac:dyDescent="0.3">
      <c r="A564" s="282">
        <v>105113</v>
      </c>
      <c r="B564" s="283" t="s">
        <v>1618</v>
      </c>
      <c r="C564" s="146" t="s">
        <v>264</v>
      </c>
      <c r="D564" s="284">
        <v>33.869999999999997</v>
      </c>
      <c r="E564" s="283"/>
      <c r="F564" s="283"/>
      <c r="G564" s="283" t="s">
        <v>891</v>
      </c>
      <c r="H564" s="285">
        <v>5</v>
      </c>
      <c r="I564" s="24">
        <v>103003</v>
      </c>
      <c r="J564" s="286">
        <v>33.869999999999997</v>
      </c>
      <c r="K564" s="285"/>
      <c r="L564" s="287">
        <v>0</v>
      </c>
      <c r="M564" s="288">
        <v>0</v>
      </c>
      <c r="N564" s="286">
        <v>0</v>
      </c>
      <c r="O564" s="289" t="s">
        <v>890</v>
      </c>
      <c r="P564" s="288">
        <v>0</v>
      </c>
      <c r="Q564" s="290">
        <v>0</v>
      </c>
      <c r="R564" s="291" t="s">
        <v>891</v>
      </c>
      <c r="S564" s="283" t="s">
        <v>1562</v>
      </c>
      <c r="T564" s="44">
        <v>1</v>
      </c>
      <c r="U564" s="292">
        <v>54</v>
      </c>
      <c r="V564" s="293">
        <v>19</v>
      </c>
      <c r="W564" s="294" t="s">
        <v>891</v>
      </c>
      <c r="X564" s="295" t="s">
        <v>891</v>
      </c>
      <c r="Y564" s="296">
        <v>0</v>
      </c>
      <c r="Z564" s="296" t="s">
        <v>891</v>
      </c>
      <c r="AA564" s="295" t="s">
        <v>891</v>
      </c>
      <c r="AB564" s="296">
        <v>0</v>
      </c>
      <c r="AC564" s="296"/>
      <c r="AD564" s="297" t="s">
        <v>891</v>
      </c>
      <c r="AE564" s="298" t="s">
        <v>891</v>
      </c>
      <c r="AF564" s="288">
        <v>0</v>
      </c>
      <c r="AG564" s="291">
        <v>42772</v>
      </c>
      <c r="AH564" s="291">
        <v>39499</v>
      </c>
      <c r="AI564" s="291">
        <v>42706</v>
      </c>
      <c r="AJ564" s="291" t="s">
        <v>891</v>
      </c>
      <c r="AK564" s="283"/>
    </row>
    <row r="565" spans="1:37" hidden="1" x14ac:dyDescent="0.3">
      <c r="A565" s="282">
        <v>105114</v>
      </c>
      <c r="B565" s="283" t="s">
        <v>1619</v>
      </c>
      <c r="C565" s="146" t="s">
        <v>264</v>
      </c>
      <c r="D565" s="284">
        <v>25</v>
      </c>
      <c r="E565" s="283"/>
      <c r="F565" s="283"/>
      <c r="G565" s="283" t="s">
        <v>891</v>
      </c>
      <c r="H565" s="285">
        <v>39</v>
      </c>
      <c r="I565" s="24">
        <v>103003</v>
      </c>
      <c r="J565" s="286">
        <v>25</v>
      </c>
      <c r="K565" s="285">
        <v>2</v>
      </c>
      <c r="L565" s="287">
        <v>229.41176470588232</v>
      </c>
      <c r="M565" s="288">
        <v>0</v>
      </c>
      <c r="N565" s="286">
        <v>0</v>
      </c>
      <c r="O565" s="289" t="s">
        <v>890</v>
      </c>
      <c r="P565" s="288">
        <v>0</v>
      </c>
      <c r="Q565" s="290">
        <v>0</v>
      </c>
      <c r="R565" s="291" t="s">
        <v>891</v>
      </c>
      <c r="S565" s="283" t="s">
        <v>1620</v>
      </c>
      <c r="T565" s="44">
        <v>1</v>
      </c>
      <c r="U565" s="292">
        <v>62</v>
      </c>
      <c r="V565" s="293">
        <v>1</v>
      </c>
      <c r="W565" s="294" t="s">
        <v>891</v>
      </c>
      <c r="X565" s="295" t="s">
        <v>891</v>
      </c>
      <c r="Y565" s="296">
        <v>0</v>
      </c>
      <c r="Z565" s="296" t="s">
        <v>891</v>
      </c>
      <c r="AA565" s="295" t="s">
        <v>891</v>
      </c>
      <c r="AB565" s="296">
        <v>0</v>
      </c>
      <c r="AC565" s="296"/>
      <c r="AD565" s="297" t="s">
        <v>891</v>
      </c>
      <c r="AE565" s="298" t="s">
        <v>891</v>
      </c>
      <c r="AF565" s="288">
        <v>0</v>
      </c>
      <c r="AG565" s="291">
        <v>43697</v>
      </c>
      <c r="AH565" s="291">
        <v>39499</v>
      </c>
      <c r="AI565" s="291">
        <v>43564</v>
      </c>
      <c r="AJ565" s="291" t="s">
        <v>891</v>
      </c>
      <c r="AK565" s="283"/>
    </row>
    <row r="566" spans="1:37" hidden="1" x14ac:dyDescent="0.3">
      <c r="A566" s="282">
        <v>105115</v>
      </c>
      <c r="B566" s="283" t="s">
        <v>1621</v>
      </c>
      <c r="C566" s="146" t="s">
        <v>264</v>
      </c>
      <c r="D566" s="284">
        <v>25.24</v>
      </c>
      <c r="E566" s="283"/>
      <c r="F566" s="283"/>
      <c r="G566" s="283" t="s">
        <v>891</v>
      </c>
      <c r="H566" s="285">
        <v>24</v>
      </c>
      <c r="I566" s="24">
        <v>103003</v>
      </c>
      <c r="J566" s="286">
        <v>25.24</v>
      </c>
      <c r="K566" s="285">
        <v>4</v>
      </c>
      <c r="L566" s="287">
        <v>72.727272727272734</v>
      </c>
      <c r="M566" s="288">
        <v>0</v>
      </c>
      <c r="N566" s="286">
        <v>0</v>
      </c>
      <c r="O566" s="289" t="s">
        <v>890</v>
      </c>
      <c r="P566" s="288">
        <v>0</v>
      </c>
      <c r="Q566" s="290">
        <v>0</v>
      </c>
      <c r="R566" s="291" t="s">
        <v>891</v>
      </c>
      <c r="S566" s="283" t="s">
        <v>1620</v>
      </c>
      <c r="T566" s="44">
        <v>1</v>
      </c>
      <c r="U566" s="292">
        <v>62</v>
      </c>
      <c r="V566" s="293">
        <v>1</v>
      </c>
      <c r="W566" s="294" t="s">
        <v>891</v>
      </c>
      <c r="X566" s="295" t="s">
        <v>891</v>
      </c>
      <c r="Y566" s="296">
        <v>0</v>
      </c>
      <c r="Z566" s="296" t="s">
        <v>891</v>
      </c>
      <c r="AA566" s="295" t="s">
        <v>891</v>
      </c>
      <c r="AB566" s="296">
        <v>0</v>
      </c>
      <c r="AC566" s="296"/>
      <c r="AD566" s="297" t="s">
        <v>891</v>
      </c>
      <c r="AE566" s="298" t="s">
        <v>891</v>
      </c>
      <c r="AF566" s="288">
        <v>2</v>
      </c>
      <c r="AG566" s="291">
        <v>44018</v>
      </c>
      <c r="AH566" s="291">
        <v>39499</v>
      </c>
      <c r="AI566" s="291">
        <v>44468</v>
      </c>
      <c r="AJ566" s="291" t="s">
        <v>891</v>
      </c>
      <c r="AK566" s="283"/>
    </row>
    <row r="567" spans="1:37" hidden="1" x14ac:dyDescent="0.3">
      <c r="A567" s="282">
        <v>105118</v>
      </c>
      <c r="B567" s="283" t="s">
        <v>1622</v>
      </c>
      <c r="C567" s="146" t="s">
        <v>264</v>
      </c>
      <c r="D567" s="284">
        <v>47.41</v>
      </c>
      <c r="E567" s="283"/>
      <c r="F567" s="283"/>
      <c r="G567" s="283" t="s">
        <v>891</v>
      </c>
      <c r="H567" s="285">
        <v>0</v>
      </c>
      <c r="I567" s="24">
        <v>103003</v>
      </c>
      <c r="J567" s="286">
        <v>47.41</v>
      </c>
      <c r="K567" s="285">
        <v>6</v>
      </c>
      <c r="L567" s="287">
        <v>0</v>
      </c>
      <c r="M567" s="288">
        <v>7</v>
      </c>
      <c r="N567" s="286">
        <v>331.87</v>
      </c>
      <c r="O567" s="289" t="s">
        <v>890</v>
      </c>
      <c r="P567" s="288">
        <v>0</v>
      </c>
      <c r="Q567" s="290">
        <v>0</v>
      </c>
      <c r="R567" s="291" t="s">
        <v>891</v>
      </c>
      <c r="S567" s="283" t="s">
        <v>1620</v>
      </c>
      <c r="T567" s="44">
        <v>1</v>
      </c>
      <c r="U567" s="292">
        <v>62</v>
      </c>
      <c r="V567" s="293">
        <v>1</v>
      </c>
      <c r="W567" s="294">
        <v>8984</v>
      </c>
      <c r="X567" s="295">
        <v>2023</v>
      </c>
      <c r="Y567" s="296">
        <v>2</v>
      </c>
      <c r="Z567" s="296" t="s">
        <v>891</v>
      </c>
      <c r="AA567" s="295" t="s">
        <v>891</v>
      </c>
      <c r="AB567" s="296">
        <v>0</v>
      </c>
      <c r="AC567" s="296"/>
      <c r="AD567" s="297" t="s">
        <v>891</v>
      </c>
      <c r="AE567" s="298" t="s">
        <v>891</v>
      </c>
      <c r="AF567" s="288">
        <v>2</v>
      </c>
      <c r="AG567" s="291">
        <v>43872</v>
      </c>
      <c r="AH567" s="291">
        <v>39499</v>
      </c>
      <c r="AI567" s="291">
        <v>44791</v>
      </c>
      <c r="AJ567" s="291" t="s">
        <v>891</v>
      </c>
      <c r="AK567" s="283"/>
    </row>
    <row r="568" spans="1:37" hidden="1" x14ac:dyDescent="0.3">
      <c r="A568" s="282">
        <v>105259</v>
      </c>
      <c r="B568" s="283" t="s">
        <v>1623</v>
      </c>
      <c r="C568" s="146" t="s">
        <v>261</v>
      </c>
      <c r="D568" s="284">
        <v>90.87</v>
      </c>
      <c r="E568" s="283"/>
      <c r="F568" s="283"/>
      <c r="G568" s="283" t="s">
        <v>891</v>
      </c>
      <c r="H568" s="285">
        <v>1142</v>
      </c>
      <c r="I568" s="24">
        <v>103003</v>
      </c>
      <c r="J568" s="286">
        <v>90.87</v>
      </c>
      <c r="K568" s="285">
        <v>3627</v>
      </c>
      <c r="L568" s="287">
        <v>2.736968244457759</v>
      </c>
      <c r="M568" s="288">
        <v>5868.5</v>
      </c>
      <c r="N568" s="286">
        <v>533270.59499999997</v>
      </c>
      <c r="O568" s="289" t="s">
        <v>890</v>
      </c>
      <c r="P568" s="288">
        <v>0</v>
      </c>
      <c r="Q568" s="290">
        <v>0</v>
      </c>
      <c r="R568" s="291" t="s">
        <v>891</v>
      </c>
      <c r="S568" s="283" t="s">
        <v>1624</v>
      </c>
      <c r="T568" s="44">
        <v>1</v>
      </c>
      <c r="U568" s="292">
        <v>57</v>
      </c>
      <c r="V568" s="293">
        <v>3</v>
      </c>
      <c r="W568" s="294">
        <v>6216</v>
      </c>
      <c r="X568" s="295">
        <v>2023</v>
      </c>
      <c r="Y568" s="296">
        <v>500</v>
      </c>
      <c r="Z568" s="296" t="s">
        <v>891</v>
      </c>
      <c r="AA568" s="295" t="s">
        <v>891</v>
      </c>
      <c r="AB568" s="296">
        <v>0</v>
      </c>
      <c r="AC568" s="296"/>
      <c r="AD568" s="297" t="s">
        <v>891</v>
      </c>
      <c r="AE568" s="298" t="s">
        <v>891</v>
      </c>
      <c r="AF568" s="288">
        <v>1670</v>
      </c>
      <c r="AG568" s="291">
        <v>44957</v>
      </c>
      <c r="AH568" s="291">
        <v>39505</v>
      </c>
      <c r="AI568" s="291">
        <v>45156</v>
      </c>
      <c r="AJ568" s="291" t="s">
        <v>891</v>
      </c>
      <c r="AK568" s="283"/>
    </row>
    <row r="569" spans="1:37" hidden="1" x14ac:dyDescent="0.3">
      <c r="A569" s="282">
        <v>105293</v>
      </c>
      <c r="B569" s="283" t="s">
        <v>1625</v>
      </c>
      <c r="C569" s="146" t="s">
        <v>264</v>
      </c>
      <c r="D569" s="284">
        <v>6</v>
      </c>
      <c r="E569" s="283"/>
      <c r="F569" s="283"/>
      <c r="G569" s="283" t="s">
        <v>891</v>
      </c>
      <c r="H569" s="285">
        <v>0</v>
      </c>
      <c r="I569" s="24">
        <v>103003</v>
      </c>
      <c r="J569" s="286">
        <v>6</v>
      </c>
      <c r="K569" s="285">
        <v>907</v>
      </c>
      <c r="L569" s="287">
        <v>0</v>
      </c>
      <c r="M569" s="288">
        <v>1053.44</v>
      </c>
      <c r="N569" s="286">
        <v>6320.64</v>
      </c>
      <c r="O569" s="289" t="s">
        <v>890</v>
      </c>
      <c r="P569" s="288">
        <v>0</v>
      </c>
      <c r="Q569" s="290">
        <v>0</v>
      </c>
      <c r="R569" s="291" t="s">
        <v>891</v>
      </c>
      <c r="S569" s="283" t="s">
        <v>1011</v>
      </c>
      <c r="T569" s="44">
        <v>1</v>
      </c>
      <c r="U569" s="292">
        <v>51</v>
      </c>
      <c r="V569" s="293">
        <v>11</v>
      </c>
      <c r="W569" s="294">
        <v>2638</v>
      </c>
      <c r="X569" s="295">
        <v>2023</v>
      </c>
      <c r="Y569" s="296">
        <v>1000</v>
      </c>
      <c r="Z569" s="296" t="s">
        <v>891</v>
      </c>
      <c r="AA569" s="295" t="s">
        <v>891</v>
      </c>
      <c r="AB569" s="296">
        <v>0</v>
      </c>
      <c r="AC569" s="296"/>
      <c r="AD569" s="297" t="s">
        <v>891</v>
      </c>
      <c r="AE569" s="298" t="s">
        <v>891</v>
      </c>
      <c r="AF569" s="288">
        <v>456</v>
      </c>
      <c r="AG569" s="291">
        <v>44931</v>
      </c>
      <c r="AH569" s="291">
        <v>39506</v>
      </c>
      <c r="AI569" s="291">
        <v>44922</v>
      </c>
      <c r="AJ569" s="291" t="s">
        <v>891</v>
      </c>
      <c r="AK569" s="283"/>
    </row>
    <row r="570" spans="1:37" hidden="1" x14ac:dyDescent="0.3">
      <c r="A570" s="282">
        <v>105294</v>
      </c>
      <c r="B570" s="283" t="s">
        <v>1626</v>
      </c>
      <c r="C570" s="146" t="s">
        <v>264</v>
      </c>
      <c r="D570" s="284">
        <v>12.69</v>
      </c>
      <c r="E570" s="283"/>
      <c r="F570" s="283"/>
      <c r="G570" s="283" t="s">
        <v>891</v>
      </c>
      <c r="H570" s="285">
        <v>125</v>
      </c>
      <c r="I570" s="24">
        <v>103003</v>
      </c>
      <c r="J570" s="286">
        <v>12.69</v>
      </c>
      <c r="K570" s="285">
        <v>135</v>
      </c>
      <c r="L570" s="287">
        <v>11.111111111111112</v>
      </c>
      <c r="M570" s="288">
        <v>77.5</v>
      </c>
      <c r="N570" s="286">
        <v>983.47500000000002</v>
      </c>
      <c r="O570" s="289" t="s">
        <v>890</v>
      </c>
      <c r="P570" s="288">
        <v>0</v>
      </c>
      <c r="Q570" s="290">
        <v>0</v>
      </c>
      <c r="R570" s="291" t="s">
        <v>891</v>
      </c>
      <c r="S570" s="283" t="s">
        <v>1599</v>
      </c>
      <c r="T570" s="44">
        <v>1</v>
      </c>
      <c r="U570" s="292">
        <v>51</v>
      </c>
      <c r="V570" s="293">
        <v>42</v>
      </c>
      <c r="W570" s="294" t="s">
        <v>891</v>
      </c>
      <c r="X570" s="295" t="s">
        <v>891</v>
      </c>
      <c r="Y570" s="296">
        <v>0</v>
      </c>
      <c r="Z570" s="296" t="s">
        <v>891</v>
      </c>
      <c r="AA570" s="295" t="s">
        <v>891</v>
      </c>
      <c r="AB570" s="296">
        <v>0</v>
      </c>
      <c r="AC570" s="296"/>
      <c r="AD570" s="297" t="s">
        <v>891</v>
      </c>
      <c r="AE570" s="298" t="s">
        <v>891</v>
      </c>
      <c r="AF570" s="288">
        <v>46</v>
      </c>
      <c r="AG570" s="291">
        <v>44946</v>
      </c>
      <c r="AH570" s="291">
        <v>39506</v>
      </c>
      <c r="AI570" s="291">
        <v>44939</v>
      </c>
      <c r="AJ570" s="291" t="s">
        <v>891</v>
      </c>
      <c r="AK570" s="283"/>
    </row>
    <row r="571" spans="1:37" hidden="1" x14ac:dyDescent="0.3">
      <c r="A571" s="282">
        <v>105704</v>
      </c>
      <c r="B571" s="283" t="s">
        <v>1627</v>
      </c>
      <c r="C571" s="146" t="s">
        <v>264</v>
      </c>
      <c r="D571" s="284">
        <v>54.98</v>
      </c>
      <c r="E571" s="283"/>
      <c r="F571" s="283"/>
      <c r="G571" s="283" t="s">
        <v>891</v>
      </c>
      <c r="H571" s="285">
        <v>20</v>
      </c>
      <c r="I571" s="24">
        <v>103003</v>
      </c>
      <c r="J571" s="286">
        <v>54.98</v>
      </c>
      <c r="K571" s="285"/>
      <c r="L571" s="287">
        <v>0</v>
      </c>
      <c r="M571" s="288">
        <v>0</v>
      </c>
      <c r="N571" s="286">
        <v>0</v>
      </c>
      <c r="O571" s="289" t="s">
        <v>890</v>
      </c>
      <c r="P571" s="288">
        <v>0</v>
      </c>
      <c r="Q571" s="290">
        <v>0</v>
      </c>
      <c r="R571" s="291" t="s">
        <v>891</v>
      </c>
      <c r="S571" s="283" t="s">
        <v>1613</v>
      </c>
      <c r="T571" s="44">
        <v>1</v>
      </c>
      <c r="U571" s="292">
        <v>62</v>
      </c>
      <c r="V571" s="293">
        <v>4</v>
      </c>
      <c r="W571" s="294" t="s">
        <v>891</v>
      </c>
      <c r="X571" s="295" t="s">
        <v>891</v>
      </c>
      <c r="Y571" s="296">
        <v>0</v>
      </c>
      <c r="Z571" s="296" t="s">
        <v>891</v>
      </c>
      <c r="AA571" s="295" t="s">
        <v>891</v>
      </c>
      <c r="AB571" s="296">
        <v>0</v>
      </c>
      <c r="AC571" s="296"/>
      <c r="AD571" s="297" t="s">
        <v>891</v>
      </c>
      <c r="AE571" s="298" t="s">
        <v>891</v>
      </c>
      <c r="AF571" s="288">
        <v>0</v>
      </c>
      <c r="AG571" s="291">
        <v>39826</v>
      </c>
      <c r="AH571" s="291">
        <v>39538</v>
      </c>
      <c r="AI571" s="291">
        <v>44791</v>
      </c>
      <c r="AJ571" s="291" t="s">
        <v>891</v>
      </c>
      <c r="AK571" s="283"/>
    </row>
    <row r="572" spans="1:37" hidden="1" x14ac:dyDescent="0.3">
      <c r="A572" s="282">
        <v>105709</v>
      </c>
      <c r="B572" s="283" t="s">
        <v>1628</v>
      </c>
      <c r="C572" s="146" t="s">
        <v>264</v>
      </c>
      <c r="D572" s="284">
        <v>25</v>
      </c>
      <c r="E572" s="283"/>
      <c r="F572" s="283"/>
      <c r="G572" s="283" t="s">
        <v>891</v>
      </c>
      <c r="H572" s="285">
        <v>12</v>
      </c>
      <c r="I572" s="24">
        <v>103003</v>
      </c>
      <c r="J572" s="286">
        <v>25</v>
      </c>
      <c r="K572" s="285"/>
      <c r="L572" s="287">
        <v>0</v>
      </c>
      <c r="M572" s="288">
        <v>0</v>
      </c>
      <c r="N572" s="286">
        <v>0</v>
      </c>
      <c r="O572" s="289" t="s">
        <v>890</v>
      </c>
      <c r="P572" s="288">
        <v>0</v>
      </c>
      <c r="Q572" s="290">
        <v>0</v>
      </c>
      <c r="R572" s="291" t="s">
        <v>891</v>
      </c>
      <c r="S572" s="283" t="s">
        <v>1562</v>
      </c>
      <c r="T572" s="44">
        <v>1</v>
      </c>
      <c r="U572" s="292">
        <v>54</v>
      </c>
      <c r="V572" s="293">
        <v>19</v>
      </c>
      <c r="W572" s="294" t="s">
        <v>891</v>
      </c>
      <c r="X572" s="295" t="s">
        <v>891</v>
      </c>
      <c r="Y572" s="296">
        <v>0</v>
      </c>
      <c r="Z572" s="296" t="s">
        <v>891</v>
      </c>
      <c r="AA572" s="295" t="s">
        <v>891</v>
      </c>
      <c r="AB572" s="296">
        <v>0</v>
      </c>
      <c r="AC572" s="296"/>
      <c r="AD572" s="297" t="s">
        <v>891</v>
      </c>
      <c r="AE572" s="298" t="s">
        <v>891</v>
      </c>
      <c r="AF572" s="288">
        <v>0</v>
      </c>
      <c r="AG572" s="291">
        <v>43698</v>
      </c>
      <c r="AH572" s="291">
        <v>39538</v>
      </c>
      <c r="AI572" s="291">
        <v>43557</v>
      </c>
      <c r="AJ572" s="291" t="s">
        <v>891</v>
      </c>
      <c r="AK572" s="283"/>
    </row>
    <row r="573" spans="1:37" hidden="1" x14ac:dyDescent="0.3">
      <c r="A573" s="282">
        <v>105889</v>
      </c>
      <c r="B573" s="283" t="s">
        <v>1629</v>
      </c>
      <c r="C573" s="146" t="s">
        <v>264</v>
      </c>
      <c r="D573" s="284">
        <v>36.9</v>
      </c>
      <c r="E573" s="283"/>
      <c r="F573" s="283"/>
      <c r="G573" s="283" t="s">
        <v>891</v>
      </c>
      <c r="H573" s="285">
        <v>369</v>
      </c>
      <c r="I573" s="24">
        <v>103003</v>
      </c>
      <c r="J573" s="286">
        <v>36.9</v>
      </c>
      <c r="K573" s="285"/>
      <c r="L573" s="287">
        <v>0</v>
      </c>
      <c r="M573" s="288">
        <v>0</v>
      </c>
      <c r="N573" s="286">
        <v>0</v>
      </c>
      <c r="O573" s="289" t="s">
        <v>890</v>
      </c>
      <c r="P573" s="288">
        <v>0</v>
      </c>
      <c r="Q573" s="290">
        <v>0</v>
      </c>
      <c r="R573" s="291" t="s">
        <v>891</v>
      </c>
      <c r="S573" s="283" t="s">
        <v>1342</v>
      </c>
      <c r="T573" s="44">
        <v>1</v>
      </c>
      <c r="U573" s="292">
        <v>69</v>
      </c>
      <c r="V573" s="293">
        <v>2</v>
      </c>
      <c r="W573" s="294" t="s">
        <v>891</v>
      </c>
      <c r="X573" s="295" t="s">
        <v>891</v>
      </c>
      <c r="Y573" s="296">
        <v>0</v>
      </c>
      <c r="Z573" s="296" t="s">
        <v>891</v>
      </c>
      <c r="AA573" s="295" t="s">
        <v>891</v>
      </c>
      <c r="AB573" s="296">
        <v>0</v>
      </c>
      <c r="AC573" s="296"/>
      <c r="AD573" s="297" t="s">
        <v>891</v>
      </c>
      <c r="AE573" s="298" t="s">
        <v>891</v>
      </c>
      <c r="AF573" s="288">
        <v>0</v>
      </c>
      <c r="AG573" s="291">
        <v>43535</v>
      </c>
      <c r="AH573" s="291">
        <v>39546</v>
      </c>
      <c r="AI573" s="291">
        <v>43523</v>
      </c>
      <c r="AJ573" s="291" t="s">
        <v>891</v>
      </c>
      <c r="AK573" s="283"/>
    </row>
    <row r="574" spans="1:37" hidden="1" x14ac:dyDescent="0.3">
      <c r="A574" s="282">
        <v>106038</v>
      </c>
      <c r="B574" s="283" t="s">
        <v>1630</v>
      </c>
      <c r="C574" s="146" t="s">
        <v>264</v>
      </c>
      <c r="D574" s="284">
        <v>7.85</v>
      </c>
      <c r="E574" s="283"/>
      <c r="F574" s="283"/>
      <c r="G574" s="283" t="s">
        <v>891</v>
      </c>
      <c r="H574" s="285">
        <v>0</v>
      </c>
      <c r="I574" s="24">
        <v>103003</v>
      </c>
      <c r="J574" s="286">
        <v>7.85</v>
      </c>
      <c r="K574" s="285">
        <v>80</v>
      </c>
      <c r="L574" s="287">
        <v>0</v>
      </c>
      <c r="M574" s="288">
        <v>0</v>
      </c>
      <c r="N574" s="286">
        <v>0</v>
      </c>
      <c r="O574" s="289" t="s">
        <v>890</v>
      </c>
      <c r="P574" s="288">
        <v>0</v>
      </c>
      <c r="Q574" s="290">
        <v>0</v>
      </c>
      <c r="R574" s="291" t="s">
        <v>891</v>
      </c>
      <c r="S574" s="283" t="s">
        <v>1631</v>
      </c>
      <c r="T574" s="44">
        <v>1</v>
      </c>
      <c r="U574" s="292">
        <v>60</v>
      </c>
      <c r="V574" s="293">
        <v>21</v>
      </c>
      <c r="W574" s="294">
        <v>2239</v>
      </c>
      <c r="X574" s="295">
        <v>2023</v>
      </c>
      <c r="Y574" s="296">
        <v>700</v>
      </c>
      <c r="Z574" s="296" t="s">
        <v>891</v>
      </c>
      <c r="AA574" s="295" t="s">
        <v>891</v>
      </c>
      <c r="AB574" s="296">
        <v>0</v>
      </c>
      <c r="AC574" s="296"/>
      <c r="AD574" s="297" t="s">
        <v>891</v>
      </c>
      <c r="AE574" s="298" t="s">
        <v>891</v>
      </c>
      <c r="AF574" s="288">
        <v>26</v>
      </c>
      <c r="AG574" s="291">
        <v>44365</v>
      </c>
      <c r="AH574" s="291">
        <v>39554</v>
      </c>
      <c r="AI574" s="291">
        <v>44176</v>
      </c>
      <c r="AJ574" s="291" t="s">
        <v>891</v>
      </c>
      <c r="AK574" s="283"/>
    </row>
    <row r="575" spans="1:37" hidden="1" x14ac:dyDescent="0.3">
      <c r="A575" s="282">
        <v>106129</v>
      </c>
      <c r="B575" s="283" t="s">
        <v>1632</v>
      </c>
      <c r="C575" s="146" t="s">
        <v>264</v>
      </c>
      <c r="D575" s="284">
        <v>92.9</v>
      </c>
      <c r="E575" s="283"/>
      <c r="F575" s="283"/>
      <c r="G575" s="283" t="s">
        <v>891</v>
      </c>
      <c r="H575" s="285">
        <v>1</v>
      </c>
      <c r="I575" s="24">
        <v>103003</v>
      </c>
      <c r="J575" s="286">
        <v>92.9</v>
      </c>
      <c r="K575" s="285">
        <v>15</v>
      </c>
      <c r="L575" s="287">
        <v>0.8</v>
      </c>
      <c r="M575" s="288">
        <v>16.5</v>
      </c>
      <c r="N575" s="286">
        <v>1532.85</v>
      </c>
      <c r="O575" s="289" t="s">
        <v>890</v>
      </c>
      <c r="P575" s="288">
        <v>0</v>
      </c>
      <c r="Q575" s="290">
        <v>0</v>
      </c>
      <c r="R575" s="291" t="s">
        <v>891</v>
      </c>
      <c r="S575" s="283" t="s">
        <v>1633</v>
      </c>
      <c r="T575" s="44">
        <v>1</v>
      </c>
      <c r="U575" s="292">
        <v>50</v>
      </c>
      <c r="V575" s="293">
        <v>2</v>
      </c>
      <c r="W575" s="294">
        <v>2391</v>
      </c>
      <c r="X575" s="295">
        <v>2023</v>
      </c>
      <c r="Y575" s="296">
        <v>5</v>
      </c>
      <c r="Z575" s="296" t="s">
        <v>891</v>
      </c>
      <c r="AA575" s="295" t="s">
        <v>891</v>
      </c>
      <c r="AB575" s="296">
        <v>0</v>
      </c>
      <c r="AC575" s="296"/>
      <c r="AD575" s="297" t="s">
        <v>891</v>
      </c>
      <c r="AE575" s="298" t="s">
        <v>891</v>
      </c>
      <c r="AF575" s="288">
        <v>6</v>
      </c>
      <c r="AG575" s="291">
        <v>44186</v>
      </c>
      <c r="AH575" s="291">
        <v>39562</v>
      </c>
      <c r="AI575" s="291">
        <v>44176</v>
      </c>
      <c r="AJ575" s="291" t="s">
        <v>891</v>
      </c>
      <c r="AK575" s="283"/>
    </row>
    <row r="576" spans="1:37" hidden="1" x14ac:dyDescent="0.3">
      <c r="A576" s="282">
        <v>106130</v>
      </c>
      <c r="B576" s="283" t="s">
        <v>1634</v>
      </c>
      <c r="C576" s="146" t="s">
        <v>264</v>
      </c>
      <c r="D576" s="284">
        <v>49</v>
      </c>
      <c r="E576" s="283"/>
      <c r="F576" s="283"/>
      <c r="G576" s="283" t="s">
        <v>891</v>
      </c>
      <c r="H576" s="285">
        <v>2</v>
      </c>
      <c r="I576" s="24">
        <v>103003</v>
      </c>
      <c r="J576" s="286">
        <v>49</v>
      </c>
      <c r="K576" s="285">
        <v>12</v>
      </c>
      <c r="L576" s="287">
        <v>2</v>
      </c>
      <c r="M576" s="288">
        <v>10</v>
      </c>
      <c r="N576" s="286">
        <v>490</v>
      </c>
      <c r="O576" s="289" t="s">
        <v>890</v>
      </c>
      <c r="P576" s="288">
        <v>0</v>
      </c>
      <c r="Q576" s="290">
        <v>0</v>
      </c>
      <c r="R576" s="291" t="s">
        <v>891</v>
      </c>
      <c r="S576" s="283" t="s">
        <v>1633</v>
      </c>
      <c r="T576" s="44">
        <v>1</v>
      </c>
      <c r="U576" s="292">
        <v>50</v>
      </c>
      <c r="V576" s="293">
        <v>2</v>
      </c>
      <c r="W576" s="294">
        <v>2959</v>
      </c>
      <c r="X576" s="295">
        <v>2023</v>
      </c>
      <c r="Y576" s="296">
        <v>6</v>
      </c>
      <c r="Z576" s="296" t="s">
        <v>891</v>
      </c>
      <c r="AA576" s="295" t="s">
        <v>891</v>
      </c>
      <c r="AB576" s="296">
        <v>0</v>
      </c>
      <c r="AC576" s="296"/>
      <c r="AD576" s="297" t="s">
        <v>891</v>
      </c>
      <c r="AE576" s="298" t="s">
        <v>891</v>
      </c>
      <c r="AF576" s="288">
        <v>4</v>
      </c>
      <c r="AG576" s="291">
        <v>43434</v>
      </c>
      <c r="AH576" s="291">
        <v>39562</v>
      </c>
      <c r="AI576" s="291">
        <v>43411</v>
      </c>
      <c r="AJ576" s="291" t="s">
        <v>891</v>
      </c>
      <c r="AK576" s="283"/>
    </row>
    <row r="577" spans="1:37" hidden="1" x14ac:dyDescent="0.3">
      <c r="A577" s="282">
        <v>106131</v>
      </c>
      <c r="B577" s="283" t="s">
        <v>1635</v>
      </c>
      <c r="C577" s="146" t="s">
        <v>264</v>
      </c>
      <c r="D577" s="284">
        <v>49</v>
      </c>
      <c r="E577" s="283"/>
      <c r="F577" s="283"/>
      <c r="G577" s="283" t="s">
        <v>891</v>
      </c>
      <c r="H577" s="285">
        <v>1</v>
      </c>
      <c r="I577" s="24">
        <v>103003</v>
      </c>
      <c r="J577" s="286">
        <v>49</v>
      </c>
      <c r="K577" s="285">
        <v>15</v>
      </c>
      <c r="L577" s="287">
        <v>0.8</v>
      </c>
      <c r="M577" s="288">
        <v>11.5</v>
      </c>
      <c r="N577" s="286">
        <v>563.5</v>
      </c>
      <c r="O577" s="289" t="s">
        <v>890</v>
      </c>
      <c r="P577" s="288">
        <v>0</v>
      </c>
      <c r="Q577" s="290">
        <v>0</v>
      </c>
      <c r="R577" s="291" t="s">
        <v>891</v>
      </c>
      <c r="S577" s="283" t="s">
        <v>1633</v>
      </c>
      <c r="T577" s="44">
        <v>1</v>
      </c>
      <c r="U577" s="292">
        <v>50</v>
      </c>
      <c r="V577" s="293">
        <v>2</v>
      </c>
      <c r="W577" s="294">
        <v>2959</v>
      </c>
      <c r="X577" s="295">
        <v>2023</v>
      </c>
      <c r="Y577" s="296">
        <v>10</v>
      </c>
      <c r="Z577" s="296" t="s">
        <v>891</v>
      </c>
      <c r="AA577" s="295" t="s">
        <v>891</v>
      </c>
      <c r="AB577" s="296">
        <v>0</v>
      </c>
      <c r="AC577" s="296"/>
      <c r="AD577" s="297" t="s">
        <v>891</v>
      </c>
      <c r="AE577" s="298" t="s">
        <v>891</v>
      </c>
      <c r="AF577" s="288">
        <v>6</v>
      </c>
      <c r="AG577" s="291">
        <v>43434</v>
      </c>
      <c r="AH577" s="291">
        <v>39562</v>
      </c>
      <c r="AI577" s="291">
        <v>43411</v>
      </c>
      <c r="AJ577" s="291" t="s">
        <v>891</v>
      </c>
      <c r="AK577" s="283"/>
    </row>
    <row r="578" spans="1:37" hidden="1" x14ac:dyDescent="0.3">
      <c r="A578" s="282">
        <v>106375</v>
      </c>
      <c r="B578" s="283" t="s">
        <v>1636</v>
      </c>
      <c r="C578" s="146" t="s">
        <v>264</v>
      </c>
      <c r="D578" s="284">
        <v>45</v>
      </c>
      <c r="E578" s="283"/>
      <c r="F578" s="283"/>
      <c r="G578" s="283" t="s">
        <v>891</v>
      </c>
      <c r="H578" s="285">
        <v>0</v>
      </c>
      <c r="I578" s="24">
        <v>103003</v>
      </c>
      <c r="J578" s="286">
        <v>45</v>
      </c>
      <c r="K578" s="285">
        <v>502</v>
      </c>
      <c r="L578" s="287">
        <v>0</v>
      </c>
      <c r="M578" s="288">
        <v>0</v>
      </c>
      <c r="N578" s="286">
        <v>0</v>
      </c>
      <c r="O578" s="289" t="s">
        <v>890</v>
      </c>
      <c r="P578" s="288">
        <v>0</v>
      </c>
      <c r="Q578" s="290">
        <v>0</v>
      </c>
      <c r="R578" s="291" t="s">
        <v>891</v>
      </c>
      <c r="S578" s="283" t="s">
        <v>1281</v>
      </c>
      <c r="T578" s="44">
        <v>1</v>
      </c>
      <c r="U578" s="292">
        <v>51</v>
      </c>
      <c r="V578" s="293">
        <v>17</v>
      </c>
      <c r="W578" s="294" t="s">
        <v>891</v>
      </c>
      <c r="X578" s="295" t="s">
        <v>891</v>
      </c>
      <c r="Y578" s="296">
        <v>0</v>
      </c>
      <c r="Z578" s="296">
        <v>10509</v>
      </c>
      <c r="AA578" s="295">
        <v>2023</v>
      </c>
      <c r="AB578" s="296">
        <v>1000</v>
      </c>
      <c r="AC578" s="296">
        <v>1000</v>
      </c>
      <c r="AD578" s="297" t="s">
        <v>2048</v>
      </c>
      <c r="AE578" s="298">
        <v>45197</v>
      </c>
      <c r="AF578" s="288">
        <v>184</v>
      </c>
      <c r="AG578" s="291">
        <v>44775</v>
      </c>
      <c r="AH578" s="291">
        <v>39580</v>
      </c>
      <c r="AI578" s="291">
        <v>45160</v>
      </c>
      <c r="AJ578" s="291" t="s">
        <v>891</v>
      </c>
      <c r="AK578" s="283"/>
    </row>
    <row r="579" spans="1:37" hidden="1" x14ac:dyDescent="0.3">
      <c r="A579" s="282">
        <v>106376</v>
      </c>
      <c r="B579" s="283" t="s">
        <v>1637</v>
      </c>
      <c r="C579" s="146" t="s">
        <v>264</v>
      </c>
      <c r="D579" s="284">
        <v>74.209999999999994</v>
      </c>
      <c r="E579" s="283"/>
      <c r="F579" s="283"/>
      <c r="G579" s="283" t="s">
        <v>891</v>
      </c>
      <c r="H579" s="285">
        <v>1007</v>
      </c>
      <c r="I579" s="24">
        <v>103003</v>
      </c>
      <c r="J579" s="286">
        <v>74.209999999999994</v>
      </c>
      <c r="K579" s="285">
        <v>1221</v>
      </c>
      <c r="L579" s="287">
        <v>6.7962475534858608</v>
      </c>
      <c r="M579" s="288">
        <v>1660.06</v>
      </c>
      <c r="N579" s="286">
        <v>123193.0526</v>
      </c>
      <c r="O579" s="289" t="s">
        <v>890</v>
      </c>
      <c r="P579" s="288">
        <v>0</v>
      </c>
      <c r="Q579" s="290">
        <v>0</v>
      </c>
      <c r="R579" s="291" t="s">
        <v>891</v>
      </c>
      <c r="S579" s="283" t="s">
        <v>1281</v>
      </c>
      <c r="T579" s="44">
        <v>1</v>
      </c>
      <c r="U579" s="292">
        <v>51</v>
      </c>
      <c r="V579" s="293">
        <v>17</v>
      </c>
      <c r="W579" s="294" t="s">
        <v>891</v>
      </c>
      <c r="X579" s="295" t="s">
        <v>891</v>
      </c>
      <c r="Y579" s="296">
        <v>0</v>
      </c>
      <c r="Z579" s="296" t="s">
        <v>891</v>
      </c>
      <c r="AA579" s="295" t="s">
        <v>891</v>
      </c>
      <c r="AB579" s="296">
        <v>0</v>
      </c>
      <c r="AC579" s="296"/>
      <c r="AD579" s="297" t="s">
        <v>891</v>
      </c>
      <c r="AE579" s="298" t="s">
        <v>891</v>
      </c>
      <c r="AF579" s="288">
        <v>592</v>
      </c>
      <c r="AG579" s="291">
        <v>44775</v>
      </c>
      <c r="AH579" s="291">
        <v>39580</v>
      </c>
      <c r="AI579" s="291">
        <v>44748</v>
      </c>
      <c r="AJ579" s="291" t="s">
        <v>891</v>
      </c>
      <c r="AK579" s="283"/>
    </row>
    <row r="580" spans="1:37" hidden="1" x14ac:dyDescent="0.3">
      <c r="A580" s="282">
        <v>106408</v>
      </c>
      <c r="B580" s="283" t="s">
        <v>1638</v>
      </c>
      <c r="C580" s="146" t="s">
        <v>264</v>
      </c>
      <c r="D580" s="284">
        <v>8.3000000000000007</v>
      </c>
      <c r="E580" s="283"/>
      <c r="F580" s="283"/>
      <c r="G580" s="283" t="s">
        <v>891</v>
      </c>
      <c r="H580" s="285">
        <v>54</v>
      </c>
      <c r="I580" s="24">
        <v>103003</v>
      </c>
      <c r="J580" s="286">
        <v>8.3000000000000007</v>
      </c>
      <c r="K580" s="285">
        <v>123</v>
      </c>
      <c r="L580" s="287">
        <v>5.103969754253308</v>
      </c>
      <c r="M580" s="288">
        <v>86.44</v>
      </c>
      <c r="N580" s="286">
        <v>717.452</v>
      </c>
      <c r="O580" s="289" t="s">
        <v>890</v>
      </c>
      <c r="P580" s="288">
        <v>0</v>
      </c>
      <c r="Q580" s="290">
        <v>0</v>
      </c>
      <c r="R580" s="291" t="s">
        <v>891</v>
      </c>
      <c r="S580" s="283" t="s">
        <v>996</v>
      </c>
      <c r="T580" s="44">
        <v>1</v>
      </c>
      <c r="U580" s="292">
        <v>55</v>
      </c>
      <c r="V580" s="293">
        <v>32</v>
      </c>
      <c r="W580" s="294">
        <v>2442</v>
      </c>
      <c r="X580" s="295">
        <v>2023</v>
      </c>
      <c r="Y580" s="296">
        <v>50</v>
      </c>
      <c r="Z580" s="296" t="s">
        <v>891</v>
      </c>
      <c r="AA580" s="295" t="s">
        <v>891</v>
      </c>
      <c r="AB580" s="296">
        <v>0</v>
      </c>
      <c r="AC580" s="296"/>
      <c r="AD580" s="297" t="s">
        <v>891</v>
      </c>
      <c r="AE580" s="298" t="s">
        <v>891</v>
      </c>
      <c r="AF580" s="288">
        <v>42</v>
      </c>
      <c r="AG580" s="291">
        <v>42229</v>
      </c>
      <c r="AH580" s="291">
        <v>39581</v>
      </c>
      <c r="AI580" s="291">
        <v>42205</v>
      </c>
      <c r="AJ580" s="291" t="s">
        <v>891</v>
      </c>
      <c r="AK580" s="283"/>
    </row>
    <row r="581" spans="1:37" hidden="1" x14ac:dyDescent="0.3">
      <c r="A581" s="282">
        <v>106414</v>
      </c>
      <c r="B581" s="283" t="s">
        <v>1639</v>
      </c>
      <c r="C581" s="146" t="s">
        <v>264</v>
      </c>
      <c r="D581" s="284">
        <v>3.69</v>
      </c>
      <c r="E581" s="283"/>
      <c r="F581" s="283"/>
      <c r="G581" s="283" t="s">
        <v>891</v>
      </c>
      <c r="H581" s="285">
        <v>2312</v>
      </c>
      <c r="I581" s="24">
        <v>103003</v>
      </c>
      <c r="J581" s="286">
        <v>3.69</v>
      </c>
      <c r="K581" s="285">
        <v>2937</v>
      </c>
      <c r="L581" s="287">
        <v>6.4118919518553446</v>
      </c>
      <c r="M581" s="288">
        <v>3178.44</v>
      </c>
      <c r="N581" s="286">
        <v>11728.443600000001</v>
      </c>
      <c r="O581" s="289" t="s">
        <v>890</v>
      </c>
      <c r="P581" s="288">
        <v>0</v>
      </c>
      <c r="Q581" s="290">
        <v>0</v>
      </c>
      <c r="R581" s="291" t="s">
        <v>891</v>
      </c>
      <c r="S581" s="283" t="s">
        <v>996</v>
      </c>
      <c r="T581" s="44">
        <v>1</v>
      </c>
      <c r="U581" s="292">
        <v>55</v>
      </c>
      <c r="V581" s="293">
        <v>32</v>
      </c>
      <c r="W581" s="294">
        <v>10087</v>
      </c>
      <c r="X581" s="295">
        <v>2023</v>
      </c>
      <c r="Y581" s="296">
        <v>1000</v>
      </c>
      <c r="Z581" s="296" t="s">
        <v>891</v>
      </c>
      <c r="AA581" s="295" t="s">
        <v>891</v>
      </c>
      <c r="AB581" s="296">
        <v>0</v>
      </c>
      <c r="AC581" s="296"/>
      <c r="AD581" s="297" t="s">
        <v>891</v>
      </c>
      <c r="AE581" s="298" t="s">
        <v>891</v>
      </c>
      <c r="AF581" s="288">
        <v>1442</v>
      </c>
      <c r="AG581" s="291">
        <v>44659</v>
      </c>
      <c r="AH581" s="291">
        <v>39581</v>
      </c>
      <c r="AI581" s="291">
        <v>44616</v>
      </c>
      <c r="AJ581" s="291" t="s">
        <v>891</v>
      </c>
      <c r="AK581" s="283"/>
    </row>
    <row r="582" spans="1:37" hidden="1" x14ac:dyDescent="0.3">
      <c r="A582" s="282">
        <v>106544</v>
      </c>
      <c r="B582" s="283" t="s">
        <v>1640</v>
      </c>
      <c r="C582" s="146" t="s">
        <v>264</v>
      </c>
      <c r="D582" s="284">
        <v>1.58</v>
      </c>
      <c r="E582" s="283"/>
      <c r="F582" s="283"/>
      <c r="G582" s="283" t="s">
        <v>891</v>
      </c>
      <c r="H582" s="285">
        <v>0</v>
      </c>
      <c r="I582" s="24">
        <v>103003</v>
      </c>
      <c r="J582" s="286">
        <v>1.58</v>
      </c>
      <c r="K582" s="285">
        <v>2245</v>
      </c>
      <c r="L582" s="287">
        <v>0</v>
      </c>
      <c r="M582" s="288">
        <v>612.05999999999995</v>
      </c>
      <c r="N582" s="286">
        <v>967.0548</v>
      </c>
      <c r="O582" s="289" t="s">
        <v>890</v>
      </c>
      <c r="P582" s="288">
        <v>0</v>
      </c>
      <c r="Q582" s="290">
        <v>0</v>
      </c>
      <c r="R582" s="291" t="s">
        <v>891</v>
      </c>
      <c r="S582" s="283" t="s">
        <v>1024</v>
      </c>
      <c r="T582" s="44">
        <v>1</v>
      </c>
      <c r="U582" s="292">
        <v>67</v>
      </c>
      <c r="V582" s="293">
        <v>9</v>
      </c>
      <c r="W582" s="294">
        <v>2520</v>
      </c>
      <c r="X582" s="295">
        <v>2023</v>
      </c>
      <c r="Y582" s="296">
        <v>3000</v>
      </c>
      <c r="Z582" s="296" t="s">
        <v>891</v>
      </c>
      <c r="AA582" s="295" t="s">
        <v>891</v>
      </c>
      <c r="AB582" s="296">
        <v>0</v>
      </c>
      <c r="AC582" s="296"/>
      <c r="AD582" s="297" t="s">
        <v>891</v>
      </c>
      <c r="AE582" s="298" t="s">
        <v>891</v>
      </c>
      <c r="AF582" s="288">
        <v>802</v>
      </c>
      <c r="AG582" s="291">
        <v>43866</v>
      </c>
      <c r="AH582" s="291">
        <v>39589</v>
      </c>
      <c r="AI582" s="291">
        <v>45105</v>
      </c>
      <c r="AJ582" s="291" t="s">
        <v>891</v>
      </c>
      <c r="AK582" s="283"/>
    </row>
    <row r="583" spans="1:37" hidden="1" x14ac:dyDescent="0.3">
      <c r="A583" s="282">
        <v>106546</v>
      </c>
      <c r="B583" s="283" t="s">
        <v>1641</v>
      </c>
      <c r="C583" s="146" t="s">
        <v>264</v>
      </c>
      <c r="D583" s="284">
        <v>2.04</v>
      </c>
      <c r="E583" s="283"/>
      <c r="F583" s="283"/>
      <c r="G583" s="283" t="s">
        <v>891</v>
      </c>
      <c r="H583" s="285">
        <v>1931</v>
      </c>
      <c r="I583" s="24">
        <v>103003</v>
      </c>
      <c r="J583" s="286">
        <v>2.04</v>
      </c>
      <c r="K583" s="285">
        <v>1468</v>
      </c>
      <c r="L583" s="287">
        <v>15.57258064516129</v>
      </c>
      <c r="M583" s="288">
        <v>301</v>
      </c>
      <c r="N583" s="286">
        <v>614.04</v>
      </c>
      <c r="O583" s="289" t="s">
        <v>890</v>
      </c>
      <c r="P583" s="288">
        <v>0</v>
      </c>
      <c r="Q583" s="290">
        <v>0</v>
      </c>
      <c r="R583" s="291" t="s">
        <v>891</v>
      </c>
      <c r="S583" s="283" t="s">
        <v>1024</v>
      </c>
      <c r="T583" s="44">
        <v>1</v>
      </c>
      <c r="U583" s="292">
        <v>67</v>
      </c>
      <c r="V583" s="293">
        <v>9</v>
      </c>
      <c r="W583" s="294" t="s">
        <v>891</v>
      </c>
      <c r="X583" s="295" t="s">
        <v>891</v>
      </c>
      <c r="Y583" s="296">
        <v>0</v>
      </c>
      <c r="Z583" s="296" t="s">
        <v>891</v>
      </c>
      <c r="AA583" s="295" t="s">
        <v>891</v>
      </c>
      <c r="AB583" s="296">
        <v>0</v>
      </c>
      <c r="AC583" s="296"/>
      <c r="AD583" s="297" t="s">
        <v>891</v>
      </c>
      <c r="AE583" s="298" t="s">
        <v>891</v>
      </c>
      <c r="AF583" s="288">
        <v>496</v>
      </c>
      <c r="AG583" s="291">
        <v>43866</v>
      </c>
      <c r="AH583" s="291">
        <v>39589</v>
      </c>
      <c r="AI583" s="291">
        <v>45105</v>
      </c>
      <c r="AJ583" s="291" t="s">
        <v>891</v>
      </c>
      <c r="AK583" s="283"/>
    </row>
    <row r="584" spans="1:37" hidden="1" x14ac:dyDescent="0.3">
      <c r="A584" s="282">
        <v>106697</v>
      </c>
      <c r="B584" s="283" t="s">
        <v>1642</v>
      </c>
      <c r="C584" s="146" t="s">
        <v>336</v>
      </c>
      <c r="D584" s="284">
        <v>3.39</v>
      </c>
      <c r="E584" s="283"/>
      <c r="F584" s="283"/>
      <c r="G584" s="283" t="s">
        <v>891</v>
      </c>
      <c r="H584" s="285">
        <v>1408</v>
      </c>
      <c r="I584" s="24">
        <v>103003</v>
      </c>
      <c r="J584" s="286">
        <v>3.39</v>
      </c>
      <c r="K584" s="285">
        <v>3523</v>
      </c>
      <c r="L584" s="287">
        <v>3.2687173534532792</v>
      </c>
      <c r="M584" s="288">
        <v>6045.5</v>
      </c>
      <c r="N584" s="286">
        <v>20494.244999999999</v>
      </c>
      <c r="O584" s="289" t="s">
        <v>890</v>
      </c>
      <c r="P584" s="288">
        <v>0</v>
      </c>
      <c r="Q584" s="290">
        <v>0</v>
      </c>
      <c r="R584" s="291" t="s">
        <v>891</v>
      </c>
      <c r="S584" s="283" t="s">
        <v>1457</v>
      </c>
      <c r="T584" s="44">
        <v>1</v>
      </c>
      <c r="U584" s="292">
        <v>45</v>
      </c>
      <c r="V584" s="293">
        <v>30</v>
      </c>
      <c r="W584" s="294">
        <v>6979</v>
      </c>
      <c r="X584" s="295">
        <v>2023</v>
      </c>
      <c r="Y584" s="296">
        <v>300</v>
      </c>
      <c r="Z584" s="296" t="s">
        <v>891</v>
      </c>
      <c r="AA584" s="295" t="s">
        <v>891</v>
      </c>
      <c r="AB584" s="296">
        <v>0</v>
      </c>
      <c r="AC584" s="296"/>
      <c r="AD584" s="297" t="s">
        <v>891</v>
      </c>
      <c r="AE584" s="298" t="s">
        <v>891</v>
      </c>
      <c r="AF584" s="288">
        <v>1724</v>
      </c>
      <c r="AG584" s="291">
        <v>44928</v>
      </c>
      <c r="AH584" s="291">
        <v>39598</v>
      </c>
      <c r="AI584" s="291">
        <v>44910</v>
      </c>
      <c r="AJ584" s="291" t="s">
        <v>891</v>
      </c>
      <c r="AK584" s="283"/>
    </row>
    <row r="585" spans="1:37" hidden="1" x14ac:dyDescent="0.3">
      <c r="A585" s="282">
        <v>106909</v>
      </c>
      <c r="B585" s="283" t="s">
        <v>1643</v>
      </c>
      <c r="C585" s="146" t="s">
        <v>264</v>
      </c>
      <c r="D585" s="284">
        <v>105.38</v>
      </c>
      <c r="E585" s="283"/>
      <c r="F585" s="283"/>
      <c r="G585" s="283" t="s">
        <v>891</v>
      </c>
      <c r="H585" s="285">
        <v>1</v>
      </c>
      <c r="I585" s="24">
        <v>103003</v>
      </c>
      <c r="J585" s="286">
        <v>105.38</v>
      </c>
      <c r="K585" s="285"/>
      <c r="L585" s="287">
        <v>0</v>
      </c>
      <c r="M585" s="288">
        <v>0</v>
      </c>
      <c r="N585" s="286">
        <v>0</v>
      </c>
      <c r="O585" s="289" t="s">
        <v>890</v>
      </c>
      <c r="P585" s="288">
        <v>0</v>
      </c>
      <c r="Q585" s="290">
        <v>0</v>
      </c>
      <c r="R585" s="291" t="s">
        <v>891</v>
      </c>
      <c r="S585" s="283" t="s">
        <v>1493</v>
      </c>
      <c r="T585" s="44">
        <v>1</v>
      </c>
      <c r="U585" s="292">
        <v>54</v>
      </c>
      <c r="V585" s="293">
        <v>4</v>
      </c>
      <c r="W585" s="294">
        <v>2813</v>
      </c>
      <c r="X585" s="295">
        <v>2023</v>
      </c>
      <c r="Y585" s="296">
        <v>2</v>
      </c>
      <c r="Z585" s="296" t="s">
        <v>891</v>
      </c>
      <c r="AA585" s="295" t="s">
        <v>891</v>
      </c>
      <c r="AB585" s="296">
        <v>0</v>
      </c>
      <c r="AC585" s="296"/>
      <c r="AD585" s="297" t="s">
        <v>891</v>
      </c>
      <c r="AE585" s="298" t="s">
        <v>891</v>
      </c>
      <c r="AF585" s="288">
        <v>0</v>
      </c>
      <c r="AG585" s="291">
        <v>43703</v>
      </c>
      <c r="AH585" s="291">
        <v>39624</v>
      </c>
      <c r="AI585" s="291">
        <v>43677</v>
      </c>
      <c r="AJ585" s="291" t="s">
        <v>891</v>
      </c>
      <c r="AK585" s="283"/>
    </row>
    <row r="586" spans="1:37" hidden="1" x14ac:dyDescent="0.3">
      <c r="A586" s="282">
        <v>106910</v>
      </c>
      <c r="B586" s="283" t="s">
        <v>1644</v>
      </c>
      <c r="C586" s="146" t="s">
        <v>264</v>
      </c>
      <c r="D586" s="284">
        <v>105.38</v>
      </c>
      <c r="E586" s="283"/>
      <c r="F586" s="283"/>
      <c r="G586" s="283" t="s">
        <v>891</v>
      </c>
      <c r="H586" s="285">
        <v>7</v>
      </c>
      <c r="I586" s="24">
        <v>103003</v>
      </c>
      <c r="J586" s="286">
        <v>105.38</v>
      </c>
      <c r="K586" s="285">
        <v>4</v>
      </c>
      <c r="L586" s="287">
        <v>21.212121212121215</v>
      </c>
      <c r="M586" s="288">
        <v>0</v>
      </c>
      <c r="N586" s="286">
        <v>0</v>
      </c>
      <c r="O586" s="289" t="s">
        <v>890</v>
      </c>
      <c r="P586" s="288">
        <v>0</v>
      </c>
      <c r="Q586" s="290">
        <v>0</v>
      </c>
      <c r="R586" s="291" t="s">
        <v>891</v>
      </c>
      <c r="S586" s="283" t="s">
        <v>1493</v>
      </c>
      <c r="T586" s="44">
        <v>1</v>
      </c>
      <c r="U586" s="292">
        <v>54</v>
      </c>
      <c r="V586" s="293">
        <v>4</v>
      </c>
      <c r="W586" s="294" t="s">
        <v>891</v>
      </c>
      <c r="X586" s="295" t="s">
        <v>891</v>
      </c>
      <c r="Y586" s="296">
        <v>0</v>
      </c>
      <c r="Z586" s="296" t="s">
        <v>891</v>
      </c>
      <c r="AA586" s="295" t="s">
        <v>891</v>
      </c>
      <c r="AB586" s="296">
        <v>0</v>
      </c>
      <c r="AC586" s="296"/>
      <c r="AD586" s="297" t="s">
        <v>891</v>
      </c>
      <c r="AE586" s="298" t="s">
        <v>891</v>
      </c>
      <c r="AF586" s="288">
        <v>0</v>
      </c>
      <c r="AG586" s="291">
        <v>43703</v>
      </c>
      <c r="AH586" s="291">
        <v>39624</v>
      </c>
      <c r="AI586" s="291">
        <v>43677</v>
      </c>
      <c r="AJ586" s="291" t="s">
        <v>891</v>
      </c>
      <c r="AK586" s="283"/>
    </row>
    <row r="587" spans="1:37" hidden="1" x14ac:dyDescent="0.3">
      <c r="A587" s="282">
        <v>106911</v>
      </c>
      <c r="B587" s="283" t="s">
        <v>1645</v>
      </c>
      <c r="C587" s="146" t="s">
        <v>264</v>
      </c>
      <c r="D587" s="284">
        <v>105.39</v>
      </c>
      <c r="E587" s="283"/>
      <c r="F587" s="283"/>
      <c r="G587" s="283" t="s">
        <v>891</v>
      </c>
      <c r="H587" s="285">
        <v>6</v>
      </c>
      <c r="I587" s="24">
        <v>103003</v>
      </c>
      <c r="J587" s="286">
        <v>105.39</v>
      </c>
      <c r="K587" s="285">
        <v>2</v>
      </c>
      <c r="L587" s="287">
        <v>35.294117647058826</v>
      </c>
      <c r="M587" s="288">
        <v>0</v>
      </c>
      <c r="N587" s="286">
        <v>0</v>
      </c>
      <c r="O587" s="289" t="s">
        <v>890</v>
      </c>
      <c r="P587" s="288">
        <v>0</v>
      </c>
      <c r="Q587" s="290">
        <v>0</v>
      </c>
      <c r="R587" s="291" t="s">
        <v>891</v>
      </c>
      <c r="S587" s="283" t="s">
        <v>1493</v>
      </c>
      <c r="T587" s="44">
        <v>1</v>
      </c>
      <c r="U587" s="292">
        <v>54</v>
      </c>
      <c r="V587" s="293">
        <v>4</v>
      </c>
      <c r="W587" s="294" t="s">
        <v>891</v>
      </c>
      <c r="X587" s="295" t="s">
        <v>891</v>
      </c>
      <c r="Y587" s="296">
        <v>0</v>
      </c>
      <c r="Z587" s="296" t="s">
        <v>891</v>
      </c>
      <c r="AA587" s="295" t="s">
        <v>891</v>
      </c>
      <c r="AB587" s="296">
        <v>0</v>
      </c>
      <c r="AC587" s="296"/>
      <c r="AD587" s="297" t="s">
        <v>891</v>
      </c>
      <c r="AE587" s="298" t="s">
        <v>891</v>
      </c>
      <c r="AF587" s="288">
        <v>0</v>
      </c>
      <c r="AG587" s="291">
        <v>43703</v>
      </c>
      <c r="AH587" s="291">
        <v>39624</v>
      </c>
      <c r="AI587" s="291">
        <v>43677</v>
      </c>
      <c r="AJ587" s="291" t="s">
        <v>891</v>
      </c>
      <c r="AK587" s="283"/>
    </row>
    <row r="588" spans="1:37" hidden="1" x14ac:dyDescent="0.3">
      <c r="A588" s="282">
        <v>106913</v>
      </c>
      <c r="B588" s="283" t="s">
        <v>1646</v>
      </c>
      <c r="C588" s="146" t="s">
        <v>264</v>
      </c>
      <c r="D588" s="284">
        <v>105.39</v>
      </c>
      <c r="E588" s="283"/>
      <c r="F588" s="283"/>
      <c r="G588" s="283" t="s">
        <v>891</v>
      </c>
      <c r="H588" s="285">
        <v>1</v>
      </c>
      <c r="I588" s="24">
        <v>103003</v>
      </c>
      <c r="J588" s="286">
        <v>105.39</v>
      </c>
      <c r="K588" s="285"/>
      <c r="L588" s="287">
        <v>0</v>
      </c>
      <c r="M588" s="288">
        <v>0</v>
      </c>
      <c r="N588" s="286">
        <v>0</v>
      </c>
      <c r="O588" s="289" t="s">
        <v>890</v>
      </c>
      <c r="P588" s="288">
        <v>0</v>
      </c>
      <c r="Q588" s="290">
        <v>0</v>
      </c>
      <c r="R588" s="291" t="s">
        <v>891</v>
      </c>
      <c r="S588" s="283" t="s">
        <v>1493</v>
      </c>
      <c r="T588" s="44">
        <v>1</v>
      </c>
      <c r="U588" s="292">
        <v>54</v>
      </c>
      <c r="V588" s="293">
        <v>4</v>
      </c>
      <c r="W588" s="294">
        <v>2813</v>
      </c>
      <c r="X588" s="295">
        <v>2023</v>
      </c>
      <c r="Y588" s="296">
        <v>2</v>
      </c>
      <c r="Z588" s="296" t="s">
        <v>891</v>
      </c>
      <c r="AA588" s="295" t="s">
        <v>891</v>
      </c>
      <c r="AB588" s="296">
        <v>0</v>
      </c>
      <c r="AC588" s="296"/>
      <c r="AD588" s="297" t="s">
        <v>891</v>
      </c>
      <c r="AE588" s="298" t="s">
        <v>891</v>
      </c>
      <c r="AF588" s="288">
        <v>0</v>
      </c>
      <c r="AG588" s="291">
        <v>43703</v>
      </c>
      <c r="AH588" s="291">
        <v>39624</v>
      </c>
      <c r="AI588" s="291">
        <v>43677</v>
      </c>
      <c r="AJ588" s="291" t="s">
        <v>891</v>
      </c>
      <c r="AK588" s="283"/>
    </row>
    <row r="589" spans="1:37" hidden="1" x14ac:dyDescent="0.3">
      <c r="A589" s="282">
        <v>106914</v>
      </c>
      <c r="B589" s="283" t="s">
        <v>1647</v>
      </c>
      <c r="C589" s="146" t="s">
        <v>264</v>
      </c>
      <c r="D589" s="284">
        <v>86.54</v>
      </c>
      <c r="E589" s="283"/>
      <c r="F589" s="283"/>
      <c r="G589" s="283" t="s">
        <v>891</v>
      </c>
      <c r="H589" s="285">
        <v>3</v>
      </c>
      <c r="I589" s="24">
        <v>103003</v>
      </c>
      <c r="J589" s="286">
        <v>86.54</v>
      </c>
      <c r="K589" s="285"/>
      <c r="L589" s="287">
        <v>0</v>
      </c>
      <c r="M589" s="288">
        <v>0</v>
      </c>
      <c r="N589" s="286">
        <v>0</v>
      </c>
      <c r="O589" s="289" t="s">
        <v>890</v>
      </c>
      <c r="P589" s="288">
        <v>0</v>
      </c>
      <c r="Q589" s="290">
        <v>0</v>
      </c>
      <c r="R589" s="291" t="s">
        <v>891</v>
      </c>
      <c r="S589" s="283" t="s">
        <v>1493</v>
      </c>
      <c r="T589" s="44">
        <v>1</v>
      </c>
      <c r="U589" s="292">
        <v>54</v>
      </c>
      <c r="V589" s="293">
        <v>4</v>
      </c>
      <c r="W589" s="294" t="s">
        <v>891</v>
      </c>
      <c r="X589" s="295" t="s">
        <v>891</v>
      </c>
      <c r="Y589" s="296">
        <v>0</v>
      </c>
      <c r="Z589" s="296" t="s">
        <v>891</v>
      </c>
      <c r="AA589" s="295" t="s">
        <v>891</v>
      </c>
      <c r="AB589" s="296">
        <v>0</v>
      </c>
      <c r="AC589" s="296"/>
      <c r="AD589" s="297" t="s">
        <v>891</v>
      </c>
      <c r="AE589" s="298" t="s">
        <v>891</v>
      </c>
      <c r="AF589" s="288">
        <v>0</v>
      </c>
      <c r="AG589" s="291">
        <v>43703</v>
      </c>
      <c r="AH589" s="291">
        <v>39624</v>
      </c>
      <c r="AI589" s="291">
        <v>43677</v>
      </c>
      <c r="AJ589" s="291" t="s">
        <v>891</v>
      </c>
      <c r="AK589" s="283"/>
    </row>
    <row r="590" spans="1:37" hidden="1" x14ac:dyDescent="0.3">
      <c r="A590" s="282">
        <v>106916</v>
      </c>
      <c r="B590" s="283" t="s">
        <v>1648</v>
      </c>
      <c r="C590" s="146" t="s">
        <v>264</v>
      </c>
      <c r="D590" s="284">
        <v>86.54</v>
      </c>
      <c r="E590" s="283"/>
      <c r="F590" s="283"/>
      <c r="G590" s="283" t="s">
        <v>891</v>
      </c>
      <c r="H590" s="285">
        <v>8</v>
      </c>
      <c r="I590" s="24">
        <v>103003</v>
      </c>
      <c r="J590" s="286">
        <v>86.54</v>
      </c>
      <c r="K590" s="285"/>
      <c r="L590" s="287">
        <v>0</v>
      </c>
      <c r="M590" s="288">
        <v>0</v>
      </c>
      <c r="N590" s="286">
        <v>0</v>
      </c>
      <c r="O590" s="289" t="s">
        <v>890</v>
      </c>
      <c r="P590" s="288">
        <v>0</v>
      </c>
      <c r="Q590" s="290">
        <v>0</v>
      </c>
      <c r="R590" s="291" t="s">
        <v>891</v>
      </c>
      <c r="S590" s="283" t="s">
        <v>1493</v>
      </c>
      <c r="T590" s="44">
        <v>1</v>
      </c>
      <c r="U590" s="292">
        <v>54</v>
      </c>
      <c r="V590" s="293">
        <v>4</v>
      </c>
      <c r="W590" s="294" t="s">
        <v>891</v>
      </c>
      <c r="X590" s="295" t="s">
        <v>891</v>
      </c>
      <c r="Y590" s="296">
        <v>0</v>
      </c>
      <c r="Z590" s="296" t="s">
        <v>891</v>
      </c>
      <c r="AA590" s="295" t="s">
        <v>891</v>
      </c>
      <c r="AB590" s="296">
        <v>0</v>
      </c>
      <c r="AC590" s="296"/>
      <c r="AD590" s="297" t="s">
        <v>891</v>
      </c>
      <c r="AE590" s="298" t="s">
        <v>891</v>
      </c>
      <c r="AF590" s="288">
        <v>0</v>
      </c>
      <c r="AG590" s="291">
        <v>43703</v>
      </c>
      <c r="AH590" s="291">
        <v>39624</v>
      </c>
      <c r="AI590" s="291">
        <v>43677</v>
      </c>
      <c r="AJ590" s="291" t="s">
        <v>891</v>
      </c>
      <c r="AK590" s="283"/>
    </row>
    <row r="591" spans="1:37" hidden="1" x14ac:dyDescent="0.3">
      <c r="A591" s="282">
        <v>106917</v>
      </c>
      <c r="B591" s="283" t="s">
        <v>1649</v>
      </c>
      <c r="C591" s="146" t="s">
        <v>264</v>
      </c>
      <c r="D591" s="284">
        <v>86.56</v>
      </c>
      <c r="E591" s="283"/>
      <c r="F591" s="283"/>
      <c r="G591" s="283" t="s">
        <v>891</v>
      </c>
      <c r="H591" s="285">
        <v>0</v>
      </c>
      <c r="I591" s="24">
        <v>103003</v>
      </c>
      <c r="J591" s="286">
        <v>86.56</v>
      </c>
      <c r="K591" s="285">
        <v>1</v>
      </c>
      <c r="L591" s="287">
        <v>0</v>
      </c>
      <c r="M591" s="288">
        <v>0</v>
      </c>
      <c r="N591" s="286">
        <v>0</v>
      </c>
      <c r="O591" s="289" t="s">
        <v>890</v>
      </c>
      <c r="P591" s="288">
        <v>0</v>
      </c>
      <c r="Q591" s="290">
        <v>0</v>
      </c>
      <c r="R591" s="291" t="s">
        <v>891</v>
      </c>
      <c r="S591" s="283" t="s">
        <v>1493</v>
      </c>
      <c r="T591" s="44">
        <v>1</v>
      </c>
      <c r="U591" s="292">
        <v>54</v>
      </c>
      <c r="V591" s="293">
        <v>4</v>
      </c>
      <c r="W591" s="294">
        <v>2813</v>
      </c>
      <c r="X591" s="295">
        <v>2023</v>
      </c>
      <c r="Y591" s="296">
        <v>4</v>
      </c>
      <c r="Z591" s="296" t="s">
        <v>891</v>
      </c>
      <c r="AA591" s="295" t="s">
        <v>891</v>
      </c>
      <c r="AB591" s="296">
        <v>0</v>
      </c>
      <c r="AC591" s="296"/>
      <c r="AD591" s="297" t="s">
        <v>891</v>
      </c>
      <c r="AE591" s="298" t="s">
        <v>891</v>
      </c>
      <c r="AF591" s="288">
        <v>0</v>
      </c>
      <c r="AG591" s="291">
        <v>43703</v>
      </c>
      <c r="AH591" s="291">
        <v>39624</v>
      </c>
      <c r="AI591" s="291">
        <v>43677</v>
      </c>
      <c r="AJ591" s="291" t="s">
        <v>891</v>
      </c>
      <c r="AK591" s="283"/>
    </row>
    <row r="592" spans="1:37" hidden="1" x14ac:dyDescent="0.3">
      <c r="A592" s="282">
        <v>106918</v>
      </c>
      <c r="B592" s="283" t="s">
        <v>1650</v>
      </c>
      <c r="C592" s="146" t="s">
        <v>264</v>
      </c>
      <c r="D592" s="284">
        <v>86.54</v>
      </c>
      <c r="E592" s="283"/>
      <c r="F592" s="283"/>
      <c r="G592" s="283" t="s">
        <v>891</v>
      </c>
      <c r="H592" s="285">
        <v>8</v>
      </c>
      <c r="I592" s="24">
        <v>103003</v>
      </c>
      <c r="J592" s="286">
        <v>86.54</v>
      </c>
      <c r="K592" s="285">
        <v>2</v>
      </c>
      <c r="L592" s="287">
        <v>47.058823529411761</v>
      </c>
      <c r="M592" s="288">
        <v>0</v>
      </c>
      <c r="N592" s="286">
        <v>0</v>
      </c>
      <c r="O592" s="289" t="s">
        <v>890</v>
      </c>
      <c r="P592" s="288">
        <v>0</v>
      </c>
      <c r="Q592" s="290">
        <v>0</v>
      </c>
      <c r="R592" s="291" t="s">
        <v>891</v>
      </c>
      <c r="S592" s="283" t="s">
        <v>1493</v>
      </c>
      <c r="T592" s="44">
        <v>1</v>
      </c>
      <c r="U592" s="292">
        <v>54</v>
      </c>
      <c r="V592" s="293">
        <v>4</v>
      </c>
      <c r="W592" s="294" t="s">
        <v>891</v>
      </c>
      <c r="X592" s="295" t="s">
        <v>891</v>
      </c>
      <c r="Y592" s="296">
        <v>0</v>
      </c>
      <c r="Z592" s="296" t="s">
        <v>891</v>
      </c>
      <c r="AA592" s="295" t="s">
        <v>891</v>
      </c>
      <c r="AB592" s="296">
        <v>0</v>
      </c>
      <c r="AC592" s="296"/>
      <c r="AD592" s="297" t="s">
        <v>891</v>
      </c>
      <c r="AE592" s="298" t="s">
        <v>891</v>
      </c>
      <c r="AF592" s="288">
        <v>0</v>
      </c>
      <c r="AG592" s="291">
        <v>43703</v>
      </c>
      <c r="AH592" s="291">
        <v>39624</v>
      </c>
      <c r="AI592" s="291">
        <v>43677</v>
      </c>
      <c r="AJ592" s="291" t="s">
        <v>891</v>
      </c>
      <c r="AK592" s="283"/>
    </row>
    <row r="593" spans="1:37" hidden="1" x14ac:dyDescent="0.3">
      <c r="A593" s="282">
        <v>106919</v>
      </c>
      <c r="B593" s="283" t="s">
        <v>1651</v>
      </c>
      <c r="C593" s="146" t="s">
        <v>264</v>
      </c>
      <c r="D593" s="284">
        <v>86.54</v>
      </c>
      <c r="E593" s="283"/>
      <c r="F593" s="283"/>
      <c r="G593" s="283" t="s">
        <v>891</v>
      </c>
      <c r="H593" s="285">
        <v>1</v>
      </c>
      <c r="I593" s="24">
        <v>103003</v>
      </c>
      <c r="J593" s="286">
        <v>86.54</v>
      </c>
      <c r="K593" s="285"/>
      <c r="L593" s="287">
        <v>0</v>
      </c>
      <c r="M593" s="288">
        <v>0</v>
      </c>
      <c r="N593" s="286">
        <v>0</v>
      </c>
      <c r="O593" s="289" t="s">
        <v>890</v>
      </c>
      <c r="P593" s="288">
        <v>0</v>
      </c>
      <c r="Q593" s="290">
        <v>0</v>
      </c>
      <c r="R593" s="291" t="s">
        <v>891</v>
      </c>
      <c r="S593" s="283" t="s">
        <v>1493</v>
      </c>
      <c r="T593" s="44">
        <v>1</v>
      </c>
      <c r="U593" s="292">
        <v>54</v>
      </c>
      <c r="V593" s="293">
        <v>4</v>
      </c>
      <c r="W593" s="294">
        <v>2813</v>
      </c>
      <c r="X593" s="295">
        <v>2023</v>
      </c>
      <c r="Y593" s="296">
        <v>2</v>
      </c>
      <c r="Z593" s="296" t="s">
        <v>891</v>
      </c>
      <c r="AA593" s="295" t="s">
        <v>891</v>
      </c>
      <c r="AB593" s="296">
        <v>0</v>
      </c>
      <c r="AC593" s="296"/>
      <c r="AD593" s="297" t="s">
        <v>891</v>
      </c>
      <c r="AE593" s="298" t="s">
        <v>891</v>
      </c>
      <c r="AF593" s="288">
        <v>0</v>
      </c>
      <c r="AG593" s="291">
        <v>43703</v>
      </c>
      <c r="AH593" s="291">
        <v>39624</v>
      </c>
      <c r="AI593" s="291">
        <v>43677</v>
      </c>
      <c r="AJ593" s="291" t="s">
        <v>891</v>
      </c>
      <c r="AK593" s="283"/>
    </row>
    <row r="594" spans="1:37" hidden="1" x14ac:dyDescent="0.3">
      <c r="A594" s="282">
        <v>107401</v>
      </c>
      <c r="B594" s="283" t="s">
        <v>1652</v>
      </c>
      <c r="C594" s="146" t="s">
        <v>264</v>
      </c>
      <c r="D594" s="284">
        <v>6.9</v>
      </c>
      <c r="E594" s="283"/>
      <c r="F594" s="283"/>
      <c r="G594" s="283" t="s">
        <v>891</v>
      </c>
      <c r="H594" s="285">
        <v>201</v>
      </c>
      <c r="I594" s="24">
        <v>103003</v>
      </c>
      <c r="J594" s="286">
        <v>6.9</v>
      </c>
      <c r="K594" s="285">
        <v>55</v>
      </c>
      <c r="L594" s="287">
        <v>42.315789473684212</v>
      </c>
      <c r="M594" s="288">
        <v>0</v>
      </c>
      <c r="N594" s="286">
        <v>0</v>
      </c>
      <c r="O594" s="289" t="s">
        <v>890</v>
      </c>
      <c r="P594" s="288">
        <v>0</v>
      </c>
      <c r="Q594" s="290">
        <v>0</v>
      </c>
      <c r="R594" s="291" t="s">
        <v>891</v>
      </c>
      <c r="S594" s="283" t="s">
        <v>972</v>
      </c>
      <c r="T594" s="44">
        <v>1</v>
      </c>
      <c r="U594" s="292">
        <v>61</v>
      </c>
      <c r="V594" s="293">
        <v>8</v>
      </c>
      <c r="W594" s="294" t="s">
        <v>891</v>
      </c>
      <c r="X594" s="295" t="s">
        <v>891</v>
      </c>
      <c r="Y594" s="296">
        <v>0</v>
      </c>
      <c r="Z594" s="296" t="s">
        <v>891</v>
      </c>
      <c r="AA594" s="295" t="s">
        <v>891</v>
      </c>
      <c r="AB594" s="296">
        <v>0</v>
      </c>
      <c r="AC594" s="296"/>
      <c r="AD594" s="297" t="s">
        <v>891</v>
      </c>
      <c r="AE594" s="298" t="s">
        <v>891</v>
      </c>
      <c r="AF594" s="288">
        <v>20</v>
      </c>
      <c r="AG594" s="291">
        <v>44658</v>
      </c>
      <c r="AH594" s="291">
        <v>39671</v>
      </c>
      <c r="AI594" s="291">
        <v>44607</v>
      </c>
      <c r="AJ594" s="291" t="s">
        <v>891</v>
      </c>
      <c r="AK594" s="283"/>
    </row>
    <row r="595" spans="1:37" hidden="1" x14ac:dyDescent="0.3">
      <c r="A595" s="282">
        <v>107483</v>
      </c>
      <c r="B595" s="283" t="s">
        <v>1653</v>
      </c>
      <c r="C595" s="146" t="s">
        <v>31</v>
      </c>
      <c r="D595" s="284">
        <v>15.3</v>
      </c>
      <c r="E595" s="283"/>
      <c r="F595" s="283"/>
      <c r="G595" s="283" t="s">
        <v>891</v>
      </c>
      <c r="H595" s="285">
        <v>51</v>
      </c>
      <c r="I595" s="24">
        <v>103003</v>
      </c>
      <c r="J595" s="286">
        <v>15.3</v>
      </c>
      <c r="K595" s="285">
        <v>235</v>
      </c>
      <c r="L595" s="287">
        <v>2.0465489566613164</v>
      </c>
      <c r="M595" s="288">
        <v>197.56</v>
      </c>
      <c r="N595" s="286">
        <v>3022.6680000000001</v>
      </c>
      <c r="O595" s="289" t="s">
        <v>890</v>
      </c>
      <c r="P595" s="288">
        <v>0</v>
      </c>
      <c r="Q595" s="290">
        <v>0</v>
      </c>
      <c r="R595" s="291" t="s">
        <v>891</v>
      </c>
      <c r="S595" s="283" t="s">
        <v>1654</v>
      </c>
      <c r="T595" s="44">
        <v>1</v>
      </c>
      <c r="U595" s="292">
        <v>55</v>
      </c>
      <c r="V595" s="293">
        <v>4</v>
      </c>
      <c r="W595" s="294">
        <v>10090</v>
      </c>
      <c r="X595" s="295">
        <v>2023</v>
      </c>
      <c r="Y595" s="296">
        <v>200</v>
      </c>
      <c r="Z595" s="296" t="s">
        <v>891</v>
      </c>
      <c r="AA595" s="295" t="s">
        <v>891</v>
      </c>
      <c r="AB595" s="296">
        <v>0</v>
      </c>
      <c r="AC595" s="296"/>
      <c r="AD595" s="297" t="s">
        <v>891</v>
      </c>
      <c r="AE595" s="298" t="s">
        <v>891</v>
      </c>
      <c r="AF595" s="288">
        <v>100</v>
      </c>
      <c r="AG595" s="291">
        <v>44874</v>
      </c>
      <c r="AH595" s="291">
        <v>39679</v>
      </c>
      <c r="AI595" s="291">
        <v>44845</v>
      </c>
      <c r="AJ595" s="291" t="s">
        <v>891</v>
      </c>
      <c r="AK595" s="283"/>
    </row>
    <row r="596" spans="1:37" hidden="1" x14ac:dyDescent="0.3">
      <c r="A596" s="282">
        <v>107790</v>
      </c>
      <c r="B596" s="283" t="s">
        <v>1655</v>
      </c>
      <c r="C596" s="146" t="s">
        <v>264</v>
      </c>
      <c r="D596" s="284">
        <v>17.28</v>
      </c>
      <c r="E596" s="283"/>
      <c r="F596" s="283"/>
      <c r="G596" s="283" t="s">
        <v>891</v>
      </c>
      <c r="H596" s="285">
        <v>141</v>
      </c>
      <c r="I596" s="24">
        <v>103003</v>
      </c>
      <c r="J596" s="286">
        <v>17.28</v>
      </c>
      <c r="K596" s="285">
        <v>141</v>
      </c>
      <c r="L596" s="287">
        <v>10.989867498051442</v>
      </c>
      <c r="M596" s="288">
        <v>0</v>
      </c>
      <c r="N596" s="286">
        <v>0</v>
      </c>
      <c r="O596" s="289" t="s">
        <v>890</v>
      </c>
      <c r="P596" s="288">
        <v>0</v>
      </c>
      <c r="Q596" s="290">
        <v>0</v>
      </c>
      <c r="R596" s="291" t="s">
        <v>891</v>
      </c>
      <c r="S596" s="283" t="s">
        <v>1656</v>
      </c>
      <c r="T596" s="44">
        <v>1</v>
      </c>
      <c r="U596" s="292">
        <v>50</v>
      </c>
      <c r="V596" s="293">
        <v>3</v>
      </c>
      <c r="W596" s="294">
        <v>2412</v>
      </c>
      <c r="X596" s="295">
        <v>2023</v>
      </c>
      <c r="Y596" s="296">
        <v>100</v>
      </c>
      <c r="Z596" s="296" t="s">
        <v>891</v>
      </c>
      <c r="AA596" s="295" t="s">
        <v>891</v>
      </c>
      <c r="AB596" s="296">
        <v>0</v>
      </c>
      <c r="AC596" s="296"/>
      <c r="AD596" s="297" t="s">
        <v>891</v>
      </c>
      <c r="AE596" s="298" t="s">
        <v>891</v>
      </c>
      <c r="AF596" s="288">
        <v>52</v>
      </c>
      <c r="AG596" s="291">
        <v>44634</v>
      </c>
      <c r="AH596" s="291">
        <v>39700</v>
      </c>
      <c r="AI596" s="291">
        <v>44616</v>
      </c>
      <c r="AJ596" s="291" t="s">
        <v>891</v>
      </c>
      <c r="AK596" s="283"/>
    </row>
    <row r="597" spans="1:37" hidden="1" x14ac:dyDescent="0.3">
      <c r="A597" s="282">
        <v>107889</v>
      </c>
      <c r="B597" s="283" t="s">
        <v>1657</v>
      </c>
      <c r="C597" s="146" t="s">
        <v>31</v>
      </c>
      <c r="D597" s="284">
        <v>28.5</v>
      </c>
      <c r="E597" s="283"/>
      <c r="F597" s="283"/>
      <c r="G597" s="283" t="s">
        <v>891</v>
      </c>
      <c r="H597" s="285">
        <v>0</v>
      </c>
      <c r="I597" s="24">
        <v>103003</v>
      </c>
      <c r="J597" s="286">
        <v>28.5</v>
      </c>
      <c r="K597" s="285">
        <v>199</v>
      </c>
      <c r="L597" s="287">
        <v>0</v>
      </c>
      <c r="M597" s="288">
        <v>147.94</v>
      </c>
      <c r="N597" s="286">
        <v>4216.29</v>
      </c>
      <c r="O597" s="289" t="s">
        <v>890</v>
      </c>
      <c r="P597" s="288">
        <v>0</v>
      </c>
      <c r="Q597" s="290">
        <v>0</v>
      </c>
      <c r="R597" s="291" t="s">
        <v>891</v>
      </c>
      <c r="S597" s="283" t="s">
        <v>1296</v>
      </c>
      <c r="T597" s="44">
        <v>1</v>
      </c>
      <c r="U597" s="292">
        <v>55</v>
      </c>
      <c r="V597" s="293">
        <v>9</v>
      </c>
      <c r="W597" s="294" t="s">
        <v>891</v>
      </c>
      <c r="X597" s="295" t="s">
        <v>891</v>
      </c>
      <c r="Y597" s="296">
        <v>0</v>
      </c>
      <c r="Z597" s="296">
        <v>9649</v>
      </c>
      <c r="AA597" s="295">
        <v>2023</v>
      </c>
      <c r="AB597" s="296">
        <v>200</v>
      </c>
      <c r="AC597" s="296">
        <v>200</v>
      </c>
      <c r="AD597" s="297" t="s">
        <v>2046</v>
      </c>
      <c r="AE597" s="298">
        <v>45162</v>
      </c>
      <c r="AF597" s="288">
        <v>78</v>
      </c>
      <c r="AG597" s="291">
        <v>44874</v>
      </c>
      <c r="AH597" s="291">
        <v>39709</v>
      </c>
      <c r="AI597" s="291">
        <v>45145</v>
      </c>
      <c r="AJ597" s="291" t="s">
        <v>891</v>
      </c>
      <c r="AK597" s="283"/>
    </row>
    <row r="598" spans="1:37" hidden="1" x14ac:dyDescent="0.3">
      <c r="A598" s="282">
        <v>107926</v>
      </c>
      <c r="B598" s="283" t="s">
        <v>1658</v>
      </c>
      <c r="C598" s="146" t="s">
        <v>264</v>
      </c>
      <c r="D598" s="284">
        <v>0.57999999999999996</v>
      </c>
      <c r="E598" s="283"/>
      <c r="F598" s="283"/>
      <c r="G598" s="283" t="s">
        <v>891</v>
      </c>
      <c r="H598" s="285">
        <v>3424</v>
      </c>
      <c r="I598" s="24">
        <v>103003</v>
      </c>
      <c r="J598" s="286">
        <v>0.57999999999999996</v>
      </c>
      <c r="K598" s="285">
        <v>3276</v>
      </c>
      <c r="L598" s="287">
        <v>12.542124542124542</v>
      </c>
      <c r="M598" s="288">
        <v>490</v>
      </c>
      <c r="N598" s="286">
        <v>284.2</v>
      </c>
      <c r="O598" s="289" t="s">
        <v>890</v>
      </c>
      <c r="P598" s="288">
        <v>0</v>
      </c>
      <c r="Q598" s="290">
        <v>0</v>
      </c>
      <c r="R598" s="291" t="s">
        <v>891</v>
      </c>
      <c r="S598" s="283" t="s">
        <v>1081</v>
      </c>
      <c r="T598" s="44">
        <v>1</v>
      </c>
      <c r="U598" s="292">
        <v>78</v>
      </c>
      <c r="V598" s="293">
        <v>2</v>
      </c>
      <c r="W598" s="294">
        <v>2506</v>
      </c>
      <c r="X598" s="295">
        <v>2023</v>
      </c>
      <c r="Y598" s="296">
        <v>1000</v>
      </c>
      <c r="Z598" s="296" t="s">
        <v>891</v>
      </c>
      <c r="AA598" s="295" t="s">
        <v>891</v>
      </c>
      <c r="AB598" s="296">
        <v>0</v>
      </c>
      <c r="AC598" s="296"/>
      <c r="AD598" s="297" t="s">
        <v>891</v>
      </c>
      <c r="AE598" s="298" t="s">
        <v>891</v>
      </c>
      <c r="AF598" s="288">
        <v>1092</v>
      </c>
      <c r="AG598" s="291">
        <v>44068</v>
      </c>
      <c r="AH598" s="291">
        <v>39710</v>
      </c>
      <c r="AI598" s="291">
        <v>44040</v>
      </c>
      <c r="AJ598" s="291" t="s">
        <v>891</v>
      </c>
      <c r="AK598" s="283"/>
    </row>
    <row r="599" spans="1:37" hidden="1" x14ac:dyDescent="0.3">
      <c r="A599" s="282">
        <v>108393</v>
      </c>
      <c r="B599" s="283" t="s">
        <v>1659</v>
      </c>
      <c r="C599" s="146" t="s">
        <v>264</v>
      </c>
      <c r="D599" s="284">
        <v>71.66</v>
      </c>
      <c r="E599" s="283"/>
      <c r="F599" s="283"/>
      <c r="G599" s="283" t="s">
        <v>891</v>
      </c>
      <c r="H599" s="285">
        <v>161</v>
      </c>
      <c r="I599" s="24">
        <v>103003</v>
      </c>
      <c r="J599" s="286">
        <v>71.66</v>
      </c>
      <c r="K599" s="285">
        <v>44</v>
      </c>
      <c r="L599" s="287">
        <v>43.869209809264305</v>
      </c>
      <c r="M599" s="288">
        <v>0</v>
      </c>
      <c r="N599" s="286">
        <v>0</v>
      </c>
      <c r="O599" s="289" t="s">
        <v>890</v>
      </c>
      <c r="P599" s="288">
        <v>0</v>
      </c>
      <c r="Q599" s="290">
        <v>0</v>
      </c>
      <c r="R599" s="291" t="s">
        <v>891</v>
      </c>
      <c r="S599" s="283" t="s">
        <v>1503</v>
      </c>
      <c r="T599" s="44">
        <v>1</v>
      </c>
      <c r="U599" s="292">
        <v>55</v>
      </c>
      <c r="V599" s="293">
        <v>26</v>
      </c>
      <c r="W599" s="294" t="s">
        <v>891</v>
      </c>
      <c r="X599" s="295" t="s">
        <v>891</v>
      </c>
      <c r="Y599" s="296">
        <v>0</v>
      </c>
      <c r="Z599" s="296" t="s">
        <v>891</v>
      </c>
      <c r="AA599" s="295" t="s">
        <v>891</v>
      </c>
      <c r="AB599" s="296">
        <v>0</v>
      </c>
      <c r="AC599" s="296"/>
      <c r="AD599" s="297" t="s">
        <v>891</v>
      </c>
      <c r="AE599" s="298" t="s">
        <v>891</v>
      </c>
      <c r="AF599" s="288">
        <v>14</v>
      </c>
      <c r="AG599" s="291">
        <v>44649</v>
      </c>
      <c r="AH599" s="291">
        <v>39737</v>
      </c>
      <c r="AI599" s="291">
        <v>44616</v>
      </c>
      <c r="AJ599" s="291" t="s">
        <v>891</v>
      </c>
      <c r="AK599" s="283"/>
    </row>
    <row r="600" spans="1:37" hidden="1" x14ac:dyDescent="0.3">
      <c r="A600" s="282">
        <v>108398</v>
      </c>
      <c r="B600" s="283" t="s">
        <v>1660</v>
      </c>
      <c r="C600" s="146" t="s">
        <v>264</v>
      </c>
      <c r="D600" s="284">
        <v>588</v>
      </c>
      <c r="E600" s="283"/>
      <c r="F600" s="283"/>
      <c r="G600" s="283" t="s">
        <v>891</v>
      </c>
      <c r="H600" s="285">
        <v>5</v>
      </c>
      <c r="I600" s="24">
        <v>103003</v>
      </c>
      <c r="J600" s="286">
        <v>588</v>
      </c>
      <c r="K600" s="285">
        <v>5</v>
      </c>
      <c r="L600" s="287">
        <v>11.904761904761905</v>
      </c>
      <c r="M600" s="288">
        <v>0</v>
      </c>
      <c r="N600" s="286">
        <v>0</v>
      </c>
      <c r="O600" s="289" t="s">
        <v>890</v>
      </c>
      <c r="P600" s="288">
        <v>0</v>
      </c>
      <c r="Q600" s="290">
        <v>0</v>
      </c>
      <c r="R600" s="291" t="s">
        <v>891</v>
      </c>
      <c r="S600" s="283" t="s">
        <v>1661</v>
      </c>
      <c r="T600" s="44">
        <v>1</v>
      </c>
      <c r="U600" s="292">
        <v>55</v>
      </c>
      <c r="V600" s="293">
        <v>30</v>
      </c>
      <c r="W600" s="294">
        <v>10080</v>
      </c>
      <c r="X600" s="295">
        <v>2023</v>
      </c>
      <c r="Y600" s="296">
        <v>20</v>
      </c>
      <c r="Z600" s="296" t="s">
        <v>891</v>
      </c>
      <c r="AA600" s="295" t="s">
        <v>891</v>
      </c>
      <c r="AB600" s="296">
        <v>0</v>
      </c>
      <c r="AC600" s="296"/>
      <c r="AD600" s="297" t="s">
        <v>891</v>
      </c>
      <c r="AE600" s="298" t="s">
        <v>891</v>
      </c>
      <c r="AF600" s="288">
        <v>2</v>
      </c>
      <c r="AG600" s="291">
        <v>42192</v>
      </c>
      <c r="AH600" s="291">
        <v>39737</v>
      </c>
      <c r="AI600" s="291">
        <v>42167</v>
      </c>
      <c r="AJ600" s="291" t="s">
        <v>891</v>
      </c>
      <c r="AK600" s="283"/>
    </row>
    <row r="601" spans="1:37" hidden="1" x14ac:dyDescent="0.3">
      <c r="A601" s="282">
        <v>108440</v>
      </c>
      <c r="B601" s="283" t="s">
        <v>693</v>
      </c>
      <c r="C601" s="146" t="s">
        <v>31</v>
      </c>
      <c r="D601" s="284">
        <v>45</v>
      </c>
      <c r="E601" s="283"/>
      <c r="F601" s="283"/>
      <c r="G601" s="283" t="s">
        <v>891</v>
      </c>
      <c r="H601" s="285">
        <v>6</v>
      </c>
      <c r="I601" s="24">
        <v>103003</v>
      </c>
      <c r="J601" s="286">
        <v>45</v>
      </c>
      <c r="K601" s="285">
        <v>4</v>
      </c>
      <c r="L601" s="287">
        <v>18.181818181818183</v>
      </c>
      <c r="M601" s="288">
        <v>0</v>
      </c>
      <c r="N601" s="286">
        <v>0</v>
      </c>
      <c r="O601" s="289" t="s">
        <v>890</v>
      </c>
      <c r="P601" s="288">
        <v>0</v>
      </c>
      <c r="Q601" s="290">
        <v>0</v>
      </c>
      <c r="R601" s="291" t="s">
        <v>891</v>
      </c>
      <c r="S601" s="283" t="s">
        <v>1091</v>
      </c>
      <c r="T601" s="44">
        <v>1</v>
      </c>
      <c r="U601" s="292">
        <v>55</v>
      </c>
      <c r="V601" s="293">
        <v>49</v>
      </c>
      <c r="W601" s="294" t="s">
        <v>891</v>
      </c>
      <c r="X601" s="295" t="s">
        <v>891</v>
      </c>
      <c r="Y601" s="296">
        <v>0</v>
      </c>
      <c r="Z601" s="296" t="s">
        <v>891</v>
      </c>
      <c r="AA601" s="295" t="s">
        <v>891</v>
      </c>
      <c r="AB601" s="296">
        <v>0</v>
      </c>
      <c r="AC601" s="296"/>
      <c r="AD601" s="297" t="s">
        <v>891</v>
      </c>
      <c r="AE601" s="298" t="s">
        <v>891</v>
      </c>
      <c r="AF601" s="288">
        <v>0</v>
      </c>
      <c r="AG601" s="291">
        <v>43924</v>
      </c>
      <c r="AH601" s="291">
        <v>39738</v>
      </c>
      <c r="AI601" s="291">
        <v>43880</v>
      </c>
      <c r="AJ601" s="291" t="s">
        <v>891</v>
      </c>
      <c r="AK601" s="283"/>
    </row>
    <row r="602" spans="1:37" hidden="1" x14ac:dyDescent="0.3">
      <c r="A602" s="282">
        <v>108697</v>
      </c>
      <c r="B602" s="283" t="s">
        <v>1662</v>
      </c>
      <c r="C602" s="146" t="s">
        <v>264</v>
      </c>
      <c r="D602" s="284">
        <v>50.85</v>
      </c>
      <c r="E602" s="283"/>
      <c r="F602" s="283"/>
      <c r="G602" s="283" t="s">
        <v>891</v>
      </c>
      <c r="H602" s="285">
        <v>37</v>
      </c>
      <c r="I602" s="24">
        <v>103003</v>
      </c>
      <c r="J602" s="286">
        <v>50.85</v>
      </c>
      <c r="K602" s="285">
        <v>13</v>
      </c>
      <c r="L602" s="287">
        <v>34.25925925925926</v>
      </c>
      <c r="M602" s="288">
        <v>0</v>
      </c>
      <c r="N602" s="286">
        <v>0</v>
      </c>
      <c r="O602" s="289" t="s">
        <v>890</v>
      </c>
      <c r="P602" s="288">
        <v>0</v>
      </c>
      <c r="Q602" s="290">
        <v>0</v>
      </c>
      <c r="R602" s="291" t="s">
        <v>891</v>
      </c>
      <c r="S602" s="283" t="s">
        <v>1663</v>
      </c>
      <c r="T602" s="44">
        <v>1</v>
      </c>
      <c r="U602" s="292">
        <v>55</v>
      </c>
      <c r="V602" s="293">
        <v>48</v>
      </c>
      <c r="W602" s="294" t="s">
        <v>891</v>
      </c>
      <c r="X602" s="295" t="s">
        <v>891</v>
      </c>
      <c r="Y602" s="296">
        <v>0</v>
      </c>
      <c r="Z602" s="296" t="s">
        <v>891</v>
      </c>
      <c r="AA602" s="295" t="s">
        <v>891</v>
      </c>
      <c r="AB602" s="296">
        <v>0</v>
      </c>
      <c r="AC602" s="296"/>
      <c r="AD602" s="297" t="s">
        <v>891</v>
      </c>
      <c r="AE602" s="298" t="s">
        <v>891</v>
      </c>
      <c r="AF602" s="288">
        <v>4</v>
      </c>
      <c r="AG602" s="291">
        <v>39820</v>
      </c>
      <c r="AH602" s="291">
        <v>39759</v>
      </c>
      <c r="AI602" s="291">
        <v>43402</v>
      </c>
      <c r="AJ602" s="291" t="s">
        <v>891</v>
      </c>
      <c r="AK602" s="283"/>
    </row>
    <row r="603" spans="1:37" hidden="1" x14ac:dyDescent="0.3">
      <c r="A603" s="282">
        <v>108711</v>
      </c>
      <c r="B603" s="283" t="s">
        <v>1664</v>
      </c>
      <c r="C603" s="146" t="s">
        <v>31</v>
      </c>
      <c r="D603" s="284">
        <v>36.5</v>
      </c>
      <c r="E603" s="283"/>
      <c r="F603" s="283"/>
      <c r="G603" s="283" t="s">
        <v>891</v>
      </c>
      <c r="H603" s="285">
        <v>108</v>
      </c>
      <c r="I603" s="24">
        <v>103003</v>
      </c>
      <c r="J603" s="286">
        <v>36.5</v>
      </c>
      <c r="K603" s="285">
        <v>7</v>
      </c>
      <c r="L603" s="287">
        <v>186.20689655172413</v>
      </c>
      <c r="M603" s="288">
        <v>0</v>
      </c>
      <c r="N603" s="286">
        <v>0</v>
      </c>
      <c r="O603" s="289" t="s">
        <v>890</v>
      </c>
      <c r="P603" s="288">
        <v>0</v>
      </c>
      <c r="Q603" s="290">
        <v>0</v>
      </c>
      <c r="R603" s="291" t="s">
        <v>891</v>
      </c>
      <c r="S603" s="283" t="s">
        <v>1665</v>
      </c>
      <c r="T603" s="44">
        <v>1</v>
      </c>
      <c r="U603" s="292">
        <v>61</v>
      </c>
      <c r="V603" s="293">
        <v>10</v>
      </c>
      <c r="W603" s="294" t="s">
        <v>891</v>
      </c>
      <c r="X603" s="295" t="s">
        <v>891</v>
      </c>
      <c r="Y603" s="296">
        <v>0</v>
      </c>
      <c r="Z603" s="296" t="s">
        <v>891</v>
      </c>
      <c r="AA603" s="295" t="s">
        <v>891</v>
      </c>
      <c r="AB603" s="296">
        <v>0</v>
      </c>
      <c r="AC603" s="296"/>
      <c r="AD603" s="297" t="s">
        <v>891</v>
      </c>
      <c r="AE603" s="298" t="s">
        <v>891</v>
      </c>
      <c r="AF603" s="288">
        <v>2</v>
      </c>
      <c r="AG603" s="291">
        <v>43739</v>
      </c>
      <c r="AH603" s="291">
        <v>39762</v>
      </c>
      <c r="AI603" s="291">
        <v>44462</v>
      </c>
      <c r="AJ603" s="291" t="s">
        <v>891</v>
      </c>
      <c r="AK603" s="283"/>
    </row>
    <row r="604" spans="1:37" hidden="1" x14ac:dyDescent="0.3">
      <c r="A604" s="282">
        <v>109251</v>
      </c>
      <c r="B604" s="283" t="s">
        <v>1666</v>
      </c>
      <c r="C604" s="146" t="s">
        <v>31</v>
      </c>
      <c r="D604" s="284">
        <v>0.52</v>
      </c>
      <c r="E604" s="283" t="s">
        <v>1063</v>
      </c>
      <c r="F604" s="283" t="s">
        <v>1064</v>
      </c>
      <c r="G604" s="283" t="s">
        <v>1065</v>
      </c>
      <c r="H604" s="285">
        <v>280</v>
      </c>
      <c r="I604" s="24">
        <v>103003</v>
      </c>
      <c r="J604" s="286">
        <v>0.66</v>
      </c>
      <c r="K604" s="285">
        <v>151</v>
      </c>
      <c r="L604" s="287">
        <v>1.7977528089887642</v>
      </c>
      <c r="M604" s="288">
        <v>2523.5</v>
      </c>
      <c r="N604" s="286">
        <v>1312.22</v>
      </c>
      <c r="O604" s="289" t="s">
        <v>1066</v>
      </c>
      <c r="P604" s="288">
        <v>309300</v>
      </c>
      <c r="Q604" s="290">
        <v>160836</v>
      </c>
      <c r="R604" s="291">
        <v>45446</v>
      </c>
      <c r="S604" s="283" t="s">
        <v>900</v>
      </c>
      <c r="T604" s="44">
        <v>1</v>
      </c>
      <c r="U604" s="292">
        <v>72</v>
      </c>
      <c r="V604" s="293">
        <v>6</v>
      </c>
      <c r="W604" s="294" t="s">
        <v>891</v>
      </c>
      <c r="X604" s="295" t="s">
        <v>891</v>
      </c>
      <c r="Y604" s="296">
        <v>0</v>
      </c>
      <c r="Z604" s="296" t="s">
        <v>891</v>
      </c>
      <c r="AA604" s="295" t="s">
        <v>891</v>
      </c>
      <c r="AB604" s="296">
        <v>0</v>
      </c>
      <c r="AC604" s="296"/>
      <c r="AD604" s="297" t="s">
        <v>891</v>
      </c>
      <c r="AE604" s="298" t="s">
        <v>891</v>
      </c>
      <c r="AF604" s="288">
        <v>624</v>
      </c>
      <c r="AG604" s="291">
        <v>44337</v>
      </c>
      <c r="AH604" s="291">
        <v>39832</v>
      </c>
      <c r="AI604" s="291">
        <v>45133</v>
      </c>
      <c r="AJ604" s="291" t="s">
        <v>891</v>
      </c>
      <c r="AK604" s="283"/>
    </row>
    <row r="605" spans="1:37" hidden="1" x14ac:dyDescent="0.3">
      <c r="A605" s="282">
        <v>109848</v>
      </c>
      <c r="B605" s="283" t="s">
        <v>1667</v>
      </c>
      <c r="C605" s="146" t="s">
        <v>1668</v>
      </c>
      <c r="D605" s="284">
        <v>54.34</v>
      </c>
      <c r="E605" s="283"/>
      <c r="F605" s="283"/>
      <c r="G605" s="283" t="s">
        <v>891</v>
      </c>
      <c r="H605" s="285">
        <v>9</v>
      </c>
      <c r="I605" s="24">
        <v>103003</v>
      </c>
      <c r="J605" s="286">
        <v>54.34</v>
      </c>
      <c r="K605" s="285">
        <v>90</v>
      </c>
      <c r="L605" s="287">
        <v>1.2</v>
      </c>
      <c r="M605" s="288">
        <v>126</v>
      </c>
      <c r="N605" s="286">
        <v>6846.84</v>
      </c>
      <c r="O605" s="289" t="s">
        <v>890</v>
      </c>
      <c r="P605" s="288">
        <v>0</v>
      </c>
      <c r="Q605" s="290">
        <v>0</v>
      </c>
      <c r="R605" s="291" t="s">
        <v>891</v>
      </c>
      <c r="S605" s="283" t="s">
        <v>1396</v>
      </c>
      <c r="T605" s="44">
        <v>1</v>
      </c>
      <c r="U605" s="292">
        <v>76</v>
      </c>
      <c r="V605" s="293">
        <v>9</v>
      </c>
      <c r="W605" s="294" t="s">
        <v>891</v>
      </c>
      <c r="X605" s="295" t="s">
        <v>891</v>
      </c>
      <c r="Y605" s="296">
        <v>0</v>
      </c>
      <c r="Z605" s="296" t="s">
        <v>891</v>
      </c>
      <c r="AA605" s="295" t="s">
        <v>891</v>
      </c>
      <c r="AB605" s="296">
        <v>0</v>
      </c>
      <c r="AC605" s="296"/>
      <c r="AD605" s="297" t="s">
        <v>891</v>
      </c>
      <c r="AE605" s="298" t="s">
        <v>891</v>
      </c>
      <c r="AF605" s="288">
        <v>30</v>
      </c>
      <c r="AG605" s="291">
        <v>44725</v>
      </c>
      <c r="AH605" s="291">
        <v>39857</v>
      </c>
      <c r="AI605" s="291">
        <v>44781</v>
      </c>
      <c r="AJ605" s="291" t="s">
        <v>891</v>
      </c>
      <c r="AK605" s="283"/>
    </row>
    <row r="606" spans="1:37" hidden="1" x14ac:dyDescent="0.3">
      <c r="A606" s="282">
        <v>109944</v>
      </c>
      <c r="B606" s="283" t="s">
        <v>1669</v>
      </c>
      <c r="C606" s="146" t="s">
        <v>264</v>
      </c>
      <c r="D606" s="284">
        <v>290</v>
      </c>
      <c r="E606" s="283"/>
      <c r="F606" s="283"/>
      <c r="G606" s="283" t="s">
        <v>891</v>
      </c>
      <c r="H606" s="285">
        <v>190</v>
      </c>
      <c r="I606" s="24">
        <v>103003</v>
      </c>
      <c r="J606" s="286">
        <v>290</v>
      </c>
      <c r="K606" s="285">
        <v>420</v>
      </c>
      <c r="L606" s="287">
        <v>5.4285714285714288</v>
      </c>
      <c r="M606" s="288">
        <v>440</v>
      </c>
      <c r="N606" s="286">
        <v>127600</v>
      </c>
      <c r="O606" s="289" t="s">
        <v>890</v>
      </c>
      <c r="P606" s="288">
        <v>0</v>
      </c>
      <c r="Q606" s="290">
        <v>0</v>
      </c>
      <c r="R606" s="291" t="s">
        <v>891</v>
      </c>
      <c r="S606" s="283" t="s">
        <v>1120</v>
      </c>
      <c r="T606" s="44">
        <v>1</v>
      </c>
      <c r="U606" s="292">
        <v>74</v>
      </c>
      <c r="V606" s="293">
        <v>8</v>
      </c>
      <c r="W606" s="294" t="s">
        <v>891</v>
      </c>
      <c r="X606" s="295" t="s">
        <v>891</v>
      </c>
      <c r="Y606" s="296">
        <v>0</v>
      </c>
      <c r="Z606" s="296" t="s">
        <v>891</v>
      </c>
      <c r="AA606" s="295" t="s">
        <v>891</v>
      </c>
      <c r="AB606" s="296">
        <v>0</v>
      </c>
      <c r="AC606" s="296"/>
      <c r="AD606" s="297" t="s">
        <v>891</v>
      </c>
      <c r="AE606" s="298" t="s">
        <v>891</v>
      </c>
      <c r="AF606" s="288">
        <v>140</v>
      </c>
      <c r="AG606" s="291">
        <v>44546</v>
      </c>
      <c r="AH606" s="291">
        <v>39875</v>
      </c>
      <c r="AI606" s="291">
        <v>44511</v>
      </c>
      <c r="AJ606" s="291" t="s">
        <v>891</v>
      </c>
      <c r="AK606" s="283"/>
    </row>
    <row r="607" spans="1:37" hidden="1" x14ac:dyDescent="0.3">
      <c r="A607" s="282">
        <v>109986</v>
      </c>
      <c r="B607" s="283" t="s">
        <v>1670</v>
      </c>
      <c r="C607" s="146" t="s">
        <v>264</v>
      </c>
      <c r="D607" s="284">
        <v>14.5</v>
      </c>
      <c r="E607" s="283"/>
      <c r="F607" s="283"/>
      <c r="G607" s="283" t="s">
        <v>891</v>
      </c>
      <c r="H607" s="285">
        <v>98</v>
      </c>
      <c r="I607" s="24">
        <v>103003</v>
      </c>
      <c r="J607" s="286">
        <v>14.5</v>
      </c>
      <c r="K607" s="285"/>
      <c r="L607" s="287">
        <v>0</v>
      </c>
      <c r="M607" s="288">
        <v>0</v>
      </c>
      <c r="N607" s="286">
        <v>0</v>
      </c>
      <c r="O607" s="289" t="s">
        <v>890</v>
      </c>
      <c r="P607" s="288">
        <v>0</v>
      </c>
      <c r="Q607" s="290">
        <v>0</v>
      </c>
      <c r="R607" s="291" t="s">
        <v>891</v>
      </c>
      <c r="S607" s="283" t="s">
        <v>1283</v>
      </c>
      <c r="T607" s="44">
        <v>1</v>
      </c>
      <c r="U607" s="292">
        <v>83</v>
      </c>
      <c r="V607" s="293">
        <v>4</v>
      </c>
      <c r="W607" s="294" t="s">
        <v>891</v>
      </c>
      <c r="X607" s="295" t="s">
        <v>891</v>
      </c>
      <c r="Y607" s="296">
        <v>0</v>
      </c>
      <c r="Z607" s="296" t="s">
        <v>891</v>
      </c>
      <c r="AA607" s="295" t="s">
        <v>891</v>
      </c>
      <c r="AB607" s="296">
        <v>0</v>
      </c>
      <c r="AC607" s="296"/>
      <c r="AD607" s="297" t="s">
        <v>891</v>
      </c>
      <c r="AE607" s="298" t="s">
        <v>891</v>
      </c>
      <c r="AF607" s="288">
        <v>0</v>
      </c>
      <c r="AG607" s="291">
        <v>43614</v>
      </c>
      <c r="AH607" s="291">
        <v>39877</v>
      </c>
      <c r="AI607" s="291">
        <v>43588</v>
      </c>
      <c r="AJ607" s="291" t="s">
        <v>891</v>
      </c>
      <c r="AK607" s="283"/>
    </row>
    <row r="608" spans="1:37" hidden="1" x14ac:dyDescent="0.3">
      <c r="A608" s="282">
        <v>110578</v>
      </c>
      <c r="B608" s="283" t="s">
        <v>1671</v>
      </c>
      <c r="C608" s="146" t="s">
        <v>1672</v>
      </c>
      <c r="D608" s="284">
        <v>5.09</v>
      </c>
      <c r="E608" s="283" t="s">
        <v>1673</v>
      </c>
      <c r="F608" s="283" t="s">
        <v>1674</v>
      </c>
      <c r="G608" s="283" t="s">
        <v>960</v>
      </c>
      <c r="H608" s="285">
        <v>159</v>
      </c>
      <c r="I608" s="24">
        <v>103003</v>
      </c>
      <c r="J608" s="286">
        <v>5.09</v>
      </c>
      <c r="K608" s="285">
        <v>135</v>
      </c>
      <c r="L608" s="287">
        <v>5.3</v>
      </c>
      <c r="M608" s="288">
        <v>381</v>
      </c>
      <c r="N608" s="286">
        <v>1939.29</v>
      </c>
      <c r="O608" s="289" t="s">
        <v>961</v>
      </c>
      <c r="P608" s="288">
        <v>8375</v>
      </c>
      <c r="Q608" s="290">
        <v>42628.75</v>
      </c>
      <c r="R608" s="291">
        <v>45189</v>
      </c>
      <c r="S608" s="283" t="s">
        <v>1535</v>
      </c>
      <c r="T608" s="44">
        <v>1</v>
      </c>
      <c r="U608" s="292">
        <v>72</v>
      </c>
      <c r="V608" s="293">
        <v>9</v>
      </c>
      <c r="W608" s="294" t="s">
        <v>891</v>
      </c>
      <c r="X608" s="295" t="s">
        <v>891</v>
      </c>
      <c r="Y608" s="296">
        <v>0</v>
      </c>
      <c r="Z608" s="296" t="s">
        <v>891</v>
      </c>
      <c r="AA608" s="295" t="s">
        <v>891</v>
      </c>
      <c r="AB608" s="296">
        <v>0</v>
      </c>
      <c r="AC608" s="296"/>
      <c r="AD608" s="297" t="s">
        <v>891</v>
      </c>
      <c r="AE608" s="298" t="s">
        <v>891</v>
      </c>
      <c r="AF608" s="288">
        <v>120</v>
      </c>
      <c r="AG608" s="291">
        <v>45180</v>
      </c>
      <c r="AH608" s="291">
        <v>39916</v>
      </c>
      <c r="AI608" s="291">
        <v>45145</v>
      </c>
      <c r="AJ608" s="291" t="s">
        <v>891</v>
      </c>
      <c r="AK608" s="283"/>
    </row>
    <row r="609" spans="1:37" hidden="1" x14ac:dyDescent="0.3">
      <c r="A609" s="282">
        <v>110702</v>
      </c>
      <c r="B609" s="283" t="s">
        <v>1675</v>
      </c>
      <c r="C609" s="146" t="s">
        <v>264</v>
      </c>
      <c r="D609" s="284">
        <v>16.79</v>
      </c>
      <c r="E609" s="283"/>
      <c r="F609" s="283"/>
      <c r="G609" s="283" t="s">
        <v>891</v>
      </c>
      <c r="H609" s="285">
        <v>136</v>
      </c>
      <c r="I609" s="24">
        <v>103003</v>
      </c>
      <c r="J609" s="286">
        <v>16.79</v>
      </c>
      <c r="K609" s="285">
        <v>27</v>
      </c>
      <c r="L609" s="287">
        <v>60.444444444444443</v>
      </c>
      <c r="M609" s="288">
        <v>0</v>
      </c>
      <c r="N609" s="286">
        <v>0</v>
      </c>
      <c r="O609" s="289" t="s">
        <v>890</v>
      </c>
      <c r="P609" s="288">
        <v>0</v>
      </c>
      <c r="Q609" s="290">
        <v>0</v>
      </c>
      <c r="R609" s="291" t="s">
        <v>891</v>
      </c>
      <c r="S609" s="283" t="s">
        <v>996</v>
      </c>
      <c r="T609" s="44">
        <v>1</v>
      </c>
      <c r="U609" s="292">
        <v>55</v>
      </c>
      <c r="V609" s="293">
        <v>32</v>
      </c>
      <c r="W609" s="294">
        <v>2956</v>
      </c>
      <c r="X609" s="295">
        <v>2023</v>
      </c>
      <c r="Y609" s="296">
        <v>50</v>
      </c>
      <c r="Z609" s="296" t="s">
        <v>891</v>
      </c>
      <c r="AA609" s="295" t="s">
        <v>891</v>
      </c>
      <c r="AB609" s="296">
        <v>0</v>
      </c>
      <c r="AC609" s="296"/>
      <c r="AD609" s="297" t="s">
        <v>891</v>
      </c>
      <c r="AE609" s="298" t="s">
        <v>891</v>
      </c>
      <c r="AF609" s="288">
        <v>10</v>
      </c>
      <c r="AG609" s="291">
        <v>42216</v>
      </c>
      <c r="AH609" s="291">
        <v>39927</v>
      </c>
      <c r="AI609" s="291">
        <v>42205</v>
      </c>
      <c r="AJ609" s="291" t="s">
        <v>891</v>
      </c>
      <c r="AK609" s="283"/>
    </row>
    <row r="610" spans="1:37" hidden="1" x14ac:dyDescent="0.3">
      <c r="A610" s="282">
        <v>110771</v>
      </c>
      <c r="B610" s="283" t="s">
        <v>1676</v>
      </c>
      <c r="C610" s="146" t="s">
        <v>264</v>
      </c>
      <c r="D610" s="284">
        <v>19.3</v>
      </c>
      <c r="E610" s="283"/>
      <c r="F610" s="283"/>
      <c r="G610" s="283" t="s">
        <v>891</v>
      </c>
      <c r="H610" s="285">
        <v>40</v>
      </c>
      <c r="I610" s="24">
        <v>103003</v>
      </c>
      <c r="J610" s="286">
        <v>19.3</v>
      </c>
      <c r="K610" s="285">
        <v>75</v>
      </c>
      <c r="L610" s="287">
        <v>6.1538461538461533</v>
      </c>
      <c r="M610" s="288">
        <v>47</v>
      </c>
      <c r="N610" s="286">
        <v>907.1</v>
      </c>
      <c r="O610" s="289" t="s">
        <v>890</v>
      </c>
      <c r="P610" s="288">
        <v>0</v>
      </c>
      <c r="Q610" s="290">
        <v>0</v>
      </c>
      <c r="R610" s="291" t="s">
        <v>891</v>
      </c>
      <c r="S610" s="283" t="s">
        <v>1503</v>
      </c>
      <c r="T610" s="44">
        <v>1</v>
      </c>
      <c r="U610" s="292">
        <v>55</v>
      </c>
      <c r="V610" s="293">
        <v>26</v>
      </c>
      <c r="W610" s="294">
        <v>2560</v>
      </c>
      <c r="X610" s="295">
        <v>2023</v>
      </c>
      <c r="Y610" s="296">
        <v>30</v>
      </c>
      <c r="Z610" s="296" t="s">
        <v>891</v>
      </c>
      <c r="AA610" s="295" t="s">
        <v>891</v>
      </c>
      <c r="AB610" s="296">
        <v>0</v>
      </c>
      <c r="AC610" s="296"/>
      <c r="AD610" s="297" t="s">
        <v>891</v>
      </c>
      <c r="AE610" s="298" t="s">
        <v>891</v>
      </c>
      <c r="AF610" s="288">
        <v>26</v>
      </c>
      <c r="AG610" s="291">
        <v>44336</v>
      </c>
      <c r="AH610" s="291">
        <v>39933</v>
      </c>
      <c r="AI610" s="291">
        <v>44333</v>
      </c>
      <c r="AJ610" s="291" t="s">
        <v>891</v>
      </c>
      <c r="AK610" s="283"/>
    </row>
    <row r="611" spans="1:37" hidden="1" x14ac:dyDescent="0.3">
      <c r="A611" s="282">
        <v>110888</v>
      </c>
      <c r="B611" s="283" t="s">
        <v>1677</v>
      </c>
      <c r="C611" s="146" t="s">
        <v>264</v>
      </c>
      <c r="D611" s="284">
        <v>280</v>
      </c>
      <c r="E611" s="283"/>
      <c r="F611" s="283"/>
      <c r="G611" s="283" t="s">
        <v>891</v>
      </c>
      <c r="H611" s="285">
        <v>1</v>
      </c>
      <c r="I611" s="24">
        <v>103003</v>
      </c>
      <c r="J611" s="286">
        <v>280</v>
      </c>
      <c r="K611" s="285">
        <v>3</v>
      </c>
      <c r="L611" s="287">
        <v>4</v>
      </c>
      <c r="M611" s="288">
        <v>1.5</v>
      </c>
      <c r="N611" s="286">
        <v>420</v>
      </c>
      <c r="O611" s="289" t="s">
        <v>890</v>
      </c>
      <c r="P611" s="288">
        <v>0</v>
      </c>
      <c r="Q611" s="290">
        <v>0</v>
      </c>
      <c r="R611" s="291" t="s">
        <v>891</v>
      </c>
      <c r="S611" s="283" t="s">
        <v>1503</v>
      </c>
      <c r="T611" s="44">
        <v>1</v>
      </c>
      <c r="U611" s="292">
        <v>55</v>
      </c>
      <c r="V611" s="293">
        <v>26</v>
      </c>
      <c r="W611" s="294">
        <v>2560</v>
      </c>
      <c r="X611" s="295">
        <v>2023</v>
      </c>
      <c r="Y611" s="296">
        <v>2</v>
      </c>
      <c r="Z611" s="296" t="s">
        <v>891</v>
      </c>
      <c r="AA611" s="295" t="s">
        <v>891</v>
      </c>
      <c r="AB611" s="296">
        <v>0</v>
      </c>
      <c r="AC611" s="296"/>
      <c r="AD611" s="297" t="s">
        <v>891</v>
      </c>
      <c r="AE611" s="298" t="s">
        <v>891</v>
      </c>
      <c r="AF611" s="288">
        <v>2</v>
      </c>
      <c r="AG611" s="291">
        <v>44874</v>
      </c>
      <c r="AH611" s="291">
        <v>39944</v>
      </c>
      <c r="AI611" s="291">
        <v>44845</v>
      </c>
      <c r="AJ611" s="291" t="s">
        <v>891</v>
      </c>
      <c r="AK611" s="283"/>
    </row>
    <row r="612" spans="1:37" hidden="1" x14ac:dyDescent="0.3">
      <c r="A612" s="282">
        <v>110889</v>
      </c>
      <c r="B612" s="283" t="s">
        <v>1678</v>
      </c>
      <c r="C612" s="146" t="s">
        <v>273</v>
      </c>
      <c r="D612" s="284">
        <v>27.99</v>
      </c>
      <c r="E612" s="283"/>
      <c r="F612" s="283"/>
      <c r="G612" s="283" t="s">
        <v>891</v>
      </c>
      <c r="H612" s="285">
        <v>80</v>
      </c>
      <c r="I612" s="24">
        <v>103003</v>
      </c>
      <c r="J612" s="286">
        <v>27.99</v>
      </c>
      <c r="K612" s="285">
        <v>220</v>
      </c>
      <c r="L612" s="287">
        <v>4.3644298963447898</v>
      </c>
      <c r="M612" s="288">
        <v>49.94</v>
      </c>
      <c r="N612" s="286">
        <v>1397.8206</v>
      </c>
      <c r="O612" s="289" t="s">
        <v>890</v>
      </c>
      <c r="P612" s="288">
        <v>0</v>
      </c>
      <c r="Q612" s="290">
        <v>0</v>
      </c>
      <c r="R612" s="291" t="s">
        <v>891</v>
      </c>
      <c r="S612" s="283" t="s">
        <v>1679</v>
      </c>
      <c r="T612" s="44">
        <v>1</v>
      </c>
      <c r="U612" s="292">
        <v>55</v>
      </c>
      <c r="V612" s="293">
        <v>19</v>
      </c>
      <c r="W612" s="294">
        <v>1929</v>
      </c>
      <c r="X612" s="295">
        <v>2023</v>
      </c>
      <c r="Y612" s="296">
        <v>200</v>
      </c>
      <c r="Z612" s="296" t="s">
        <v>891</v>
      </c>
      <c r="AA612" s="295" t="s">
        <v>891</v>
      </c>
      <c r="AB612" s="296">
        <v>0</v>
      </c>
      <c r="AC612" s="296"/>
      <c r="AD612" s="297" t="s">
        <v>891</v>
      </c>
      <c r="AE612" s="298" t="s">
        <v>891</v>
      </c>
      <c r="AF612" s="288">
        <v>74</v>
      </c>
      <c r="AG612" s="291">
        <v>40288</v>
      </c>
      <c r="AH612" s="291">
        <v>39944</v>
      </c>
      <c r="AI612" s="291">
        <v>40252</v>
      </c>
      <c r="AJ612" s="291" t="s">
        <v>891</v>
      </c>
      <c r="AK612" s="283"/>
    </row>
    <row r="613" spans="1:37" hidden="1" x14ac:dyDescent="0.3">
      <c r="A613" s="282">
        <v>110889</v>
      </c>
      <c r="B613" s="283" t="s">
        <v>1678</v>
      </c>
      <c r="C613" s="146" t="s">
        <v>273</v>
      </c>
      <c r="D613" s="284">
        <v>27.99</v>
      </c>
      <c r="E613" s="283"/>
      <c r="F613" s="283"/>
      <c r="G613" s="283" t="s">
        <v>891</v>
      </c>
      <c r="H613" s="285">
        <v>80</v>
      </c>
      <c r="I613" s="24">
        <v>103003</v>
      </c>
      <c r="J613" s="286">
        <v>27.99</v>
      </c>
      <c r="K613" s="285">
        <v>220</v>
      </c>
      <c r="L613" s="287">
        <v>4.3644298963447898</v>
      </c>
      <c r="M613" s="288">
        <v>149.94</v>
      </c>
      <c r="N613" s="286">
        <v>4196.8206</v>
      </c>
      <c r="O613" s="289" t="s">
        <v>890</v>
      </c>
      <c r="P613" s="288">
        <v>0</v>
      </c>
      <c r="Q613" s="290">
        <v>0</v>
      </c>
      <c r="R613" s="291" t="s">
        <v>891</v>
      </c>
      <c r="S613" s="283" t="s">
        <v>1679</v>
      </c>
      <c r="T613" s="44">
        <v>1</v>
      </c>
      <c r="U613" s="292">
        <v>55</v>
      </c>
      <c r="V613" s="293">
        <v>19</v>
      </c>
      <c r="W613" s="294">
        <v>2956</v>
      </c>
      <c r="X613" s="295">
        <v>2023</v>
      </c>
      <c r="Y613" s="296">
        <v>100</v>
      </c>
      <c r="Z613" s="296" t="s">
        <v>891</v>
      </c>
      <c r="AA613" s="295" t="s">
        <v>891</v>
      </c>
      <c r="AB613" s="296">
        <v>0</v>
      </c>
      <c r="AC613" s="296"/>
      <c r="AD613" s="297" t="s">
        <v>891</v>
      </c>
      <c r="AE613" s="298" t="s">
        <v>891</v>
      </c>
      <c r="AF613" s="288">
        <v>74</v>
      </c>
      <c r="AG613" s="291">
        <v>40288</v>
      </c>
      <c r="AH613" s="291">
        <v>39944</v>
      </c>
      <c r="AI613" s="291">
        <v>40252</v>
      </c>
      <c r="AJ613" s="291" t="s">
        <v>891</v>
      </c>
      <c r="AK613" s="283"/>
    </row>
    <row r="614" spans="1:37" hidden="1" x14ac:dyDescent="0.3">
      <c r="A614" s="282">
        <v>110892</v>
      </c>
      <c r="B614" s="283" t="s">
        <v>1680</v>
      </c>
      <c r="C614" s="146" t="s">
        <v>264</v>
      </c>
      <c r="D614" s="284">
        <v>9.9</v>
      </c>
      <c r="E614" s="283"/>
      <c r="F614" s="283"/>
      <c r="G614" s="283" t="s">
        <v>891</v>
      </c>
      <c r="H614" s="285">
        <v>154</v>
      </c>
      <c r="I614" s="24">
        <v>103003</v>
      </c>
      <c r="J614" s="286">
        <v>9.9</v>
      </c>
      <c r="K614" s="285">
        <v>35</v>
      </c>
      <c r="L614" s="287">
        <v>52.739726027397261</v>
      </c>
      <c r="M614" s="288">
        <v>0</v>
      </c>
      <c r="N614" s="286">
        <v>0</v>
      </c>
      <c r="O614" s="289" t="s">
        <v>890</v>
      </c>
      <c r="P614" s="288">
        <v>0</v>
      </c>
      <c r="Q614" s="290">
        <v>0</v>
      </c>
      <c r="R614" s="291" t="s">
        <v>891</v>
      </c>
      <c r="S614" s="283" t="s">
        <v>1108</v>
      </c>
      <c r="T614" s="44">
        <v>1</v>
      </c>
      <c r="U614" s="292">
        <v>55</v>
      </c>
      <c r="V614" s="293">
        <v>35</v>
      </c>
      <c r="W614" s="294" t="s">
        <v>891</v>
      </c>
      <c r="X614" s="295" t="s">
        <v>891</v>
      </c>
      <c r="Y614" s="296">
        <v>0</v>
      </c>
      <c r="Z614" s="296" t="s">
        <v>891</v>
      </c>
      <c r="AA614" s="295" t="s">
        <v>891</v>
      </c>
      <c r="AB614" s="296">
        <v>0</v>
      </c>
      <c r="AC614" s="296"/>
      <c r="AD614" s="297" t="s">
        <v>891</v>
      </c>
      <c r="AE614" s="298" t="s">
        <v>891</v>
      </c>
      <c r="AF614" s="288">
        <v>12</v>
      </c>
      <c r="AG614" s="291">
        <v>41577</v>
      </c>
      <c r="AH614" s="291">
        <v>39944</v>
      </c>
      <c r="AI614" s="291">
        <v>43859</v>
      </c>
      <c r="AJ614" s="291" t="s">
        <v>891</v>
      </c>
      <c r="AK614" s="283"/>
    </row>
    <row r="615" spans="1:37" hidden="1" x14ac:dyDescent="0.3">
      <c r="A615" s="282">
        <v>110893</v>
      </c>
      <c r="B615" s="283" t="s">
        <v>1681</v>
      </c>
      <c r="C615" s="146" t="s">
        <v>264</v>
      </c>
      <c r="D615" s="284">
        <v>8</v>
      </c>
      <c r="E615" s="283"/>
      <c r="F615" s="283"/>
      <c r="G615" s="283" t="s">
        <v>891</v>
      </c>
      <c r="H615" s="285">
        <v>119</v>
      </c>
      <c r="I615" s="24">
        <v>103003</v>
      </c>
      <c r="J615" s="286">
        <v>8</v>
      </c>
      <c r="K615" s="285">
        <v>35</v>
      </c>
      <c r="L615" s="287">
        <v>40.753424657534246</v>
      </c>
      <c r="M615" s="288">
        <v>0</v>
      </c>
      <c r="N615" s="286">
        <v>0</v>
      </c>
      <c r="O615" s="289" t="s">
        <v>890</v>
      </c>
      <c r="P615" s="288">
        <v>0</v>
      </c>
      <c r="Q615" s="290">
        <v>0</v>
      </c>
      <c r="R615" s="291" t="s">
        <v>891</v>
      </c>
      <c r="S615" s="283" t="s">
        <v>1108</v>
      </c>
      <c r="T615" s="44">
        <v>1</v>
      </c>
      <c r="U615" s="292">
        <v>55</v>
      </c>
      <c r="V615" s="293">
        <v>35</v>
      </c>
      <c r="W615" s="294">
        <v>2956</v>
      </c>
      <c r="X615" s="295">
        <v>2023</v>
      </c>
      <c r="Y615" s="296">
        <v>40</v>
      </c>
      <c r="Z615" s="296" t="s">
        <v>891</v>
      </c>
      <c r="AA615" s="295" t="s">
        <v>891</v>
      </c>
      <c r="AB615" s="296">
        <v>0</v>
      </c>
      <c r="AC615" s="296"/>
      <c r="AD615" s="297" t="s">
        <v>891</v>
      </c>
      <c r="AE615" s="298" t="s">
        <v>891</v>
      </c>
      <c r="AF615" s="288">
        <v>12</v>
      </c>
      <c r="AG615" s="291">
        <v>44348</v>
      </c>
      <c r="AH615" s="291">
        <v>39944</v>
      </c>
      <c r="AI615" s="291">
        <v>44333</v>
      </c>
      <c r="AJ615" s="291" t="s">
        <v>891</v>
      </c>
      <c r="AK615" s="283"/>
    </row>
    <row r="616" spans="1:37" hidden="1" x14ac:dyDescent="0.3">
      <c r="A616" s="282">
        <v>110895</v>
      </c>
      <c r="B616" s="283" t="s">
        <v>1682</v>
      </c>
      <c r="C616" s="146" t="s">
        <v>264</v>
      </c>
      <c r="D616" s="284">
        <v>4.45</v>
      </c>
      <c r="E616" s="283"/>
      <c r="F616" s="283"/>
      <c r="G616" s="283" t="s">
        <v>891</v>
      </c>
      <c r="H616" s="285">
        <v>223</v>
      </c>
      <c r="I616" s="24">
        <v>103003</v>
      </c>
      <c r="J616" s="286">
        <v>4.45</v>
      </c>
      <c r="K616" s="285">
        <v>182</v>
      </c>
      <c r="L616" s="287">
        <v>13.179669030732862</v>
      </c>
      <c r="M616" s="288">
        <v>81.56</v>
      </c>
      <c r="N616" s="286">
        <v>362.94200000000001</v>
      </c>
      <c r="O616" s="289" t="s">
        <v>890</v>
      </c>
      <c r="P616" s="288">
        <v>0</v>
      </c>
      <c r="Q616" s="290">
        <v>0</v>
      </c>
      <c r="R616" s="291" t="s">
        <v>891</v>
      </c>
      <c r="S616" s="283" t="s">
        <v>993</v>
      </c>
      <c r="T616" s="44">
        <v>1</v>
      </c>
      <c r="U616" s="292">
        <v>55</v>
      </c>
      <c r="V616" s="293">
        <v>7</v>
      </c>
      <c r="W616" s="294" t="s">
        <v>891</v>
      </c>
      <c r="X616" s="295" t="s">
        <v>891</v>
      </c>
      <c r="Y616" s="296">
        <v>0</v>
      </c>
      <c r="Z616" s="296" t="s">
        <v>891</v>
      </c>
      <c r="AA616" s="295" t="s">
        <v>891</v>
      </c>
      <c r="AB616" s="296">
        <v>0</v>
      </c>
      <c r="AC616" s="296"/>
      <c r="AD616" s="297" t="s">
        <v>891</v>
      </c>
      <c r="AE616" s="298" t="s">
        <v>891</v>
      </c>
      <c r="AF616" s="288">
        <v>68</v>
      </c>
      <c r="AG616" s="291">
        <v>44638</v>
      </c>
      <c r="AH616" s="291">
        <v>39944</v>
      </c>
      <c r="AI616" s="291">
        <v>44616</v>
      </c>
      <c r="AJ616" s="291" t="s">
        <v>891</v>
      </c>
      <c r="AK616" s="283"/>
    </row>
    <row r="617" spans="1:37" hidden="1" x14ac:dyDescent="0.3">
      <c r="A617" s="282">
        <v>110896</v>
      </c>
      <c r="B617" s="283" t="s">
        <v>1683</v>
      </c>
      <c r="C617" s="146" t="s">
        <v>264</v>
      </c>
      <c r="D617" s="284">
        <v>6.4</v>
      </c>
      <c r="E617" s="283"/>
      <c r="F617" s="283"/>
      <c r="G617" s="283" t="s">
        <v>891</v>
      </c>
      <c r="H617" s="285">
        <v>22</v>
      </c>
      <c r="I617" s="24">
        <v>103003</v>
      </c>
      <c r="J617" s="286">
        <v>6.4</v>
      </c>
      <c r="K617" s="285">
        <v>34</v>
      </c>
      <c r="L617" s="287">
        <v>7.5342465753424657</v>
      </c>
      <c r="M617" s="288">
        <v>30.56</v>
      </c>
      <c r="N617" s="286">
        <v>195.584</v>
      </c>
      <c r="O617" s="289" t="s">
        <v>890</v>
      </c>
      <c r="P617" s="288">
        <v>0</v>
      </c>
      <c r="Q617" s="290">
        <v>0</v>
      </c>
      <c r="R617" s="291" t="s">
        <v>891</v>
      </c>
      <c r="S617" s="283" t="s">
        <v>993</v>
      </c>
      <c r="T617" s="44">
        <v>1</v>
      </c>
      <c r="U617" s="292">
        <v>55</v>
      </c>
      <c r="V617" s="293">
        <v>7</v>
      </c>
      <c r="W617" s="294" t="s">
        <v>891</v>
      </c>
      <c r="X617" s="295" t="s">
        <v>891</v>
      </c>
      <c r="Y617" s="296">
        <v>0</v>
      </c>
      <c r="Z617" s="296" t="s">
        <v>891</v>
      </c>
      <c r="AA617" s="295" t="s">
        <v>891</v>
      </c>
      <c r="AB617" s="296">
        <v>0</v>
      </c>
      <c r="AC617" s="296"/>
      <c r="AD617" s="297" t="s">
        <v>891</v>
      </c>
      <c r="AE617" s="298" t="s">
        <v>891</v>
      </c>
      <c r="AF617" s="288">
        <v>12</v>
      </c>
      <c r="AG617" s="291">
        <v>43812</v>
      </c>
      <c r="AH617" s="291">
        <v>39944</v>
      </c>
      <c r="AI617" s="291">
        <v>43783</v>
      </c>
      <c r="AJ617" s="291" t="s">
        <v>891</v>
      </c>
      <c r="AK617" s="283"/>
    </row>
    <row r="618" spans="1:37" hidden="1" x14ac:dyDescent="0.3">
      <c r="A618" s="282">
        <v>111336</v>
      </c>
      <c r="B618" s="283" t="s">
        <v>1684</v>
      </c>
      <c r="C618" s="146" t="s">
        <v>346</v>
      </c>
      <c r="D618" s="284">
        <v>270</v>
      </c>
      <c r="E618" s="283"/>
      <c r="F618" s="283"/>
      <c r="G618" s="283" t="s">
        <v>891</v>
      </c>
      <c r="H618" s="285">
        <v>662</v>
      </c>
      <c r="I618" s="24">
        <v>103003</v>
      </c>
      <c r="J618" s="286">
        <v>270</v>
      </c>
      <c r="K618" s="285">
        <v>446</v>
      </c>
      <c r="L618" s="287">
        <v>17.009249743062693</v>
      </c>
      <c r="M618" s="288">
        <v>38.56</v>
      </c>
      <c r="N618" s="286">
        <v>10411.200000000001</v>
      </c>
      <c r="O618" s="289" t="s">
        <v>890</v>
      </c>
      <c r="P618" s="288">
        <v>0</v>
      </c>
      <c r="Q618" s="290">
        <v>0</v>
      </c>
      <c r="R618" s="291" t="s">
        <v>891</v>
      </c>
      <c r="S618" s="283" t="s">
        <v>1376</v>
      </c>
      <c r="T618" s="44">
        <v>1</v>
      </c>
      <c r="U618" s="292">
        <v>69</v>
      </c>
      <c r="V618" s="293">
        <v>17</v>
      </c>
      <c r="W618" s="294" t="s">
        <v>891</v>
      </c>
      <c r="X618" s="295" t="s">
        <v>891</v>
      </c>
      <c r="Y618" s="296">
        <v>0</v>
      </c>
      <c r="Z618" s="296" t="s">
        <v>891</v>
      </c>
      <c r="AA618" s="295" t="s">
        <v>891</v>
      </c>
      <c r="AB618" s="296">
        <v>0</v>
      </c>
      <c r="AC618" s="296"/>
      <c r="AD618" s="297" t="s">
        <v>891</v>
      </c>
      <c r="AE618" s="298" t="s">
        <v>891</v>
      </c>
      <c r="AF618" s="288">
        <v>156</v>
      </c>
      <c r="AG618" s="291">
        <v>45163</v>
      </c>
      <c r="AH618" s="291">
        <v>39981</v>
      </c>
      <c r="AI618" s="291">
        <v>45156</v>
      </c>
      <c r="AJ618" s="291" t="s">
        <v>891</v>
      </c>
      <c r="AK618" s="283"/>
    </row>
    <row r="619" spans="1:37" hidden="1" x14ac:dyDescent="0.3">
      <c r="A619" s="282">
        <v>111524</v>
      </c>
      <c r="B619" s="283" t="s">
        <v>1685</v>
      </c>
      <c r="C619" s="146" t="s">
        <v>264</v>
      </c>
      <c r="D619" s="284">
        <v>40</v>
      </c>
      <c r="E619" s="283"/>
      <c r="F619" s="283"/>
      <c r="G619" s="283" t="s">
        <v>891</v>
      </c>
      <c r="H619" s="285">
        <v>177</v>
      </c>
      <c r="I619" s="24">
        <v>103003</v>
      </c>
      <c r="J619" s="286">
        <v>40</v>
      </c>
      <c r="K619" s="285">
        <v>276</v>
      </c>
      <c r="L619" s="287">
        <v>6</v>
      </c>
      <c r="M619" s="288">
        <v>354</v>
      </c>
      <c r="N619" s="286">
        <v>14160</v>
      </c>
      <c r="O619" s="289" t="s">
        <v>890</v>
      </c>
      <c r="P619" s="288">
        <v>0</v>
      </c>
      <c r="Q619" s="290">
        <v>0</v>
      </c>
      <c r="R619" s="291" t="s">
        <v>891</v>
      </c>
      <c r="S619" s="283" t="s">
        <v>1021</v>
      </c>
      <c r="T619" s="44">
        <v>1</v>
      </c>
      <c r="U619" s="292">
        <v>61</v>
      </c>
      <c r="V619" s="293">
        <v>14</v>
      </c>
      <c r="W619" s="294" t="s">
        <v>891</v>
      </c>
      <c r="X619" s="295" t="s">
        <v>891</v>
      </c>
      <c r="Y619" s="296">
        <v>0</v>
      </c>
      <c r="Z619" s="296" t="s">
        <v>891</v>
      </c>
      <c r="AA619" s="295" t="s">
        <v>891</v>
      </c>
      <c r="AB619" s="296">
        <v>0</v>
      </c>
      <c r="AC619" s="296"/>
      <c r="AD619" s="297" t="s">
        <v>891</v>
      </c>
      <c r="AE619" s="298" t="s">
        <v>891</v>
      </c>
      <c r="AF619" s="288">
        <v>118</v>
      </c>
      <c r="AG619" s="291">
        <v>45166</v>
      </c>
      <c r="AH619" s="291">
        <v>39988</v>
      </c>
      <c r="AI619" s="291">
        <v>45145</v>
      </c>
      <c r="AJ619" s="291" t="s">
        <v>891</v>
      </c>
      <c r="AK619" s="283"/>
    </row>
    <row r="620" spans="1:37" hidden="1" x14ac:dyDescent="0.3">
      <c r="A620" s="282">
        <v>111806</v>
      </c>
      <c r="B620" s="283" t="s">
        <v>1686</v>
      </c>
      <c r="C620" s="146" t="s">
        <v>264</v>
      </c>
      <c r="D620" s="284">
        <v>2.1</v>
      </c>
      <c r="E620" s="283"/>
      <c r="F620" s="283"/>
      <c r="G620" s="283" t="s">
        <v>891</v>
      </c>
      <c r="H620" s="285">
        <v>0</v>
      </c>
      <c r="I620" s="24">
        <v>103003</v>
      </c>
      <c r="J620" s="286">
        <v>2.1</v>
      </c>
      <c r="K620" s="285">
        <v>1341</v>
      </c>
      <c r="L620" s="287">
        <v>0</v>
      </c>
      <c r="M620" s="288">
        <v>25</v>
      </c>
      <c r="N620" s="286">
        <v>52.5</v>
      </c>
      <c r="O620" s="289" t="s">
        <v>890</v>
      </c>
      <c r="P620" s="288">
        <v>0</v>
      </c>
      <c r="Q620" s="290">
        <v>0</v>
      </c>
      <c r="R620" s="291" t="s">
        <v>891</v>
      </c>
      <c r="S620" s="283" t="s">
        <v>996</v>
      </c>
      <c r="T620" s="44">
        <v>1</v>
      </c>
      <c r="U620" s="292">
        <v>55</v>
      </c>
      <c r="V620" s="293">
        <v>32</v>
      </c>
      <c r="W620" s="294">
        <v>10087</v>
      </c>
      <c r="X620" s="295">
        <v>2023</v>
      </c>
      <c r="Y620" s="296">
        <v>2000</v>
      </c>
      <c r="Z620" s="296" t="s">
        <v>891</v>
      </c>
      <c r="AA620" s="295" t="s">
        <v>891</v>
      </c>
      <c r="AB620" s="296">
        <v>0</v>
      </c>
      <c r="AC620" s="296"/>
      <c r="AD620" s="297" t="s">
        <v>891</v>
      </c>
      <c r="AE620" s="298" t="s">
        <v>891</v>
      </c>
      <c r="AF620" s="288">
        <v>450</v>
      </c>
      <c r="AG620" s="291">
        <v>44631</v>
      </c>
      <c r="AH620" s="291">
        <v>40011</v>
      </c>
      <c r="AI620" s="291">
        <v>44616</v>
      </c>
      <c r="AJ620" s="291" t="s">
        <v>891</v>
      </c>
      <c r="AK620" s="283"/>
    </row>
    <row r="621" spans="1:37" hidden="1" x14ac:dyDescent="0.3">
      <c r="A621" s="282">
        <v>111841</v>
      </c>
      <c r="B621" s="283" t="s">
        <v>1687</v>
      </c>
      <c r="C621" s="146" t="s">
        <v>31</v>
      </c>
      <c r="D621" s="284">
        <v>379.88</v>
      </c>
      <c r="E621" s="283"/>
      <c r="F621" s="283"/>
      <c r="G621" s="283" t="s">
        <v>891</v>
      </c>
      <c r="H621" s="285">
        <v>21</v>
      </c>
      <c r="I621" s="24">
        <v>103003</v>
      </c>
      <c r="J621" s="286">
        <v>379.88</v>
      </c>
      <c r="K621" s="285">
        <v>7</v>
      </c>
      <c r="L621" s="287">
        <v>36.206896551724135</v>
      </c>
      <c r="M621" s="288">
        <v>0</v>
      </c>
      <c r="N621" s="286">
        <v>0</v>
      </c>
      <c r="O621" s="289" t="s">
        <v>890</v>
      </c>
      <c r="P621" s="288">
        <v>0</v>
      </c>
      <c r="Q621" s="290">
        <v>0</v>
      </c>
      <c r="R621" s="291" t="s">
        <v>891</v>
      </c>
      <c r="S621" s="283" t="s">
        <v>1661</v>
      </c>
      <c r="T621" s="44">
        <v>1</v>
      </c>
      <c r="U621" s="292">
        <v>55</v>
      </c>
      <c r="V621" s="293">
        <v>30</v>
      </c>
      <c r="W621" s="294" t="s">
        <v>891</v>
      </c>
      <c r="X621" s="295" t="s">
        <v>891</v>
      </c>
      <c r="Y621" s="296">
        <v>0</v>
      </c>
      <c r="Z621" s="296" t="s">
        <v>891</v>
      </c>
      <c r="AA621" s="295" t="s">
        <v>891</v>
      </c>
      <c r="AB621" s="296">
        <v>0</v>
      </c>
      <c r="AC621" s="296"/>
      <c r="AD621" s="297" t="s">
        <v>891</v>
      </c>
      <c r="AE621" s="298" t="s">
        <v>891</v>
      </c>
      <c r="AF621" s="288">
        <v>2</v>
      </c>
      <c r="AG621" s="291">
        <v>44043</v>
      </c>
      <c r="AH621" s="291">
        <v>40015</v>
      </c>
      <c r="AI621" s="291">
        <v>44028</v>
      </c>
      <c r="AJ621" s="291" t="s">
        <v>891</v>
      </c>
      <c r="AK621" s="283"/>
    </row>
    <row r="622" spans="1:37" hidden="1" x14ac:dyDescent="0.3">
      <c r="A622" s="282">
        <v>112109</v>
      </c>
      <c r="B622" s="283" t="s">
        <v>1688</v>
      </c>
      <c r="C622" s="146" t="s">
        <v>336</v>
      </c>
      <c r="D622" s="284">
        <v>5.5</v>
      </c>
      <c r="E622" s="283"/>
      <c r="F622" s="283"/>
      <c r="G622" s="283" t="s">
        <v>891</v>
      </c>
      <c r="H622" s="285">
        <v>20107</v>
      </c>
      <c r="I622" s="24">
        <v>103003</v>
      </c>
      <c r="J622" s="286">
        <v>5.5</v>
      </c>
      <c r="K622" s="285">
        <v>12963</v>
      </c>
      <c r="L622" s="287">
        <v>14.322959332682732</v>
      </c>
      <c r="M622" s="288">
        <v>5161.9399999999996</v>
      </c>
      <c r="N622" s="286">
        <v>28390.67</v>
      </c>
      <c r="O622" s="289" t="s">
        <v>890</v>
      </c>
      <c r="P622" s="288">
        <v>0</v>
      </c>
      <c r="Q622" s="290">
        <v>0</v>
      </c>
      <c r="R622" s="291" t="s">
        <v>891</v>
      </c>
      <c r="S622" s="283" t="s">
        <v>1446</v>
      </c>
      <c r="T622" s="44">
        <v>1</v>
      </c>
      <c r="U622" s="292">
        <v>72</v>
      </c>
      <c r="V622" s="293">
        <v>8</v>
      </c>
      <c r="W622" s="294" t="s">
        <v>891</v>
      </c>
      <c r="X622" s="295" t="s">
        <v>891</v>
      </c>
      <c r="Y622" s="296">
        <v>0</v>
      </c>
      <c r="Z622" s="296" t="s">
        <v>891</v>
      </c>
      <c r="AA622" s="295" t="s">
        <v>891</v>
      </c>
      <c r="AB622" s="296">
        <v>0</v>
      </c>
      <c r="AC622" s="296"/>
      <c r="AD622" s="297" t="s">
        <v>891</v>
      </c>
      <c r="AE622" s="298" t="s">
        <v>891</v>
      </c>
      <c r="AF622" s="288">
        <v>5616</v>
      </c>
      <c r="AG622" s="291">
        <v>44886</v>
      </c>
      <c r="AH622" s="291">
        <v>40043</v>
      </c>
      <c r="AI622" s="291">
        <v>44854</v>
      </c>
      <c r="AJ622" s="291" t="s">
        <v>891</v>
      </c>
      <c r="AK622" s="283"/>
    </row>
    <row r="623" spans="1:37" hidden="1" x14ac:dyDescent="0.3">
      <c r="A623" s="282">
        <v>112154</v>
      </c>
      <c r="B623" s="283" t="s">
        <v>1689</v>
      </c>
      <c r="C623" s="146" t="s">
        <v>31</v>
      </c>
      <c r="D623" s="284">
        <v>6</v>
      </c>
      <c r="E623" s="283"/>
      <c r="F623" s="283"/>
      <c r="G623" s="283" t="s">
        <v>891</v>
      </c>
      <c r="H623" s="285">
        <v>23</v>
      </c>
      <c r="I623" s="24">
        <v>103003</v>
      </c>
      <c r="J623" s="286">
        <v>6</v>
      </c>
      <c r="K623" s="285">
        <v>359</v>
      </c>
      <c r="L623" s="287">
        <v>0.65100481177469582</v>
      </c>
      <c r="M623" s="288">
        <v>12.94</v>
      </c>
      <c r="N623" s="286">
        <v>77.64</v>
      </c>
      <c r="O623" s="289" t="s">
        <v>890</v>
      </c>
      <c r="P623" s="288">
        <v>0</v>
      </c>
      <c r="Q623" s="290">
        <v>0</v>
      </c>
      <c r="R623" s="291" t="s">
        <v>891</v>
      </c>
      <c r="S623" s="283" t="s">
        <v>1690</v>
      </c>
      <c r="T623" s="44">
        <v>1</v>
      </c>
      <c r="U623" s="292">
        <v>55</v>
      </c>
      <c r="V623" s="293">
        <v>37</v>
      </c>
      <c r="W623" s="294">
        <v>10083</v>
      </c>
      <c r="X623" s="295">
        <v>2023</v>
      </c>
      <c r="Y623" s="296">
        <v>600</v>
      </c>
      <c r="Z623" s="296" t="s">
        <v>891</v>
      </c>
      <c r="AA623" s="295" t="s">
        <v>891</v>
      </c>
      <c r="AB623" s="296">
        <v>0</v>
      </c>
      <c r="AC623" s="296"/>
      <c r="AD623" s="297" t="s">
        <v>891</v>
      </c>
      <c r="AE623" s="298" t="s">
        <v>891</v>
      </c>
      <c r="AF623" s="288">
        <v>142</v>
      </c>
      <c r="AG623" s="291">
        <v>44544</v>
      </c>
      <c r="AH623" s="291">
        <v>40045</v>
      </c>
      <c r="AI623" s="291">
        <v>45077</v>
      </c>
      <c r="AJ623" s="291" t="s">
        <v>891</v>
      </c>
      <c r="AK623" s="283"/>
    </row>
    <row r="624" spans="1:37" hidden="1" x14ac:dyDescent="0.3">
      <c r="A624" s="282">
        <v>112155</v>
      </c>
      <c r="B624" s="283" t="s">
        <v>1691</v>
      </c>
      <c r="C624" s="146" t="s">
        <v>31</v>
      </c>
      <c r="D624" s="284">
        <v>10.5</v>
      </c>
      <c r="E624" s="283"/>
      <c r="F624" s="283"/>
      <c r="G624" s="283" t="s">
        <v>891</v>
      </c>
      <c r="H624" s="285">
        <v>0</v>
      </c>
      <c r="I624" s="24">
        <v>103003</v>
      </c>
      <c r="J624" s="286">
        <v>10.5</v>
      </c>
      <c r="K624" s="285">
        <v>252</v>
      </c>
      <c r="L624" s="287">
        <v>0</v>
      </c>
      <c r="M624" s="288">
        <v>292.94</v>
      </c>
      <c r="N624" s="286">
        <v>3075.87</v>
      </c>
      <c r="O624" s="289" t="s">
        <v>890</v>
      </c>
      <c r="P624" s="288">
        <v>0</v>
      </c>
      <c r="Q624" s="290">
        <v>0</v>
      </c>
      <c r="R624" s="291" t="s">
        <v>891</v>
      </c>
      <c r="S624" s="283" t="s">
        <v>1690</v>
      </c>
      <c r="T624" s="44">
        <v>1</v>
      </c>
      <c r="U624" s="292">
        <v>55</v>
      </c>
      <c r="V624" s="293">
        <v>37</v>
      </c>
      <c r="W624" s="294">
        <v>9003</v>
      </c>
      <c r="X624" s="295">
        <v>2023</v>
      </c>
      <c r="Y624" s="296">
        <v>100</v>
      </c>
      <c r="Z624" s="296" t="s">
        <v>891</v>
      </c>
      <c r="AA624" s="295" t="s">
        <v>891</v>
      </c>
      <c r="AB624" s="296">
        <v>0</v>
      </c>
      <c r="AC624" s="296"/>
      <c r="AD624" s="297" t="s">
        <v>891</v>
      </c>
      <c r="AE624" s="298" t="s">
        <v>891</v>
      </c>
      <c r="AF624" s="288">
        <v>88</v>
      </c>
      <c r="AG624" s="291">
        <v>44951</v>
      </c>
      <c r="AH624" s="291">
        <v>40045</v>
      </c>
      <c r="AI624" s="291">
        <v>45077</v>
      </c>
      <c r="AJ624" s="291" t="s">
        <v>891</v>
      </c>
      <c r="AK624" s="283"/>
    </row>
    <row r="625" spans="1:37" hidden="1" x14ac:dyDescent="0.3">
      <c r="A625" s="282">
        <v>112156</v>
      </c>
      <c r="B625" s="283" t="s">
        <v>1692</v>
      </c>
      <c r="C625" s="146" t="s">
        <v>31</v>
      </c>
      <c r="D625" s="284">
        <v>3.8</v>
      </c>
      <c r="E625" s="283"/>
      <c r="F625" s="283"/>
      <c r="G625" s="283" t="s">
        <v>891</v>
      </c>
      <c r="H625" s="285">
        <v>113</v>
      </c>
      <c r="I625" s="24">
        <v>103003</v>
      </c>
      <c r="J625" s="286">
        <v>3.8</v>
      </c>
      <c r="K625" s="285">
        <v>445</v>
      </c>
      <c r="L625" s="287">
        <v>2.456521739130435</v>
      </c>
      <c r="M625" s="288">
        <v>515</v>
      </c>
      <c r="N625" s="286">
        <v>1957</v>
      </c>
      <c r="O625" s="289" t="s">
        <v>890</v>
      </c>
      <c r="P625" s="288">
        <v>0</v>
      </c>
      <c r="Q625" s="290">
        <v>0</v>
      </c>
      <c r="R625" s="291" t="s">
        <v>891</v>
      </c>
      <c r="S625" s="283" t="s">
        <v>1690</v>
      </c>
      <c r="T625" s="44">
        <v>1</v>
      </c>
      <c r="U625" s="292">
        <v>55</v>
      </c>
      <c r="V625" s="293">
        <v>37</v>
      </c>
      <c r="W625" s="294">
        <v>2649</v>
      </c>
      <c r="X625" s="295">
        <v>2023</v>
      </c>
      <c r="Y625" s="296">
        <v>200</v>
      </c>
      <c r="Z625" s="296" t="s">
        <v>891</v>
      </c>
      <c r="AA625" s="295" t="s">
        <v>891</v>
      </c>
      <c r="AB625" s="296">
        <v>0</v>
      </c>
      <c r="AC625" s="296"/>
      <c r="AD625" s="297" t="s">
        <v>891</v>
      </c>
      <c r="AE625" s="298" t="s">
        <v>891</v>
      </c>
      <c r="AF625" s="288">
        <v>184</v>
      </c>
      <c r="AG625" s="291">
        <v>44855</v>
      </c>
      <c r="AH625" s="291">
        <v>40045</v>
      </c>
      <c r="AI625" s="291">
        <v>44845</v>
      </c>
      <c r="AJ625" s="291" t="s">
        <v>891</v>
      </c>
      <c r="AK625" s="283"/>
    </row>
    <row r="626" spans="1:37" hidden="1" x14ac:dyDescent="0.3">
      <c r="A626" s="282">
        <v>112157</v>
      </c>
      <c r="B626" s="283" t="s">
        <v>1693</v>
      </c>
      <c r="C626" s="146" t="s">
        <v>31</v>
      </c>
      <c r="D626" s="284">
        <v>5.69</v>
      </c>
      <c r="E626" s="283"/>
      <c r="F626" s="283"/>
      <c r="G626" s="283" t="s">
        <v>891</v>
      </c>
      <c r="H626" s="285">
        <v>53</v>
      </c>
      <c r="I626" s="24">
        <v>103003</v>
      </c>
      <c r="J626" s="286">
        <v>5.69</v>
      </c>
      <c r="K626" s="285">
        <v>64</v>
      </c>
      <c r="L626" s="287">
        <v>9.9437148217636029</v>
      </c>
      <c r="M626" s="288">
        <v>42.94</v>
      </c>
      <c r="N626" s="286">
        <v>244.32859999999999</v>
      </c>
      <c r="O626" s="289" t="s">
        <v>890</v>
      </c>
      <c r="P626" s="288">
        <v>0</v>
      </c>
      <c r="Q626" s="290">
        <v>0</v>
      </c>
      <c r="R626" s="291" t="s">
        <v>891</v>
      </c>
      <c r="S626" s="283" t="s">
        <v>1690</v>
      </c>
      <c r="T626" s="44">
        <v>1</v>
      </c>
      <c r="U626" s="292">
        <v>55</v>
      </c>
      <c r="V626" s="293">
        <v>37</v>
      </c>
      <c r="W626" s="294" t="s">
        <v>891</v>
      </c>
      <c r="X626" s="295" t="s">
        <v>891</v>
      </c>
      <c r="Y626" s="296">
        <v>0</v>
      </c>
      <c r="Z626" s="296" t="s">
        <v>891</v>
      </c>
      <c r="AA626" s="295" t="s">
        <v>891</v>
      </c>
      <c r="AB626" s="296">
        <v>0</v>
      </c>
      <c r="AC626" s="296"/>
      <c r="AD626" s="297" t="s">
        <v>891</v>
      </c>
      <c r="AE626" s="298" t="s">
        <v>891</v>
      </c>
      <c r="AF626" s="288">
        <v>22</v>
      </c>
      <c r="AG626" s="291">
        <v>44224</v>
      </c>
      <c r="AH626" s="291">
        <v>40045</v>
      </c>
      <c r="AI626" s="291">
        <v>44725</v>
      </c>
      <c r="AJ626" s="291" t="s">
        <v>891</v>
      </c>
      <c r="AK626" s="283"/>
    </row>
    <row r="627" spans="1:37" hidden="1" x14ac:dyDescent="0.3">
      <c r="A627" s="282">
        <v>112158</v>
      </c>
      <c r="B627" s="283" t="s">
        <v>1694</v>
      </c>
      <c r="C627" s="146" t="s">
        <v>31</v>
      </c>
      <c r="D627" s="284">
        <v>9.49</v>
      </c>
      <c r="E627" s="283"/>
      <c r="F627" s="283"/>
      <c r="G627" s="283" t="s">
        <v>891</v>
      </c>
      <c r="H627" s="285">
        <v>198</v>
      </c>
      <c r="I627" s="24">
        <v>103003</v>
      </c>
      <c r="J627" s="286">
        <v>9.49</v>
      </c>
      <c r="K627" s="285">
        <v>122</v>
      </c>
      <c r="L627" s="287">
        <v>14.666666666666668</v>
      </c>
      <c r="M627" s="288">
        <v>45</v>
      </c>
      <c r="N627" s="286">
        <v>427.05</v>
      </c>
      <c r="O627" s="289" t="s">
        <v>890</v>
      </c>
      <c r="P627" s="288">
        <v>0</v>
      </c>
      <c r="Q627" s="290">
        <v>0</v>
      </c>
      <c r="R627" s="291" t="s">
        <v>891</v>
      </c>
      <c r="S627" s="283" t="s">
        <v>993</v>
      </c>
      <c r="T627" s="44">
        <v>1</v>
      </c>
      <c r="U627" s="292">
        <v>55</v>
      </c>
      <c r="V627" s="293">
        <v>7</v>
      </c>
      <c r="W627" s="294" t="s">
        <v>891</v>
      </c>
      <c r="X627" s="295" t="s">
        <v>891</v>
      </c>
      <c r="Y627" s="296">
        <v>0</v>
      </c>
      <c r="Z627" s="296" t="s">
        <v>891</v>
      </c>
      <c r="AA627" s="295" t="s">
        <v>891</v>
      </c>
      <c r="AB627" s="296">
        <v>0</v>
      </c>
      <c r="AC627" s="296"/>
      <c r="AD627" s="297" t="s">
        <v>891</v>
      </c>
      <c r="AE627" s="298" t="s">
        <v>891</v>
      </c>
      <c r="AF627" s="288">
        <v>54</v>
      </c>
      <c r="AG627" s="291">
        <v>44544</v>
      </c>
      <c r="AH627" s="291">
        <v>40045</v>
      </c>
      <c r="AI627" s="291">
        <v>44516</v>
      </c>
      <c r="AJ627" s="291" t="s">
        <v>891</v>
      </c>
      <c r="AK627" s="283"/>
    </row>
    <row r="628" spans="1:37" hidden="1" x14ac:dyDescent="0.3">
      <c r="A628" s="282">
        <v>112159</v>
      </c>
      <c r="B628" s="283" t="s">
        <v>1695</v>
      </c>
      <c r="C628" s="146" t="s">
        <v>31</v>
      </c>
      <c r="D628" s="284">
        <v>17.48</v>
      </c>
      <c r="E628" s="283"/>
      <c r="F628" s="283"/>
      <c r="G628" s="283" t="s">
        <v>891</v>
      </c>
      <c r="H628" s="285">
        <v>306</v>
      </c>
      <c r="I628" s="24">
        <v>103003</v>
      </c>
      <c r="J628" s="286">
        <v>17.48</v>
      </c>
      <c r="K628" s="285">
        <v>52</v>
      </c>
      <c r="L628" s="287">
        <v>70.669745958429559</v>
      </c>
      <c r="M628" s="288">
        <v>0</v>
      </c>
      <c r="N628" s="286">
        <v>0</v>
      </c>
      <c r="O628" s="289" t="s">
        <v>890</v>
      </c>
      <c r="P628" s="288">
        <v>0</v>
      </c>
      <c r="Q628" s="290">
        <v>0</v>
      </c>
      <c r="R628" s="291" t="s">
        <v>891</v>
      </c>
      <c r="S628" s="283" t="s">
        <v>993</v>
      </c>
      <c r="T628" s="44">
        <v>1</v>
      </c>
      <c r="U628" s="292">
        <v>55</v>
      </c>
      <c r="V628" s="293">
        <v>7</v>
      </c>
      <c r="W628" s="294" t="s">
        <v>891</v>
      </c>
      <c r="X628" s="295" t="s">
        <v>891</v>
      </c>
      <c r="Y628" s="296">
        <v>0</v>
      </c>
      <c r="Z628" s="296" t="s">
        <v>891</v>
      </c>
      <c r="AA628" s="295" t="s">
        <v>891</v>
      </c>
      <c r="AB628" s="296">
        <v>0</v>
      </c>
      <c r="AC628" s="296"/>
      <c r="AD628" s="297" t="s">
        <v>891</v>
      </c>
      <c r="AE628" s="298" t="s">
        <v>891</v>
      </c>
      <c r="AF628" s="288">
        <v>18</v>
      </c>
      <c r="AG628" s="291">
        <v>44544</v>
      </c>
      <c r="AH628" s="291">
        <v>40045</v>
      </c>
      <c r="AI628" s="291">
        <v>44516</v>
      </c>
      <c r="AJ628" s="291" t="s">
        <v>891</v>
      </c>
      <c r="AK628" s="283"/>
    </row>
    <row r="629" spans="1:37" hidden="1" x14ac:dyDescent="0.3">
      <c r="A629" s="282">
        <v>112162</v>
      </c>
      <c r="B629" s="283" t="s">
        <v>1696</v>
      </c>
      <c r="C629" s="146" t="s">
        <v>31</v>
      </c>
      <c r="D629" s="284">
        <v>4.4000000000000004</v>
      </c>
      <c r="E629" s="283"/>
      <c r="F629" s="283"/>
      <c r="G629" s="283" t="s">
        <v>891</v>
      </c>
      <c r="H629" s="285">
        <v>163</v>
      </c>
      <c r="I629" s="24">
        <v>103003</v>
      </c>
      <c r="J629" s="286">
        <v>4.4000000000000004</v>
      </c>
      <c r="K629" s="285">
        <v>97</v>
      </c>
      <c r="L629" s="287">
        <v>20.17326732673267</v>
      </c>
      <c r="M629" s="288">
        <v>0</v>
      </c>
      <c r="N629" s="286">
        <v>0</v>
      </c>
      <c r="O629" s="289" t="s">
        <v>890</v>
      </c>
      <c r="P629" s="288">
        <v>0</v>
      </c>
      <c r="Q629" s="290">
        <v>0</v>
      </c>
      <c r="R629" s="291" t="s">
        <v>891</v>
      </c>
      <c r="S629" s="283" t="s">
        <v>993</v>
      </c>
      <c r="T629" s="44">
        <v>1</v>
      </c>
      <c r="U629" s="292">
        <v>55</v>
      </c>
      <c r="V629" s="293">
        <v>7</v>
      </c>
      <c r="W629" s="294">
        <v>2442</v>
      </c>
      <c r="X629" s="295">
        <v>2023</v>
      </c>
      <c r="Y629" s="296">
        <v>100</v>
      </c>
      <c r="Z629" s="296" t="s">
        <v>891</v>
      </c>
      <c r="AA629" s="295" t="s">
        <v>891</v>
      </c>
      <c r="AB629" s="296">
        <v>0</v>
      </c>
      <c r="AC629" s="296"/>
      <c r="AD629" s="297" t="s">
        <v>891</v>
      </c>
      <c r="AE629" s="298" t="s">
        <v>891</v>
      </c>
      <c r="AF629" s="288">
        <v>32</v>
      </c>
      <c r="AG629" s="291">
        <v>44638</v>
      </c>
      <c r="AH629" s="291">
        <v>40045</v>
      </c>
      <c r="AI629" s="291">
        <v>44616</v>
      </c>
      <c r="AJ629" s="291" t="s">
        <v>891</v>
      </c>
      <c r="AK629" s="283"/>
    </row>
    <row r="630" spans="1:37" hidden="1" x14ac:dyDescent="0.3">
      <c r="A630" s="282">
        <v>112163</v>
      </c>
      <c r="B630" s="283" t="s">
        <v>1697</v>
      </c>
      <c r="C630" s="146" t="s">
        <v>31</v>
      </c>
      <c r="D630" s="284">
        <v>5.5</v>
      </c>
      <c r="E630" s="283"/>
      <c r="F630" s="283"/>
      <c r="G630" s="283" t="s">
        <v>891</v>
      </c>
      <c r="H630" s="285">
        <v>139</v>
      </c>
      <c r="I630" s="24">
        <v>103003</v>
      </c>
      <c r="J630" s="286">
        <v>5.5</v>
      </c>
      <c r="K630" s="285">
        <v>598</v>
      </c>
      <c r="L630" s="287">
        <v>2.1440691038099646</v>
      </c>
      <c r="M630" s="288">
        <v>27.94</v>
      </c>
      <c r="N630" s="286">
        <v>153.66999999999999</v>
      </c>
      <c r="O630" s="289" t="s">
        <v>890</v>
      </c>
      <c r="P630" s="288">
        <v>0</v>
      </c>
      <c r="Q630" s="290">
        <v>0</v>
      </c>
      <c r="R630" s="291" t="s">
        <v>891</v>
      </c>
      <c r="S630" s="283" t="s">
        <v>993</v>
      </c>
      <c r="T630" s="44">
        <v>1</v>
      </c>
      <c r="U630" s="292">
        <v>55</v>
      </c>
      <c r="V630" s="293">
        <v>7</v>
      </c>
      <c r="W630" s="294">
        <v>10087</v>
      </c>
      <c r="X630" s="295">
        <v>2023</v>
      </c>
      <c r="Y630" s="296">
        <v>1000</v>
      </c>
      <c r="Z630" s="296" t="s">
        <v>891</v>
      </c>
      <c r="AA630" s="295" t="s">
        <v>891</v>
      </c>
      <c r="AB630" s="296">
        <v>0</v>
      </c>
      <c r="AC630" s="296"/>
      <c r="AD630" s="297" t="s">
        <v>891</v>
      </c>
      <c r="AE630" s="298" t="s">
        <v>891</v>
      </c>
      <c r="AF630" s="288">
        <v>260</v>
      </c>
      <c r="AG630" s="291">
        <v>44638</v>
      </c>
      <c r="AH630" s="291">
        <v>40045</v>
      </c>
      <c r="AI630" s="291">
        <v>45077</v>
      </c>
      <c r="AJ630" s="291" t="s">
        <v>891</v>
      </c>
      <c r="AK630" s="283"/>
    </row>
    <row r="631" spans="1:37" hidden="1" x14ac:dyDescent="0.3">
      <c r="A631" s="282">
        <v>112494</v>
      </c>
      <c r="B631" s="283" t="s">
        <v>1698</v>
      </c>
      <c r="C631" s="146" t="s">
        <v>31</v>
      </c>
      <c r="D631" s="284">
        <v>4.8</v>
      </c>
      <c r="E631" s="283"/>
      <c r="F631" s="283"/>
      <c r="G631" s="283" t="s">
        <v>891</v>
      </c>
      <c r="H631" s="285">
        <v>376</v>
      </c>
      <c r="I631" s="24">
        <v>103003</v>
      </c>
      <c r="J631" s="286">
        <v>4.8</v>
      </c>
      <c r="K631" s="285">
        <v>62</v>
      </c>
      <c r="L631" s="287">
        <v>72.727272727272734</v>
      </c>
      <c r="M631" s="288">
        <v>0</v>
      </c>
      <c r="N631" s="286">
        <v>0</v>
      </c>
      <c r="O631" s="289" t="s">
        <v>890</v>
      </c>
      <c r="P631" s="288">
        <v>0</v>
      </c>
      <c r="Q631" s="290">
        <v>0</v>
      </c>
      <c r="R631" s="291" t="s">
        <v>891</v>
      </c>
      <c r="S631" s="283" t="s">
        <v>1108</v>
      </c>
      <c r="T631" s="44">
        <v>1</v>
      </c>
      <c r="U631" s="292">
        <v>55</v>
      </c>
      <c r="V631" s="293">
        <v>35</v>
      </c>
      <c r="W631" s="294" t="s">
        <v>891</v>
      </c>
      <c r="X631" s="295" t="s">
        <v>891</v>
      </c>
      <c r="Y631" s="296">
        <v>0</v>
      </c>
      <c r="Z631" s="296" t="s">
        <v>891</v>
      </c>
      <c r="AA631" s="295" t="s">
        <v>891</v>
      </c>
      <c r="AB631" s="296">
        <v>0</v>
      </c>
      <c r="AC631" s="296"/>
      <c r="AD631" s="297" t="s">
        <v>891</v>
      </c>
      <c r="AE631" s="298" t="s">
        <v>891</v>
      </c>
      <c r="AF631" s="288">
        <v>20</v>
      </c>
      <c r="AG631" s="291">
        <v>44536</v>
      </c>
      <c r="AH631" s="291">
        <v>40064</v>
      </c>
      <c r="AI631" s="291">
        <v>44516</v>
      </c>
      <c r="AJ631" s="291" t="s">
        <v>891</v>
      </c>
      <c r="AK631" s="283"/>
    </row>
    <row r="632" spans="1:37" hidden="1" x14ac:dyDescent="0.3">
      <c r="A632" s="282">
        <v>113238</v>
      </c>
      <c r="B632" s="283" t="s">
        <v>1699</v>
      </c>
      <c r="C632" s="146" t="s">
        <v>1608</v>
      </c>
      <c r="D632" s="284">
        <v>1166.6600000000001</v>
      </c>
      <c r="E632" s="283"/>
      <c r="F632" s="283"/>
      <c r="G632" s="283" t="s">
        <v>891</v>
      </c>
      <c r="H632" s="285">
        <v>49</v>
      </c>
      <c r="I632" s="24">
        <v>103003</v>
      </c>
      <c r="J632" s="286">
        <v>1166.6600000000001</v>
      </c>
      <c r="K632" s="285">
        <v>14</v>
      </c>
      <c r="L632" s="287">
        <v>36.842105263157897</v>
      </c>
      <c r="M632" s="288">
        <v>0</v>
      </c>
      <c r="N632" s="286">
        <v>0</v>
      </c>
      <c r="O632" s="289" t="s">
        <v>890</v>
      </c>
      <c r="P632" s="288">
        <v>0</v>
      </c>
      <c r="Q632" s="290">
        <v>0</v>
      </c>
      <c r="R632" s="291" t="s">
        <v>891</v>
      </c>
      <c r="S632" s="283" t="s">
        <v>1081</v>
      </c>
      <c r="T632" s="44">
        <v>1</v>
      </c>
      <c r="U632" s="292">
        <v>55</v>
      </c>
      <c r="V632" s="293">
        <v>27</v>
      </c>
      <c r="W632" s="294" t="s">
        <v>891</v>
      </c>
      <c r="X632" s="295" t="s">
        <v>891</v>
      </c>
      <c r="Y632" s="296">
        <v>0</v>
      </c>
      <c r="Z632" s="296" t="s">
        <v>891</v>
      </c>
      <c r="AA632" s="295" t="s">
        <v>891</v>
      </c>
      <c r="AB632" s="296">
        <v>0</v>
      </c>
      <c r="AC632" s="296"/>
      <c r="AD632" s="297" t="s">
        <v>891</v>
      </c>
      <c r="AE632" s="298" t="s">
        <v>891</v>
      </c>
      <c r="AF632" s="288">
        <v>6</v>
      </c>
      <c r="AG632" s="291">
        <v>44536</v>
      </c>
      <c r="AH632" s="291">
        <v>40113</v>
      </c>
      <c r="AI632" s="291">
        <v>44516</v>
      </c>
      <c r="AJ632" s="291" t="s">
        <v>891</v>
      </c>
      <c r="AK632" s="283"/>
    </row>
    <row r="633" spans="1:37" hidden="1" x14ac:dyDescent="0.3">
      <c r="A633" s="282">
        <v>113242</v>
      </c>
      <c r="B633" s="283" t="s">
        <v>1700</v>
      </c>
      <c r="C633" s="146" t="s">
        <v>31</v>
      </c>
      <c r="D633" s="284">
        <v>6.25</v>
      </c>
      <c r="E633" s="283"/>
      <c r="F633" s="283"/>
      <c r="G633" s="283" t="s">
        <v>891</v>
      </c>
      <c r="H633" s="285">
        <v>100</v>
      </c>
      <c r="I633" s="24">
        <v>103003</v>
      </c>
      <c r="J633" s="286">
        <v>6.25</v>
      </c>
      <c r="K633" s="285">
        <v>59</v>
      </c>
      <c r="L633" s="287">
        <v>20.325203252032519</v>
      </c>
      <c r="M633" s="288">
        <v>0</v>
      </c>
      <c r="N633" s="286">
        <v>0</v>
      </c>
      <c r="O633" s="289" t="s">
        <v>890</v>
      </c>
      <c r="P633" s="288">
        <v>0</v>
      </c>
      <c r="Q633" s="290">
        <v>0</v>
      </c>
      <c r="R633" s="291" t="s">
        <v>891</v>
      </c>
      <c r="S633" s="283" t="s">
        <v>1108</v>
      </c>
      <c r="T633" s="44">
        <v>1</v>
      </c>
      <c r="U633" s="292">
        <v>55</v>
      </c>
      <c r="V633" s="293">
        <v>35</v>
      </c>
      <c r="W633" s="294">
        <v>2956</v>
      </c>
      <c r="X633" s="295">
        <v>2023</v>
      </c>
      <c r="Y633" s="296">
        <v>50</v>
      </c>
      <c r="Z633" s="296" t="s">
        <v>891</v>
      </c>
      <c r="AA633" s="295" t="s">
        <v>891</v>
      </c>
      <c r="AB633" s="296">
        <v>0</v>
      </c>
      <c r="AC633" s="296"/>
      <c r="AD633" s="297" t="s">
        <v>891</v>
      </c>
      <c r="AE633" s="298" t="s">
        <v>891</v>
      </c>
      <c r="AF633" s="288">
        <v>20</v>
      </c>
      <c r="AG633" s="291">
        <v>44530</v>
      </c>
      <c r="AH633" s="291">
        <v>40113</v>
      </c>
      <c r="AI633" s="291">
        <v>44393</v>
      </c>
      <c r="AJ633" s="291" t="s">
        <v>891</v>
      </c>
      <c r="AK633" s="283"/>
    </row>
    <row r="634" spans="1:37" hidden="1" x14ac:dyDescent="0.3">
      <c r="A634" s="282">
        <v>113581</v>
      </c>
      <c r="B634" s="283" t="s">
        <v>1701</v>
      </c>
      <c r="C634" s="146" t="s">
        <v>264</v>
      </c>
      <c r="D634" s="284">
        <v>4.9800000000000004</v>
      </c>
      <c r="E634" s="283"/>
      <c r="F634" s="283"/>
      <c r="G634" s="283" t="s">
        <v>891</v>
      </c>
      <c r="H634" s="285">
        <v>239</v>
      </c>
      <c r="I634" s="24">
        <v>103003</v>
      </c>
      <c r="J634" s="286">
        <v>4.9800000000000004</v>
      </c>
      <c r="K634" s="285">
        <v>316</v>
      </c>
      <c r="L634" s="287">
        <v>6.8442153493699882</v>
      </c>
      <c r="M634" s="288">
        <v>0</v>
      </c>
      <c r="N634" s="286">
        <v>0</v>
      </c>
      <c r="O634" s="289" t="s">
        <v>890</v>
      </c>
      <c r="P634" s="288">
        <v>0</v>
      </c>
      <c r="Q634" s="290">
        <v>0</v>
      </c>
      <c r="R634" s="291" t="s">
        <v>891</v>
      </c>
      <c r="S634" s="283" t="s">
        <v>1017</v>
      </c>
      <c r="T634" s="44">
        <v>1</v>
      </c>
      <c r="U634" s="292">
        <v>61</v>
      </c>
      <c r="V634" s="293">
        <v>15</v>
      </c>
      <c r="W634" s="294" t="s">
        <v>891</v>
      </c>
      <c r="X634" s="295" t="s">
        <v>891</v>
      </c>
      <c r="Y634" s="296">
        <v>0</v>
      </c>
      <c r="Z634" s="296">
        <v>9632</v>
      </c>
      <c r="AA634" s="295">
        <v>2023</v>
      </c>
      <c r="AB634" s="296">
        <v>600</v>
      </c>
      <c r="AC634" s="296">
        <v>600</v>
      </c>
      <c r="AD634" s="297" t="s">
        <v>2045</v>
      </c>
      <c r="AE634" s="298">
        <v>45162</v>
      </c>
      <c r="AF634" s="288">
        <v>140</v>
      </c>
      <c r="AG634" s="291">
        <v>44956</v>
      </c>
      <c r="AH634" s="291">
        <v>40143</v>
      </c>
      <c r="AI634" s="291">
        <v>45145</v>
      </c>
      <c r="AJ634" s="291" t="s">
        <v>891</v>
      </c>
      <c r="AK634" s="283"/>
    </row>
    <row r="635" spans="1:37" hidden="1" x14ac:dyDescent="0.3">
      <c r="A635" s="282">
        <v>113634</v>
      </c>
      <c r="B635" s="283" t="s">
        <v>1702</v>
      </c>
      <c r="C635" s="146" t="s">
        <v>31</v>
      </c>
      <c r="D635" s="284">
        <v>15.25</v>
      </c>
      <c r="E635" s="283"/>
      <c r="F635" s="283"/>
      <c r="G635" s="283" t="s">
        <v>891</v>
      </c>
      <c r="H635" s="285">
        <v>63</v>
      </c>
      <c r="I635" s="24">
        <v>103003</v>
      </c>
      <c r="J635" s="286">
        <v>15.25</v>
      </c>
      <c r="K635" s="285">
        <v>4</v>
      </c>
      <c r="L635" s="287">
        <v>190.90909090909091</v>
      </c>
      <c r="M635" s="288">
        <v>0</v>
      </c>
      <c r="N635" s="286">
        <v>0</v>
      </c>
      <c r="O635" s="289" t="s">
        <v>890</v>
      </c>
      <c r="P635" s="288">
        <v>0</v>
      </c>
      <c r="Q635" s="290">
        <v>0</v>
      </c>
      <c r="R635" s="291" t="s">
        <v>891</v>
      </c>
      <c r="S635" s="283" t="s">
        <v>991</v>
      </c>
      <c r="T635" s="44">
        <v>1</v>
      </c>
      <c r="U635" s="292">
        <v>55</v>
      </c>
      <c r="V635" s="293">
        <v>31</v>
      </c>
      <c r="W635" s="294" t="s">
        <v>891</v>
      </c>
      <c r="X635" s="295" t="s">
        <v>891</v>
      </c>
      <c r="Y635" s="296">
        <v>0</v>
      </c>
      <c r="Z635" s="296" t="s">
        <v>891</v>
      </c>
      <c r="AA635" s="295" t="s">
        <v>891</v>
      </c>
      <c r="AB635" s="296">
        <v>0</v>
      </c>
      <c r="AC635" s="296"/>
      <c r="AD635" s="297" t="s">
        <v>891</v>
      </c>
      <c r="AE635" s="298" t="s">
        <v>891</v>
      </c>
      <c r="AF635" s="288">
        <v>2</v>
      </c>
      <c r="AG635" s="291">
        <v>43916</v>
      </c>
      <c r="AH635" s="291">
        <v>40150</v>
      </c>
      <c r="AI635" s="291">
        <v>43865</v>
      </c>
      <c r="AJ635" s="291" t="s">
        <v>891</v>
      </c>
      <c r="AK635" s="283"/>
    </row>
    <row r="636" spans="1:37" hidden="1" x14ac:dyDescent="0.3">
      <c r="A636" s="282">
        <v>113846</v>
      </c>
      <c r="B636" s="283" t="s">
        <v>1703</v>
      </c>
      <c r="C636" s="146" t="s">
        <v>612</v>
      </c>
      <c r="D636" s="284">
        <v>2.93</v>
      </c>
      <c r="E636" s="283"/>
      <c r="F636" s="283"/>
      <c r="G636" s="283" t="s">
        <v>891</v>
      </c>
      <c r="H636" s="285">
        <v>895</v>
      </c>
      <c r="I636" s="24">
        <v>103003</v>
      </c>
      <c r="J636" s="286">
        <v>2.93</v>
      </c>
      <c r="K636" s="285">
        <v>989</v>
      </c>
      <c r="L636" s="287">
        <v>9.5293867120954001</v>
      </c>
      <c r="M636" s="288">
        <v>0</v>
      </c>
      <c r="N636" s="286">
        <v>0</v>
      </c>
      <c r="O636" s="289" t="s">
        <v>890</v>
      </c>
      <c r="P636" s="288">
        <v>0</v>
      </c>
      <c r="Q636" s="290">
        <v>0</v>
      </c>
      <c r="R636" s="291" t="s">
        <v>891</v>
      </c>
      <c r="S636" s="283" t="s">
        <v>1314</v>
      </c>
      <c r="T636" s="44">
        <v>1</v>
      </c>
      <c r="U636" s="292">
        <v>51</v>
      </c>
      <c r="V636" s="293">
        <v>19</v>
      </c>
      <c r="W636" s="294" t="s">
        <v>891</v>
      </c>
      <c r="X636" s="295" t="s">
        <v>891</v>
      </c>
      <c r="Y636" s="296">
        <v>0</v>
      </c>
      <c r="Z636" s="296">
        <v>10605</v>
      </c>
      <c r="AA636" s="295">
        <v>2023</v>
      </c>
      <c r="AB636" s="296">
        <v>1500</v>
      </c>
      <c r="AC636" s="296">
        <v>1500</v>
      </c>
      <c r="AD636" s="297" t="s">
        <v>2048</v>
      </c>
      <c r="AE636" s="298">
        <v>45197</v>
      </c>
      <c r="AF636" s="288">
        <v>376</v>
      </c>
      <c r="AG636" s="291">
        <v>44532</v>
      </c>
      <c r="AH636" s="291">
        <v>40198</v>
      </c>
      <c r="AI636" s="291">
        <v>45161</v>
      </c>
      <c r="AJ636" s="291" t="s">
        <v>891</v>
      </c>
      <c r="AK636" s="283"/>
    </row>
    <row r="637" spans="1:37" hidden="1" x14ac:dyDescent="0.3">
      <c r="A637" s="282">
        <v>114297</v>
      </c>
      <c r="B637" s="283" t="s">
        <v>1704</v>
      </c>
      <c r="C637" s="146" t="s">
        <v>264</v>
      </c>
      <c r="D637" s="284">
        <v>2.06</v>
      </c>
      <c r="E637" s="283"/>
      <c r="F637" s="283"/>
      <c r="G637" s="283" t="s">
        <v>891</v>
      </c>
      <c r="H637" s="285">
        <v>4224</v>
      </c>
      <c r="I637" s="24">
        <v>103003</v>
      </c>
      <c r="J637" s="286">
        <v>2.06</v>
      </c>
      <c r="K637" s="285">
        <v>53</v>
      </c>
      <c r="L637" s="287">
        <v>955.65610859728497</v>
      </c>
      <c r="M637" s="288">
        <v>0</v>
      </c>
      <c r="N637" s="286">
        <v>0</v>
      </c>
      <c r="O637" s="289" t="s">
        <v>890</v>
      </c>
      <c r="P637" s="288">
        <v>0</v>
      </c>
      <c r="Q637" s="290">
        <v>0</v>
      </c>
      <c r="R637" s="291" t="s">
        <v>891</v>
      </c>
      <c r="S637" s="283" t="s">
        <v>1281</v>
      </c>
      <c r="T637" s="44">
        <v>1</v>
      </c>
      <c r="U637" s="292">
        <v>51</v>
      </c>
      <c r="V637" s="293">
        <v>17</v>
      </c>
      <c r="W637" s="294" t="s">
        <v>891</v>
      </c>
      <c r="X637" s="295" t="s">
        <v>891</v>
      </c>
      <c r="Y637" s="296">
        <v>0</v>
      </c>
      <c r="Z637" s="296" t="s">
        <v>891</v>
      </c>
      <c r="AA637" s="295" t="s">
        <v>891</v>
      </c>
      <c r="AB637" s="296">
        <v>0</v>
      </c>
      <c r="AC637" s="296"/>
      <c r="AD637" s="297" t="s">
        <v>891</v>
      </c>
      <c r="AE637" s="298" t="s">
        <v>891</v>
      </c>
      <c r="AF637" s="288">
        <v>18</v>
      </c>
      <c r="AG637" s="291">
        <v>42552</v>
      </c>
      <c r="AH637" s="291">
        <v>40240</v>
      </c>
      <c r="AI637" s="291">
        <v>42543</v>
      </c>
      <c r="AJ637" s="291" t="s">
        <v>891</v>
      </c>
      <c r="AK637" s="283"/>
    </row>
    <row r="638" spans="1:37" hidden="1" x14ac:dyDescent="0.3">
      <c r="A638" s="282">
        <v>114299</v>
      </c>
      <c r="B638" s="283" t="s">
        <v>1705</v>
      </c>
      <c r="C638" s="146" t="s">
        <v>264</v>
      </c>
      <c r="D638" s="284">
        <v>16.850000000000001</v>
      </c>
      <c r="E638" s="283"/>
      <c r="F638" s="283"/>
      <c r="G638" s="283" t="s">
        <v>891</v>
      </c>
      <c r="H638" s="285">
        <v>174</v>
      </c>
      <c r="I638" s="24">
        <v>103003</v>
      </c>
      <c r="J638" s="286">
        <v>16.850000000000001</v>
      </c>
      <c r="K638" s="285"/>
      <c r="L638" s="287">
        <v>0</v>
      </c>
      <c r="M638" s="288">
        <v>0</v>
      </c>
      <c r="N638" s="286">
        <v>0</v>
      </c>
      <c r="O638" s="289" t="s">
        <v>890</v>
      </c>
      <c r="P638" s="288">
        <v>0</v>
      </c>
      <c r="Q638" s="290">
        <v>0</v>
      </c>
      <c r="R638" s="291" t="s">
        <v>891</v>
      </c>
      <c r="S638" s="283" t="s">
        <v>1281</v>
      </c>
      <c r="T638" s="44">
        <v>1</v>
      </c>
      <c r="U638" s="292">
        <v>51</v>
      </c>
      <c r="V638" s="293">
        <v>17</v>
      </c>
      <c r="W638" s="294" t="s">
        <v>891</v>
      </c>
      <c r="X638" s="295" t="s">
        <v>891</v>
      </c>
      <c r="Y638" s="296">
        <v>0</v>
      </c>
      <c r="Z638" s="296" t="s">
        <v>891</v>
      </c>
      <c r="AA638" s="295" t="s">
        <v>891</v>
      </c>
      <c r="AB638" s="296">
        <v>0</v>
      </c>
      <c r="AC638" s="296"/>
      <c r="AD638" s="297" t="s">
        <v>891</v>
      </c>
      <c r="AE638" s="298" t="s">
        <v>891</v>
      </c>
      <c r="AF638" s="288">
        <v>0</v>
      </c>
      <c r="AG638" s="291">
        <v>43070</v>
      </c>
      <c r="AH638" s="291">
        <v>40240</v>
      </c>
      <c r="AI638" s="291">
        <v>42996</v>
      </c>
      <c r="AJ638" s="291" t="s">
        <v>891</v>
      </c>
      <c r="AK638" s="283"/>
    </row>
    <row r="639" spans="1:37" hidden="1" x14ac:dyDescent="0.3">
      <c r="A639" s="282">
        <v>114430</v>
      </c>
      <c r="B639" s="283" t="s">
        <v>1706</v>
      </c>
      <c r="C639" s="146" t="s">
        <v>31</v>
      </c>
      <c r="D639" s="284">
        <v>25.14</v>
      </c>
      <c r="E639" s="283"/>
      <c r="F639" s="283"/>
      <c r="G639" s="283" t="s">
        <v>891</v>
      </c>
      <c r="H639" s="285">
        <v>182</v>
      </c>
      <c r="I639" s="24">
        <v>103003</v>
      </c>
      <c r="J639" s="286">
        <v>18.645340000000001</v>
      </c>
      <c r="K639" s="285">
        <v>259</v>
      </c>
      <c r="L639" s="287">
        <v>5.7924888605983451</v>
      </c>
      <c r="M639" s="288">
        <v>383.56</v>
      </c>
      <c r="N639" s="286">
        <v>9642.6983999999993</v>
      </c>
      <c r="O639" s="289" t="s">
        <v>890</v>
      </c>
      <c r="P639" s="288">
        <v>0</v>
      </c>
      <c r="Q639" s="290">
        <v>0</v>
      </c>
      <c r="R639" s="291" t="s">
        <v>891</v>
      </c>
      <c r="S639" s="283" t="s">
        <v>1707</v>
      </c>
      <c r="T639" s="44">
        <v>1</v>
      </c>
      <c r="U639" s="292">
        <v>62</v>
      </c>
      <c r="V639" s="293">
        <v>25</v>
      </c>
      <c r="W639" s="294" t="s">
        <v>891</v>
      </c>
      <c r="X639" s="295" t="s">
        <v>891</v>
      </c>
      <c r="Y639" s="296">
        <v>0</v>
      </c>
      <c r="Z639" s="296" t="s">
        <v>891</v>
      </c>
      <c r="AA639" s="295" t="s">
        <v>891</v>
      </c>
      <c r="AB639" s="296">
        <v>0</v>
      </c>
      <c r="AC639" s="296"/>
      <c r="AD639" s="297" t="s">
        <v>891</v>
      </c>
      <c r="AE639" s="298" t="s">
        <v>891</v>
      </c>
      <c r="AF639" s="288">
        <v>126</v>
      </c>
      <c r="AG639" s="291">
        <v>45167</v>
      </c>
      <c r="AH639" s="291">
        <v>40249</v>
      </c>
      <c r="AI639" s="291">
        <v>45153</v>
      </c>
      <c r="AJ639" s="291" t="s">
        <v>891</v>
      </c>
      <c r="AK639" s="283"/>
    </row>
    <row r="640" spans="1:37" hidden="1" x14ac:dyDescent="0.3">
      <c r="A640" s="282">
        <v>114771</v>
      </c>
      <c r="B640" s="283" t="s">
        <v>1708</v>
      </c>
      <c r="C640" s="146" t="s">
        <v>264</v>
      </c>
      <c r="D640" s="284">
        <v>40.35</v>
      </c>
      <c r="E640" s="283"/>
      <c r="F640" s="283"/>
      <c r="G640" s="283" t="s">
        <v>891</v>
      </c>
      <c r="H640" s="285">
        <v>105</v>
      </c>
      <c r="I640" s="24">
        <v>103003</v>
      </c>
      <c r="J640" s="286">
        <v>40.35</v>
      </c>
      <c r="K640" s="285"/>
      <c r="L640" s="287">
        <v>0</v>
      </c>
      <c r="M640" s="288">
        <v>0</v>
      </c>
      <c r="N640" s="286">
        <v>0</v>
      </c>
      <c r="O640" s="289" t="s">
        <v>890</v>
      </c>
      <c r="P640" s="288">
        <v>0</v>
      </c>
      <c r="Q640" s="290">
        <v>0</v>
      </c>
      <c r="R640" s="291" t="s">
        <v>891</v>
      </c>
      <c r="S640" s="283" t="s">
        <v>991</v>
      </c>
      <c r="T640" s="44">
        <v>1</v>
      </c>
      <c r="U640" s="292">
        <v>55</v>
      </c>
      <c r="V640" s="293">
        <v>31</v>
      </c>
      <c r="W640" s="294" t="s">
        <v>891</v>
      </c>
      <c r="X640" s="295" t="s">
        <v>891</v>
      </c>
      <c r="Y640" s="296">
        <v>0</v>
      </c>
      <c r="Z640" s="296" t="s">
        <v>891</v>
      </c>
      <c r="AA640" s="295" t="s">
        <v>891</v>
      </c>
      <c r="AB640" s="296">
        <v>0</v>
      </c>
      <c r="AC640" s="296"/>
      <c r="AD640" s="297" t="s">
        <v>891</v>
      </c>
      <c r="AE640" s="298" t="s">
        <v>891</v>
      </c>
      <c r="AF640" s="288">
        <v>0</v>
      </c>
      <c r="AG640" s="291">
        <v>40581</v>
      </c>
      <c r="AH640" s="291">
        <v>40275</v>
      </c>
      <c r="AI640" s="291">
        <v>40527</v>
      </c>
      <c r="AJ640" s="291" t="s">
        <v>891</v>
      </c>
      <c r="AK640" s="283"/>
    </row>
    <row r="641" spans="1:37" hidden="1" x14ac:dyDescent="0.3">
      <c r="A641" s="282">
        <v>114772</v>
      </c>
      <c r="B641" s="283" t="s">
        <v>1709</v>
      </c>
      <c r="C641" s="146" t="s">
        <v>264</v>
      </c>
      <c r="D641" s="284">
        <v>51.4</v>
      </c>
      <c r="E641" s="283"/>
      <c r="F641" s="283"/>
      <c r="G641" s="283" t="s">
        <v>891</v>
      </c>
      <c r="H641" s="285">
        <v>35</v>
      </c>
      <c r="I641" s="24">
        <v>103003</v>
      </c>
      <c r="J641" s="286">
        <v>51.4</v>
      </c>
      <c r="K641" s="285"/>
      <c r="L641" s="287">
        <v>0</v>
      </c>
      <c r="M641" s="288">
        <v>0</v>
      </c>
      <c r="N641" s="286">
        <v>0</v>
      </c>
      <c r="O641" s="289" t="s">
        <v>890</v>
      </c>
      <c r="P641" s="288">
        <v>0</v>
      </c>
      <c r="Q641" s="290">
        <v>0</v>
      </c>
      <c r="R641" s="291" t="s">
        <v>891</v>
      </c>
      <c r="S641" s="283" t="s">
        <v>991</v>
      </c>
      <c r="T641" s="44">
        <v>1</v>
      </c>
      <c r="U641" s="292">
        <v>55</v>
      </c>
      <c r="V641" s="293">
        <v>31</v>
      </c>
      <c r="W641" s="294" t="s">
        <v>891</v>
      </c>
      <c r="X641" s="295" t="s">
        <v>891</v>
      </c>
      <c r="Y641" s="296">
        <v>0</v>
      </c>
      <c r="Z641" s="296" t="s">
        <v>891</v>
      </c>
      <c r="AA641" s="295" t="s">
        <v>891</v>
      </c>
      <c r="AB641" s="296">
        <v>0</v>
      </c>
      <c r="AC641" s="296"/>
      <c r="AD641" s="297" t="s">
        <v>891</v>
      </c>
      <c r="AE641" s="298" t="s">
        <v>891</v>
      </c>
      <c r="AF641" s="288">
        <v>0</v>
      </c>
      <c r="AG641" s="291">
        <v>40403</v>
      </c>
      <c r="AH641" s="291">
        <v>40275</v>
      </c>
      <c r="AI641" s="291">
        <v>40337</v>
      </c>
      <c r="AJ641" s="291" t="s">
        <v>891</v>
      </c>
      <c r="AK641" s="283"/>
    </row>
    <row r="642" spans="1:37" hidden="1" x14ac:dyDescent="0.3">
      <c r="A642" s="282">
        <v>114773</v>
      </c>
      <c r="B642" s="283" t="s">
        <v>1710</v>
      </c>
      <c r="C642" s="146" t="s">
        <v>264</v>
      </c>
      <c r="D642" s="284">
        <v>151.62</v>
      </c>
      <c r="E642" s="283"/>
      <c r="F642" s="283"/>
      <c r="G642" s="283" t="s">
        <v>891</v>
      </c>
      <c r="H642" s="285">
        <v>15</v>
      </c>
      <c r="I642" s="24">
        <v>103003</v>
      </c>
      <c r="J642" s="286">
        <v>151.62</v>
      </c>
      <c r="K642" s="285">
        <v>9</v>
      </c>
      <c r="L642" s="287">
        <v>20</v>
      </c>
      <c r="M642" s="288">
        <v>0</v>
      </c>
      <c r="N642" s="286">
        <v>0</v>
      </c>
      <c r="O642" s="289" t="s">
        <v>890</v>
      </c>
      <c r="P642" s="288">
        <v>0</v>
      </c>
      <c r="Q642" s="290">
        <v>0</v>
      </c>
      <c r="R642" s="291" t="s">
        <v>891</v>
      </c>
      <c r="S642" s="283" t="s">
        <v>1661</v>
      </c>
      <c r="T642" s="44">
        <v>1</v>
      </c>
      <c r="U642" s="292">
        <v>55</v>
      </c>
      <c r="V642" s="293">
        <v>30</v>
      </c>
      <c r="W642" s="294">
        <v>2956</v>
      </c>
      <c r="X642" s="295">
        <v>2023</v>
      </c>
      <c r="Y642" s="296">
        <v>5</v>
      </c>
      <c r="Z642" s="296" t="s">
        <v>891</v>
      </c>
      <c r="AA642" s="295" t="s">
        <v>891</v>
      </c>
      <c r="AB642" s="296">
        <v>0</v>
      </c>
      <c r="AC642" s="296"/>
      <c r="AD642" s="297" t="s">
        <v>891</v>
      </c>
      <c r="AE642" s="298" t="s">
        <v>891</v>
      </c>
      <c r="AF642" s="288">
        <v>4</v>
      </c>
      <c r="AG642" s="291">
        <v>44628</v>
      </c>
      <c r="AH642" s="291">
        <v>40275</v>
      </c>
      <c r="AI642" s="291">
        <v>44616</v>
      </c>
      <c r="AJ642" s="291" t="s">
        <v>891</v>
      </c>
      <c r="AK642" s="283"/>
    </row>
    <row r="643" spans="1:37" hidden="1" x14ac:dyDescent="0.3">
      <c r="A643" s="282">
        <v>114822</v>
      </c>
      <c r="B643" s="283" t="s">
        <v>1711</v>
      </c>
      <c r="C643" s="146" t="s">
        <v>31</v>
      </c>
      <c r="D643" s="284">
        <v>280</v>
      </c>
      <c r="E643" s="283"/>
      <c r="F643" s="283"/>
      <c r="G643" s="283" t="s">
        <v>891</v>
      </c>
      <c r="H643" s="285">
        <v>39</v>
      </c>
      <c r="I643" s="24">
        <v>103003</v>
      </c>
      <c r="J643" s="286">
        <v>280</v>
      </c>
      <c r="K643" s="285">
        <v>24</v>
      </c>
      <c r="L643" s="287">
        <v>19.5</v>
      </c>
      <c r="M643" s="288">
        <v>0</v>
      </c>
      <c r="N643" s="286">
        <v>0</v>
      </c>
      <c r="O643" s="289" t="s">
        <v>890</v>
      </c>
      <c r="P643" s="288">
        <v>0</v>
      </c>
      <c r="Q643" s="290">
        <v>0</v>
      </c>
      <c r="R643" s="291" t="s">
        <v>891</v>
      </c>
      <c r="S643" s="283" t="s">
        <v>972</v>
      </c>
      <c r="T643" s="44">
        <v>1</v>
      </c>
      <c r="U643" s="292">
        <v>61</v>
      </c>
      <c r="V643" s="293">
        <v>8</v>
      </c>
      <c r="W643" s="294" t="s">
        <v>891</v>
      </c>
      <c r="X643" s="295" t="s">
        <v>891</v>
      </c>
      <c r="Y643" s="296">
        <v>0</v>
      </c>
      <c r="Z643" s="296" t="s">
        <v>891</v>
      </c>
      <c r="AA643" s="295" t="s">
        <v>891</v>
      </c>
      <c r="AB643" s="296">
        <v>0</v>
      </c>
      <c r="AC643" s="296"/>
      <c r="AD643" s="297" t="s">
        <v>891</v>
      </c>
      <c r="AE643" s="298" t="s">
        <v>891</v>
      </c>
      <c r="AF643" s="288">
        <v>8</v>
      </c>
      <c r="AG643" s="291">
        <v>43803</v>
      </c>
      <c r="AH643" s="291">
        <v>40277</v>
      </c>
      <c r="AI643" s="291">
        <v>43788</v>
      </c>
      <c r="AJ643" s="291" t="s">
        <v>891</v>
      </c>
      <c r="AK643" s="283"/>
    </row>
    <row r="644" spans="1:37" hidden="1" x14ac:dyDescent="0.3">
      <c r="A644" s="282">
        <v>114852</v>
      </c>
      <c r="B644" s="283" t="s">
        <v>1712</v>
      </c>
      <c r="C644" s="146" t="s">
        <v>264</v>
      </c>
      <c r="D644" s="284">
        <v>160</v>
      </c>
      <c r="E644" s="283"/>
      <c r="F644" s="283"/>
      <c r="G644" s="283" t="s">
        <v>891</v>
      </c>
      <c r="H644" s="285">
        <v>133</v>
      </c>
      <c r="I644" s="24">
        <v>103003</v>
      </c>
      <c r="J644" s="286">
        <v>160</v>
      </c>
      <c r="K644" s="285">
        <v>69</v>
      </c>
      <c r="L644" s="287">
        <v>9.7938144329896897</v>
      </c>
      <c r="M644" s="288">
        <v>111.44</v>
      </c>
      <c r="N644" s="286">
        <v>17830.400000000001</v>
      </c>
      <c r="O644" s="289" t="s">
        <v>890</v>
      </c>
      <c r="P644" s="288">
        <v>0</v>
      </c>
      <c r="Q644" s="290">
        <v>0</v>
      </c>
      <c r="R644" s="291" t="s">
        <v>891</v>
      </c>
      <c r="S644" s="283" t="s">
        <v>1344</v>
      </c>
      <c r="T644" s="44">
        <v>1</v>
      </c>
      <c r="U644" s="292">
        <v>74</v>
      </c>
      <c r="V644" s="293">
        <v>3</v>
      </c>
      <c r="W644" s="294" t="s">
        <v>891</v>
      </c>
      <c r="X644" s="295" t="s">
        <v>891</v>
      </c>
      <c r="Y644" s="296">
        <v>0</v>
      </c>
      <c r="Z644" s="296" t="s">
        <v>891</v>
      </c>
      <c r="AA644" s="295" t="s">
        <v>891</v>
      </c>
      <c r="AB644" s="296">
        <v>0</v>
      </c>
      <c r="AC644" s="296"/>
      <c r="AD644" s="297" t="s">
        <v>891</v>
      </c>
      <c r="AE644" s="298" t="s">
        <v>891</v>
      </c>
      <c r="AF644" s="288">
        <v>54</v>
      </c>
      <c r="AG644" s="291">
        <v>44195</v>
      </c>
      <c r="AH644" s="291">
        <v>40280</v>
      </c>
      <c r="AI644" s="291">
        <v>44372</v>
      </c>
      <c r="AJ644" s="291" t="s">
        <v>891</v>
      </c>
      <c r="AK644" s="283"/>
    </row>
    <row r="645" spans="1:37" hidden="1" x14ac:dyDescent="0.3">
      <c r="A645" s="282">
        <v>114853</v>
      </c>
      <c r="B645" s="283" t="s">
        <v>1713</v>
      </c>
      <c r="C645" s="146" t="s">
        <v>264</v>
      </c>
      <c r="D645" s="284">
        <v>168.35</v>
      </c>
      <c r="E645" s="283"/>
      <c r="F645" s="283"/>
      <c r="G645" s="283" t="s">
        <v>891</v>
      </c>
      <c r="H645" s="285">
        <v>161</v>
      </c>
      <c r="I645" s="24">
        <v>103003</v>
      </c>
      <c r="J645" s="286">
        <v>168.35</v>
      </c>
      <c r="K645" s="285">
        <v>86</v>
      </c>
      <c r="L645" s="287">
        <v>22.206896551724135</v>
      </c>
      <c r="M645" s="288">
        <v>0</v>
      </c>
      <c r="N645" s="286">
        <v>0</v>
      </c>
      <c r="O645" s="289" t="s">
        <v>890</v>
      </c>
      <c r="P645" s="288">
        <v>0</v>
      </c>
      <c r="Q645" s="290">
        <v>0</v>
      </c>
      <c r="R645" s="291" t="s">
        <v>891</v>
      </c>
      <c r="S645" s="283" t="s">
        <v>1344</v>
      </c>
      <c r="T645" s="44">
        <v>1</v>
      </c>
      <c r="U645" s="292">
        <v>74</v>
      </c>
      <c r="V645" s="293">
        <v>3</v>
      </c>
      <c r="W645" s="294" t="s">
        <v>891</v>
      </c>
      <c r="X645" s="295" t="s">
        <v>891</v>
      </c>
      <c r="Y645" s="296">
        <v>0</v>
      </c>
      <c r="Z645" s="296" t="s">
        <v>891</v>
      </c>
      <c r="AA645" s="295" t="s">
        <v>891</v>
      </c>
      <c r="AB645" s="296">
        <v>0</v>
      </c>
      <c r="AC645" s="296"/>
      <c r="AD645" s="297" t="s">
        <v>891</v>
      </c>
      <c r="AE645" s="298" t="s">
        <v>891</v>
      </c>
      <c r="AF645" s="288">
        <v>30</v>
      </c>
      <c r="AG645" s="291">
        <v>44165</v>
      </c>
      <c r="AH645" s="291">
        <v>40280</v>
      </c>
      <c r="AI645" s="291">
        <v>44133</v>
      </c>
      <c r="AJ645" s="291" t="s">
        <v>891</v>
      </c>
      <c r="AK645" s="283"/>
    </row>
    <row r="646" spans="1:37" hidden="1" x14ac:dyDescent="0.3">
      <c r="A646" s="282">
        <v>114923</v>
      </c>
      <c r="B646" s="283" t="s">
        <v>1714</v>
      </c>
      <c r="C646" s="146" t="s">
        <v>264</v>
      </c>
      <c r="D646" s="284">
        <v>0.24</v>
      </c>
      <c r="E646" s="283"/>
      <c r="F646" s="283"/>
      <c r="G646" s="283" t="s">
        <v>891</v>
      </c>
      <c r="H646" s="285">
        <v>5742</v>
      </c>
      <c r="I646" s="24">
        <v>103003</v>
      </c>
      <c r="J646" s="286">
        <v>0.24</v>
      </c>
      <c r="K646" s="285">
        <v>1330</v>
      </c>
      <c r="L646" s="287">
        <v>44.975327014960449</v>
      </c>
      <c r="M646" s="288">
        <v>0</v>
      </c>
      <c r="N646" s="286">
        <v>0</v>
      </c>
      <c r="O646" s="289" t="s">
        <v>890</v>
      </c>
      <c r="P646" s="288">
        <v>0</v>
      </c>
      <c r="Q646" s="290">
        <v>0</v>
      </c>
      <c r="R646" s="291" t="s">
        <v>891</v>
      </c>
      <c r="S646" s="283" t="s">
        <v>1452</v>
      </c>
      <c r="T646" s="44">
        <v>1</v>
      </c>
      <c r="U646" s="292">
        <v>67</v>
      </c>
      <c r="V646" s="293">
        <v>18</v>
      </c>
      <c r="W646" s="294" t="s">
        <v>891</v>
      </c>
      <c r="X646" s="295" t="s">
        <v>891</v>
      </c>
      <c r="Y646" s="296">
        <v>0</v>
      </c>
      <c r="Z646" s="296" t="s">
        <v>891</v>
      </c>
      <c r="AA646" s="295" t="s">
        <v>891</v>
      </c>
      <c r="AB646" s="296">
        <v>0</v>
      </c>
      <c r="AC646" s="296"/>
      <c r="AD646" s="297" t="s">
        <v>891</v>
      </c>
      <c r="AE646" s="298" t="s">
        <v>891</v>
      </c>
      <c r="AF646" s="288">
        <v>510</v>
      </c>
      <c r="AG646" s="291">
        <v>44071</v>
      </c>
      <c r="AH646" s="291">
        <v>40288</v>
      </c>
      <c r="AI646" s="291">
        <v>44040</v>
      </c>
      <c r="AJ646" s="291" t="s">
        <v>891</v>
      </c>
      <c r="AK646" s="283"/>
    </row>
    <row r="647" spans="1:37" hidden="1" x14ac:dyDescent="0.3">
      <c r="A647" s="282">
        <v>114976</v>
      </c>
      <c r="B647" s="283" t="s">
        <v>1715</v>
      </c>
      <c r="C647" s="146" t="s">
        <v>273</v>
      </c>
      <c r="D647" s="284">
        <v>90.5</v>
      </c>
      <c r="E647" s="283"/>
      <c r="F647" s="283"/>
      <c r="G647" s="283" t="s">
        <v>891</v>
      </c>
      <c r="H647" s="285">
        <v>634</v>
      </c>
      <c r="I647" s="24">
        <v>103003</v>
      </c>
      <c r="J647" s="286">
        <v>90.5</v>
      </c>
      <c r="K647" s="285">
        <v>53</v>
      </c>
      <c r="L647" s="287">
        <v>143.43891402714931</v>
      </c>
      <c r="M647" s="288">
        <v>0</v>
      </c>
      <c r="N647" s="286">
        <v>0</v>
      </c>
      <c r="O647" s="289" t="s">
        <v>890</v>
      </c>
      <c r="P647" s="288">
        <v>0</v>
      </c>
      <c r="Q647" s="290">
        <v>0</v>
      </c>
      <c r="R647" s="291" t="s">
        <v>891</v>
      </c>
      <c r="S647" s="283" t="s">
        <v>1679</v>
      </c>
      <c r="T647" s="44">
        <v>1</v>
      </c>
      <c r="U647" s="292">
        <v>55</v>
      </c>
      <c r="V647" s="293">
        <v>19</v>
      </c>
      <c r="W647" s="294" t="s">
        <v>891</v>
      </c>
      <c r="X647" s="295" t="s">
        <v>891</v>
      </c>
      <c r="Y647" s="296">
        <v>0</v>
      </c>
      <c r="Z647" s="296" t="s">
        <v>891</v>
      </c>
      <c r="AA647" s="295" t="s">
        <v>891</v>
      </c>
      <c r="AB647" s="296">
        <v>0</v>
      </c>
      <c r="AC647" s="296"/>
      <c r="AD647" s="297" t="s">
        <v>891</v>
      </c>
      <c r="AE647" s="298" t="s">
        <v>891</v>
      </c>
      <c r="AF647" s="288">
        <v>18</v>
      </c>
      <c r="AG647" s="291">
        <v>41884</v>
      </c>
      <c r="AH647" s="291">
        <v>40291</v>
      </c>
      <c r="AI647" s="291">
        <v>43580</v>
      </c>
      <c r="AJ647" s="291" t="s">
        <v>891</v>
      </c>
      <c r="AK647" s="283"/>
    </row>
    <row r="648" spans="1:37" hidden="1" x14ac:dyDescent="0.3">
      <c r="A648" s="282">
        <v>115060</v>
      </c>
      <c r="B648" s="283" t="s">
        <v>1716</v>
      </c>
      <c r="C648" s="146" t="s">
        <v>31</v>
      </c>
      <c r="D648" s="284">
        <v>572.15</v>
      </c>
      <c r="E648" s="283"/>
      <c r="F648" s="283"/>
      <c r="G648" s="283" t="s">
        <v>891</v>
      </c>
      <c r="H648" s="285">
        <v>37</v>
      </c>
      <c r="I648" s="24">
        <v>103003</v>
      </c>
      <c r="J648" s="286">
        <v>572.15</v>
      </c>
      <c r="K648" s="285"/>
      <c r="L648" s="287">
        <v>0</v>
      </c>
      <c r="M648" s="288">
        <v>0</v>
      </c>
      <c r="N648" s="286">
        <v>0</v>
      </c>
      <c r="O648" s="289" t="s">
        <v>890</v>
      </c>
      <c r="P648" s="288">
        <v>0</v>
      </c>
      <c r="Q648" s="290">
        <v>0</v>
      </c>
      <c r="R648" s="291" t="s">
        <v>891</v>
      </c>
      <c r="S648" s="283" t="s">
        <v>1717</v>
      </c>
      <c r="T648" s="44">
        <v>1</v>
      </c>
      <c r="U648" s="292">
        <v>69</v>
      </c>
      <c r="V648" s="293">
        <v>11</v>
      </c>
      <c r="W648" s="294" t="s">
        <v>891</v>
      </c>
      <c r="X648" s="295" t="s">
        <v>891</v>
      </c>
      <c r="Y648" s="296">
        <v>0</v>
      </c>
      <c r="Z648" s="296" t="s">
        <v>891</v>
      </c>
      <c r="AA648" s="295" t="s">
        <v>891</v>
      </c>
      <c r="AB648" s="296">
        <v>0</v>
      </c>
      <c r="AC648" s="296"/>
      <c r="AD648" s="297" t="s">
        <v>891</v>
      </c>
      <c r="AE648" s="298" t="s">
        <v>891</v>
      </c>
      <c r="AF648" s="288">
        <v>0</v>
      </c>
      <c r="AG648" s="291">
        <v>43749</v>
      </c>
      <c r="AH648" s="291">
        <v>40295</v>
      </c>
      <c r="AI648" s="291">
        <v>43997</v>
      </c>
      <c r="AJ648" s="291" t="s">
        <v>891</v>
      </c>
      <c r="AK648" s="283"/>
    </row>
    <row r="649" spans="1:37" hidden="1" x14ac:dyDescent="0.3">
      <c r="A649" s="282">
        <v>115135</v>
      </c>
      <c r="B649" s="283" t="s">
        <v>718</v>
      </c>
      <c r="C649" s="146" t="s">
        <v>264</v>
      </c>
      <c r="D649" s="284">
        <v>15</v>
      </c>
      <c r="E649" s="283"/>
      <c r="F649" s="283"/>
      <c r="G649" s="283" t="s">
        <v>891</v>
      </c>
      <c r="H649" s="285">
        <v>177</v>
      </c>
      <c r="I649" s="24">
        <v>103003</v>
      </c>
      <c r="J649" s="286">
        <v>15</v>
      </c>
      <c r="K649" s="285">
        <v>3</v>
      </c>
      <c r="L649" s="287">
        <v>708</v>
      </c>
      <c r="M649" s="288">
        <v>0</v>
      </c>
      <c r="N649" s="286">
        <v>0</v>
      </c>
      <c r="O649" s="289" t="s">
        <v>890</v>
      </c>
      <c r="P649" s="288">
        <v>0</v>
      </c>
      <c r="Q649" s="290">
        <v>0</v>
      </c>
      <c r="R649" s="291" t="s">
        <v>891</v>
      </c>
      <c r="S649" s="283" t="s">
        <v>1281</v>
      </c>
      <c r="T649" s="44">
        <v>1</v>
      </c>
      <c r="U649" s="292">
        <v>51</v>
      </c>
      <c r="V649" s="293">
        <v>17</v>
      </c>
      <c r="W649" s="294" t="s">
        <v>891</v>
      </c>
      <c r="X649" s="295" t="s">
        <v>891</v>
      </c>
      <c r="Y649" s="296">
        <v>0</v>
      </c>
      <c r="Z649" s="296" t="s">
        <v>891</v>
      </c>
      <c r="AA649" s="295" t="s">
        <v>891</v>
      </c>
      <c r="AB649" s="296">
        <v>0</v>
      </c>
      <c r="AC649" s="296"/>
      <c r="AD649" s="297" t="s">
        <v>891</v>
      </c>
      <c r="AE649" s="298" t="s">
        <v>891</v>
      </c>
      <c r="AF649" s="288">
        <v>2</v>
      </c>
      <c r="AG649" s="291">
        <v>40673</v>
      </c>
      <c r="AH649" s="291">
        <v>40303</v>
      </c>
      <c r="AI649" s="291">
        <v>40613</v>
      </c>
      <c r="AJ649" s="291" t="s">
        <v>891</v>
      </c>
      <c r="AK649" s="283"/>
    </row>
    <row r="650" spans="1:37" hidden="1" x14ac:dyDescent="0.3">
      <c r="A650" s="282">
        <v>115282</v>
      </c>
      <c r="B650" s="283" t="s">
        <v>1718</v>
      </c>
      <c r="C650" s="146" t="s">
        <v>394</v>
      </c>
      <c r="D650" s="284">
        <v>39.9</v>
      </c>
      <c r="E650" s="283"/>
      <c r="F650" s="283"/>
      <c r="G650" s="283" t="s">
        <v>891</v>
      </c>
      <c r="H650" s="285">
        <v>1104</v>
      </c>
      <c r="I650" s="24">
        <v>103003</v>
      </c>
      <c r="J650" s="286">
        <v>39.9</v>
      </c>
      <c r="K650" s="285">
        <v>616</v>
      </c>
      <c r="L650" s="287">
        <v>18.14893966792701</v>
      </c>
      <c r="M650" s="288">
        <v>0</v>
      </c>
      <c r="N650" s="286">
        <v>0</v>
      </c>
      <c r="O650" s="289" t="s">
        <v>890</v>
      </c>
      <c r="P650" s="288">
        <v>0</v>
      </c>
      <c r="Q650" s="290">
        <v>0</v>
      </c>
      <c r="R650" s="291" t="s">
        <v>891</v>
      </c>
      <c r="S650" s="283" t="s">
        <v>1719</v>
      </c>
      <c r="T650" s="44">
        <v>1</v>
      </c>
      <c r="U650" s="292">
        <v>73</v>
      </c>
      <c r="V650" s="293">
        <v>10</v>
      </c>
      <c r="W650" s="294">
        <v>2924</v>
      </c>
      <c r="X650" s="295">
        <v>2023</v>
      </c>
      <c r="Y650" s="296">
        <v>1000</v>
      </c>
      <c r="Z650" s="296" t="s">
        <v>891</v>
      </c>
      <c r="AA650" s="295" t="s">
        <v>891</v>
      </c>
      <c r="AB650" s="296">
        <v>0</v>
      </c>
      <c r="AC650" s="296"/>
      <c r="AD650" s="297" t="s">
        <v>891</v>
      </c>
      <c r="AE650" s="298" t="s">
        <v>891</v>
      </c>
      <c r="AF650" s="288">
        <v>244</v>
      </c>
      <c r="AG650" s="291">
        <v>44914</v>
      </c>
      <c r="AH650" s="291">
        <v>40312</v>
      </c>
      <c r="AI650" s="291">
        <v>45076</v>
      </c>
      <c r="AJ650" s="291" t="s">
        <v>891</v>
      </c>
      <c r="AK650" s="283"/>
    </row>
    <row r="651" spans="1:37" hidden="1" x14ac:dyDescent="0.3">
      <c r="A651" s="282">
        <v>115765</v>
      </c>
      <c r="B651" s="283" t="s">
        <v>1720</v>
      </c>
      <c r="C651" s="146" t="s">
        <v>270</v>
      </c>
      <c r="D651" s="284">
        <v>145</v>
      </c>
      <c r="E651" s="283"/>
      <c r="F651" s="283"/>
      <c r="G651" s="283" t="s">
        <v>891</v>
      </c>
      <c r="H651" s="285">
        <v>836</v>
      </c>
      <c r="I651" s="24">
        <v>103003</v>
      </c>
      <c r="J651" s="286">
        <v>145</v>
      </c>
      <c r="K651" s="285">
        <v>1025</v>
      </c>
      <c r="L651" s="287">
        <v>7.5315315315315319</v>
      </c>
      <c r="M651" s="288">
        <v>1162</v>
      </c>
      <c r="N651" s="286">
        <v>168490</v>
      </c>
      <c r="O651" s="289" t="s">
        <v>890</v>
      </c>
      <c r="P651" s="288">
        <v>0</v>
      </c>
      <c r="Q651" s="290">
        <v>0</v>
      </c>
      <c r="R651" s="291" t="s">
        <v>891</v>
      </c>
      <c r="S651" s="283" t="s">
        <v>1721</v>
      </c>
      <c r="T651" s="44">
        <v>1</v>
      </c>
      <c r="U651" s="292">
        <v>45</v>
      </c>
      <c r="V651" s="293">
        <v>20</v>
      </c>
      <c r="W651" s="294" t="s">
        <v>891</v>
      </c>
      <c r="X651" s="295" t="s">
        <v>891</v>
      </c>
      <c r="Y651" s="296">
        <v>0</v>
      </c>
      <c r="Z651" s="296" t="s">
        <v>891</v>
      </c>
      <c r="AA651" s="295" t="s">
        <v>891</v>
      </c>
      <c r="AB651" s="296">
        <v>0</v>
      </c>
      <c r="AC651" s="296"/>
      <c r="AD651" s="297" t="s">
        <v>891</v>
      </c>
      <c r="AE651" s="298" t="s">
        <v>891</v>
      </c>
      <c r="AF651" s="288">
        <v>444</v>
      </c>
      <c r="AG651" s="291">
        <v>44970</v>
      </c>
      <c r="AH651" s="291">
        <v>40347</v>
      </c>
      <c r="AI651" s="291">
        <v>44959</v>
      </c>
      <c r="AJ651" s="291" t="s">
        <v>891</v>
      </c>
      <c r="AK651" s="283"/>
    </row>
    <row r="652" spans="1:37" hidden="1" x14ac:dyDescent="0.3">
      <c r="A652" s="282">
        <v>115805</v>
      </c>
      <c r="B652" s="283" t="s">
        <v>1722</v>
      </c>
      <c r="C652" s="146" t="s">
        <v>264</v>
      </c>
      <c r="D652" s="284">
        <v>37.799999999999997</v>
      </c>
      <c r="E652" s="283"/>
      <c r="F652" s="283"/>
      <c r="G652" s="283" t="s">
        <v>891</v>
      </c>
      <c r="H652" s="285">
        <v>217</v>
      </c>
      <c r="I652" s="24">
        <v>103003</v>
      </c>
      <c r="J652" s="286">
        <v>37.799999999999997</v>
      </c>
      <c r="K652" s="285">
        <v>253</v>
      </c>
      <c r="L652" s="287">
        <v>8.7078651685393265</v>
      </c>
      <c r="M652" s="288">
        <v>231.56</v>
      </c>
      <c r="N652" s="286">
        <v>8752.9680000000008</v>
      </c>
      <c r="O652" s="289" t="s">
        <v>890</v>
      </c>
      <c r="P652" s="288">
        <v>0</v>
      </c>
      <c r="Q652" s="290">
        <v>0</v>
      </c>
      <c r="R652" s="291" t="s">
        <v>891</v>
      </c>
      <c r="S652" s="283" t="s">
        <v>1017</v>
      </c>
      <c r="T652" s="44">
        <v>1</v>
      </c>
      <c r="U652" s="292">
        <v>61</v>
      </c>
      <c r="V652" s="293">
        <v>15</v>
      </c>
      <c r="W652" s="294" t="s">
        <v>891</v>
      </c>
      <c r="X652" s="295" t="s">
        <v>891</v>
      </c>
      <c r="Y652" s="296">
        <v>0</v>
      </c>
      <c r="Z652" s="296" t="s">
        <v>891</v>
      </c>
      <c r="AA652" s="295" t="s">
        <v>891</v>
      </c>
      <c r="AB652" s="296">
        <v>0</v>
      </c>
      <c r="AC652" s="296"/>
      <c r="AD652" s="297" t="s">
        <v>891</v>
      </c>
      <c r="AE652" s="298" t="s">
        <v>891</v>
      </c>
      <c r="AF652" s="288">
        <v>100</v>
      </c>
      <c r="AG652" s="291">
        <v>45156</v>
      </c>
      <c r="AH652" s="291">
        <v>40352</v>
      </c>
      <c r="AI652" s="291">
        <v>45145</v>
      </c>
      <c r="AJ652" s="291" t="s">
        <v>891</v>
      </c>
      <c r="AK652" s="283"/>
    </row>
    <row r="653" spans="1:37" hidden="1" x14ac:dyDescent="0.3">
      <c r="A653" s="282">
        <v>115807</v>
      </c>
      <c r="B653" s="283" t="s">
        <v>1723</v>
      </c>
      <c r="C653" s="146" t="s">
        <v>31</v>
      </c>
      <c r="D653" s="284">
        <v>332.59</v>
      </c>
      <c r="E653" s="283"/>
      <c r="F653" s="283"/>
      <c r="G653" s="283" t="s">
        <v>891</v>
      </c>
      <c r="H653" s="285">
        <v>0</v>
      </c>
      <c r="I653" s="24">
        <v>103003</v>
      </c>
      <c r="J653" s="286">
        <v>332.59</v>
      </c>
      <c r="K653" s="285">
        <v>322</v>
      </c>
      <c r="L653" s="287">
        <v>0</v>
      </c>
      <c r="M653" s="288">
        <v>492.94</v>
      </c>
      <c r="N653" s="286">
        <v>163946.91459999999</v>
      </c>
      <c r="O653" s="289" t="s">
        <v>890</v>
      </c>
      <c r="P653" s="288">
        <v>0</v>
      </c>
      <c r="Q653" s="290">
        <v>0</v>
      </c>
      <c r="R653" s="291" t="s">
        <v>891</v>
      </c>
      <c r="S653" s="283" t="s">
        <v>1120</v>
      </c>
      <c r="T653" s="44">
        <v>1</v>
      </c>
      <c r="U653" s="292">
        <v>74</v>
      </c>
      <c r="V653" s="293">
        <v>8</v>
      </c>
      <c r="W653" s="294">
        <v>8994</v>
      </c>
      <c r="X653" s="295">
        <v>2023</v>
      </c>
      <c r="Y653" s="296">
        <v>170</v>
      </c>
      <c r="Z653" s="296" t="s">
        <v>891</v>
      </c>
      <c r="AA653" s="295" t="s">
        <v>891</v>
      </c>
      <c r="AB653" s="296">
        <v>0</v>
      </c>
      <c r="AC653" s="296"/>
      <c r="AD653" s="297" t="s">
        <v>891</v>
      </c>
      <c r="AE653" s="298" t="s">
        <v>891</v>
      </c>
      <c r="AF653" s="288">
        <v>148</v>
      </c>
      <c r="AG653" s="291">
        <v>44792</v>
      </c>
      <c r="AH653" s="291">
        <v>40352</v>
      </c>
      <c r="AI653" s="291">
        <v>44720</v>
      </c>
      <c r="AJ653" s="291" t="s">
        <v>891</v>
      </c>
      <c r="AK653" s="283"/>
    </row>
    <row r="654" spans="1:37" hidden="1" x14ac:dyDescent="0.3">
      <c r="A654" s="282">
        <v>115840</v>
      </c>
      <c r="B654" s="283" t="s">
        <v>1724</v>
      </c>
      <c r="C654" s="146" t="s">
        <v>31</v>
      </c>
      <c r="D654" s="284">
        <v>849.2</v>
      </c>
      <c r="E654" s="283"/>
      <c r="F654" s="283"/>
      <c r="G654" s="283" t="s">
        <v>891</v>
      </c>
      <c r="H654" s="285">
        <v>25</v>
      </c>
      <c r="I654" s="24">
        <v>103003</v>
      </c>
      <c r="J654" s="286">
        <v>849.2</v>
      </c>
      <c r="K654" s="285">
        <v>7</v>
      </c>
      <c r="L654" s="287">
        <v>43.103448275862064</v>
      </c>
      <c r="M654" s="288">
        <v>0</v>
      </c>
      <c r="N654" s="286">
        <v>0</v>
      </c>
      <c r="O654" s="289" t="s">
        <v>890</v>
      </c>
      <c r="P654" s="288">
        <v>0</v>
      </c>
      <c r="Q654" s="290">
        <v>0</v>
      </c>
      <c r="R654" s="291" t="s">
        <v>891</v>
      </c>
      <c r="S654" s="283" t="s">
        <v>1219</v>
      </c>
      <c r="T654" s="44">
        <v>1</v>
      </c>
      <c r="U654" s="292">
        <v>51</v>
      </c>
      <c r="V654" s="293">
        <v>26</v>
      </c>
      <c r="W654" s="294" t="s">
        <v>891</v>
      </c>
      <c r="X654" s="295" t="s">
        <v>891</v>
      </c>
      <c r="Y654" s="296">
        <v>0</v>
      </c>
      <c r="Z654" s="296" t="s">
        <v>891</v>
      </c>
      <c r="AA654" s="295" t="s">
        <v>891</v>
      </c>
      <c r="AB654" s="296">
        <v>0</v>
      </c>
      <c r="AC654" s="296"/>
      <c r="AD654" s="297" t="s">
        <v>891</v>
      </c>
      <c r="AE654" s="298" t="s">
        <v>891</v>
      </c>
      <c r="AF654" s="288">
        <v>0</v>
      </c>
      <c r="AG654" s="291">
        <v>44188</v>
      </c>
      <c r="AH654" s="291">
        <v>40357</v>
      </c>
      <c r="AI654" s="291">
        <v>44176</v>
      </c>
      <c r="AJ654" s="291" t="s">
        <v>891</v>
      </c>
      <c r="AK654" s="283"/>
    </row>
    <row r="655" spans="1:37" hidden="1" x14ac:dyDescent="0.3">
      <c r="A655" s="282">
        <v>115841</v>
      </c>
      <c r="B655" s="283" t="s">
        <v>1725</v>
      </c>
      <c r="C655" s="146" t="s">
        <v>31</v>
      </c>
      <c r="D655" s="284">
        <v>719.5</v>
      </c>
      <c r="E655" s="283"/>
      <c r="F655" s="283"/>
      <c r="G655" s="283" t="s">
        <v>891</v>
      </c>
      <c r="H655" s="285">
        <v>14</v>
      </c>
      <c r="I655" s="24">
        <v>103003</v>
      </c>
      <c r="J655" s="286">
        <v>719.5</v>
      </c>
      <c r="K655" s="285"/>
      <c r="L655" s="287">
        <v>0</v>
      </c>
      <c r="M655" s="288">
        <v>0</v>
      </c>
      <c r="N655" s="286">
        <v>0</v>
      </c>
      <c r="O655" s="289" t="s">
        <v>890</v>
      </c>
      <c r="P655" s="288">
        <v>0</v>
      </c>
      <c r="Q655" s="290">
        <v>0</v>
      </c>
      <c r="R655" s="291" t="s">
        <v>891</v>
      </c>
      <c r="S655" s="283" t="s">
        <v>1219</v>
      </c>
      <c r="T655" s="44">
        <v>1</v>
      </c>
      <c r="U655" s="292">
        <v>51</v>
      </c>
      <c r="V655" s="293">
        <v>26</v>
      </c>
      <c r="W655" s="294" t="s">
        <v>891</v>
      </c>
      <c r="X655" s="295" t="s">
        <v>891</v>
      </c>
      <c r="Y655" s="296">
        <v>0</v>
      </c>
      <c r="Z655" s="296" t="s">
        <v>891</v>
      </c>
      <c r="AA655" s="295" t="s">
        <v>891</v>
      </c>
      <c r="AB655" s="296">
        <v>0</v>
      </c>
      <c r="AC655" s="296"/>
      <c r="AD655" s="297" t="s">
        <v>891</v>
      </c>
      <c r="AE655" s="298" t="s">
        <v>891</v>
      </c>
      <c r="AF655" s="288">
        <v>0</v>
      </c>
      <c r="AG655" s="291">
        <v>43455</v>
      </c>
      <c r="AH655" s="291">
        <v>40357</v>
      </c>
      <c r="AI655" s="291">
        <v>44377</v>
      </c>
      <c r="AJ655" s="291" t="s">
        <v>891</v>
      </c>
      <c r="AK655" s="283"/>
    </row>
    <row r="656" spans="1:37" hidden="1" x14ac:dyDescent="0.3">
      <c r="A656" s="282">
        <v>116466</v>
      </c>
      <c r="B656" s="283" t="s">
        <v>1726</v>
      </c>
      <c r="C656" s="146" t="s">
        <v>31</v>
      </c>
      <c r="D656" s="284">
        <v>0.85</v>
      </c>
      <c r="E656" s="283"/>
      <c r="F656" s="283"/>
      <c r="G656" s="283" t="s">
        <v>891</v>
      </c>
      <c r="H656" s="285">
        <v>339</v>
      </c>
      <c r="I656" s="24">
        <v>103003</v>
      </c>
      <c r="J656" s="286">
        <v>0.85</v>
      </c>
      <c r="K656" s="285">
        <v>7786</v>
      </c>
      <c r="L656" s="287">
        <v>0.45019920318725098</v>
      </c>
      <c r="M656" s="288">
        <v>11215</v>
      </c>
      <c r="N656" s="286">
        <v>9532.75</v>
      </c>
      <c r="O656" s="289" t="s">
        <v>890</v>
      </c>
      <c r="P656" s="288">
        <v>0</v>
      </c>
      <c r="Q656" s="290">
        <v>0</v>
      </c>
      <c r="R656" s="291" t="s">
        <v>891</v>
      </c>
      <c r="S656" s="283" t="s">
        <v>1266</v>
      </c>
      <c r="T656" s="44">
        <v>1</v>
      </c>
      <c r="U656" s="292">
        <v>69</v>
      </c>
      <c r="V656" s="293">
        <v>3</v>
      </c>
      <c r="W656" s="294">
        <v>2637</v>
      </c>
      <c r="X656" s="295">
        <v>2023</v>
      </c>
      <c r="Y656" s="296">
        <v>2000</v>
      </c>
      <c r="Z656" s="296" t="s">
        <v>891</v>
      </c>
      <c r="AA656" s="295" t="s">
        <v>891</v>
      </c>
      <c r="AB656" s="296">
        <v>0</v>
      </c>
      <c r="AC656" s="296"/>
      <c r="AD656" s="297" t="s">
        <v>891</v>
      </c>
      <c r="AE656" s="298" t="s">
        <v>891</v>
      </c>
      <c r="AF656" s="288">
        <v>3012</v>
      </c>
      <c r="AG656" s="291">
        <v>44236</v>
      </c>
      <c r="AH656" s="291">
        <v>40382</v>
      </c>
      <c r="AI656" s="291">
        <v>44335</v>
      </c>
      <c r="AJ656" s="291" t="s">
        <v>891</v>
      </c>
      <c r="AK656" s="283"/>
    </row>
    <row r="657" spans="1:37" hidden="1" x14ac:dyDescent="0.3">
      <c r="A657" s="282">
        <v>116751</v>
      </c>
      <c r="B657" s="283" t="s">
        <v>1727</v>
      </c>
      <c r="C657" s="146" t="s">
        <v>346</v>
      </c>
      <c r="D657" s="284">
        <v>35.47</v>
      </c>
      <c r="E657" s="283"/>
      <c r="F657" s="283"/>
      <c r="G657" s="283" t="s">
        <v>891</v>
      </c>
      <c r="H657" s="285">
        <v>906</v>
      </c>
      <c r="I657" s="24">
        <v>103003</v>
      </c>
      <c r="J657" s="286">
        <v>35.47</v>
      </c>
      <c r="K657" s="285">
        <v>19</v>
      </c>
      <c r="L657" s="287">
        <v>573.41772151898738</v>
      </c>
      <c r="M657" s="288">
        <v>0</v>
      </c>
      <c r="N657" s="286">
        <v>0</v>
      </c>
      <c r="O657" s="289" t="s">
        <v>890</v>
      </c>
      <c r="P657" s="288">
        <v>0</v>
      </c>
      <c r="Q657" s="290">
        <v>0</v>
      </c>
      <c r="R657" s="291" t="s">
        <v>891</v>
      </c>
      <c r="S657" s="283" t="s">
        <v>1342</v>
      </c>
      <c r="T657" s="44">
        <v>1</v>
      </c>
      <c r="U657" s="292">
        <v>69</v>
      </c>
      <c r="V657" s="293">
        <v>2</v>
      </c>
      <c r="W657" s="294" t="s">
        <v>891</v>
      </c>
      <c r="X657" s="295" t="s">
        <v>891</v>
      </c>
      <c r="Y657" s="296">
        <v>0</v>
      </c>
      <c r="Z657" s="296" t="s">
        <v>891</v>
      </c>
      <c r="AA657" s="295" t="s">
        <v>891</v>
      </c>
      <c r="AB657" s="296">
        <v>0</v>
      </c>
      <c r="AC657" s="296"/>
      <c r="AD657" s="297" t="s">
        <v>891</v>
      </c>
      <c r="AE657" s="298" t="s">
        <v>891</v>
      </c>
      <c r="AF657" s="288">
        <v>6</v>
      </c>
      <c r="AG657" s="291">
        <v>43622</v>
      </c>
      <c r="AH657" s="291">
        <v>40395</v>
      </c>
      <c r="AI657" s="291">
        <v>43614</v>
      </c>
      <c r="AJ657" s="291" t="s">
        <v>891</v>
      </c>
      <c r="AK657" s="283"/>
    </row>
    <row r="658" spans="1:37" hidden="1" x14ac:dyDescent="0.3">
      <c r="A658" s="282">
        <v>116754</v>
      </c>
      <c r="B658" s="283" t="s">
        <v>1728</v>
      </c>
      <c r="C658" s="146" t="s">
        <v>346</v>
      </c>
      <c r="D658" s="284">
        <v>98.43</v>
      </c>
      <c r="E658" s="283"/>
      <c r="F658" s="283"/>
      <c r="G658" s="283" t="s">
        <v>891</v>
      </c>
      <c r="H658" s="285">
        <v>365</v>
      </c>
      <c r="I658" s="24">
        <v>103003</v>
      </c>
      <c r="J658" s="286">
        <v>98.43</v>
      </c>
      <c r="K658" s="285">
        <v>81</v>
      </c>
      <c r="L658" s="287">
        <v>54.074074074074076</v>
      </c>
      <c r="M658" s="288">
        <v>0</v>
      </c>
      <c r="N658" s="286">
        <v>0</v>
      </c>
      <c r="O658" s="289" t="s">
        <v>890</v>
      </c>
      <c r="P658" s="288">
        <v>0</v>
      </c>
      <c r="Q658" s="290">
        <v>0</v>
      </c>
      <c r="R658" s="291" t="s">
        <v>891</v>
      </c>
      <c r="S658" s="283" t="s">
        <v>1342</v>
      </c>
      <c r="T658" s="44">
        <v>1</v>
      </c>
      <c r="U658" s="292">
        <v>69</v>
      </c>
      <c r="V658" s="293">
        <v>2</v>
      </c>
      <c r="W658" s="294" t="s">
        <v>891</v>
      </c>
      <c r="X658" s="295" t="s">
        <v>891</v>
      </c>
      <c r="Y658" s="296">
        <v>0</v>
      </c>
      <c r="Z658" s="296" t="s">
        <v>891</v>
      </c>
      <c r="AA658" s="295" t="s">
        <v>891</v>
      </c>
      <c r="AB658" s="296">
        <v>0</v>
      </c>
      <c r="AC658" s="296"/>
      <c r="AD658" s="297" t="s">
        <v>891</v>
      </c>
      <c r="AE658" s="298" t="s">
        <v>891</v>
      </c>
      <c r="AF658" s="288">
        <v>28</v>
      </c>
      <c r="AG658" s="291">
        <v>44526</v>
      </c>
      <c r="AH658" s="291">
        <v>40395</v>
      </c>
      <c r="AI658" s="291">
        <v>44483</v>
      </c>
      <c r="AJ658" s="291" t="s">
        <v>891</v>
      </c>
      <c r="AK658" s="283"/>
    </row>
    <row r="659" spans="1:37" hidden="1" x14ac:dyDescent="0.3">
      <c r="A659" s="282">
        <v>116771</v>
      </c>
      <c r="B659" s="283" t="s">
        <v>727</v>
      </c>
      <c r="C659" s="146" t="s">
        <v>728</v>
      </c>
      <c r="D659" s="284">
        <v>299</v>
      </c>
      <c r="E659" s="283"/>
      <c r="F659" s="283"/>
      <c r="G659" s="283" t="s">
        <v>891</v>
      </c>
      <c r="H659" s="285">
        <v>28</v>
      </c>
      <c r="I659" s="24">
        <v>103003</v>
      </c>
      <c r="J659" s="286">
        <v>299</v>
      </c>
      <c r="K659" s="285">
        <v>11</v>
      </c>
      <c r="L659" s="287">
        <v>30.434782608695652</v>
      </c>
      <c r="M659" s="288">
        <v>0</v>
      </c>
      <c r="N659" s="286">
        <v>0</v>
      </c>
      <c r="O659" s="289" t="s">
        <v>890</v>
      </c>
      <c r="P659" s="288">
        <v>0</v>
      </c>
      <c r="Q659" s="290">
        <v>0</v>
      </c>
      <c r="R659" s="291" t="s">
        <v>891</v>
      </c>
      <c r="S659" s="283" t="s">
        <v>1170</v>
      </c>
      <c r="T659" s="44">
        <v>1</v>
      </c>
      <c r="U659" s="292">
        <v>69</v>
      </c>
      <c r="V659" s="293">
        <v>1</v>
      </c>
      <c r="W659" s="294" t="s">
        <v>891</v>
      </c>
      <c r="X659" s="295" t="s">
        <v>891</v>
      </c>
      <c r="Y659" s="296">
        <v>0</v>
      </c>
      <c r="Z659" s="296" t="s">
        <v>891</v>
      </c>
      <c r="AA659" s="295" t="s">
        <v>891</v>
      </c>
      <c r="AB659" s="296">
        <v>0</v>
      </c>
      <c r="AC659" s="296"/>
      <c r="AD659" s="297" t="s">
        <v>891</v>
      </c>
      <c r="AE659" s="298" t="s">
        <v>891</v>
      </c>
      <c r="AF659" s="288">
        <v>4</v>
      </c>
      <c r="AG659" s="291">
        <v>42360</v>
      </c>
      <c r="AH659" s="291">
        <v>40396</v>
      </c>
      <c r="AI659" s="291">
        <v>44040</v>
      </c>
      <c r="AJ659" s="291" t="s">
        <v>891</v>
      </c>
      <c r="AK659" s="283"/>
    </row>
    <row r="660" spans="1:37" hidden="1" x14ac:dyDescent="0.3">
      <c r="A660" s="282">
        <v>116874</v>
      </c>
      <c r="B660" s="283" t="s">
        <v>1729</v>
      </c>
      <c r="C660" s="146" t="s">
        <v>31</v>
      </c>
      <c r="D660" s="284">
        <v>5.1428599999999998</v>
      </c>
      <c r="E660" s="283"/>
      <c r="F660" s="283"/>
      <c r="G660" s="283" t="s">
        <v>891</v>
      </c>
      <c r="H660" s="285">
        <v>493</v>
      </c>
      <c r="I660" s="24">
        <v>103003</v>
      </c>
      <c r="J660" s="286">
        <v>5.1428599999999998</v>
      </c>
      <c r="K660" s="285">
        <v>1396</v>
      </c>
      <c r="L660" s="287">
        <v>2.9114746353274672</v>
      </c>
      <c r="M660" s="288">
        <v>2054.94</v>
      </c>
      <c r="N660" s="286">
        <v>10568.2687284</v>
      </c>
      <c r="O660" s="289" t="s">
        <v>890</v>
      </c>
      <c r="P660" s="288">
        <v>0</v>
      </c>
      <c r="Q660" s="290">
        <v>0</v>
      </c>
      <c r="R660" s="291" t="s">
        <v>891</v>
      </c>
      <c r="S660" s="283" t="s">
        <v>1690</v>
      </c>
      <c r="T660" s="44">
        <v>1</v>
      </c>
      <c r="U660" s="292">
        <v>55</v>
      </c>
      <c r="V660" s="293">
        <v>37</v>
      </c>
      <c r="W660" s="294">
        <v>10083</v>
      </c>
      <c r="X660" s="295">
        <v>2023</v>
      </c>
      <c r="Y660" s="296">
        <v>500</v>
      </c>
      <c r="Z660" s="296" t="s">
        <v>891</v>
      </c>
      <c r="AA660" s="295" t="s">
        <v>891</v>
      </c>
      <c r="AB660" s="296">
        <v>0</v>
      </c>
      <c r="AC660" s="296"/>
      <c r="AD660" s="297" t="s">
        <v>891</v>
      </c>
      <c r="AE660" s="298" t="s">
        <v>891</v>
      </c>
      <c r="AF660" s="288">
        <v>678</v>
      </c>
      <c r="AG660" s="291">
        <v>44638</v>
      </c>
      <c r="AH660" s="291">
        <v>40406</v>
      </c>
      <c r="AI660" s="291">
        <v>45077</v>
      </c>
      <c r="AJ660" s="291" t="s">
        <v>891</v>
      </c>
      <c r="AK660" s="283"/>
    </row>
    <row r="661" spans="1:37" hidden="1" x14ac:dyDescent="0.3">
      <c r="A661" s="282">
        <v>117734</v>
      </c>
      <c r="B661" s="283" t="s">
        <v>1730</v>
      </c>
      <c r="C661" s="146" t="s">
        <v>264</v>
      </c>
      <c r="D661" s="284">
        <v>25.62</v>
      </c>
      <c r="E661" s="283"/>
      <c r="F661" s="283"/>
      <c r="G661" s="283" t="s">
        <v>891</v>
      </c>
      <c r="H661" s="285">
        <v>114</v>
      </c>
      <c r="I661" s="24">
        <v>103003</v>
      </c>
      <c r="J661" s="286">
        <v>25.62</v>
      </c>
      <c r="K661" s="285">
        <v>4</v>
      </c>
      <c r="L661" s="287">
        <v>345.45454545454544</v>
      </c>
      <c r="M661" s="288">
        <v>0</v>
      </c>
      <c r="N661" s="286">
        <v>0</v>
      </c>
      <c r="O661" s="289" t="s">
        <v>890</v>
      </c>
      <c r="P661" s="288">
        <v>0</v>
      </c>
      <c r="Q661" s="290">
        <v>0</v>
      </c>
      <c r="R661" s="291" t="s">
        <v>891</v>
      </c>
      <c r="S661" s="283" t="s">
        <v>991</v>
      </c>
      <c r="T661" s="44">
        <v>1</v>
      </c>
      <c r="U661" s="292">
        <v>55</v>
      </c>
      <c r="V661" s="293">
        <v>31</v>
      </c>
      <c r="W661" s="294" t="s">
        <v>891</v>
      </c>
      <c r="X661" s="295" t="s">
        <v>891</v>
      </c>
      <c r="Y661" s="296">
        <v>0</v>
      </c>
      <c r="Z661" s="296" t="s">
        <v>891</v>
      </c>
      <c r="AA661" s="295" t="s">
        <v>891</v>
      </c>
      <c r="AB661" s="296">
        <v>0</v>
      </c>
      <c r="AC661" s="296"/>
      <c r="AD661" s="297" t="s">
        <v>891</v>
      </c>
      <c r="AE661" s="298" t="s">
        <v>891</v>
      </c>
      <c r="AF661" s="288">
        <v>2</v>
      </c>
      <c r="AG661" s="291">
        <v>43892</v>
      </c>
      <c r="AH661" s="291">
        <v>40438</v>
      </c>
      <c r="AI661" s="291">
        <v>43865</v>
      </c>
      <c r="AJ661" s="291" t="s">
        <v>891</v>
      </c>
      <c r="AK661" s="283"/>
    </row>
    <row r="662" spans="1:37" hidden="1" x14ac:dyDescent="0.3">
      <c r="A662" s="282">
        <v>118244</v>
      </c>
      <c r="B662" s="283" t="s">
        <v>1731</v>
      </c>
      <c r="C662" s="146" t="s">
        <v>264</v>
      </c>
      <c r="D662" s="284">
        <v>5.99</v>
      </c>
      <c r="E662" s="283"/>
      <c r="F662" s="283"/>
      <c r="G662" s="283" t="s">
        <v>891</v>
      </c>
      <c r="H662" s="285">
        <v>173</v>
      </c>
      <c r="I662" s="24">
        <v>103003</v>
      </c>
      <c r="J662" s="286">
        <v>5.99</v>
      </c>
      <c r="K662" s="285">
        <v>5</v>
      </c>
      <c r="L662" s="287">
        <v>411.90476190476193</v>
      </c>
      <c r="M662" s="288">
        <v>0</v>
      </c>
      <c r="N662" s="286">
        <v>0</v>
      </c>
      <c r="O662" s="289" t="s">
        <v>890</v>
      </c>
      <c r="P662" s="288">
        <v>0</v>
      </c>
      <c r="Q662" s="290">
        <v>0</v>
      </c>
      <c r="R662" s="291" t="s">
        <v>891</v>
      </c>
      <c r="S662" s="283" t="s">
        <v>1273</v>
      </c>
      <c r="T662" s="44">
        <v>1</v>
      </c>
      <c r="U662" s="292">
        <v>89</v>
      </c>
      <c r="V662" s="293">
        <v>12</v>
      </c>
      <c r="W662" s="294" t="s">
        <v>891</v>
      </c>
      <c r="X662" s="295" t="s">
        <v>891</v>
      </c>
      <c r="Y662" s="296">
        <v>0</v>
      </c>
      <c r="Z662" s="296" t="s">
        <v>891</v>
      </c>
      <c r="AA662" s="295" t="s">
        <v>891</v>
      </c>
      <c r="AB662" s="296">
        <v>0</v>
      </c>
      <c r="AC662" s="296"/>
      <c r="AD662" s="297" t="s">
        <v>891</v>
      </c>
      <c r="AE662" s="298" t="s">
        <v>891</v>
      </c>
      <c r="AF662" s="288">
        <v>2</v>
      </c>
      <c r="AG662" s="291">
        <v>40955</v>
      </c>
      <c r="AH662" s="291">
        <v>40466</v>
      </c>
      <c r="AI662" s="291">
        <v>44974</v>
      </c>
      <c r="AJ662" s="291" t="s">
        <v>891</v>
      </c>
      <c r="AK662" s="283"/>
    </row>
    <row r="663" spans="1:37" hidden="1" x14ac:dyDescent="0.3">
      <c r="A663" s="282">
        <v>118245</v>
      </c>
      <c r="B663" s="283" t="s">
        <v>1732</v>
      </c>
      <c r="C663" s="146" t="s">
        <v>264</v>
      </c>
      <c r="D663" s="284">
        <v>2.72</v>
      </c>
      <c r="E663" s="283"/>
      <c r="F663" s="283"/>
      <c r="G663" s="283" t="s">
        <v>891</v>
      </c>
      <c r="H663" s="285">
        <v>33</v>
      </c>
      <c r="I663" s="24">
        <v>103003</v>
      </c>
      <c r="J663" s="286">
        <v>2.72</v>
      </c>
      <c r="K663" s="285">
        <v>5</v>
      </c>
      <c r="L663" s="287">
        <v>78.571428571428569</v>
      </c>
      <c r="M663" s="288">
        <v>0</v>
      </c>
      <c r="N663" s="286">
        <v>0</v>
      </c>
      <c r="O663" s="289" t="s">
        <v>890</v>
      </c>
      <c r="P663" s="288">
        <v>0</v>
      </c>
      <c r="Q663" s="290">
        <v>0</v>
      </c>
      <c r="R663" s="291" t="s">
        <v>891</v>
      </c>
      <c r="S663" s="283" t="s">
        <v>1273</v>
      </c>
      <c r="T663" s="44">
        <v>1</v>
      </c>
      <c r="U663" s="292">
        <v>89</v>
      </c>
      <c r="V663" s="293">
        <v>12</v>
      </c>
      <c r="W663" s="294" t="s">
        <v>891</v>
      </c>
      <c r="X663" s="295" t="s">
        <v>891</v>
      </c>
      <c r="Y663" s="296">
        <v>0</v>
      </c>
      <c r="Z663" s="296" t="s">
        <v>891</v>
      </c>
      <c r="AA663" s="295" t="s">
        <v>891</v>
      </c>
      <c r="AB663" s="296">
        <v>0</v>
      </c>
      <c r="AC663" s="296"/>
      <c r="AD663" s="297" t="s">
        <v>891</v>
      </c>
      <c r="AE663" s="298" t="s">
        <v>891</v>
      </c>
      <c r="AF663" s="288">
        <v>2</v>
      </c>
      <c r="AG663" s="291">
        <v>40955</v>
      </c>
      <c r="AH663" s="291">
        <v>40466</v>
      </c>
      <c r="AI663" s="291">
        <v>40941</v>
      </c>
      <c r="AJ663" s="291" t="s">
        <v>891</v>
      </c>
      <c r="AK663" s="283"/>
    </row>
    <row r="664" spans="1:37" hidden="1" x14ac:dyDescent="0.3">
      <c r="A664" s="282">
        <v>118246</v>
      </c>
      <c r="B664" s="283" t="s">
        <v>1733</v>
      </c>
      <c r="C664" s="146" t="s">
        <v>264</v>
      </c>
      <c r="D664" s="284">
        <v>1.1000000000000001</v>
      </c>
      <c r="E664" s="283"/>
      <c r="F664" s="283"/>
      <c r="G664" s="283" t="s">
        <v>891</v>
      </c>
      <c r="H664" s="285">
        <v>60</v>
      </c>
      <c r="I664" s="24">
        <v>103003</v>
      </c>
      <c r="J664" s="286">
        <v>1.1000000000000001</v>
      </c>
      <c r="K664" s="285">
        <v>5</v>
      </c>
      <c r="L664" s="287">
        <v>142.85714285714283</v>
      </c>
      <c r="M664" s="288">
        <v>0</v>
      </c>
      <c r="N664" s="286">
        <v>0</v>
      </c>
      <c r="O664" s="289" t="s">
        <v>890</v>
      </c>
      <c r="P664" s="288">
        <v>0</v>
      </c>
      <c r="Q664" s="290">
        <v>0</v>
      </c>
      <c r="R664" s="291" t="s">
        <v>891</v>
      </c>
      <c r="S664" s="283" t="s">
        <v>1273</v>
      </c>
      <c r="T664" s="44">
        <v>1</v>
      </c>
      <c r="U664" s="292">
        <v>89</v>
      </c>
      <c r="V664" s="293">
        <v>12</v>
      </c>
      <c r="W664" s="294" t="s">
        <v>891</v>
      </c>
      <c r="X664" s="295" t="s">
        <v>891</v>
      </c>
      <c r="Y664" s="296">
        <v>0</v>
      </c>
      <c r="Z664" s="296" t="s">
        <v>891</v>
      </c>
      <c r="AA664" s="295" t="s">
        <v>891</v>
      </c>
      <c r="AB664" s="296">
        <v>0</v>
      </c>
      <c r="AC664" s="296"/>
      <c r="AD664" s="297" t="s">
        <v>891</v>
      </c>
      <c r="AE664" s="298" t="s">
        <v>891</v>
      </c>
      <c r="AF664" s="288">
        <v>2</v>
      </c>
      <c r="AG664" s="291">
        <v>40955</v>
      </c>
      <c r="AH664" s="291">
        <v>40466</v>
      </c>
      <c r="AI664" s="291">
        <v>40941</v>
      </c>
      <c r="AJ664" s="291" t="s">
        <v>891</v>
      </c>
      <c r="AK664" s="283"/>
    </row>
    <row r="665" spans="1:37" hidden="1" x14ac:dyDescent="0.3">
      <c r="A665" s="282">
        <v>118427</v>
      </c>
      <c r="B665" s="283" t="s">
        <v>1734</v>
      </c>
      <c r="C665" s="146" t="s">
        <v>273</v>
      </c>
      <c r="D665" s="284">
        <v>29.32</v>
      </c>
      <c r="E665" s="283"/>
      <c r="F665" s="283" t="s">
        <v>1286</v>
      </c>
      <c r="G665" s="283" t="s">
        <v>1287</v>
      </c>
      <c r="H665" s="285">
        <v>0</v>
      </c>
      <c r="I665" s="24">
        <v>103003</v>
      </c>
      <c r="J665" s="286">
        <v>128.11000000000001</v>
      </c>
      <c r="K665" s="285">
        <v>4196</v>
      </c>
      <c r="L665" s="287">
        <v>0</v>
      </c>
      <c r="M665" s="288">
        <v>4158.9399999999996</v>
      </c>
      <c r="N665" s="286">
        <v>121940.1208</v>
      </c>
      <c r="O665" s="289" t="s">
        <v>1288</v>
      </c>
      <c r="P665" s="288">
        <v>9515</v>
      </c>
      <c r="Q665" s="290">
        <v>278979.8</v>
      </c>
      <c r="R665" s="291">
        <v>45540</v>
      </c>
      <c r="S665" s="283" t="s">
        <v>1434</v>
      </c>
      <c r="T665" s="44">
        <v>1</v>
      </c>
      <c r="U665" s="292">
        <v>74</v>
      </c>
      <c r="V665" s="293">
        <v>2</v>
      </c>
      <c r="W665" s="294">
        <v>8996</v>
      </c>
      <c r="X665" s="295">
        <v>2023</v>
      </c>
      <c r="Y665" s="296">
        <v>3200</v>
      </c>
      <c r="Z665" s="296" t="s">
        <v>891</v>
      </c>
      <c r="AA665" s="295" t="s">
        <v>891</v>
      </c>
      <c r="AB665" s="296">
        <v>0</v>
      </c>
      <c r="AC665" s="296"/>
      <c r="AD665" s="297" t="s">
        <v>891</v>
      </c>
      <c r="AE665" s="298" t="s">
        <v>891</v>
      </c>
      <c r="AF665" s="288">
        <v>1636</v>
      </c>
      <c r="AG665" s="291">
        <v>44974</v>
      </c>
      <c r="AH665" s="291">
        <v>40490</v>
      </c>
      <c r="AI665" s="291">
        <v>44960</v>
      </c>
      <c r="AJ665" s="291" t="s">
        <v>891</v>
      </c>
      <c r="AK665" s="283"/>
    </row>
    <row r="666" spans="1:37" hidden="1" x14ac:dyDescent="0.3">
      <c r="A666" s="282">
        <v>118427</v>
      </c>
      <c r="B666" s="283" t="s">
        <v>1734</v>
      </c>
      <c r="C666" s="146" t="s">
        <v>273</v>
      </c>
      <c r="D666" s="284">
        <v>29.32</v>
      </c>
      <c r="E666" s="283"/>
      <c r="F666" s="283" t="s">
        <v>1286</v>
      </c>
      <c r="G666" s="283" t="s">
        <v>1287</v>
      </c>
      <c r="H666" s="285">
        <v>0</v>
      </c>
      <c r="I666" s="24">
        <v>103003</v>
      </c>
      <c r="J666" s="286">
        <v>128.11000000000001</v>
      </c>
      <c r="K666" s="285">
        <v>4196</v>
      </c>
      <c r="L666" s="287">
        <v>0</v>
      </c>
      <c r="M666" s="288">
        <v>4158.9399999999996</v>
      </c>
      <c r="N666" s="286">
        <v>121940.1208</v>
      </c>
      <c r="O666" s="289" t="s">
        <v>1288</v>
      </c>
      <c r="P666" s="288">
        <v>9515</v>
      </c>
      <c r="Q666" s="290">
        <v>278979.8</v>
      </c>
      <c r="R666" s="291">
        <v>45540</v>
      </c>
      <c r="S666" s="283" t="s">
        <v>1434</v>
      </c>
      <c r="T666" s="44">
        <v>1</v>
      </c>
      <c r="U666" s="292">
        <v>74</v>
      </c>
      <c r="V666" s="293">
        <v>2</v>
      </c>
      <c r="W666" s="294">
        <v>8996</v>
      </c>
      <c r="X666" s="295">
        <v>2023</v>
      </c>
      <c r="Y666" s="296">
        <v>3200</v>
      </c>
      <c r="Z666" s="296" t="s">
        <v>891</v>
      </c>
      <c r="AA666" s="295" t="s">
        <v>891</v>
      </c>
      <c r="AB666" s="296">
        <v>0</v>
      </c>
      <c r="AC666" s="296"/>
      <c r="AD666" s="297" t="s">
        <v>891</v>
      </c>
      <c r="AE666" s="298" t="s">
        <v>891</v>
      </c>
      <c r="AF666" s="288">
        <v>1636</v>
      </c>
      <c r="AG666" s="291">
        <v>44974</v>
      </c>
      <c r="AH666" s="291">
        <v>40490</v>
      </c>
      <c r="AI666" s="291">
        <v>44960</v>
      </c>
      <c r="AJ666" s="291" t="s">
        <v>891</v>
      </c>
      <c r="AK666" s="283"/>
    </row>
    <row r="667" spans="1:37" hidden="1" x14ac:dyDescent="0.3">
      <c r="A667" s="282">
        <v>118515</v>
      </c>
      <c r="B667" s="283" t="s">
        <v>1735</v>
      </c>
      <c r="C667" s="146" t="s">
        <v>561</v>
      </c>
      <c r="D667" s="284">
        <v>69.97</v>
      </c>
      <c r="E667" s="283"/>
      <c r="F667" s="283"/>
      <c r="G667" s="283" t="s">
        <v>891</v>
      </c>
      <c r="H667" s="285">
        <v>0</v>
      </c>
      <c r="I667" s="24">
        <v>103003</v>
      </c>
      <c r="J667" s="286">
        <v>69.97</v>
      </c>
      <c r="K667" s="285">
        <v>316</v>
      </c>
      <c r="L667" s="287">
        <v>0</v>
      </c>
      <c r="M667" s="288">
        <v>339.66</v>
      </c>
      <c r="N667" s="286">
        <v>23766.010200000001</v>
      </c>
      <c r="O667" s="289" t="s">
        <v>890</v>
      </c>
      <c r="P667" s="288">
        <v>0</v>
      </c>
      <c r="Q667" s="290">
        <v>0</v>
      </c>
      <c r="R667" s="291" t="s">
        <v>891</v>
      </c>
      <c r="S667" s="283" t="s">
        <v>1736</v>
      </c>
      <c r="T667" s="44">
        <v>1</v>
      </c>
      <c r="U667" s="292">
        <v>51</v>
      </c>
      <c r="V667" s="293">
        <v>21</v>
      </c>
      <c r="W667" s="294">
        <v>7340</v>
      </c>
      <c r="X667" s="295">
        <v>2023</v>
      </c>
      <c r="Y667" s="296">
        <v>135.9</v>
      </c>
      <c r="Z667" s="296" t="s">
        <v>891</v>
      </c>
      <c r="AA667" s="295" t="s">
        <v>891</v>
      </c>
      <c r="AB667" s="296">
        <v>0</v>
      </c>
      <c r="AC667" s="296"/>
      <c r="AD667" s="297" t="s">
        <v>891</v>
      </c>
      <c r="AE667" s="298" t="s">
        <v>891</v>
      </c>
      <c r="AF667" s="288">
        <v>106</v>
      </c>
      <c r="AG667" s="291">
        <v>44417</v>
      </c>
      <c r="AH667" s="291">
        <v>40498</v>
      </c>
      <c r="AI667" s="291">
        <v>44405</v>
      </c>
      <c r="AJ667" s="291" t="s">
        <v>891</v>
      </c>
      <c r="AK667" s="283"/>
    </row>
    <row r="668" spans="1:37" hidden="1" x14ac:dyDescent="0.3">
      <c r="A668" s="282">
        <v>118577</v>
      </c>
      <c r="B668" s="283" t="s">
        <v>1737</v>
      </c>
      <c r="C668" s="146" t="s">
        <v>561</v>
      </c>
      <c r="D668" s="284">
        <v>81.25</v>
      </c>
      <c r="E668" s="283"/>
      <c r="F668" s="283"/>
      <c r="G668" s="283" t="s">
        <v>891</v>
      </c>
      <c r="H668" s="285">
        <v>0</v>
      </c>
      <c r="I668" s="24">
        <v>103003</v>
      </c>
      <c r="J668" s="286">
        <v>81.25</v>
      </c>
      <c r="K668" s="285">
        <v>732.5</v>
      </c>
      <c r="L668" s="287">
        <v>0</v>
      </c>
      <c r="M668" s="288">
        <v>0</v>
      </c>
      <c r="N668" s="286">
        <v>0</v>
      </c>
      <c r="O668" s="289" t="s">
        <v>890</v>
      </c>
      <c r="P668" s="288">
        <v>0</v>
      </c>
      <c r="Q668" s="290">
        <v>0</v>
      </c>
      <c r="R668" s="291" t="s">
        <v>891</v>
      </c>
      <c r="S668" s="283" t="s">
        <v>1736</v>
      </c>
      <c r="T668" s="44">
        <v>1</v>
      </c>
      <c r="U668" s="292">
        <v>51</v>
      </c>
      <c r="V668" s="293">
        <v>21</v>
      </c>
      <c r="W668" s="294">
        <v>2231</v>
      </c>
      <c r="X668" s="295">
        <v>2023</v>
      </c>
      <c r="Y668" s="296">
        <v>2000</v>
      </c>
      <c r="Z668" s="296" t="s">
        <v>891</v>
      </c>
      <c r="AA668" s="295" t="s">
        <v>891</v>
      </c>
      <c r="AB668" s="296">
        <v>0</v>
      </c>
      <c r="AC668" s="296"/>
      <c r="AD668" s="297" t="s">
        <v>891</v>
      </c>
      <c r="AE668" s="298" t="s">
        <v>891</v>
      </c>
      <c r="AF668" s="288">
        <v>244</v>
      </c>
      <c r="AG668" s="291">
        <v>44551</v>
      </c>
      <c r="AH668" s="291">
        <v>40501</v>
      </c>
      <c r="AI668" s="291">
        <v>44544</v>
      </c>
      <c r="AJ668" s="291" t="s">
        <v>891</v>
      </c>
      <c r="AK668" s="283"/>
    </row>
    <row r="669" spans="1:37" hidden="1" x14ac:dyDescent="0.3">
      <c r="A669" s="282">
        <v>119087</v>
      </c>
      <c r="B669" s="283" t="s">
        <v>742</v>
      </c>
      <c r="C669" s="146" t="s">
        <v>264</v>
      </c>
      <c r="D669" s="284">
        <v>5.48</v>
      </c>
      <c r="E669" s="283"/>
      <c r="F669" s="283"/>
      <c r="G669" s="283" t="s">
        <v>891</v>
      </c>
      <c r="H669" s="285">
        <v>255</v>
      </c>
      <c r="I669" s="24">
        <v>103003</v>
      </c>
      <c r="J669" s="286">
        <v>5.48</v>
      </c>
      <c r="K669" s="285">
        <v>30</v>
      </c>
      <c r="L669" s="287">
        <v>58.891454965357966</v>
      </c>
      <c r="M669" s="288">
        <v>0</v>
      </c>
      <c r="N669" s="286">
        <v>0</v>
      </c>
      <c r="O669" s="289" t="s">
        <v>890</v>
      </c>
      <c r="P669" s="288">
        <v>0</v>
      </c>
      <c r="Q669" s="290">
        <v>0</v>
      </c>
      <c r="R669" s="291" t="s">
        <v>891</v>
      </c>
      <c r="S669" s="283" t="s">
        <v>1278</v>
      </c>
      <c r="T669" s="44">
        <v>1</v>
      </c>
      <c r="U669" s="292">
        <v>59</v>
      </c>
      <c r="V669" s="293">
        <v>18</v>
      </c>
      <c r="W669" s="294" t="s">
        <v>891</v>
      </c>
      <c r="X669" s="295" t="s">
        <v>891</v>
      </c>
      <c r="Y669" s="296">
        <v>0</v>
      </c>
      <c r="Z669" s="296" t="s">
        <v>891</v>
      </c>
      <c r="AA669" s="295" t="s">
        <v>891</v>
      </c>
      <c r="AB669" s="296">
        <v>0</v>
      </c>
      <c r="AC669" s="296"/>
      <c r="AD669" s="297" t="s">
        <v>891</v>
      </c>
      <c r="AE669" s="298" t="s">
        <v>891</v>
      </c>
      <c r="AF669" s="288">
        <v>18</v>
      </c>
      <c r="AG669" s="291">
        <v>40842</v>
      </c>
      <c r="AH669" s="291">
        <v>40575</v>
      </c>
      <c r="AI669" s="291">
        <v>40834</v>
      </c>
      <c r="AJ669" s="291" t="s">
        <v>891</v>
      </c>
      <c r="AK669" s="283"/>
    </row>
    <row r="670" spans="1:37" hidden="1" x14ac:dyDescent="0.3">
      <c r="A670" s="282">
        <v>119180</v>
      </c>
      <c r="B670" s="283" t="s">
        <v>1738</v>
      </c>
      <c r="C670" s="146" t="s">
        <v>31</v>
      </c>
      <c r="D670" s="284">
        <v>6.28</v>
      </c>
      <c r="E670" s="283"/>
      <c r="F670" s="283"/>
      <c r="G670" s="283" t="s">
        <v>891</v>
      </c>
      <c r="H670" s="285">
        <v>157</v>
      </c>
      <c r="I670" s="24">
        <v>103003</v>
      </c>
      <c r="J670" s="286">
        <v>6.28</v>
      </c>
      <c r="K670" s="285">
        <v>59</v>
      </c>
      <c r="L670" s="287">
        <v>31.910569105691057</v>
      </c>
      <c r="M670" s="288">
        <v>0</v>
      </c>
      <c r="N670" s="286">
        <v>0</v>
      </c>
      <c r="O670" s="289" t="s">
        <v>890</v>
      </c>
      <c r="P670" s="288">
        <v>0</v>
      </c>
      <c r="Q670" s="290">
        <v>0</v>
      </c>
      <c r="R670" s="291" t="s">
        <v>891</v>
      </c>
      <c r="S670" s="283" t="s">
        <v>1690</v>
      </c>
      <c r="T670" s="44">
        <v>1</v>
      </c>
      <c r="U670" s="292">
        <v>55</v>
      </c>
      <c r="V670" s="293">
        <v>37</v>
      </c>
      <c r="W670" s="294" t="s">
        <v>891</v>
      </c>
      <c r="X670" s="295" t="s">
        <v>891</v>
      </c>
      <c r="Y670" s="296">
        <v>0</v>
      </c>
      <c r="Z670" s="296" t="s">
        <v>891</v>
      </c>
      <c r="AA670" s="295" t="s">
        <v>891</v>
      </c>
      <c r="AB670" s="296">
        <v>0</v>
      </c>
      <c r="AC670" s="296"/>
      <c r="AD670" s="297" t="s">
        <v>891</v>
      </c>
      <c r="AE670" s="298" t="s">
        <v>891</v>
      </c>
      <c r="AF670" s="288">
        <v>20</v>
      </c>
      <c r="AG670" s="291">
        <v>41460</v>
      </c>
      <c r="AH670" s="291">
        <v>40581</v>
      </c>
      <c r="AI670" s="291">
        <v>42075</v>
      </c>
      <c r="AJ670" s="291" t="s">
        <v>891</v>
      </c>
      <c r="AK670" s="283"/>
    </row>
    <row r="671" spans="1:37" hidden="1" x14ac:dyDescent="0.3">
      <c r="A671" s="282">
        <v>119181</v>
      </c>
      <c r="B671" s="283" t="s">
        <v>1739</v>
      </c>
      <c r="C671" s="146" t="s">
        <v>31</v>
      </c>
      <c r="D671" s="284">
        <v>2.68</v>
      </c>
      <c r="E671" s="283"/>
      <c r="F671" s="283"/>
      <c r="G671" s="283" t="s">
        <v>891</v>
      </c>
      <c r="H671" s="285">
        <v>640</v>
      </c>
      <c r="I671" s="24">
        <v>103003</v>
      </c>
      <c r="J671" s="286">
        <v>2.68</v>
      </c>
      <c r="K671" s="285">
        <v>392</v>
      </c>
      <c r="L671" s="287">
        <v>14.94279710483306</v>
      </c>
      <c r="M671" s="288">
        <v>130.94</v>
      </c>
      <c r="N671" s="286">
        <v>350.91919999999999</v>
      </c>
      <c r="O671" s="289" t="s">
        <v>890</v>
      </c>
      <c r="P671" s="288">
        <v>0</v>
      </c>
      <c r="Q671" s="290">
        <v>0</v>
      </c>
      <c r="R671" s="291" t="s">
        <v>891</v>
      </c>
      <c r="S671" s="283" t="s">
        <v>1690</v>
      </c>
      <c r="T671" s="44">
        <v>1</v>
      </c>
      <c r="U671" s="292">
        <v>55</v>
      </c>
      <c r="V671" s="293">
        <v>37</v>
      </c>
      <c r="W671" s="294" t="s">
        <v>891</v>
      </c>
      <c r="X671" s="295" t="s">
        <v>891</v>
      </c>
      <c r="Y671" s="296">
        <v>0</v>
      </c>
      <c r="Z671" s="296" t="s">
        <v>891</v>
      </c>
      <c r="AA671" s="295" t="s">
        <v>891</v>
      </c>
      <c r="AB671" s="296">
        <v>0</v>
      </c>
      <c r="AC671" s="296"/>
      <c r="AD671" s="297" t="s">
        <v>891</v>
      </c>
      <c r="AE671" s="298" t="s">
        <v>891</v>
      </c>
      <c r="AF671" s="288">
        <v>172</v>
      </c>
      <c r="AG671" s="291">
        <v>44544</v>
      </c>
      <c r="AH671" s="291">
        <v>40581</v>
      </c>
      <c r="AI671" s="291">
        <v>44470</v>
      </c>
      <c r="AJ671" s="291" t="s">
        <v>891</v>
      </c>
      <c r="AK671" s="283"/>
    </row>
    <row r="672" spans="1:37" hidden="1" x14ac:dyDescent="0.3">
      <c r="A672" s="282">
        <v>119318</v>
      </c>
      <c r="B672" s="283" t="s">
        <v>1740</v>
      </c>
      <c r="C672" s="146" t="s">
        <v>336</v>
      </c>
      <c r="D672" s="284">
        <v>3.2</v>
      </c>
      <c r="E672" s="283"/>
      <c r="F672" s="283"/>
      <c r="G672" s="283" t="s">
        <v>891</v>
      </c>
      <c r="H672" s="285">
        <v>0</v>
      </c>
      <c r="I672" s="24">
        <v>103003</v>
      </c>
      <c r="J672" s="286">
        <v>3.2</v>
      </c>
      <c r="K672" s="285">
        <v>139</v>
      </c>
      <c r="L672" s="287">
        <v>0</v>
      </c>
      <c r="M672" s="288">
        <v>229</v>
      </c>
      <c r="N672" s="286">
        <v>732.8</v>
      </c>
      <c r="O672" s="289" t="s">
        <v>890</v>
      </c>
      <c r="P672" s="288">
        <v>0</v>
      </c>
      <c r="Q672" s="290">
        <v>0</v>
      </c>
      <c r="R672" s="291" t="s">
        <v>891</v>
      </c>
      <c r="S672" s="283" t="s">
        <v>1741</v>
      </c>
      <c r="T672" s="44">
        <v>1</v>
      </c>
      <c r="U672" s="292">
        <v>45</v>
      </c>
      <c r="V672" s="293">
        <v>8</v>
      </c>
      <c r="W672" s="294">
        <v>6209</v>
      </c>
      <c r="X672" s="295">
        <v>2023</v>
      </c>
      <c r="Y672" s="296">
        <v>50</v>
      </c>
      <c r="Z672" s="296" t="s">
        <v>891</v>
      </c>
      <c r="AA672" s="295" t="s">
        <v>891</v>
      </c>
      <c r="AB672" s="296">
        <v>0</v>
      </c>
      <c r="AC672" s="296"/>
      <c r="AD672" s="297" t="s">
        <v>891</v>
      </c>
      <c r="AE672" s="298" t="s">
        <v>891</v>
      </c>
      <c r="AF672" s="288">
        <v>62</v>
      </c>
      <c r="AG672" s="291">
        <v>43874</v>
      </c>
      <c r="AH672" s="291">
        <v>40598</v>
      </c>
      <c r="AI672" s="291">
        <v>43866</v>
      </c>
      <c r="AJ672" s="291" t="s">
        <v>891</v>
      </c>
      <c r="AK672" s="283"/>
    </row>
    <row r="673" spans="1:37" hidden="1" x14ac:dyDescent="0.3">
      <c r="A673" s="282">
        <v>119554</v>
      </c>
      <c r="B673" s="283" t="s">
        <v>1742</v>
      </c>
      <c r="C673" s="146" t="s">
        <v>728</v>
      </c>
      <c r="D673" s="284">
        <v>482.5</v>
      </c>
      <c r="E673" s="283"/>
      <c r="F673" s="283"/>
      <c r="G673" s="283" t="s">
        <v>891</v>
      </c>
      <c r="H673" s="285">
        <v>188</v>
      </c>
      <c r="I673" s="24">
        <v>103003</v>
      </c>
      <c r="J673" s="286">
        <v>482.5</v>
      </c>
      <c r="K673" s="285">
        <v>126</v>
      </c>
      <c r="L673" s="287">
        <v>17.904761904761905</v>
      </c>
      <c r="M673" s="288">
        <v>1</v>
      </c>
      <c r="N673" s="286">
        <v>482.5</v>
      </c>
      <c r="O673" s="289" t="s">
        <v>890</v>
      </c>
      <c r="P673" s="288">
        <v>0</v>
      </c>
      <c r="Q673" s="290">
        <v>0</v>
      </c>
      <c r="R673" s="291" t="s">
        <v>891</v>
      </c>
      <c r="S673" s="283" t="s">
        <v>1217</v>
      </c>
      <c r="T673" s="44">
        <v>1</v>
      </c>
      <c r="U673" s="292">
        <v>74</v>
      </c>
      <c r="V673" s="293">
        <v>9</v>
      </c>
      <c r="W673" s="294" t="s">
        <v>891</v>
      </c>
      <c r="X673" s="295" t="s">
        <v>891</v>
      </c>
      <c r="Y673" s="296">
        <v>0</v>
      </c>
      <c r="Z673" s="296" t="s">
        <v>891</v>
      </c>
      <c r="AA673" s="295" t="s">
        <v>891</v>
      </c>
      <c r="AB673" s="296">
        <v>0</v>
      </c>
      <c r="AC673" s="296"/>
      <c r="AD673" s="297" t="s">
        <v>891</v>
      </c>
      <c r="AE673" s="298" t="s">
        <v>891</v>
      </c>
      <c r="AF673" s="288">
        <v>42</v>
      </c>
      <c r="AG673" s="291">
        <v>44545</v>
      </c>
      <c r="AH673" s="291">
        <v>40632</v>
      </c>
      <c r="AI673" s="291">
        <v>44539</v>
      </c>
      <c r="AJ673" s="291" t="s">
        <v>891</v>
      </c>
      <c r="AK673" s="283"/>
    </row>
    <row r="674" spans="1:37" hidden="1" x14ac:dyDescent="0.3">
      <c r="A674" s="282">
        <v>119595</v>
      </c>
      <c r="B674" s="283" t="s">
        <v>1743</v>
      </c>
      <c r="C674" s="146" t="s">
        <v>261</v>
      </c>
      <c r="D674" s="284">
        <v>4.33</v>
      </c>
      <c r="E674" s="283" t="s">
        <v>1744</v>
      </c>
      <c r="F674" s="283" t="s">
        <v>1745</v>
      </c>
      <c r="G674" s="283" t="s">
        <v>960</v>
      </c>
      <c r="H674" s="285">
        <v>313</v>
      </c>
      <c r="I674" s="24">
        <v>103003</v>
      </c>
      <c r="J674" s="286">
        <v>4.33</v>
      </c>
      <c r="K674" s="285">
        <v>37</v>
      </c>
      <c r="L674" s="287">
        <v>93.993993993993996</v>
      </c>
      <c r="M674" s="288">
        <v>0</v>
      </c>
      <c r="N674" s="286">
        <v>0</v>
      </c>
      <c r="O674" s="289" t="s">
        <v>961</v>
      </c>
      <c r="P674" s="288">
        <v>28540</v>
      </c>
      <c r="Q674" s="290">
        <v>123578.2</v>
      </c>
      <c r="R674" s="291">
        <v>45189</v>
      </c>
      <c r="S674" s="283" t="s">
        <v>1746</v>
      </c>
      <c r="T674" s="44">
        <v>1</v>
      </c>
      <c r="U674" s="292">
        <v>62</v>
      </c>
      <c r="V674" s="293">
        <v>26</v>
      </c>
      <c r="W674" s="294" t="s">
        <v>891</v>
      </c>
      <c r="X674" s="295" t="s">
        <v>891</v>
      </c>
      <c r="Y674" s="296">
        <v>0</v>
      </c>
      <c r="Z674" s="296" t="s">
        <v>891</v>
      </c>
      <c r="AA674" s="295" t="s">
        <v>891</v>
      </c>
      <c r="AB674" s="296">
        <v>0</v>
      </c>
      <c r="AC674" s="296"/>
      <c r="AD674" s="297" t="s">
        <v>891</v>
      </c>
      <c r="AE674" s="298" t="s">
        <v>891</v>
      </c>
      <c r="AF674" s="288">
        <v>14</v>
      </c>
      <c r="AG674" s="291">
        <v>44145</v>
      </c>
      <c r="AH674" s="291">
        <v>40638</v>
      </c>
      <c r="AI674" s="291">
        <v>45148</v>
      </c>
      <c r="AJ674" s="291" t="s">
        <v>891</v>
      </c>
      <c r="AK674" s="283"/>
    </row>
    <row r="675" spans="1:37" hidden="1" x14ac:dyDescent="0.3">
      <c r="A675" s="282">
        <v>119621</v>
      </c>
      <c r="B675" s="283" t="s">
        <v>1747</v>
      </c>
      <c r="C675" s="146" t="s">
        <v>728</v>
      </c>
      <c r="D675" s="284">
        <v>200.76</v>
      </c>
      <c r="E675" s="283"/>
      <c r="F675" s="283"/>
      <c r="G675" s="283" t="s">
        <v>891</v>
      </c>
      <c r="H675" s="285">
        <v>100</v>
      </c>
      <c r="I675" s="24">
        <v>103003</v>
      </c>
      <c r="J675" s="286">
        <v>200.76</v>
      </c>
      <c r="K675" s="285">
        <v>495</v>
      </c>
      <c r="L675" s="287">
        <v>2.1052631578947367</v>
      </c>
      <c r="M675" s="288">
        <v>655</v>
      </c>
      <c r="N675" s="286">
        <v>131497.79999999999</v>
      </c>
      <c r="O675" s="289" t="s">
        <v>890</v>
      </c>
      <c r="P675" s="288">
        <v>0</v>
      </c>
      <c r="Q675" s="290">
        <v>0</v>
      </c>
      <c r="R675" s="291" t="s">
        <v>891</v>
      </c>
      <c r="S675" s="283" t="s">
        <v>1217</v>
      </c>
      <c r="T675" s="44">
        <v>1</v>
      </c>
      <c r="U675" s="292">
        <v>74</v>
      </c>
      <c r="V675" s="293">
        <v>9</v>
      </c>
      <c r="W675" s="294">
        <v>2982</v>
      </c>
      <c r="X675" s="295">
        <v>2023</v>
      </c>
      <c r="Y675" s="296">
        <v>100</v>
      </c>
      <c r="Z675" s="296" t="s">
        <v>891</v>
      </c>
      <c r="AA675" s="295" t="s">
        <v>891</v>
      </c>
      <c r="AB675" s="296">
        <v>0</v>
      </c>
      <c r="AC675" s="296"/>
      <c r="AD675" s="297" t="s">
        <v>891</v>
      </c>
      <c r="AE675" s="298" t="s">
        <v>891</v>
      </c>
      <c r="AF675" s="288">
        <v>190</v>
      </c>
      <c r="AG675" s="291">
        <v>44244</v>
      </c>
      <c r="AH675" s="291">
        <v>40641</v>
      </c>
      <c r="AI675" s="291">
        <v>44133</v>
      </c>
      <c r="AJ675" s="291" t="s">
        <v>891</v>
      </c>
      <c r="AK675" s="283"/>
    </row>
    <row r="676" spans="1:37" hidden="1" x14ac:dyDescent="0.3">
      <c r="A676" s="282">
        <v>120615</v>
      </c>
      <c r="B676" s="283" t="s">
        <v>1748</v>
      </c>
      <c r="C676" s="146" t="s">
        <v>273</v>
      </c>
      <c r="D676" s="284">
        <v>1.05</v>
      </c>
      <c r="E676" s="283"/>
      <c r="F676" s="283"/>
      <c r="G676" s="283" t="s">
        <v>891</v>
      </c>
      <c r="H676" s="285">
        <v>1276</v>
      </c>
      <c r="I676" s="24">
        <v>103003</v>
      </c>
      <c r="J676" s="286">
        <v>1.05</v>
      </c>
      <c r="K676" s="285"/>
      <c r="L676" s="287">
        <v>0</v>
      </c>
      <c r="M676" s="288">
        <v>0</v>
      </c>
      <c r="N676" s="286">
        <v>0</v>
      </c>
      <c r="O676" s="289" t="s">
        <v>890</v>
      </c>
      <c r="P676" s="288">
        <v>0</v>
      </c>
      <c r="Q676" s="290">
        <v>0</v>
      </c>
      <c r="R676" s="291" t="s">
        <v>891</v>
      </c>
      <c r="S676" s="283" t="s">
        <v>1749</v>
      </c>
      <c r="T676" s="44">
        <v>1</v>
      </c>
      <c r="U676" s="292">
        <v>80</v>
      </c>
      <c r="V676" s="293">
        <v>13</v>
      </c>
      <c r="W676" s="294" t="s">
        <v>891</v>
      </c>
      <c r="X676" s="295" t="s">
        <v>891</v>
      </c>
      <c r="Y676" s="296">
        <v>0</v>
      </c>
      <c r="Z676" s="296" t="s">
        <v>891</v>
      </c>
      <c r="AA676" s="295" t="s">
        <v>891</v>
      </c>
      <c r="AB676" s="296">
        <v>0</v>
      </c>
      <c r="AC676" s="296"/>
      <c r="AD676" s="297" t="s">
        <v>891</v>
      </c>
      <c r="AE676" s="298" t="s">
        <v>891</v>
      </c>
      <c r="AF676" s="288">
        <v>0</v>
      </c>
      <c r="AG676" s="291">
        <v>42333</v>
      </c>
      <c r="AH676" s="291">
        <v>40756</v>
      </c>
      <c r="AI676" s="291">
        <v>42297</v>
      </c>
      <c r="AJ676" s="291" t="s">
        <v>891</v>
      </c>
      <c r="AK676" s="283"/>
    </row>
    <row r="677" spans="1:37" hidden="1" x14ac:dyDescent="0.3">
      <c r="A677" s="282">
        <v>120995</v>
      </c>
      <c r="B677" s="283" t="s">
        <v>1750</v>
      </c>
      <c r="C677" s="146" t="s">
        <v>273</v>
      </c>
      <c r="D677" s="284">
        <v>3.39</v>
      </c>
      <c r="E677" s="283"/>
      <c r="F677" s="283"/>
      <c r="G677" s="283" t="s">
        <v>891</v>
      </c>
      <c r="H677" s="285">
        <v>80</v>
      </c>
      <c r="I677" s="24">
        <v>103003</v>
      </c>
      <c r="J677" s="286">
        <v>3.39</v>
      </c>
      <c r="K677" s="285">
        <v>150</v>
      </c>
      <c r="L677" s="287">
        <v>6.4</v>
      </c>
      <c r="M677" s="288">
        <v>45</v>
      </c>
      <c r="N677" s="286">
        <v>152.55000000000001</v>
      </c>
      <c r="O677" s="289" t="s">
        <v>890</v>
      </c>
      <c r="P677" s="288">
        <v>0</v>
      </c>
      <c r="Q677" s="290">
        <v>0</v>
      </c>
      <c r="R677" s="291" t="s">
        <v>891</v>
      </c>
      <c r="S677" s="283" t="s">
        <v>996</v>
      </c>
      <c r="T677" s="44">
        <v>1</v>
      </c>
      <c r="U677" s="292">
        <v>55</v>
      </c>
      <c r="V677" s="293">
        <v>32</v>
      </c>
      <c r="W677" s="294">
        <v>2442</v>
      </c>
      <c r="X677" s="295">
        <v>2023</v>
      </c>
      <c r="Y677" s="296">
        <v>100</v>
      </c>
      <c r="Z677" s="296" t="s">
        <v>891</v>
      </c>
      <c r="AA677" s="295" t="s">
        <v>891</v>
      </c>
      <c r="AB677" s="296">
        <v>0</v>
      </c>
      <c r="AC677" s="296"/>
      <c r="AD677" s="297" t="s">
        <v>891</v>
      </c>
      <c r="AE677" s="298" t="s">
        <v>891</v>
      </c>
      <c r="AF677" s="288">
        <v>50</v>
      </c>
      <c r="AG677" s="291">
        <v>44883</v>
      </c>
      <c r="AH677" s="291">
        <v>40794</v>
      </c>
      <c r="AI677" s="291">
        <v>44917</v>
      </c>
      <c r="AJ677" s="291" t="s">
        <v>891</v>
      </c>
      <c r="AK677" s="283"/>
    </row>
    <row r="678" spans="1:37" hidden="1" x14ac:dyDescent="0.3">
      <c r="A678" s="282">
        <v>121054</v>
      </c>
      <c r="B678" s="283" t="s">
        <v>1751</v>
      </c>
      <c r="C678" s="146" t="s">
        <v>346</v>
      </c>
      <c r="D678" s="284">
        <v>498.9</v>
      </c>
      <c r="E678" s="283"/>
      <c r="F678" s="283"/>
      <c r="G678" s="283" t="s">
        <v>891</v>
      </c>
      <c r="H678" s="285">
        <v>95</v>
      </c>
      <c r="I678" s="24">
        <v>103003</v>
      </c>
      <c r="J678" s="286">
        <v>498.9</v>
      </c>
      <c r="K678" s="285">
        <v>1</v>
      </c>
      <c r="L678" s="287">
        <v>1187.5</v>
      </c>
      <c r="M678" s="288">
        <v>0</v>
      </c>
      <c r="N678" s="286">
        <v>0</v>
      </c>
      <c r="O678" s="289" t="s">
        <v>890</v>
      </c>
      <c r="P678" s="288">
        <v>0</v>
      </c>
      <c r="Q678" s="290">
        <v>0</v>
      </c>
      <c r="R678" s="291" t="s">
        <v>891</v>
      </c>
      <c r="S678" s="283" t="s">
        <v>1045</v>
      </c>
      <c r="T678" s="44">
        <v>1</v>
      </c>
      <c r="U678" s="292">
        <v>69</v>
      </c>
      <c r="V678" s="293">
        <v>10</v>
      </c>
      <c r="W678" s="294" t="s">
        <v>891</v>
      </c>
      <c r="X678" s="295" t="s">
        <v>891</v>
      </c>
      <c r="Y678" s="296">
        <v>0</v>
      </c>
      <c r="Z678" s="296" t="s">
        <v>891</v>
      </c>
      <c r="AA678" s="295" t="s">
        <v>891</v>
      </c>
      <c r="AB678" s="296">
        <v>0</v>
      </c>
      <c r="AC678" s="296"/>
      <c r="AD678" s="297" t="s">
        <v>891</v>
      </c>
      <c r="AE678" s="298" t="s">
        <v>891</v>
      </c>
      <c r="AF678" s="288">
        <v>0</v>
      </c>
      <c r="AG678" s="291">
        <v>44117</v>
      </c>
      <c r="AH678" s="291">
        <v>40805</v>
      </c>
      <c r="AI678" s="291">
        <v>44881</v>
      </c>
      <c r="AJ678" s="291" t="s">
        <v>891</v>
      </c>
      <c r="AK678" s="283"/>
    </row>
    <row r="679" spans="1:37" hidden="1" x14ac:dyDescent="0.3">
      <c r="A679" s="282">
        <v>121086</v>
      </c>
      <c r="B679" s="283" t="s">
        <v>1752</v>
      </c>
      <c r="C679" s="146" t="s">
        <v>302</v>
      </c>
      <c r="D679" s="284">
        <v>162</v>
      </c>
      <c r="E679" s="283"/>
      <c r="F679" s="283"/>
      <c r="G679" s="283" t="s">
        <v>891</v>
      </c>
      <c r="H679" s="285">
        <v>0</v>
      </c>
      <c r="I679" s="24">
        <v>103003</v>
      </c>
      <c r="J679" s="286">
        <v>162</v>
      </c>
      <c r="K679" s="285">
        <v>10</v>
      </c>
      <c r="L679" s="287">
        <v>0</v>
      </c>
      <c r="M679" s="288">
        <v>14.94</v>
      </c>
      <c r="N679" s="286">
        <v>2420.2800000000002</v>
      </c>
      <c r="O679" s="289" t="s">
        <v>890</v>
      </c>
      <c r="P679" s="288">
        <v>0</v>
      </c>
      <c r="Q679" s="290">
        <v>0</v>
      </c>
      <c r="R679" s="291" t="s">
        <v>891</v>
      </c>
      <c r="S679" s="283" t="s">
        <v>1753</v>
      </c>
      <c r="T679" s="44">
        <v>1</v>
      </c>
      <c r="U679" s="292">
        <v>75</v>
      </c>
      <c r="V679" s="293">
        <v>5</v>
      </c>
      <c r="W679" s="294" t="s">
        <v>891</v>
      </c>
      <c r="X679" s="295" t="s">
        <v>891</v>
      </c>
      <c r="Y679" s="296">
        <v>0</v>
      </c>
      <c r="Z679" s="296" t="s">
        <v>891</v>
      </c>
      <c r="AA679" s="295" t="s">
        <v>891</v>
      </c>
      <c r="AB679" s="296">
        <v>0</v>
      </c>
      <c r="AC679" s="296"/>
      <c r="AD679" s="297" t="s">
        <v>891</v>
      </c>
      <c r="AE679" s="298" t="s">
        <v>891</v>
      </c>
      <c r="AF679" s="288">
        <v>4</v>
      </c>
      <c r="AG679" s="291">
        <v>43560</v>
      </c>
      <c r="AH679" s="291">
        <v>40807</v>
      </c>
      <c r="AI679" s="291">
        <v>45173</v>
      </c>
      <c r="AJ679" s="291" t="s">
        <v>891</v>
      </c>
      <c r="AK679" s="283"/>
    </row>
    <row r="680" spans="1:37" hidden="1" x14ac:dyDescent="0.3">
      <c r="A680" s="282">
        <v>121126</v>
      </c>
      <c r="B680" s="283" t="s">
        <v>1754</v>
      </c>
      <c r="C680" s="146" t="s">
        <v>31</v>
      </c>
      <c r="D680" s="284">
        <v>0.12</v>
      </c>
      <c r="E680" s="283"/>
      <c r="F680" s="283"/>
      <c r="G680" s="283" t="s">
        <v>891</v>
      </c>
      <c r="H680" s="285">
        <v>0</v>
      </c>
      <c r="I680" s="24">
        <v>103003</v>
      </c>
      <c r="J680" s="286">
        <v>0.12</v>
      </c>
      <c r="K680" s="285">
        <v>47908</v>
      </c>
      <c r="L680" s="287">
        <v>0</v>
      </c>
      <c r="M680" s="288">
        <v>0</v>
      </c>
      <c r="N680" s="286">
        <v>0</v>
      </c>
      <c r="O680" s="289" t="s">
        <v>890</v>
      </c>
      <c r="P680" s="288">
        <v>0</v>
      </c>
      <c r="Q680" s="290">
        <v>0</v>
      </c>
      <c r="R680" s="291" t="s">
        <v>891</v>
      </c>
      <c r="S680" s="283" t="s">
        <v>1226</v>
      </c>
      <c r="T680" s="44">
        <v>1</v>
      </c>
      <c r="U680" s="292">
        <v>62</v>
      </c>
      <c r="V680" s="293">
        <v>10</v>
      </c>
      <c r="W680" s="294">
        <v>5544</v>
      </c>
      <c r="X680" s="295">
        <v>2023</v>
      </c>
      <c r="Y680" s="296">
        <v>200000</v>
      </c>
      <c r="Z680" s="296" t="s">
        <v>891</v>
      </c>
      <c r="AA680" s="295" t="s">
        <v>891</v>
      </c>
      <c r="AB680" s="296">
        <v>0</v>
      </c>
      <c r="AC680" s="296"/>
      <c r="AD680" s="297" t="s">
        <v>891</v>
      </c>
      <c r="AE680" s="298" t="s">
        <v>891</v>
      </c>
      <c r="AF680" s="288">
        <v>15970</v>
      </c>
      <c r="AG680" s="291">
        <v>44736</v>
      </c>
      <c r="AH680" s="291">
        <v>40814</v>
      </c>
      <c r="AI680" s="291">
        <v>44711</v>
      </c>
      <c r="AJ680" s="291" t="s">
        <v>891</v>
      </c>
      <c r="AK680" s="283"/>
    </row>
    <row r="681" spans="1:37" hidden="1" x14ac:dyDescent="0.3">
      <c r="A681" s="282">
        <v>122304</v>
      </c>
      <c r="B681" s="283" t="s">
        <v>1755</v>
      </c>
      <c r="C681" s="146" t="s">
        <v>31</v>
      </c>
      <c r="D681" s="284">
        <v>1.99</v>
      </c>
      <c r="E681" s="283"/>
      <c r="F681" s="283"/>
      <c r="G681" s="283" t="s">
        <v>891</v>
      </c>
      <c r="H681" s="285">
        <v>0</v>
      </c>
      <c r="I681" s="24">
        <v>103003</v>
      </c>
      <c r="J681" s="286">
        <v>1.99</v>
      </c>
      <c r="K681" s="285">
        <v>2153</v>
      </c>
      <c r="L681" s="287">
        <v>0</v>
      </c>
      <c r="M681" s="288">
        <v>0</v>
      </c>
      <c r="N681" s="286">
        <v>0</v>
      </c>
      <c r="O681" s="289" t="s">
        <v>890</v>
      </c>
      <c r="P681" s="288">
        <v>0</v>
      </c>
      <c r="Q681" s="290">
        <v>0</v>
      </c>
      <c r="R681" s="291" t="s">
        <v>891</v>
      </c>
      <c r="S681" s="283" t="s">
        <v>1283</v>
      </c>
      <c r="T681" s="44">
        <v>1</v>
      </c>
      <c r="U681" s="292">
        <v>83</v>
      </c>
      <c r="V681" s="293">
        <v>4</v>
      </c>
      <c r="W681" s="294">
        <v>2542</v>
      </c>
      <c r="X681" s="295">
        <v>2023</v>
      </c>
      <c r="Y681" s="296">
        <v>4000</v>
      </c>
      <c r="Z681" s="296" t="s">
        <v>891</v>
      </c>
      <c r="AA681" s="295" t="s">
        <v>891</v>
      </c>
      <c r="AB681" s="296">
        <v>0</v>
      </c>
      <c r="AC681" s="296"/>
      <c r="AD681" s="297" t="s">
        <v>891</v>
      </c>
      <c r="AE681" s="298" t="s">
        <v>891</v>
      </c>
      <c r="AF681" s="288">
        <v>782</v>
      </c>
      <c r="AG681" s="291">
        <v>44970</v>
      </c>
      <c r="AH681" s="291">
        <v>40946</v>
      </c>
      <c r="AI681" s="291">
        <v>45175</v>
      </c>
      <c r="AJ681" s="291" t="s">
        <v>891</v>
      </c>
      <c r="AK681" s="283"/>
    </row>
    <row r="682" spans="1:37" hidden="1" x14ac:dyDescent="0.3">
      <c r="A682" s="282">
        <v>122305</v>
      </c>
      <c r="B682" s="283" t="s">
        <v>1756</v>
      </c>
      <c r="C682" s="146" t="s">
        <v>31</v>
      </c>
      <c r="D682" s="284">
        <v>2.14</v>
      </c>
      <c r="E682" s="283"/>
      <c r="F682" s="283"/>
      <c r="G682" s="283" t="s">
        <v>891</v>
      </c>
      <c r="H682" s="285">
        <v>426</v>
      </c>
      <c r="I682" s="24">
        <v>103003</v>
      </c>
      <c r="J682" s="286">
        <v>2.14</v>
      </c>
      <c r="K682" s="285">
        <v>899</v>
      </c>
      <c r="L682" s="287">
        <v>5.661129568106313</v>
      </c>
      <c r="M682" s="288">
        <v>928.5</v>
      </c>
      <c r="N682" s="286">
        <v>1986.99</v>
      </c>
      <c r="O682" s="289" t="s">
        <v>890</v>
      </c>
      <c r="P682" s="288">
        <v>0</v>
      </c>
      <c r="Q682" s="290">
        <v>0</v>
      </c>
      <c r="R682" s="291" t="s">
        <v>891</v>
      </c>
      <c r="S682" s="283" t="s">
        <v>1283</v>
      </c>
      <c r="T682" s="44">
        <v>1</v>
      </c>
      <c r="U682" s="292">
        <v>83</v>
      </c>
      <c r="V682" s="293">
        <v>4</v>
      </c>
      <c r="W682" s="294" t="s">
        <v>891</v>
      </c>
      <c r="X682" s="295" t="s">
        <v>891</v>
      </c>
      <c r="Y682" s="296">
        <v>0</v>
      </c>
      <c r="Z682" s="296" t="s">
        <v>891</v>
      </c>
      <c r="AA682" s="295" t="s">
        <v>891</v>
      </c>
      <c r="AB682" s="296">
        <v>0</v>
      </c>
      <c r="AC682" s="296"/>
      <c r="AD682" s="297" t="s">
        <v>891</v>
      </c>
      <c r="AE682" s="298" t="s">
        <v>891</v>
      </c>
      <c r="AF682" s="288">
        <v>302</v>
      </c>
      <c r="AG682" s="291">
        <v>43818</v>
      </c>
      <c r="AH682" s="291">
        <v>40946</v>
      </c>
      <c r="AI682" s="291">
        <v>44214</v>
      </c>
      <c r="AJ682" s="291" t="s">
        <v>891</v>
      </c>
      <c r="AK682" s="283"/>
    </row>
    <row r="683" spans="1:37" hidden="1" x14ac:dyDescent="0.3">
      <c r="A683" s="282">
        <v>122818</v>
      </c>
      <c r="B683" s="283" t="s">
        <v>1757</v>
      </c>
      <c r="C683" s="146" t="s">
        <v>561</v>
      </c>
      <c r="D683" s="284">
        <v>319.89999999999998</v>
      </c>
      <c r="E683" s="283"/>
      <c r="F683" s="283"/>
      <c r="G683" s="283" t="s">
        <v>891</v>
      </c>
      <c r="H683" s="285">
        <v>2273.25</v>
      </c>
      <c r="I683" s="24">
        <v>103003</v>
      </c>
      <c r="J683" s="286">
        <v>319.89999999999998</v>
      </c>
      <c r="K683" s="285">
        <v>515</v>
      </c>
      <c r="L683" s="287">
        <v>52.964818266542409</v>
      </c>
      <c r="M683" s="288">
        <v>0</v>
      </c>
      <c r="N683" s="286">
        <v>0</v>
      </c>
      <c r="O683" s="289" t="s">
        <v>890</v>
      </c>
      <c r="P683" s="288">
        <v>0</v>
      </c>
      <c r="Q683" s="290">
        <v>0</v>
      </c>
      <c r="R683" s="291" t="s">
        <v>891</v>
      </c>
      <c r="S683" s="283" t="s">
        <v>1736</v>
      </c>
      <c r="T683" s="44">
        <v>1</v>
      </c>
      <c r="U683" s="292">
        <v>51</v>
      </c>
      <c r="V683" s="293">
        <v>21</v>
      </c>
      <c r="W683" s="294" t="s">
        <v>891</v>
      </c>
      <c r="X683" s="295" t="s">
        <v>891</v>
      </c>
      <c r="Y683" s="296">
        <v>0</v>
      </c>
      <c r="Z683" s="296" t="s">
        <v>891</v>
      </c>
      <c r="AA683" s="295" t="s">
        <v>891</v>
      </c>
      <c r="AB683" s="296">
        <v>0</v>
      </c>
      <c r="AC683" s="296"/>
      <c r="AD683" s="297" t="s">
        <v>891</v>
      </c>
      <c r="AE683" s="298" t="s">
        <v>891</v>
      </c>
      <c r="AF683" s="288">
        <v>172</v>
      </c>
      <c r="AG683" s="291">
        <v>44553</v>
      </c>
      <c r="AH683" s="291">
        <v>41003</v>
      </c>
      <c r="AI683" s="291">
        <v>44412</v>
      </c>
      <c r="AJ683" s="291" t="s">
        <v>891</v>
      </c>
      <c r="AK683" s="283"/>
    </row>
    <row r="684" spans="1:37" hidden="1" x14ac:dyDescent="0.3">
      <c r="A684" s="282">
        <v>123131</v>
      </c>
      <c r="B684" s="283" t="s">
        <v>1758</v>
      </c>
      <c r="C684" s="146" t="s">
        <v>346</v>
      </c>
      <c r="D684" s="284">
        <v>30</v>
      </c>
      <c r="E684" s="283"/>
      <c r="F684" s="283"/>
      <c r="G684" s="283" t="s">
        <v>891</v>
      </c>
      <c r="H684" s="285">
        <v>332</v>
      </c>
      <c r="I684" s="24">
        <v>103003</v>
      </c>
      <c r="J684" s="286">
        <v>30</v>
      </c>
      <c r="K684" s="285"/>
      <c r="L684" s="287">
        <v>0</v>
      </c>
      <c r="M684" s="288">
        <v>0</v>
      </c>
      <c r="N684" s="286">
        <v>0</v>
      </c>
      <c r="O684" s="289" t="s">
        <v>890</v>
      </c>
      <c r="P684" s="288">
        <v>0</v>
      </c>
      <c r="Q684" s="290">
        <v>0</v>
      </c>
      <c r="R684" s="291" t="s">
        <v>891</v>
      </c>
      <c r="S684" s="283" t="s">
        <v>1342</v>
      </c>
      <c r="T684" s="44">
        <v>1</v>
      </c>
      <c r="U684" s="292">
        <v>69</v>
      </c>
      <c r="V684" s="293">
        <v>2</v>
      </c>
      <c r="W684" s="294" t="s">
        <v>891</v>
      </c>
      <c r="X684" s="295" t="s">
        <v>891</v>
      </c>
      <c r="Y684" s="296">
        <v>0</v>
      </c>
      <c r="Z684" s="296" t="s">
        <v>891</v>
      </c>
      <c r="AA684" s="295" t="s">
        <v>891</v>
      </c>
      <c r="AB684" s="296">
        <v>0</v>
      </c>
      <c r="AC684" s="296"/>
      <c r="AD684" s="297" t="s">
        <v>891</v>
      </c>
      <c r="AE684" s="298" t="s">
        <v>891</v>
      </c>
      <c r="AF684" s="288">
        <v>0</v>
      </c>
      <c r="AG684" s="291">
        <v>43622</v>
      </c>
      <c r="AH684" s="291">
        <v>41053</v>
      </c>
      <c r="AI684" s="291">
        <v>43614</v>
      </c>
      <c r="AJ684" s="291" t="s">
        <v>891</v>
      </c>
      <c r="AK684" s="283"/>
    </row>
    <row r="685" spans="1:37" hidden="1" x14ac:dyDescent="0.3">
      <c r="A685" s="282">
        <v>123132</v>
      </c>
      <c r="B685" s="283" t="s">
        <v>1759</v>
      </c>
      <c r="C685" s="146" t="s">
        <v>346</v>
      </c>
      <c r="D685" s="284">
        <v>53.47</v>
      </c>
      <c r="E685" s="283"/>
      <c r="F685" s="283"/>
      <c r="G685" s="283" t="s">
        <v>891</v>
      </c>
      <c r="H685" s="285">
        <v>527</v>
      </c>
      <c r="I685" s="24">
        <v>103003</v>
      </c>
      <c r="J685" s="286">
        <v>53.47</v>
      </c>
      <c r="K685" s="285"/>
      <c r="L685" s="287">
        <v>0</v>
      </c>
      <c r="M685" s="288">
        <v>0</v>
      </c>
      <c r="N685" s="286">
        <v>0</v>
      </c>
      <c r="O685" s="289" t="s">
        <v>890</v>
      </c>
      <c r="P685" s="288">
        <v>0</v>
      </c>
      <c r="Q685" s="290">
        <v>0</v>
      </c>
      <c r="R685" s="291" t="s">
        <v>891</v>
      </c>
      <c r="S685" s="283" t="s">
        <v>1342</v>
      </c>
      <c r="T685" s="44">
        <v>1</v>
      </c>
      <c r="U685" s="292">
        <v>69</v>
      </c>
      <c r="V685" s="293">
        <v>2</v>
      </c>
      <c r="W685" s="294" t="s">
        <v>891</v>
      </c>
      <c r="X685" s="295" t="s">
        <v>891</v>
      </c>
      <c r="Y685" s="296">
        <v>0</v>
      </c>
      <c r="Z685" s="296" t="s">
        <v>891</v>
      </c>
      <c r="AA685" s="295" t="s">
        <v>891</v>
      </c>
      <c r="AB685" s="296">
        <v>0</v>
      </c>
      <c r="AC685" s="296"/>
      <c r="AD685" s="297" t="s">
        <v>891</v>
      </c>
      <c r="AE685" s="298" t="s">
        <v>891</v>
      </c>
      <c r="AF685" s="288">
        <v>0</v>
      </c>
      <c r="AG685" s="291">
        <v>43690</v>
      </c>
      <c r="AH685" s="291">
        <v>41053</v>
      </c>
      <c r="AI685" s="291">
        <v>43671</v>
      </c>
      <c r="AJ685" s="291" t="s">
        <v>891</v>
      </c>
      <c r="AK685" s="283"/>
    </row>
    <row r="686" spans="1:37" hidden="1" x14ac:dyDescent="0.3">
      <c r="A686" s="282">
        <v>123133</v>
      </c>
      <c r="B686" s="283" t="s">
        <v>1760</v>
      </c>
      <c r="C686" s="146" t="s">
        <v>346</v>
      </c>
      <c r="D686" s="284">
        <v>15.97</v>
      </c>
      <c r="E686" s="283"/>
      <c r="F686" s="283"/>
      <c r="G686" s="283" t="s">
        <v>891</v>
      </c>
      <c r="H686" s="285">
        <v>382</v>
      </c>
      <c r="I686" s="24">
        <v>103003</v>
      </c>
      <c r="J686" s="286">
        <v>15.97</v>
      </c>
      <c r="K686" s="285">
        <v>8</v>
      </c>
      <c r="L686" s="287">
        <v>570.14925373134326</v>
      </c>
      <c r="M686" s="288">
        <v>0</v>
      </c>
      <c r="N686" s="286">
        <v>0</v>
      </c>
      <c r="O686" s="289" t="s">
        <v>890</v>
      </c>
      <c r="P686" s="288">
        <v>0</v>
      </c>
      <c r="Q686" s="290">
        <v>0</v>
      </c>
      <c r="R686" s="291" t="s">
        <v>891</v>
      </c>
      <c r="S686" s="283" t="s">
        <v>1342</v>
      </c>
      <c r="T686" s="44">
        <v>1</v>
      </c>
      <c r="U686" s="292">
        <v>69</v>
      </c>
      <c r="V686" s="293">
        <v>2</v>
      </c>
      <c r="W686" s="294" t="s">
        <v>891</v>
      </c>
      <c r="X686" s="295" t="s">
        <v>891</v>
      </c>
      <c r="Y686" s="296">
        <v>0</v>
      </c>
      <c r="Z686" s="296" t="s">
        <v>891</v>
      </c>
      <c r="AA686" s="295" t="s">
        <v>891</v>
      </c>
      <c r="AB686" s="296">
        <v>0</v>
      </c>
      <c r="AC686" s="296"/>
      <c r="AD686" s="297" t="s">
        <v>891</v>
      </c>
      <c r="AE686" s="298" t="s">
        <v>891</v>
      </c>
      <c r="AF686" s="288">
        <v>2</v>
      </c>
      <c r="AG686" s="291">
        <v>43690</v>
      </c>
      <c r="AH686" s="291">
        <v>41053</v>
      </c>
      <c r="AI686" s="291">
        <v>43671</v>
      </c>
      <c r="AJ686" s="291" t="s">
        <v>891</v>
      </c>
      <c r="AK686" s="283"/>
    </row>
    <row r="687" spans="1:37" hidden="1" x14ac:dyDescent="0.3">
      <c r="A687" s="282">
        <v>123349</v>
      </c>
      <c r="B687" s="283" t="s">
        <v>1761</v>
      </c>
      <c r="C687" s="146" t="s">
        <v>270</v>
      </c>
      <c r="D687" s="284">
        <v>12.78</v>
      </c>
      <c r="E687" s="283"/>
      <c r="F687" s="283"/>
      <c r="G687" s="283" t="s">
        <v>891</v>
      </c>
      <c r="H687" s="285">
        <v>164</v>
      </c>
      <c r="I687" s="24">
        <v>103003</v>
      </c>
      <c r="J687" s="286">
        <v>12.78</v>
      </c>
      <c r="K687" s="285"/>
      <c r="L687" s="287">
        <v>0</v>
      </c>
      <c r="M687" s="288">
        <v>0</v>
      </c>
      <c r="N687" s="286">
        <v>0</v>
      </c>
      <c r="O687" s="289" t="s">
        <v>890</v>
      </c>
      <c r="P687" s="288">
        <v>0</v>
      </c>
      <c r="Q687" s="290">
        <v>0</v>
      </c>
      <c r="R687" s="291" t="s">
        <v>891</v>
      </c>
      <c r="S687" s="283" t="s">
        <v>1176</v>
      </c>
      <c r="T687" s="44">
        <v>1</v>
      </c>
      <c r="U687" s="292">
        <v>67</v>
      </c>
      <c r="V687" s="293">
        <v>7</v>
      </c>
      <c r="W687" s="294" t="s">
        <v>891</v>
      </c>
      <c r="X687" s="295" t="s">
        <v>891</v>
      </c>
      <c r="Y687" s="296">
        <v>0</v>
      </c>
      <c r="Z687" s="296" t="s">
        <v>891</v>
      </c>
      <c r="AA687" s="295" t="s">
        <v>891</v>
      </c>
      <c r="AB687" s="296">
        <v>0</v>
      </c>
      <c r="AC687" s="296"/>
      <c r="AD687" s="297" t="s">
        <v>891</v>
      </c>
      <c r="AE687" s="298" t="s">
        <v>891</v>
      </c>
      <c r="AF687" s="288">
        <v>0</v>
      </c>
      <c r="AG687" s="291">
        <v>44055</v>
      </c>
      <c r="AH687" s="291">
        <v>41096</v>
      </c>
      <c r="AI687" s="291">
        <v>44040</v>
      </c>
      <c r="AJ687" s="291" t="s">
        <v>891</v>
      </c>
      <c r="AK687" s="283"/>
    </row>
    <row r="688" spans="1:37" hidden="1" x14ac:dyDescent="0.3">
      <c r="A688" s="282">
        <v>123350</v>
      </c>
      <c r="B688" s="283" t="s">
        <v>1762</v>
      </c>
      <c r="C688" s="146" t="s">
        <v>270</v>
      </c>
      <c r="D688" s="284">
        <v>20.47</v>
      </c>
      <c r="E688" s="283"/>
      <c r="F688" s="283"/>
      <c r="G688" s="283" t="s">
        <v>891</v>
      </c>
      <c r="H688" s="285">
        <v>91</v>
      </c>
      <c r="I688" s="24">
        <v>103003</v>
      </c>
      <c r="J688" s="286">
        <v>20.47</v>
      </c>
      <c r="K688" s="285"/>
      <c r="L688" s="287">
        <v>0</v>
      </c>
      <c r="M688" s="288">
        <v>0</v>
      </c>
      <c r="N688" s="286">
        <v>0</v>
      </c>
      <c r="O688" s="289" t="s">
        <v>890</v>
      </c>
      <c r="P688" s="288">
        <v>0</v>
      </c>
      <c r="Q688" s="290">
        <v>0</v>
      </c>
      <c r="R688" s="291" t="s">
        <v>891</v>
      </c>
      <c r="S688" s="283" t="s">
        <v>1176</v>
      </c>
      <c r="T688" s="44">
        <v>1</v>
      </c>
      <c r="U688" s="292">
        <v>67</v>
      </c>
      <c r="V688" s="293">
        <v>7</v>
      </c>
      <c r="W688" s="294" t="s">
        <v>891</v>
      </c>
      <c r="X688" s="295" t="s">
        <v>891</v>
      </c>
      <c r="Y688" s="296">
        <v>0</v>
      </c>
      <c r="Z688" s="296" t="s">
        <v>891</v>
      </c>
      <c r="AA688" s="295" t="s">
        <v>891</v>
      </c>
      <c r="AB688" s="296">
        <v>0</v>
      </c>
      <c r="AC688" s="296"/>
      <c r="AD688" s="297" t="s">
        <v>891</v>
      </c>
      <c r="AE688" s="298" t="s">
        <v>891</v>
      </c>
      <c r="AF688" s="288">
        <v>0</v>
      </c>
      <c r="AG688" s="291">
        <v>43560</v>
      </c>
      <c r="AH688" s="291">
        <v>41096</v>
      </c>
      <c r="AI688" s="291">
        <v>43524</v>
      </c>
      <c r="AJ688" s="291" t="s">
        <v>891</v>
      </c>
      <c r="AK688" s="283"/>
    </row>
    <row r="689" spans="1:37" hidden="1" x14ac:dyDescent="0.3">
      <c r="A689" s="282">
        <v>123370</v>
      </c>
      <c r="B689" s="283" t="s">
        <v>1763</v>
      </c>
      <c r="C689" s="146" t="s">
        <v>273</v>
      </c>
      <c r="D689" s="284">
        <v>65.45</v>
      </c>
      <c r="E689" s="283"/>
      <c r="F689" s="283"/>
      <c r="G689" s="283" t="s">
        <v>891</v>
      </c>
      <c r="H689" s="285">
        <v>49</v>
      </c>
      <c r="I689" s="24">
        <v>103003</v>
      </c>
      <c r="J689" s="286">
        <v>65.45</v>
      </c>
      <c r="K689" s="285">
        <v>120</v>
      </c>
      <c r="L689" s="287">
        <v>4.9000000000000004</v>
      </c>
      <c r="M689" s="288">
        <v>131</v>
      </c>
      <c r="N689" s="286">
        <v>8573.9500000000007</v>
      </c>
      <c r="O689" s="289" t="s">
        <v>890</v>
      </c>
      <c r="P689" s="288">
        <v>0</v>
      </c>
      <c r="Q689" s="290">
        <v>0</v>
      </c>
      <c r="R689" s="291" t="s">
        <v>891</v>
      </c>
      <c r="S689" s="283" t="s">
        <v>1679</v>
      </c>
      <c r="T689" s="44">
        <v>1</v>
      </c>
      <c r="U689" s="292">
        <v>55</v>
      </c>
      <c r="V689" s="293">
        <v>19</v>
      </c>
      <c r="W689" s="294" t="s">
        <v>891</v>
      </c>
      <c r="X689" s="295" t="s">
        <v>891</v>
      </c>
      <c r="Y689" s="296">
        <v>0</v>
      </c>
      <c r="Z689" s="296" t="s">
        <v>891</v>
      </c>
      <c r="AA689" s="295" t="s">
        <v>891</v>
      </c>
      <c r="AB689" s="296">
        <v>0</v>
      </c>
      <c r="AC689" s="296"/>
      <c r="AD689" s="297" t="s">
        <v>891</v>
      </c>
      <c r="AE689" s="298" t="s">
        <v>891</v>
      </c>
      <c r="AF689" s="288">
        <v>0</v>
      </c>
      <c r="AG689" s="291">
        <v>42643</v>
      </c>
      <c r="AH689" s="291">
        <v>41101</v>
      </c>
      <c r="AI689" s="291">
        <v>42577</v>
      </c>
      <c r="AJ689" s="291" t="s">
        <v>891</v>
      </c>
      <c r="AK689" s="283"/>
    </row>
    <row r="690" spans="1:37" hidden="1" x14ac:dyDescent="0.3">
      <c r="A690" s="282">
        <v>123372</v>
      </c>
      <c r="B690" s="283" t="s">
        <v>1764</v>
      </c>
      <c r="C690" s="146" t="s">
        <v>273</v>
      </c>
      <c r="D690" s="284">
        <v>33</v>
      </c>
      <c r="E690" s="283"/>
      <c r="F690" s="283"/>
      <c r="G690" s="283" t="s">
        <v>891</v>
      </c>
      <c r="H690" s="285">
        <v>651</v>
      </c>
      <c r="I690" s="24">
        <v>103003</v>
      </c>
      <c r="J690" s="286">
        <v>33</v>
      </c>
      <c r="K690" s="285">
        <v>27</v>
      </c>
      <c r="L690" s="287">
        <v>289.33333333333331</v>
      </c>
      <c r="M690" s="288">
        <v>0</v>
      </c>
      <c r="N690" s="286">
        <v>0</v>
      </c>
      <c r="O690" s="289" t="s">
        <v>890</v>
      </c>
      <c r="P690" s="288">
        <v>0</v>
      </c>
      <c r="Q690" s="290">
        <v>0</v>
      </c>
      <c r="R690" s="291" t="s">
        <v>891</v>
      </c>
      <c r="S690" s="283" t="s">
        <v>1679</v>
      </c>
      <c r="T690" s="44">
        <v>1</v>
      </c>
      <c r="U690" s="292">
        <v>55</v>
      </c>
      <c r="V690" s="293">
        <v>19</v>
      </c>
      <c r="W690" s="294" t="s">
        <v>891</v>
      </c>
      <c r="X690" s="295" t="s">
        <v>891</v>
      </c>
      <c r="Y690" s="296">
        <v>0</v>
      </c>
      <c r="Z690" s="296" t="s">
        <v>891</v>
      </c>
      <c r="AA690" s="295" t="s">
        <v>891</v>
      </c>
      <c r="AB690" s="296">
        <v>0</v>
      </c>
      <c r="AC690" s="296"/>
      <c r="AD690" s="297" t="s">
        <v>891</v>
      </c>
      <c r="AE690" s="298" t="s">
        <v>891</v>
      </c>
      <c r="AF690" s="288">
        <v>10</v>
      </c>
      <c r="AG690" s="291">
        <v>41471</v>
      </c>
      <c r="AH690" s="291">
        <v>41101</v>
      </c>
      <c r="AI690" s="291">
        <v>43584</v>
      </c>
      <c r="AJ690" s="291" t="s">
        <v>891</v>
      </c>
      <c r="AK690" s="283"/>
    </row>
    <row r="691" spans="1:37" hidden="1" x14ac:dyDescent="0.3">
      <c r="A691" s="282">
        <v>123618</v>
      </c>
      <c r="B691" s="283" t="s">
        <v>1765</v>
      </c>
      <c r="C691" s="146" t="s">
        <v>346</v>
      </c>
      <c r="D691" s="284">
        <v>29.45</v>
      </c>
      <c r="E691" s="283"/>
      <c r="F691" s="283"/>
      <c r="G691" s="283" t="s">
        <v>891</v>
      </c>
      <c r="H691" s="285">
        <v>999</v>
      </c>
      <c r="I691" s="24">
        <v>103003</v>
      </c>
      <c r="J691" s="286">
        <v>29.445920000000001</v>
      </c>
      <c r="K691" s="285"/>
      <c r="L691" s="287">
        <v>0</v>
      </c>
      <c r="M691" s="288">
        <v>0</v>
      </c>
      <c r="N691" s="286">
        <v>0</v>
      </c>
      <c r="O691" s="289" t="s">
        <v>890</v>
      </c>
      <c r="P691" s="288">
        <v>0</v>
      </c>
      <c r="Q691" s="290">
        <v>0</v>
      </c>
      <c r="R691" s="291" t="s">
        <v>891</v>
      </c>
      <c r="S691" s="283" t="s">
        <v>1342</v>
      </c>
      <c r="T691" s="44">
        <v>1</v>
      </c>
      <c r="U691" s="292">
        <v>69</v>
      </c>
      <c r="V691" s="293">
        <v>2</v>
      </c>
      <c r="W691" s="294" t="s">
        <v>891</v>
      </c>
      <c r="X691" s="295" t="s">
        <v>891</v>
      </c>
      <c r="Y691" s="296">
        <v>0</v>
      </c>
      <c r="Z691" s="296" t="s">
        <v>891</v>
      </c>
      <c r="AA691" s="295" t="s">
        <v>891</v>
      </c>
      <c r="AB691" s="296">
        <v>0</v>
      </c>
      <c r="AC691" s="296"/>
      <c r="AD691" s="297" t="s">
        <v>891</v>
      </c>
      <c r="AE691" s="298" t="s">
        <v>891</v>
      </c>
      <c r="AF691" s="288">
        <v>0</v>
      </c>
      <c r="AG691" s="291">
        <v>43658</v>
      </c>
      <c r="AH691" s="291">
        <v>41142</v>
      </c>
      <c r="AI691" s="291">
        <v>43614</v>
      </c>
      <c r="AJ691" s="291" t="s">
        <v>891</v>
      </c>
      <c r="AK691" s="283"/>
    </row>
    <row r="692" spans="1:37" hidden="1" x14ac:dyDescent="0.3">
      <c r="A692" s="282">
        <v>123710</v>
      </c>
      <c r="B692" s="283" t="s">
        <v>1766</v>
      </c>
      <c r="C692" s="146" t="s">
        <v>261</v>
      </c>
      <c r="D692" s="284">
        <v>178</v>
      </c>
      <c r="E692" s="283"/>
      <c r="F692" s="283"/>
      <c r="G692" s="283" t="s">
        <v>891</v>
      </c>
      <c r="H692" s="285">
        <v>88</v>
      </c>
      <c r="I692" s="24">
        <v>103003</v>
      </c>
      <c r="J692" s="286">
        <v>178</v>
      </c>
      <c r="K692" s="285">
        <v>121</v>
      </c>
      <c r="L692" s="287">
        <v>6.7278287461773703</v>
      </c>
      <c r="M692" s="288">
        <v>147.44</v>
      </c>
      <c r="N692" s="286">
        <v>26244.32</v>
      </c>
      <c r="O692" s="289" t="s">
        <v>890</v>
      </c>
      <c r="P692" s="288">
        <v>0</v>
      </c>
      <c r="Q692" s="290">
        <v>0</v>
      </c>
      <c r="R692" s="291" t="s">
        <v>891</v>
      </c>
      <c r="S692" s="283" t="s">
        <v>1767</v>
      </c>
      <c r="T692" s="44">
        <v>1</v>
      </c>
      <c r="U692" s="292">
        <v>61</v>
      </c>
      <c r="V692" s="293">
        <v>4</v>
      </c>
      <c r="W692" s="294" t="s">
        <v>891</v>
      </c>
      <c r="X692" s="295" t="s">
        <v>891</v>
      </c>
      <c r="Y692" s="296">
        <v>0</v>
      </c>
      <c r="Z692" s="296" t="s">
        <v>891</v>
      </c>
      <c r="AA692" s="295" t="s">
        <v>891</v>
      </c>
      <c r="AB692" s="296">
        <v>0</v>
      </c>
      <c r="AC692" s="296"/>
      <c r="AD692" s="297" t="s">
        <v>891</v>
      </c>
      <c r="AE692" s="298" t="s">
        <v>891</v>
      </c>
      <c r="AF692" s="288">
        <v>52</v>
      </c>
      <c r="AG692" s="291">
        <v>45170</v>
      </c>
      <c r="AH692" s="291">
        <v>41143</v>
      </c>
      <c r="AI692" s="291">
        <v>45145</v>
      </c>
      <c r="AJ692" s="291" t="s">
        <v>891</v>
      </c>
      <c r="AK692" s="283"/>
    </row>
    <row r="693" spans="1:37" hidden="1" x14ac:dyDescent="0.3">
      <c r="A693" s="282">
        <v>124261</v>
      </c>
      <c r="B693" s="283" t="s">
        <v>1768</v>
      </c>
      <c r="C693" s="146" t="s">
        <v>381</v>
      </c>
      <c r="D693" s="284">
        <v>0.86</v>
      </c>
      <c r="E693" s="283"/>
      <c r="F693" s="283"/>
      <c r="G693" s="283" t="s">
        <v>891</v>
      </c>
      <c r="H693" s="285">
        <v>1228</v>
      </c>
      <c r="I693" s="24">
        <v>103003</v>
      </c>
      <c r="J693" s="286">
        <v>0.86</v>
      </c>
      <c r="K693" s="285">
        <v>5067</v>
      </c>
      <c r="L693" s="287">
        <v>1.8258051086859557</v>
      </c>
      <c r="M693" s="288">
        <v>10378.44</v>
      </c>
      <c r="N693" s="286">
        <v>8925.4583999999995</v>
      </c>
      <c r="O693" s="289" t="s">
        <v>890</v>
      </c>
      <c r="P693" s="288">
        <v>0</v>
      </c>
      <c r="Q693" s="290">
        <v>0</v>
      </c>
      <c r="R693" s="291" t="s">
        <v>891</v>
      </c>
      <c r="S693" s="283" t="s">
        <v>1137</v>
      </c>
      <c r="T693" s="44">
        <v>1</v>
      </c>
      <c r="U693" s="292">
        <v>57</v>
      </c>
      <c r="V693" s="293">
        <v>15</v>
      </c>
      <c r="W693" s="294">
        <v>6216</v>
      </c>
      <c r="X693" s="295">
        <v>2023</v>
      </c>
      <c r="Y693" s="296">
        <v>500</v>
      </c>
      <c r="Z693" s="296" t="s">
        <v>891</v>
      </c>
      <c r="AA693" s="295" t="s">
        <v>891</v>
      </c>
      <c r="AB693" s="296">
        <v>0</v>
      </c>
      <c r="AC693" s="296"/>
      <c r="AD693" s="297" t="s">
        <v>891</v>
      </c>
      <c r="AE693" s="298" t="s">
        <v>891</v>
      </c>
      <c r="AF693" s="288">
        <v>2690</v>
      </c>
      <c r="AG693" s="291">
        <v>44974</v>
      </c>
      <c r="AH693" s="291">
        <v>41170</v>
      </c>
      <c r="AI693" s="291">
        <v>44959</v>
      </c>
      <c r="AJ693" s="291" t="s">
        <v>891</v>
      </c>
      <c r="AK693" s="283"/>
    </row>
    <row r="694" spans="1:37" hidden="1" x14ac:dyDescent="0.3">
      <c r="A694" s="282">
        <v>124963</v>
      </c>
      <c r="B694" s="283" t="s">
        <v>1769</v>
      </c>
      <c r="C694" s="146" t="s">
        <v>270</v>
      </c>
      <c r="D694" s="284">
        <v>14.36</v>
      </c>
      <c r="E694" s="283"/>
      <c r="F694" s="283"/>
      <c r="G694" s="283" t="s">
        <v>891</v>
      </c>
      <c r="H694" s="285">
        <v>116</v>
      </c>
      <c r="I694" s="24">
        <v>103003</v>
      </c>
      <c r="J694" s="286">
        <v>14.36</v>
      </c>
      <c r="K694" s="285">
        <v>119</v>
      </c>
      <c r="L694" s="287">
        <v>9.8055790363482664</v>
      </c>
      <c r="M694" s="288">
        <v>46.94</v>
      </c>
      <c r="N694" s="286">
        <v>674.05840000000001</v>
      </c>
      <c r="O694" s="289" t="s">
        <v>890</v>
      </c>
      <c r="P694" s="288">
        <v>0</v>
      </c>
      <c r="Q694" s="290">
        <v>0</v>
      </c>
      <c r="R694" s="291" t="s">
        <v>891</v>
      </c>
      <c r="S694" s="283" t="s">
        <v>1528</v>
      </c>
      <c r="T694" s="44">
        <v>1</v>
      </c>
      <c r="U694" s="292">
        <v>67</v>
      </c>
      <c r="V694" s="293">
        <v>3</v>
      </c>
      <c r="W694" s="294">
        <v>9922</v>
      </c>
      <c r="X694" s="295">
        <v>2023</v>
      </c>
      <c r="Y694" s="296">
        <v>50</v>
      </c>
      <c r="Z694" s="296" t="s">
        <v>891</v>
      </c>
      <c r="AA694" s="295" t="s">
        <v>891</v>
      </c>
      <c r="AB694" s="296">
        <v>0</v>
      </c>
      <c r="AC694" s="296"/>
      <c r="AD694" s="297" t="s">
        <v>891</v>
      </c>
      <c r="AE694" s="298" t="s">
        <v>891</v>
      </c>
      <c r="AF694" s="288">
        <v>48</v>
      </c>
      <c r="AG694" s="291">
        <v>43640</v>
      </c>
      <c r="AH694" s="291">
        <v>41309</v>
      </c>
      <c r="AI694" s="291">
        <v>43612</v>
      </c>
      <c r="AJ694" s="291" t="s">
        <v>891</v>
      </c>
      <c r="AK694" s="283"/>
    </row>
    <row r="695" spans="1:37" hidden="1" x14ac:dyDescent="0.3">
      <c r="A695" s="282">
        <v>125173</v>
      </c>
      <c r="B695" s="283" t="s">
        <v>1770</v>
      </c>
      <c r="C695" s="146" t="s">
        <v>31</v>
      </c>
      <c r="D695" s="284">
        <v>2.37</v>
      </c>
      <c r="E695" s="283"/>
      <c r="F695" s="283"/>
      <c r="G695" s="283" t="s">
        <v>891</v>
      </c>
      <c r="H695" s="285">
        <v>185</v>
      </c>
      <c r="I695" s="24">
        <v>103003</v>
      </c>
      <c r="J695" s="286">
        <v>2.37</v>
      </c>
      <c r="K695" s="285">
        <v>34</v>
      </c>
      <c r="L695" s="287">
        <v>63.356164383561641</v>
      </c>
      <c r="M695" s="288">
        <v>0</v>
      </c>
      <c r="N695" s="286">
        <v>0</v>
      </c>
      <c r="O695" s="289" t="s">
        <v>890</v>
      </c>
      <c r="P695" s="288">
        <v>0</v>
      </c>
      <c r="Q695" s="290">
        <v>0</v>
      </c>
      <c r="R695" s="291" t="s">
        <v>891</v>
      </c>
      <c r="S695" s="283" t="s">
        <v>972</v>
      </c>
      <c r="T695" s="44">
        <v>1</v>
      </c>
      <c r="U695" s="292">
        <v>61</v>
      </c>
      <c r="V695" s="293">
        <v>8</v>
      </c>
      <c r="W695" s="294" t="s">
        <v>891</v>
      </c>
      <c r="X695" s="295" t="s">
        <v>891</v>
      </c>
      <c r="Y695" s="296">
        <v>0</v>
      </c>
      <c r="Z695" s="296" t="s">
        <v>891</v>
      </c>
      <c r="AA695" s="295" t="s">
        <v>891</v>
      </c>
      <c r="AB695" s="296">
        <v>0</v>
      </c>
      <c r="AC695" s="296"/>
      <c r="AD695" s="297" t="s">
        <v>891</v>
      </c>
      <c r="AE695" s="298" t="s">
        <v>891</v>
      </c>
      <c r="AF695" s="288">
        <v>12</v>
      </c>
      <c r="AG695" s="291">
        <v>44526</v>
      </c>
      <c r="AH695" s="291">
        <v>41345</v>
      </c>
      <c r="AI695" s="291">
        <v>45096</v>
      </c>
      <c r="AJ695" s="291" t="s">
        <v>891</v>
      </c>
      <c r="AK695" s="283"/>
    </row>
    <row r="696" spans="1:37" hidden="1" x14ac:dyDescent="0.3">
      <c r="A696" s="282">
        <v>125201</v>
      </c>
      <c r="B696" s="283" t="s">
        <v>1771</v>
      </c>
      <c r="C696" s="146" t="s">
        <v>270</v>
      </c>
      <c r="D696" s="284">
        <v>23.94</v>
      </c>
      <c r="E696" s="283"/>
      <c r="F696" s="283"/>
      <c r="G696" s="283" t="s">
        <v>891</v>
      </c>
      <c r="H696" s="285">
        <v>668</v>
      </c>
      <c r="I696" s="24">
        <v>103003</v>
      </c>
      <c r="J696" s="286">
        <v>23.94</v>
      </c>
      <c r="K696" s="285">
        <v>99</v>
      </c>
      <c r="L696" s="287">
        <v>74.88789237668162</v>
      </c>
      <c r="M696" s="288">
        <v>0</v>
      </c>
      <c r="N696" s="286">
        <v>0</v>
      </c>
      <c r="O696" s="289" t="s">
        <v>890</v>
      </c>
      <c r="P696" s="288">
        <v>0</v>
      </c>
      <c r="Q696" s="290">
        <v>0</v>
      </c>
      <c r="R696" s="291" t="s">
        <v>891</v>
      </c>
      <c r="S696" s="283" t="s">
        <v>1528</v>
      </c>
      <c r="T696" s="44">
        <v>1</v>
      </c>
      <c r="U696" s="292">
        <v>67</v>
      </c>
      <c r="V696" s="293">
        <v>3</v>
      </c>
      <c r="W696" s="294" t="s">
        <v>891</v>
      </c>
      <c r="X696" s="295" t="s">
        <v>891</v>
      </c>
      <c r="Y696" s="296">
        <v>0</v>
      </c>
      <c r="Z696" s="296" t="s">
        <v>891</v>
      </c>
      <c r="AA696" s="295" t="s">
        <v>891</v>
      </c>
      <c r="AB696" s="296">
        <v>0</v>
      </c>
      <c r="AC696" s="296"/>
      <c r="AD696" s="297" t="s">
        <v>891</v>
      </c>
      <c r="AE696" s="298" t="s">
        <v>891</v>
      </c>
      <c r="AF696" s="288">
        <v>36</v>
      </c>
      <c r="AG696" s="291">
        <v>43640</v>
      </c>
      <c r="AH696" s="291">
        <v>41348</v>
      </c>
      <c r="AI696" s="291">
        <v>43612</v>
      </c>
      <c r="AJ696" s="291" t="s">
        <v>891</v>
      </c>
      <c r="AK696" s="283"/>
    </row>
    <row r="697" spans="1:37" hidden="1" x14ac:dyDescent="0.3">
      <c r="A697" s="282">
        <v>125262</v>
      </c>
      <c r="B697" s="283" t="s">
        <v>1772</v>
      </c>
      <c r="C697" s="146" t="s">
        <v>561</v>
      </c>
      <c r="D697" s="284">
        <v>433.47</v>
      </c>
      <c r="E697" s="283"/>
      <c r="F697" s="283"/>
      <c r="G697" s="283" t="s">
        <v>891</v>
      </c>
      <c r="H697" s="285">
        <v>1552.56</v>
      </c>
      <c r="I697" s="24">
        <v>103003</v>
      </c>
      <c r="J697" s="286">
        <v>433.47</v>
      </c>
      <c r="K697" s="285">
        <v>515</v>
      </c>
      <c r="L697" s="287">
        <v>36.173345759552653</v>
      </c>
      <c r="M697" s="288">
        <v>0</v>
      </c>
      <c r="N697" s="286">
        <v>0</v>
      </c>
      <c r="O697" s="289" t="s">
        <v>890</v>
      </c>
      <c r="P697" s="288">
        <v>0</v>
      </c>
      <c r="Q697" s="290">
        <v>0</v>
      </c>
      <c r="R697" s="291" t="s">
        <v>891</v>
      </c>
      <c r="S697" s="283" t="s">
        <v>1736</v>
      </c>
      <c r="T697" s="44">
        <v>1</v>
      </c>
      <c r="U697" s="292">
        <v>51</v>
      </c>
      <c r="V697" s="293">
        <v>21</v>
      </c>
      <c r="W697" s="294" t="s">
        <v>891</v>
      </c>
      <c r="X697" s="295" t="s">
        <v>891</v>
      </c>
      <c r="Y697" s="296">
        <v>0</v>
      </c>
      <c r="Z697" s="296">
        <v>10603</v>
      </c>
      <c r="AA697" s="295">
        <v>2023</v>
      </c>
      <c r="AB697" s="296">
        <v>500</v>
      </c>
      <c r="AC697" s="296">
        <v>500</v>
      </c>
      <c r="AD697" s="297" t="s">
        <v>2051</v>
      </c>
      <c r="AE697" s="298">
        <v>45197</v>
      </c>
      <c r="AF697" s="288">
        <v>172</v>
      </c>
      <c r="AG697" s="291">
        <v>44550</v>
      </c>
      <c r="AH697" s="291">
        <v>41366</v>
      </c>
      <c r="AI697" s="291">
        <v>45161</v>
      </c>
      <c r="AJ697" s="291" t="s">
        <v>891</v>
      </c>
      <c r="AK697" s="283"/>
    </row>
    <row r="698" spans="1:37" hidden="1" x14ac:dyDescent="0.3">
      <c r="A698" s="282">
        <v>125269</v>
      </c>
      <c r="B698" s="283" t="s">
        <v>1773</v>
      </c>
      <c r="C698" s="146" t="s">
        <v>31</v>
      </c>
      <c r="D698" s="284">
        <v>0.26</v>
      </c>
      <c r="E698" s="283"/>
      <c r="F698" s="283"/>
      <c r="G698" s="283" t="s">
        <v>891</v>
      </c>
      <c r="H698" s="285">
        <v>2965</v>
      </c>
      <c r="I698" s="24">
        <v>103003</v>
      </c>
      <c r="J698" s="286">
        <v>0.26</v>
      </c>
      <c r="K698" s="285">
        <v>165</v>
      </c>
      <c r="L698" s="287">
        <v>215.63636363636363</v>
      </c>
      <c r="M698" s="288">
        <v>0</v>
      </c>
      <c r="N698" s="286">
        <v>0</v>
      </c>
      <c r="O698" s="289" t="s">
        <v>890</v>
      </c>
      <c r="P698" s="288">
        <v>0</v>
      </c>
      <c r="Q698" s="290">
        <v>0</v>
      </c>
      <c r="R698" s="291" t="s">
        <v>891</v>
      </c>
      <c r="S698" s="283" t="s">
        <v>1631</v>
      </c>
      <c r="T698" s="44">
        <v>1</v>
      </c>
      <c r="U698" s="292">
        <v>60</v>
      </c>
      <c r="V698" s="293">
        <v>21</v>
      </c>
      <c r="W698" s="294" t="s">
        <v>891</v>
      </c>
      <c r="X698" s="295" t="s">
        <v>891</v>
      </c>
      <c r="Y698" s="296">
        <v>0</v>
      </c>
      <c r="Z698" s="296" t="s">
        <v>891</v>
      </c>
      <c r="AA698" s="295" t="s">
        <v>891</v>
      </c>
      <c r="AB698" s="296">
        <v>0</v>
      </c>
      <c r="AC698" s="296"/>
      <c r="AD698" s="297" t="s">
        <v>891</v>
      </c>
      <c r="AE698" s="298" t="s">
        <v>891</v>
      </c>
      <c r="AF698" s="288">
        <v>56</v>
      </c>
      <c r="AG698" s="291">
        <v>44747</v>
      </c>
      <c r="AH698" s="291">
        <v>41368</v>
      </c>
      <c r="AI698" s="291">
        <v>45148</v>
      </c>
      <c r="AJ698" s="291" t="s">
        <v>891</v>
      </c>
      <c r="AK698" s="283"/>
    </row>
    <row r="699" spans="1:37" hidden="1" x14ac:dyDescent="0.3">
      <c r="A699" s="282">
        <v>125576</v>
      </c>
      <c r="B699" s="283" t="s">
        <v>779</v>
      </c>
      <c r="C699" s="146" t="s">
        <v>31</v>
      </c>
      <c r="D699" s="284">
        <v>1559</v>
      </c>
      <c r="E699" s="283"/>
      <c r="F699" s="283"/>
      <c r="G699" s="283" t="s">
        <v>891</v>
      </c>
      <c r="H699" s="285">
        <v>4</v>
      </c>
      <c r="I699" s="24">
        <v>103003</v>
      </c>
      <c r="J699" s="286">
        <v>1559</v>
      </c>
      <c r="K699" s="285"/>
      <c r="L699" s="287">
        <v>0</v>
      </c>
      <c r="M699" s="288">
        <v>0</v>
      </c>
      <c r="N699" s="286">
        <v>0</v>
      </c>
      <c r="O699" s="289" t="s">
        <v>890</v>
      </c>
      <c r="P699" s="288">
        <v>0</v>
      </c>
      <c r="Q699" s="290">
        <v>0</v>
      </c>
      <c r="R699" s="291" t="s">
        <v>891</v>
      </c>
      <c r="S699" s="283" t="s">
        <v>1774</v>
      </c>
      <c r="T699" s="44">
        <v>1</v>
      </c>
      <c r="U699" s="292">
        <v>84</v>
      </c>
      <c r="V699" s="293">
        <v>7</v>
      </c>
      <c r="W699" s="294" t="s">
        <v>891</v>
      </c>
      <c r="X699" s="295" t="s">
        <v>891</v>
      </c>
      <c r="Y699" s="296">
        <v>0</v>
      </c>
      <c r="Z699" s="296" t="s">
        <v>891</v>
      </c>
      <c r="AA699" s="295" t="s">
        <v>891</v>
      </c>
      <c r="AB699" s="296">
        <v>0</v>
      </c>
      <c r="AC699" s="296"/>
      <c r="AD699" s="297" t="s">
        <v>891</v>
      </c>
      <c r="AE699" s="298" t="s">
        <v>891</v>
      </c>
      <c r="AF699" s="288">
        <v>0</v>
      </c>
      <c r="AG699" s="291">
        <v>41890</v>
      </c>
      <c r="AH699" s="291">
        <v>41422</v>
      </c>
      <c r="AI699" s="291">
        <v>44840</v>
      </c>
      <c r="AJ699" s="291" t="s">
        <v>891</v>
      </c>
      <c r="AK699" s="283"/>
    </row>
    <row r="700" spans="1:37" hidden="1" x14ac:dyDescent="0.3">
      <c r="A700" s="282">
        <v>125641</v>
      </c>
      <c r="B700" s="283" t="s">
        <v>1775</v>
      </c>
      <c r="C700" s="146" t="s">
        <v>261</v>
      </c>
      <c r="D700" s="284">
        <v>1.02</v>
      </c>
      <c r="E700" s="283" t="s">
        <v>1776</v>
      </c>
      <c r="F700" s="283" t="s">
        <v>1745</v>
      </c>
      <c r="G700" s="283" t="s">
        <v>960</v>
      </c>
      <c r="H700" s="285">
        <v>10662</v>
      </c>
      <c r="I700" s="24">
        <v>103003</v>
      </c>
      <c r="J700" s="286">
        <v>1.02</v>
      </c>
      <c r="K700" s="285">
        <v>18406</v>
      </c>
      <c r="L700" s="287">
        <v>4.1230973889370128</v>
      </c>
      <c r="M700" s="288">
        <v>35884.559999999998</v>
      </c>
      <c r="N700" s="286">
        <v>36602.251199999999</v>
      </c>
      <c r="O700" s="289" t="s">
        <v>961</v>
      </c>
      <c r="P700" s="288">
        <v>186700</v>
      </c>
      <c r="Q700" s="290">
        <v>202674</v>
      </c>
      <c r="R700" s="291">
        <v>45189</v>
      </c>
      <c r="S700" s="283" t="s">
        <v>1746</v>
      </c>
      <c r="T700" s="44">
        <v>1</v>
      </c>
      <c r="U700" s="292">
        <v>62</v>
      </c>
      <c r="V700" s="293">
        <v>26</v>
      </c>
      <c r="W700" s="294" t="s">
        <v>891</v>
      </c>
      <c r="X700" s="295" t="s">
        <v>891</v>
      </c>
      <c r="Y700" s="296">
        <v>0</v>
      </c>
      <c r="Z700" s="296" t="s">
        <v>891</v>
      </c>
      <c r="AA700" s="295" t="s">
        <v>891</v>
      </c>
      <c r="AB700" s="296">
        <v>0</v>
      </c>
      <c r="AC700" s="296"/>
      <c r="AD700" s="297" t="s">
        <v>891</v>
      </c>
      <c r="AE700" s="298" t="s">
        <v>891</v>
      </c>
      <c r="AF700" s="288">
        <v>10344</v>
      </c>
      <c r="AG700" s="291">
        <v>44949</v>
      </c>
      <c r="AH700" s="291">
        <v>41439</v>
      </c>
      <c r="AI700" s="291">
        <v>45082</v>
      </c>
      <c r="AJ700" s="291" t="s">
        <v>891</v>
      </c>
      <c r="AK700" s="283"/>
    </row>
    <row r="701" spans="1:37" hidden="1" x14ac:dyDescent="0.3">
      <c r="A701" s="282">
        <v>126044</v>
      </c>
      <c r="B701" s="283" t="s">
        <v>1777</v>
      </c>
      <c r="C701" s="146" t="s">
        <v>728</v>
      </c>
      <c r="D701" s="284">
        <v>407.35</v>
      </c>
      <c r="E701" s="283"/>
      <c r="F701" s="283"/>
      <c r="G701" s="283" t="s">
        <v>891</v>
      </c>
      <c r="H701" s="285">
        <v>160</v>
      </c>
      <c r="I701" s="24">
        <v>103003</v>
      </c>
      <c r="J701" s="286">
        <v>407.35</v>
      </c>
      <c r="K701" s="285">
        <v>39</v>
      </c>
      <c r="L701" s="287">
        <v>49.230769230769226</v>
      </c>
      <c r="M701" s="288">
        <v>0</v>
      </c>
      <c r="N701" s="286">
        <v>0</v>
      </c>
      <c r="O701" s="289" t="s">
        <v>890</v>
      </c>
      <c r="P701" s="288">
        <v>0</v>
      </c>
      <c r="Q701" s="290">
        <v>0</v>
      </c>
      <c r="R701" s="291" t="s">
        <v>891</v>
      </c>
      <c r="S701" s="283" t="s">
        <v>1120</v>
      </c>
      <c r="T701" s="44">
        <v>1</v>
      </c>
      <c r="U701" s="292">
        <v>74</v>
      </c>
      <c r="V701" s="293">
        <v>8</v>
      </c>
      <c r="W701" s="294" t="s">
        <v>891</v>
      </c>
      <c r="X701" s="295" t="s">
        <v>891</v>
      </c>
      <c r="Y701" s="296">
        <v>0</v>
      </c>
      <c r="Z701" s="296" t="s">
        <v>891</v>
      </c>
      <c r="AA701" s="295" t="s">
        <v>891</v>
      </c>
      <c r="AB701" s="296">
        <v>0</v>
      </c>
      <c r="AC701" s="296"/>
      <c r="AD701" s="297" t="s">
        <v>891</v>
      </c>
      <c r="AE701" s="298" t="s">
        <v>891</v>
      </c>
      <c r="AF701" s="288">
        <v>14</v>
      </c>
      <c r="AG701" s="291">
        <v>44461</v>
      </c>
      <c r="AH701" s="291">
        <v>41508</v>
      </c>
      <c r="AI701" s="291">
        <v>44453</v>
      </c>
      <c r="AJ701" s="291" t="s">
        <v>891</v>
      </c>
      <c r="AK701" s="283"/>
    </row>
    <row r="702" spans="1:37" hidden="1" x14ac:dyDescent="0.3">
      <c r="A702" s="282">
        <v>126059</v>
      </c>
      <c r="B702" s="283" t="s">
        <v>1778</v>
      </c>
      <c r="C702" s="146" t="s">
        <v>270</v>
      </c>
      <c r="D702" s="284">
        <v>8.8699999999999992</v>
      </c>
      <c r="E702" s="283"/>
      <c r="F702" s="283"/>
      <c r="G702" s="283" t="s">
        <v>891</v>
      </c>
      <c r="H702" s="285">
        <v>0</v>
      </c>
      <c r="I702" s="24">
        <v>103003</v>
      </c>
      <c r="J702" s="286">
        <v>8.8699999999999992</v>
      </c>
      <c r="K702" s="285">
        <v>82</v>
      </c>
      <c r="L702" s="287">
        <v>0</v>
      </c>
      <c r="M702" s="288">
        <v>35</v>
      </c>
      <c r="N702" s="286">
        <v>310.45</v>
      </c>
      <c r="O702" s="289" t="s">
        <v>890</v>
      </c>
      <c r="P702" s="288">
        <v>0</v>
      </c>
      <c r="Q702" s="290">
        <v>0</v>
      </c>
      <c r="R702" s="291" t="s">
        <v>891</v>
      </c>
      <c r="S702" s="283" t="s">
        <v>1452</v>
      </c>
      <c r="T702" s="44">
        <v>1</v>
      </c>
      <c r="U702" s="292">
        <v>67</v>
      </c>
      <c r="V702" s="293">
        <v>18</v>
      </c>
      <c r="W702" s="294">
        <v>9922</v>
      </c>
      <c r="X702" s="295">
        <v>2023</v>
      </c>
      <c r="Y702" s="296">
        <v>100</v>
      </c>
      <c r="Z702" s="296" t="s">
        <v>891</v>
      </c>
      <c r="AA702" s="295" t="s">
        <v>891</v>
      </c>
      <c r="AB702" s="296">
        <v>0</v>
      </c>
      <c r="AC702" s="296"/>
      <c r="AD702" s="297" t="s">
        <v>891</v>
      </c>
      <c r="AE702" s="298" t="s">
        <v>891</v>
      </c>
      <c r="AF702" s="288">
        <v>30</v>
      </c>
      <c r="AG702" s="291">
        <v>43882</v>
      </c>
      <c r="AH702" s="291">
        <v>41509</v>
      </c>
      <c r="AI702" s="291">
        <v>43826</v>
      </c>
      <c r="AJ702" s="291" t="s">
        <v>891</v>
      </c>
      <c r="AK702" s="283"/>
    </row>
    <row r="703" spans="1:37" hidden="1" x14ac:dyDescent="0.3">
      <c r="A703" s="282">
        <v>126060</v>
      </c>
      <c r="B703" s="283" t="s">
        <v>1779</v>
      </c>
      <c r="C703" s="146" t="s">
        <v>270</v>
      </c>
      <c r="D703" s="284">
        <v>20</v>
      </c>
      <c r="E703" s="283"/>
      <c r="F703" s="283"/>
      <c r="G703" s="283" t="s">
        <v>891</v>
      </c>
      <c r="H703" s="285">
        <v>107</v>
      </c>
      <c r="I703" s="24">
        <v>103003</v>
      </c>
      <c r="J703" s="286">
        <v>20</v>
      </c>
      <c r="K703" s="285">
        <v>178</v>
      </c>
      <c r="L703" s="287">
        <v>7.0163934426229506</v>
      </c>
      <c r="M703" s="288">
        <v>17.5</v>
      </c>
      <c r="N703" s="286">
        <v>350</v>
      </c>
      <c r="O703" s="289" t="s">
        <v>890</v>
      </c>
      <c r="P703" s="288">
        <v>0</v>
      </c>
      <c r="Q703" s="290">
        <v>0</v>
      </c>
      <c r="R703" s="291" t="s">
        <v>891</v>
      </c>
      <c r="S703" s="283" t="s">
        <v>1452</v>
      </c>
      <c r="T703" s="44">
        <v>1</v>
      </c>
      <c r="U703" s="292">
        <v>67</v>
      </c>
      <c r="V703" s="293">
        <v>18</v>
      </c>
      <c r="W703" s="294">
        <v>2492</v>
      </c>
      <c r="X703" s="295">
        <v>2023</v>
      </c>
      <c r="Y703" s="296">
        <v>150</v>
      </c>
      <c r="Z703" s="296" t="s">
        <v>891</v>
      </c>
      <c r="AA703" s="295" t="s">
        <v>891</v>
      </c>
      <c r="AB703" s="296">
        <v>0</v>
      </c>
      <c r="AC703" s="296"/>
      <c r="AD703" s="297" t="s">
        <v>891</v>
      </c>
      <c r="AE703" s="298" t="s">
        <v>891</v>
      </c>
      <c r="AF703" s="288">
        <v>62</v>
      </c>
      <c r="AG703" s="291">
        <v>45019</v>
      </c>
      <c r="AH703" s="291">
        <v>41509</v>
      </c>
      <c r="AI703" s="291">
        <v>44922</v>
      </c>
      <c r="AJ703" s="291" t="s">
        <v>891</v>
      </c>
      <c r="AK703" s="283"/>
    </row>
    <row r="704" spans="1:37" hidden="1" x14ac:dyDescent="0.3">
      <c r="A704" s="282">
        <v>126345</v>
      </c>
      <c r="B704" s="283" t="s">
        <v>1780</v>
      </c>
      <c r="C704" s="146" t="s">
        <v>1672</v>
      </c>
      <c r="D704" s="284">
        <v>2.79</v>
      </c>
      <c r="E704" s="283"/>
      <c r="F704" s="283"/>
      <c r="G704" s="283" t="s">
        <v>891</v>
      </c>
      <c r="H704" s="285">
        <v>330</v>
      </c>
      <c r="I704" s="24">
        <v>103003</v>
      </c>
      <c r="J704" s="286">
        <v>2.79</v>
      </c>
      <c r="K704" s="285">
        <v>42</v>
      </c>
      <c r="L704" s="287">
        <v>79.136690647482013</v>
      </c>
      <c r="M704" s="288">
        <v>0</v>
      </c>
      <c r="N704" s="286">
        <v>0</v>
      </c>
      <c r="O704" s="289" t="s">
        <v>890</v>
      </c>
      <c r="P704" s="288">
        <v>0</v>
      </c>
      <c r="Q704" s="290">
        <v>0</v>
      </c>
      <c r="R704" s="291" t="s">
        <v>891</v>
      </c>
      <c r="S704" s="283" t="s">
        <v>1781</v>
      </c>
      <c r="T704" s="44">
        <v>1</v>
      </c>
      <c r="U704" s="292">
        <v>89</v>
      </c>
      <c r="V704" s="293">
        <v>7</v>
      </c>
      <c r="W704" s="294" t="s">
        <v>891</v>
      </c>
      <c r="X704" s="295" t="s">
        <v>891</v>
      </c>
      <c r="Y704" s="296">
        <v>0</v>
      </c>
      <c r="Z704" s="296" t="s">
        <v>891</v>
      </c>
      <c r="AA704" s="295" t="s">
        <v>891</v>
      </c>
      <c r="AB704" s="296">
        <v>0</v>
      </c>
      <c r="AC704" s="296"/>
      <c r="AD704" s="297" t="s">
        <v>891</v>
      </c>
      <c r="AE704" s="298" t="s">
        <v>891</v>
      </c>
      <c r="AF704" s="288">
        <v>16</v>
      </c>
      <c r="AG704" s="291">
        <v>44085</v>
      </c>
      <c r="AH704" s="291">
        <v>41543</v>
      </c>
      <c r="AI704" s="291">
        <v>44082</v>
      </c>
      <c r="AJ704" s="291" t="s">
        <v>891</v>
      </c>
      <c r="AK704" s="283"/>
    </row>
    <row r="705" spans="1:37" hidden="1" x14ac:dyDescent="0.3">
      <c r="A705" s="282">
        <v>126837</v>
      </c>
      <c r="B705" s="283" t="s">
        <v>1782</v>
      </c>
      <c r="C705" s="146" t="s">
        <v>31</v>
      </c>
      <c r="D705" s="284">
        <v>10</v>
      </c>
      <c r="E705" s="283"/>
      <c r="F705" s="283"/>
      <c r="G705" s="283" t="s">
        <v>891</v>
      </c>
      <c r="H705" s="285">
        <v>3519</v>
      </c>
      <c r="I705" s="24">
        <v>103003</v>
      </c>
      <c r="J705" s="286">
        <v>10</v>
      </c>
      <c r="K705" s="285">
        <v>862</v>
      </c>
      <c r="L705" s="287">
        <v>48.990672420994009</v>
      </c>
      <c r="M705" s="288">
        <v>0</v>
      </c>
      <c r="N705" s="286">
        <v>0</v>
      </c>
      <c r="O705" s="289" t="s">
        <v>890</v>
      </c>
      <c r="P705" s="288">
        <v>0</v>
      </c>
      <c r="Q705" s="290">
        <v>0</v>
      </c>
      <c r="R705" s="291" t="s">
        <v>891</v>
      </c>
      <c r="S705" s="283" t="s">
        <v>1081</v>
      </c>
      <c r="T705" s="44">
        <v>1</v>
      </c>
      <c r="U705" s="292">
        <v>78</v>
      </c>
      <c r="V705" s="293">
        <v>2</v>
      </c>
      <c r="W705" s="294" t="s">
        <v>891</v>
      </c>
      <c r="X705" s="295" t="s">
        <v>891</v>
      </c>
      <c r="Y705" s="296">
        <v>0</v>
      </c>
      <c r="Z705" s="296" t="s">
        <v>891</v>
      </c>
      <c r="AA705" s="295" t="s">
        <v>891</v>
      </c>
      <c r="AB705" s="296">
        <v>0</v>
      </c>
      <c r="AC705" s="296"/>
      <c r="AD705" s="297" t="s">
        <v>891</v>
      </c>
      <c r="AE705" s="298" t="s">
        <v>891</v>
      </c>
      <c r="AF705" s="288">
        <v>288</v>
      </c>
      <c r="AG705" s="291">
        <v>43845</v>
      </c>
      <c r="AH705" s="291">
        <v>41596</v>
      </c>
      <c r="AI705" s="291">
        <v>44785</v>
      </c>
      <c r="AJ705" s="291" t="s">
        <v>891</v>
      </c>
      <c r="AK705" s="283"/>
    </row>
    <row r="706" spans="1:37" hidden="1" x14ac:dyDescent="0.3">
      <c r="A706" s="282">
        <v>126838</v>
      </c>
      <c r="B706" s="283" t="s">
        <v>1783</v>
      </c>
      <c r="C706" s="146" t="s">
        <v>264</v>
      </c>
      <c r="D706" s="284">
        <v>0.33</v>
      </c>
      <c r="E706" s="283"/>
      <c r="F706" s="283"/>
      <c r="G706" s="283" t="s">
        <v>891</v>
      </c>
      <c r="H706" s="285">
        <v>2471</v>
      </c>
      <c r="I706" s="24">
        <v>103003</v>
      </c>
      <c r="J706" s="286">
        <v>0.33</v>
      </c>
      <c r="K706" s="285"/>
      <c r="L706" s="287">
        <v>0</v>
      </c>
      <c r="M706" s="288">
        <v>0</v>
      </c>
      <c r="N706" s="286">
        <v>0</v>
      </c>
      <c r="O706" s="289" t="s">
        <v>890</v>
      </c>
      <c r="P706" s="288">
        <v>0</v>
      </c>
      <c r="Q706" s="290">
        <v>0</v>
      </c>
      <c r="R706" s="291" t="s">
        <v>891</v>
      </c>
      <c r="S706" s="283" t="s">
        <v>1784</v>
      </c>
      <c r="T706" s="44">
        <v>1</v>
      </c>
      <c r="U706" s="292">
        <v>67</v>
      </c>
      <c r="V706" s="293">
        <v>2</v>
      </c>
      <c r="W706" s="294" t="s">
        <v>891</v>
      </c>
      <c r="X706" s="295" t="s">
        <v>891</v>
      </c>
      <c r="Y706" s="296">
        <v>0</v>
      </c>
      <c r="Z706" s="296" t="s">
        <v>891</v>
      </c>
      <c r="AA706" s="295" t="s">
        <v>891</v>
      </c>
      <c r="AB706" s="296">
        <v>0</v>
      </c>
      <c r="AC706" s="296"/>
      <c r="AD706" s="297" t="s">
        <v>891</v>
      </c>
      <c r="AE706" s="298" t="s">
        <v>891</v>
      </c>
      <c r="AF706" s="288">
        <v>0</v>
      </c>
      <c r="AG706" s="291">
        <v>43759</v>
      </c>
      <c r="AH706" s="291">
        <v>41596</v>
      </c>
      <c r="AI706" s="291">
        <v>43747</v>
      </c>
      <c r="AJ706" s="291" t="s">
        <v>891</v>
      </c>
      <c r="AK706" s="283"/>
    </row>
    <row r="707" spans="1:37" hidden="1" x14ac:dyDescent="0.3">
      <c r="A707" s="282">
        <v>127105</v>
      </c>
      <c r="B707" s="283" t="s">
        <v>1785</v>
      </c>
      <c r="C707" s="146" t="s">
        <v>264</v>
      </c>
      <c r="D707" s="284">
        <v>54.98</v>
      </c>
      <c r="E707" s="283"/>
      <c r="F707" s="283"/>
      <c r="G707" s="283" t="s">
        <v>891</v>
      </c>
      <c r="H707" s="285">
        <v>10</v>
      </c>
      <c r="I707" s="24">
        <v>103003</v>
      </c>
      <c r="J707" s="286">
        <v>54.98</v>
      </c>
      <c r="K707" s="285"/>
      <c r="L707" s="287">
        <v>0</v>
      </c>
      <c r="M707" s="288">
        <v>0</v>
      </c>
      <c r="N707" s="286">
        <v>0</v>
      </c>
      <c r="O707" s="289" t="s">
        <v>890</v>
      </c>
      <c r="P707" s="288">
        <v>0</v>
      </c>
      <c r="Q707" s="290">
        <v>0</v>
      </c>
      <c r="R707" s="291" t="s">
        <v>891</v>
      </c>
      <c r="S707" s="283" t="s">
        <v>1613</v>
      </c>
      <c r="T707" s="44">
        <v>1</v>
      </c>
      <c r="U707" s="292">
        <v>62</v>
      </c>
      <c r="V707" s="293">
        <v>4</v>
      </c>
      <c r="W707" s="294" t="s">
        <v>891</v>
      </c>
      <c r="X707" s="295" t="s">
        <v>891</v>
      </c>
      <c r="Y707" s="296">
        <v>0</v>
      </c>
      <c r="Z707" s="296" t="s">
        <v>891</v>
      </c>
      <c r="AA707" s="295" t="s">
        <v>891</v>
      </c>
      <c r="AB707" s="296">
        <v>0</v>
      </c>
      <c r="AC707" s="296"/>
      <c r="AD707" s="297" t="s">
        <v>891</v>
      </c>
      <c r="AE707" s="298" t="s">
        <v>891</v>
      </c>
      <c r="AF707" s="288">
        <v>0</v>
      </c>
      <c r="AG707" s="291">
        <v>44018</v>
      </c>
      <c r="AH707" s="291">
        <v>41648</v>
      </c>
      <c r="AI707" s="291">
        <v>44791</v>
      </c>
      <c r="AJ707" s="291" t="s">
        <v>891</v>
      </c>
      <c r="AK707" s="283"/>
    </row>
    <row r="708" spans="1:37" hidden="1" x14ac:dyDescent="0.3">
      <c r="A708" s="282">
        <v>127106</v>
      </c>
      <c r="B708" s="283" t="s">
        <v>1786</v>
      </c>
      <c r="C708" s="146" t="s">
        <v>264</v>
      </c>
      <c r="D708" s="284">
        <v>39.5</v>
      </c>
      <c r="E708" s="283"/>
      <c r="F708" s="283"/>
      <c r="G708" s="283" t="s">
        <v>891</v>
      </c>
      <c r="H708" s="285">
        <v>10</v>
      </c>
      <c r="I708" s="24">
        <v>103003</v>
      </c>
      <c r="J708" s="286">
        <v>39.5</v>
      </c>
      <c r="K708" s="285"/>
      <c r="L708" s="287">
        <v>0</v>
      </c>
      <c r="M708" s="288">
        <v>0</v>
      </c>
      <c r="N708" s="286">
        <v>0</v>
      </c>
      <c r="O708" s="289" t="s">
        <v>890</v>
      </c>
      <c r="P708" s="288">
        <v>0</v>
      </c>
      <c r="Q708" s="290">
        <v>0</v>
      </c>
      <c r="R708" s="291" t="s">
        <v>891</v>
      </c>
      <c r="S708" s="283" t="s">
        <v>1613</v>
      </c>
      <c r="T708" s="44">
        <v>1</v>
      </c>
      <c r="U708" s="292">
        <v>62</v>
      </c>
      <c r="V708" s="293">
        <v>4</v>
      </c>
      <c r="W708" s="294" t="s">
        <v>891</v>
      </c>
      <c r="X708" s="295" t="s">
        <v>891</v>
      </c>
      <c r="Y708" s="296">
        <v>0</v>
      </c>
      <c r="Z708" s="296" t="s">
        <v>891</v>
      </c>
      <c r="AA708" s="295" t="s">
        <v>891</v>
      </c>
      <c r="AB708" s="296">
        <v>0</v>
      </c>
      <c r="AC708" s="296"/>
      <c r="AD708" s="297" t="s">
        <v>891</v>
      </c>
      <c r="AE708" s="298" t="s">
        <v>891</v>
      </c>
      <c r="AF708" s="288">
        <v>0</v>
      </c>
      <c r="AG708" s="291">
        <v>42601</v>
      </c>
      <c r="AH708" s="291">
        <v>41648</v>
      </c>
      <c r="AI708" s="291">
        <v>42487</v>
      </c>
      <c r="AJ708" s="291" t="s">
        <v>891</v>
      </c>
      <c r="AK708" s="283"/>
    </row>
    <row r="709" spans="1:37" hidden="1" x14ac:dyDescent="0.3">
      <c r="A709" s="282">
        <v>127107</v>
      </c>
      <c r="B709" s="283" t="s">
        <v>1787</v>
      </c>
      <c r="C709" s="146" t="s">
        <v>264</v>
      </c>
      <c r="D709" s="284">
        <v>64.62</v>
      </c>
      <c r="E709" s="283"/>
      <c r="F709" s="283"/>
      <c r="G709" s="283" t="s">
        <v>891</v>
      </c>
      <c r="H709" s="285">
        <v>14</v>
      </c>
      <c r="I709" s="24">
        <v>103003</v>
      </c>
      <c r="J709" s="286">
        <v>64.62</v>
      </c>
      <c r="K709" s="285">
        <v>4</v>
      </c>
      <c r="L709" s="287">
        <v>42.424242424242429</v>
      </c>
      <c r="M709" s="288">
        <v>0</v>
      </c>
      <c r="N709" s="286">
        <v>0</v>
      </c>
      <c r="O709" s="289" t="s">
        <v>890</v>
      </c>
      <c r="P709" s="288">
        <v>0</v>
      </c>
      <c r="Q709" s="290">
        <v>0</v>
      </c>
      <c r="R709" s="291" t="s">
        <v>891</v>
      </c>
      <c r="S709" s="283" t="s">
        <v>1613</v>
      </c>
      <c r="T709" s="44">
        <v>1</v>
      </c>
      <c r="U709" s="292">
        <v>62</v>
      </c>
      <c r="V709" s="293">
        <v>4</v>
      </c>
      <c r="W709" s="294" t="s">
        <v>891</v>
      </c>
      <c r="X709" s="295" t="s">
        <v>891</v>
      </c>
      <c r="Y709" s="296">
        <v>0</v>
      </c>
      <c r="Z709" s="296" t="s">
        <v>891</v>
      </c>
      <c r="AA709" s="295" t="s">
        <v>891</v>
      </c>
      <c r="AB709" s="296">
        <v>0</v>
      </c>
      <c r="AC709" s="296"/>
      <c r="AD709" s="297" t="s">
        <v>891</v>
      </c>
      <c r="AE709" s="298" t="s">
        <v>891</v>
      </c>
      <c r="AF709" s="288">
        <v>2</v>
      </c>
      <c r="AG709" s="291">
        <v>43872</v>
      </c>
      <c r="AH709" s="291">
        <v>41648</v>
      </c>
      <c r="AI709" s="291">
        <v>44791</v>
      </c>
      <c r="AJ709" s="291" t="s">
        <v>891</v>
      </c>
      <c r="AK709" s="283"/>
    </row>
    <row r="710" spans="1:37" hidden="1" x14ac:dyDescent="0.3">
      <c r="A710" s="282">
        <v>127384</v>
      </c>
      <c r="B710" s="283" t="s">
        <v>1788</v>
      </c>
      <c r="C710" s="146" t="s">
        <v>261</v>
      </c>
      <c r="D710" s="284">
        <v>22.9</v>
      </c>
      <c r="E710" s="283"/>
      <c r="F710" s="283"/>
      <c r="G710" s="283" t="s">
        <v>891</v>
      </c>
      <c r="H710" s="285">
        <v>258</v>
      </c>
      <c r="I710" s="24">
        <v>103003</v>
      </c>
      <c r="J710" s="286">
        <v>22.9</v>
      </c>
      <c r="K710" s="285">
        <v>285</v>
      </c>
      <c r="L710" s="287">
        <v>8.7457627118644066</v>
      </c>
      <c r="M710" s="288">
        <v>273</v>
      </c>
      <c r="N710" s="286">
        <v>6251.7</v>
      </c>
      <c r="O710" s="289" t="s">
        <v>890</v>
      </c>
      <c r="P710" s="288">
        <v>0</v>
      </c>
      <c r="Q710" s="290">
        <v>0</v>
      </c>
      <c r="R710" s="291" t="s">
        <v>891</v>
      </c>
      <c r="S710" s="283" t="s">
        <v>1118</v>
      </c>
      <c r="T710" s="44">
        <v>1</v>
      </c>
      <c r="U710" s="292">
        <v>51</v>
      </c>
      <c r="V710" s="293">
        <v>33</v>
      </c>
      <c r="W710" s="294" t="s">
        <v>891</v>
      </c>
      <c r="X710" s="295" t="s">
        <v>891</v>
      </c>
      <c r="Y710" s="296">
        <v>0</v>
      </c>
      <c r="Z710" s="296" t="s">
        <v>891</v>
      </c>
      <c r="AA710" s="295" t="s">
        <v>891</v>
      </c>
      <c r="AB710" s="296">
        <v>0</v>
      </c>
      <c r="AC710" s="296"/>
      <c r="AD710" s="297" t="s">
        <v>891</v>
      </c>
      <c r="AE710" s="298" t="s">
        <v>891</v>
      </c>
      <c r="AF710" s="288">
        <v>118</v>
      </c>
      <c r="AG710" s="291">
        <v>45181</v>
      </c>
      <c r="AH710" s="291">
        <v>41688</v>
      </c>
      <c r="AI710" s="291">
        <v>45160</v>
      </c>
      <c r="AJ710" s="291" t="s">
        <v>891</v>
      </c>
      <c r="AK710" s="283"/>
    </row>
    <row r="711" spans="1:37" hidden="1" x14ac:dyDescent="0.3">
      <c r="A711" s="282">
        <v>127664</v>
      </c>
      <c r="B711" s="283" t="s">
        <v>1789</v>
      </c>
      <c r="C711" s="146" t="s">
        <v>270</v>
      </c>
      <c r="D711" s="284">
        <v>3.63</v>
      </c>
      <c r="E711" s="283"/>
      <c r="F711" s="283"/>
      <c r="G711" s="283" t="s">
        <v>891</v>
      </c>
      <c r="H711" s="285">
        <v>3548</v>
      </c>
      <c r="I711" s="24">
        <v>103003</v>
      </c>
      <c r="J711" s="286">
        <v>3.63</v>
      </c>
      <c r="K711" s="285">
        <v>3388</v>
      </c>
      <c r="L711" s="287">
        <v>7.2917094825105844</v>
      </c>
      <c r="M711" s="288">
        <v>5210.4399999999996</v>
      </c>
      <c r="N711" s="286">
        <v>18913.897199999999</v>
      </c>
      <c r="O711" s="289" t="s">
        <v>890</v>
      </c>
      <c r="P711" s="288">
        <v>0</v>
      </c>
      <c r="Q711" s="290">
        <v>0</v>
      </c>
      <c r="R711" s="291" t="s">
        <v>891</v>
      </c>
      <c r="S711" s="283" t="s">
        <v>1790</v>
      </c>
      <c r="T711" s="44">
        <v>1</v>
      </c>
      <c r="U711" s="292">
        <v>71</v>
      </c>
      <c r="V711" s="293">
        <v>34</v>
      </c>
      <c r="W711" s="294" t="s">
        <v>891</v>
      </c>
      <c r="X711" s="295" t="s">
        <v>891</v>
      </c>
      <c r="Y711" s="296">
        <v>0</v>
      </c>
      <c r="Z711" s="296" t="s">
        <v>891</v>
      </c>
      <c r="AA711" s="295" t="s">
        <v>891</v>
      </c>
      <c r="AB711" s="296">
        <v>0</v>
      </c>
      <c r="AC711" s="296"/>
      <c r="AD711" s="297" t="s">
        <v>891</v>
      </c>
      <c r="AE711" s="298" t="s">
        <v>891</v>
      </c>
      <c r="AF711" s="288">
        <v>1946</v>
      </c>
      <c r="AG711" s="291">
        <v>45090</v>
      </c>
      <c r="AH711" s="291">
        <v>41733</v>
      </c>
      <c r="AI711" s="291">
        <v>45072</v>
      </c>
      <c r="AJ711" s="291" t="s">
        <v>891</v>
      </c>
      <c r="AK711" s="283"/>
    </row>
    <row r="712" spans="1:37" hidden="1" x14ac:dyDescent="0.3">
      <c r="A712" s="282">
        <v>128229</v>
      </c>
      <c r="B712" s="283" t="s">
        <v>1791</v>
      </c>
      <c r="C712" s="146" t="s">
        <v>31</v>
      </c>
      <c r="D712" s="284">
        <v>5.88</v>
      </c>
      <c r="E712" s="283"/>
      <c r="F712" s="283"/>
      <c r="G712" s="283" t="s">
        <v>891</v>
      </c>
      <c r="H712" s="285">
        <v>108</v>
      </c>
      <c r="I712" s="24">
        <v>103003</v>
      </c>
      <c r="J712" s="286">
        <v>5.88</v>
      </c>
      <c r="K712" s="285">
        <v>18</v>
      </c>
      <c r="L712" s="287">
        <v>61.714285714285708</v>
      </c>
      <c r="M712" s="288">
        <v>0</v>
      </c>
      <c r="N712" s="286">
        <v>0</v>
      </c>
      <c r="O712" s="289" t="s">
        <v>890</v>
      </c>
      <c r="P712" s="288">
        <v>0</v>
      </c>
      <c r="Q712" s="290">
        <v>0</v>
      </c>
      <c r="R712" s="291" t="s">
        <v>891</v>
      </c>
      <c r="S712" s="283" t="s">
        <v>972</v>
      </c>
      <c r="T712" s="44">
        <v>1</v>
      </c>
      <c r="U712" s="292">
        <v>61</v>
      </c>
      <c r="V712" s="293">
        <v>8</v>
      </c>
      <c r="W712" s="294" t="s">
        <v>891</v>
      </c>
      <c r="X712" s="295" t="s">
        <v>891</v>
      </c>
      <c r="Y712" s="296">
        <v>0</v>
      </c>
      <c r="Z712" s="296" t="s">
        <v>891</v>
      </c>
      <c r="AA712" s="295" t="s">
        <v>891</v>
      </c>
      <c r="AB712" s="296">
        <v>0</v>
      </c>
      <c r="AC712" s="296"/>
      <c r="AD712" s="297" t="s">
        <v>891</v>
      </c>
      <c r="AE712" s="298" t="s">
        <v>891</v>
      </c>
      <c r="AF712" s="288">
        <v>8</v>
      </c>
      <c r="AG712" s="291">
        <v>44573</v>
      </c>
      <c r="AH712" s="291">
        <v>41814</v>
      </c>
      <c r="AI712" s="291">
        <v>44522</v>
      </c>
      <c r="AJ712" s="291" t="s">
        <v>891</v>
      </c>
      <c r="AK712" s="283"/>
    </row>
    <row r="713" spans="1:37" hidden="1" x14ac:dyDescent="0.3">
      <c r="A713" s="282">
        <v>128287</v>
      </c>
      <c r="B713" s="283" t="s">
        <v>1792</v>
      </c>
      <c r="C713" s="146" t="s">
        <v>288</v>
      </c>
      <c r="D713" s="284">
        <v>84.22</v>
      </c>
      <c r="E713" s="283"/>
      <c r="F713" s="283"/>
      <c r="G713" s="283" t="s">
        <v>891</v>
      </c>
      <c r="H713" s="285">
        <v>0</v>
      </c>
      <c r="I713" s="24">
        <v>103003</v>
      </c>
      <c r="J713" s="286">
        <v>84.22</v>
      </c>
      <c r="K713" s="285">
        <v>300</v>
      </c>
      <c r="L713" s="287">
        <v>0</v>
      </c>
      <c r="M713" s="288">
        <v>484.56</v>
      </c>
      <c r="N713" s="286">
        <v>40809.643199999999</v>
      </c>
      <c r="O713" s="289" t="s">
        <v>890</v>
      </c>
      <c r="P713" s="288">
        <v>0</v>
      </c>
      <c r="Q713" s="290">
        <v>0</v>
      </c>
      <c r="R713" s="291" t="s">
        <v>891</v>
      </c>
      <c r="S713" s="283" t="s">
        <v>1191</v>
      </c>
      <c r="T713" s="44">
        <v>1</v>
      </c>
      <c r="U713" s="292">
        <v>76</v>
      </c>
      <c r="V713" s="293">
        <v>16</v>
      </c>
      <c r="W713" s="294" t="s">
        <v>891</v>
      </c>
      <c r="X713" s="295" t="s">
        <v>891</v>
      </c>
      <c r="Y713" s="296">
        <v>0</v>
      </c>
      <c r="Z713" s="296" t="s">
        <v>891</v>
      </c>
      <c r="AA713" s="295" t="s">
        <v>891</v>
      </c>
      <c r="AB713" s="296">
        <v>0</v>
      </c>
      <c r="AC713" s="296"/>
      <c r="AD713" s="297" t="s">
        <v>891</v>
      </c>
      <c r="AE713" s="298" t="s">
        <v>891</v>
      </c>
      <c r="AF713" s="288">
        <v>108</v>
      </c>
      <c r="AG713" s="291">
        <v>44601</v>
      </c>
      <c r="AH713" s="291">
        <v>41828</v>
      </c>
      <c r="AI713" s="291">
        <v>44586</v>
      </c>
      <c r="AJ713" s="291" t="s">
        <v>891</v>
      </c>
      <c r="AK713" s="283"/>
    </row>
    <row r="714" spans="1:37" hidden="1" x14ac:dyDescent="0.3">
      <c r="A714" s="282">
        <v>128288</v>
      </c>
      <c r="B714" s="283" t="s">
        <v>1793</v>
      </c>
      <c r="C714" s="146" t="s">
        <v>302</v>
      </c>
      <c r="D714" s="284">
        <v>135.71</v>
      </c>
      <c r="E714" s="283"/>
      <c r="F714" s="283"/>
      <c r="G714" s="283" t="s">
        <v>891</v>
      </c>
      <c r="H714" s="285">
        <v>0</v>
      </c>
      <c r="I714" s="24">
        <v>103003</v>
      </c>
      <c r="J714" s="286">
        <v>135.71</v>
      </c>
      <c r="K714" s="285">
        <v>17</v>
      </c>
      <c r="L714" s="287">
        <v>0</v>
      </c>
      <c r="M714" s="288">
        <v>0</v>
      </c>
      <c r="N714" s="286">
        <v>0</v>
      </c>
      <c r="O714" s="289" t="s">
        <v>890</v>
      </c>
      <c r="P714" s="288">
        <v>0</v>
      </c>
      <c r="Q714" s="290">
        <v>0</v>
      </c>
      <c r="R714" s="291" t="s">
        <v>891</v>
      </c>
      <c r="S714" s="283" t="s">
        <v>1521</v>
      </c>
      <c r="T714" s="44">
        <v>1</v>
      </c>
      <c r="U714" s="292">
        <v>76</v>
      </c>
      <c r="V714" s="293">
        <v>13</v>
      </c>
      <c r="W714" s="294">
        <v>2790</v>
      </c>
      <c r="X714" s="295">
        <v>2023</v>
      </c>
      <c r="Y714" s="296">
        <v>50</v>
      </c>
      <c r="Z714" s="296">
        <v>14002</v>
      </c>
      <c r="AA714" s="295">
        <v>2022</v>
      </c>
      <c r="AB714" s="296">
        <v>20</v>
      </c>
      <c r="AC714" s="296">
        <v>20</v>
      </c>
      <c r="AD714" s="297" t="s">
        <v>2059</v>
      </c>
      <c r="AE714" s="298">
        <v>44875</v>
      </c>
      <c r="AF714" s="288">
        <v>6</v>
      </c>
      <c r="AG714" s="291">
        <v>44742</v>
      </c>
      <c r="AH714" s="291">
        <v>41830</v>
      </c>
      <c r="AI714" s="291">
        <v>44865</v>
      </c>
      <c r="AJ714" s="291" t="s">
        <v>891</v>
      </c>
      <c r="AK714" s="283"/>
    </row>
    <row r="715" spans="1:37" hidden="1" x14ac:dyDescent="0.3">
      <c r="A715" s="282">
        <v>128392</v>
      </c>
      <c r="B715" s="283" t="s">
        <v>798</v>
      </c>
      <c r="C715" s="146" t="s">
        <v>261</v>
      </c>
      <c r="D715" s="284">
        <v>210.5</v>
      </c>
      <c r="E715" s="283"/>
      <c r="F715" s="283"/>
      <c r="G715" s="283" t="s">
        <v>891</v>
      </c>
      <c r="H715" s="285">
        <v>103</v>
      </c>
      <c r="I715" s="24">
        <v>103003</v>
      </c>
      <c r="J715" s="286">
        <v>210.5</v>
      </c>
      <c r="K715" s="285"/>
      <c r="L715" s="287">
        <v>0</v>
      </c>
      <c r="M715" s="288">
        <v>0</v>
      </c>
      <c r="N715" s="286">
        <v>0</v>
      </c>
      <c r="O715" s="289" t="s">
        <v>890</v>
      </c>
      <c r="P715" s="288">
        <v>0</v>
      </c>
      <c r="Q715" s="290">
        <v>0</v>
      </c>
      <c r="R715" s="291" t="s">
        <v>891</v>
      </c>
      <c r="S715" s="283" t="s">
        <v>1564</v>
      </c>
      <c r="T715" s="44">
        <v>1</v>
      </c>
      <c r="U715" s="292">
        <v>70</v>
      </c>
      <c r="V715" s="293">
        <v>47</v>
      </c>
      <c r="W715" s="294" t="s">
        <v>891</v>
      </c>
      <c r="X715" s="295" t="s">
        <v>891</v>
      </c>
      <c r="Y715" s="296">
        <v>0</v>
      </c>
      <c r="Z715" s="296" t="s">
        <v>891</v>
      </c>
      <c r="AA715" s="295" t="s">
        <v>891</v>
      </c>
      <c r="AB715" s="296">
        <v>0</v>
      </c>
      <c r="AC715" s="296"/>
      <c r="AD715" s="297" t="s">
        <v>891</v>
      </c>
      <c r="AE715" s="298" t="s">
        <v>891</v>
      </c>
      <c r="AF715" s="288">
        <v>0</v>
      </c>
      <c r="AG715" s="291">
        <v>42522</v>
      </c>
      <c r="AH715" s="291">
        <v>41851</v>
      </c>
      <c r="AI715" s="291">
        <v>42499</v>
      </c>
      <c r="AJ715" s="291" t="s">
        <v>891</v>
      </c>
      <c r="AK715" s="283"/>
    </row>
    <row r="716" spans="1:37" hidden="1" x14ac:dyDescent="0.3">
      <c r="A716" s="282">
        <v>128782</v>
      </c>
      <c r="B716" s="283" t="s">
        <v>1794</v>
      </c>
      <c r="C716" s="146" t="s">
        <v>261</v>
      </c>
      <c r="D716" s="284">
        <v>188</v>
      </c>
      <c r="E716" s="283"/>
      <c r="F716" s="283"/>
      <c r="G716" s="283" t="s">
        <v>891</v>
      </c>
      <c r="H716" s="285">
        <v>97</v>
      </c>
      <c r="I716" s="24">
        <v>103003</v>
      </c>
      <c r="J716" s="286">
        <v>188</v>
      </c>
      <c r="K716" s="285"/>
      <c r="L716" s="287">
        <v>0</v>
      </c>
      <c r="M716" s="288">
        <v>0</v>
      </c>
      <c r="N716" s="286">
        <v>0</v>
      </c>
      <c r="O716" s="289" t="s">
        <v>890</v>
      </c>
      <c r="P716" s="288">
        <v>0</v>
      </c>
      <c r="Q716" s="290">
        <v>0</v>
      </c>
      <c r="R716" s="291" t="s">
        <v>891</v>
      </c>
      <c r="S716" s="283" t="s">
        <v>1081</v>
      </c>
      <c r="T716" s="44">
        <v>1</v>
      </c>
      <c r="U716" s="292">
        <v>78</v>
      </c>
      <c r="V716" s="293">
        <v>2</v>
      </c>
      <c r="W716" s="294" t="s">
        <v>891</v>
      </c>
      <c r="X716" s="295" t="s">
        <v>891</v>
      </c>
      <c r="Y716" s="296">
        <v>0</v>
      </c>
      <c r="Z716" s="296" t="s">
        <v>891</v>
      </c>
      <c r="AA716" s="295" t="s">
        <v>891</v>
      </c>
      <c r="AB716" s="296">
        <v>0</v>
      </c>
      <c r="AC716" s="296"/>
      <c r="AD716" s="297" t="s">
        <v>891</v>
      </c>
      <c r="AE716" s="298" t="s">
        <v>891</v>
      </c>
      <c r="AF716" s="288">
        <v>0</v>
      </c>
      <c r="AG716" s="291">
        <v>42522</v>
      </c>
      <c r="AH716" s="291">
        <v>41914</v>
      </c>
      <c r="AI716" s="291">
        <v>42893</v>
      </c>
      <c r="AJ716" s="291" t="s">
        <v>891</v>
      </c>
      <c r="AK716" s="283"/>
    </row>
    <row r="717" spans="1:37" hidden="1" x14ac:dyDescent="0.3">
      <c r="A717" s="282">
        <v>128815</v>
      </c>
      <c r="B717" s="283" t="s">
        <v>1795</v>
      </c>
      <c r="C717" s="146" t="s">
        <v>31</v>
      </c>
      <c r="D717" s="284">
        <v>0.25</v>
      </c>
      <c r="E717" s="283"/>
      <c r="F717" s="283"/>
      <c r="G717" s="283" t="s">
        <v>891</v>
      </c>
      <c r="H717" s="285">
        <v>2691</v>
      </c>
      <c r="I717" s="24">
        <v>103003</v>
      </c>
      <c r="J717" s="286">
        <v>0.25</v>
      </c>
      <c r="K717" s="285">
        <v>2874</v>
      </c>
      <c r="L717" s="287">
        <v>8.9574595566207318</v>
      </c>
      <c r="M717" s="288">
        <v>0</v>
      </c>
      <c r="N717" s="286">
        <v>0</v>
      </c>
      <c r="O717" s="289" t="s">
        <v>890</v>
      </c>
      <c r="P717" s="288">
        <v>0</v>
      </c>
      <c r="Q717" s="290">
        <v>0</v>
      </c>
      <c r="R717" s="291" t="s">
        <v>891</v>
      </c>
      <c r="S717" s="283" t="s">
        <v>996</v>
      </c>
      <c r="T717" s="44">
        <v>1</v>
      </c>
      <c r="U717" s="292">
        <v>55</v>
      </c>
      <c r="V717" s="293">
        <v>32</v>
      </c>
      <c r="W717" s="294">
        <v>2956</v>
      </c>
      <c r="X717" s="295">
        <v>2023</v>
      </c>
      <c r="Y717" s="296">
        <v>3000</v>
      </c>
      <c r="Z717" s="296" t="s">
        <v>891</v>
      </c>
      <c r="AA717" s="295" t="s">
        <v>891</v>
      </c>
      <c r="AB717" s="296">
        <v>0</v>
      </c>
      <c r="AC717" s="296"/>
      <c r="AD717" s="297" t="s">
        <v>891</v>
      </c>
      <c r="AE717" s="298" t="s">
        <v>891</v>
      </c>
      <c r="AF717" s="288">
        <v>1202</v>
      </c>
      <c r="AG717" s="291">
        <v>44628</v>
      </c>
      <c r="AH717" s="291">
        <v>41926</v>
      </c>
      <c r="AI717" s="291">
        <v>44616</v>
      </c>
      <c r="AJ717" s="291" t="s">
        <v>891</v>
      </c>
      <c r="AK717" s="283"/>
    </row>
    <row r="718" spans="1:37" hidden="1" x14ac:dyDescent="0.3">
      <c r="A718" s="282">
        <v>128816</v>
      </c>
      <c r="B718" s="283" t="s">
        <v>1796</v>
      </c>
      <c r="C718" s="146" t="s">
        <v>31</v>
      </c>
      <c r="D718" s="284">
        <v>0.39</v>
      </c>
      <c r="E718" s="283"/>
      <c r="F718" s="283"/>
      <c r="G718" s="283" t="s">
        <v>891</v>
      </c>
      <c r="H718" s="285">
        <v>805</v>
      </c>
      <c r="I718" s="24">
        <v>103003</v>
      </c>
      <c r="J718" s="286">
        <v>0.39</v>
      </c>
      <c r="K718" s="285">
        <v>185</v>
      </c>
      <c r="L718" s="287">
        <v>52.204928664072639</v>
      </c>
      <c r="M718" s="288">
        <v>0</v>
      </c>
      <c r="N718" s="286">
        <v>0</v>
      </c>
      <c r="O718" s="289" t="s">
        <v>890</v>
      </c>
      <c r="P718" s="288">
        <v>0</v>
      </c>
      <c r="Q718" s="290">
        <v>0</v>
      </c>
      <c r="R718" s="291" t="s">
        <v>891</v>
      </c>
      <c r="S718" s="283" t="s">
        <v>996</v>
      </c>
      <c r="T718" s="44">
        <v>1</v>
      </c>
      <c r="U718" s="292">
        <v>55</v>
      </c>
      <c r="V718" s="293">
        <v>32</v>
      </c>
      <c r="W718" s="294" t="s">
        <v>891</v>
      </c>
      <c r="X718" s="295" t="s">
        <v>891</v>
      </c>
      <c r="Y718" s="296">
        <v>0</v>
      </c>
      <c r="Z718" s="296" t="s">
        <v>891</v>
      </c>
      <c r="AA718" s="295" t="s">
        <v>891</v>
      </c>
      <c r="AB718" s="296">
        <v>0</v>
      </c>
      <c r="AC718" s="296"/>
      <c r="AD718" s="297" t="s">
        <v>891</v>
      </c>
      <c r="AE718" s="298" t="s">
        <v>891</v>
      </c>
      <c r="AF718" s="288">
        <v>62</v>
      </c>
      <c r="AG718" s="291">
        <v>42220</v>
      </c>
      <c r="AH718" s="291">
        <v>41926</v>
      </c>
      <c r="AI718" s="291">
        <v>42205</v>
      </c>
      <c r="AJ718" s="291" t="s">
        <v>891</v>
      </c>
      <c r="AK718" s="283"/>
    </row>
    <row r="719" spans="1:37" hidden="1" x14ac:dyDescent="0.3">
      <c r="A719" s="282">
        <v>128818</v>
      </c>
      <c r="B719" s="283" t="s">
        <v>1797</v>
      </c>
      <c r="C719" s="146" t="s">
        <v>31</v>
      </c>
      <c r="D719" s="284">
        <v>1.1499999999999999</v>
      </c>
      <c r="E719" s="283"/>
      <c r="F719" s="283"/>
      <c r="G719" s="283" t="s">
        <v>891</v>
      </c>
      <c r="H719" s="285">
        <v>2195</v>
      </c>
      <c r="I719" s="24">
        <v>103003</v>
      </c>
      <c r="J719" s="286">
        <v>1.1499999999999999</v>
      </c>
      <c r="K719" s="285">
        <v>4225</v>
      </c>
      <c r="L719" s="287">
        <v>4.4834347808325505</v>
      </c>
      <c r="M719" s="288">
        <v>5617.44</v>
      </c>
      <c r="N719" s="286">
        <v>6460.0559999999996</v>
      </c>
      <c r="O719" s="289" t="s">
        <v>890</v>
      </c>
      <c r="P719" s="288">
        <v>0</v>
      </c>
      <c r="Q719" s="290">
        <v>0</v>
      </c>
      <c r="R719" s="291" t="s">
        <v>891</v>
      </c>
      <c r="S719" s="283" t="s">
        <v>1093</v>
      </c>
      <c r="T719" s="44">
        <v>1</v>
      </c>
      <c r="U719" s="292">
        <v>55</v>
      </c>
      <c r="V719" s="293">
        <v>34</v>
      </c>
      <c r="W719" s="294">
        <v>10083</v>
      </c>
      <c r="X719" s="295">
        <v>2023</v>
      </c>
      <c r="Y719" s="296">
        <v>1000</v>
      </c>
      <c r="Z719" s="296" t="s">
        <v>891</v>
      </c>
      <c r="AA719" s="295" t="s">
        <v>891</v>
      </c>
      <c r="AB719" s="296">
        <v>0</v>
      </c>
      <c r="AC719" s="296"/>
      <c r="AD719" s="297" t="s">
        <v>891</v>
      </c>
      <c r="AE719" s="298" t="s">
        <v>891</v>
      </c>
      <c r="AF719" s="288">
        <v>1958</v>
      </c>
      <c r="AG719" s="291">
        <v>44659</v>
      </c>
      <c r="AH719" s="291">
        <v>41926</v>
      </c>
      <c r="AI719" s="291">
        <v>44616</v>
      </c>
      <c r="AJ719" s="291" t="s">
        <v>891</v>
      </c>
      <c r="AK719" s="283"/>
    </row>
    <row r="720" spans="1:37" hidden="1" x14ac:dyDescent="0.3">
      <c r="A720" s="282">
        <v>128819</v>
      </c>
      <c r="B720" s="283" t="s">
        <v>1798</v>
      </c>
      <c r="C720" s="146" t="s">
        <v>31</v>
      </c>
      <c r="D720" s="284">
        <v>5.6</v>
      </c>
      <c r="E720" s="283"/>
      <c r="F720" s="283"/>
      <c r="G720" s="283" t="s">
        <v>891</v>
      </c>
      <c r="H720" s="285">
        <v>251</v>
      </c>
      <c r="I720" s="24">
        <v>103003</v>
      </c>
      <c r="J720" s="286">
        <v>5.6</v>
      </c>
      <c r="K720" s="285">
        <v>216</v>
      </c>
      <c r="L720" s="287">
        <v>13.567567567567567</v>
      </c>
      <c r="M720" s="288">
        <v>0</v>
      </c>
      <c r="N720" s="286">
        <v>0</v>
      </c>
      <c r="O720" s="289" t="s">
        <v>890</v>
      </c>
      <c r="P720" s="288">
        <v>0</v>
      </c>
      <c r="Q720" s="290">
        <v>0</v>
      </c>
      <c r="R720" s="291" t="s">
        <v>891</v>
      </c>
      <c r="S720" s="283" t="s">
        <v>1093</v>
      </c>
      <c r="T720" s="44">
        <v>1</v>
      </c>
      <c r="U720" s="292">
        <v>55</v>
      </c>
      <c r="V720" s="293">
        <v>34</v>
      </c>
      <c r="W720" s="294">
        <v>2546</v>
      </c>
      <c r="X720" s="295">
        <v>2023</v>
      </c>
      <c r="Y720" s="296">
        <v>100</v>
      </c>
      <c r="Z720" s="296" t="s">
        <v>891</v>
      </c>
      <c r="AA720" s="295" t="s">
        <v>891</v>
      </c>
      <c r="AB720" s="296">
        <v>0</v>
      </c>
      <c r="AC720" s="296"/>
      <c r="AD720" s="297" t="s">
        <v>891</v>
      </c>
      <c r="AE720" s="298" t="s">
        <v>891</v>
      </c>
      <c r="AF720" s="288">
        <v>74</v>
      </c>
      <c r="AG720" s="291">
        <v>44659</v>
      </c>
      <c r="AH720" s="291">
        <v>41926</v>
      </c>
      <c r="AI720" s="291">
        <v>44616</v>
      </c>
      <c r="AJ720" s="291" t="s">
        <v>891</v>
      </c>
      <c r="AK720" s="283"/>
    </row>
    <row r="721" spans="1:37" hidden="1" x14ac:dyDescent="0.3">
      <c r="A721" s="282">
        <v>128832</v>
      </c>
      <c r="B721" s="283" t="s">
        <v>801</v>
      </c>
      <c r="C721" s="146" t="s">
        <v>31</v>
      </c>
      <c r="D721" s="284">
        <v>1310</v>
      </c>
      <c r="E721" s="283"/>
      <c r="F721" s="283"/>
      <c r="G721" s="283" t="s">
        <v>891</v>
      </c>
      <c r="H721" s="285">
        <v>2</v>
      </c>
      <c r="I721" s="24">
        <v>103003</v>
      </c>
      <c r="J721" s="286">
        <v>1310</v>
      </c>
      <c r="K721" s="285"/>
      <c r="L721" s="287">
        <v>0</v>
      </c>
      <c r="M721" s="288">
        <v>0</v>
      </c>
      <c r="N721" s="286">
        <v>0</v>
      </c>
      <c r="O721" s="289" t="s">
        <v>890</v>
      </c>
      <c r="P721" s="288">
        <v>0</v>
      </c>
      <c r="Q721" s="290">
        <v>0</v>
      </c>
      <c r="R721" s="291" t="s">
        <v>891</v>
      </c>
      <c r="S721" s="283" t="s">
        <v>1799</v>
      </c>
      <c r="T721" s="44">
        <v>1</v>
      </c>
      <c r="U721" s="292">
        <v>84</v>
      </c>
      <c r="V721" s="293">
        <v>5</v>
      </c>
      <c r="W721" s="294" t="s">
        <v>891</v>
      </c>
      <c r="X721" s="295" t="s">
        <v>891</v>
      </c>
      <c r="Y721" s="296">
        <v>0</v>
      </c>
      <c r="Z721" s="296" t="s">
        <v>891</v>
      </c>
      <c r="AA721" s="295" t="s">
        <v>891</v>
      </c>
      <c r="AB721" s="296">
        <v>0</v>
      </c>
      <c r="AC721" s="296"/>
      <c r="AD721" s="297" t="s">
        <v>891</v>
      </c>
      <c r="AE721" s="298" t="s">
        <v>891</v>
      </c>
      <c r="AF721" s="288">
        <v>0</v>
      </c>
      <c r="AG721" s="291">
        <v>42146</v>
      </c>
      <c r="AH721" s="291">
        <v>41932</v>
      </c>
      <c r="AI721" s="291">
        <v>42142</v>
      </c>
      <c r="AJ721" s="291" t="s">
        <v>891</v>
      </c>
      <c r="AK721" s="283"/>
    </row>
    <row r="722" spans="1:37" hidden="1" x14ac:dyDescent="0.3">
      <c r="A722" s="282">
        <v>129960</v>
      </c>
      <c r="B722" s="283" t="s">
        <v>1800</v>
      </c>
      <c r="C722" s="146" t="s">
        <v>273</v>
      </c>
      <c r="D722" s="284">
        <v>136</v>
      </c>
      <c r="E722" s="283"/>
      <c r="F722" s="283"/>
      <c r="G722" s="283" t="s">
        <v>891</v>
      </c>
      <c r="H722" s="285">
        <v>240</v>
      </c>
      <c r="I722" s="24">
        <v>103003</v>
      </c>
      <c r="J722" s="286">
        <v>136</v>
      </c>
      <c r="K722" s="285">
        <v>35</v>
      </c>
      <c r="L722" s="287">
        <v>82.191780821917803</v>
      </c>
      <c r="M722" s="288">
        <v>0</v>
      </c>
      <c r="N722" s="286">
        <v>0</v>
      </c>
      <c r="O722" s="289" t="s">
        <v>890</v>
      </c>
      <c r="P722" s="288">
        <v>0</v>
      </c>
      <c r="Q722" s="290">
        <v>0</v>
      </c>
      <c r="R722" s="291" t="s">
        <v>891</v>
      </c>
      <c r="S722" s="283" t="s">
        <v>1679</v>
      </c>
      <c r="T722" s="44">
        <v>1</v>
      </c>
      <c r="U722" s="292">
        <v>55</v>
      </c>
      <c r="V722" s="293">
        <v>19</v>
      </c>
      <c r="W722" s="294" t="s">
        <v>891</v>
      </c>
      <c r="X722" s="295" t="s">
        <v>891</v>
      </c>
      <c r="Y722" s="296">
        <v>0</v>
      </c>
      <c r="Z722" s="296" t="s">
        <v>891</v>
      </c>
      <c r="AA722" s="295" t="s">
        <v>891</v>
      </c>
      <c r="AB722" s="296">
        <v>0</v>
      </c>
      <c r="AC722" s="296"/>
      <c r="AD722" s="297" t="s">
        <v>891</v>
      </c>
      <c r="AE722" s="298" t="s">
        <v>891</v>
      </c>
      <c r="AF722" s="288">
        <v>12</v>
      </c>
      <c r="AG722" s="291">
        <v>44960</v>
      </c>
      <c r="AH722" s="291">
        <v>42046</v>
      </c>
      <c r="AI722" s="291">
        <v>44845</v>
      </c>
      <c r="AJ722" s="291" t="s">
        <v>891</v>
      </c>
      <c r="AK722" s="283"/>
    </row>
    <row r="723" spans="1:37" hidden="1" x14ac:dyDescent="0.3">
      <c r="A723" s="282">
        <v>129961</v>
      </c>
      <c r="B723" s="283" t="s">
        <v>1801</v>
      </c>
      <c r="C723" s="146" t="s">
        <v>264</v>
      </c>
      <c r="D723" s="284">
        <v>574.29999999999995</v>
      </c>
      <c r="E723" s="283"/>
      <c r="F723" s="283"/>
      <c r="G723" s="283" t="s">
        <v>891</v>
      </c>
      <c r="H723" s="285">
        <v>4</v>
      </c>
      <c r="I723" s="24">
        <v>103003</v>
      </c>
      <c r="J723" s="286">
        <v>574.29999999999995</v>
      </c>
      <c r="K723" s="285">
        <v>1</v>
      </c>
      <c r="L723" s="287">
        <v>50</v>
      </c>
      <c r="M723" s="288">
        <v>0</v>
      </c>
      <c r="N723" s="286">
        <v>0</v>
      </c>
      <c r="O723" s="289" t="s">
        <v>890</v>
      </c>
      <c r="P723" s="288">
        <v>0</v>
      </c>
      <c r="Q723" s="290">
        <v>0</v>
      </c>
      <c r="R723" s="291" t="s">
        <v>891</v>
      </c>
      <c r="S723" s="283" t="s">
        <v>1503</v>
      </c>
      <c r="T723" s="44">
        <v>1</v>
      </c>
      <c r="U723" s="292">
        <v>55</v>
      </c>
      <c r="V723" s="293">
        <v>26</v>
      </c>
      <c r="W723" s="294" t="s">
        <v>891</v>
      </c>
      <c r="X723" s="295" t="s">
        <v>891</v>
      </c>
      <c r="Y723" s="296">
        <v>0</v>
      </c>
      <c r="Z723" s="296" t="s">
        <v>891</v>
      </c>
      <c r="AA723" s="295" t="s">
        <v>891</v>
      </c>
      <c r="AB723" s="296">
        <v>0</v>
      </c>
      <c r="AC723" s="296"/>
      <c r="AD723" s="297" t="s">
        <v>891</v>
      </c>
      <c r="AE723" s="298" t="s">
        <v>891</v>
      </c>
      <c r="AF723" s="288">
        <v>0</v>
      </c>
      <c r="AG723" s="291">
        <v>43790</v>
      </c>
      <c r="AH723" s="291">
        <v>42046</v>
      </c>
      <c r="AI723" s="291">
        <v>43783</v>
      </c>
      <c r="AJ723" s="291" t="s">
        <v>891</v>
      </c>
      <c r="AK723" s="283"/>
    </row>
    <row r="724" spans="1:37" hidden="1" x14ac:dyDescent="0.3">
      <c r="A724" s="282">
        <v>129962</v>
      </c>
      <c r="B724" s="283" t="s">
        <v>1802</v>
      </c>
      <c r="C724" s="146" t="s">
        <v>264</v>
      </c>
      <c r="D724" s="284">
        <v>351.97</v>
      </c>
      <c r="E724" s="283"/>
      <c r="F724" s="283"/>
      <c r="G724" s="283" t="s">
        <v>891</v>
      </c>
      <c r="H724" s="285">
        <v>7</v>
      </c>
      <c r="I724" s="24">
        <v>103003</v>
      </c>
      <c r="J724" s="286">
        <v>351.97</v>
      </c>
      <c r="K724" s="285">
        <v>3</v>
      </c>
      <c r="L724" s="287">
        <v>28</v>
      </c>
      <c r="M724" s="288">
        <v>0</v>
      </c>
      <c r="N724" s="286">
        <v>0</v>
      </c>
      <c r="O724" s="289" t="s">
        <v>890</v>
      </c>
      <c r="P724" s="288">
        <v>0</v>
      </c>
      <c r="Q724" s="290">
        <v>0</v>
      </c>
      <c r="R724" s="291" t="s">
        <v>891</v>
      </c>
      <c r="S724" s="283" t="s">
        <v>1503</v>
      </c>
      <c r="T724" s="44">
        <v>1</v>
      </c>
      <c r="U724" s="292">
        <v>55</v>
      </c>
      <c r="V724" s="293">
        <v>26</v>
      </c>
      <c r="W724" s="294">
        <v>2956</v>
      </c>
      <c r="X724" s="295">
        <v>2023</v>
      </c>
      <c r="Y724" s="296">
        <v>3</v>
      </c>
      <c r="Z724" s="296" t="s">
        <v>891</v>
      </c>
      <c r="AA724" s="295" t="s">
        <v>891</v>
      </c>
      <c r="AB724" s="296">
        <v>0</v>
      </c>
      <c r="AC724" s="296"/>
      <c r="AD724" s="297" t="s">
        <v>891</v>
      </c>
      <c r="AE724" s="298" t="s">
        <v>891</v>
      </c>
      <c r="AF724" s="288">
        <v>2</v>
      </c>
      <c r="AG724" s="291">
        <v>43642</v>
      </c>
      <c r="AH724" s="291">
        <v>42046</v>
      </c>
      <c r="AI724" s="291">
        <v>43859</v>
      </c>
      <c r="AJ724" s="291" t="s">
        <v>891</v>
      </c>
      <c r="AK724" s="283"/>
    </row>
    <row r="725" spans="1:37" hidden="1" x14ac:dyDescent="0.3">
      <c r="A725" s="282">
        <v>129991</v>
      </c>
      <c r="B725" s="283" t="s">
        <v>1803</v>
      </c>
      <c r="C725" s="146" t="s">
        <v>273</v>
      </c>
      <c r="D725" s="284">
        <v>12.24</v>
      </c>
      <c r="E725" s="283"/>
      <c r="F725" s="283"/>
      <c r="G725" s="283" t="s">
        <v>891</v>
      </c>
      <c r="H725" s="285">
        <v>324</v>
      </c>
      <c r="I725" s="24">
        <v>103003</v>
      </c>
      <c r="J725" s="286">
        <v>12.24</v>
      </c>
      <c r="K725" s="285">
        <v>278</v>
      </c>
      <c r="L725" s="287">
        <v>13.983599482088909</v>
      </c>
      <c r="M725" s="288">
        <v>93.06</v>
      </c>
      <c r="N725" s="286">
        <v>1139.0544</v>
      </c>
      <c r="O725" s="289" t="s">
        <v>890</v>
      </c>
      <c r="P725" s="288">
        <v>0</v>
      </c>
      <c r="Q725" s="290">
        <v>0</v>
      </c>
      <c r="R725" s="291" t="s">
        <v>891</v>
      </c>
      <c r="S725" s="283" t="s">
        <v>996</v>
      </c>
      <c r="T725" s="44">
        <v>1</v>
      </c>
      <c r="U725" s="292">
        <v>55</v>
      </c>
      <c r="V725" s="293">
        <v>32</v>
      </c>
      <c r="W725" s="294" t="s">
        <v>891</v>
      </c>
      <c r="X725" s="295" t="s">
        <v>891</v>
      </c>
      <c r="Y725" s="296">
        <v>0</v>
      </c>
      <c r="Z725" s="296" t="s">
        <v>891</v>
      </c>
      <c r="AA725" s="295" t="s">
        <v>891</v>
      </c>
      <c r="AB725" s="296">
        <v>0</v>
      </c>
      <c r="AC725" s="296"/>
      <c r="AD725" s="297" t="s">
        <v>891</v>
      </c>
      <c r="AE725" s="298" t="s">
        <v>891</v>
      </c>
      <c r="AF725" s="288">
        <v>92</v>
      </c>
      <c r="AG725" s="291">
        <v>44945</v>
      </c>
      <c r="AH725" s="291">
        <v>42055</v>
      </c>
      <c r="AI725" s="291">
        <v>44917</v>
      </c>
      <c r="AJ725" s="291" t="s">
        <v>891</v>
      </c>
      <c r="AK725" s="283"/>
    </row>
    <row r="726" spans="1:37" hidden="1" x14ac:dyDescent="0.3">
      <c r="A726" s="282">
        <v>130024</v>
      </c>
      <c r="B726" s="283" t="s">
        <v>1804</v>
      </c>
      <c r="C726" s="146" t="s">
        <v>270</v>
      </c>
      <c r="D726" s="284">
        <v>3.12</v>
      </c>
      <c r="E726" s="283" t="s">
        <v>1805</v>
      </c>
      <c r="F726" s="283" t="s">
        <v>959</v>
      </c>
      <c r="G726" s="283" t="s">
        <v>960</v>
      </c>
      <c r="H726" s="285">
        <v>814</v>
      </c>
      <c r="I726" s="24">
        <v>103003</v>
      </c>
      <c r="J726" s="286">
        <v>3.12</v>
      </c>
      <c r="K726" s="285">
        <v>2329</v>
      </c>
      <c r="L726" s="287">
        <v>2.489905787348587</v>
      </c>
      <c r="M726" s="288">
        <v>5070.5600000000004</v>
      </c>
      <c r="N726" s="286">
        <v>15820.147199999999</v>
      </c>
      <c r="O726" s="289" t="s">
        <v>961</v>
      </c>
      <c r="P726" s="288">
        <v>6320</v>
      </c>
      <c r="Q726" s="290">
        <v>20716.8</v>
      </c>
      <c r="R726" s="291">
        <v>45189</v>
      </c>
      <c r="S726" s="283" t="s">
        <v>1806</v>
      </c>
      <c r="T726" s="44">
        <v>1</v>
      </c>
      <c r="U726" s="292">
        <v>52</v>
      </c>
      <c r="V726" s="293">
        <v>8</v>
      </c>
      <c r="W726" s="294" t="s">
        <v>891</v>
      </c>
      <c r="X726" s="295" t="s">
        <v>891</v>
      </c>
      <c r="Y726" s="296">
        <v>0</v>
      </c>
      <c r="Z726" s="296" t="s">
        <v>891</v>
      </c>
      <c r="AA726" s="295" t="s">
        <v>891</v>
      </c>
      <c r="AB726" s="296">
        <v>0</v>
      </c>
      <c r="AC726" s="296"/>
      <c r="AD726" s="297" t="s">
        <v>891</v>
      </c>
      <c r="AE726" s="298" t="s">
        <v>891</v>
      </c>
      <c r="AF726" s="288">
        <v>1308</v>
      </c>
      <c r="AG726" s="291">
        <v>45117</v>
      </c>
      <c r="AH726" s="291">
        <v>42065</v>
      </c>
      <c r="AI726" s="291">
        <v>45098</v>
      </c>
      <c r="AJ726" s="291" t="s">
        <v>891</v>
      </c>
      <c r="AK726" s="283"/>
    </row>
    <row r="727" spans="1:37" hidden="1" x14ac:dyDescent="0.3">
      <c r="A727" s="282">
        <v>130572</v>
      </c>
      <c r="B727" s="283" t="s">
        <v>1807</v>
      </c>
      <c r="C727" s="146" t="s">
        <v>437</v>
      </c>
      <c r="D727" s="284">
        <v>6.47</v>
      </c>
      <c r="E727" s="283"/>
      <c r="F727" s="283"/>
      <c r="G727" s="283" t="s">
        <v>891</v>
      </c>
      <c r="H727" s="285">
        <v>0</v>
      </c>
      <c r="I727" s="24">
        <v>103003</v>
      </c>
      <c r="J727" s="286">
        <v>6.47</v>
      </c>
      <c r="K727" s="285">
        <v>18</v>
      </c>
      <c r="L727" s="287">
        <v>0</v>
      </c>
      <c r="M727" s="288">
        <v>7</v>
      </c>
      <c r="N727" s="286">
        <v>45.29</v>
      </c>
      <c r="O727" s="289" t="s">
        <v>890</v>
      </c>
      <c r="P727" s="288">
        <v>0</v>
      </c>
      <c r="Q727" s="290">
        <v>0</v>
      </c>
      <c r="R727" s="291" t="s">
        <v>891</v>
      </c>
      <c r="S727" s="283" t="s">
        <v>1493</v>
      </c>
      <c r="T727" s="44">
        <v>1</v>
      </c>
      <c r="U727" s="292">
        <v>54</v>
      </c>
      <c r="V727" s="293">
        <v>4</v>
      </c>
      <c r="W727" s="294">
        <v>2825</v>
      </c>
      <c r="X727" s="295">
        <v>2023</v>
      </c>
      <c r="Y727" s="296">
        <v>20</v>
      </c>
      <c r="Z727" s="296" t="s">
        <v>891</v>
      </c>
      <c r="AA727" s="295" t="s">
        <v>891</v>
      </c>
      <c r="AB727" s="296">
        <v>0</v>
      </c>
      <c r="AC727" s="296"/>
      <c r="AD727" s="297" t="s">
        <v>891</v>
      </c>
      <c r="AE727" s="298" t="s">
        <v>891</v>
      </c>
      <c r="AF727" s="288">
        <v>6</v>
      </c>
      <c r="AG727" s="291">
        <v>43819</v>
      </c>
      <c r="AH727" s="291">
        <v>42188</v>
      </c>
      <c r="AI727" s="291">
        <v>44232</v>
      </c>
      <c r="AJ727" s="291" t="s">
        <v>891</v>
      </c>
      <c r="AK727" s="283"/>
    </row>
    <row r="728" spans="1:37" hidden="1" x14ac:dyDescent="0.3">
      <c r="A728" s="282">
        <v>130614</v>
      </c>
      <c r="B728" s="283" t="s">
        <v>807</v>
      </c>
      <c r="C728" s="146" t="s">
        <v>336</v>
      </c>
      <c r="D728" s="284">
        <v>32.25</v>
      </c>
      <c r="E728" s="283"/>
      <c r="F728" s="283"/>
      <c r="G728" s="283" t="s">
        <v>891</v>
      </c>
      <c r="H728" s="285">
        <v>726</v>
      </c>
      <c r="I728" s="24">
        <v>103003</v>
      </c>
      <c r="J728" s="286">
        <v>32.25</v>
      </c>
      <c r="K728" s="285">
        <v>39</v>
      </c>
      <c r="L728" s="287">
        <v>223.38461538461536</v>
      </c>
      <c r="M728" s="288">
        <v>0</v>
      </c>
      <c r="N728" s="286">
        <v>0</v>
      </c>
      <c r="O728" s="289" t="s">
        <v>890</v>
      </c>
      <c r="P728" s="288">
        <v>0</v>
      </c>
      <c r="Q728" s="290">
        <v>0</v>
      </c>
      <c r="R728" s="291" t="s">
        <v>891</v>
      </c>
      <c r="S728" s="283" t="s">
        <v>1753</v>
      </c>
      <c r="T728" s="44">
        <v>1</v>
      </c>
      <c r="U728" s="292">
        <v>75</v>
      </c>
      <c r="V728" s="293">
        <v>5</v>
      </c>
      <c r="W728" s="294" t="s">
        <v>891</v>
      </c>
      <c r="X728" s="295" t="s">
        <v>891</v>
      </c>
      <c r="Y728" s="296">
        <v>0</v>
      </c>
      <c r="Z728" s="296" t="s">
        <v>891</v>
      </c>
      <c r="AA728" s="295" t="s">
        <v>891</v>
      </c>
      <c r="AB728" s="296">
        <v>0</v>
      </c>
      <c r="AC728" s="296"/>
      <c r="AD728" s="297" t="s">
        <v>891</v>
      </c>
      <c r="AE728" s="298" t="s">
        <v>891</v>
      </c>
      <c r="AF728" s="288">
        <v>14</v>
      </c>
      <c r="AG728" s="291">
        <v>43826</v>
      </c>
      <c r="AH728" s="291">
        <v>42201</v>
      </c>
      <c r="AI728" s="291">
        <v>45077</v>
      </c>
      <c r="AJ728" s="291" t="s">
        <v>891</v>
      </c>
      <c r="AK728" s="283"/>
    </row>
    <row r="729" spans="1:37" hidden="1" x14ac:dyDescent="0.3">
      <c r="A729" s="282">
        <v>130618</v>
      </c>
      <c r="B729" s="283" t="s">
        <v>1808</v>
      </c>
      <c r="C729" s="146" t="s">
        <v>261</v>
      </c>
      <c r="D729" s="284">
        <v>30</v>
      </c>
      <c r="E729" s="283"/>
      <c r="F729" s="283"/>
      <c r="G729" s="283" t="s">
        <v>891</v>
      </c>
      <c r="H729" s="285">
        <v>0</v>
      </c>
      <c r="I729" s="24">
        <v>103003</v>
      </c>
      <c r="J729" s="286">
        <v>30</v>
      </c>
      <c r="K729" s="285">
        <v>71</v>
      </c>
      <c r="L729" s="287">
        <v>0</v>
      </c>
      <c r="M729" s="288">
        <v>76.56</v>
      </c>
      <c r="N729" s="286">
        <v>2296.8000000000002</v>
      </c>
      <c r="O729" s="289" t="s">
        <v>890</v>
      </c>
      <c r="P729" s="288">
        <v>0</v>
      </c>
      <c r="Q729" s="290">
        <v>0</v>
      </c>
      <c r="R729" s="291" t="s">
        <v>891</v>
      </c>
      <c r="S729" s="283" t="s">
        <v>1081</v>
      </c>
      <c r="T729" s="44">
        <v>1</v>
      </c>
      <c r="U729" s="292">
        <v>78</v>
      </c>
      <c r="V729" s="293">
        <v>2</v>
      </c>
      <c r="W729" s="294">
        <v>3976</v>
      </c>
      <c r="X729" s="295">
        <v>2023</v>
      </c>
      <c r="Y729" s="296">
        <v>30</v>
      </c>
      <c r="Z729" s="296" t="s">
        <v>891</v>
      </c>
      <c r="AA729" s="295" t="s">
        <v>891</v>
      </c>
      <c r="AB729" s="296">
        <v>0</v>
      </c>
      <c r="AC729" s="296"/>
      <c r="AD729" s="297" t="s">
        <v>891</v>
      </c>
      <c r="AE729" s="298" t="s">
        <v>891</v>
      </c>
      <c r="AF729" s="288">
        <v>24</v>
      </c>
      <c r="AG729" s="291">
        <v>42535</v>
      </c>
      <c r="AH729" s="291">
        <v>42201</v>
      </c>
      <c r="AI729" s="291">
        <v>42523</v>
      </c>
      <c r="AJ729" s="291" t="s">
        <v>891</v>
      </c>
      <c r="AK729" s="283"/>
    </row>
    <row r="730" spans="1:37" hidden="1" x14ac:dyDescent="0.3">
      <c r="A730" s="282">
        <v>130624</v>
      </c>
      <c r="B730" s="283" t="s">
        <v>1809</v>
      </c>
      <c r="C730" s="146" t="s">
        <v>268</v>
      </c>
      <c r="D730" s="284">
        <v>9.5500000000000007</v>
      </c>
      <c r="E730" s="283"/>
      <c r="F730" s="283"/>
      <c r="G730" s="283" t="s">
        <v>891</v>
      </c>
      <c r="H730" s="285">
        <v>8182</v>
      </c>
      <c r="I730" s="24">
        <v>103003</v>
      </c>
      <c r="J730" s="286">
        <v>9.5500000000000007</v>
      </c>
      <c r="K730" s="285">
        <v>21639</v>
      </c>
      <c r="L730" s="287">
        <v>3.551600651112317</v>
      </c>
      <c r="M730" s="288">
        <v>32285.5</v>
      </c>
      <c r="N730" s="286">
        <v>308326.52500000002</v>
      </c>
      <c r="O730" s="289" t="s">
        <v>890</v>
      </c>
      <c r="P730" s="288">
        <v>0</v>
      </c>
      <c r="Q730" s="290">
        <v>0</v>
      </c>
      <c r="R730" s="291" t="s">
        <v>891</v>
      </c>
      <c r="S730" s="283" t="s">
        <v>1369</v>
      </c>
      <c r="T730" s="44">
        <v>1</v>
      </c>
      <c r="U730" s="292">
        <v>57</v>
      </c>
      <c r="V730" s="293">
        <v>17</v>
      </c>
      <c r="W730" s="294">
        <v>6217</v>
      </c>
      <c r="X730" s="295">
        <v>2023</v>
      </c>
      <c r="Y730" s="296">
        <v>1000</v>
      </c>
      <c r="Z730" s="296" t="s">
        <v>891</v>
      </c>
      <c r="AA730" s="295" t="s">
        <v>891</v>
      </c>
      <c r="AB730" s="296">
        <v>0</v>
      </c>
      <c r="AC730" s="296"/>
      <c r="AD730" s="297" t="s">
        <v>891</v>
      </c>
      <c r="AE730" s="298" t="s">
        <v>891</v>
      </c>
      <c r="AF730" s="288">
        <v>9216</v>
      </c>
      <c r="AG730" s="291">
        <v>44991</v>
      </c>
      <c r="AH730" s="291">
        <v>42205</v>
      </c>
      <c r="AI730" s="291">
        <v>45043</v>
      </c>
      <c r="AJ730" s="291" t="s">
        <v>891</v>
      </c>
      <c r="AK730" s="283"/>
    </row>
    <row r="731" spans="1:37" hidden="1" x14ac:dyDescent="0.3">
      <c r="A731" s="282">
        <v>130632</v>
      </c>
      <c r="B731" s="283" t="s">
        <v>1810</v>
      </c>
      <c r="C731" s="146" t="s">
        <v>31</v>
      </c>
      <c r="D731" s="284">
        <v>38.33</v>
      </c>
      <c r="E731" s="283"/>
      <c r="F731" s="283"/>
      <c r="G731" s="283" t="s">
        <v>891</v>
      </c>
      <c r="H731" s="285">
        <v>0</v>
      </c>
      <c r="I731" s="24">
        <v>103003</v>
      </c>
      <c r="J731" s="286">
        <v>38.33</v>
      </c>
      <c r="K731" s="285">
        <v>24</v>
      </c>
      <c r="L731" s="287">
        <v>0</v>
      </c>
      <c r="M731" s="288">
        <v>0</v>
      </c>
      <c r="N731" s="286">
        <v>0</v>
      </c>
      <c r="O731" s="289" t="s">
        <v>890</v>
      </c>
      <c r="P731" s="288">
        <v>0</v>
      </c>
      <c r="Q731" s="290">
        <v>0</v>
      </c>
      <c r="R731" s="291" t="s">
        <v>891</v>
      </c>
      <c r="S731" s="283" t="s">
        <v>969</v>
      </c>
      <c r="T731" s="44">
        <v>1</v>
      </c>
      <c r="U731" s="292">
        <v>51</v>
      </c>
      <c r="V731" s="293">
        <v>3</v>
      </c>
      <c r="W731" s="294">
        <v>2427</v>
      </c>
      <c r="X731" s="295">
        <v>2023</v>
      </c>
      <c r="Y731" s="296">
        <v>60</v>
      </c>
      <c r="Z731" s="296" t="s">
        <v>891</v>
      </c>
      <c r="AA731" s="295" t="s">
        <v>891</v>
      </c>
      <c r="AB731" s="296">
        <v>0</v>
      </c>
      <c r="AC731" s="296"/>
      <c r="AD731" s="297" t="s">
        <v>891</v>
      </c>
      <c r="AE731" s="298" t="s">
        <v>891</v>
      </c>
      <c r="AF731" s="288">
        <v>8</v>
      </c>
      <c r="AG731" s="291">
        <v>44785</v>
      </c>
      <c r="AH731" s="291">
        <v>42207</v>
      </c>
      <c r="AI731" s="291">
        <v>44755</v>
      </c>
      <c r="AJ731" s="291" t="s">
        <v>891</v>
      </c>
      <c r="AK731" s="283"/>
    </row>
    <row r="732" spans="1:37" hidden="1" x14ac:dyDescent="0.3">
      <c r="A732" s="282">
        <v>130634</v>
      </c>
      <c r="B732" s="283" t="s">
        <v>1811</v>
      </c>
      <c r="C732" s="146" t="s">
        <v>264</v>
      </c>
      <c r="D732" s="284">
        <v>15.95</v>
      </c>
      <c r="E732" s="283"/>
      <c r="F732" s="283"/>
      <c r="G732" s="283" t="s">
        <v>891</v>
      </c>
      <c r="H732" s="285">
        <v>902</v>
      </c>
      <c r="I732" s="24">
        <v>103003</v>
      </c>
      <c r="J732" s="286">
        <v>15.95</v>
      </c>
      <c r="K732" s="285">
        <v>1104</v>
      </c>
      <c r="L732" s="287">
        <v>4.4124841013599454</v>
      </c>
      <c r="M732" s="288">
        <v>2777.56</v>
      </c>
      <c r="N732" s="286">
        <v>44302.082000000002</v>
      </c>
      <c r="O732" s="289" t="s">
        <v>890</v>
      </c>
      <c r="P732" s="288">
        <v>0</v>
      </c>
      <c r="Q732" s="290">
        <v>0</v>
      </c>
      <c r="R732" s="291" t="s">
        <v>891</v>
      </c>
      <c r="S732" s="283" t="s">
        <v>1566</v>
      </c>
      <c r="T732" s="44">
        <v>1</v>
      </c>
      <c r="U732" s="292">
        <v>51</v>
      </c>
      <c r="V732" s="293">
        <v>24</v>
      </c>
      <c r="W732" s="294" t="s">
        <v>891</v>
      </c>
      <c r="X732" s="295" t="s">
        <v>891</v>
      </c>
      <c r="Y732" s="296">
        <v>0</v>
      </c>
      <c r="Z732" s="296" t="s">
        <v>891</v>
      </c>
      <c r="AA732" s="295" t="s">
        <v>891</v>
      </c>
      <c r="AB732" s="296">
        <v>0</v>
      </c>
      <c r="AC732" s="296"/>
      <c r="AD732" s="297" t="s">
        <v>891</v>
      </c>
      <c r="AE732" s="298" t="s">
        <v>891</v>
      </c>
      <c r="AF732" s="288">
        <v>818</v>
      </c>
      <c r="AG732" s="291">
        <v>44924</v>
      </c>
      <c r="AH732" s="291">
        <v>42208</v>
      </c>
      <c r="AI732" s="291">
        <v>45000</v>
      </c>
      <c r="AJ732" s="291" t="s">
        <v>891</v>
      </c>
      <c r="AK732" s="283"/>
    </row>
    <row r="733" spans="1:37" hidden="1" x14ac:dyDescent="0.3">
      <c r="A733" s="282">
        <v>130695</v>
      </c>
      <c r="B733" s="283" t="s">
        <v>1812</v>
      </c>
      <c r="C733" s="146" t="s">
        <v>270</v>
      </c>
      <c r="D733" s="284">
        <v>18.989999999999998</v>
      </c>
      <c r="E733" s="283" t="s">
        <v>1813</v>
      </c>
      <c r="F733" s="283" t="s">
        <v>1814</v>
      </c>
      <c r="G733" s="283" t="s">
        <v>1815</v>
      </c>
      <c r="H733" s="285">
        <v>2479</v>
      </c>
      <c r="I733" s="24">
        <v>103003</v>
      </c>
      <c r="J733" s="286">
        <v>18.989999999999998</v>
      </c>
      <c r="K733" s="285">
        <v>3023</v>
      </c>
      <c r="L733" s="287">
        <v>6.3429112401811532</v>
      </c>
      <c r="M733" s="288">
        <v>4555.9399999999996</v>
      </c>
      <c r="N733" s="286">
        <v>86517.300600000002</v>
      </c>
      <c r="O733" s="289" t="s">
        <v>1816</v>
      </c>
      <c r="P733" s="288">
        <v>0</v>
      </c>
      <c r="Q733" s="290">
        <v>0</v>
      </c>
      <c r="R733" s="291">
        <v>45238</v>
      </c>
      <c r="S733" s="283" t="s">
        <v>1746</v>
      </c>
      <c r="T733" s="44">
        <v>1</v>
      </c>
      <c r="U733" s="292">
        <v>62</v>
      </c>
      <c r="V733" s="293">
        <v>26</v>
      </c>
      <c r="W733" s="294" t="s">
        <v>891</v>
      </c>
      <c r="X733" s="295" t="s">
        <v>891</v>
      </c>
      <c r="Y733" s="296">
        <v>0</v>
      </c>
      <c r="Z733" s="296" t="s">
        <v>891</v>
      </c>
      <c r="AA733" s="295" t="s">
        <v>891</v>
      </c>
      <c r="AB733" s="296">
        <v>0</v>
      </c>
      <c r="AC733" s="296"/>
      <c r="AD733" s="297" t="s">
        <v>891</v>
      </c>
      <c r="AE733" s="298" t="s">
        <v>891</v>
      </c>
      <c r="AF733" s="288">
        <v>1564</v>
      </c>
      <c r="AG733" s="291">
        <v>45147</v>
      </c>
      <c r="AH733" s="291">
        <v>42230</v>
      </c>
      <c r="AI733" s="291">
        <v>45113</v>
      </c>
      <c r="AJ733" s="291" t="s">
        <v>891</v>
      </c>
      <c r="AK733" s="283"/>
    </row>
    <row r="734" spans="1:37" hidden="1" x14ac:dyDescent="0.3">
      <c r="A734" s="282">
        <v>131138</v>
      </c>
      <c r="B734" s="283" t="s">
        <v>1817</v>
      </c>
      <c r="C734" s="146" t="s">
        <v>270</v>
      </c>
      <c r="D734" s="284">
        <v>133.46</v>
      </c>
      <c r="E734" s="283"/>
      <c r="F734" s="283"/>
      <c r="G734" s="283" t="s">
        <v>891</v>
      </c>
      <c r="H734" s="285">
        <v>396</v>
      </c>
      <c r="I734" s="24">
        <v>103003</v>
      </c>
      <c r="J734" s="286">
        <v>133.46</v>
      </c>
      <c r="K734" s="285">
        <v>5</v>
      </c>
      <c r="L734" s="287">
        <v>942.85714285714278</v>
      </c>
      <c r="M734" s="288">
        <v>0</v>
      </c>
      <c r="N734" s="286">
        <v>0</v>
      </c>
      <c r="O734" s="289" t="s">
        <v>890</v>
      </c>
      <c r="P734" s="288">
        <v>0</v>
      </c>
      <c r="Q734" s="290">
        <v>0</v>
      </c>
      <c r="R734" s="291" t="s">
        <v>891</v>
      </c>
      <c r="S734" s="283" t="s">
        <v>1454</v>
      </c>
      <c r="T734" s="44">
        <v>1</v>
      </c>
      <c r="U734" s="292">
        <v>67</v>
      </c>
      <c r="V734" s="293">
        <v>16</v>
      </c>
      <c r="W734" s="294" t="s">
        <v>891</v>
      </c>
      <c r="X734" s="295" t="s">
        <v>891</v>
      </c>
      <c r="Y734" s="296">
        <v>0</v>
      </c>
      <c r="Z734" s="296" t="s">
        <v>891</v>
      </c>
      <c r="AA734" s="295" t="s">
        <v>891</v>
      </c>
      <c r="AB734" s="296">
        <v>0</v>
      </c>
      <c r="AC734" s="296"/>
      <c r="AD734" s="297" t="s">
        <v>891</v>
      </c>
      <c r="AE734" s="298" t="s">
        <v>891</v>
      </c>
      <c r="AF734" s="288">
        <v>2</v>
      </c>
      <c r="AG734" s="291">
        <v>44186</v>
      </c>
      <c r="AH734" s="291">
        <v>42342</v>
      </c>
      <c r="AI734" s="291">
        <v>44176</v>
      </c>
      <c r="AJ734" s="291" t="s">
        <v>891</v>
      </c>
      <c r="AK734" s="283"/>
    </row>
    <row r="735" spans="1:37" hidden="1" x14ac:dyDescent="0.3">
      <c r="A735" s="282">
        <v>131482</v>
      </c>
      <c r="B735" s="283" t="s">
        <v>1818</v>
      </c>
      <c r="C735" s="146" t="s">
        <v>31</v>
      </c>
      <c r="D735" s="284">
        <v>4.5</v>
      </c>
      <c r="E735" s="283"/>
      <c r="F735" s="283"/>
      <c r="G735" s="283" t="s">
        <v>891</v>
      </c>
      <c r="H735" s="285">
        <v>94</v>
      </c>
      <c r="I735" s="24">
        <v>103003</v>
      </c>
      <c r="J735" s="286">
        <v>4.5</v>
      </c>
      <c r="K735" s="285">
        <v>45</v>
      </c>
      <c r="L735" s="287">
        <v>25.066666666666666</v>
      </c>
      <c r="M735" s="288">
        <v>0</v>
      </c>
      <c r="N735" s="286">
        <v>0</v>
      </c>
      <c r="O735" s="289" t="s">
        <v>890</v>
      </c>
      <c r="P735" s="288">
        <v>0</v>
      </c>
      <c r="Q735" s="290">
        <v>0</v>
      </c>
      <c r="R735" s="291" t="s">
        <v>891</v>
      </c>
      <c r="S735" s="283" t="s">
        <v>1442</v>
      </c>
      <c r="T735" s="44">
        <v>1</v>
      </c>
      <c r="U735" s="292">
        <v>72</v>
      </c>
      <c r="V735" s="293">
        <v>5</v>
      </c>
      <c r="W735" s="294" t="s">
        <v>891</v>
      </c>
      <c r="X735" s="295" t="s">
        <v>891</v>
      </c>
      <c r="Y735" s="296">
        <v>0</v>
      </c>
      <c r="Z735" s="296" t="s">
        <v>891</v>
      </c>
      <c r="AA735" s="295" t="s">
        <v>891</v>
      </c>
      <c r="AB735" s="296">
        <v>0</v>
      </c>
      <c r="AC735" s="296"/>
      <c r="AD735" s="297" t="s">
        <v>891</v>
      </c>
      <c r="AE735" s="298" t="s">
        <v>891</v>
      </c>
      <c r="AF735" s="288">
        <v>16</v>
      </c>
      <c r="AG735" s="291">
        <v>42559</v>
      </c>
      <c r="AH735" s="291">
        <v>42464</v>
      </c>
      <c r="AI735" s="291">
        <v>44582</v>
      </c>
      <c r="AJ735" s="291" t="s">
        <v>891</v>
      </c>
      <c r="AK735" s="283"/>
    </row>
    <row r="736" spans="1:37" hidden="1" x14ac:dyDescent="0.3">
      <c r="A736" s="282">
        <v>131917</v>
      </c>
      <c r="B736" s="283" t="s">
        <v>1819</v>
      </c>
      <c r="C736" s="146" t="s">
        <v>31</v>
      </c>
      <c r="D736" s="284">
        <v>2.0699999999999998</v>
      </c>
      <c r="E736" s="283"/>
      <c r="F736" s="283"/>
      <c r="G736" s="283" t="s">
        <v>891</v>
      </c>
      <c r="H736" s="285">
        <v>3749</v>
      </c>
      <c r="I736" s="24">
        <v>103003</v>
      </c>
      <c r="J736" s="286">
        <v>2.0699999999999998</v>
      </c>
      <c r="K736" s="285">
        <v>8821</v>
      </c>
      <c r="L736" s="287">
        <v>4.7526082932951335</v>
      </c>
      <c r="M736" s="288">
        <v>10449.94</v>
      </c>
      <c r="N736" s="286">
        <v>21631.375800000002</v>
      </c>
      <c r="O736" s="289" t="s">
        <v>890</v>
      </c>
      <c r="P736" s="288">
        <v>0</v>
      </c>
      <c r="Q736" s="290">
        <v>0</v>
      </c>
      <c r="R736" s="291" t="s">
        <v>891</v>
      </c>
      <c r="S736" s="283" t="s">
        <v>939</v>
      </c>
      <c r="T736" s="44">
        <v>1</v>
      </c>
      <c r="U736" s="292">
        <v>45</v>
      </c>
      <c r="V736" s="293">
        <v>9</v>
      </c>
      <c r="W736" s="294" t="s">
        <v>891</v>
      </c>
      <c r="X736" s="295" t="s">
        <v>891</v>
      </c>
      <c r="Y736" s="296">
        <v>0</v>
      </c>
      <c r="Z736" s="296" t="s">
        <v>891</v>
      </c>
      <c r="AA736" s="295" t="s">
        <v>891</v>
      </c>
      <c r="AB736" s="296">
        <v>0</v>
      </c>
      <c r="AC736" s="296"/>
      <c r="AD736" s="297" t="s">
        <v>891</v>
      </c>
      <c r="AE736" s="298" t="s">
        <v>891</v>
      </c>
      <c r="AF736" s="288">
        <v>3156</v>
      </c>
      <c r="AG736" s="291">
        <v>44950</v>
      </c>
      <c r="AH736" s="291">
        <v>42590</v>
      </c>
      <c r="AI736" s="291">
        <v>44910</v>
      </c>
      <c r="AJ736" s="291" t="s">
        <v>891</v>
      </c>
      <c r="AK736" s="283"/>
    </row>
    <row r="737" spans="1:37" hidden="1" x14ac:dyDescent="0.3">
      <c r="A737" s="282">
        <v>131926</v>
      </c>
      <c r="B737" s="283" t="s">
        <v>1820</v>
      </c>
      <c r="C737" s="146" t="s">
        <v>31</v>
      </c>
      <c r="D737" s="284">
        <v>3.32</v>
      </c>
      <c r="E737" s="283"/>
      <c r="F737" s="283"/>
      <c r="G737" s="283" t="s">
        <v>891</v>
      </c>
      <c r="H737" s="285">
        <v>10417</v>
      </c>
      <c r="I737" s="24">
        <v>103003</v>
      </c>
      <c r="J737" s="286">
        <v>3.32</v>
      </c>
      <c r="K737" s="285">
        <v>1589</v>
      </c>
      <c r="L737" s="287">
        <v>78.66636459749283</v>
      </c>
      <c r="M737" s="288">
        <v>0</v>
      </c>
      <c r="N737" s="286">
        <v>0</v>
      </c>
      <c r="O737" s="289" t="s">
        <v>890</v>
      </c>
      <c r="P737" s="288">
        <v>0</v>
      </c>
      <c r="Q737" s="290">
        <v>0</v>
      </c>
      <c r="R737" s="291" t="s">
        <v>891</v>
      </c>
      <c r="S737" s="283" t="s">
        <v>939</v>
      </c>
      <c r="T737" s="44">
        <v>1</v>
      </c>
      <c r="U737" s="292">
        <v>45</v>
      </c>
      <c r="V737" s="293">
        <v>9</v>
      </c>
      <c r="W737" s="294" t="s">
        <v>891</v>
      </c>
      <c r="X737" s="295" t="s">
        <v>891</v>
      </c>
      <c r="Y737" s="296">
        <v>0</v>
      </c>
      <c r="Z737" s="296" t="s">
        <v>891</v>
      </c>
      <c r="AA737" s="295" t="s">
        <v>891</v>
      </c>
      <c r="AB737" s="296">
        <v>0</v>
      </c>
      <c r="AC737" s="296"/>
      <c r="AD737" s="297" t="s">
        <v>891</v>
      </c>
      <c r="AE737" s="298" t="s">
        <v>891</v>
      </c>
      <c r="AF737" s="288">
        <v>530</v>
      </c>
      <c r="AG737" s="291">
        <v>45105</v>
      </c>
      <c r="AH737" s="291">
        <v>42590</v>
      </c>
      <c r="AI737" s="291">
        <v>45079</v>
      </c>
      <c r="AJ737" s="291" t="s">
        <v>891</v>
      </c>
      <c r="AK737" s="283"/>
    </row>
    <row r="738" spans="1:37" hidden="1" x14ac:dyDescent="0.3">
      <c r="A738" s="282">
        <v>131927</v>
      </c>
      <c r="B738" s="283" t="s">
        <v>1821</v>
      </c>
      <c r="C738" s="146" t="s">
        <v>31</v>
      </c>
      <c r="D738" s="284">
        <v>1.19</v>
      </c>
      <c r="E738" s="283"/>
      <c r="F738" s="283"/>
      <c r="G738" s="283" t="s">
        <v>891</v>
      </c>
      <c r="H738" s="285">
        <v>0</v>
      </c>
      <c r="I738" s="24">
        <v>103003</v>
      </c>
      <c r="J738" s="286">
        <v>1.19</v>
      </c>
      <c r="K738" s="285">
        <v>5027</v>
      </c>
      <c r="L738" s="287">
        <v>0</v>
      </c>
      <c r="M738" s="288">
        <v>7963.56</v>
      </c>
      <c r="N738" s="286">
        <v>9476.6363999999994</v>
      </c>
      <c r="O738" s="289" t="s">
        <v>890</v>
      </c>
      <c r="P738" s="288">
        <v>0</v>
      </c>
      <c r="Q738" s="290">
        <v>0</v>
      </c>
      <c r="R738" s="291" t="s">
        <v>891</v>
      </c>
      <c r="S738" s="283" t="s">
        <v>939</v>
      </c>
      <c r="T738" s="44">
        <v>1</v>
      </c>
      <c r="U738" s="292">
        <v>45</v>
      </c>
      <c r="V738" s="293">
        <v>9</v>
      </c>
      <c r="W738" s="294" t="s">
        <v>891</v>
      </c>
      <c r="X738" s="295" t="s">
        <v>891</v>
      </c>
      <c r="Y738" s="296">
        <v>0</v>
      </c>
      <c r="Z738" s="296" t="s">
        <v>891</v>
      </c>
      <c r="AA738" s="295" t="s">
        <v>891</v>
      </c>
      <c r="AB738" s="296">
        <v>0</v>
      </c>
      <c r="AC738" s="296"/>
      <c r="AD738" s="297" t="s">
        <v>891</v>
      </c>
      <c r="AE738" s="298" t="s">
        <v>891</v>
      </c>
      <c r="AF738" s="288">
        <v>1770</v>
      </c>
      <c r="AG738" s="291">
        <v>44608</v>
      </c>
      <c r="AH738" s="291">
        <v>42590</v>
      </c>
      <c r="AI738" s="291">
        <v>44551</v>
      </c>
      <c r="AJ738" s="291" t="s">
        <v>891</v>
      </c>
      <c r="AK738" s="283"/>
    </row>
    <row r="739" spans="1:37" hidden="1" x14ac:dyDescent="0.3">
      <c r="A739" s="282">
        <v>131930</v>
      </c>
      <c r="B739" s="283" t="s">
        <v>1822</v>
      </c>
      <c r="C739" s="146" t="s">
        <v>31</v>
      </c>
      <c r="D739" s="284">
        <v>5.18</v>
      </c>
      <c r="E739" s="283"/>
      <c r="F739" s="283"/>
      <c r="G739" s="283" t="s">
        <v>891</v>
      </c>
      <c r="H739" s="285">
        <v>9652</v>
      </c>
      <c r="I739" s="24">
        <v>103003</v>
      </c>
      <c r="J739" s="286">
        <v>4.4969000000000001</v>
      </c>
      <c r="K739" s="285">
        <v>11174</v>
      </c>
      <c r="L739" s="287">
        <v>6.930572210214911</v>
      </c>
      <c r="M739" s="288">
        <v>15416.06</v>
      </c>
      <c r="N739" s="286">
        <v>79855.190799999997</v>
      </c>
      <c r="O739" s="289" t="s">
        <v>890</v>
      </c>
      <c r="P739" s="288">
        <v>0</v>
      </c>
      <c r="Q739" s="290">
        <v>0</v>
      </c>
      <c r="R739" s="291" t="s">
        <v>891</v>
      </c>
      <c r="S739" s="283" t="s">
        <v>939</v>
      </c>
      <c r="T739" s="44">
        <v>1</v>
      </c>
      <c r="U739" s="292">
        <v>45</v>
      </c>
      <c r="V739" s="293">
        <v>9</v>
      </c>
      <c r="W739" s="294" t="s">
        <v>891</v>
      </c>
      <c r="X739" s="295" t="s">
        <v>891</v>
      </c>
      <c r="Y739" s="296">
        <v>0</v>
      </c>
      <c r="Z739" s="296" t="s">
        <v>891</v>
      </c>
      <c r="AA739" s="295" t="s">
        <v>891</v>
      </c>
      <c r="AB739" s="296">
        <v>0</v>
      </c>
      <c r="AC739" s="296"/>
      <c r="AD739" s="297" t="s">
        <v>891</v>
      </c>
      <c r="AE739" s="298" t="s">
        <v>891</v>
      </c>
      <c r="AF739" s="288">
        <v>5570</v>
      </c>
      <c r="AG739" s="291">
        <v>44998</v>
      </c>
      <c r="AH739" s="291">
        <v>42590</v>
      </c>
      <c r="AI739" s="291">
        <v>44986</v>
      </c>
      <c r="AJ739" s="291" t="s">
        <v>891</v>
      </c>
      <c r="AK739" s="283"/>
    </row>
    <row r="740" spans="1:37" hidden="1" x14ac:dyDescent="0.3">
      <c r="A740" s="282">
        <v>131935</v>
      </c>
      <c r="B740" s="283" t="s">
        <v>1823</v>
      </c>
      <c r="C740" s="146" t="s">
        <v>31</v>
      </c>
      <c r="D740" s="284">
        <v>2.56</v>
      </c>
      <c r="E740" s="283"/>
      <c r="F740" s="283"/>
      <c r="G740" s="283" t="s">
        <v>891</v>
      </c>
      <c r="H740" s="285">
        <v>2590</v>
      </c>
      <c r="I740" s="24">
        <v>103003</v>
      </c>
      <c r="J740" s="286">
        <v>2.56</v>
      </c>
      <c r="K740" s="285">
        <v>7280</v>
      </c>
      <c r="L740" s="287">
        <v>4.07983239607454</v>
      </c>
      <c r="M740" s="288">
        <v>8836.94</v>
      </c>
      <c r="N740" s="286">
        <v>22622.5664</v>
      </c>
      <c r="O740" s="289" t="s">
        <v>890</v>
      </c>
      <c r="P740" s="288">
        <v>0</v>
      </c>
      <c r="Q740" s="290">
        <v>0</v>
      </c>
      <c r="R740" s="291" t="s">
        <v>891</v>
      </c>
      <c r="S740" s="283" t="s">
        <v>939</v>
      </c>
      <c r="T740" s="44">
        <v>1</v>
      </c>
      <c r="U740" s="292">
        <v>45</v>
      </c>
      <c r="V740" s="293">
        <v>9</v>
      </c>
      <c r="W740" s="294" t="s">
        <v>891</v>
      </c>
      <c r="X740" s="295" t="s">
        <v>891</v>
      </c>
      <c r="Y740" s="296">
        <v>0</v>
      </c>
      <c r="Z740" s="296" t="s">
        <v>891</v>
      </c>
      <c r="AA740" s="295" t="s">
        <v>891</v>
      </c>
      <c r="AB740" s="296">
        <v>0</v>
      </c>
      <c r="AC740" s="296"/>
      <c r="AD740" s="297" t="s">
        <v>891</v>
      </c>
      <c r="AE740" s="298" t="s">
        <v>891</v>
      </c>
      <c r="AF740" s="288">
        <v>2540</v>
      </c>
      <c r="AG740" s="291">
        <v>44950</v>
      </c>
      <c r="AH740" s="291">
        <v>42590</v>
      </c>
      <c r="AI740" s="291">
        <v>44910</v>
      </c>
      <c r="AJ740" s="291" t="s">
        <v>891</v>
      </c>
      <c r="AK740" s="283"/>
    </row>
    <row r="741" spans="1:37" hidden="1" x14ac:dyDescent="0.3">
      <c r="A741" s="282">
        <v>131937</v>
      </c>
      <c r="B741" s="283" t="s">
        <v>1824</v>
      </c>
      <c r="C741" s="146" t="s">
        <v>31</v>
      </c>
      <c r="D741" s="284">
        <v>3.4</v>
      </c>
      <c r="E741" s="283"/>
      <c r="F741" s="283"/>
      <c r="G741" s="283" t="s">
        <v>891</v>
      </c>
      <c r="H741" s="285">
        <v>0</v>
      </c>
      <c r="I741" s="24">
        <v>103003</v>
      </c>
      <c r="J741" s="286">
        <v>3.4</v>
      </c>
      <c r="K741" s="285">
        <v>3981</v>
      </c>
      <c r="L741" s="287">
        <v>0</v>
      </c>
      <c r="M741" s="288">
        <v>5742.5</v>
      </c>
      <c r="N741" s="286">
        <v>19524.5</v>
      </c>
      <c r="O741" s="289" t="s">
        <v>890</v>
      </c>
      <c r="P741" s="288">
        <v>0</v>
      </c>
      <c r="Q741" s="290">
        <v>0</v>
      </c>
      <c r="R741" s="291" t="s">
        <v>891</v>
      </c>
      <c r="S741" s="283" t="s">
        <v>939</v>
      </c>
      <c r="T741" s="44">
        <v>1</v>
      </c>
      <c r="U741" s="292">
        <v>45</v>
      </c>
      <c r="V741" s="293">
        <v>9</v>
      </c>
      <c r="W741" s="294">
        <v>6978</v>
      </c>
      <c r="X741" s="295">
        <v>2023</v>
      </c>
      <c r="Y741" s="296">
        <v>1300</v>
      </c>
      <c r="Z741" s="296" t="s">
        <v>891</v>
      </c>
      <c r="AA741" s="295" t="s">
        <v>891</v>
      </c>
      <c r="AB741" s="296">
        <v>0</v>
      </c>
      <c r="AC741" s="296"/>
      <c r="AD741" s="297" t="s">
        <v>891</v>
      </c>
      <c r="AE741" s="298" t="s">
        <v>891</v>
      </c>
      <c r="AF741" s="288">
        <v>1566</v>
      </c>
      <c r="AG741" s="291">
        <v>44952</v>
      </c>
      <c r="AH741" s="291">
        <v>42590</v>
      </c>
      <c r="AI741" s="291">
        <v>44910</v>
      </c>
      <c r="AJ741" s="291" t="s">
        <v>891</v>
      </c>
      <c r="AK741" s="283"/>
    </row>
    <row r="742" spans="1:37" hidden="1" x14ac:dyDescent="0.3">
      <c r="A742" s="282">
        <v>132229</v>
      </c>
      <c r="B742" s="283" t="s">
        <v>1825</v>
      </c>
      <c r="C742" s="146" t="s">
        <v>273</v>
      </c>
      <c r="D742" s="284">
        <v>0</v>
      </c>
      <c r="E742" s="283"/>
      <c r="F742" s="283"/>
      <c r="G742" s="283" t="s">
        <v>891</v>
      </c>
      <c r="H742" s="285">
        <v>960.5</v>
      </c>
      <c r="I742" s="24">
        <v>103003</v>
      </c>
      <c r="J742" s="286">
        <v>0</v>
      </c>
      <c r="K742" s="285">
        <v>226</v>
      </c>
      <c r="L742" s="287">
        <v>51.009028146574614</v>
      </c>
      <c r="M742" s="288">
        <v>0</v>
      </c>
      <c r="N742" s="286">
        <v>0</v>
      </c>
      <c r="O742" s="289" t="s">
        <v>890</v>
      </c>
      <c r="P742" s="288">
        <v>0</v>
      </c>
      <c r="Q742" s="290">
        <v>0</v>
      </c>
      <c r="R742" s="291" t="s">
        <v>891</v>
      </c>
      <c r="S742" s="283" t="s">
        <v>1679</v>
      </c>
      <c r="T742" s="44">
        <v>1</v>
      </c>
      <c r="U742" s="292">
        <v>55</v>
      </c>
      <c r="V742" s="293">
        <v>19</v>
      </c>
      <c r="W742" s="294" t="s">
        <v>891</v>
      </c>
      <c r="X742" s="295" t="s">
        <v>891</v>
      </c>
      <c r="Y742" s="296">
        <v>0</v>
      </c>
      <c r="Z742" s="296" t="s">
        <v>891</v>
      </c>
      <c r="AA742" s="295" t="s">
        <v>891</v>
      </c>
      <c r="AB742" s="296">
        <v>0</v>
      </c>
      <c r="AC742" s="296"/>
      <c r="AD742" s="297" t="s">
        <v>891</v>
      </c>
      <c r="AE742" s="298" t="s">
        <v>891</v>
      </c>
      <c r="AF742" s="288">
        <v>76</v>
      </c>
      <c r="AG742" s="291" t="s">
        <v>891</v>
      </c>
      <c r="AH742" s="291">
        <v>42656</v>
      </c>
      <c r="AI742" s="291" t="s">
        <v>891</v>
      </c>
      <c r="AJ742" s="291" t="s">
        <v>891</v>
      </c>
      <c r="AK742" s="283"/>
    </row>
    <row r="743" spans="1:37" hidden="1" x14ac:dyDescent="0.3">
      <c r="A743" s="282">
        <v>132232</v>
      </c>
      <c r="B743" s="283" t="s">
        <v>1826</v>
      </c>
      <c r="C743" s="146" t="s">
        <v>346</v>
      </c>
      <c r="D743" s="284">
        <v>255</v>
      </c>
      <c r="E743" s="283"/>
      <c r="F743" s="283"/>
      <c r="G743" s="283" t="s">
        <v>891</v>
      </c>
      <c r="H743" s="285">
        <v>64</v>
      </c>
      <c r="I743" s="24">
        <v>103003</v>
      </c>
      <c r="J743" s="286">
        <v>255</v>
      </c>
      <c r="K743" s="285">
        <v>36</v>
      </c>
      <c r="L743" s="287">
        <v>21.333333333333332</v>
      </c>
      <c r="M743" s="288">
        <v>0</v>
      </c>
      <c r="N743" s="286">
        <v>0</v>
      </c>
      <c r="O743" s="289" t="s">
        <v>890</v>
      </c>
      <c r="P743" s="288">
        <v>0</v>
      </c>
      <c r="Q743" s="290">
        <v>0</v>
      </c>
      <c r="R743" s="291" t="s">
        <v>891</v>
      </c>
      <c r="S743" s="283" t="s">
        <v>1232</v>
      </c>
      <c r="T743" s="44">
        <v>1</v>
      </c>
      <c r="U743" s="292">
        <v>51</v>
      </c>
      <c r="V743" s="293">
        <v>13</v>
      </c>
      <c r="W743" s="294" t="s">
        <v>891</v>
      </c>
      <c r="X743" s="295" t="s">
        <v>891</v>
      </c>
      <c r="Y743" s="296">
        <v>0</v>
      </c>
      <c r="Z743" s="296" t="s">
        <v>891</v>
      </c>
      <c r="AA743" s="295" t="s">
        <v>891</v>
      </c>
      <c r="AB743" s="296">
        <v>0</v>
      </c>
      <c r="AC743" s="296"/>
      <c r="AD743" s="297" t="s">
        <v>891</v>
      </c>
      <c r="AE743" s="298" t="s">
        <v>891</v>
      </c>
      <c r="AF743" s="288">
        <v>12</v>
      </c>
      <c r="AG743" s="291">
        <v>45181</v>
      </c>
      <c r="AH743" s="291">
        <v>42656</v>
      </c>
      <c r="AI743" s="291">
        <v>45156</v>
      </c>
      <c r="AJ743" s="291" t="s">
        <v>891</v>
      </c>
      <c r="AK743" s="283"/>
    </row>
    <row r="744" spans="1:37" hidden="1" x14ac:dyDescent="0.3">
      <c r="A744" s="282">
        <v>132290</v>
      </c>
      <c r="B744" s="283" t="s">
        <v>1827</v>
      </c>
      <c r="C744" s="146" t="s">
        <v>261</v>
      </c>
      <c r="D744" s="284">
        <v>0.6</v>
      </c>
      <c r="E744" s="283"/>
      <c r="F744" s="283"/>
      <c r="G744" s="283" t="s">
        <v>891</v>
      </c>
      <c r="H744" s="285">
        <v>2955</v>
      </c>
      <c r="I744" s="24">
        <v>103003</v>
      </c>
      <c r="J744" s="286">
        <v>0.6</v>
      </c>
      <c r="K744" s="285">
        <v>6141</v>
      </c>
      <c r="L744" s="287">
        <v>4.4352720450281424</v>
      </c>
      <c r="M744" s="288">
        <v>9037.5</v>
      </c>
      <c r="N744" s="286">
        <v>5422.5</v>
      </c>
      <c r="O744" s="289" t="s">
        <v>890</v>
      </c>
      <c r="P744" s="288">
        <v>0</v>
      </c>
      <c r="Q744" s="290">
        <v>0</v>
      </c>
      <c r="R744" s="291" t="s">
        <v>891</v>
      </c>
      <c r="S744" s="283" t="s">
        <v>919</v>
      </c>
      <c r="T744" s="44">
        <v>1</v>
      </c>
      <c r="U744" s="292">
        <v>45</v>
      </c>
      <c r="V744" s="293">
        <v>14</v>
      </c>
      <c r="W744" s="294" t="s">
        <v>891</v>
      </c>
      <c r="X744" s="295" t="s">
        <v>891</v>
      </c>
      <c r="Y744" s="296">
        <v>0</v>
      </c>
      <c r="Z744" s="296" t="s">
        <v>891</v>
      </c>
      <c r="AA744" s="295" t="s">
        <v>891</v>
      </c>
      <c r="AB744" s="296">
        <v>0</v>
      </c>
      <c r="AC744" s="296"/>
      <c r="AD744" s="297" t="s">
        <v>891</v>
      </c>
      <c r="AE744" s="298" t="s">
        <v>891</v>
      </c>
      <c r="AF744" s="288">
        <v>2666</v>
      </c>
      <c r="AG744" s="291">
        <v>44967</v>
      </c>
      <c r="AH744" s="291">
        <v>42685</v>
      </c>
      <c r="AI744" s="291">
        <v>44959</v>
      </c>
      <c r="AJ744" s="291" t="s">
        <v>891</v>
      </c>
      <c r="AK744" s="283"/>
    </row>
    <row r="745" spans="1:37" hidden="1" x14ac:dyDescent="0.3">
      <c r="A745" s="282">
        <v>132296</v>
      </c>
      <c r="B745" s="283" t="s">
        <v>1828</v>
      </c>
      <c r="C745" s="146" t="s">
        <v>261</v>
      </c>
      <c r="D745" s="284">
        <v>1.49</v>
      </c>
      <c r="E745" s="283"/>
      <c r="F745" s="283"/>
      <c r="G745" s="283" t="s">
        <v>891</v>
      </c>
      <c r="H745" s="285">
        <v>4139</v>
      </c>
      <c r="I745" s="24">
        <v>103003</v>
      </c>
      <c r="J745" s="286">
        <v>1.49</v>
      </c>
      <c r="K745" s="285">
        <v>5413</v>
      </c>
      <c r="L745" s="287">
        <v>9.1757559634654609</v>
      </c>
      <c r="M745" s="288">
        <v>3980.44</v>
      </c>
      <c r="N745" s="286">
        <v>5930.8555999999999</v>
      </c>
      <c r="O745" s="289" t="s">
        <v>890</v>
      </c>
      <c r="P745" s="288">
        <v>0</v>
      </c>
      <c r="Q745" s="290">
        <v>0</v>
      </c>
      <c r="R745" s="291" t="s">
        <v>891</v>
      </c>
      <c r="S745" s="283" t="s">
        <v>919</v>
      </c>
      <c r="T745" s="44">
        <v>1</v>
      </c>
      <c r="U745" s="292">
        <v>45</v>
      </c>
      <c r="V745" s="293">
        <v>14</v>
      </c>
      <c r="W745" s="294" t="s">
        <v>891</v>
      </c>
      <c r="X745" s="295" t="s">
        <v>891</v>
      </c>
      <c r="Y745" s="296">
        <v>0</v>
      </c>
      <c r="Z745" s="296" t="s">
        <v>891</v>
      </c>
      <c r="AA745" s="295" t="s">
        <v>891</v>
      </c>
      <c r="AB745" s="296">
        <v>0</v>
      </c>
      <c r="AC745" s="296"/>
      <c r="AD745" s="297" t="s">
        <v>891</v>
      </c>
      <c r="AE745" s="298" t="s">
        <v>891</v>
      </c>
      <c r="AF745" s="288">
        <v>1804</v>
      </c>
      <c r="AG745" s="291">
        <v>44998</v>
      </c>
      <c r="AH745" s="291">
        <v>42685</v>
      </c>
      <c r="AI745" s="291">
        <v>44910</v>
      </c>
      <c r="AJ745" s="291" t="s">
        <v>891</v>
      </c>
      <c r="AK745" s="283"/>
    </row>
    <row r="746" spans="1:37" hidden="1" x14ac:dyDescent="0.3">
      <c r="A746" s="282">
        <v>132297</v>
      </c>
      <c r="B746" s="283" t="s">
        <v>1829</v>
      </c>
      <c r="C746" s="146" t="s">
        <v>261</v>
      </c>
      <c r="D746" s="284">
        <v>3.57</v>
      </c>
      <c r="E746" s="283"/>
      <c r="F746" s="283"/>
      <c r="G746" s="283" t="s">
        <v>891</v>
      </c>
      <c r="H746" s="285">
        <v>958</v>
      </c>
      <c r="I746" s="24">
        <v>103003</v>
      </c>
      <c r="J746" s="286">
        <v>3.14</v>
      </c>
      <c r="K746" s="285">
        <v>16227</v>
      </c>
      <c r="L746" s="287">
        <v>0.36283343369957544</v>
      </c>
      <c r="M746" s="288">
        <v>42567.94</v>
      </c>
      <c r="N746" s="286">
        <v>151967.54579999999</v>
      </c>
      <c r="O746" s="289" t="s">
        <v>890</v>
      </c>
      <c r="P746" s="288">
        <v>0</v>
      </c>
      <c r="Q746" s="290">
        <v>0</v>
      </c>
      <c r="R746" s="291" t="s">
        <v>891</v>
      </c>
      <c r="S746" s="283" t="s">
        <v>919</v>
      </c>
      <c r="T746" s="44">
        <v>1</v>
      </c>
      <c r="U746" s="292">
        <v>45</v>
      </c>
      <c r="V746" s="293">
        <v>14</v>
      </c>
      <c r="W746" s="294">
        <v>6982</v>
      </c>
      <c r="X746" s="295">
        <v>2023</v>
      </c>
      <c r="Y746" s="296">
        <v>4000</v>
      </c>
      <c r="Z746" s="296" t="s">
        <v>891</v>
      </c>
      <c r="AA746" s="295" t="s">
        <v>891</v>
      </c>
      <c r="AB746" s="296">
        <v>0</v>
      </c>
      <c r="AC746" s="296"/>
      <c r="AD746" s="297" t="s">
        <v>891</v>
      </c>
      <c r="AE746" s="298" t="s">
        <v>891</v>
      </c>
      <c r="AF746" s="288">
        <v>10562</v>
      </c>
      <c r="AG746" s="291">
        <v>45019</v>
      </c>
      <c r="AH746" s="291">
        <v>42685</v>
      </c>
      <c r="AI746" s="291">
        <v>44999</v>
      </c>
      <c r="AJ746" s="291" t="s">
        <v>891</v>
      </c>
      <c r="AK746" s="283"/>
    </row>
    <row r="747" spans="1:37" hidden="1" x14ac:dyDescent="0.3">
      <c r="A747" s="282">
        <v>132299</v>
      </c>
      <c r="B747" s="283" t="s">
        <v>1830</v>
      </c>
      <c r="C747" s="146" t="s">
        <v>270</v>
      </c>
      <c r="D747" s="284">
        <v>7.96</v>
      </c>
      <c r="E747" s="283"/>
      <c r="F747" s="283"/>
      <c r="G747" s="283" t="s">
        <v>891</v>
      </c>
      <c r="H747" s="285">
        <v>2437</v>
      </c>
      <c r="I747" s="24">
        <v>103003</v>
      </c>
      <c r="J747" s="286">
        <v>7.96</v>
      </c>
      <c r="K747" s="285">
        <v>3375</v>
      </c>
      <c r="L747" s="287">
        <v>7.0297400986528977</v>
      </c>
      <c r="M747" s="288">
        <v>3803.06</v>
      </c>
      <c r="N747" s="286">
        <v>30272.357599999999</v>
      </c>
      <c r="O747" s="289" t="s">
        <v>890</v>
      </c>
      <c r="P747" s="288">
        <v>0</v>
      </c>
      <c r="Q747" s="290">
        <v>0</v>
      </c>
      <c r="R747" s="291" t="s">
        <v>891</v>
      </c>
      <c r="S747" s="283" t="s">
        <v>1831</v>
      </c>
      <c r="T747" s="44">
        <v>1</v>
      </c>
      <c r="U747" s="292">
        <v>45</v>
      </c>
      <c r="V747" s="293">
        <v>16</v>
      </c>
      <c r="W747" s="294" t="s">
        <v>891</v>
      </c>
      <c r="X747" s="295" t="s">
        <v>891</v>
      </c>
      <c r="Y747" s="296">
        <v>0</v>
      </c>
      <c r="Z747" s="296" t="s">
        <v>891</v>
      </c>
      <c r="AA747" s="295" t="s">
        <v>891</v>
      </c>
      <c r="AB747" s="296">
        <v>0</v>
      </c>
      <c r="AC747" s="296"/>
      <c r="AD747" s="297" t="s">
        <v>891</v>
      </c>
      <c r="AE747" s="298" t="s">
        <v>891</v>
      </c>
      <c r="AF747" s="288">
        <v>1386</v>
      </c>
      <c r="AG747" s="291">
        <v>45020</v>
      </c>
      <c r="AH747" s="291">
        <v>42685</v>
      </c>
      <c r="AI747" s="291">
        <v>44998</v>
      </c>
      <c r="AJ747" s="291" t="s">
        <v>891</v>
      </c>
      <c r="AK747" s="283"/>
    </row>
    <row r="748" spans="1:37" hidden="1" x14ac:dyDescent="0.3">
      <c r="A748" s="282">
        <v>132300</v>
      </c>
      <c r="B748" s="283" t="s">
        <v>1832</v>
      </c>
      <c r="C748" s="146" t="s">
        <v>270</v>
      </c>
      <c r="D748" s="284">
        <v>10.37</v>
      </c>
      <c r="E748" s="283"/>
      <c r="F748" s="283"/>
      <c r="G748" s="283" t="s">
        <v>891</v>
      </c>
      <c r="H748" s="285">
        <v>3587</v>
      </c>
      <c r="I748" s="24">
        <v>103003</v>
      </c>
      <c r="J748" s="286">
        <v>10.37</v>
      </c>
      <c r="K748" s="285">
        <v>11385</v>
      </c>
      <c r="L748" s="287">
        <v>3.2675928034616262</v>
      </c>
      <c r="M748" s="288">
        <v>15172.5</v>
      </c>
      <c r="N748" s="286">
        <v>157338.82500000001</v>
      </c>
      <c r="O748" s="289" t="s">
        <v>890</v>
      </c>
      <c r="P748" s="288">
        <v>0</v>
      </c>
      <c r="Q748" s="290">
        <v>0</v>
      </c>
      <c r="R748" s="291" t="s">
        <v>891</v>
      </c>
      <c r="S748" s="283" t="s">
        <v>1831</v>
      </c>
      <c r="T748" s="44">
        <v>1</v>
      </c>
      <c r="U748" s="292">
        <v>45</v>
      </c>
      <c r="V748" s="293">
        <v>16</v>
      </c>
      <c r="W748" s="294">
        <v>6209</v>
      </c>
      <c r="X748" s="295">
        <v>2023</v>
      </c>
      <c r="Y748" s="296">
        <v>1000</v>
      </c>
      <c r="Z748" s="296" t="s">
        <v>891</v>
      </c>
      <c r="AA748" s="295" t="s">
        <v>891</v>
      </c>
      <c r="AB748" s="296">
        <v>0</v>
      </c>
      <c r="AC748" s="296"/>
      <c r="AD748" s="297" t="s">
        <v>891</v>
      </c>
      <c r="AE748" s="298" t="s">
        <v>891</v>
      </c>
      <c r="AF748" s="288">
        <v>4392</v>
      </c>
      <c r="AG748" s="291">
        <v>44956</v>
      </c>
      <c r="AH748" s="291">
        <v>42685</v>
      </c>
      <c r="AI748" s="291">
        <v>44910</v>
      </c>
      <c r="AJ748" s="291" t="s">
        <v>891</v>
      </c>
      <c r="AK748" s="283"/>
    </row>
    <row r="749" spans="1:37" hidden="1" x14ac:dyDescent="0.3">
      <c r="A749" s="282">
        <v>132303</v>
      </c>
      <c r="B749" s="283" t="s">
        <v>1833</v>
      </c>
      <c r="C749" s="146" t="s">
        <v>1348</v>
      </c>
      <c r="D749" s="284">
        <v>6.22</v>
      </c>
      <c r="E749" s="283"/>
      <c r="F749" s="283"/>
      <c r="G749" s="283" t="s">
        <v>891</v>
      </c>
      <c r="H749" s="285">
        <v>8296</v>
      </c>
      <c r="I749" s="24">
        <v>103003</v>
      </c>
      <c r="J749" s="286">
        <v>6.22</v>
      </c>
      <c r="K749" s="285">
        <v>15989</v>
      </c>
      <c r="L749" s="287">
        <v>4.7753633616347679</v>
      </c>
      <c r="M749" s="288">
        <v>22974.5</v>
      </c>
      <c r="N749" s="286">
        <v>142901.39000000001</v>
      </c>
      <c r="O749" s="289" t="s">
        <v>890</v>
      </c>
      <c r="P749" s="288">
        <v>0</v>
      </c>
      <c r="Q749" s="290">
        <v>0</v>
      </c>
      <c r="R749" s="291" t="s">
        <v>891</v>
      </c>
      <c r="S749" s="283" t="s">
        <v>1369</v>
      </c>
      <c r="T749" s="44">
        <v>1</v>
      </c>
      <c r="U749" s="292">
        <v>57</v>
      </c>
      <c r="V749" s="293">
        <v>17</v>
      </c>
      <c r="W749" s="294" t="s">
        <v>891</v>
      </c>
      <c r="X749" s="295" t="s">
        <v>891</v>
      </c>
      <c r="Y749" s="296">
        <v>0</v>
      </c>
      <c r="Z749" s="296" t="s">
        <v>891</v>
      </c>
      <c r="AA749" s="295" t="s">
        <v>891</v>
      </c>
      <c r="AB749" s="296">
        <v>0</v>
      </c>
      <c r="AC749" s="296"/>
      <c r="AD749" s="297" t="s">
        <v>891</v>
      </c>
      <c r="AE749" s="298" t="s">
        <v>891</v>
      </c>
      <c r="AF749" s="288">
        <v>6950</v>
      </c>
      <c r="AG749" s="291">
        <v>44466</v>
      </c>
      <c r="AH749" s="291">
        <v>42685</v>
      </c>
      <c r="AI749" s="291">
        <v>44460</v>
      </c>
      <c r="AJ749" s="291" t="s">
        <v>891</v>
      </c>
      <c r="AK749" s="283"/>
    </row>
    <row r="750" spans="1:37" hidden="1" x14ac:dyDescent="0.3">
      <c r="A750" s="282">
        <v>132394</v>
      </c>
      <c r="B750" s="283" t="s">
        <v>1834</v>
      </c>
      <c r="C750" s="146" t="s">
        <v>261</v>
      </c>
      <c r="D750" s="284">
        <v>0.53</v>
      </c>
      <c r="E750" s="283"/>
      <c r="F750" s="283"/>
      <c r="G750" s="283" t="s">
        <v>891</v>
      </c>
      <c r="H750" s="285">
        <v>3275</v>
      </c>
      <c r="I750" s="24">
        <v>103003</v>
      </c>
      <c r="J750" s="286">
        <v>0.53</v>
      </c>
      <c r="K750" s="285">
        <v>6110</v>
      </c>
      <c r="L750" s="287">
        <v>4.9427993600772737</v>
      </c>
      <c r="M750" s="288">
        <v>8651.44</v>
      </c>
      <c r="N750" s="286">
        <v>4585.2632000000003</v>
      </c>
      <c r="O750" s="289" t="s">
        <v>890</v>
      </c>
      <c r="P750" s="288">
        <v>0</v>
      </c>
      <c r="Q750" s="290">
        <v>0</v>
      </c>
      <c r="R750" s="291" t="s">
        <v>891</v>
      </c>
      <c r="S750" s="283" t="s">
        <v>919</v>
      </c>
      <c r="T750" s="44">
        <v>1</v>
      </c>
      <c r="U750" s="292">
        <v>45</v>
      </c>
      <c r="V750" s="293">
        <v>14</v>
      </c>
      <c r="W750" s="294" t="s">
        <v>891</v>
      </c>
      <c r="X750" s="295" t="s">
        <v>891</v>
      </c>
      <c r="Y750" s="296">
        <v>0</v>
      </c>
      <c r="Z750" s="296" t="s">
        <v>891</v>
      </c>
      <c r="AA750" s="295" t="s">
        <v>891</v>
      </c>
      <c r="AB750" s="296">
        <v>0</v>
      </c>
      <c r="AC750" s="296"/>
      <c r="AD750" s="297" t="s">
        <v>891</v>
      </c>
      <c r="AE750" s="298" t="s">
        <v>891</v>
      </c>
      <c r="AF750" s="288">
        <v>2650</v>
      </c>
      <c r="AG750" s="291">
        <v>44967</v>
      </c>
      <c r="AH750" s="291">
        <v>42765</v>
      </c>
      <c r="AI750" s="291">
        <v>44959</v>
      </c>
      <c r="AJ750" s="291" t="s">
        <v>891</v>
      </c>
      <c r="AK750" s="283"/>
    </row>
    <row r="751" spans="1:37" hidden="1" x14ac:dyDescent="0.3">
      <c r="A751" s="282">
        <v>132395</v>
      </c>
      <c r="B751" s="283" t="s">
        <v>1835</v>
      </c>
      <c r="C751" s="146" t="s">
        <v>261</v>
      </c>
      <c r="D751" s="284">
        <v>0.56000000000000005</v>
      </c>
      <c r="E751" s="283"/>
      <c r="F751" s="283"/>
      <c r="G751" s="283" t="s">
        <v>891</v>
      </c>
      <c r="H751" s="285">
        <v>3078</v>
      </c>
      <c r="I751" s="24">
        <v>103003</v>
      </c>
      <c r="J751" s="286">
        <v>0.56000000000000005</v>
      </c>
      <c r="K751" s="285">
        <v>6171</v>
      </c>
      <c r="L751" s="287">
        <v>4.5917682335566061</v>
      </c>
      <c r="M751" s="288">
        <v>8987.94</v>
      </c>
      <c r="N751" s="286">
        <v>5033.2464</v>
      </c>
      <c r="O751" s="289" t="s">
        <v>890</v>
      </c>
      <c r="P751" s="288">
        <v>0</v>
      </c>
      <c r="Q751" s="290">
        <v>0</v>
      </c>
      <c r="R751" s="291" t="s">
        <v>891</v>
      </c>
      <c r="S751" s="283" t="s">
        <v>919</v>
      </c>
      <c r="T751" s="44">
        <v>1</v>
      </c>
      <c r="U751" s="292">
        <v>45</v>
      </c>
      <c r="V751" s="293">
        <v>14</v>
      </c>
      <c r="W751" s="294" t="s">
        <v>891</v>
      </c>
      <c r="X751" s="295" t="s">
        <v>891</v>
      </c>
      <c r="Y751" s="296">
        <v>0</v>
      </c>
      <c r="Z751" s="296" t="s">
        <v>891</v>
      </c>
      <c r="AA751" s="295" t="s">
        <v>891</v>
      </c>
      <c r="AB751" s="296">
        <v>0</v>
      </c>
      <c r="AC751" s="296"/>
      <c r="AD751" s="297" t="s">
        <v>891</v>
      </c>
      <c r="AE751" s="298" t="s">
        <v>891</v>
      </c>
      <c r="AF751" s="288">
        <v>2682</v>
      </c>
      <c r="AG751" s="291">
        <v>44967</v>
      </c>
      <c r="AH751" s="291">
        <v>42765</v>
      </c>
      <c r="AI751" s="291">
        <v>44959</v>
      </c>
      <c r="AJ751" s="291" t="s">
        <v>891</v>
      </c>
      <c r="AK751" s="283"/>
    </row>
    <row r="752" spans="1:37" hidden="1" x14ac:dyDescent="0.3">
      <c r="A752" s="282">
        <v>132400</v>
      </c>
      <c r="B752" s="283" t="s">
        <v>1836</v>
      </c>
      <c r="C752" s="146" t="s">
        <v>336</v>
      </c>
      <c r="D752" s="284">
        <v>1.61</v>
      </c>
      <c r="E752" s="283"/>
      <c r="F752" s="283"/>
      <c r="G752" s="283" t="s">
        <v>891</v>
      </c>
      <c r="H752" s="285">
        <v>0</v>
      </c>
      <c r="I752" s="24">
        <v>103003</v>
      </c>
      <c r="J752" s="286">
        <v>1.61</v>
      </c>
      <c r="K752" s="285">
        <v>2836</v>
      </c>
      <c r="L752" s="287">
        <v>0</v>
      </c>
      <c r="M752" s="288">
        <v>3991.06</v>
      </c>
      <c r="N752" s="286">
        <v>6425.6066000000001</v>
      </c>
      <c r="O752" s="289" t="s">
        <v>890</v>
      </c>
      <c r="P752" s="288">
        <v>0</v>
      </c>
      <c r="Q752" s="290">
        <v>0</v>
      </c>
      <c r="R752" s="291" t="s">
        <v>891</v>
      </c>
      <c r="S752" s="283" t="s">
        <v>1475</v>
      </c>
      <c r="T752" s="44">
        <v>1</v>
      </c>
      <c r="U752" s="292">
        <v>71</v>
      </c>
      <c r="V752" s="293">
        <v>33</v>
      </c>
      <c r="W752" s="294">
        <v>6219</v>
      </c>
      <c r="X752" s="295">
        <v>2023</v>
      </c>
      <c r="Y752" s="296">
        <v>1700</v>
      </c>
      <c r="Z752" s="296" t="s">
        <v>891</v>
      </c>
      <c r="AA752" s="295" t="s">
        <v>891</v>
      </c>
      <c r="AB752" s="296">
        <v>0</v>
      </c>
      <c r="AC752" s="296"/>
      <c r="AD752" s="297" t="s">
        <v>891</v>
      </c>
      <c r="AE752" s="298" t="s">
        <v>891</v>
      </c>
      <c r="AF752" s="288">
        <v>1264</v>
      </c>
      <c r="AG752" s="291">
        <v>45027</v>
      </c>
      <c r="AH752" s="291">
        <v>42765</v>
      </c>
      <c r="AI752" s="291">
        <v>44998</v>
      </c>
      <c r="AJ752" s="291" t="s">
        <v>891</v>
      </c>
      <c r="AK752" s="283"/>
    </row>
    <row r="753" spans="1:37" hidden="1" x14ac:dyDescent="0.3">
      <c r="A753" s="282">
        <v>132405</v>
      </c>
      <c r="B753" s="283" t="s">
        <v>1837</v>
      </c>
      <c r="C753" s="146" t="s">
        <v>268</v>
      </c>
      <c r="D753" s="284">
        <v>4.9000000000000004</v>
      </c>
      <c r="E753" s="283"/>
      <c r="F753" s="283"/>
      <c r="G753" s="283" t="s">
        <v>891</v>
      </c>
      <c r="H753" s="285">
        <v>2258</v>
      </c>
      <c r="I753" s="24">
        <v>103003</v>
      </c>
      <c r="J753" s="286">
        <v>4.9000000000000004</v>
      </c>
      <c r="K753" s="285">
        <v>128</v>
      </c>
      <c r="L753" s="287">
        <v>140.42288557213928</v>
      </c>
      <c r="M753" s="288">
        <v>0</v>
      </c>
      <c r="N753" s="286">
        <v>0</v>
      </c>
      <c r="O753" s="289" t="s">
        <v>890</v>
      </c>
      <c r="P753" s="288">
        <v>0</v>
      </c>
      <c r="Q753" s="290">
        <v>0</v>
      </c>
      <c r="R753" s="291" t="s">
        <v>891</v>
      </c>
      <c r="S753" s="283" t="s">
        <v>1412</v>
      </c>
      <c r="T753" s="44">
        <v>1</v>
      </c>
      <c r="U753" s="292">
        <v>57</v>
      </c>
      <c r="V753" s="293">
        <v>6</v>
      </c>
      <c r="W753" s="294" t="s">
        <v>891</v>
      </c>
      <c r="X753" s="295" t="s">
        <v>891</v>
      </c>
      <c r="Y753" s="296">
        <v>0</v>
      </c>
      <c r="Z753" s="296" t="s">
        <v>891</v>
      </c>
      <c r="AA753" s="295" t="s">
        <v>891</v>
      </c>
      <c r="AB753" s="296">
        <v>0</v>
      </c>
      <c r="AC753" s="296"/>
      <c r="AD753" s="297" t="s">
        <v>891</v>
      </c>
      <c r="AE753" s="298" t="s">
        <v>891</v>
      </c>
      <c r="AF753" s="288">
        <v>64</v>
      </c>
      <c r="AG753" s="291">
        <v>43628</v>
      </c>
      <c r="AH753" s="291">
        <v>42773</v>
      </c>
      <c r="AI753" s="291">
        <v>43607</v>
      </c>
      <c r="AJ753" s="291" t="s">
        <v>891</v>
      </c>
      <c r="AK753" s="283"/>
    </row>
    <row r="754" spans="1:37" hidden="1" x14ac:dyDescent="0.3">
      <c r="A754" s="282">
        <v>132407</v>
      </c>
      <c r="B754" s="283" t="s">
        <v>1838</v>
      </c>
      <c r="C754" s="146" t="s">
        <v>268</v>
      </c>
      <c r="D754" s="284">
        <v>9.4700000000000006</v>
      </c>
      <c r="E754" s="283"/>
      <c r="F754" s="283"/>
      <c r="G754" s="283" t="s">
        <v>891</v>
      </c>
      <c r="H754" s="285">
        <v>2260</v>
      </c>
      <c r="I754" s="24">
        <v>103003</v>
      </c>
      <c r="J754" s="286">
        <v>9.4700000000000006</v>
      </c>
      <c r="K754" s="285">
        <v>133</v>
      </c>
      <c r="L754" s="287">
        <v>145.05776636713733</v>
      </c>
      <c r="M754" s="288">
        <v>0</v>
      </c>
      <c r="N754" s="286">
        <v>0</v>
      </c>
      <c r="O754" s="289" t="s">
        <v>890</v>
      </c>
      <c r="P754" s="288">
        <v>0</v>
      </c>
      <c r="Q754" s="290">
        <v>0</v>
      </c>
      <c r="R754" s="291" t="s">
        <v>891</v>
      </c>
      <c r="S754" s="283" t="s">
        <v>1412</v>
      </c>
      <c r="T754" s="44">
        <v>1</v>
      </c>
      <c r="U754" s="292">
        <v>57</v>
      </c>
      <c r="V754" s="293">
        <v>6</v>
      </c>
      <c r="W754" s="294" t="s">
        <v>891</v>
      </c>
      <c r="X754" s="295" t="s">
        <v>891</v>
      </c>
      <c r="Y754" s="296">
        <v>0</v>
      </c>
      <c r="Z754" s="296" t="s">
        <v>891</v>
      </c>
      <c r="AA754" s="295" t="s">
        <v>891</v>
      </c>
      <c r="AB754" s="296">
        <v>0</v>
      </c>
      <c r="AC754" s="296"/>
      <c r="AD754" s="297" t="s">
        <v>891</v>
      </c>
      <c r="AE754" s="298" t="s">
        <v>891</v>
      </c>
      <c r="AF754" s="288">
        <v>62</v>
      </c>
      <c r="AG754" s="291">
        <v>43627</v>
      </c>
      <c r="AH754" s="291">
        <v>42773</v>
      </c>
      <c r="AI754" s="291">
        <v>43608</v>
      </c>
      <c r="AJ754" s="291" t="s">
        <v>891</v>
      </c>
      <c r="AK754" s="283"/>
    </row>
    <row r="755" spans="1:37" hidden="1" x14ac:dyDescent="0.3">
      <c r="A755" s="282">
        <v>132465</v>
      </c>
      <c r="B755" s="283" t="s">
        <v>1839</v>
      </c>
      <c r="C755" s="146" t="s">
        <v>31</v>
      </c>
      <c r="D755" s="284">
        <v>7.5</v>
      </c>
      <c r="E755" s="283"/>
      <c r="F755" s="283"/>
      <c r="G755" s="283" t="s">
        <v>891</v>
      </c>
      <c r="H755" s="285">
        <v>0</v>
      </c>
      <c r="I755" s="24">
        <v>103003</v>
      </c>
      <c r="J755" s="286">
        <v>7.6537100000000002</v>
      </c>
      <c r="K755" s="285">
        <v>98</v>
      </c>
      <c r="L755" s="287">
        <v>0</v>
      </c>
      <c r="M755" s="288">
        <v>97.06</v>
      </c>
      <c r="N755" s="286">
        <v>727.95</v>
      </c>
      <c r="O755" s="289" t="s">
        <v>890</v>
      </c>
      <c r="P755" s="288">
        <v>0</v>
      </c>
      <c r="Q755" s="290">
        <v>0</v>
      </c>
      <c r="R755" s="291" t="s">
        <v>891</v>
      </c>
      <c r="S755" s="283" t="s">
        <v>1011</v>
      </c>
      <c r="T755" s="44">
        <v>1</v>
      </c>
      <c r="U755" s="292">
        <v>51</v>
      </c>
      <c r="V755" s="293">
        <v>11</v>
      </c>
      <c r="W755" s="294">
        <v>2552</v>
      </c>
      <c r="X755" s="295">
        <v>2023</v>
      </c>
      <c r="Y755" s="296">
        <v>50</v>
      </c>
      <c r="Z755" s="296" t="s">
        <v>891</v>
      </c>
      <c r="AA755" s="295" t="s">
        <v>891</v>
      </c>
      <c r="AB755" s="296">
        <v>0</v>
      </c>
      <c r="AC755" s="296"/>
      <c r="AD755" s="297" t="s">
        <v>891</v>
      </c>
      <c r="AE755" s="298" t="s">
        <v>891</v>
      </c>
      <c r="AF755" s="288">
        <v>32</v>
      </c>
      <c r="AG755" s="291">
        <v>43768</v>
      </c>
      <c r="AH755" s="291">
        <v>42796</v>
      </c>
      <c r="AI755" s="291">
        <v>43747</v>
      </c>
      <c r="AJ755" s="291" t="s">
        <v>891</v>
      </c>
      <c r="AK755" s="283"/>
    </row>
    <row r="756" spans="1:37" hidden="1" x14ac:dyDescent="0.3">
      <c r="A756" s="282">
        <v>132623</v>
      </c>
      <c r="B756" s="283" t="s">
        <v>1840</v>
      </c>
      <c r="C756" s="146" t="s">
        <v>31</v>
      </c>
      <c r="D756" s="284">
        <v>179.54</v>
      </c>
      <c r="E756" s="283"/>
      <c r="F756" s="283"/>
      <c r="G756" s="283" t="s">
        <v>891</v>
      </c>
      <c r="H756" s="285">
        <v>65</v>
      </c>
      <c r="I756" s="24">
        <v>103003</v>
      </c>
      <c r="J756" s="286">
        <v>179.54</v>
      </c>
      <c r="K756" s="285">
        <v>14</v>
      </c>
      <c r="L756" s="287">
        <v>48.872180451127818</v>
      </c>
      <c r="M756" s="288">
        <v>0</v>
      </c>
      <c r="N756" s="286">
        <v>0</v>
      </c>
      <c r="O756" s="289" t="s">
        <v>890</v>
      </c>
      <c r="P756" s="288">
        <v>0</v>
      </c>
      <c r="Q756" s="290">
        <v>0</v>
      </c>
      <c r="R756" s="291" t="s">
        <v>891</v>
      </c>
      <c r="S756" s="283" t="s">
        <v>1032</v>
      </c>
      <c r="T756" s="44">
        <v>1</v>
      </c>
      <c r="U756" s="292">
        <v>51</v>
      </c>
      <c r="V756" s="293">
        <v>35</v>
      </c>
      <c r="W756" s="294" t="s">
        <v>891</v>
      </c>
      <c r="X756" s="295" t="s">
        <v>891</v>
      </c>
      <c r="Y756" s="296">
        <v>0</v>
      </c>
      <c r="Z756" s="296" t="s">
        <v>891</v>
      </c>
      <c r="AA756" s="295" t="s">
        <v>891</v>
      </c>
      <c r="AB756" s="296">
        <v>0</v>
      </c>
      <c r="AC756" s="296"/>
      <c r="AD756" s="297" t="s">
        <v>891</v>
      </c>
      <c r="AE756" s="298" t="s">
        <v>891</v>
      </c>
      <c r="AF756" s="288">
        <v>6</v>
      </c>
      <c r="AG756" s="291">
        <v>44362</v>
      </c>
      <c r="AH756" s="291">
        <v>42850</v>
      </c>
      <c r="AI756" s="291">
        <v>44257</v>
      </c>
      <c r="AJ756" s="291" t="s">
        <v>891</v>
      </c>
      <c r="AK756" s="283"/>
    </row>
    <row r="757" spans="1:37" hidden="1" x14ac:dyDescent="0.3">
      <c r="A757" s="282">
        <v>132624</v>
      </c>
      <c r="B757" s="283" t="s">
        <v>1841</v>
      </c>
      <c r="C757" s="146" t="s">
        <v>31</v>
      </c>
      <c r="D757" s="284">
        <v>153.97999999999999</v>
      </c>
      <c r="E757" s="283"/>
      <c r="F757" s="283"/>
      <c r="G757" s="283" t="s">
        <v>891</v>
      </c>
      <c r="H757" s="285">
        <v>90</v>
      </c>
      <c r="I757" s="24">
        <v>103003</v>
      </c>
      <c r="J757" s="286">
        <v>153.97999999999999</v>
      </c>
      <c r="K757" s="285">
        <v>11</v>
      </c>
      <c r="L757" s="287">
        <v>97.826086956521735</v>
      </c>
      <c r="M757" s="288">
        <v>0</v>
      </c>
      <c r="N757" s="286">
        <v>0</v>
      </c>
      <c r="O757" s="289" t="s">
        <v>890</v>
      </c>
      <c r="P757" s="288">
        <v>0</v>
      </c>
      <c r="Q757" s="290">
        <v>0</v>
      </c>
      <c r="R757" s="291" t="s">
        <v>891</v>
      </c>
      <c r="S757" s="283" t="s">
        <v>1448</v>
      </c>
      <c r="T757" s="44">
        <v>1</v>
      </c>
      <c r="U757" s="292">
        <v>51</v>
      </c>
      <c r="V757" s="293">
        <v>36</v>
      </c>
      <c r="W757" s="294" t="s">
        <v>891</v>
      </c>
      <c r="X757" s="295" t="s">
        <v>891</v>
      </c>
      <c r="Y757" s="296">
        <v>0</v>
      </c>
      <c r="Z757" s="296" t="s">
        <v>891</v>
      </c>
      <c r="AA757" s="295" t="s">
        <v>891</v>
      </c>
      <c r="AB757" s="296">
        <v>0</v>
      </c>
      <c r="AC757" s="296"/>
      <c r="AD757" s="297" t="s">
        <v>891</v>
      </c>
      <c r="AE757" s="298" t="s">
        <v>891</v>
      </c>
      <c r="AF757" s="288">
        <v>4</v>
      </c>
      <c r="AG757" s="291">
        <v>44547</v>
      </c>
      <c r="AH757" s="291">
        <v>42850</v>
      </c>
      <c r="AI757" s="291">
        <v>44508</v>
      </c>
      <c r="AJ757" s="291" t="s">
        <v>891</v>
      </c>
      <c r="AK757" s="283"/>
    </row>
    <row r="758" spans="1:37" hidden="1" x14ac:dyDescent="0.3">
      <c r="A758" s="282">
        <v>132646</v>
      </c>
      <c r="B758" s="283" t="s">
        <v>1842</v>
      </c>
      <c r="C758" s="146" t="s">
        <v>848</v>
      </c>
      <c r="D758" s="284">
        <v>18.510000000000002</v>
      </c>
      <c r="E758" s="283"/>
      <c r="F758" s="283"/>
      <c r="G758" s="283" t="s">
        <v>891</v>
      </c>
      <c r="H758" s="285">
        <v>6691</v>
      </c>
      <c r="I758" s="24">
        <v>103003</v>
      </c>
      <c r="J758" s="286">
        <v>18.510000000000002</v>
      </c>
      <c r="K758" s="285">
        <v>9584</v>
      </c>
      <c r="L758" s="287">
        <v>4.0047882687415832</v>
      </c>
      <c r="M758" s="288">
        <v>23382.5</v>
      </c>
      <c r="N758" s="286">
        <v>432810.07500000001</v>
      </c>
      <c r="O758" s="289" t="s">
        <v>890</v>
      </c>
      <c r="P758" s="288">
        <v>0</v>
      </c>
      <c r="Q758" s="290">
        <v>0</v>
      </c>
      <c r="R758" s="291" t="s">
        <v>891</v>
      </c>
      <c r="S758" s="283" t="s">
        <v>911</v>
      </c>
      <c r="T758" s="44">
        <v>1</v>
      </c>
      <c r="U758" s="292">
        <v>45</v>
      </c>
      <c r="V758" s="293">
        <v>10</v>
      </c>
      <c r="W758" s="294" t="s">
        <v>891</v>
      </c>
      <c r="X758" s="295" t="s">
        <v>891</v>
      </c>
      <c r="Y758" s="296">
        <v>0</v>
      </c>
      <c r="Z758" s="296" t="s">
        <v>891</v>
      </c>
      <c r="AA758" s="295" t="s">
        <v>891</v>
      </c>
      <c r="AB758" s="296">
        <v>0</v>
      </c>
      <c r="AC758" s="296"/>
      <c r="AD758" s="297" t="s">
        <v>891</v>
      </c>
      <c r="AE758" s="298" t="s">
        <v>891</v>
      </c>
      <c r="AF758" s="288">
        <v>6684</v>
      </c>
      <c r="AG758" s="291">
        <v>45009</v>
      </c>
      <c r="AH758" s="291">
        <v>42860</v>
      </c>
      <c r="AI758" s="291">
        <v>45156</v>
      </c>
      <c r="AJ758" s="291" t="s">
        <v>891</v>
      </c>
      <c r="AK758" s="283"/>
    </row>
    <row r="759" spans="1:37" hidden="1" x14ac:dyDescent="0.3">
      <c r="A759" s="282">
        <v>132647</v>
      </c>
      <c r="B759" s="283" t="s">
        <v>1843</v>
      </c>
      <c r="C759" s="146" t="s">
        <v>31</v>
      </c>
      <c r="D759" s="284">
        <v>1.49</v>
      </c>
      <c r="E759" s="283"/>
      <c r="F759" s="283"/>
      <c r="G759" s="283" t="s">
        <v>891</v>
      </c>
      <c r="H759" s="285">
        <v>0</v>
      </c>
      <c r="I759" s="24">
        <v>103003</v>
      </c>
      <c r="J759" s="286">
        <v>1.49</v>
      </c>
      <c r="K759" s="285">
        <v>11463</v>
      </c>
      <c r="L759" s="287">
        <v>0</v>
      </c>
      <c r="M759" s="288">
        <v>33447.94</v>
      </c>
      <c r="N759" s="286">
        <v>49837.4306</v>
      </c>
      <c r="O759" s="289" t="s">
        <v>890</v>
      </c>
      <c r="P759" s="288">
        <v>0</v>
      </c>
      <c r="Q759" s="290">
        <v>0</v>
      </c>
      <c r="R759" s="291" t="s">
        <v>891</v>
      </c>
      <c r="S759" s="283" t="s">
        <v>911</v>
      </c>
      <c r="T759" s="44">
        <v>1</v>
      </c>
      <c r="U759" s="292">
        <v>45</v>
      </c>
      <c r="V759" s="293">
        <v>10</v>
      </c>
      <c r="W759" s="294">
        <v>6979</v>
      </c>
      <c r="X759" s="295">
        <v>2023</v>
      </c>
      <c r="Y759" s="296">
        <v>3800</v>
      </c>
      <c r="Z759" s="296" t="s">
        <v>891</v>
      </c>
      <c r="AA759" s="295" t="s">
        <v>891</v>
      </c>
      <c r="AB759" s="296">
        <v>0</v>
      </c>
      <c r="AC759" s="296"/>
      <c r="AD759" s="297" t="s">
        <v>891</v>
      </c>
      <c r="AE759" s="298" t="s">
        <v>891</v>
      </c>
      <c r="AF759" s="288">
        <v>8278</v>
      </c>
      <c r="AG759" s="291">
        <v>44924</v>
      </c>
      <c r="AH759" s="291">
        <v>42860</v>
      </c>
      <c r="AI759" s="291">
        <v>44910</v>
      </c>
      <c r="AJ759" s="291" t="s">
        <v>891</v>
      </c>
      <c r="AK759" s="283"/>
    </row>
    <row r="760" spans="1:37" hidden="1" x14ac:dyDescent="0.3">
      <c r="A760" s="282">
        <v>132649</v>
      </c>
      <c r="B760" s="283" t="s">
        <v>1844</v>
      </c>
      <c r="C760" s="146" t="s">
        <v>31</v>
      </c>
      <c r="D760" s="284">
        <v>0.99</v>
      </c>
      <c r="E760" s="283"/>
      <c r="F760" s="283"/>
      <c r="G760" s="283" t="s">
        <v>891</v>
      </c>
      <c r="H760" s="285">
        <v>0</v>
      </c>
      <c r="I760" s="24">
        <v>103003</v>
      </c>
      <c r="J760" s="286">
        <v>0.99</v>
      </c>
      <c r="K760" s="285">
        <v>8703</v>
      </c>
      <c r="L760" s="287">
        <v>0</v>
      </c>
      <c r="M760" s="288">
        <v>8790.5</v>
      </c>
      <c r="N760" s="286">
        <v>8702.5949999999993</v>
      </c>
      <c r="O760" s="289" t="s">
        <v>890</v>
      </c>
      <c r="P760" s="288">
        <v>0</v>
      </c>
      <c r="Q760" s="290">
        <v>0</v>
      </c>
      <c r="R760" s="291" t="s">
        <v>891</v>
      </c>
      <c r="S760" s="283" t="s">
        <v>911</v>
      </c>
      <c r="T760" s="44">
        <v>1</v>
      </c>
      <c r="U760" s="292">
        <v>45</v>
      </c>
      <c r="V760" s="293">
        <v>10</v>
      </c>
      <c r="W760" s="294">
        <v>6979</v>
      </c>
      <c r="X760" s="295">
        <v>2023</v>
      </c>
      <c r="Y760" s="296">
        <v>4300</v>
      </c>
      <c r="Z760" s="296" t="s">
        <v>891</v>
      </c>
      <c r="AA760" s="295" t="s">
        <v>891</v>
      </c>
      <c r="AB760" s="296">
        <v>0</v>
      </c>
      <c r="AC760" s="296"/>
      <c r="AD760" s="297" t="s">
        <v>891</v>
      </c>
      <c r="AE760" s="298" t="s">
        <v>891</v>
      </c>
      <c r="AF760" s="288">
        <v>2910</v>
      </c>
      <c r="AG760" s="291">
        <v>44951</v>
      </c>
      <c r="AH760" s="291">
        <v>42860</v>
      </c>
      <c r="AI760" s="291">
        <v>44910</v>
      </c>
      <c r="AJ760" s="291" t="s">
        <v>891</v>
      </c>
      <c r="AK760" s="283"/>
    </row>
    <row r="761" spans="1:37" hidden="1" x14ac:dyDescent="0.3">
      <c r="A761" s="282">
        <v>132650</v>
      </c>
      <c r="B761" s="283" t="s">
        <v>1845</v>
      </c>
      <c r="C761" s="146" t="s">
        <v>31</v>
      </c>
      <c r="D761" s="284">
        <v>19</v>
      </c>
      <c r="E761" s="283"/>
      <c r="F761" s="283"/>
      <c r="G761" s="283" t="s">
        <v>891</v>
      </c>
      <c r="H761" s="285">
        <v>0</v>
      </c>
      <c r="I761" s="24">
        <v>103003</v>
      </c>
      <c r="J761" s="286">
        <v>19</v>
      </c>
      <c r="K761" s="285">
        <v>1228</v>
      </c>
      <c r="L761" s="287">
        <v>0</v>
      </c>
      <c r="M761" s="288">
        <v>1149.56</v>
      </c>
      <c r="N761" s="286">
        <v>21841.64</v>
      </c>
      <c r="O761" s="289" t="s">
        <v>890</v>
      </c>
      <c r="P761" s="288">
        <v>0</v>
      </c>
      <c r="Q761" s="290">
        <v>0</v>
      </c>
      <c r="R761" s="291" t="s">
        <v>891</v>
      </c>
      <c r="S761" s="283" t="s">
        <v>919</v>
      </c>
      <c r="T761" s="44">
        <v>1</v>
      </c>
      <c r="U761" s="292">
        <v>45</v>
      </c>
      <c r="V761" s="293">
        <v>14</v>
      </c>
      <c r="W761" s="294">
        <v>6979</v>
      </c>
      <c r="X761" s="295">
        <v>2023</v>
      </c>
      <c r="Y761" s="296">
        <v>1000</v>
      </c>
      <c r="Z761" s="296" t="s">
        <v>891</v>
      </c>
      <c r="AA761" s="295" t="s">
        <v>891</v>
      </c>
      <c r="AB761" s="296">
        <v>0</v>
      </c>
      <c r="AC761" s="296"/>
      <c r="AD761" s="297" t="s">
        <v>891</v>
      </c>
      <c r="AE761" s="298" t="s">
        <v>891</v>
      </c>
      <c r="AF761" s="288">
        <v>478</v>
      </c>
      <c r="AG761" s="291">
        <v>44375</v>
      </c>
      <c r="AH761" s="291">
        <v>42860</v>
      </c>
      <c r="AI761" s="291">
        <v>45049</v>
      </c>
      <c r="AJ761" s="291" t="s">
        <v>891</v>
      </c>
      <c r="AK761" s="283"/>
    </row>
    <row r="762" spans="1:37" hidden="1" x14ac:dyDescent="0.3">
      <c r="A762" s="282">
        <v>132655</v>
      </c>
      <c r="B762" s="283" t="s">
        <v>1846</v>
      </c>
      <c r="C762" s="146" t="s">
        <v>31</v>
      </c>
      <c r="D762" s="284">
        <v>1.48</v>
      </c>
      <c r="E762" s="283"/>
      <c r="F762" s="283"/>
      <c r="G762" s="283" t="s">
        <v>891</v>
      </c>
      <c r="H762" s="285">
        <v>4358</v>
      </c>
      <c r="I762" s="24">
        <v>103003</v>
      </c>
      <c r="J762" s="286">
        <v>1.48</v>
      </c>
      <c r="K762" s="285">
        <v>28994</v>
      </c>
      <c r="L762" s="287">
        <v>1.5047459230639086</v>
      </c>
      <c r="M762" s="288">
        <v>44773.06</v>
      </c>
      <c r="N762" s="286">
        <v>66264.128800000006</v>
      </c>
      <c r="O762" s="289" t="s">
        <v>890</v>
      </c>
      <c r="P762" s="288">
        <v>0</v>
      </c>
      <c r="Q762" s="290">
        <v>0</v>
      </c>
      <c r="R762" s="291" t="s">
        <v>891</v>
      </c>
      <c r="S762" s="283" t="s">
        <v>911</v>
      </c>
      <c r="T762" s="44">
        <v>1</v>
      </c>
      <c r="U762" s="292">
        <v>45</v>
      </c>
      <c r="V762" s="293">
        <v>10</v>
      </c>
      <c r="W762" s="294">
        <v>6209</v>
      </c>
      <c r="X762" s="295">
        <v>2023</v>
      </c>
      <c r="Y762" s="296">
        <v>3000</v>
      </c>
      <c r="Z762" s="296" t="s">
        <v>891</v>
      </c>
      <c r="AA762" s="295" t="s">
        <v>891</v>
      </c>
      <c r="AB762" s="296">
        <v>0</v>
      </c>
      <c r="AC762" s="296"/>
      <c r="AD762" s="297" t="s">
        <v>891</v>
      </c>
      <c r="AE762" s="298" t="s">
        <v>891</v>
      </c>
      <c r="AF762" s="288">
        <v>11584</v>
      </c>
      <c r="AG762" s="291">
        <v>44993</v>
      </c>
      <c r="AH762" s="291">
        <v>42860</v>
      </c>
      <c r="AI762" s="291">
        <v>44959</v>
      </c>
      <c r="AJ762" s="291" t="s">
        <v>891</v>
      </c>
      <c r="AK762" s="283"/>
    </row>
    <row r="763" spans="1:37" hidden="1" x14ac:dyDescent="0.3">
      <c r="A763" s="282">
        <v>132656</v>
      </c>
      <c r="B763" s="283" t="s">
        <v>1847</v>
      </c>
      <c r="C763" s="146" t="s">
        <v>31</v>
      </c>
      <c r="D763" s="284">
        <v>2.19</v>
      </c>
      <c r="E763" s="283"/>
      <c r="F763" s="283"/>
      <c r="G763" s="283" t="s">
        <v>891</v>
      </c>
      <c r="H763" s="285">
        <v>0</v>
      </c>
      <c r="I763" s="24">
        <v>103003</v>
      </c>
      <c r="J763" s="286">
        <v>2.19</v>
      </c>
      <c r="K763" s="285">
        <v>28915</v>
      </c>
      <c r="L763" s="287">
        <v>0</v>
      </c>
      <c r="M763" s="288">
        <v>93840.94</v>
      </c>
      <c r="N763" s="286">
        <v>205511.6586</v>
      </c>
      <c r="O763" s="289" t="s">
        <v>890</v>
      </c>
      <c r="P763" s="288">
        <v>0</v>
      </c>
      <c r="Q763" s="290">
        <v>0</v>
      </c>
      <c r="R763" s="291" t="s">
        <v>891</v>
      </c>
      <c r="S763" s="283" t="s">
        <v>911</v>
      </c>
      <c r="T763" s="44">
        <v>1</v>
      </c>
      <c r="U763" s="292">
        <v>45</v>
      </c>
      <c r="V763" s="293">
        <v>10</v>
      </c>
      <c r="W763" s="294">
        <v>6211</v>
      </c>
      <c r="X763" s="295">
        <v>2023</v>
      </c>
      <c r="Y763" s="296">
        <v>8000</v>
      </c>
      <c r="Z763" s="296" t="s">
        <v>891</v>
      </c>
      <c r="AA763" s="295" t="s">
        <v>891</v>
      </c>
      <c r="AB763" s="296">
        <v>0</v>
      </c>
      <c r="AC763" s="296"/>
      <c r="AD763" s="297" t="s">
        <v>891</v>
      </c>
      <c r="AE763" s="298" t="s">
        <v>891</v>
      </c>
      <c r="AF763" s="288">
        <v>22632</v>
      </c>
      <c r="AG763" s="291">
        <v>44924</v>
      </c>
      <c r="AH763" s="291">
        <v>42860</v>
      </c>
      <c r="AI763" s="291">
        <v>44910</v>
      </c>
      <c r="AJ763" s="291" t="s">
        <v>891</v>
      </c>
      <c r="AK763" s="283"/>
    </row>
    <row r="764" spans="1:37" hidden="1" x14ac:dyDescent="0.3">
      <c r="A764" s="282">
        <v>132714</v>
      </c>
      <c r="B764" s="283" t="s">
        <v>827</v>
      </c>
      <c r="C764" s="146" t="s">
        <v>264</v>
      </c>
      <c r="D764" s="284">
        <v>20.3</v>
      </c>
      <c r="E764" s="283"/>
      <c r="F764" s="283"/>
      <c r="G764" s="283" t="s">
        <v>891</v>
      </c>
      <c r="H764" s="285">
        <v>153</v>
      </c>
      <c r="I764" s="24">
        <v>103003</v>
      </c>
      <c r="J764" s="286">
        <v>20.3</v>
      </c>
      <c r="K764" s="285"/>
      <c r="L764" s="287">
        <v>0</v>
      </c>
      <c r="M764" s="288">
        <v>0</v>
      </c>
      <c r="N764" s="286">
        <v>0</v>
      </c>
      <c r="O764" s="289" t="s">
        <v>890</v>
      </c>
      <c r="P764" s="288">
        <v>0</v>
      </c>
      <c r="Q764" s="290">
        <v>0</v>
      </c>
      <c r="R764" s="291" t="s">
        <v>891</v>
      </c>
      <c r="S764" s="283" t="s">
        <v>1281</v>
      </c>
      <c r="T764" s="44">
        <v>1</v>
      </c>
      <c r="U764" s="292">
        <v>51</v>
      </c>
      <c r="V764" s="293">
        <v>17</v>
      </c>
      <c r="W764" s="294" t="s">
        <v>891</v>
      </c>
      <c r="X764" s="295" t="s">
        <v>891</v>
      </c>
      <c r="Y764" s="296">
        <v>0</v>
      </c>
      <c r="Z764" s="296" t="s">
        <v>891</v>
      </c>
      <c r="AA764" s="295" t="s">
        <v>891</v>
      </c>
      <c r="AB764" s="296">
        <v>0</v>
      </c>
      <c r="AC764" s="296"/>
      <c r="AD764" s="297" t="s">
        <v>891</v>
      </c>
      <c r="AE764" s="298" t="s">
        <v>891</v>
      </c>
      <c r="AF764" s="288">
        <v>0</v>
      </c>
      <c r="AG764" s="291">
        <v>43754</v>
      </c>
      <c r="AH764" s="291">
        <v>42880</v>
      </c>
      <c r="AI764" s="291">
        <v>43731</v>
      </c>
      <c r="AJ764" s="291" t="s">
        <v>891</v>
      </c>
      <c r="AK764" s="283"/>
    </row>
    <row r="765" spans="1:37" hidden="1" x14ac:dyDescent="0.3">
      <c r="A765" s="282">
        <v>132715</v>
      </c>
      <c r="B765" s="283" t="s">
        <v>828</v>
      </c>
      <c r="C765" s="146" t="s">
        <v>264</v>
      </c>
      <c r="D765" s="284">
        <v>20.3</v>
      </c>
      <c r="E765" s="283"/>
      <c r="F765" s="283"/>
      <c r="G765" s="283" t="s">
        <v>891</v>
      </c>
      <c r="H765" s="285">
        <v>172</v>
      </c>
      <c r="I765" s="24">
        <v>103003</v>
      </c>
      <c r="J765" s="286">
        <v>20.3</v>
      </c>
      <c r="K765" s="285"/>
      <c r="L765" s="287">
        <v>0</v>
      </c>
      <c r="M765" s="288">
        <v>0</v>
      </c>
      <c r="N765" s="286">
        <v>0</v>
      </c>
      <c r="O765" s="289" t="s">
        <v>890</v>
      </c>
      <c r="P765" s="288">
        <v>0</v>
      </c>
      <c r="Q765" s="290">
        <v>0</v>
      </c>
      <c r="R765" s="291" t="s">
        <v>891</v>
      </c>
      <c r="S765" s="283" t="s">
        <v>1281</v>
      </c>
      <c r="T765" s="44">
        <v>1</v>
      </c>
      <c r="U765" s="292">
        <v>51</v>
      </c>
      <c r="V765" s="293">
        <v>17</v>
      </c>
      <c r="W765" s="294" t="s">
        <v>891</v>
      </c>
      <c r="X765" s="295" t="s">
        <v>891</v>
      </c>
      <c r="Y765" s="296">
        <v>0</v>
      </c>
      <c r="Z765" s="296" t="s">
        <v>891</v>
      </c>
      <c r="AA765" s="295" t="s">
        <v>891</v>
      </c>
      <c r="AB765" s="296">
        <v>0</v>
      </c>
      <c r="AC765" s="296"/>
      <c r="AD765" s="297" t="s">
        <v>891</v>
      </c>
      <c r="AE765" s="298" t="s">
        <v>891</v>
      </c>
      <c r="AF765" s="288">
        <v>0</v>
      </c>
      <c r="AG765" s="291">
        <v>43754</v>
      </c>
      <c r="AH765" s="291">
        <v>42880</v>
      </c>
      <c r="AI765" s="291">
        <v>43731</v>
      </c>
      <c r="AJ765" s="291" t="s">
        <v>891</v>
      </c>
      <c r="AK765" s="283"/>
    </row>
    <row r="766" spans="1:37" hidden="1" x14ac:dyDescent="0.3">
      <c r="A766" s="282">
        <v>132751</v>
      </c>
      <c r="B766" s="283" t="s">
        <v>1848</v>
      </c>
      <c r="C766" s="146" t="s">
        <v>261</v>
      </c>
      <c r="D766" s="284">
        <v>217.5</v>
      </c>
      <c r="E766" s="283"/>
      <c r="F766" s="283"/>
      <c r="G766" s="283" t="s">
        <v>891</v>
      </c>
      <c r="H766" s="285">
        <v>3</v>
      </c>
      <c r="I766" s="24">
        <v>103003</v>
      </c>
      <c r="J766" s="286">
        <v>217.5</v>
      </c>
      <c r="K766" s="285">
        <v>1</v>
      </c>
      <c r="L766" s="287">
        <v>37.5</v>
      </c>
      <c r="M766" s="288">
        <v>0</v>
      </c>
      <c r="N766" s="286">
        <v>0</v>
      </c>
      <c r="O766" s="289" t="s">
        <v>890</v>
      </c>
      <c r="P766" s="288">
        <v>0</v>
      </c>
      <c r="Q766" s="290">
        <v>0</v>
      </c>
      <c r="R766" s="291" t="s">
        <v>891</v>
      </c>
      <c r="S766" s="283" t="s">
        <v>1078</v>
      </c>
      <c r="T766" s="44">
        <v>1</v>
      </c>
      <c r="U766" s="292">
        <v>55</v>
      </c>
      <c r="V766" s="293">
        <v>40</v>
      </c>
      <c r="W766" s="294" t="s">
        <v>891</v>
      </c>
      <c r="X766" s="295" t="s">
        <v>891</v>
      </c>
      <c r="Y766" s="296">
        <v>0</v>
      </c>
      <c r="Z766" s="296" t="s">
        <v>891</v>
      </c>
      <c r="AA766" s="295" t="s">
        <v>891</v>
      </c>
      <c r="AB766" s="296">
        <v>0</v>
      </c>
      <c r="AC766" s="296"/>
      <c r="AD766" s="297" t="s">
        <v>891</v>
      </c>
      <c r="AE766" s="298" t="s">
        <v>891</v>
      </c>
      <c r="AF766" s="288">
        <v>0</v>
      </c>
      <c r="AG766" s="291">
        <v>43763</v>
      </c>
      <c r="AH766" s="291">
        <v>42892</v>
      </c>
      <c r="AI766" s="291">
        <v>43747</v>
      </c>
      <c r="AJ766" s="291" t="s">
        <v>891</v>
      </c>
      <c r="AK766" s="283"/>
    </row>
    <row r="767" spans="1:37" hidden="1" x14ac:dyDescent="0.3">
      <c r="A767" s="282">
        <v>132799</v>
      </c>
      <c r="B767" s="283" t="s">
        <v>1849</v>
      </c>
      <c r="C767" s="146" t="s">
        <v>31</v>
      </c>
      <c r="D767" s="284">
        <v>78.819999999999993</v>
      </c>
      <c r="E767" s="283"/>
      <c r="F767" s="283"/>
      <c r="G767" s="283" t="s">
        <v>891</v>
      </c>
      <c r="H767" s="285">
        <v>6</v>
      </c>
      <c r="I767" s="24">
        <v>103003</v>
      </c>
      <c r="J767" s="286">
        <v>78.819999999999993</v>
      </c>
      <c r="K767" s="285"/>
      <c r="L767" s="287">
        <v>0</v>
      </c>
      <c r="M767" s="288">
        <v>0</v>
      </c>
      <c r="N767" s="286">
        <v>0</v>
      </c>
      <c r="O767" s="289" t="s">
        <v>890</v>
      </c>
      <c r="P767" s="288">
        <v>0</v>
      </c>
      <c r="Q767" s="290">
        <v>0</v>
      </c>
      <c r="R767" s="291" t="s">
        <v>891</v>
      </c>
      <c r="S767" s="283" t="s">
        <v>1493</v>
      </c>
      <c r="T767" s="44">
        <v>1</v>
      </c>
      <c r="U767" s="292">
        <v>54</v>
      </c>
      <c r="V767" s="293">
        <v>4</v>
      </c>
      <c r="W767" s="294">
        <v>2813</v>
      </c>
      <c r="X767" s="295">
        <v>2023</v>
      </c>
      <c r="Y767" s="296">
        <v>4</v>
      </c>
      <c r="Z767" s="296" t="s">
        <v>891</v>
      </c>
      <c r="AA767" s="295" t="s">
        <v>891</v>
      </c>
      <c r="AB767" s="296">
        <v>0</v>
      </c>
      <c r="AC767" s="296"/>
      <c r="AD767" s="297" t="s">
        <v>891</v>
      </c>
      <c r="AE767" s="298" t="s">
        <v>891</v>
      </c>
      <c r="AF767" s="288">
        <v>0</v>
      </c>
      <c r="AG767" s="291">
        <v>43819</v>
      </c>
      <c r="AH767" s="291">
        <v>42905</v>
      </c>
      <c r="AI767" s="291">
        <v>43780</v>
      </c>
      <c r="AJ767" s="291" t="s">
        <v>891</v>
      </c>
      <c r="AK767" s="283"/>
    </row>
    <row r="768" spans="1:37" hidden="1" x14ac:dyDescent="0.3">
      <c r="A768" s="282">
        <v>133021</v>
      </c>
      <c r="B768" s="283" t="s">
        <v>1850</v>
      </c>
      <c r="C768" s="146" t="s">
        <v>31</v>
      </c>
      <c r="D768" s="284">
        <v>2.2999999999999998</v>
      </c>
      <c r="E768" s="283" t="s">
        <v>1851</v>
      </c>
      <c r="F768" s="283" t="s">
        <v>1852</v>
      </c>
      <c r="G768" s="283" t="s">
        <v>898</v>
      </c>
      <c r="H768" s="285">
        <v>0</v>
      </c>
      <c r="I768" s="24">
        <v>103003</v>
      </c>
      <c r="J768" s="286">
        <v>2.2999999999999998</v>
      </c>
      <c r="K768" s="285">
        <v>561</v>
      </c>
      <c r="L768" s="287">
        <v>0</v>
      </c>
      <c r="M768" s="288">
        <v>1022.94</v>
      </c>
      <c r="N768" s="286">
        <v>2352.7620000000002</v>
      </c>
      <c r="O768" s="289" t="s">
        <v>899</v>
      </c>
      <c r="P768" s="288">
        <v>17600</v>
      </c>
      <c r="Q768" s="290">
        <v>40480</v>
      </c>
      <c r="R768" s="291">
        <v>45377</v>
      </c>
      <c r="S768" s="283" t="s">
        <v>962</v>
      </c>
      <c r="T768" s="44">
        <v>1</v>
      </c>
      <c r="U768" s="292">
        <v>72</v>
      </c>
      <c r="V768" s="293">
        <v>7</v>
      </c>
      <c r="W768" s="294" t="s">
        <v>891</v>
      </c>
      <c r="X768" s="295" t="s">
        <v>891</v>
      </c>
      <c r="Y768" s="296">
        <v>0</v>
      </c>
      <c r="Z768" s="296" t="s">
        <v>891</v>
      </c>
      <c r="AA768" s="295" t="s">
        <v>891</v>
      </c>
      <c r="AB768" s="296">
        <v>0</v>
      </c>
      <c r="AC768" s="296"/>
      <c r="AD768" s="297" t="s">
        <v>891</v>
      </c>
      <c r="AE768" s="298" t="s">
        <v>891</v>
      </c>
      <c r="AF768" s="288">
        <v>228</v>
      </c>
      <c r="AG768" s="291">
        <v>45125</v>
      </c>
      <c r="AH768" s="291">
        <v>42926</v>
      </c>
      <c r="AI768" s="291">
        <v>45181</v>
      </c>
      <c r="AJ768" s="291" t="s">
        <v>891</v>
      </c>
      <c r="AK768" s="283"/>
    </row>
    <row r="769" spans="1:37" hidden="1" x14ac:dyDescent="0.3">
      <c r="A769" s="282">
        <v>133042</v>
      </c>
      <c r="B769" s="283" t="s">
        <v>830</v>
      </c>
      <c r="C769" s="146" t="s">
        <v>31</v>
      </c>
      <c r="D769" s="284">
        <v>55.26</v>
      </c>
      <c r="E769" s="283"/>
      <c r="F769" s="283"/>
      <c r="G769" s="283" t="s">
        <v>891</v>
      </c>
      <c r="H769" s="285">
        <v>50</v>
      </c>
      <c r="I769" s="24">
        <v>103003</v>
      </c>
      <c r="J769" s="286">
        <v>55.26</v>
      </c>
      <c r="K769" s="285"/>
      <c r="L769" s="287">
        <v>0</v>
      </c>
      <c r="M769" s="288">
        <v>0</v>
      </c>
      <c r="N769" s="286">
        <v>0</v>
      </c>
      <c r="O769" s="289" t="s">
        <v>890</v>
      </c>
      <c r="P769" s="288">
        <v>0</v>
      </c>
      <c r="Q769" s="290">
        <v>0</v>
      </c>
      <c r="R769" s="291" t="s">
        <v>891</v>
      </c>
      <c r="S769" s="283" t="s">
        <v>1281</v>
      </c>
      <c r="T769" s="44">
        <v>1</v>
      </c>
      <c r="U769" s="292">
        <v>51</v>
      </c>
      <c r="V769" s="293">
        <v>17</v>
      </c>
      <c r="W769" s="294" t="s">
        <v>891</v>
      </c>
      <c r="X769" s="295" t="s">
        <v>891</v>
      </c>
      <c r="Y769" s="296">
        <v>0</v>
      </c>
      <c r="Z769" s="296" t="s">
        <v>891</v>
      </c>
      <c r="AA769" s="295" t="s">
        <v>891</v>
      </c>
      <c r="AB769" s="296">
        <v>0</v>
      </c>
      <c r="AC769" s="296"/>
      <c r="AD769" s="297" t="s">
        <v>891</v>
      </c>
      <c r="AE769" s="298" t="s">
        <v>891</v>
      </c>
      <c r="AF769" s="288">
        <v>0</v>
      </c>
      <c r="AG769" s="291">
        <v>43026</v>
      </c>
      <c r="AH769" s="291">
        <v>42930</v>
      </c>
      <c r="AI769" s="291">
        <v>42996</v>
      </c>
      <c r="AJ769" s="291" t="s">
        <v>891</v>
      </c>
      <c r="AK769" s="283"/>
    </row>
    <row r="770" spans="1:37" hidden="1" x14ac:dyDescent="0.3">
      <c r="A770" s="282">
        <v>133043</v>
      </c>
      <c r="B770" s="283" t="s">
        <v>831</v>
      </c>
      <c r="C770" s="146" t="s">
        <v>31</v>
      </c>
      <c r="D770" s="284">
        <v>42</v>
      </c>
      <c r="E770" s="283"/>
      <c r="F770" s="283"/>
      <c r="G770" s="283" t="s">
        <v>891</v>
      </c>
      <c r="H770" s="285">
        <v>25</v>
      </c>
      <c r="I770" s="24">
        <v>103003</v>
      </c>
      <c r="J770" s="286">
        <v>42</v>
      </c>
      <c r="K770" s="285"/>
      <c r="L770" s="287">
        <v>0</v>
      </c>
      <c r="M770" s="288">
        <v>0</v>
      </c>
      <c r="N770" s="286">
        <v>0</v>
      </c>
      <c r="O770" s="289" t="s">
        <v>890</v>
      </c>
      <c r="P770" s="288">
        <v>0</v>
      </c>
      <c r="Q770" s="290">
        <v>0</v>
      </c>
      <c r="R770" s="291" t="s">
        <v>891</v>
      </c>
      <c r="S770" s="283" t="s">
        <v>1281</v>
      </c>
      <c r="T770" s="44">
        <v>1</v>
      </c>
      <c r="U770" s="292">
        <v>51</v>
      </c>
      <c r="V770" s="293">
        <v>17</v>
      </c>
      <c r="W770" s="294" t="s">
        <v>891</v>
      </c>
      <c r="X770" s="295" t="s">
        <v>891</v>
      </c>
      <c r="Y770" s="296">
        <v>0</v>
      </c>
      <c r="Z770" s="296" t="s">
        <v>891</v>
      </c>
      <c r="AA770" s="295" t="s">
        <v>891</v>
      </c>
      <c r="AB770" s="296">
        <v>0</v>
      </c>
      <c r="AC770" s="296"/>
      <c r="AD770" s="297" t="s">
        <v>891</v>
      </c>
      <c r="AE770" s="298" t="s">
        <v>891</v>
      </c>
      <c r="AF770" s="288">
        <v>0</v>
      </c>
      <c r="AG770" s="291">
        <v>43026</v>
      </c>
      <c r="AH770" s="291">
        <v>42930</v>
      </c>
      <c r="AI770" s="291">
        <v>42996</v>
      </c>
      <c r="AJ770" s="291" t="s">
        <v>891</v>
      </c>
      <c r="AK770" s="283"/>
    </row>
    <row r="771" spans="1:37" hidden="1" x14ac:dyDescent="0.3">
      <c r="A771" s="282">
        <v>133191</v>
      </c>
      <c r="B771" s="283" t="s">
        <v>1853</v>
      </c>
      <c r="C771" s="146" t="s">
        <v>31</v>
      </c>
      <c r="D771" s="284">
        <v>7.0000000000000007E-2</v>
      </c>
      <c r="E771" s="283"/>
      <c r="F771" s="283"/>
      <c r="G771" s="283" t="s">
        <v>891</v>
      </c>
      <c r="H771" s="285">
        <v>181545</v>
      </c>
      <c r="I771" s="24">
        <v>103003</v>
      </c>
      <c r="J771" s="286">
        <v>7.0000000000000007E-2</v>
      </c>
      <c r="K771" s="285">
        <v>333717</v>
      </c>
      <c r="L771" s="287">
        <v>6.2864018837217364</v>
      </c>
      <c r="M771" s="288">
        <v>338277</v>
      </c>
      <c r="N771" s="286">
        <v>23679.39</v>
      </c>
      <c r="O771" s="289" t="s">
        <v>890</v>
      </c>
      <c r="P771" s="288">
        <v>0</v>
      </c>
      <c r="Q771" s="290">
        <v>0</v>
      </c>
      <c r="R771" s="291" t="s">
        <v>891</v>
      </c>
      <c r="S771" s="283" t="s">
        <v>900</v>
      </c>
      <c r="T771" s="44">
        <v>1</v>
      </c>
      <c r="U771" s="292">
        <v>72</v>
      </c>
      <c r="V771" s="293">
        <v>6</v>
      </c>
      <c r="W771" s="294" t="s">
        <v>891</v>
      </c>
      <c r="X771" s="295" t="s">
        <v>891</v>
      </c>
      <c r="Y771" s="296">
        <v>0</v>
      </c>
      <c r="Z771" s="296" t="s">
        <v>891</v>
      </c>
      <c r="AA771" s="295" t="s">
        <v>891</v>
      </c>
      <c r="AB771" s="296">
        <v>0</v>
      </c>
      <c r="AC771" s="296"/>
      <c r="AD771" s="297" t="s">
        <v>891</v>
      </c>
      <c r="AE771" s="298" t="s">
        <v>891</v>
      </c>
      <c r="AF771" s="288">
        <v>115516</v>
      </c>
      <c r="AG771" s="291">
        <v>43040</v>
      </c>
      <c r="AH771" s="291">
        <v>42968</v>
      </c>
      <c r="AI771" s="291">
        <v>43031</v>
      </c>
      <c r="AJ771" s="291" t="s">
        <v>891</v>
      </c>
      <c r="AK771" s="283"/>
    </row>
    <row r="772" spans="1:37" hidden="1" x14ac:dyDescent="0.3">
      <c r="A772" s="282">
        <v>133301</v>
      </c>
      <c r="B772" s="283" t="s">
        <v>1854</v>
      </c>
      <c r="C772" s="146" t="s">
        <v>264</v>
      </c>
      <c r="D772" s="284">
        <v>5.31</v>
      </c>
      <c r="E772" s="283"/>
      <c r="F772" s="283"/>
      <c r="G772" s="283" t="s">
        <v>891</v>
      </c>
      <c r="H772" s="285">
        <v>0</v>
      </c>
      <c r="I772" s="24">
        <v>103003</v>
      </c>
      <c r="J772" s="286">
        <v>5.31</v>
      </c>
      <c r="K772" s="285">
        <v>2692</v>
      </c>
      <c r="L772" s="287">
        <v>0</v>
      </c>
      <c r="M772" s="288">
        <v>0</v>
      </c>
      <c r="N772" s="286">
        <v>0</v>
      </c>
      <c r="O772" s="289" t="s">
        <v>890</v>
      </c>
      <c r="P772" s="288">
        <v>0</v>
      </c>
      <c r="Q772" s="290">
        <v>0</v>
      </c>
      <c r="R772" s="291" t="s">
        <v>891</v>
      </c>
      <c r="S772" s="283" t="s">
        <v>1081</v>
      </c>
      <c r="T772" s="44">
        <v>1</v>
      </c>
      <c r="U772" s="292">
        <v>55</v>
      </c>
      <c r="V772" s="293">
        <v>27</v>
      </c>
      <c r="W772" s="294">
        <v>2235</v>
      </c>
      <c r="X772" s="295">
        <v>2023</v>
      </c>
      <c r="Y772" s="296">
        <v>7000</v>
      </c>
      <c r="Z772" s="296" t="s">
        <v>891</v>
      </c>
      <c r="AA772" s="295" t="s">
        <v>891</v>
      </c>
      <c r="AB772" s="296">
        <v>0</v>
      </c>
      <c r="AC772" s="296"/>
      <c r="AD772" s="297" t="s">
        <v>891</v>
      </c>
      <c r="AE772" s="298" t="s">
        <v>891</v>
      </c>
      <c r="AF772" s="288">
        <v>898</v>
      </c>
      <c r="AG772" s="291">
        <v>44629</v>
      </c>
      <c r="AH772" s="291">
        <v>42978</v>
      </c>
      <c r="AI772" s="291">
        <v>44917</v>
      </c>
      <c r="AJ772" s="291" t="s">
        <v>891</v>
      </c>
      <c r="AK772" s="283"/>
    </row>
    <row r="773" spans="1:37" hidden="1" x14ac:dyDescent="0.3">
      <c r="A773" s="282">
        <v>133366</v>
      </c>
      <c r="B773" s="283" t="s">
        <v>1855</v>
      </c>
      <c r="C773" s="146" t="s">
        <v>264</v>
      </c>
      <c r="D773" s="284">
        <v>0</v>
      </c>
      <c r="E773" s="283"/>
      <c r="F773" s="283"/>
      <c r="G773" s="283" t="s">
        <v>891</v>
      </c>
      <c r="H773" s="285">
        <v>28282</v>
      </c>
      <c r="I773" s="24">
        <v>103003</v>
      </c>
      <c r="J773" s="286">
        <v>0</v>
      </c>
      <c r="K773" s="285">
        <v>3010</v>
      </c>
      <c r="L773" s="287">
        <v>105.7271028037383</v>
      </c>
      <c r="M773" s="288">
        <v>0</v>
      </c>
      <c r="N773" s="286">
        <v>0</v>
      </c>
      <c r="O773" s="289" t="s">
        <v>890</v>
      </c>
      <c r="P773" s="288">
        <v>0</v>
      </c>
      <c r="Q773" s="290">
        <v>0</v>
      </c>
      <c r="R773" s="291" t="s">
        <v>891</v>
      </c>
      <c r="S773" s="283" t="s">
        <v>1024</v>
      </c>
      <c r="T773" s="44">
        <v>1</v>
      </c>
      <c r="U773" s="292">
        <v>67</v>
      </c>
      <c r="V773" s="293">
        <v>9</v>
      </c>
      <c r="W773" s="294" t="s">
        <v>891</v>
      </c>
      <c r="X773" s="295" t="s">
        <v>891</v>
      </c>
      <c r="Y773" s="296">
        <v>0</v>
      </c>
      <c r="Z773" s="296" t="s">
        <v>891</v>
      </c>
      <c r="AA773" s="295" t="s">
        <v>891</v>
      </c>
      <c r="AB773" s="296">
        <v>0</v>
      </c>
      <c r="AC773" s="296"/>
      <c r="AD773" s="297" t="s">
        <v>891</v>
      </c>
      <c r="AE773" s="298" t="s">
        <v>891</v>
      </c>
      <c r="AF773" s="288">
        <v>1070</v>
      </c>
      <c r="AG773" s="291" t="s">
        <v>891</v>
      </c>
      <c r="AH773" s="291">
        <v>42982</v>
      </c>
      <c r="AI773" s="291" t="s">
        <v>891</v>
      </c>
      <c r="AJ773" s="291" t="s">
        <v>891</v>
      </c>
      <c r="AK773" s="283"/>
    </row>
    <row r="774" spans="1:37" hidden="1" x14ac:dyDescent="0.3">
      <c r="A774" s="282">
        <v>133371</v>
      </c>
      <c r="B774" s="283" t="s">
        <v>1856</v>
      </c>
      <c r="C774" s="146" t="s">
        <v>321</v>
      </c>
      <c r="D774" s="284">
        <v>20.74</v>
      </c>
      <c r="E774" s="283"/>
      <c r="F774" s="283"/>
      <c r="G774" s="283" t="s">
        <v>891</v>
      </c>
      <c r="H774" s="285">
        <v>220</v>
      </c>
      <c r="I774" s="24">
        <v>103003</v>
      </c>
      <c r="J774" s="286">
        <v>20.74</v>
      </c>
      <c r="K774" s="285">
        <v>460</v>
      </c>
      <c r="L774" s="287">
        <v>5.5</v>
      </c>
      <c r="M774" s="288">
        <v>300</v>
      </c>
      <c r="N774" s="286">
        <v>6222</v>
      </c>
      <c r="O774" s="289" t="s">
        <v>890</v>
      </c>
      <c r="P774" s="288">
        <v>0</v>
      </c>
      <c r="Q774" s="290">
        <v>0</v>
      </c>
      <c r="R774" s="291" t="s">
        <v>891</v>
      </c>
      <c r="S774" s="283" t="s">
        <v>1857</v>
      </c>
      <c r="T774" s="44">
        <v>1</v>
      </c>
      <c r="U774" s="292">
        <v>70</v>
      </c>
      <c r="V774" s="293">
        <v>33</v>
      </c>
      <c r="W774" s="294">
        <v>10092</v>
      </c>
      <c r="X774" s="295">
        <v>2023</v>
      </c>
      <c r="Y774" s="296">
        <v>200</v>
      </c>
      <c r="Z774" s="296" t="s">
        <v>891</v>
      </c>
      <c r="AA774" s="295" t="s">
        <v>891</v>
      </c>
      <c r="AB774" s="296">
        <v>0</v>
      </c>
      <c r="AC774" s="296"/>
      <c r="AD774" s="297" t="s">
        <v>891</v>
      </c>
      <c r="AE774" s="298" t="s">
        <v>891</v>
      </c>
      <c r="AF774" s="288">
        <v>160</v>
      </c>
      <c r="AG774" s="291">
        <v>44937</v>
      </c>
      <c r="AH774" s="291">
        <v>42983</v>
      </c>
      <c r="AI774" s="291">
        <v>44917</v>
      </c>
      <c r="AJ774" s="291" t="s">
        <v>891</v>
      </c>
      <c r="AK774" s="283"/>
    </row>
    <row r="775" spans="1:37" hidden="1" x14ac:dyDescent="0.3">
      <c r="A775" s="282">
        <v>133433</v>
      </c>
      <c r="B775" s="283" t="s">
        <v>1858</v>
      </c>
      <c r="C775" s="146" t="s">
        <v>261</v>
      </c>
      <c r="D775" s="284">
        <v>2072.5</v>
      </c>
      <c r="E775" s="283"/>
      <c r="F775" s="283"/>
      <c r="G775" s="283" t="s">
        <v>891</v>
      </c>
      <c r="H775" s="285">
        <v>153</v>
      </c>
      <c r="I775" s="24">
        <v>103003</v>
      </c>
      <c r="J775" s="286">
        <v>1956.61826</v>
      </c>
      <c r="K775" s="285">
        <v>12</v>
      </c>
      <c r="L775" s="287">
        <v>153</v>
      </c>
      <c r="M775" s="288">
        <v>0</v>
      </c>
      <c r="N775" s="286">
        <v>0</v>
      </c>
      <c r="O775" s="289" t="s">
        <v>890</v>
      </c>
      <c r="P775" s="288">
        <v>0</v>
      </c>
      <c r="Q775" s="290">
        <v>0</v>
      </c>
      <c r="R775" s="291" t="s">
        <v>891</v>
      </c>
      <c r="S775" s="283" t="s">
        <v>1332</v>
      </c>
      <c r="T775" s="44">
        <v>1</v>
      </c>
      <c r="U775" s="292">
        <v>51</v>
      </c>
      <c r="V775" s="293">
        <v>30</v>
      </c>
      <c r="W775" s="294" t="s">
        <v>891</v>
      </c>
      <c r="X775" s="295" t="s">
        <v>891</v>
      </c>
      <c r="Y775" s="296">
        <v>0</v>
      </c>
      <c r="Z775" s="296" t="s">
        <v>891</v>
      </c>
      <c r="AA775" s="295" t="s">
        <v>891</v>
      </c>
      <c r="AB775" s="296">
        <v>0</v>
      </c>
      <c r="AC775" s="296"/>
      <c r="AD775" s="297" t="s">
        <v>891</v>
      </c>
      <c r="AE775" s="298" t="s">
        <v>891</v>
      </c>
      <c r="AF775" s="288">
        <v>4</v>
      </c>
      <c r="AG775" s="291">
        <v>44579</v>
      </c>
      <c r="AH775" s="291">
        <v>42996</v>
      </c>
      <c r="AI775" s="291">
        <v>44544</v>
      </c>
      <c r="AJ775" s="291" t="s">
        <v>891</v>
      </c>
      <c r="AK775" s="283"/>
    </row>
    <row r="776" spans="1:37" hidden="1" x14ac:dyDescent="0.3">
      <c r="A776" s="282">
        <v>133450</v>
      </c>
      <c r="B776" s="283" t="s">
        <v>1859</v>
      </c>
      <c r="C776" s="146" t="s">
        <v>31</v>
      </c>
      <c r="D776" s="284">
        <v>4.38</v>
      </c>
      <c r="E776" s="283"/>
      <c r="F776" s="283"/>
      <c r="G776" s="283" t="s">
        <v>891</v>
      </c>
      <c r="H776" s="285">
        <v>3110</v>
      </c>
      <c r="I776" s="24">
        <v>103003</v>
      </c>
      <c r="J776" s="286">
        <v>4.38</v>
      </c>
      <c r="K776" s="285">
        <v>434</v>
      </c>
      <c r="L776" s="287">
        <v>54.724617279605845</v>
      </c>
      <c r="M776" s="288">
        <v>0</v>
      </c>
      <c r="N776" s="286">
        <v>0</v>
      </c>
      <c r="O776" s="289" t="s">
        <v>890</v>
      </c>
      <c r="P776" s="288">
        <v>0</v>
      </c>
      <c r="Q776" s="290">
        <v>0</v>
      </c>
      <c r="R776" s="291" t="s">
        <v>891</v>
      </c>
      <c r="S776" s="283" t="s">
        <v>943</v>
      </c>
      <c r="T776" s="44">
        <v>1</v>
      </c>
      <c r="U776" s="292">
        <v>45</v>
      </c>
      <c r="V776" s="293">
        <v>11</v>
      </c>
      <c r="W776" s="294" t="s">
        <v>891</v>
      </c>
      <c r="X776" s="295" t="s">
        <v>891</v>
      </c>
      <c r="Y776" s="296">
        <v>0</v>
      </c>
      <c r="Z776" s="296" t="s">
        <v>891</v>
      </c>
      <c r="AA776" s="295" t="s">
        <v>891</v>
      </c>
      <c r="AB776" s="296">
        <v>0</v>
      </c>
      <c r="AC776" s="296"/>
      <c r="AD776" s="297" t="s">
        <v>891</v>
      </c>
      <c r="AE776" s="298" t="s">
        <v>891</v>
      </c>
      <c r="AF776" s="288">
        <v>228</v>
      </c>
      <c r="AG776" s="291">
        <v>43626</v>
      </c>
      <c r="AH776" s="291">
        <v>42998</v>
      </c>
      <c r="AI776" s="291">
        <v>43607</v>
      </c>
      <c r="AJ776" s="291" t="s">
        <v>891</v>
      </c>
      <c r="AK776" s="283"/>
    </row>
    <row r="777" spans="1:37" hidden="1" x14ac:dyDescent="0.3">
      <c r="A777" s="282">
        <v>133451</v>
      </c>
      <c r="B777" s="283" t="s">
        <v>1860</v>
      </c>
      <c r="C777" s="146" t="s">
        <v>31</v>
      </c>
      <c r="D777" s="284">
        <v>6.5</v>
      </c>
      <c r="E777" s="283"/>
      <c r="F777" s="283"/>
      <c r="G777" s="283" t="s">
        <v>891</v>
      </c>
      <c r="H777" s="285">
        <v>2250</v>
      </c>
      <c r="I777" s="24">
        <v>103003</v>
      </c>
      <c r="J777" s="286">
        <v>6.5</v>
      </c>
      <c r="K777" s="285">
        <v>825</v>
      </c>
      <c r="L777" s="287">
        <v>23.457047539616344</v>
      </c>
      <c r="M777" s="288">
        <v>0</v>
      </c>
      <c r="N777" s="286">
        <v>0</v>
      </c>
      <c r="O777" s="289" t="s">
        <v>890</v>
      </c>
      <c r="P777" s="288">
        <v>0</v>
      </c>
      <c r="Q777" s="290">
        <v>0</v>
      </c>
      <c r="R777" s="291" t="s">
        <v>891</v>
      </c>
      <c r="S777" s="283" t="s">
        <v>943</v>
      </c>
      <c r="T777" s="44">
        <v>1</v>
      </c>
      <c r="U777" s="292">
        <v>45</v>
      </c>
      <c r="V777" s="293">
        <v>11</v>
      </c>
      <c r="W777" s="294" t="s">
        <v>891</v>
      </c>
      <c r="X777" s="295" t="s">
        <v>891</v>
      </c>
      <c r="Y777" s="296">
        <v>0</v>
      </c>
      <c r="Z777" s="296" t="s">
        <v>891</v>
      </c>
      <c r="AA777" s="295" t="s">
        <v>891</v>
      </c>
      <c r="AB777" s="296">
        <v>0</v>
      </c>
      <c r="AC777" s="296"/>
      <c r="AD777" s="297" t="s">
        <v>891</v>
      </c>
      <c r="AE777" s="298" t="s">
        <v>891</v>
      </c>
      <c r="AF777" s="288">
        <v>384</v>
      </c>
      <c r="AG777" s="291">
        <v>43622</v>
      </c>
      <c r="AH777" s="291">
        <v>42998</v>
      </c>
      <c r="AI777" s="291">
        <v>43607</v>
      </c>
      <c r="AJ777" s="291" t="s">
        <v>891</v>
      </c>
      <c r="AK777" s="283"/>
    </row>
    <row r="778" spans="1:37" hidden="1" x14ac:dyDescent="0.3">
      <c r="A778" s="282">
        <v>133788</v>
      </c>
      <c r="B778" s="283" t="s">
        <v>1861</v>
      </c>
      <c r="C778" s="146" t="s">
        <v>31</v>
      </c>
      <c r="D778" s="284">
        <v>1.3</v>
      </c>
      <c r="E778" s="283"/>
      <c r="F778" s="283"/>
      <c r="G778" s="283" t="s">
        <v>891</v>
      </c>
      <c r="H778" s="285">
        <v>456</v>
      </c>
      <c r="I778" s="24">
        <v>103003</v>
      </c>
      <c r="J778" s="286">
        <v>1.3</v>
      </c>
      <c r="K778" s="285">
        <v>1518</v>
      </c>
      <c r="L778" s="287">
        <v>0.53115899825276647</v>
      </c>
      <c r="M778" s="288">
        <v>14997</v>
      </c>
      <c r="N778" s="286">
        <v>19496.099999999999</v>
      </c>
      <c r="O778" s="289" t="s">
        <v>890</v>
      </c>
      <c r="P778" s="288">
        <v>0</v>
      </c>
      <c r="Q778" s="290">
        <v>0</v>
      </c>
      <c r="R778" s="291" t="s">
        <v>891</v>
      </c>
      <c r="S778" s="283" t="s">
        <v>1831</v>
      </c>
      <c r="T778" s="44">
        <v>1</v>
      </c>
      <c r="U778" s="292">
        <v>45</v>
      </c>
      <c r="V778" s="293">
        <v>16</v>
      </c>
      <c r="W778" s="294" t="s">
        <v>891</v>
      </c>
      <c r="X778" s="295" t="s">
        <v>891</v>
      </c>
      <c r="Y778" s="296">
        <v>0</v>
      </c>
      <c r="Z778" s="296" t="s">
        <v>891</v>
      </c>
      <c r="AA778" s="295" t="s">
        <v>891</v>
      </c>
      <c r="AB778" s="296">
        <v>0</v>
      </c>
      <c r="AC778" s="296"/>
      <c r="AD778" s="297" t="s">
        <v>891</v>
      </c>
      <c r="AE778" s="298" t="s">
        <v>891</v>
      </c>
      <c r="AF778" s="288">
        <v>3434</v>
      </c>
      <c r="AG778" s="291" t="s">
        <v>891</v>
      </c>
      <c r="AH778" s="291">
        <v>43038</v>
      </c>
      <c r="AI778" s="291">
        <v>44896</v>
      </c>
      <c r="AJ778" s="291" t="s">
        <v>891</v>
      </c>
      <c r="AK778" s="283"/>
    </row>
    <row r="779" spans="1:37" hidden="1" x14ac:dyDescent="0.3">
      <c r="A779" s="282">
        <v>133790</v>
      </c>
      <c r="B779" s="283" t="s">
        <v>1862</v>
      </c>
      <c r="C779" s="146" t="s">
        <v>31</v>
      </c>
      <c r="D779" s="284">
        <v>1.27</v>
      </c>
      <c r="E779" s="283"/>
      <c r="F779" s="283"/>
      <c r="G779" s="283" t="s">
        <v>891</v>
      </c>
      <c r="H779" s="285">
        <v>1564</v>
      </c>
      <c r="I779" s="24">
        <v>103003</v>
      </c>
      <c r="J779" s="286">
        <v>1.27</v>
      </c>
      <c r="K779" s="285">
        <v>935</v>
      </c>
      <c r="L779" s="287">
        <v>2.0511475409836066</v>
      </c>
      <c r="M779" s="288">
        <v>12161</v>
      </c>
      <c r="N779" s="286">
        <v>15444.47</v>
      </c>
      <c r="O779" s="289" t="s">
        <v>890</v>
      </c>
      <c r="P779" s="288">
        <v>0</v>
      </c>
      <c r="Q779" s="290">
        <v>0</v>
      </c>
      <c r="R779" s="291" t="s">
        <v>891</v>
      </c>
      <c r="S779" s="283" t="s">
        <v>1831</v>
      </c>
      <c r="T779" s="44">
        <v>1</v>
      </c>
      <c r="U779" s="292">
        <v>45</v>
      </c>
      <c r="V779" s="293">
        <v>16</v>
      </c>
      <c r="W779" s="294" t="s">
        <v>891</v>
      </c>
      <c r="X779" s="295" t="s">
        <v>891</v>
      </c>
      <c r="Y779" s="296">
        <v>0</v>
      </c>
      <c r="Z779" s="296" t="s">
        <v>891</v>
      </c>
      <c r="AA779" s="295" t="s">
        <v>891</v>
      </c>
      <c r="AB779" s="296">
        <v>0</v>
      </c>
      <c r="AC779" s="296"/>
      <c r="AD779" s="297" t="s">
        <v>891</v>
      </c>
      <c r="AE779" s="298" t="s">
        <v>891</v>
      </c>
      <c r="AF779" s="288">
        <v>3050</v>
      </c>
      <c r="AG779" s="291" t="s">
        <v>891</v>
      </c>
      <c r="AH779" s="291">
        <v>43038</v>
      </c>
      <c r="AI779" s="291">
        <v>44896</v>
      </c>
      <c r="AJ779" s="291" t="s">
        <v>891</v>
      </c>
      <c r="AK779" s="283"/>
    </row>
    <row r="780" spans="1:37" hidden="1" x14ac:dyDescent="0.3">
      <c r="A780" s="282">
        <v>133791</v>
      </c>
      <c r="B780" s="283" t="s">
        <v>1863</v>
      </c>
      <c r="C780" s="146" t="s">
        <v>31</v>
      </c>
      <c r="D780" s="284">
        <v>1.95</v>
      </c>
      <c r="E780" s="283"/>
      <c r="F780" s="283"/>
      <c r="G780" s="283" t="s">
        <v>891</v>
      </c>
      <c r="H780" s="285">
        <v>1577</v>
      </c>
      <c r="I780" s="24">
        <v>103003</v>
      </c>
      <c r="J780" s="286">
        <v>1.95</v>
      </c>
      <c r="K780" s="285">
        <v>550</v>
      </c>
      <c r="L780" s="287">
        <v>1.7780634104541559</v>
      </c>
      <c r="M780" s="288">
        <v>14387.56</v>
      </c>
      <c r="N780" s="286">
        <v>28055.741999999998</v>
      </c>
      <c r="O780" s="289" t="s">
        <v>890</v>
      </c>
      <c r="P780" s="288">
        <v>0</v>
      </c>
      <c r="Q780" s="290">
        <v>0</v>
      </c>
      <c r="R780" s="291" t="s">
        <v>891</v>
      </c>
      <c r="S780" s="283" t="s">
        <v>1831</v>
      </c>
      <c r="T780" s="44">
        <v>1</v>
      </c>
      <c r="U780" s="292">
        <v>45</v>
      </c>
      <c r="V780" s="293">
        <v>16</v>
      </c>
      <c r="W780" s="294" t="s">
        <v>891</v>
      </c>
      <c r="X780" s="295" t="s">
        <v>891</v>
      </c>
      <c r="Y780" s="296">
        <v>0</v>
      </c>
      <c r="Z780" s="296" t="s">
        <v>891</v>
      </c>
      <c r="AA780" s="295" t="s">
        <v>891</v>
      </c>
      <c r="AB780" s="296">
        <v>0</v>
      </c>
      <c r="AC780" s="296"/>
      <c r="AD780" s="297" t="s">
        <v>891</v>
      </c>
      <c r="AE780" s="298" t="s">
        <v>891</v>
      </c>
      <c r="AF780" s="288">
        <v>3548</v>
      </c>
      <c r="AG780" s="291" t="s">
        <v>891</v>
      </c>
      <c r="AH780" s="291">
        <v>43038</v>
      </c>
      <c r="AI780" s="291">
        <v>44938</v>
      </c>
      <c r="AJ780" s="291" t="s">
        <v>891</v>
      </c>
      <c r="AK780" s="283"/>
    </row>
    <row r="781" spans="1:37" hidden="1" x14ac:dyDescent="0.3">
      <c r="A781" s="282">
        <v>133819</v>
      </c>
      <c r="B781" s="283" t="s">
        <v>1864</v>
      </c>
      <c r="C781" s="146" t="s">
        <v>264</v>
      </c>
      <c r="D781" s="284">
        <v>1.67</v>
      </c>
      <c r="E781" s="283"/>
      <c r="F781" s="283"/>
      <c r="G781" s="283" t="s">
        <v>891</v>
      </c>
      <c r="H781" s="285">
        <v>0</v>
      </c>
      <c r="I781" s="24">
        <v>103003</v>
      </c>
      <c r="J781" s="286">
        <v>1.67</v>
      </c>
      <c r="K781" s="285">
        <v>379</v>
      </c>
      <c r="L781" s="287">
        <v>0</v>
      </c>
      <c r="M781" s="288">
        <v>356</v>
      </c>
      <c r="N781" s="286">
        <v>594.52</v>
      </c>
      <c r="O781" s="289" t="s">
        <v>890</v>
      </c>
      <c r="P781" s="288">
        <v>0</v>
      </c>
      <c r="Q781" s="290">
        <v>0</v>
      </c>
      <c r="R781" s="291" t="s">
        <v>891</v>
      </c>
      <c r="S781" s="283" t="s">
        <v>1009</v>
      </c>
      <c r="T781" s="44">
        <v>1</v>
      </c>
      <c r="U781" s="292">
        <v>61</v>
      </c>
      <c r="V781" s="293">
        <v>11</v>
      </c>
      <c r="W781" s="294" t="s">
        <v>891</v>
      </c>
      <c r="X781" s="295" t="s">
        <v>891</v>
      </c>
      <c r="Y781" s="296">
        <v>0</v>
      </c>
      <c r="Z781" s="296">
        <v>9616</v>
      </c>
      <c r="AA781" s="295">
        <v>2023</v>
      </c>
      <c r="AB781" s="296">
        <v>400</v>
      </c>
      <c r="AC781" s="296">
        <v>400</v>
      </c>
      <c r="AD781" s="297" t="s">
        <v>2045</v>
      </c>
      <c r="AE781" s="298">
        <v>45162</v>
      </c>
      <c r="AF781" s="288">
        <v>168</v>
      </c>
      <c r="AG781" s="291">
        <v>43427</v>
      </c>
      <c r="AH781" s="291">
        <v>43052</v>
      </c>
      <c r="AI781" s="291">
        <v>45145</v>
      </c>
      <c r="AJ781" s="291" t="s">
        <v>891</v>
      </c>
      <c r="AK781" s="283"/>
    </row>
    <row r="782" spans="1:37" hidden="1" x14ac:dyDescent="0.3">
      <c r="A782" s="282">
        <v>133843</v>
      </c>
      <c r="B782" s="283" t="s">
        <v>1865</v>
      </c>
      <c r="C782" s="146" t="s">
        <v>381</v>
      </c>
      <c r="D782" s="284">
        <v>0.69</v>
      </c>
      <c r="E782" s="283"/>
      <c r="F782" s="283"/>
      <c r="G782" s="283" t="s">
        <v>891</v>
      </c>
      <c r="H782" s="285">
        <v>940</v>
      </c>
      <c r="I782" s="24">
        <v>103003</v>
      </c>
      <c r="J782" s="286">
        <v>0.69</v>
      </c>
      <c r="K782" s="285">
        <v>10939</v>
      </c>
      <c r="L782" s="287">
        <v>0.62042928426221722</v>
      </c>
      <c r="M782" s="288">
        <v>24131.439999999999</v>
      </c>
      <c r="N782" s="286">
        <v>16650.693599999999</v>
      </c>
      <c r="O782" s="289" t="s">
        <v>890</v>
      </c>
      <c r="P782" s="288">
        <v>0</v>
      </c>
      <c r="Q782" s="290">
        <v>0</v>
      </c>
      <c r="R782" s="291" t="s">
        <v>891</v>
      </c>
      <c r="S782" s="283" t="s">
        <v>949</v>
      </c>
      <c r="T782" s="44">
        <v>1</v>
      </c>
      <c r="U782" s="292">
        <v>57</v>
      </c>
      <c r="V782" s="293">
        <v>16</v>
      </c>
      <c r="W782" s="294">
        <v>6985</v>
      </c>
      <c r="X782" s="295">
        <v>2023</v>
      </c>
      <c r="Y782" s="296">
        <v>2200</v>
      </c>
      <c r="Z782" s="296" t="s">
        <v>891</v>
      </c>
      <c r="AA782" s="295" t="s">
        <v>891</v>
      </c>
      <c r="AB782" s="296">
        <v>0</v>
      </c>
      <c r="AC782" s="296"/>
      <c r="AD782" s="297" t="s">
        <v>891</v>
      </c>
      <c r="AE782" s="298" t="s">
        <v>891</v>
      </c>
      <c r="AF782" s="288">
        <v>6060</v>
      </c>
      <c r="AG782" s="291">
        <v>44973</v>
      </c>
      <c r="AH782" s="291">
        <v>43074</v>
      </c>
      <c r="AI782" s="291">
        <v>44959</v>
      </c>
      <c r="AJ782" s="291" t="s">
        <v>891</v>
      </c>
      <c r="AK782" s="283"/>
    </row>
    <row r="783" spans="1:37" hidden="1" x14ac:dyDescent="0.3">
      <c r="A783" s="282">
        <v>133844</v>
      </c>
      <c r="B783" s="283" t="s">
        <v>1866</v>
      </c>
      <c r="C783" s="146" t="s">
        <v>381</v>
      </c>
      <c r="D783" s="284">
        <v>0.69</v>
      </c>
      <c r="E783" s="283"/>
      <c r="F783" s="283"/>
      <c r="G783" s="283" t="s">
        <v>891</v>
      </c>
      <c r="H783" s="285">
        <v>0</v>
      </c>
      <c r="I783" s="24">
        <v>103003</v>
      </c>
      <c r="J783" s="286">
        <v>0.69</v>
      </c>
      <c r="K783" s="285">
        <v>11806</v>
      </c>
      <c r="L783" s="287">
        <v>0</v>
      </c>
      <c r="M783" s="288">
        <v>24836.06</v>
      </c>
      <c r="N783" s="286">
        <v>17136.881399999998</v>
      </c>
      <c r="O783" s="289" t="s">
        <v>890</v>
      </c>
      <c r="P783" s="288">
        <v>0</v>
      </c>
      <c r="Q783" s="290">
        <v>0</v>
      </c>
      <c r="R783" s="291" t="s">
        <v>891</v>
      </c>
      <c r="S783" s="283" t="s">
        <v>949</v>
      </c>
      <c r="T783" s="44">
        <v>1</v>
      </c>
      <c r="U783" s="292">
        <v>57</v>
      </c>
      <c r="V783" s="293">
        <v>16</v>
      </c>
      <c r="W783" s="294">
        <v>6985</v>
      </c>
      <c r="X783" s="295">
        <v>2023</v>
      </c>
      <c r="Y783" s="296">
        <v>4300</v>
      </c>
      <c r="Z783" s="296" t="s">
        <v>891</v>
      </c>
      <c r="AA783" s="295" t="s">
        <v>891</v>
      </c>
      <c r="AB783" s="296">
        <v>0</v>
      </c>
      <c r="AC783" s="296"/>
      <c r="AD783" s="297" t="s">
        <v>891</v>
      </c>
      <c r="AE783" s="298" t="s">
        <v>891</v>
      </c>
      <c r="AF783" s="288">
        <v>6474</v>
      </c>
      <c r="AG783" s="291">
        <v>44973</v>
      </c>
      <c r="AH783" s="291">
        <v>43074</v>
      </c>
      <c r="AI783" s="291">
        <v>44959</v>
      </c>
      <c r="AJ783" s="291" t="s">
        <v>891</v>
      </c>
      <c r="AK783" s="283"/>
    </row>
    <row r="784" spans="1:37" hidden="1" x14ac:dyDescent="0.3">
      <c r="A784" s="282">
        <v>133845</v>
      </c>
      <c r="B784" s="283" t="s">
        <v>1867</v>
      </c>
      <c r="C784" s="146" t="s">
        <v>381</v>
      </c>
      <c r="D784" s="284">
        <v>0.69</v>
      </c>
      <c r="E784" s="283"/>
      <c r="F784" s="283"/>
      <c r="G784" s="283" t="s">
        <v>891</v>
      </c>
      <c r="H784" s="285">
        <v>3126</v>
      </c>
      <c r="I784" s="24">
        <v>103003</v>
      </c>
      <c r="J784" s="286">
        <v>0.69</v>
      </c>
      <c r="K784" s="285">
        <v>10368</v>
      </c>
      <c r="L784" s="287">
        <v>2.1889529998319421</v>
      </c>
      <c r="M784" s="288">
        <v>21579.439999999999</v>
      </c>
      <c r="N784" s="286">
        <v>14889.813599999999</v>
      </c>
      <c r="O784" s="289" t="s">
        <v>890</v>
      </c>
      <c r="P784" s="288">
        <v>0</v>
      </c>
      <c r="Q784" s="290">
        <v>0</v>
      </c>
      <c r="R784" s="291" t="s">
        <v>891</v>
      </c>
      <c r="S784" s="283" t="s">
        <v>949</v>
      </c>
      <c r="T784" s="44">
        <v>1</v>
      </c>
      <c r="U784" s="292">
        <v>57</v>
      </c>
      <c r="V784" s="293">
        <v>16</v>
      </c>
      <c r="W784" s="294">
        <v>6216</v>
      </c>
      <c r="X784" s="295">
        <v>2023</v>
      </c>
      <c r="Y784" s="296">
        <v>1000</v>
      </c>
      <c r="Z784" s="296" t="s">
        <v>891</v>
      </c>
      <c r="AA784" s="295" t="s">
        <v>891</v>
      </c>
      <c r="AB784" s="296">
        <v>0</v>
      </c>
      <c r="AC784" s="296"/>
      <c r="AD784" s="297" t="s">
        <v>891</v>
      </c>
      <c r="AE784" s="298" t="s">
        <v>891</v>
      </c>
      <c r="AF784" s="288">
        <v>5712</v>
      </c>
      <c r="AG784" s="291">
        <v>44973</v>
      </c>
      <c r="AH784" s="291">
        <v>43074</v>
      </c>
      <c r="AI784" s="291">
        <v>44959</v>
      </c>
      <c r="AJ784" s="291" t="s">
        <v>891</v>
      </c>
      <c r="AK784" s="283"/>
    </row>
    <row r="785" spans="1:37" hidden="1" x14ac:dyDescent="0.3">
      <c r="A785" s="282">
        <v>133846</v>
      </c>
      <c r="B785" s="283" t="s">
        <v>1868</v>
      </c>
      <c r="C785" s="146" t="s">
        <v>381</v>
      </c>
      <c r="D785" s="284">
        <v>0.53</v>
      </c>
      <c r="E785" s="283"/>
      <c r="F785" s="283"/>
      <c r="G785" s="283" t="s">
        <v>891</v>
      </c>
      <c r="H785" s="285">
        <v>0</v>
      </c>
      <c r="I785" s="24">
        <v>103003</v>
      </c>
      <c r="J785" s="286">
        <v>0.53</v>
      </c>
      <c r="K785" s="285">
        <v>8799</v>
      </c>
      <c r="L785" s="287">
        <v>0</v>
      </c>
      <c r="M785" s="288">
        <v>17150.939999999999</v>
      </c>
      <c r="N785" s="286">
        <v>9089.9982</v>
      </c>
      <c r="O785" s="289" t="s">
        <v>890</v>
      </c>
      <c r="P785" s="288">
        <v>0</v>
      </c>
      <c r="Q785" s="290">
        <v>0</v>
      </c>
      <c r="R785" s="291" t="s">
        <v>891</v>
      </c>
      <c r="S785" s="283" t="s">
        <v>949</v>
      </c>
      <c r="T785" s="44">
        <v>1</v>
      </c>
      <c r="U785" s="292">
        <v>57</v>
      </c>
      <c r="V785" s="293">
        <v>16</v>
      </c>
      <c r="W785" s="294">
        <v>6984</v>
      </c>
      <c r="X785" s="295">
        <v>2023</v>
      </c>
      <c r="Y785" s="296">
        <v>4500</v>
      </c>
      <c r="Z785" s="296" t="s">
        <v>891</v>
      </c>
      <c r="AA785" s="295" t="s">
        <v>891</v>
      </c>
      <c r="AB785" s="296">
        <v>0</v>
      </c>
      <c r="AC785" s="296"/>
      <c r="AD785" s="297" t="s">
        <v>891</v>
      </c>
      <c r="AE785" s="298" t="s">
        <v>891</v>
      </c>
      <c r="AF785" s="288">
        <v>4812</v>
      </c>
      <c r="AG785" s="291">
        <v>44441</v>
      </c>
      <c r="AH785" s="291">
        <v>43074</v>
      </c>
      <c r="AI785" s="291">
        <v>44412</v>
      </c>
      <c r="AJ785" s="291" t="s">
        <v>891</v>
      </c>
      <c r="AK785" s="283"/>
    </row>
    <row r="786" spans="1:37" hidden="1" x14ac:dyDescent="0.3">
      <c r="A786" s="282">
        <v>133847</v>
      </c>
      <c r="B786" s="283" t="s">
        <v>1869</v>
      </c>
      <c r="C786" s="146" t="s">
        <v>381</v>
      </c>
      <c r="D786" s="284">
        <v>0.69</v>
      </c>
      <c r="E786" s="283"/>
      <c r="F786" s="283"/>
      <c r="G786" s="283" t="s">
        <v>891</v>
      </c>
      <c r="H786" s="285">
        <v>0</v>
      </c>
      <c r="I786" s="24">
        <v>103003</v>
      </c>
      <c r="J786" s="286">
        <v>0.69</v>
      </c>
      <c r="K786" s="285">
        <v>12096</v>
      </c>
      <c r="L786" s="287">
        <v>0</v>
      </c>
      <c r="M786" s="288">
        <v>18111.939999999999</v>
      </c>
      <c r="N786" s="286">
        <v>12497.238600000001</v>
      </c>
      <c r="O786" s="289" t="s">
        <v>890</v>
      </c>
      <c r="P786" s="288">
        <v>0</v>
      </c>
      <c r="Q786" s="290">
        <v>0</v>
      </c>
      <c r="R786" s="291" t="s">
        <v>891</v>
      </c>
      <c r="S786" s="283" t="s">
        <v>949</v>
      </c>
      <c r="T786" s="44">
        <v>1</v>
      </c>
      <c r="U786" s="292">
        <v>57</v>
      </c>
      <c r="V786" s="293">
        <v>16</v>
      </c>
      <c r="W786" s="294">
        <v>6984</v>
      </c>
      <c r="X786" s="295">
        <v>2023</v>
      </c>
      <c r="Y786" s="296">
        <v>6500</v>
      </c>
      <c r="Z786" s="296" t="s">
        <v>891</v>
      </c>
      <c r="AA786" s="295" t="s">
        <v>891</v>
      </c>
      <c r="AB786" s="296">
        <v>0</v>
      </c>
      <c r="AC786" s="296"/>
      <c r="AD786" s="297" t="s">
        <v>891</v>
      </c>
      <c r="AE786" s="298" t="s">
        <v>891</v>
      </c>
      <c r="AF786" s="288">
        <v>5470</v>
      </c>
      <c r="AG786" s="291">
        <v>44970</v>
      </c>
      <c r="AH786" s="291">
        <v>43074</v>
      </c>
      <c r="AI786" s="291">
        <v>44910</v>
      </c>
      <c r="AJ786" s="291" t="s">
        <v>891</v>
      </c>
      <c r="AK786" s="283"/>
    </row>
    <row r="787" spans="1:37" hidden="1" x14ac:dyDescent="0.3">
      <c r="A787" s="282">
        <v>133848</v>
      </c>
      <c r="B787" s="283" t="s">
        <v>1870</v>
      </c>
      <c r="C787" s="146" t="s">
        <v>381</v>
      </c>
      <c r="D787" s="284">
        <v>0.53</v>
      </c>
      <c r="E787" s="283"/>
      <c r="F787" s="283"/>
      <c r="G787" s="283" t="s">
        <v>891</v>
      </c>
      <c r="H787" s="285">
        <v>0</v>
      </c>
      <c r="I787" s="24">
        <v>103003</v>
      </c>
      <c r="J787" s="286">
        <v>0.53</v>
      </c>
      <c r="K787" s="285">
        <v>9179</v>
      </c>
      <c r="L787" s="287">
        <v>0</v>
      </c>
      <c r="M787" s="288">
        <v>14361.94</v>
      </c>
      <c r="N787" s="286">
        <v>7611.8281999999999</v>
      </c>
      <c r="O787" s="289" t="s">
        <v>890</v>
      </c>
      <c r="P787" s="288">
        <v>0</v>
      </c>
      <c r="Q787" s="290">
        <v>0</v>
      </c>
      <c r="R787" s="291" t="s">
        <v>891</v>
      </c>
      <c r="S787" s="283" t="s">
        <v>949</v>
      </c>
      <c r="T787" s="44">
        <v>1</v>
      </c>
      <c r="U787" s="292">
        <v>57</v>
      </c>
      <c r="V787" s="293">
        <v>16</v>
      </c>
      <c r="W787" s="294">
        <v>6984</v>
      </c>
      <c r="X787" s="295">
        <v>2023</v>
      </c>
      <c r="Y787" s="296">
        <v>6200</v>
      </c>
      <c r="Z787" s="296" t="s">
        <v>891</v>
      </c>
      <c r="AA787" s="295" t="s">
        <v>891</v>
      </c>
      <c r="AB787" s="296">
        <v>0</v>
      </c>
      <c r="AC787" s="296"/>
      <c r="AD787" s="297" t="s">
        <v>891</v>
      </c>
      <c r="AE787" s="298" t="s">
        <v>891</v>
      </c>
      <c r="AF787" s="288">
        <v>4570</v>
      </c>
      <c r="AG787" s="291">
        <v>44441</v>
      </c>
      <c r="AH787" s="291">
        <v>43074</v>
      </c>
      <c r="AI787" s="291">
        <v>44412</v>
      </c>
      <c r="AJ787" s="291" t="s">
        <v>891</v>
      </c>
      <c r="AK787" s="283"/>
    </row>
    <row r="788" spans="1:37" hidden="1" x14ac:dyDescent="0.3">
      <c r="A788" s="282">
        <v>133849</v>
      </c>
      <c r="B788" s="283" t="s">
        <v>1871</v>
      </c>
      <c r="C788" s="146" t="s">
        <v>381</v>
      </c>
      <c r="D788" s="284">
        <v>0.69</v>
      </c>
      <c r="E788" s="283"/>
      <c r="F788" s="283"/>
      <c r="G788" s="283" t="s">
        <v>891</v>
      </c>
      <c r="H788" s="285">
        <v>2711</v>
      </c>
      <c r="I788" s="24">
        <v>103003</v>
      </c>
      <c r="J788" s="286">
        <v>0.69</v>
      </c>
      <c r="K788" s="285">
        <v>10729</v>
      </c>
      <c r="L788" s="287">
        <v>1.8234403901126621</v>
      </c>
      <c r="M788" s="288">
        <v>21550.5</v>
      </c>
      <c r="N788" s="286">
        <v>14869.844999999999</v>
      </c>
      <c r="O788" s="289" t="s">
        <v>890</v>
      </c>
      <c r="P788" s="288">
        <v>0</v>
      </c>
      <c r="Q788" s="290">
        <v>0</v>
      </c>
      <c r="R788" s="291" t="s">
        <v>891</v>
      </c>
      <c r="S788" s="283" t="s">
        <v>949</v>
      </c>
      <c r="T788" s="44">
        <v>1</v>
      </c>
      <c r="U788" s="292">
        <v>57</v>
      </c>
      <c r="V788" s="293">
        <v>16</v>
      </c>
      <c r="W788" s="294">
        <v>6217</v>
      </c>
      <c r="X788" s="295">
        <v>2023</v>
      </c>
      <c r="Y788" s="296">
        <v>2500</v>
      </c>
      <c r="Z788" s="296" t="s">
        <v>891</v>
      </c>
      <c r="AA788" s="295" t="s">
        <v>891</v>
      </c>
      <c r="AB788" s="296">
        <v>0</v>
      </c>
      <c r="AC788" s="296"/>
      <c r="AD788" s="297" t="s">
        <v>891</v>
      </c>
      <c r="AE788" s="298" t="s">
        <v>891</v>
      </c>
      <c r="AF788" s="288">
        <v>5948</v>
      </c>
      <c r="AG788" s="291">
        <v>44973</v>
      </c>
      <c r="AH788" s="291">
        <v>43074</v>
      </c>
      <c r="AI788" s="291">
        <v>44959</v>
      </c>
      <c r="AJ788" s="291" t="s">
        <v>891</v>
      </c>
      <c r="AK788" s="283"/>
    </row>
    <row r="789" spans="1:37" hidden="1" x14ac:dyDescent="0.3">
      <c r="A789" s="282">
        <v>133850</v>
      </c>
      <c r="B789" s="283" t="s">
        <v>1872</v>
      </c>
      <c r="C789" s="146" t="s">
        <v>381</v>
      </c>
      <c r="D789" s="284">
        <v>0.69</v>
      </c>
      <c r="E789" s="283"/>
      <c r="F789" s="283"/>
      <c r="G789" s="283" t="s">
        <v>891</v>
      </c>
      <c r="H789" s="285">
        <v>0</v>
      </c>
      <c r="I789" s="24">
        <v>103003</v>
      </c>
      <c r="J789" s="286">
        <v>0.69</v>
      </c>
      <c r="K789" s="285">
        <v>10601</v>
      </c>
      <c r="L789" s="287">
        <v>0</v>
      </c>
      <c r="M789" s="288">
        <v>18936.060000000001</v>
      </c>
      <c r="N789" s="286">
        <v>13065.8814</v>
      </c>
      <c r="O789" s="289" t="s">
        <v>890</v>
      </c>
      <c r="P789" s="288">
        <v>0</v>
      </c>
      <c r="Q789" s="290">
        <v>0</v>
      </c>
      <c r="R789" s="291" t="s">
        <v>891</v>
      </c>
      <c r="S789" s="283" t="s">
        <v>949</v>
      </c>
      <c r="T789" s="44">
        <v>1</v>
      </c>
      <c r="U789" s="292">
        <v>57</v>
      </c>
      <c r="V789" s="293">
        <v>16</v>
      </c>
      <c r="W789" s="294">
        <v>6985</v>
      </c>
      <c r="X789" s="295">
        <v>2023</v>
      </c>
      <c r="Y789" s="296">
        <v>5700</v>
      </c>
      <c r="Z789" s="296" t="s">
        <v>891</v>
      </c>
      <c r="AA789" s="295" t="s">
        <v>891</v>
      </c>
      <c r="AB789" s="296">
        <v>0</v>
      </c>
      <c r="AC789" s="296"/>
      <c r="AD789" s="297" t="s">
        <v>891</v>
      </c>
      <c r="AE789" s="298" t="s">
        <v>891</v>
      </c>
      <c r="AF789" s="288">
        <v>5474</v>
      </c>
      <c r="AG789" s="291">
        <v>44928</v>
      </c>
      <c r="AH789" s="291">
        <v>43074</v>
      </c>
      <c r="AI789" s="291">
        <v>44910</v>
      </c>
      <c r="AJ789" s="291" t="s">
        <v>891</v>
      </c>
      <c r="AK789" s="283"/>
    </row>
    <row r="790" spans="1:37" hidden="1" x14ac:dyDescent="0.3">
      <c r="A790" s="282">
        <v>133953</v>
      </c>
      <c r="B790" s="283" t="s">
        <v>847</v>
      </c>
      <c r="C790" s="146" t="s">
        <v>848</v>
      </c>
      <c r="D790" s="284">
        <v>7.62</v>
      </c>
      <c r="E790" s="283"/>
      <c r="F790" s="283"/>
      <c r="G790" s="283" t="s">
        <v>891</v>
      </c>
      <c r="H790" s="285">
        <v>0</v>
      </c>
      <c r="I790" s="24">
        <v>103003</v>
      </c>
      <c r="J790" s="286">
        <v>7.62</v>
      </c>
      <c r="K790" s="285"/>
      <c r="L790" s="287">
        <v>0</v>
      </c>
      <c r="M790" s="288">
        <v>18823.5</v>
      </c>
      <c r="N790" s="286">
        <v>143435.07</v>
      </c>
      <c r="O790" s="289" t="s">
        <v>890</v>
      </c>
      <c r="P790" s="288">
        <v>0</v>
      </c>
      <c r="Q790" s="290">
        <v>0</v>
      </c>
      <c r="R790" s="291" t="s">
        <v>891</v>
      </c>
      <c r="S790" s="283" t="s">
        <v>939</v>
      </c>
      <c r="T790" s="44">
        <v>1</v>
      </c>
      <c r="U790" s="292">
        <v>45</v>
      </c>
      <c r="V790" s="293">
        <v>9</v>
      </c>
      <c r="W790" s="294" t="s">
        <v>891</v>
      </c>
      <c r="X790" s="295" t="s">
        <v>891</v>
      </c>
      <c r="Y790" s="296">
        <v>0</v>
      </c>
      <c r="Z790" s="296" t="s">
        <v>891</v>
      </c>
      <c r="AA790" s="295" t="s">
        <v>891</v>
      </c>
      <c r="AB790" s="296">
        <v>0</v>
      </c>
      <c r="AC790" s="296"/>
      <c r="AD790" s="297" t="s">
        <v>891</v>
      </c>
      <c r="AE790" s="298" t="s">
        <v>891</v>
      </c>
      <c r="AF790" s="288">
        <v>4184</v>
      </c>
      <c r="AG790" s="291">
        <v>43514</v>
      </c>
      <c r="AH790" s="291">
        <v>43104</v>
      </c>
      <c r="AI790" s="291">
        <v>44938</v>
      </c>
      <c r="AJ790" s="291" t="s">
        <v>891</v>
      </c>
      <c r="AK790" s="283"/>
    </row>
    <row r="791" spans="1:37" hidden="1" x14ac:dyDescent="0.3">
      <c r="A791" s="282">
        <v>134246</v>
      </c>
      <c r="B791" s="283" t="s">
        <v>1873</v>
      </c>
      <c r="C791" s="146" t="s">
        <v>1874</v>
      </c>
      <c r="D791" s="284">
        <v>122.53</v>
      </c>
      <c r="E791" s="283"/>
      <c r="F791" s="283"/>
      <c r="G791" s="283" t="s">
        <v>891</v>
      </c>
      <c r="H791" s="285">
        <v>77.53</v>
      </c>
      <c r="I791" s="24">
        <v>103003</v>
      </c>
      <c r="J791" s="286">
        <v>123.99997999999999</v>
      </c>
      <c r="K791" s="285">
        <v>726.94</v>
      </c>
      <c r="L791" s="287">
        <v>0.77367528190799328</v>
      </c>
      <c r="M791" s="288">
        <v>1726.25</v>
      </c>
      <c r="N791" s="286">
        <v>211517.41250000001</v>
      </c>
      <c r="O791" s="289" t="s">
        <v>890</v>
      </c>
      <c r="P791" s="288">
        <v>0</v>
      </c>
      <c r="Q791" s="290">
        <v>0</v>
      </c>
      <c r="R791" s="291" t="s">
        <v>891</v>
      </c>
      <c r="S791" s="283" t="s">
        <v>1875</v>
      </c>
      <c r="T791" s="44">
        <v>1</v>
      </c>
      <c r="U791" s="292">
        <v>51</v>
      </c>
      <c r="V791" s="293">
        <v>2</v>
      </c>
      <c r="W791" s="294" t="s">
        <v>891</v>
      </c>
      <c r="X791" s="295" t="s">
        <v>891</v>
      </c>
      <c r="Y791" s="296">
        <v>0</v>
      </c>
      <c r="Z791" s="296" t="s">
        <v>891</v>
      </c>
      <c r="AA791" s="295" t="s">
        <v>891</v>
      </c>
      <c r="AB791" s="296">
        <v>0</v>
      </c>
      <c r="AC791" s="296"/>
      <c r="AD791" s="297" t="s">
        <v>891</v>
      </c>
      <c r="AE791" s="298" t="s">
        <v>891</v>
      </c>
      <c r="AF791" s="288">
        <v>400</v>
      </c>
      <c r="AG791" s="291">
        <v>45147</v>
      </c>
      <c r="AH791" s="291">
        <v>43138</v>
      </c>
      <c r="AI791" s="291">
        <v>45075</v>
      </c>
      <c r="AJ791" s="291" t="s">
        <v>891</v>
      </c>
      <c r="AK791" s="283"/>
    </row>
    <row r="792" spans="1:37" hidden="1" x14ac:dyDescent="0.3">
      <c r="A792" s="282">
        <v>134247</v>
      </c>
      <c r="B792" s="283" t="s">
        <v>1876</v>
      </c>
      <c r="C792" s="146" t="s">
        <v>1874</v>
      </c>
      <c r="D792" s="284">
        <v>109.73</v>
      </c>
      <c r="E792" s="283"/>
      <c r="F792" s="283"/>
      <c r="G792" s="283" t="s">
        <v>891</v>
      </c>
      <c r="H792" s="285">
        <v>82.39</v>
      </c>
      <c r="I792" s="24">
        <v>103003</v>
      </c>
      <c r="J792" s="286">
        <v>141.31585999999999</v>
      </c>
      <c r="K792" s="285">
        <v>338</v>
      </c>
      <c r="L792" s="287">
        <v>2.0742698892245723</v>
      </c>
      <c r="M792" s="288">
        <v>570.890048299</v>
      </c>
      <c r="N792" s="286">
        <v>62643.764999849271</v>
      </c>
      <c r="O792" s="289" t="s">
        <v>890</v>
      </c>
      <c r="P792" s="288">
        <v>0</v>
      </c>
      <c r="Q792" s="290">
        <v>0</v>
      </c>
      <c r="R792" s="291" t="s">
        <v>891</v>
      </c>
      <c r="S792" s="283" t="s">
        <v>1875</v>
      </c>
      <c r="T792" s="44">
        <v>1</v>
      </c>
      <c r="U792" s="292">
        <v>51</v>
      </c>
      <c r="V792" s="293">
        <v>2</v>
      </c>
      <c r="W792" s="294" t="s">
        <v>891</v>
      </c>
      <c r="X792" s="295" t="s">
        <v>891</v>
      </c>
      <c r="Y792" s="296">
        <v>0</v>
      </c>
      <c r="Z792" s="296">
        <v>4827</v>
      </c>
      <c r="AA792" s="295">
        <v>2023</v>
      </c>
      <c r="AB792" s="296">
        <v>61.679951701</v>
      </c>
      <c r="AC792" s="296">
        <v>200</v>
      </c>
      <c r="AD792" s="297" t="s">
        <v>2060</v>
      </c>
      <c r="AE792" s="298">
        <v>45072</v>
      </c>
      <c r="AF792" s="288">
        <v>158</v>
      </c>
      <c r="AG792" s="291">
        <v>45098</v>
      </c>
      <c r="AH792" s="291">
        <v>43138</v>
      </c>
      <c r="AI792" s="291">
        <v>45072</v>
      </c>
      <c r="AJ792" s="291" t="s">
        <v>891</v>
      </c>
      <c r="AK792" s="283"/>
    </row>
    <row r="793" spans="1:37" hidden="1" x14ac:dyDescent="0.3">
      <c r="A793" s="282">
        <v>134373</v>
      </c>
      <c r="B793" s="283" t="s">
        <v>1877</v>
      </c>
      <c r="C793" s="146" t="s">
        <v>31</v>
      </c>
      <c r="D793" s="284">
        <v>18.88</v>
      </c>
      <c r="E793" s="283"/>
      <c r="F793" s="283"/>
      <c r="G793" s="283" t="s">
        <v>891</v>
      </c>
      <c r="H793" s="285">
        <v>0</v>
      </c>
      <c r="I793" s="24">
        <v>103003</v>
      </c>
      <c r="J793" s="286">
        <v>18.88</v>
      </c>
      <c r="K793" s="285">
        <v>4505</v>
      </c>
      <c r="L793" s="287">
        <v>0</v>
      </c>
      <c r="M793" s="288">
        <v>6858.06</v>
      </c>
      <c r="N793" s="286">
        <v>129480.1728</v>
      </c>
      <c r="O793" s="289" t="s">
        <v>890</v>
      </c>
      <c r="P793" s="288">
        <v>0</v>
      </c>
      <c r="Q793" s="290">
        <v>0</v>
      </c>
      <c r="R793" s="291" t="s">
        <v>891</v>
      </c>
      <c r="S793" s="283" t="s">
        <v>1878</v>
      </c>
      <c r="T793" s="44">
        <v>1</v>
      </c>
      <c r="U793" s="292">
        <v>55</v>
      </c>
      <c r="V793" s="293">
        <v>66</v>
      </c>
      <c r="W793" s="294">
        <v>2376</v>
      </c>
      <c r="X793" s="295">
        <v>2023</v>
      </c>
      <c r="Y793" s="296">
        <v>3000</v>
      </c>
      <c r="Z793" s="296" t="s">
        <v>891</v>
      </c>
      <c r="AA793" s="295" t="s">
        <v>891</v>
      </c>
      <c r="AB793" s="296">
        <v>0</v>
      </c>
      <c r="AC793" s="296"/>
      <c r="AD793" s="297" t="s">
        <v>891</v>
      </c>
      <c r="AE793" s="298" t="s">
        <v>891</v>
      </c>
      <c r="AF793" s="288">
        <v>2190</v>
      </c>
      <c r="AG793" s="291">
        <v>44522</v>
      </c>
      <c r="AH793" s="291">
        <v>43154</v>
      </c>
      <c r="AI793" s="291">
        <v>44917</v>
      </c>
      <c r="AJ793" s="291" t="s">
        <v>891</v>
      </c>
      <c r="AK793" s="283"/>
    </row>
    <row r="794" spans="1:37" hidden="1" x14ac:dyDescent="0.3">
      <c r="A794" s="282">
        <v>134544</v>
      </c>
      <c r="B794" s="283" t="s">
        <v>1879</v>
      </c>
      <c r="C794" s="146" t="s">
        <v>561</v>
      </c>
      <c r="D794" s="284">
        <v>19.68</v>
      </c>
      <c r="E794" s="283"/>
      <c r="F794" s="283"/>
      <c r="G794" s="283" t="s">
        <v>891</v>
      </c>
      <c r="H794" s="285">
        <v>745.3</v>
      </c>
      <c r="I794" s="24">
        <v>103003</v>
      </c>
      <c r="J794" s="286">
        <v>19.68</v>
      </c>
      <c r="K794" s="285">
        <v>965</v>
      </c>
      <c r="L794" s="287">
        <v>8.666279069767441</v>
      </c>
      <c r="M794" s="288">
        <v>0</v>
      </c>
      <c r="N794" s="286">
        <v>0</v>
      </c>
      <c r="O794" s="289" t="s">
        <v>890</v>
      </c>
      <c r="P794" s="288">
        <v>0</v>
      </c>
      <c r="Q794" s="290">
        <v>0</v>
      </c>
      <c r="R794" s="291" t="s">
        <v>891</v>
      </c>
      <c r="S794" s="283" t="s">
        <v>1736</v>
      </c>
      <c r="T794" s="44">
        <v>1</v>
      </c>
      <c r="U794" s="292">
        <v>51</v>
      </c>
      <c r="V794" s="293">
        <v>21</v>
      </c>
      <c r="W794" s="294" t="s">
        <v>891</v>
      </c>
      <c r="X794" s="295" t="s">
        <v>891</v>
      </c>
      <c r="Y794" s="296">
        <v>0</v>
      </c>
      <c r="Z794" s="296">
        <v>10511</v>
      </c>
      <c r="AA794" s="295">
        <v>2023</v>
      </c>
      <c r="AB794" s="296">
        <v>2000</v>
      </c>
      <c r="AC794" s="296">
        <v>2000</v>
      </c>
      <c r="AD794" s="297" t="s">
        <v>2053</v>
      </c>
      <c r="AE794" s="298">
        <v>45197</v>
      </c>
      <c r="AF794" s="288">
        <v>344</v>
      </c>
      <c r="AG794" s="291">
        <v>44365</v>
      </c>
      <c r="AH794" s="291">
        <v>43172</v>
      </c>
      <c r="AI794" s="291">
        <v>45160</v>
      </c>
      <c r="AJ794" s="291" t="s">
        <v>891</v>
      </c>
      <c r="AK794" s="283"/>
    </row>
    <row r="795" spans="1:37" hidden="1" x14ac:dyDescent="0.3">
      <c r="A795" s="282">
        <v>134545</v>
      </c>
      <c r="B795" s="283" t="s">
        <v>1880</v>
      </c>
      <c r="C795" s="146" t="s">
        <v>561</v>
      </c>
      <c r="D795" s="284">
        <v>32</v>
      </c>
      <c r="E795" s="283"/>
      <c r="F795" s="283"/>
      <c r="G795" s="283" t="s">
        <v>891</v>
      </c>
      <c r="H795" s="285">
        <v>894.81</v>
      </c>
      <c r="I795" s="24">
        <v>103003</v>
      </c>
      <c r="J795" s="286">
        <v>32</v>
      </c>
      <c r="K795" s="285">
        <v>43</v>
      </c>
      <c r="L795" s="287">
        <v>249.94692737430165</v>
      </c>
      <c r="M795" s="288">
        <v>0</v>
      </c>
      <c r="N795" s="286">
        <v>0</v>
      </c>
      <c r="O795" s="289" t="s">
        <v>890</v>
      </c>
      <c r="P795" s="288">
        <v>0</v>
      </c>
      <c r="Q795" s="290">
        <v>0</v>
      </c>
      <c r="R795" s="291" t="s">
        <v>891</v>
      </c>
      <c r="S795" s="283" t="s">
        <v>1314</v>
      </c>
      <c r="T795" s="44">
        <v>1</v>
      </c>
      <c r="U795" s="292">
        <v>51</v>
      </c>
      <c r="V795" s="293">
        <v>19</v>
      </c>
      <c r="W795" s="294" t="s">
        <v>891</v>
      </c>
      <c r="X795" s="295" t="s">
        <v>891</v>
      </c>
      <c r="Y795" s="296">
        <v>0</v>
      </c>
      <c r="Z795" s="296" t="s">
        <v>891</v>
      </c>
      <c r="AA795" s="295" t="s">
        <v>891</v>
      </c>
      <c r="AB795" s="296">
        <v>0</v>
      </c>
      <c r="AC795" s="296"/>
      <c r="AD795" s="297" t="s">
        <v>891</v>
      </c>
      <c r="AE795" s="298" t="s">
        <v>891</v>
      </c>
      <c r="AF795" s="288">
        <v>14</v>
      </c>
      <c r="AG795" s="291">
        <v>43731</v>
      </c>
      <c r="AH795" s="291">
        <v>43172</v>
      </c>
      <c r="AI795" s="291">
        <v>43720</v>
      </c>
      <c r="AJ795" s="291" t="s">
        <v>891</v>
      </c>
      <c r="AK795" s="283"/>
    </row>
    <row r="796" spans="1:37" hidden="1" x14ac:dyDescent="0.3">
      <c r="A796" s="282">
        <v>134546</v>
      </c>
      <c r="B796" s="283" t="s">
        <v>1881</v>
      </c>
      <c r="C796" s="146" t="s">
        <v>561</v>
      </c>
      <c r="D796" s="284">
        <v>45.2</v>
      </c>
      <c r="E796" s="283"/>
      <c r="F796" s="283"/>
      <c r="G796" s="283" t="s">
        <v>891</v>
      </c>
      <c r="H796" s="285">
        <v>585.5</v>
      </c>
      <c r="I796" s="24">
        <v>103003</v>
      </c>
      <c r="J796" s="286">
        <v>45.2</v>
      </c>
      <c r="K796" s="285">
        <v>477</v>
      </c>
      <c r="L796" s="287">
        <v>14.546583850931677</v>
      </c>
      <c r="M796" s="288">
        <v>0</v>
      </c>
      <c r="N796" s="286">
        <v>0</v>
      </c>
      <c r="O796" s="289" t="s">
        <v>890</v>
      </c>
      <c r="P796" s="288">
        <v>0</v>
      </c>
      <c r="Q796" s="290">
        <v>0</v>
      </c>
      <c r="R796" s="291" t="s">
        <v>891</v>
      </c>
      <c r="S796" s="283" t="s">
        <v>1314</v>
      </c>
      <c r="T796" s="44">
        <v>1</v>
      </c>
      <c r="U796" s="292">
        <v>51</v>
      </c>
      <c r="V796" s="293">
        <v>19</v>
      </c>
      <c r="W796" s="294" t="s">
        <v>891</v>
      </c>
      <c r="X796" s="295" t="s">
        <v>891</v>
      </c>
      <c r="Y796" s="296">
        <v>0</v>
      </c>
      <c r="Z796" s="296">
        <v>10513</v>
      </c>
      <c r="AA796" s="295">
        <v>2023</v>
      </c>
      <c r="AB796" s="296">
        <v>500</v>
      </c>
      <c r="AC796" s="296">
        <v>500</v>
      </c>
      <c r="AD796" s="297" t="s">
        <v>2051</v>
      </c>
      <c r="AE796" s="298">
        <v>45197</v>
      </c>
      <c r="AF796" s="288">
        <v>162</v>
      </c>
      <c r="AG796" s="291">
        <v>44722</v>
      </c>
      <c r="AH796" s="291">
        <v>43172</v>
      </c>
      <c r="AI796" s="291">
        <v>45160</v>
      </c>
      <c r="AJ796" s="291" t="s">
        <v>891</v>
      </c>
      <c r="AK796" s="283"/>
    </row>
    <row r="797" spans="1:37" hidden="1" x14ac:dyDescent="0.3">
      <c r="A797" s="282">
        <v>134547</v>
      </c>
      <c r="B797" s="283" t="s">
        <v>1882</v>
      </c>
      <c r="C797" s="146" t="s">
        <v>561</v>
      </c>
      <c r="D797" s="284">
        <v>45</v>
      </c>
      <c r="E797" s="283"/>
      <c r="F797" s="283"/>
      <c r="G797" s="283" t="s">
        <v>891</v>
      </c>
      <c r="H797" s="285">
        <v>703.44</v>
      </c>
      <c r="I797" s="24">
        <v>103003</v>
      </c>
      <c r="J797" s="286">
        <v>45</v>
      </c>
      <c r="K797" s="285">
        <v>698</v>
      </c>
      <c r="L797" s="287">
        <v>11.499754781755762</v>
      </c>
      <c r="M797" s="288">
        <v>0</v>
      </c>
      <c r="N797" s="286">
        <v>0</v>
      </c>
      <c r="O797" s="289" t="s">
        <v>890</v>
      </c>
      <c r="P797" s="288">
        <v>0</v>
      </c>
      <c r="Q797" s="290">
        <v>0</v>
      </c>
      <c r="R797" s="291" t="s">
        <v>891</v>
      </c>
      <c r="S797" s="283" t="s">
        <v>1314</v>
      </c>
      <c r="T797" s="44">
        <v>1</v>
      </c>
      <c r="U797" s="292">
        <v>51</v>
      </c>
      <c r="V797" s="293">
        <v>19</v>
      </c>
      <c r="W797" s="294" t="s">
        <v>891</v>
      </c>
      <c r="X797" s="295" t="s">
        <v>891</v>
      </c>
      <c r="Y797" s="296">
        <v>0</v>
      </c>
      <c r="Z797" s="296">
        <v>10515</v>
      </c>
      <c r="AA797" s="295">
        <v>2023</v>
      </c>
      <c r="AB797" s="296">
        <v>400</v>
      </c>
      <c r="AC797" s="296">
        <v>400</v>
      </c>
      <c r="AD797" s="297" t="s">
        <v>2057</v>
      </c>
      <c r="AE797" s="298">
        <v>45197</v>
      </c>
      <c r="AF797" s="288">
        <v>244</v>
      </c>
      <c r="AG797" s="291">
        <v>44740</v>
      </c>
      <c r="AH797" s="291">
        <v>43172</v>
      </c>
      <c r="AI797" s="291">
        <v>45160</v>
      </c>
      <c r="AJ797" s="291" t="s">
        <v>891</v>
      </c>
      <c r="AK797" s="283"/>
    </row>
    <row r="798" spans="1:37" hidden="1" x14ac:dyDescent="0.3">
      <c r="A798" s="282">
        <v>134548</v>
      </c>
      <c r="B798" s="283" t="s">
        <v>1883</v>
      </c>
      <c r="C798" s="146" t="s">
        <v>561</v>
      </c>
      <c r="D798" s="284">
        <v>42.3</v>
      </c>
      <c r="E798" s="283"/>
      <c r="F798" s="283"/>
      <c r="G798" s="283" t="s">
        <v>891</v>
      </c>
      <c r="H798" s="285">
        <v>2033.18</v>
      </c>
      <c r="I798" s="24">
        <v>103003</v>
      </c>
      <c r="J798" s="286">
        <v>42.3</v>
      </c>
      <c r="K798" s="285">
        <v>1432</v>
      </c>
      <c r="L798" s="287">
        <v>16.608233948701194</v>
      </c>
      <c r="M798" s="288">
        <v>0</v>
      </c>
      <c r="N798" s="286">
        <v>0</v>
      </c>
      <c r="O798" s="289" t="s">
        <v>890</v>
      </c>
      <c r="P798" s="288">
        <v>0</v>
      </c>
      <c r="Q798" s="290">
        <v>0</v>
      </c>
      <c r="R798" s="291" t="s">
        <v>891</v>
      </c>
      <c r="S798" s="283" t="s">
        <v>1314</v>
      </c>
      <c r="T798" s="44">
        <v>1</v>
      </c>
      <c r="U798" s="292">
        <v>51</v>
      </c>
      <c r="V798" s="293">
        <v>19</v>
      </c>
      <c r="W798" s="294" t="s">
        <v>891</v>
      </c>
      <c r="X798" s="295" t="s">
        <v>891</v>
      </c>
      <c r="Y798" s="296">
        <v>0</v>
      </c>
      <c r="Z798" s="296">
        <v>10510</v>
      </c>
      <c r="AA798" s="295">
        <v>2023</v>
      </c>
      <c r="AB798" s="296">
        <v>1000</v>
      </c>
      <c r="AC798" s="296">
        <v>1000</v>
      </c>
      <c r="AD798" s="297" t="s">
        <v>2051</v>
      </c>
      <c r="AE798" s="298">
        <v>45197</v>
      </c>
      <c r="AF798" s="288">
        <v>490</v>
      </c>
      <c r="AG798" s="291">
        <v>44733</v>
      </c>
      <c r="AH798" s="291">
        <v>43172</v>
      </c>
      <c r="AI798" s="291">
        <v>45160</v>
      </c>
      <c r="AJ798" s="291" t="s">
        <v>891</v>
      </c>
      <c r="AK798" s="283"/>
    </row>
    <row r="799" spans="1:37" hidden="1" x14ac:dyDescent="0.3">
      <c r="A799" s="282">
        <v>134549</v>
      </c>
      <c r="B799" s="283" t="s">
        <v>1884</v>
      </c>
      <c r="C799" s="146" t="s">
        <v>561</v>
      </c>
      <c r="D799" s="284">
        <v>44</v>
      </c>
      <c r="E799" s="283"/>
      <c r="F799" s="283"/>
      <c r="G799" s="283" t="s">
        <v>891</v>
      </c>
      <c r="H799" s="285">
        <v>451.15</v>
      </c>
      <c r="I799" s="24">
        <v>103003</v>
      </c>
      <c r="J799" s="286">
        <v>44</v>
      </c>
      <c r="K799" s="285">
        <v>45</v>
      </c>
      <c r="L799" s="287">
        <v>120.30666666666666</v>
      </c>
      <c r="M799" s="288">
        <v>0</v>
      </c>
      <c r="N799" s="286">
        <v>0</v>
      </c>
      <c r="O799" s="289" t="s">
        <v>890</v>
      </c>
      <c r="P799" s="288">
        <v>0</v>
      </c>
      <c r="Q799" s="290">
        <v>0</v>
      </c>
      <c r="R799" s="291" t="s">
        <v>891</v>
      </c>
      <c r="S799" s="283" t="s">
        <v>1314</v>
      </c>
      <c r="T799" s="44">
        <v>1</v>
      </c>
      <c r="U799" s="292">
        <v>51</v>
      </c>
      <c r="V799" s="293">
        <v>19</v>
      </c>
      <c r="W799" s="294" t="s">
        <v>891</v>
      </c>
      <c r="X799" s="295" t="s">
        <v>891</v>
      </c>
      <c r="Y799" s="296">
        <v>0</v>
      </c>
      <c r="Z799" s="296">
        <v>10510</v>
      </c>
      <c r="AA799" s="295">
        <v>2023</v>
      </c>
      <c r="AB799" s="296">
        <v>1000</v>
      </c>
      <c r="AC799" s="296">
        <v>1000</v>
      </c>
      <c r="AD799" s="297" t="s">
        <v>2051</v>
      </c>
      <c r="AE799" s="298">
        <v>45197</v>
      </c>
      <c r="AF799" s="288">
        <v>16</v>
      </c>
      <c r="AG799" s="291">
        <v>44526</v>
      </c>
      <c r="AH799" s="291">
        <v>43172</v>
      </c>
      <c r="AI799" s="291">
        <v>45160</v>
      </c>
      <c r="AJ799" s="291" t="s">
        <v>891</v>
      </c>
      <c r="AK799" s="283"/>
    </row>
    <row r="800" spans="1:37" hidden="1" x14ac:dyDescent="0.3">
      <c r="A800" s="282">
        <v>134556</v>
      </c>
      <c r="B800" s="283" t="s">
        <v>1885</v>
      </c>
      <c r="C800" s="146" t="s">
        <v>261</v>
      </c>
      <c r="D800" s="284">
        <v>40.159999999999997</v>
      </c>
      <c r="E800" s="283"/>
      <c r="F800" s="283" t="s">
        <v>1422</v>
      </c>
      <c r="G800" s="283" t="s">
        <v>1287</v>
      </c>
      <c r="H800" s="285">
        <v>0</v>
      </c>
      <c r="I800" s="24">
        <v>103003</v>
      </c>
      <c r="J800" s="286">
        <v>165</v>
      </c>
      <c r="K800" s="285">
        <v>143</v>
      </c>
      <c r="L800" s="287">
        <v>0</v>
      </c>
      <c r="M800" s="288">
        <v>0</v>
      </c>
      <c r="N800" s="286">
        <v>0</v>
      </c>
      <c r="O800" s="289" t="s">
        <v>1288</v>
      </c>
      <c r="P800" s="288">
        <v>332</v>
      </c>
      <c r="Q800" s="290">
        <v>13333.12</v>
      </c>
      <c r="R800" s="291">
        <v>45540</v>
      </c>
      <c r="S800" s="283" t="s">
        <v>1434</v>
      </c>
      <c r="T800" s="44">
        <v>1</v>
      </c>
      <c r="U800" s="292">
        <v>74</v>
      </c>
      <c r="V800" s="293">
        <v>2</v>
      </c>
      <c r="W800" s="294">
        <v>2217</v>
      </c>
      <c r="X800" s="295">
        <v>2023</v>
      </c>
      <c r="Y800" s="296">
        <v>600</v>
      </c>
      <c r="Z800" s="296" t="s">
        <v>891</v>
      </c>
      <c r="AA800" s="295" t="s">
        <v>891</v>
      </c>
      <c r="AB800" s="296">
        <v>0</v>
      </c>
      <c r="AC800" s="296"/>
      <c r="AD800" s="297" t="s">
        <v>891</v>
      </c>
      <c r="AE800" s="298" t="s">
        <v>891</v>
      </c>
      <c r="AF800" s="288">
        <v>48</v>
      </c>
      <c r="AG800" s="291">
        <v>44854</v>
      </c>
      <c r="AH800" s="291">
        <v>43174</v>
      </c>
      <c r="AI800" s="291">
        <v>44852</v>
      </c>
      <c r="AJ800" s="291" t="s">
        <v>891</v>
      </c>
      <c r="AK800" s="283"/>
    </row>
    <row r="801" spans="1:37" hidden="1" x14ac:dyDescent="0.3">
      <c r="A801" s="282">
        <v>134556</v>
      </c>
      <c r="B801" s="283" t="s">
        <v>1885</v>
      </c>
      <c r="C801" s="146" t="s">
        <v>261</v>
      </c>
      <c r="D801" s="284">
        <v>40.159999999999997</v>
      </c>
      <c r="E801" s="283"/>
      <c r="F801" s="283" t="s">
        <v>1422</v>
      </c>
      <c r="G801" s="283" t="s">
        <v>1287</v>
      </c>
      <c r="H801" s="285">
        <v>0</v>
      </c>
      <c r="I801" s="24">
        <v>103003</v>
      </c>
      <c r="J801" s="286">
        <v>165</v>
      </c>
      <c r="K801" s="285">
        <v>143</v>
      </c>
      <c r="L801" s="287">
        <v>0</v>
      </c>
      <c r="M801" s="288">
        <v>0</v>
      </c>
      <c r="N801" s="286">
        <v>0</v>
      </c>
      <c r="O801" s="289" t="s">
        <v>1288</v>
      </c>
      <c r="P801" s="288">
        <v>332</v>
      </c>
      <c r="Q801" s="290">
        <v>13333.12</v>
      </c>
      <c r="R801" s="291">
        <v>45540</v>
      </c>
      <c r="S801" s="283" t="s">
        <v>1434</v>
      </c>
      <c r="T801" s="44">
        <v>1</v>
      </c>
      <c r="U801" s="292">
        <v>74</v>
      </c>
      <c r="V801" s="293">
        <v>2</v>
      </c>
      <c r="W801" s="294">
        <v>2217</v>
      </c>
      <c r="X801" s="295">
        <v>2023</v>
      </c>
      <c r="Y801" s="296">
        <v>600</v>
      </c>
      <c r="Z801" s="296" t="s">
        <v>891</v>
      </c>
      <c r="AA801" s="295" t="s">
        <v>891</v>
      </c>
      <c r="AB801" s="296">
        <v>0</v>
      </c>
      <c r="AC801" s="296"/>
      <c r="AD801" s="297" t="s">
        <v>891</v>
      </c>
      <c r="AE801" s="298" t="s">
        <v>891</v>
      </c>
      <c r="AF801" s="288">
        <v>48</v>
      </c>
      <c r="AG801" s="291">
        <v>44854</v>
      </c>
      <c r="AH801" s="291">
        <v>43174</v>
      </c>
      <c r="AI801" s="291">
        <v>44852</v>
      </c>
      <c r="AJ801" s="291" t="s">
        <v>891</v>
      </c>
      <c r="AK801" s="283"/>
    </row>
    <row r="802" spans="1:37" hidden="1" x14ac:dyDescent="0.3">
      <c r="A802" s="282">
        <v>134558</v>
      </c>
      <c r="B802" s="283" t="s">
        <v>1886</v>
      </c>
      <c r="C802" s="146" t="s">
        <v>264</v>
      </c>
      <c r="D802" s="284">
        <v>0.25</v>
      </c>
      <c r="E802" s="283"/>
      <c r="F802" s="283"/>
      <c r="G802" s="283" t="s">
        <v>891</v>
      </c>
      <c r="H802" s="285">
        <v>17660</v>
      </c>
      <c r="I802" s="24">
        <v>103003</v>
      </c>
      <c r="J802" s="286">
        <v>0.25</v>
      </c>
      <c r="K802" s="285">
        <v>200</v>
      </c>
      <c r="L802" s="287">
        <v>1059.3881223755247</v>
      </c>
      <c r="M802" s="288">
        <v>0</v>
      </c>
      <c r="N802" s="286">
        <v>0</v>
      </c>
      <c r="O802" s="289" t="s">
        <v>890</v>
      </c>
      <c r="P802" s="288">
        <v>0</v>
      </c>
      <c r="Q802" s="290">
        <v>0</v>
      </c>
      <c r="R802" s="291" t="s">
        <v>891</v>
      </c>
      <c r="S802" s="283" t="s">
        <v>1887</v>
      </c>
      <c r="T802" s="44">
        <v>1</v>
      </c>
      <c r="U802" s="292">
        <v>70</v>
      </c>
      <c r="V802" s="293">
        <v>16</v>
      </c>
      <c r="W802" s="294" t="s">
        <v>891</v>
      </c>
      <c r="X802" s="295" t="s">
        <v>891</v>
      </c>
      <c r="Y802" s="296">
        <v>0</v>
      </c>
      <c r="Z802" s="296" t="s">
        <v>891</v>
      </c>
      <c r="AA802" s="295" t="s">
        <v>891</v>
      </c>
      <c r="AB802" s="296">
        <v>0</v>
      </c>
      <c r="AC802" s="296"/>
      <c r="AD802" s="297" t="s">
        <v>891</v>
      </c>
      <c r="AE802" s="298" t="s">
        <v>891</v>
      </c>
      <c r="AF802" s="288">
        <v>66</v>
      </c>
      <c r="AG802" s="291">
        <v>43689</v>
      </c>
      <c r="AH802" s="291">
        <v>43174</v>
      </c>
      <c r="AI802" s="291">
        <v>43683</v>
      </c>
      <c r="AJ802" s="291" t="s">
        <v>891</v>
      </c>
      <c r="AK802" s="283"/>
    </row>
    <row r="803" spans="1:37" hidden="1" x14ac:dyDescent="0.3">
      <c r="A803" s="282">
        <v>134559</v>
      </c>
      <c r="B803" s="283" t="s">
        <v>1888</v>
      </c>
      <c r="C803" s="146" t="s">
        <v>264</v>
      </c>
      <c r="D803" s="284">
        <v>0.6</v>
      </c>
      <c r="E803" s="283"/>
      <c r="F803" s="283"/>
      <c r="G803" s="283" t="s">
        <v>891</v>
      </c>
      <c r="H803" s="285">
        <v>14800</v>
      </c>
      <c r="I803" s="24">
        <v>103003</v>
      </c>
      <c r="J803" s="286">
        <v>0.20522000000000001</v>
      </c>
      <c r="K803" s="285">
        <v>2900</v>
      </c>
      <c r="L803" s="287">
        <v>61.240534613315674</v>
      </c>
      <c r="M803" s="288">
        <v>0</v>
      </c>
      <c r="N803" s="286">
        <v>0</v>
      </c>
      <c r="O803" s="289" t="s">
        <v>890</v>
      </c>
      <c r="P803" s="288">
        <v>0</v>
      </c>
      <c r="Q803" s="290">
        <v>0</v>
      </c>
      <c r="R803" s="291" t="s">
        <v>891</v>
      </c>
      <c r="S803" s="283" t="s">
        <v>1887</v>
      </c>
      <c r="T803" s="44">
        <v>1</v>
      </c>
      <c r="U803" s="292">
        <v>70</v>
      </c>
      <c r="V803" s="293">
        <v>16</v>
      </c>
      <c r="W803" s="294" t="s">
        <v>891</v>
      </c>
      <c r="X803" s="295" t="s">
        <v>891</v>
      </c>
      <c r="Y803" s="296">
        <v>0</v>
      </c>
      <c r="Z803" s="296" t="s">
        <v>891</v>
      </c>
      <c r="AA803" s="295" t="s">
        <v>891</v>
      </c>
      <c r="AB803" s="296">
        <v>0</v>
      </c>
      <c r="AC803" s="296"/>
      <c r="AD803" s="297" t="s">
        <v>891</v>
      </c>
      <c r="AE803" s="298" t="s">
        <v>891</v>
      </c>
      <c r="AF803" s="288">
        <v>966</v>
      </c>
      <c r="AG803" s="291">
        <v>43641</v>
      </c>
      <c r="AH803" s="291">
        <v>43174</v>
      </c>
      <c r="AI803" s="291">
        <v>43619</v>
      </c>
      <c r="AJ803" s="291" t="s">
        <v>891</v>
      </c>
      <c r="AK803" s="283"/>
    </row>
    <row r="804" spans="1:37" hidden="1" x14ac:dyDescent="0.3">
      <c r="A804" s="282">
        <v>134560</v>
      </c>
      <c r="B804" s="283" t="s">
        <v>1889</v>
      </c>
      <c r="C804" s="146" t="s">
        <v>264</v>
      </c>
      <c r="D804" s="284">
        <v>7.08</v>
      </c>
      <c r="E804" s="283"/>
      <c r="F804" s="283"/>
      <c r="G804" s="283" t="s">
        <v>891</v>
      </c>
      <c r="H804" s="285">
        <v>0</v>
      </c>
      <c r="I804" s="24">
        <v>103003</v>
      </c>
      <c r="J804" s="286">
        <v>7.08</v>
      </c>
      <c r="K804" s="285">
        <v>470</v>
      </c>
      <c r="L804" s="287">
        <v>0</v>
      </c>
      <c r="M804" s="288">
        <v>620.44000000000005</v>
      </c>
      <c r="N804" s="286">
        <v>4392.7151999999996</v>
      </c>
      <c r="O804" s="289" t="s">
        <v>890</v>
      </c>
      <c r="P804" s="288">
        <v>0</v>
      </c>
      <c r="Q804" s="290">
        <v>0</v>
      </c>
      <c r="R804" s="291" t="s">
        <v>891</v>
      </c>
      <c r="S804" s="283" t="s">
        <v>1310</v>
      </c>
      <c r="T804" s="44">
        <v>1</v>
      </c>
      <c r="U804" s="292">
        <v>70</v>
      </c>
      <c r="V804" s="293">
        <v>30</v>
      </c>
      <c r="W804" s="294">
        <v>2699</v>
      </c>
      <c r="X804" s="295">
        <v>2023</v>
      </c>
      <c r="Y804" s="296">
        <v>200</v>
      </c>
      <c r="Z804" s="296" t="s">
        <v>891</v>
      </c>
      <c r="AA804" s="295" t="s">
        <v>891</v>
      </c>
      <c r="AB804" s="296">
        <v>0</v>
      </c>
      <c r="AC804" s="296"/>
      <c r="AD804" s="297" t="s">
        <v>891</v>
      </c>
      <c r="AE804" s="298" t="s">
        <v>891</v>
      </c>
      <c r="AF804" s="288">
        <v>182</v>
      </c>
      <c r="AG804" s="291">
        <v>44944</v>
      </c>
      <c r="AH804" s="291">
        <v>43174</v>
      </c>
      <c r="AI804" s="291">
        <v>44915</v>
      </c>
      <c r="AJ804" s="291" t="s">
        <v>891</v>
      </c>
      <c r="AK804" s="283"/>
    </row>
    <row r="805" spans="1:37" hidden="1" x14ac:dyDescent="0.3">
      <c r="A805" s="282">
        <v>134561</v>
      </c>
      <c r="B805" s="283" t="s">
        <v>1890</v>
      </c>
      <c r="C805" s="146" t="s">
        <v>270</v>
      </c>
      <c r="D805" s="284">
        <v>17.72</v>
      </c>
      <c r="E805" s="283"/>
      <c r="F805" s="283"/>
      <c r="G805" s="283" t="s">
        <v>891</v>
      </c>
      <c r="H805" s="285">
        <v>390</v>
      </c>
      <c r="I805" s="24">
        <v>103003</v>
      </c>
      <c r="J805" s="286">
        <v>17.72</v>
      </c>
      <c r="K805" s="285">
        <v>47</v>
      </c>
      <c r="L805" s="287">
        <v>99.489795918367335</v>
      </c>
      <c r="M805" s="288">
        <v>0</v>
      </c>
      <c r="N805" s="286">
        <v>0</v>
      </c>
      <c r="O805" s="289" t="s">
        <v>890</v>
      </c>
      <c r="P805" s="288">
        <v>0</v>
      </c>
      <c r="Q805" s="290">
        <v>0</v>
      </c>
      <c r="R805" s="291" t="s">
        <v>891</v>
      </c>
      <c r="S805" s="283" t="s">
        <v>1528</v>
      </c>
      <c r="T805" s="44">
        <v>1</v>
      </c>
      <c r="U805" s="292">
        <v>67</v>
      </c>
      <c r="V805" s="293">
        <v>3</v>
      </c>
      <c r="W805" s="294" t="s">
        <v>891</v>
      </c>
      <c r="X805" s="295" t="s">
        <v>891</v>
      </c>
      <c r="Y805" s="296">
        <v>0</v>
      </c>
      <c r="Z805" s="296" t="s">
        <v>891</v>
      </c>
      <c r="AA805" s="295" t="s">
        <v>891</v>
      </c>
      <c r="AB805" s="296">
        <v>0</v>
      </c>
      <c r="AC805" s="296"/>
      <c r="AD805" s="297" t="s">
        <v>891</v>
      </c>
      <c r="AE805" s="298" t="s">
        <v>891</v>
      </c>
      <c r="AF805" s="288">
        <v>16</v>
      </c>
      <c r="AG805" s="291">
        <v>43853</v>
      </c>
      <c r="AH805" s="291">
        <v>43174</v>
      </c>
      <c r="AI805" s="291">
        <v>45175</v>
      </c>
      <c r="AJ805" s="291" t="s">
        <v>891</v>
      </c>
      <c r="AK805" s="283"/>
    </row>
    <row r="806" spans="1:37" hidden="1" x14ac:dyDescent="0.3">
      <c r="A806" s="282">
        <v>134562</v>
      </c>
      <c r="B806" s="283" t="s">
        <v>1891</v>
      </c>
      <c r="C806" s="146" t="s">
        <v>270</v>
      </c>
      <c r="D806" s="284">
        <v>19.38</v>
      </c>
      <c r="E806" s="283"/>
      <c r="F806" s="283"/>
      <c r="G806" s="283" t="s">
        <v>891</v>
      </c>
      <c r="H806" s="285">
        <v>396</v>
      </c>
      <c r="I806" s="24">
        <v>103003</v>
      </c>
      <c r="J806" s="286">
        <v>19.38</v>
      </c>
      <c r="K806" s="285">
        <v>56</v>
      </c>
      <c r="L806" s="287">
        <v>84.796573875803006</v>
      </c>
      <c r="M806" s="288">
        <v>0</v>
      </c>
      <c r="N806" s="286">
        <v>0</v>
      </c>
      <c r="O806" s="289" t="s">
        <v>890</v>
      </c>
      <c r="P806" s="288">
        <v>0</v>
      </c>
      <c r="Q806" s="290">
        <v>0</v>
      </c>
      <c r="R806" s="291" t="s">
        <v>891</v>
      </c>
      <c r="S806" s="283" t="s">
        <v>1528</v>
      </c>
      <c r="T806" s="44">
        <v>1</v>
      </c>
      <c r="U806" s="292">
        <v>67</v>
      </c>
      <c r="V806" s="293">
        <v>3</v>
      </c>
      <c r="W806" s="294" t="s">
        <v>891</v>
      </c>
      <c r="X806" s="295" t="s">
        <v>891</v>
      </c>
      <c r="Y806" s="296">
        <v>0</v>
      </c>
      <c r="Z806" s="296" t="s">
        <v>891</v>
      </c>
      <c r="AA806" s="295" t="s">
        <v>891</v>
      </c>
      <c r="AB806" s="296">
        <v>0</v>
      </c>
      <c r="AC806" s="296"/>
      <c r="AD806" s="297" t="s">
        <v>891</v>
      </c>
      <c r="AE806" s="298" t="s">
        <v>891</v>
      </c>
      <c r="AF806" s="288">
        <v>18</v>
      </c>
      <c r="AG806" s="291">
        <v>43853</v>
      </c>
      <c r="AH806" s="291">
        <v>43174</v>
      </c>
      <c r="AI806" s="291">
        <v>45175</v>
      </c>
      <c r="AJ806" s="291" t="s">
        <v>891</v>
      </c>
      <c r="AK806" s="283"/>
    </row>
    <row r="807" spans="1:37" hidden="1" x14ac:dyDescent="0.3">
      <c r="A807" s="282">
        <v>134563</v>
      </c>
      <c r="B807" s="283" t="s">
        <v>1892</v>
      </c>
      <c r="C807" s="146" t="s">
        <v>270</v>
      </c>
      <c r="D807" s="284">
        <v>16.34</v>
      </c>
      <c r="E807" s="283"/>
      <c r="F807" s="283"/>
      <c r="G807" s="283" t="s">
        <v>891</v>
      </c>
      <c r="H807" s="285">
        <v>64</v>
      </c>
      <c r="I807" s="24">
        <v>103003</v>
      </c>
      <c r="J807" s="286">
        <v>16.34</v>
      </c>
      <c r="K807" s="285">
        <v>140</v>
      </c>
      <c r="L807" s="287">
        <v>4.9230769230769234</v>
      </c>
      <c r="M807" s="288">
        <v>0</v>
      </c>
      <c r="N807" s="286">
        <v>0</v>
      </c>
      <c r="O807" s="289" t="s">
        <v>890</v>
      </c>
      <c r="P807" s="288">
        <v>0</v>
      </c>
      <c r="Q807" s="290">
        <v>0</v>
      </c>
      <c r="R807" s="291" t="s">
        <v>891</v>
      </c>
      <c r="S807" s="283" t="s">
        <v>1528</v>
      </c>
      <c r="T807" s="44">
        <v>1</v>
      </c>
      <c r="U807" s="292">
        <v>67</v>
      </c>
      <c r="V807" s="293">
        <v>3</v>
      </c>
      <c r="W807" s="294">
        <v>2495</v>
      </c>
      <c r="X807" s="295">
        <v>2023</v>
      </c>
      <c r="Y807" s="296">
        <v>300</v>
      </c>
      <c r="Z807" s="296" t="s">
        <v>891</v>
      </c>
      <c r="AA807" s="295" t="s">
        <v>891</v>
      </c>
      <c r="AB807" s="296">
        <v>0</v>
      </c>
      <c r="AC807" s="296"/>
      <c r="AD807" s="297" t="s">
        <v>891</v>
      </c>
      <c r="AE807" s="298" t="s">
        <v>891</v>
      </c>
      <c r="AF807" s="288">
        <v>52</v>
      </c>
      <c r="AG807" s="291">
        <v>43853</v>
      </c>
      <c r="AH807" s="291">
        <v>43174</v>
      </c>
      <c r="AI807" s="291">
        <v>45175</v>
      </c>
      <c r="AJ807" s="291" t="s">
        <v>891</v>
      </c>
      <c r="AK807" s="283"/>
    </row>
    <row r="808" spans="1:37" hidden="1" x14ac:dyDescent="0.3">
      <c r="A808" s="282">
        <v>134564</v>
      </c>
      <c r="B808" s="283" t="s">
        <v>1893</v>
      </c>
      <c r="C808" s="146" t="s">
        <v>270</v>
      </c>
      <c r="D808" s="284">
        <v>30.52</v>
      </c>
      <c r="E808" s="283"/>
      <c r="F808" s="283"/>
      <c r="G808" s="283" t="s">
        <v>891</v>
      </c>
      <c r="H808" s="285">
        <v>208</v>
      </c>
      <c r="I808" s="24">
        <v>103003</v>
      </c>
      <c r="J808" s="286">
        <v>30.52</v>
      </c>
      <c r="K808" s="285">
        <v>46</v>
      </c>
      <c r="L808" s="287">
        <v>53.061224489795919</v>
      </c>
      <c r="M808" s="288">
        <v>0</v>
      </c>
      <c r="N808" s="286">
        <v>0</v>
      </c>
      <c r="O808" s="289" t="s">
        <v>890</v>
      </c>
      <c r="P808" s="288">
        <v>0</v>
      </c>
      <c r="Q808" s="290">
        <v>0</v>
      </c>
      <c r="R808" s="291" t="s">
        <v>891</v>
      </c>
      <c r="S808" s="283" t="s">
        <v>1528</v>
      </c>
      <c r="T808" s="44">
        <v>1</v>
      </c>
      <c r="U808" s="292">
        <v>67</v>
      </c>
      <c r="V808" s="293">
        <v>3</v>
      </c>
      <c r="W808" s="294">
        <v>2962</v>
      </c>
      <c r="X808" s="295">
        <v>2023</v>
      </c>
      <c r="Y808" s="296">
        <v>50</v>
      </c>
      <c r="Z808" s="296" t="s">
        <v>891</v>
      </c>
      <c r="AA808" s="295" t="s">
        <v>891</v>
      </c>
      <c r="AB808" s="296">
        <v>0</v>
      </c>
      <c r="AC808" s="296"/>
      <c r="AD808" s="297" t="s">
        <v>891</v>
      </c>
      <c r="AE808" s="298" t="s">
        <v>891</v>
      </c>
      <c r="AF808" s="288">
        <v>16</v>
      </c>
      <c r="AG808" s="291">
        <v>43853</v>
      </c>
      <c r="AH808" s="291">
        <v>43174</v>
      </c>
      <c r="AI808" s="291">
        <v>45175</v>
      </c>
      <c r="AJ808" s="291" t="s">
        <v>891</v>
      </c>
      <c r="AK808" s="283"/>
    </row>
    <row r="809" spans="1:37" hidden="1" x14ac:dyDescent="0.3">
      <c r="A809" s="282">
        <v>134565</v>
      </c>
      <c r="B809" s="283" t="s">
        <v>1894</v>
      </c>
      <c r="C809" s="146" t="s">
        <v>270</v>
      </c>
      <c r="D809" s="284">
        <v>22.1</v>
      </c>
      <c r="E809" s="283"/>
      <c r="F809" s="283"/>
      <c r="G809" s="283" t="s">
        <v>891</v>
      </c>
      <c r="H809" s="285">
        <v>229</v>
      </c>
      <c r="I809" s="24">
        <v>103003</v>
      </c>
      <c r="J809" s="286">
        <v>22.1</v>
      </c>
      <c r="K809" s="285">
        <v>44</v>
      </c>
      <c r="L809" s="287">
        <v>61.066666666666663</v>
      </c>
      <c r="M809" s="288">
        <v>0</v>
      </c>
      <c r="N809" s="286">
        <v>0</v>
      </c>
      <c r="O809" s="289" t="s">
        <v>890</v>
      </c>
      <c r="P809" s="288">
        <v>0</v>
      </c>
      <c r="Q809" s="290">
        <v>0</v>
      </c>
      <c r="R809" s="291" t="s">
        <v>891</v>
      </c>
      <c r="S809" s="283" t="s">
        <v>1528</v>
      </c>
      <c r="T809" s="44">
        <v>1</v>
      </c>
      <c r="U809" s="292">
        <v>67</v>
      </c>
      <c r="V809" s="293">
        <v>3</v>
      </c>
      <c r="W809" s="294" t="s">
        <v>891</v>
      </c>
      <c r="X809" s="295" t="s">
        <v>891</v>
      </c>
      <c r="Y809" s="296">
        <v>0</v>
      </c>
      <c r="Z809" s="296" t="s">
        <v>891</v>
      </c>
      <c r="AA809" s="295" t="s">
        <v>891</v>
      </c>
      <c r="AB809" s="296">
        <v>0</v>
      </c>
      <c r="AC809" s="296"/>
      <c r="AD809" s="297" t="s">
        <v>891</v>
      </c>
      <c r="AE809" s="298" t="s">
        <v>891</v>
      </c>
      <c r="AF809" s="288">
        <v>16</v>
      </c>
      <c r="AG809" s="291">
        <v>43998</v>
      </c>
      <c r="AH809" s="291">
        <v>43174</v>
      </c>
      <c r="AI809" s="291">
        <v>45175</v>
      </c>
      <c r="AJ809" s="291" t="s">
        <v>891</v>
      </c>
      <c r="AK809" s="283"/>
    </row>
    <row r="810" spans="1:37" hidden="1" x14ac:dyDescent="0.3">
      <c r="A810" s="282">
        <v>134566</v>
      </c>
      <c r="B810" s="283" t="s">
        <v>1895</v>
      </c>
      <c r="C810" s="146" t="s">
        <v>264</v>
      </c>
      <c r="D810" s="284">
        <v>0.23</v>
      </c>
      <c r="E810" s="283"/>
      <c r="F810" s="283"/>
      <c r="G810" s="283" t="s">
        <v>891</v>
      </c>
      <c r="H810" s="285">
        <v>19783</v>
      </c>
      <c r="I810" s="24">
        <v>103003</v>
      </c>
      <c r="J810" s="286">
        <v>0.23</v>
      </c>
      <c r="K810" s="285">
        <v>1562</v>
      </c>
      <c r="L810" s="287">
        <v>143.01308465264222</v>
      </c>
      <c r="M810" s="288">
        <v>0</v>
      </c>
      <c r="N810" s="286">
        <v>0</v>
      </c>
      <c r="O810" s="289" t="s">
        <v>890</v>
      </c>
      <c r="P810" s="288">
        <v>0</v>
      </c>
      <c r="Q810" s="290">
        <v>0</v>
      </c>
      <c r="R810" s="291" t="s">
        <v>891</v>
      </c>
      <c r="S810" s="283" t="s">
        <v>1452</v>
      </c>
      <c r="T810" s="44">
        <v>1</v>
      </c>
      <c r="U810" s="292">
        <v>67</v>
      </c>
      <c r="V810" s="293">
        <v>18</v>
      </c>
      <c r="W810" s="294" t="s">
        <v>891</v>
      </c>
      <c r="X810" s="295" t="s">
        <v>891</v>
      </c>
      <c r="Y810" s="296">
        <v>0</v>
      </c>
      <c r="Z810" s="296" t="s">
        <v>891</v>
      </c>
      <c r="AA810" s="295" t="s">
        <v>891</v>
      </c>
      <c r="AB810" s="296">
        <v>0</v>
      </c>
      <c r="AC810" s="296"/>
      <c r="AD810" s="297" t="s">
        <v>891</v>
      </c>
      <c r="AE810" s="298" t="s">
        <v>891</v>
      </c>
      <c r="AF810" s="288">
        <v>554</v>
      </c>
      <c r="AG810" s="291">
        <v>43857</v>
      </c>
      <c r="AH810" s="291">
        <v>43174</v>
      </c>
      <c r="AI810" s="291">
        <v>43826</v>
      </c>
      <c r="AJ810" s="291" t="s">
        <v>891</v>
      </c>
      <c r="AK810" s="283"/>
    </row>
    <row r="811" spans="1:37" hidden="1" x14ac:dyDescent="0.3">
      <c r="A811" s="282">
        <v>134567</v>
      </c>
      <c r="B811" s="283" t="s">
        <v>1896</v>
      </c>
      <c r="C811" s="146" t="s">
        <v>264</v>
      </c>
      <c r="D811" s="284">
        <v>0.06</v>
      </c>
      <c r="E811" s="283"/>
      <c r="F811" s="283"/>
      <c r="G811" s="283" t="s">
        <v>891</v>
      </c>
      <c r="H811" s="285">
        <v>14107</v>
      </c>
      <c r="I811" s="24">
        <v>103003</v>
      </c>
      <c r="J811" s="286">
        <v>0.06</v>
      </c>
      <c r="K811" s="285">
        <v>5970</v>
      </c>
      <c r="L811" s="287">
        <v>25.797779931605803</v>
      </c>
      <c r="M811" s="288">
        <v>0</v>
      </c>
      <c r="N811" s="286">
        <v>0</v>
      </c>
      <c r="O811" s="289" t="s">
        <v>890</v>
      </c>
      <c r="P811" s="288">
        <v>0</v>
      </c>
      <c r="Q811" s="290">
        <v>0</v>
      </c>
      <c r="R811" s="291" t="s">
        <v>891</v>
      </c>
      <c r="S811" s="283" t="s">
        <v>1024</v>
      </c>
      <c r="T811" s="44">
        <v>1</v>
      </c>
      <c r="U811" s="292">
        <v>67</v>
      </c>
      <c r="V811" s="293">
        <v>9</v>
      </c>
      <c r="W811" s="294" t="s">
        <v>891</v>
      </c>
      <c r="X811" s="295" t="s">
        <v>891</v>
      </c>
      <c r="Y811" s="296">
        <v>0</v>
      </c>
      <c r="Z811" s="296" t="s">
        <v>891</v>
      </c>
      <c r="AA811" s="295" t="s">
        <v>891</v>
      </c>
      <c r="AB811" s="296">
        <v>0</v>
      </c>
      <c r="AC811" s="296"/>
      <c r="AD811" s="297" t="s">
        <v>891</v>
      </c>
      <c r="AE811" s="298" t="s">
        <v>891</v>
      </c>
      <c r="AF811" s="288">
        <v>2188</v>
      </c>
      <c r="AG811" s="291">
        <v>43847</v>
      </c>
      <c r="AH811" s="291">
        <v>43174</v>
      </c>
      <c r="AI811" s="291">
        <v>43826</v>
      </c>
      <c r="AJ811" s="291" t="s">
        <v>891</v>
      </c>
      <c r="AK811" s="283"/>
    </row>
    <row r="812" spans="1:37" hidden="1" x14ac:dyDescent="0.3">
      <c r="A812" s="282">
        <v>134568</v>
      </c>
      <c r="B812" s="283" t="s">
        <v>1897</v>
      </c>
      <c r="C812" s="146" t="s">
        <v>264</v>
      </c>
      <c r="D812" s="284">
        <v>0.08</v>
      </c>
      <c r="E812" s="283"/>
      <c r="F812" s="283"/>
      <c r="G812" s="283" t="s">
        <v>891</v>
      </c>
      <c r="H812" s="285">
        <v>6706</v>
      </c>
      <c r="I812" s="24">
        <v>103003</v>
      </c>
      <c r="J812" s="286">
        <v>0.08</v>
      </c>
      <c r="K812" s="285">
        <v>6260</v>
      </c>
      <c r="L812" s="287">
        <v>12.266998371961147</v>
      </c>
      <c r="M812" s="288">
        <v>3134.06</v>
      </c>
      <c r="N812" s="286">
        <v>250.72479999999999</v>
      </c>
      <c r="O812" s="289" t="s">
        <v>890</v>
      </c>
      <c r="P812" s="288">
        <v>0</v>
      </c>
      <c r="Q812" s="290">
        <v>0</v>
      </c>
      <c r="R812" s="291" t="s">
        <v>891</v>
      </c>
      <c r="S812" s="283" t="s">
        <v>1024</v>
      </c>
      <c r="T812" s="44">
        <v>1</v>
      </c>
      <c r="U812" s="292">
        <v>67</v>
      </c>
      <c r="V812" s="293">
        <v>9</v>
      </c>
      <c r="W812" s="294" t="s">
        <v>891</v>
      </c>
      <c r="X812" s="295" t="s">
        <v>891</v>
      </c>
      <c r="Y812" s="296">
        <v>0</v>
      </c>
      <c r="Z812" s="296" t="s">
        <v>891</v>
      </c>
      <c r="AA812" s="295" t="s">
        <v>891</v>
      </c>
      <c r="AB812" s="296">
        <v>0</v>
      </c>
      <c r="AC812" s="296"/>
      <c r="AD812" s="297" t="s">
        <v>891</v>
      </c>
      <c r="AE812" s="298" t="s">
        <v>891</v>
      </c>
      <c r="AF812" s="288">
        <v>2186</v>
      </c>
      <c r="AG812" s="291">
        <v>43837</v>
      </c>
      <c r="AH812" s="291">
        <v>43174</v>
      </c>
      <c r="AI812" s="291">
        <v>43797</v>
      </c>
      <c r="AJ812" s="291" t="s">
        <v>891</v>
      </c>
      <c r="AK812" s="283"/>
    </row>
    <row r="813" spans="1:37" hidden="1" x14ac:dyDescent="0.3">
      <c r="A813" s="282">
        <v>134569</v>
      </c>
      <c r="B813" s="283" t="s">
        <v>1898</v>
      </c>
      <c r="C813" s="146" t="s">
        <v>437</v>
      </c>
      <c r="D813" s="284">
        <v>15.4</v>
      </c>
      <c r="E813" s="283"/>
      <c r="F813" s="283"/>
      <c r="G813" s="283" t="s">
        <v>891</v>
      </c>
      <c r="H813" s="285">
        <v>0</v>
      </c>
      <c r="I813" s="24">
        <v>103003</v>
      </c>
      <c r="J813" s="286">
        <v>15.4</v>
      </c>
      <c r="K813" s="285">
        <v>294</v>
      </c>
      <c r="L813" s="287">
        <v>0</v>
      </c>
      <c r="M813" s="288">
        <v>355.94</v>
      </c>
      <c r="N813" s="286">
        <v>5481.4759999999997</v>
      </c>
      <c r="O813" s="289" t="s">
        <v>890</v>
      </c>
      <c r="P813" s="288">
        <v>0</v>
      </c>
      <c r="Q813" s="290">
        <v>0</v>
      </c>
      <c r="R813" s="291" t="s">
        <v>891</v>
      </c>
      <c r="S813" s="283" t="s">
        <v>1081</v>
      </c>
      <c r="T813" s="44">
        <v>1</v>
      </c>
      <c r="U813" s="292">
        <v>78</v>
      </c>
      <c r="V813" s="293">
        <v>2</v>
      </c>
      <c r="W813" s="294">
        <v>2511</v>
      </c>
      <c r="X813" s="295">
        <v>2023</v>
      </c>
      <c r="Y813" s="296">
        <v>100</v>
      </c>
      <c r="Z813" s="296" t="s">
        <v>891</v>
      </c>
      <c r="AA813" s="295" t="s">
        <v>891</v>
      </c>
      <c r="AB813" s="296">
        <v>0</v>
      </c>
      <c r="AC813" s="296"/>
      <c r="AD813" s="297" t="s">
        <v>891</v>
      </c>
      <c r="AE813" s="298" t="s">
        <v>891</v>
      </c>
      <c r="AF813" s="288">
        <v>102</v>
      </c>
      <c r="AG813" s="291">
        <v>43845</v>
      </c>
      <c r="AH813" s="291">
        <v>43174</v>
      </c>
      <c r="AI813" s="291">
        <v>43826</v>
      </c>
      <c r="AJ813" s="291" t="s">
        <v>891</v>
      </c>
      <c r="AK813" s="283"/>
    </row>
    <row r="814" spans="1:37" hidden="1" x14ac:dyDescent="0.3">
      <c r="A814" s="282">
        <v>134570</v>
      </c>
      <c r="B814" s="283" t="s">
        <v>1899</v>
      </c>
      <c r="C814" s="146" t="s">
        <v>264</v>
      </c>
      <c r="D814" s="284">
        <v>3.04</v>
      </c>
      <c r="E814" s="283"/>
      <c r="F814" s="283"/>
      <c r="G814" s="283" t="s">
        <v>891</v>
      </c>
      <c r="H814" s="285">
        <v>0</v>
      </c>
      <c r="I814" s="24">
        <v>103003</v>
      </c>
      <c r="J814" s="286">
        <v>3.04</v>
      </c>
      <c r="K814" s="285">
        <v>147</v>
      </c>
      <c r="L814" s="287">
        <v>0</v>
      </c>
      <c r="M814" s="288">
        <v>0</v>
      </c>
      <c r="N814" s="286">
        <v>0</v>
      </c>
      <c r="O814" s="289" t="s">
        <v>890</v>
      </c>
      <c r="P814" s="288">
        <v>0</v>
      </c>
      <c r="Q814" s="290">
        <v>0</v>
      </c>
      <c r="R814" s="291" t="s">
        <v>891</v>
      </c>
      <c r="S814" s="283" t="s">
        <v>1900</v>
      </c>
      <c r="T814" s="44">
        <v>1</v>
      </c>
      <c r="U814" s="292">
        <v>70</v>
      </c>
      <c r="V814" s="293">
        <v>25</v>
      </c>
      <c r="W814" s="294">
        <v>2518</v>
      </c>
      <c r="X814" s="295">
        <v>2023</v>
      </c>
      <c r="Y814" s="296">
        <v>300</v>
      </c>
      <c r="Z814" s="296" t="s">
        <v>891</v>
      </c>
      <c r="AA814" s="295" t="s">
        <v>891</v>
      </c>
      <c r="AB814" s="296">
        <v>0</v>
      </c>
      <c r="AC814" s="296"/>
      <c r="AD814" s="297" t="s">
        <v>891</v>
      </c>
      <c r="AE814" s="298" t="s">
        <v>891</v>
      </c>
      <c r="AF814" s="288">
        <v>50</v>
      </c>
      <c r="AG814" s="291">
        <v>44550</v>
      </c>
      <c r="AH814" s="291">
        <v>43174</v>
      </c>
      <c r="AI814" s="291">
        <v>44536</v>
      </c>
      <c r="AJ814" s="291" t="s">
        <v>891</v>
      </c>
      <c r="AK814" s="283"/>
    </row>
    <row r="815" spans="1:37" hidden="1" x14ac:dyDescent="0.3">
      <c r="A815" s="282">
        <v>134581</v>
      </c>
      <c r="B815" s="283" t="s">
        <v>1901</v>
      </c>
      <c r="C815" s="146" t="s">
        <v>264</v>
      </c>
      <c r="D815" s="284">
        <v>94.93</v>
      </c>
      <c r="E815" s="283"/>
      <c r="F815" s="283"/>
      <c r="G815" s="283" t="s">
        <v>891</v>
      </c>
      <c r="H815" s="285">
        <v>0</v>
      </c>
      <c r="I815" s="24">
        <v>103003</v>
      </c>
      <c r="J815" s="286">
        <v>94.93</v>
      </c>
      <c r="K815" s="285">
        <v>60</v>
      </c>
      <c r="L815" s="287">
        <v>0</v>
      </c>
      <c r="M815" s="288">
        <v>74.5</v>
      </c>
      <c r="N815" s="286">
        <v>7072.2849999999999</v>
      </c>
      <c r="O815" s="289" t="s">
        <v>890</v>
      </c>
      <c r="P815" s="288">
        <v>0</v>
      </c>
      <c r="Q815" s="290">
        <v>0</v>
      </c>
      <c r="R815" s="291" t="s">
        <v>891</v>
      </c>
      <c r="S815" s="283" t="s">
        <v>1021</v>
      </c>
      <c r="T815" s="44">
        <v>1</v>
      </c>
      <c r="U815" s="292">
        <v>61</v>
      </c>
      <c r="V815" s="293">
        <v>14</v>
      </c>
      <c r="W815" s="294" t="s">
        <v>891</v>
      </c>
      <c r="X815" s="295" t="s">
        <v>891</v>
      </c>
      <c r="Y815" s="296">
        <v>0</v>
      </c>
      <c r="Z815" s="296">
        <v>9644</v>
      </c>
      <c r="AA815" s="295">
        <v>2023</v>
      </c>
      <c r="AB815" s="296">
        <v>20</v>
      </c>
      <c r="AC815" s="296">
        <v>20</v>
      </c>
      <c r="AD815" s="297" t="s">
        <v>2045</v>
      </c>
      <c r="AE815" s="298">
        <v>45162</v>
      </c>
      <c r="AF815" s="288">
        <v>22</v>
      </c>
      <c r="AG815" s="291">
        <v>44651</v>
      </c>
      <c r="AH815" s="291">
        <v>43174</v>
      </c>
      <c r="AI815" s="291">
        <v>45145</v>
      </c>
      <c r="AJ815" s="291" t="s">
        <v>891</v>
      </c>
      <c r="AK815" s="283"/>
    </row>
    <row r="816" spans="1:37" hidden="1" x14ac:dyDescent="0.3">
      <c r="A816" s="282">
        <v>134582</v>
      </c>
      <c r="B816" s="283" t="s">
        <v>1902</v>
      </c>
      <c r="C816" s="146" t="s">
        <v>264</v>
      </c>
      <c r="D816" s="284">
        <v>66.45</v>
      </c>
      <c r="E816" s="283"/>
      <c r="F816" s="283"/>
      <c r="G816" s="283" t="s">
        <v>891</v>
      </c>
      <c r="H816" s="285">
        <v>37</v>
      </c>
      <c r="I816" s="24">
        <v>103003</v>
      </c>
      <c r="J816" s="286">
        <v>66.45</v>
      </c>
      <c r="K816" s="285">
        <v>68</v>
      </c>
      <c r="L816" s="287">
        <v>4.5287637698898413</v>
      </c>
      <c r="M816" s="288">
        <v>80.06</v>
      </c>
      <c r="N816" s="286">
        <v>5319.9870000000001</v>
      </c>
      <c r="O816" s="289" t="s">
        <v>890</v>
      </c>
      <c r="P816" s="288">
        <v>0</v>
      </c>
      <c r="Q816" s="290">
        <v>0</v>
      </c>
      <c r="R816" s="291" t="s">
        <v>891</v>
      </c>
      <c r="S816" s="283" t="s">
        <v>1021</v>
      </c>
      <c r="T816" s="44">
        <v>1</v>
      </c>
      <c r="U816" s="292">
        <v>61</v>
      </c>
      <c r="V816" s="293">
        <v>14</v>
      </c>
      <c r="W816" s="294" t="s">
        <v>891</v>
      </c>
      <c r="X816" s="295" t="s">
        <v>891</v>
      </c>
      <c r="Y816" s="296">
        <v>0</v>
      </c>
      <c r="Z816" s="296">
        <v>9661</v>
      </c>
      <c r="AA816" s="295">
        <v>2023</v>
      </c>
      <c r="AB816" s="296">
        <v>30</v>
      </c>
      <c r="AC816" s="296">
        <v>30</v>
      </c>
      <c r="AD816" s="297" t="s">
        <v>2045</v>
      </c>
      <c r="AE816" s="298">
        <v>45162</v>
      </c>
      <c r="AF816" s="288">
        <v>32</v>
      </c>
      <c r="AG816" s="291">
        <v>44651</v>
      </c>
      <c r="AH816" s="291">
        <v>43174</v>
      </c>
      <c r="AI816" s="291">
        <v>45145</v>
      </c>
      <c r="AJ816" s="291" t="s">
        <v>891</v>
      </c>
      <c r="AK816" s="283"/>
    </row>
    <row r="817" spans="1:37" hidden="1" x14ac:dyDescent="0.3">
      <c r="A817" s="282">
        <v>135013</v>
      </c>
      <c r="B817" s="283" t="s">
        <v>1903</v>
      </c>
      <c r="C817" s="146" t="s">
        <v>437</v>
      </c>
      <c r="D817" s="284">
        <v>51.52</v>
      </c>
      <c r="E817" s="283"/>
      <c r="F817" s="283"/>
      <c r="G817" s="283" t="s">
        <v>891</v>
      </c>
      <c r="H817" s="285">
        <v>1</v>
      </c>
      <c r="I817" s="24">
        <v>103003</v>
      </c>
      <c r="J817" s="286">
        <v>51.52</v>
      </c>
      <c r="K817" s="285"/>
      <c r="L817" s="287">
        <v>0</v>
      </c>
      <c r="M817" s="288">
        <v>0</v>
      </c>
      <c r="N817" s="286">
        <v>0</v>
      </c>
      <c r="O817" s="289" t="s">
        <v>890</v>
      </c>
      <c r="P817" s="288">
        <v>0</v>
      </c>
      <c r="Q817" s="290">
        <v>0</v>
      </c>
      <c r="R817" s="291" t="s">
        <v>891</v>
      </c>
      <c r="S817" s="283" t="s">
        <v>1493</v>
      </c>
      <c r="T817" s="44">
        <v>1</v>
      </c>
      <c r="U817" s="292">
        <v>54</v>
      </c>
      <c r="V817" s="293">
        <v>4</v>
      </c>
      <c r="W817" s="294" t="s">
        <v>891</v>
      </c>
      <c r="X817" s="295" t="s">
        <v>891</v>
      </c>
      <c r="Y817" s="296">
        <v>0</v>
      </c>
      <c r="Z817" s="296" t="s">
        <v>891</v>
      </c>
      <c r="AA817" s="295" t="s">
        <v>891</v>
      </c>
      <c r="AB817" s="296">
        <v>0</v>
      </c>
      <c r="AC817" s="296"/>
      <c r="AD817" s="297" t="s">
        <v>891</v>
      </c>
      <c r="AE817" s="298" t="s">
        <v>891</v>
      </c>
      <c r="AF817" s="288">
        <v>0</v>
      </c>
      <c r="AG817" s="291">
        <v>43818</v>
      </c>
      <c r="AH817" s="291">
        <v>43235</v>
      </c>
      <c r="AI817" s="291">
        <v>43780</v>
      </c>
      <c r="AJ817" s="291" t="s">
        <v>891</v>
      </c>
      <c r="AK817" s="283"/>
    </row>
    <row r="818" spans="1:37" hidden="1" x14ac:dyDescent="0.3">
      <c r="A818" s="282">
        <v>135014</v>
      </c>
      <c r="B818" s="283" t="s">
        <v>1904</v>
      </c>
      <c r="C818" s="146" t="s">
        <v>437</v>
      </c>
      <c r="D818" s="284">
        <v>51.52</v>
      </c>
      <c r="E818" s="283"/>
      <c r="F818" s="283"/>
      <c r="G818" s="283" t="s">
        <v>891</v>
      </c>
      <c r="H818" s="285">
        <v>0</v>
      </c>
      <c r="I818" s="24">
        <v>103003</v>
      </c>
      <c r="J818" s="286">
        <v>51.52</v>
      </c>
      <c r="K818" s="285">
        <v>4</v>
      </c>
      <c r="L818" s="287">
        <v>0</v>
      </c>
      <c r="M818" s="288">
        <v>5.94</v>
      </c>
      <c r="N818" s="286">
        <v>306.02879999999999</v>
      </c>
      <c r="O818" s="289" t="s">
        <v>890</v>
      </c>
      <c r="P818" s="288">
        <v>0</v>
      </c>
      <c r="Q818" s="290">
        <v>0</v>
      </c>
      <c r="R818" s="291" t="s">
        <v>891</v>
      </c>
      <c r="S818" s="283" t="s">
        <v>1493</v>
      </c>
      <c r="T818" s="44">
        <v>1</v>
      </c>
      <c r="U818" s="292">
        <v>54</v>
      </c>
      <c r="V818" s="293">
        <v>4</v>
      </c>
      <c r="W818" s="294" t="s">
        <v>891</v>
      </c>
      <c r="X818" s="295" t="s">
        <v>891</v>
      </c>
      <c r="Y818" s="296">
        <v>0</v>
      </c>
      <c r="Z818" s="296" t="s">
        <v>891</v>
      </c>
      <c r="AA818" s="295" t="s">
        <v>891</v>
      </c>
      <c r="AB818" s="296">
        <v>0</v>
      </c>
      <c r="AC818" s="296"/>
      <c r="AD818" s="297" t="s">
        <v>891</v>
      </c>
      <c r="AE818" s="298" t="s">
        <v>891</v>
      </c>
      <c r="AF818" s="288">
        <v>2</v>
      </c>
      <c r="AG818" s="291">
        <v>43819</v>
      </c>
      <c r="AH818" s="291">
        <v>43235</v>
      </c>
      <c r="AI818" s="291">
        <v>43780</v>
      </c>
      <c r="AJ818" s="291" t="s">
        <v>891</v>
      </c>
      <c r="AK818" s="283"/>
    </row>
    <row r="819" spans="1:37" hidden="1" x14ac:dyDescent="0.3">
      <c r="A819" s="282">
        <v>135088</v>
      </c>
      <c r="B819" s="283" t="s">
        <v>1905</v>
      </c>
      <c r="C819" s="146" t="s">
        <v>31</v>
      </c>
      <c r="D819" s="284">
        <v>10.83</v>
      </c>
      <c r="E819" s="283"/>
      <c r="F819" s="283"/>
      <c r="G819" s="283" t="s">
        <v>891</v>
      </c>
      <c r="H819" s="285">
        <v>404</v>
      </c>
      <c r="I819" s="24">
        <v>103003</v>
      </c>
      <c r="J819" s="286">
        <v>10.83</v>
      </c>
      <c r="K819" s="285">
        <v>305</v>
      </c>
      <c r="L819" s="287">
        <v>15.793588741204065</v>
      </c>
      <c r="M819" s="288">
        <v>0</v>
      </c>
      <c r="N819" s="286">
        <v>0</v>
      </c>
      <c r="O819" s="289" t="s">
        <v>890</v>
      </c>
      <c r="P819" s="288">
        <v>0</v>
      </c>
      <c r="Q819" s="290">
        <v>0</v>
      </c>
      <c r="R819" s="291" t="s">
        <v>891</v>
      </c>
      <c r="S819" s="283" t="s">
        <v>1878</v>
      </c>
      <c r="T819" s="44">
        <v>1</v>
      </c>
      <c r="U819" s="292">
        <v>55</v>
      </c>
      <c r="V819" s="293">
        <v>66</v>
      </c>
      <c r="W819" s="294">
        <v>2664</v>
      </c>
      <c r="X819" s="295">
        <v>2023</v>
      </c>
      <c r="Y819" s="296">
        <v>300</v>
      </c>
      <c r="Z819" s="296" t="s">
        <v>891</v>
      </c>
      <c r="AA819" s="295" t="s">
        <v>891</v>
      </c>
      <c r="AB819" s="296">
        <v>0</v>
      </c>
      <c r="AC819" s="296"/>
      <c r="AD819" s="297" t="s">
        <v>891</v>
      </c>
      <c r="AE819" s="298" t="s">
        <v>891</v>
      </c>
      <c r="AF819" s="288">
        <v>102</v>
      </c>
      <c r="AG819" s="291">
        <v>44742</v>
      </c>
      <c r="AH819" s="291">
        <v>43238</v>
      </c>
      <c r="AI819" s="291">
        <v>44722</v>
      </c>
      <c r="AJ819" s="291" t="s">
        <v>891</v>
      </c>
      <c r="AK819" s="283"/>
    </row>
    <row r="820" spans="1:37" hidden="1" x14ac:dyDescent="0.3">
      <c r="A820" s="282">
        <v>135297</v>
      </c>
      <c r="B820" s="283" t="s">
        <v>1906</v>
      </c>
      <c r="C820" s="146" t="s">
        <v>270</v>
      </c>
      <c r="D820" s="284">
        <v>9.1199999999999992</v>
      </c>
      <c r="E820" s="283"/>
      <c r="F820" s="283"/>
      <c r="G820" s="283" t="s">
        <v>891</v>
      </c>
      <c r="H820" s="285">
        <v>1707</v>
      </c>
      <c r="I820" s="24">
        <v>103003</v>
      </c>
      <c r="J820" s="286">
        <v>9.1199999999999992</v>
      </c>
      <c r="K820" s="285">
        <v>13616</v>
      </c>
      <c r="L820" s="287">
        <v>1.4608472400513479</v>
      </c>
      <c r="M820" s="288">
        <v>19326</v>
      </c>
      <c r="N820" s="286">
        <v>176253.12</v>
      </c>
      <c r="O820" s="289" t="s">
        <v>890</v>
      </c>
      <c r="P820" s="288">
        <v>0</v>
      </c>
      <c r="Q820" s="290">
        <v>0</v>
      </c>
      <c r="R820" s="291" t="s">
        <v>891</v>
      </c>
      <c r="S820" s="283" t="s">
        <v>939</v>
      </c>
      <c r="T820" s="44">
        <v>1</v>
      </c>
      <c r="U820" s="292">
        <v>45</v>
      </c>
      <c r="V820" s="293">
        <v>9</v>
      </c>
      <c r="W820" s="294" t="s">
        <v>891</v>
      </c>
      <c r="X820" s="295" t="s">
        <v>891</v>
      </c>
      <c r="Y820" s="296">
        <v>0</v>
      </c>
      <c r="Z820" s="296" t="s">
        <v>891</v>
      </c>
      <c r="AA820" s="295" t="s">
        <v>891</v>
      </c>
      <c r="AB820" s="296">
        <v>0</v>
      </c>
      <c r="AC820" s="296"/>
      <c r="AD820" s="297" t="s">
        <v>891</v>
      </c>
      <c r="AE820" s="298" t="s">
        <v>891</v>
      </c>
      <c r="AF820" s="288">
        <v>4674</v>
      </c>
      <c r="AG820" s="291">
        <v>44991</v>
      </c>
      <c r="AH820" s="291">
        <v>43277</v>
      </c>
      <c r="AI820" s="291">
        <v>44959</v>
      </c>
      <c r="AJ820" s="291" t="s">
        <v>891</v>
      </c>
      <c r="AK820" s="283"/>
    </row>
    <row r="821" spans="1:37" hidden="1" x14ac:dyDescent="0.3">
      <c r="A821" s="282">
        <v>135299</v>
      </c>
      <c r="B821" s="283" t="s">
        <v>1907</v>
      </c>
      <c r="C821" s="146" t="s">
        <v>264</v>
      </c>
      <c r="D821" s="284">
        <v>2</v>
      </c>
      <c r="E821" s="283"/>
      <c r="F821" s="283"/>
      <c r="G821" s="283" t="s">
        <v>891</v>
      </c>
      <c r="H821" s="285">
        <v>45</v>
      </c>
      <c r="I821" s="24">
        <v>103003</v>
      </c>
      <c r="J821" s="286">
        <v>2</v>
      </c>
      <c r="K821" s="285">
        <v>65</v>
      </c>
      <c r="L821" s="287">
        <v>7.6013513513513518</v>
      </c>
      <c r="M821" s="288">
        <v>61.56</v>
      </c>
      <c r="N821" s="286">
        <v>123.12</v>
      </c>
      <c r="O821" s="289" t="s">
        <v>890</v>
      </c>
      <c r="P821" s="288">
        <v>0</v>
      </c>
      <c r="Q821" s="290">
        <v>0</v>
      </c>
      <c r="R821" s="291" t="s">
        <v>891</v>
      </c>
      <c r="S821" s="283" t="s">
        <v>972</v>
      </c>
      <c r="T821" s="44">
        <v>1</v>
      </c>
      <c r="U821" s="292">
        <v>61</v>
      </c>
      <c r="V821" s="293">
        <v>8</v>
      </c>
      <c r="W821" s="294" t="s">
        <v>891</v>
      </c>
      <c r="X821" s="295" t="s">
        <v>891</v>
      </c>
      <c r="Y821" s="296">
        <v>0</v>
      </c>
      <c r="Z821" s="296" t="s">
        <v>891</v>
      </c>
      <c r="AA821" s="295" t="s">
        <v>891</v>
      </c>
      <c r="AB821" s="296">
        <v>0</v>
      </c>
      <c r="AC821" s="296"/>
      <c r="AD821" s="297" t="s">
        <v>891</v>
      </c>
      <c r="AE821" s="298" t="s">
        <v>891</v>
      </c>
      <c r="AF821" s="288">
        <v>24</v>
      </c>
      <c r="AG821" s="291">
        <v>45160</v>
      </c>
      <c r="AH821" s="291">
        <v>43277</v>
      </c>
      <c r="AI821" s="291">
        <v>45145</v>
      </c>
      <c r="AJ821" s="291" t="s">
        <v>891</v>
      </c>
      <c r="AK821" s="283"/>
    </row>
    <row r="822" spans="1:37" hidden="1" x14ac:dyDescent="0.3">
      <c r="A822" s="282">
        <v>135300</v>
      </c>
      <c r="B822" s="283" t="s">
        <v>1908</v>
      </c>
      <c r="C822" s="146" t="s">
        <v>264</v>
      </c>
      <c r="D822" s="284">
        <v>3</v>
      </c>
      <c r="E822" s="283"/>
      <c r="F822" s="283"/>
      <c r="G822" s="283" t="s">
        <v>891</v>
      </c>
      <c r="H822" s="285">
        <v>323</v>
      </c>
      <c r="I822" s="24">
        <v>103003</v>
      </c>
      <c r="J822" s="286">
        <v>3</v>
      </c>
      <c r="K822" s="285">
        <v>118</v>
      </c>
      <c r="L822" s="287">
        <v>29.151624548736464</v>
      </c>
      <c r="M822" s="288">
        <v>0</v>
      </c>
      <c r="N822" s="286">
        <v>0</v>
      </c>
      <c r="O822" s="289" t="s">
        <v>890</v>
      </c>
      <c r="P822" s="288">
        <v>0</v>
      </c>
      <c r="Q822" s="290">
        <v>0</v>
      </c>
      <c r="R822" s="291" t="s">
        <v>891</v>
      </c>
      <c r="S822" s="283" t="s">
        <v>972</v>
      </c>
      <c r="T822" s="44">
        <v>1</v>
      </c>
      <c r="U822" s="292">
        <v>61</v>
      </c>
      <c r="V822" s="293">
        <v>8</v>
      </c>
      <c r="W822" s="294" t="s">
        <v>891</v>
      </c>
      <c r="X822" s="295" t="s">
        <v>891</v>
      </c>
      <c r="Y822" s="296">
        <v>0</v>
      </c>
      <c r="Z822" s="296" t="s">
        <v>891</v>
      </c>
      <c r="AA822" s="295" t="s">
        <v>891</v>
      </c>
      <c r="AB822" s="296">
        <v>0</v>
      </c>
      <c r="AC822" s="296"/>
      <c r="AD822" s="297" t="s">
        <v>891</v>
      </c>
      <c r="AE822" s="298" t="s">
        <v>891</v>
      </c>
      <c r="AF822" s="288">
        <v>44</v>
      </c>
      <c r="AG822" s="291">
        <v>45160</v>
      </c>
      <c r="AH822" s="291">
        <v>43277</v>
      </c>
      <c r="AI822" s="291">
        <v>45145</v>
      </c>
      <c r="AJ822" s="291" t="s">
        <v>891</v>
      </c>
      <c r="AK822" s="283"/>
    </row>
    <row r="823" spans="1:37" hidden="1" x14ac:dyDescent="0.3">
      <c r="A823" s="282">
        <v>135301</v>
      </c>
      <c r="B823" s="283" t="s">
        <v>1909</v>
      </c>
      <c r="C823" s="146" t="s">
        <v>264</v>
      </c>
      <c r="D823" s="284">
        <v>4.29</v>
      </c>
      <c r="E823" s="283"/>
      <c r="F823" s="283"/>
      <c r="G823" s="283" t="s">
        <v>891</v>
      </c>
      <c r="H823" s="285">
        <v>365</v>
      </c>
      <c r="I823" s="24">
        <v>103003</v>
      </c>
      <c r="J823" s="286">
        <v>4.29</v>
      </c>
      <c r="K823" s="285">
        <v>149</v>
      </c>
      <c r="L823" s="287">
        <v>24.463806970509385</v>
      </c>
      <c r="M823" s="288">
        <v>0</v>
      </c>
      <c r="N823" s="286">
        <v>0</v>
      </c>
      <c r="O823" s="289" t="s">
        <v>890</v>
      </c>
      <c r="P823" s="288">
        <v>0</v>
      </c>
      <c r="Q823" s="290">
        <v>0</v>
      </c>
      <c r="R823" s="291" t="s">
        <v>891</v>
      </c>
      <c r="S823" s="283" t="s">
        <v>972</v>
      </c>
      <c r="T823" s="44">
        <v>1</v>
      </c>
      <c r="U823" s="292">
        <v>61</v>
      </c>
      <c r="V823" s="293">
        <v>8</v>
      </c>
      <c r="W823" s="294" t="s">
        <v>891</v>
      </c>
      <c r="X823" s="295" t="s">
        <v>891</v>
      </c>
      <c r="Y823" s="296">
        <v>0</v>
      </c>
      <c r="Z823" s="296" t="s">
        <v>891</v>
      </c>
      <c r="AA823" s="295" t="s">
        <v>891</v>
      </c>
      <c r="AB823" s="296">
        <v>0</v>
      </c>
      <c r="AC823" s="296"/>
      <c r="AD823" s="297" t="s">
        <v>891</v>
      </c>
      <c r="AE823" s="298" t="s">
        <v>891</v>
      </c>
      <c r="AF823" s="288">
        <v>60</v>
      </c>
      <c r="AG823" s="291">
        <v>45180</v>
      </c>
      <c r="AH823" s="291">
        <v>43277</v>
      </c>
      <c r="AI823" s="291">
        <v>45145</v>
      </c>
      <c r="AJ823" s="291" t="s">
        <v>891</v>
      </c>
      <c r="AK823" s="283"/>
    </row>
    <row r="824" spans="1:37" hidden="1" x14ac:dyDescent="0.3">
      <c r="A824" s="282">
        <v>135302</v>
      </c>
      <c r="B824" s="283" t="s">
        <v>1910</v>
      </c>
      <c r="C824" s="146" t="s">
        <v>264</v>
      </c>
      <c r="D824" s="284">
        <v>3.58</v>
      </c>
      <c r="E824" s="283"/>
      <c r="F824" s="283"/>
      <c r="G824" s="283" t="s">
        <v>891</v>
      </c>
      <c r="H824" s="285">
        <v>613</v>
      </c>
      <c r="I824" s="24">
        <v>103003</v>
      </c>
      <c r="J824" s="286">
        <v>3.58</v>
      </c>
      <c r="K824" s="285">
        <v>203</v>
      </c>
      <c r="L824" s="287">
        <v>32.99246501614639</v>
      </c>
      <c r="M824" s="288">
        <v>0</v>
      </c>
      <c r="N824" s="286">
        <v>0</v>
      </c>
      <c r="O824" s="289" t="s">
        <v>890</v>
      </c>
      <c r="P824" s="288">
        <v>0</v>
      </c>
      <c r="Q824" s="290">
        <v>0</v>
      </c>
      <c r="R824" s="291" t="s">
        <v>891</v>
      </c>
      <c r="S824" s="283" t="s">
        <v>972</v>
      </c>
      <c r="T824" s="44">
        <v>1</v>
      </c>
      <c r="U824" s="292">
        <v>61</v>
      </c>
      <c r="V824" s="293">
        <v>8</v>
      </c>
      <c r="W824" s="294" t="s">
        <v>891</v>
      </c>
      <c r="X824" s="295" t="s">
        <v>891</v>
      </c>
      <c r="Y824" s="296">
        <v>0</v>
      </c>
      <c r="Z824" s="296" t="s">
        <v>891</v>
      </c>
      <c r="AA824" s="295" t="s">
        <v>891</v>
      </c>
      <c r="AB824" s="296">
        <v>0</v>
      </c>
      <c r="AC824" s="296"/>
      <c r="AD824" s="297" t="s">
        <v>891</v>
      </c>
      <c r="AE824" s="298" t="s">
        <v>891</v>
      </c>
      <c r="AF824" s="288">
        <v>74</v>
      </c>
      <c r="AG824" s="291">
        <v>44188</v>
      </c>
      <c r="AH824" s="291">
        <v>43277</v>
      </c>
      <c r="AI824" s="291">
        <v>44133</v>
      </c>
      <c r="AJ824" s="291" t="s">
        <v>891</v>
      </c>
      <c r="AK824" s="283"/>
    </row>
    <row r="825" spans="1:37" hidden="1" x14ac:dyDescent="0.3">
      <c r="A825" s="282">
        <v>135303</v>
      </c>
      <c r="B825" s="283" t="s">
        <v>1911</v>
      </c>
      <c r="C825" s="146" t="s">
        <v>264</v>
      </c>
      <c r="D825" s="284">
        <v>56</v>
      </c>
      <c r="E825" s="283"/>
      <c r="F825" s="283"/>
      <c r="G825" s="283" t="s">
        <v>891</v>
      </c>
      <c r="H825" s="285">
        <v>106</v>
      </c>
      <c r="I825" s="24">
        <v>103003</v>
      </c>
      <c r="J825" s="286">
        <v>56</v>
      </c>
      <c r="K825" s="285">
        <v>34</v>
      </c>
      <c r="L825" s="287">
        <v>27.676240208877285</v>
      </c>
      <c r="M825" s="288">
        <v>0</v>
      </c>
      <c r="N825" s="286">
        <v>0</v>
      </c>
      <c r="O825" s="289" t="s">
        <v>890</v>
      </c>
      <c r="P825" s="288">
        <v>0</v>
      </c>
      <c r="Q825" s="290">
        <v>0</v>
      </c>
      <c r="R825" s="291" t="s">
        <v>891</v>
      </c>
      <c r="S825" s="283" t="s">
        <v>1912</v>
      </c>
      <c r="T825" s="44">
        <v>1</v>
      </c>
      <c r="U825" s="292">
        <v>49</v>
      </c>
      <c r="V825" s="293">
        <v>7</v>
      </c>
      <c r="W825" s="294" t="s">
        <v>891</v>
      </c>
      <c r="X825" s="295" t="s">
        <v>891</v>
      </c>
      <c r="Y825" s="296">
        <v>0</v>
      </c>
      <c r="Z825" s="296" t="s">
        <v>891</v>
      </c>
      <c r="AA825" s="295" t="s">
        <v>891</v>
      </c>
      <c r="AB825" s="296">
        <v>0</v>
      </c>
      <c r="AC825" s="296"/>
      <c r="AD825" s="297" t="s">
        <v>891</v>
      </c>
      <c r="AE825" s="298" t="s">
        <v>891</v>
      </c>
      <c r="AF825" s="288">
        <v>16</v>
      </c>
      <c r="AG825" s="291">
        <v>43866</v>
      </c>
      <c r="AH825" s="291">
        <v>43277</v>
      </c>
      <c r="AI825" s="291">
        <v>43826</v>
      </c>
      <c r="AJ825" s="291" t="s">
        <v>891</v>
      </c>
      <c r="AK825" s="283"/>
    </row>
    <row r="826" spans="1:37" hidden="1" x14ac:dyDescent="0.3">
      <c r="A826" s="282">
        <v>135304</v>
      </c>
      <c r="B826" s="283" t="s">
        <v>1913</v>
      </c>
      <c r="C826" s="146" t="s">
        <v>264</v>
      </c>
      <c r="D826" s="284">
        <v>4.75</v>
      </c>
      <c r="E826" s="283"/>
      <c r="F826" s="283"/>
      <c r="G826" s="283" t="s">
        <v>891</v>
      </c>
      <c r="H826" s="285">
        <v>722</v>
      </c>
      <c r="I826" s="24">
        <v>103003</v>
      </c>
      <c r="J826" s="286">
        <v>4.75</v>
      </c>
      <c r="K826" s="285">
        <v>206</v>
      </c>
      <c r="L826" s="287">
        <v>38.343069569835372</v>
      </c>
      <c r="M826" s="288">
        <v>0</v>
      </c>
      <c r="N826" s="286">
        <v>0</v>
      </c>
      <c r="O826" s="289" t="s">
        <v>890</v>
      </c>
      <c r="P826" s="288">
        <v>0</v>
      </c>
      <c r="Q826" s="290">
        <v>0</v>
      </c>
      <c r="R826" s="291" t="s">
        <v>891</v>
      </c>
      <c r="S826" s="283" t="s">
        <v>972</v>
      </c>
      <c r="T826" s="44">
        <v>1</v>
      </c>
      <c r="U826" s="292">
        <v>61</v>
      </c>
      <c r="V826" s="293">
        <v>8</v>
      </c>
      <c r="W826" s="294" t="s">
        <v>891</v>
      </c>
      <c r="X826" s="295" t="s">
        <v>891</v>
      </c>
      <c r="Y826" s="296">
        <v>0</v>
      </c>
      <c r="Z826" s="296" t="s">
        <v>891</v>
      </c>
      <c r="AA826" s="295" t="s">
        <v>891</v>
      </c>
      <c r="AB826" s="296">
        <v>0</v>
      </c>
      <c r="AC826" s="296"/>
      <c r="AD826" s="297" t="s">
        <v>891</v>
      </c>
      <c r="AE826" s="298" t="s">
        <v>891</v>
      </c>
      <c r="AF826" s="288">
        <v>76</v>
      </c>
      <c r="AG826" s="291">
        <v>43796</v>
      </c>
      <c r="AH826" s="291">
        <v>43277</v>
      </c>
      <c r="AI826" s="291">
        <v>43788</v>
      </c>
      <c r="AJ826" s="291" t="s">
        <v>891</v>
      </c>
      <c r="AK826" s="283"/>
    </row>
    <row r="827" spans="1:37" hidden="1" x14ac:dyDescent="0.3">
      <c r="A827" s="282">
        <v>135414</v>
      </c>
      <c r="B827" s="283" t="s">
        <v>1914</v>
      </c>
      <c r="C827" s="146" t="s">
        <v>264</v>
      </c>
      <c r="D827" s="284">
        <v>55</v>
      </c>
      <c r="E827" s="283"/>
      <c r="F827" s="283"/>
      <c r="G827" s="283" t="s">
        <v>891</v>
      </c>
      <c r="H827" s="285">
        <v>462</v>
      </c>
      <c r="I827" s="24">
        <v>103003</v>
      </c>
      <c r="J827" s="286">
        <v>55</v>
      </c>
      <c r="K827" s="285">
        <v>201</v>
      </c>
      <c r="L827" s="287">
        <v>27.176470588235297</v>
      </c>
      <c r="M827" s="288">
        <v>0</v>
      </c>
      <c r="N827" s="286">
        <v>0</v>
      </c>
      <c r="O827" s="289" t="s">
        <v>890</v>
      </c>
      <c r="P827" s="288">
        <v>0</v>
      </c>
      <c r="Q827" s="290">
        <v>0</v>
      </c>
      <c r="R827" s="291" t="s">
        <v>891</v>
      </c>
      <c r="S827" s="283" t="s">
        <v>1021</v>
      </c>
      <c r="T827" s="44">
        <v>1</v>
      </c>
      <c r="U827" s="292">
        <v>61</v>
      </c>
      <c r="V827" s="293">
        <v>14</v>
      </c>
      <c r="W827" s="294" t="s">
        <v>891</v>
      </c>
      <c r="X827" s="295" t="s">
        <v>891</v>
      </c>
      <c r="Y827" s="296">
        <v>0</v>
      </c>
      <c r="Z827" s="296" t="s">
        <v>891</v>
      </c>
      <c r="AA827" s="295" t="s">
        <v>891</v>
      </c>
      <c r="AB827" s="296">
        <v>0</v>
      </c>
      <c r="AC827" s="296"/>
      <c r="AD827" s="297" t="s">
        <v>891</v>
      </c>
      <c r="AE827" s="298" t="s">
        <v>891</v>
      </c>
      <c r="AF827" s="288">
        <v>68</v>
      </c>
      <c r="AG827" s="291">
        <v>45166</v>
      </c>
      <c r="AH827" s="291">
        <v>43294</v>
      </c>
      <c r="AI827" s="291">
        <v>45145</v>
      </c>
      <c r="AJ827" s="291" t="s">
        <v>891</v>
      </c>
      <c r="AK827" s="283"/>
    </row>
    <row r="828" spans="1:37" x14ac:dyDescent="0.3">
      <c r="A828" s="282">
        <v>135699</v>
      </c>
      <c r="B828" s="283" t="s">
        <v>865</v>
      </c>
      <c r="C828" s="146" t="s">
        <v>31</v>
      </c>
      <c r="D828" s="284">
        <v>1.01</v>
      </c>
      <c r="E828" s="283"/>
      <c r="F828" s="283"/>
      <c r="G828" s="283" t="s">
        <v>891</v>
      </c>
      <c r="H828" s="285">
        <v>0</v>
      </c>
      <c r="I828" s="24">
        <v>103003</v>
      </c>
      <c r="J828" s="286">
        <v>1.01</v>
      </c>
      <c r="K828" s="285"/>
      <c r="L828" s="287">
        <v>0</v>
      </c>
      <c r="M828" s="288">
        <v>10996.56</v>
      </c>
      <c r="N828" s="286">
        <v>11106.525600000001</v>
      </c>
      <c r="O828" s="289" t="s">
        <v>890</v>
      </c>
      <c r="P828" s="288">
        <v>0</v>
      </c>
      <c r="Q828" s="290">
        <v>0</v>
      </c>
      <c r="R828" s="291" t="s">
        <v>891</v>
      </c>
      <c r="S828" s="283" t="s">
        <v>939</v>
      </c>
      <c r="T828" s="44">
        <v>1</v>
      </c>
      <c r="U828" s="292">
        <v>45</v>
      </c>
      <c r="V828" s="293">
        <v>9</v>
      </c>
      <c r="W828" s="294" t="s">
        <v>891</v>
      </c>
      <c r="X828" s="295" t="s">
        <v>891</v>
      </c>
      <c r="Y828" s="296">
        <v>0</v>
      </c>
      <c r="Z828" s="296" t="s">
        <v>891</v>
      </c>
      <c r="AA828" s="295" t="s">
        <v>891</v>
      </c>
      <c r="AB828" s="296">
        <v>0</v>
      </c>
      <c r="AC828" s="296"/>
      <c r="AD828" s="297" t="s">
        <v>891</v>
      </c>
      <c r="AE828" s="298" t="s">
        <v>891</v>
      </c>
      <c r="AF828" s="288">
        <v>0</v>
      </c>
      <c r="AG828" s="291" t="s">
        <v>891</v>
      </c>
      <c r="AH828" s="291">
        <v>43333</v>
      </c>
      <c r="AI828" s="291">
        <v>44938</v>
      </c>
      <c r="AJ828" s="291" t="s">
        <v>891</v>
      </c>
      <c r="AK828" s="283"/>
    </row>
    <row r="829" spans="1:37" hidden="1" x14ac:dyDescent="0.3">
      <c r="A829" s="282">
        <v>135701</v>
      </c>
      <c r="B829" s="283" t="s">
        <v>1915</v>
      </c>
      <c r="C829" s="146" t="s">
        <v>31</v>
      </c>
      <c r="D829" s="284">
        <v>3.32</v>
      </c>
      <c r="E829" s="283"/>
      <c r="F829" s="283"/>
      <c r="G829" s="283" t="s">
        <v>891</v>
      </c>
      <c r="H829" s="285">
        <v>2023</v>
      </c>
      <c r="I829" s="24">
        <v>103003</v>
      </c>
      <c r="J829" s="286">
        <v>3.32</v>
      </c>
      <c r="K829" s="285">
        <v>126</v>
      </c>
      <c r="L829" s="287">
        <v>117.27536231884058</v>
      </c>
      <c r="M829" s="288">
        <v>0</v>
      </c>
      <c r="N829" s="286">
        <v>0</v>
      </c>
      <c r="O829" s="289" t="s">
        <v>890</v>
      </c>
      <c r="P829" s="288">
        <v>0</v>
      </c>
      <c r="Q829" s="290">
        <v>0</v>
      </c>
      <c r="R829" s="291" t="s">
        <v>891</v>
      </c>
      <c r="S829" s="283" t="s">
        <v>1916</v>
      </c>
      <c r="T829" s="44">
        <v>1</v>
      </c>
      <c r="U829" s="292">
        <v>46</v>
      </c>
      <c r="V829" s="293">
        <v>2</v>
      </c>
      <c r="W829" s="294" t="s">
        <v>891</v>
      </c>
      <c r="X829" s="295" t="s">
        <v>891</v>
      </c>
      <c r="Y829" s="296">
        <v>0</v>
      </c>
      <c r="Z829" s="296" t="s">
        <v>891</v>
      </c>
      <c r="AA829" s="295" t="s">
        <v>891</v>
      </c>
      <c r="AB829" s="296">
        <v>0</v>
      </c>
      <c r="AC829" s="296"/>
      <c r="AD829" s="297" t="s">
        <v>891</v>
      </c>
      <c r="AE829" s="298" t="s">
        <v>891</v>
      </c>
      <c r="AF829" s="288">
        <v>70</v>
      </c>
      <c r="AG829" s="291" t="s">
        <v>891</v>
      </c>
      <c r="AH829" s="291">
        <v>43333</v>
      </c>
      <c r="AI829" s="291">
        <v>44525</v>
      </c>
      <c r="AJ829" s="291" t="s">
        <v>891</v>
      </c>
      <c r="AK829" s="283"/>
    </row>
    <row r="830" spans="1:37" hidden="1" x14ac:dyDescent="0.3">
      <c r="A830" s="282">
        <v>135703</v>
      </c>
      <c r="B830" s="283" t="s">
        <v>1917</v>
      </c>
      <c r="C830" s="146" t="s">
        <v>31</v>
      </c>
      <c r="D830" s="284">
        <v>1.49</v>
      </c>
      <c r="E830" s="283"/>
      <c r="F830" s="283"/>
      <c r="G830" s="283" t="s">
        <v>891</v>
      </c>
      <c r="H830" s="285">
        <v>6575</v>
      </c>
      <c r="I830" s="24">
        <v>103003</v>
      </c>
      <c r="J830" s="286">
        <v>1.49</v>
      </c>
      <c r="K830" s="285">
        <v>7515</v>
      </c>
      <c r="L830" s="287">
        <v>3.4136692141551754</v>
      </c>
      <c r="M830" s="288">
        <v>28094.44</v>
      </c>
      <c r="N830" s="286">
        <v>41860.715600000003</v>
      </c>
      <c r="O830" s="289" t="s">
        <v>890</v>
      </c>
      <c r="P830" s="288">
        <v>0</v>
      </c>
      <c r="Q830" s="290">
        <v>0</v>
      </c>
      <c r="R830" s="291" t="s">
        <v>891</v>
      </c>
      <c r="S830" s="283" t="s">
        <v>939</v>
      </c>
      <c r="T830" s="44">
        <v>1</v>
      </c>
      <c r="U830" s="292">
        <v>45</v>
      </c>
      <c r="V830" s="293">
        <v>9</v>
      </c>
      <c r="W830" s="294" t="s">
        <v>891</v>
      </c>
      <c r="X830" s="295" t="s">
        <v>891</v>
      </c>
      <c r="Y830" s="296">
        <v>0</v>
      </c>
      <c r="Z830" s="296" t="s">
        <v>891</v>
      </c>
      <c r="AA830" s="295" t="s">
        <v>891</v>
      </c>
      <c r="AB830" s="296">
        <v>0</v>
      </c>
      <c r="AC830" s="296"/>
      <c r="AD830" s="297" t="s">
        <v>891</v>
      </c>
      <c r="AE830" s="298" t="s">
        <v>891</v>
      </c>
      <c r="AF830" s="288">
        <v>7704</v>
      </c>
      <c r="AG830" s="291">
        <v>44151</v>
      </c>
      <c r="AH830" s="291">
        <v>43333</v>
      </c>
      <c r="AI830" s="291">
        <v>44999</v>
      </c>
      <c r="AJ830" s="291" t="s">
        <v>891</v>
      </c>
      <c r="AK830" s="283"/>
    </row>
    <row r="831" spans="1:37" hidden="1" x14ac:dyDescent="0.3">
      <c r="A831" s="282">
        <v>136082</v>
      </c>
      <c r="B831" s="283" t="s">
        <v>1918</v>
      </c>
      <c r="C831" s="146" t="s">
        <v>31</v>
      </c>
      <c r="D831" s="284">
        <v>3.5714299999999999</v>
      </c>
      <c r="E831" s="283"/>
      <c r="F831" s="283"/>
      <c r="G831" s="283" t="s">
        <v>891</v>
      </c>
      <c r="H831" s="285">
        <v>0</v>
      </c>
      <c r="I831" s="24">
        <v>103003</v>
      </c>
      <c r="J831" s="286">
        <v>3.5714299999999999</v>
      </c>
      <c r="K831" s="285">
        <v>295</v>
      </c>
      <c r="L831" s="287">
        <v>0</v>
      </c>
      <c r="M831" s="288">
        <v>0</v>
      </c>
      <c r="N831" s="286">
        <v>0</v>
      </c>
      <c r="O831" s="289" t="s">
        <v>890</v>
      </c>
      <c r="P831" s="288">
        <v>0</v>
      </c>
      <c r="Q831" s="290">
        <v>0</v>
      </c>
      <c r="R831" s="291" t="s">
        <v>891</v>
      </c>
      <c r="S831" s="283" t="s">
        <v>1690</v>
      </c>
      <c r="T831" s="44">
        <v>1</v>
      </c>
      <c r="U831" s="292">
        <v>55</v>
      </c>
      <c r="V831" s="293">
        <v>37</v>
      </c>
      <c r="W831" s="294">
        <v>10090</v>
      </c>
      <c r="X831" s="295">
        <v>2023</v>
      </c>
      <c r="Y831" s="296">
        <v>700</v>
      </c>
      <c r="Z831" s="296" t="s">
        <v>891</v>
      </c>
      <c r="AA831" s="295" t="s">
        <v>891</v>
      </c>
      <c r="AB831" s="296">
        <v>0</v>
      </c>
      <c r="AC831" s="296"/>
      <c r="AD831" s="297" t="s">
        <v>891</v>
      </c>
      <c r="AE831" s="298" t="s">
        <v>891</v>
      </c>
      <c r="AF831" s="288">
        <v>100</v>
      </c>
      <c r="AG831" s="291">
        <v>44568</v>
      </c>
      <c r="AH831" s="291">
        <v>43446</v>
      </c>
      <c r="AI831" s="291">
        <v>45077</v>
      </c>
      <c r="AJ831" s="291" t="s">
        <v>891</v>
      </c>
      <c r="AK831" s="283"/>
    </row>
    <row r="832" spans="1:37" hidden="1" x14ac:dyDescent="0.3">
      <c r="A832" s="282">
        <v>136083</v>
      </c>
      <c r="B832" s="283" t="s">
        <v>1919</v>
      </c>
      <c r="C832" s="146" t="s">
        <v>31</v>
      </c>
      <c r="D832" s="284">
        <v>5.83</v>
      </c>
      <c r="E832" s="283"/>
      <c r="F832" s="283"/>
      <c r="G832" s="283" t="s">
        <v>891</v>
      </c>
      <c r="H832" s="285">
        <v>436</v>
      </c>
      <c r="I832" s="24">
        <v>103003</v>
      </c>
      <c r="J832" s="286">
        <v>5.83</v>
      </c>
      <c r="K832" s="285">
        <v>167</v>
      </c>
      <c r="L832" s="287">
        <v>31.321839080459771</v>
      </c>
      <c r="M832" s="288">
        <v>0</v>
      </c>
      <c r="N832" s="286">
        <v>0</v>
      </c>
      <c r="O832" s="289" t="s">
        <v>890</v>
      </c>
      <c r="P832" s="288">
        <v>0</v>
      </c>
      <c r="Q832" s="290">
        <v>0</v>
      </c>
      <c r="R832" s="291" t="s">
        <v>891</v>
      </c>
      <c r="S832" s="283" t="s">
        <v>1690</v>
      </c>
      <c r="T832" s="44">
        <v>1</v>
      </c>
      <c r="U832" s="292">
        <v>55</v>
      </c>
      <c r="V832" s="293">
        <v>37</v>
      </c>
      <c r="W832" s="294" t="s">
        <v>891</v>
      </c>
      <c r="X832" s="295" t="s">
        <v>891</v>
      </c>
      <c r="Y832" s="296">
        <v>0</v>
      </c>
      <c r="Z832" s="296" t="s">
        <v>891</v>
      </c>
      <c r="AA832" s="295" t="s">
        <v>891</v>
      </c>
      <c r="AB832" s="296">
        <v>0</v>
      </c>
      <c r="AC832" s="296"/>
      <c r="AD832" s="297" t="s">
        <v>891</v>
      </c>
      <c r="AE832" s="298" t="s">
        <v>891</v>
      </c>
      <c r="AF832" s="288">
        <v>56</v>
      </c>
      <c r="AG832" s="291">
        <v>44448</v>
      </c>
      <c r="AH832" s="291">
        <v>43446</v>
      </c>
      <c r="AI832" s="291">
        <v>44725</v>
      </c>
      <c r="AJ832" s="291" t="s">
        <v>891</v>
      </c>
      <c r="AK832" s="283"/>
    </row>
    <row r="833" spans="1:37" hidden="1" x14ac:dyDescent="0.3">
      <c r="A833" s="282">
        <v>136273</v>
      </c>
      <c r="B833" s="283" t="s">
        <v>1920</v>
      </c>
      <c r="C833" s="146" t="s">
        <v>31</v>
      </c>
      <c r="D833" s="284">
        <v>1.46</v>
      </c>
      <c r="E833" s="283"/>
      <c r="F833" s="283"/>
      <c r="G833" s="283" t="s">
        <v>891</v>
      </c>
      <c r="H833" s="285">
        <v>1588</v>
      </c>
      <c r="I833" s="24">
        <v>103003</v>
      </c>
      <c r="J833" s="286">
        <v>1.46</v>
      </c>
      <c r="K833" s="285">
        <v>1030</v>
      </c>
      <c r="L833" s="287">
        <v>17.82667265379434</v>
      </c>
      <c r="M833" s="288">
        <v>15.44</v>
      </c>
      <c r="N833" s="286">
        <v>22.542400000000001</v>
      </c>
      <c r="O833" s="289" t="s">
        <v>890</v>
      </c>
      <c r="P833" s="288">
        <v>0</v>
      </c>
      <c r="Q833" s="290">
        <v>0</v>
      </c>
      <c r="R833" s="291" t="s">
        <v>891</v>
      </c>
      <c r="S833" s="283" t="s">
        <v>1011</v>
      </c>
      <c r="T833" s="44">
        <v>1</v>
      </c>
      <c r="U833" s="292">
        <v>51</v>
      </c>
      <c r="V833" s="293">
        <v>11</v>
      </c>
      <c r="W833" s="294" t="s">
        <v>891</v>
      </c>
      <c r="X833" s="295" t="s">
        <v>891</v>
      </c>
      <c r="Y833" s="296">
        <v>0</v>
      </c>
      <c r="Z833" s="296" t="s">
        <v>891</v>
      </c>
      <c r="AA833" s="295" t="s">
        <v>891</v>
      </c>
      <c r="AB833" s="296">
        <v>0</v>
      </c>
      <c r="AC833" s="296"/>
      <c r="AD833" s="297" t="s">
        <v>891</v>
      </c>
      <c r="AE833" s="298" t="s">
        <v>891</v>
      </c>
      <c r="AF833" s="288">
        <v>356</v>
      </c>
      <c r="AG833" s="291">
        <v>45181</v>
      </c>
      <c r="AH833" s="291">
        <v>43483</v>
      </c>
      <c r="AI833" s="291">
        <v>45160</v>
      </c>
      <c r="AJ833" s="291" t="s">
        <v>891</v>
      </c>
      <c r="AK833" s="283"/>
    </row>
    <row r="834" spans="1:37" hidden="1" x14ac:dyDescent="0.3">
      <c r="A834" s="282">
        <v>136408</v>
      </c>
      <c r="B834" s="283" t="s">
        <v>1921</v>
      </c>
      <c r="C834" s="146" t="s">
        <v>31</v>
      </c>
      <c r="D834" s="284">
        <v>1.47</v>
      </c>
      <c r="E834" s="283"/>
      <c r="F834" s="283"/>
      <c r="G834" s="283" t="s">
        <v>891</v>
      </c>
      <c r="H834" s="285">
        <v>0</v>
      </c>
      <c r="I834" s="24">
        <v>103003</v>
      </c>
      <c r="J834" s="286">
        <v>1.47</v>
      </c>
      <c r="K834" s="285">
        <v>25359</v>
      </c>
      <c r="L834" s="287">
        <v>0</v>
      </c>
      <c r="M834" s="288">
        <v>41630.94</v>
      </c>
      <c r="N834" s="286">
        <v>61197.481800000001</v>
      </c>
      <c r="O834" s="289" t="s">
        <v>890</v>
      </c>
      <c r="P834" s="288">
        <v>0</v>
      </c>
      <c r="Q834" s="290">
        <v>0</v>
      </c>
      <c r="R834" s="291" t="s">
        <v>891</v>
      </c>
      <c r="S834" s="283" t="s">
        <v>919</v>
      </c>
      <c r="T834" s="44">
        <v>1</v>
      </c>
      <c r="U834" s="292">
        <v>45</v>
      </c>
      <c r="V834" s="293">
        <v>14</v>
      </c>
      <c r="W834" s="294">
        <v>6982</v>
      </c>
      <c r="X834" s="295">
        <v>2023</v>
      </c>
      <c r="Y834" s="296">
        <v>11700</v>
      </c>
      <c r="Z834" s="296" t="s">
        <v>891</v>
      </c>
      <c r="AA834" s="295" t="s">
        <v>891</v>
      </c>
      <c r="AB834" s="296">
        <v>0</v>
      </c>
      <c r="AC834" s="296"/>
      <c r="AD834" s="297" t="s">
        <v>891</v>
      </c>
      <c r="AE834" s="298" t="s">
        <v>891</v>
      </c>
      <c r="AF834" s="288">
        <v>11852</v>
      </c>
      <c r="AG834" s="291">
        <v>44924</v>
      </c>
      <c r="AH834" s="291">
        <v>43500</v>
      </c>
      <c r="AI834" s="291">
        <v>44910</v>
      </c>
      <c r="AJ834" s="291" t="s">
        <v>891</v>
      </c>
      <c r="AK834" s="283"/>
    </row>
    <row r="835" spans="1:37" hidden="1" x14ac:dyDescent="0.3">
      <c r="A835" s="282">
        <v>136553</v>
      </c>
      <c r="B835" s="283" t="s">
        <v>1922</v>
      </c>
      <c r="C835" s="146" t="s">
        <v>264</v>
      </c>
      <c r="D835" s="284">
        <v>2.7</v>
      </c>
      <c r="E835" s="283"/>
      <c r="F835" s="283"/>
      <c r="G835" s="283" t="s">
        <v>891</v>
      </c>
      <c r="H835" s="285">
        <v>0</v>
      </c>
      <c r="I835" s="24">
        <v>103003</v>
      </c>
      <c r="J835" s="286">
        <v>2.7</v>
      </c>
      <c r="K835" s="285">
        <v>2279</v>
      </c>
      <c r="L835" s="287">
        <v>0</v>
      </c>
      <c r="M835" s="288">
        <v>1819.06</v>
      </c>
      <c r="N835" s="286">
        <v>4911.4620000000004</v>
      </c>
      <c r="O835" s="289" t="s">
        <v>890</v>
      </c>
      <c r="P835" s="288">
        <v>0</v>
      </c>
      <c r="Q835" s="290">
        <v>0</v>
      </c>
      <c r="R835" s="291" t="s">
        <v>891</v>
      </c>
      <c r="S835" s="283" t="s">
        <v>1923</v>
      </c>
      <c r="T835" s="44">
        <v>1</v>
      </c>
      <c r="U835" s="292">
        <v>51</v>
      </c>
      <c r="V835" s="293">
        <v>10</v>
      </c>
      <c r="W835" s="294">
        <v>2669</v>
      </c>
      <c r="X835" s="295">
        <v>2023</v>
      </c>
      <c r="Y835" s="296">
        <v>2000</v>
      </c>
      <c r="Z835" s="296" t="s">
        <v>891</v>
      </c>
      <c r="AA835" s="295" t="s">
        <v>891</v>
      </c>
      <c r="AB835" s="296">
        <v>0</v>
      </c>
      <c r="AC835" s="296"/>
      <c r="AD835" s="297" t="s">
        <v>891</v>
      </c>
      <c r="AE835" s="298" t="s">
        <v>891</v>
      </c>
      <c r="AF835" s="288">
        <v>848</v>
      </c>
      <c r="AG835" s="291">
        <v>44516</v>
      </c>
      <c r="AH835" s="291">
        <v>43518</v>
      </c>
      <c r="AI835" s="291">
        <v>44984</v>
      </c>
      <c r="AJ835" s="291" t="s">
        <v>891</v>
      </c>
      <c r="AK835" s="283"/>
    </row>
    <row r="836" spans="1:37" hidden="1" x14ac:dyDescent="0.3">
      <c r="A836" s="282">
        <v>136554</v>
      </c>
      <c r="B836" s="283" t="s">
        <v>1924</v>
      </c>
      <c r="C836" s="146" t="s">
        <v>264</v>
      </c>
      <c r="D836" s="284">
        <v>6.19</v>
      </c>
      <c r="E836" s="283"/>
      <c r="F836" s="283"/>
      <c r="G836" s="283" t="s">
        <v>891</v>
      </c>
      <c r="H836" s="285">
        <v>0</v>
      </c>
      <c r="I836" s="24">
        <v>103003</v>
      </c>
      <c r="J836" s="286">
        <v>6.19</v>
      </c>
      <c r="K836" s="285">
        <v>632</v>
      </c>
      <c r="L836" s="287">
        <v>0</v>
      </c>
      <c r="M836" s="288">
        <v>0</v>
      </c>
      <c r="N836" s="286">
        <v>0</v>
      </c>
      <c r="O836" s="289" t="s">
        <v>890</v>
      </c>
      <c r="P836" s="288">
        <v>0</v>
      </c>
      <c r="Q836" s="290">
        <v>0</v>
      </c>
      <c r="R836" s="291" t="s">
        <v>891</v>
      </c>
      <c r="S836" s="283" t="s">
        <v>1098</v>
      </c>
      <c r="T836" s="44">
        <v>1</v>
      </c>
      <c r="U836" s="292">
        <v>51</v>
      </c>
      <c r="V836" s="293">
        <v>9</v>
      </c>
      <c r="W836" s="294">
        <v>2640</v>
      </c>
      <c r="X836" s="295">
        <v>2023</v>
      </c>
      <c r="Y836" s="296">
        <v>2000</v>
      </c>
      <c r="Z836" s="296" t="s">
        <v>891</v>
      </c>
      <c r="AA836" s="295" t="s">
        <v>891</v>
      </c>
      <c r="AB836" s="296">
        <v>0</v>
      </c>
      <c r="AC836" s="296"/>
      <c r="AD836" s="297" t="s">
        <v>891</v>
      </c>
      <c r="AE836" s="298" t="s">
        <v>891</v>
      </c>
      <c r="AF836" s="288">
        <v>216</v>
      </c>
      <c r="AG836" s="291">
        <v>44547</v>
      </c>
      <c r="AH836" s="291">
        <v>43518</v>
      </c>
      <c r="AI836" s="291">
        <v>45152</v>
      </c>
      <c r="AJ836" s="291" t="s">
        <v>891</v>
      </c>
      <c r="AK836" s="283"/>
    </row>
    <row r="837" spans="1:37" hidden="1" x14ac:dyDescent="0.3">
      <c r="A837" s="282">
        <v>136555</v>
      </c>
      <c r="B837" s="283" t="s">
        <v>1925</v>
      </c>
      <c r="C837" s="146" t="s">
        <v>264</v>
      </c>
      <c r="D837" s="284">
        <v>7.49</v>
      </c>
      <c r="E837" s="283"/>
      <c r="F837" s="283"/>
      <c r="G837" s="283" t="s">
        <v>891</v>
      </c>
      <c r="H837" s="285">
        <v>750</v>
      </c>
      <c r="I837" s="24">
        <v>103003</v>
      </c>
      <c r="J837" s="286">
        <v>7.74</v>
      </c>
      <c r="K837" s="285">
        <v>1044</v>
      </c>
      <c r="L837" s="287">
        <v>4.3775170723165822</v>
      </c>
      <c r="M837" s="288">
        <v>2333.94</v>
      </c>
      <c r="N837" s="286">
        <v>17481.210599999999</v>
      </c>
      <c r="O837" s="289" t="s">
        <v>890</v>
      </c>
      <c r="P837" s="288">
        <v>0</v>
      </c>
      <c r="Q837" s="290">
        <v>0</v>
      </c>
      <c r="R837" s="291" t="s">
        <v>891</v>
      </c>
      <c r="S837" s="283" t="s">
        <v>1098</v>
      </c>
      <c r="T837" s="44">
        <v>1</v>
      </c>
      <c r="U837" s="292">
        <v>51</v>
      </c>
      <c r="V837" s="293">
        <v>9</v>
      </c>
      <c r="W837" s="294" t="s">
        <v>891</v>
      </c>
      <c r="X837" s="295" t="s">
        <v>891</v>
      </c>
      <c r="Y837" s="296">
        <v>0</v>
      </c>
      <c r="Z837" s="296" t="s">
        <v>891</v>
      </c>
      <c r="AA837" s="295" t="s">
        <v>891</v>
      </c>
      <c r="AB837" s="296">
        <v>0</v>
      </c>
      <c r="AC837" s="296"/>
      <c r="AD837" s="297" t="s">
        <v>891</v>
      </c>
      <c r="AE837" s="298" t="s">
        <v>891</v>
      </c>
      <c r="AF837" s="288">
        <v>686</v>
      </c>
      <c r="AG837" s="291">
        <v>45180</v>
      </c>
      <c r="AH837" s="291">
        <v>43518</v>
      </c>
      <c r="AI837" s="291">
        <v>45152</v>
      </c>
      <c r="AJ837" s="291" t="s">
        <v>891</v>
      </c>
      <c r="AK837" s="283"/>
    </row>
    <row r="838" spans="1:37" hidden="1" x14ac:dyDescent="0.3">
      <c r="A838" s="282">
        <v>136556</v>
      </c>
      <c r="B838" s="283" t="s">
        <v>1926</v>
      </c>
      <c r="C838" s="146" t="s">
        <v>264</v>
      </c>
      <c r="D838" s="284">
        <v>5.24</v>
      </c>
      <c r="E838" s="283"/>
      <c r="F838" s="283"/>
      <c r="G838" s="283" t="s">
        <v>891</v>
      </c>
      <c r="H838" s="285">
        <v>0</v>
      </c>
      <c r="I838" s="24">
        <v>103003</v>
      </c>
      <c r="J838" s="286">
        <v>5.24</v>
      </c>
      <c r="K838" s="285">
        <v>700</v>
      </c>
      <c r="L838" s="287">
        <v>0</v>
      </c>
      <c r="M838" s="288">
        <v>0</v>
      </c>
      <c r="N838" s="286">
        <v>0</v>
      </c>
      <c r="O838" s="289" t="s">
        <v>890</v>
      </c>
      <c r="P838" s="288">
        <v>0</v>
      </c>
      <c r="Q838" s="290">
        <v>0</v>
      </c>
      <c r="R838" s="291" t="s">
        <v>891</v>
      </c>
      <c r="S838" s="283" t="s">
        <v>1923</v>
      </c>
      <c r="T838" s="44">
        <v>1</v>
      </c>
      <c r="U838" s="292">
        <v>51</v>
      </c>
      <c r="V838" s="293">
        <v>10</v>
      </c>
      <c r="W838" s="294">
        <v>2673</v>
      </c>
      <c r="X838" s="295">
        <v>2023</v>
      </c>
      <c r="Y838" s="296">
        <v>2000</v>
      </c>
      <c r="Z838" s="296" t="s">
        <v>891</v>
      </c>
      <c r="AA838" s="295" t="s">
        <v>891</v>
      </c>
      <c r="AB838" s="296">
        <v>0</v>
      </c>
      <c r="AC838" s="296"/>
      <c r="AD838" s="297" t="s">
        <v>891</v>
      </c>
      <c r="AE838" s="298" t="s">
        <v>891</v>
      </c>
      <c r="AF838" s="288">
        <v>298</v>
      </c>
      <c r="AG838" s="291">
        <v>44946</v>
      </c>
      <c r="AH838" s="291">
        <v>43518</v>
      </c>
      <c r="AI838" s="291">
        <v>44922</v>
      </c>
      <c r="AJ838" s="291" t="s">
        <v>891</v>
      </c>
      <c r="AK838" s="283"/>
    </row>
    <row r="839" spans="1:37" hidden="1" x14ac:dyDescent="0.3">
      <c r="A839" s="282">
        <v>136564</v>
      </c>
      <c r="B839" s="283" t="s">
        <v>1927</v>
      </c>
      <c r="C839" s="146" t="s">
        <v>273</v>
      </c>
      <c r="D839" s="284">
        <v>2.7</v>
      </c>
      <c r="E839" s="283"/>
      <c r="F839" s="283"/>
      <c r="G839" s="283" t="s">
        <v>891</v>
      </c>
      <c r="H839" s="285">
        <v>13115</v>
      </c>
      <c r="I839" s="24">
        <v>103003</v>
      </c>
      <c r="J839" s="286">
        <v>2.7</v>
      </c>
      <c r="K839" s="285">
        <v>23180</v>
      </c>
      <c r="L839" s="287">
        <v>4.4869514047596235</v>
      </c>
      <c r="M839" s="288">
        <v>38277.56</v>
      </c>
      <c r="N839" s="286">
        <v>103349.412</v>
      </c>
      <c r="O839" s="289" t="s">
        <v>890</v>
      </c>
      <c r="P839" s="288">
        <v>0</v>
      </c>
      <c r="Q839" s="290">
        <v>0</v>
      </c>
      <c r="R839" s="291" t="s">
        <v>891</v>
      </c>
      <c r="S839" s="283" t="s">
        <v>1631</v>
      </c>
      <c r="T839" s="44">
        <v>1</v>
      </c>
      <c r="U839" s="292">
        <v>60</v>
      </c>
      <c r="V839" s="293">
        <v>21</v>
      </c>
      <c r="W839" s="294">
        <v>2773</v>
      </c>
      <c r="X839" s="295">
        <v>2023</v>
      </c>
      <c r="Y839" s="296">
        <v>1220</v>
      </c>
      <c r="Z839" s="296" t="s">
        <v>891</v>
      </c>
      <c r="AA839" s="295" t="s">
        <v>891</v>
      </c>
      <c r="AB839" s="296">
        <v>0</v>
      </c>
      <c r="AC839" s="296"/>
      <c r="AD839" s="297" t="s">
        <v>891</v>
      </c>
      <c r="AE839" s="298" t="s">
        <v>891</v>
      </c>
      <c r="AF839" s="288">
        <v>11692</v>
      </c>
      <c r="AG839" s="291">
        <v>44809</v>
      </c>
      <c r="AH839" s="291">
        <v>43521</v>
      </c>
      <c r="AI839" s="291">
        <v>44803</v>
      </c>
      <c r="AJ839" s="291" t="s">
        <v>891</v>
      </c>
      <c r="AK839" s="283"/>
    </row>
    <row r="840" spans="1:37" hidden="1" x14ac:dyDescent="0.3">
      <c r="A840" s="282">
        <v>136674</v>
      </c>
      <c r="B840" s="283" t="s">
        <v>1928</v>
      </c>
      <c r="C840" s="146" t="s">
        <v>264</v>
      </c>
      <c r="D840" s="284">
        <v>41</v>
      </c>
      <c r="E840" s="283"/>
      <c r="F840" s="283"/>
      <c r="G840" s="283" t="s">
        <v>891</v>
      </c>
      <c r="H840" s="285">
        <v>6</v>
      </c>
      <c r="I840" s="24">
        <v>103003</v>
      </c>
      <c r="J840" s="286">
        <v>41</v>
      </c>
      <c r="K840" s="285"/>
      <c r="L840" s="287">
        <v>0</v>
      </c>
      <c r="M840" s="288">
        <v>0</v>
      </c>
      <c r="N840" s="286">
        <v>0</v>
      </c>
      <c r="O840" s="289" t="s">
        <v>890</v>
      </c>
      <c r="P840" s="288">
        <v>0</v>
      </c>
      <c r="Q840" s="290">
        <v>0</v>
      </c>
      <c r="R840" s="291" t="s">
        <v>891</v>
      </c>
      <c r="S840" s="283" t="s">
        <v>1620</v>
      </c>
      <c r="T840" s="44">
        <v>1</v>
      </c>
      <c r="U840" s="292">
        <v>62</v>
      </c>
      <c r="V840" s="293">
        <v>1</v>
      </c>
      <c r="W840" s="294" t="s">
        <v>891</v>
      </c>
      <c r="X840" s="295" t="s">
        <v>891</v>
      </c>
      <c r="Y840" s="296">
        <v>0</v>
      </c>
      <c r="Z840" s="296" t="s">
        <v>891</v>
      </c>
      <c r="AA840" s="295" t="s">
        <v>891</v>
      </c>
      <c r="AB840" s="296">
        <v>0</v>
      </c>
      <c r="AC840" s="296"/>
      <c r="AD840" s="297" t="s">
        <v>891</v>
      </c>
      <c r="AE840" s="298" t="s">
        <v>891</v>
      </c>
      <c r="AF840" s="288">
        <v>0</v>
      </c>
      <c r="AG840" s="291">
        <v>44011</v>
      </c>
      <c r="AH840" s="291">
        <v>43549</v>
      </c>
      <c r="AI840" s="291">
        <v>43970</v>
      </c>
      <c r="AJ840" s="291" t="s">
        <v>891</v>
      </c>
      <c r="AK840" s="283"/>
    </row>
    <row r="841" spans="1:37" hidden="1" x14ac:dyDescent="0.3">
      <c r="A841" s="282">
        <v>136675</v>
      </c>
      <c r="B841" s="283" t="s">
        <v>1929</v>
      </c>
      <c r="C841" s="146" t="s">
        <v>264</v>
      </c>
      <c r="D841" s="284">
        <v>65.260000000000005</v>
      </c>
      <c r="E841" s="283"/>
      <c r="F841" s="283"/>
      <c r="G841" s="283" t="s">
        <v>891</v>
      </c>
      <c r="H841" s="285">
        <v>0</v>
      </c>
      <c r="I841" s="24">
        <v>103003</v>
      </c>
      <c r="J841" s="286">
        <v>65.260000000000005</v>
      </c>
      <c r="K841" s="285"/>
      <c r="L841" s="287">
        <v>0</v>
      </c>
      <c r="M841" s="288">
        <v>0</v>
      </c>
      <c r="N841" s="286">
        <v>0</v>
      </c>
      <c r="O841" s="289" t="s">
        <v>890</v>
      </c>
      <c r="P841" s="288">
        <v>0</v>
      </c>
      <c r="Q841" s="290">
        <v>0</v>
      </c>
      <c r="R841" s="291" t="s">
        <v>891</v>
      </c>
      <c r="S841" s="283" t="s">
        <v>1620</v>
      </c>
      <c r="T841" s="44">
        <v>1</v>
      </c>
      <c r="U841" s="292">
        <v>62</v>
      </c>
      <c r="V841" s="293">
        <v>1</v>
      </c>
      <c r="W841" s="294">
        <v>2830</v>
      </c>
      <c r="X841" s="295">
        <v>2023</v>
      </c>
      <c r="Y841" s="296">
        <v>2</v>
      </c>
      <c r="Z841" s="296" t="s">
        <v>891</v>
      </c>
      <c r="AA841" s="295" t="s">
        <v>891</v>
      </c>
      <c r="AB841" s="296">
        <v>0</v>
      </c>
      <c r="AC841" s="296"/>
      <c r="AD841" s="297" t="s">
        <v>891</v>
      </c>
      <c r="AE841" s="298" t="s">
        <v>891</v>
      </c>
      <c r="AF841" s="288">
        <v>0</v>
      </c>
      <c r="AG841" s="291">
        <v>44011</v>
      </c>
      <c r="AH841" s="291">
        <v>43549</v>
      </c>
      <c r="AI841" s="291">
        <v>45005</v>
      </c>
      <c r="AJ841" s="291" t="s">
        <v>891</v>
      </c>
      <c r="AK841" s="283"/>
    </row>
    <row r="842" spans="1:37" hidden="1" x14ac:dyDescent="0.3">
      <c r="A842" s="282">
        <v>136818</v>
      </c>
      <c r="B842" s="283" t="s">
        <v>1930</v>
      </c>
      <c r="C842" s="146" t="s">
        <v>31</v>
      </c>
      <c r="D842" s="284">
        <v>5.45</v>
      </c>
      <c r="E842" s="283"/>
      <c r="F842" s="283"/>
      <c r="G842" s="283" t="s">
        <v>891</v>
      </c>
      <c r="H842" s="285">
        <v>1161</v>
      </c>
      <c r="I842" s="24">
        <v>103003</v>
      </c>
      <c r="J842" s="286">
        <v>5.45</v>
      </c>
      <c r="K842" s="285">
        <v>21</v>
      </c>
      <c r="L842" s="287">
        <v>663.42857142857144</v>
      </c>
      <c r="M842" s="288">
        <v>0</v>
      </c>
      <c r="N842" s="286">
        <v>0</v>
      </c>
      <c r="O842" s="289" t="s">
        <v>890</v>
      </c>
      <c r="P842" s="288">
        <v>0</v>
      </c>
      <c r="Q842" s="290">
        <v>0</v>
      </c>
      <c r="R842" s="291" t="s">
        <v>891</v>
      </c>
      <c r="S842" s="283" t="s">
        <v>1493</v>
      </c>
      <c r="T842" s="44">
        <v>1</v>
      </c>
      <c r="U842" s="292">
        <v>54</v>
      </c>
      <c r="V842" s="293">
        <v>4</v>
      </c>
      <c r="W842" s="294" t="s">
        <v>891</v>
      </c>
      <c r="X842" s="295" t="s">
        <v>891</v>
      </c>
      <c r="Y842" s="296">
        <v>0</v>
      </c>
      <c r="Z842" s="296" t="s">
        <v>891</v>
      </c>
      <c r="AA842" s="295" t="s">
        <v>891</v>
      </c>
      <c r="AB842" s="296">
        <v>0</v>
      </c>
      <c r="AC842" s="296"/>
      <c r="AD842" s="297" t="s">
        <v>891</v>
      </c>
      <c r="AE842" s="298" t="s">
        <v>891</v>
      </c>
      <c r="AF842" s="288">
        <v>8</v>
      </c>
      <c r="AG842" s="291">
        <v>44517</v>
      </c>
      <c r="AH842" s="291">
        <v>43572</v>
      </c>
      <c r="AI842" s="291">
        <v>44803</v>
      </c>
      <c r="AJ842" s="291" t="s">
        <v>891</v>
      </c>
      <c r="AK842" s="283"/>
    </row>
    <row r="843" spans="1:37" hidden="1" x14ac:dyDescent="0.3">
      <c r="A843" s="282">
        <v>136819</v>
      </c>
      <c r="B843" s="283" t="s">
        <v>1931</v>
      </c>
      <c r="C843" s="146" t="s">
        <v>437</v>
      </c>
      <c r="D843" s="284">
        <v>12.33</v>
      </c>
      <c r="E843" s="283"/>
      <c r="F843" s="283"/>
      <c r="G843" s="283" t="s">
        <v>891</v>
      </c>
      <c r="H843" s="285">
        <v>239</v>
      </c>
      <c r="I843" s="24">
        <v>103003</v>
      </c>
      <c r="J843" s="286">
        <v>12.33</v>
      </c>
      <c r="K843" s="285">
        <v>16</v>
      </c>
      <c r="L843" s="287">
        <v>151.26582278481013</v>
      </c>
      <c r="M843" s="288">
        <v>0</v>
      </c>
      <c r="N843" s="286">
        <v>0</v>
      </c>
      <c r="O843" s="289" t="s">
        <v>890</v>
      </c>
      <c r="P843" s="288">
        <v>0</v>
      </c>
      <c r="Q843" s="290">
        <v>0</v>
      </c>
      <c r="R843" s="291" t="s">
        <v>891</v>
      </c>
      <c r="S843" s="283" t="s">
        <v>1493</v>
      </c>
      <c r="T843" s="44">
        <v>1</v>
      </c>
      <c r="U843" s="292">
        <v>54</v>
      </c>
      <c r="V843" s="293">
        <v>4</v>
      </c>
      <c r="W843" s="294" t="s">
        <v>891</v>
      </c>
      <c r="X843" s="295" t="s">
        <v>891</v>
      </c>
      <c r="Y843" s="296">
        <v>0</v>
      </c>
      <c r="Z843" s="296" t="s">
        <v>891</v>
      </c>
      <c r="AA843" s="295" t="s">
        <v>891</v>
      </c>
      <c r="AB843" s="296">
        <v>0</v>
      </c>
      <c r="AC843" s="296"/>
      <c r="AD843" s="297" t="s">
        <v>891</v>
      </c>
      <c r="AE843" s="298" t="s">
        <v>891</v>
      </c>
      <c r="AF843" s="288">
        <v>6</v>
      </c>
      <c r="AG843" s="291">
        <v>44431</v>
      </c>
      <c r="AH843" s="291">
        <v>43572</v>
      </c>
      <c r="AI843" s="291">
        <v>45142</v>
      </c>
      <c r="AJ843" s="291" t="s">
        <v>891</v>
      </c>
      <c r="AK843" s="283"/>
    </row>
    <row r="844" spans="1:37" hidden="1" x14ac:dyDescent="0.3">
      <c r="A844" s="282">
        <v>136820</v>
      </c>
      <c r="B844" s="283" t="s">
        <v>875</v>
      </c>
      <c r="C844" s="146" t="s">
        <v>437</v>
      </c>
      <c r="D844" s="284">
        <v>115.78</v>
      </c>
      <c r="E844" s="283"/>
      <c r="F844" s="283"/>
      <c r="G844" s="283" t="s">
        <v>891</v>
      </c>
      <c r="H844" s="285">
        <v>12</v>
      </c>
      <c r="I844" s="24">
        <v>103003</v>
      </c>
      <c r="J844" s="286">
        <v>115.78</v>
      </c>
      <c r="K844" s="285">
        <v>3</v>
      </c>
      <c r="L844" s="287">
        <v>48</v>
      </c>
      <c r="M844" s="288">
        <v>0</v>
      </c>
      <c r="N844" s="286">
        <v>0</v>
      </c>
      <c r="O844" s="289" t="s">
        <v>890</v>
      </c>
      <c r="P844" s="288">
        <v>0</v>
      </c>
      <c r="Q844" s="290">
        <v>0</v>
      </c>
      <c r="R844" s="291" t="s">
        <v>891</v>
      </c>
      <c r="S844" s="283" t="s">
        <v>1493</v>
      </c>
      <c r="T844" s="44">
        <v>1</v>
      </c>
      <c r="U844" s="292">
        <v>54</v>
      </c>
      <c r="V844" s="293">
        <v>4</v>
      </c>
      <c r="W844" s="294" t="s">
        <v>891</v>
      </c>
      <c r="X844" s="295" t="s">
        <v>891</v>
      </c>
      <c r="Y844" s="296">
        <v>0</v>
      </c>
      <c r="Z844" s="296" t="s">
        <v>891</v>
      </c>
      <c r="AA844" s="295" t="s">
        <v>891</v>
      </c>
      <c r="AB844" s="296">
        <v>0</v>
      </c>
      <c r="AC844" s="296"/>
      <c r="AD844" s="297" t="s">
        <v>891</v>
      </c>
      <c r="AE844" s="298" t="s">
        <v>891</v>
      </c>
      <c r="AF844" s="288">
        <v>2</v>
      </c>
      <c r="AG844" s="291">
        <v>43837</v>
      </c>
      <c r="AH844" s="291">
        <v>43572</v>
      </c>
      <c r="AI844" s="291">
        <v>45142</v>
      </c>
      <c r="AJ844" s="291" t="s">
        <v>891</v>
      </c>
      <c r="AK844" s="283"/>
    </row>
    <row r="845" spans="1:37" hidden="1" x14ac:dyDescent="0.3">
      <c r="A845" s="282">
        <v>136821</v>
      </c>
      <c r="B845" s="283" t="s">
        <v>876</v>
      </c>
      <c r="C845" s="146" t="s">
        <v>437</v>
      </c>
      <c r="D845" s="284">
        <v>115.99</v>
      </c>
      <c r="E845" s="283"/>
      <c r="F845" s="283"/>
      <c r="G845" s="283" t="s">
        <v>891</v>
      </c>
      <c r="H845" s="285">
        <v>5</v>
      </c>
      <c r="I845" s="24">
        <v>103003</v>
      </c>
      <c r="J845" s="286">
        <v>115.99</v>
      </c>
      <c r="K845" s="285">
        <v>1</v>
      </c>
      <c r="L845" s="287">
        <v>62.5</v>
      </c>
      <c r="M845" s="288">
        <v>0</v>
      </c>
      <c r="N845" s="286">
        <v>0</v>
      </c>
      <c r="O845" s="289" t="s">
        <v>890</v>
      </c>
      <c r="P845" s="288">
        <v>0</v>
      </c>
      <c r="Q845" s="290">
        <v>0</v>
      </c>
      <c r="R845" s="291" t="s">
        <v>891</v>
      </c>
      <c r="S845" s="283" t="s">
        <v>1493</v>
      </c>
      <c r="T845" s="44">
        <v>1</v>
      </c>
      <c r="U845" s="292">
        <v>54</v>
      </c>
      <c r="V845" s="293">
        <v>4</v>
      </c>
      <c r="W845" s="294" t="s">
        <v>891</v>
      </c>
      <c r="X845" s="295" t="s">
        <v>891</v>
      </c>
      <c r="Y845" s="296">
        <v>0</v>
      </c>
      <c r="Z845" s="296" t="s">
        <v>891</v>
      </c>
      <c r="AA845" s="295" t="s">
        <v>891</v>
      </c>
      <c r="AB845" s="296">
        <v>0</v>
      </c>
      <c r="AC845" s="296"/>
      <c r="AD845" s="297" t="s">
        <v>891</v>
      </c>
      <c r="AE845" s="298" t="s">
        <v>891</v>
      </c>
      <c r="AF845" s="288">
        <v>0</v>
      </c>
      <c r="AG845" s="291">
        <v>43837</v>
      </c>
      <c r="AH845" s="291">
        <v>43572</v>
      </c>
      <c r="AI845" s="291">
        <v>45142</v>
      </c>
      <c r="AJ845" s="291" t="s">
        <v>891</v>
      </c>
      <c r="AK845" s="283"/>
    </row>
    <row r="846" spans="1:37" hidden="1" x14ac:dyDescent="0.3">
      <c r="A846" s="282">
        <v>136822</v>
      </c>
      <c r="B846" s="283" t="s">
        <v>877</v>
      </c>
      <c r="C846" s="146" t="s">
        <v>437</v>
      </c>
      <c r="D846" s="284">
        <v>61.58</v>
      </c>
      <c r="E846" s="283"/>
      <c r="F846" s="283"/>
      <c r="G846" s="283" t="s">
        <v>891</v>
      </c>
      <c r="H846" s="285">
        <v>77</v>
      </c>
      <c r="I846" s="24">
        <v>103003</v>
      </c>
      <c r="J846" s="286">
        <v>61.58</v>
      </c>
      <c r="K846" s="285">
        <v>3</v>
      </c>
      <c r="L846" s="287">
        <v>308</v>
      </c>
      <c r="M846" s="288">
        <v>0</v>
      </c>
      <c r="N846" s="286">
        <v>0</v>
      </c>
      <c r="O846" s="289" t="s">
        <v>890</v>
      </c>
      <c r="P846" s="288">
        <v>0</v>
      </c>
      <c r="Q846" s="290">
        <v>0</v>
      </c>
      <c r="R846" s="291" t="s">
        <v>891</v>
      </c>
      <c r="S846" s="283" t="s">
        <v>1493</v>
      </c>
      <c r="T846" s="44">
        <v>1</v>
      </c>
      <c r="U846" s="292">
        <v>54</v>
      </c>
      <c r="V846" s="293">
        <v>4</v>
      </c>
      <c r="W846" s="294" t="s">
        <v>891</v>
      </c>
      <c r="X846" s="295" t="s">
        <v>891</v>
      </c>
      <c r="Y846" s="296">
        <v>0</v>
      </c>
      <c r="Z846" s="296" t="s">
        <v>891</v>
      </c>
      <c r="AA846" s="295" t="s">
        <v>891</v>
      </c>
      <c r="AB846" s="296">
        <v>0</v>
      </c>
      <c r="AC846" s="296"/>
      <c r="AD846" s="297" t="s">
        <v>891</v>
      </c>
      <c r="AE846" s="298" t="s">
        <v>891</v>
      </c>
      <c r="AF846" s="288">
        <v>0</v>
      </c>
      <c r="AG846" s="291">
        <v>43837</v>
      </c>
      <c r="AH846" s="291">
        <v>43572</v>
      </c>
      <c r="AI846" s="291">
        <v>44379</v>
      </c>
      <c r="AJ846" s="291" t="s">
        <v>891</v>
      </c>
      <c r="AK846" s="283"/>
    </row>
    <row r="847" spans="1:37" hidden="1" x14ac:dyDescent="0.3">
      <c r="A847" s="282">
        <v>136823</v>
      </c>
      <c r="B847" s="283" t="s">
        <v>1932</v>
      </c>
      <c r="C847" s="146" t="s">
        <v>437</v>
      </c>
      <c r="D847" s="284">
        <v>115.78</v>
      </c>
      <c r="E847" s="283"/>
      <c r="F847" s="283"/>
      <c r="G847" s="283" t="s">
        <v>891</v>
      </c>
      <c r="H847" s="285">
        <v>51</v>
      </c>
      <c r="I847" s="24">
        <v>103003</v>
      </c>
      <c r="J847" s="286">
        <v>115.78</v>
      </c>
      <c r="K847" s="285">
        <v>2</v>
      </c>
      <c r="L847" s="287">
        <v>300</v>
      </c>
      <c r="M847" s="288">
        <v>0</v>
      </c>
      <c r="N847" s="286">
        <v>0</v>
      </c>
      <c r="O847" s="289" t="s">
        <v>890</v>
      </c>
      <c r="P847" s="288">
        <v>0</v>
      </c>
      <c r="Q847" s="290">
        <v>0</v>
      </c>
      <c r="R847" s="291" t="s">
        <v>891</v>
      </c>
      <c r="S847" s="283" t="s">
        <v>1493</v>
      </c>
      <c r="T847" s="44">
        <v>1</v>
      </c>
      <c r="U847" s="292">
        <v>54</v>
      </c>
      <c r="V847" s="293">
        <v>4</v>
      </c>
      <c r="W847" s="294" t="s">
        <v>891</v>
      </c>
      <c r="X847" s="295" t="s">
        <v>891</v>
      </c>
      <c r="Y847" s="296">
        <v>0</v>
      </c>
      <c r="Z847" s="296" t="s">
        <v>891</v>
      </c>
      <c r="AA847" s="295" t="s">
        <v>891</v>
      </c>
      <c r="AB847" s="296">
        <v>0</v>
      </c>
      <c r="AC847" s="296"/>
      <c r="AD847" s="297" t="s">
        <v>891</v>
      </c>
      <c r="AE847" s="298" t="s">
        <v>891</v>
      </c>
      <c r="AF847" s="288">
        <v>0</v>
      </c>
      <c r="AG847" s="291">
        <v>43837</v>
      </c>
      <c r="AH847" s="291">
        <v>43572</v>
      </c>
      <c r="AI847" s="291">
        <v>45142</v>
      </c>
      <c r="AJ847" s="291" t="s">
        <v>891</v>
      </c>
      <c r="AK847" s="283"/>
    </row>
    <row r="848" spans="1:37" hidden="1" x14ac:dyDescent="0.3">
      <c r="A848" s="282">
        <v>136824</v>
      </c>
      <c r="B848" s="283" t="s">
        <v>1933</v>
      </c>
      <c r="C848" s="146" t="s">
        <v>437</v>
      </c>
      <c r="D848" s="284">
        <v>115.78</v>
      </c>
      <c r="E848" s="283"/>
      <c r="F848" s="283"/>
      <c r="G848" s="283" t="s">
        <v>891</v>
      </c>
      <c r="H848" s="285">
        <v>11</v>
      </c>
      <c r="I848" s="24">
        <v>103003</v>
      </c>
      <c r="J848" s="286">
        <v>115.78</v>
      </c>
      <c r="K848" s="285">
        <v>6</v>
      </c>
      <c r="L848" s="287">
        <v>22</v>
      </c>
      <c r="M848" s="288">
        <v>0</v>
      </c>
      <c r="N848" s="286">
        <v>0</v>
      </c>
      <c r="O848" s="289" t="s">
        <v>890</v>
      </c>
      <c r="P848" s="288">
        <v>0</v>
      </c>
      <c r="Q848" s="290">
        <v>0</v>
      </c>
      <c r="R848" s="291" t="s">
        <v>891</v>
      </c>
      <c r="S848" s="283" t="s">
        <v>1493</v>
      </c>
      <c r="T848" s="44">
        <v>1</v>
      </c>
      <c r="U848" s="292">
        <v>54</v>
      </c>
      <c r="V848" s="293">
        <v>4</v>
      </c>
      <c r="W848" s="294" t="s">
        <v>891</v>
      </c>
      <c r="X848" s="295" t="s">
        <v>891</v>
      </c>
      <c r="Y848" s="296">
        <v>0</v>
      </c>
      <c r="Z848" s="296" t="s">
        <v>891</v>
      </c>
      <c r="AA848" s="295" t="s">
        <v>891</v>
      </c>
      <c r="AB848" s="296">
        <v>0</v>
      </c>
      <c r="AC848" s="296"/>
      <c r="AD848" s="297" t="s">
        <v>891</v>
      </c>
      <c r="AE848" s="298" t="s">
        <v>891</v>
      </c>
      <c r="AF848" s="288">
        <v>2</v>
      </c>
      <c r="AG848" s="291">
        <v>45181</v>
      </c>
      <c r="AH848" s="291">
        <v>43572</v>
      </c>
      <c r="AI848" s="291">
        <v>45142</v>
      </c>
      <c r="AJ848" s="291" t="s">
        <v>891</v>
      </c>
      <c r="AK848" s="283"/>
    </row>
    <row r="849" spans="1:37" hidden="1" x14ac:dyDescent="0.3">
      <c r="A849" s="282">
        <v>136825</v>
      </c>
      <c r="B849" s="283" t="s">
        <v>1934</v>
      </c>
      <c r="C849" s="146" t="s">
        <v>437</v>
      </c>
      <c r="D849" s="284">
        <v>115.78</v>
      </c>
      <c r="E849" s="283"/>
      <c r="F849" s="283"/>
      <c r="G849" s="283" t="s">
        <v>891</v>
      </c>
      <c r="H849" s="285">
        <v>2</v>
      </c>
      <c r="I849" s="24">
        <v>103003</v>
      </c>
      <c r="J849" s="286">
        <v>115.78</v>
      </c>
      <c r="K849" s="285">
        <v>3</v>
      </c>
      <c r="L849" s="287">
        <v>8</v>
      </c>
      <c r="M849" s="288">
        <v>2.5</v>
      </c>
      <c r="N849" s="286">
        <v>289.45</v>
      </c>
      <c r="O849" s="289" t="s">
        <v>890</v>
      </c>
      <c r="P849" s="288">
        <v>0</v>
      </c>
      <c r="Q849" s="290">
        <v>0</v>
      </c>
      <c r="R849" s="291" t="s">
        <v>891</v>
      </c>
      <c r="S849" s="283" t="s">
        <v>1493</v>
      </c>
      <c r="T849" s="44">
        <v>1</v>
      </c>
      <c r="U849" s="292">
        <v>54</v>
      </c>
      <c r="V849" s="293">
        <v>4</v>
      </c>
      <c r="W849" s="294" t="s">
        <v>891</v>
      </c>
      <c r="X849" s="295" t="s">
        <v>891</v>
      </c>
      <c r="Y849" s="296">
        <v>0</v>
      </c>
      <c r="Z849" s="296" t="s">
        <v>891</v>
      </c>
      <c r="AA849" s="295" t="s">
        <v>891</v>
      </c>
      <c r="AB849" s="296">
        <v>0</v>
      </c>
      <c r="AC849" s="296"/>
      <c r="AD849" s="297" t="s">
        <v>891</v>
      </c>
      <c r="AE849" s="298" t="s">
        <v>891</v>
      </c>
      <c r="AF849" s="288">
        <v>2</v>
      </c>
      <c r="AG849" s="291">
        <v>45181</v>
      </c>
      <c r="AH849" s="291">
        <v>43572</v>
      </c>
      <c r="AI849" s="291">
        <v>45142</v>
      </c>
      <c r="AJ849" s="291" t="s">
        <v>891</v>
      </c>
      <c r="AK849" s="283"/>
    </row>
    <row r="850" spans="1:37" hidden="1" x14ac:dyDescent="0.3">
      <c r="A850" s="282">
        <v>136826</v>
      </c>
      <c r="B850" s="283" t="s">
        <v>1935</v>
      </c>
      <c r="C850" s="146" t="s">
        <v>437</v>
      </c>
      <c r="D850" s="284">
        <v>115.78</v>
      </c>
      <c r="E850" s="283"/>
      <c r="F850" s="283"/>
      <c r="G850" s="283" t="s">
        <v>891</v>
      </c>
      <c r="H850" s="285">
        <v>17</v>
      </c>
      <c r="I850" s="24">
        <v>103003</v>
      </c>
      <c r="J850" s="286">
        <v>115.78</v>
      </c>
      <c r="K850" s="285">
        <v>6</v>
      </c>
      <c r="L850" s="287">
        <v>34</v>
      </c>
      <c r="M850" s="288">
        <v>0</v>
      </c>
      <c r="N850" s="286">
        <v>0</v>
      </c>
      <c r="O850" s="289" t="s">
        <v>890</v>
      </c>
      <c r="P850" s="288">
        <v>0</v>
      </c>
      <c r="Q850" s="290">
        <v>0</v>
      </c>
      <c r="R850" s="291" t="s">
        <v>891</v>
      </c>
      <c r="S850" s="283" t="s">
        <v>1493</v>
      </c>
      <c r="T850" s="44">
        <v>1</v>
      </c>
      <c r="U850" s="292">
        <v>54</v>
      </c>
      <c r="V850" s="293">
        <v>4</v>
      </c>
      <c r="W850" s="294" t="s">
        <v>891</v>
      </c>
      <c r="X850" s="295" t="s">
        <v>891</v>
      </c>
      <c r="Y850" s="296">
        <v>0</v>
      </c>
      <c r="Z850" s="296" t="s">
        <v>891</v>
      </c>
      <c r="AA850" s="295" t="s">
        <v>891</v>
      </c>
      <c r="AB850" s="296">
        <v>0</v>
      </c>
      <c r="AC850" s="296"/>
      <c r="AD850" s="297" t="s">
        <v>891</v>
      </c>
      <c r="AE850" s="298" t="s">
        <v>891</v>
      </c>
      <c r="AF850" s="288">
        <v>2</v>
      </c>
      <c r="AG850" s="291">
        <v>45181</v>
      </c>
      <c r="AH850" s="291">
        <v>43572</v>
      </c>
      <c r="AI850" s="291">
        <v>45142</v>
      </c>
      <c r="AJ850" s="291" t="s">
        <v>891</v>
      </c>
      <c r="AK850" s="283"/>
    </row>
    <row r="851" spans="1:37" hidden="1" x14ac:dyDescent="0.3">
      <c r="A851" s="282">
        <v>136829</v>
      </c>
      <c r="B851" s="283" t="s">
        <v>1936</v>
      </c>
      <c r="C851" s="146" t="s">
        <v>437</v>
      </c>
      <c r="D851" s="284">
        <v>115.93</v>
      </c>
      <c r="E851" s="283"/>
      <c r="F851" s="283"/>
      <c r="G851" s="283" t="s">
        <v>891</v>
      </c>
      <c r="H851" s="285">
        <v>5</v>
      </c>
      <c r="I851" s="24">
        <v>103003</v>
      </c>
      <c r="J851" s="286">
        <v>115.93</v>
      </c>
      <c r="K851" s="285">
        <v>1</v>
      </c>
      <c r="L851" s="287">
        <v>62.5</v>
      </c>
      <c r="M851" s="288">
        <v>0</v>
      </c>
      <c r="N851" s="286">
        <v>0</v>
      </c>
      <c r="O851" s="289" t="s">
        <v>890</v>
      </c>
      <c r="P851" s="288">
        <v>0</v>
      </c>
      <c r="Q851" s="290">
        <v>0</v>
      </c>
      <c r="R851" s="291" t="s">
        <v>891</v>
      </c>
      <c r="S851" s="283" t="s">
        <v>1493</v>
      </c>
      <c r="T851" s="44">
        <v>1</v>
      </c>
      <c r="U851" s="292">
        <v>54</v>
      </c>
      <c r="V851" s="293">
        <v>4</v>
      </c>
      <c r="W851" s="294" t="s">
        <v>891</v>
      </c>
      <c r="X851" s="295" t="s">
        <v>891</v>
      </c>
      <c r="Y851" s="296">
        <v>0</v>
      </c>
      <c r="Z851" s="296" t="s">
        <v>891</v>
      </c>
      <c r="AA851" s="295" t="s">
        <v>891</v>
      </c>
      <c r="AB851" s="296">
        <v>0</v>
      </c>
      <c r="AC851" s="296"/>
      <c r="AD851" s="297" t="s">
        <v>891</v>
      </c>
      <c r="AE851" s="298" t="s">
        <v>891</v>
      </c>
      <c r="AF851" s="288">
        <v>0</v>
      </c>
      <c r="AG851" s="291">
        <v>43837</v>
      </c>
      <c r="AH851" s="291">
        <v>43572</v>
      </c>
      <c r="AI851" s="291">
        <v>45142</v>
      </c>
      <c r="AJ851" s="291" t="s">
        <v>891</v>
      </c>
      <c r="AK851" s="283"/>
    </row>
    <row r="852" spans="1:37" hidden="1" x14ac:dyDescent="0.3">
      <c r="A852" s="282">
        <v>136837</v>
      </c>
      <c r="B852" s="283" t="s">
        <v>878</v>
      </c>
      <c r="C852" s="146" t="s">
        <v>437</v>
      </c>
      <c r="D852" s="284">
        <v>56.6</v>
      </c>
      <c r="E852" s="283"/>
      <c r="F852" s="283"/>
      <c r="G852" s="283" t="s">
        <v>891</v>
      </c>
      <c r="H852" s="285">
        <v>3</v>
      </c>
      <c r="I852" s="24">
        <v>103003</v>
      </c>
      <c r="J852" s="286">
        <v>56.6</v>
      </c>
      <c r="K852" s="285"/>
      <c r="L852" s="287">
        <v>0</v>
      </c>
      <c r="M852" s="288">
        <v>0</v>
      </c>
      <c r="N852" s="286">
        <v>0</v>
      </c>
      <c r="O852" s="289" t="s">
        <v>890</v>
      </c>
      <c r="P852" s="288">
        <v>0</v>
      </c>
      <c r="Q852" s="290">
        <v>0</v>
      </c>
      <c r="R852" s="291" t="s">
        <v>891</v>
      </c>
      <c r="S852" s="283" t="s">
        <v>1493</v>
      </c>
      <c r="T852" s="44">
        <v>1</v>
      </c>
      <c r="U852" s="292">
        <v>54</v>
      </c>
      <c r="V852" s="293">
        <v>4</v>
      </c>
      <c r="W852" s="294" t="s">
        <v>891</v>
      </c>
      <c r="X852" s="295" t="s">
        <v>891</v>
      </c>
      <c r="Y852" s="296">
        <v>0</v>
      </c>
      <c r="Z852" s="296" t="s">
        <v>891</v>
      </c>
      <c r="AA852" s="295" t="s">
        <v>891</v>
      </c>
      <c r="AB852" s="296">
        <v>0</v>
      </c>
      <c r="AC852" s="296"/>
      <c r="AD852" s="297" t="s">
        <v>891</v>
      </c>
      <c r="AE852" s="298" t="s">
        <v>891</v>
      </c>
      <c r="AF852" s="288">
        <v>0</v>
      </c>
      <c r="AG852" s="291">
        <v>43819</v>
      </c>
      <c r="AH852" s="291">
        <v>43572</v>
      </c>
      <c r="AI852" s="291">
        <v>44461</v>
      </c>
      <c r="AJ852" s="291" t="s">
        <v>891</v>
      </c>
      <c r="AK852" s="283"/>
    </row>
    <row r="853" spans="1:37" hidden="1" x14ac:dyDescent="0.3">
      <c r="A853" s="282">
        <v>136838</v>
      </c>
      <c r="B853" s="283" t="s">
        <v>879</v>
      </c>
      <c r="C853" s="146" t="s">
        <v>437</v>
      </c>
      <c r="D853" s="284">
        <v>21.3</v>
      </c>
      <c r="E853" s="283"/>
      <c r="F853" s="283"/>
      <c r="G853" s="283" t="s">
        <v>891</v>
      </c>
      <c r="H853" s="285">
        <v>4</v>
      </c>
      <c r="I853" s="24">
        <v>103003</v>
      </c>
      <c r="J853" s="286">
        <v>21.3</v>
      </c>
      <c r="K853" s="285"/>
      <c r="L853" s="287">
        <v>0</v>
      </c>
      <c r="M853" s="288">
        <v>0</v>
      </c>
      <c r="N853" s="286">
        <v>0</v>
      </c>
      <c r="O853" s="289" t="s">
        <v>890</v>
      </c>
      <c r="P853" s="288">
        <v>0</v>
      </c>
      <c r="Q853" s="290">
        <v>0</v>
      </c>
      <c r="R853" s="291" t="s">
        <v>891</v>
      </c>
      <c r="S853" s="283" t="s">
        <v>1493</v>
      </c>
      <c r="T853" s="44">
        <v>1</v>
      </c>
      <c r="U853" s="292">
        <v>54</v>
      </c>
      <c r="V853" s="293">
        <v>4</v>
      </c>
      <c r="W853" s="294" t="s">
        <v>891</v>
      </c>
      <c r="X853" s="295" t="s">
        <v>891</v>
      </c>
      <c r="Y853" s="296">
        <v>0</v>
      </c>
      <c r="Z853" s="296" t="s">
        <v>891</v>
      </c>
      <c r="AA853" s="295" t="s">
        <v>891</v>
      </c>
      <c r="AB853" s="296">
        <v>0</v>
      </c>
      <c r="AC853" s="296"/>
      <c r="AD853" s="297" t="s">
        <v>891</v>
      </c>
      <c r="AE853" s="298" t="s">
        <v>891</v>
      </c>
      <c r="AF853" s="288">
        <v>0</v>
      </c>
      <c r="AG853" s="291">
        <v>43819</v>
      </c>
      <c r="AH853" s="291">
        <v>43572</v>
      </c>
      <c r="AI853" s="291">
        <v>43780</v>
      </c>
      <c r="AJ853" s="291" t="s">
        <v>891</v>
      </c>
      <c r="AK853" s="283"/>
    </row>
    <row r="854" spans="1:37" hidden="1" x14ac:dyDescent="0.3">
      <c r="A854" s="282">
        <v>136839</v>
      </c>
      <c r="B854" s="283" t="s">
        <v>880</v>
      </c>
      <c r="C854" s="146" t="s">
        <v>437</v>
      </c>
      <c r="D854" s="284">
        <v>21.3</v>
      </c>
      <c r="E854" s="283"/>
      <c r="F854" s="283"/>
      <c r="G854" s="283" t="s">
        <v>891</v>
      </c>
      <c r="H854" s="285">
        <v>16</v>
      </c>
      <c r="I854" s="24">
        <v>103003</v>
      </c>
      <c r="J854" s="286">
        <v>21.3</v>
      </c>
      <c r="K854" s="285"/>
      <c r="L854" s="287">
        <v>0</v>
      </c>
      <c r="M854" s="288">
        <v>0</v>
      </c>
      <c r="N854" s="286">
        <v>0</v>
      </c>
      <c r="O854" s="289" t="s">
        <v>890</v>
      </c>
      <c r="P854" s="288">
        <v>0</v>
      </c>
      <c r="Q854" s="290">
        <v>0</v>
      </c>
      <c r="R854" s="291" t="s">
        <v>891</v>
      </c>
      <c r="S854" s="283" t="s">
        <v>1493</v>
      </c>
      <c r="T854" s="44">
        <v>1</v>
      </c>
      <c r="U854" s="292">
        <v>54</v>
      </c>
      <c r="V854" s="293">
        <v>4</v>
      </c>
      <c r="W854" s="294" t="s">
        <v>891</v>
      </c>
      <c r="X854" s="295" t="s">
        <v>891</v>
      </c>
      <c r="Y854" s="296">
        <v>0</v>
      </c>
      <c r="Z854" s="296" t="s">
        <v>891</v>
      </c>
      <c r="AA854" s="295" t="s">
        <v>891</v>
      </c>
      <c r="AB854" s="296">
        <v>0</v>
      </c>
      <c r="AC854" s="296"/>
      <c r="AD854" s="297" t="s">
        <v>891</v>
      </c>
      <c r="AE854" s="298" t="s">
        <v>891</v>
      </c>
      <c r="AF854" s="288">
        <v>0</v>
      </c>
      <c r="AG854" s="291">
        <v>43819</v>
      </c>
      <c r="AH854" s="291">
        <v>43572</v>
      </c>
      <c r="AI854" s="291">
        <v>43780</v>
      </c>
      <c r="AJ854" s="291" t="s">
        <v>891</v>
      </c>
      <c r="AK854" s="283"/>
    </row>
    <row r="855" spans="1:37" hidden="1" x14ac:dyDescent="0.3">
      <c r="A855" s="282">
        <v>136840</v>
      </c>
      <c r="B855" s="283" t="s">
        <v>881</v>
      </c>
      <c r="C855" s="146" t="s">
        <v>437</v>
      </c>
      <c r="D855" s="284">
        <v>21.3</v>
      </c>
      <c r="E855" s="283"/>
      <c r="F855" s="283"/>
      <c r="G855" s="283" t="s">
        <v>891</v>
      </c>
      <c r="H855" s="285">
        <v>0</v>
      </c>
      <c r="I855" s="24">
        <v>103003</v>
      </c>
      <c r="J855" s="286">
        <v>21.3</v>
      </c>
      <c r="K855" s="285"/>
      <c r="L855" s="287">
        <v>0</v>
      </c>
      <c r="M855" s="288">
        <v>0</v>
      </c>
      <c r="N855" s="286">
        <v>0</v>
      </c>
      <c r="O855" s="289" t="s">
        <v>890</v>
      </c>
      <c r="P855" s="288">
        <v>0</v>
      </c>
      <c r="Q855" s="290">
        <v>0</v>
      </c>
      <c r="R855" s="291" t="s">
        <v>891</v>
      </c>
      <c r="S855" s="283" t="s">
        <v>1493</v>
      </c>
      <c r="T855" s="44">
        <v>1</v>
      </c>
      <c r="U855" s="292">
        <v>54</v>
      </c>
      <c r="V855" s="293">
        <v>4</v>
      </c>
      <c r="W855" s="294" t="s">
        <v>891</v>
      </c>
      <c r="X855" s="295" t="s">
        <v>891</v>
      </c>
      <c r="Y855" s="296">
        <v>0</v>
      </c>
      <c r="Z855" s="296" t="s">
        <v>891</v>
      </c>
      <c r="AA855" s="295" t="s">
        <v>891</v>
      </c>
      <c r="AB855" s="296">
        <v>0</v>
      </c>
      <c r="AC855" s="296"/>
      <c r="AD855" s="297" t="s">
        <v>891</v>
      </c>
      <c r="AE855" s="298" t="s">
        <v>891</v>
      </c>
      <c r="AF855" s="288">
        <v>0</v>
      </c>
      <c r="AG855" s="291">
        <v>43819</v>
      </c>
      <c r="AH855" s="291">
        <v>43572</v>
      </c>
      <c r="AI855" s="291">
        <v>43780</v>
      </c>
      <c r="AJ855" s="291" t="s">
        <v>891</v>
      </c>
      <c r="AK855" s="283"/>
    </row>
    <row r="856" spans="1:37" hidden="1" x14ac:dyDescent="0.3">
      <c r="A856" s="282">
        <v>136841</v>
      </c>
      <c r="B856" s="283" t="s">
        <v>882</v>
      </c>
      <c r="C856" s="146" t="s">
        <v>437</v>
      </c>
      <c r="D856" s="284">
        <v>21.3</v>
      </c>
      <c r="E856" s="283"/>
      <c r="F856" s="283"/>
      <c r="G856" s="283" t="s">
        <v>891</v>
      </c>
      <c r="H856" s="285">
        <v>0</v>
      </c>
      <c r="I856" s="24">
        <v>103003</v>
      </c>
      <c r="J856" s="286">
        <v>21.3</v>
      </c>
      <c r="K856" s="285">
        <v>1</v>
      </c>
      <c r="L856" s="287">
        <v>0</v>
      </c>
      <c r="M856" s="288">
        <v>1.44</v>
      </c>
      <c r="N856" s="286">
        <v>30.672000000000001</v>
      </c>
      <c r="O856" s="289" t="s">
        <v>890</v>
      </c>
      <c r="P856" s="288">
        <v>0</v>
      </c>
      <c r="Q856" s="290">
        <v>0</v>
      </c>
      <c r="R856" s="291" t="s">
        <v>891</v>
      </c>
      <c r="S856" s="283" t="s">
        <v>1493</v>
      </c>
      <c r="T856" s="44">
        <v>1</v>
      </c>
      <c r="U856" s="292">
        <v>54</v>
      </c>
      <c r="V856" s="293">
        <v>4</v>
      </c>
      <c r="W856" s="294" t="s">
        <v>891</v>
      </c>
      <c r="X856" s="295" t="s">
        <v>891</v>
      </c>
      <c r="Y856" s="296">
        <v>0</v>
      </c>
      <c r="Z856" s="296" t="s">
        <v>891</v>
      </c>
      <c r="AA856" s="295" t="s">
        <v>891</v>
      </c>
      <c r="AB856" s="296">
        <v>0</v>
      </c>
      <c r="AC856" s="296"/>
      <c r="AD856" s="297" t="s">
        <v>891</v>
      </c>
      <c r="AE856" s="298" t="s">
        <v>891</v>
      </c>
      <c r="AF856" s="288">
        <v>0</v>
      </c>
      <c r="AG856" s="291">
        <v>43819</v>
      </c>
      <c r="AH856" s="291">
        <v>43572</v>
      </c>
      <c r="AI856" s="291">
        <v>43780</v>
      </c>
      <c r="AJ856" s="291" t="s">
        <v>891</v>
      </c>
      <c r="AK856" s="283"/>
    </row>
    <row r="857" spans="1:37" hidden="1" x14ac:dyDescent="0.3">
      <c r="A857" s="282">
        <v>136842</v>
      </c>
      <c r="B857" s="283" t="s">
        <v>883</v>
      </c>
      <c r="C857" s="146" t="s">
        <v>437</v>
      </c>
      <c r="D857" s="284">
        <v>21.3</v>
      </c>
      <c r="E857" s="283"/>
      <c r="F857" s="283"/>
      <c r="G857" s="283" t="s">
        <v>891</v>
      </c>
      <c r="H857" s="285">
        <v>0</v>
      </c>
      <c r="I857" s="24">
        <v>103003</v>
      </c>
      <c r="J857" s="286">
        <v>21.3</v>
      </c>
      <c r="K857" s="285">
        <v>1</v>
      </c>
      <c r="L857" s="287">
        <v>0</v>
      </c>
      <c r="M857" s="288">
        <v>1.44</v>
      </c>
      <c r="N857" s="286">
        <v>30.672000000000001</v>
      </c>
      <c r="O857" s="289" t="s">
        <v>890</v>
      </c>
      <c r="P857" s="288">
        <v>0</v>
      </c>
      <c r="Q857" s="290">
        <v>0</v>
      </c>
      <c r="R857" s="291" t="s">
        <v>891</v>
      </c>
      <c r="S857" s="283" t="s">
        <v>1493</v>
      </c>
      <c r="T857" s="44">
        <v>1</v>
      </c>
      <c r="U857" s="292">
        <v>54</v>
      </c>
      <c r="V857" s="293">
        <v>4</v>
      </c>
      <c r="W857" s="294" t="s">
        <v>891</v>
      </c>
      <c r="X857" s="295" t="s">
        <v>891</v>
      </c>
      <c r="Y857" s="296">
        <v>0</v>
      </c>
      <c r="Z857" s="296" t="s">
        <v>891</v>
      </c>
      <c r="AA857" s="295" t="s">
        <v>891</v>
      </c>
      <c r="AB857" s="296">
        <v>0</v>
      </c>
      <c r="AC857" s="296"/>
      <c r="AD857" s="297" t="s">
        <v>891</v>
      </c>
      <c r="AE857" s="298" t="s">
        <v>891</v>
      </c>
      <c r="AF857" s="288">
        <v>0</v>
      </c>
      <c r="AG857" s="291">
        <v>43819</v>
      </c>
      <c r="AH857" s="291">
        <v>43572</v>
      </c>
      <c r="AI857" s="291">
        <v>43780</v>
      </c>
      <c r="AJ857" s="291" t="s">
        <v>891</v>
      </c>
      <c r="AK857" s="283"/>
    </row>
    <row r="858" spans="1:37" hidden="1" x14ac:dyDescent="0.3">
      <c r="A858" s="282">
        <v>136843</v>
      </c>
      <c r="B858" s="283" t="s">
        <v>884</v>
      </c>
      <c r="C858" s="146" t="s">
        <v>437</v>
      </c>
      <c r="D858" s="284">
        <v>56.6</v>
      </c>
      <c r="E858" s="283"/>
      <c r="F858" s="283"/>
      <c r="G858" s="283" t="s">
        <v>891</v>
      </c>
      <c r="H858" s="285">
        <v>4</v>
      </c>
      <c r="I858" s="24">
        <v>103003</v>
      </c>
      <c r="J858" s="286">
        <v>56.6</v>
      </c>
      <c r="K858" s="285">
        <v>1</v>
      </c>
      <c r="L858" s="287">
        <v>50</v>
      </c>
      <c r="M858" s="288">
        <v>0</v>
      </c>
      <c r="N858" s="286">
        <v>0</v>
      </c>
      <c r="O858" s="289" t="s">
        <v>890</v>
      </c>
      <c r="P858" s="288">
        <v>0</v>
      </c>
      <c r="Q858" s="290">
        <v>0</v>
      </c>
      <c r="R858" s="291" t="s">
        <v>891</v>
      </c>
      <c r="S858" s="283" t="s">
        <v>1493</v>
      </c>
      <c r="T858" s="44">
        <v>1</v>
      </c>
      <c r="U858" s="292">
        <v>54</v>
      </c>
      <c r="V858" s="293">
        <v>4</v>
      </c>
      <c r="W858" s="294" t="s">
        <v>891</v>
      </c>
      <c r="X858" s="295" t="s">
        <v>891</v>
      </c>
      <c r="Y858" s="296">
        <v>0</v>
      </c>
      <c r="Z858" s="296" t="s">
        <v>891</v>
      </c>
      <c r="AA858" s="295" t="s">
        <v>891</v>
      </c>
      <c r="AB858" s="296">
        <v>0</v>
      </c>
      <c r="AC858" s="296"/>
      <c r="AD858" s="297" t="s">
        <v>891</v>
      </c>
      <c r="AE858" s="298" t="s">
        <v>891</v>
      </c>
      <c r="AF858" s="288">
        <v>0</v>
      </c>
      <c r="AG858" s="291">
        <v>43819</v>
      </c>
      <c r="AH858" s="291">
        <v>43572</v>
      </c>
      <c r="AI858" s="291">
        <v>44461</v>
      </c>
      <c r="AJ858" s="291" t="s">
        <v>891</v>
      </c>
      <c r="AK858" s="283"/>
    </row>
    <row r="859" spans="1:37" hidden="1" x14ac:dyDescent="0.3">
      <c r="A859" s="282">
        <v>136853</v>
      </c>
      <c r="B859" s="283" t="s">
        <v>1937</v>
      </c>
      <c r="C859" s="146" t="s">
        <v>437</v>
      </c>
      <c r="D859" s="284">
        <v>1.76</v>
      </c>
      <c r="E859" s="283"/>
      <c r="F859" s="283"/>
      <c r="G859" s="283" t="s">
        <v>891</v>
      </c>
      <c r="H859" s="285">
        <v>55</v>
      </c>
      <c r="I859" s="24">
        <v>103003</v>
      </c>
      <c r="J859" s="286">
        <v>1.76</v>
      </c>
      <c r="K859" s="285">
        <v>21</v>
      </c>
      <c r="L859" s="287">
        <v>31.428571428571427</v>
      </c>
      <c r="M859" s="288">
        <v>0</v>
      </c>
      <c r="N859" s="286">
        <v>0</v>
      </c>
      <c r="O859" s="289" t="s">
        <v>890</v>
      </c>
      <c r="P859" s="288">
        <v>0</v>
      </c>
      <c r="Q859" s="290">
        <v>0</v>
      </c>
      <c r="R859" s="291" t="s">
        <v>891</v>
      </c>
      <c r="S859" s="283" t="s">
        <v>1493</v>
      </c>
      <c r="T859" s="44">
        <v>1</v>
      </c>
      <c r="U859" s="292">
        <v>54</v>
      </c>
      <c r="V859" s="293">
        <v>4</v>
      </c>
      <c r="W859" s="294" t="s">
        <v>891</v>
      </c>
      <c r="X859" s="295" t="s">
        <v>891</v>
      </c>
      <c r="Y859" s="296">
        <v>0</v>
      </c>
      <c r="Z859" s="296" t="s">
        <v>891</v>
      </c>
      <c r="AA859" s="295" t="s">
        <v>891</v>
      </c>
      <c r="AB859" s="296">
        <v>0</v>
      </c>
      <c r="AC859" s="296"/>
      <c r="AD859" s="297" t="s">
        <v>891</v>
      </c>
      <c r="AE859" s="298" t="s">
        <v>891</v>
      </c>
      <c r="AF859" s="288">
        <v>8</v>
      </c>
      <c r="AG859" s="291">
        <v>43802</v>
      </c>
      <c r="AH859" s="291">
        <v>43578</v>
      </c>
      <c r="AI859" s="291">
        <v>43780</v>
      </c>
      <c r="AJ859" s="291" t="s">
        <v>891</v>
      </c>
      <c r="AK859" s="283"/>
    </row>
    <row r="860" spans="1:37" hidden="1" x14ac:dyDescent="0.3">
      <c r="A860" s="282">
        <v>136854</v>
      </c>
      <c r="B860" s="283" t="s">
        <v>1938</v>
      </c>
      <c r="C860" s="146" t="s">
        <v>31</v>
      </c>
      <c r="D860" s="284">
        <v>3.5</v>
      </c>
      <c r="E860" s="283"/>
      <c r="F860" s="283"/>
      <c r="G860" s="283" t="s">
        <v>891</v>
      </c>
      <c r="H860" s="285">
        <v>16</v>
      </c>
      <c r="I860" s="24">
        <v>103003</v>
      </c>
      <c r="J860" s="286">
        <v>3.5</v>
      </c>
      <c r="K860" s="285">
        <v>4</v>
      </c>
      <c r="L860" s="287">
        <v>48.484848484848492</v>
      </c>
      <c r="M860" s="288">
        <v>0</v>
      </c>
      <c r="N860" s="286">
        <v>0</v>
      </c>
      <c r="O860" s="289" t="s">
        <v>890</v>
      </c>
      <c r="P860" s="288">
        <v>0</v>
      </c>
      <c r="Q860" s="290">
        <v>0</v>
      </c>
      <c r="R860" s="291" t="s">
        <v>891</v>
      </c>
      <c r="S860" s="283" t="s">
        <v>1493</v>
      </c>
      <c r="T860" s="44">
        <v>1</v>
      </c>
      <c r="U860" s="292">
        <v>54</v>
      </c>
      <c r="V860" s="293">
        <v>4</v>
      </c>
      <c r="W860" s="294" t="s">
        <v>891</v>
      </c>
      <c r="X860" s="295" t="s">
        <v>891</v>
      </c>
      <c r="Y860" s="296">
        <v>0</v>
      </c>
      <c r="Z860" s="296">
        <v>9553</v>
      </c>
      <c r="AA860" s="295">
        <v>2023</v>
      </c>
      <c r="AB860" s="296">
        <v>50</v>
      </c>
      <c r="AC860" s="296">
        <v>50</v>
      </c>
      <c r="AD860" s="297" t="s">
        <v>2061</v>
      </c>
      <c r="AE860" s="298">
        <v>45161</v>
      </c>
      <c r="AF860" s="288">
        <v>2</v>
      </c>
      <c r="AG860" s="291">
        <v>43819</v>
      </c>
      <c r="AH860" s="291">
        <v>43578</v>
      </c>
      <c r="AI860" s="291">
        <v>45142</v>
      </c>
      <c r="AJ860" s="291" t="s">
        <v>891</v>
      </c>
      <c r="AK860" s="283"/>
    </row>
    <row r="861" spans="1:37" hidden="1" x14ac:dyDescent="0.3">
      <c r="A861" s="282">
        <v>136855</v>
      </c>
      <c r="B861" s="283" t="s">
        <v>1939</v>
      </c>
      <c r="C861" s="146" t="s">
        <v>437</v>
      </c>
      <c r="D861" s="284">
        <v>6.9</v>
      </c>
      <c r="E861" s="283"/>
      <c r="F861" s="283"/>
      <c r="G861" s="283" t="s">
        <v>891</v>
      </c>
      <c r="H861" s="285">
        <v>80</v>
      </c>
      <c r="I861" s="24">
        <v>103003</v>
      </c>
      <c r="J861" s="286">
        <v>6.9</v>
      </c>
      <c r="K861" s="285">
        <v>3</v>
      </c>
      <c r="L861" s="287">
        <v>320</v>
      </c>
      <c r="M861" s="288">
        <v>0</v>
      </c>
      <c r="N861" s="286">
        <v>0</v>
      </c>
      <c r="O861" s="289" t="s">
        <v>890</v>
      </c>
      <c r="P861" s="288">
        <v>0</v>
      </c>
      <c r="Q861" s="290">
        <v>0</v>
      </c>
      <c r="R861" s="291" t="s">
        <v>891</v>
      </c>
      <c r="S861" s="283" t="s">
        <v>1493</v>
      </c>
      <c r="T861" s="44">
        <v>1</v>
      </c>
      <c r="U861" s="292">
        <v>54</v>
      </c>
      <c r="V861" s="293">
        <v>4</v>
      </c>
      <c r="W861" s="294" t="s">
        <v>891</v>
      </c>
      <c r="X861" s="295" t="s">
        <v>891</v>
      </c>
      <c r="Y861" s="296">
        <v>0</v>
      </c>
      <c r="Z861" s="296" t="s">
        <v>891</v>
      </c>
      <c r="AA861" s="295" t="s">
        <v>891</v>
      </c>
      <c r="AB861" s="296">
        <v>0</v>
      </c>
      <c r="AC861" s="296"/>
      <c r="AD861" s="297" t="s">
        <v>891</v>
      </c>
      <c r="AE861" s="298" t="s">
        <v>891</v>
      </c>
      <c r="AF861" s="288">
        <v>0</v>
      </c>
      <c r="AG861" s="291">
        <v>43962</v>
      </c>
      <c r="AH861" s="291">
        <v>43578</v>
      </c>
      <c r="AI861" s="291">
        <v>43929</v>
      </c>
      <c r="AJ861" s="291" t="s">
        <v>891</v>
      </c>
      <c r="AK861" s="283"/>
    </row>
    <row r="862" spans="1:37" hidden="1" x14ac:dyDescent="0.3">
      <c r="A862" s="282">
        <v>136858</v>
      </c>
      <c r="B862" s="283" t="s">
        <v>1940</v>
      </c>
      <c r="C862" s="146" t="s">
        <v>437</v>
      </c>
      <c r="D862" s="284">
        <v>8.8000000000000007</v>
      </c>
      <c r="E862" s="283"/>
      <c r="F862" s="283"/>
      <c r="G862" s="283" t="s">
        <v>891</v>
      </c>
      <c r="H862" s="285">
        <v>28</v>
      </c>
      <c r="I862" s="24">
        <v>103003</v>
      </c>
      <c r="J862" s="286">
        <v>8.8000000000000007</v>
      </c>
      <c r="K862" s="285"/>
      <c r="L862" s="287">
        <v>0</v>
      </c>
      <c r="M862" s="288">
        <v>0</v>
      </c>
      <c r="N862" s="286">
        <v>0</v>
      </c>
      <c r="O862" s="289" t="s">
        <v>890</v>
      </c>
      <c r="P862" s="288">
        <v>0</v>
      </c>
      <c r="Q862" s="290">
        <v>0</v>
      </c>
      <c r="R862" s="291" t="s">
        <v>891</v>
      </c>
      <c r="S862" s="283" t="s">
        <v>1493</v>
      </c>
      <c r="T862" s="44">
        <v>1</v>
      </c>
      <c r="U862" s="292">
        <v>54</v>
      </c>
      <c r="V862" s="293">
        <v>4</v>
      </c>
      <c r="W862" s="294" t="s">
        <v>891</v>
      </c>
      <c r="X862" s="295" t="s">
        <v>891</v>
      </c>
      <c r="Y862" s="296">
        <v>0</v>
      </c>
      <c r="Z862" s="296" t="s">
        <v>891</v>
      </c>
      <c r="AA862" s="295" t="s">
        <v>891</v>
      </c>
      <c r="AB862" s="296">
        <v>0</v>
      </c>
      <c r="AC862" s="296"/>
      <c r="AD862" s="297" t="s">
        <v>891</v>
      </c>
      <c r="AE862" s="298" t="s">
        <v>891</v>
      </c>
      <c r="AF862" s="288">
        <v>0</v>
      </c>
      <c r="AG862" s="291">
        <v>43965</v>
      </c>
      <c r="AH862" s="291">
        <v>43578</v>
      </c>
      <c r="AI862" s="291">
        <v>43929</v>
      </c>
      <c r="AJ862" s="291" t="s">
        <v>891</v>
      </c>
      <c r="AK862" s="283"/>
    </row>
    <row r="863" spans="1:37" hidden="1" x14ac:dyDescent="0.3">
      <c r="A863" s="282">
        <v>136859</v>
      </c>
      <c r="B863" s="283" t="s">
        <v>1941</v>
      </c>
      <c r="C863" s="146" t="s">
        <v>264</v>
      </c>
      <c r="D863" s="284">
        <v>30.66</v>
      </c>
      <c r="E863" s="283"/>
      <c r="F863" s="283"/>
      <c r="G863" s="283" t="s">
        <v>891</v>
      </c>
      <c r="H863" s="285">
        <v>44</v>
      </c>
      <c r="I863" s="24">
        <v>103003</v>
      </c>
      <c r="J863" s="286">
        <v>41.119259999999997</v>
      </c>
      <c r="K863" s="285"/>
      <c r="L863" s="287">
        <v>0</v>
      </c>
      <c r="M863" s="288">
        <v>0</v>
      </c>
      <c r="N863" s="286">
        <v>0</v>
      </c>
      <c r="O863" s="289" t="s">
        <v>890</v>
      </c>
      <c r="P863" s="288">
        <v>0</v>
      </c>
      <c r="Q863" s="290">
        <v>0</v>
      </c>
      <c r="R863" s="291" t="s">
        <v>891</v>
      </c>
      <c r="S863" s="283" t="s">
        <v>1493</v>
      </c>
      <c r="T863" s="44">
        <v>1</v>
      </c>
      <c r="U863" s="292">
        <v>54</v>
      </c>
      <c r="V863" s="293">
        <v>4</v>
      </c>
      <c r="W863" s="294" t="s">
        <v>891</v>
      </c>
      <c r="X863" s="295" t="s">
        <v>891</v>
      </c>
      <c r="Y863" s="296">
        <v>0</v>
      </c>
      <c r="Z863" s="296" t="s">
        <v>891</v>
      </c>
      <c r="AA863" s="295" t="s">
        <v>891</v>
      </c>
      <c r="AB863" s="296">
        <v>0</v>
      </c>
      <c r="AC863" s="296"/>
      <c r="AD863" s="297" t="s">
        <v>891</v>
      </c>
      <c r="AE863" s="298" t="s">
        <v>891</v>
      </c>
      <c r="AF863" s="288">
        <v>0</v>
      </c>
      <c r="AG863" s="291">
        <v>43826</v>
      </c>
      <c r="AH863" s="291">
        <v>43578</v>
      </c>
      <c r="AI863" s="291">
        <v>43805</v>
      </c>
      <c r="AJ863" s="291" t="s">
        <v>891</v>
      </c>
      <c r="AK863" s="283"/>
    </row>
    <row r="864" spans="1:37" hidden="1" x14ac:dyDescent="0.3">
      <c r="A864" s="282">
        <v>136860</v>
      </c>
      <c r="B864" s="283" t="s">
        <v>1942</v>
      </c>
      <c r="C864" s="146" t="s">
        <v>264</v>
      </c>
      <c r="D864" s="284">
        <v>26.14</v>
      </c>
      <c r="E864" s="283"/>
      <c r="F864" s="283"/>
      <c r="G864" s="283" t="s">
        <v>891</v>
      </c>
      <c r="H864" s="285">
        <v>9</v>
      </c>
      <c r="I864" s="24">
        <v>103003</v>
      </c>
      <c r="J864" s="286">
        <v>26.14</v>
      </c>
      <c r="K864" s="285">
        <v>2</v>
      </c>
      <c r="L864" s="287">
        <v>52.941176470588239</v>
      </c>
      <c r="M864" s="288">
        <v>0</v>
      </c>
      <c r="N864" s="286">
        <v>0</v>
      </c>
      <c r="O864" s="289" t="s">
        <v>890</v>
      </c>
      <c r="P864" s="288">
        <v>0</v>
      </c>
      <c r="Q864" s="290">
        <v>0</v>
      </c>
      <c r="R864" s="291" t="s">
        <v>891</v>
      </c>
      <c r="S864" s="283" t="s">
        <v>1493</v>
      </c>
      <c r="T864" s="44">
        <v>1</v>
      </c>
      <c r="U864" s="292">
        <v>54</v>
      </c>
      <c r="V864" s="293">
        <v>4</v>
      </c>
      <c r="W864" s="294" t="s">
        <v>891</v>
      </c>
      <c r="X864" s="295" t="s">
        <v>891</v>
      </c>
      <c r="Y864" s="296">
        <v>0</v>
      </c>
      <c r="Z864" s="296" t="s">
        <v>891</v>
      </c>
      <c r="AA864" s="295" t="s">
        <v>891</v>
      </c>
      <c r="AB864" s="296">
        <v>0</v>
      </c>
      <c r="AC864" s="296"/>
      <c r="AD864" s="297" t="s">
        <v>891</v>
      </c>
      <c r="AE864" s="298" t="s">
        <v>891</v>
      </c>
      <c r="AF864" s="288">
        <v>0</v>
      </c>
      <c r="AG864" s="291">
        <v>43819</v>
      </c>
      <c r="AH864" s="291">
        <v>43578</v>
      </c>
      <c r="AI864" s="291">
        <v>43780</v>
      </c>
      <c r="AJ864" s="291" t="s">
        <v>891</v>
      </c>
      <c r="AK864" s="283"/>
    </row>
    <row r="865" spans="1:37" hidden="1" x14ac:dyDescent="0.3">
      <c r="A865" s="282">
        <v>136876</v>
      </c>
      <c r="B865" s="283" t="s">
        <v>1943</v>
      </c>
      <c r="C865" s="146" t="s">
        <v>31</v>
      </c>
      <c r="D865" s="284">
        <v>278.92</v>
      </c>
      <c r="E865" s="283"/>
      <c r="F865" s="283"/>
      <c r="G865" s="283" t="s">
        <v>891</v>
      </c>
      <c r="H865" s="285">
        <v>1</v>
      </c>
      <c r="I865" s="24">
        <v>103003</v>
      </c>
      <c r="J865" s="286">
        <v>278.92</v>
      </c>
      <c r="K865" s="285"/>
      <c r="L865" s="287">
        <v>0</v>
      </c>
      <c r="M865" s="288">
        <v>0</v>
      </c>
      <c r="N865" s="286">
        <v>0</v>
      </c>
      <c r="O865" s="289" t="s">
        <v>890</v>
      </c>
      <c r="P865" s="288">
        <v>0</v>
      </c>
      <c r="Q865" s="290">
        <v>0</v>
      </c>
      <c r="R865" s="291" t="s">
        <v>891</v>
      </c>
      <c r="S865" s="283" t="s">
        <v>1493</v>
      </c>
      <c r="T865" s="44">
        <v>1</v>
      </c>
      <c r="U865" s="292">
        <v>54</v>
      </c>
      <c r="V865" s="293">
        <v>4</v>
      </c>
      <c r="W865" s="294">
        <v>2919</v>
      </c>
      <c r="X865" s="295">
        <v>2023</v>
      </c>
      <c r="Y865" s="296">
        <v>5</v>
      </c>
      <c r="Z865" s="296" t="s">
        <v>891</v>
      </c>
      <c r="AA865" s="295" t="s">
        <v>891</v>
      </c>
      <c r="AB865" s="296">
        <v>0</v>
      </c>
      <c r="AC865" s="296"/>
      <c r="AD865" s="297" t="s">
        <v>891</v>
      </c>
      <c r="AE865" s="298" t="s">
        <v>891</v>
      </c>
      <c r="AF865" s="288">
        <v>0</v>
      </c>
      <c r="AG865" s="291">
        <v>43945</v>
      </c>
      <c r="AH865" s="291">
        <v>43580</v>
      </c>
      <c r="AI865" s="291">
        <v>44594</v>
      </c>
      <c r="AJ865" s="291" t="s">
        <v>891</v>
      </c>
      <c r="AK865" s="283"/>
    </row>
    <row r="866" spans="1:37" hidden="1" x14ac:dyDescent="0.3">
      <c r="A866" s="282">
        <v>136877</v>
      </c>
      <c r="B866" s="283" t="s">
        <v>1944</v>
      </c>
      <c r="C866" s="146" t="s">
        <v>31</v>
      </c>
      <c r="D866" s="284">
        <v>9.9</v>
      </c>
      <c r="E866" s="283"/>
      <c r="F866" s="283"/>
      <c r="G866" s="283" t="s">
        <v>891</v>
      </c>
      <c r="H866" s="285">
        <v>13</v>
      </c>
      <c r="I866" s="24">
        <v>103003</v>
      </c>
      <c r="J866" s="286">
        <v>9.9</v>
      </c>
      <c r="K866" s="285"/>
      <c r="L866" s="287">
        <v>0</v>
      </c>
      <c r="M866" s="288">
        <v>0</v>
      </c>
      <c r="N866" s="286">
        <v>0</v>
      </c>
      <c r="O866" s="289" t="s">
        <v>890</v>
      </c>
      <c r="P866" s="288">
        <v>0</v>
      </c>
      <c r="Q866" s="290">
        <v>0</v>
      </c>
      <c r="R866" s="291" t="s">
        <v>891</v>
      </c>
      <c r="S866" s="283" t="s">
        <v>1493</v>
      </c>
      <c r="T866" s="44">
        <v>1</v>
      </c>
      <c r="U866" s="292">
        <v>54</v>
      </c>
      <c r="V866" s="293">
        <v>4</v>
      </c>
      <c r="W866" s="294" t="s">
        <v>891</v>
      </c>
      <c r="X866" s="295" t="s">
        <v>891</v>
      </c>
      <c r="Y866" s="296">
        <v>0</v>
      </c>
      <c r="Z866" s="296" t="s">
        <v>891</v>
      </c>
      <c r="AA866" s="295" t="s">
        <v>891</v>
      </c>
      <c r="AB866" s="296">
        <v>0</v>
      </c>
      <c r="AC866" s="296"/>
      <c r="AD866" s="297" t="s">
        <v>891</v>
      </c>
      <c r="AE866" s="298" t="s">
        <v>891</v>
      </c>
      <c r="AF866" s="288">
        <v>0</v>
      </c>
      <c r="AG866" s="291">
        <v>43955</v>
      </c>
      <c r="AH866" s="291">
        <v>43580</v>
      </c>
      <c r="AI866" s="291">
        <v>43929</v>
      </c>
      <c r="AJ866" s="291" t="s">
        <v>891</v>
      </c>
      <c r="AK866" s="283"/>
    </row>
    <row r="867" spans="1:37" hidden="1" x14ac:dyDescent="0.3">
      <c r="A867" s="282">
        <v>136880</v>
      </c>
      <c r="B867" s="283" t="s">
        <v>1945</v>
      </c>
      <c r="C867" s="146" t="s">
        <v>264</v>
      </c>
      <c r="D867" s="284">
        <v>18.32</v>
      </c>
      <c r="E867" s="283"/>
      <c r="F867" s="283"/>
      <c r="G867" s="283" t="s">
        <v>891</v>
      </c>
      <c r="H867" s="285">
        <v>17</v>
      </c>
      <c r="I867" s="24">
        <v>103003</v>
      </c>
      <c r="J867" s="286">
        <v>18.32</v>
      </c>
      <c r="K867" s="285">
        <v>18</v>
      </c>
      <c r="L867" s="287">
        <v>11.333333333333332</v>
      </c>
      <c r="M867" s="288">
        <v>0</v>
      </c>
      <c r="N867" s="286">
        <v>0</v>
      </c>
      <c r="O867" s="289" t="s">
        <v>890</v>
      </c>
      <c r="P867" s="288">
        <v>0</v>
      </c>
      <c r="Q867" s="290">
        <v>0</v>
      </c>
      <c r="R867" s="291" t="s">
        <v>891</v>
      </c>
      <c r="S867" s="283" t="s">
        <v>1493</v>
      </c>
      <c r="T867" s="44">
        <v>1</v>
      </c>
      <c r="U867" s="292">
        <v>54</v>
      </c>
      <c r="V867" s="293">
        <v>4</v>
      </c>
      <c r="W867" s="294">
        <v>2813</v>
      </c>
      <c r="X867" s="295">
        <v>2023</v>
      </c>
      <c r="Y867" s="296">
        <v>30</v>
      </c>
      <c r="Z867" s="296" t="s">
        <v>891</v>
      </c>
      <c r="AA867" s="295" t="s">
        <v>891</v>
      </c>
      <c r="AB867" s="296">
        <v>0</v>
      </c>
      <c r="AC867" s="296"/>
      <c r="AD867" s="297" t="s">
        <v>891</v>
      </c>
      <c r="AE867" s="298" t="s">
        <v>891</v>
      </c>
      <c r="AF867" s="288">
        <v>6</v>
      </c>
      <c r="AG867" s="291">
        <v>43819</v>
      </c>
      <c r="AH867" s="291">
        <v>43580</v>
      </c>
      <c r="AI867" s="291">
        <v>45056</v>
      </c>
      <c r="AJ867" s="291" t="s">
        <v>891</v>
      </c>
      <c r="AK867" s="283"/>
    </row>
    <row r="868" spans="1:37" hidden="1" x14ac:dyDescent="0.3">
      <c r="A868" s="282">
        <v>136881</v>
      </c>
      <c r="B868" s="283" t="s">
        <v>1946</v>
      </c>
      <c r="C868" s="146" t="s">
        <v>270</v>
      </c>
      <c r="D868" s="284">
        <v>43.38</v>
      </c>
      <c r="E868" s="283"/>
      <c r="F868" s="283"/>
      <c r="G868" s="283" t="s">
        <v>891</v>
      </c>
      <c r="H868" s="285">
        <v>0</v>
      </c>
      <c r="I868" s="24">
        <v>103003</v>
      </c>
      <c r="J868" s="286">
        <v>43.38</v>
      </c>
      <c r="K868" s="285">
        <v>163</v>
      </c>
      <c r="L868" s="287">
        <v>0</v>
      </c>
      <c r="M868" s="288">
        <v>192.94</v>
      </c>
      <c r="N868" s="286">
        <v>8369.7371999999996</v>
      </c>
      <c r="O868" s="289" t="s">
        <v>890</v>
      </c>
      <c r="P868" s="288">
        <v>0</v>
      </c>
      <c r="Q868" s="290">
        <v>0</v>
      </c>
      <c r="R868" s="291" t="s">
        <v>891</v>
      </c>
      <c r="S868" s="283" t="s">
        <v>1493</v>
      </c>
      <c r="T868" s="44">
        <v>1</v>
      </c>
      <c r="U868" s="292">
        <v>54</v>
      </c>
      <c r="V868" s="293">
        <v>4</v>
      </c>
      <c r="W868" s="294">
        <v>2813</v>
      </c>
      <c r="X868" s="295">
        <v>2023</v>
      </c>
      <c r="Y868" s="296">
        <v>200</v>
      </c>
      <c r="Z868" s="296" t="s">
        <v>891</v>
      </c>
      <c r="AA868" s="295" t="s">
        <v>891</v>
      </c>
      <c r="AB868" s="296">
        <v>0</v>
      </c>
      <c r="AC868" s="296"/>
      <c r="AD868" s="297" t="s">
        <v>891</v>
      </c>
      <c r="AE868" s="298" t="s">
        <v>891</v>
      </c>
      <c r="AF868" s="288">
        <v>88</v>
      </c>
      <c r="AG868" s="291">
        <v>44538</v>
      </c>
      <c r="AH868" s="291">
        <v>43580</v>
      </c>
      <c r="AI868" s="291">
        <v>44519</v>
      </c>
      <c r="AJ868" s="291" t="s">
        <v>891</v>
      </c>
      <c r="AK868" s="283"/>
    </row>
    <row r="869" spans="1:37" hidden="1" x14ac:dyDescent="0.3">
      <c r="A869" s="282">
        <v>136895</v>
      </c>
      <c r="B869" s="283" t="s">
        <v>1947</v>
      </c>
      <c r="C869" s="146" t="s">
        <v>31</v>
      </c>
      <c r="D869" s="284">
        <v>3.8</v>
      </c>
      <c r="E869" s="283"/>
      <c r="F869" s="283"/>
      <c r="G869" s="283" t="s">
        <v>891</v>
      </c>
      <c r="H869" s="285">
        <v>15</v>
      </c>
      <c r="I869" s="24">
        <v>103003</v>
      </c>
      <c r="J869" s="286">
        <v>3.8</v>
      </c>
      <c r="K869" s="285">
        <v>443</v>
      </c>
      <c r="L869" s="287">
        <v>0.33837130611324162</v>
      </c>
      <c r="M869" s="288">
        <v>482.94</v>
      </c>
      <c r="N869" s="286">
        <v>1835.172</v>
      </c>
      <c r="O869" s="289" t="s">
        <v>890</v>
      </c>
      <c r="P869" s="288">
        <v>0</v>
      </c>
      <c r="Q869" s="290">
        <v>0</v>
      </c>
      <c r="R869" s="291" t="s">
        <v>891</v>
      </c>
      <c r="S869" s="283" t="s">
        <v>1878</v>
      </c>
      <c r="T869" s="44">
        <v>1</v>
      </c>
      <c r="U869" s="292">
        <v>55</v>
      </c>
      <c r="V869" s="293">
        <v>66</v>
      </c>
      <c r="W869" s="294">
        <v>2957</v>
      </c>
      <c r="X869" s="295">
        <v>2023</v>
      </c>
      <c r="Y869" s="296">
        <v>300</v>
      </c>
      <c r="Z869" s="296" t="s">
        <v>891</v>
      </c>
      <c r="AA869" s="295" t="s">
        <v>891</v>
      </c>
      <c r="AB869" s="296">
        <v>0</v>
      </c>
      <c r="AC869" s="296"/>
      <c r="AD869" s="297" t="s">
        <v>891</v>
      </c>
      <c r="AE869" s="298" t="s">
        <v>891</v>
      </c>
      <c r="AF869" s="288">
        <v>178</v>
      </c>
      <c r="AG869" s="291">
        <v>44883</v>
      </c>
      <c r="AH869" s="291">
        <v>43584</v>
      </c>
      <c r="AI869" s="291">
        <v>45163</v>
      </c>
      <c r="AJ869" s="291" t="s">
        <v>891</v>
      </c>
      <c r="AK869" s="283"/>
    </row>
    <row r="870" spans="1:37" hidden="1" x14ac:dyDescent="0.3">
      <c r="A870" s="282">
        <v>136896</v>
      </c>
      <c r="B870" s="283" t="s">
        <v>1948</v>
      </c>
      <c r="C870" s="146" t="s">
        <v>31</v>
      </c>
      <c r="D870" s="284">
        <v>12.6</v>
      </c>
      <c r="E870" s="283"/>
      <c r="F870" s="283"/>
      <c r="G870" s="283" t="s">
        <v>891</v>
      </c>
      <c r="H870" s="285">
        <v>127</v>
      </c>
      <c r="I870" s="24">
        <v>103003</v>
      </c>
      <c r="J870" s="286">
        <v>12.6</v>
      </c>
      <c r="K870" s="285">
        <v>930</v>
      </c>
      <c r="L870" s="287">
        <v>1.2969771241830066</v>
      </c>
      <c r="M870" s="288">
        <v>1135.56</v>
      </c>
      <c r="N870" s="286">
        <v>14308.056</v>
      </c>
      <c r="O870" s="289" t="s">
        <v>890</v>
      </c>
      <c r="P870" s="288">
        <v>0</v>
      </c>
      <c r="Q870" s="290">
        <v>0</v>
      </c>
      <c r="R870" s="291" t="s">
        <v>891</v>
      </c>
      <c r="S870" s="283" t="s">
        <v>1878</v>
      </c>
      <c r="T870" s="44">
        <v>1</v>
      </c>
      <c r="U870" s="292">
        <v>55</v>
      </c>
      <c r="V870" s="293">
        <v>66</v>
      </c>
      <c r="W870" s="294">
        <v>2679</v>
      </c>
      <c r="X870" s="295">
        <v>2023</v>
      </c>
      <c r="Y870" s="296">
        <v>500</v>
      </c>
      <c r="Z870" s="296" t="s">
        <v>891</v>
      </c>
      <c r="AA870" s="295" t="s">
        <v>891</v>
      </c>
      <c r="AB870" s="296">
        <v>0</v>
      </c>
      <c r="AC870" s="296"/>
      <c r="AD870" s="297" t="s">
        <v>891</v>
      </c>
      <c r="AE870" s="298" t="s">
        <v>891</v>
      </c>
      <c r="AF870" s="288">
        <v>392</v>
      </c>
      <c r="AG870" s="291">
        <v>44635</v>
      </c>
      <c r="AH870" s="291">
        <v>43584</v>
      </c>
      <c r="AI870" s="291">
        <v>44616</v>
      </c>
      <c r="AJ870" s="291" t="s">
        <v>891</v>
      </c>
      <c r="AK870" s="283"/>
    </row>
    <row r="871" spans="1:37" hidden="1" x14ac:dyDescent="0.3">
      <c r="A871" s="282">
        <v>136898</v>
      </c>
      <c r="B871" s="283" t="s">
        <v>1949</v>
      </c>
      <c r="C871" s="146" t="s">
        <v>31</v>
      </c>
      <c r="D871" s="284">
        <v>19.920000000000002</v>
      </c>
      <c r="E871" s="283"/>
      <c r="F871" s="283"/>
      <c r="G871" s="283" t="s">
        <v>891</v>
      </c>
      <c r="H871" s="285">
        <v>0</v>
      </c>
      <c r="I871" s="24">
        <v>103003</v>
      </c>
      <c r="J871" s="286">
        <v>19.920000000000002</v>
      </c>
      <c r="K871" s="285">
        <v>127</v>
      </c>
      <c r="L871" s="287">
        <v>0</v>
      </c>
      <c r="M871" s="288">
        <v>0</v>
      </c>
      <c r="N871" s="286">
        <v>0</v>
      </c>
      <c r="O871" s="289" t="s">
        <v>890</v>
      </c>
      <c r="P871" s="288">
        <v>0</v>
      </c>
      <c r="Q871" s="290">
        <v>0</v>
      </c>
      <c r="R871" s="291" t="s">
        <v>891</v>
      </c>
      <c r="S871" s="283" t="s">
        <v>1091</v>
      </c>
      <c r="T871" s="44">
        <v>1</v>
      </c>
      <c r="U871" s="292">
        <v>55</v>
      </c>
      <c r="V871" s="293">
        <v>49</v>
      </c>
      <c r="W871" s="294">
        <v>2234</v>
      </c>
      <c r="X871" s="295">
        <v>2023</v>
      </c>
      <c r="Y871" s="296">
        <v>300</v>
      </c>
      <c r="Z871" s="296" t="s">
        <v>891</v>
      </c>
      <c r="AA871" s="295" t="s">
        <v>891</v>
      </c>
      <c r="AB871" s="296">
        <v>0</v>
      </c>
      <c r="AC871" s="296"/>
      <c r="AD871" s="297" t="s">
        <v>891</v>
      </c>
      <c r="AE871" s="298" t="s">
        <v>891</v>
      </c>
      <c r="AF871" s="288">
        <v>42</v>
      </c>
      <c r="AG871" s="291">
        <v>44957</v>
      </c>
      <c r="AH871" s="291">
        <v>43584</v>
      </c>
      <c r="AI871" s="291">
        <v>44917</v>
      </c>
      <c r="AJ871" s="291" t="s">
        <v>891</v>
      </c>
      <c r="AK871" s="283"/>
    </row>
    <row r="872" spans="1:37" hidden="1" x14ac:dyDescent="0.3">
      <c r="A872" s="282">
        <v>136941</v>
      </c>
      <c r="B872" s="283" t="s">
        <v>1950</v>
      </c>
      <c r="C872" s="146" t="s">
        <v>394</v>
      </c>
      <c r="D872" s="284">
        <v>67.5</v>
      </c>
      <c r="E872" s="283"/>
      <c r="F872" s="283"/>
      <c r="G872" s="283" t="s">
        <v>891</v>
      </c>
      <c r="H872" s="285">
        <v>264</v>
      </c>
      <c r="I872" s="24">
        <v>103003</v>
      </c>
      <c r="J872" s="286">
        <v>67.5</v>
      </c>
      <c r="K872" s="285">
        <v>832</v>
      </c>
      <c r="L872" s="287">
        <v>2.4730679156908666</v>
      </c>
      <c r="M872" s="288">
        <v>1657.5</v>
      </c>
      <c r="N872" s="286">
        <v>111881.25</v>
      </c>
      <c r="O872" s="289" t="s">
        <v>890</v>
      </c>
      <c r="P872" s="288">
        <v>0</v>
      </c>
      <c r="Q872" s="290">
        <v>0</v>
      </c>
      <c r="R872" s="291" t="s">
        <v>891</v>
      </c>
      <c r="S872" s="283" t="s">
        <v>1143</v>
      </c>
      <c r="T872" s="44">
        <v>1</v>
      </c>
      <c r="U872" s="292">
        <v>57</v>
      </c>
      <c r="V872" s="293">
        <v>2</v>
      </c>
      <c r="W872" s="294" t="s">
        <v>891</v>
      </c>
      <c r="X872" s="295" t="s">
        <v>891</v>
      </c>
      <c r="Y872" s="296">
        <v>0</v>
      </c>
      <c r="Z872" s="296" t="s">
        <v>891</v>
      </c>
      <c r="AA872" s="295" t="s">
        <v>891</v>
      </c>
      <c r="AB872" s="296">
        <v>0</v>
      </c>
      <c r="AC872" s="296"/>
      <c r="AD872" s="297" t="s">
        <v>891</v>
      </c>
      <c r="AE872" s="298" t="s">
        <v>891</v>
      </c>
      <c r="AF872" s="288">
        <v>428</v>
      </c>
      <c r="AG872" s="291">
        <v>44623</v>
      </c>
      <c r="AH872" s="291">
        <v>43606</v>
      </c>
      <c r="AI872" s="291">
        <v>44551</v>
      </c>
      <c r="AJ872" s="291" t="s">
        <v>891</v>
      </c>
      <c r="AK872" s="283"/>
    </row>
    <row r="873" spans="1:37" hidden="1" x14ac:dyDescent="0.3">
      <c r="A873" s="282">
        <v>137019</v>
      </c>
      <c r="B873" s="283" t="s">
        <v>1951</v>
      </c>
      <c r="C873" s="146" t="s">
        <v>31</v>
      </c>
      <c r="D873" s="284">
        <v>3.99</v>
      </c>
      <c r="E873" s="283"/>
      <c r="F873" s="283"/>
      <c r="G873" s="283" t="s">
        <v>891</v>
      </c>
      <c r="H873" s="285">
        <v>492</v>
      </c>
      <c r="I873" s="24">
        <v>103003</v>
      </c>
      <c r="J873" s="286">
        <v>3.99</v>
      </c>
      <c r="K873" s="285">
        <v>13</v>
      </c>
      <c r="L873" s="287">
        <v>455.55555555555554</v>
      </c>
      <c r="M873" s="288">
        <v>0</v>
      </c>
      <c r="N873" s="286">
        <v>0</v>
      </c>
      <c r="O873" s="289" t="s">
        <v>890</v>
      </c>
      <c r="P873" s="288">
        <v>0</v>
      </c>
      <c r="Q873" s="290">
        <v>0</v>
      </c>
      <c r="R873" s="291" t="s">
        <v>891</v>
      </c>
      <c r="S873" s="283" t="s">
        <v>1493</v>
      </c>
      <c r="T873" s="44">
        <v>1</v>
      </c>
      <c r="U873" s="292">
        <v>54</v>
      </c>
      <c r="V873" s="293">
        <v>4</v>
      </c>
      <c r="W873" s="294" t="s">
        <v>891</v>
      </c>
      <c r="X873" s="295" t="s">
        <v>891</v>
      </c>
      <c r="Y873" s="296">
        <v>0</v>
      </c>
      <c r="Z873" s="296" t="s">
        <v>891</v>
      </c>
      <c r="AA873" s="295" t="s">
        <v>891</v>
      </c>
      <c r="AB873" s="296">
        <v>0</v>
      </c>
      <c r="AC873" s="296"/>
      <c r="AD873" s="297" t="s">
        <v>891</v>
      </c>
      <c r="AE873" s="298" t="s">
        <v>891</v>
      </c>
      <c r="AF873" s="288">
        <v>4</v>
      </c>
      <c r="AG873" s="291">
        <v>43802</v>
      </c>
      <c r="AH873" s="291">
        <v>43620</v>
      </c>
      <c r="AI873" s="291">
        <v>44741</v>
      </c>
      <c r="AJ873" s="291" t="s">
        <v>891</v>
      </c>
      <c r="AK873" s="283"/>
    </row>
    <row r="874" spans="1:37" hidden="1" x14ac:dyDescent="0.3">
      <c r="A874" s="282">
        <v>137053</v>
      </c>
      <c r="B874" s="283" t="s">
        <v>1952</v>
      </c>
      <c r="C874" s="146" t="s">
        <v>264</v>
      </c>
      <c r="D874" s="284">
        <v>41.65</v>
      </c>
      <c r="E874" s="283"/>
      <c r="F874" s="283"/>
      <c r="G874" s="283" t="s">
        <v>891</v>
      </c>
      <c r="H874" s="285">
        <v>16</v>
      </c>
      <c r="I874" s="24">
        <v>103003</v>
      </c>
      <c r="J874" s="286">
        <v>41.65</v>
      </c>
      <c r="K874" s="285">
        <v>1</v>
      </c>
      <c r="L874" s="287">
        <v>200</v>
      </c>
      <c r="M874" s="288">
        <v>0</v>
      </c>
      <c r="N874" s="286">
        <v>0</v>
      </c>
      <c r="O874" s="289" t="s">
        <v>890</v>
      </c>
      <c r="P874" s="288">
        <v>0</v>
      </c>
      <c r="Q874" s="290">
        <v>0</v>
      </c>
      <c r="R874" s="291" t="s">
        <v>891</v>
      </c>
      <c r="S874" s="283" t="s">
        <v>1493</v>
      </c>
      <c r="T874" s="44">
        <v>1</v>
      </c>
      <c r="U874" s="292">
        <v>54</v>
      </c>
      <c r="V874" s="293">
        <v>4</v>
      </c>
      <c r="W874" s="294" t="s">
        <v>891</v>
      </c>
      <c r="X874" s="295" t="s">
        <v>891</v>
      </c>
      <c r="Y874" s="296">
        <v>0</v>
      </c>
      <c r="Z874" s="296" t="s">
        <v>891</v>
      </c>
      <c r="AA874" s="295" t="s">
        <v>891</v>
      </c>
      <c r="AB874" s="296">
        <v>0</v>
      </c>
      <c r="AC874" s="296"/>
      <c r="AD874" s="297" t="s">
        <v>891</v>
      </c>
      <c r="AE874" s="298" t="s">
        <v>891</v>
      </c>
      <c r="AF874" s="288">
        <v>0</v>
      </c>
      <c r="AG874" s="291">
        <v>43819</v>
      </c>
      <c r="AH874" s="291">
        <v>43626</v>
      </c>
      <c r="AI874" s="291">
        <v>43780</v>
      </c>
      <c r="AJ874" s="291" t="s">
        <v>891</v>
      </c>
      <c r="AK874" s="283"/>
    </row>
    <row r="875" spans="1:37" hidden="1" x14ac:dyDescent="0.3">
      <c r="A875" s="282">
        <v>137798</v>
      </c>
      <c r="B875" s="283" t="s">
        <v>1953</v>
      </c>
      <c r="C875" s="146" t="s">
        <v>264</v>
      </c>
      <c r="D875" s="284">
        <v>18.149999999999999</v>
      </c>
      <c r="E875" s="283"/>
      <c r="F875" s="283"/>
      <c r="G875" s="283" t="s">
        <v>891</v>
      </c>
      <c r="H875" s="285">
        <v>18</v>
      </c>
      <c r="I875" s="24">
        <v>103003</v>
      </c>
      <c r="J875" s="286">
        <v>18.149999999999999</v>
      </c>
      <c r="K875" s="285">
        <v>1</v>
      </c>
      <c r="L875" s="287">
        <v>225</v>
      </c>
      <c r="M875" s="288">
        <v>0</v>
      </c>
      <c r="N875" s="286">
        <v>0</v>
      </c>
      <c r="O875" s="289" t="s">
        <v>890</v>
      </c>
      <c r="P875" s="288">
        <v>0</v>
      </c>
      <c r="Q875" s="290">
        <v>0</v>
      </c>
      <c r="R875" s="291" t="s">
        <v>891</v>
      </c>
      <c r="S875" s="283" t="s">
        <v>1493</v>
      </c>
      <c r="T875" s="44">
        <v>1</v>
      </c>
      <c r="U875" s="292">
        <v>54</v>
      </c>
      <c r="V875" s="293">
        <v>4</v>
      </c>
      <c r="W875" s="294" t="s">
        <v>891</v>
      </c>
      <c r="X875" s="295" t="s">
        <v>891</v>
      </c>
      <c r="Y875" s="296">
        <v>0</v>
      </c>
      <c r="Z875" s="296" t="s">
        <v>891</v>
      </c>
      <c r="AA875" s="295" t="s">
        <v>891</v>
      </c>
      <c r="AB875" s="296">
        <v>0</v>
      </c>
      <c r="AC875" s="296"/>
      <c r="AD875" s="297" t="s">
        <v>891</v>
      </c>
      <c r="AE875" s="298" t="s">
        <v>891</v>
      </c>
      <c r="AF875" s="288">
        <v>0</v>
      </c>
      <c r="AG875" s="291">
        <v>43949</v>
      </c>
      <c r="AH875" s="291">
        <v>43629</v>
      </c>
      <c r="AI875" s="291">
        <v>43929</v>
      </c>
      <c r="AJ875" s="291" t="s">
        <v>891</v>
      </c>
      <c r="AK875" s="283"/>
    </row>
    <row r="876" spans="1:37" hidden="1" x14ac:dyDescent="0.3">
      <c r="A876" s="282">
        <v>137799</v>
      </c>
      <c r="B876" s="283" t="s">
        <v>1954</v>
      </c>
      <c r="C876" s="146" t="s">
        <v>437</v>
      </c>
      <c r="D876" s="284">
        <v>15.9</v>
      </c>
      <c r="E876" s="283"/>
      <c r="F876" s="283"/>
      <c r="G876" s="283" t="s">
        <v>891</v>
      </c>
      <c r="H876" s="285">
        <v>77</v>
      </c>
      <c r="I876" s="24">
        <v>103003</v>
      </c>
      <c r="J876" s="286">
        <v>15.9</v>
      </c>
      <c r="K876" s="285"/>
      <c r="L876" s="287">
        <v>0</v>
      </c>
      <c r="M876" s="288">
        <v>0</v>
      </c>
      <c r="N876" s="286">
        <v>0</v>
      </c>
      <c r="O876" s="289" t="s">
        <v>890</v>
      </c>
      <c r="P876" s="288">
        <v>0</v>
      </c>
      <c r="Q876" s="290">
        <v>0</v>
      </c>
      <c r="R876" s="291" t="s">
        <v>891</v>
      </c>
      <c r="S876" s="283" t="s">
        <v>1493</v>
      </c>
      <c r="T876" s="44">
        <v>1</v>
      </c>
      <c r="U876" s="292">
        <v>54</v>
      </c>
      <c r="V876" s="293">
        <v>4</v>
      </c>
      <c r="W876" s="294" t="s">
        <v>891</v>
      </c>
      <c r="X876" s="295" t="s">
        <v>891</v>
      </c>
      <c r="Y876" s="296">
        <v>0</v>
      </c>
      <c r="Z876" s="296" t="s">
        <v>891</v>
      </c>
      <c r="AA876" s="295" t="s">
        <v>891</v>
      </c>
      <c r="AB876" s="296">
        <v>0</v>
      </c>
      <c r="AC876" s="296"/>
      <c r="AD876" s="297" t="s">
        <v>891</v>
      </c>
      <c r="AE876" s="298" t="s">
        <v>891</v>
      </c>
      <c r="AF876" s="288">
        <v>0</v>
      </c>
      <c r="AG876" s="291">
        <v>43819</v>
      </c>
      <c r="AH876" s="291">
        <v>43629</v>
      </c>
      <c r="AI876" s="291">
        <v>44138</v>
      </c>
      <c r="AJ876" s="291" t="s">
        <v>891</v>
      </c>
      <c r="AK876" s="283"/>
    </row>
    <row r="877" spans="1:37" hidden="1" x14ac:dyDescent="0.3">
      <c r="A877" s="282">
        <v>137800</v>
      </c>
      <c r="B877" s="283" t="s">
        <v>1955</v>
      </c>
      <c r="C877" s="146" t="s">
        <v>437</v>
      </c>
      <c r="D877" s="284">
        <v>12.05</v>
      </c>
      <c r="E877" s="283"/>
      <c r="F877" s="283"/>
      <c r="G877" s="283" t="s">
        <v>891</v>
      </c>
      <c r="H877" s="285">
        <v>59</v>
      </c>
      <c r="I877" s="24">
        <v>103003</v>
      </c>
      <c r="J877" s="286">
        <v>12.05</v>
      </c>
      <c r="K877" s="285"/>
      <c r="L877" s="287">
        <v>0</v>
      </c>
      <c r="M877" s="288">
        <v>0</v>
      </c>
      <c r="N877" s="286">
        <v>0</v>
      </c>
      <c r="O877" s="289" t="s">
        <v>890</v>
      </c>
      <c r="P877" s="288">
        <v>0</v>
      </c>
      <c r="Q877" s="290">
        <v>0</v>
      </c>
      <c r="R877" s="291" t="s">
        <v>891</v>
      </c>
      <c r="S877" s="283" t="s">
        <v>1493</v>
      </c>
      <c r="T877" s="44">
        <v>1</v>
      </c>
      <c r="U877" s="292">
        <v>54</v>
      </c>
      <c r="V877" s="293">
        <v>4</v>
      </c>
      <c r="W877" s="294" t="s">
        <v>891</v>
      </c>
      <c r="X877" s="295" t="s">
        <v>891</v>
      </c>
      <c r="Y877" s="296">
        <v>0</v>
      </c>
      <c r="Z877" s="296" t="s">
        <v>891</v>
      </c>
      <c r="AA877" s="295" t="s">
        <v>891</v>
      </c>
      <c r="AB877" s="296">
        <v>0</v>
      </c>
      <c r="AC877" s="296"/>
      <c r="AD877" s="297" t="s">
        <v>891</v>
      </c>
      <c r="AE877" s="298" t="s">
        <v>891</v>
      </c>
      <c r="AF877" s="288">
        <v>0</v>
      </c>
      <c r="AG877" s="291">
        <v>43819</v>
      </c>
      <c r="AH877" s="291">
        <v>43629</v>
      </c>
      <c r="AI877" s="291">
        <v>43780</v>
      </c>
      <c r="AJ877" s="291" t="s">
        <v>891</v>
      </c>
      <c r="AK877" s="283"/>
    </row>
    <row r="878" spans="1:37" hidden="1" x14ac:dyDescent="0.3">
      <c r="A878" s="282">
        <v>138054</v>
      </c>
      <c r="B878" s="283" t="s">
        <v>1956</v>
      </c>
      <c r="C878" s="146" t="s">
        <v>264</v>
      </c>
      <c r="D878" s="284">
        <v>11.54</v>
      </c>
      <c r="E878" s="283"/>
      <c r="F878" s="283"/>
      <c r="G878" s="283" t="s">
        <v>891</v>
      </c>
      <c r="H878" s="285">
        <v>119</v>
      </c>
      <c r="I878" s="24">
        <v>103003</v>
      </c>
      <c r="J878" s="286">
        <v>11.54</v>
      </c>
      <c r="K878" s="285">
        <v>156</v>
      </c>
      <c r="L878" s="287">
        <v>8.024275118004045</v>
      </c>
      <c r="M878" s="288">
        <v>147.94</v>
      </c>
      <c r="N878" s="286">
        <v>1707.2275999999999</v>
      </c>
      <c r="O878" s="289" t="s">
        <v>890</v>
      </c>
      <c r="P878" s="288">
        <v>0</v>
      </c>
      <c r="Q878" s="290">
        <v>0</v>
      </c>
      <c r="R878" s="291" t="s">
        <v>891</v>
      </c>
      <c r="S878" s="283" t="s">
        <v>1665</v>
      </c>
      <c r="T878" s="44">
        <v>1</v>
      </c>
      <c r="U878" s="292">
        <v>61</v>
      </c>
      <c r="V878" s="293">
        <v>10</v>
      </c>
      <c r="W878" s="294" t="s">
        <v>891</v>
      </c>
      <c r="X878" s="295" t="s">
        <v>891</v>
      </c>
      <c r="Y878" s="296">
        <v>0</v>
      </c>
      <c r="Z878" s="296" t="s">
        <v>891</v>
      </c>
      <c r="AA878" s="295" t="s">
        <v>891</v>
      </c>
      <c r="AB878" s="296">
        <v>0</v>
      </c>
      <c r="AC878" s="296"/>
      <c r="AD878" s="297" t="s">
        <v>891</v>
      </c>
      <c r="AE878" s="298" t="s">
        <v>891</v>
      </c>
      <c r="AF878" s="288">
        <v>60</v>
      </c>
      <c r="AG878" s="291">
        <v>44526</v>
      </c>
      <c r="AH878" s="291">
        <v>43656</v>
      </c>
      <c r="AI878" s="291">
        <v>44525</v>
      </c>
      <c r="AJ878" s="291" t="s">
        <v>891</v>
      </c>
      <c r="AK878" s="283"/>
    </row>
    <row r="879" spans="1:37" hidden="1" x14ac:dyDescent="0.3">
      <c r="A879" s="282">
        <v>138055</v>
      </c>
      <c r="B879" s="283" t="s">
        <v>1957</v>
      </c>
      <c r="C879" s="146" t="s">
        <v>264</v>
      </c>
      <c r="D879" s="284">
        <v>2.9</v>
      </c>
      <c r="E879" s="283"/>
      <c r="F879" s="283"/>
      <c r="G879" s="283" t="s">
        <v>891</v>
      </c>
      <c r="H879" s="285">
        <v>344</v>
      </c>
      <c r="I879" s="24">
        <v>103003</v>
      </c>
      <c r="J879" s="286">
        <v>2.9</v>
      </c>
      <c r="K879" s="285">
        <v>538</v>
      </c>
      <c r="L879" s="287">
        <v>6.1516452074391994</v>
      </c>
      <c r="M879" s="288">
        <v>562.55999999999995</v>
      </c>
      <c r="N879" s="286">
        <v>1631.424</v>
      </c>
      <c r="O879" s="289" t="s">
        <v>890</v>
      </c>
      <c r="P879" s="288">
        <v>0</v>
      </c>
      <c r="Q879" s="290">
        <v>0</v>
      </c>
      <c r="R879" s="291" t="s">
        <v>891</v>
      </c>
      <c r="S879" s="283" t="s">
        <v>1009</v>
      </c>
      <c r="T879" s="44">
        <v>1</v>
      </c>
      <c r="U879" s="292">
        <v>61</v>
      </c>
      <c r="V879" s="293">
        <v>11</v>
      </c>
      <c r="W879" s="294" t="s">
        <v>891</v>
      </c>
      <c r="X879" s="295" t="s">
        <v>891</v>
      </c>
      <c r="Y879" s="296">
        <v>0</v>
      </c>
      <c r="Z879" s="296">
        <v>9630</v>
      </c>
      <c r="AA879" s="295">
        <v>2023</v>
      </c>
      <c r="AB879" s="296">
        <v>100</v>
      </c>
      <c r="AC879" s="296">
        <v>100</v>
      </c>
      <c r="AD879" s="297" t="s">
        <v>2044</v>
      </c>
      <c r="AE879" s="298">
        <v>45162</v>
      </c>
      <c r="AF879" s="288">
        <v>224</v>
      </c>
      <c r="AG879" s="291">
        <v>44792</v>
      </c>
      <c r="AH879" s="291">
        <v>43656</v>
      </c>
      <c r="AI879" s="291">
        <v>45145</v>
      </c>
      <c r="AJ879" s="291" t="s">
        <v>891</v>
      </c>
      <c r="AK879" s="283"/>
    </row>
    <row r="880" spans="1:37" hidden="1" x14ac:dyDescent="0.3">
      <c r="A880" s="282">
        <v>138352</v>
      </c>
      <c r="B880" s="283" t="s">
        <v>1958</v>
      </c>
      <c r="C880" s="146" t="s">
        <v>654</v>
      </c>
      <c r="D880" s="284">
        <v>9.98</v>
      </c>
      <c r="E880" s="283"/>
      <c r="F880" s="283"/>
      <c r="G880" s="283" t="s">
        <v>891</v>
      </c>
      <c r="H880" s="285">
        <v>83</v>
      </c>
      <c r="I880" s="24">
        <v>103003</v>
      </c>
      <c r="J880" s="286">
        <v>9.98</v>
      </c>
      <c r="K880" s="285">
        <v>86</v>
      </c>
      <c r="L880" s="287">
        <v>7.7209302325581399</v>
      </c>
      <c r="M880" s="288">
        <v>110.5</v>
      </c>
      <c r="N880" s="286">
        <v>1102.79</v>
      </c>
      <c r="O880" s="289" t="s">
        <v>890</v>
      </c>
      <c r="P880" s="288">
        <v>0</v>
      </c>
      <c r="Q880" s="290">
        <v>0</v>
      </c>
      <c r="R880" s="291" t="s">
        <v>891</v>
      </c>
      <c r="S880" s="283" t="s">
        <v>1535</v>
      </c>
      <c r="T880" s="44">
        <v>1</v>
      </c>
      <c r="U880" s="292">
        <v>72</v>
      </c>
      <c r="V880" s="293">
        <v>9</v>
      </c>
      <c r="W880" s="294" t="s">
        <v>891</v>
      </c>
      <c r="X880" s="295" t="s">
        <v>891</v>
      </c>
      <c r="Y880" s="296">
        <v>0</v>
      </c>
      <c r="Z880" s="296" t="s">
        <v>891</v>
      </c>
      <c r="AA880" s="295" t="s">
        <v>891</v>
      </c>
      <c r="AB880" s="296">
        <v>0</v>
      </c>
      <c r="AC880" s="296"/>
      <c r="AD880" s="297" t="s">
        <v>891</v>
      </c>
      <c r="AE880" s="298" t="s">
        <v>891</v>
      </c>
      <c r="AF880" s="288">
        <v>44</v>
      </c>
      <c r="AG880" s="291">
        <v>45180</v>
      </c>
      <c r="AH880" s="291">
        <v>43696</v>
      </c>
      <c r="AI880" s="291">
        <v>45173</v>
      </c>
      <c r="AJ880" s="291" t="s">
        <v>891</v>
      </c>
      <c r="AK880" s="283"/>
    </row>
    <row r="881" spans="1:37" hidden="1" x14ac:dyDescent="0.3">
      <c r="A881" s="282">
        <v>138450</v>
      </c>
      <c r="B881" s="283" t="s">
        <v>1959</v>
      </c>
      <c r="C881" s="146" t="s">
        <v>31</v>
      </c>
      <c r="D881" s="284">
        <v>1.57</v>
      </c>
      <c r="E881" s="283"/>
      <c r="F881" s="283"/>
      <c r="G881" s="283" t="s">
        <v>891</v>
      </c>
      <c r="H881" s="285">
        <v>14346</v>
      </c>
      <c r="I881" s="24">
        <v>103003</v>
      </c>
      <c r="J881" s="286">
        <v>1.57</v>
      </c>
      <c r="K881" s="285">
        <v>5224</v>
      </c>
      <c r="L881" s="287">
        <v>5.9543524548318416</v>
      </c>
      <c r="M881" s="288">
        <v>24221.94</v>
      </c>
      <c r="N881" s="286">
        <v>38028.445800000001</v>
      </c>
      <c r="O881" s="289" t="s">
        <v>890</v>
      </c>
      <c r="P881" s="288">
        <v>0</v>
      </c>
      <c r="Q881" s="290">
        <v>0</v>
      </c>
      <c r="R881" s="291" t="s">
        <v>891</v>
      </c>
      <c r="S881" s="283" t="s">
        <v>939</v>
      </c>
      <c r="T881" s="44">
        <v>1</v>
      </c>
      <c r="U881" s="292">
        <v>45</v>
      </c>
      <c r="V881" s="293">
        <v>9</v>
      </c>
      <c r="W881" s="294">
        <v>8971</v>
      </c>
      <c r="X881" s="295">
        <v>2023</v>
      </c>
      <c r="Y881" s="296">
        <v>4800</v>
      </c>
      <c r="Z881" s="296" t="s">
        <v>891</v>
      </c>
      <c r="AA881" s="295" t="s">
        <v>891</v>
      </c>
      <c r="AB881" s="296">
        <v>0</v>
      </c>
      <c r="AC881" s="296"/>
      <c r="AD881" s="297" t="s">
        <v>891</v>
      </c>
      <c r="AE881" s="298" t="s">
        <v>891</v>
      </c>
      <c r="AF881" s="288">
        <v>9638</v>
      </c>
      <c r="AG881" s="291">
        <v>44991</v>
      </c>
      <c r="AH881" s="291">
        <v>43720</v>
      </c>
      <c r="AI881" s="291">
        <v>45156</v>
      </c>
      <c r="AJ881" s="291" t="s">
        <v>891</v>
      </c>
      <c r="AK881" s="283"/>
    </row>
    <row r="882" spans="1:37" hidden="1" x14ac:dyDescent="0.3">
      <c r="A882" s="282">
        <v>138451</v>
      </c>
      <c r="B882" s="283" t="s">
        <v>1960</v>
      </c>
      <c r="C882" s="146" t="s">
        <v>31</v>
      </c>
      <c r="D882" s="284">
        <v>0.43</v>
      </c>
      <c r="E882" s="283"/>
      <c r="F882" s="283"/>
      <c r="G882" s="283" t="s">
        <v>891</v>
      </c>
      <c r="H882" s="285">
        <v>56510</v>
      </c>
      <c r="I882" s="24">
        <v>103003</v>
      </c>
      <c r="J882" s="286">
        <v>0.43</v>
      </c>
      <c r="K882" s="285">
        <v>35598</v>
      </c>
      <c r="L882" s="287">
        <v>14.657629826759319</v>
      </c>
      <c r="M882" s="288">
        <v>8885.94</v>
      </c>
      <c r="N882" s="286">
        <v>3820.9542000000001</v>
      </c>
      <c r="O882" s="289" t="s">
        <v>890</v>
      </c>
      <c r="P882" s="288">
        <v>0</v>
      </c>
      <c r="Q882" s="290">
        <v>0</v>
      </c>
      <c r="R882" s="291" t="s">
        <v>891</v>
      </c>
      <c r="S882" s="283" t="s">
        <v>939</v>
      </c>
      <c r="T882" s="44">
        <v>1</v>
      </c>
      <c r="U882" s="292">
        <v>45</v>
      </c>
      <c r="V882" s="293">
        <v>9</v>
      </c>
      <c r="W882" s="294">
        <v>6211</v>
      </c>
      <c r="X882" s="295">
        <v>2023</v>
      </c>
      <c r="Y882" s="296">
        <v>4000</v>
      </c>
      <c r="Z882" s="296" t="s">
        <v>891</v>
      </c>
      <c r="AA882" s="295" t="s">
        <v>891</v>
      </c>
      <c r="AB882" s="296">
        <v>0</v>
      </c>
      <c r="AC882" s="296"/>
      <c r="AD882" s="297" t="s">
        <v>891</v>
      </c>
      <c r="AE882" s="298" t="s">
        <v>891</v>
      </c>
      <c r="AF882" s="288">
        <v>15422</v>
      </c>
      <c r="AG882" s="291">
        <v>44949</v>
      </c>
      <c r="AH882" s="291">
        <v>43720</v>
      </c>
      <c r="AI882" s="291">
        <v>44910</v>
      </c>
      <c r="AJ882" s="291" t="s">
        <v>891</v>
      </c>
      <c r="AK882" s="283"/>
    </row>
    <row r="883" spans="1:37" hidden="1" x14ac:dyDescent="0.3">
      <c r="A883" s="282">
        <v>138453</v>
      </c>
      <c r="B883" s="283" t="s">
        <v>1961</v>
      </c>
      <c r="C883" s="146" t="s">
        <v>31</v>
      </c>
      <c r="D883" s="284">
        <v>3.5</v>
      </c>
      <c r="E883" s="283"/>
      <c r="F883" s="283"/>
      <c r="G883" s="283" t="s">
        <v>891</v>
      </c>
      <c r="H883" s="285">
        <v>33230</v>
      </c>
      <c r="I883" s="24">
        <v>103003</v>
      </c>
      <c r="J883" s="286">
        <v>3.5</v>
      </c>
      <c r="K883" s="285">
        <v>5385</v>
      </c>
      <c r="L883" s="287">
        <v>6.5273074414840542</v>
      </c>
      <c r="M883" s="288">
        <v>58406.559999999998</v>
      </c>
      <c r="N883" s="286">
        <v>204422.96</v>
      </c>
      <c r="O883" s="289" t="s">
        <v>890</v>
      </c>
      <c r="P883" s="288">
        <v>0</v>
      </c>
      <c r="Q883" s="290">
        <v>0</v>
      </c>
      <c r="R883" s="291" t="s">
        <v>891</v>
      </c>
      <c r="S883" s="283" t="s">
        <v>943</v>
      </c>
      <c r="T883" s="44">
        <v>1</v>
      </c>
      <c r="U883" s="292">
        <v>45</v>
      </c>
      <c r="V883" s="293">
        <v>11</v>
      </c>
      <c r="W883" s="294" t="s">
        <v>891</v>
      </c>
      <c r="X883" s="295" t="s">
        <v>891</v>
      </c>
      <c r="Y883" s="296">
        <v>0</v>
      </c>
      <c r="Z883" s="296" t="s">
        <v>891</v>
      </c>
      <c r="AA883" s="295" t="s">
        <v>891</v>
      </c>
      <c r="AB883" s="296">
        <v>0</v>
      </c>
      <c r="AC883" s="296"/>
      <c r="AD883" s="297" t="s">
        <v>891</v>
      </c>
      <c r="AE883" s="298" t="s">
        <v>891</v>
      </c>
      <c r="AF883" s="288">
        <v>20364</v>
      </c>
      <c r="AG883" s="291">
        <v>44173</v>
      </c>
      <c r="AH883" s="291">
        <v>43720</v>
      </c>
      <c r="AI883" s="291">
        <v>44133</v>
      </c>
      <c r="AJ883" s="291" t="s">
        <v>891</v>
      </c>
      <c r="AK883" s="283"/>
    </row>
    <row r="884" spans="1:37" hidden="1" x14ac:dyDescent="0.3">
      <c r="A884" s="282">
        <v>138454</v>
      </c>
      <c r="B884" s="283" t="s">
        <v>1962</v>
      </c>
      <c r="C884" s="146" t="s">
        <v>31</v>
      </c>
      <c r="D884" s="284">
        <v>3.37</v>
      </c>
      <c r="E884" s="283"/>
      <c r="F884" s="283"/>
      <c r="G884" s="283" t="s">
        <v>891</v>
      </c>
      <c r="H884" s="285">
        <v>10956</v>
      </c>
      <c r="I884" s="24">
        <v>103003</v>
      </c>
      <c r="J884" s="286">
        <v>3.37</v>
      </c>
      <c r="K884" s="285">
        <v>11166</v>
      </c>
      <c r="L884" s="287">
        <v>2.8616353843983933</v>
      </c>
      <c r="M884" s="288">
        <v>57958.44</v>
      </c>
      <c r="N884" s="286">
        <v>195319.94279999999</v>
      </c>
      <c r="O884" s="289" t="s">
        <v>890</v>
      </c>
      <c r="P884" s="288">
        <v>0</v>
      </c>
      <c r="Q884" s="290">
        <v>0</v>
      </c>
      <c r="R884" s="291" t="s">
        <v>891</v>
      </c>
      <c r="S884" s="283" t="s">
        <v>943</v>
      </c>
      <c r="T884" s="44">
        <v>1</v>
      </c>
      <c r="U884" s="292">
        <v>45</v>
      </c>
      <c r="V884" s="293">
        <v>11</v>
      </c>
      <c r="W884" s="294" t="s">
        <v>891</v>
      </c>
      <c r="X884" s="295" t="s">
        <v>891</v>
      </c>
      <c r="Y884" s="296">
        <v>0</v>
      </c>
      <c r="Z884" s="296" t="s">
        <v>891</v>
      </c>
      <c r="AA884" s="295" t="s">
        <v>891</v>
      </c>
      <c r="AB884" s="296">
        <v>0</v>
      </c>
      <c r="AC884" s="296"/>
      <c r="AD884" s="297" t="s">
        <v>891</v>
      </c>
      <c r="AE884" s="298" t="s">
        <v>891</v>
      </c>
      <c r="AF884" s="288">
        <v>15314</v>
      </c>
      <c r="AG884" s="291">
        <v>44214</v>
      </c>
      <c r="AH884" s="291">
        <v>43720</v>
      </c>
      <c r="AI884" s="291">
        <v>44110</v>
      </c>
      <c r="AJ884" s="291" t="s">
        <v>891</v>
      </c>
      <c r="AK884" s="283"/>
    </row>
    <row r="885" spans="1:37" hidden="1" x14ac:dyDescent="0.3">
      <c r="A885" s="282">
        <v>138456</v>
      </c>
      <c r="B885" s="283" t="s">
        <v>1963</v>
      </c>
      <c r="C885" s="146" t="s">
        <v>31</v>
      </c>
      <c r="D885" s="284">
        <v>5.92</v>
      </c>
      <c r="E885" s="283"/>
      <c r="F885" s="283"/>
      <c r="G885" s="283" t="s">
        <v>891</v>
      </c>
      <c r="H885" s="285">
        <v>6085</v>
      </c>
      <c r="I885" s="24">
        <v>103003</v>
      </c>
      <c r="J885" s="286">
        <v>5.92</v>
      </c>
      <c r="K885" s="285">
        <v>37861</v>
      </c>
      <c r="L885" s="287">
        <v>1.0581375735349099</v>
      </c>
      <c r="M885" s="288">
        <v>83927.06</v>
      </c>
      <c r="N885" s="286">
        <v>496848.19520000002</v>
      </c>
      <c r="O885" s="289" t="s">
        <v>890</v>
      </c>
      <c r="P885" s="288">
        <v>0</v>
      </c>
      <c r="Q885" s="290">
        <v>0</v>
      </c>
      <c r="R885" s="291" t="s">
        <v>891</v>
      </c>
      <c r="S885" s="283" t="s">
        <v>943</v>
      </c>
      <c r="T885" s="44">
        <v>1</v>
      </c>
      <c r="U885" s="292">
        <v>45</v>
      </c>
      <c r="V885" s="293">
        <v>11</v>
      </c>
      <c r="W885" s="294">
        <v>6982</v>
      </c>
      <c r="X885" s="295">
        <v>2023</v>
      </c>
      <c r="Y885" s="296">
        <v>13500</v>
      </c>
      <c r="Z885" s="296" t="s">
        <v>891</v>
      </c>
      <c r="AA885" s="295" t="s">
        <v>891</v>
      </c>
      <c r="AB885" s="296">
        <v>0</v>
      </c>
      <c r="AC885" s="296"/>
      <c r="AD885" s="297" t="s">
        <v>891</v>
      </c>
      <c r="AE885" s="298" t="s">
        <v>891</v>
      </c>
      <c r="AF885" s="288">
        <v>23002</v>
      </c>
      <c r="AG885" s="291">
        <v>44942</v>
      </c>
      <c r="AH885" s="291">
        <v>43720</v>
      </c>
      <c r="AI885" s="291">
        <v>44910</v>
      </c>
      <c r="AJ885" s="291" t="s">
        <v>891</v>
      </c>
      <c r="AK885" s="283"/>
    </row>
    <row r="886" spans="1:37" hidden="1" x14ac:dyDescent="0.3">
      <c r="A886" s="282">
        <v>138457</v>
      </c>
      <c r="B886" s="283" t="s">
        <v>1964</v>
      </c>
      <c r="C886" s="146" t="s">
        <v>31</v>
      </c>
      <c r="D886" s="284">
        <v>0</v>
      </c>
      <c r="E886" s="283"/>
      <c r="F886" s="283"/>
      <c r="G886" s="283" t="s">
        <v>891</v>
      </c>
      <c r="H886" s="285">
        <v>1547</v>
      </c>
      <c r="I886" s="24">
        <v>103003</v>
      </c>
      <c r="J886" s="286">
        <v>0</v>
      </c>
      <c r="K886" s="285">
        <v>192</v>
      </c>
      <c r="L886" s="287">
        <v>6.6946512030465639</v>
      </c>
      <c r="M886" s="288">
        <v>2612.44</v>
      </c>
      <c r="N886" s="286">
        <v>0</v>
      </c>
      <c r="O886" s="289" t="s">
        <v>890</v>
      </c>
      <c r="P886" s="288">
        <v>0</v>
      </c>
      <c r="Q886" s="290">
        <v>0</v>
      </c>
      <c r="R886" s="291" t="s">
        <v>891</v>
      </c>
      <c r="S886" s="283" t="s">
        <v>943</v>
      </c>
      <c r="T886" s="44">
        <v>1</v>
      </c>
      <c r="U886" s="292">
        <v>45</v>
      </c>
      <c r="V886" s="293">
        <v>11</v>
      </c>
      <c r="W886" s="294" t="s">
        <v>891</v>
      </c>
      <c r="X886" s="295" t="s">
        <v>891</v>
      </c>
      <c r="Y886" s="296">
        <v>0</v>
      </c>
      <c r="Z886" s="296" t="s">
        <v>891</v>
      </c>
      <c r="AA886" s="295" t="s">
        <v>891</v>
      </c>
      <c r="AB886" s="296">
        <v>0</v>
      </c>
      <c r="AC886" s="296"/>
      <c r="AD886" s="297" t="s">
        <v>891</v>
      </c>
      <c r="AE886" s="298" t="s">
        <v>891</v>
      </c>
      <c r="AF886" s="288">
        <v>924</v>
      </c>
      <c r="AG886" s="291" t="s">
        <v>891</v>
      </c>
      <c r="AH886" s="291">
        <v>43720</v>
      </c>
      <c r="AI886" s="291" t="s">
        <v>891</v>
      </c>
      <c r="AJ886" s="291" t="s">
        <v>891</v>
      </c>
      <c r="AK886" s="283"/>
    </row>
    <row r="887" spans="1:37" hidden="1" x14ac:dyDescent="0.3">
      <c r="A887" s="282">
        <v>138458</v>
      </c>
      <c r="B887" s="283" t="s">
        <v>1965</v>
      </c>
      <c r="C887" s="146" t="s">
        <v>31</v>
      </c>
      <c r="D887" s="284">
        <v>0</v>
      </c>
      <c r="E887" s="283"/>
      <c r="F887" s="283"/>
      <c r="G887" s="283" t="s">
        <v>891</v>
      </c>
      <c r="H887" s="285">
        <v>7985</v>
      </c>
      <c r="I887" s="24">
        <v>103003</v>
      </c>
      <c r="J887" s="286">
        <v>0</v>
      </c>
      <c r="K887" s="285">
        <v>4659</v>
      </c>
      <c r="L887" s="287">
        <v>1.2931697639580551</v>
      </c>
      <c r="M887" s="288">
        <v>103160.5</v>
      </c>
      <c r="N887" s="286">
        <v>0</v>
      </c>
      <c r="O887" s="289" t="s">
        <v>890</v>
      </c>
      <c r="P887" s="288">
        <v>0</v>
      </c>
      <c r="Q887" s="290">
        <v>0</v>
      </c>
      <c r="R887" s="291" t="s">
        <v>891</v>
      </c>
      <c r="S887" s="283" t="s">
        <v>943</v>
      </c>
      <c r="T887" s="44">
        <v>1</v>
      </c>
      <c r="U887" s="292">
        <v>45</v>
      </c>
      <c r="V887" s="293">
        <v>11</v>
      </c>
      <c r="W887" s="294" t="s">
        <v>891</v>
      </c>
      <c r="X887" s="295" t="s">
        <v>891</v>
      </c>
      <c r="Y887" s="296">
        <v>0</v>
      </c>
      <c r="Z887" s="296" t="s">
        <v>891</v>
      </c>
      <c r="AA887" s="295" t="s">
        <v>891</v>
      </c>
      <c r="AB887" s="296">
        <v>0</v>
      </c>
      <c r="AC887" s="296"/>
      <c r="AD887" s="297" t="s">
        <v>891</v>
      </c>
      <c r="AE887" s="298" t="s">
        <v>891</v>
      </c>
      <c r="AF887" s="288">
        <v>24700</v>
      </c>
      <c r="AG887" s="291" t="s">
        <v>891</v>
      </c>
      <c r="AH887" s="291">
        <v>43720</v>
      </c>
      <c r="AI887" s="291" t="s">
        <v>891</v>
      </c>
      <c r="AJ887" s="291" t="s">
        <v>891</v>
      </c>
      <c r="AK887" s="283"/>
    </row>
    <row r="888" spans="1:37" hidden="1" x14ac:dyDescent="0.3">
      <c r="A888" s="282">
        <v>138459</v>
      </c>
      <c r="B888" s="283" t="s">
        <v>1966</v>
      </c>
      <c r="C888" s="146" t="s">
        <v>31</v>
      </c>
      <c r="D888" s="284">
        <v>0.51</v>
      </c>
      <c r="E888" s="283"/>
      <c r="F888" s="283"/>
      <c r="G888" s="283" t="s">
        <v>891</v>
      </c>
      <c r="H888" s="285">
        <v>40069</v>
      </c>
      <c r="I888" s="24">
        <v>103003</v>
      </c>
      <c r="J888" s="286">
        <v>0.51</v>
      </c>
      <c r="K888" s="285">
        <v>23466</v>
      </c>
      <c r="L888" s="287">
        <v>14.530019908110832</v>
      </c>
      <c r="M888" s="288">
        <v>9569.06</v>
      </c>
      <c r="N888" s="286">
        <v>4880.2205999999996</v>
      </c>
      <c r="O888" s="289" t="s">
        <v>890</v>
      </c>
      <c r="P888" s="288">
        <v>0</v>
      </c>
      <c r="Q888" s="290">
        <v>0</v>
      </c>
      <c r="R888" s="291" t="s">
        <v>891</v>
      </c>
      <c r="S888" s="283" t="s">
        <v>911</v>
      </c>
      <c r="T888" s="44">
        <v>1</v>
      </c>
      <c r="U888" s="292">
        <v>45</v>
      </c>
      <c r="V888" s="293">
        <v>10</v>
      </c>
      <c r="W888" s="294" t="s">
        <v>891</v>
      </c>
      <c r="X888" s="295" t="s">
        <v>891</v>
      </c>
      <c r="Y888" s="296">
        <v>0</v>
      </c>
      <c r="Z888" s="296" t="s">
        <v>891</v>
      </c>
      <c r="AA888" s="295" t="s">
        <v>891</v>
      </c>
      <c r="AB888" s="296">
        <v>0</v>
      </c>
      <c r="AC888" s="296"/>
      <c r="AD888" s="297" t="s">
        <v>891</v>
      </c>
      <c r="AE888" s="298" t="s">
        <v>891</v>
      </c>
      <c r="AF888" s="288">
        <v>11030</v>
      </c>
      <c r="AG888" s="291">
        <v>45009</v>
      </c>
      <c r="AH888" s="291">
        <v>43720</v>
      </c>
      <c r="AI888" s="291">
        <v>45107</v>
      </c>
      <c r="AJ888" s="291" t="s">
        <v>891</v>
      </c>
      <c r="AK888" s="283"/>
    </row>
    <row r="889" spans="1:37" hidden="1" x14ac:dyDescent="0.3">
      <c r="A889" s="282">
        <v>138460</v>
      </c>
      <c r="B889" s="283" t="s">
        <v>1967</v>
      </c>
      <c r="C889" s="146" t="s">
        <v>31</v>
      </c>
      <c r="D889" s="284">
        <v>0.63</v>
      </c>
      <c r="E889" s="283"/>
      <c r="F889" s="283"/>
      <c r="G889" s="283" t="s">
        <v>891</v>
      </c>
      <c r="H889" s="285">
        <v>2459</v>
      </c>
      <c r="I889" s="24">
        <v>103003</v>
      </c>
      <c r="J889" s="286">
        <v>0.63</v>
      </c>
      <c r="K889" s="285">
        <v>8212</v>
      </c>
      <c r="L889" s="287">
        <v>0.9229337206727396</v>
      </c>
      <c r="M889" s="288">
        <v>43998.94</v>
      </c>
      <c r="N889" s="286">
        <v>27719.332200000001</v>
      </c>
      <c r="O889" s="289" t="s">
        <v>890</v>
      </c>
      <c r="P889" s="288">
        <v>0</v>
      </c>
      <c r="Q889" s="290">
        <v>0</v>
      </c>
      <c r="R889" s="291" t="s">
        <v>891</v>
      </c>
      <c r="S889" s="283" t="s">
        <v>911</v>
      </c>
      <c r="T889" s="44">
        <v>1</v>
      </c>
      <c r="U889" s="292">
        <v>45</v>
      </c>
      <c r="V889" s="293">
        <v>10</v>
      </c>
      <c r="W889" s="294">
        <v>6211</v>
      </c>
      <c r="X889" s="295">
        <v>2023</v>
      </c>
      <c r="Y889" s="296">
        <v>1500</v>
      </c>
      <c r="Z889" s="296" t="s">
        <v>891</v>
      </c>
      <c r="AA889" s="295" t="s">
        <v>891</v>
      </c>
      <c r="AB889" s="296">
        <v>0</v>
      </c>
      <c r="AC889" s="296"/>
      <c r="AD889" s="297" t="s">
        <v>891</v>
      </c>
      <c r="AE889" s="298" t="s">
        <v>891</v>
      </c>
      <c r="AF889" s="288">
        <v>10658</v>
      </c>
      <c r="AG889" s="291">
        <v>44151</v>
      </c>
      <c r="AH889" s="291">
        <v>43720</v>
      </c>
      <c r="AI889" s="291">
        <v>45050</v>
      </c>
      <c r="AJ889" s="291" t="s">
        <v>891</v>
      </c>
      <c r="AK889" s="283"/>
    </row>
    <row r="890" spans="1:37" hidden="1" x14ac:dyDescent="0.3">
      <c r="A890" s="282">
        <v>138461</v>
      </c>
      <c r="B890" s="283" t="s">
        <v>1968</v>
      </c>
      <c r="C890" s="146" t="s">
        <v>1969</v>
      </c>
      <c r="D890" s="284">
        <v>8.5299999999999994</v>
      </c>
      <c r="E890" s="283"/>
      <c r="F890" s="283"/>
      <c r="G890" s="283" t="s">
        <v>891</v>
      </c>
      <c r="H890" s="285">
        <v>6082</v>
      </c>
      <c r="I890" s="24">
        <v>103003</v>
      </c>
      <c r="J890" s="286">
        <v>8.5299999999999994</v>
      </c>
      <c r="K890" s="285">
        <v>10701</v>
      </c>
      <c r="L890" s="287">
        <v>3.4099956267731195</v>
      </c>
      <c r="M890" s="288">
        <v>26022.44</v>
      </c>
      <c r="N890" s="286">
        <v>221971.41320000001</v>
      </c>
      <c r="O890" s="289" t="s">
        <v>890</v>
      </c>
      <c r="P890" s="288">
        <v>0</v>
      </c>
      <c r="Q890" s="290">
        <v>0</v>
      </c>
      <c r="R890" s="291" t="s">
        <v>891</v>
      </c>
      <c r="S890" s="283" t="s">
        <v>939</v>
      </c>
      <c r="T890" s="44">
        <v>1</v>
      </c>
      <c r="U890" s="292">
        <v>45</v>
      </c>
      <c r="V890" s="293">
        <v>9</v>
      </c>
      <c r="W890" s="294" t="s">
        <v>891</v>
      </c>
      <c r="X890" s="295" t="s">
        <v>891</v>
      </c>
      <c r="Y890" s="296">
        <v>0</v>
      </c>
      <c r="Z890" s="296" t="s">
        <v>891</v>
      </c>
      <c r="AA890" s="295" t="s">
        <v>891</v>
      </c>
      <c r="AB890" s="296">
        <v>0</v>
      </c>
      <c r="AC890" s="296"/>
      <c r="AD890" s="297" t="s">
        <v>891</v>
      </c>
      <c r="AE890" s="298" t="s">
        <v>891</v>
      </c>
      <c r="AF890" s="288">
        <v>7134</v>
      </c>
      <c r="AG890" s="291">
        <v>45090</v>
      </c>
      <c r="AH890" s="291">
        <v>43720</v>
      </c>
      <c r="AI890" s="291">
        <v>45079</v>
      </c>
      <c r="AJ890" s="291" t="s">
        <v>891</v>
      </c>
      <c r="AK890" s="283"/>
    </row>
    <row r="891" spans="1:37" hidden="1" x14ac:dyDescent="0.3">
      <c r="A891" s="282">
        <v>138462</v>
      </c>
      <c r="B891" s="283" t="s">
        <v>1970</v>
      </c>
      <c r="C891" s="146" t="s">
        <v>1969</v>
      </c>
      <c r="D891" s="284">
        <v>2.95</v>
      </c>
      <c r="E891" s="283"/>
      <c r="F891" s="283"/>
      <c r="G891" s="283" t="s">
        <v>891</v>
      </c>
      <c r="H891" s="285">
        <v>8035</v>
      </c>
      <c r="I891" s="24">
        <v>103003</v>
      </c>
      <c r="J891" s="286">
        <v>2.95</v>
      </c>
      <c r="K891" s="285">
        <v>8479</v>
      </c>
      <c r="L891" s="287">
        <v>9.5493332699484199</v>
      </c>
      <c r="M891" s="288">
        <v>7110.56</v>
      </c>
      <c r="N891" s="286">
        <v>20976.151999999998</v>
      </c>
      <c r="O891" s="289" t="s">
        <v>890</v>
      </c>
      <c r="P891" s="288">
        <v>0</v>
      </c>
      <c r="Q891" s="290">
        <v>0</v>
      </c>
      <c r="R891" s="291" t="s">
        <v>891</v>
      </c>
      <c r="S891" s="283" t="s">
        <v>1831</v>
      </c>
      <c r="T891" s="44">
        <v>1</v>
      </c>
      <c r="U891" s="292">
        <v>45</v>
      </c>
      <c r="V891" s="293">
        <v>16</v>
      </c>
      <c r="W891" s="294" t="s">
        <v>891</v>
      </c>
      <c r="X891" s="295" t="s">
        <v>891</v>
      </c>
      <c r="Y891" s="296">
        <v>0</v>
      </c>
      <c r="Z891" s="296" t="s">
        <v>891</v>
      </c>
      <c r="AA891" s="295" t="s">
        <v>891</v>
      </c>
      <c r="AB891" s="296">
        <v>0</v>
      </c>
      <c r="AC891" s="296"/>
      <c r="AD891" s="297" t="s">
        <v>891</v>
      </c>
      <c r="AE891" s="298" t="s">
        <v>891</v>
      </c>
      <c r="AF891" s="288">
        <v>3366</v>
      </c>
      <c r="AG891" s="291">
        <v>44991</v>
      </c>
      <c r="AH891" s="291">
        <v>43720</v>
      </c>
      <c r="AI891" s="291">
        <v>44910</v>
      </c>
      <c r="AJ891" s="291" t="s">
        <v>891</v>
      </c>
      <c r="AK891" s="283"/>
    </row>
    <row r="892" spans="1:37" hidden="1" x14ac:dyDescent="0.3">
      <c r="A892" s="282">
        <v>138463</v>
      </c>
      <c r="B892" s="283" t="s">
        <v>1971</v>
      </c>
      <c r="C892" s="146" t="s">
        <v>1969</v>
      </c>
      <c r="D892" s="284">
        <v>7.29</v>
      </c>
      <c r="E892" s="283"/>
      <c r="F892" s="283"/>
      <c r="G892" s="283" t="s">
        <v>891</v>
      </c>
      <c r="H892" s="285">
        <v>23323</v>
      </c>
      <c r="I892" s="24">
        <v>103003</v>
      </c>
      <c r="J892" s="286">
        <v>7.3499400000000001</v>
      </c>
      <c r="K892" s="285">
        <v>23569</v>
      </c>
      <c r="L892" s="287">
        <v>8.1856628937439684</v>
      </c>
      <c r="M892" s="288">
        <v>27963.5</v>
      </c>
      <c r="N892" s="286">
        <v>203853.91500000001</v>
      </c>
      <c r="O892" s="289" t="s">
        <v>890</v>
      </c>
      <c r="P892" s="288">
        <v>0</v>
      </c>
      <c r="Q892" s="290">
        <v>0</v>
      </c>
      <c r="R892" s="291" t="s">
        <v>891</v>
      </c>
      <c r="S892" s="283" t="s">
        <v>939</v>
      </c>
      <c r="T892" s="44">
        <v>1</v>
      </c>
      <c r="U892" s="292">
        <v>45</v>
      </c>
      <c r="V892" s="293">
        <v>9</v>
      </c>
      <c r="W892" s="294" t="s">
        <v>891</v>
      </c>
      <c r="X892" s="295" t="s">
        <v>891</v>
      </c>
      <c r="Y892" s="296">
        <v>0</v>
      </c>
      <c r="Z892" s="296" t="s">
        <v>891</v>
      </c>
      <c r="AA892" s="295" t="s">
        <v>891</v>
      </c>
      <c r="AB892" s="296">
        <v>0</v>
      </c>
      <c r="AC892" s="296"/>
      <c r="AD892" s="297" t="s">
        <v>891</v>
      </c>
      <c r="AE892" s="298" t="s">
        <v>891</v>
      </c>
      <c r="AF892" s="288">
        <v>11398</v>
      </c>
      <c r="AG892" s="291">
        <v>45051</v>
      </c>
      <c r="AH892" s="291">
        <v>43720</v>
      </c>
      <c r="AI892" s="291">
        <v>44959</v>
      </c>
      <c r="AJ892" s="291" t="s">
        <v>891</v>
      </c>
      <c r="AK892" s="283"/>
    </row>
    <row r="893" spans="1:37" hidden="1" x14ac:dyDescent="0.3">
      <c r="A893" s="282">
        <v>138464</v>
      </c>
      <c r="B893" s="283" t="s">
        <v>1972</v>
      </c>
      <c r="C893" s="146" t="s">
        <v>31</v>
      </c>
      <c r="D893" s="284">
        <v>0.23</v>
      </c>
      <c r="E893" s="283"/>
      <c r="F893" s="283"/>
      <c r="G893" s="283" t="s">
        <v>891</v>
      </c>
      <c r="H893" s="285">
        <v>66116</v>
      </c>
      <c r="I893" s="24">
        <v>103003</v>
      </c>
      <c r="J893" s="286">
        <v>0.23</v>
      </c>
      <c r="K893" s="285">
        <v>42641</v>
      </c>
      <c r="L893" s="287">
        <v>4.2732899342809425</v>
      </c>
      <c r="M893" s="288">
        <v>212378.56</v>
      </c>
      <c r="N893" s="286">
        <v>48847.068800000001</v>
      </c>
      <c r="O893" s="289" t="s">
        <v>890</v>
      </c>
      <c r="P893" s="288">
        <v>0</v>
      </c>
      <c r="Q893" s="290">
        <v>0</v>
      </c>
      <c r="R893" s="291" t="s">
        <v>891</v>
      </c>
      <c r="S893" s="283" t="s">
        <v>939</v>
      </c>
      <c r="T893" s="44">
        <v>1</v>
      </c>
      <c r="U893" s="292">
        <v>45</v>
      </c>
      <c r="V893" s="293">
        <v>9</v>
      </c>
      <c r="W893" s="294" t="s">
        <v>891</v>
      </c>
      <c r="X893" s="295" t="s">
        <v>891</v>
      </c>
      <c r="Y893" s="296">
        <v>0</v>
      </c>
      <c r="Z893" s="296" t="s">
        <v>891</v>
      </c>
      <c r="AA893" s="295" t="s">
        <v>891</v>
      </c>
      <c r="AB893" s="296">
        <v>0</v>
      </c>
      <c r="AC893" s="296"/>
      <c r="AD893" s="297" t="s">
        <v>891</v>
      </c>
      <c r="AE893" s="298" t="s">
        <v>891</v>
      </c>
      <c r="AF893" s="288">
        <v>61888</v>
      </c>
      <c r="AG893" s="291">
        <v>44151</v>
      </c>
      <c r="AH893" s="291">
        <v>43720</v>
      </c>
      <c r="AI893" s="291">
        <v>44110</v>
      </c>
      <c r="AJ893" s="291" t="s">
        <v>891</v>
      </c>
      <c r="AK893" s="283"/>
    </row>
    <row r="894" spans="1:37" hidden="1" x14ac:dyDescent="0.3">
      <c r="A894" s="282">
        <v>138465</v>
      </c>
      <c r="B894" s="283" t="s">
        <v>1973</v>
      </c>
      <c r="C894" s="146" t="s">
        <v>31</v>
      </c>
      <c r="D894" s="284">
        <v>2.94</v>
      </c>
      <c r="E894" s="283"/>
      <c r="F894" s="283"/>
      <c r="G894" s="283" t="s">
        <v>891</v>
      </c>
      <c r="H894" s="285">
        <v>4648</v>
      </c>
      <c r="I894" s="24">
        <v>103003</v>
      </c>
      <c r="J894" s="286">
        <v>2.94</v>
      </c>
      <c r="K894" s="285">
        <v>3032</v>
      </c>
      <c r="L894" s="287">
        <v>1.8346161436747583</v>
      </c>
      <c r="M894" s="288">
        <v>40955</v>
      </c>
      <c r="N894" s="286">
        <v>120407.7</v>
      </c>
      <c r="O894" s="289" t="s">
        <v>890</v>
      </c>
      <c r="P894" s="288">
        <v>0</v>
      </c>
      <c r="Q894" s="290">
        <v>0</v>
      </c>
      <c r="R894" s="291" t="s">
        <v>891</v>
      </c>
      <c r="S894" s="283" t="s">
        <v>939</v>
      </c>
      <c r="T894" s="44">
        <v>1</v>
      </c>
      <c r="U894" s="292">
        <v>45</v>
      </c>
      <c r="V894" s="293">
        <v>9</v>
      </c>
      <c r="W894" s="294" t="s">
        <v>891</v>
      </c>
      <c r="X894" s="295" t="s">
        <v>891</v>
      </c>
      <c r="Y894" s="296">
        <v>0</v>
      </c>
      <c r="Z894" s="296" t="s">
        <v>891</v>
      </c>
      <c r="AA894" s="295" t="s">
        <v>891</v>
      </c>
      <c r="AB894" s="296">
        <v>0</v>
      </c>
      <c r="AC894" s="296"/>
      <c r="AD894" s="297" t="s">
        <v>891</v>
      </c>
      <c r="AE894" s="298" t="s">
        <v>891</v>
      </c>
      <c r="AF894" s="288">
        <v>10134</v>
      </c>
      <c r="AG894" s="291" t="s">
        <v>891</v>
      </c>
      <c r="AH894" s="291">
        <v>43720</v>
      </c>
      <c r="AI894" s="291">
        <v>45125</v>
      </c>
      <c r="AJ894" s="291" t="s">
        <v>891</v>
      </c>
      <c r="AK894" s="283"/>
    </row>
    <row r="895" spans="1:37" hidden="1" x14ac:dyDescent="0.3">
      <c r="A895" s="282">
        <v>138471</v>
      </c>
      <c r="B895" s="283" t="s">
        <v>1974</v>
      </c>
      <c r="C895" s="146" t="s">
        <v>31</v>
      </c>
      <c r="D895" s="284">
        <v>3.84</v>
      </c>
      <c r="E895" s="283"/>
      <c r="F895" s="283"/>
      <c r="G895" s="283" t="s">
        <v>891</v>
      </c>
      <c r="H895" s="285">
        <v>5065</v>
      </c>
      <c r="I895" s="24">
        <v>103003</v>
      </c>
      <c r="J895" s="286">
        <v>3.84</v>
      </c>
      <c r="K895" s="285">
        <v>8206</v>
      </c>
      <c r="L895" s="287">
        <v>2.4874155923879684</v>
      </c>
      <c r="M895" s="288">
        <v>28487.5</v>
      </c>
      <c r="N895" s="286">
        <v>109392</v>
      </c>
      <c r="O895" s="289" t="s">
        <v>890</v>
      </c>
      <c r="P895" s="288">
        <v>0</v>
      </c>
      <c r="Q895" s="290">
        <v>0</v>
      </c>
      <c r="R895" s="291" t="s">
        <v>891</v>
      </c>
      <c r="S895" s="283" t="s">
        <v>933</v>
      </c>
      <c r="T895" s="44">
        <v>1</v>
      </c>
      <c r="U895" s="292">
        <v>45</v>
      </c>
      <c r="V895" s="293">
        <v>12</v>
      </c>
      <c r="W895" s="294">
        <v>8971</v>
      </c>
      <c r="X895" s="295">
        <v>2023</v>
      </c>
      <c r="Y895" s="296">
        <v>3100</v>
      </c>
      <c r="Z895" s="296" t="s">
        <v>891</v>
      </c>
      <c r="AA895" s="295" t="s">
        <v>891</v>
      </c>
      <c r="AB895" s="296">
        <v>0</v>
      </c>
      <c r="AC895" s="296"/>
      <c r="AD895" s="297" t="s">
        <v>891</v>
      </c>
      <c r="AE895" s="298" t="s">
        <v>891</v>
      </c>
      <c r="AF895" s="288">
        <v>8146</v>
      </c>
      <c r="AG895" s="291">
        <v>44985</v>
      </c>
      <c r="AH895" s="291">
        <v>43720</v>
      </c>
      <c r="AI895" s="291">
        <v>44959</v>
      </c>
      <c r="AJ895" s="291" t="s">
        <v>891</v>
      </c>
      <c r="AK895" s="283"/>
    </row>
    <row r="896" spans="1:37" hidden="1" x14ac:dyDescent="0.3">
      <c r="A896" s="282">
        <v>138475</v>
      </c>
      <c r="B896" s="283" t="s">
        <v>1975</v>
      </c>
      <c r="C896" s="146" t="s">
        <v>264</v>
      </c>
      <c r="D896" s="284">
        <v>13.05</v>
      </c>
      <c r="E896" s="283"/>
      <c r="F896" s="283"/>
      <c r="G896" s="283" t="s">
        <v>891</v>
      </c>
      <c r="H896" s="285">
        <v>155</v>
      </c>
      <c r="I896" s="24">
        <v>103003</v>
      </c>
      <c r="J896" s="286">
        <v>13.05</v>
      </c>
      <c r="K896" s="285">
        <v>21</v>
      </c>
      <c r="L896" s="287">
        <v>88.571428571428569</v>
      </c>
      <c r="M896" s="288">
        <v>0</v>
      </c>
      <c r="N896" s="286">
        <v>0</v>
      </c>
      <c r="O896" s="289" t="s">
        <v>890</v>
      </c>
      <c r="P896" s="288">
        <v>0</v>
      </c>
      <c r="Q896" s="290">
        <v>0</v>
      </c>
      <c r="R896" s="291" t="s">
        <v>891</v>
      </c>
      <c r="S896" s="283" t="s">
        <v>1283</v>
      </c>
      <c r="T896" s="44">
        <v>1</v>
      </c>
      <c r="U896" s="292">
        <v>83</v>
      </c>
      <c r="V896" s="293">
        <v>4</v>
      </c>
      <c r="W896" s="294" t="s">
        <v>891</v>
      </c>
      <c r="X896" s="295" t="s">
        <v>891</v>
      </c>
      <c r="Y896" s="296">
        <v>0</v>
      </c>
      <c r="Z896" s="296" t="s">
        <v>891</v>
      </c>
      <c r="AA896" s="295" t="s">
        <v>891</v>
      </c>
      <c r="AB896" s="296">
        <v>0</v>
      </c>
      <c r="AC896" s="296"/>
      <c r="AD896" s="297" t="s">
        <v>891</v>
      </c>
      <c r="AE896" s="298" t="s">
        <v>891</v>
      </c>
      <c r="AF896" s="288">
        <v>8</v>
      </c>
      <c r="AG896" s="291">
        <v>43878</v>
      </c>
      <c r="AH896" s="291">
        <v>43721</v>
      </c>
      <c r="AI896" s="291">
        <v>43826</v>
      </c>
      <c r="AJ896" s="291" t="s">
        <v>891</v>
      </c>
      <c r="AK896" s="283"/>
    </row>
    <row r="897" spans="1:37" hidden="1" x14ac:dyDescent="0.3">
      <c r="A897" s="282">
        <v>138528</v>
      </c>
      <c r="B897" s="283" t="s">
        <v>1976</v>
      </c>
      <c r="C897" s="146" t="s">
        <v>31</v>
      </c>
      <c r="D897" s="284">
        <v>184</v>
      </c>
      <c r="E897" s="283"/>
      <c r="F897" s="283"/>
      <c r="G897" s="283" t="s">
        <v>891</v>
      </c>
      <c r="H897" s="285">
        <v>29</v>
      </c>
      <c r="I897" s="24">
        <v>103003</v>
      </c>
      <c r="J897" s="286">
        <v>184</v>
      </c>
      <c r="K897" s="285"/>
      <c r="L897" s="287">
        <v>0</v>
      </c>
      <c r="M897" s="288">
        <v>0</v>
      </c>
      <c r="N897" s="286">
        <v>0</v>
      </c>
      <c r="O897" s="289" t="s">
        <v>890</v>
      </c>
      <c r="P897" s="288">
        <v>0</v>
      </c>
      <c r="Q897" s="290">
        <v>0</v>
      </c>
      <c r="R897" s="291" t="s">
        <v>891</v>
      </c>
      <c r="S897" s="283" t="s">
        <v>1977</v>
      </c>
      <c r="T897" s="44">
        <v>1</v>
      </c>
      <c r="U897" s="292">
        <v>78</v>
      </c>
      <c r="V897" s="293">
        <v>4</v>
      </c>
      <c r="W897" s="294" t="s">
        <v>891</v>
      </c>
      <c r="X897" s="295" t="s">
        <v>891</v>
      </c>
      <c r="Y897" s="296">
        <v>0</v>
      </c>
      <c r="Z897" s="296" t="s">
        <v>891</v>
      </c>
      <c r="AA897" s="295" t="s">
        <v>891</v>
      </c>
      <c r="AB897" s="296">
        <v>0</v>
      </c>
      <c r="AC897" s="296"/>
      <c r="AD897" s="297" t="s">
        <v>891</v>
      </c>
      <c r="AE897" s="298" t="s">
        <v>891</v>
      </c>
      <c r="AF897" s="288">
        <v>0</v>
      </c>
      <c r="AG897" s="291">
        <v>43847</v>
      </c>
      <c r="AH897" s="291">
        <v>43727</v>
      </c>
      <c r="AI897" s="291">
        <v>43809</v>
      </c>
      <c r="AJ897" s="291" t="s">
        <v>891</v>
      </c>
      <c r="AK897" s="283"/>
    </row>
    <row r="898" spans="1:37" hidden="1" x14ac:dyDescent="0.3">
      <c r="A898" s="282">
        <v>138551</v>
      </c>
      <c r="B898" s="283" t="s">
        <v>1978</v>
      </c>
      <c r="C898" s="146" t="s">
        <v>31</v>
      </c>
      <c r="D898" s="284">
        <v>299.89</v>
      </c>
      <c r="E898" s="283"/>
      <c r="F898" s="283"/>
      <c r="G898" s="283" t="s">
        <v>891</v>
      </c>
      <c r="H898" s="285">
        <v>0</v>
      </c>
      <c r="I898" s="24">
        <v>103003</v>
      </c>
      <c r="J898" s="286">
        <v>299.89</v>
      </c>
      <c r="K898" s="285">
        <v>332</v>
      </c>
      <c r="L898" s="287">
        <v>0</v>
      </c>
      <c r="M898" s="288">
        <v>45.94</v>
      </c>
      <c r="N898" s="286">
        <v>13776.946599999999</v>
      </c>
      <c r="O898" s="289" t="s">
        <v>890</v>
      </c>
      <c r="P898" s="288">
        <v>0</v>
      </c>
      <c r="Q898" s="290">
        <v>0</v>
      </c>
      <c r="R898" s="291" t="s">
        <v>891</v>
      </c>
      <c r="S898" s="283" t="s">
        <v>1878</v>
      </c>
      <c r="T898" s="44">
        <v>1</v>
      </c>
      <c r="U898" s="292">
        <v>55</v>
      </c>
      <c r="V898" s="293">
        <v>66</v>
      </c>
      <c r="W898" s="294">
        <v>2376</v>
      </c>
      <c r="X898" s="295">
        <v>2023</v>
      </c>
      <c r="Y898" s="296">
        <v>500</v>
      </c>
      <c r="Z898" s="296" t="s">
        <v>891</v>
      </c>
      <c r="AA898" s="295" t="s">
        <v>891</v>
      </c>
      <c r="AB898" s="296">
        <v>0</v>
      </c>
      <c r="AC898" s="296"/>
      <c r="AD898" s="297" t="s">
        <v>891</v>
      </c>
      <c r="AE898" s="298" t="s">
        <v>891</v>
      </c>
      <c r="AF898" s="288">
        <v>122</v>
      </c>
      <c r="AG898" s="291">
        <v>44495</v>
      </c>
      <c r="AH898" s="291">
        <v>43734</v>
      </c>
      <c r="AI898" s="291">
        <v>44431</v>
      </c>
      <c r="AJ898" s="291" t="s">
        <v>891</v>
      </c>
      <c r="AK898" s="283"/>
    </row>
    <row r="899" spans="1:37" hidden="1" x14ac:dyDescent="0.3">
      <c r="A899" s="282">
        <v>138552</v>
      </c>
      <c r="B899" s="283" t="s">
        <v>1979</v>
      </c>
      <c r="C899" s="146" t="s">
        <v>31</v>
      </c>
      <c r="D899" s="284">
        <v>438.58</v>
      </c>
      <c r="E899" s="283"/>
      <c r="F899" s="283"/>
      <c r="G899" s="283" t="s">
        <v>891</v>
      </c>
      <c r="H899" s="285">
        <v>529</v>
      </c>
      <c r="I899" s="24">
        <v>103003</v>
      </c>
      <c r="J899" s="286">
        <v>438.58</v>
      </c>
      <c r="K899" s="285">
        <v>80</v>
      </c>
      <c r="L899" s="287">
        <v>79.310344827586206</v>
      </c>
      <c r="M899" s="288">
        <v>0</v>
      </c>
      <c r="N899" s="286">
        <v>0</v>
      </c>
      <c r="O899" s="289" t="s">
        <v>890</v>
      </c>
      <c r="P899" s="288">
        <v>0</v>
      </c>
      <c r="Q899" s="290">
        <v>0</v>
      </c>
      <c r="R899" s="291" t="s">
        <v>891</v>
      </c>
      <c r="S899" s="283" t="s">
        <v>1091</v>
      </c>
      <c r="T899" s="44">
        <v>1</v>
      </c>
      <c r="U899" s="292">
        <v>55</v>
      </c>
      <c r="V899" s="293">
        <v>49</v>
      </c>
      <c r="W899" s="294" t="s">
        <v>891</v>
      </c>
      <c r="X899" s="295" t="s">
        <v>891</v>
      </c>
      <c r="Y899" s="296">
        <v>0</v>
      </c>
      <c r="Z899" s="296" t="s">
        <v>891</v>
      </c>
      <c r="AA899" s="295" t="s">
        <v>891</v>
      </c>
      <c r="AB899" s="296">
        <v>0</v>
      </c>
      <c r="AC899" s="296"/>
      <c r="AD899" s="297" t="s">
        <v>891</v>
      </c>
      <c r="AE899" s="298" t="s">
        <v>891</v>
      </c>
      <c r="AF899" s="288">
        <v>26</v>
      </c>
      <c r="AG899" s="291">
        <v>44532</v>
      </c>
      <c r="AH899" s="291">
        <v>43734</v>
      </c>
      <c r="AI899" s="291">
        <v>44470</v>
      </c>
      <c r="AJ899" s="291" t="s">
        <v>891</v>
      </c>
      <c r="AK899" s="283"/>
    </row>
    <row r="900" spans="1:37" hidden="1" x14ac:dyDescent="0.3">
      <c r="A900" s="282">
        <v>138553</v>
      </c>
      <c r="B900" s="283" t="s">
        <v>1980</v>
      </c>
      <c r="C900" s="146" t="s">
        <v>31</v>
      </c>
      <c r="D900" s="284">
        <v>566.33000000000004</v>
      </c>
      <c r="E900" s="283"/>
      <c r="F900" s="283"/>
      <c r="G900" s="283" t="s">
        <v>891</v>
      </c>
      <c r="H900" s="285">
        <v>660</v>
      </c>
      <c r="I900" s="24">
        <v>103003</v>
      </c>
      <c r="J900" s="286">
        <v>566.33000000000004</v>
      </c>
      <c r="K900" s="285">
        <v>20</v>
      </c>
      <c r="L900" s="287">
        <v>395.20958083832335</v>
      </c>
      <c r="M900" s="288">
        <v>0</v>
      </c>
      <c r="N900" s="286">
        <v>0</v>
      </c>
      <c r="O900" s="289" t="s">
        <v>890</v>
      </c>
      <c r="P900" s="288">
        <v>0</v>
      </c>
      <c r="Q900" s="290">
        <v>0</v>
      </c>
      <c r="R900" s="291" t="s">
        <v>891</v>
      </c>
      <c r="S900" s="283" t="s">
        <v>1091</v>
      </c>
      <c r="T900" s="44">
        <v>1</v>
      </c>
      <c r="U900" s="292">
        <v>55</v>
      </c>
      <c r="V900" s="293">
        <v>49</v>
      </c>
      <c r="W900" s="294" t="s">
        <v>891</v>
      </c>
      <c r="X900" s="295" t="s">
        <v>891</v>
      </c>
      <c r="Y900" s="296">
        <v>0</v>
      </c>
      <c r="Z900" s="296" t="s">
        <v>891</v>
      </c>
      <c r="AA900" s="295" t="s">
        <v>891</v>
      </c>
      <c r="AB900" s="296">
        <v>0</v>
      </c>
      <c r="AC900" s="296"/>
      <c r="AD900" s="297" t="s">
        <v>891</v>
      </c>
      <c r="AE900" s="298" t="s">
        <v>891</v>
      </c>
      <c r="AF900" s="288">
        <v>6</v>
      </c>
      <c r="AG900" s="291">
        <v>44537</v>
      </c>
      <c r="AH900" s="291">
        <v>43734</v>
      </c>
      <c r="AI900" s="291">
        <v>44470</v>
      </c>
      <c r="AJ900" s="291" t="s">
        <v>891</v>
      </c>
      <c r="AK900" s="283"/>
    </row>
    <row r="901" spans="1:37" hidden="1" x14ac:dyDescent="0.3">
      <c r="A901" s="282">
        <v>138554</v>
      </c>
      <c r="B901" s="283" t="s">
        <v>1981</v>
      </c>
      <c r="C901" s="146" t="s">
        <v>31</v>
      </c>
      <c r="D901" s="284">
        <v>377.85</v>
      </c>
      <c r="E901" s="283"/>
      <c r="F901" s="283"/>
      <c r="G901" s="283" t="s">
        <v>891</v>
      </c>
      <c r="H901" s="285">
        <v>248</v>
      </c>
      <c r="I901" s="24">
        <v>103003</v>
      </c>
      <c r="J901" s="286">
        <v>377.85</v>
      </c>
      <c r="K901" s="285">
        <v>318</v>
      </c>
      <c r="L901" s="287">
        <v>9.3584905660377355</v>
      </c>
      <c r="M901" s="288">
        <v>229</v>
      </c>
      <c r="N901" s="286">
        <v>86527.65</v>
      </c>
      <c r="O901" s="289" t="s">
        <v>890</v>
      </c>
      <c r="P901" s="288">
        <v>0</v>
      </c>
      <c r="Q901" s="290">
        <v>0</v>
      </c>
      <c r="R901" s="291" t="s">
        <v>891</v>
      </c>
      <c r="S901" s="283" t="s">
        <v>1091</v>
      </c>
      <c r="T901" s="44">
        <v>1</v>
      </c>
      <c r="U901" s="292">
        <v>55</v>
      </c>
      <c r="V901" s="293">
        <v>49</v>
      </c>
      <c r="W901" s="294" t="s">
        <v>891</v>
      </c>
      <c r="X901" s="295" t="s">
        <v>891</v>
      </c>
      <c r="Y901" s="296">
        <v>0</v>
      </c>
      <c r="Z901" s="296" t="s">
        <v>891</v>
      </c>
      <c r="AA901" s="295" t="s">
        <v>891</v>
      </c>
      <c r="AB901" s="296">
        <v>0</v>
      </c>
      <c r="AC901" s="296"/>
      <c r="AD901" s="297" t="s">
        <v>891</v>
      </c>
      <c r="AE901" s="298" t="s">
        <v>891</v>
      </c>
      <c r="AF901" s="288">
        <v>0</v>
      </c>
      <c r="AG901" s="291">
        <v>44525</v>
      </c>
      <c r="AH901" s="291">
        <v>43734</v>
      </c>
      <c r="AI901" s="291">
        <v>44431</v>
      </c>
      <c r="AJ901" s="291" t="s">
        <v>891</v>
      </c>
      <c r="AK901" s="283"/>
    </row>
    <row r="902" spans="1:37" hidden="1" x14ac:dyDescent="0.3">
      <c r="A902" s="282">
        <v>139141</v>
      </c>
      <c r="B902" s="283" t="s">
        <v>1982</v>
      </c>
      <c r="C902" s="146" t="s">
        <v>31</v>
      </c>
      <c r="D902" s="284">
        <v>5.65</v>
      </c>
      <c r="E902" s="283"/>
      <c r="F902" s="283"/>
      <c r="G902" s="283" t="s">
        <v>891</v>
      </c>
      <c r="H902" s="285">
        <v>1881</v>
      </c>
      <c r="I902" s="24">
        <v>103003</v>
      </c>
      <c r="J902" s="286">
        <v>3.7949999999999999</v>
      </c>
      <c r="K902" s="285">
        <v>3306</v>
      </c>
      <c r="L902" s="287">
        <v>5.9244094488188983</v>
      </c>
      <c r="M902" s="288">
        <v>3834</v>
      </c>
      <c r="N902" s="286">
        <v>21662.1</v>
      </c>
      <c r="O902" s="289" t="s">
        <v>890</v>
      </c>
      <c r="P902" s="288">
        <v>0</v>
      </c>
      <c r="Q902" s="290">
        <v>0</v>
      </c>
      <c r="R902" s="291" t="s">
        <v>891</v>
      </c>
      <c r="S902" s="283" t="s">
        <v>939</v>
      </c>
      <c r="T902" s="44">
        <v>1</v>
      </c>
      <c r="U902" s="292">
        <v>45</v>
      </c>
      <c r="V902" s="293">
        <v>9</v>
      </c>
      <c r="W902" s="294" t="s">
        <v>891</v>
      </c>
      <c r="X902" s="295" t="s">
        <v>891</v>
      </c>
      <c r="Y902" s="296">
        <v>0</v>
      </c>
      <c r="Z902" s="296" t="s">
        <v>891</v>
      </c>
      <c r="AA902" s="295" t="s">
        <v>891</v>
      </c>
      <c r="AB902" s="296">
        <v>0</v>
      </c>
      <c r="AC902" s="296"/>
      <c r="AD902" s="297" t="s">
        <v>891</v>
      </c>
      <c r="AE902" s="298" t="s">
        <v>891</v>
      </c>
      <c r="AF902" s="288">
        <v>1270</v>
      </c>
      <c r="AG902" s="291">
        <v>45057</v>
      </c>
      <c r="AH902" s="291">
        <v>43881</v>
      </c>
      <c r="AI902" s="291">
        <v>45044</v>
      </c>
      <c r="AJ902" s="291" t="s">
        <v>891</v>
      </c>
      <c r="AK902" s="283"/>
    </row>
    <row r="903" spans="1:37" hidden="1" x14ac:dyDescent="0.3">
      <c r="A903" s="282">
        <v>139142</v>
      </c>
      <c r="B903" s="283" t="s">
        <v>1983</v>
      </c>
      <c r="C903" s="146" t="s">
        <v>31</v>
      </c>
      <c r="D903" s="284">
        <v>6.85</v>
      </c>
      <c r="E903" s="283"/>
      <c r="F903" s="283"/>
      <c r="G903" s="283" t="s">
        <v>891</v>
      </c>
      <c r="H903" s="285">
        <v>1912</v>
      </c>
      <c r="I903" s="24">
        <v>103003</v>
      </c>
      <c r="J903" s="286">
        <v>4.625</v>
      </c>
      <c r="K903" s="285">
        <v>3525</v>
      </c>
      <c r="L903" s="287">
        <v>5.4550641940085596</v>
      </c>
      <c r="M903" s="288">
        <v>4397</v>
      </c>
      <c r="N903" s="286">
        <v>30119.45</v>
      </c>
      <c r="O903" s="289" t="s">
        <v>890</v>
      </c>
      <c r="P903" s="288">
        <v>0</v>
      </c>
      <c r="Q903" s="290">
        <v>0</v>
      </c>
      <c r="R903" s="291" t="s">
        <v>891</v>
      </c>
      <c r="S903" s="283" t="s">
        <v>939</v>
      </c>
      <c r="T903" s="44">
        <v>1</v>
      </c>
      <c r="U903" s="292">
        <v>45</v>
      </c>
      <c r="V903" s="293">
        <v>9</v>
      </c>
      <c r="W903" s="294" t="s">
        <v>891</v>
      </c>
      <c r="X903" s="295" t="s">
        <v>891</v>
      </c>
      <c r="Y903" s="296">
        <v>0</v>
      </c>
      <c r="Z903" s="296" t="s">
        <v>891</v>
      </c>
      <c r="AA903" s="295" t="s">
        <v>891</v>
      </c>
      <c r="AB903" s="296">
        <v>0</v>
      </c>
      <c r="AC903" s="296"/>
      <c r="AD903" s="297" t="s">
        <v>891</v>
      </c>
      <c r="AE903" s="298" t="s">
        <v>891</v>
      </c>
      <c r="AF903" s="288">
        <v>1402</v>
      </c>
      <c r="AG903" s="291">
        <v>45057</v>
      </c>
      <c r="AH903" s="291">
        <v>43881</v>
      </c>
      <c r="AI903" s="291">
        <v>45044</v>
      </c>
      <c r="AJ903" s="291" t="s">
        <v>891</v>
      </c>
      <c r="AK903" s="283"/>
    </row>
    <row r="904" spans="1:37" hidden="1" x14ac:dyDescent="0.3">
      <c r="A904" s="282">
        <v>139143</v>
      </c>
      <c r="B904" s="283" t="s">
        <v>1984</v>
      </c>
      <c r="C904" s="146" t="s">
        <v>31</v>
      </c>
      <c r="D904" s="284">
        <v>10.4</v>
      </c>
      <c r="E904" s="283"/>
      <c r="F904" s="283"/>
      <c r="G904" s="283" t="s">
        <v>891</v>
      </c>
      <c r="H904" s="285">
        <v>429</v>
      </c>
      <c r="I904" s="24">
        <v>103003</v>
      </c>
      <c r="J904" s="286">
        <v>10.4</v>
      </c>
      <c r="K904" s="285">
        <v>4859</v>
      </c>
      <c r="L904" s="287">
        <v>0.92941635252827248</v>
      </c>
      <c r="M904" s="288">
        <v>6779.44</v>
      </c>
      <c r="N904" s="286">
        <v>70506.176000000007</v>
      </c>
      <c r="O904" s="289" t="s">
        <v>890</v>
      </c>
      <c r="P904" s="288">
        <v>0</v>
      </c>
      <c r="Q904" s="290">
        <v>0</v>
      </c>
      <c r="R904" s="291" t="s">
        <v>891</v>
      </c>
      <c r="S904" s="283" t="s">
        <v>939</v>
      </c>
      <c r="T904" s="44">
        <v>1</v>
      </c>
      <c r="U904" s="292">
        <v>45</v>
      </c>
      <c r="V904" s="293">
        <v>9</v>
      </c>
      <c r="W904" s="294">
        <v>6978</v>
      </c>
      <c r="X904" s="295">
        <v>2023</v>
      </c>
      <c r="Y904" s="296">
        <v>1100</v>
      </c>
      <c r="Z904" s="296" t="s">
        <v>891</v>
      </c>
      <c r="AA904" s="295" t="s">
        <v>891</v>
      </c>
      <c r="AB904" s="296">
        <v>0</v>
      </c>
      <c r="AC904" s="296"/>
      <c r="AD904" s="297" t="s">
        <v>891</v>
      </c>
      <c r="AE904" s="298" t="s">
        <v>891</v>
      </c>
      <c r="AF904" s="288">
        <v>1846</v>
      </c>
      <c r="AG904" s="291">
        <v>44974</v>
      </c>
      <c r="AH904" s="291">
        <v>43881</v>
      </c>
      <c r="AI904" s="291">
        <v>45044</v>
      </c>
      <c r="AJ904" s="291" t="s">
        <v>891</v>
      </c>
      <c r="AK904" s="283"/>
    </row>
    <row r="905" spans="1:37" hidden="1" x14ac:dyDescent="0.3">
      <c r="A905" s="282">
        <v>139144</v>
      </c>
      <c r="B905" s="283" t="s">
        <v>1985</v>
      </c>
      <c r="C905" s="146" t="s">
        <v>31</v>
      </c>
      <c r="D905" s="284">
        <v>14.1</v>
      </c>
      <c r="E905" s="283"/>
      <c r="F905" s="283"/>
      <c r="G905" s="283" t="s">
        <v>891</v>
      </c>
      <c r="H905" s="285">
        <v>542</v>
      </c>
      <c r="I905" s="24">
        <v>103003</v>
      </c>
      <c r="J905" s="286">
        <v>14.1</v>
      </c>
      <c r="K905" s="285">
        <v>4843</v>
      </c>
      <c r="L905" s="287">
        <v>1.3426809027175663</v>
      </c>
      <c r="M905" s="288">
        <v>5524.06</v>
      </c>
      <c r="N905" s="286">
        <v>77889.245999999999</v>
      </c>
      <c r="O905" s="289" t="s">
        <v>890</v>
      </c>
      <c r="P905" s="288">
        <v>0</v>
      </c>
      <c r="Q905" s="290">
        <v>0</v>
      </c>
      <c r="R905" s="291" t="s">
        <v>891</v>
      </c>
      <c r="S905" s="283" t="s">
        <v>939</v>
      </c>
      <c r="T905" s="44">
        <v>1</v>
      </c>
      <c r="U905" s="292">
        <v>45</v>
      </c>
      <c r="V905" s="293">
        <v>9</v>
      </c>
      <c r="W905" s="294">
        <v>6982</v>
      </c>
      <c r="X905" s="295">
        <v>2023</v>
      </c>
      <c r="Y905" s="296">
        <v>1200</v>
      </c>
      <c r="Z905" s="296" t="s">
        <v>891</v>
      </c>
      <c r="AA905" s="295" t="s">
        <v>891</v>
      </c>
      <c r="AB905" s="296">
        <v>0</v>
      </c>
      <c r="AC905" s="296"/>
      <c r="AD905" s="297" t="s">
        <v>891</v>
      </c>
      <c r="AE905" s="298" t="s">
        <v>891</v>
      </c>
      <c r="AF905" s="288">
        <v>1614</v>
      </c>
      <c r="AG905" s="291">
        <v>44337</v>
      </c>
      <c r="AH905" s="291">
        <v>43881</v>
      </c>
      <c r="AI905" s="291">
        <v>45044</v>
      </c>
      <c r="AJ905" s="291" t="s">
        <v>891</v>
      </c>
      <c r="AK905" s="283"/>
    </row>
    <row r="906" spans="1:37" hidden="1" x14ac:dyDescent="0.3">
      <c r="A906" s="282">
        <v>139545</v>
      </c>
      <c r="B906" s="283" t="s">
        <v>1986</v>
      </c>
      <c r="C906" s="146" t="s">
        <v>31</v>
      </c>
      <c r="D906" s="284">
        <v>4.28</v>
      </c>
      <c r="E906" s="283"/>
      <c r="F906" s="283"/>
      <c r="G906" s="283" t="s">
        <v>891</v>
      </c>
      <c r="H906" s="285">
        <v>373</v>
      </c>
      <c r="I906" s="24">
        <v>103003</v>
      </c>
      <c r="J906" s="286">
        <v>4.28</v>
      </c>
      <c r="K906" s="285">
        <v>77</v>
      </c>
      <c r="L906" s="287">
        <v>58.099688473520246</v>
      </c>
      <c r="M906" s="288">
        <v>0</v>
      </c>
      <c r="N906" s="286">
        <v>0</v>
      </c>
      <c r="O906" s="289" t="s">
        <v>890</v>
      </c>
      <c r="P906" s="288">
        <v>0</v>
      </c>
      <c r="Q906" s="290">
        <v>0</v>
      </c>
      <c r="R906" s="291" t="s">
        <v>891</v>
      </c>
      <c r="S906" s="283" t="s">
        <v>1283</v>
      </c>
      <c r="T906" s="44">
        <v>1</v>
      </c>
      <c r="U906" s="292">
        <v>83</v>
      </c>
      <c r="V906" s="293">
        <v>4</v>
      </c>
      <c r="W906" s="294" t="s">
        <v>891</v>
      </c>
      <c r="X906" s="295" t="s">
        <v>891</v>
      </c>
      <c r="Y906" s="296">
        <v>0</v>
      </c>
      <c r="Z906" s="296" t="s">
        <v>891</v>
      </c>
      <c r="AA906" s="295" t="s">
        <v>891</v>
      </c>
      <c r="AB906" s="296">
        <v>0</v>
      </c>
      <c r="AC906" s="296"/>
      <c r="AD906" s="297" t="s">
        <v>891</v>
      </c>
      <c r="AE906" s="298" t="s">
        <v>891</v>
      </c>
      <c r="AF906" s="288">
        <v>26</v>
      </c>
      <c r="AG906" s="291">
        <v>44166</v>
      </c>
      <c r="AH906" s="291">
        <v>43983</v>
      </c>
      <c r="AI906" s="291">
        <v>44125</v>
      </c>
      <c r="AJ906" s="291" t="s">
        <v>891</v>
      </c>
      <c r="AK906" s="283"/>
    </row>
    <row r="907" spans="1:37" hidden="1" x14ac:dyDescent="0.3">
      <c r="A907" s="282">
        <v>139767</v>
      </c>
      <c r="B907" s="283" t="s">
        <v>1987</v>
      </c>
      <c r="C907" s="146" t="s">
        <v>31</v>
      </c>
      <c r="D907" s="284">
        <v>0</v>
      </c>
      <c r="E907" s="283"/>
      <c r="F907" s="283"/>
      <c r="G907" s="283" t="s">
        <v>891</v>
      </c>
      <c r="H907" s="285">
        <v>2075</v>
      </c>
      <c r="I907" s="24">
        <v>103003</v>
      </c>
      <c r="J907" s="286">
        <v>0</v>
      </c>
      <c r="K907" s="285">
        <v>1369</v>
      </c>
      <c r="L907" s="287">
        <v>10.677713168321928</v>
      </c>
      <c r="M907" s="288">
        <v>1422.94</v>
      </c>
      <c r="N907" s="286">
        <v>0</v>
      </c>
      <c r="O907" s="289" t="s">
        <v>890</v>
      </c>
      <c r="P907" s="288">
        <v>0</v>
      </c>
      <c r="Q907" s="290">
        <v>0</v>
      </c>
      <c r="R907" s="291" t="s">
        <v>891</v>
      </c>
      <c r="S907" s="283" t="s">
        <v>943</v>
      </c>
      <c r="T907" s="44">
        <v>1</v>
      </c>
      <c r="U907" s="292">
        <v>45</v>
      </c>
      <c r="V907" s="293">
        <v>11</v>
      </c>
      <c r="W907" s="294" t="s">
        <v>891</v>
      </c>
      <c r="X907" s="295" t="s">
        <v>891</v>
      </c>
      <c r="Y907" s="296">
        <v>0</v>
      </c>
      <c r="Z907" s="296" t="s">
        <v>891</v>
      </c>
      <c r="AA907" s="295" t="s">
        <v>891</v>
      </c>
      <c r="AB907" s="296">
        <v>0</v>
      </c>
      <c r="AC907" s="296"/>
      <c r="AD907" s="297" t="s">
        <v>891</v>
      </c>
      <c r="AE907" s="298" t="s">
        <v>891</v>
      </c>
      <c r="AF907" s="288">
        <v>778</v>
      </c>
      <c r="AG907" s="291" t="s">
        <v>891</v>
      </c>
      <c r="AH907" s="291">
        <v>44020</v>
      </c>
      <c r="AI907" s="291" t="s">
        <v>891</v>
      </c>
      <c r="AJ907" s="291" t="s">
        <v>891</v>
      </c>
      <c r="AK907" s="283"/>
    </row>
    <row r="908" spans="1:37" hidden="1" x14ac:dyDescent="0.3">
      <c r="A908" s="282">
        <v>139957</v>
      </c>
      <c r="B908" s="283" t="s">
        <v>1988</v>
      </c>
      <c r="C908" s="146" t="s">
        <v>561</v>
      </c>
      <c r="D908" s="284">
        <v>57.9</v>
      </c>
      <c r="E908" s="283"/>
      <c r="F908" s="283"/>
      <c r="G908" s="283" t="s">
        <v>891</v>
      </c>
      <c r="H908" s="285">
        <v>0</v>
      </c>
      <c r="I908" s="24">
        <v>103003</v>
      </c>
      <c r="J908" s="286">
        <v>57.899990000000003</v>
      </c>
      <c r="K908" s="285">
        <v>2231</v>
      </c>
      <c r="L908" s="287">
        <v>0</v>
      </c>
      <c r="M908" s="288">
        <v>8712</v>
      </c>
      <c r="N908" s="286">
        <v>504424.8</v>
      </c>
      <c r="O908" s="289" t="s">
        <v>890</v>
      </c>
      <c r="P908" s="288">
        <v>0</v>
      </c>
      <c r="Q908" s="290">
        <v>0</v>
      </c>
      <c r="R908" s="291" t="s">
        <v>891</v>
      </c>
      <c r="S908" s="283" t="s">
        <v>1736</v>
      </c>
      <c r="T908" s="44">
        <v>1</v>
      </c>
      <c r="U908" s="292">
        <v>51</v>
      </c>
      <c r="V908" s="293">
        <v>21</v>
      </c>
      <c r="W908" s="294" t="s">
        <v>891</v>
      </c>
      <c r="X908" s="295" t="s">
        <v>891</v>
      </c>
      <c r="Y908" s="296">
        <v>0</v>
      </c>
      <c r="Z908" s="296" t="s">
        <v>891</v>
      </c>
      <c r="AA908" s="295" t="s">
        <v>891</v>
      </c>
      <c r="AB908" s="296">
        <v>0</v>
      </c>
      <c r="AC908" s="296"/>
      <c r="AD908" s="297" t="s">
        <v>891</v>
      </c>
      <c r="AE908" s="298" t="s">
        <v>891</v>
      </c>
      <c r="AF908" s="288">
        <v>1936</v>
      </c>
      <c r="AG908" s="291">
        <v>44922</v>
      </c>
      <c r="AH908" s="291">
        <v>44075</v>
      </c>
      <c r="AI908" s="291">
        <v>44887</v>
      </c>
      <c r="AJ908" s="291" t="s">
        <v>891</v>
      </c>
      <c r="AK908" s="283"/>
    </row>
    <row r="909" spans="1:37" hidden="1" x14ac:dyDescent="0.3">
      <c r="A909" s="282">
        <v>139958</v>
      </c>
      <c r="B909" s="283" t="s">
        <v>1989</v>
      </c>
      <c r="C909" s="146" t="s">
        <v>561</v>
      </c>
      <c r="D909" s="284">
        <v>61.9</v>
      </c>
      <c r="E909" s="283"/>
      <c r="F909" s="283"/>
      <c r="G909" s="283" t="s">
        <v>891</v>
      </c>
      <c r="H909" s="285">
        <v>0</v>
      </c>
      <c r="I909" s="24">
        <v>103003</v>
      </c>
      <c r="J909" s="286">
        <v>60.593989999999998</v>
      </c>
      <c r="K909" s="285">
        <v>3149.55</v>
      </c>
      <c r="L909" s="287">
        <v>0</v>
      </c>
      <c r="M909" s="288">
        <v>4724.28</v>
      </c>
      <c r="N909" s="286">
        <v>292432.93199999997</v>
      </c>
      <c r="O909" s="289" t="s">
        <v>890</v>
      </c>
      <c r="P909" s="288">
        <v>0</v>
      </c>
      <c r="Q909" s="290">
        <v>0</v>
      </c>
      <c r="R909" s="291" t="s">
        <v>891</v>
      </c>
      <c r="S909" s="283" t="s">
        <v>1736</v>
      </c>
      <c r="T909" s="44">
        <v>1</v>
      </c>
      <c r="U909" s="292">
        <v>51</v>
      </c>
      <c r="V909" s="293">
        <v>21</v>
      </c>
      <c r="W909" s="294" t="s">
        <v>891</v>
      </c>
      <c r="X909" s="295" t="s">
        <v>891</v>
      </c>
      <c r="Y909" s="296">
        <v>0</v>
      </c>
      <c r="Z909" s="296" t="s">
        <v>891</v>
      </c>
      <c r="AA909" s="295" t="s">
        <v>891</v>
      </c>
      <c r="AB909" s="296">
        <v>0</v>
      </c>
      <c r="AC909" s="296"/>
      <c r="AD909" s="297" t="s">
        <v>891</v>
      </c>
      <c r="AE909" s="298" t="s">
        <v>891</v>
      </c>
      <c r="AF909" s="288">
        <v>1050</v>
      </c>
      <c r="AG909" s="291">
        <v>44550</v>
      </c>
      <c r="AH909" s="291">
        <v>44075</v>
      </c>
      <c r="AI909" s="291">
        <v>44448</v>
      </c>
      <c r="AJ909" s="291" t="s">
        <v>891</v>
      </c>
      <c r="AK909" s="283"/>
    </row>
    <row r="910" spans="1:37" hidden="1" x14ac:dyDescent="0.3">
      <c r="A910" s="282">
        <v>140028</v>
      </c>
      <c r="B910" s="283" t="s">
        <v>1990</v>
      </c>
      <c r="C910" s="146" t="s">
        <v>261</v>
      </c>
      <c r="D910" s="284">
        <v>94</v>
      </c>
      <c r="E910" s="283"/>
      <c r="F910" s="283"/>
      <c r="G910" s="283" t="s">
        <v>891</v>
      </c>
      <c r="H910" s="285">
        <v>843</v>
      </c>
      <c r="I910" s="24">
        <v>103003</v>
      </c>
      <c r="J910" s="286">
        <v>94</v>
      </c>
      <c r="K910" s="285">
        <v>51</v>
      </c>
      <c r="L910" s="287">
        <v>168.6</v>
      </c>
      <c r="M910" s="288">
        <v>0</v>
      </c>
      <c r="N910" s="286">
        <v>0</v>
      </c>
      <c r="O910" s="289" t="s">
        <v>890</v>
      </c>
      <c r="P910" s="288">
        <v>0</v>
      </c>
      <c r="Q910" s="290">
        <v>0</v>
      </c>
      <c r="R910" s="291" t="s">
        <v>891</v>
      </c>
      <c r="S910" s="283" t="s">
        <v>1679</v>
      </c>
      <c r="T910" s="44">
        <v>1</v>
      </c>
      <c r="U910" s="292">
        <v>55</v>
      </c>
      <c r="V910" s="293">
        <v>19</v>
      </c>
      <c r="W910" s="294" t="s">
        <v>891</v>
      </c>
      <c r="X910" s="295" t="s">
        <v>891</v>
      </c>
      <c r="Y910" s="296">
        <v>0</v>
      </c>
      <c r="Z910" s="296" t="s">
        <v>891</v>
      </c>
      <c r="AA910" s="295" t="s">
        <v>891</v>
      </c>
      <c r="AB910" s="296">
        <v>0</v>
      </c>
      <c r="AC910" s="296"/>
      <c r="AD910" s="297" t="s">
        <v>891</v>
      </c>
      <c r="AE910" s="298" t="s">
        <v>891</v>
      </c>
      <c r="AF910" s="288">
        <v>20</v>
      </c>
      <c r="AG910" s="291" t="s">
        <v>891</v>
      </c>
      <c r="AH910" s="291">
        <v>44096</v>
      </c>
      <c r="AI910" s="291">
        <v>45139</v>
      </c>
      <c r="AJ910" s="291" t="s">
        <v>891</v>
      </c>
      <c r="AK910" s="283"/>
    </row>
    <row r="911" spans="1:37" hidden="1" x14ac:dyDescent="0.3">
      <c r="A911" s="282">
        <v>140030</v>
      </c>
      <c r="B911" s="283" t="s">
        <v>1991</v>
      </c>
      <c r="C911" s="146" t="s">
        <v>261</v>
      </c>
      <c r="D911" s="284">
        <v>173</v>
      </c>
      <c r="E911" s="283"/>
      <c r="F911" s="283"/>
      <c r="G911" s="283" t="s">
        <v>891</v>
      </c>
      <c r="H911" s="285">
        <v>80</v>
      </c>
      <c r="I911" s="24">
        <v>103003</v>
      </c>
      <c r="J911" s="286">
        <v>173</v>
      </c>
      <c r="K911" s="285">
        <v>69</v>
      </c>
      <c r="L911" s="287">
        <v>10.666666666666666</v>
      </c>
      <c r="M911" s="288">
        <v>55</v>
      </c>
      <c r="N911" s="286">
        <v>9515</v>
      </c>
      <c r="O911" s="289" t="s">
        <v>890</v>
      </c>
      <c r="P911" s="288">
        <v>0</v>
      </c>
      <c r="Q911" s="290">
        <v>0</v>
      </c>
      <c r="R911" s="291" t="s">
        <v>891</v>
      </c>
      <c r="S911" s="283" t="s">
        <v>1679</v>
      </c>
      <c r="T911" s="44">
        <v>1</v>
      </c>
      <c r="U911" s="292">
        <v>55</v>
      </c>
      <c r="V911" s="293">
        <v>19</v>
      </c>
      <c r="W911" s="294" t="s">
        <v>891</v>
      </c>
      <c r="X911" s="295" t="s">
        <v>891</v>
      </c>
      <c r="Y911" s="296">
        <v>0</v>
      </c>
      <c r="Z911" s="296" t="s">
        <v>891</v>
      </c>
      <c r="AA911" s="295" t="s">
        <v>891</v>
      </c>
      <c r="AB911" s="296">
        <v>0</v>
      </c>
      <c r="AC911" s="296"/>
      <c r="AD911" s="297" t="s">
        <v>891</v>
      </c>
      <c r="AE911" s="298" t="s">
        <v>891</v>
      </c>
      <c r="AF911" s="288">
        <v>30</v>
      </c>
      <c r="AG911" s="291">
        <v>45030</v>
      </c>
      <c r="AH911" s="291">
        <v>44096</v>
      </c>
      <c r="AI911" s="291">
        <v>45139</v>
      </c>
      <c r="AJ911" s="291" t="s">
        <v>891</v>
      </c>
      <c r="AK911" s="283"/>
    </row>
    <row r="912" spans="1:37" hidden="1" x14ac:dyDescent="0.3">
      <c r="A912" s="282">
        <v>140032</v>
      </c>
      <c r="B912" s="283" t="s">
        <v>1992</v>
      </c>
      <c r="C912" s="146" t="s">
        <v>261</v>
      </c>
      <c r="D912" s="284">
        <v>173</v>
      </c>
      <c r="E912" s="283"/>
      <c r="F912" s="283"/>
      <c r="G912" s="283" t="s">
        <v>891</v>
      </c>
      <c r="H912" s="285">
        <v>64</v>
      </c>
      <c r="I912" s="24">
        <v>103003</v>
      </c>
      <c r="J912" s="286">
        <v>173</v>
      </c>
      <c r="K912" s="285">
        <v>206</v>
      </c>
      <c r="L912" s="287">
        <v>2.4539877300613497</v>
      </c>
      <c r="M912" s="288">
        <v>5.44</v>
      </c>
      <c r="N912" s="286">
        <v>941.12</v>
      </c>
      <c r="O912" s="289" t="s">
        <v>890</v>
      </c>
      <c r="P912" s="288">
        <v>0</v>
      </c>
      <c r="Q912" s="290">
        <v>0</v>
      </c>
      <c r="R912" s="291" t="s">
        <v>891</v>
      </c>
      <c r="S912" s="283" t="s">
        <v>1679</v>
      </c>
      <c r="T912" s="44">
        <v>1</v>
      </c>
      <c r="U912" s="292">
        <v>55</v>
      </c>
      <c r="V912" s="293">
        <v>19</v>
      </c>
      <c r="W912" s="294">
        <v>2375</v>
      </c>
      <c r="X912" s="295">
        <v>2023</v>
      </c>
      <c r="Y912" s="296">
        <v>400</v>
      </c>
      <c r="Z912" s="296" t="s">
        <v>891</v>
      </c>
      <c r="AA912" s="295" t="s">
        <v>891</v>
      </c>
      <c r="AB912" s="296">
        <v>0</v>
      </c>
      <c r="AC912" s="296"/>
      <c r="AD912" s="297" t="s">
        <v>891</v>
      </c>
      <c r="AE912" s="298" t="s">
        <v>891</v>
      </c>
      <c r="AF912" s="288">
        <v>104</v>
      </c>
      <c r="AG912" s="291">
        <v>44928</v>
      </c>
      <c r="AH912" s="291">
        <v>44096</v>
      </c>
      <c r="AI912" s="291">
        <v>45139</v>
      </c>
      <c r="AJ912" s="291" t="s">
        <v>891</v>
      </c>
      <c r="AK912" s="283"/>
    </row>
    <row r="913" spans="1:37" hidden="1" x14ac:dyDescent="0.3">
      <c r="A913" s="282">
        <v>140033</v>
      </c>
      <c r="B913" s="283" t="s">
        <v>1993</v>
      </c>
      <c r="C913" s="146" t="s">
        <v>261</v>
      </c>
      <c r="D913" s="284">
        <v>264.43</v>
      </c>
      <c r="E913" s="283"/>
      <c r="F913" s="283"/>
      <c r="G913" s="283" t="s">
        <v>891</v>
      </c>
      <c r="H913" s="285">
        <v>250</v>
      </c>
      <c r="I913" s="24">
        <v>103003</v>
      </c>
      <c r="J913" s="286">
        <v>264.43</v>
      </c>
      <c r="K913" s="285">
        <v>200</v>
      </c>
      <c r="L913" s="287">
        <v>10.869565217391305</v>
      </c>
      <c r="M913" s="288">
        <v>164</v>
      </c>
      <c r="N913" s="286">
        <v>43366.52</v>
      </c>
      <c r="O913" s="289" t="s">
        <v>890</v>
      </c>
      <c r="P913" s="288">
        <v>0</v>
      </c>
      <c r="Q913" s="290">
        <v>0</v>
      </c>
      <c r="R913" s="291" t="s">
        <v>891</v>
      </c>
      <c r="S913" s="283" t="s">
        <v>1679</v>
      </c>
      <c r="T913" s="44">
        <v>1</v>
      </c>
      <c r="U913" s="292">
        <v>55</v>
      </c>
      <c r="V913" s="293">
        <v>19</v>
      </c>
      <c r="W913" s="294" t="s">
        <v>891</v>
      </c>
      <c r="X913" s="295" t="s">
        <v>891</v>
      </c>
      <c r="Y913" s="296">
        <v>0</v>
      </c>
      <c r="Z913" s="296" t="s">
        <v>891</v>
      </c>
      <c r="AA913" s="295" t="s">
        <v>891</v>
      </c>
      <c r="AB913" s="296">
        <v>0</v>
      </c>
      <c r="AC913" s="296"/>
      <c r="AD913" s="297" t="s">
        <v>891</v>
      </c>
      <c r="AE913" s="298" t="s">
        <v>891</v>
      </c>
      <c r="AF913" s="288">
        <v>92</v>
      </c>
      <c r="AG913" s="291">
        <v>44670</v>
      </c>
      <c r="AH913" s="291">
        <v>44096</v>
      </c>
      <c r="AI913" s="291">
        <v>45033</v>
      </c>
      <c r="AJ913" s="291" t="s">
        <v>891</v>
      </c>
      <c r="AK913" s="283"/>
    </row>
    <row r="914" spans="1:37" hidden="1" x14ac:dyDescent="0.3">
      <c r="A914" s="282">
        <v>140035</v>
      </c>
      <c r="B914" s="283" t="s">
        <v>1994</v>
      </c>
      <c r="C914" s="146" t="s">
        <v>261</v>
      </c>
      <c r="D914" s="284">
        <v>200</v>
      </c>
      <c r="E914" s="283"/>
      <c r="F914" s="283"/>
      <c r="G914" s="283" t="s">
        <v>891</v>
      </c>
      <c r="H914" s="285">
        <v>26</v>
      </c>
      <c r="I914" s="24">
        <v>103003</v>
      </c>
      <c r="J914" s="286">
        <v>200</v>
      </c>
      <c r="K914" s="285">
        <v>71</v>
      </c>
      <c r="L914" s="287">
        <v>3.1823745410036719</v>
      </c>
      <c r="M914" s="288">
        <v>121.06</v>
      </c>
      <c r="N914" s="286">
        <v>24212</v>
      </c>
      <c r="O914" s="289" t="s">
        <v>890</v>
      </c>
      <c r="P914" s="288">
        <v>0</v>
      </c>
      <c r="Q914" s="290">
        <v>0</v>
      </c>
      <c r="R914" s="291" t="s">
        <v>891</v>
      </c>
      <c r="S914" s="283" t="s">
        <v>1679</v>
      </c>
      <c r="T914" s="44">
        <v>1</v>
      </c>
      <c r="U914" s="292">
        <v>55</v>
      </c>
      <c r="V914" s="293">
        <v>19</v>
      </c>
      <c r="W914" s="294" t="s">
        <v>891</v>
      </c>
      <c r="X914" s="295" t="s">
        <v>891</v>
      </c>
      <c r="Y914" s="296">
        <v>0</v>
      </c>
      <c r="Z914" s="296" t="s">
        <v>891</v>
      </c>
      <c r="AA914" s="295" t="s">
        <v>891</v>
      </c>
      <c r="AB914" s="296">
        <v>0</v>
      </c>
      <c r="AC914" s="296"/>
      <c r="AD914" s="297" t="s">
        <v>891</v>
      </c>
      <c r="AE914" s="298" t="s">
        <v>891</v>
      </c>
      <c r="AF914" s="288">
        <v>32</v>
      </c>
      <c r="AG914" s="291">
        <v>44490</v>
      </c>
      <c r="AH914" s="291">
        <v>44096</v>
      </c>
      <c r="AI914" s="291">
        <v>44470</v>
      </c>
      <c r="AJ914" s="291" t="s">
        <v>891</v>
      </c>
      <c r="AK914" s="283"/>
    </row>
    <row r="915" spans="1:37" hidden="1" x14ac:dyDescent="0.3">
      <c r="A915" s="282">
        <v>140036</v>
      </c>
      <c r="B915" s="283" t="s">
        <v>1995</v>
      </c>
      <c r="C915" s="146" t="s">
        <v>261</v>
      </c>
      <c r="D915" s="284">
        <v>428</v>
      </c>
      <c r="E915" s="283"/>
      <c r="F915" s="283"/>
      <c r="G915" s="283" t="s">
        <v>891</v>
      </c>
      <c r="H915" s="285">
        <v>0</v>
      </c>
      <c r="I915" s="24">
        <v>103003</v>
      </c>
      <c r="J915" s="286">
        <v>428</v>
      </c>
      <c r="K915" s="285">
        <v>79</v>
      </c>
      <c r="L915" s="287">
        <v>0</v>
      </c>
      <c r="M915" s="288">
        <v>123.56</v>
      </c>
      <c r="N915" s="286">
        <v>52883.68</v>
      </c>
      <c r="O915" s="289" t="s">
        <v>890</v>
      </c>
      <c r="P915" s="288">
        <v>0</v>
      </c>
      <c r="Q915" s="290">
        <v>0</v>
      </c>
      <c r="R915" s="291" t="s">
        <v>891</v>
      </c>
      <c r="S915" s="283" t="s">
        <v>1679</v>
      </c>
      <c r="T915" s="44">
        <v>1</v>
      </c>
      <c r="U915" s="292">
        <v>55</v>
      </c>
      <c r="V915" s="293">
        <v>19</v>
      </c>
      <c r="W915" s="294">
        <v>1376</v>
      </c>
      <c r="X915" s="295">
        <v>2023</v>
      </c>
      <c r="Y915" s="296">
        <v>19</v>
      </c>
      <c r="Z915" s="296" t="s">
        <v>891</v>
      </c>
      <c r="AA915" s="295" t="s">
        <v>891</v>
      </c>
      <c r="AB915" s="296">
        <v>0</v>
      </c>
      <c r="AC915" s="296"/>
      <c r="AD915" s="297" t="s">
        <v>891</v>
      </c>
      <c r="AE915" s="298" t="s">
        <v>891</v>
      </c>
      <c r="AF915" s="288">
        <v>32</v>
      </c>
      <c r="AG915" s="291">
        <v>44874</v>
      </c>
      <c r="AH915" s="291">
        <v>44096</v>
      </c>
      <c r="AI915" s="291">
        <v>45139</v>
      </c>
      <c r="AJ915" s="291" t="s">
        <v>891</v>
      </c>
      <c r="AK915" s="283"/>
    </row>
    <row r="916" spans="1:37" hidden="1" x14ac:dyDescent="0.3">
      <c r="A916" s="282">
        <v>140036</v>
      </c>
      <c r="B916" s="283" t="s">
        <v>1995</v>
      </c>
      <c r="C916" s="146" t="s">
        <v>261</v>
      </c>
      <c r="D916" s="284">
        <v>428</v>
      </c>
      <c r="E916" s="283"/>
      <c r="F916" s="283"/>
      <c r="G916" s="283" t="s">
        <v>891</v>
      </c>
      <c r="H916" s="285">
        <v>0</v>
      </c>
      <c r="I916" s="24">
        <v>103003</v>
      </c>
      <c r="J916" s="286">
        <v>428</v>
      </c>
      <c r="K916" s="285">
        <v>79</v>
      </c>
      <c r="L916" s="287">
        <v>0</v>
      </c>
      <c r="M916" s="288">
        <v>0</v>
      </c>
      <c r="N916" s="286">
        <v>0</v>
      </c>
      <c r="O916" s="289" t="s">
        <v>890</v>
      </c>
      <c r="P916" s="288">
        <v>0</v>
      </c>
      <c r="Q916" s="290">
        <v>0</v>
      </c>
      <c r="R916" s="291" t="s">
        <v>891</v>
      </c>
      <c r="S916" s="283" t="s">
        <v>1679</v>
      </c>
      <c r="T916" s="44">
        <v>1</v>
      </c>
      <c r="U916" s="292">
        <v>55</v>
      </c>
      <c r="V916" s="293">
        <v>19</v>
      </c>
      <c r="W916" s="294">
        <v>2375</v>
      </c>
      <c r="X916" s="295">
        <v>2023</v>
      </c>
      <c r="Y916" s="296">
        <v>150</v>
      </c>
      <c r="Z916" s="296" t="s">
        <v>891</v>
      </c>
      <c r="AA916" s="295" t="s">
        <v>891</v>
      </c>
      <c r="AB916" s="296">
        <v>0</v>
      </c>
      <c r="AC916" s="296"/>
      <c r="AD916" s="297" t="s">
        <v>891</v>
      </c>
      <c r="AE916" s="298" t="s">
        <v>891</v>
      </c>
      <c r="AF916" s="288">
        <v>32</v>
      </c>
      <c r="AG916" s="291">
        <v>44874</v>
      </c>
      <c r="AH916" s="291">
        <v>44096</v>
      </c>
      <c r="AI916" s="291">
        <v>45139</v>
      </c>
      <c r="AJ916" s="291" t="s">
        <v>891</v>
      </c>
      <c r="AK916" s="283"/>
    </row>
    <row r="917" spans="1:37" hidden="1" x14ac:dyDescent="0.3">
      <c r="A917" s="282">
        <v>140038</v>
      </c>
      <c r="B917" s="283" t="s">
        <v>1996</v>
      </c>
      <c r="C917" s="146" t="s">
        <v>261</v>
      </c>
      <c r="D917" s="284">
        <v>394.93</v>
      </c>
      <c r="E917" s="283"/>
      <c r="F917" s="283"/>
      <c r="G917" s="283" t="s">
        <v>891</v>
      </c>
      <c r="H917" s="285">
        <v>0</v>
      </c>
      <c r="I917" s="24">
        <v>103003</v>
      </c>
      <c r="J917" s="286">
        <v>394.93</v>
      </c>
      <c r="K917" s="285">
        <v>30</v>
      </c>
      <c r="L917" s="287">
        <v>0</v>
      </c>
      <c r="M917" s="288">
        <v>30.94</v>
      </c>
      <c r="N917" s="286">
        <v>12219.1342</v>
      </c>
      <c r="O917" s="289" t="s">
        <v>890</v>
      </c>
      <c r="P917" s="288">
        <v>0</v>
      </c>
      <c r="Q917" s="290">
        <v>0</v>
      </c>
      <c r="R917" s="291" t="s">
        <v>891</v>
      </c>
      <c r="S917" s="283" t="s">
        <v>1679</v>
      </c>
      <c r="T917" s="44">
        <v>1</v>
      </c>
      <c r="U917" s="292">
        <v>55</v>
      </c>
      <c r="V917" s="293">
        <v>19</v>
      </c>
      <c r="W917" s="294">
        <v>1376</v>
      </c>
      <c r="X917" s="295">
        <v>2023</v>
      </c>
      <c r="Y917" s="296">
        <v>29</v>
      </c>
      <c r="Z917" s="296" t="s">
        <v>891</v>
      </c>
      <c r="AA917" s="295" t="s">
        <v>891</v>
      </c>
      <c r="AB917" s="296">
        <v>0</v>
      </c>
      <c r="AC917" s="296"/>
      <c r="AD917" s="297" t="s">
        <v>891</v>
      </c>
      <c r="AE917" s="298" t="s">
        <v>891</v>
      </c>
      <c r="AF917" s="288">
        <v>14</v>
      </c>
      <c r="AG917" s="291">
        <v>44313</v>
      </c>
      <c r="AH917" s="291">
        <v>44096</v>
      </c>
      <c r="AI917" s="291">
        <v>44727</v>
      </c>
      <c r="AJ917" s="291" t="s">
        <v>891</v>
      </c>
      <c r="AK917" s="283"/>
    </row>
    <row r="918" spans="1:37" hidden="1" x14ac:dyDescent="0.3">
      <c r="A918" s="282">
        <v>140038</v>
      </c>
      <c r="B918" s="283" t="s">
        <v>1996</v>
      </c>
      <c r="C918" s="146" t="s">
        <v>261</v>
      </c>
      <c r="D918" s="284">
        <v>394.93</v>
      </c>
      <c r="E918" s="283"/>
      <c r="F918" s="283"/>
      <c r="G918" s="283" t="s">
        <v>891</v>
      </c>
      <c r="H918" s="285">
        <v>0</v>
      </c>
      <c r="I918" s="24">
        <v>103003</v>
      </c>
      <c r="J918" s="286">
        <v>394.93</v>
      </c>
      <c r="K918" s="285">
        <v>30</v>
      </c>
      <c r="L918" s="287">
        <v>0</v>
      </c>
      <c r="M918" s="288">
        <v>9.94</v>
      </c>
      <c r="N918" s="286">
        <v>3925.6042000000002</v>
      </c>
      <c r="O918" s="289" t="s">
        <v>890</v>
      </c>
      <c r="P918" s="288">
        <v>0</v>
      </c>
      <c r="Q918" s="290">
        <v>0</v>
      </c>
      <c r="R918" s="291" t="s">
        <v>891</v>
      </c>
      <c r="S918" s="283" t="s">
        <v>1679</v>
      </c>
      <c r="T918" s="44">
        <v>1</v>
      </c>
      <c r="U918" s="292">
        <v>55</v>
      </c>
      <c r="V918" s="293">
        <v>19</v>
      </c>
      <c r="W918" s="294">
        <v>2383</v>
      </c>
      <c r="X918" s="295">
        <v>2023</v>
      </c>
      <c r="Y918" s="296">
        <v>50</v>
      </c>
      <c r="Z918" s="296" t="s">
        <v>891</v>
      </c>
      <c r="AA918" s="295" t="s">
        <v>891</v>
      </c>
      <c r="AB918" s="296">
        <v>0</v>
      </c>
      <c r="AC918" s="296"/>
      <c r="AD918" s="297" t="s">
        <v>891</v>
      </c>
      <c r="AE918" s="298" t="s">
        <v>891</v>
      </c>
      <c r="AF918" s="288">
        <v>14</v>
      </c>
      <c r="AG918" s="291">
        <v>44313</v>
      </c>
      <c r="AH918" s="291">
        <v>44096</v>
      </c>
      <c r="AI918" s="291">
        <v>44727</v>
      </c>
      <c r="AJ918" s="291" t="s">
        <v>891</v>
      </c>
      <c r="AK918" s="283"/>
    </row>
    <row r="919" spans="1:37" hidden="1" x14ac:dyDescent="0.3">
      <c r="A919" s="282">
        <v>140042</v>
      </c>
      <c r="B919" s="283" t="s">
        <v>1997</v>
      </c>
      <c r="C919" s="146" t="s">
        <v>273</v>
      </c>
      <c r="D919" s="284">
        <v>9.0500000000000007</v>
      </c>
      <c r="E919" s="283"/>
      <c r="F919" s="283"/>
      <c r="G919" s="283" t="s">
        <v>891</v>
      </c>
      <c r="H919" s="285">
        <v>0</v>
      </c>
      <c r="I919" s="24">
        <v>103003</v>
      </c>
      <c r="J919" s="286">
        <v>9.0500000000000007</v>
      </c>
      <c r="K919" s="285">
        <v>4080</v>
      </c>
      <c r="L919" s="287">
        <v>0</v>
      </c>
      <c r="M919" s="288">
        <v>3300</v>
      </c>
      <c r="N919" s="286">
        <v>29865</v>
      </c>
      <c r="O919" s="289" t="s">
        <v>890</v>
      </c>
      <c r="P919" s="288">
        <v>0</v>
      </c>
      <c r="Q919" s="290">
        <v>0</v>
      </c>
      <c r="R919" s="291" t="s">
        <v>891</v>
      </c>
      <c r="S919" s="283" t="s">
        <v>1679</v>
      </c>
      <c r="T919" s="44">
        <v>1</v>
      </c>
      <c r="U919" s="292">
        <v>55</v>
      </c>
      <c r="V919" s="293">
        <v>19</v>
      </c>
      <c r="W919" s="294">
        <v>2375</v>
      </c>
      <c r="X919" s="295">
        <v>2023</v>
      </c>
      <c r="Y919" s="296">
        <v>3000</v>
      </c>
      <c r="Z919" s="296" t="s">
        <v>891</v>
      </c>
      <c r="AA919" s="295" t="s">
        <v>891</v>
      </c>
      <c r="AB919" s="296">
        <v>0</v>
      </c>
      <c r="AC919" s="296"/>
      <c r="AD919" s="297" t="s">
        <v>891</v>
      </c>
      <c r="AE919" s="298" t="s">
        <v>891</v>
      </c>
      <c r="AF919" s="288">
        <v>1400</v>
      </c>
      <c r="AG919" s="291">
        <v>44237</v>
      </c>
      <c r="AH919" s="291">
        <v>44096</v>
      </c>
      <c r="AI919" s="291">
        <v>44623</v>
      </c>
      <c r="AJ919" s="291" t="s">
        <v>891</v>
      </c>
      <c r="AK919" s="283"/>
    </row>
    <row r="920" spans="1:37" hidden="1" x14ac:dyDescent="0.3">
      <c r="A920" s="282">
        <v>140043</v>
      </c>
      <c r="B920" s="283" t="s">
        <v>1998</v>
      </c>
      <c r="C920" s="146" t="s">
        <v>273</v>
      </c>
      <c r="D920" s="284">
        <v>11.37</v>
      </c>
      <c r="E920" s="283"/>
      <c r="F920" s="283"/>
      <c r="G920" s="283" t="s">
        <v>891</v>
      </c>
      <c r="H920" s="285">
        <v>0</v>
      </c>
      <c r="I920" s="24">
        <v>103003</v>
      </c>
      <c r="J920" s="286">
        <v>11.37</v>
      </c>
      <c r="K920" s="285">
        <v>846.7</v>
      </c>
      <c r="L920" s="287">
        <v>0</v>
      </c>
      <c r="M920" s="288">
        <v>470.08</v>
      </c>
      <c r="N920" s="286">
        <v>5344.8095999999996</v>
      </c>
      <c r="O920" s="289" t="s">
        <v>890</v>
      </c>
      <c r="P920" s="288">
        <v>0</v>
      </c>
      <c r="Q920" s="290">
        <v>0</v>
      </c>
      <c r="R920" s="291" t="s">
        <v>891</v>
      </c>
      <c r="S920" s="283" t="s">
        <v>1679</v>
      </c>
      <c r="T920" s="44">
        <v>1</v>
      </c>
      <c r="U920" s="292">
        <v>55</v>
      </c>
      <c r="V920" s="293">
        <v>19</v>
      </c>
      <c r="W920" s="294">
        <v>1929</v>
      </c>
      <c r="X920" s="295">
        <v>2023</v>
      </c>
      <c r="Y920" s="296">
        <v>800</v>
      </c>
      <c r="Z920" s="296" t="s">
        <v>891</v>
      </c>
      <c r="AA920" s="295" t="s">
        <v>891</v>
      </c>
      <c r="AB920" s="296">
        <v>0</v>
      </c>
      <c r="AC920" s="296"/>
      <c r="AD920" s="297" t="s">
        <v>891</v>
      </c>
      <c r="AE920" s="298" t="s">
        <v>891</v>
      </c>
      <c r="AF920" s="288">
        <v>282</v>
      </c>
      <c r="AG920" s="291">
        <v>44928</v>
      </c>
      <c r="AH920" s="291">
        <v>44096</v>
      </c>
      <c r="AI920" s="291">
        <v>44915</v>
      </c>
      <c r="AJ920" s="291" t="s">
        <v>891</v>
      </c>
      <c r="AK920" s="283"/>
    </row>
    <row r="921" spans="1:37" hidden="1" x14ac:dyDescent="0.3">
      <c r="A921" s="282">
        <v>140043</v>
      </c>
      <c r="B921" s="283" t="s">
        <v>1998</v>
      </c>
      <c r="C921" s="146" t="s">
        <v>273</v>
      </c>
      <c r="D921" s="284">
        <v>11.37</v>
      </c>
      <c r="E921" s="283"/>
      <c r="F921" s="283"/>
      <c r="G921" s="283" t="s">
        <v>891</v>
      </c>
      <c r="H921" s="285">
        <v>0</v>
      </c>
      <c r="I921" s="24">
        <v>103003</v>
      </c>
      <c r="J921" s="286">
        <v>11.37</v>
      </c>
      <c r="K921" s="285">
        <v>846.7</v>
      </c>
      <c r="L921" s="287">
        <v>0</v>
      </c>
      <c r="M921" s="288">
        <v>270.08</v>
      </c>
      <c r="N921" s="286">
        <v>3070.8096</v>
      </c>
      <c r="O921" s="289" t="s">
        <v>890</v>
      </c>
      <c r="P921" s="288">
        <v>0</v>
      </c>
      <c r="Q921" s="290">
        <v>0</v>
      </c>
      <c r="R921" s="291" t="s">
        <v>891</v>
      </c>
      <c r="S921" s="283" t="s">
        <v>1679</v>
      </c>
      <c r="T921" s="44">
        <v>1</v>
      </c>
      <c r="U921" s="292">
        <v>55</v>
      </c>
      <c r="V921" s="293">
        <v>19</v>
      </c>
      <c r="W921" s="294">
        <v>2697</v>
      </c>
      <c r="X921" s="295">
        <v>2023</v>
      </c>
      <c r="Y921" s="296">
        <v>1000</v>
      </c>
      <c r="Z921" s="296" t="s">
        <v>891</v>
      </c>
      <c r="AA921" s="295" t="s">
        <v>891</v>
      </c>
      <c r="AB921" s="296">
        <v>0</v>
      </c>
      <c r="AC921" s="296"/>
      <c r="AD921" s="297" t="s">
        <v>891</v>
      </c>
      <c r="AE921" s="298" t="s">
        <v>891</v>
      </c>
      <c r="AF921" s="288">
        <v>282</v>
      </c>
      <c r="AG921" s="291">
        <v>44928</v>
      </c>
      <c r="AH921" s="291">
        <v>44096</v>
      </c>
      <c r="AI921" s="291">
        <v>44915</v>
      </c>
      <c r="AJ921" s="291" t="s">
        <v>891</v>
      </c>
      <c r="AK921" s="283"/>
    </row>
    <row r="922" spans="1:37" hidden="1" x14ac:dyDescent="0.3">
      <c r="A922" s="282">
        <v>140047</v>
      </c>
      <c r="B922" s="283" t="s">
        <v>1999</v>
      </c>
      <c r="C922" s="146" t="s">
        <v>273</v>
      </c>
      <c r="D922" s="284">
        <v>70</v>
      </c>
      <c r="E922" s="283"/>
      <c r="F922" s="283"/>
      <c r="G922" s="283" t="s">
        <v>891</v>
      </c>
      <c r="H922" s="285">
        <v>29</v>
      </c>
      <c r="I922" s="24">
        <v>103003</v>
      </c>
      <c r="J922" s="286">
        <v>70</v>
      </c>
      <c r="K922" s="285">
        <v>155</v>
      </c>
      <c r="L922" s="287">
        <v>2.244582043343653</v>
      </c>
      <c r="M922" s="288">
        <v>103.56</v>
      </c>
      <c r="N922" s="286">
        <v>7249.2</v>
      </c>
      <c r="O922" s="289" t="s">
        <v>890</v>
      </c>
      <c r="P922" s="288">
        <v>0</v>
      </c>
      <c r="Q922" s="290">
        <v>0</v>
      </c>
      <c r="R922" s="291" t="s">
        <v>891</v>
      </c>
      <c r="S922" s="283" t="s">
        <v>1679</v>
      </c>
      <c r="T922" s="44">
        <v>1</v>
      </c>
      <c r="U922" s="292">
        <v>55</v>
      </c>
      <c r="V922" s="293">
        <v>19</v>
      </c>
      <c r="W922" s="294">
        <v>2693</v>
      </c>
      <c r="X922" s="295">
        <v>2023</v>
      </c>
      <c r="Y922" s="296">
        <v>100</v>
      </c>
      <c r="Z922" s="296" t="s">
        <v>891</v>
      </c>
      <c r="AA922" s="295" t="s">
        <v>891</v>
      </c>
      <c r="AB922" s="296">
        <v>0</v>
      </c>
      <c r="AC922" s="296"/>
      <c r="AD922" s="297" t="s">
        <v>891</v>
      </c>
      <c r="AE922" s="298" t="s">
        <v>891</v>
      </c>
      <c r="AF922" s="288">
        <v>52</v>
      </c>
      <c r="AG922" s="291">
        <v>44875</v>
      </c>
      <c r="AH922" s="291">
        <v>44096</v>
      </c>
      <c r="AI922" s="291">
        <v>44845</v>
      </c>
      <c r="AJ922" s="291" t="s">
        <v>891</v>
      </c>
      <c r="AK922" s="283"/>
    </row>
    <row r="923" spans="1:37" hidden="1" x14ac:dyDescent="0.3">
      <c r="A923" s="282">
        <v>140048</v>
      </c>
      <c r="B923" s="283" t="s">
        <v>2000</v>
      </c>
      <c r="C923" s="146" t="s">
        <v>273</v>
      </c>
      <c r="D923" s="284">
        <v>5.98</v>
      </c>
      <c r="E923" s="283"/>
      <c r="F923" s="283"/>
      <c r="G923" s="283" t="s">
        <v>891</v>
      </c>
      <c r="H923" s="285">
        <v>0</v>
      </c>
      <c r="I923" s="24">
        <v>103003</v>
      </c>
      <c r="J923" s="286">
        <v>5.98</v>
      </c>
      <c r="K923" s="285">
        <v>2640</v>
      </c>
      <c r="L923" s="287">
        <v>0</v>
      </c>
      <c r="M923" s="288">
        <v>2109.94</v>
      </c>
      <c r="N923" s="286">
        <v>12617.441199999999</v>
      </c>
      <c r="O923" s="289" t="s">
        <v>890</v>
      </c>
      <c r="P923" s="288">
        <v>0</v>
      </c>
      <c r="Q923" s="290">
        <v>0</v>
      </c>
      <c r="R923" s="291" t="s">
        <v>891</v>
      </c>
      <c r="S923" s="283" t="s">
        <v>1679</v>
      </c>
      <c r="T923" s="44">
        <v>1</v>
      </c>
      <c r="U923" s="292">
        <v>55</v>
      </c>
      <c r="V923" s="293">
        <v>19</v>
      </c>
      <c r="W923" s="294">
        <v>2694</v>
      </c>
      <c r="X923" s="295">
        <v>2023</v>
      </c>
      <c r="Y923" s="296">
        <v>2000</v>
      </c>
      <c r="Z923" s="296" t="s">
        <v>891</v>
      </c>
      <c r="AA923" s="295" t="s">
        <v>891</v>
      </c>
      <c r="AB923" s="296">
        <v>0</v>
      </c>
      <c r="AC923" s="296"/>
      <c r="AD923" s="297" t="s">
        <v>891</v>
      </c>
      <c r="AE923" s="298" t="s">
        <v>891</v>
      </c>
      <c r="AF923" s="288">
        <v>914</v>
      </c>
      <c r="AG923" s="291">
        <v>44887</v>
      </c>
      <c r="AH923" s="291">
        <v>44096</v>
      </c>
      <c r="AI923" s="291">
        <v>44845</v>
      </c>
      <c r="AJ923" s="291" t="s">
        <v>891</v>
      </c>
      <c r="AK923" s="283"/>
    </row>
    <row r="924" spans="1:37" hidden="1" x14ac:dyDescent="0.3">
      <c r="A924" s="282">
        <v>140049</v>
      </c>
      <c r="B924" s="283" t="s">
        <v>2001</v>
      </c>
      <c r="C924" s="146" t="s">
        <v>273</v>
      </c>
      <c r="D924" s="284">
        <v>0</v>
      </c>
      <c r="E924" s="283"/>
      <c r="F924" s="283"/>
      <c r="G924" s="283" t="s">
        <v>891</v>
      </c>
      <c r="H924" s="285">
        <v>496</v>
      </c>
      <c r="I924" s="24">
        <v>103003</v>
      </c>
      <c r="J924" s="286">
        <v>0</v>
      </c>
      <c r="K924" s="285">
        <v>504</v>
      </c>
      <c r="L924" s="287">
        <v>11.809523809523808</v>
      </c>
      <c r="M924" s="288">
        <v>260</v>
      </c>
      <c r="N924" s="286">
        <v>0</v>
      </c>
      <c r="O924" s="289" t="s">
        <v>890</v>
      </c>
      <c r="P924" s="288">
        <v>0</v>
      </c>
      <c r="Q924" s="290">
        <v>0</v>
      </c>
      <c r="R924" s="291" t="s">
        <v>891</v>
      </c>
      <c r="S924" s="283" t="s">
        <v>1679</v>
      </c>
      <c r="T924" s="44">
        <v>1</v>
      </c>
      <c r="U924" s="292">
        <v>55</v>
      </c>
      <c r="V924" s="293">
        <v>19</v>
      </c>
      <c r="W924" s="294" t="s">
        <v>891</v>
      </c>
      <c r="X924" s="295" t="s">
        <v>891</v>
      </c>
      <c r="Y924" s="296">
        <v>0</v>
      </c>
      <c r="Z924" s="296" t="s">
        <v>891</v>
      </c>
      <c r="AA924" s="295" t="s">
        <v>891</v>
      </c>
      <c r="AB924" s="296">
        <v>0</v>
      </c>
      <c r="AC924" s="296"/>
      <c r="AD924" s="297" t="s">
        <v>891</v>
      </c>
      <c r="AE924" s="298" t="s">
        <v>891</v>
      </c>
      <c r="AF924" s="288">
        <v>168</v>
      </c>
      <c r="AG924" s="291" t="s">
        <v>891</v>
      </c>
      <c r="AH924" s="291">
        <v>44096</v>
      </c>
      <c r="AI924" s="291" t="s">
        <v>891</v>
      </c>
      <c r="AJ924" s="291" t="s">
        <v>891</v>
      </c>
      <c r="AK924" s="283"/>
    </row>
    <row r="925" spans="1:37" hidden="1" x14ac:dyDescent="0.3">
      <c r="A925" s="282">
        <v>140050</v>
      </c>
      <c r="B925" s="283" t="s">
        <v>2002</v>
      </c>
      <c r="C925" s="146" t="s">
        <v>273</v>
      </c>
      <c r="D925" s="284">
        <v>6</v>
      </c>
      <c r="E925" s="283"/>
      <c r="F925" s="283"/>
      <c r="G925" s="283" t="s">
        <v>891</v>
      </c>
      <c r="H925" s="285">
        <v>1001</v>
      </c>
      <c r="I925" s="24">
        <v>103003</v>
      </c>
      <c r="J925" s="286">
        <v>6</v>
      </c>
      <c r="K925" s="285">
        <v>894</v>
      </c>
      <c r="L925" s="287">
        <v>10.979488866951847</v>
      </c>
      <c r="M925" s="288">
        <v>140.06</v>
      </c>
      <c r="N925" s="286">
        <v>840.36</v>
      </c>
      <c r="O925" s="289" t="s">
        <v>890</v>
      </c>
      <c r="P925" s="288">
        <v>0</v>
      </c>
      <c r="Q925" s="290">
        <v>0</v>
      </c>
      <c r="R925" s="291" t="s">
        <v>891</v>
      </c>
      <c r="S925" s="283" t="s">
        <v>1679</v>
      </c>
      <c r="T925" s="44">
        <v>1</v>
      </c>
      <c r="U925" s="292">
        <v>55</v>
      </c>
      <c r="V925" s="293">
        <v>19</v>
      </c>
      <c r="W925" s="294">
        <v>2957</v>
      </c>
      <c r="X925" s="295">
        <v>2023</v>
      </c>
      <c r="Y925" s="296">
        <v>500</v>
      </c>
      <c r="Z925" s="296" t="s">
        <v>891</v>
      </c>
      <c r="AA925" s="295" t="s">
        <v>891</v>
      </c>
      <c r="AB925" s="296">
        <v>0</v>
      </c>
      <c r="AC925" s="296"/>
      <c r="AD925" s="297" t="s">
        <v>891</v>
      </c>
      <c r="AE925" s="298" t="s">
        <v>891</v>
      </c>
      <c r="AF925" s="288">
        <v>364</v>
      </c>
      <c r="AG925" s="291">
        <v>44887</v>
      </c>
      <c r="AH925" s="291">
        <v>44096</v>
      </c>
      <c r="AI925" s="291">
        <v>44845</v>
      </c>
      <c r="AJ925" s="291" t="s">
        <v>891</v>
      </c>
      <c r="AK925" s="283"/>
    </row>
    <row r="926" spans="1:37" hidden="1" x14ac:dyDescent="0.3">
      <c r="A926" s="282">
        <v>140051</v>
      </c>
      <c r="B926" s="283" t="s">
        <v>2003</v>
      </c>
      <c r="C926" s="146" t="s">
        <v>273</v>
      </c>
      <c r="D926" s="284">
        <v>9.82</v>
      </c>
      <c r="E926" s="283"/>
      <c r="F926" s="283"/>
      <c r="G926" s="283" t="s">
        <v>891</v>
      </c>
      <c r="H926" s="285">
        <v>1528</v>
      </c>
      <c r="I926" s="24">
        <v>103003</v>
      </c>
      <c r="J926" s="286">
        <v>9.82</v>
      </c>
      <c r="K926" s="285">
        <v>346</v>
      </c>
      <c r="L926" s="287">
        <v>53.000346860908778</v>
      </c>
      <c r="M926" s="288">
        <v>0</v>
      </c>
      <c r="N926" s="286">
        <v>0</v>
      </c>
      <c r="O926" s="289" t="s">
        <v>890</v>
      </c>
      <c r="P926" s="288">
        <v>0</v>
      </c>
      <c r="Q926" s="290">
        <v>0</v>
      </c>
      <c r="R926" s="291" t="s">
        <v>891</v>
      </c>
      <c r="S926" s="283" t="s">
        <v>1679</v>
      </c>
      <c r="T926" s="44">
        <v>1</v>
      </c>
      <c r="U926" s="292">
        <v>55</v>
      </c>
      <c r="V926" s="293">
        <v>19</v>
      </c>
      <c r="W926" s="294" t="s">
        <v>891</v>
      </c>
      <c r="X926" s="295" t="s">
        <v>891</v>
      </c>
      <c r="Y926" s="296">
        <v>0</v>
      </c>
      <c r="Z926" s="296" t="s">
        <v>891</v>
      </c>
      <c r="AA926" s="295" t="s">
        <v>891</v>
      </c>
      <c r="AB926" s="296">
        <v>0</v>
      </c>
      <c r="AC926" s="296"/>
      <c r="AD926" s="297" t="s">
        <v>891</v>
      </c>
      <c r="AE926" s="298" t="s">
        <v>891</v>
      </c>
      <c r="AF926" s="288">
        <v>116</v>
      </c>
      <c r="AG926" s="291">
        <v>44454</v>
      </c>
      <c r="AH926" s="291">
        <v>44096</v>
      </c>
      <c r="AI926" s="291">
        <v>44412</v>
      </c>
      <c r="AJ926" s="291" t="s">
        <v>891</v>
      </c>
      <c r="AK926" s="283"/>
    </row>
    <row r="927" spans="1:37" hidden="1" x14ac:dyDescent="0.3">
      <c r="A927" s="282">
        <v>140052</v>
      </c>
      <c r="B927" s="283" t="s">
        <v>2004</v>
      </c>
      <c r="C927" s="146" t="s">
        <v>273</v>
      </c>
      <c r="D927" s="284">
        <v>13.2</v>
      </c>
      <c r="E927" s="283"/>
      <c r="F927" s="283"/>
      <c r="G927" s="283" t="s">
        <v>891</v>
      </c>
      <c r="H927" s="285">
        <v>0</v>
      </c>
      <c r="I927" s="24">
        <v>103003</v>
      </c>
      <c r="J927" s="286">
        <v>13.2</v>
      </c>
      <c r="K927" s="285">
        <v>2079</v>
      </c>
      <c r="L927" s="287">
        <v>0</v>
      </c>
      <c r="M927" s="288">
        <v>2118.5</v>
      </c>
      <c r="N927" s="286">
        <v>27964.2</v>
      </c>
      <c r="O927" s="289" t="s">
        <v>890</v>
      </c>
      <c r="P927" s="288">
        <v>0</v>
      </c>
      <c r="Q927" s="290">
        <v>0</v>
      </c>
      <c r="R927" s="291" t="s">
        <v>891</v>
      </c>
      <c r="S927" s="283" t="s">
        <v>1679</v>
      </c>
      <c r="T927" s="44">
        <v>1</v>
      </c>
      <c r="U927" s="292">
        <v>55</v>
      </c>
      <c r="V927" s="293">
        <v>19</v>
      </c>
      <c r="W927" s="294">
        <v>2694</v>
      </c>
      <c r="X927" s="295">
        <v>2023</v>
      </c>
      <c r="Y927" s="296">
        <v>1000</v>
      </c>
      <c r="Z927" s="296" t="s">
        <v>891</v>
      </c>
      <c r="AA927" s="295" t="s">
        <v>891</v>
      </c>
      <c r="AB927" s="296">
        <v>0</v>
      </c>
      <c r="AC927" s="296"/>
      <c r="AD927" s="297" t="s">
        <v>891</v>
      </c>
      <c r="AE927" s="298" t="s">
        <v>891</v>
      </c>
      <c r="AF927" s="288">
        <v>694</v>
      </c>
      <c r="AG927" s="291" t="s">
        <v>891</v>
      </c>
      <c r="AH927" s="291">
        <v>44096</v>
      </c>
      <c r="AI927" s="291">
        <v>44845</v>
      </c>
      <c r="AJ927" s="291" t="s">
        <v>891</v>
      </c>
      <c r="AK927" s="283"/>
    </row>
    <row r="928" spans="1:37" hidden="1" x14ac:dyDescent="0.3">
      <c r="A928" s="282">
        <v>140053</v>
      </c>
      <c r="B928" s="283" t="s">
        <v>2005</v>
      </c>
      <c r="C928" s="146" t="s">
        <v>273</v>
      </c>
      <c r="D928" s="284">
        <v>17.87</v>
      </c>
      <c r="E928" s="283"/>
      <c r="F928" s="283"/>
      <c r="G928" s="283" t="s">
        <v>891</v>
      </c>
      <c r="H928" s="285">
        <v>0</v>
      </c>
      <c r="I928" s="24">
        <v>103003</v>
      </c>
      <c r="J928" s="286">
        <v>17.87</v>
      </c>
      <c r="K928" s="285">
        <v>827</v>
      </c>
      <c r="L928" s="287">
        <v>0</v>
      </c>
      <c r="M928" s="288">
        <v>740.56</v>
      </c>
      <c r="N928" s="286">
        <v>13233.807199999999</v>
      </c>
      <c r="O928" s="289" t="s">
        <v>890</v>
      </c>
      <c r="P928" s="288">
        <v>0</v>
      </c>
      <c r="Q928" s="290">
        <v>0</v>
      </c>
      <c r="R928" s="291" t="s">
        <v>891</v>
      </c>
      <c r="S928" s="283" t="s">
        <v>1679</v>
      </c>
      <c r="T928" s="44">
        <v>1</v>
      </c>
      <c r="U928" s="292">
        <v>55</v>
      </c>
      <c r="V928" s="293">
        <v>19</v>
      </c>
      <c r="W928" s="294">
        <v>1929</v>
      </c>
      <c r="X928" s="295">
        <v>2023</v>
      </c>
      <c r="Y928" s="296">
        <v>500</v>
      </c>
      <c r="Z928" s="296" t="s">
        <v>891</v>
      </c>
      <c r="AA928" s="295" t="s">
        <v>891</v>
      </c>
      <c r="AB928" s="296">
        <v>0</v>
      </c>
      <c r="AC928" s="296"/>
      <c r="AD928" s="297" t="s">
        <v>891</v>
      </c>
      <c r="AE928" s="298" t="s">
        <v>891</v>
      </c>
      <c r="AF928" s="288">
        <v>276</v>
      </c>
      <c r="AG928" s="291">
        <v>45030</v>
      </c>
      <c r="AH928" s="291">
        <v>44096</v>
      </c>
      <c r="AI928" s="291">
        <v>44995</v>
      </c>
      <c r="AJ928" s="291" t="s">
        <v>891</v>
      </c>
      <c r="AK928" s="283"/>
    </row>
    <row r="929" spans="1:37" hidden="1" x14ac:dyDescent="0.3">
      <c r="A929" s="282">
        <v>140053</v>
      </c>
      <c r="B929" s="283" t="s">
        <v>2005</v>
      </c>
      <c r="C929" s="146" t="s">
        <v>273</v>
      </c>
      <c r="D929" s="284">
        <v>17.87</v>
      </c>
      <c r="E929" s="283"/>
      <c r="F929" s="283"/>
      <c r="G929" s="283" t="s">
        <v>891</v>
      </c>
      <c r="H929" s="285">
        <v>0</v>
      </c>
      <c r="I929" s="24">
        <v>103003</v>
      </c>
      <c r="J929" s="286">
        <v>17.87</v>
      </c>
      <c r="K929" s="285">
        <v>827</v>
      </c>
      <c r="L929" s="287">
        <v>0</v>
      </c>
      <c r="M929" s="288">
        <v>540.55999999999995</v>
      </c>
      <c r="N929" s="286">
        <v>9659.8071999999993</v>
      </c>
      <c r="O929" s="289" t="s">
        <v>890</v>
      </c>
      <c r="P929" s="288">
        <v>0</v>
      </c>
      <c r="Q929" s="290">
        <v>0</v>
      </c>
      <c r="R929" s="291" t="s">
        <v>891</v>
      </c>
      <c r="S929" s="283" t="s">
        <v>1679</v>
      </c>
      <c r="T929" s="44">
        <v>1</v>
      </c>
      <c r="U929" s="292">
        <v>55</v>
      </c>
      <c r="V929" s="293">
        <v>19</v>
      </c>
      <c r="W929" s="294">
        <v>2697</v>
      </c>
      <c r="X929" s="295">
        <v>2023</v>
      </c>
      <c r="Y929" s="296">
        <v>700</v>
      </c>
      <c r="Z929" s="296" t="s">
        <v>891</v>
      </c>
      <c r="AA929" s="295" t="s">
        <v>891</v>
      </c>
      <c r="AB929" s="296">
        <v>0</v>
      </c>
      <c r="AC929" s="296"/>
      <c r="AD929" s="297" t="s">
        <v>891</v>
      </c>
      <c r="AE929" s="298" t="s">
        <v>891</v>
      </c>
      <c r="AF929" s="288">
        <v>276</v>
      </c>
      <c r="AG929" s="291">
        <v>45030</v>
      </c>
      <c r="AH929" s="291">
        <v>44096</v>
      </c>
      <c r="AI929" s="291">
        <v>44995</v>
      </c>
      <c r="AJ929" s="291" t="s">
        <v>891</v>
      </c>
      <c r="AK929" s="283"/>
    </row>
    <row r="930" spans="1:37" hidden="1" x14ac:dyDescent="0.3">
      <c r="A930" s="282">
        <v>140054</v>
      </c>
      <c r="B930" s="283" t="s">
        <v>2006</v>
      </c>
      <c r="C930" s="146" t="s">
        <v>273</v>
      </c>
      <c r="D930" s="284">
        <v>19.7</v>
      </c>
      <c r="E930" s="283"/>
      <c r="F930" s="283"/>
      <c r="G930" s="283" t="s">
        <v>891</v>
      </c>
      <c r="H930" s="285">
        <v>707</v>
      </c>
      <c r="I930" s="24">
        <v>103003</v>
      </c>
      <c r="J930" s="286">
        <v>19.7</v>
      </c>
      <c r="K930" s="285">
        <v>440</v>
      </c>
      <c r="L930" s="287">
        <v>19.280065448595582</v>
      </c>
      <c r="M930" s="288">
        <v>0</v>
      </c>
      <c r="N930" s="286">
        <v>0</v>
      </c>
      <c r="O930" s="289" t="s">
        <v>890</v>
      </c>
      <c r="P930" s="288">
        <v>0</v>
      </c>
      <c r="Q930" s="290">
        <v>0</v>
      </c>
      <c r="R930" s="291" t="s">
        <v>891</v>
      </c>
      <c r="S930" s="283" t="s">
        <v>1679</v>
      </c>
      <c r="T930" s="44">
        <v>1</v>
      </c>
      <c r="U930" s="292">
        <v>55</v>
      </c>
      <c r="V930" s="293">
        <v>19</v>
      </c>
      <c r="W930" s="294" t="s">
        <v>891</v>
      </c>
      <c r="X930" s="295" t="s">
        <v>891</v>
      </c>
      <c r="Y930" s="296">
        <v>0</v>
      </c>
      <c r="Z930" s="296" t="s">
        <v>891</v>
      </c>
      <c r="AA930" s="295" t="s">
        <v>891</v>
      </c>
      <c r="AB930" s="296">
        <v>0</v>
      </c>
      <c r="AC930" s="296"/>
      <c r="AD930" s="297" t="s">
        <v>891</v>
      </c>
      <c r="AE930" s="298" t="s">
        <v>891</v>
      </c>
      <c r="AF930" s="288">
        <v>146</v>
      </c>
      <c r="AG930" s="291">
        <v>44875</v>
      </c>
      <c r="AH930" s="291">
        <v>44096</v>
      </c>
      <c r="AI930" s="291">
        <v>44845</v>
      </c>
      <c r="AJ930" s="291" t="s">
        <v>891</v>
      </c>
      <c r="AK930" s="283"/>
    </row>
    <row r="931" spans="1:37" hidden="1" x14ac:dyDescent="0.3">
      <c r="A931" s="282">
        <v>140055</v>
      </c>
      <c r="B931" s="283" t="s">
        <v>2007</v>
      </c>
      <c r="C931" s="146" t="s">
        <v>273</v>
      </c>
      <c r="D931" s="284">
        <v>19.8</v>
      </c>
      <c r="E931" s="283"/>
      <c r="F931" s="283"/>
      <c r="G931" s="283" t="s">
        <v>891</v>
      </c>
      <c r="H931" s="285">
        <v>5760</v>
      </c>
      <c r="I931" s="24">
        <v>103003</v>
      </c>
      <c r="J931" s="286">
        <v>19.8</v>
      </c>
      <c r="K931" s="285">
        <v>289</v>
      </c>
      <c r="L931" s="287">
        <v>239.20265780730895</v>
      </c>
      <c r="M931" s="288">
        <v>0</v>
      </c>
      <c r="N931" s="286">
        <v>0</v>
      </c>
      <c r="O931" s="289" t="s">
        <v>890</v>
      </c>
      <c r="P931" s="288">
        <v>0</v>
      </c>
      <c r="Q931" s="290">
        <v>0</v>
      </c>
      <c r="R931" s="291" t="s">
        <v>891</v>
      </c>
      <c r="S931" s="283" t="s">
        <v>1679</v>
      </c>
      <c r="T931" s="44">
        <v>1</v>
      </c>
      <c r="U931" s="292">
        <v>55</v>
      </c>
      <c r="V931" s="293">
        <v>19</v>
      </c>
      <c r="W931" s="294" t="s">
        <v>891</v>
      </c>
      <c r="X931" s="295" t="s">
        <v>891</v>
      </c>
      <c r="Y931" s="296">
        <v>0</v>
      </c>
      <c r="Z931" s="296" t="s">
        <v>891</v>
      </c>
      <c r="AA931" s="295" t="s">
        <v>891</v>
      </c>
      <c r="AB931" s="296">
        <v>0</v>
      </c>
      <c r="AC931" s="296"/>
      <c r="AD931" s="297" t="s">
        <v>891</v>
      </c>
      <c r="AE931" s="298" t="s">
        <v>891</v>
      </c>
      <c r="AF931" s="288">
        <v>96</v>
      </c>
      <c r="AG931" s="291" t="s">
        <v>891</v>
      </c>
      <c r="AH931" s="291">
        <v>44096</v>
      </c>
      <c r="AI931" s="291">
        <v>44845</v>
      </c>
      <c r="AJ931" s="291" t="s">
        <v>891</v>
      </c>
      <c r="AK931" s="283"/>
    </row>
    <row r="932" spans="1:37" hidden="1" x14ac:dyDescent="0.3">
      <c r="A932" s="282">
        <v>140056</v>
      </c>
      <c r="B932" s="283" t="s">
        <v>2008</v>
      </c>
      <c r="C932" s="146" t="s">
        <v>273</v>
      </c>
      <c r="D932" s="284">
        <v>19.7</v>
      </c>
      <c r="E932" s="283"/>
      <c r="F932" s="283"/>
      <c r="G932" s="283" t="s">
        <v>891</v>
      </c>
      <c r="H932" s="285">
        <v>1635</v>
      </c>
      <c r="I932" s="24">
        <v>103003</v>
      </c>
      <c r="J932" s="286">
        <v>19.7</v>
      </c>
      <c r="K932" s="285">
        <v>75</v>
      </c>
      <c r="L932" s="287">
        <v>261.60000000000002</v>
      </c>
      <c r="M932" s="288">
        <v>0</v>
      </c>
      <c r="N932" s="286">
        <v>0</v>
      </c>
      <c r="O932" s="289" t="s">
        <v>890</v>
      </c>
      <c r="P932" s="288">
        <v>0</v>
      </c>
      <c r="Q932" s="290">
        <v>0</v>
      </c>
      <c r="R932" s="291" t="s">
        <v>891</v>
      </c>
      <c r="S932" s="283" t="s">
        <v>1679</v>
      </c>
      <c r="T932" s="44">
        <v>1</v>
      </c>
      <c r="U932" s="292">
        <v>55</v>
      </c>
      <c r="V932" s="293">
        <v>19</v>
      </c>
      <c r="W932" s="294" t="s">
        <v>891</v>
      </c>
      <c r="X932" s="295" t="s">
        <v>891</v>
      </c>
      <c r="Y932" s="296">
        <v>0</v>
      </c>
      <c r="Z932" s="296" t="s">
        <v>891</v>
      </c>
      <c r="AA932" s="295" t="s">
        <v>891</v>
      </c>
      <c r="AB932" s="296">
        <v>0</v>
      </c>
      <c r="AC932" s="296"/>
      <c r="AD932" s="297" t="s">
        <v>891</v>
      </c>
      <c r="AE932" s="298" t="s">
        <v>891</v>
      </c>
      <c r="AF932" s="288">
        <v>26</v>
      </c>
      <c r="AG932" s="291">
        <v>44876</v>
      </c>
      <c r="AH932" s="291">
        <v>44096</v>
      </c>
      <c r="AI932" s="291">
        <v>44845</v>
      </c>
      <c r="AJ932" s="291" t="s">
        <v>891</v>
      </c>
      <c r="AK932" s="283"/>
    </row>
    <row r="933" spans="1:37" hidden="1" x14ac:dyDescent="0.3">
      <c r="A933" s="282">
        <v>140057</v>
      </c>
      <c r="B933" s="283" t="s">
        <v>2009</v>
      </c>
      <c r="C933" s="146" t="s">
        <v>273</v>
      </c>
      <c r="D933" s="284">
        <v>24.4</v>
      </c>
      <c r="E933" s="283"/>
      <c r="F933" s="283"/>
      <c r="G933" s="283" t="s">
        <v>891</v>
      </c>
      <c r="H933" s="285">
        <v>474</v>
      </c>
      <c r="I933" s="24">
        <v>103003</v>
      </c>
      <c r="J933" s="286">
        <v>24.4</v>
      </c>
      <c r="K933" s="285">
        <v>1760</v>
      </c>
      <c r="L933" s="287">
        <v>3.2317447330742488</v>
      </c>
      <c r="M933" s="288">
        <v>2166.06</v>
      </c>
      <c r="N933" s="286">
        <v>52851.864000000001</v>
      </c>
      <c r="O933" s="289" t="s">
        <v>890</v>
      </c>
      <c r="P933" s="288">
        <v>0</v>
      </c>
      <c r="Q933" s="290">
        <v>0</v>
      </c>
      <c r="R933" s="291" t="s">
        <v>891</v>
      </c>
      <c r="S933" s="283" t="s">
        <v>1679</v>
      </c>
      <c r="T933" s="44">
        <v>1</v>
      </c>
      <c r="U933" s="292">
        <v>55</v>
      </c>
      <c r="V933" s="293">
        <v>19</v>
      </c>
      <c r="W933" s="294" t="s">
        <v>891</v>
      </c>
      <c r="X933" s="295" t="s">
        <v>891</v>
      </c>
      <c r="Y933" s="296">
        <v>0</v>
      </c>
      <c r="Z933" s="296" t="s">
        <v>891</v>
      </c>
      <c r="AA933" s="295" t="s">
        <v>891</v>
      </c>
      <c r="AB933" s="296">
        <v>0</v>
      </c>
      <c r="AC933" s="296"/>
      <c r="AD933" s="297" t="s">
        <v>891</v>
      </c>
      <c r="AE933" s="298" t="s">
        <v>891</v>
      </c>
      <c r="AF933" s="288">
        <v>586</v>
      </c>
      <c r="AG933" s="291">
        <v>44876</v>
      </c>
      <c r="AH933" s="291">
        <v>44096</v>
      </c>
      <c r="AI933" s="291">
        <v>44845</v>
      </c>
      <c r="AJ933" s="291" t="s">
        <v>891</v>
      </c>
      <c r="AK933" s="283"/>
    </row>
    <row r="934" spans="1:37" hidden="1" x14ac:dyDescent="0.3">
      <c r="A934" s="282">
        <v>140058</v>
      </c>
      <c r="B934" s="283" t="s">
        <v>2010</v>
      </c>
      <c r="C934" s="146" t="s">
        <v>273</v>
      </c>
      <c r="D934" s="284">
        <v>0</v>
      </c>
      <c r="E934" s="283"/>
      <c r="F934" s="283"/>
      <c r="G934" s="283" t="s">
        <v>891</v>
      </c>
      <c r="H934" s="285">
        <v>272</v>
      </c>
      <c r="I934" s="24">
        <v>103003</v>
      </c>
      <c r="J934" s="286">
        <v>0</v>
      </c>
      <c r="K934" s="285">
        <v>78</v>
      </c>
      <c r="L934" s="287">
        <v>41.846153846153847</v>
      </c>
      <c r="M934" s="288">
        <v>0</v>
      </c>
      <c r="N934" s="286">
        <v>0</v>
      </c>
      <c r="O934" s="289" t="s">
        <v>890</v>
      </c>
      <c r="P934" s="288">
        <v>0</v>
      </c>
      <c r="Q934" s="290">
        <v>0</v>
      </c>
      <c r="R934" s="291" t="s">
        <v>891</v>
      </c>
      <c r="S934" s="283" t="s">
        <v>1679</v>
      </c>
      <c r="T934" s="44">
        <v>1</v>
      </c>
      <c r="U934" s="292">
        <v>55</v>
      </c>
      <c r="V934" s="293">
        <v>19</v>
      </c>
      <c r="W934" s="294" t="s">
        <v>891</v>
      </c>
      <c r="X934" s="295" t="s">
        <v>891</v>
      </c>
      <c r="Y934" s="296">
        <v>0</v>
      </c>
      <c r="Z934" s="296" t="s">
        <v>891</v>
      </c>
      <c r="AA934" s="295" t="s">
        <v>891</v>
      </c>
      <c r="AB934" s="296">
        <v>0</v>
      </c>
      <c r="AC934" s="296"/>
      <c r="AD934" s="297" t="s">
        <v>891</v>
      </c>
      <c r="AE934" s="298" t="s">
        <v>891</v>
      </c>
      <c r="AF934" s="288">
        <v>26</v>
      </c>
      <c r="AG934" s="291" t="s">
        <v>891</v>
      </c>
      <c r="AH934" s="291">
        <v>44096</v>
      </c>
      <c r="AI934" s="291" t="s">
        <v>891</v>
      </c>
      <c r="AJ934" s="291" t="s">
        <v>891</v>
      </c>
      <c r="AK934" s="283"/>
    </row>
    <row r="935" spans="1:37" hidden="1" x14ac:dyDescent="0.3">
      <c r="A935" s="282">
        <v>140059</v>
      </c>
      <c r="B935" s="283" t="s">
        <v>2011</v>
      </c>
      <c r="C935" s="146" t="s">
        <v>273</v>
      </c>
      <c r="D935" s="284">
        <v>36.909999999999997</v>
      </c>
      <c r="E935" s="283"/>
      <c r="F935" s="283"/>
      <c r="G935" s="283" t="s">
        <v>891</v>
      </c>
      <c r="H935" s="285">
        <v>569</v>
      </c>
      <c r="I935" s="24">
        <v>103003</v>
      </c>
      <c r="J935" s="286">
        <v>36.909999999999997</v>
      </c>
      <c r="K935" s="285">
        <v>135</v>
      </c>
      <c r="L935" s="287">
        <v>50.577777777777783</v>
      </c>
      <c r="M935" s="288">
        <v>0</v>
      </c>
      <c r="N935" s="286">
        <v>0</v>
      </c>
      <c r="O935" s="289" t="s">
        <v>890</v>
      </c>
      <c r="P935" s="288">
        <v>0</v>
      </c>
      <c r="Q935" s="290">
        <v>0</v>
      </c>
      <c r="R935" s="291" t="s">
        <v>891</v>
      </c>
      <c r="S935" s="283" t="s">
        <v>1679</v>
      </c>
      <c r="T935" s="44">
        <v>1</v>
      </c>
      <c r="U935" s="292">
        <v>55</v>
      </c>
      <c r="V935" s="293">
        <v>19</v>
      </c>
      <c r="W935" s="294">
        <v>1929</v>
      </c>
      <c r="X935" s="295">
        <v>2023</v>
      </c>
      <c r="Y935" s="296">
        <v>500</v>
      </c>
      <c r="Z935" s="296" t="s">
        <v>891</v>
      </c>
      <c r="AA935" s="295" t="s">
        <v>891</v>
      </c>
      <c r="AB935" s="296">
        <v>0</v>
      </c>
      <c r="AC935" s="296"/>
      <c r="AD935" s="297" t="s">
        <v>891</v>
      </c>
      <c r="AE935" s="298" t="s">
        <v>891</v>
      </c>
      <c r="AF935" s="288">
        <v>46</v>
      </c>
      <c r="AG935" s="291">
        <v>44876</v>
      </c>
      <c r="AH935" s="291">
        <v>44096</v>
      </c>
      <c r="AI935" s="291">
        <v>44845</v>
      </c>
      <c r="AJ935" s="291" t="s">
        <v>891</v>
      </c>
      <c r="AK935" s="283"/>
    </row>
    <row r="936" spans="1:37" hidden="1" x14ac:dyDescent="0.3">
      <c r="A936" s="282">
        <v>140059</v>
      </c>
      <c r="B936" s="283" t="s">
        <v>2011</v>
      </c>
      <c r="C936" s="146" t="s">
        <v>273</v>
      </c>
      <c r="D936" s="284">
        <v>36.909999999999997</v>
      </c>
      <c r="E936" s="283"/>
      <c r="F936" s="283"/>
      <c r="G936" s="283" t="s">
        <v>891</v>
      </c>
      <c r="H936" s="285">
        <v>569</v>
      </c>
      <c r="I936" s="24">
        <v>103003</v>
      </c>
      <c r="J936" s="286">
        <v>36.909999999999997</v>
      </c>
      <c r="K936" s="285">
        <v>135</v>
      </c>
      <c r="L936" s="287">
        <v>50.577777777777783</v>
      </c>
      <c r="M936" s="288">
        <v>0</v>
      </c>
      <c r="N936" s="286">
        <v>0</v>
      </c>
      <c r="O936" s="289" t="s">
        <v>890</v>
      </c>
      <c r="P936" s="288">
        <v>0</v>
      </c>
      <c r="Q936" s="290">
        <v>0</v>
      </c>
      <c r="R936" s="291" t="s">
        <v>891</v>
      </c>
      <c r="S936" s="283" t="s">
        <v>1679</v>
      </c>
      <c r="T936" s="44">
        <v>1</v>
      </c>
      <c r="U936" s="292">
        <v>55</v>
      </c>
      <c r="V936" s="293">
        <v>19</v>
      </c>
      <c r="W936" s="294">
        <v>2957</v>
      </c>
      <c r="X936" s="295">
        <v>2023</v>
      </c>
      <c r="Y936" s="296">
        <v>1000</v>
      </c>
      <c r="Z936" s="296" t="s">
        <v>891</v>
      </c>
      <c r="AA936" s="295" t="s">
        <v>891</v>
      </c>
      <c r="AB936" s="296">
        <v>0</v>
      </c>
      <c r="AC936" s="296"/>
      <c r="AD936" s="297" t="s">
        <v>891</v>
      </c>
      <c r="AE936" s="298" t="s">
        <v>891</v>
      </c>
      <c r="AF936" s="288">
        <v>46</v>
      </c>
      <c r="AG936" s="291">
        <v>44876</v>
      </c>
      <c r="AH936" s="291">
        <v>44096</v>
      </c>
      <c r="AI936" s="291">
        <v>44845</v>
      </c>
      <c r="AJ936" s="291" t="s">
        <v>891</v>
      </c>
      <c r="AK936" s="283"/>
    </row>
    <row r="937" spans="1:37" hidden="1" x14ac:dyDescent="0.3">
      <c r="A937" s="282">
        <v>140060</v>
      </c>
      <c r="B937" s="283" t="s">
        <v>2012</v>
      </c>
      <c r="C937" s="146" t="s">
        <v>273</v>
      </c>
      <c r="D937" s="284">
        <v>61.23</v>
      </c>
      <c r="E937" s="283"/>
      <c r="F937" s="283"/>
      <c r="G937" s="283" t="s">
        <v>891</v>
      </c>
      <c r="H937" s="285">
        <v>557</v>
      </c>
      <c r="I937" s="24">
        <v>103003</v>
      </c>
      <c r="J937" s="286">
        <v>61.23</v>
      </c>
      <c r="K937" s="285">
        <v>412</v>
      </c>
      <c r="L937" s="287">
        <v>16.224876201572968</v>
      </c>
      <c r="M937" s="288">
        <v>60.94</v>
      </c>
      <c r="N937" s="286">
        <v>3731.3562000000002</v>
      </c>
      <c r="O937" s="289" t="s">
        <v>890</v>
      </c>
      <c r="P937" s="288">
        <v>0</v>
      </c>
      <c r="Q937" s="290">
        <v>0</v>
      </c>
      <c r="R937" s="291" t="s">
        <v>891</v>
      </c>
      <c r="S937" s="283" t="s">
        <v>1679</v>
      </c>
      <c r="T937" s="44">
        <v>1</v>
      </c>
      <c r="U937" s="292">
        <v>55</v>
      </c>
      <c r="V937" s="293">
        <v>19</v>
      </c>
      <c r="W937" s="294" t="s">
        <v>891</v>
      </c>
      <c r="X937" s="295" t="s">
        <v>891</v>
      </c>
      <c r="Y937" s="296">
        <v>0</v>
      </c>
      <c r="Z937" s="296" t="s">
        <v>891</v>
      </c>
      <c r="AA937" s="295" t="s">
        <v>891</v>
      </c>
      <c r="AB937" s="296">
        <v>0</v>
      </c>
      <c r="AC937" s="296"/>
      <c r="AD937" s="297" t="s">
        <v>891</v>
      </c>
      <c r="AE937" s="298" t="s">
        <v>891</v>
      </c>
      <c r="AF937" s="288">
        <v>138</v>
      </c>
      <c r="AG937" s="291" t="s">
        <v>891</v>
      </c>
      <c r="AH937" s="291">
        <v>44096</v>
      </c>
      <c r="AI937" s="291">
        <v>44923</v>
      </c>
      <c r="AJ937" s="291" t="s">
        <v>891</v>
      </c>
      <c r="AK937" s="283"/>
    </row>
    <row r="938" spans="1:37" hidden="1" x14ac:dyDescent="0.3">
      <c r="A938" s="282">
        <v>140061</v>
      </c>
      <c r="B938" s="283" t="s">
        <v>2013</v>
      </c>
      <c r="C938" s="146" t="s">
        <v>273</v>
      </c>
      <c r="D938" s="284">
        <v>81.72</v>
      </c>
      <c r="E938" s="283"/>
      <c r="F938" s="283"/>
      <c r="G938" s="283" t="s">
        <v>891</v>
      </c>
      <c r="H938" s="285">
        <v>171</v>
      </c>
      <c r="I938" s="24">
        <v>103003</v>
      </c>
      <c r="J938" s="286">
        <v>81.72</v>
      </c>
      <c r="K938" s="285">
        <v>275</v>
      </c>
      <c r="L938" s="287">
        <v>7.4607329842931938</v>
      </c>
      <c r="M938" s="288">
        <v>141.56</v>
      </c>
      <c r="N938" s="286">
        <v>11568.2832</v>
      </c>
      <c r="O938" s="289" t="s">
        <v>890</v>
      </c>
      <c r="P938" s="288">
        <v>0</v>
      </c>
      <c r="Q938" s="290">
        <v>0</v>
      </c>
      <c r="R938" s="291" t="s">
        <v>891</v>
      </c>
      <c r="S938" s="283" t="s">
        <v>1679</v>
      </c>
      <c r="T938" s="44">
        <v>1</v>
      </c>
      <c r="U938" s="292">
        <v>55</v>
      </c>
      <c r="V938" s="293">
        <v>19</v>
      </c>
      <c r="W938" s="294">
        <v>2696</v>
      </c>
      <c r="X938" s="295">
        <v>2023</v>
      </c>
      <c r="Y938" s="296">
        <v>100</v>
      </c>
      <c r="Z938" s="296" t="s">
        <v>891</v>
      </c>
      <c r="AA938" s="295" t="s">
        <v>891</v>
      </c>
      <c r="AB938" s="296">
        <v>0</v>
      </c>
      <c r="AC938" s="296"/>
      <c r="AD938" s="297" t="s">
        <v>891</v>
      </c>
      <c r="AE938" s="298" t="s">
        <v>891</v>
      </c>
      <c r="AF938" s="288">
        <v>92</v>
      </c>
      <c r="AG938" s="291" t="s">
        <v>891</v>
      </c>
      <c r="AH938" s="291">
        <v>44096</v>
      </c>
      <c r="AI938" s="291">
        <v>44740</v>
      </c>
      <c r="AJ938" s="291" t="s">
        <v>891</v>
      </c>
      <c r="AK938" s="283"/>
    </row>
    <row r="939" spans="1:37" hidden="1" x14ac:dyDescent="0.3">
      <c r="A939" s="282">
        <v>140063</v>
      </c>
      <c r="B939" s="283" t="s">
        <v>2014</v>
      </c>
      <c r="C939" s="146" t="s">
        <v>273</v>
      </c>
      <c r="D939" s="284">
        <v>6.11</v>
      </c>
      <c r="E939" s="283"/>
      <c r="F939" s="283"/>
      <c r="G939" s="283" t="s">
        <v>891</v>
      </c>
      <c r="H939" s="285">
        <v>0</v>
      </c>
      <c r="I939" s="24">
        <v>103003</v>
      </c>
      <c r="J939" s="286">
        <v>6.11</v>
      </c>
      <c r="K939" s="285">
        <v>5416</v>
      </c>
      <c r="L939" s="287">
        <v>0</v>
      </c>
      <c r="M939" s="288">
        <v>6972.44</v>
      </c>
      <c r="N939" s="286">
        <v>42601.608399999997</v>
      </c>
      <c r="O939" s="289" t="s">
        <v>890</v>
      </c>
      <c r="P939" s="288">
        <v>0</v>
      </c>
      <c r="Q939" s="290">
        <v>0</v>
      </c>
      <c r="R939" s="291" t="s">
        <v>891</v>
      </c>
      <c r="S939" s="283" t="s">
        <v>1679</v>
      </c>
      <c r="T939" s="44">
        <v>1</v>
      </c>
      <c r="U939" s="292">
        <v>55</v>
      </c>
      <c r="V939" s="293">
        <v>19</v>
      </c>
      <c r="W939" s="294">
        <v>2375</v>
      </c>
      <c r="X939" s="295">
        <v>2023</v>
      </c>
      <c r="Y939" s="296">
        <v>4000</v>
      </c>
      <c r="Z939" s="296" t="s">
        <v>891</v>
      </c>
      <c r="AA939" s="295" t="s">
        <v>891</v>
      </c>
      <c r="AB939" s="296">
        <v>0</v>
      </c>
      <c r="AC939" s="296"/>
      <c r="AD939" s="297" t="s">
        <v>891</v>
      </c>
      <c r="AE939" s="298" t="s">
        <v>891</v>
      </c>
      <c r="AF939" s="288">
        <v>2438</v>
      </c>
      <c r="AG939" s="291">
        <v>44893</v>
      </c>
      <c r="AH939" s="291">
        <v>44096</v>
      </c>
      <c r="AI939" s="291">
        <v>44845</v>
      </c>
      <c r="AJ939" s="291" t="s">
        <v>891</v>
      </c>
      <c r="AK939" s="283"/>
    </row>
    <row r="940" spans="1:37" hidden="1" x14ac:dyDescent="0.3">
      <c r="A940" s="282">
        <v>140125</v>
      </c>
      <c r="B940" s="283" t="s">
        <v>2015</v>
      </c>
      <c r="C940" s="146" t="s">
        <v>273</v>
      </c>
      <c r="D940" s="284">
        <v>87.79</v>
      </c>
      <c r="E940" s="283"/>
      <c r="F940" s="283"/>
      <c r="G940" s="283" t="s">
        <v>891</v>
      </c>
      <c r="H940" s="285">
        <v>550</v>
      </c>
      <c r="I940" s="24">
        <v>103003</v>
      </c>
      <c r="J940" s="286">
        <v>87.79</v>
      </c>
      <c r="K940" s="285"/>
      <c r="L940" s="287">
        <v>0</v>
      </c>
      <c r="M940" s="288">
        <v>0</v>
      </c>
      <c r="N940" s="286">
        <v>0</v>
      </c>
      <c r="O940" s="289" t="s">
        <v>890</v>
      </c>
      <c r="P940" s="288">
        <v>0</v>
      </c>
      <c r="Q940" s="290">
        <v>0</v>
      </c>
      <c r="R940" s="291" t="s">
        <v>891</v>
      </c>
      <c r="S940" s="283" t="s">
        <v>1679</v>
      </c>
      <c r="T940" s="44">
        <v>1</v>
      </c>
      <c r="U940" s="292">
        <v>55</v>
      </c>
      <c r="V940" s="293">
        <v>19</v>
      </c>
      <c r="W940" s="294" t="s">
        <v>891</v>
      </c>
      <c r="X940" s="295" t="s">
        <v>891</v>
      </c>
      <c r="Y940" s="296">
        <v>0</v>
      </c>
      <c r="Z940" s="296" t="s">
        <v>891</v>
      </c>
      <c r="AA940" s="295" t="s">
        <v>891</v>
      </c>
      <c r="AB940" s="296">
        <v>0</v>
      </c>
      <c r="AC940" s="296"/>
      <c r="AD940" s="297" t="s">
        <v>891</v>
      </c>
      <c r="AE940" s="298" t="s">
        <v>891</v>
      </c>
      <c r="AF940" s="288">
        <v>0</v>
      </c>
      <c r="AG940" s="291">
        <v>44211</v>
      </c>
      <c r="AH940" s="291">
        <v>44109</v>
      </c>
      <c r="AI940" s="291">
        <v>44167</v>
      </c>
      <c r="AJ940" s="291" t="s">
        <v>891</v>
      </c>
      <c r="AK940" s="283"/>
    </row>
    <row r="941" spans="1:37" hidden="1" x14ac:dyDescent="0.3">
      <c r="A941" s="282">
        <v>140126</v>
      </c>
      <c r="B941" s="283" t="s">
        <v>2016</v>
      </c>
      <c r="C941" s="146" t="s">
        <v>273</v>
      </c>
      <c r="D941" s="284">
        <v>34.54</v>
      </c>
      <c r="E941" s="283"/>
      <c r="F941" s="283"/>
      <c r="G941" s="283" t="s">
        <v>891</v>
      </c>
      <c r="H941" s="285">
        <v>891</v>
      </c>
      <c r="I941" s="24">
        <v>103003</v>
      </c>
      <c r="J941" s="286">
        <v>34.54</v>
      </c>
      <c r="K941" s="285">
        <v>366</v>
      </c>
      <c r="L941" s="287">
        <v>29.213114754098363</v>
      </c>
      <c r="M941" s="288">
        <v>0</v>
      </c>
      <c r="N941" s="286">
        <v>0</v>
      </c>
      <c r="O941" s="289" t="s">
        <v>890</v>
      </c>
      <c r="P941" s="288">
        <v>0</v>
      </c>
      <c r="Q941" s="290">
        <v>0</v>
      </c>
      <c r="R941" s="291" t="s">
        <v>891</v>
      </c>
      <c r="S941" s="283" t="s">
        <v>1679</v>
      </c>
      <c r="T941" s="44">
        <v>1</v>
      </c>
      <c r="U941" s="292">
        <v>55</v>
      </c>
      <c r="V941" s="293">
        <v>19</v>
      </c>
      <c r="W941" s="294" t="s">
        <v>891</v>
      </c>
      <c r="X941" s="295" t="s">
        <v>891</v>
      </c>
      <c r="Y941" s="296">
        <v>0</v>
      </c>
      <c r="Z941" s="296" t="s">
        <v>891</v>
      </c>
      <c r="AA941" s="295" t="s">
        <v>891</v>
      </c>
      <c r="AB941" s="296">
        <v>0</v>
      </c>
      <c r="AC941" s="296"/>
      <c r="AD941" s="297" t="s">
        <v>891</v>
      </c>
      <c r="AE941" s="298" t="s">
        <v>891</v>
      </c>
      <c r="AF941" s="288">
        <v>122</v>
      </c>
      <c r="AG941" s="291">
        <v>44876</v>
      </c>
      <c r="AH941" s="291">
        <v>44109</v>
      </c>
      <c r="AI941" s="291">
        <v>44923</v>
      </c>
      <c r="AJ941" s="291" t="s">
        <v>891</v>
      </c>
      <c r="AK941" s="283"/>
    </row>
    <row r="942" spans="1:37" hidden="1" x14ac:dyDescent="0.3">
      <c r="A942" s="282">
        <v>140241</v>
      </c>
      <c r="B942" s="283" t="s">
        <v>2017</v>
      </c>
      <c r="C942" s="146" t="s">
        <v>273</v>
      </c>
      <c r="D942" s="284">
        <v>3.32</v>
      </c>
      <c r="E942" s="283"/>
      <c r="F942" s="283"/>
      <c r="G942" s="283" t="s">
        <v>891</v>
      </c>
      <c r="H942" s="285">
        <v>0</v>
      </c>
      <c r="I942" s="24">
        <v>103003</v>
      </c>
      <c r="J942" s="286">
        <v>3.32</v>
      </c>
      <c r="K942" s="285">
        <v>1638</v>
      </c>
      <c r="L942" s="287">
        <v>0</v>
      </c>
      <c r="M942" s="288">
        <v>2257.06</v>
      </c>
      <c r="N942" s="286">
        <v>7493.4391999999998</v>
      </c>
      <c r="O942" s="289" t="s">
        <v>890</v>
      </c>
      <c r="P942" s="288">
        <v>0</v>
      </c>
      <c r="Q942" s="290">
        <v>0</v>
      </c>
      <c r="R942" s="291" t="s">
        <v>891</v>
      </c>
      <c r="S942" s="283" t="s">
        <v>1679</v>
      </c>
      <c r="T942" s="44">
        <v>1</v>
      </c>
      <c r="U942" s="292">
        <v>55</v>
      </c>
      <c r="V942" s="293">
        <v>19</v>
      </c>
      <c r="W942" s="294">
        <v>10083</v>
      </c>
      <c r="X942" s="295">
        <v>2023</v>
      </c>
      <c r="Y942" s="296">
        <v>500</v>
      </c>
      <c r="Z942" s="296" t="s">
        <v>891</v>
      </c>
      <c r="AA942" s="295" t="s">
        <v>891</v>
      </c>
      <c r="AB942" s="296">
        <v>0</v>
      </c>
      <c r="AC942" s="296"/>
      <c r="AD942" s="297" t="s">
        <v>891</v>
      </c>
      <c r="AE942" s="298" t="s">
        <v>891</v>
      </c>
      <c r="AF942" s="288">
        <v>612</v>
      </c>
      <c r="AG942" s="291" t="s">
        <v>891</v>
      </c>
      <c r="AH942" s="291">
        <v>44132</v>
      </c>
      <c r="AI942" s="291">
        <v>44623</v>
      </c>
      <c r="AJ942" s="291" t="s">
        <v>891</v>
      </c>
      <c r="AK942" s="283"/>
    </row>
    <row r="943" spans="1:37" hidden="1" x14ac:dyDescent="0.3">
      <c r="A943" s="282">
        <v>140242</v>
      </c>
      <c r="B943" s="283" t="s">
        <v>2018</v>
      </c>
      <c r="C943" s="146" t="s">
        <v>273</v>
      </c>
      <c r="D943" s="284">
        <v>15.5</v>
      </c>
      <c r="E943" s="283"/>
      <c r="F943" s="283"/>
      <c r="G943" s="283" t="s">
        <v>891</v>
      </c>
      <c r="H943" s="285">
        <v>933</v>
      </c>
      <c r="I943" s="24">
        <v>103003</v>
      </c>
      <c r="J943" s="286">
        <v>15.5</v>
      </c>
      <c r="K943" s="285">
        <v>985</v>
      </c>
      <c r="L943" s="287">
        <v>11.366959064327485</v>
      </c>
      <c r="M943" s="288">
        <v>544.44000000000005</v>
      </c>
      <c r="N943" s="286">
        <v>8438.82</v>
      </c>
      <c r="O943" s="289" t="s">
        <v>890</v>
      </c>
      <c r="P943" s="288">
        <v>0</v>
      </c>
      <c r="Q943" s="290">
        <v>0</v>
      </c>
      <c r="R943" s="291" t="s">
        <v>891</v>
      </c>
      <c r="S943" s="283" t="s">
        <v>1679</v>
      </c>
      <c r="T943" s="44">
        <v>1</v>
      </c>
      <c r="U943" s="292">
        <v>55</v>
      </c>
      <c r="V943" s="293">
        <v>19</v>
      </c>
      <c r="W943" s="294" t="s">
        <v>891</v>
      </c>
      <c r="X943" s="295" t="s">
        <v>891</v>
      </c>
      <c r="Y943" s="296">
        <v>0</v>
      </c>
      <c r="Z943" s="296" t="s">
        <v>891</v>
      </c>
      <c r="AA943" s="295" t="s">
        <v>891</v>
      </c>
      <c r="AB943" s="296">
        <v>0</v>
      </c>
      <c r="AC943" s="296"/>
      <c r="AD943" s="297" t="s">
        <v>891</v>
      </c>
      <c r="AE943" s="298" t="s">
        <v>891</v>
      </c>
      <c r="AF943" s="288">
        <v>328</v>
      </c>
      <c r="AG943" s="291">
        <v>44876</v>
      </c>
      <c r="AH943" s="291">
        <v>44132</v>
      </c>
      <c r="AI943" s="291">
        <v>44845</v>
      </c>
      <c r="AJ943" s="291" t="s">
        <v>891</v>
      </c>
      <c r="AK943" s="283"/>
    </row>
    <row r="944" spans="1:37" hidden="1" x14ac:dyDescent="0.3">
      <c r="A944" s="282">
        <v>140283</v>
      </c>
      <c r="B944" s="283" t="s">
        <v>2019</v>
      </c>
      <c r="C944" s="146" t="s">
        <v>31</v>
      </c>
      <c r="D944" s="284">
        <v>155</v>
      </c>
      <c r="E944" s="283"/>
      <c r="F944" s="283"/>
      <c r="G944" s="283" t="s">
        <v>891</v>
      </c>
      <c r="H944" s="285">
        <v>0</v>
      </c>
      <c r="I944" s="24">
        <v>103003</v>
      </c>
      <c r="J944" s="286">
        <v>155</v>
      </c>
      <c r="K944" s="285">
        <v>39</v>
      </c>
      <c r="L944" s="287">
        <v>0</v>
      </c>
      <c r="M944" s="288">
        <v>54.44</v>
      </c>
      <c r="N944" s="286">
        <v>8438.2000000000007</v>
      </c>
      <c r="O944" s="289" t="s">
        <v>890</v>
      </c>
      <c r="P944" s="288">
        <v>0</v>
      </c>
      <c r="Q944" s="290">
        <v>0</v>
      </c>
      <c r="R944" s="291" t="s">
        <v>891</v>
      </c>
      <c r="S944" s="283" t="s">
        <v>1448</v>
      </c>
      <c r="T944" s="44">
        <v>1</v>
      </c>
      <c r="U944" s="292">
        <v>51</v>
      </c>
      <c r="V944" s="293">
        <v>36</v>
      </c>
      <c r="W944" s="294" t="s">
        <v>891</v>
      </c>
      <c r="X944" s="295" t="s">
        <v>891</v>
      </c>
      <c r="Y944" s="296">
        <v>0</v>
      </c>
      <c r="Z944" s="296">
        <v>10435</v>
      </c>
      <c r="AA944" s="295">
        <v>2023</v>
      </c>
      <c r="AB944" s="296">
        <v>10</v>
      </c>
      <c r="AC944" s="296">
        <v>10</v>
      </c>
      <c r="AD944" s="297" t="s">
        <v>2051</v>
      </c>
      <c r="AE944" s="298">
        <v>45197</v>
      </c>
      <c r="AF944" s="288">
        <v>14</v>
      </c>
      <c r="AG944" s="291">
        <v>44509</v>
      </c>
      <c r="AH944" s="291">
        <v>44155</v>
      </c>
      <c r="AI944" s="291">
        <v>45160</v>
      </c>
      <c r="AJ944" s="291" t="s">
        <v>891</v>
      </c>
      <c r="AK944" s="283"/>
    </row>
    <row r="945" spans="1:37" hidden="1" x14ac:dyDescent="0.3">
      <c r="A945" s="282">
        <v>140326</v>
      </c>
      <c r="B945" s="283" t="s">
        <v>2020</v>
      </c>
      <c r="C945" s="146" t="s">
        <v>291</v>
      </c>
      <c r="D945" s="284">
        <v>38.85</v>
      </c>
      <c r="E945" s="283"/>
      <c r="F945" s="283"/>
      <c r="G945" s="283" t="s">
        <v>891</v>
      </c>
      <c r="H945" s="285">
        <v>0</v>
      </c>
      <c r="I945" s="24">
        <v>103003</v>
      </c>
      <c r="J945" s="286">
        <v>38.85</v>
      </c>
      <c r="K945" s="285">
        <v>223</v>
      </c>
      <c r="L945" s="287">
        <v>0</v>
      </c>
      <c r="M945" s="288">
        <v>0</v>
      </c>
      <c r="N945" s="286">
        <v>0</v>
      </c>
      <c r="O945" s="289" t="s">
        <v>890</v>
      </c>
      <c r="P945" s="288">
        <v>0</v>
      </c>
      <c r="Q945" s="290">
        <v>0</v>
      </c>
      <c r="R945" s="291" t="s">
        <v>891</v>
      </c>
      <c r="S945" s="283" t="s">
        <v>1118</v>
      </c>
      <c r="T945" s="44">
        <v>1</v>
      </c>
      <c r="U945" s="292">
        <v>51</v>
      </c>
      <c r="V945" s="293">
        <v>33</v>
      </c>
      <c r="W945" s="294">
        <v>2223</v>
      </c>
      <c r="X945" s="295">
        <v>2023</v>
      </c>
      <c r="Y945" s="296">
        <v>1200</v>
      </c>
      <c r="Z945" s="296" t="s">
        <v>891</v>
      </c>
      <c r="AA945" s="295" t="s">
        <v>891</v>
      </c>
      <c r="AB945" s="296">
        <v>0</v>
      </c>
      <c r="AC945" s="296"/>
      <c r="AD945" s="297" t="s">
        <v>891</v>
      </c>
      <c r="AE945" s="298" t="s">
        <v>891</v>
      </c>
      <c r="AF945" s="288">
        <v>74</v>
      </c>
      <c r="AG945" s="291">
        <v>44547</v>
      </c>
      <c r="AH945" s="291">
        <v>44180</v>
      </c>
      <c r="AI945" s="291">
        <v>44911</v>
      </c>
      <c r="AJ945" s="291" t="s">
        <v>891</v>
      </c>
      <c r="AK945" s="283"/>
    </row>
    <row r="946" spans="1:37" hidden="1" x14ac:dyDescent="0.3">
      <c r="A946" s="282">
        <v>140666</v>
      </c>
      <c r="B946" s="283" t="s">
        <v>2021</v>
      </c>
      <c r="C946" s="146" t="s">
        <v>264</v>
      </c>
      <c r="D946" s="284">
        <v>66.680000000000007</v>
      </c>
      <c r="E946" s="283"/>
      <c r="F946" s="283"/>
      <c r="G946" s="283" t="s">
        <v>891</v>
      </c>
      <c r="H946" s="285">
        <v>18</v>
      </c>
      <c r="I946" s="24">
        <v>103003</v>
      </c>
      <c r="J946" s="286">
        <v>66.680000000000007</v>
      </c>
      <c r="K946" s="285">
        <v>117</v>
      </c>
      <c r="L946" s="287">
        <v>1.8</v>
      </c>
      <c r="M946" s="288">
        <v>132</v>
      </c>
      <c r="N946" s="286">
        <v>8801.76</v>
      </c>
      <c r="O946" s="289" t="s">
        <v>890</v>
      </c>
      <c r="P946" s="288">
        <v>0</v>
      </c>
      <c r="Q946" s="290">
        <v>0</v>
      </c>
      <c r="R946" s="291" t="s">
        <v>891</v>
      </c>
      <c r="S946" s="283" t="s">
        <v>1091</v>
      </c>
      <c r="T946" s="44">
        <v>1</v>
      </c>
      <c r="U946" s="292">
        <v>55</v>
      </c>
      <c r="V946" s="293">
        <v>49</v>
      </c>
      <c r="W946" s="294">
        <v>10083</v>
      </c>
      <c r="X946" s="295">
        <v>2023</v>
      </c>
      <c r="Y946" s="296">
        <v>30</v>
      </c>
      <c r="Z946" s="296" t="s">
        <v>891</v>
      </c>
      <c r="AA946" s="295" t="s">
        <v>891</v>
      </c>
      <c r="AB946" s="296">
        <v>0</v>
      </c>
      <c r="AC946" s="296"/>
      <c r="AD946" s="297" t="s">
        <v>891</v>
      </c>
      <c r="AE946" s="298" t="s">
        <v>891</v>
      </c>
      <c r="AF946" s="288">
        <v>40</v>
      </c>
      <c r="AG946" s="291">
        <v>44410</v>
      </c>
      <c r="AH946" s="291">
        <v>44243</v>
      </c>
      <c r="AI946" s="291">
        <v>44393</v>
      </c>
      <c r="AJ946" s="291" t="s">
        <v>891</v>
      </c>
      <c r="AK946" s="283"/>
    </row>
    <row r="947" spans="1:37" hidden="1" x14ac:dyDescent="0.3">
      <c r="A947" s="282">
        <v>140933</v>
      </c>
      <c r="B947" s="283" t="s">
        <v>2022</v>
      </c>
      <c r="C947" s="146" t="s">
        <v>264</v>
      </c>
      <c r="D947" s="284">
        <v>4.08</v>
      </c>
      <c r="E947" s="283"/>
      <c r="F947" s="283"/>
      <c r="G947" s="283" t="s">
        <v>891</v>
      </c>
      <c r="H947" s="285">
        <v>754</v>
      </c>
      <c r="I947" s="24">
        <v>103003</v>
      </c>
      <c r="J947" s="286">
        <v>4.08</v>
      </c>
      <c r="K947" s="285">
        <v>148</v>
      </c>
      <c r="L947" s="287">
        <v>61.151662611516628</v>
      </c>
      <c r="M947" s="288">
        <v>0</v>
      </c>
      <c r="N947" s="286">
        <v>0</v>
      </c>
      <c r="O947" s="289" t="s">
        <v>890</v>
      </c>
      <c r="P947" s="288">
        <v>0</v>
      </c>
      <c r="Q947" s="290">
        <v>0</v>
      </c>
      <c r="R947" s="291" t="s">
        <v>891</v>
      </c>
      <c r="S947" s="283" t="s">
        <v>1831</v>
      </c>
      <c r="T947" s="44">
        <v>1</v>
      </c>
      <c r="U947" s="292">
        <v>45</v>
      </c>
      <c r="V947" s="293">
        <v>16</v>
      </c>
      <c r="W947" s="294" t="s">
        <v>891</v>
      </c>
      <c r="X947" s="295" t="s">
        <v>891</v>
      </c>
      <c r="Y947" s="296">
        <v>0</v>
      </c>
      <c r="Z947" s="296" t="s">
        <v>891</v>
      </c>
      <c r="AA947" s="295" t="s">
        <v>891</v>
      </c>
      <c r="AB947" s="296">
        <v>0</v>
      </c>
      <c r="AC947" s="296"/>
      <c r="AD947" s="297" t="s">
        <v>891</v>
      </c>
      <c r="AE947" s="298" t="s">
        <v>891</v>
      </c>
      <c r="AF947" s="288">
        <v>50</v>
      </c>
      <c r="AG947" s="291">
        <v>45014</v>
      </c>
      <c r="AH947" s="291">
        <v>44294</v>
      </c>
      <c r="AI947" s="291">
        <v>45140</v>
      </c>
      <c r="AJ947" s="291" t="s">
        <v>891</v>
      </c>
      <c r="AK947" s="283"/>
    </row>
    <row r="948" spans="1:37" hidden="1" x14ac:dyDescent="0.3">
      <c r="A948" s="282">
        <v>141253</v>
      </c>
      <c r="B948" s="283" t="s">
        <v>2023</v>
      </c>
      <c r="C948" s="146" t="s">
        <v>302</v>
      </c>
      <c r="D948" s="284">
        <v>109.97</v>
      </c>
      <c r="E948" s="283"/>
      <c r="F948" s="283"/>
      <c r="G948" s="283" t="s">
        <v>891</v>
      </c>
      <c r="H948" s="285">
        <v>0</v>
      </c>
      <c r="I948" s="24">
        <v>103003</v>
      </c>
      <c r="J948" s="286">
        <v>109.97</v>
      </c>
      <c r="K948" s="285">
        <v>193</v>
      </c>
      <c r="L948" s="287">
        <v>0</v>
      </c>
      <c r="M948" s="288">
        <v>352.44</v>
      </c>
      <c r="N948" s="286">
        <v>38757.826800000003</v>
      </c>
      <c r="O948" s="289" t="s">
        <v>890</v>
      </c>
      <c r="P948" s="288">
        <v>0</v>
      </c>
      <c r="Q948" s="290">
        <v>0</v>
      </c>
      <c r="R948" s="291" t="s">
        <v>891</v>
      </c>
      <c r="S948" s="283" t="s">
        <v>1521</v>
      </c>
      <c r="T948" s="44">
        <v>1</v>
      </c>
      <c r="U948" s="292">
        <v>76</v>
      </c>
      <c r="V948" s="293">
        <v>13</v>
      </c>
      <c r="W948" s="294" t="s">
        <v>891</v>
      </c>
      <c r="X948" s="295" t="s">
        <v>891</v>
      </c>
      <c r="Y948" s="296">
        <v>0</v>
      </c>
      <c r="Z948" s="296" t="s">
        <v>891</v>
      </c>
      <c r="AA948" s="295" t="s">
        <v>891</v>
      </c>
      <c r="AB948" s="296">
        <v>0</v>
      </c>
      <c r="AC948" s="296"/>
      <c r="AD948" s="297" t="s">
        <v>891</v>
      </c>
      <c r="AE948" s="298" t="s">
        <v>891</v>
      </c>
      <c r="AF948" s="288">
        <v>78</v>
      </c>
      <c r="AG948" s="291">
        <v>44613</v>
      </c>
      <c r="AH948" s="291">
        <v>44355</v>
      </c>
      <c r="AI948" s="291">
        <v>44586</v>
      </c>
      <c r="AJ948" s="291" t="s">
        <v>891</v>
      </c>
      <c r="AK948" s="283"/>
    </row>
    <row r="949" spans="1:37" hidden="1" x14ac:dyDescent="0.3">
      <c r="A949" s="282">
        <v>141265</v>
      </c>
      <c r="B949" s="283" t="s">
        <v>2024</v>
      </c>
      <c r="C949" s="146" t="s">
        <v>302</v>
      </c>
      <c r="D949" s="284">
        <v>75.5</v>
      </c>
      <c r="E949" s="283"/>
      <c r="F949" s="283"/>
      <c r="G949" s="283" t="s">
        <v>891</v>
      </c>
      <c r="H949" s="285">
        <v>82</v>
      </c>
      <c r="I949" s="24">
        <v>103003</v>
      </c>
      <c r="J949" s="286">
        <v>71.779300000000006</v>
      </c>
      <c r="K949" s="285">
        <v>81</v>
      </c>
      <c r="L949" s="287">
        <v>10.148514851485148</v>
      </c>
      <c r="M949" s="288">
        <v>43.44</v>
      </c>
      <c r="N949" s="286">
        <v>3279.72</v>
      </c>
      <c r="O949" s="289" t="s">
        <v>890</v>
      </c>
      <c r="P949" s="288">
        <v>0</v>
      </c>
      <c r="Q949" s="290">
        <v>0</v>
      </c>
      <c r="R949" s="291" t="s">
        <v>891</v>
      </c>
      <c r="S949" s="283" t="s">
        <v>2025</v>
      </c>
      <c r="T949" s="44">
        <v>1</v>
      </c>
      <c r="U949" s="292">
        <v>76</v>
      </c>
      <c r="V949" s="293">
        <v>3</v>
      </c>
      <c r="W949" s="294">
        <v>2973</v>
      </c>
      <c r="X949" s="295">
        <v>2023</v>
      </c>
      <c r="Y949" s="296">
        <v>20</v>
      </c>
      <c r="Z949" s="296" t="s">
        <v>891</v>
      </c>
      <c r="AA949" s="295" t="s">
        <v>891</v>
      </c>
      <c r="AB949" s="296">
        <v>0</v>
      </c>
      <c r="AC949" s="296"/>
      <c r="AD949" s="297" t="s">
        <v>891</v>
      </c>
      <c r="AE949" s="298" t="s">
        <v>891</v>
      </c>
      <c r="AF949" s="288">
        <v>32</v>
      </c>
      <c r="AG949" s="291">
        <v>44784</v>
      </c>
      <c r="AH949" s="291">
        <v>44355</v>
      </c>
      <c r="AI949" s="291">
        <v>44586</v>
      </c>
      <c r="AJ949" s="291" t="s">
        <v>891</v>
      </c>
      <c r="AK949" s="283"/>
    </row>
    <row r="950" spans="1:37" hidden="1" x14ac:dyDescent="0.3">
      <c r="A950" s="282">
        <v>141266</v>
      </c>
      <c r="B950" s="283" t="s">
        <v>2026</v>
      </c>
      <c r="C950" s="146" t="s">
        <v>302</v>
      </c>
      <c r="D950" s="284">
        <v>84.66</v>
      </c>
      <c r="E950" s="283"/>
      <c r="F950" s="283"/>
      <c r="G950" s="283" t="s">
        <v>891</v>
      </c>
      <c r="H950" s="285">
        <v>131</v>
      </c>
      <c r="I950" s="24">
        <v>103003</v>
      </c>
      <c r="J950" s="286">
        <v>77.599999999999994</v>
      </c>
      <c r="K950" s="285">
        <v>48</v>
      </c>
      <c r="L950" s="287">
        <v>30.254041570438797</v>
      </c>
      <c r="M950" s="288">
        <v>0</v>
      </c>
      <c r="N950" s="286">
        <v>0</v>
      </c>
      <c r="O950" s="289" t="s">
        <v>890</v>
      </c>
      <c r="P950" s="288">
        <v>0</v>
      </c>
      <c r="Q950" s="290">
        <v>0</v>
      </c>
      <c r="R950" s="291" t="s">
        <v>891</v>
      </c>
      <c r="S950" s="283" t="s">
        <v>2025</v>
      </c>
      <c r="T950" s="44">
        <v>1</v>
      </c>
      <c r="U950" s="292">
        <v>76</v>
      </c>
      <c r="V950" s="293">
        <v>3</v>
      </c>
      <c r="W950" s="294" t="s">
        <v>891</v>
      </c>
      <c r="X950" s="295" t="s">
        <v>891</v>
      </c>
      <c r="Y950" s="296">
        <v>0</v>
      </c>
      <c r="Z950" s="296" t="s">
        <v>891</v>
      </c>
      <c r="AA950" s="295" t="s">
        <v>891</v>
      </c>
      <c r="AB950" s="296">
        <v>0</v>
      </c>
      <c r="AC950" s="296"/>
      <c r="AD950" s="297" t="s">
        <v>891</v>
      </c>
      <c r="AE950" s="298" t="s">
        <v>891</v>
      </c>
      <c r="AF950" s="288">
        <v>18</v>
      </c>
      <c r="AG950" s="291">
        <v>44635</v>
      </c>
      <c r="AH950" s="291">
        <v>44355</v>
      </c>
      <c r="AI950" s="291">
        <v>44586</v>
      </c>
      <c r="AJ950" s="291" t="s">
        <v>891</v>
      </c>
      <c r="AK950" s="283"/>
    </row>
    <row r="951" spans="1:37" hidden="1" x14ac:dyDescent="0.3">
      <c r="A951" s="282">
        <v>141268</v>
      </c>
      <c r="B951" s="283" t="s">
        <v>2027</v>
      </c>
      <c r="C951" s="146" t="s">
        <v>302</v>
      </c>
      <c r="D951" s="284">
        <v>116.83</v>
      </c>
      <c r="E951" s="283"/>
      <c r="F951" s="283"/>
      <c r="G951" s="283" t="s">
        <v>891</v>
      </c>
      <c r="H951" s="285">
        <v>408</v>
      </c>
      <c r="I951" s="24">
        <v>103003</v>
      </c>
      <c r="J951" s="286">
        <v>116.83</v>
      </c>
      <c r="K951" s="285">
        <v>615</v>
      </c>
      <c r="L951" s="287">
        <v>5.48903538275259</v>
      </c>
      <c r="M951" s="288">
        <v>929.94</v>
      </c>
      <c r="N951" s="286">
        <v>108644.89019999999</v>
      </c>
      <c r="O951" s="289" t="s">
        <v>890</v>
      </c>
      <c r="P951" s="288">
        <v>0</v>
      </c>
      <c r="Q951" s="290">
        <v>0</v>
      </c>
      <c r="R951" s="291" t="s">
        <v>891</v>
      </c>
      <c r="S951" s="283" t="s">
        <v>2025</v>
      </c>
      <c r="T951" s="44">
        <v>1</v>
      </c>
      <c r="U951" s="292">
        <v>76</v>
      </c>
      <c r="V951" s="293">
        <v>3</v>
      </c>
      <c r="W951" s="294" t="s">
        <v>891</v>
      </c>
      <c r="X951" s="295" t="s">
        <v>891</v>
      </c>
      <c r="Y951" s="296">
        <v>0</v>
      </c>
      <c r="Z951" s="296" t="s">
        <v>891</v>
      </c>
      <c r="AA951" s="295" t="s">
        <v>891</v>
      </c>
      <c r="AB951" s="296">
        <v>0</v>
      </c>
      <c r="AC951" s="296"/>
      <c r="AD951" s="297" t="s">
        <v>891</v>
      </c>
      <c r="AE951" s="298" t="s">
        <v>891</v>
      </c>
      <c r="AF951" s="288">
        <v>298</v>
      </c>
      <c r="AG951" s="291">
        <v>44628</v>
      </c>
      <c r="AH951" s="291">
        <v>44355</v>
      </c>
      <c r="AI951" s="291">
        <v>44915</v>
      </c>
      <c r="AJ951" s="291" t="s">
        <v>891</v>
      </c>
      <c r="AK951" s="283"/>
    </row>
    <row r="952" spans="1:37" hidden="1" x14ac:dyDescent="0.3">
      <c r="A952" s="282">
        <v>141270</v>
      </c>
      <c r="B952" s="283" t="s">
        <v>2028</v>
      </c>
      <c r="C952" s="146" t="s">
        <v>302</v>
      </c>
      <c r="D952" s="284">
        <v>88.73</v>
      </c>
      <c r="E952" s="283"/>
      <c r="F952" s="283"/>
      <c r="G952" s="283" t="s">
        <v>891</v>
      </c>
      <c r="H952" s="285">
        <v>0</v>
      </c>
      <c r="I952" s="24">
        <v>103003</v>
      </c>
      <c r="J952" s="286">
        <v>88.73</v>
      </c>
      <c r="K952" s="285">
        <v>40</v>
      </c>
      <c r="L952" s="287">
        <v>0</v>
      </c>
      <c r="M952" s="288">
        <v>63</v>
      </c>
      <c r="N952" s="286">
        <v>5589.99</v>
      </c>
      <c r="O952" s="289" t="s">
        <v>890</v>
      </c>
      <c r="P952" s="288">
        <v>0</v>
      </c>
      <c r="Q952" s="290">
        <v>0</v>
      </c>
      <c r="R952" s="291" t="s">
        <v>891</v>
      </c>
      <c r="S952" s="283" t="s">
        <v>1076</v>
      </c>
      <c r="T952" s="44">
        <v>1</v>
      </c>
      <c r="U952" s="292">
        <v>76</v>
      </c>
      <c r="V952" s="293">
        <v>5</v>
      </c>
      <c r="W952" s="294" t="s">
        <v>891</v>
      </c>
      <c r="X952" s="295" t="s">
        <v>891</v>
      </c>
      <c r="Y952" s="296">
        <v>0</v>
      </c>
      <c r="Z952" s="296" t="s">
        <v>891</v>
      </c>
      <c r="AA952" s="295" t="s">
        <v>891</v>
      </c>
      <c r="AB952" s="296">
        <v>0</v>
      </c>
      <c r="AC952" s="296"/>
      <c r="AD952" s="297" t="s">
        <v>891</v>
      </c>
      <c r="AE952" s="298" t="s">
        <v>891</v>
      </c>
      <c r="AF952" s="288">
        <v>14</v>
      </c>
      <c r="AG952" s="291">
        <v>44889</v>
      </c>
      <c r="AH952" s="291">
        <v>44355</v>
      </c>
      <c r="AI952" s="291">
        <v>45117</v>
      </c>
      <c r="AJ952" s="291" t="s">
        <v>891</v>
      </c>
      <c r="AK952" s="283"/>
    </row>
    <row r="953" spans="1:37" hidden="1" x14ac:dyDescent="0.3">
      <c r="A953" s="282">
        <v>141418</v>
      </c>
      <c r="B953" s="283" t="s">
        <v>2029</v>
      </c>
      <c r="C953" s="146" t="s">
        <v>264</v>
      </c>
      <c r="D953" s="284">
        <v>31.07</v>
      </c>
      <c r="E953" s="283"/>
      <c r="F953" s="283"/>
      <c r="G953" s="283" t="s">
        <v>891</v>
      </c>
      <c r="H953" s="285">
        <v>874</v>
      </c>
      <c r="I953" s="24">
        <v>103003</v>
      </c>
      <c r="J953" s="286">
        <v>31.07</v>
      </c>
      <c r="K953" s="285">
        <v>398</v>
      </c>
      <c r="L953" s="287">
        <v>10.104046242774565</v>
      </c>
      <c r="M953" s="288">
        <v>583</v>
      </c>
      <c r="N953" s="286">
        <v>18113.810000000001</v>
      </c>
      <c r="O953" s="289" t="s">
        <v>890</v>
      </c>
      <c r="P953" s="288">
        <v>0</v>
      </c>
      <c r="Q953" s="290">
        <v>0</v>
      </c>
      <c r="R953" s="291" t="s">
        <v>891</v>
      </c>
      <c r="S953" s="283" t="s">
        <v>970</v>
      </c>
      <c r="T953" s="44">
        <v>1</v>
      </c>
      <c r="U953" s="292">
        <v>76</v>
      </c>
      <c r="V953" s="293">
        <v>11</v>
      </c>
      <c r="W953" s="294">
        <v>2786</v>
      </c>
      <c r="X953" s="295">
        <v>2023</v>
      </c>
      <c r="Y953" s="296">
        <v>100</v>
      </c>
      <c r="Z953" s="296" t="s">
        <v>891</v>
      </c>
      <c r="AA953" s="295" t="s">
        <v>891</v>
      </c>
      <c r="AB953" s="296">
        <v>0</v>
      </c>
      <c r="AC953" s="296"/>
      <c r="AD953" s="297" t="s">
        <v>891</v>
      </c>
      <c r="AE953" s="298" t="s">
        <v>891</v>
      </c>
      <c r="AF953" s="288">
        <v>346</v>
      </c>
      <c r="AG953" s="291">
        <v>44924</v>
      </c>
      <c r="AH953" s="291">
        <v>44362</v>
      </c>
      <c r="AI953" s="291">
        <v>45119</v>
      </c>
      <c r="AJ953" s="291" t="s">
        <v>891</v>
      </c>
      <c r="AK953" s="283"/>
    </row>
    <row r="954" spans="1:37" hidden="1" x14ac:dyDescent="0.3">
      <c r="A954" s="282">
        <v>141429</v>
      </c>
      <c r="B954" s="283" t="s">
        <v>2030</v>
      </c>
      <c r="C954" s="146" t="s">
        <v>31</v>
      </c>
      <c r="D954" s="284">
        <v>22.6</v>
      </c>
      <c r="E954" s="283"/>
      <c r="F954" s="283"/>
      <c r="G954" s="283" t="s">
        <v>891</v>
      </c>
      <c r="H954" s="285">
        <v>697</v>
      </c>
      <c r="I954" s="24">
        <v>103003</v>
      </c>
      <c r="J954" s="286">
        <v>22.6</v>
      </c>
      <c r="K954" s="285">
        <v>280</v>
      </c>
      <c r="L954" s="287">
        <v>14.445595854922281</v>
      </c>
      <c r="M954" s="288">
        <v>171.5</v>
      </c>
      <c r="N954" s="286">
        <v>3875.9</v>
      </c>
      <c r="O954" s="289" t="s">
        <v>890</v>
      </c>
      <c r="P954" s="288">
        <v>0</v>
      </c>
      <c r="Q954" s="290">
        <v>0</v>
      </c>
      <c r="R954" s="291" t="s">
        <v>891</v>
      </c>
      <c r="S954" s="283" t="s">
        <v>1021</v>
      </c>
      <c r="T954" s="44">
        <v>1</v>
      </c>
      <c r="U954" s="292">
        <v>61</v>
      </c>
      <c r="V954" s="293">
        <v>14</v>
      </c>
      <c r="W954" s="294" t="s">
        <v>891</v>
      </c>
      <c r="X954" s="295" t="s">
        <v>891</v>
      </c>
      <c r="Y954" s="296">
        <v>0</v>
      </c>
      <c r="Z954" s="296" t="s">
        <v>891</v>
      </c>
      <c r="AA954" s="295" t="s">
        <v>891</v>
      </c>
      <c r="AB954" s="296">
        <v>0</v>
      </c>
      <c r="AC954" s="296"/>
      <c r="AD954" s="297" t="s">
        <v>891</v>
      </c>
      <c r="AE954" s="298" t="s">
        <v>891</v>
      </c>
      <c r="AF954" s="288">
        <v>194</v>
      </c>
      <c r="AG954" s="291">
        <v>44609</v>
      </c>
      <c r="AH954" s="291">
        <v>44362</v>
      </c>
      <c r="AI954" s="291">
        <v>44607</v>
      </c>
      <c r="AJ954" s="291" t="s">
        <v>891</v>
      </c>
      <c r="AK954" s="283"/>
    </row>
    <row r="955" spans="1:37" hidden="1" x14ac:dyDescent="0.3">
      <c r="A955" s="282">
        <v>141430</v>
      </c>
      <c r="B955" s="283" t="s">
        <v>2031</v>
      </c>
      <c r="C955" s="146" t="s">
        <v>848</v>
      </c>
      <c r="D955" s="284">
        <v>293.3</v>
      </c>
      <c r="E955" s="283"/>
      <c r="F955" s="283"/>
      <c r="G955" s="283" t="s">
        <v>891</v>
      </c>
      <c r="H955" s="285">
        <v>70</v>
      </c>
      <c r="I955" s="24">
        <v>103003</v>
      </c>
      <c r="J955" s="286">
        <v>293.3</v>
      </c>
      <c r="K955" s="285">
        <v>96</v>
      </c>
      <c r="L955" s="287">
        <v>8.31353919239905</v>
      </c>
      <c r="M955" s="288">
        <v>81.56</v>
      </c>
      <c r="N955" s="286">
        <v>23921.547999999999</v>
      </c>
      <c r="O955" s="289" t="s">
        <v>890</v>
      </c>
      <c r="P955" s="288">
        <v>0</v>
      </c>
      <c r="Q955" s="290">
        <v>0</v>
      </c>
      <c r="R955" s="291" t="s">
        <v>891</v>
      </c>
      <c r="S955" s="283" t="s">
        <v>1306</v>
      </c>
      <c r="T955" s="44">
        <v>1</v>
      </c>
      <c r="U955" s="292">
        <v>61</v>
      </c>
      <c r="V955" s="293">
        <v>16</v>
      </c>
      <c r="W955" s="294" t="s">
        <v>891</v>
      </c>
      <c r="X955" s="295" t="s">
        <v>891</v>
      </c>
      <c r="Y955" s="296">
        <v>0</v>
      </c>
      <c r="Z955" s="296" t="s">
        <v>891</v>
      </c>
      <c r="AA955" s="295" t="s">
        <v>891</v>
      </c>
      <c r="AB955" s="296">
        <v>0</v>
      </c>
      <c r="AC955" s="296"/>
      <c r="AD955" s="297" t="s">
        <v>891</v>
      </c>
      <c r="AE955" s="298" t="s">
        <v>891</v>
      </c>
      <c r="AF955" s="288">
        <v>34</v>
      </c>
      <c r="AG955" s="291">
        <v>44641</v>
      </c>
      <c r="AH955" s="291">
        <v>44362</v>
      </c>
      <c r="AI955" s="291">
        <v>44615</v>
      </c>
      <c r="AJ955" s="291" t="s">
        <v>891</v>
      </c>
      <c r="AK955" s="283"/>
    </row>
    <row r="956" spans="1:37" hidden="1" x14ac:dyDescent="0.3">
      <c r="A956" s="282">
        <v>141608</v>
      </c>
      <c r="B956" s="283" t="s">
        <v>2032</v>
      </c>
      <c r="C956" s="146" t="s">
        <v>288</v>
      </c>
      <c r="D956" s="284">
        <v>303</v>
      </c>
      <c r="E956" s="283"/>
      <c r="F956" s="283"/>
      <c r="G956" s="283" t="s">
        <v>891</v>
      </c>
      <c r="H956" s="285">
        <v>59</v>
      </c>
      <c r="I956" s="24">
        <v>103003</v>
      </c>
      <c r="J956" s="286">
        <v>303</v>
      </c>
      <c r="K956" s="285">
        <v>29</v>
      </c>
      <c r="L956" s="287">
        <v>24.380165289256201</v>
      </c>
      <c r="M956" s="288">
        <v>0</v>
      </c>
      <c r="N956" s="286">
        <v>0</v>
      </c>
      <c r="O956" s="289" t="s">
        <v>890</v>
      </c>
      <c r="P956" s="288">
        <v>0</v>
      </c>
      <c r="Q956" s="290">
        <v>0</v>
      </c>
      <c r="R956" s="291" t="s">
        <v>891</v>
      </c>
      <c r="S956" s="283" t="s">
        <v>1396</v>
      </c>
      <c r="T956" s="44">
        <v>1</v>
      </c>
      <c r="U956" s="292">
        <v>76</v>
      </c>
      <c r="V956" s="293">
        <v>9</v>
      </c>
      <c r="W956" s="294" t="s">
        <v>891</v>
      </c>
      <c r="X956" s="295" t="s">
        <v>891</v>
      </c>
      <c r="Y956" s="296">
        <v>0</v>
      </c>
      <c r="Z956" s="296" t="s">
        <v>891</v>
      </c>
      <c r="AA956" s="295" t="s">
        <v>891</v>
      </c>
      <c r="AB956" s="296">
        <v>0</v>
      </c>
      <c r="AC956" s="296"/>
      <c r="AD956" s="297" t="s">
        <v>891</v>
      </c>
      <c r="AE956" s="298" t="s">
        <v>891</v>
      </c>
      <c r="AF956" s="288">
        <v>10</v>
      </c>
      <c r="AG956" s="291">
        <v>44799</v>
      </c>
      <c r="AH956" s="291">
        <v>44371</v>
      </c>
      <c r="AI956" s="291">
        <v>44915</v>
      </c>
      <c r="AJ956" s="291" t="s">
        <v>891</v>
      </c>
      <c r="AK956" s="283"/>
    </row>
    <row r="957" spans="1:37" hidden="1" x14ac:dyDescent="0.3">
      <c r="A957" s="282">
        <v>141615</v>
      </c>
      <c r="B957" s="283" t="s">
        <v>2033</v>
      </c>
      <c r="C957" s="146" t="s">
        <v>288</v>
      </c>
      <c r="D957" s="284">
        <v>248.96</v>
      </c>
      <c r="E957" s="283"/>
      <c r="F957" s="283"/>
      <c r="G957" s="283" t="s">
        <v>891</v>
      </c>
      <c r="H957" s="285">
        <v>65</v>
      </c>
      <c r="I957" s="24">
        <v>103003</v>
      </c>
      <c r="J957" s="286">
        <v>248.96</v>
      </c>
      <c r="K957" s="285">
        <v>33</v>
      </c>
      <c r="L957" s="287">
        <v>18.571428571428573</v>
      </c>
      <c r="M957" s="288">
        <v>0</v>
      </c>
      <c r="N957" s="286">
        <v>0</v>
      </c>
      <c r="O957" s="289" t="s">
        <v>890</v>
      </c>
      <c r="P957" s="288">
        <v>0</v>
      </c>
      <c r="Q957" s="290">
        <v>0</v>
      </c>
      <c r="R957" s="291" t="s">
        <v>891</v>
      </c>
      <c r="S957" s="283" t="s">
        <v>980</v>
      </c>
      <c r="T957" s="44">
        <v>1</v>
      </c>
      <c r="U957" s="292">
        <v>76</v>
      </c>
      <c r="V957" s="293">
        <v>10</v>
      </c>
      <c r="W957" s="294" t="s">
        <v>891</v>
      </c>
      <c r="X957" s="295" t="s">
        <v>891</v>
      </c>
      <c r="Y957" s="296">
        <v>0</v>
      </c>
      <c r="Z957" s="296" t="s">
        <v>891</v>
      </c>
      <c r="AA957" s="295" t="s">
        <v>891</v>
      </c>
      <c r="AB957" s="296">
        <v>0</v>
      </c>
      <c r="AC957" s="296"/>
      <c r="AD957" s="297" t="s">
        <v>891</v>
      </c>
      <c r="AE957" s="298" t="s">
        <v>891</v>
      </c>
      <c r="AF957" s="288">
        <v>14</v>
      </c>
      <c r="AG957" s="291">
        <v>44838</v>
      </c>
      <c r="AH957" s="291">
        <v>44371</v>
      </c>
      <c r="AI957" s="291">
        <v>44915</v>
      </c>
      <c r="AJ957" s="291" t="s">
        <v>891</v>
      </c>
      <c r="AK957" s="283"/>
    </row>
    <row r="958" spans="1:37" hidden="1" x14ac:dyDescent="0.3">
      <c r="A958" s="282">
        <v>141679</v>
      </c>
      <c r="B958" s="283" t="s">
        <v>2034</v>
      </c>
      <c r="C958" s="146" t="s">
        <v>302</v>
      </c>
      <c r="D958" s="284">
        <v>85</v>
      </c>
      <c r="E958" s="283"/>
      <c r="F958" s="283"/>
      <c r="G958" s="283" t="s">
        <v>891</v>
      </c>
      <c r="H958" s="285">
        <v>147</v>
      </c>
      <c r="I958" s="24">
        <v>103003</v>
      </c>
      <c r="J958" s="286">
        <v>80.930229999999995</v>
      </c>
      <c r="K958" s="285">
        <v>45</v>
      </c>
      <c r="L958" s="287">
        <v>28</v>
      </c>
      <c r="M958" s="288">
        <v>0</v>
      </c>
      <c r="N958" s="286">
        <v>0</v>
      </c>
      <c r="O958" s="289" t="s">
        <v>890</v>
      </c>
      <c r="P958" s="288">
        <v>0</v>
      </c>
      <c r="Q958" s="290">
        <v>0</v>
      </c>
      <c r="R958" s="291" t="s">
        <v>891</v>
      </c>
      <c r="S958" s="283" t="s">
        <v>2025</v>
      </c>
      <c r="T958" s="44">
        <v>1</v>
      </c>
      <c r="U958" s="292">
        <v>76</v>
      </c>
      <c r="V958" s="293">
        <v>3</v>
      </c>
      <c r="W958" s="294" t="s">
        <v>891</v>
      </c>
      <c r="X958" s="295" t="s">
        <v>891</v>
      </c>
      <c r="Y958" s="296">
        <v>0</v>
      </c>
      <c r="Z958" s="296" t="s">
        <v>891</v>
      </c>
      <c r="AA958" s="295" t="s">
        <v>891</v>
      </c>
      <c r="AB958" s="296">
        <v>0</v>
      </c>
      <c r="AC958" s="296"/>
      <c r="AD958" s="297" t="s">
        <v>891</v>
      </c>
      <c r="AE958" s="298" t="s">
        <v>891</v>
      </c>
      <c r="AF958" s="288">
        <v>22</v>
      </c>
      <c r="AG958" s="291">
        <v>44652</v>
      </c>
      <c r="AH958" s="291">
        <v>44375</v>
      </c>
      <c r="AI958" s="291">
        <v>44586</v>
      </c>
      <c r="AJ958" s="291" t="s">
        <v>891</v>
      </c>
      <c r="AK958" s="283"/>
    </row>
    <row r="959" spans="1:37" hidden="1" x14ac:dyDescent="0.3">
      <c r="A959" s="282">
        <v>141680</v>
      </c>
      <c r="B959" s="283" t="s">
        <v>2035</v>
      </c>
      <c r="C959" s="146" t="s">
        <v>302</v>
      </c>
      <c r="D959" s="284">
        <v>68.59</v>
      </c>
      <c r="E959" s="283"/>
      <c r="F959" s="283"/>
      <c r="G959" s="283" t="s">
        <v>891</v>
      </c>
      <c r="H959" s="285">
        <v>498</v>
      </c>
      <c r="I959" s="24">
        <v>103003</v>
      </c>
      <c r="J959" s="286">
        <v>68.59</v>
      </c>
      <c r="K959" s="285">
        <v>581</v>
      </c>
      <c r="L959" s="287">
        <v>3.4325889164598844</v>
      </c>
      <c r="M959" s="288">
        <v>2113.44</v>
      </c>
      <c r="N959" s="286">
        <v>144960.84959999999</v>
      </c>
      <c r="O959" s="289" t="s">
        <v>890</v>
      </c>
      <c r="P959" s="288">
        <v>0</v>
      </c>
      <c r="Q959" s="290">
        <v>0</v>
      </c>
      <c r="R959" s="291" t="s">
        <v>891</v>
      </c>
      <c r="S959" s="283" t="s">
        <v>2025</v>
      </c>
      <c r="T959" s="44">
        <v>1</v>
      </c>
      <c r="U959" s="292">
        <v>76</v>
      </c>
      <c r="V959" s="293">
        <v>3</v>
      </c>
      <c r="W959" s="294" t="s">
        <v>891</v>
      </c>
      <c r="X959" s="295" t="s">
        <v>891</v>
      </c>
      <c r="Y959" s="296">
        <v>0</v>
      </c>
      <c r="Z959" s="296" t="s">
        <v>891</v>
      </c>
      <c r="AA959" s="295" t="s">
        <v>891</v>
      </c>
      <c r="AB959" s="296">
        <v>0</v>
      </c>
      <c r="AC959" s="296"/>
      <c r="AD959" s="297" t="s">
        <v>891</v>
      </c>
      <c r="AE959" s="298" t="s">
        <v>891</v>
      </c>
      <c r="AF959" s="288">
        <v>580</v>
      </c>
      <c r="AG959" s="291">
        <v>44784</v>
      </c>
      <c r="AH959" s="291">
        <v>44375</v>
      </c>
      <c r="AI959" s="291">
        <v>44755</v>
      </c>
      <c r="AJ959" s="291" t="s">
        <v>891</v>
      </c>
      <c r="AK959" s="283"/>
    </row>
    <row r="960" spans="1:37" hidden="1" x14ac:dyDescent="0.3">
      <c r="A960" s="282">
        <v>141681</v>
      </c>
      <c r="B960" s="283" t="s">
        <v>2036</v>
      </c>
      <c r="C960" s="146" t="s">
        <v>302</v>
      </c>
      <c r="D960" s="284">
        <v>75</v>
      </c>
      <c r="E960" s="283"/>
      <c r="F960" s="283"/>
      <c r="G960" s="283" t="s">
        <v>891</v>
      </c>
      <c r="H960" s="285">
        <v>113</v>
      </c>
      <c r="I960" s="24">
        <v>103003</v>
      </c>
      <c r="J960" s="286">
        <v>88.772729999999996</v>
      </c>
      <c r="K960" s="285">
        <v>26</v>
      </c>
      <c r="L960" s="287">
        <v>48.497854077253216</v>
      </c>
      <c r="M960" s="288">
        <v>0</v>
      </c>
      <c r="N960" s="286">
        <v>0</v>
      </c>
      <c r="O960" s="289" t="s">
        <v>890</v>
      </c>
      <c r="P960" s="288">
        <v>0</v>
      </c>
      <c r="Q960" s="290">
        <v>0</v>
      </c>
      <c r="R960" s="291" t="s">
        <v>891</v>
      </c>
      <c r="S960" s="283" t="s">
        <v>2025</v>
      </c>
      <c r="T960" s="44">
        <v>1</v>
      </c>
      <c r="U960" s="292">
        <v>76</v>
      </c>
      <c r="V960" s="293">
        <v>3</v>
      </c>
      <c r="W960" s="294" t="s">
        <v>891</v>
      </c>
      <c r="X960" s="295" t="s">
        <v>891</v>
      </c>
      <c r="Y960" s="296">
        <v>0</v>
      </c>
      <c r="Z960" s="296" t="s">
        <v>891</v>
      </c>
      <c r="AA960" s="295" t="s">
        <v>891</v>
      </c>
      <c r="AB960" s="296">
        <v>0</v>
      </c>
      <c r="AC960" s="296"/>
      <c r="AD960" s="297" t="s">
        <v>891</v>
      </c>
      <c r="AE960" s="298" t="s">
        <v>891</v>
      </c>
      <c r="AF960" s="288">
        <v>10</v>
      </c>
      <c r="AG960" s="291">
        <v>44676</v>
      </c>
      <c r="AH960" s="291">
        <v>44375</v>
      </c>
      <c r="AI960" s="291">
        <v>44586</v>
      </c>
      <c r="AJ960" s="291" t="s">
        <v>891</v>
      </c>
      <c r="AK960" s="283"/>
    </row>
    <row r="961" spans="1:37" hidden="1" x14ac:dyDescent="0.3">
      <c r="A961" s="282">
        <v>141786</v>
      </c>
      <c r="B961" s="283" t="s">
        <v>2037</v>
      </c>
      <c r="C961" s="146" t="s">
        <v>288</v>
      </c>
      <c r="D961" s="284">
        <v>535</v>
      </c>
      <c r="E961" s="283"/>
      <c r="F961" s="283"/>
      <c r="G961" s="283" t="s">
        <v>891</v>
      </c>
      <c r="H961" s="285">
        <v>244</v>
      </c>
      <c r="I961" s="24">
        <v>103003</v>
      </c>
      <c r="J961" s="286">
        <v>515.79926</v>
      </c>
      <c r="K961" s="285">
        <v>30</v>
      </c>
      <c r="L961" s="287">
        <v>75.076923076923066</v>
      </c>
      <c r="M961" s="288">
        <v>0</v>
      </c>
      <c r="N961" s="286">
        <v>0</v>
      </c>
      <c r="O961" s="289" t="s">
        <v>890</v>
      </c>
      <c r="P961" s="288">
        <v>0</v>
      </c>
      <c r="Q961" s="290">
        <v>0</v>
      </c>
      <c r="R961" s="291" t="s">
        <v>891</v>
      </c>
      <c r="S961" s="283" t="s">
        <v>980</v>
      </c>
      <c r="T961" s="44">
        <v>1</v>
      </c>
      <c r="U961" s="292">
        <v>76</v>
      </c>
      <c r="V961" s="293">
        <v>10</v>
      </c>
      <c r="W961" s="294" t="s">
        <v>891</v>
      </c>
      <c r="X961" s="295" t="s">
        <v>891</v>
      </c>
      <c r="Y961" s="296">
        <v>0</v>
      </c>
      <c r="Z961" s="296" t="s">
        <v>891</v>
      </c>
      <c r="AA961" s="295" t="s">
        <v>891</v>
      </c>
      <c r="AB961" s="296">
        <v>0</v>
      </c>
      <c r="AC961" s="296"/>
      <c r="AD961" s="297" t="s">
        <v>891</v>
      </c>
      <c r="AE961" s="298" t="s">
        <v>891</v>
      </c>
      <c r="AF961" s="288">
        <v>14</v>
      </c>
      <c r="AG961" s="291">
        <v>44613</v>
      </c>
      <c r="AH961" s="291">
        <v>44375</v>
      </c>
      <c r="AI961" s="291">
        <v>44586</v>
      </c>
      <c r="AJ961" s="291" t="s">
        <v>891</v>
      </c>
      <c r="AK961" s="283"/>
    </row>
    <row r="962" spans="1:37" hidden="1" x14ac:dyDescent="0.3">
      <c r="A962" s="282">
        <v>141787</v>
      </c>
      <c r="B962" s="283" t="s">
        <v>2038</v>
      </c>
      <c r="C962" s="146" t="s">
        <v>288</v>
      </c>
      <c r="D962" s="284">
        <v>517</v>
      </c>
      <c r="E962" s="283"/>
      <c r="F962" s="283"/>
      <c r="G962" s="283" t="s">
        <v>891</v>
      </c>
      <c r="H962" s="285">
        <v>305</v>
      </c>
      <c r="I962" s="24">
        <v>103003</v>
      </c>
      <c r="J962" s="286">
        <v>493.56495999999999</v>
      </c>
      <c r="K962" s="285">
        <v>240</v>
      </c>
      <c r="L962" s="287">
        <v>10.455947891669524</v>
      </c>
      <c r="M962" s="288">
        <v>220.06</v>
      </c>
      <c r="N962" s="286">
        <v>113771.02</v>
      </c>
      <c r="O962" s="289" t="s">
        <v>890</v>
      </c>
      <c r="P962" s="288">
        <v>0</v>
      </c>
      <c r="Q962" s="290">
        <v>0</v>
      </c>
      <c r="R962" s="291" t="s">
        <v>891</v>
      </c>
      <c r="S962" s="283" t="s">
        <v>980</v>
      </c>
      <c r="T962" s="44">
        <v>1</v>
      </c>
      <c r="U962" s="292">
        <v>76</v>
      </c>
      <c r="V962" s="293">
        <v>10</v>
      </c>
      <c r="W962" s="294" t="s">
        <v>891</v>
      </c>
      <c r="X962" s="295" t="s">
        <v>891</v>
      </c>
      <c r="Y962" s="296">
        <v>0</v>
      </c>
      <c r="Z962" s="296" t="s">
        <v>891</v>
      </c>
      <c r="AA962" s="295" t="s">
        <v>891</v>
      </c>
      <c r="AB962" s="296">
        <v>0</v>
      </c>
      <c r="AC962" s="296"/>
      <c r="AD962" s="297" t="s">
        <v>891</v>
      </c>
      <c r="AE962" s="298" t="s">
        <v>891</v>
      </c>
      <c r="AF962" s="288">
        <v>116</v>
      </c>
      <c r="AG962" s="291">
        <v>44616</v>
      </c>
      <c r="AH962" s="291">
        <v>44375</v>
      </c>
      <c r="AI962" s="291">
        <v>44586</v>
      </c>
      <c r="AJ962" s="291" t="s">
        <v>891</v>
      </c>
      <c r="AK962" s="283"/>
    </row>
    <row r="963" spans="1:37" hidden="1" x14ac:dyDescent="0.3">
      <c r="A963" s="282">
        <v>142982</v>
      </c>
      <c r="B963" s="283" t="s">
        <v>2039</v>
      </c>
      <c r="C963" s="146" t="s">
        <v>264</v>
      </c>
      <c r="D963" s="284">
        <v>233</v>
      </c>
      <c r="E963" s="283"/>
      <c r="F963" s="283"/>
      <c r="G963" s="283" t="s">
        <v>891</v>
      </c>
      <c r="H963" s="285">
        <v>0</v>
      </c>
      <c r="I963" s="24">
        <v>103003</v>
      </c>
      <c r="J963" s="286">
        <v>233</v>
      </c>
      <c r="K963" s="285">
        <v>63</v>
      </c>
      <c r="L963" s="287">
        <v>0</v>
      </c>
      <c r="M963" s="288">
        <v>12.5</v>
      </c>
      <c r="N963" s="286">
        <v>2912.5</v>
      </c>
      <c r="O963" s="289" t="s">
        <v>890</v>
      </c>
      <c r="P963" s="288">
        <v>0</v>
      </c>
      <c r="Q963" s="290">
        <v>0</v>
      </c>
      <c r="R963" s="291" t="s">
        <v>891</v>
      </c>
      <c r="S963" s="283" t="s">
        <v>2040</v>
      </c>
      <c r="T963" s="44">
        <v>1</v>
      </c>
      <c r="U963" s="292">
        <v>55</v>
      </c>
      <c r="V963" s="293">
        <v>6</v>
      </c>
      <c r="W963" s="294">
        <v>2956</v>
      </c>
      <c r="X963" s="295">
        <v>2023</v>
      </c>
      <c r="Y963" s="296">
        <v>100</v>
      </c>
      <c r="Z963" s="296" t="s">
        <v>891</v>
      </c>
      <c r="AA963" s="295" t="s">
        <v>891</v>
      </c>
      <c r="AB963" s="296">
        <v>0</v>
      </c>
      <c r="AC963" s="296"/>
      <c r="AD963" s="297" t="s">
        <v>891</v>
      </c>
      <c r="AE963" s="298" t="s">
        <v>891</v>
      </c>
      <c r="AF963" s="288">
        <v>26</v>
      </c>
      <c r="AG963" s="291">
        <v>44909</v>
      </c>
      <c r="AH963" s="291">
        <v>44428</v>
      </c>
      <c r="AI963" s="291">
        <v>44845</v>
      </c>
      <c r="AJ963" s="291" t="s">
        <v>891</v>
      </c>
      <c r="AK963" s="283"/>
    </row>
    <row r="964" spans="1:37" hidden="1" x14ac:dyDescent="0.3">
      <c r="A964" s="282">
        <v>143099</v>
      </c>
      <c r="B964" s="283" t="s">
        <v>2041</v>
      </c>
      <c r="C964" s="146" t="s">
        <v>270</v>
      </c>
      <c r="D964" s="284">
        <v>37.5</v>
      </c>
      <c r="E964" s="283"/>
      <c r="F964" s="283"/>
      <c r="G964" s="283" t="s">
        <v>891</v>
      </c>
      <c r="H964" s="285">
        <v>1611</v>
      </c>
      <c r="I964" s="24">
        <v>103003</v>
      </c>
      <c r="J964" s="286">
        <v>37.5</v>
      </c>
      <c r="K964" s="285">
        <v>678</v>
      </c>
      <c r="L964" s="287">
        <v>18.553495335713464</v>
      </c>
      <c r="M964" s="288">
        <v>0</v>
      </c>
      <c r="N964" s="286">
        <v>0</v>
      </c>
      <c r="O964" s="289" t="s">
        <v>890</v>
      </c>
      <c r="P964" s="288">
        <v>0</v>
      </c>
      <c r="Q964" s="290">
        <v>0</v>
      </c>
      <c r="R964" s="291" t="s">
        <v>891</v>
      </c>
      <c r="S964" s="283" t="s">
        <v>1493</v>
      </c>
      <c r="T964" s="44">
        <v>1</v>
      </c>
      <c r="U964" s="292">
        <v>54</v>
      </c>
      <c r="V964" s="293">
        <v>4</v>
      </c>
      <c r="W964" s="294" t="s">
        <v>891</v>
      </c>
      <c r="X964" s="295" t="s">
        <v>891</v>
      </c>
      <c r="Y964" s="296">
        <v>0</v>
      </c>
      <c r="Z964" s="296" t="s">
        <v>891</v>
      </c>
      <c r="AA964" s="295" t="s">
        <v>891</v>
      </c>
      <c r="AB964" s="296">
        <v>0</v>
      </c>
      <c r="AC964" s="296"/>
      <c r="AD964" s="297" t="s">
        <v>891</v>
      </c>
      <c r="AE964" s="298" t="s">
        <v>891</v>
      </c>
      <c r="AF964" s="288">
        <v>348</v>
      </c>
      <c r="AG964" s="291">
        <v>44540</v>
      </c>
      <c r="AH964" s="291">
        <v>44438</v>
      </c>
      <c r="AI964" s="291">
        <v>44519</v>
      </c>
      <c r="AJ964" s="291" t="s">
        <v>891</v>
      </c>
      <c r="AK964" s="283"/>
    </row>
    <row r="965" spans="1:37" hidden="1" x14ac:dyDescent="0.3">
      <c r="A965" s="282">
        <v>144153</v>
      </c>
      <c r="B965" s="283" t="s">
        <v>2042</v>
      </c>
      <c r="C965" s="146" t="s">
        <v>31</v>
      </c>
      <c r="D965" s="284">
        <v>31.45</v>
      </c>
      <c r="E965" s="283"/>
      <c r="F965" s="283"/>
      <c r="G965" s="283" t="s">
        <v>891</v>
      </c>
      <c r="H965" s="285">
        <v>429</v>
      </c>
      <c r="I965" s="24">
        <v>103003</v>
      </c>
      <c r="J965" s="286">
        <v>31.45</v>
      </c>
      <c r="K965" s="285">
        <v>591</v>
      </c>
      <c r="L965" s="287">
        <v>6.855225311601151</v>
      </c>
      <c r="M965" s="288">
        <v>697.44</v>
      </c>
      <c r="N965" s="286">
        <v>21934.488000000001</v>
      </c>
      <c r="O965" s="289" t="s">
        <v>890</v>
      </c>
      <c r="P965" s="288">
        <v>0</v>
      </c>
      <c r="Q965" s="290">
        <v>0</v>
      </c>
      <c r="R965" s="291" t="s">
        <v>891</v>
      </c>
      <c r="S965" s="283" t="s">
        <v>1448</v>
      </c>
      <c r="T965" s="44">
        <v>1</v>
      </c>
      <c r="U965" s="292">
        <v>51</v>
      </c>
      <c r="V965" s="293">
        <v>36</v>
      </c>
      <c r="W965" s="294" t="s">
        <v>891</v>
      </c>
      <c r="X965" s="295" t="s">
        <v>891</v>
      </c>
      <c r="Y965" s="296">
        <v>0</v>
      </c>
      <c r="Z965" s="296" t="s">
        <v>891</v>
      </c>
      <c r="AA965" s="295" t="s">
        <v>891</v>
      </c>
      <c r="AB965" s="296">
        <v>0</v>
      </c>
      <c r="AC965" s="296"/>
      <c r="AD965" s="297" t="s">
        <v>891</v>
      </c>
      <c r="AE965" s="298" t="s">
        <v>891</v>
      </c>
      <c r="AF965" s="288">
        <v>250</v>
      </c>
      <c r="AG965" s="291">
        <v>44844</v>
      </c>
      <c r="AH965" s="291">
        <v>44700</v>
      </c>
      <c r="AI965" s="291">
        <v>45145</v>
      </c>
      <c r="AJ965" s="291" t="s">
        <v>891</v>
      </c>
      <c r="AK965" s="283"/>
    </row>
  </sheetData>
  <sortState xmlns:xlrd2="http://schemas.microsoft.com/office/spreadsheetml/2017/richdata2" ref="A3:AK965">
    <sortCondition ref="A2:A965"/>
    <sortCondition ref="AA2:AA965"/>
    <sortCondition ref="Z2:Z965"/>
    <sortCondition ref="X2:X965"/>
    <sortCondition ref="W2:W965"/>
  </sortState>
  <conditionalFormatting sqref="W3:W965">
    <cfRule type="notContainsBlanks" dxfId="207" priority="290">
      <formula>LEN(TRIM(W3))&gt;0</formula>
    </cfRule>
  </conditionalFormatting>
  <conditionalFormatting sqref="X3:X965">
    <cfRule type="notContainsBlanks" dxfId="206" priority="289">
      <formula>LEN(TRIM(X3))&gt;0</formula>
    </cfRule>
  </conditionalFormatting>
  <conditionalFormatting sqref="Y3:Y965">
    <cfRule type="cellIs" dxfId="205" priority="286" operator="greaterThan">
      <formula>0</formula>
    </cfRule>
  </conditionalFormatting>
  <conditionalFormatting sqref="Z3:Z965">
    <cfRule type="notContainsBlanks" dxfId="204" priority="285">
      <formula>LEN(TRIM(Z3))&gt;0</formula>
    </cfRule>
  </conditionalFormatting>
  <conditionalFormatting sqref="AA3:AA965">
    <cfRule type="notContainsBlanks" dxfId="203" priority="283">
      <formula>LEN(TRIM(AA3))&gt;0</formula>
    </cfRule>
  </conditionalFormatting>
  <conditionalFormatting sqref="AB3:AB965">
    <cfRule type="cellIs" dxfId="202" priority="282" operator="greaterThan">
      <formula>0</formula>
    </cfRule>
  </conditionalFormatting>
  <conditionalFormatting sqref="AC3:AC965">
    <cfRule type="cellIs" dxfId="201" priority="281" operator="greaterThan">
      <formula>0</formula>
    </cfRule>
  </conditionalFormatting>
  <conditionalFormatting sqref="O3:O965">
    <cfRule type="cellIs" dxfId="200" priority="2" operator="lessThan">
      <formula>0</formula>
    </cfRule>
    <cfRule type="cellIs" dxfId="199" priority="3" operator="lessThan">
      <formula>0</formula>
    </cfRule>
    <cfRule type="cellIs" dxfId="198" priority="4" operator="lessThan">
      <formula>0</formula>
    </cfRule>
    <cfRule type="cellIs" dxfId="197" priority="5" operator="lessThan">
      <formula>0</formula>
    </cfRule>
    <cfRule type="cellIs" dxfId="196" priority="106" operator="lessThan">
      <formula>0</formula>
    </cfRule>
    <cfRule type="cellIs" dxfId="195" priority="1"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1" r:id="rId4" name="btn_RC_AF_CopiAta">
          <controlPr defaultSize="0" autoLine="0" r:id="rId5">
            <anchor moveWithCells="1">
              <from>
                <xdr:col>1</xdr:col>
                <xdr:colOff>83820</xdr:colOff>
                <xdr:row>0</xdr:row>
                <xdr:rowOff>53340</xdr:rowOff>
              </from>
              <to>
                <xdr:col>1</xdr:col>
                <xdr:colOff>1668780</xdr:colOff>
                <xdr:row>0</xdr:row>
                <xdr:rowOff>533400</xdr:rowOff>
              </to>
            </anchor>
          </controlPr>
        </control>
      </mc:Choice>
      <mc:Fallback>
        <control shapeId="2351611" r:id="rId4" name="btn_RC_AF_CopiAta"/>
      </mc:Fallback>
    </mc:AlternateContent>
    <mc:AlternateContent xmlns:mc="http://schemas.openxmlformats.org/markup-compatibility/2006">
      <mc:Choice Requires="x14">
        <control shapeId="2351610" r:id="rId6" name="btn_RC_AF_Voltar">
          <controlPr defaultSize="0" autoLine="0" r:id="rId7">
            <anchor moveWithCells="1">
              <from>
                <xdr:col>1</xdr:col>
                <xdr:colOff>1775460</xdr:colOff>
                <xdr:row>0</xdr:row>
                <xdr:rowOff>53340</xdr:rowOff>
              </from>
              <to>
                <xdr:col>1</xdr:col>
                <xdr:colOff>3360420</xdr:colOff>
                <xdr:row>0</xdr:row>
                <xdr:rowOff>533400</xdr:rowOff>
              </to>
            </anchor>
          </controlPr>
        </control>
      </mc:Choice>
      <mc:Fallback>
        <control shapeId="2351610" r:id="rId6" name="btn_RC_AF_Voltar"/>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338" t="s">
        <v>130</v>
      </c>
      <c r="B1" s="339"/>
      <c r="C1" s="339"/>
      <c r="D1" s="339"/>
      <c r="E1" s="339"/>
      <c r="F1" s="339"/>
      <c r="G1" s="339"/>
      <c r="H1" s="339"/>
      <c r="I1" s="339"/>
      <c r="J1" s="339"/>
      <c r="K1" s="339"/>
      <c r="L1" s="339"/>
      <c r="M1" s="339"/>
      <c r="N1" s="340"/>
      <c r="O1" s="347"/>
      <c r="P1" s="337"/>
      <c r="Q1" s="337"/>
      <c r="R1" s="337"/>
      <c r="S1" s="337"/>
      <c r="T1" s="337"/>
      <c r="U1" s="337"/>
      <c r="V1" s="337"/>
      <c r="W1" s="337"/>
    </row>
    <row r="2" spans="1:23" ht="36" customHeight="1" x14ac:dyDescent="0.3">
      <c r="A2" s="344" t="s">
        <v>131</v>
      </c>
      <c r="B2" s="345"/>
      <c r="C2" s="345"/>
      <c r="D2" s="345"/>
      <c r="E2" s="345"/>
      <c r="F2" s="345"/>
      <c r="G2" s="345"/>
      <c r="H2" s="345"/>
      <c r="I2" s="345"/>
      <c r="J2" s="345"/>
      <c r="K2" s="345"/>
      <c r="L2" s="345"/>
      <c r="M2" s="345"/>
      <c r="N2" s="346"/>
      <c r="O2" s="347"/>
      <c r="P2" s="337"/>
      <c r="Q2" s="337"/>
      <c r="R2" s="337"/>
      <c r="S2" s="337"/>
      <c r="T2" s="337"/>
      <c r="U2" s="337"/>
      <c r="V2" s="337"/>
      <c r="W2" s="337"/>
    </row>
    <row r="3" spans="1:23" ht="36" customHeight="1" x14ac:dyDescent="0.3">
      <c r="A3" s="344"/>
      <c r="B3" s="345"/>
      <c r="C3" s="345"/>
      <c r="D3" s="345"/>
      <c r="E3" s="345"/>
      <c r="F3" s="345"/>
      <c r="G3" s="345"/>
      <c r="H3" s="345"/>
      <c r="I3" s="345"/>
      <c r="J3" s="345"/>
      <c r="K3" s="345"/>
      <c r="L3" s="345"/>
      <c r="M3" s="345"/>
      <c r="N3" s="346"/>
      <c r="O3" s="347"/>
      <c r="P3" s="337"/>
      <c r="Q3" s="337"/>
      <c r="R3" s="337"/>
      <c r="S3" s="337"/>
      <c r="T3" s="337"/>
      <c r="U3" s="337"/>
      <c r="V3" s="337"/>
      <c r="W3" s="337"/>
    </row>
    <row r="4" spans="1:23" ht="37.200000000000003" thickBot="1" x14ac:dyDescent="0.35">
      <c r="A4" s="341" t="s">
        <v>132</v>
      </c>
      <c r="B4" s="342"/>
      <c r="C4" s="342"/>
      <c r="D4" s="342"/>
      <c r="E4" s="342"/>
      <c r="F4" s="342"/>
      <c r="G4" s="342"/>
      <c r="H4" s="342"/>
      <c r="I4" s="342"/>
      <c r="J4" s="342"/>
      <c r="K4" s="342"/>
      <c r="L4" s="342"/>
      <c r="M4" s="342"/>
      <c r="N4" s="343"/>
      <c r="O4" s="347"/>
      <c r="P4" s="337"/>
      <c r="Q4" s="337"/>
      <c r="R4" s="337"/>
      <c r="S4" s="337"/>
      <c r="T4" s="337"/>
      <c r="U4" s="337"/>
      <c r="V4" s="337"/>
      <c r="W4" s="337"/>
    </row>
    <row r="5" spans="1:23" ht="66" thickBot="1" x14ac:dyDescent="0.35">
      <c r="A5" s="179" t="s">
        <v>0</v>
      </c>
      <c r="B5" s="178" t="s">
        <v>1</v>
      </c>
      <c r="C5" s="180" t="s">
        <v>2</v>
      </c>
      <c r="D5" s="180" t="s">
        <v>20</v>
      </c>
      <c r="E5" s="181" t="s">
        <v>103</v>
      </c>
      <c r="F5" s="182" t="s">
        <v>119</v>
      </c>
      <c r="G5" s="183" t="s">
        <v>104</v>
      </c>
      <c r="H5" s="177" t="s">
        <v>92</v>
      </c>
      <c r="I5" s="181" t="s">
        <v>105</v>
      </c>
      <c r="J5" s="181" t="s">
        <v>106</v>
      </c>
      <c r="K5" s="181" t="s">
        <v>133</v>
      </c>
      <c r="L5" s="181" t="s">
        <v>122</v>
      </c>
      <c r="M5" s="181" t="s">
        <v>107</v>
      </c>
      <c r="N5" s="184" t="s">
        <v>108</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8" r:id="rId4" name="btnConferirCompra_Exportar">
          <controlPr locked="0" defaultSize="0" print="0" autoLine="0" r:id="rId5">
            <anchor moveWithCells="1">
              <from>
                <xdr:col>18</xdr:col>
                <xdr:colOff>198120</xdr:colOff>
                <xdr:row>2</xdr:row>
                <xdr:rowOff>297180</xdr:rowOff>
              </from>
              <to>
                <xdr:col>22</xdr:col>
                <xdr:colOff>68580</xdr:colOff>
                <xdr:row>3</xdr:row>
                <xdr:rowOff>327660</xdr:rowOff>
              </to>
            </anchor>
          </controlPr>
        </control>
      </mc:Choice>
      <mc:Fallback>
        <control shapeId="1403908" r:id="rId4" name="btnConferirCompra_Exportar"/>
      </mc:Fallback>
    </mc:AlternateContent>
    <mc:AlternateContent xmlns:mc="http://schemas.openxmlformats.org/markup-compatibility/2006">
      <mc:Choice Requires="x14">
        <control shapeId="1403907" r:id="rId6" name="btnConferirCompra_Imprimir">
          <controlPr locked="0" defaultSize="0" print="0" autoLine="0" r:id="rId7">
            <anchor moveWithCells="1">
              <from>
                <xdr:col>18</xdr:col>
                <xdr:colOff>198120</xdr:colOff>
                <xdr:row>0</xdr:row>
                <xdr:rowOff>83820</xdr:rowOff>
              </from>
              <to>
                <xdr:col>22</xdr:col>
                <xdr:colOff>68580</xdr:colOff>
                <xdr:row>1</xdr:row>
                <xdr:rowOff>121920</xdr:rowOff>
              </to>
            </anchor>
          </controlPr>
        </control>
      </mc:Choice>
      <mc:Fallback>
        <control shapeId="1403907" r:id="rId6" name="btnConferirCompra_Imprimir"/>
      </mc:Fallback>
    </mc:AlternateContent>
    <mc:AlternateContent xmlns:mc="http://schemas.openxmlformats.org/markup-compatibility/2006">
      <mc:Choice Requires="x14">
        <control shapeId="1403906" r:id="rId8" name="btnConferirCompra_Importar">
          <controlPr locked="0" defaultSize="0" print="0" autoLine="0" r:id="rId9">
            <anchor moveWithCells="1">
              <from>
                <xdr:col>14</xdr:col>
                <xdr:colOff>190500</xdr:colOff>
                <xdr:row>2</xdr:row>
                <xdr:rowOff>297180</xdr:rowOff>
              </from>
              <to>
                <xdr:col>18</xdr:col>
                <xdr:colOff>60960</xdr:colOff>
                <xdr:row>3</xdr:row>
                <xdr:rowOff>327660</xdr:rowOff>
              </to>
            </anchor>
          </controlPr>
        </control>
      </mc:Choice>
      <mc:Fallback>
        <control shapeId="1403906" r:id="rId8" name="btnConferirCompra_Importar"/>
      </mc:Fallback>
    </mc:AlternateContent>
    <mc:AlternateContent xmlns:mc="http://schemas.openxmlformats.org/markup-compatibility/2006">
      <mc:Choice Requires="x14">
        <control shapeId="1403905" r:id="rId10" name="btnConferirCompra_Voltar">
          <controlPr locked="0" defaultSize="0" print="0" autoLine="0" r:id="rId11">
            <anchor moveWithCells="1">
              <from>
                <xdr:col>14</xdr:col>
                <xdr:colOff>190500</xdr:colOff>
                <xdr:row>0</xdr:row>
                <xdr:rowOff>83820</xdr:rowOff>
              </from>
              <to>
                <xdr:col>18</xdr:col>
                <xdr:colOff>60960</xdr:colOff>
                <xdr:row>1</xdr:row>
                <xdr:rowOff>121920</xdr:rowOff>
              </to>
            </anchor>
          </controlPr>
        </control>
      </mc:Choice>
      <mc:Fallback>
        <control shapeId="1403905" r:id="rId10" name="btnConferirCompra_Voltar"/>
      </mc:Fallback>
    </mc:AlternateContent>
  </controls>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348">
        <v>0</v>
      </c>
      <c r="H1" s="337"/>
      <c r="I1" s="337"/>
      <c r="J1" s="337"/>
      <c r="K1" s="337"/>
      <c r="L1" s="337"/>
      <c r="M1" s="86" t="s">
        <v>66</v>
      </c>
      <c r="N1" s="85" t="s">
        <v>54</v>
      </c>
      <c r="O1" s="187" t="s">
        <v>123</v>
      </c>
      <c r="P1" s="114" t="s">
        <v>96</v>
      </c>
    </row>
    <row r="2" spans="1:16" x14ac:dyDescent="0.3">
      <c r="A2" s="348"/>
      <c r="H2" s="337"/>
      <c r="I2" s="337"/>
      <c r="J2" s="337"/>
      <c r="K2" s="337"/>
      <c r="L2" s="337"/>
      <c r="M2" s="115"/>
      <c r="N2" s="234" t="str">
        <f>IF(ISBLANK(tabCodigosParaFiltrar[Código do Item]),"",VLOOKUP(tabCodigosParaFiltrar[Código do Item],Itens!$A$4:$B$946,2,FALSE))</f>
        <v/>
      </c>
      <c r="O2" s="188"/>
      <c r="P2" s="185" t="str">
        <f>IF(ISBLANK(tabCodigosParaFiltrar[Código do Item]),"","*")</f>
        <v/>
      </c>
    </row>
    <row r="3" spans="1:16" x14ac:dyDescent="0.3">
      <c r="A3" s="348"/>
      <c r="H3" s="337"/>
      <c r="I3" s="337"/>
      <c r="J3" s="337"/>
      <c r="K3" s="337"/>
      <c r="L3" s="337"/>
    </row>
    <row r="4" spans="1:16" x14ac:dyDescent="0.3">
      <c r="A4" s="348"/>
      <c r="H4" s="337"/>
      <c r="I4" s="337"/>
      <c r="J4" s="337"/>
      <c r="K4" s="337"/>
      <c r="L4" s="337"/>
    </row>
    <row r="5" spans="1:16" x14ac:dyDescent="0.3">
      <c r="A5" s="348"/>
      <c r="H5" s="337"/>
      <c r="I5" s="337"/>
      <c r="J5" s="337"/>
      <c r="K5" s="337"/>
      <c r="L5" s="337"/>
    </row>
    <row r="6" spans="1:16" x14ac:dyDescent="0.3">
      <c r="A6" s="348"/>
      <c r="H6" s="337"/>
      <c r="I6" s="337"/>
      <c r="J6" s="337"/>
      <c r="K6" s="337"/>
      <c r="L6" s="337"/>
    </row>
    <row r="7" spans="1:16" x14ac:dyDescent="0.3">
      <c r="A7" s="348"/>
      <c r="H7" s="337"/>
      <c r="I7" s="337"/>
      <c r="J7" s="337"/>
      <c r="K7" s="337"/>
      <c r="L7" s="337"/>
    </row>
    <row r="8" spans="1:16" x14ac:dyDescent="0.3">
      <c r="A8" s="348"/>
      <c r="H8" s="337"/>
      <c r="I8" s="337"/>
      <c r="J8" s="337"/>
      <c r="K8" s="337"/>
      <c r="L8" s="337"/>
    </row>
    <row r="9" spans="1:16" x14ac:dyDescent="0.3">
      <c r="A9" s="348"/>
      <c r="H9" s="337"/>
      <c r="I9" s="337"/>
      <c r="J9" s="337"/>
      <c r="K9" s="337"/>
      <c r="L9" s="337"/>
    </row>
    <row r="10" spans="1:16" x14ac:dyDescent="0.3">
      <c r="A10" s="348"/>
      <c r="H10" s="337"/>
      <c r="I10" s="337"/>
      <c r="J10" s="337"/>
      <c r="K10" s="337"/>
      <c r="L10" s="337"/>
    </row>
    <row r="11" spans="1:16" x14ac:dyDescent="0.3">
      <c r="A11" s="348"/>
      <c r="H11" s="337"/>
      <c r="I11" s="337"/>
      <c r="J11" s="337"/>
      <c r="K11" s="337"/>
      <c r="L11" s="337"/>
    </row>
    <row r="12" spans="1:16" x14ac:dyDescent="0.3">
      <c r="A12" s="348"/>
      <c r="H12" s="337"/>
      <c r="I12" s="337"/>
      <c r="J12" s="337"/>
      <c r="K12" s="337"/>
      <c r="L12" s="337"/>
    </row>
    <row r="13" spans="1:16" x14ac:dyDescent="0.3">
      <c r="A13" s="348"/>
      <c r="H13" s="337"/>
      <c r="I13" s="337"/>
      <c r="J13" s="337"/>
      <c r="K13" s="337"/>
      <c r="L13" s="337"/>
    </row>
    <row r="14" spans="1:16" x14ac:dyDescent="0.3">
      <c r="A14" s="348"/>
      <c r="H14" s="337"/>
      <c r="I14" s="337"/>
      <c r="J14" s="337"/>
      <c r="K14" s="337"/>
      <c r="L14" s="337"/>
    </row>
    <row r="15" spans="1:16" x14ac:dyDescent="0.3">
      <c r="A15" s="348"/>
      <c r="H15" s="337"/>
      <c r="I15" s="337"/>
      <c r="J15" s="337"/>
      <c r="K15" s="337"/>
      <c r="L15" s="337"/>
    </row>
    <row r="16" spans="1:16" x14ac:dyDescent="0.3">
      <c r="A16" s="348"/>
      <c r="H16" s="337"/>
      <c r="I16" s="337"/>
      <c r="J16" s="337"/>
      <c r="K16" s="337"/>
      <c r="L16" s="337"/>
    </row>
    <row r="17" spans="1:12" x14ac:dyDescent="0.3">
      <c r="A17" s="348"/>
      <c r="H17" s="337"/>
      <c r="I17" s="337"/>
      <c r="J17" s="337"/>
      <c r="K17" s="337"/>
      <c r="L17" s="337"/>
    </row>
    <row r="18" spans="1:12" x14ac:dyDescent="0.3">
      <c r="A18" s="348"/>
      <c r="H18" s="337"/>
      <c r="I18" s="337"/>
      <c r="J18" s="337"/>
      <c r="K18" s="337"/>
      <c r="L18" s="337"/>
    </row>
    <row r="19" spans="1:12" x14ac:dyDescent="0.3">
      <c r="A19" s="348"/>
      <c r="H19" s="337"/>
      <c r="I19" s="337"/>
      <c r="J19" s="337"/>
      <c r="K19" s="337"/>
      <c r="L19" s="337"/>
    </row>
    <row r="20" spans="1:12" x14ac:dyDescent="0.3">
      <c r="A20" s="348"/>
      <c r="H20" s="337"/>
      <c r="I20" s="337"/>
      <c r="J20" s="337"/>
      <c r="K20" s="337"/>
      <c r="L20" s="337"/>
    </row>
    <row r="21" spans="1:12" x14ac:dyDescent="0.3">
      <c r="A21" s="348"/>
      <c r="H21" s="337"/>
      <c r="I21" s="337"/>
      <c r="J21" s="337"/>
      <c r="K21" s="337"/>
      <c r="L21" s="337"/>
    </row>
    <row r="22" spans="1:12" x14ac:dyDescent="0.3">
      <c r="A22" s="348"/>
      <c r="H22" s="337"/>
      <c r="I22" s="337"/>
      <c r="J22" s="337"/>
      <c r="K22" s="337"/>
      <c r="L22" s="337"/>
    </row>
    <row r="23" spans="1:12" x14ac:dyDescent="0.3">
      <c r="A23" s="348"/>
      <c r="H23" s="337"/>
      <c r="I23" s="337"/>
      <c r="J23" s="337"/>
      <c r="K23" s="337"/>
      <c r="L23" s="337"/>
    </row>
    <row r="24" spans="1:12" x14ac:dyDescent="0.3">
      <c r="A24" s="348"/>
      <c r="H24" s="337"/>
      <c r="I24" s="337"/>
      <c r="J24" s="337"/>
      <c r="K24" s="337"/>
      <c r="L24" s="337"/>
    </row>
    <row r="25" spans="1:12" x14ac:dyDescent="0.3">
      <c r="A25" s="348"/>
      <c r="H25" s="337"/>
      <c r="I25" s="337"/>
      <c r="J25" s="337"/>
      <c r="K25" s="337"/>
      <c r="L25" s="337"/>
    </row>
    <row r="26" spans="1:12" x14ac:dyDescent="0.3">
      <c r="A26" s="348"/>
      <c r="H26" s="337"/>
      <c r="I26" s="337"/>
      <c r="J26" s="337"/>
      <c r="K26" s="337"/>
      <c r="L26" s="337"/>
    </row>
    <row r="27" spans="1:12" x14ac:dyDescent="0.3">
      <c r="A27" s="348"/>
      <c r="H27" s="337"/>
      <c r="I27" s="337"/>
      <c r="J27" s="337"/>
      <c r="K27" s="337"/>
      <c r="L27" s="337"/>
    </row>
    <row r="28" spans="1:12" x14ac:dyDescent="0.3">
      <c r="A28" s="348"/>
      <c r="H28" s="337"/>
      <c r="I28" s="337"/>
      <c r="J28" s="337"/>
      <c r="K28" s="337"/>
      <c r="L28" s="337"/>
    </row>
    <row r="29" spans="1:12" x14ac:dyDescent="0.3">
      <c r="A29" s="348"/>
      <c r="H29" s="337"/>
      <c r="I29" s="337"/>
      <c r="J29" s="337"/>
      <c r="K29" s="337"/>
      <c r="L29" s="337"/>
    </row>
    <row r="30" spans="1:12" x14ac:dyDescent="0.3">
      <c r="A30" s="348"/>
      <c r="H30" s="337"/>
      <c r="I30" s="337"/>
      <c r="J30" s="337"/>
      <c r="K30" s="337"/>
      <c r="L30" s="337"/>
    </row>
    <row r="31" spans="1:12" x14ac:dyDescent="0.3">
      <c r="A31" s="348"/>
      <c r="H31" s="337"/>
      <c r="I31" s="337"/>
      <c r="J31" s="337"/>
      <c r="K31" s="337"/>
      <c r="L31" s="337"/>
    </row>
    <row r="32" spans="1:12" x14ac:dyDescent="0.3">
      <c r="A32" s="348"/>
      <c r="H32" s="337"/>
      <c r="I32" s="337"/>
      <c r="J32" s="337"/>
      <c r="K32" s="337"/>
      <c r="L32" s="337"/>
    </row>
    <row r="33" spans="1:12" x14ac:dyDescent="0.3">
      <c r="A33" s="348"/>
      <c r="H33" s="337"/>
      <c r="I33" s="337"/>
      <c r="J33" s="337"/>
      <c r="K33" s="337"/>
      <c r="L33" s="337"/>
    </row>
    <row r="34" spans="1:12" x14ac:dyDescent="0.3">
      <c r="A34" s="348"/>
      <c r="H34" s="337"/>
      <c r="I34" s="337"/>
      <c r="J34" s="337"/>
      <c r="K34" s="337"/>
      <c r="L34" s="337"/>
    </row>
    <row r="35" spans="1:12" x14ac:dyDescent="0.3">
      <c r="A35" s="348"/>
      <c r="H35" s="337"/>
      <c r="I35" s="337"/>
      <c r="J35" s="337"/>
      <c r="K35" s="337"/>
      <c r="L35" s="337"/>
    </row>
    <row r="36" spans="1:12" x14ac:dyDescent="0.3">
      <c r="A36" s="348"/>
      <c r="H36" s="337"/>
      <c r="I36" s="337"/>
      <c r="J36" s="337"/>
      <c r="K36" s="337"/>
      <c r="L36" s="337"/>
    </row>
    <row r="37" spans="1:12" x14ac:dyDescent="0.3">
      <c r="A37" s="348"/>
      <c r="H37" s="337"/>
      <c r="I37" s="337"/>
      <c r="J37" s="337"/>
      <c r="K37" s="337"/>
      <c r="L37" s="337"/>
    </row>
    <row r="38" spans="1:12" x14ac:dyDescent="0.3">
      <c r="A38" s="348"/>
      <c r="H38" s="337"/>
      <c r="I38" s="337"/>
      <c r="J38" s="337"/>
      <c r="K38" s="337"/>
      <c r="L38" s="337"/>
    </row>
    <row r="39" spans="1:12" x14ac:dyDescent="0.3">
      <c r="A39" s="348"/>
      <c r="H39" s="337"/>
      <c r="I39" s="337"/>
      <c r="J39" s="337"/>
      <c r="K39" s="337"/>
      <c r="L39" s="337"/>
    </row>
    <row r="40" spans="1:12" x14ac:dyDescent="0.3">
      <c r="H40" s="337"/>
      <c r="I40" s="337"/>
      <c r="J40" s="337"/>
      <c r="K40" s="337"/>
      <c r="L40" s="337"/>
    </row>
    <row r="41" spans="1:12" x14ac:dyDescent="0.3">
      <c r="H41" s="337"/>
      <c r="I41" s="337"/>
      <c r="J41" s="337"/>
      <c r="K41" s="337"/>
      <c r="L41" s="337"/>
    </row>
    <row r="42" spans="1:12" x14ac:dyDescent="0.3">
      <c r="H42" s="337"/>
      <c r="I42" s="337"/>
      <c r="J42" s="337"/>
      <c r="K42" s="337"/>
      <c r="L42" s="337"/>
    </row>
    <row r="43" spans="1:12" x14ac:dyDescent="0.3">
      <c r="H43" s="337"/>
      <c r="I43" s="337"/>
      <c r="J43" s="337"/>
      <c r="K43" s="337"/>
      <c r="L43" s="337"/>
    </row>
    <row r="44" spans="1:12" x14ac:dyDescent="0.3">
      <c r="H44" s="337"/>
      <c r="I44" s="337"/>
      <c r="J44" s="337"/>
      <c r="K44" s="337"/>
      <c r="L44" s="337"/>
    </row>
    <row r="45" spans="1:12" x14ac:dyDescent="0.3">
      <c r="H45" s="337"/>
      <c r="I45" s="337"/>
      <c r="J45" s="337"/>
      <c r="K45" s="337"/>
      <c r="L45" s="337"/>
    </row>
    <row r="46" spans="1:12" x14ac:dyDescent="0.3">
      <c r="H46" s="337"/>
      <c r="I46" s="337"/>
      <c r="J46" s="337"/>
      <c r="K46" s="337"/>
      <c r="L46" s="337"/>
    </row>
    <row r="47" spans="1:12" x14ac:dyDescent="0.3">
      <c r="H47" s="337"/>
      <c r="I47" s="337"/>
      <c r="J47" s="337"/>
      <c r="K47" s="337"/>
      <c r="L47" s="337"/>
    </row>
    <row r="48" spans="1:12" x14ac:dyDescent="0.3">
      <c r="H48" s="337"/>
      <c r="I48" s="337"/>
      <c r="J48" s="337"/>
      <c r="K48" s="337"/>
      <c r="L48" s="337"/>
    </row>
    <row r="49" spans="8:12" x14ac:dyDescent="0.3">
      <c r="H49" s="337"/>
      <c r="I49" s="337"/>
      <c r="J49" s="337"/>
      <c r="K49" s="337"/>
      <c r="L49" s="337"/>
    </row>
    <row r="50" spans="8:12" x14ac:dyDescent="0.3">
      <c r="H50" s="337"/>
      <c r="I50" s="337"/>
      <c r="J50" s="337"/>
      <c r="K50" s="337"/>
      <c r="L50" s="337"/>
    </row>
    <row r="51" spans="8:12" x14ac:dyDescent="0.3">
      <c r="H51" s="337"/>
      <c r="I51" s="337"/>
      <c r="J51" s="337"/>
      <c r="K51" s="337"/>
      <c r="L51" s="337"/>
    </row>
    <row r="52" spans="8:12" x14ac:dyDescent="0.3">
      <c r="H52" s="337"/>
      <c r="I52" s="337"/>
      <c r="J52" s="337"/>
      <c r="K52" s="337"/>
      <c r="L52" s="337"/>
    </row>
    <row r="53" spans="8:12" x14ac:dyDescent="0.3">
      <c r="H53" s="337"/>
      <c r="I53" s="337"/>
      <c r="J53" s="337"/>
      <c r="K53" s="337"/>
      <c r="L53" s="337"/>
    </row>
    <row r="54" spans="8:12" x14ac:dyDescent="0.3">
      <c r="H54" s="337"/>
      <c r="I54" s="337"/>
      <c r="J54" s="337"/>
      <c r="K54" s="337"/>
      <c r="L54" s="337"/>
    </row>
    <row r="55" spans="8:12" x14ac:dyDescent="0.3">
      <c r="H55" s="337"/>
      <c r="I55" s="337"/>
      <c r="J55" s="337"/>
      <c r="K55" s="337"/>
      <c r="L55" s="337"/>
    </row>
    <row r="56" spans="8:12" x14ac:dyDescent="0.3">
      <c r="H56" s="337"/>
      <c r="I56" s="337"/>
      <c r="J56" s="337"/>
      <c r="K56" s="337"/>
      <c r="L56" s="337"/>
    </row>
    <row r="57" spans="8:12" x14ac:dyDescent="0.3">
      <c r="H57" s="337"/>
      <c r="I57" s="337"/>
      <c r="J57" s="337"/>
      <c r="K57" s="337"/>
      <c r="L57" s="337"/>
    </row>
    <row r="58" spans="8:12" x14ac:dyDescent="0.3">
      <c r="H58" s="337"/>
      <c r="I58" s="337"/>
      <c r="J58" s="337"/>
      <c r="K58" s="337"/>
      <c r="L58" s="337"/>
    </row>
    <row r="59" spans="8:12" x14ac:dyDescent="0.3">
      <c r="H59" s="337"/>
      <c r="I59" s="337"/>
      <c r="J59" s="337"/>
      <c r="K59" s="337"/>
      <c r="L59" s="337"/>
    </row>
    <row r="60" spans="8:12" x14ac:dyDescent="0.3">
      <c r="H60" s="337"/>
      <c r="I60" s="337"/>
      <c r="J60" s="337"/>
      <c r="K60" s="337"/>
      <c r="L60" s="337"/>
    </row>
    <row r="61" spans="8:12" x14ac:dyDescent="0.3">
      <c r="H61" s="337"/>
      <c r="I61" s="337"/>
      <c r="J61" s="337"/>
      <c r="K61" s="337"/>
      <c r="L61" s="337"/>
    </row>
    <row r="62" spans="8:12" x14ac:dyDescent="0.3">
      <c r="H62" s="337"/>
      <c r="I62" s="337"/>
      <c r="J62" s="337"/>
      <c r="K62" s="337"/>
      <c r="L62" s="337"/>
    </row>
    <row r="63" spans="8:12" x14ac:dyDescent="0.3">
      <c r="H63" s="337"/>
      <c r="I63" s="337"/>
      <c r="J63" s="337"/>
      <c r="K63" s="337"/>
      <c r="L63" s="337"/>
    </row>
    <row r="64" spans="8:12" x14ac:dyDescent="0.3">
      <c r="H64" s="337"/>
      <c r="I64" s="337"/>
      <c r="J64" s="337"/>
      <c r="K64" s="337"/>
      <c r="L64" s="337"/>
    </row>
    <row r="65" spans="8:12" x14ac:dyDescent="0.3">
      <c r="H65" s="337"/>
      <c r="I65" s="337"/>
      <c r="J65" s="337"/>
      <c r="K65" s="337"/>
      <c r="L65" s="337"/>
    </row>
    <row r="66" spans="8:12" x14ac:dyDescent="0.3">
      <c r="H66" s="337"/>
      <c r="I66" s="337"/>
      <c r="J66" s="337"/>
      <c r="K66" s="337"/>
      <c r="L66" s="337"/>
    </row>
    <row r="67" spans="8:12" x14ac:dyDescent="0.3">
      <c r="H67" s="337"/>
      <c r="I67" s="337"/>
      <c r="J67" s="337"/>
      <c r="K67" s="337"/>
      <c r="L67" s="337"/>
    </row>
    <row r="68" spans="8:12" x14ac:dyDescent="0.3">
      <c r="H68" s="337"/>
      <c r="I68" s="337"/>
      <c r="J68" s="337"/>
      <c r="K68" s="337"/>
      <c r="L68" s="337"/>
    </row>
    <row r="69" spans="8:12" x14ac:dyDescent="0.3">
      <c r="H69" s="337"/>
      <c r="I69" s="337"/>
      <c r="J69" s="337"/>
      <c r="K69" s="337"/>
      <c r="L69" s="337"/>
    </row>
    <row r="70" spans="8:12" x14ac:dyDescent="0.3">
      <c r="H70" s="337"/>
      <c r="I70" s="337"/>
      <c r="J70" s="337"/>
      <c r="K70" s="337"/>
      <c r="L70" s="337"/>
    </row>
    <row r="71" spans="8:12" x14ac:dyDescent="0.3">
      <c r="H71" s="337"/>
      <c r="I71" s="337"/>
      <c r="J71" s="337"/>
      <c r="K71" s="337"/>
      <c r="L71" s="337"/>
    </row>
    <row r="72" spans="8:12" x14ac:dyDescent="0.3">
      <c r="H72" s="337"/>
      <c r="I72" s="337"/>
      <c r="J72" s="337"/>
      <c r="K72" s="337"/>
      <c r="L72" s="337"/>
    </row>
    <row r="73" spans="8:12" x14ac:dyDescent="0.3">
      <c r="H73" s="337"/>
      <c r="I73" s="337"/>
      <c r="J73" s="337"/>
      <c r="K73" s="337"/>
      <c r="L73" s="337"/>
    </row>
    <row r="74" spans="8:12" x14ac:dyDescent="0.3">
      <c r="H74" s="337"/>
      <c r="I74" s="337"/>
      <c r="J74" s="337"/>
      <c r="K74" s="337"/>
      <c r="L74" s="337"/>
    </row>
    <row r="75" spans="8:12" x14ac:dyDescent="0.3">
      <c r="H75" s="337"/>
      <c r="I75" s="337"/>
      <c r="J75" s="337"/>
      <c r="K75" s="337"/>
      <c r="L75" s="337"/>
    </row>
    <row r="76" spans="8:12" x14ac:dyDescent="0.3">
      <c r="H76" s="337"/>
      <c r="I76" s="337"/>
      <c r="J76" s="337"/>
      <c r="K76" s="337"/>
      <c r="L76" s="337"/>
    </row>
    <row r="77" spans="8:12" x14ac:dyDescent="0.3">
      <c r="H77" s="337"/>
      <c r="I77" s="337"/>
      <c r="J77" s="337"/>
      <c r="K77" s="337"/>
      <c r="L77" s="337"/>
    </row>
    <row r="78" spans="8:12" x14ac:dyDescent="0.3">
      <c r="H78" s="337"/>
      <c r="I78" s="337"/>
      <c r="J78" s="337"/>
      <c r="K78" s="337"/>
      <c r="L78" s="337"/>
    </row>
    <row r="79" spans="8:12" x14ac:dyDescent="0.3">
      <c r="H79" s="337"/>
      <c r="I79" s="337"/>
      <c r="J79" s="337"/>
      <c r="K79" s="337"/>
      <c r="L79" s="337"/>
    </row>
    <row r="80" spans="8:12" x14ac:dyDescent="0.3">
      <c r="H80" s="337"/>
      <c r="I80" s="337"/>
      <c r="J80" s="337"/>
      <c r="K80" s="337"/>
      <c r="L80" s="337"/>
    </row>
    <row r="81" spans="8:12" x14ac:dyDescent="0.3">
      <c r="H81" s="337"/>
      <c r="I81" s="337"/>
      <c r="J81" s="337"/>
      <c r="K81" s="337"/>
      <c r="L81" s="337"/>
    </row>
    <row r="82" spans="8:12" x14ac:dyDescent="0.3">
      <c r="H82" s="337"/>
      <c r="I82" s="337"/>
      <c r="J82" s="337"/>
      <c r="K82" s="337"/>
      <c r="L82" s="337"/>
    </row>
    <row r="83" spans="8:12" x14ac:dyDescent="0.3">
      <c r="H83" s="337"/>
      <c r="I83" s="337"/>
      <c r="J83" s="337"/>
      <c r="K83" s="337"/>
      <c r="L83" s="337"/>
    </row>
    <row r="84" spans="8:12" x14ac:dyDescent="0.3">
      <c r="H84" s="337"/>
      <c r="I84" s="337"/>
      <c r="J84" s="337"/>
      <c r="K84" s="337"/>
      <c r="L84" s="337"/>
    </row>
    <row r="85" spans="8:12" x14ac:dyDescent="0.3">
      <c r="H85" s="337"/>
      <c r="I85" s="337"/>
      <c r="J85" s="337"/>
      <c r="K85" s="337"/>
      <c r="L85" s="337"/>
    </row>
    <row r="86" spans="8:12" x14ac:dyDescent="0.3">
      <c r="H86" s="337"/>
      <c r="I86" s="337"/>
      <c r="J86" s="337"/>
      <c r="K86" s="337"/>
      <c r="L86" s="337"/>
    </row>
    <row r="87" spans="8:12" x14ac:dyDescent="0.3">
      <c r="H87" s="337"/>
      <c r="I87" s="337"/>
      <c r="J87" s="337"/>
      <c r="K87" s="337"/>
      <c r="L87" s="337"/>
    </row>
    <row r="88" spans="8:12" x14ac:dyDescent="0.3">
      <c r="H88" s="337"/>
      <c r="I88" s="337"/>
      <c r="J88" s="337"/>
      <c r="K88" s="337"/>
      <c r="L88" s="337"/>
    </row>
    <row r="89" spans="8:12" x14ac:dyDescent="0.3">
      <c r="H89" s="337"/>
      <c r="I89" s="337"/>
      <c r="J89" s="337"/>
      <c r="K89" s="337"/>
      <c r="L89" s="337"/>
    </row>
    <row r="90" spans="8:12" x14ac:dyDescent="0.3">
      <c r="H90" s="337"/>
      <c r="I90" s="337"/>
      <c r="J90" s="337"/>
      <c r="K90" s="337"/>
      <c r="L90" s="337"/>
    </row>
    <row r="91" spans="8:12" x14ac:dyDescent="0.3">
      <c r="H91" s="337"/>
      <c r="I91" s="337"/>
      <c r="J91" s="337"/>
      <c r="K91" s="337"/>
      <c r="L91" s="337"/>
    </row>
    <row r="92" spans="8:12" x14ac:dyDescent="0.3">
      <c r="H92" s="337"/>
      <c r="I92" s="337"/>
      <c r="J92" s="337"/>
      <c r="K92" s="337"/>
      <c r="L92" s="337"/>
    </row>
    <row r="93" spans="8:12" x14ac:dyDescent="0.3">
      <c r="H93" s="337"/>
      <c r="I93" s="337"/>
      <c r="J93" s="337"/>
      <c r="K93" s="337"/>
      <c r="L93" s="337"/>
    </row>
    <row r="94" spans="8:12" x14ac:dyDescent="0.3">
      <c r="H94" s="337"/>
      <c r="I94" s="337"/>
      <c r="J94" s="337"/>
      <c r="K94" s="337"/>
      <c r="L94" s="337"/>
    </row>
    <row r="95" spans="8:12" x14ac:dyDescent="0.3">
      <c r="H95" s="337"/>
      <c r="I95" s="337"/>
      <c r="J95" s="337"/>
      <c r="K95" s="337"/>
      <c r="L95" s="337"/>
    </row>
    <row r="96" spans="8:12" x14ac:dyDescent="0.3">
      <c r="H96" s="337"/>
      <c r="I96" s="337"/>
      <c r="J96" s="337"/>
      <c r="K96" s="337"/>
      <c r="L96" s="337"/>
    </row>
    <row r="97" spans="8:12" x14ac:dyDescent="0.3">
      <c r="H97" s="337"/>
      <c r="I97" s="337"/>
      <c r="J97" s="337"/>
      <c r="K97" s="337"/>
      <c r="L97" s="337"/>
    </row>
    <row r="98" spans="8:12" x14ac:dyDescent="0.3">
      <c r="H98" s="337"/>
      <c r="I98" s="337"/>
      <c r="J98" s="337"/>
      <c r="K98" s="337"/>
      <c r="L98" s="337"/>
    </row>
    <row r="99" spans="8:12" x14ac:dyDescent="0.3">
      <c r="H99" s="337"/>
      <c r="I99" s="337"/>
      <c r="J99" s="337"/>
      <c r="K99" s="337"/>
      <c r="L99" s="337"/>
    </row>
    <row r="100" spans="8:12" x14ac:dyDescent="0.3">
      <c r="H100" s="337"/>
      <c r="I100" s="337"/>
      <c r="J100" s="337"/>
      <c r="K100" s="337"/>
      <c r="L100" s="337"/>
    </row>
    <row r="101" spans="8:12" x14ac:dyDescent="0.3">
      <c r="H101" s="337"/>
      <c r="I101" s="337"/>
      <c r="J101" s="337"/>
      <c r="K101" s="337"/>
      <c r="L101" s="337"/>
    </row>
    <row r="102" spans="8:12" x14ac:dyDescent="0.3">
      <c r="H102" s="337"/>
      <c r="I102" s="337"/>
      <c r="J102" s="337"/>
      <c r="K102" s="337"/>
      <c r="L102" s="337"/>
    </row>
    <row r="103" spans="8:12" x14ac:dyDescent="0.3">
      <c r="H103" s="337"/>
      <c r="I103" s="337"/>
      <c r="J103" s="337"/>
      <c r="K103" s="337"/>
      <c r="L103" s="337"/>
    </row>
    <row r="104" spans="8:12" x14ac:dyDescent="0.3">
      <c r="H104" s="337"/>
      <c r="I104" s="337"/>
      <c r="J104" s="337"/>
      <c r="K104" s="337"/>
      <c r="L104" s="337"/>
    </row>
    <row r="105" spans="8:12" x14ac:dyDescent="0.3">
      <c r="H105" s="337"/>
      <c r="I105" s="337"/>
      <c r="J105" s="337"/>
      <c r="K105" s="337"/>
      <c r="L105" s="337"/>
    </row>
    <row r="106" spans="8:12" x14ac:dyDescent="0.3">
      <c r="H106" s="337"/>
      <c r="I106" s="337"/>
      <c r="J106" s="337"/>
      <c r="K106" s="337"/>
      <c r="L106" s="337"/>
    </row>
    <row r="107" spans="8:12" x14ac:dyDescent="0.3">
      <c r="H107" s="337"/>
      <c r="I107" s="337"/>
      <c r="J107" s="337"/>
      <c r="K107" s="337"/>
      <c r="L107" s="337"/>
    </row>
    <row r="108" spans="8:12" x14ac:dyDescent="0.3">
      <c r="H108" s="337"/>
      <c r="I108" s="337"/>
      <c r="J108" s="337"/>
      <c r="K108" s="337"/>
      <c r="L108" s="337"/>
    </row>
    <row r="109" spans="8:12" x14ac:dyDescent="0.3">
      <c r="H109" s="337"/>
      <c r="I109" s="337"/>
      <c r="J109" s="337"/>
      <c r="K109" s="337"/>
      <c r="L109" s="337"/>
    </row>
    <row r="110" spans="8:12" x14ac:dyDescent="0.3">
      <c r="H110" s="337"/>
      <c r="I110" s="337"/>
      <c r="J110" s="337"/>
      <c r="K110" s="337"/>
      <c r="L110" s="337"/>
    </row>
    <row r="111" spans="8:12" x14ac:dyDescent="0.3">
      <c r="H111" s="337"/>
      <c r="I111" s="337"/>
      <c r="J111" s="337"/>
      <c r="K111" s="337"/>
      <c r="L111" s="337"/>
    </row>
    <row r="112" spans="8:12" x14ac:dyDescent="0.3">
      <c r="H112" s="337"/>
      <c r="I112" s="337"/>
      <c r="J112" s="337"/>
      <c r="K112" s="337"/>
      <c r="L112" s="337"/>
    </row>
    <row r="113" spans="8:12" x14ac:dyDescent="0.3">
      <c r="H113" s="337"/>
      <c r="I113" s="337"/>
      <c r="J113" s="337"/>
      <c r="K113" s="337"/>
      <c r="L113" s="337"/>
    </row>
    <row r="114" spans="8:12" x14ac:dyDescent="0.3">
      <c r="H114" s="337"/>
      <c r="I114" s="337"/>
      <c r="J114" s="337"/>
      <c r="K114" s="337"/>
      <c r="L114" s="337"/>
    </row>
    <row r="115" spans="8:12" x14ac:dyDescent="0.3">
      <c r="H115" s="337"/>
      <c r="I115" s="337"/>
      <c r="J115" s="337"/>
      <c r="K115" s="337"/>
      <c r="L115" s="337"/>
    </row>
    <row r="116" spans="8:12" x14ac:dyDescent="0.3">
      <c r="H116" s="337"/>
      <c r="I116" s="337"/>
      <c r="J116" s="337"/>
      <c r="K116" s="337"/>
      <c r="L116" s="337"/>
    </row>
    <row r="117" spans="8:12" x14ac:dyDescent="0.3">
      <c r="H117" s="337"/>
      <c r="I117" s="337"/>
      <c r="J117" s="337"/>
      <c r="K117" s="337"/>
      <c r="L117" s="337"/>
    </row>
    <row r="118" spans="8:12" x14ac:dyDescent="0.3">
      <c r="H118" s="337"/>
      <c r="I118" s="337"/>
      <c r="J118" s="337"/>
      <c r="K118" s="337"/>
      <c r="L118" s="337"/>
    </row>
    <row r="119" spans="8:12" x14ac:dyDescent="0.3">
      <c r="H119" s="337"/>
      <c r="I119" s="337"/>
      <c r="J119" s="337"/>
      <c r="K119" s="337"/>
      <c r="L119" s="337"/>
    </row>
    <row r="120" spans="8:12" x14ac:dyDescent="0.3">
      <c r="H120" s="337"/>
      <c r="I120" s="337"/>
      <c r="J120" s="337"/>
      <c r="K120" s="337"/>
      <c r="L120" s="337"/>
    </row>
    <row r="121" spans="8:12" x14ac:dyDescent="0.3">
      <c r="H121" s="337"/>
      <c r="I121" s="337"/>
      <c r="J121" s="337"/>
      <c r="K121" s="337"/>
      <c r="L121" s="337"/>
    </row>
    <row r="122" spans="8:12" x14ac:dyDescent="0.3">
      <c r="H122" s="337"/>
      <c r="I122" s="337"/>
      <c r="J122" s="337"/>
      <c r="K122" s="337"/>
      <c r="L122" s="337"/>
    </row>
    <row r="123" spans="8:12" x14ac:dyDescent="0.3">
      <c r="H123" s="337"/>
      <c r="I123" s="337"/>
      <c r="J123" s="337"/>
      <c r="K123" s="337"/>
      <c r="L123" s="337"/>
    </row>
    <row r="124" spans="8:12" x14ac:dyDescent="0.3">
      <c r="H124" s="337"/>
      <c r="I124" s="337"/>
      <c r="J124" s="337"/>
      <c r="K124" s="337"/>
      <c r="L124" s="337"/>
    </row>
    <row r="125" spans="8:12" x14ac:dyDescent="0.3">
      <c r="H125" s="337"/>
      <c r="I125" s="337"/>
      <c r="J125" s="337"/>
      <c r="K125" s="337"/>
      <c r="L125" s="337"/>
    </row>
    <row r="126" spans="8:12" x14ac:dyDescent="0.3">
      <c r="H126" s="337"/>
      <c r="I126" s="337"/>
      <c r="J126" s="337"/>
      <c r="K126" s="337"/>
      <c r="L126" s="337"/>
    </row>
    <row r="127" spans="8:12" x14ac:dyDescent="0.3">
      <c r="H127" s="337"/>
      <c r="I127" s="337"/>
      <c r="J127" s="337"/>
      <c r="K127" s="337"/>
      <c r="L127" s="337"/>
    </row>
    <row r="128" spans="8:12" x14ac:dyDescent="0.3">
      <c r="H128" s="337"/>
      <c r="I128" s="337"/>
      <c r="J128" s="337"/>
      <c r="K128" s="337"/>
      <c r="L128" s="337"/>
    </row>
    <row r="129" spans="8:12" x14ac:dyDescent="0.3">
      <c r="H129" s="337"/>
      <c r="I129" s="337"/>
      <c r="J129" s="337"/>
      <c r="K129" s="337"/>
      <c r="L129" s="337"/>
    </row>
    <row r="130" spans="8:12" x14ac:dyDescent="0.3">
      <c r="H130" s="337"/>
      <c r="I130" s="337"/>
      <c r="J130" s="337"/>
      <c r="K130" s="337"/>
      <c r="L130" s="337"/>
    </row>
    <row r="131" spans="8:12" x14ac:dyDescent="0.3">
      <c r="H131" s="337"/>
      <c r="I131" s="337"/>
      <c r="J131" s="337"/>
      <c r="K131" s="337"/>
      <c r="L131" s="337"/>
    </row>
    <row r="132" spans="8:12" x14ac:dyDescent="0.3">
      <c r="H132" s="337"/>
      <c r="I132" s="337"/>
      <c r="J132" s="337"/>
      <c r="K132" s="337"/>
      <c r="L132" s="337"/>
    </row>
    <row r="133" spans="8:12" x14ac:dyDescent="0.3">
      <c r="H133" s="337"/>
      <c r="I133" s="337"/>
      <c r="J133" s="337"/>
      <c r="K133" s="337"/>
      <c r="L133" s="337"/>
    </row>
    <row r="134" spans="8:12" x14ac:dyDescent="0.3">
      <c r="H134" s="337"/>
      <c r="I134" s="337"/>
      <c r="J134" s="337"/>
      <c r="K134" s="337"/>
      <c r="L134" s="337"/>
    </row>
    <row r="135" spans="8:12" x14ac:dyDescent="0.3">
      <c r="H135" s="337"/>
      <c r="I135" s="337"/>
      <c r="J135" s="337"/>
      <c r="K135" s="337"/>
      <c r="L135" s="337"/>
    </row>
    <row r="136" spans="8:12" x14ac:dyDescent="0.3">
      <c r="H136" s="337"/>
      <c r="I136" s="337"/>
      <c r="J136" s="337"/>
      <c r="K136" s="337"/>
      <c r="L136" s="337"/>
    </row>
    <row r="137" spans="8:12" x14ac:dyDescent="0.3">
      <c r="H137" s="337"/>
      <c r="I137" s="337"/>
      <c r="J137" s="337"/>
      <c r="K137" s="337"/>
      <c r="L137" s="337"/>
    </row>
    <row r="138" spans="8:12" x14ac:dyDescent="0.3">
      <c r="H138" s="337"/>
      <c r="I138" s="337"/>
      <c r="J138" s="337"/>
      <c r="K138" s="337"/>
      <c r="L138" s="337"/>
    </row>
    <row r="139" spans="8:12" x14ac:dyDescent="0.3">
      <c r="H139" s="337"/>
      <c r="I139" s="337"/>
      <c r="J139" s="337"/>
      <c r="K139" s="337"/>
      <c r="L139" s="337"/>
    </row>
    <row r="140" spans="8:12" x14ac:dyDescent="0.3">
      <c r="H140" s="337"/>
      <c r="I140" s="337"/>
      <c r="J140" s="337"/>
      <c r="K140" s="337"/>
      <c r="L140" s="337"/>
    </row>
    <row r="141" spans="8:12" x14ac:dyDescent="0.3">
      <c r="H141" s="337"/>
      <c r="I141" s="337"/>
      <c r="J141" s="337"/>
      <c r="K141" s="337"/>
      <c r="L141" s="337"/>
    </row>
    <row r="142" spans="8:12" x14ac:dyDescent="0.3">
      <c r="H142" s="337"/>
      <c r="I142" s="337"/>
      <c r="J142" s="337"/>
      <c r="K142" s="337"/>
      <c r="L142" s="337"/>
    </row>
    <row r="143" spans="8:12" x14ac:dyDescent="0.3">
      <c r="H143" s="337"/>
      <c r="I143" s="337"/>
      <c r="J143" s="337"/>
      <c r="K143" s="337"/>
      <c r="L143" s="337"/>
    </row>
    <row r="144" spans="8:12" x14ac:dyDescent="0.3">
      <c r="H144" s="337"/>
      <c r="I144" s="337"/>
      <c r="J144" s="337"/>
      <c r="K144" s="337"/>
      <c r="L144" s="337"/>
    </row>
    <row r="145" spans="8:12" x14ac:dyDescent="0.3">
      <c r="H145" s="337"/>
      <c r="I145" s="337"/>
      <c r="J145" s="337"/>
      <c r="K145" s="337"/>
      <c r="L145" s="337"/>
    </row>
    <row r="146" spans="8:12" x14ac:dyDescent="0.3">
      <c r="H146" s="337"/>
      <c r="I146" s="337"/>
      <c r="J146" s="337"/>
      <c r="K146" s="337"/>
      <c r="L146" s="337"/>
    </row>
    <row r="147" spans="8:12" x14ac:dyDescent="0.3">
      <c r="H147" s="337"/>
      <c r="I147" s="337"/>
      <c r="J147" s="337"/>
      <c r="K147" s="337"/>
      <c r="L147" s="337"/>
    </row>
    <row r="148" spans="8:12" x14ac:dyDescent="0.3">
      <c r="H148" s="337"/>
      <c r="I148" s="337"/>
      <c r="J148" s="337"/>
      <c r="K148" s="337"/>
      <c r="L148" s="337"/>
    </row>
    <row r="149" spans="8:12" x14ac:dyDescent="0.3">
      <c r="H149" s="337"/>
      <c r="I149" s="337"/>
      <c r="J149" s="337"/>
      <c r="K149" s="337"/>
      <c r="L149" s="337"/>
    </row>
    <row r="150" spans="8:12" x14ac:dyDescent="0.3">
      <c r="H150" s="337"/>
      <c r="I150" s="337"/>
      <c r="J150" s="337"/>
      <c r="K150" s="337"/>
      <c r="L150" s="337"/>
    </row>
    <row r="151" spans="8:12" x14ac:dyDescent="0.3">
      <c r="H151" s="337"/>
      <c r="I151" s="337"/>
      <c r="J151" s="337"/>
      <c r="K151" s="337"/>
      <c r="L151" s="337"/>
    </row>
    <row r="152" spans="8:12" x14ac:dyDescent="0.3">
      <c r="H152" s="337"/>
      <c r="I152" s="337"/>
      <c r="J152" s="337"/>
      <c r="K152" s="337"/>
      <c r="L152" s="337"/>
    </row>
    <row r="153" spans="8:12" x14ac:dyDescent="0.3">
      <c r="H153" s="337"/>
      <c r="I153" s="337"/>
      <c r="J153" s="337"/>
      <c r="K153" s="337"/>
      <c r="L153" s="337"/>
    </row>
    <row r="154" spans="8:12" x14ac:dyDescent="0.3">
      <c r="H154" s="337"/>
      <c r="I154" s="337"/>
      <c r="J154" s="337"/>
      <c r="K154" s="337"/>
      <c r="L154" s="337"/>
    </row>
    <row r="155" spans="8:12" x14ac:dyDescent="0.3">
      <c r="H155" s="337"/>
      <c r="I155" s="337"/>
      <c r="J155" s="337"/>
      <c r="K155" s="337"/>
      <c r="L155" s="337"/>
    </row>
    <row r="156" spans="8:12" x14ac:dyDescent="0.3">
      <c r="H156" s="337"/>
      <c r="I156" s="337"/>
      <c r="J156" s="337"/>
      <c r="K156" s="337"/>
      <c r="L156" s="337"/>
    </row>
    <row r="157" spans="8:12" x14ac:dyDescent="0.3">
      <c r="H157" s="337"/>
      <c r="I157" s="337"/>
      <c r="J157" s="337"/>
      <c r="K157" s="337"/>
      <c r="L157" s="337"/>
    </row>
    <row r="158" spans="8:12" x14ac:dyDescent="0.3">
      <c r="H158" s="337"/>
      <c r="I158" s="337"/>
      <c r="J158" s="337"/>
      <c r="K158" s="337"/>
      <c r="L158" s="337"/>
    </row>
    <row r="159" spans="8:12" x14ac:dyDescent="0.3">
      <c r="H159" s="337"/>
      <c r="I159" s="337"/>
      <c r="J159" s="337"/>
      <c r="K159" s="337"/>
      <c r="L159" s="337"/>
    </row>
    <row r="160" spans="8:12" x14ac:dyDescent="0.3">
      <c r="H160" s="337"/>
      <c r="I160" s="337"/>
      <c r="J160" s="337"/>
      <c r="K160" s="337"/>
      <c r="L160" s="337"/>
    </row>
    <row r="161" spans="8:12" x14ac:dyDescent="0.3">
      <c r="H161" s="337"/>
      <c r="I161" s="337"/>
      <c r="J161" s="337"/>
      <c r="K161" s="337"/>
      <c r="L161" s="337"/>
    </row>
    <row r="162" spans="8:12" x14ac:dyDescent="0.3">
      <c r="H162" s="337"/>
      <c r="I162" s="337"/>
      <c r="J162" s="337"/>
      <c r="K162" s="337"/>
      <c r="L162" s="337"/>
    </row>
    <row r="163" spans="8:12" x14ac:dyDescent="0.3">
      <c r="H163" s="337"/>
      <c r="I163" s="337"/>
      <c r="J163" s="337"/>
      <c r="K163" s="337"/>
      <c r="L163" s="337"/>
    </row>
    <row r="164" spans="8:12" x14ac:dyDescent="0.3">
      <c r="H164" s="337"/>
      <c r="I164" s="337"/>
      <c r="J164" s="337"/>
      <c r="K164" s="337"/>
      <c r="L164" s="337"/>
    </row>
    <row r="165" spans="8:12" x14ac:dyDescent="0.3">
      <c r="H165" s="337"/>
      <c r="I165" s="337"/>
      <c r="J165" s="337"/>
      <c r="K165" s="337"/>
      <c r="L165" s="337"/>
    </row>
    <row r="166" spans="8:12" x14ac:dyDescent="0.3">
      <c r="H166" s="337"/>
      <c r="I166" s="337"/>
      <c r="J166" s="337"/>
      <c r="K166" s="337"/>
      <c r="L166" s="337"/>
    </row>
    <row r="167" spans="8:12" x14ac:dyDescent="0.3">
      <c r="H167" s="337"/>
      <c r="I167" s="337"/>
      <c r="J167" s="337"/>
      <c r="K167" s="337"/>
      <c r="L167" s="337"/>
    </row>
    <row r="168" spans="8:12" x14ac:dyDescent="0.3">
      <c r="H168" s="337"/>
      <c r="I168" s="337"/>
      <c r="J168" s="337"/>
      <c r="K168" s="337"/>
      <c r="L168" s="337"/>
    </row>
    <row r="169" spans="8:12" x14ac:dyDescent="0.3">
      <c r="H169" s="337"/>
      <c r="I169" s="337"/>
      <c r="J169" s="337"/>
      <c r="K169" s="337"/>
      <c r="L169" s="337"/>
    </row>
    <row r="170" spans="8:12" x14ac:dyDescent="0.3">
      <c r="H170" s="337"/>
      <c r="I170" s="337"/>
      <c r="J170" s="337"/>
      <c r="K170" s="337"/>
      <c r="L170" s="337"/>
    </row>
    <row r="171" spans="8:12" x14ac:dyDescent="0.3">
      <c r="H171" s="337"/>
      <c r="I171" s="337"/>
      <c r="J171" s="337"/>
      <c r="K171" s="337"/>
      <c r="L171" s="337"/>
    </row>
    <row r="172" spans="8:12" x14ac:dyDescent="0.3">
      <c r="H172" s="337"/>
      <c r="I172" s="337"/>
      <c r="J172" s="337"/>
      <c r="K172" s="337"/>
      <c r="L172" s="337"/>
    </row>
  </sheetData>
  <dataConsolidate/>
  <mergeCells count="2">
    <mergeCell ref="A1:A39"/>
    <mergeCell ref="H1:L172"/>
  </mergeCells>
  <conditionalFormatting sqref="M2">
    <cfRule type="duplicateValues" dxfId="134"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5" r:id="rId4" name="btn_Filtros_AtivosAbxPPAta">
          <controlPr defaultSize="0" autoLine="0" r:id="rId5">
            <anchor moveWithCells="1">
              <from>
                <xdr:col>0</xdr:col>
                <xdr:colOff>6987540</xdr:colOff>
                <xdr:row>24</xdr:row>
                <xdr:rowOff>7620</xdr:rowOff>
              </from>
              <to>
                <xdr:col>0</xdr:col>
                <xdr:colOff>12626340</xdr:colOff>
                <xdr:row>25</xdr:row>
                <xdr:rowOff>144780</xdr:rowOff>
              </to>
            </anchor>
          </controlPr>
        </control>
      </mc:Choice>
      <mc:Fallback>
        <control shapeId="291985" r:id="rId4" name="btn_Filtros_AtivosAbxPPAta"/>
      </mc:Fallback>
    </mc:AlternateContent>
    <mc:AlternateContent xmlns:mc="http://schemas.openxmlformats.org/markup-compatibility/2006">
      <mc:Choice Requires="x14">
        <control shapeId="291983" r:id="rId6" name="btn_Filtros_ComQtNoZ">
          <controlPr defaultSize="0" autoLine="0" r:id="rId7">
            <anchor moveWithCells="1">
              <from>
                <xdr:col>0</xdr:col>
                <xdr:colOff>632460</xdr:colOff>
                <xdr:row>22</xdr:row>
                <xdr:rowOff>15240</xdr:rowOff>
              </from>
              <to>
                <xdr:col>0</xdr:col>
                <xdr:colOff>6271260</xdr:colOff>
                <xdr:row>23</xdr:row>
                <xdr:rowOff>152400</xdr:rowOff>
              </to>
            </anchor>
          </controlPr>
        </control>
      </mc:Choice>
      <mc:Fallback>
        <control shapeId="291983" r:id="rId6" name="btn_Filtros_ComQtNoZ"/>
      </mc:Fallback>
    </mc:AlternateContent>
    <mc:AlternateContent xmlns:mc="http://schemas.openxmlformats.org/markup-compatibility/2006">
      <mc:Choice Requires="x14">
        <control shapeId="291869" r:id="rId8" name="btn_Filtros_AtivosRecentes">
          <controlPr defaultSize="0" autoLine="0" r:id="rId9">
            <anchor moveWithCells="1">
              <from>
                <xdr:col>0</xdr:col>
                <xdr:colOff>632460</xdr:colOff>
                <xdr:row>12</xdr:row>
                <xdr:rowOff>68580</xdr:rowOff>
              </from>
              <to>
                <xdr:col>0</xdr:col>
                <xdr:colOff>6271260</xdr:colOff>
                <xdr:row>14</xdr:row>
                <xdr:rowOff>22860</xdr:rowOff>
              </to>
            </anchor>
          </controlPr>
        </control>
      </mc:Choice>
      <mc:Fallback>
        <control shapeId="291869" r:id="rId8" name="btn_Filtros_AtivosRecentes"/>
      </mc:Fallback>
    </mc:AlternateContent>
    <mc:AlternateContent xmlns:mc="http://schemas.openxmlformats.org/markup-compatibility/2006">
      <mc:Choice Requires="x14">
        <control shapeId="291868" r:id="rId10" name="btn_Filtros_ImpDRM">
          <controlPr defaultSize="0" autoLine="0" r:id="rId11">
            <anchor moveWithCells="1">
              <from>
                <xdr:col>7</xdr:col>
                <xdr:colOff>480060</xdr:colOff>
                <xdr:row>3</xdr:row>
                <xdr:rowOff>76200</xdr:rowOff>
              </from>
              <to>
                <xdr:col>11</xdr:col>
                <xdr:colOff>403860</xdr:colOff>
                <xdr:row>6</xdr:row>
                <xdr:rowOff>22860</xdr:rowOff>
              </to>
            </anchor>
          </controlPr>
        </control>
      </mc:Choice>
      <mc:Fallback>
        <control shapeId="291868" r:id="rId10" name="btn_Filtros_ImpDRM"/>
      </mc:Fallback>
    </mc:AlternateContent>
    <mc:AlternateContent xmlns:mc="http://schemas.openxmlformats.org/markup-compatibility/2006">
      <mc:Choice Requires="x14">
        <control shapeId="291866" r:id="rId12" name="btn_Filtros_AtivosFAbxPonP">
          <controlPr defaultSize="0" autoLine="0" r:id="rId13">
            <anchor moveWithCells="1">
              <from>
                <xdr:col>0</xdr:col>
                <xdr:colOff>6987540</xdr:colOff>
                <xdr:row>20</xdr:row>
                <xdr:rowOff>22860</xdr:rowOff>
              </from>
              <to>
                <xdr:col>0</xdr:col>
                <xdr:colOff>12626340</xdr:colOff>
                <xdr:row>21</xdr:row>
                <xdr:rowOff>160020</xdr:rowOff>
              </to>
            </anchor>
          </controlPr>
        </control>
      </mc:Choice>
      <mc:Fallback>
        <control shapeId="291866" r:id="rId12" name="btn_Filtros_AtivosFAbxPonP"/>
      </mc:Fallback>
    </mc:AlternateContent>
    <mc:AlternateContent xmlns:mc="http://schemas.openxmlformats.org/markup-compatibility/2006">
      <mc:Choice Requires="x14">
        <control shapeId="291864" r:id="rId14" name="btn_Filtros_FiltroDigVoltar">
          <controlPr defaultSize="0" autoLine="0" r:id="rId15">
            <anchor moveWithCells="1">
              <from>
                <xdr:col>7</xdr:col>
                <xdr:colOff>457200</xdr:colOff>
                <xdr:row>0</xdr:row>
                <xdr:rowOff>99060</xdr:rowOff>
              </from>
              <to>
                <xdr:col>9</xdr:col>
                <xdr:colOff>403860</xdr:colOff>
                <xdr:row>3</xdr:row>
                <xdr:rowOff>45720</xdr:rowOff>
              </to>
            </anchor>
          </controlPr>
        </control>
      </mc:Choice>
      <mc:Fallback>
        <control shapeId="291864" r:id="rId14" name="btn_Filtros_FiltroDigVoltar"/>
      </mc:Fallback>
    </mc:AlternateContent>
    <mc:AlternateContent xmlns:mc="http://schemas.openxmlformats.org/markup-compatibility/2006">
      <mc:Choice Requires="x14">
        <control shapeId="291861" r:id="rId16" name="btn_Filtros_AtivosTodosPrio">
          <controlPr defaultSize="0" autoLine="0" r:id="rId17">
            <anchor moveWithCells="1">
              <from>
                <xdr:col>0</xdr:col>
                <xdr:colOff>6987540</xdr:colOff>
                <xdr:row>16</xdr:row>
                <xdr:rowOff>45720</xdr:rowOff>
              </from>
              <to>
                <xdr:col>0</xdr:col>
                <xdr:colOff>12626340</xdr:colOff>
                <xdr:row>18</xdr:row>
                <xdr:rowOff>0</xdr:rowOff>
              </to>
            </anchor>
          </controlPr>
        </control>
      </mc:Choice>
      <mc:Fallback>
        <control shapeId="291861" r:id="rId16" name="btn_Filtros_AtivosTodosPrio"/>
      </mc:Fallback>
    </mc:AlternateContent>
    <mc:AlternateContent xmlns:mc="http://schemas.openxmlformats.org/markup-compatibility/2006">
      <mc:Choice Requires="x14">
        <control shapeId="291860" r:id="rId18" name="btn_Filtros_AtivosZerados">
          <controlPr defaultSize="0" autoLine="0" r:id="rId19">
            <anchor moveWithCells="1">
              <from>
                <xdr:col>0</xdr:col>
                <xdr:colOff>6987540</xdr:colOff>
                <xdr:row>12</xdr:row>
                <xdr:rowOff>68580</xdr:rowOff>
              </from>
              <to>
                <xdr:col>0</xdr:col>
                <xdr:colOff>12626340</xdr:colOff>
                <xdr:row>14</xdr:row>
                <xdr:rowOff>22860</xdr:rowOff>
              </to>
            </anchor>
          </controlPr>
        </control>
      </mc:Choice>
      <mc:Fallback>
        <control shapeId="291860" r:id="rId18" name="btn_Filtros_AtivosZerados"/>
      </mc:Fallback>
    </mc:AlternateContent>
    <mc:AlternateContent xmlns:mc="http://schemas.openxmlformats.org/markup-compatibility/2006">
      <mc:Choice Requires="x14">
        <control shapeId="291857" r:id="rId20" name="btn_Filtros_AtivosComAtaZero">
          <controlPr defaultSize="0" autoLine="0" r:id="rId21">
            <anchor moveWithCells="1">
              <from>
                <xdr:col>0</xdr:col>
                <xdr:colOff>6987540</xdr:colOff>
                <xdr:row>4</xdr:row>
                <xdr:rowOff>106680</xdr:rowOff>
              </from>
              <to>
                <xdr:col>0</xdr:col>
                <xdr:colOff>12626340</xdr:colOff>
                <xdr:row>6</xdr:row>
                <xdr:rowOff>60960</xdr:rowOff>
              </to>
            </anchor>
          </controlPr>
        </control>
      </mc:Choice>
      <mc:Fallback>
        <control shapeId="291857" r:id="rId20" name="btn_Filtros_AtivosComAtaZero"/>
      </mc:Fallback>
    </mc:AlternateContent>
    <mc:AlternateContent xmlns:mc="http://schemas.openxmlformats.org/markup-compatibility/2006">
      <mc:Choice Requires="x14">
        <control shapeId="291855" r:id="rId22" name="btn_Filtros_ComQtdJah">
          <controlPr defaultSize="0" autoLine="0" r:id="rId23">
            <anchor moveWithCells="1">
              <from>
                <xdr:col>0</xdr:col>
                <xdr:colOff>632460</xdr:colOff>
                <xdr:row>20</xdr:row>
                <xdr:rowOff>22860</xdr:rowOff>
              </from>
              <to>
                <xdr:col>0</xdr:col>
                <xdr:colOff>6271260</xdr:colOff>
                <xdr:row>21</xdr:row>
                <xdr:rowOff>160020</xdr:rowOff>
              </to>
            </anchor>
          </controlPr>
        </control>
      </mc:Choice>
      <mc:Fallback>
        <control shapeId="291855" r:id="rId22" name="btn_Filtros_ComQtdJah"/>
      </mc:Fallback>
    </mc:AlternateContent>
    <mc:AlternateContent xmlns:mc="http://schemas.openxmlformats.org/markup-compatibility/2006">
      <mc:Choice Requires="x14">
        <control shapeId="291854" r:id="rId24" name="btn_Filtros_FiltroDigitado2">
          <controlPr defaultSize="0" autoLine="0" r:id="rId25">
            <anchor moveWithCells="1">
              <from>
                <xdr:col>9</xdr:col>
                <xdr:colOff>464820</xdr:colOff>
                <xdr:row>0</xdr:row>
                <xdr:rowOff>99060</xdr:rowOff>
              </from>
              <to>
                <xdr:col>11</xdr:col>
                <xdr:colOff>411480</xdr:colOff>
                <xdr:row>3</xdr:row>
                <xdr:rowOff>45720</xdr:rowOff>
              </to>
            </anchor>
          </controlPr>
        </control>
      </mc:Choice>
      <mc:Fallback>
        <control shapeId="291854" r:id="rId24" name="btn_Filtros_FiltroDigitado2"/>
      </mc:Fallback>
    </mc:AlternateContent>
    <mc:AlternateContent xmlns:mc="http://schemas.openxmlformats.org/markup-compatibility/2006">
      <mc:Choice Requires="x14">
        <control shapeId="291853" r:id="rId26" name="btn_Filtros_FiltroDigitado">
          <controlPr defaultSize="0" autoLine="0" r:id="rId27">
            <anchor moveWithCells="1">
              <from>
                <xdr:col>0</xdr:col>
                <xdr:colOff>632460</xdr:colOff>
                <xdr:row>8</xdr:row>
                <xdr:rowOff>83820</xdr:rowOff>
              </from>
              <to>
                <xdr:col>0</xdr:col>
                <xdr:colOff>6271260</xdr:colOff>
                <xdr:row>10</xdr:row>
                <xdr:rowOff>38100</xdr:rowOff>
              </to>
            </anchor>
          </controlPr>
        </control>
      </mc:Choice>
      <mc:Fallback>
        <control shapeId="291853" r:id="rId26" name="btn_Filtros_FiltroDigitado"/>
      </mc:Fallback>
    </mc:AlternateContent>
    <mc:AlternateContent xmlns:mc="http://schemas.openxmlformats.org/markup-compatibility/2006">
      <mc:Choice Requires="x14">
        <control shapeId="291843" r:id="rId28" name="btn_Filtros_ExcluirComSaldo">
          <controlPr defaultSize="0" autoLine="0" r:id="rId29">
            <anchor moveWithCells="1">
              <from>
                <xdr:col>0</xdr:col>
                <xdr:colOff>632460</xdr:colOff>
                <xdr:row>2</xdr:row>
                <xdr:rowOff>114300</xdr:rowOff>
              </from>
              <to>
                <xdr:col>0</xdr:col>
                <xdr:colOff>6271260</xdr:colOff>
                <xdr:row>4</xdr:row>
                <xdr:rowOff>68580</xdr:rowOff>
              </to>
            </anchor>
          </controlPr>
        </control>
      </mc:Choice>
      <mc:Fallback>
        <control shapeId="291843" r:id="rId28" name="btn_Filtros_ExcluirComSaldo"/>
      </mc:Fallback>
    </mc:AlternateContent>
    <mc:AlternateContent xmlns:mc="http://schemas.openxmlformats.org/markup-compatibility/2006">
      <mc:Choice Requires="x14">
        <control shapeId="291842" r:id="rId30" name="btn_Filtros_ExcluirSemSaldo">
          <controlPr defaultSize="0" autoLine="0" r:id="rId31">
            <anchor moveWithCells="1">
              <from>
                <xdr:col>0</xdr:col>
                <xdr:colOff>632460</xdr:colOff>
                <xdr:row>0</xdr:row>
                <xdr:rowOff>129540</xdr:rowOff>
              </from>
              <to>
                <xdr:col>0</xdr:col>
                <xdr:colOff>6271260</xdr:colOff>
                <xdr:row>2</xdr:row>
                <xdr:rowOff>83820</xdr:rowOff>
              </to>
            </anchor>
          </controlPr>
        </control>
      </mc:Choice>
      <mc:Fallback>
        <control shapeId="291842" r:id="rId30" name="btn_Filtros_ExcluirSemSaldo"/>
      </mc:Fallback>
    </mc:AlternateContent>
    <mc:AlternateContent xmlns:mc="http://schemas.openxmlformats.org/markup-compatibility/2006">
      <mc:Choice Requires="x14">
        <control shapeId="291845" r:id="rId32" name="btn_Filtros_Limpar">
          <controlPr defaultSize="0" autoLine="0" r:id="rId33">
            <anchor moveWithCells="1">
              <from>
                <xdr:col>0</xdr:col>
                <xdr:colOff>632460</xdr:colOff>
                <xdr:row>27</xdr:row>
                <xdr:rowOff>167640</xdr:rowOff>
              </from>
              <to>
                <xdr:col>0</xdr:col>
                <xdr:colOff>12618720</xdr:colOff>
                <xdr:row>29</xdr:row>
                <xdr:rowOff>121920</xdr:rowOff>
              </to>
            </anchor>
          </controlPr>
        </control>
      </mc:Choice>
      <mc:Fallback>
        <control shapeId="291845" r:id="rId32" name="btn_Filtros_Limpar"/>
      </mc:Fallback>
    </mc:AlternateContent>
    <mc:AlternateContent xmlns:mc="http://schemas.openxmlformats.org/markup-compatibility/2006">
      <mc:Choice Requires="x14">
        <control shapeId="291846" r:id="rId34" name="btn_Filtros_AtivosComAtaT_Ata">
          <controlPr defaultSize="0" autoLine="0" r:id="rId35">
            <anchor moveWithCells="1">
              <from>
                <xdr:col>0</xdr:col>
                <xdr:colOff>6987540</xdr:colOff>
                <xdr:row>0</xdr:row>
                <xdr:rowOff>129540</xdr:rowOff>
              </from>
              <to>
                <xdr:col>0</xdr:col>
                <xdr:colOff>12626340</xdr:colOff>
                <xdr:row>2</xdr:row>
                <xdr:rowOff>83820</xdr:rowOff>
              </to>
            </anchor>
          </controlPr>
        </control>
      </mc:Choice>
      <mc:Fallback>
        <control shapeId="291846" r:id="rId34" name="btn_Filtros_AtivosComAtaT_Ata"/>
      </mc:Fallback>
    </mc:AlternateContent>
    <mc:AlternateContent xmlns:mc="http://schemas.openxmlformats.org/markup-compatibility/2006">
      <mc:Choice Requires="x14">
        <control shapeId="291847" r:id="rId36" name="btn_Filtros_AtivosComAtaT_Pri">
          <controlPr defaultSize="0" autoLine="0" r:id="rId37">
            <anchor moveWithCells="1">
              <from>
                <xdr:col>0</xdr:col>
                <xdr:colOff>6987540</xdr:colOff>
                <xdr:row>2</xdr:row>
                <xdr:rowOff>114300</xdr:rowOff>
              </from>
              <to>
                <xdr:col>0</xdr:col>
                <xdr:colOff>12626340</xdr:colOff>
                <xdr:row>4</xdr:row>
                <xdr:rowOff>68580</xdr:rowOff>
              </to>
            </anchor>
          </controlPr>
        </control>
      </mc:Choice>
      <mc:Fallback>
        <control shapeId="291847" r:id="rId36" name="btn_Filtros_AtivosComAtaT_Pri"/>
      </mc:Fallback>
    </mc:AlternateContent>
    <mc:AlternateContent xmlns:mc="http://schemas.openxmlformats.org/markup-compatibility/2006">
      <mc:Choice Requires="x14">
        <control shapeId="291848" r:id="rId38" name="btn_Filtros_AtivosSemAtaTodos">
          <controlPr defaultSize="0" autoLine="0" r:id="rId39">
            <anchor moveWithCells="1">
              <from>
                <xdr:col>0</xdr:col>
                <xdr:colOff>6987540</xdr:colOff>
                <xdr:row>6</xdr:row>
                <xdr:rowOff>99060</xdr:rowOff>
              </from>
              <to>
                <xdr:col>0</xdr:col>
                <xdr:colOff>12626340</xdr:colOff>
                <xdr:row>8</xdr:row>
                <xdr:rowOff>53340</xdr:rowOff>
              </to>
            </anchor>
          </controlPr>
        </control>
      </mc:Choice>
      <mc:Fallback>
        <control shapeId="291848" r:id="rId38" name="btn_Filtros_AtivosSemAtaTodos"/>
      </mc:Fallback>
    </mc:AlternateContent>
    <mc:AlternateContent xmlns:mc="http://schemas.openxmlformats.org/markup-compatibility/2006">
      <mc:Choice Requires="x14">
        <control shapeId="291850" r:id="rId40" name="btn_Filtros_ComQtd">
          <controlPr defaultSize="0" autoLine="0" r:id="rId41">
            <anchor moveWithCells="1">
              <from>
                <xdr:col>0</xdr:col>
                <xdr:colOff>632460</xdr:colOff>
                <xdr:row>24</xdr:row>
                <xdr:rowOff>7620</xdr:rowOff>
              </from>
              <to>
                <xdr:col>0</xdr:col>
                <xdr:colOff>6271260</xdr:colOff>
                <xdr:row>25</xdr:row>
                <xdr:rowOff>144780</xdr:rowOff>
              </to>
            </anchor>
          </controlPr>
        </control>
      </mc:Choice>
      <mc:Fallback>
        <control shapeId="291850" r:id="rId40" name="btn_Filtros_ComQtd"/>
      </mc:Fallback>
    </mc:AlternateContent>
    <mc:AlternateContent xmlns:mc="http://schemas.openxmlformats.org/markup-compatibility/2006">
      <mc:Choice Requires="x14">
        <control shapeId="291851" r:id="rId42" name="btn_Filtros_SemMov">
          <controlPr defaultSize="0" autoLine="0" r:id="rId43">
            <anchor moveWithCells="1">
              <from>
                <xdr:col>0</xdr:col>
                <xdr:colOff>632460</xdr:colOff>
                <xdr:row>6</xdr:row>
                <xdr:rowOff>99060</xdr:rowOff>
              </from>
              <to>
                <xdr:col>0</xdr:col>
                <xdr:colOff>6271260</xdr:colOff>
                <xdr:row>8</xdr:row>
                <xdr:rowOff>53340</xdr:rowOff>
              </to>
            </anchor>
          </controlPr>
        </control>
      </mc:Choice>
      <mc:Fallback>
        <control shapeId="291851" r:id="rId42" name="btn_Filtros_SemMov"/>
      </mc:Fallback>
    </mc:AlternateContent>
    <mc:AlternateContent xmlns:mc="http://schemas.openxmlformats.org/markup-compatibility/2006">
      <mc:Choice Requires="x14">
        <control shapeId="291852" r:id="rId44" name="btn_Filtros_SemMovS">
          <controlPr defaultSize="0" autoLine="0" r:id="rId45">
            <anchor moveWithCells="1">
              <from>
                <xdr:col>0</xdr:col>
                <xdr:colOff>632460</xdr:colOff>
                <xdr:row>4</xdr:row>
                <xdr:rowOff>106680</xdr:rowOff>
              </from>
              <to>
                <xdr:col>0</xdr:col>
                <xdr:colOff>6271260</xdr:colOff>
                <xdr:row>6</xdr:row>
                <xdr:rowOff>60960</xdr:rowOff>
              </to>
            </anchor>
          </controlPr>
        </control>
      </mc:Choice>
      <mc:Fallback>
        <control shapeId="291852" r:id="rId44" name="btn_Filtros_SemMovS"/>
      </mc:Fallback>
    </mc:AlternateContent>
    <mc:AlternateContent xmlns:mc="http://schemas.openxmlformats.org/markup-compatibility/2006">
      <mc:Choice Requires="x14">
        <control shapeId="291858" r:id="rId46" name="btn_Filtros_AtivosSemAtaZero">
          <controlPr defaultSize="0" autoLine="0" r:id="rId47">
            <anchor moveWithCells="1">
              <from>
                <xdr:col>0</xdr:col>
                <xdr:colOff>6987540</xdr:colOff>
                <xdr:row>8</xdr:row>
                <xdr:rowOff>83820</xdr:rowOff>
              </from>
              <to>
                <xdr:col>0</xdr:col>
                <xdr:colOff>12626340</xdr:colOff>
                <xdr:row>10</xdr:row>
                <xdr:rowOff>38100</xdr:rowOff>
              </to>
            </anchor>
          </controlPr>
        </control>
      </mc:Choice>
      <mc:Fallback>
        <control shapeId="291858" r:id="rId46" name="btn_Filtros_AtivosSemAtaZero"/>
      </mc:Fallback>
    </mc:AlternateContent>
    <mc:AlternateContent xmlns:mc="http://schemas.openxmlformats.org/markup-compatibility/2006">
      <mc:Choice Requires="x14">
        <control shapeId="291859" r:id="rId48" name="btn_Filtros_AtivosSemAtaRcZ">
          <controlPr defaultSize="0" autoLine="0" r:id="rId49">
            <anchor moveWithCells="1">
              <from>
                <xdr:col>0</xdr:col>
                <xdr:colOff>6987540</xdr:colOff>
                <xdr:row>10</xdr:row>
                <xdr:rowOff>76200</xdr:rowOff>
              </from>
              <to>
                <xdr:col>0</xdr:col>
                <xdr:colOff>12626340</xdr:colOff>
                <xdr:row>12</xdr:row>
                <xdr:rowOff>30480</xdr:rowOff>
              </to>
            </anchor>
          </controlPr>
        </control>
      </mc:Choice>
      <mc:Fallback>
        <control shapeId="291859" r:id="rId48" name="btn_Filtros_AtivosSemAtaRcZ"/>
      </mc:Fallback>
    </mc:AlternateContent>
    <mc:AlternateContent xmlns:mc="http://schemas.openxmlformats.org/markup-compatibility/2006">
      <mc:Choice Requires="x14">
        <control shapeId="291862" r:id="rId50" name="btn_Filtros_ComSugest">
          <controlPr defaultSize="0" autoLine="0" r:id="rId51">
            <anchor moveWithCells="1">
              <from>
                <xdr:col>0</xdr:col>
                <xdr:colOff>6987540</xdr:colOff>
                <xdr:row>18</xdr:row>
                <xdr:rowOff>38100</xdr:rowOff>
              </from>
              <to>
                <xdr:col>0</xdr:col>
                <xdr:colOff>12626340</xdr:colOff>
                <xdr:row>19</xdr:row>
                <xdr:rowOff>175260</xdr:rowOff>
              </to>
            </anchor>
          </controlPr>
        </control>
      </mc:Choice>
      <mc:Fallback>
        <control shapeId="291862" r:id="rId50" name="btn_Filtros_ComSugest"/>
      </mc:Fallback>
    </mc:AlternateContent>
    <mc:AlternateContent xmlns:mc="http://schemas.openxmlformats.org/markup-compatibility/2006">
      <mc:Choice Requires="x14">
        <control shapeId="291863" r:id="rId52" name="btn_Filtros_AtivosAbxPonP">
          <controlPr defaultSize="0" autoLine="0" r:id="rId53">
            <anchor moveWithCells="1">
              <from>
                <xdr:col>0</xdr:col>
                <xdr:colOff>6987540</xdr:colOff>
                <xdr:row>22</xdr:row>
                <xdr:rowOff>15240</xdr:rowOff>
              </from>
              <to>
                <xdr:col>0</xdr:col>
                <xdr:colOff>12626340</xdr:colOff>
                <xdr:row>23</xdr:row>
                <xdr:rowOff>152400</xdr:rowOff>
              </to>
            </anchor>
          </controlPr>
        </control>
      </mc:Choice>
      <mc:Fallback>
        <control shapeId="291863" r:id="rId52" name="btn_Filtros_AtivosAbxPonP"/>
      </mc:Fallback>
    </mc:AlternateContent>
    <mc:AlternateContent xmlns:mc="http://schemas.openxmlformats.org/markup-compatibility/2006">
      <mc:Choice Requires="x14">
        <control shapeId="291865" r:id="rId54" name="btn_Filtros_AbxPpComAF">
          <controlPr defaultSize="0" autoLine="0" r:id="rId55">
            <anchor moveWithCells="1">
              <from>
                <xdr:col>0</xdr:col>
                <xdr:colOff>632460</xdr:colOff>
                <xdr:row>10</xdr:row>
                <xdr:rowOff>76200</xdr:rowOff>
              </from>
              <to>
                <xdr:col>0</xdr:col>
                <xdr:colOff>6271260</xdr:colOff>
                <xdr:row>12</xdr:row>
                <xdr:rowOff>30480</xdr:rowOff>
              </to>
            </anchor>
          </controlPr>
        </control>
      </mc:Choice>
      <mc:Fallback>
        <control shapeId="291865" r:id="rId54" name="btn_Filtros_AbxPpComAF"/>
      </mc:Fallback>
    </mc:AlternateContent>
    <mc:AlternateContent xmlns:mc="http://schemas.openxmlformats.org/markup-compatibility/2006">
      <mc:Choice Requires="x14">
        <control shapeId="291867" r:id="rId56" name="btn_Filtros_Cronograma">
          <controlPr defaultSize="0" autoLine="0" r:id="rId57">
            <anchor moveWithCells="1">
              <from>
                <xdr:col>0</xdr:col>
                <xdr:colOff>632460</xdr:colOff>
                <xdr:row>14</xdr:row>
                <xdr:rowOff>53340</xdr:rowOff>
              </from>
              <to>
                <xdr:col>0</xdr:col>
                <xdr:colOff>6271260</xdr:colOff>
                <xdr:row>16</xdr:row>
                <xdr:rowOff>7620</xdr:rowOff>
              </to>
            </anchor>
          </controlPr>
        </control>
      </mc:Choice>
      <mc:Fallback>
        <control shapeId="291867" r:id="rId56" name="btn_Filtros_Cronograma"/>
      </mc:Fallback>
    </mc:AlternateContent>
    <mc:AlternateContent xmlns:mc="http://schemas.openxmlformats.org/markup-compatibility/2006">
      <mc:Choice Requires="x14">
        <control shapeId="291981" r:id="rId58" name="btn_Filtros_CronogrAta">
          <controlPr defaultSize="0" autoLine="0" r:id="rId59">
            <anchor moveWithCells="1">
              <from>
                <xdr:col>0</xdr:col>
                <xdr:colOff>6987540</xdr:colOff>
                <xdr:row>14</xdr:row>
                <xdr:rowOff>53340</xdr:rowOff>
              </from>
              <to>
                <xdr:col>0</xdr:col>
                <xdr:colOff>12626340</xdr:colOff>
                <xdr:row>16</xdr:row>
                <xdr:rowOff>7620</xdr:rowOff>
              </to>
            </anchor>
          </controlPr>
        </control>
      </mc:Choice>
      <mc:Fallback>
        <control shapeId="291981" r:id="rId58" name="btn_Filtros_CronogrAta"/>
      </mc:Fallback>
    </mc:AlternateContent>
    <mc:AlternateContent xmlns:mc="http://schemas.openxmlformats.org/markup-compatibility/2006">
      <mc:Choice Requires="x14">
        <control shapeId="291982" r:id="rId60" name="btn_Filtros_AtalhPlDRM">
          <controlPr defaultSize="0" autoLine="0" r:id="rId61">
            <anchor moveWithCells="1">
              <from>
                <xdr:col>7</xdr:col>
                <xdr:colOff>457200</xdr:colOff>
                <xdr:row>10</xdr:row>
                <xdr:rowOff>30480</xdr:rowOff>
              </from>
              <to>
                <xdr:col>11</xdr:col>
                <xdr:colOff>381000</xdr:colOff>
                <xdr:row>12</xdr:row>
                <xdr:rowOff>160020</xdr:rowOff>
              </to>
            </anchor>
          </controlPr>
        </control>
      </mc:Choice>
      <mc:Fallback>
        <control shapeId="291982" r:id="rId60" name="btn_Filtros_AtalhPlDRM"/>
      </mc:Fallback>
    </mc:AlternateContent>
    <mc:AlternateContent xmlns:mc="http://schemas.openxmlformats.org/markup-compatibility/2006">
      <mc:Choice Requires="x14">
        <control shapeId="291984" r:id="rId62" name="btn_Filtros_SdoAtaAbx">
          <controlPr defaultSize="0" autoLine="0" r:id="rId63">
            <anchor moveWithCells="1">
              <from>
                <xdr:col>0</xdr:col>
                <xdr:colOff>632460</xdr:colOff>
                <xdr:row>16</xdr:row>
                <xdr:rowOff>45720</xdr:rowOff>
              </from>
              <to>
                <xdr:col>0</xdr:col>
                <xdr:colOff>6271260</xdr:colOff>
                <xdr:row>18</xdr:row>
                <xdr:rowOff>0</xdr:rowOff>
              </to>
            </anchor>
          </controlPr>
        </control>
      </mc:Choice>
      <mc:Fallback>
        <control shapeId="291984" r:id="rId62" name="btn_Filtros_SdoAtaAbx"/>
      </mc:Fallback>
    </mc:AlternateContent>
  </controls>
  <tableParts count="1">
    <tablePart r:id="rId6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902"/>
  <sheetViews>
    <sheetView zoomScaleNormal="100" workbookViewId="0">
      <pane ySplit="2" topLeftCell="A3" activePane="bottomLeft" state="frozen"/>
      <selection pane="bottomLeft" activeCell="A2" sqref="A2"/>
    </sheetView>
  </sheetViews>
  <sheetFormatPr defaultRowHeight="14.4" x14ac:dyDescent="0.3"/>
  <cols>
    <col min="1" max="1" width="50.77734375" style="4" customWidth="1"/>
    <col min="2" max="2" width="5.77734375" style="3" customWidth="1"/>
    <col min="3" max="4" width="8.88671875" style="2" bestFit="1" customWidth="1"/>
    <col min="5" max="5" width="11.77734375" style="2" customWidth="1"/>
    <col min="6" max="14" width="7.88671875" style="2" bestFit="1" customWidth="1"/>
    <col min="15" max="15" width="8.88671875" style="2" bestFit="1" customWidth="1"/>
    <col min="16" max="21" width="7.88671875" style="2" bestFit="1" customWidth="1"/>
    <col min="22" max="24" width="7.88671875" bestFit="1" customWidth="1"/>
    <col min="25" max="25" width="5.77734375" customWidth="1"/>
    <col min="26" max="26" width="11.33203125" bestFit="1" customWidth="1"/>
    <col min="27" max="27" width="7.88671875" bestFit="1" customWidth="1"/>
    <col min="28" max="28" width="58.33203125" bestFit="1" customWidth="1"/>
    <col min="29" max="29" width="8.88671875" bestFit="1" customWidth="1"/>
    <col min="30" max="30" width="6.6640625" bestFit="1" customWidth="1"/>
    <col min="31" max="31" width="12" bestFit="1" customWidth="1"/>
    <col min="32" max="32" width="11.5546875" bestFit="1" customWidth="1"/>
    <col min="33" max="33" width="8.88671875" bestFit="1" customWidth="1"/>
    <col min="34" max="34" width="7.88671875" bestFit="1" customWidth="1"/>
    <col min="35" max="35" width="3.77734375" customWidth="1"/>
    <col min="36"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v>24</v>
      </c>
      <c r="C1" s="7">
        <v>2</v>
      </c>
      <c r="D1" s="87"/>
      <c r="E1" s="7">
        <v>902</v>
      </c>
      <c r="F1" s="12"/>
      <c r="BC1" s="42"/>
      <c r="BD1"/>
      <c r="BI1" s="60"/>
      <c r="BJ1"/>
    </row>
    <row r="2" spans="1:62" s="15" customFormat="1" ht="15.6" x14ac:dyDescent="0.3">
      <c r="A2" s="147" t="s">
        <v>2202</v>
      </c>
      <c r="B2" s="33" t="s">
        <v>31</v>
      </c>
      <c r="C2" s="80" t="s">
        <v>2203</v>
      </c>
      <c r="D2" s="82" t="s">
        <v>92</v>
      </c>
      <c r="E2" s="82" t="s">
        <v>2207</v>
      </c>
      <c r="F2" s="82" t="s">
        <v>2208</v>
      </c>
      <c r="G2" s="81" t="s">
        <v>2209</v>
      </c>
      <c r="H2" s="81" t="s">
        <v>2210</v>
      </c>
      <c r="I2" s="81" t="s">
        <v>2211</v>
      </c>
      <c r="J2" s="82" t="s">
        <v>2212</v>
      </c>
      <c r="K2" s="82" t="s">
        <v>2213</v>
      </c>
      <c r="L2" s="82" t="s">
        <v>2214</v>
      </c>
      <c r="M2" s="82" t="s">
        <v>2215</v>
      </c>
      <c r="N2" s="82" t="s">
        <v>2216</v>
      </c>
      <c r="O2" s="82" t="s">
        <v>2217</v>
      </c>
      <c r="P2" s="82" t="s">
        <v>2218</v>
      </c>
      <c r="Q2" s="82" t="s">
        <v>2219</v>
      </c>
      <c r="R2" s="148" t="s">
        <v>2220</v>
      </c>
      <c r="S2" s="82" t="s">
        <v>2221</v>
      </c>
      <c r="T2" s="148" t="s">
        <v>2222</v>
      </c>
      <c r="U2" s="148" t="s">
        <v>2223</v>
      </c>
      <c r="V2" s="148" t="s">
        <v>2224</v>
      </c>
      <c r="W2" s="148" t="s">
        <v>2225</v>
      </c>
      <c r="X2" s="148" t="s">
        <v>2226</v>
      </c>
      <c r="Y2" s="166" t="s">
        <v>2227</v>
      </c>
      <c r="Z2" s="166" t="s">
        <v>2228</v>
      </c>
      <c r="AA2" s="166" t="s">
        <v>2229</v>
      </c>
      <c r="AB2" s="82" t="s">
        <v>2230</v>
      </c>
      <c r="AC2" s="82" t="s">
        <v>2231</v>
      </c>
      <c r="AD2" s="64" t="s">
        <v>2232</v>
      </c>
      <c r="AE2" s="82" t="s">
        <v>2233</v>
      </c>
      <c r="AF2" s="64" t="s">
        <v>2234</v>
      </c>
      <c r="AG2" s="64" t="s">
        <v>113</v>
      </c>
      <c r="AH2" s="64" t="s">
        <v>53</v>
      </c>
      <c r="AI2" s="64" t="s">
        <v>57</v>
      </c>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A3" s="4" t="s">
        <v>1556</v>
      </c>
      <c r="B3" s="3" t="s">
        <v>264</v>
      </c>
      <c r="C3" s="2">
        <v>95228</v>
      </c>
      <c r="D3" s="2">
        <v>0</v>
      </c>
      <c r="F3" s="2">
        <v>330</v>
      </c>
      <c r="G3" s="2">
        <v>100</v>
      </c>
      <c r="H3" s="2">
        <v>100</v>
      </c>
      <c r="I3" s="2">
        <v>502</v>
      </c>
      <c r="J3" s="2">
        <v>300</v>
      </c>
      <c r="K3" s="2">
        <v>702</v>
      </c>
      <c r="L3" s="2">
        <v>402</v>
      </c>
      <c r="M3" s="2">
        <v>0</v>
      </c>
      <c r="N3" s="2">
        <v>0</v>
      </c>
      <c r="O3" s="2">
        <v>0</v>
      </c>
      <c r="P3" s="2">
        <v>300</v>
      </c>
      <c r="Q3" s="2">
        <v>202</v>
      </c>
      <c r="R3" s="2">
        <v>200</v>
      </c>
      <c r="S3" s="2">
        <v>500</v>
      </c>
      <c r="T3" s="2">
        <v>35</v>
      </c>
      <c r="U3" s="2">
        <v>1300</v>
      </c>
      <c r="V3" s="2">
        <v>1800</v>
      </c>
      <c r="W3" s="2">
        <v>1400</v>
      </c>
      <c r="X3" s="299">
        <v>39007</v>
      </c>
      <c r="Y3" s="219">
        <v>18</v>
      </c>
      <c r="Z3" s="220">
        <f>SUM( tabConsumo[[#This Row],[QTD.PENDENTE]]:tabConsumo[[#This Row],[08_23]] ) / tabConsumo[[#This Row],[Div]]</f>
        <v>454.05555555555554</v>
      </c>
      <c r="AA3" s="221">
        <f xml:space="preserve"> tabConsumo[[#This Row],[Média.A]] + (_xlfn.STDEV.S( tabConsumo[[#This Row],[QTD.PENDENTE]]:tabConsumo[[#This Row],[08_23]] ) * 1)</f>
        <v>981.33185015798995</v>
      </c>
      <c r="AB3" s="300" t="s">
        <v>2235</v>
      </c>
      <c r="AC3" s="300">
        <f xml:space="preserve"> tabConsumo[[#This Row],[Média.A]] + (_xlfn.STDEV.S( tabConsumo[[#This Row],[QTD.PENDENTE]]:tabConsumo[[#This Row],[08_23]] ) * 3)</f>
        <v>2035.8844393628588</v>
      </c>
      <c r="AD3" s="44" t="s">
        <v>2236</v>
      </c>
      <c r="AE3" s="222">
        <v>0</v>
      </c>
      <c r="AF3" s="223">
        <f>SUM( tabConsumo[[#This Row],[QTD.PENDENTE]]:tabConsumo[[#This Row],[08_23]] )</f>
        <v>8173</v>
      </c>
      <c r="AG3" s="223">
        <f>LARGE(tabConsumo[[#This Row],[03_22]:[08_23]],1)</f>
        <v>1800</v>
      </c>
      <c r="AH3" s="146" t="s">
        <v>2237</v>
      </c>
      <c r="AI3" s="219" t="s">
        <v>2077</v>
      </c>
      <c r="AJ3" s="221"/>
      <c r="AK3" s="5"/>
      <c r="AL3" s="222"/>
      <c r="AM3" s="223"/>
      <c r="AN3" s="223"/>
      <c r="AO3" s="146"/>
      <c r="AP3" s="3"/>
    </row>
    <row r="4" spans="1:62" x14ac:dyDescent="0.3">
      <c r="A4" s="4" t="s">
        <v>1557</v>
      </c>
      <c r="B4" s="3" t="s">
        <v>264</v>
      </c>
      <c r="C4" s="2">
        <v>95229</v>
      </c>
      <c r="D4" s="2">
        <v>0</v>
      </c>
      <c r="E4" s="2">
        <v>387</v>
      </c>
      <c r="F4" s="2">
        <v>730</v>
      </c>
      <c r="G4" s="2">
        <v>800</v>
      </c>
      <c r="H4" s="2">
        <v>300</v>
      </c>
      <c r="I4" s="2">
        <v>402</v>
      </c>
      <c r="J4" s="2">
        <v>800</v>
      </c>
      <c r="K4" s="2">
        <v>850</v>
      </c>
      <c r="L4" s="2">
        <v>850</v>
      </c>
      <c r="M4" s="2">
        <v>500</v>
      </c>
      <c r="N4" s="2">
        <v>350</v>
      </c>
      <c r="O4" s="2">
        <v>900</v>
      </c>
      <c r="P4" s="2">
        <v>400</v>
      </c>
      <c r="Q4" s="2">
        <v>870</v>
      </c>
      <c r="R4" s="2">
        <v>1332</v>
      </c>
      <c r="S4" s="2">
        <v>851</v>
      </c>
      <c r="T4" s="2">
        <v>1203</v>
      </c>
      <c r="U4" s="2">
        <v>3200</v>
      </c>
      <c r="V4" s="2">
        <v>113</v>
      </c>
      <c r="W4" s="2">
        <v>0</v>
      </c>
      <c r="X4" s="299">
        <v>39007</v>
      </c>
      <c r="Y4" s="219">
        <v>18</v>
      </c>
      <c r="Z4" s="220">
        <f>SUM( tabConsumo[[#This Row],[QTD.PENDENTE]]:tabConsumo[[#This Row],[08_23]] ) / tabConsumo[[#This Row],[Div]]</f>
        <v>824.33333333333337</v>
      </c>
      <c r="AA4" s="221">
        <f xml:space="preserve"> tabConsumo[[#This Row],[Média.A]] + (_xlfn.STDEV.S( tabConsumo[[#This Row],[QTD.PENDENTE]]:tabConsumo[[#This Row],[08_23]] ) * 1)</f>
        <v>1506.2171189420128</v>
      </c>
      <c r="AB4" s="221"/>
      <c r="AC4" s="221">
        <f xml:space="preserve"> tabConsumo[[#This Row],[Média.A]] + (_xlfn.STDEV.S( tabConsumo[[#This Row],[QTD.PENDENTE]]:tabConsumo[[#This Row],[08_23]] ) * 3)</f>
        <v>2869.9846901593714</v>
      </c>
      <c r="AD4" s="5"/>
      <c r="AE4">
        <v>21.5</v>
      </c>
      <c r="AF4" s="223">
        <f>SUM( tabConsumo[[#This Row],[QTD.PENDENTE]]:tabConsumo[[#This Row],[08_23]] )</f>
        <v>14838</v>
      </c>
      <c r="AG4" s="223">
        <f>LARGE(tabConsumo[[#This Row],[03_22]:[08_23]],1)</f>
        <v>3200</v>
      </c>
      <c r="AH4" s="146" t="s">
        <v>2238</v>
      </c>
      <c r="AI4" s="3" t="s">
        <v>2077</v>
      </c>
    </row>
    <row r="5" spans="1:62" x14ac:dyDescent="0.3">
      <c r="A5" s="4" t="s">
        <v>1450</v>
      </c>
      <c r="B5" s="3" t="s">
        <v>264</v>
      </c>
      <c r="C5" s="2">
        <v>78399</v>
      </c>
      <c r="D5" s="2">
        <v>325</v>
      </c>
      <c r="F5" s="2">
        <v>15</v>
      </c>
      <c r="G5" s="2">
        <v>10</v>
      </c>
      <c r="H5" s="2">
        <v>0</v>
      </c>
      <c r="I5" s="2">
        <v>0</v>
      </c>
      <c r="J5" s="2">
        <v>0</v>
      </c>
      <c r="K5" s="2">
        <v>0</v>
      </c>
      <c r="L5" s="2">
        <v>45</v>
      </c>
      <c r="M5" s="2">
        <v>0</v>
      </c>
      <c r="N5" s="2">
        <v>6</v>
      </c>
      <c r="O5" s="2">
        <v>0</v>
      </c>
      <c r="P5" s="2">
        <v>0</v>
      </c>
      <c r="Q5" s="2">
        <v>0</v>
      </c>
      <c r="R5" s="2">
        <v>0</v>
      </c>
      <c r="S5" s="2">
        <v>0</v>
      </c>
      <c r="T5" s="2">
        <v>0</v>
      </c>
      <c r="U5" s="2">
        <v>0</v>
      </c>
      <c r="V5" s="2">
        <v>10</v>
      </c>
      <c r="W5" s="2">
        <v>0</v>
      </c>
      <c r="X5" s="299">
        <v>38096</v>
      </c>
      <c r="Y5" s="219">
        <v>18</v>
      </c>
      <c r="Z5" s="220">
        <f>SUM( tabConsumo[[#This Row],[QTD.PENDENTE]]:tabConsumo[[#This Row],[08_23]] ) / tabConsumo[[#This Row],[Div]]</f>
        <v>4.7777777777777777</v>
      </c>
      <c r="AA5" s="221">
        <f xml:space="preserve"> tabConsumo[[#This Row],[Média.A]] + (_xlfn.STDEV.S( tabConsumo[[#This Row],[QTD.PENDENTE]]:tabConsumo[[#This Row],[08_23]] ) * 1)</f>
        <v>15.826097083315801</v>
      </c>
      <c r="AB5" s="221"/>
      <c r="AC5" s="221">
        <f xml:space="preserve"> tabConsumo[[#This Row],[Média.A]] + (_xlfn.STDEV.S( tabConsumo[[#This Row],[QTD.PENDENTE]]:tabConsumo[[#This Row],[08_23]] ) * 3)</f>
        <v>37.922735694391847</v>
      </c>
      <c r="AD5" s="5"/>
      <c r="AE5">
        <v>0</v>
      </c>
      <c r="AF5" s="223">
        <f>SUM( tabConsumo[[#This Row],[QTD.PENDENTE]]:tabConsumo[[#This Row],[08_23]] )</f>
        <v>86</v>
      </c>
      <c r="AG5" s="223">
        <f>LARGE(tabConsumo[[#This Row],[03_22]:[08_23]],1)</f>
        <v>45</v>
      </c>
      <c r="AH5" s="146" t="s">
        <v>2238</v>
      </c>
      <c r="AI5" s="3" t="s">
        <v>2077</v>
      </c>
    </row>
    <row r="6" spans="1:62" x14ac:dyDescent="0.3">
      <c r="A6" s="4" t="s">
        <v>1059</v>
      </c>
      <c r="B6" s="3" t="s">
        <v>264</v>
      </c>
      <c r="C6" s="2">
        <v>14013</v>
      </c>
      <c r="D6" s="2">
        <v>390</v>
      </c>
      <c r="F6" s="2">
        <v>0</v>
      </c>
      <c r="G6" s="2">
        <v>20</v>
      </c>
      <c r="H6" s="2">
        <v>150</v>
      </c>
      <c r="I6" s="2">
        <v>60</v>
      </c>
      <c r="J6" s="2">
        <v>6</v>
      </c>
      <c r="K6" s="2">
        <v>26</v>
      </c>
      <c r="L6" s="2">
        <v>70</v>
      </c>
      <c r="M6" s="2">
        <v>30</v>
      </c>
      <c r="N6" s="2">
        <v>55</v>
      </c>
      <c r="O6" s="2">
        <v>70</v>
      </c>
      <c r="P6" s="2">
        <v>40</v>
      </c>
      <c r="Q6" s="2">
        <v>50</v>
      </c>
      <c r="R6" s="2">
        <v>62</v>
      </c>
      <c r="S6" s="2">
        <v>90</v>
      </c>
      <c r="T6" s="2">
        <v>0</v>
      </c>
      <c r="U6" s="2">
        <v>100</v>
      </c>
      <c r="V6" s="2">
        <v>0</v>
      </c>
      <c r="W6" s="2">
        <v>100</v>
      </c>
      <c r="X6" s="299">
        <v>367</v>
      </c>
      <c r="Y6" s="219">
        <f t="shared" ref="Y6:Y16" si="0" xml:space="preserve"> 18</f>
        <v>18</v>
      </c>
      <c r="Z6" s="220">
        <f>SUM( tabConsumo[[#This Row],[QTD.PENDENTE]]:tabConsumo[[#This Row],[08_23]] ) / tabConsumo[[#This Row],[Div]]</f>
        <v>51.611111111111114</v>
      </c>
      <c r="AA6" s="221">
        <f xml:space="preserve"> tabConsumo[[#This Row],[Média.A]] + (_xlfn.STDEV.S( tabConsumo[[#This Row],[QTD.PENDENTE]]:tabConsumo[[#This Row],[08_23]] ) * 1)</f>
        <v>92.937842082849698</v>
      </c>
      <c r="AB6" s="221"/>
      <c r="AC6" s="221">
        <f xml:space="preserve"> tabConsumo[[#This Row],[Média.A]] + (_xlfn.STDEV.S( tabConsumo[[#This Row],[QTD.PENDENTE]]:tabConsumo[[#This Row],[08_23]] ) * 3)</f>
        <v>175.5913040263269</v>
      </c>
      <c r="AD6" s="5"/>
      <c r="AE6">
        <v>0</v>
      </c>
      <c r="AF6" s="223">
        <f>SUM( tabConsumo[[#This Row],[QTD.PENDENTE]]:tabConsumo[[#This Row],[08_23]] )</f>
        <v>929</v>
      </c>
      <c r="AG6" s="223">
        <f>LARGE(tabConsumo[[#This Row],[03_22]:[08_23]],1)</f>
        <v>150</v>
      </c>
      <c r="AH6" s="146" t="s">
        <v>2237</v>
      </c>
      <c r="AI6" s="3" t="s">
        <v>2077</v>
      </c>
    </row>
    <row r="7" spans="1:62" x14ac:dyDescent="0.3">
      <c r="A7" s="4" t="s">
        <v>1057</v>
      </c>
      <c r="B7" s="3" t="s">
        <v>264</v>
      </c>
      <c r="C7" s="2">
        <v>14012</v>
      </c>
      <c r="D7" s="2">
        <v>3516</v>
      </c>
      <c r="F7" s="2">
        <v>195</v>
      </c>
      <c r="G7" s="2">
        <v>60</v>
      </c>
      <c r="H7" s="2">
        <v>130</v>
      </c>
      <c r="I7" s="2">
        <v>360</v>
      </c>
      <c r="J7" s="2">
        <v>146</v>
      </c>
      <c r="K7" s="2">
        <v>316</v>
      </c>
      <c r="L7" s="2">
        <v>50</v>
      </c>
      <c r="M7" s="2">
        <v>50</v>
      </c>
      <c r="N7" s="2">
        <v>40</v>
      </c>
      <c r="O7" s="2">
        <v>180</v>
      </c>
      <c r="P7" s="2">
        <v>224</v>
      </c>
      <c r="Q7" s="2">
        <v>60</v>
      </c>
      <c r="R7" s="2">
        <v>30</v>
      </c>
      <c r="S7" s="2">
        <v>102</v>
      </c>
      <c r="T7" s="2">
        <v>0</v>
      </c>
      <c r="U7" s="2">
        <v>100</v>
      </c>
      <c r="V7" s="2">
        <v>40</v>
      </c>
      <c r="W7" s="2">
        <v>100</v>
      </c>
      <c r="X7" s="299">
        <v>367</v>
      </c>
      <c r="Y7" s="219">
        <f t="shared" si="0"/>
        <v>18</v>
      </c>
      <c r="Z7" s="220">
        <f>SUM( tabConsumo[[#This Row],[QTD.PENDENTE]]:tabConsumo[[#This Row],[08_23]] ) / tabConsumo[[#This Row],[Div]]</f>
        <v>121.27777777777777</v>
      </c>
      <c r="AA7" s="221">
        <f xml:space="preserve"> tabConsumo[[#This Row],[Média.A]] + (_xlfn.STDEV.S( tabConsumo[[#This Row],[QTD.PENDENTE]]:tabConsumo[[#This Row],[08_23]] ) * 1)</f>
        <v>221.34469982941727</v>
      </c>
      <c r="AB7" s="221"/>
      <c r="AC7" s="221">
        <f xml:space="preserve"> tabConsumo[[#This Row],[Média.A]] + (_xlfn.STDEV.S( tabConsumo[[#This Row],[QTD.PENDENTE]]:tabConsumo[[#This Row],[08_23]] ) * 3)</f>
        <v>421.4785439326962</v>
      </c>
      <c r="AD7" s="5"/>
      <c r="AE7">
        <v>0</v>
      </c>
      <c r="AF7" s="223">
        <f>SUM( tabConsumo[[#This Row],[QTD.PENDENTE]]:tabConsumo[[#This Row],[08_23]] )</f>
        <v>2183</v>
      </c>
      <c r="AG7" s="223">
        <f>LARGE(tabConsumo[[#This Row],[03_22]:[08_23]],1)</f>
        <v>360</v>
      </c>
      <c r="AH7" s="146" t="s">
        <v>2237</v>
      </c>
      <c r="AI7" s="3" t="s">
        <v>2077</v>
      </c>
    </row>
    <row r="8" spans="1:62" x14ac:dyDescent="0.3">
      <c r="A8" s="4" t="s">
        <v>926</v>
      </c>
      <c r="B8" s="3" t="s">
        <v>268</v>
      </c>
      <c r="C8" s="2">
        <v>10867</v>
      </c>
      <c r="D8" s="2">
        <v>16659</v>
      </c>
      <c r="E8" s="2">
        <v>234</v>
      </c>
      <c r="F8" s="2">
        <v>3986</v>
      </c>
      <c r="G8" s="2">
        <v>2872</v>
      </c>
      <c r="H8" s="2">
        <v>3406</v>
      </c>
      <c r="I8" s="2">
        <v>3746</v>
      </c>
      <c r="J8" s="2">
        <v>2981</v>
      </c>
      <c r="K8" s="2">
        <v>3381</v>
      </c>
      <c r="L8" s="2">
        <v>3783</v>
      </c>
      <c r="M8" s="2">
        <v>3367</v>
      </c>
      <c r="N8" s="2">
        <v>4128</v>
      </c>
      <c r="O8" s="2">
        <v>2246</v>
      </c>
      <c r="P8" s="2">
        <v>1272</v>
      </c>
      <c r="Q8" s="2">
        <v>3033</v>
      </c>
      <c r="R8" s="2">
        <v>4414</v>
      </c>
      <c r="S8" s="2">
        <v>3250</v>
      </c>
      <c r="T8" s="2">
        <v>3240</v>
      </c>
      <c r="U8" s="2">
        <v>3854</v>
      </c>
      <c r="V8" s="2">
        <v>3597</v>
      </c>
      <c r="W8" s="2">
        <v>4080</v>
      </c>
      <c r="X8" s="299">
        <v>367</v>
      </c>
      <c r="Y8" s="219">
        <f t="shared" si="0"/>
        <v>18</v>
      </c>
      <c r="Z8" s="220">
        <f>SUM( tabConsumo[[#This Row],[QTD.PENDENTE]]:tabConsumo[[#This Row],[08_23]] ) / tabConsumo[[#This Row],[Div]]</f>
        <v>3381.6666666666665</v>
      </c>
      <c r="AA8" s="221">
        <f xml:space="preserve"> tabConsumo[[#This Row],[Média.A]] + (_xlfn.STDEV.S( tabConsumo[[#This Row],[QTD.PENDENTE]]:tabConsumo[[#This Row],[08_23]] ) * 1)</f>
        <v>4399.9801990781716</v>
      </c>
      <c r="AB8" s="221"/>
      <c r="AC8" s="221">
        <f xml:space="preserve"> tabConsumo[[#This Row],[Média.A]] + (_xlfn.STDEV.S( tabConsumo[[#This Row],[QTD.PENDENTE]]:tabConsumo[[#This Row],[08_23]] ) * 3)</f>
        <v>6436.6072639011809</v>
      </c>
      <c r="AD8" s="5"/>
      <c r="AE8">
        <v>13</v>
      </c>
      <c r="AF8" s="223">
        <f>SUM( tabConsumo[[#This Row],[QTD.PENDENTE]]:tabConsumo[[#This Row],[08_23]] )</f>
        <v>60870</v>
      </c>
      <c r="AG8" s="223">
        <f>LARGE(tabConsumo[[#This Row],[03_22]:[08_23]],1)</f>
        <v>4414</v>
      </c>
      <c r="AH8" s="146" t="s">
        <v>2237</v>
      </c>
      <c r="AI8" s="3" t="s">
        <v>2077</v>
      </c>
    </row>
    <row r="9" spans="1:62" x14ac:dyDescent="0.3">
      <c r="A9" s="4" t="s">
        <v>1238</v>
      </c>
      <c r="B9" s="3" t="s">
        <v>264</v>
      </c>
      <c r="C9" s="2">
        <v>28181</v>
      </c>
      <c r="D9" s="2">
        <v>12</v>
      </c>
      <c r="F9" s="2">
        <v>2</v>
      </c>
      <c r="G9" s="2">
        <v>0</v>
      </c>
      <c r="H9" s="2">
        <v>0</v>
      </c>
      <c r="I9" s="2">
        <v>0</v>
      </c>
      <c r="J9" s="2">
        <v>0</v>
      </c>
      <c r="K9" s="2">
        <v>3</v>
      </c>
      <c r="L9" s="2">
        <v>0</v>
      </c>
      <c r="M9" s="2">
        <v>0</v>
      </c>
      <c r="N9" s="2">
        <v>0</v>
      </c>
      <c r="O9" s="2">
        <v>0</v>
      </c>
      <c r="P9" s="2">
        <v>0</v>
      </c>
      <c r="Q9" s="2">
        <v>0</v>
      </c>
      <c r="R9" s="2">
        <v>0</v>
      </c>
      <c r="S9" s="2">
        <v>5</v>
      </c>
      <c r="T9" s="2">
        <v>0</v>
      </c>
      <c r="U9" s="2">
        <v>0</v>
      </c>
      <c r="V9" s="2">
        <v>0</v>
      </c>
      <c r="W9" s="2">
        <v>0</v>
      </c>
      <c r="X9" s="299">
        <v>367</v>
      </c>
      <c r="Y9" s="219">
        <f t="shared" si="0"/>
        <v>18</v>
      </c>
      <c r="Z9" s="220">
        <f>SUM( tabConsumo[[#This Row],[QTD.PENDENTE]]:tabConsumo[[#This Row],[08_23]] ) / tabConsumo[[#This Row],[Div]]</f>
        <v>0.55555555555555558</v>
      </c>
      <c r="AA9" s="221">
        <f xml:space="preserve"> tabConsumo[[#This Row],[Média.A]] + (_xlfn.STDEV.S( tabConsumo[[#This Row],[QTD.PENDENTE]]:tabConsumo[[#This Row],[08_23]] ) * 1)</f>
        <v>1.9370390813444605</v>
      </c>
      <c r="AB9" s="221"/>
      <c r="AC9" s="221">
        <f xml:space="preserve"> tabConsumo[[#This Row],[Média.A]] + (_xlfn.STDEV.S( tabConsumo[[#This Row],[QTD.PENDENTE]]:tabConsumo[[#This Row],[08_23]] ) * 3)</f>
        <v>4.7000061329222698</v>
      </c>
      <c r="AD9" s="5"/>
      <c r="AE9">
        <v>0</v>
      </c>
      <c r="AF9" s="223">
        <f>SUM( tabConsumo[[#This Row],[QTD.PENDENTE]]:tabConsumo[[#This Row],[08_23]] )</f>
        <v>10</v>
      </c>
      <c r="AG9" s="223">
        <f>LARGE(tabConsumo[[#This Row],[03_22]:[08_23]],1)</f>
        <v>5</v>
      </c>
      <c r="AH9" s="146" t="s">
        <v>2239</v>
      </c>
      <c r="AI9" s="3" t="s">
        <v>2077</v>
      </c>
    </row>
    <row r="10" spans="1:62" x14ac:dyDescent="0.3">
      <c r="A10" s="4" t="s">
        <v>974</v>
      </c>
      <c r="B10" s="3" t="s">
        <v>264</v>
      </c>
      <c r="C10" s="2">
        <v>12824</v>
      </c>
      <c r="D10" s="2">
        <v>92</v>
      </c>
      <c r="F10" s="2">
        <v>0</v>
      </c>
      <c r="G10" s="2">
        <v>0</v>
      </c>
      <c r="H10" s="2">
        <v>1</v>
      </c>
      <c r="I10" s="2">
        <v>0</v>
      </c>
      <c r="J10" s="2">
        <v>0</v>
      </c>
      <c r="K10" s="2">
        <v>2</v>
      </c>
      <c r="L10" s="2">
        <v>5</v>
      </c>
      <c r="M10" s="2">
        <v>4</v>
      </c>
      <c r="N10" s="2">
        <v>0</v>
      </c>
      <c r="O10" s="2">
        <v>4</v>
      </c>
      <c r="P10" s="2">
        <v>0</v>
      </c>
      <c r="Q10" s="2">
        <v>2</v>
      </c>
      <c r="R10" s="2">
        <v>0</v>
      </c>
      <c r="S10" s="2">
        <v>5</v>
      </c>
      <c r="T10" s="2">
        <v>0</v>
      </c>
      <c r="U10" s="2">
        <v>0</v>
      </c>
      <c r="V10" s="2">
        <v>0</v>
      </c>
      <c r="W10" s="2">
        <v>0</v>
      </c>
      <c r="X10" s="299">
        <v>367</v>
      </c>
      <c r="Y10" s="219">
        <f t="shared" si="0"/>
        <v>18</v>
      </c>
      <c r="Z10" s="220">
        <f>SUM( tabConsumo[[#This Row],[QTD.PENDENTE]]:tabConsumo[[#This Row],[08_23]] ) / tabConsumo[[#This Row],[Div]]</f>
        <v>1.2777777777777777</v>
      </c>
      <c r="AA10" s="221">
        <f xml:space="preserve"> tabConsumo[[#This Row],[Média.A]] + (_xlfn.STDEV.S( tabConsumo[[#This Row],[QTD.PENDENTE]]:tabConsumo[[#This Row],[08_23]] ) * 1)</f>
        <v>3.1815064891586688</v>
      </c>
      <c r="AB10" s="221"/>
      <c r="AC10" s="221">
        <f xml:space="preserve"> tabConsumo[[#This Row],[Média.A]] + (_xlfn.STDEV.S( tabConsumo[[#This Row],[QTD.PENDENTE]]:tabConsumo[[#This Row],[08_23]] ) * 3)</f>
        <v>6.9889639119204503</v>
      </c>
      <c r="AD10" s="5"/>
      <c r="AE10">
        <v>0</v>
      </c>
      <c r="AF10" s="223">
        <f>SUM( tabConsumo[[#This Row],[QTD.PENDENTE]]:tabConsumo[[#This Row],[08_23]] )</f>
        <v>23</v>
      </c>
      <c r="AG10" s="223">
        <f>LARGE(tabConsumo[[#This Row],[03_22]:[08_23]],1)</f>
        <v>5</v>
      </c>
      <c r="AH10" s="146" t="s">
        <v>2239</v>
      </c>
      <c r="AI10" s="3" t="s">
        <v>2077</v>
      </c>
    </row>
    <row r="11" spans="1:62" x14ac:dyDescent="0.3">
      <c r="A11" s="4" t="s">
        <v>973</v>
      </c>
      <c r="B11" s="3" t="s">
        <v>264</v>
      </c>
      <c r="C11" s="2">
        <v>12821</v>
      </c>
      <c r="D11" s="2">
        <v>137</v>
      </c>
      <c r="F11" s="2">
        <v>0</v>
      </c>
      <c r="G11" s="2">
        <v>0</v>
      </c>
      <c r="H11" s="2">
        <v>5</v>
      </c>
      <c r="I11" s="2">
        <v>5</v>
      </c>
      <c r="J11" s="2">
        <v>0</v>
      </c>
      <c r="K11" s="2">
        <v>3</v>
      </c>
      <c r="L11" s="2">
        <v>2</v>
      </c>
      <c r="M11" s="2">
        <v>0</v>
      </c>
      <c r="N11" s="2">
        <v>0</v>
      </c>
      <c r="O11" s="2">
        <v>0</v>
      </c>
      <c r="P11" s="2">
        <v>0</v>
      </c>
      <c r="Q11" s="2">
        <v>1</v>
      </c>
      <c r="R11" s="2">
        <v>0</v>
      </c>
      <c r="S11" s="2">
        <v>7</v>
      </c>
      <c r="T11" s="2">
        <v>0</v>
      </c>
      <c r="U11" s="2">
        <v>0</v>
      </c>
      <c r="V11" s="2">
        <v>0</v>
      </c>
      <c r="W11" s="2">
        <v>0</v>
      </c>
      <c r="X11" s="299">
        <v>367</v>
      </c>
      <c r="Y11" s="219">
        <f t="shared" si="0"/>
        <v>18</v>
      </c>
      <c r="Z11" s="220">
        <f>SUM( tabConsumo[[#This Row],[QTD.PENDENTE]]:tabConsumo[[#This Row],[08_23]] ) / tabConsumo[[#This Row],[Div]]</f>
        <v>1.2777777777777777</v>
      </c>
      <c r="AA11" s="221">
        <f xml:space="preserve"> tabConsumo[[#This Row],[Média.A]] + (_xlfn.STDEV.S( tabConsumo[[#This Row],[QTD.PENDENTE]]:tabConsumo[[#This Row],[08_23]] ) * 1)</f>
        <v>3.4955019837138477</v>
      </c>
      <c r="AB11" s="221"/>
      <c r="AC11" s="221">
        <f xml:space="preserve"> tabConsumo[[#This Row],[Média.A]] + (_xlfn.STDEV.S( tabConsumo[[#This Row],[QTD.PENDENTE]]:tabConsumo[[#This Row],[08_23]] ) * 3)</f>
        <v>7.9309503955859872</v>
      </c>
      <c r="AD11" s="5"/>
      <c r="AE11">
        <v>0</v>
      </c>
      <c r="AF11" s="223">
        <f>SUM( tabConsumo[[#This Row],[QTD.PENDENTE]]:tabConsumo[[#This Row],[08_23]] )</f>
        <v>23</v>
      </c>
      <c r="AG11" s="223">
        <f>LARGE(tabConsumo[[#This Row],[03_22]:[08_23]],1)</f>
        <v>7</v>
      </c>
      <c r="AH11" s="146" t="s">
        <v>2239</v>
      </c>
      <c r="AI11" s="3" t="s">
        <v>2077</v>
      </c>
    </row>
    <row r="12" spans="1:62" x14ac:dyDescent="0.3">
      <c r="A12" s="4" t="s">
        <v>971</v>
      </c>
      <c r="B12" s="3" t="s">
        <v>264</v>
      </c>
      <c r="C12" s="2">
        <v>12813</v>
      </c>
      <c r="D12" s="2">
        <v>61</v>
      </c>
      <c r="F12" s="2">
        <v>0</v>
      </c>
      <c r="G12" s="2">
        <v>0</v>
      </c>
      <c r="H12" s="2">
        <v>1</v>
      </c>
      <c r="I12" s="2">
        <v>0</v>
      </c>
      <c r="J12" s="2">
        <v>0</v>
      </c>
      <c r="K12" s="2">
        <v>0</v>
      </c>
      <c r="L12" s="2">
        <v>10</v>
      </c>
      <c r="M12" s="2">
        <v>2</v>
      </c>
      <c r="N12" s="2">
        <v>4</v>
      </c>
      <c r="O12" s="2">
        <v>0</v>
      </c>
      <c r="P12" s="2">
        <v>0</v>
      </c>
      <c r="Q12" s="2">
        <v>0</v>
      </c>
      <c r="R12" s="2">
        <v>6</v>
      </c>
      <c r="S12" s="2">
        <v>5</v>
      </c>
      <c r="T12" s="2">
        <v>0</v>
      </c>
      <c r="U12" s="2">
        <v>0</v>
      </c>
      <c r="V12" s="2">
        <v>0</v>
      </c>
      <c r="W12" s="2">
        <v>0</v>
      </c>
      <c r="X12" s="299">
        <v>367</v>
      </c>
      <c r="Y12" s="219">
        <f t="shared" si="0"/>
        <v>18</v>
      </c>
      <c r="Z12" s="220">
        <f>SUM( tabConsumo[[#This Row],[QTD.PENDENTE]]:tabConsumo[[#This Row],[08_23]] ) / tabConsumo[[#This Row],[Div]]</f>
        <v>1.5555555555555556</v>
      </c>
      <c r="AA12" s="221">
        <f xml:space="preserve"> tabConsumo[[#This Row],[Média.A]] + (_xlfn.STDEV.S( tabConsumo[[#This Row],[QTD.PENDENTE]]:tabConsumo[[#This Row],[08_23]] ) * 1)</f>
        <v>4.4092883478248677</v>
      </c>
      <c r="AB12" s="221"/>
      <c r="AC12" s="221">
        <f xml:space="preserve"> tabConsumo[[#This Row],[Média.A]] + (_xlfn.STDEV.S( tabConsumo[[#This Row],[QTD.PENDENTE]]:tabConsumo[[#This Row],[08_23]] ) * 3)</f>
        <v>10.116753932363491</v>
      </c>
      <c r="AD12" s="5"/>
      <c r="AE12">
        <v>0</v>
      </c>
      <c r="AF12" s="223">
        <f>SUM( tabConsumo[[#This Row],[QTD.PENDENTE]]:tabConsumo[[#This Row],[08_23]] )</f>
        <v>28</v>
      </c>
      <c r="AG12" s="223">
        <f>LARGE(tabConsumo[[#This Row],[03_22]:[08_23]],1)</f>
        <v>10</v>
      </c>
      <c r="AH12" s="146" t="s">
        <v>2239</v>
      </c>
      <c r="AI12" s="3" t="s">
        <v>2077</v>
      </c>
    </row>
    <row r="13" spans="1:62" x14ac:dyDescent="0.3">
      <c r="A13" s="4" t="s">
        <v>975</v>
      </c>
      <c r="B13" s="3" t="s">
        <v>264</v>
      </c>
      <c r="C13" s="2">
        <v>12830</v>
      </c>
      <c r="D13" s="2">
        <v>1412</v>
      </c>
      <c r="F13" s="2">
        <v>8</v>
      </c>
      <c r="G13" s="2">
        <v>21</v>
      </c>
      <c r="H13" s="2">
        <v>27</v>
      </c>
      <c r="I13" s="2">
        <v>27</v>
      </c>
      <c r="J13" s="2">
        <v>30</v>
      </c>
      <c r="K13" s="2">
        <v>20</v>
      </c>
      <c r="L13" s="2">
        <v>30</v>
      </c>
      <c r="M13" s="2">
        <v>7</v>
      </c>
      <c r="N13" s="2">
        <v>27</v>
      </c>
      <c r="O13" s="2">
        <v>17</v>
      </c>
      <c r="P13" s="2">
        <v>12</v>
      </c>
      <c r="Q13" s="2">
        <v>12</v>
      </c>
      <c r="R13" s="2">
        <v>27</v>
      </c>
      <c r="S13" s="2">
        <v>25</v>
      </c>
      <c r="T13" s="2">
        <v>80</v>
      </c>
      <c r="U13" s="2">
        <v>30</v>
      </c>
      <c r="V13" s="2">
        <v>0</v>
      </c>
      <c r="W13" s="2">
        <v>76</v>
      </c>
      <c r="X13" s="299">
        <v>367</v>
      </c>
      <c r="Y13" s="219">
        <f t="shared" si="0"/>
        <v>18</v>
      </c>
      <c r="Z13" s="220">
        <f>SUM( tabConsumo[[#This Row],[QTD.PENDENTE]]:tabConsumo[[#This Row],[08_23]] ) / tabConsumo[[#This Row],[Div]]</f>
        <v>26.444444444444443</v>
      </c>
      <c r="AA13" s="221">
        <f xml:space="preserve"> tabConsumo[[#This Row],[Média.A]] + (_xlfn.STDEV.S( tabConsumo[[#This Row],[QTD.PENDENTE]]:tabConsumo[[#This Row],[08_23]] ) * 1)</f>
        <v>47.252311232307108</v>
      </c>
      <c r="AB13" s="221"/>
      <c r="AC13" s="221">
        <f xml:space="preserve"> tabConsumo[[#This Row],[Média.A]] + (_xlfn.STDEV.S( tabConsumo[[#This Row],[QTD.PENDENTE]]:tabConsumo[[#This Row],[08_23]] ) * 3)</f>
        <v>88.868044808032423</v>
      </c>
      <c r="AD13" s="5"/>
      <c r="AE13">
        <v>0</v>
      </c>
      <c r="AF13" s="223">
        <f>SUM( tabConsumo[[#This Row],[QTD.PENDENTE]]:tabConsumo[[#This Row],[08_23]] )</f>
        <v>476</v>
      </c>
      <c r="AG13" s="223">
        <f>LARGE(tabConsumo[[#This Row],[03_22]:[08_23]],1)</f>
        <v>80</v>
      </c>
      <c r="AH13" s="146" t="s">
        <v>2237</v>
      </c>
      <c r="AI13" s="3" t="s">
        <v>2077</v>
      </c>
    </row>
    <row r="14" spans="1:62" x14ac:dyDescent="0.3">
      <c r="A14" s="4" t="s">
        <v>976</v>
      </c>
      <c r="B14" s="3" t="s">
        <v>264</v>
      </c>
      <c r="C14" s="2">
        <v>12835</v>
      </c>
      <c r="D14" s="2">
        <v>509</v>
      </c>
      <c r="F14" s="2">
        <v>0</v>
      </c>
      <c r="G14" s="2">
        <v>8</v>
      </c>
      <c r="H14" s="2">
        <v>6</v>
      </c>
      <c r="I14" s="2">
        <v>57</v>
      </c>
      <c r="J14" s="2">
        <v>14</v>
      </c>
      <c r="K14" s="2">
        <v>34</v>
      </c>
      <c r="L14" s="2">
        <v>25</v>
      </c>
      <c r="M14" s="2">
        <v>4</v>
      </c>
      <c r="N14" s="2">
        <v>2</v>
      </c>
      <c r="O14" s="2">
        <v>20</v>
      </c>
      <c r="P14" s="2">
        <v>18</v>
      </c>
      <c r="Q14" s="2">
        <v>0</v>
      </c>
      <c r="R14" s="2">
        <v>10</v>
      </c>
      <c r="S14" s="2">
        <v>45</v>
      </c>
      <c r="T14" s="2">
        <v>100</v>
      </c>
      <c r="U14" s="2">
        <v>0</v>
      </c>
      <c r="V14" s="2">
        <v>0</v>
      </c>
      <c r="W14" s="2">
        <v>0</v>
      </c>
      <c r="X14" s="299">
        <v>367</v>
      </c>
      <c r="Y14" s="219">
        <f t="shared" si="0"/>
        <v>18</v>
      </c>
      <c r="Z14" s="220">
        <f>SUM( tabConsumo[[#This Row],[QTD.PENDENTE]]:tabConsumo[[#This Row],[08_23]] ) / tabConsumo[[#This Row],[Div]]</f>
        <v>19.055555555555557</v>
      </c>
      <c r="AA14" s="221">
        <f xml:space="preserve"> tabConsumo[[#This Row],[Média.A]] + (_xlfn.STDEV.S( tabConsumo[[#This Row],[QTD.PENDENTE]]:tabConsumo[[#This Row],[08_23]] ) * 1)</f>
        <v>45.243725813095665</v>
      </c>
      <c r="AB14" s="221"/>
      <c r="AC14" s="221">
        <f xml:space="preserve"> tabConsumo[[#This Row],[Média.A]] + (_xlfn.STDEV.S( tabConsumo[[#This Row],[QTD.PENDENTE]]:tabConsumo[[#This Row],[08_23]] ) * 3)</f>
        <v>97.620066328175895</v>
      </c>
      <c r="AD14" s="5"/>
      <c r="AE14">
        <v>0</v>
      </c>
      <c r="AF14" s="223">
        <f>SUM( tabConsumo[[#This Row],[QTD.PENDENTE]]:tabConsumo[[#This Row],[08_23]] )</f>
        <v>343</v>
      </c>
      <c r="AG14" s="223">
        <f>LARGE(tabConsumo[[#This Row],[03_22]:[08_23]],1)</f>
        <v>100</v>
      </c>
      <c r="AH14" s="146" t="s">
        <v>2240</v>
      </c>
      <c r="AI14" s="3" t="s">
        <v>2077</v>
      </c>
    </row>
    <row r="15" spans="1:62" x14ac:dyDescent="0.3">
      <c r="A15" s="4" t="s">
        <v>1239</v>
      </c>
      <c r="B15" s="3" t="s">
        <v>264</v>
      </c>
      <c r="C15" s="2">
        <v>28184</v>
      </c>
      <c r="D15" s="2">
        <v>410</v>
      </c>
      <c r="F15" s="2">
        <v>18</v>
      </c>
      <c r="G15" s="2">
        <v>10</v>
      </c>
      <c r="H15" s="2">
        <v>10</v>
      </c>
      <c r="I15" s="2">
        <v>31</v>
      </c>
      <c r="J15" s="2">
        <v>9</v>
      </c>
      <c r="K15" s="2">
        <v>2</v>
      </c>
      <c r="L15" s="2">
        <v>8</v>
      </c>
      <c r="M15" s="2">
        <v>10</v>
      </c>
      <c r="N15" s="2">
        <v>6</v>
      </c>
      <c r="O15" s="2">
        <v>19</v>
      </c>
      <c r="P15" s="2">
        <v>10</v>
      </c>
      <c r="Q15" s="2">
        <v>10</v>
      </c>
      <c r="R15" s="2">
        <v>38</v>
      </c>
      <c r="S15" s="2">
        <v>24</v>
      </c>
      <c r="T15" s="2">
        <v>0</v>
      </c>
      <c r="U15" s="2">
        <v>0</v>
      </c>
      <c r="V15" s="2">
        <v>0</v>
      </c>
      <c r="W15" s="2">
        <v>0</v>
      </c>
      <c r="X15" s="299">
        <v>367</v>
      </c>
      <c r="Y15" s="219">
        <f t="shared" si="0"/>
        <v>18</v>
      </c>
      <c r="Z15" s="220">
        <f>SUM( tabConsumo[[#This Row],[QTD.PENDENTE]]:tabConsumo[[#This Row],[08_23]] ) / tabConsumo[[#This Row],[Div]]</f>
        <v>11.388888888888889</v>
      </c>
      <c r="AA15" s="221">
        <f xml:space="preserve"> tabConsumo[[#This Row],[Média.A]] + (_xlfn.STDEV.S( tabConsumo[[#This Row],[QTD.PENDENTE]]:tabConsumo[[#This Row],[08_23]] ) * 1)</f>
        <v>22.279461654515071</v>
      </c>
      <c r="AB15" s="221"/>
      <c r="AC15" s="221">
        <f xml:space="preserve"> tabConsumo[[#This Row],[Média.A]] + (_xlfn.STDEV.S( tabConsumo[[#This Row],[QTD.PENDENTE]]:tabConsumo[[#This Row],[08_23]] ) * 3)</f>
        <v>44.060607185767438</v>
      </c>
      <c r="AD15" s="5"/>
      <c r="AE15">
        <v>0</v>
      </c>
      <c r="AF15" s="223">
        <f>SUM( tabConsumo[[#This Row],[QTD.PENDENTE]]:tabConsumo[[#This Row],[08_23]] )</f>
        <v>205</v>
      </c>
      <c r="AG15" s="223">
        <f>LARGE(tabConsumo[[#This Row],[03_22]:[08_23]],1)</f>
        <v>38</v>
      </c>
      <c r="AH15" s="146" t="s">
        <v>2239</v>
      </c>
      <c r="AI15" s="3" t="s">
        <v>2077</v>
      </c>
    </row>
    <row r="16" spans="1:62" x14ac:dyDescent="0.3">
      <c r="A16" s="4" t="s">
        <v>1117</v>
      </c>
      <c r="B16" s="3" t="s">
        <v>1075</v>
      </c>
      <c r="C16" s="2">
        <v>16053</v>
      </c>
      <c r="D16" s="2">
        <v>0</v>
      </c>
      <c r="E16" s="2">
        <v>16</v>
      </c>
      <c r="F16" s="2">
        <v>1</v>
      </c>
      <c r="G16" s="2">
        <v>1</v>
      </c>
      <c r="H16" s="2">
        <v>0</v>
      </c>
      <c r="I16" s="2">
        <v>2</v>
      </c>
      <c r="J16" s="2">
        <v>6</v>
      </c>
      <c r="K16" s="2">
        <v>17</v>
      </c>
      <c r="L16" s="2">
        <v>19</v>
      </c>
      <c r="M16" s="2">
        <v>10</v>
      </c>
      <c r="N16" s="2">
        <v>21</v>
      </c>
      <c r="O16" s="2">
        <v>8</v>
      </c>
      <c r="P16" s="2">
        <v>20</v>
      </c>
      <c r="Q16" s="2">
        <v>10</v>
      </c>
      <c r="R16" s="2">
        <v>4</v>
      </c>
      <c r="S16" s="2">
        <v>5</v>
      </c>
      <c r="T16" s="2">
        <v>22</v>
      </c>
      <c r="U16" s="2">
        <v>10</v>
      </c>
      <c r="V16" s="2">
        <v>15</v>
      </c>
      <c r="W16" s="2">
        <v>0</v>
      </c>
      <c r="X16" s="299">
        <v>367</v>
      </c>
      <c r="Y16" s="219">
        <f t="shared" si="0"/>
        <v>18</v>
      </c>
      <c r="Z16" s="220">
        <f>SUM( tabConsumo[[#This Row],[QTD.PENDENTE]]:tabConsumo[[#This Row],[08_23]] ) / tabConsumo[[#This Row],[Div]]</f>
        <v>10.388888888888889</v>
      </c>
      <c r="AA16" s="221">
        <f xml:space="preserve"> tabConsumo[[#This Row],[Média.A]] + (_xlfn.STDEV.S( tabConsumo[[#This Row],[QTD.PENDENTE]]:tabConsumo[[#This Row],[08_23]] ) * 1)</f>
        <v>18.071937747648143</v>
      </c>
      <c r="AB16" s="221"/>
      <c r="AC16" s="221">
        <f xml:space="preserve"> tabConsumo[[#This Row],[Média.A]] + (_xlfn.STDEV.S( tabConsumo[[#This Row],[QTD.PENDENTE]]:tabConsumo[[#This Row],[08_23]] ) * 3)</f>
        <v>33.438035465166649</v>
      </c>
      <c r="AD16" s="5"/>
      <c r="AE16">
        <v>0.88888888888888884</v>
      </c>
      <c r="AF16" s="223">
        <f>SUM( tabConsumo[[#This Row],[QTD.PENDENTE]]:tabConsumo[[#This Row],[08_23]] )</f>
        <v>187</v>
      </c>
      <c r="AG16" s="223">
        <f>LARGE(tabConsumo[[#This Row],[03_22]:[08_23]],1)</f>
        <v>22</v>
      </c>
      <c r="AH16" s="146" t="s">
        <v>2238</v>
      </c>
      <c r="AI16" s="3" t="s">
        <v>2077</v>
      </c>
    </row>
    <row r="17" spans="1:35" x14ac:dyDescent="0.3">
      <c r="A17" s="4" t="s">
        <v>2020</v>
      </c>
      <c r="B17" s="3" t="s">
        <v>291</v>
      </c>
      <c r="C17" s="2">
        <v>140326</v>
      </c>
      <c r="D17" s="2">
        <v>0</v>
      </c>
      <c r="E17" s="2">
        <v>20</v>
      </c>
      <c r="F17" s="2">
        <v>59</v>
      </c>
      <c r="G17" s="2">
        <v>41</v>
      </c>
      <c r="H17" s="2">
        <v>130</v>
      </c>
      <c r="I17" s="2">
        <v>84</v>
      </c>
      <c r="J17" s="2">
        <v>59</v>
      </c>
      <c r="K17" s="2">
        <v>55</v>
      </c>
      <c r="L17" s="2">
        <v>123</v>
      </c>
      <c r="M17" s="2">
        <v>96</v>
      </c>
      <c r="N17" s="2">
        <v>0</v>
      </c>
      <c r="O17" s="2">
        <v>0</v>
      </c>
      <c r="P17" s="2">
        <v>0</v>
      </c>
      <c r="Q17" s="2">
        <v>0</v>
      </c>
      <c r="R17" s="2">
        <v>0</v>
      </c>
      <c r="S17" s="2">
        <v>0</v>
      </c>
      <c r="T17" s="2">
        <v>0</v>
      </c>
      <c r="U17" s="2">
        <v>0</v>
      </c>
      <c r="V17" s="2">
        <v>0</v>
      </c>
      <c r="W17" s="2">
        <v>0</v>
      </c>
      <c r="X17" s="299">
        <v>44180</v>
      </c>
      <c r="Y17" s="219">
        <v>18</v>
      </c>
      <c r="Z17" s="220">
        <f>SUM( tabConsumo[[#This Row],[QTD.PENDENTE]]:tabConsumo[[#This Row],[08_23]] ) / tabConsumo[[#This Row],[Div]]</f>
        <v>37.055555555555557</v>
      </c>
      <c r="AA17" s="221">
        <f xml:space="preserve"> tabConsumo[[#This Row],[Média.A]] + (_xlfn.STDEV.S( tabConsumo[[#This Row],[QTD.PENDENTE]]:tabConsumo[[#This Row],[08_23]] ) * 1)</f>
        <v>82.365469526932372</v>
      </c>
      <c r="AB17" s="221"/>
      <c r="AC17" s="221">
        <f xml:space="preserve"> tabConsumo[[#This Row],[Média.A]] + (_xlfn.STDEV.S( tabConsumo[[#This Row],[QTD.PENDENTE]]:tabConsumo[[#This Row],[08_23]] ) * 3)</f>
        <v>172.98529746968597</v>
      </c>
      <c r="AD17" s="5"/>
      <c r="AE17">
        <v>1.1111111111111112</v>
      </c>
      <c r="AF17" s="223">
        <f>SUM( tabConsumo[[#This Row],[QTD.PENDENTE]]:tabConsumo[[#This Row],[08_23]] )</f>
        <v>667</v>
      </c>
      <c r="AG17" s="223">
        <f>LARGE(tabConsumo[[#This Row],[03_22]:[08_23]],1)</f>
        <v>130</v>
      </c>
      <c r="AH17" s="146" t="s">
        <v>2241</v>
      </c>
      <c r="AI17" s="3" t="s">
        <v>2077</v>
      </c>
    </row>
    <row r="18" spans="1:35" x14ac:dyDescent="0.3">
      <c r="A18" s="4" t="s">
        <v>1780</v>
      </c>
      <c r="B18" s="3" t="s">
        <v>1672</v>
      </c>
      <c r="C18" s="2">
        <v>126345</v>
      </c>
      <c r="D18" s="2">
        <v>330</v>
      </c>
      <c r="F18" s="2">
        <v>7</v>
      </c>
      <c r="G18" s="2">
        <v>3</v>
      </c>
      <c r="H18" s="2">
        <v>0</v>
      </c>
      <c r="I18" s="2">
        <v>5</v>
      </c>
      <c r="J18" s="2">
        <v>1</v>
      </c>
      <c r="K18" s="2">
        <v>0</v>
      </c>
      <c r="L18" s="2">
        <v>1</v>
      </c>
      <c r="M18" s="2">
        <v>4</v>
      </c>
      <c r="N18" s="2">
        <v>8</v>
      </c>
      <c r="O18" s="2">
        <v>9</v>
      </c>
      <c r="P18" s="2">
        <v>5</v>
      </c>
      <c r="Q18" s="2">
        <v>0</v>
      </c>
      <c r="R18" s="2">
        <v>10</v>
      </c>
      <c r="S18" s="2">
        <v>0</v>
      </c>
      <c r="T18" s="2">
        <v>2</v>
      </c>
      <c r="U18" s="2">
        <v>3</v>
      </c>
      <c r="V18" s="2">
        <v>2</v>
      </c>
      <c r="W18" s="2">
        <v>6</v>
      </c>
      <c r="X18" s="299">
        <v>41543</v>
      </c>
      <c r="Y18" s="219">
        <v>18</v>
      </c>
      <c r="Z18" s="220">
        <f>SUM( tabConsumo[[#This Row],[QTD.PENDENTE]]:tabConsumo[[#This Row],[08_23]] ) / tabConsumo[[#This Row],[Div]]</f>
        <v>3.6666666666666665</v>
      </c>
      <c r="AA18" s="221">
        <f xml:space="preserve"> tabConsumo[[#This Row],[Média.A]] + (_xlfn.STDEV.S( tabConsumo[[#This Row],[QTD.PENDENTE]]:tabConsumo[[#This Row],[08_23]] ) * 1)</f>
        <v>6.9386511337662853</v>
      </c>
      <c r="AB18" s="221"/>
      <c r="AC18" s="221">
        <f xml:space="preserve"> tabConsumo[[#This Row],[Média.A]] + (_xlfn.STDEV.S( tabConsumo[[#This Row],[QTD.PENDENTE]]:tabConsumo[[#This Row],[08_23]] ) * 3)</f>
        <v>13.482620067965522</v>
      </c>
      <c r="AD18" s="5"/>
      <c r="AE18">
        <v>0</v>
      </c>
      <c r="AF18" s="223">
        <f>SUM( tabConsumo[[#This Row],[QTD.PENDENTE]]:tabConsumo[[#This Row],[08_23]] )</f>
        <v>66</v>
      </c>
      <c r="AG18" s="223">
        <f>LARGE(tabConsumo[[#This Row],[03_22]:[08_23]],1)</f>
        <v>10</v>
      </c>
      <c r="AH18" s="146" t="s">
        <v>2237</v>
      </c>
      <c r="AI18" s="3" t="s">
        <v>2077</v>
      </c>
    </row>
    <row r="19" spans="1:35" x14ac:dyDescent="0.3">
      <c r="A19" s="4" t="s">
        <v>963</v>
      </c>
      <c r="B19" s="3" t="s">
        <v>336</v>
      </c>
      <c r="C19" s="2">
        <v>12685</v>
      </c>
      <c r="D19" s="2">
        <v>79</v>
      </c>
      <c r="E19" s="2">
        <v>261</v>
      </c>
      <c r="F19" s="2">
        <v>53</v>
      </c>
      <c r="G19" s="2">
        <v>69</v>
      </c>
      <c r="H19" s="2">
        <v>19</v>
      </c>
      <c r="I19" s="2">
        <v>18</v>
      </c>
      <c r="J19" s="2">
        <v>99</v>
      </c>
      <c r="K19" s="2">
        <v>51</v>
      </c>
      <c r="L19" s="2">
        <v>26</v>
      </c>
      <c r="M19" s="2">
        <v>0</v>
      </c>
      <c r="N19" s="2">
        <v>0</v>
      </c>
      <c r="O19" s="2">
        <v>21</v>
      </c>
      <c r="P19" s="2">
        <v>64</v>
      </c>
      <c r="Q19" s="2">
        <v>52</v>
      </c>
      <c r="R19" s="2">
        <v>63</v>
      </c>
      <c r="S19" s="2">
        <v>0</v>
      </c>
      <c r="T19" s="2">
        <v>0</v>
      </c>
      <c r="U19" s="2">
        <v>0</v>
      </c>
      <c r="V19" s="2">
        <v>48</v>
      </c>
      <c r="W19" s="2">
        <v>80</v>
      </c>
      <c r="X19" s="299">
        <v>367</v>
      </c>
      <c r="Y19" s="219">
        <f xml:space="preserve"> 18</f>
        <v>18</v>
      </c>
      <c r="Z19" s="220">
        <f>SUM( tabConsumo[[#This Row],[QTD.PENDENTE]]:tabConsumo[[#This Row],[08_23]] ) / tabConsumo[[#This Row],[Div]]</f>
        <v>51.333333333333336</v>
      </c>
      <c r="AA19" s="221">
        <f xml:space="preserve"> tabConsumo[[#This Row],[Média.A]] + (_xlfn.STDEV.S( tabConsumo[[#This Row],[QTD.PENDENTE]]:tabConsumo[[#This Row],[08_23]] ) * 1)</f>
        <v>111.16291587715878</v>
      </c>
      <c r="AB19" s="221"/>
      <c r="AC19" s="221">
        <f xml:space="preserve"> tabConsumo[[#This Row],[Média.A]] + (_xlfn.STDEV.S( tabConsumo[[#This Row],[QTD.PENDENTE]]:tabConsumo[[#This Row],[08_23]] ) * 3)</f>
        <v>230.82208096480966</v>
      </c>
      <c r="AD19" s="5"/>
      <c r="AE19">
        <v>14.5</v>
      </c>
      <c r="AF19" s="223">
        <f>SUM( tabConsumo[[#This Row],[QTD.PENDENTE]]:tabConsumo[[#This Row],[08_23]] )</f>
        <v>924</v>
      </c>
      <c r="AG19" s="223">
        <f>LARGE(tabConsumo[[#This Row],[03_22]:[08_23]],1)</f>
        <v>99</v>
      </c>
      <c r="AH19" s="146" t="s">
        <v>2237</v>
      </c>
      <c r="AI19" s="3" t="s">
        <v>2077</v>
      </c>
    </row>
    <row r="20" spans="1:35" x14ac:dyDescent="0.3">
      <c r="A20" s="4" t="s">
        <v>1524</v>
      </c>
      <c r="B20" s="3" t="s">
        <v>264</v>
      </c>
      <c r="C20" s="2">
        <v>88876</v>
      </c>
      <c r="D20" s="2">
        <v>692</v>
      </c>
      <c r="F20" s="2">
        <v>0</v>
      </c>
      <c r="G20" s="2">
        <v>0</v>
      </c>
      <c r="H20" s="2">
        <v>100</v>
      </c>
      <c r="I20" s="2">
        <v>0</v>
      </c>
      <c r="J20" s="2">
        <v>100</v>
      </c>
      <c r="K20" s="2">
        <v>0</v>
      </c>
      <c r="L20" s="2">
        <v>100</v>
      </c>
      <c r="M20" s="2">
        <v>0</v>
      </c>
      <c r="N20" s="2">
        <v>0</v>
      </c>
      <c r="O20" s="2">
        <v>0</v>
      </c>
      <c r="P20" s="2">
        <v>0</v>
      </c>
      <c r="Q20" s="2">
        <v>0</v>
      </c>
      <c r="R20" s="2">
        <v>0</v>
      </c>
      <c r="S20" s="2">
        <v>200</v>
      </c>
      <c r="T20" s="2">
        <v>0</v>
      </c>
      <c r="U20" s="2">
        <v>0</v>
      </c>
      <c r="V20" s="2">
        <v>0</v>
      </c>
      <c r="W20" s="2">
        <v>0</v>
      </c>
      <c r="X20" s="299">
        <v>38664</v>
      </c>
      <c r="Y20" s="219">
        <v>18</v>
      </c>
      <c r="Z20" s="220">
        <f>SUM( tabConsumo[[#This Row],[QTD.PENDENTE]]:tabConsumo[[#This Row],[08_23]] ) / tabConsumo[[#This Row],[Div]]</f>
        <v>27.777777777777779</v>
      </c>
      <c r="AA20" s="221">
        <f xml:space="preserve"> tabConsumo[[#This Row],[Média.A]] + (_xlfn.STDEV.S( tabConsumo[[#This Row],[QTD.PENDENTE]]:tabConsumo[[#This Row],[08_23]] ) * 1)</f>
        <v>85.229092773791933</v>
      </c>
      <c r="AB20" s="221"/>
      <c r="AC20" s="221">
        <f xml:space="preserve"> tabConsumo[[#This Row],[Média.A]] + (_xlfn.STDEV.S( tabConsumo[[#This Row],[QTD.PENDENTE]]:tabConsumo[[#This Row],[08_23]] ) * 3)</f>
        <v>200.13172276582026</v>
      </c>
      <c r="AD20" s="5"/>
      <c r="AE20">
        <v>0</v>
      </c>
      <c r="AF20" s="223">
        <f>SUM( tabConsumo[[#This Row],[QTD.PENDENTE]]:tabConsumo[[#This Row],[08_23]] )</f>
        <v>500</v>
      </c>
      <c r="AG20" s="223">
        <f>LARGE(tabConsumo[[#This Row],[03_22]:[08_23]],1)</f>
        <v>200</v>
      </c>
      <c r="AH20" s="146" t="s">
        <v>2239</v>
      </c>
      <c r="AI20" s="3" t="s">
        <v>2077</v>
      </c>
    </row>
    <row r="21" spans="1:35" x14ac:dyDescent="0.3">
      <c r="A21" s="4" t="s">
        <v>788</v>
      </c>
      <c r="B21" s="3" t="s">
        <v>336</v>
      </c>
      <c r="C21" s="2">
        <v>127331</v>
      </c>
      <c r="D21" s="2">
        <v>0</v>
      </c>
      <c r="E21" s="2">
        <v>6</v>
      </c>
      <c r="F21" s="2">
        <v>0</v>
      </c>
      <c r="G21" s="2">
        <v>0</v>
      </c>
      <c r="H21" s="2">
        <v>0</v>
      </c>
      <c r="I21" s="2">
        <v>0</v>
      </c>
      <c r="J21" s="2">
        <v>0</v>
      </c>
      <c r="K21" s="2">
        <v>0</v>
      </c>
      <c r="L21" s="2">
        <v>0</v>
      </c>
      <c r="M21" s="2">
        <v>0</v>
      </c>
      <c r="N21" s="2">
        <v>0</v>
      </c>
      <c r="O21" s="2">
        <v>0</v>
      </c>
      <c r="P21" s="2">
        <v>0</v>
      </c>
      <c r="Q21" s="2">
        <v>0</v>
      </c>
      <c r="R21" s="2">
        <v>0</v>
      </c>
      <c r="S21" s="2">
        <v>0</v>
      </c>
      <c r="T21" s="2">
        <v>0</v>
      </c>
      <c r="U21" s="2">
        <v>0</v>
      </c>
      <c r="V21" s="2">
        <v>0</v>
      </c>
      <c r="W21" s="2">
        <v>0</v>
      </c>
      <c r="X21" s="299">
        <v>367</v>
      </c>
      <c r="Y21" s="219">
        <f xml:space="preserve"> 18</f>
        <v>18</v>
      </c>
      <c r="Z21" s="220">
        <f>SUM( tabConsumo[[#This Row],[QTD.PENDENTE]]:tabConsumo[[#This Row],[08_23]] ) / tabConsumo[[#This Row],[Div]]</f>
        <v>0.33333333333333331</v>
      </c>
      <c r="AA21" s="221">
        <f xml:space="preserve"> tabConsumo[[#This Row],[Média.A]] + (_xlfn.STDEV.S( tabConsumo[[#This Row],[QTD.PENDENTE]]:tabConsumo[[#This Row],[08_23]] ) * 1)</f>
        <v>1.7098277365567038</v>
      </c>
      <c r="AB21" s="221"/>
      <c r="AC21" s="221">
        <f xml:space="preserve"> tabConsumo[[#This Row],[Média.A]] + (_xlfn.STDEV.S( tabConsumo[[#This Row],[QTD.PENDENTE]]:tabConsumo[[#This Row],[08_23]] ) * 3)</f>
        <v>4.462816543003445</v>
      </c>
      <c r="AD21" s="5"/>
      <c r="AE21">
        <v>0.33333333333333331</v>
      </c>
      <c r="AF21" s="223">
        <f>SUM( tabConsumo[[#This Row],[QTD.PENDENTE]]:tabConsumo[[#This Row],[08_23]] )</f>
        <v>6</v>
      </c>
      <c r="AG21" s="223">
        <f>LARGE(tabConsumo[[#This Row],[03_22]:[08_23]],1)</f>
        <v>0</v>
      </c>
      <c r="AH21" s="146" t="s">
        <v>2239</v>
      </c>
      <c r="AI21" s="3" t="s">
        <v>2077</v>
      </c>
    </row>
    <row r="22" spans="1:35" x14ac:dyDescent="0.3">
      <c r="A22" s="4" t="s">
        <v>1688</v>
      </c>
      <c r="B22" s="3" t="s">
        <v>336</v>
      </c>
      <c r="C22" s="2">
        <v>112109</v>
      </c>
      <c r="D22" s="2">
        <v>20107</v>
      </c>
      <c r="E22" s="2">
        <v>37</v>
      </c>
      <c r="F22" s="2">
        <v>3253</v>
      </c>
      <c r="G22" s="2">
        <v>1583</v>
      </c>
      <c r="H22" s="2">
        <v>1380</v>
      </c>
      <c r="I22" s="2">
        <v>1396</v>
      </c>
      <c r="J22" s="2">
        <v>1330</v>
      </c>
      <c r="K22" s="2">
        <v>1008</v>
      </c>
      <c r="L22" s="2">
        <v>1013</v>
      </c>
      <c r="M22" s="2">
        <v>1240</v>
      </c>
      <c r="N22" s="2">
        <v>1191</v>
      </c>
      <c r="O22" s="2">
        <v>814</v>
      </c>
      <c r="P22" s="2">
        <v>450</v>
      </c>
      <c r="Q22" s="2">
        <v>873</v>
      </c>
      <c r="R22" s="2">
        <v>7812</v>
      </c>
      <c r="S22" s="2">
        <v>626</v>
      </c>
      <c r="T22" s="2">
        <v>590</v>
      </c>
      <c r="U22" s="2">
        <v>703</v>
      </c>
      <c r="V22" s="2">
        <v>700</v>
      </c>
      <c r="W22" s="2">
        <v>834</v>
      </c>
      <c r="X22" s="299">
        <v>40043</v>
      </c>
      <c r="Y22" s="219">
        <v>18</v>
      </c>
      <c r="Z22" s="220">
        <f>SUM( tabConsumo[[#This Row],[QTD.PENDENTE]]:tabConsumo[[#This Row],[08_23]] ) / tabConsumo[[#This Row],[Div]]</f>
        <v>1490.7222222222222</v>
      </c>
      <c r="AA22" s="221">
        <f xml:space="preserve"> tabConsumo[[#This Row],[Média.A]] + (_xlfn.STDEV.S( tabConsumo[[#This Row],[QTD.PENDENTE]]:tabConsumo[[#This Row],[08_23]] ) * 1)</f>
        <v>3172.1361392081371</v>
      </c>
      <c r="AB22" s="221"/>
      <c r="AC22" s="221">
        <f xml:space="preserve"> tabConsumo[[#This Row],[Média.A]] + (_xlfn.STDEV.S( tabConsumo[[#This Row],[QTD.PENDENTE]]:tabConsumo[[#This Row],[08_23]] ) * 3)</f>
        <v>6534.9639731799671</v>
      </c>
      <c r="AD22" s="5"/>
      <c r="AE22">
        <v>2.0555555555555554</v>
      </c>
      <c r="AF22" s="223">
        <f>SUM( tabConsumo[[#This Row],[QTD.PENDENTE]]:tabConsumo[[#This Row],[08_23]] )</f>
        <v>26833</v>
      </c>
      <c r="AG22" s="223">
        <f>LARGE(tabConsumo[[#This Row],[03_22]:[08_23]],1)</f>
        <v>7812</v>
      </c>
      <c r="AH22" s="146" t="s">
        <v>2237</v>
      </c>
      <c r="AI22" s="3" t="s">
        <v>2077</v>
      </c>
    </row>
    <row r="23" spans="1:35" x14ac:dyDescent="0.3">
      <c r="A23" s="4" t="s">
        <v>1956</v>
      </c>
      <c r="B23" s="3" t="s">
        <v>264</v>
      </c>
      <c r="C23" s="2">
        <v>138054</v>
      </c>
      <c r="D23" s="2">
        <v>119</v>
      </c>
      <c r="F23" s="2">
        <v>4</v>
      </c>
      <c r="G23" s="2">
        <v>16</v>
      </c>
      <c r="H23" s="2">
        <v>17</v>
      </c>
      <c r="I23" s="2">
        <v>3</v>
      </c>
      <c r="J23" s="2">
        <v>0</v>
      </c>
      <c r="K23" s="2">
        <v>11</v>
      </c>
      <c r="L23" s="2">
        <v>8</v>
      </c>
      <c r="M23" s="2">
        <v>8</v>
      </c>
      <c r="N23" s="2">
        <v>1</v>
      </c>
      <c r="O23" s="2">
        <v>23</v>
      </c>
      <c r="P23" s="2">
        <v>30</v>
      </c>
      <c r="Q23" s="2">
        <v>5</v>
      </c>
      <c r="R23" s="2">
        <v>12</v>
      </c>
      <c r="S23" s="2">
        <v>47</v>
      </c>
      <c r="T23" s="2">
        <v>0</v>
      </c>
      <c r="U23" s="2">
        <v>30</v>
      </c>
      <c r="V23" s="2">
        <v>14</v>
      </c>
      <c r="W23" s="2">
        <v>0</v>
      </c>
      <c r="X23" s="299">
        <v>43656</v>
      </c>
      <c r="Y23" s="219">
        <v>18</v>
      </c>
      <c r="Z23" s="220">
        <f>SUM( tabConsumo[[#This Row],[QTD.PENDENTE]]:tabConsumo[[#This Row],[08_23]] ) / tabConsumo[[#This Row],[Div]]</f>
        <v>12.722222222222221</v>
      </c>
      <c r="AA23" s="221">
        <f xml:space="preserve"> tabConsumo[[#This Row],[Média.A]] + (_xlfn.STDEV.S( tabConsumo[[#This Row],[QTD.PENDENTE]]:tabConsumo[[#This Row],[08_23]] ) * 1)</f>
        <v>25.578008539288376</v>
      </c>
      <c r="AB23" s="221"/>
      <c r="AC23" s="221">
        <f xml:space="preserve"> tabConsumo[[#This Row],[Média.A]] + (_xlfn.STDEV.S( tabConsumo[[#This Row],[QTD.PENDENTE]]:tabConsumo[[#This Row],[08_23]] ) * 3)</f>
        <v>51.289581173420686</v>
      </c>
      <c r="AD23" s="5"/>
      <c r="AE23">
        <v>0</v>
      </c>
      <c r="AF23" s="223">
        <f>SUM( tabConsumo[[#This Row],[QTD.PENDENTE]]:tabConsumo[[#This Row],[08_23]] )</f>
        <v>229</v>
      </c>
      <c r="AG23" s="223">
        <f>LARGE(tabConsumo[[#This Row],[03_22]:[08_23]],1)</f>
        <v>47</v>
      </c>
      <c r="AH23" s="146" t="s">
        <v>2238</v>
      </c>
      <c r="AI23" s="3" t="s">
        <v>2077</v>
      </c>
    </row>
    <row r="24" spans="1:35" x14ac:dyDescent="0.3">
      <c r="A24" s="4" t="s">
        <v>1042</v>
      </c>
      <c r="B24" s="3" t="s">
        <v>264</v>
      </c>
      <c r="C24" s="2">
        <v>13539</v>
      </c>
      <c r="D24" s="2">
        <v>356</v>
      </c>
      <c r="E24" s="2">
        <v>45</v>
      </c>
      <c r="F24" s="2">
        <v>489</v>
      </c>
      <c r="G24" s="2">
        <v>379</v>
      </c>
      <c r="H24" s="2">
        <v>355</v>
      </c>
      <c r="I24" s="2">
        <v>303</v>
      </c>
      <c r="J24" s="2">
        <v>338</v>
      </c>
      <c r="K24" s="2">
        <v>332</v>
      </c>
      <c r="L24" s="2">
        <v>349</v>
      </c>
      <c r="M24" s="2">
        <v>371</v>
      </c>
      <c r="N24" s="2">
        <v>268</v>
      </c>
      <c r="O24" s="2">
        <v>0</v>
      </c>
      <c r="P24" s="2">
        <v>261</v>
      </c>
      <c r="Q24" s="2">
        <v>376</v>
      </c>
      <c r="R24" s="2">
        <v>661</v>
      </c>
      <c r="S24" s="2">
        <v>444</v>
      </c>
      <c r="T24" s="2">
        <v>437</v>
      </c>
      <c r="U24" s="2">
        <v>462</v>
      </c>
      <c r="V24" s="2">
        <v>399</v>
      </c>
      <c r="W24" s="2">
        <v>425</v>
      </c>
      <c r="X24" s="299">
        <v>367</v>
      </c>
      <c r="Y24" s="219">
        <f xml:space="preserve"> 18</f>
        <v>18</v>
      </c>
      <c r="Z24" s="220">
        <f>SUM( tabConsumo[[#This Row],[QTD.PENDENTE]]:tabConsumo[[#This Row],[08_23]] ) / tabConsumo[[#This Row],[Div]]</f>
        <v>371.88888888888891</v>
      </c>
      <c r="AA24" s="221">
        <f xml:space="preserve"> tabConsumo[[#This Row],[Média.A]] + (_xlfn.STDEV.S( tabConsumo[[#This Row],[QTD.PENDENTE]]:tabConsumo[[#This Row],[08_23]] ) * 1)</f>
        <v>518.65894813939701</v>
      </c>
      <c r="AB24" s="221"/>
      <c r="AC24" s="221">
        <f xml:space="preserve"> tabConsumo[[#This Row],[Média.A]] + (_xlfn.STDEV.S( tabConsumo[[#This Row],[QTD.PENDENTE]]:tabConsumo[[#This Row],[08_23]] ) * 3)</f>
        <v>812.19906664041321</v>
      </c>
      <c r="AD24" s="5"/>
      <c r="AE24">
        <v>2.5</v>
      </c>
      <c r="AF24" s="223">
        <f>SUM( tabConsumo[[#This Row],[QTD.PENDENTE]]:tabConsumo[[#This Row],[08_23]] )</f>
        <v>6694</v>
      </c>
      <c r="AG24" s="223">
        <f>LARGE(tabConsumo[[#This Row],[03_22]:[08_23]],1)</f>
        <v>661</v>
      </c>
      <c r="AH24" s="146" t="s">
        <v>2237</v>
      </c>
      <c r="AI24" s="3" t="s">
        <v>2077</v>
      </c>
    </row>
    <row r="25" spans="1:35" x14ac:dyDescent="0.3">
      <c r="A25" s="4" t="s">
        <v>1819</v>
      </c>
      <c r="B25" s="3" t="s">
        <v>31</v>
      </c>
      <c r="C25" s="2">
        <v>131917</v>
      </c>
      <c r="D25" s="2">
        <v>3749</v>
      </c>
      <c r="F25" s="2">
        <v>146</v>
      </c>
      <c r="G25" s="2">
        <v>153</v>
      </c>
      <c r="H25" s="2">
        <v>141</v>
      </c>
      <c r="I25" s="2">
        <v>133</v>
      </c>
      <c r="J25" s="2">
        <v>146</v>
      </c>
      <c r="K25" s="2">
        <v>161</v>
      </c>
      <c r="L25" s="2">
        <v>149</v>
      </c>
      <c r="M25" s="2">
        <v>172</v>
      </c>
      <c r="N25" s="2">
        <v>166</v>
      </c>
      <c r="O25" s="2">
        <v>151</v>
      </c>
      <c r="P25" s="2">
        <v>81</v>
      </c>
      <c r="Q25" s="2">
        <v>263</v>
      </c>
      <c r="R25" s="2">
        <v>7920</v>
      </c>
      <c r="S25" s="2">
        <v>95</v>
      </c>
      <c r="T25" s="2">
        <v>110</v>
      </c>
      <c r="U25" s="2">
        <v>138</v>
      </c>
      <c r="V25" s="2">
        <v>126</v>
      </c>
      <c r="W25" s="2">
        <v>95</v>
      </c>
      <c r="X25" s="299">
        <v>42590</v>
      </c>
      <c r="Y25" s="219">
        <v>18</v>
      </c>
      <c r="Z25" s="220">
        <f>SUM( tabConsumo[[#This Row],[QTD.PENDENTE]]:tabConsumo[[#This Row],[08_23]] ) / tabConsumo[[#This Row],[Div]]</f>
        <v>574.77777777777783</v>
      </c>
      <c r="AA25" s="221">
        <f xml:space="preserve"> tabConsumo[[#This Row],[Média.A]] + (_xlfn.STDEV.S( tabConsumo[[#This Row],[QTD.PENDENTE]]:tabConsumo[[#This Row],[08_23]] ) * 1)</f>
        <v>2408.3250166358835</v>
      </c>
      <c r="AB25" s="221"/>
      <c r="AC25" s="221">
        <f xml:space="preserve"> tabConsumo[[#This Row],[Média.A]] + (_xlfn.STDEV.S( tabConsumo[[#This Row],[QTD.PENDENTE]]:tabConsumo[[#This Row],[08_23]] ) * 3)</f>
        <v>6075.4194943520943</v>
      </c>
      <c r="AD25" s="5"/>
      <c r="AE25">
        <v>0</v>
      </c>
      <c r="AF25" s="223">
        <f>SUM( tabConsumo[[#This Row],[QTD.PENDENTE]]:tabConsumo[[#This Row],[08_23]] )</f>
        <v>10346</v>
      </c>
      <c r="AG25" s="223">
        <f>LARGE(tabConsumo[[#This Row],[03_22]:[08_23]],1)</f>
        <v>7920</v>
      </c>
      <c r="AH25" s="146" t="s">
        <v>2237</v>
      </c>
      <c r="AI25" s="3" t="s">
        <v>2077</v>
      </c>
    </row>
    <row r="26" spans="1:35" x14ac:dyDescent="0.3">
      <c r="A26" s="4" t="s">
        <v>1959</v>
      </c>
      <c r="B26" s="3" t="s">
        <v>31</v>
      </c>
      <c r="C26" s="2">
        <v>138450</v>
      </c>
      <c r="D26" s="2">
        <v>14346</v>
      </c>
      <c r="E26" s="2">
        <v>395</v>
      </c>
      <c r="F26" s="2">
        <v>823</v>
      </c>
      <c r="G26" s="2">
        <v>632</v>
      </c>
      <c r="H26" s="2">
        <v>624</v>
      </c>
      <c r="I26" s="2">
        <v>607</v>
      </c>
      <c r="J26" s="2">
        <v>557</v>
      </c>
      <c r="K26" s="2">
        <v>754</v>
      </c>
      <c r="L26" s="2">
        <v>785</v>
      </c>
      <c r="M26" s="2">
        <v>745</v>
      </c>
      <c r="N26" s="2">
        <v>935</v>
      </c>
      <c r="O26" s="2">
        <v>657</v>
      </c>
      <c r="P26" s="2">
        <v>36</v>
      </c>
      <c r="Q26" s="2">
        <v>30</v>
      </c>
      <c r="R26" s="2">
        <v>1005</v>
      </c>
      <c r="S26" s="2">
        <v>931</v>
      </c>
      <c r="T26" s="2">
        <v>739</v>
      </c>
      <c r="U26" s="2">
        <v>721</v>
      </c>
      <c r="V26" s="2">
        <v>477</v>
      </c>
      <c r="W26" s="2">
        <v>823</v>
      </c>
      <c r="X26" s="299">
        <v>43720</v>
      </c>
      <c r="Y26" s="219">
        <v>18</v>
      </c>
      <c r="Z26" s="220">
        <f>SUM( tabConsumo[[#This Row],[QTD.PENDENTE]]:tabConsumo[[#This Row],[08_23]] ) / tabConsumo[[#This Row],[Div]]</f>
        <v>682</v>
      </c>
      <c r="AA26" s="221">
        <f xml:space="preserve"> tabConsumo[[#This Row],[Média.A]] + (_xlfn.STDEV.S( tabConsumo[[#This Row],[QTD.PENDENTE]]:tabConsumo[[#This Row],[08_23]] ) * 1)</f>
        <v>947.06873212157257</v>
      </c>
      <c r="AB26" s="221"/>
      <c r="AC26" s="221">
        <f xml:space="preserve"> tabConsumo[[#This Row],[Média.A]] + (_xlfn.STDEV.S( tabConsumo[[#This Row],[QTD.PENDENTE]]:tabConsumo[[#This Row],[08_23]] ) * 3)</f>
        <v>1477.2061963647179</v>
      </c>
      <c r="AD26" s="5"/>
      <c r="AE26">
        <v>21.944444444444443</v>
      </c>
      <c r="AF26" s="223">
        <f>SUM( tabConsumo[[#This Row],[QTD.PENDENTE]]:tabConsumo[[#This Row],[08_23]] )</f>
        <v>12276</v>
      </c>
      <c r="AG26" s="223">
        <f>LARGE(tabConsumo[[#This Row],[03_22]:[08_23]],1)</f>
        <v>1005</v>
      </c>
      <c r="AH26" s="146" t="s">
        <v>2237</v>
      </c>
      <c r="AI26" s="3" t="s">
        <v>2077</v>
      </c>
    </row>
    <row r="27" spans="1:35" x14ac:dyDescent="0.3">
      <c r="A27" s="4" t="s">
        <v>1258</v>
      </c>
      <c r="B27" s="3" t="s">
        <v>321</v>
      </c>
      <c r="C27" s="2">
        <v>33609</v>
      </c>
      <c r="D27" s="2">
        <v>145</v>
      </c>
      <c r="F27" s="2">
        <v>0</v>
      </c>
      <c r="G27" s="2">
        <v>0</v>
      </c>
      <c r="H27" s="2">
        <v>0</v>
      </c>
      <c r="I27" s="2">
        <v>0</v>
      </c>
      <c r="J27" s="2">
        <v>2</v>
      </c>
      <c r="K27" s="2">
        <v>0</v>
      </c>
      <c r="L27" s="2">
        <v>0</v>
      </c>
      <c r="M27" s="2">
        <v>2</v>
      </c>
      <c r="N27" s="2">
        <v>3</v>
      </c>
      <c r="O27" s="2">
        <v>0</v>
      </c>
      <c r="P27" s="2">
        <v>0</v>
      </c>
      <c r="Q27" s="2">
        <v>0</v>
      </c>
      <c r="R27" s="2">
        <v>0</v>
      </c>
      <c r="S27" s="2">
        <v>0</v>
      </c>
      <c r="T27" s="2">
        <v>0</v>
      </c>
      <c r="U27" s="2">
        <v>0</v>
      </c>
      <c r="V27" s="2">
        <v>0</v>
      </c>
      <c r="W27" s="2">
        <v>0</v>
      </c>
      <c r="X27" s="299">
        <v>367</v>
      </c>
      <c r="Y27" s="219">
        <f xml:space="preserve"> 18</f>
        <v>18</v>
      </c>
      <c r="Z27" s="220">
        <f>SUM( tabConsumo[[#This Row],[QTD.PENDENTE]]:tabConsumo[[#This Row],[08_23]] ) / tabConsumo[[#This Row],[Div]]</f>
        <v>0.3888888888888889</v>
      </c>
      <c r="AA27" s="221">
        <f xml:space="preserve"> tabConsumo[[#This Row],[Média.A]] + (_xlfn.STDEV.S( tabConsumo[[#This Row],[QTD.PENDENTE]]:tabConsumo[[#This Row],[08_23]] ) * 1)</f>
        <v>1.3053327120694216</v>
      </c>
      <c r="AB27" s="221"/>
      <c r="AC27" s="221">
        <f xml:space="preserve"> tabConsumo[[#This Row],[Média.A]] + (_xlfn.STDEV.S( tabConsumo[[#This Row],[QTD.PENDENTE]]:tabConsumo[[#This Row],[08_23]] ) * 3)</f>
        <v>3.1382203584304871</v>
      </c>
      <c r="AD27" s="5"/>
      <c r="AE27">
        <v>0</v>
      </c>
      <c r="AF27" s="223">
        <f>SUM( tabConsumo[[#This Row],[QTD.PENDENTE]]:tabConsumo[[#This Row],[08_23]] )</f>
        <v>7</v>
      </c>
      <c r="AG27" s="223">
        <f>LARGE(tabConsumo[[#This Row],[03_22]:[08_23]],1)</f>
        <v>3</v>
      </c>
      <c r="AH27" s="146" t="s">
        <v>2242</v>
      </c>
      <c r="AI27" s="3" t="s">
        <v>2077</v>
      </c>
    </row>
    <row r="28" spans="1:35" x14ac:dyDescent="0.3">
      <c r="A28" s="4" t="s">
        <v>1260</v>
      </c>
      <c r="B28" s="3" t="s">
        <v>321</v>
      </c>
      <c r="C28" s="2">
        <v>33612</v>
      </c>
      <c r="D28" s="2">
        <v>330</v>
      </c>
      <c r="F28" s="2">
        <v>1</v>
      </c>
      <c r="G28" s="2">
        <v>0</v>
      </c>
      <c r="H28" s="2">
        <v>4</v>
      </c>
      <c r="I28" s="2">
        <v>1</v>
      </c>
      <c r="J28" s="2">
        <v>11</v>
      </c>
      <c r="K28" s="2">
        <v>0</v>
      </c>
      <c r="L28" s="2">
        <v>10</v>
      </c>
      <c r="M28" s="2">
        <v>12</v>
      </c>
      <c r="N28" s="2">
        <v>0</v>
      </c>
      <c r="O28" s="2">
        <v>2</v>
      </c>
      <c r="P28" s="2">
        <v>1</v>
      </c>
      <c r="Q28" s="2">
        <v>3</v>
      </c>
      <c r="R28" s="2">
        <v>9</v>
      </c>
      <c r="S28" s="2">
        <v>22</v>
      </c>
      <c r="T28" s="2">
        <v>0</v>
      </c>
      <c r="U28" s="2">
        <v>10</v>
      </c>
      <c r="V28" s="2">
        <v>5</v>
      </c>
      <c r="W28" s="2">
        <v>0</v>
      </c>
      <c r="X28" s="299">
        <v>367</v>
      </c>
      <c r="Y28" s="219">
        <f xml:space="preserve"> 18</f>
        <v>18</v>
      </c>
      <c r="Z28" s="220">
        <f>SUM( tabConsumo[[#This Row],[QTD.PENDENTE]]:tabConsumo[[#This Row],[08_23]] ) / tabConsumo[[#This Row],[Div]]</f>
        <v>5.0555555555555554</v>
      </c>
      <c r="AA28" s="221">
        <f xml:space="preserve"> tabConsumo[[#This Row],[Média.A]] + (_xlfn.STDEV.S( tabConsumo[[#This Row],[QTD.PENDENTE]]:tabConsumo[[#This Row],[08_23]] ) * 1)</f>
        <v>11.128370797872767</v>
      </c>
      <c r="AB28" s="221"/>
      <c r="AC28" s="221">
        <f xml:space="preserve"> tabConsumo[[#This Row],[Média.A]] + (_xlfn.STDEV.S( tabConsumo[[#This Row],[QTD.PENDENTE]]:tabConsumo[[#This Row],[08_23]] ) * 3)</f>
        <v>23.274001282507193</v>
      </c>
      <c r="AD28" s="5"/>
      <c r="AE28">
        <v>0</v>
      </c>
      <c r="AF28" s="223">
        <f>SUM( tabConsumo[[#This Row],[QTD.PENDENTE]]:tabConsumo[[#This Row],[08_23]] )</f>
        <v>91</v>
      </c>
      <c r="AG28" s="223">
        <f>LARGE(tabConsumo[[#This Row],[03_22]:[08_23]],1)</f>
        <v>22</v>
      </c>
      <c r="AH28" s="146" t="s">
        <v>2238</v>
      </c>
      <c r="AI28" s="3" t="s">
        <v>2077</v>
      </c>
    </row>
    <row r="29" spans="1:35" x14ac:dyDescent="0.3">
      <c r="A29" s="4" t="s">
        <v>1261</v>
      </c>
      <c r="B29" s="3" t="s">
        <v>321</v>
      </c>
      <c r="C29" s="2">
        <v>33623</v>
      </c>
      <c r="D29" s="2">
        <v>358</v>
      </c>
      <c r="F29" s="2">
        <v>26</v>
      </c>
      <c r="G29" s="2">
        <v>19</v>
      </c>
      <c r="H29" s="2">
        <v>30</v>
      </c>
      <c r="I29" s="2">
        <v>97</v>
      </c>
      <c r="J29" s="2">
        <v>31</v>
      </c>
      <c r="K29" s="2">
        <v>32</v>
      </c>
      <c r="L29" s="2">
        <v>29</v>
      </c>
      <c r="M29" s="2">
        <v>15</v>
      </c>
      <c r="N29" s="2">
        <v>29</v>
      </c>
      <c r="O29" s="2">
        <v>4</v>
      </c>
      <c r="P29" s="2">
        <v>58</v>
      </c>
      <c r="Q29" s="2">
        <v>22</v>
      </c>
      <c r="R29" s="2">
        <v>72</v>
      </c>
      <c r="S29" s="2">
        <v>7</v>
      </c>
      <c r="T29" s="2">
        <v>74</v>
      </c>
      <c r="U29" s="2">
        <v>20</v>
      </c>
      <c r="V29" s="2">
        <v>11</v>
      </c>
      <c r="W29" s="2">
        <v>10</v>
      </c>
      <c r="X29" s="299">
        <v>367</v>
      </c>
      <c r="Y29" s="219">
        <f xml:space="preserve"> 18</f>
        <v>18</v>
      </c>
      <c r="Z29" s="220">
        <f>SUM( tabConsumo[[#This Row],[QTD.PENDENTE]]:tabConsumo[[#This Row],[08_23]] ) / tabConsumo[[#This Row],[Div]]</f>
        <v>32.555555555555557</v>
      </c>
      <c r="AA29" s="221">
        <f xml:space="preserve"> tabConsumo[[#This Row],[Média.A]] + (_xlfn.STDEV.S( tabConsumo[[#This Row],[QTD.PENDENTE]]:tabConsumo[[#This Row],[08_23]] ) * 1)</f>
        <v>58.399481277705938</v>
      </c>
      <c r="AB29" s="221"/>
      <c r="AC29" s="221">
        <f xml:space="preserve"> tabConsumo[[#This Row],[Média.A]] + (_xlfn.STDEV.S( tabConsumo[[#This Row],[QTD.PENDENTE]]:tabConsumo[[#This Row],[08_23]] ) * 3)</f>
        <v>110.08733272200671</v>
      </c>
      <c r="AD29" s="5"/>
      <c r="AE29">
        <v>0</v>
      </c>
      <c r="AF29" s="223">
        <f>SUM( tabConsumo[[#This Row],[QTD.PENDENTE]]:tabConsumo[[#This Row],[08_23]] )</f>
        <v>586</v>
      </c>
      <c r="AG29" s="223">
        <f>LARGE(tabConsumo[[#This Row],[03_22]:[08_23]],1)</f>
        <v>97</v>
      </c>
      <c r="AH29" s="146" t="s">
        <v>2237</v>
      </c>
      <c r="AI29" s="3" t="s">
        <v>2077</v>
      </c>
    </row>
    <row r="30" spans="1:35" x14ac:dyDescent="0.3">
      <c r="A30" s="4" t="s">
        <v>1610</v>
      </c>
      <c r="B30" s="3" t="s">
        <v>31</v>
      </c>
      <c r="C30" s="2">
        <v>104911</v>
      </c>
      <c r="D30" s="2">
        <v>95</v>
      </c>
      <c r="F30" s="2">
        <v>4</v>
      </c>
      <c r="G30" s="2">
        <v>0</v>
      </c>
      <c r="H30" s="2">
        <v>0</v>
      </c>
      <c r="I30" s="2">
        <v>4</v>
      </c>
      <c r="J30" s="2">
        <v>4</v>
      </c>
      <c r="K30" s="2">
        <v>0</v>
      </c>
      <c r="L30" s="2">
        <v>0</v>
      </c>
      <c r="M30" s="2">
        <v>4</v>
      </c>
      <c r="N30" s="2">
        <v>0</v>
      </c>
      <c r="O30" s="2">
        <v>0</v>
      </c>
      <c r="P30" s="2">
        <v>8</v>
      </c>
      <c r="Q30" s="2">
        <v>4</v>
      </c>
      <c r="R30" s="2">
        <v>10</v>
      </c>
      <c r="S30" s="2">
        <v>0</v>
      </c>
      <c r="T30" s="2">
        <v>0</v>
      </c>
      <c r="U30" s="2">
        <v>0</v>
      </c>
      <c r="V30" s="2">
        <v>20</v>
      </c>
      <c r="W30" s="2">
        <v>0</v>
      </c>
      <c r="X30" s="299">
        <v>39490</v>
      </c>
      <c r="Y30" s="219">
        <v>18</v>
      </c>
      <c r="Z30" s="220">
        <f>SUM( tabConsumo[[#This Row],[QTD.PENDENTE]]:tabConsumo[[#This Row],[08_23]] ) / tabConsumo[[#This Row],[Div]]</f>
        <v>3.2222222222222223</v>
      </c>
      <c r="AA30" s="221">
        <f xml:space="preserve"> tabConsumo[[#This Row],[Média.A]] + (_xlfn.STDEV.S( tabConsumo[[#This Row],[QTD.PENDENTE]]:tabConsumo[[#This Row],[08_23]] ) * 1)</f>
        <v>8.4076719509235716</v>
      </c>
      <c r="AB30" s="221"/>
      <c r="AC30" s="221">
        <f xml:space="preserve"> tabConsumo[[#This Row],[Média.A]] + (_xlfn.STDEV.S( tabConsumo[[#This Row],[QTD.PENDENTE]]:tabConsumo[[#This Row],[08_23]] ) * 3)</f>
        <v>18.778571408326268</v>
      </c>
      <c r="AD30" s="5"/>
      <c r="AE30">
        <v>0</v>
      </c>
      <c r="AF30" s="223">
        <f>SUM( tabConsumo[[#This Row],[QTD.PENDENTE]]:tabConsumo[[#This Row],[08_23]] )</f>
        <v>58</v>
      </c>
      <c r="AG30" s="223">
        <f>LARGE(tabConsumo[[#This Row],[03_22]:[08_23]],1)</f>
        <v>20</v>
      </c>
      <c r="AH30" s="146" t="s">
        <v>2238</v>
      </c>
      <c r="AI30" s="3" t="s">
        <v>2077</v>
      </c>
    </row>
    <row r="31" spans="1:35" x14ac:dyDescent="0.3">
      <c r="A31" s="4" t="s">
        <v>1873</v>
      </c>
      <c r="B31" s="3" t="s">
        <v>1874</v>
      </c>
      <c r="C31" s="2">
        <v>134246</v>
      </c>
      <c r="D31" s="2">
        <v>77.53</v>
      </c>
      <c r="E31" s="2">
        <v>30.21</v>
      </c>
      <c r="F31" s="2">
        <v>61</v>
      </c>
      <c r="G31" s="2">
        <v>105</v>
      </c>
      <c r="H31" s="2">
        <v>86</v>
      </c>
      <c r="I31" s="2">
        <v>51</v>
      </c>
      <c r="J31" s="2">
        <v>82</v>
      </c>
      <c r="K31" s="2">
        <v>40.54</v>
      </c>
      <c r="L31" s="2">
        <v>0</v>
      </c>
      <c r="M31" s="2">
        <v>97</v>
      </c>
      <c r="N31" s="2">
        <v>94.25</v>
      </c>
      <c r="O31" s="2">
        <v>87</v>
      </c>
      <c r="P31" s="2">
        <v>82</v>
      </c>
      <c r="Q31" s="2">
        <v>140</v>
      </c>
      <c r="R31" s="2">
        <v>113.58</v>
      </c>
      <c r="S31" s="2">
        <v>103.42</v>
      </c>
      <c r="T31" s="2">
        <v>165.94</v>
      </c>
      <c r="U31" s="2">
        <v>98</v>
      </c>
      <c r="V31" s="2">
        <v>89.06</v>
      </c>
      <c r="W31" s="2">
        <v>106</v>
      </c>
      <c r="X31" s="299">
        <v>43138</v>
      </c>
      <c r="Y31" s="219">
        <v>18</v>
      </c>
      <c r="Z31" s="220">
        <f>SUM( tabConsumo[[#This Row],[QTD.PENDENTE]]:tabConsumo[[#This Row],[08_23]] ) / tabConsumo[[#This Row],[Div]]</f>
        <v>90.666666666666671</v>
      </c>
      <c r="AA31" s="221">
        <f xml:space="preserve"> tabConsumo[[#This Row],[Média.A]] + (_xlfn.STDEV.S( tabConsumo[[#This Row],[QTD.PENDENTE]]:tabConsumo[[#This Row],[08_23]] ) * 1)</f>
        <v>128.62268483512946</v>
      </c>
      <c r="AB31" s="221"/>
      <c r="AC31" s="221">
        <f xml:space="preserve"> tabConsumo[[#This Row],[Média.A]] + (_xlfn.STDEV.S( tabConsumo[[#This Row],[QTD.PENDENTE]]:tabConsumo[[#This Row],[08_23]] ) * 3)</f>
        <v>204.53472117205507</v>
      </c>
      <c r="AD31" s="5"/>
      <c r="AE31">
        <v>1.6783333333333335</v>
      </c>
      <c r="AF31" s="223">
        <f>SUM( tabConsumo[[#This Row],[QTD.PENDENTE]]:tabConsumo[[#This Row],[08_23]] )</f>
        <v>1632</v>
      </c>
      <c r="AG31" s="223">
        <f>LARGE(tabConsumo[[#This Row],[03_22]:[08_23]],1)</f>
        <v>165.94</v>
      </c>
      <c r="AH31" s="146" t="s">
        <v>2237</v>
      </c>
      <c r="AI31" s="3" t="s">
        <v>2077</v>
      </c>
    </row>
    <row r="32" spans="1:35" x14ac:dyDescent="0.3">
      <c r="A32" s="4" t="s">
        <v>1522</v>
      </c>
      <c r="B32" s="3" t="s">
        <v>321</v>
      </c>
      <c r="C32" s="2">
        <v>88849</v>
      </c>
      <c r="D32" s="2">
        <v>563</v>
      </c>
      <c r="F32" s="2">
        <v>0</v>
      </c>
      <c r="G32" s="2">
        <v>0</v>
      </c>
      <c r="H32" s="2">
        <v>4</v>
      </c>
      <c r="I32" s="2">
        <v>1</v>
      </c>
      <c r="J32" s="2">
        <v>3</v>
      </c>
      <c r="K32" s="2">
        <v>2</v>
      </c>
      <c r="L32" s="2">
        <v>6</v>
      </c>
      <c r="M32" s="2">
        <v>2</v>
      </c>
      <c r="N32" s="2">
        <v>102</v>
      </c>
      <c r="O32" s="2">
        <v>2</v>
      </c>
      <c r="P32" s="2">
        <v>331</v>
      </c>
      <c r="Q32" s="2">
        <v>2</v>
      </c>
      <c r="R32" s="2">
        <v>1</v>
      </c>
      <c r="S32" s="2">
        <v>8</v>
      </c>
      <c r="T32" s="2">
        <v>1</v>
      </c>
      <c r="U32" s="2">
        <v>0</v>
      </c>
      <c r="V32" s="2">
        <v>0</v>
      </c>
      <c r="W32" s="2">
        <v>0</v>
      </c>
      <c r="X32" s="299">
        <v>38664</v>
      </c>
      <c r="Y32" s="219">
        <v>18</v>
      </c>
      <c r="Z32" s="220">
        <f>SUM( tabConsumo[[#This Row],[QTD.PENDENTE]]:tabConsumo[[#This Row],[08_23]] ) / tabConsumo[[#This Row],[Div]]</f>
        <v>25.833333333333332</v>
      </c>
      <c r="AA32" s="221">
        <f xml:space="preserve"> tabConsumo[[#This Row],[Média.A]] + (_xlfn.STDEV.S( tabConsumo[[#This Row],[QTD.PENDENTE]]:tabConsumo[[#This Row],[08_23]] ) * 1)</f>
        <v>105.57427417966912</v>
      </c>
      <c r="AB32" s="221"/>
      <c r="AC32" s="221">
        <f xml:space="preserve"> tabConsumo[[#This Row],[Média.A]] + (_xlfn.STDEV.S( tabConsumo[[#This Row],[QTD.PENDENTE]]:tabConsumo[[#This Row],[08_23]] ) * 3)</f>
        <v>265.0561558723407</v>
      </c>
      <c r="AD32" s="5"/>
      <c r="AE32">
        <v>0</v>
      </c>
      <c r="AF32" s="223">
        <f>SUM( tabConsumo[[#This Row],[QTD.PENDENTE]]:tabConsumo[[#This Row],[08_23]] )</f>
        <v>465</v>
      </c>
      <c r="AG32" s="223">
        <f>LARGE(tabConsumo[[#This Row],[03_22]:[08_23]],1)</f>
        <v>331</v>
      </c>
      <c r="AH32" s="146" t="s">
        <v>2240</v>
      </c>
      <c r="AI32" s="3" t="s">
        <v>2077</v>
      </c>
    </row>
    <row r="33" spans="1:35" x14ac:dyDescent="0.3">
      <c r="A33" s="4" t="s">
        <v>1379</v>
      </c>
      <c r="B33" s="3" t="s">
        <v>264</v>
      </c>
      <c r="C33" s="2">
        <v>64466</v>
      </c>
      <c r="D33" s="2">
        <v>5067</v>
      </c>
      <c r="F33" s="2">
        <v>0</v>
      </c>
      <c r="G33" s="2">
        <v>0</v>
      </c>
      <c r="H33" s="2">
        <v>50</v>
      </c>
      <c r="I33" s="2">
        <v>0</v>
      </c>
      <c r="J33" s="2">
        <v>0</v>
      </c>
      <c r="K33" s="2">
        <v>0</v>
      </c>
      <c r="L33" s="2">
        <v>0</v>
      </c>
      <c r="M33" s="2">
        <v>0</v>
      </c>
      <c r="N33" s="2">
        <v>0</v>
      </c>
      <c r="O33" s="2">
        <v>30</v>
      </c>
      <c r="P33" s="2">
        <v>115</v>
      </c>
      <c r="Q33" s="2">
        <v>0</v>
      </c>
      <c r="R33" s="2">
        <v>50</v>
      </c>
      <c r="S33" s="2">
        <v>0</v>
      </c>
      <c r="T33" s="2">
        <v>0</v>
      </c>
      <c r="U33" s="2">
        <v>0</v>
      </c>
      <c r="V33" s="2">
        <v>0</v>
      </c>
      <c r="W33" s="2">
        <v>0</v>
      </c>
      <c r="X33" s="299">
        <v>367</v>
      </c>
      <c r="Y33" s="219">
        <f xml:space="preserve"> 18</f>
        <v>18</v>
      </c>
      <c r="Z33" s="220">
        <f>SUM( tabConsumo[[#This Row],[QTD.PENDENTE]]:tabConsumo[[#This Row],[08_23]] ) / tabConsumo[[#This Row],[Div]]</f>
        <v>13.611111111111111</v>
      </c>
      <c r="AA33" s="221">
        <f xml:space="preserve"> tabConsumo[[#This Row],[Média.A]] + (_xlfn.STDEV.S( tabConsumo[[#This Row],[QTD.PENDENTE]]:tabConsumo[[#This Row],[08_23]] ) * 1)</f>
        <v>44.087985446925892</v>
      </c>
      <c r="AB33" s="221"/>
      <c r="AC33" s="221">
        <f xml:space="preserve"> tabConsumo[[#This Row],[Média.A]] + (_xlfn.STDEV.S( tabConsumo[[#This Row],[QTD.PENDENTE]]:tabConsumo[[#This Row],[08_23]] ) * 3)</f>
        <v>105.04173411855545</v>
      </c>
      <c r="AD33" s="5"/>
      <c r="AE33">
        <v>0</v>
      </c>
      <c r="AF33" s="223">
        <f>SUM( tabConsumo[[#This Row],[QTD.PENDENTE]]:tabConsumo[[#This Row],[08_23]] )</f>
        <v>245</v>
      </c>
      <c r="AG33" s="223">
        <f>LARGE(tabConsumo[[#This Row],[03_22]:[08_23]],1)</f>
        <v>115</v>
      </c>
      <c r="AH33" s="146" t="s">
        <v>2243</v>
      </c>
      <c r="AI33" s="3" t="s">
        <v>2077</v>
      </c>
    </row>
    <row r="34" spans="1:35" x14ac:dyDescent="0.3">
      <c r="A34" s="4" t="s">
        <v>1324</v>
      </c>
      <c r="B34" s="3" t="s">
        <v>264</v>
      </c>
      <c r="C34" s="2">
        <v>54032</v>
      </c>
      <c r="D34" s="2">
        <v>22466</v>
      </c>
      <c r="F34" s="2">
        <v>0</v>
      </c>
      <c r="G34" s="2">
        <v>50</v>
      </c>
      <c r="H34" s="2">
        <v>1420</v>
      </c>
      <c r="I34" s="2">
        <v>1370</v>
      </c>
      <c r="J34" s="2">
        <v>1080</v>
      </c>
      <c r="K34" s="2">
        <v>600</v>
      </c>
      <c r="L34" s="2">
        <v>490</v>
      </c>
      <c r="M34" s="2">
        <v>1724</v>
      </c>
      <c r="N34" s="2">
        <v>1900</v>
      </c>
      <c r="O34" s="2">
        <v>2010</v>
      </c>
      <c r="P34" s="2">
        <v>850</v>
      </c>
      <c r="Q34" s="2">
        <v>1890</v>
      </c>
      <c r="R34" s="2">
        <v>650</v>
      </c>
      <c r="S34" s="2">
        <v>1800</v>
      </c>
      <c r="T34" s="2">
        <v>0</v>
      </c>
      <c r="U34" s="2">
        <v>0</v>
      </c>
      <c r="V34" s="2">
        <v>0</v>
      </c>
      <c r="W34" s="2">
        <v>1000</v>
      </c>
      <c r="X34" s="299">
        <v>367</v>
      </c>
      <c r="Y34" s="219">
        <f xml:space="preserve"> 18</f>
        <v>18</v>
      </c>
      <c r="Z34" s="220">
        <f>SUM( tabConsumo[[#This Row],[QTD.PENDENTE]]:tabConsumo[[#This Row],[08_23]] ) / tabConsumo[[#This Row],[Div]]</f>
        <v>935.22222222222217</v>
      </c>
      <c r="AA34" s="221">
        <f xml:space="preserve"> tabConsumo[[#This Row],[Média.A]] + (_xlfn.STDEV.S( tabConsumo[[#This Row],[QTD.PENDENTE]]:tabConsumo[[#This Row],[08_23]] ) * 1)</f>
        <v>1682.6942406286998</v>
      </c>
      <c r="AB34" s="221"/>
      <c r="AC34" s="221">
        <f xml:space="preserve"> tabConsumo[[#This Row],[Média.A]] + (_xlfn.STDEV.S( tabConsumo[[#This Row],[QTD.PENDENTE]]:tabConsumo[[#This Row],[08_23]] ) * 3)</f>
        <v>3177.6382774416552</v>
      </c>
      <c r="AD34" s="5"/>
      <c r="AE34">
        <v>0</v>
      </c>
      <c r="AF34" s="223">
        <f>SUM( tabConsumo[[#This Row],[QTD.PENDENTE]]:tabConsumo[[#This Row],[08_23]] )</f>
        <v>16834</v>
      </c>
      <c r="AG34" s="223">
        <f>LARGE(tabConsumo[[#This Row],[03_22]:[08_23]],1)</f>
        <v>2010</v>
      </c>
      <c r="AH34" s="146" t="s">
        <v>2237</v>
      </c>
      <c r="AI34" s="3" t="s">
        <v>2077</v>
      </c>
    </row>
    <row r="35" spans="1:35" x14ac:dyDescent="0.3">
      <c r="A35" s="4" t="s">
        <v>1323</v>
      </c>
      <c r="B35" s="3" t="s">
        <v>31</v>
      </c>
      <c r="C35" s="2">
        <v>54029</v>
      </c>
      <c r="D35" s="2">
        <v>2115</v>
      </c>
      <c r="F35" s="2">
        <v>0</v>
      </c>
      <c r="G35" s="2">
        <v>50</v>
      </c>
      <c r="H35" s="2">
        <v>100</v>
      </c>
      <c r="I35" s="2">
        <v>500</v>
      </c>
      <c r="J35" s="2">
        <v>0</v>
      </c>
      <c r="K35" s="2">
        <v>100</v>
      </c>
      <c r="L35" s="2">
        <v>100</v>
      </c>
      <c r="M35" s="2">
        <v>0</v>
      </c>
      <c r="N35" s="2">
        <v>0</v>
      </c>
      <c r="O35" s="2">
        <v>50</v>
      </c>
      <c r="P35" s="2">
        <v>100</v>
      </c>
      <c r="Q35" s="2">
        <v>0</v>
      </c>
      <c r="R35" s="2">
        <v>200</v>
      </c>
      <c r="S35" s="2">
        <v>200</v>
      </c>
      <c r="T35" s="2">
        <v>0</v>
      </c>
      <c r="U35" s="2">
        <v>0</v>
      </c>
      <c r="V35" s="2">
        <v>0</v>
      </c>
      <c r="W35" s="2">
        <v>1000</v>
      </c>
      <c r="X35" s="299">
        <v>367</v>
      </c>
      <c r="Y35" s="219">
        <f xml:space="preserve"> 18</f>
        <v>18</v>
      </c>
      <c r="Z35" s="220">
        <f>SUM( tabConsumo[[#This Row],[QTD.PENDENTE]]:tabConsumo[[#This Row],[08_23]] ) / tabConsumo[[#This Row],[Div]]</f>
        <v>133.33333333333334</v>
      </c>
      <c r="AA35" s="221">
        <f xml:space="preserve"> tabConsumo[[#This Row],[Média.A]] + (_xlfn.STDEV.S( tabConsumo[[#This Row],[QTD.PENDENTE]]:tabConsumo[[#This Row],[08_23]] ) * 1)</f>
        <v>382.44941777874158</v>
      </c>
      <c r="AB35" s="221"/>
      <c r="AC35" s="221">
        <f xml:space="preserve"> tabConsumo[[#This Row],[Média.A]] + (_xlfn.STDEV.S( tabConsumo[[#This Row],[QTD.PENDENTE]]:tabConsumo[[#This Row],[08_23]] ) * 3)</f>
        <v>880.6815866695581</v>
      </c>
      <c r="AD35" s="5"/>
      <c r="AE35">
        <v>0</v>
      </c>
      <c r="AF35" s="223">
        <f>SUM( tabConsumo[[#This Row],[QTD.PENDENTE]]:tabConsumo[[#This Row],[08_23]] )</f>
        <v>2400</v>
      </c>
      <c r="AG35" s="223">
        <f>LARGE(tabConsumo[[#This Row],[03_22]:[08_23]],1)</f>
        <v>1000</v>
      </c>
      <c r="AH35" s="146" t="s">
        <v>2237</v>
      </c>
      <c r="AI35" s="3" t="s">
        <v>2077</v>
      </c>
    </row>
    <row r="36" spans="1:35" x14ac:dyDescent="0.3">
      <c r="A36" s="4" t="s">
        <v>2204</v>
      </c>
      <c r="B36" s="3" t="s">
        <v>264</v>
      </c>
      <c r="C36" s="2">
        <v>113611</v>
      </c>
      <c r="D36" s="2">
        <v>0</v>
      </c>
      <c r="E36" s="2">
        <v>10</v>
      </c>
      <c r="F36" s="2">
        <v>64</v>
      </c>
      <c r="G36" s="2">
        <v>45</v>
      </c>
      <c r="H36" s="2">
        <v>0</v>
      </c>
      <c r="I36" s="2">
        <v>81</v>
      </c>
      <c r="J36" s="2">
        <v>63</v>
      </c>
      <c r="K36" s="2">
        <v>83</v>
      </c>
      <c r="L36" s="2">
        <v>188</v>
      </c>
      <c r="M36" s="2">
        <v>35</v>
      </c>
      <c r="N36" s="2">
        <v>0</v>
      </c>
      <c r="O36" s="2">
        <v>0</v>
      </c>
      <c r="P36" s="2">
        <v>0</v>
      </c>
      <c r="Q36" s="2">
        <v>0</v>
      </c>
      <c r="R36" s="2">
        <v>0</v>
      </c>
      <c r="S36" s="2">
        <v>0</v>
      </c>
      <c r="T36" s="2">
        <v>0</v>
      </c>
      <c r="U36" s="2">
        <v>0</v>
      </c>
      <c r="V36" s="2">
        <v>0</v>
      </c>
      <c r="W36" s="2">
        <v>0</v>
      </c>
      <c r="X36" s="299">
        <v>367</v>
      </c>
      <c r="Y36" s="219">
        <f xml:space="preserve"> 18</f>
        <v>18</v>
      </c>
      <c r="Z36" s="220">
        <f>SUM( tabConsumo[[#This Row],[QTD.PENDENTE]]:tabConsumo[[#This Row],[08_23]] ) / tabConsumo[[#This Row],[Div]]</f>
        <v>31.611111111111111</v>
      </c>
      <c r="AA36" s="221">
        <f xml:space="preserve"> tabConsumo[[#This Row],[Média.A]] + (_xlfn.STDEV.S( tabConsumo[[#This Row],[QTD.PENDENTE]]:tabConsumo[[#This Row],[08_23]] ) * 1)</f>
        <v>80.583295601913335</v>
      </c>
      <c r="AB36" s="221"/>
      <c r="AC36" s="221">
        <f xml:space="preserve"> tabConsumo[[#This Row],[Média.A]] + (_xlfn.STDEV.S( tabConsumo[[#This Row],[QTD.PENDENTE]]:tabConsumo[[#This Row],[08_23]] ) * 3)</f>
        <v>178.52766458351778</v>
      </c>
      <c r="AD36" s="5"/>
      <c r="AE36">
        <v>0.55555555555555558</v>
      </c>
      <c r="AF36" s="223">
        <f>SUM( tabConsumo[[#This Row],[QTD.PENDENTE]]:tabConsumo[[#This Row],[08_23]] )</f>
        <v>569</v>
      </c>
      <c r="AG36" s="223">
        <f>LARGE(tabConsumo[[#This Row],[03_22]:[08_23]],1)</f>
        <v>188</v>
      </c>
      <c r="AH36" s="146" t="s">
        <v>2241</v>
      </c>
      <c r="AI36" s="3" t="s">
        <v>2077</v>
      </c>
    </row>
    <row r="37" spans="1:35" x14ac:dyDescent="0.3">
      <c r="A37" s="4" t="s">
        <v>2042</v>
      </c>
      <c r="B37" s="3" t="s">
        <v>31</v>
      </c>
      <c r="C37" s="2">
        <v>144153</v>
      </c>
      <c r="D37" s="2">
        <v>429</v>
      </c>
      <c r="E37" s="2">
        <v>10</v>
      </c>
      <c r="F37" s="2">
        <v>0</v>
      </c>
      <c r="G37" s="2">
        <v>0</v>
      </c>
      <c r="H37" s="2">
        <v>0</v>
      </c>
      <c r="I37" s="2">
        <v>0</v>
      </c>
      <c r="J37" s="2">
        <v>0</v>
      </c>
      <c r="K37" s="2">
        <v>0</v>
      </c>
      <c r="L37" s="2">
        <v>0</v>
      </c>
      <c r="M37" s="2">
        <v>5</v>
      </c>
      <c r="N37" s="2">
        <v>23</v>
      </c>
      <c r="O37" s="2">
        <v>44</v>
      </c>
      <c r="P37" s="2">
        <v>104</v>
      </c>
      <c r="Q37" s="2">
        <v>49</v>
      </c>
      <c r="R37" s="2">
        <v>39</v>
      </c>
      <c r="S37" s="2">
        <v>73</v>
      </c>
      <c r="T37" s="2">
        <v>173</v>
      </c>
      <c r="U37" s="2">
        <v>80</v>
      </c>
      <c r="V37" s="2">
        <v>40</v>
      </c>
      <c r="W37" s="2">
        <v>112</v>
      </c>
      <c r="X37" s="299">
        <v>44700</v>
      </c>
      <c r="Y37" s="219">
        <v>16</v>
      </c>
      <c r="Z37" s="220">
        <f>SUM( tabConsumo[[#This Row],[QTD.PENDENTE]]:tabConsumo[[#This Row],[08_23]] ) / tabConsumo[[#This Row],[Div]]</f>
        <v>47</v>
      </c>
      <c r="AA37" s="221">
        <f xml:space="preserve"> tabConsumo[[#This Row],[Média.A]] + (_xlfn.STDEV.S( tabConsumo[[#This Row],[QTD.PENDENTE]]:tabConsumo[[#This Row],[08_23]] ) * 1)</f>
        <v>96.084185945592708</v>
      </c>
      <c r="AB37" s="221"/>
      <c r="AC37" s="221">
        <f xml:space="preserve"> tabConsumo[[#This Row],[Média.A]] + (_xlfn.STDEV.S( tabConsumo[[#This Row],[QTD.PENDENTE]]:tabConsumo[[#This Row],[08_23]] ) * 3)</f>
        <v>194.25255783677812</v>
      </c>
      <c r="AD37" s="5"/>
      <c r="AE37">
        <v>0.55555555555555558</v>
      </c>
      <c r="AF37" s="223">
        <f>SUM( tabConsumo[[#This Row],[QTD.PENDENTE]]:tabConsumo[[#This Row],[08_23]] )</f>
        <v>752</v>
      </c>
      <c r="AG37" s="223">
        <f>LARGE(tabConsumo[[#This Row],[03_22]:[08_23]],1)</f>
        <v>173</v>
      </c>
      <c r="AH37" s="146" t="s">
        <v>2237</v>
      </c>
      <c r="AI37" s="3" t="s">
        <v>2077</v>
      </c>
    </row>
    <row r="38" spans="1:35" x14ac:dyDescent="0.3">
      <c r="A38" s="4" t="s">
        <v>1953</v>
      </c>
      <c r="B38" s="3" t="s">
        <v>264</v>
      </c>
      <c r="C38" s="2">
        <v>137798</v>
      </c>
      <c r="D38" s="2">
        <v>18</v>
      </c>
      <c r="F38" s="2">
        <v>0</v>
      </c>
      <c r="G38" s="2">
        <v>8</v>
      </c>
      <c r="H38" s="2">
        <v>0</v>
      </c>
      <c r="I38" s="2">
        <v>0</v>
      </c>
      <c r="J38" s="2">
        <v>0</v>
      </c>
      <c r="K38" s="2">
        <v>0</v>
      </c>
      <c r="L38" s="2">
        <v>0</v>
      </c>
      <c r="M38" s="2">
        <v>0</v>
      </c>
      <c r="N38" s="2">
        <v>0</v>
      </c>
      <c r="O38" s="2">
        <v>0</v>
      </c>
      <c r="P38" s="2">
        <v>0</v>
      </c>
      <c r="Q38" s="2">
        <v>0</v>
      </c>
      <c r="R38" s="2">
        <v>0</v>
      </c>
      <c r="S38" s="2">
        <v>0</v>
      </c>
      <c r="T38" s="2">
        <v>0</v>
      </c>
      <c r="U38" s="2">
        <v>1</v>
      </c>
      <c r="V38" s="2">
        <v>0</v>
      </c>
      <c r="W38" s="2">
        <v>0</v>
      </c>
      <c r="X38" s="299">
        <v>43629</v>
      </c>
      <c r="Y38" s="219">
        <v>18</v>
      </c>
      <c r="Z38" s="220">
        <f>SUM( tabConsumo[[#This Row],[QTD.PENDENTE]]:tabConsumo[[#This Row],[08_23]] ) / tabConsumo[[#This Row],[Div]]</f>
        <v>0.5</v>
      </c>
      <c r="AA38" s="221">
        <f xml:space="preserve"> tabConsumo[[#This Row],[Média.A]] + (_xlfn.STDEV.S( tabConsumo[[#This Row],[QTD.PENDENTE]]:tabConsumo[[#This Row],[08_23]] ) * 1)</f>
        <v>2.3864844365675975</v>
      </c>
      <c r="AB38" s="221"/>
      <c r="AC38" s="221">
        <f xml:space="preserve"> tabConsumo[[#This Row],[Média.A]] + (_xlfn.STDEV.S( tabConsumo[[#This Row],[QTD.PENDENTE]]:tabConsumo[[#This Row],[08_23]] ) * 3)</f>
        <v>6.1594533097027915</v>
      </c>
      <c r="AD38" s="5"/>
      <c r="AE38">
        <v>0</v>
      </c>
      <c r="AF38" s="223">
        <f>SUM( tabConsumo[[#This Row],[QTD.PENDENTE]]:tabConsumo[[#This Row],[08_23]] )</f>
        <v>9</v>
      </c>
      <c r="AG38" s="223">
        <f>LARGE(tabConsumo[[#This Row],[03_22]:[08_23]],1)</f>
        <v>8</v>
      </c>
      <c r="AH38" s="146" t="s">
        <v>2244</v>
      </c>
      <c r="AI38" s="3" t="s">
        <v>2077</v>
      </c>
    </row>
    <row r="39" spans="1:35" x14ac:dyDescent="0.3">
      <c r="A39" s="4" t="s">
        <v>1372</v>
      </c>
      <c r="B39" s="3" t="s">
        <v>848</v>
      </c>
      <c r="C39" s="2">
        <v>63991</v>
      </c>
      <c r="D39" s="2">
        <v>3995</v>
      </c>
      <c r="E39" s="2">
        <v>210</v>
      </c>
      <c r="F39" s="2">
        <v>272</v>
      </c>
      <c r="G39" s="2">
        <v>179</v>
      </c>
      <c r="H39" s="2">
        <v>191</v>
      </c>
      <c r="I39" s="2">
        <v>174</v>
      </c>
      <c r="J39" s="2">
        <v>240</v>
      </c>
      <c r="K39" s="2">
        <v>249</v>
      </c>
      <c r="L39" s="2">
        <v>218</v>
      </c>
      <c r="M39" s="2">
        <v>253</v>
      </c>
      <c r="N39" s="2">
        <v>307</v>
      </c>
      <c r="O39" s="2">
        <v>167</v>
      </c>
      <c r="P39" s="2">
        <v>101</v>
      </c>
      <c r="Q39" s="2">
        <v>215</v>
      </c>
      <c r="R39" s="2">
        <v>1319</v>
      </c>
      <c r="S39" s="2">
        <v>5</v>
      </c>
      <c r="T39" s="2">
        <v>130</v>
      </c>
      <c r="U39" s="2">
        <v>271</v>
      </c>
      <c r="V39" s="2">
        <v>274</v>
      </c>
      <c r="W39" s="2">
        <v>303</v>
      </c>
      <c r="X39" s="299">
        <v>367</v>
      </c>
      <c r="Y39" s="219">
        <f xml:space="preserve"> 18</f>
        <v>18</v>
      </c>
      <c r="Z39" s="220">
        <f>SUM( tabConsumo[[#This Row],[QTD.PENDENTE]]:tabConsumo[[#This Row],[08_23]] ) / tabConsumo[[#This Row],[Div]]</f>
        <v>282.11111111111109</v>
      </c>
      <c r="AA39" s="221">
        <f xml:space="preserve"> tabConsumo[[#This Row],[Média.A]] + (_xlfn.STDEV.S( tabConsumo[[#This Row],[QTD.PENDENTE]]:tabConsumo[[#This Row],[08_23]] ) * 1)</f>
        <v>547.3604366114082</v>
      </c>
      <c r="AB39" s="221"/>
      <c r="AC39" s="221">
        <f xml:space="preserve"> tabConsumo[[#This Row],[Média.A]] + (_xlfn.STDEV.S( tabConsumo[[#This Row],[QTD.PENDENTE]]:tabConsumo[[#This Row],[08_23]] ) * 3)</f>
        <v>1077.8590876120024</v>
      </c>
      <c r="AD39" s="5"/>
      <c r="AE39">
        <v>11.666666666666666</v>
      </c>
      <c r="AF39" s="223">
        <f>SUM( tabConsumo[[#This Row],[QTD.PENDENTE]]:tabConsumo[[#This Row],[08_23]] )</f>
        <v>5078</v>
      </c>
      <c r="AG39" s="223">
        <f>LARGE(tabConsumo[[#This Row],[03_22]:[08_23]],1)</f>
        <v>1319</v>
      </c>
      <c r="AH39" s="146" t="s">
        <v>2237</v>
      </c>
      <c r="AI39" s="3" t="s">
        <v>2077</v>
      </c>
    </row>
    <row r="40" spans="1:35" x14ac:dyDescent="0.3">
      <c r="A40" s="4" t="s">
        <v>1333</v>
      </c>
      <c r="B40" s="3" t="s">
        <v>261</v>
      </c>
      <c r="C40" s="2">
        <v>54682</v>
      </c>
      <c r="D40" s="2">
        <v>0</v>
      </c>
      <c r="E40" s="2">
        <v>142</v>
      </c>
      <c r="F40" s="2">
        <v>209</v>
      </c>
      <c r="G40" s="2">
        <v>91</v>
      </c>
      <c r="H40" s="2">
        <v>107</v>
      </c>
      <c r="I40" s="2">
        <v>133</v>
      </c>
      <c r="J40" s="2">
        <v>119</v>
      </c>
      <c r="K40" s="2">
        <v>113</v>
      </c>
      <c r="L40" s="2">
        <v>100</v>
      </c>
      <c r="M40" s="2">
        <v>120</v>
      </c>
      <c r="N40" s="2">
        <v>143</v>
      </c>
      <c r="O40" s="2">
        <v>81</v>
      </c>
      <c r="P40" s="2">
        <v>78</v>
      </c>
      <c r="Q40" s="2">
        <v>78</v>
      </c>
      <c r="R40" s="2">
        <v>3731</v>
      </c>
      <c r="S40" s="2">
        <v>84</v>
      </c>
      <c r="T40" s="2">
        <v>0</v>
      </c>
      <c r="U40" s="2">
        <v>0</v>
      </c>
      <c r="V40" s="2">
        <v>0</v>
      </c>
      <c r="W40" s="2">
        <v>0</v>
      </c>
      <c r="X40" s="299">
        <v>367</v>
      </c>
      <c r="Y40" s="219">
        <f xml:space="preserve"> 18</f>
        <v>18</v>
      </c>
      <c r="Z40" s="220">
        <f>SUM( tabConsumo[[#This Row],[QTD.PENDENTE]]:tabConsumo[[#This Row],[08_23]] ) / tabConsumo[[#This Row],[Div]]</f>
        <v>296.05555555555554</v>
      </c>
      <c r="AA40" s="221">
        <f xml:space="preserve"> tabConsumo[[#This Row],[Média.A]] + (_xlfn.STDEV.S( tabConsumo[[#This Row],[QTD.PENDENTE]]:tabConsumo[[#This Row],[08_23]] ) * 1)</f>
        <v>1133.53009038705</v>
      </c>
      <c r="AB40" s="221"/>
      <c r="AC40" s="221">
        <f xml:space="preserve"> tabConsumo[[#This Row],[Média.A]] + (_xlfn.STDEV.S( tabConsumo[[#This Row],[QTD.PENDENTE]]:tabConsumo[[#This Row],[08_23]] ) * 3)</f>
        <v>2808.4791600500389</v>
      </c>
      <c r="AD40" s="5"/>
      <c r="AE40">
        <v>7.8888888888888893</v>
      </c>
      <c r="AF40" s="223">
        <f>SUM( tabConsumo[[#This Row],[QTD.PENDENTE]]:tabConsumo[[#This Row],[08_23]] )</f>
        <v>5329</v>
      </c>
      <c r="AG40" s="223">
        <f>LARGE(tabConsumo[[#This Row],[03_22]:[08_23]],1)</f>
        <v>3731</v>
      </c>
      <c r="AH40" s="146" t="s">
        <v>2239</v>
      </c>
      <c r="AI40" s="3" t="s">
        <v>2077</v>
      </c>
    </row>
    <row r="41" spans="1:35" x14ac:dyDescent="0.3">
      <c r="A41" s="4" t="s">
        <v>1765</v>
      </c>
      <c r="B41" s="3" t="s">
        <v>346</v>
      </c>
      <c r="C41" s="2">
        <v>123618</v>
      </c>
      <c r="D41" s="2">
        <v>999</v>
      </c>
      <c r="F41" s="2">
        <v>0</v>
      </c>
      <c r="G41" s="2">
        <v>0</v>
      </c>
      <c r="H41" s="2">
        <v>2</v>
      </c>
      <c r="I41" s="2">
        <v>0</v>
      </c>
      <c r="J41" s="2">
        <v>0</v>
      </c>
      <c r="K41" s="2">
        <v>1</v>
      </c>
      <c r="L41" s="2">
        <v>0</v>
      </c>
      <c r="M41" s="2">
        <v>0</v>
      </c>
      <c r="N41" s="2">
        <v>0</v>
      </c>
      <c r="O41" s="2">
        <v>0</v>
      </c>
      <c r="P41" s="2">
        <v>0</v>
      </c>
      <c r="Q41" s="2">
        <v>0</v>
      </c>
      <c r="R41" s="2">
        <v>0</v>
      </c>
      <c r="S41" s="2">
        <v>0</v>
      </c>
      <c r="T41" s="2">
        <v>0</v>
      </c>
      <c r="U41" s="2">
        <v>0</v>
      </c>
      <c r="V41" s="2">
        <v>0</v>
      </c>
      <c r="W41" s="2">
        <v>0</v>
      </c>
      <c r="X41" s="299">
        <v>41142</v>
      </c>
      <c r="Y41" s="219">
        <v>18</v>
      </c>
      <c r="Z41" s="220">
        <f>SUM( tabConsumo[[#This Row],[QTD.PENDENTE]]:tabConsumo[[#This Row],[08_23]] ) / tabConsumo[[#This Row],[Div]]</f>
        <v>0.16666666666666666</v>
      </c>
      <c r="AA41" s="221">
        <f xml:space="preserve"> tabConsumo[[#This Row],[Média.A]] + (_xlfn.STDEV.S( tabConsumo[[#This Row],[QTD.PENDENTE]]:tabConsumo[[#This Row],[08_23]] ) * 1)</f>
        <v>0.6811624220941932</v>
      </c>
      <c r="AB41" s="221"/>
      <c r="AC41" s="221">
        <f xml:space="preserve"> tabConsumo[[#This Row],[Média.A]] + (_xlfn.STDEV.S( tabConsumo[[#This Row],[QTD.PENDENTE]]:tabConsumo[[#This Row],[08_23]] ) * 3)</f>
        <v>1.7101539329492466</v>
      </c>
      <c r="AD41" s="5"/>
      <c r="AE41">
        <v>0</v>
      </c>
      <c r="AF41" s="223">
        <f>SUM( tabConsumo[[#This Row],[QTD.PENDENTE]]:tabConsumo[[#This Row],[08_23]] )</f>
        <v>3</v>
      </c>
      <c r="AG41" s="223">
        <f>LARGE(tabConsumo[[#This Row],[03_22]:[08_23]],1)</f>
        <v>2</v>
      </c>
      <c r="AH41" s="146" t="s">
        <v>2245</v>
      </c>
      <c r="AI41" s="3" t="s">
        <v>2077</v>
      </c>
    </row>
    <row r="42" spans="1:35" x14ac:dyDescent="0.3">
      <c r="A42" s="4" t="s">
        <v>1523</v>
      </c>
      <c r="B42" s="3" t="s">
        <v>346</v>
      </c>
      <c r="C42" s="2">
        <v>88856</v>
      </c>
      <c r="D42" s="2">
        <v>450</v>
      </c>
      <c r="F42" s="2">
        <v>0</v>
      </c>
      <c r="G42" s="2">
        <v>0</v>
      </c>
      <c r="H42" s="2">
        <v>0</v>
      </c>
      <c r="I42" s="2">
        <v>0</v>
      </c>
      <c r="J42" s="2">
        <v>0</v>
      </c>
      <c r="K42" s="2">
        <v>15</v>
      </c>
      <c r="L42" s="2">
        <v>10</v>
      </c>
      <c r="M42" s="2">
        <v>20</v>
      </c>
      <c r="N42" s="2">
        <v>85</v>
      </c>
      <c r="O42" s="2">
        <v>5</v>
      </c>
      <c r="P42" s="2">
        <v>40</v>
      </c>
      <c r="Q42" s="2">
        <v>10</v>
      </c>
      <c r="R42" s="2">
        <v>0</v>
      </c>
      <c r="S42" s="2">
        <v>20</v>
      </c>
      <c r="T42" s="2">
        <v>0</v>
      </c>
      <c r="U42" s="2">
        <v>50</v>
      </c>
      <c r="V42" s="2">
        <v>0</v>
      </c>
      <c r="W42" s="2">
        <v>0</v>
      </c>
      <c r="X42" s="299">
        <v>38664</v>
      </c>
      <c r="Y42" s="219">
        <v>18</v>
      </c>
      <c r="Z42" s="220">
        <f>SUM( tabConsumo[[#This Row],[QTD.PENDENTE]]:tabConsumo[[#This Row],[08_23]] ) / tabConsumo[[#This Row],[Div]]</f>
        <v>14.166666666666666</v>
      </c>
      <c r="AA42" s="221">
        <f xml:space="preserve"> tabConsumo[[#This Row],[Média.A]] + (_xlfn.STDEV.S( tabConsumo[[#This Row],[QTD.PENDENTE]]:tabConsumo[[#This Row],[08_23]] ) * 1)</f>
        <v>37.127630983370381</v>
      </c>
      <c r="AB42" s="221"/>
      <c r="AC42" s="221">
        <f xml:space="preserve"> tabConsumo[[#This Row],[Média.A]] + (_xlfn.STDEV.S( tabConsumo[[#This Row],[QTD.PENDENTE]]:tabConsumo[[#This Row],[08_23]] ) * 3)</f>
        <v>83.049559616777813</v>
      </c>
      <c r="AD42" s="5"/>
      <c r="AE42">
        <v>0</v>
      </c>
      <c r="AF42" s="223">
        <f>SUM( tabConsumo[[#This Row],[QTD.PENDENTE]]:tabConsumo[[#This Row],[08_23]] )</f>
        <v>255</v>
      </c>
      <c r="AG42" s="223">
        <f>LARGE(tabConsumo[[#This Row],[03_22]:[08_23]],1)</f>
        <v>85</v>
      </c>
      <c r="AH42" s="146" t="s">
        <v>2244</v>
      </c>
      <c r="AI42" s="3" t="s">
        <v>2077</v>
      </c>
    </row>
    <row r="43" spans="1:35" x14ac:dyDescent="0.3">
      <c r="A43" s="4" t="s">
        <v>1351</v>
      </c>
      <c r="B43" s="3" t="s">
        <v>346</v>
      </c>
      <c r="C43" s="2">
        <v>59882</v>
      </c>
      <c r="D43" s="2">
        <v>1988</v>
      </c>
      <c r="F43" s="2">
        <v>15</v>
      </c>
      <c r="G43" s="2">
        <v>58</v>
      </c>
      <c r="H43" s="2">
        <v>148</v>
      </c>
      <c r="I43" s="2">
        <v>285</v>
      </c>
      <c r="J43" s="2">
        <v>95</v>
      </c>
      <c r="K43" s="2">
        <v>83</v>
      </c>
      <c r="L43" s="2">
        <v>60</v>
      </c>
      <c r="M43" s="2">
        <v>12</v>
      </c>
      <c r="N43" s="2">
        <v>53</v>
      </c>
      <c r="O43" s="2">
        <v>15</v>
      </c>
      <c r="P43" s="2">
        <v>152</v>
      </c>
      <c r="Q43" s="2">
        <v>31</v>
      </c>
      <c r="R43" s="2">
        <v>240</v>
      </c>
      <c r="S43" s="2">
        <v>75</v>
      </c>
      <c r="T43" s="2">
        <v>89</v>
      </c>
      <c r="U43" s="2">
        <v>60</v>
      </c>
      <c r="V43" s="2">
        <v>15</v>
      </c>
      <c r="W43" s="2">
        <v>28</v>
      </c>
      <c r="X43" s="299">
        <v>367</v>
      </c>
      <c r="Y43" s="219">
        <f xml:space="preserve"> 18</f>
        <v>18</v>
      </c>
      <c r="Z43" s="220">
        <f>SUM( tabConsumo[[#This Row],[QTD.PENDENTE]]:tabConsumo[[#This Row],[08_23]] ) / tabConsumo[[#This Row],[Div]]</f>
        <v>84.111111111111114</v>
      </c>
      <c r="AA43" s="221">
        <f xml:space="preserve"> tabConsumo[[#This Row],[Média.A]] + (_xlfn.STDEV.S( tabConsumo[[#This Row],[QTD.PENDENTE]]:tabConsumo[[#This Row],[08_23]] ) * 1)</f>
        <v>161.52739522338064</v>
      </c>
      <c r="AB43" s="221"/>
      <c r="AC43" s="221">
        <f xml:space="preserve"> tabConsumo[[#This Row],[Média.A]] + (_xlfn.STDEV.S( tabConsumo[[#This Row],[QTD.PENDENTE]]:tabConsumo[[#This Row],[08_23]] ) * 3)</f>
        <v>316.35996344791965</v>
      </c>
      <c r="AD43" s="5"/>
      <c r="AE43">
        <v>0</v>
      </c>
      <c r="AF43" s="223">
        <f>SUM( tabConsumo[[#This Row],[QTD.PENDENTE]]:tabConsumo[[#This Row],[08_23]] )</f>
        <v>1514</v>
      </c>
      <c r="AG43" s="223">
        <f>LARGE(tabConsumo[[#This Row],[03_22]:[08_23]],1)</f>
        <v>285</v>
      </c>
      <c r="AH43" s="146" t="s">
        <v>2237</v>
      </c>
      <c r="AI43" s="3" t="s">
        <v>2077</v>
      </c>
    </row>
    <row r="44" spans="1:35" x14ac:dyDescent="0.3">
      <c r="A44" s="4" t="s">
        <v>1353</v>
      </c>
      <c r="B44" s="3" t="s">
        <v>346</v>
      </c>
      <c r="C44" s="2">
        <v>59942</v>
      </c>
      <c r="D44" s="2">
        <v>508</v>
      </c>
      <c r="F44" s="2">
        <v>38</v>
      </c>
      <c r="G44" s="2">
        <v>29</v>
      </c>
      <c r="H44" s="2">
        <v>20</v>
      </c>
      <c r="I44" s="2">
        <v>59</v>
      </c>
      <c r="J44" s="2">
        <v>27</v>
      </c>
      <c r="K44" s="2">
        <v>49</v>
      </c>
      <c r="L44" s="2">
        <v>5</v>
      </c>
      <c r="M44" s="2">
        <v>0</v>
      </c>
      <c r="N44" s="2">
        <v>0</v>
      </c>
      <c r="O44" s="2">
        <v>5</v>
      </c>
      <c r="P44" s="2">
        <v>6</v>
      </c>
      <c r="Q44" s="2">
        <v>0</v>
      </c>
      <c r="R44" s="2">
        <v>39</v>
      </c>
      <c r="S44" s="2">
        <v>4</v>
      </c>
      <c r="T44" s="2">
        <v>20</v>
      </c>
      <c r="U44" s="2">
        <v>9</v>
      </c>
      <c r="V44" s="2">
        <v>16</v>
      </c>
      <c r="W44" s="2">
        <v>26</v>
      </c>
      <c r="X44" s="299">
        <v>367</v>
      </c>
      <c r="Y44" s="219">
        <f xml:space="preserve"> 18</f>
        <v>18</v>
      </c>
      <c r="Z44" s="220">
        <f>SUM( tabConsumo[[#This Row],[QTD.PENDENTE]]:tabConsumo[[#This Row],[08_23]] ) / tabConsumo[[#This Row],[Div]]</f>
        <v>19.555555555555557</v>
      </c>
      <c r="AA44" s="221">
        <f xml:space="preserve"> tabConsumo[[#This Row],[Média.A]] + (_xlfn.STDEV.S( tabConsumo[[#This Row],[QTD.PENDENTE]]:tabConsumo[[#This Row],[08_23]] ) * 1)</f>
        <v>37.457978073922831</v>
      </c>
      <c r="AB44" s="221"/>
      <c r="AC44" s="221">
        <f xml:space="preserve"> tabConsumo[[#This Row],[Média.A]] + (_xlfn.STDEV.S( tabConsumo[[#This Row],[QTD.PENDENTE]]:tabConsumo[[#This Row],[08_23]] ) * 3)</f>
        <v>73.262823110657393</v>
      </c>
      <c r="AD44" s="5"/>
      <c r="AE44">
        <v>0</v>
      </c>
      <c r="AF44" s="223">
        <f>SUM( tabConsumo[[#This Row],[QTD.PENDENTE]]:tabConsumo[[#This Row],[08_23]] )</f>
        <v>352</v>
      </c>
      <c r="AG44" s="223">
        <f>LARGE(tabConsumo[[#This Row],[03_22]:[08_23]],1)</f>
        <v>59</v>
      </c>
      <c r="AH44" s="146" t="s">
        <v>2237</v>
      </c>
      <c r="AI44" s="3" t="s">
        <v>2077</v>
      </c>
    </row>
    <row r="45" spans="1:35" x14ac:dyDescent="0.3">
      <c r="A45" s="4" t="s">
        <v>1380</v>
      </c>
      <c r="B45" s="3" t="s">
        <v>346</v>
      </c>
      <c r="C45" s="2">
        <v>64604</v>
      </c>
      <c r="D45" s="2">
        <v>1361</v>
      </c>
      <c r="F45" s="2">
        <v>4</v>
      </c>
      <c r="G45" s="2">
        <v>4</v>
      </c>
      <c r="H45" s="2">
        <v>0</v>
      </c>
      <c r="I45" s="2">
        <v>0</v>
      </c>
      <c r="J45" s="2">
        <v>0</v>
      </c>
      <c r="K45" s="2">
        <v>0</v>
      </c>
      <c r="L45" s="2">
        <v>0</v>
      </c>
      <c r="M45" s="2">
        <v>0</v>
      </c>
      <c r="N45" s="2">
        <v>0</v>
      </c>
      <c r="O45" s="2">
        <v>0</v>
      </c>
      <c r="P45" s="2">
        <v>1</v>
      </c>
      <c r="Q45" s="2">
        <v>2</v>
      </c>
      <c r="R45" s="2">
        <v>30</v>
      </c>
      <c r="S45" s="2">
        <v>0</v>
      </c>
      <c r="T45" s="2">
        <v>0</v>
      </c>
      <c r="U45" s="2">
        <v>0</v>
      </c>
      <c r="V45" s="2">
        <v>5</v>
      </c>
      <c r="W45" s="2">
        <v>10</v>
      </c>
      <c r="X45" s="299">
        <v>367</v>
      </c>
      <c r="Y45" s="219">
        <f xml:space="preserve"> 18</f>
        <v>18</v>
      </c>
      <c r="Z45" s="220">
        <f>SUM( tabConsumo[[#This Row],[QTD.PENDENTE]]:tabConsumo[[#This Row],[08_23]] ) / tabConsumo[[#This Row],[Div]]</f>
        <v>3.1111111111111112</v>
      </c>
      <c r="AA45" s="221">
        <f xml:space="preserve"> tabConsumo[[#This Row],[Média.A]] + (_xlfn.STDEV.S( tabConsumo[[#This Row],[QTD.PENDENTE]]:tabConsumo[[#This Row],[08_23]] ) * 1)</f>
        <v>10.337605574004044</v>
      </c>
      <c r="AB45" s="221"/>
      <c r="AC45" s="221">
        <f xml:space="preserve"> tabConsumo[[#This Row],[Média.A]] + (_xlfn.STDEV.S( tabConsumo[[#This Row],[QTD.PENDENTE]]:tabConsumo[[#This Row],[08_23]] ) * 3)</f>
        <v>24.790594499789911</v>
      </c>
      <c r="AD45" s="5"/>
      <c r="AE45">
        <v>0</v>
      </c>
      <c r="AF45" s="223">
        <f>SUM( tabConsumo[[#This Row],[QTD.PENDENTE]]:tabConsumo[[#This Row],[08_23]] )</f>
        <v>56</v>
      </c>
      <c r="AG45" s="223">
        <f>LARGE(tabConsumo[[#This Row],[03_22]:[08_23]],1)</f>
        <v>30</v>
      </c>
      <c r="AH45" s="146" t="s">
        <v>2237</v>
      </c>
      <c r="AI45" s="3" t="s">
        <v>2077</v>
      </c>
    </row>
    <row r="46" spans="1:35" x14ac:dyDescent="0.3">
      <c r="A46" s="4" t="s">
        <v>1381</v>
      </c>
      <c r="B46" s="3" t="s">
        <v>346</v>
      </c>
      <c r="C46" s="2">
        <v>64605</v>
      </c>
      <c r="D46" s="2">
        <v>1022</v>
      </c>
      <c r="F46" s="2">
        <v>11</v>
      </c>
      <c r="G46" s="2">
        <v>40</v>
      </c>
      <c r="H46" s="2">
        <v>117</v>
      </c>
      <c r="I46" s="2">
        <v>215</v>
      </c>
      <c r="J46" s="2">
        <v>65</v>
      </c>
      <c r="K46" s="2">
        <v>30</v>
      </c>
      <c r="L46" s="2">
        <v>30</v>
      </c>
      <c r="M46" s="2">
        <v>10</v>
      </c>
      <c r="N46" s="2">
        <v>31</v>
      </c>
      <c r="O46" s="2">
        <v>6</v>
      </c>
      <c r="P46" s="2">
        <v>105</v>
      </c>
      <c r="Q46" s="2">
        <v>13</v>
      </c>
      <c r="R46" s="2">
        <v>106</v>
      </c>
      <c r="S46" s="2">
        <v>60</v>
      </c>
      <c r="T46" s="2">
        <v>46</v>
      </c>
      <c r="U46" s="2">
        <v>50</v>
      </c>
      <c r="V46" s="2">
        <v>5</v>
      </c>
      <c r="W46" s="2">
        <v>7</v>
      </c>
      <c r="X46" s="299">
        <v>367</v>
      </c>
      <c r="Y46" s="219">
        <f xml:space="preserve"> 18</f>
        <v>18</v>
      </c>
      <c r="Z46" s="220">
        <f>SUM( tabConsumo[[#This Row],[QTD.PENDENTE]]:tabConsumo[[#This Row],[08_23]] ) / tabConsumo[[#This Row],[Div]]</f>
        <v>52.611111111111114</v>
      </c>
      <c r="AA46" s="221">
        <f xml:space="preserve"> tabConsumo[[#This Row],[Média.A]] + (_xlfn.STDEV.S( tabConsumo[[#This Row],[QTD.PENDENTE]]:tabConsumo[[#This Row],[08_23]] ) * 1)</f>
        <v>106.65590613598883</v>
      </c>
      <c r="AB46" s="221"/>
      <c r="AC46" s="221">
        <f xml:space="preserve"> tabConsumo[[#This Row],[Média.A]] + (_xlfn.STDEV.S( tabConsumo[[#This Row],[QTD.PENDENTE]]:tabConsumo[[#This Row],[08_23]] ) * 3)</f>
        <v>214.74549618574423</v>
      </c>
      <c r="AD46" s="5"/>
      <c r="AE46">
        <v>0</v>
      </c>
      <c r="AF46" s="223">
        <f>SUM( tabConsumo[[#This Row],[QTD.PENDENTE]]:tabConsumo[[#This Row],[08_23]] )</f>
        <v>947</v>
      </c>
      <c r="AG46" s="223">
        <f>LARGE(tabConsumo[[#This Row],[03_22]:[08_23]],1)</f>
        <v>215</v>
      </c>
      <c r="AH46" s="146" t="s">
        <v>2237</v>
      </c>
      <c r="AI46" s="3" t="s">
        <v>2077</v>
      </c>
    </row>
    <row r="47" spans="1:35" x14ac:dyDescent="0.3">
      <c r="A47" s="4" t="s">
        <v>1464</v>
      </c>
      <c r="B47" s="3" t="s">
        <v>264</v>
      </c>
      <c r="C47" s="2">
        <v>80300</v>
      </c>
      <c r="D47" s="2">
        <v>54</v>
      </c>
      <c r="E47" s="2">
        <v>5</v>
      </c>
      <c r="F47" s="2">
        <v>5</v>
      </c>
      <c r="G47" s="2">
        <v>6</v>
      </c>
      <c r="H47" s="2">
        <v>3</v>
      </c>
      <c r="I47" s="2">
        <v>25</v>
      </c>
      <c r="J47" s="2">
        <v>35</v>
      </c>
      <c r="K47" s="2">
        <v>21</v>
      </c>
      <c r="L47" s="2">
        <v>0</v>
      </c>
      <c r="M47" s="2">
        <v>11</v>
      </c>
      <c r="N47" s="2">
        <v>3</v>
      </c>
      <c r="O47" s="2">
        <v>14</v>
      </c>
      <c r="P47" s="2">
        <v>7</v>
      </c>
      <c r="Q47" s="2">
        <v>1</v>
      </c>
      <c r="R47" s="2">
        <v>9</v>
      </c>
      <c r="S47" s="2">
        <v>1</v>
      </c>
      <c r="T47" s="2">
        <v>0</v>
      </c>
      <c r="U47" s="2">
        <v>4</v>
      </c>
      <c r="V47" s="2">
        <v>0</v>
      </c>
      <c r="W47" s="2">
        <v>0</v>
      </c>
      <c r="X47" s="299">
        <v>38166</v>
      </c>
      <c r="Y47" s="219">
        <v>18</v>
      </c>
      <c r="Z47" s="220">
        <f>SUM( tabConsumo[[#This Row],[QTD.PENDENTE]]:tabConsumo[[#This Row],[08_23]] ) / tabConsumo[[#This Row],[Div]]</f>
        <v>8.3333333333333339</v>
      </c>
      <c r="AA47" s="221">
        <f xml:space="preserve"> tabConsumo[[#This Row],[Média.A]] + (_xlfn.STDEV.S( tabConsumo[[#This Row],[QTD.PENDENTE]]:tabConsumo[[#This Row],[08_23]] ) * 1)</f>
        <v>17.982137155811969</v>
      </c>
      <c r="AB47" s="221"/>
      <c r="AC47" s="221">
        <f xml:space="preserve"> tabConsumo[[#This Row],[Média.A]] + (_xlfn.STDEV.S( tabConsumo[[#This Row],[QTD.PENDENTE]]:tabConsumo[[#This Row],[08_23]] ) * 3)</f>
        <v>37.279744800769244</v>
      </c>
      <c r="AD47" s="5"/>
      <c r="AE47">
        <v>0.27777777777777779</v>
      </c>
      <c r="AF47" s="223">
        <f>SUM( tabConsumo[[#This Row],[QTD.PENDENTE]]:tabConsumo[[#This Row],[08_23]] )</f>
        <v>150</v>
      </c>
      <c r="AG47" s="223">
        <f>LARGE(tabConsumo[[#This Row],[03_22]:[08_23]],1)</f>
        <v>35</v>
      </c>
      <c r="AH47" s="146" t="s">
        <v>2244</v>
      </c>
      <c r="AI47" s="3" t="s">
        <v>2077</v>
      </c>
    </row>
    <row r="48" spans="1:35" x14ac:dyDescent="0.3">
      <c r="A48" s="4" t="s">
        <v>1263</v>
      </c>
      <c r="B48" s="3" t="s">
        <v>264</v>
      </c>
      <c r="C48" s="2">
        <v>34801</v>
      </c>
      <c r="D48" s="2">
        <v>2439</v>
      </c>
      <c r="F48" s="2">
        <v>552</v>
      </c>
      <c r="G48" s="2">
        <v>315</v>
      </c>
      <c r="H48" s="2">
        <v>100</v>
      </c>
      <c r="I48" s="2">
        <v>0</v>
      </c>
      <c r="J48" s="2">
        <v>210</v>
      </c>
      <c r="K48" s="2">
        <v>380</v>
      </c>
      <c r="L48" s="2">
        <v>180</v>
      </c>
      <c r="M48" s="2">
        <v>20</v>
      </c>
      <c r="N48" s="2">
        <v>0</v>
      </c>
      <c r="O48" s="2">
        <v>180</v>
      </c>
      <c r="P48" s="2">
        <v>890</v>
      </c>
      <c r="Q48" s="2">
        <v>10</v>
      </c>
      <c r="R48" s="2">
        <v>0</v>
      </c>
      <c r="S48" s="2">
        <v>432</v>
      </c>
      <c r="T48" s="2">
        <v>432</v>
      </c>
      <c r="U48" s="2">
        <v>80</v>
      </c>
      <c r="V48" s="2">
        <v>276</v>
      </c>
      <c r="W48" s="2">
        <v>532</v>
      </c>
      <c r="X48" s="299">
        <v>367</v>
      </c>
      <c r="Y48" s="219">
        <f xml:space="preserve"> 18</f>
        <v>18</v>
      </c>
      <c r="Z48" s="220">
        <f>SUM( tabConsumo[[#This Row],[QTD.PENDENTE]]:tabConsumo[[#This Row],[08_23]] ) / tabConsumo[[#This Row],[Div]]</f>
        <v>254.94444444444446</v>
      </c>
      <c r="AA48" s="221">
        <f xml:space="preserve"> tabConsumo[[#This Row],[Média.A]] + (_xlfn.STDEV.S( tabConsumo[[#This Row],[QTD.PENDENTE]]:tabConsumo[[#This Row],[08_23]] ) * 1)</f>
        <v>500.94025316584674</v>
      </c>
      <c r="AB48" s="221"/>
      <c r="AC48" s="221">
        <f xml:space="preserve"> tabConsumo[[#This Row],[Média.A]] + (_xlfn.STDEV.S( tabConsumo[[#This Row],[QTD.PENDENTE]]:tabConsumo[[#This Row],[08_23]] ) * 3)</f>
        <v>992.93187060865137</v>
      </c>
      <c r="AD48" s="5"/>
      <c r="AE48">
        <v>0</v>
      </c>
      <c r="AF48" s="223">
        <f>SUM( tabConsumo[[#This Row],[QTD.PENDENTE]]:tabConsumo[[#This Row],[08_23]] )</f>
        <v>4589</v>
      </c>
      <c r="AG48" s="223">
        <f>LARGE(tabConsumo[[#This Row],[03_22]:[08_23]],1)</f>
        <v>890</v>
      </c>
      <c r="AH48" s="146" t="s">
        <v>2237</v>
      </c>
      <c r="AI48" s="3" t="s">
        <v>2077</v>
      </c>
    </row>
    <row r="49" spans="1:35" x14ac:dyDescent="0.3">
      <c r="A49" s="4" t="s">
        <v>1202</v>
      </c>
      <c r="B49" s="3" t="s">
        <v>264</v>
      </c>
      <c r="C49" s="2">
        <v>24371</v>
      </c>
      <c r="D49" s="2">
        <v>19850</v>
      </c>
      <c r="F49" s="2">
        <v>530</v>
      </c>
      <c r="G49" s="2">
        <v>2602</v>
      </c>
      <c r="H49" s="2">
        <v>4546</v>
      </c>
      <c r="I49" s="2">
        <v>4872</v>
      </c>
      <c r="J49" s="2">
        <v>3524</v>
      </c>
      <c r="K49" s="2">
        <v>4038</v>
      </c>
      <c r="L49" s="2">
        <v>1038</v>
      </c>
      <c r="M49" s="2">
        <v>2330</v>
      </c>
      <c r="N49" s="2">
        <v>1458</v>
      </c>
      <c r="O49" s="2">
        <v>1108</v>
      </c>
      <c r="P49" s="2">
        <v>876</v>
      </c>
      <c r="Q49" s="2">
        <v>2394</v>
      </c>
      <c r="R49" s="2">
        <v>3722</v>
      </c>
      <c r="S49" s="2">
        <v>4608</v>
      </c>
      <c r="T49" s="2">
        <v>5184</v>
      </c>
      <c r="U49" s="2">
        <v>2334</v>
      </c>
      <c r="V49" s="2">
        <v>1068</v>
      </c>
      <c r="W49" s="2">
        <v>2160</v>
      </c>
      <c r="X49" s="299">
        <v>367</v>
      </c>
      <c r="Y49" s="219">
        <f xml:space="preserve"> 18</f>
        <v>18</v>
      </c>
      <c r="Z49" s="220">
        <f>SUM( tabConsumo[[#This Row],[QTD.PENDENTE]]:tabConsumo[[#This Row],[08_23]] ) / tabConsumo[[#This Row],[Div]]</f>
        <v>2688.4444444444443</v>
      </c>
      <c r="AA49" s="221">
        <f xml:space="preserve"> tabConsumo[[#This Row],[Média.A]] + (_xlfn.STDEV.S( tabConsumo[[#This Row],[QTD.PENDENTE]]:tabConsumo[[#This Row],[08_23]] ) * 1)</f>
        <v>4215.6793245742065</v>
      </c>
      <c r="AB49" s="221"/>
      <c r="AC49" s="221">
        <f xml:space="preserve"> tabConsumo[[#This Row],[Média.A]] + (_xlfn.STDEV.S( tabConsumo[[#This Row],[QTD.PENDENTE]]:tabConsumo[[#This Row],[08_23]] ) * 3)</f>
        <v>7270.1490848337298</v>
      </c>
      <c r="AD49" s="5"/>
      <c r="AE49">
        <v>0</v>
      </c>
      <c r="AF49" s="223">
        <f>SUM( tabConsumo[[#This Row],[QTD.PENDENTE]]:tabConsumo[[#This Row],[08_23]] )</f>
        <v>48392</v>
      </c>
      <c r="AG49" s="223">
        <f>LARGE(tabConsumo[[#This Row],[03_22]:[08_23]],1)</f>
        <v>5184</v>
      </c>
      <c r="AH49" s="146" t="s">
        <v>2237</v>
      </c>
      <c r="AI49" s="3" t="s">
        <v>2077</v>
      </c>
    </row>
    <row r="50" spans="1:35" x14ac:dyDescent="0.3">
      <c r="A50" s="4" t="s">
        <v>1255</v>
      </c>
      <c r="B50" s="3" t="s">
        <v>264</v>
      </c>
      <c r="C50" s="2">
        <v>32534</v>
      </c>
      <c r="D50" s="2">
        <v>4399</v>
      </c>
      <c r="F50" s="2">
        <v>500</v>
      </c>
      <c r="G50" s="2">
        <v>0</v>
      </c>
      <c r="H50" s="2">
        <v>1550</v>
      </c>
      <c r="I50" s="2">
        <v>200</v>
      </c>
      <c r="J50" s="2">
        <v>0</v>
      </c>
      <c r="K50" s="2">
        <v>150</v>
      </c>
      <c r="L50" s="2">
        <v>0</v>
      </c>
      <c r="M50" s="2">
        <v>0</v>
      </c>
      <c r="N50" s="2">
        <v>1540</v>
      </c>
      <c r="O50" s="2">
        <v>670</v>
      </c>
      <c r="P50" s="2">
        <v>25</v>
      </c>
      <c r="Q50" s="2">
        <v>80</v>
      </c>
      <c r="R50" s="2">
        <v>364</v>
      </c>
      <c r="S50" s="2">
        <v>432</v>
      </c>
      <c r="T50" s="2">
        <v>0</v>
      </c>
      <c r="U50" s="2">
        <v>296</v>
      </c>
      <c r="V50" s="2">
        <v>0</v>
      </c>
      <c r="W50" s="2">
        <v>0</v>
      </c>
      <c r="X50" s="299">
        <v>367</v>
      </c>
      <c r="Y50" s="219">
        <f xml:space="preserve"> 18</f>
        <v>18</v>
      </c>
      <c r="Z50" s="220">
        <f>SUM( tabConsumo[[#This Row],[QTD.PENDENTE]]:tabConsumo[[#This Row],[08_23]] ) / tabConsumo[[#This Row],[Div]]</f>
        <v>322.61111111111109</v>
      </c>
      <c r="AA50" s="221">
        <f xml:space="preserve"> tabConsumo[[#This Row],[Média.A]] + (_xlfn.STDEV.S( tabConsumo[[#This Row],[QTD.PENDENTE]]:tabConsumo[[#This Row],[08_23]] ) * 1)</f>
        <v>812.26034197035153</v>
      </c>
      <c r="AB50" s="221"/>
      <c r="AC50" s="221">
        <f xml:space="preserve"> tabConsumo[[#This Row],[Média.A]] + (_xlfn.STDEV.S( tabConsumo[[#This Row],[QTD.PENDENTE]]:tabConsumo[[#This Row],[08_23]] ) * 3)</f>
        <v>1791.5588036888323</v>
      </c>
      <c r="AD50" s="5"/>
      <c r="AE50">
        <v>0</v>
      </c>
      <c r="AF50" s="223">
        <f>SUM( tabConsumo[[#This Row],[QTD.PENDENTE]]:tabConsumo[[#This Row],[08_23]] )</f>
        <v>5807</v>
      </c>
      <c r="AG50" s="223">
        <f>LARGE(tabConsumo[[#This Row],[03_22]:[08_23]],1)</f>
        <v>1550</v>
      </c>
      <c r="AH50" s="146" t="s">
        <v>2244</v>
      </c>
      <c r="AI50" s="3" t="s">
        <v>2077</v>
      </c>
    </row>
    <row r="51" spans="1:35" x14ac:dyDescent="0.3">
      <c r="A51" s="4" t="s">
        <v>1404</v>
      </c>
      <c r="B51" s="3" t="s">
        <v>1348</v>
      </c>
      <c r="C51" s="2">
        <v>69222</v>
      </c>
      <c r="D51" s="2">
        <v>0</v>
      </c>
      <c r="E51" s="2">
        <v>1043</v>
      </c>
      <c r="F51" s="2">
        <v>451</v>
      </c>
      <c r="G51" s="2">
        <v>391</v>
      </c>
      <c r="H51" s="2">
        <v>347</v>
      </c>
      <c r="I51" s="2">
        <v>404</v>
      </c>
      <c r="J51" s="2">
        <v>369</v>
      </c>
      <c r="K51" s="2">
        <v>800</v>
      </c>
      <c r="L51" s="2">
        <v>329</v>
      </c>
      <c r="M51" s="2">
        <v>317</v>
      </c>
      <c r="N51" s="2">
        <v>248</v>
      </c>
      <c r="O51" s="2">
        <v>0</v>
      </c>
      <c r="P51" s="2">
        <v>0</v>
      </c>
      <c r="Q51" s="2">
        <v>0</v>
      </c>
      <c r="R51" s="2">
        <v>649</v>
      </c>
      <c r="S51" s="2">
        <v>519</v>
      </c>
      <c r="T51" s="2">
        <v>587</v>
      </c>
      <c r="U51" s="2">
        <v>730</v>
      </c>
      <c r="V51" s="2">
        <v>518</v>
      </c>
      <c r="W51" s="2">
        <v>5</v>
      </c>
      <c r="X51" s="299">
        <v>367</v>
      </c>
      <c r="Y51" s="219">
        <f xml:space="preserve"> 18</f>
        <v>18</v>
      </c>
      <c r="Z51" s="220">
        <f>SUM( tabConsumo[[#This Row],[QTD.PENDENTE]]:tabConsumo[[#This Row],[08_23]] ) / tabConsumo[[#This Row],[Div]]</f>
        <v>428.16666666666669</v>
      </c>
      <c r="AA51" s="221">
        <f xml:space="preserve"> tabConsumo[[#This Row],[Média.A]] + (_xlfn.STDEV.S( tabConsumo[[#This Row],[QTD.PENDENTE]]:tabConsumo[[#This Row],[08_23]] ) * 1)</f>
        <v>715.32984337719051</v>
      </c>
      <c r="AB51" s="221"/>
      <c r="AC51" s="221">
        <f xml:space="preserve"> tabConsumo[[#This Row],[Média.A]] + (_xlfn.STDEV.S( tabConsumo[[#This Row],[QTD.PENDENTE]]:tabConsumo[[#This Row],[08_23]] ) * 3)</f>
        <v>1289.6561967982382</v>
      </c>
      <c r="AD51" s="5"/>
      <c r="AE51">
        <v>57.944444444444443</v>
      </c>
      <c r="AF51" s="223">
        <f>SUM( tabConsumo[[#This Row],[QTD.PENDENTE]]:tabConsumo[[#This Row],[08_23]] )</f>
        <v>7707</v>
      </c>
      <c r="AG51" s="223">
        <f>LARGE(tabConsumo[[#This Row],[03_22]:[08_23]],1)</f>
        <v>800</v>
      </c>
      <c r="AH51" s="146" t="s">
        <v>2237</v>
      </c>
      <c r="AI51" s="3" t="s">
        <v>2077</v>
      </c>
    </row>
    <row r="52" spans="1:35" x14ac:dyDescent="0.3">
      <c r="A52" s="4" t="s">
        <v>1347</v>
      </c>
      <c r="B52" s="3" t="s">
        <v>1348</v>
      </c>
      <c r="C52" s="2">
        <v>59074</v>
      </c>
      <c r="D52" s="2">
        <v>0</v>
      </c>
      <c r="E52" s="2">
        <v>202</v>
      </c>
      <c r="F52" s="2">
        <v>194</v>
      </c>
      <c r="G52" s="2">
        <v>116</v>
      </c>
      <c r="H52" s="2">
        <v>123</v>
      </c>
      <c r="I52" s="2">
        <v>104</v>
      </c>
      <c r="J52" s="2">
        <v>99</v>
      </c>
      <c r="K52" s="2">
        <v>148</v>
      </c>
      <c r="L52" s="2">
        <v>143</v>
      </c>
      <c r="M52" s="2">
        <v>110</v>
      </c>
      <c r="N52" s="2">
        <v>130</v>
      </c>
      <c r="O52" s="2">
        <v>421</v>
      </c>
      <c r="P52" s="2">
        <v>115</v>
      </c>
      <c r="Q52" s="2">
        <v>117</v>
      </c>
      <c r="R52" s="2">
        <v>173</v>
      </c>
      <c r="S52" s="2">
        <v>343</v>
      </c>
      <c r="T52" s="2">
        <v>39</v>
      </c>
      <c r="U52" s="2">
        <v>0</v>
      </c>
      <c r="V52" s="2">
        <v>0</v>
      </c>
      <c r="W52" s="2">
        <v>0</v>
      </c>
      <c r="X52" s="299">
        <v>367</v>
      </c>
      <c r="Y52" s="219">
        <f xml:space="preserve"> 18</f>
        <v>18</v>
      </c>
      <c r="Z52" s="220">
        <f>SUM( tabConsumo[[#This Row],[QTD.PENDENTE]]:tabConsumo[[#This Row],[08_23]] ) / tabConsumo[[#This Row],[Div]]</f>
        <v>143.16666666666666</v>
      </c>
      <c r="AA52" s="221">
        <f xml:space="preserve"> tabConsumo[[#This Row],[Média.A]] + (_xlfn.STDEV.S( tabConsumo[[#This Row],[QTD.PENDENTE]]:tabConsumo[[#This Row],[08_23]] ) * 1)</f>
        <v>249.29196500485</v>
      </c>
      <c r="AB52" s="221"/>
      <c r="AC52" s="221">
        <f xml:space="preserve"> tabConsumo[[#This Row],[Média.A]] + (_xlfn.STDEV.S( tabConsumo[[#This Row],[QTD.PENDENTE]]:tabConsumo[[#This Row],[08_23]] ) * 3)</f>
        <v>461.54256168121663</v>
      </c>
      <c r="AD52" s="5"/>
      <c r="AE52">
        <v>11.222222222222221</v>
      </c>
      <c r="AF52" s="223">
        <f>SUM( tabConsumo[[#This Row],[QTD.PENDENTE]]:tabConsumo[[#This Row],[08_23]] )</f>
        <v>2577</v>
      </c>
      <c r="AG52" s="223">
        <f>LARGE(tabConsumo[[#This Row],[03_22]:[08_23]],1)</f>
        <v>421</v>
      </c>
      <c r="AH52" s="146" t="s">
        <v>2240</v>
      </c>
      <c r="AI52" s="3" t="s">
        <v>2077</v>
      </c>
    </row>
    <row r="53" spans="1:35" x14ac:dyDescent="0.3">
      <c r="A53" s="4" t="s">
        <v>1439</v>
      </c>
      <c r="B53" s="3" t="s">
        <v>394</v>
      </c>
      <c r="C53" s="2">
        <v>77819</v>
      </c>
      <c r="D53" s="2">
        <v>3315</v>
      </c>
      <c r="F53" s="2">
        <v>297</v>
      </c>
      <c r="G53" s="2">
        <v>273</v>
      </c>
      <c r="H53" s="2">
        <v>281</v>
      </c>
      <c r="I53" s="2">
        <v>319</v>
      </c>
      <c r="J53" s="2">
        <v>267</v>
      </c>
      <c r="K53" s="2">
        <v>302</v>
      </c>
      <c r="L53" s="2">
        <v>265</v>
      </c>
      <c r="M53" s="2">
        <v>258</v>
      </c>
      <c r="N53" s="2">
        <v>261</v>
      </c>
      <c r="O53" s="2">
        <v>208</v>
      </c>
      <c r="P53" s="2">
        <v>61</v>
      </c>
      <c r="Q53" s="2">
        <v>194</v>
      </c>
      <c r="R53" s="2">
        <v>380</v>
      </c>
      <c r="S53" s="2">
        <v>194</v>
      </c>
      <c r="T53" s="2">
        <v>286</v>
      </c>
      <c r="U53" s="2">
        <v>250</v>
      </c>
      <c r="V53" s="2">
        <v>233</v>
      </c>
      <c r="W53" s="2">
        <v>261</v>
      </c>
      <c r="X53" s="299">
        <v>38065</v>
      </c>
      <c r="Y53" s="219">
        <v>18</v>
      </c>
      <c r="Z53" s="220">
        <f>SUM( tabConsumo[[#This Row],[QTD.PENDENTE]]:tabConsumo[[#This Row],[08_23]] ) / tabConsumo[[#This Row],[Div]]</f>
        <v>255</v>
      </c>
      <c r="AA53" s="221">
        <f xml:space="preserve"> tabConsumo[[#This Row],[Média.A]] + (_xlfn.STDEV.S( tabConsumo[[#This Row],[QTD.PENDENTE]]:tabConsumo[[#This Row],[08_23]] ) * 1)</f>
        <v>320.87689052985388</v>
      </c>
      <c r="AB53" s="221"/>
      <c r="AC53" s="221">
        <f xml:space="preserve"> tabConsumo[[#This Row],[Média.A]] + (_xlfn.STDEV.S( tabConsumo[[#This Row],[QTD.PENDENTE]]:tabConsumo[[#This Row],[08_23]] ) * 3)</f>
        <v>452.6306715895617</v>
      </c>
      <c r="AD53" s="5"/>
      <c r="AE53">
        <v>0</v>
      </c>
      <c r="AF53" s="223">
        <f>SUM( tabConsumo[[#This Row],[QTD.PENDENTE]]:tabConsumo[[#This Row],[08_23]] )</f>
        <v>4590</v>
      </c>
      <c r="AG53" s="223">
        <f>LARGE(tabConsumo[[#This Row],[03_22]:[08_23]],1)</f>
        <v>380</v>
      </c>
      <c r="AH53" s="146" t="s">
        <v>2237</v>
      </c>
      <c r="AI53" s="3" t="s">
        <v>2077</v>
      </c>
    </row>
    <row r="54" spans="1:35" x14ac:dyDescent="0.3">
      <c r="A54" s="4" t="s">
        <v>1960</v>
      </c>
      <c r="B54" s="3" t="s">
        <v>31</v>
      </c>
      <c r="C54" s="2">
        <v>138451</v>
      </c>
      <c r="D54" s="2">
        <v>56510</v>
      </c>
      <c r="E54" s="2">
        <v>520</v>
      </c>
      <c r="F54" s="2">
        <v>2792</v>
      </c>
      <c r="G54" s="2">
        <v>2192</v>
      </c>
      <c r="H54" s="2">
        <v>2076</v>
      </c>
      <c r="I54" s="2">
        <v>2415</v>
      </c>
      <c r="J54" s="2">
        <v>2557</v>
      </c>
      <c r="K54" s="2">
        <v>2180</v>
      </c>
      <c r="L54" s="2">
        <v>2769</v>
      </c>
      <c r="M54" s="2">
        <v>2397</v>
      </c>
      <c r="N54" s="2">
        <v>3300</v>
      </c>
      <c r="O54" s="2">
        <v>2043</v>
      </c>
      <c r="P54" s="2">
        <v>1044</v>
      </c>
      <c r="Q54" s="2">
        <v>1461</v>
      </c>
      <c r="R54" s="2">
        <v>22155</v>
      </c>
      <c r="S54" s="2">
        <v>2348</v>
      </c>
      <c r="T54" s="2">
        <v>1907</v>
      </c>
      <c r="U54" s="2">
        <v>2256</v>
      </c>
      <c r="V54" s="2">
        <v>1955</v>
      </c>
      <c r="W54" s="2">
        <v>2629</v>
      </c>
      <c r="X54" s="299">
        <v>43720</v>
      </c>
      <c r="Y54" s="219">
        <v>18</v>
      </c>
      <c r="Z54" s="220">
        <f>SUM( tabConsumo[[#This Row],[QTD.PENDENTE]]:tabConsumo[[#This Row],[08_23]] ) / tabConsumo[[#This Row],[Div]]</f>
        <v>3388.6666666666665</v>
      </c>
      <c r="AA54" s="221">
        <f xml:space="preserve"> tabConsumo[[#This Row],[Média.A]] + (_xlfn.STDEV.S( tabConsumo[[#This Row],[QTD.PENDENTE]]:tabConsumo[[#This Row],[08_23]] ) * 1)</f>
        <v>8019.5113946549463</v>
      </c>
      <c r="AB54" s="221"/>
      <c r="AC54" s="221">
        <f xml:space="preserve"> tabConsumo[[#This Row],[Média.A]] + (_xlfn.STDEV.S( tabConsumo[[#This Row],[QTD.PENDENTE]]:tabConsumo[[#This Row],[08_23]] ) * 3)</f>
        <v>17281.200850631507</v>
      </c>
      <c r="AD54" s="5"/>
      <c r="AE54">
        <v>28.888888888888889</v>
      </c>
      <c r="AF54" s="223">
        <f>SUM( tabConsumo[[#This Row],[QTD.PENDENTE]]:tabConsumo[[#This Row],[08_23]] )</f>
        <v>60996</v>
      </c>
      <c r="AG54" s="223">
        <f>LARGE(tabConsumo[[#This Row],[03_22]:[08_23]],1)</f>
        <v>22155</v>
      </c>
      <c r="AH54" s="146" t="s">
        <v>2237</v>
      </c>
      <c r="AI54" s="3" t="s">
        <v>2077</v>
      </c>
    </row>
    <row r="55" spans="1:35" x14ac:dyDescent="0.3">
      <c r="A55" s="4" t="s">
        <v>878</v>
      </c>
      <c r="B55" s="3" t="s">
        <v>437</v>
      </c>
      <c r="C55" s="2">
        <v>136837</v>
      </c>
      <c r="D55" s="2">
        <v>3</v>
      </c>
      <c r="F55" s="2">
        <v>0</v>
      </c>
      <c r="G55" s="2">
        <v>0</v>
      </c>
      <c r="H55" s="2">
        <v>0</v>
      </c>
      <c r="I55" s="2">
        <v>2</v>
      </c>
      <c r="J55" s="2">
        <v>0</v>
      </c>
      <c r="K55" s="2">
        <v>0</v>
      </c>
      <c r="L55" s="2">
        <v>0</v>
      </c>
      <c r="M55" s="2">
        <v>0</v>
      </c>
      <c r="N55" s="2">
        <v>0</v>
      </c>
      <c r="O55" s="2">
        <v>0</v>
      </c>
      <c r="P55" s="2">
        <v>0</v>
      </c>
      <c r="Q55" s="2">
        <v>0</v>
      </c>
      <c r="R55" s="2">
        <v>0</v>
      </c>
      <c r="S55" s="2">
        <v>0</v>
      </c>
      <c r="T55" s="2">
        <v>0</v>
      </c>
      <c r="U55" s="2">
        <v>0</v>
      </c>
      <c r="V55" s="2">
        <v>0</v>
      </c>
      <c r="W55" s="2">
        <v>0</v>
      </c>
      <c r="X55" s="299">
        <v>43572</v>
      </c>
      <c r="Y55" s="219">
        <v>18</v>
      </c>
      <c r="Z55" s="220">
        <f>SUM( tabConsumo[[#This Row],[QTD.PENDENTE]]:tabConsumo[[#This Row],[08_23]] ) / tabConsumo[[#This Row],[Div]]</f>
        <v>0.1111111111111111</v>
      </c>
      <c r="AA55" s="221">
        <f xml:space="preserve"> tabConsumo[[#This Row],[Média.A]] + (_xlfn.STDEV.S( tabConsumo[[#This Row],[QTD.PENDENTE]]:tabConsumo[[#This Row],[08_23]] ) * 1)</f>
        <v>0.58251563190214273</v>
      </c>
      <c r="AB55" s="221"/>
      <c r="AC55" s="221">
        <f xml:space="preserve"> tabConsumo[[#This Row],[Média.A]] + (_xlfn.STDEV.S( tabConsumo[[#This Row],[QTD.PENDENTE]]:tabConsumo[[#This Row],[08_23]] ) * 3)</f>
        <v>1.5253246734842061</v>
      </c>
      <c r="AD55" s="5"/>
      <c r="AE55">
        <v>0</v>
      </c>
      <c r="AF55" s="223">
        <f>SUM( tabConsumo[[#This Row],[QTD.PENDENTE]]:tabConsumo[[#This Row],[08_23]] )</f>
        <v>2</v>
      </c>
      <c r="AG55" s="223">
        <f>LARGE(tabConsumo[[#This Row],[03_22]:[08_23]],1)</f>
        <v>2</v>
      </c>
      <c r="AH55" s="146" t="s">
        <v>2246</v>
      </c>
      <c r="AI55" s="3" t="s">
        <v>2077</v>
      </c>
    </row>
    <row r="56" spans="1:35" x14ac:dyDescent="0.3">
      <c r="A56" s="4" t="s">
        <v>882</v>
      </c>
      <c r="B56" s="3" t="s">
        <v>437</v>
      </c>
      <c r="C56" s="2">
        <v>136841</v>
      </c>
      <c r="D56" s="2">
        <v>0</v>
      </c>
      <c r="F56" s="2">
        <v>1</v>
      </c>
      <c r="G56" s="2">
        <v>0</v>
      </c>
      <c r="H56" s="2">
        <v>0</v>
      </c>
      <c r="I56" s="2">
        <v>0</v>
      </c>
      <c r="J56" s="2">
        <v>0</v>
      </c>
      <c r="K56" s="2">
        <v>0</v>
      </c>
      <c r="L56" s="2">
        <v>0</v>
      </c>
      <c r="M56" s="2">
        <v>0</v>
      </c>
      <c r="N56" s="2">
        <v>0</v>
      </c>
      <c r="O56" s="2">
        <v>0</v>
      </c>
      <c r="P56" s="2">
        <v>0</v>
      </c>
      <c r="Q56" s="2">
        <v>0</v>
      </c>
      <c r="R56" s="2">
        <v>1</v>
      </c>
      <c r="S56" s="2">
        <v>0</v>
      </c>
      <c r="T56" s="2">
        <v>0</v>
      </c>
      <c r="U56" s="2">
        <v>0</v>
      </c>
      <c r="V56" s="2">
        <v>0</v>
      </c>
      <c r="W56" s="2">
        <v>0</v>
      </c>
      <c r="X56" s="299">
        <v>43572</v>
      </c>
      <c r="Y56" s="219">
        <v>18</v>
      </c>
      <c r="Z56" s="220">
        <f>SUM( tabConsumo[[#This Row],[QTD.PENDENTE]]:tabConsumo[[#This Row],[08_23]] ) / tabConsumo[[#This Row],[Div]]</f>
        <v>0.1111111111111111</v>
      </c>
      <c r="AA56" s="221">
        <f xml:space="preserve"> tabConsumo[[#This Row],[Média.A]] + (_xlfn.STDEV.S( tabConsumo[[#This Row],[QTD.PENDENTE]]:tabConsumo[[#This Row],[08_23]] ) * 1)</f>
        <v>0.43449194449288836</v>
      </c>
      <c r="AB56" s="221"/>
      <c r="AC56" s="221">
        <f xml:space="preserve"> tabConsumo[[#This Row],[Média.A]] + (_xlfn.STDEV.S( tabConsumo[[#This Row],[QTD.PENDENTE]]:tabConsumo[[#This Row],[08_23]] ) * 3)</f>
        <v>1.0812536112564428</v>
      </c>
      <c r="AD56" s="5"/>
      <c r="AE56">
        <v>0</v>
      </c>
      <c r="AF56" s="223">
        <f>SUM( tabConsumo[[#This Row],[QTD.PENDENTE]]:tabConsumo[[#This Row],[08_23]] )</f>
        <v>2</v>
      </c>
      <c r="AG56" s="223">
        <f>LARGE(tabConsumo[[#This Row],[03_22]:[08_23]],1)</f>
        <v>1</v>
      </c>
      <c r="AH56" s="146" t="s">
        <v>2243</v>
      </c>
      <c r="AI56" s="3" t="s">
        <v>2077</v>
      </c>
    </row>
    <row r="57" spans="1:35" x14ac:dyDescent="0.3">
      <c r="A57" s="4" t="s">
        <v>883</v>
      </c>
      <c r="B57" s="3" t="s">
        <v>437</v>
      </c>
      <c r="C57" s="2">
        <v>136842</v>
      </c>
      <c r="D57" s="2">
        <v>0</v>
      </c>
      <c r="F57" s="2">
        <v>0</v>
      </c>
      <c r="G57" s="2">
        <v>0</v>
      </c>
      <c r="H57" s="2">
        <v>0</v>
      </c>
      <c r="I57" s="2">
        <v>0</v>
      </c>
      <c r="J57" s="2">
        <v>0</v>
      </c>
      <c r="K57" s="2">
        <v>0</v>
      </c>
      <c r="L57" s="2">
        <v>0</v>
      </c>
      <c r="M57" s="2">
        <v>0</v>
      </c>
      <c r="N57" s="2">
        <v>0</v>
      </c>
      <c r="O57" s="2">
        <v>0</v>
      </c>
      <c r="P57" s="2">
        <v>0</v>
      </c>
      <c r="Q57" s="2">
        <v>0</v>
      </c>
      <c r="R57" s="2">
        <v>1</v>
      </c>
      <c r="S57" s="2">
        <v>0</v>
      </c>
      <c r="T57" s="2">
        <v>0</v>
      </c>
      <c r="U57" s="2">
        <v>0</v>
      </c>
      <c r="V57" s="2">
        <v>0</v>
      </c>
      <c r="W57" s="2">
        <v>0</v>
      </c>
      <c r="X57" s="299">
        <v>43572</v>
      </c>
      <c r="Y57" s="219">
        <v>18</v>
      </c>
      <c r="Z57" s="220">
        <f>SUM( tabConsumo[[#This Row],[QTD.PENDENTE]]:tabConsumo[[#This Row],[08_23]] ) / tabConsumo[[#This Row],[Div]]</f>
        <v>5.5555555555555552E-2</v>
      </c>
      <c r="AA57" s="221">
        <f xml:space="preserve"> tabConsumo[[#This Row],[Média.A]] + (_xlfn.STDEV.S( tabConsumo[[#This Row],[QTD.PENDENTE]]:tabConsumo[[#This Row],[08_23]] ) * 1)</f>
        <v>0.29125781595107136</v>
      </c>
      <c r="AB57" s="221"/>
      <c r="AC57" s="221">
        <f xml:space="preserve"> tabConsumo[[#This Row],[Média.A]] + (_xlfn.STDEV.S( tabConsumo[[#This Row],[QTD.PENDENTE]]:tabConsumo[[#This Row],[08_23]] ) * 3)</f>
        <v>0.76266233674210304</v>
      </c>
      <c r="AD57" s="5"/>
      <c r="AE57">
        <v>0</v>
      </c>
      <c r="AF57" s="223">
        <f>SUM( tabConsumo[[#This Row],[QTD.PENDENTE]]:tabConsumo[[#This Row],[08_23]] )</f>
        <v>1</v>
      </c>
      <c r="AG57" s="223">
        <f>LARGE(tabConsumo[[#This Row],[03_22]:[08_23]],1)</f>
        <v>1</v>
      </c>
      <c r="AH57" s="146" t="s">
        <v>2243</v>
      </c>
      <c r="AI57" s="3" t="s">
        <v>2077</v>
      </c>
    </row>
    <row r="58" spans="1:35" x14ac:dyDescent="0.3">
      <c r="A58" s="4" t="s">
        <v>884</v>
      </c>
      <c r="B58" s="3" t="s">
        <v>437</v>
      </c>
      <c r="C58" s="2">
        <v>136843</v>
      </c>
      <c r="D58" s="2">
        <v>4</v>
      </c>
      <c r="F58" s="2">
        <v>0</v>
      </c>
      <c r="G58" s="2">
        <v>0</v>
      </c>
      <c r="H58" s="2">
        <v>0</v>
      </c>
      <c r="I58" s="2">
        <v>0</v>
      </c>
      <c r="J58" s="2">
        <v>0</v>
      </c>
      <c r="K58" s="2">
        <v>0</v>
      </c>
      <c r="L58" s="2">
        <v>1</v>
      </c>
      <c r="M58" s="2">
        <v>0</v>
      </c>
      <c r="N58" s="2">
        <v>0</v>
      </c>
      <c r="O58" s="2">
        <v>0</v>
      </c>
      <c r="P58" s="2">
        <v>0</v>
      </c>
      <c r="Q58" s="2">
        <v>0</v>
      </c>
      <c r="R58" s="2">
        <v>0</v>
      </c>
      <c r="S58" s="2">
        <v>0</v>
      </c>
      <c r="T58" s="2">
        <v>0</v>
      </c>
      <c r="U58" s="2">
        <v>0</v>
      </c>
      <c r="V58" s="2">
        <v>0</v>
      </c>
      <c r="W58" s="2">
        <v>0</v>
      </c>
      <c r="X58" s="299">
        <v>43572</v>
      </c>
      <c r="Y58" s="219">
        <v>18</v>
      </c>
      <c r="Z58" s="220">
        <f>SUM( tabConsumo[[#This Row],[QTD.PENDENTE]]:tabConsumo[[#This Row],[08_23]] ) / tabConsumo[[#This Row],[Div]]</f>
        <v>5.5555555555555552E-2</v>
      </c>
      <c r="AA58" s="221">
        <f xml:space="preserve"> tabConsumo[[#This Row],[Média.A]] + (_xlfn.STDEV.S( tabConsumo[[#This Row],[QTD.PENDENTE]]:tabConsumo[[#This Row],[08_23]] ) * 1)</f>
        <v>0.29125781595107136</v>
      </c>
      <c r="AB58" s="221"/>
      <c r="AC58" s="221">
        <f xml:space="preserve"> tabConsumo[[#This Row],[Média.A]] + (_xlfn.STDEV.S( tabConsumo[[#This Row],[QTD.PENDENTE]]:tabConsumo[[#This Row],[08_23]] ) * 3)</f>
        <v>0.76266233674210304</v>
      </c>
      <c r="AD58" s="5"/>
      <c r="AE58">
        <v>0</v>
      </c>
      <c r="AF58" s="223">
        <f>SUM( tabConsumo[[#This Row],[QTD.PENDENTE]]:tabConsumo[[#This Row],[08_23]] )</f>
        <v>1</v>
      </c>
      <c r="AG58" s="223">
        <f>LARGE(tabConsumo[[#This Row],[03_22]:[08_23]],1)</f>
        <v>1</v>
      </c>
      <c r="AH58" s="146" t="s">
        <v>2247</v>
      </c>
      <c r="AI58" s="3" t="s">
        <v>2077</v>
      </c>
    </row>
    <row r="59" spans="1:35" x14ac:dyDescent="0.3">
      <c r="A59" s="4" t="s">
        <v>875</v>
      </c>
      <c r="B59" s="3" t="s">
        <v>437</v>
      </c>
      <c r="C59" s="2">
        <v>136820</v>
      </c>
      <c r="D59" s="2">
        <v>12</v>
      </c>
      <c r="F59" s="2">
        <v>0</v>
      </c>
      <c r="G59" s="2">
        <v>0</v>
      </c>
      <c r="H59" s="2">
        <v>0</v>
      </c>
      <c r="I59" s="2">
        <v>0</v>
      </c>
      <c r="J59" s="2">
        <v>0</v>
      </c>
      <c r="K59" s="2">
        <v>0</v>
      </c>
      <c r="L59" s="2">
        <v>0</v>
      </c>
      <c r="M59" s="2">
        <v>1</v>
      </c>
      <c r="N59" s="2">
        <v>0</v>
      </c>
      <c r="O59" s="2">
        <v>1</v>
      </c>
      <c r="P59" s="2">
        <v>0</v>
      </c>
      <c r="Q59" s="2">
        <v>0</v>
      </c>
      <c r="R59" s="2">
        <v>1</v>
      </c>
      <c r="S59" s="2">
        <v>0</v>
      </c>
      <c r="T59" s="2">
        <v>0</v>
      </c>
      <c r="U59" s="2">
        <v>0</v>
      </c>
      <c r="V59" s="2">
        <v>0</v>
      </c>
      <c r="W59" s="2">
        <v>0</v>
      </c>
      <c r="X59" s="299">
        <v>43572</v>
      </c>
      <c r="Y59" s="219">
        <v>18</v>
      </c>
      <c r="Z59" s="220">
        <f>SUM( tabConsumo[[#This Row],[QTD.PENDENTE]]:tabConsumo[[#This Row],[08_23]] ) / tabConsumo[[#This Row],[Div]]</f>
        <v>0.16666666666666666</v>
      </c>
      <c r="AA59" s="221">
        <f xml:space="preserve"> tabConsumo[[#This Row],[Média.A]] + (_xlfn.STDEV.S( tabConsumo[[#This Row],[QTD.PENDENTE]]:tabConsumo[[#This Row],[08_23]] ) * 1)</f>
        <v>0.55014916109035183</v>
      </c>
      <c r="AB59" s="221"/>
      <c r="AC59" s="221">
        <f xml:space="preserve"> tabConsumo[[#This Row],[Média.A]] + (_xlfn.STDEV.S( tabConsumo[[#This Row],[QTD.PENDENTE]]:tabConsumo[[#This Row],[08_23]] ) * 3)</f>
        <v>1.3171141499377224</v>
      </c>
      <c r="AD59" s="5"/>
      <c r="AE59">
        <v>0</v>
      </c>
      <c r="AF59" s="223">
        <f>SUM( tabConsumo[[#This Row],[QTD.PENDENTE]]:tabConsumo[[#This Row],[08_23]] )</f>
        <v>3</v>
      </c>
      <c r="AG59" s="223">
        <f>LARGE(tabConsumo[[#This Row],[03_22]:[08_23]],1)</f>
        <v>1</v>
      </c>
      <c r="AH59" s="146" t="s">
        <v>2243</v>
      </c>
      <c r="AI59" s="3" t="s">
        <v>2077</v>
      </c>
    </row>
    <row r="60" spans="1:35" x14ac:dyDescent="0.3">
      <c r="A60" s="4" t="s">
        <v>876</v>
      </c>
      <c r="B60" s="3" t="s">
        <v>437</v>
      </c>
      <c r="C60" s="2">
        <v>136821</v>
      </c>
      <c r="D60" s="2">
        <v>5</v>
      </c>
      <c r="F60" s="2">
        <v>0</v>
      </c>
      <c r="G60" s="2">
        <v>0</v>
      </c>
      <c r="H60" s="2">
        <v>0</v>
      </c>
      <c r="I60" s="2">
        <v>0</v>
      </c>
      <c r="J60" s="2">
        <v>0</v>
      </c>
      <c r="K60" s="2">
        <v>0</v>
      </c>
      <c r="L60" s="2">
        <v>0</v>
      </c>
      <c r="M60" s="2">
        <v>0</v>
      </c>
      <c r="N60" s="2">
        <v>0</v>
      </c>
      <c r="O60" s="2">
        <v>0</v>
      </c>
      <c r="P60" s="2">
        <v>0</v>
      </c>
      <c r="Q60" s="2">
        <v>0</v>
      </c>
      <c r="R60" s="2">
        <v>1</v>
      </c>
      <c r="S60" s="2">
        <v>0</v>
      </c>
      <c r="T60" s="2">
        <v>0</v>
      </c>
      <c r="U60" s="2">
        <v>0</v>
      </c>
      <c r="V60" s="2">
        <v>0</v>
      </c>
      <c r="W60" s="2">
        <v>0</v>
      </c>
      <c r="X60" s="299">
        <v>43572</v>
      </c>
      <c r="Y60" s="219">
        <v>18</v>
      </c>
      <c r="Z60" s="220">
        <f>SUM( tabConsumo[[#This Row],[QTD.PENDENTE]]:tabConsumo[[#This Row],[08_23]] ) / tabConsumo[[#This Row],[Div]]</f>
        <v>5.5555555555555552E-2</v>
      </c>
      <c r="AA60" s="221">
        <f xml:space="preserve"> tabConsumo[[#This Row],[Média.A]] + (_xlfn.STDEV.S( tabConsumo[[#This Row],[QTD.PENDENTE]]:tabConsumo[[#This Row],[08_23]] ) * 1)</f>
        <v>0.29125781595107136</v>
      </c>
      <c r="AB60" s="221"/>
      <c r="AC60" s="221">
        <f xml:space="preserve"> tabConsumo[[#This Row],[Média.A]] + (_xlfn.STDEV.S( tabConsumo[[#This Row],[QTD.PENDENTE]]:tabConsumo[[#This Row],[08_23]] ) * 3)</f>
        <v>0.76266233674210304</v>
      </c>
      <c r="AD60" s="5"/>
      <c r="AE60">
        <v>0</v>
      </c>
      <c r="AF60" s="223">
        <f>SUM( tabConsumo[[#This Row],[QTD.PENDENTE]]:tabConsumo[[#This Row],[08_23]] )</f>
        <v>1</v>
      </c>
      <c r="AG60" s="223">
        <f>LARGE(tabConsumo[[#This Row],[03_22]:[08_23]],1)</f>
        <v>1</v>
      </c>
      <c r="AH60" s="146" t="s">
        <v>2243</v>
      </c>
      <c r="AI60" s="3" t="s">
        <v>2077</v>
      </c>
    </row>
    <row r="61" spans="1:35" x14ac:dyDescent="0.3">
      <c r="A61" s="4" t="s">
        <v>877</v>
      </c>
      <c r="B61" s="3" t="s">
        <v>437</v>
      </c>
      <c r="C61" s="2">
        <v>136822</v>
      </c>
      <c r="D61" s="2">
        <v>77</v>
      </c>
      <c r="F61" s="2">
        <v>0</v>
      </c>
      <c r="G61" s="2">
        <v>0</v>
      </c>
      <c r="H61" s="2">
        <v>0</v>
      </c>
      <c r="I61" s="2">
        <v>1</v>
      </c>
      <c r="J61" s="2">
        <v>0</v>
      </c>
      <c r="K61" s="2">
        <v>0</v>
      </c>
      <c r="L61" s="2">
        <v>0</v>
      </c>
      <c r="M61" s="2">
        <v>0</v>
      </c>
      <c r="N61" s="2">
        <v>0</v>
      </c>
      <c r="O61" s="2">
        <v>0</v>
      </c>
      <c r="P61" s="2">
        <v>1</v>
      </c>
      <c r="Q61" s="2">
        <v>0</v>
      </c>
      <c r="R61" s="2">
        <v>0</v>
      </c>
      <c r="S61" s="2">
        <v>0</v>
      </c>
      <c r="T61" s="2">
        <v>0</v>
      </c>
      <c r="U61" s="2">
        <v>2</v>
      </c>
      <c r="V61" s="2">
        <v>0</v>
      </c>
      <c r="W61" s="2">
        <v>0</v>
      </c>
      <c r="X61" s="299">
        <v>43572</v>
      </c>
      <c r="Y61" s="219">
        <v>18</v>
      </c>
      <c r="Z61" s="220">
        <f>SUM( tabConsumo[[#This Row],[QTD.PENDENTE]]:tabConsumo[[#This Row],[08_23]] ) / tabConsumo[[#This Row],[Div]]</f>
        <v>0.22222222222222221</v>
      </c>
      <c r="AA61" s="221">
        <f xml:space="preserve"> tabConsumo[[#This Row],[Média.A]] + (_xlfn.STDEV.S( tabConsumo[[#This Row],[QTD.PENDENTE]]:tabConsumo[[#This Row],[08_23]] ) * 1)</f>
        <v>0.77054110277553844</v>
      </c>
      <c r="AB61" s="221"/>
      <c r="AC61" s="221">
        <f xml:space="preserve"> tabConsumo[[#This Row],[Média.A]] + (_xlfn.STDEV.S( tabConsumo[[#This Row],[QTD.PENDENTE]]:tabConsumo[[#This Row],[08_23]] ) * 3)</f>
        <v>1.8671788638821711</v>
      </c>
      <c r="AD61" s="5"/>
      <c r="AE61">
        <v>0</v>
      </c>
      <c r="AF61" s="223">
        <f>SUM( tabConsumo[[#This Row],[QTD.PENDENTE]]:tabConsumo[[#This Row],[08_23]] )</f>
        <v>4</v>
      </c>
      <c r="AG61" s="223">
        <f>LARGE(tabConsumo[[#This Row],[03_22]:[08_23]],1)</f>
        <v>2</v>
      </c>
      <c r="AH61" s="146" t="s">
        <v>2244</v>
      </c>
      <c r="AI61" s="3" t="s">
        <v>2077</v>
      </c>
    </row>
    <row r="62" spans="1:35" x14ac:dyDescent="0.3">
      <c r="A62" s="4" t="s">
        <v>1932</v>
      </c>
      <c r="B62" s="3" t="s">
        <v>437</v>
      </c>
      <c r="C62" s="2">
        <v>136823</v>
      </c>
      <c r="D62" s="2">
        <v>51</v>
      </c>
      <c r="F62" s="2">
        <v>0</v>
      </c>
      <c r="G62" s="2">
        <v>11</v>
      </c>
      <c r="H62" s="2">
        <v>0</v>
      </c>
      <c r="I62" s="2">
        <v>0</v>
      </c>
      <c r="J62" s="2">
        <v>0</v>
      </c>
      <c r="K62" s="2">
        <v>0</v>
      </c>
      <c r="L62" s="2">
        <v>0</v>
      </c>
      <c r="M62" s="2">
        <v>0</v>
      </c>
      <c r="N62" s="2">
        <v>1</v>
      </c>
      <c r="O62" s="2">
        <v>0</v>
      </c>
      <c r="P62" s="2">
        <v>1</v>
      </c>
      <c r="Q62" s="2">
        <v>0</v>
      </c>
      <c r="R62" s="2">
        <v>0</v>
      </c>
      <c r="S62" s="2">
        <v>0</v>
      </c>
      <c r="T62" s="2">
        <v>0</v>
      </c>
      <c r="U62" s="2">
        <v>0</v>
      </c>
      <c r="V62" s="2">
        <v>0</v>
      </c>
      <c r="W62" s="2">
        <v>0</v>
      </c>
      <c r="X62" s="299">
        <v>43572</v>
      </c>
      <c r="Y62" s="219">
        <v>18</v>
      </c>
      <c r="Z62" s="220">
        <f>SUM( tabConsumo[[#This Row],[QTD.PENDENTE]]:tabConsumo[[#This Row],[08_23]] ) / tabConsumo[[#This Row],[Div]]</f>
        <v>0.72222222222222221</v>
      </c>
      <c r="AA62" s="221">
        <f xml:space="preserve"> tabConsumo[[#This Row],[Média.A]] + (_xlfn.STDEV.S( tabConsumo[[#This Row],[QTD.PENDENTE]]:tabConsumo[[#This Row],[08_23]] ) * 1)</f>
        <v>3.3073733852971618</v>
      </c>
      <c r="AB62" s="221"/>
      <c r="AC62" s="221">
        <f xml:space="preserve"> tabConsumo[[#This Row],[Média.A]] + (_xlfn.STDEV.S( tabConsumo[[#This Row],[QTD.PENDENTE]]:tabConsumo[[#This Row],[08_23]] ) * 3)</f>
        <v>8.4776757114470396</v>
      </c>
      <c r="AD62" s="5"/>
      <c r="AE62">
        <v>0</v>
      </c>
      <c r="AF62" s="223">
        <f>SUM( tabConsumo[[#This Row],[QTD.PENDENTE]]:tabConsumo[[#This Row],[08_23]] )</f>
        <v>13</v>
      </c>
      <c r="AG62" s="223">
        <f>LARGE(tabConsumo[[#This Row],[03_22]:[08_23]],1)</f>
        <v>11</v>
      </c>
      <c r="AH62" s="146" t="s">
        <v>2248</v>
      </c>
      <c r="AI62" s="3" t="s">
        <v>2077</v>
      </c>
    </row>
    <row r="63" spans="1:35" x14ac:dyDescent="0.3">
      <c r="A63" s="4" t="s">
        <v>1933</v>
      </c>
      <c r="B63" s="3" t="s">
        <v>437</v>
      </c>
      <c r="C63" s="2">
        <v>136824</v>
      </c>
      <c r="D63" s="2">
        <v>11</v>
      </c>
      <c r="F63" s="2">
        <v>0</v>
      </c>
      <c r="G63" s="2">
        <v>6</v>
      </c>
      <c r="H63" s="2">
        <v>0</v>
      </c>
      <c r="I63" s="2">
        <v>1</v>
      </c>
      <c r="J63" s="2">
        <v>0</v>
      </c>
      <c r="K63" s="2">
        <v>0</v>
      </c>
      <c r="L63" s="2">
        <v>1</v>
      </c>
      <c r="M63" s="2">
        <v>1</v>
      </c>
      <c r="N63" s="2">
        <v>1</v>
      </c>
      <c r="O63" s="2">
        <v>0</v>
      </c>
      <c r="P63" s="2">
        <v>0</v>
      </c>
      <c r="Q63" s="2">
        <v>1</v>
      </c>
      <c r="R63" s="2">
        <v>1</v>
      </c>
      <c r="S63" s="2">
        <v>0</v>
      </c>
      <c r="T63" s="2">
        <v>1</v>
      </c>
      <c r="U63" s="2">
        <v>0</v>
      </c>
      <c r="V63" s="2">
        <v>0</v>
      </c>
      <c r="W63" s="2">
        <v>0</v>
      </c>
      <c r="X63" s="299">
        <v>43572</v>
      </c>
      <c r="Y63" s="219">
        <v>18</v>
      </c>
      <c r="Z63" s="220">
        <f>SUM( tabConsumo[[#This Row],[QTD.PENDENTE]]:tabConsumo[[#This Row],[08_23]] ) / tabConsumo[[#This Row],[Div]]</f>
        <v>0.72222222222222221</v>
      </c>
      <c r="AA63" s="221">
        <f xml:space="preserve"> tabConsumo[[#This Row],[Média.A]] + (_xlfn.STDEV.S( tabConsumo[[#This Row],[QTD.PENDENTE]]:tabConsumo[[#This Row],[08_23]] ) * 1)</f>
        <v>2.1283247017757345</v>
      </c>
      <c r="AB63" s="221"/>
      <c r="AC63" s="221">
        <f xml:space="preserve"> tabConsumo[[#This Row],[Média.A]] + (_xlfn.STDEV.S( tabConsumo[[#This Row],[QTD.PENDENTE]]:tabConsumo[[#This Row],[08_23]] ) * 3)</f>
        <v>4.9405296608827598</v>
      </c>
      <c r="AD63" s="5"/>
      <c r="AE63">
        <v>0</v>
      </c>
      <c r="AF63" s="223">
        <f>SUM( tabConsumo[[#This Row],[QTD.PENDENTE]]:tabConsumo[[#This Row],[08_23]] )</f>
        <v>13</v>
      </c>
      <c r="AG63" s="223">
        <f>LARGE(tabConsumo[[#This Row],[03_22]:[08_23]],1)</f>
        <v>6</v>
      </c>
      <c r="AH63" s="146" t="s">
        <v>2240</v>
      </c>
      <c r="AI63" s="3" t="s">
        <v>2077</v>
      </c>
    </row>
    <row r="64" spans="1:35" x14ac:dyDescent="0.3">
      <c r="A64" s="4" t="s">
        <v>1934</v>
      </c>
      <c r="B64" s="3" t="s">
        <v>437</v>
      </c>
      <c r="C64" s="2">
        <v>136825</v>
      </c>
      <c r="D64" s="2">
        <v>2</v>
      </c>
      <c r="E64" s="2">
        <v>1</v>
      </c>
      <c r="F64" s="2">
        <v>0</v>
      </c>
      <c r="G64" s="2">
        <v>2</v>
      </c>
      <c r="H64" s="2">
        <v>0</v>
      </c>
      <c r="I64" s="2">
        <v>1</v>
      </c>
      <c r="J64" s="2">
        <v>0</v>
      </c>
      <c r="K64" s="2">
        <v>0</v>
      </c>
      <c r="L64" s="2">
        <v>0</v>
      </c>
      <c r="M64" s="2">
        <v>1</v>
      </c>
      <c r="N64" s="2">
        <v>0</v>
      </c>
      <c r="O64" s="2">
        <v>1</v>
      </c>
      <c r="P64" s="2">
        <v>0</v>
      </c>
      <c r="Q64" s="2">
        <v>0</v>
      </c>
      <c r="R64" s="2">
        <v>0</v>
      </c>
      <c r="S64" s="2">
        <v>1</v>
      </c>
      <c r="T64" s="2">
        <v>0</v>
      </c>
      <c r="U64" s="2">
        <v>0</v>
      </c>
      <c r="V64" s="2">
        <v>0</v>
      </c>
      <c r="W64" s="2">
        <v>0</v>
      </c>
      <c r="X64" s="299">
        <v>43572</v>
      </c>
      <c r="Y64" s="219">
        <v>18</v>
      </c>
      <c r="Z64" s="220">
        <f>SUM( tabConsumo[[#This Row],[QTD.PENDENTE]]:tabConsumo[[#This Row],[08_23]] ) / tabConsumo[[#This Row],[Div]]</f>
        <v>0.3888888888888889</v>
      </c>
      <c r="AA64" s="221">
        <f xml:space="preserve"> tabConsumo[[#This Row],[Média.A]] + (_xlfn.STDEV.S( tabConsumo[[#This Row],[QTD.PENDENTE]]:tabConsumo[[#This Row],[08_23]] ) * 1)</f>
        <v>0.98615360925903639</v>
      </c>
      <c r="AB64" s="221"/>
      <c r="AC64" s="221">
        <f xml:space="preserve"> tabConsumo[[#This Row],[Média.A]] + (_xlfn.STDEV.S( tabConsumo[[#This Row],[QTD.PENDENTE]]:tabConsumo[[#This Row],[08_23]] ) * 3)</f>
        <v>2.180683049999331</v>
      </c>
      <c r="AD64" s="5"/>
      <c r="AE64">
        <v>5.5555555555555552E-2</v>
      </c>
      <c r="AF64" s="223">
        <f>SUM( tabConsumo[[#This Row],[QTD.PENDENTE]]:tabConsumo[[#This Row],[08_23]] )</f>
        <v>7</v>
      </c>
      <c r="AG64" s="223">
        <f>LARGE(tabConsumo[[#This Row],[03_22]:[08_23]],1)</f>
        <v>2</v>
      </c>
      <c r="AH64" s="146" t="s">
        <v>2239</v>
      </c>
      <c r="AI64" s="3" t="s">
        <v>2077</v>
      </c>
    </row>
    <row r="65" spans="1:35" x14ac:dyDescent="0.3">
      <c r="A65" s="4" t="s">
        <v>1935</v>
      </c>
      <c r="B65" s="3" t="s">
        <v>437</v>
      </c>
      <c r="C65" s="2">
        <v>136826</v>
      </c>
      <c r="D65" s="2">
        <v>17</v>
      </c>
      <c r="F65" s="2">
        <v>0</v>
      </c>
      <c r="G65" s="2">
        <v>13</v>
      </c>
      <c r="H65" s="2">
        <v>0</v>
      </c>
      <c r="I65" s="2">
        <v>1</v>
      </c>
      <c r="J65" s="2">
        <v>0</v>
      </c>
      <c r="K65" s="2">
        <v>1</v>
      </c>
      <c r="L65" s="2">
        <v>0</v>
      </c>
      <c r="M65" s="2">
        <v>1</v>
      </c>
      <c r="N65" s="2">
        <v>1</v>
      </c>
      <c r="O65" s="2">
        <v>0</v>
      </c>
      <c r="P65" s="2">
        <v>2</v>
      </c>
      <c r="Q65" s="2">
        <v>1</v>
      </c>
      <c r="R65" s="2">
        <v>0</v>
      </c>
      <c r="S65" s="2">
        <v>1</v>
      </c>
      <c r="T65" s="2">
        <v>0</v>
      </c>
      <c r="U65" s="2">
        <v>0</v>
      </c>
      <c r="V65" s="2">
        <v>0</v>
      </c>
      <c r="W65" s="2">
        <v>0</v>
      </c>
      <c r="X65" s="299">
        <v>43572</v>
      </c>
      <c r="Y65" s="219">
        <v>18</v>
      </c>
      <c r="Z65" s="220">
        <f>SUM( tabConsumo[[#This Row],[QTD.PENDENTE]]:tabConsumo[[#This Row],[08_23]] ) / tabConsumo[[#This Row],[Div]]</f>
        <v>1.1666666666666667</v>
      </c>
      <c r="AA65" s="221">
        <f xml:space="preserve"> tabConsumo[[#This Row],[Média.A]] + (_xlfn.STDEV.S( tabConsumo[[#This Row],[QTD.PENDENTE]]:tabConsumo[[#This Row],[08_23]] ) * 1)</f>
        <v>4.1813366808004933</v>
      </c>
      <c r="AB65" s="221"/>
      <c r="AC65" s="221">
        <f xml:space="preserve"> tabConsumo[[#This Row],[Média.A]] + (_xlfn.STDEV.S( tabConsumo[[#This Row],[QTD.PENDENTE]]:tabConsumo[[#This Row],[08_23]] ) * 3)</f>
        <v>10.210676709068146</v>
      </c>
      <c r="AD65" s="5"/>
      <c r="AE65">
        <v>0</v>
      </c>
      <c r="AF65" s="223">
        <f>SUM( tabConsumo[[#This Row],[QTD.PENDENTE]]:tabConsumo[[#This Row],[08_23]] )</f>
        <v>21</v>
      </c>
      <c r="AG65" s="223">
        <f>LARGE(tabConsumo[[#This Row],[03_22]:[08_23]],1)</f>
        <v>13</v>
      </c>
      <c r="AH65" s="146" t="s">
        <v>2239</v>
      </c>
      <c r="AI65" s="3" t="s">
        <v>2077</v>
      </c>
    </row>
    <row r="66" spans="1:35" x14ac:dyDescent="0.3">
      <c r="A66" s="4" t="s">
        <v>1936</v>
      </c>
      <c r="B66" s="3" t="s">
        <v>437</v>
      </c>
      <c r="C66" s="2">
        <v>136829</v>
      </c>
      <c r="D66" s="2">
        <v>5</v>
      </c>
      <c r="F66" s="2">
        <v>0</v>
      </c>
      <c r="G66" s="2">
        <v>0</v>
      </c>
      <c r="H66" s="2">
        <v>0</v>
      </c>
      <c r="I66" s="2">
        <v>0</v>
      </c>
      <c r="J66" s="2">
        <v>0</v>
      </c>
      <c r="K66" s="2">
        <v>0</v>
      </c>
      <c r="L66" s="2">
        <v>1</v>
      </c>
      <c r="M66" s="2">
        <v>0</v>
      </c>
      <c r="N66" s="2">
        <v>0</v>
      </c>
      <c r="O66" s="2">
        <v>0</v>
      </c>
      <c r="P66" s="2">
        <v>0</v>
      </c>
      <c r="Q66" s="2">
        <v>0</v>
      </c>
      <c r="R66" s="2">
        <v>0</v>
      </c>
      <c r="S66" s="2">
        <v>0</v>
      </c>
      <c r="T66" s="2">
        <v>0</v>
      </c>
      <c r="U66" s="2">
        <v>0</v>
      </c>
      <c r="V66" s="2">
        <v>0</v>
      </c>
      <c r="W66" s="2">
        <v>0</v>
      </c>
      <c r="X66" s="299">
        <v>43572</v>
      </c>
      <c r="Y66" s="219">
        <v>18</v>
      </c>
      <c r="Z66" s="220">
        <f>SUM( tabConsumo[[#This Row],[QTD.PENDENTE]]:tabConsumo[[#This Row],[08_23]] ) / tabConsumo[[#This Row],[Div]]</f>
        <v>5.5555555555555552E-2</v>
      </c>
      <c r="AA66" s="221">
        <f xml:space="preserve"> tabConsumo[[#This Row],[Média.A]] + (_xlfn.STDEV.S( tabConsumo[[#This Row],[QTD.PENDENTE]]:tabConsumo[[#This Row],[08_23]] ) * 1)</f>
        <v>0.29125781595107136</v>
      </c>
      <c r="AB66" s="221"/>
      <c r="AC66" s="221">
        <f xml:space="preserve"> tabConsumo[[#This Row],[Média.A]] + (_xlfn.STDEV.S( tabConsumo[[#This Row],[QTD.PENDENTE]]:tabConsumo[[#This Row],[08_23]] ) * 3)</f>
        <v>0.76266233674210304</v>
      </c>
      <c r="AD66" s="5"/>
      <c r="AE66">
        <v>0</v>
      </c>
      <c r="AF66" s="223">
        <f>SUM( tabConsumo[[#This Row],[QTD.PENDENTE]]:tabConsumo[[#This Row],[08_23]] )</f>
        <v>1</v>
      </c>
      <c r="AG66" s="223">
        <f>LARGE(tabConsumo[[#This Row],[03_22]:[08_23]],1)</f>
        <v>1</v>
      </c>
      <c r="AH66" s="146" t="s">
        <v>2247</v>
      </c>
      <c r="AI66" s="3" t="s">
        <v>2077</v>
      </c>
    </row>
    <row r="67" spans="1:35" x14ac:dyDescent="0.3">
      <c r="A67" s="4" t="s">
        <v>1162</v>
      </c>
      <c r="B67" s="3" t="s">
        <v>264</v>
      </c>
      <c r="C67" s="2">
        <v>19998</v>
      </c>
      <c r="D67" s="2">
        <v>0</v>
      </c>
      <c r="E67" s="2">
        <v>49</v>
      </c>
      <c r="F67" s="2">
        <v>1</v>
      </c>
      <c r="G67" s="2">
        <v>2</v>
      </c>
      <c r="H67" s="2">
        <v>3</v>
      </c>
      <c r="I67" s="2">
        <v>15</v>
      </c>
      <c r="J67" s="2">
        <v>2</v>
      </c>
      <c r="K67" s="2">
        <v>7</v>
      </c>
      <c r="L67" s="2">
        <v>3</v>
      </c>
      <c r="M67" s="2">
        <v>11</v>
      </c>
      <c r="N67" s="2">
        <v>3</v>
      </c>
      <c r="O67" s="2">
        <v>0</v>
      </c>
      <c r="P67" s="2">
        <v>0</v>
      </c>
      <c r="Q67" s="2">
        <v>0</v>
      </c>
      <c r="R67" s="2">
        <v>0</v>
      </c>
      <c r="S67" s="2">
        <v>0</v>
      </c>
      <c r="T67" s="2">
        <v>0</v>
      </c>
      <c r="U67" s="2">
        <v>0</v>
      </c>
      <c r="V67" s="2">
        <v>0</v>
      </c>
      <c r="W67" s="2">
        <v>0</v>
      </c>
      <c r="X67" s="299">
        <v>367</v>
      </c>
      <c r="Y67" s="219">
        <f t="shared" ref="Y67:Y81" si="1" xml:space="preserve"> 18</f>
        <v>18</v>
      </c>
      <c r="Z67" s="220">
        <f>SUM( tabConsumo[[#This Row],[QTD.PENDENTE]]:tabConsumo[[#This Row],[08_23]] ) / tabConsumo[[#This Row],[Div]]</f>
        <v>5.333333333333333</v>
      </c>
      <c r="AA67" s="221">
        <f xml:space="preserve"> tabConsumo[[#This Row],[Média.A]] + (_xlfn.STDEV.S( tabConsumo[[#This Row],[QTD.PENDENTE]]:tabConsumo[[#This Row],[08_23]] ) * 1)</f>
        <v>16.75200072109276</v>
      </c>
      <c r="AB67" s="221"/>
      <c r="AC67" s="221">
        <f xml:space="preserve"> tabConsumo[[#This Row],[Média.A]] + (_xlfn.STDEV.S( tabConsumo[[#This Row],[QTD.PENDENTE]]:tabConsumo[[#This Row],[08_23]] ) * 3)</f>
        <v>39.589335496611618</v>
      </c>
      <c r="AD67" s="5"/>
      <c r="AE67">
        <v>2.7222222222222223</v>
      </c>
      <c r="AF67" s="223">
        <f>SUM( tabConsumo[[#This Row],[QTD.PENDENTE]]:tabConsumo[[#This Row],[08_23]] )</f>
        <v>96</v>
      </c>
      <c r="AG67" s="223">
        <f>LARGE(tabConsumo[[#This Row],[03_22]:[08_23]],1)</f>
        <v>15</v>
      </c>
      <c r="AH67" s="146" t="s">
        <v>2242</v>
      </c>
      <c r="AI67" s="3" t="s">
        <v>2077</v>
      </c>
    </row>
    <row r="68" spans="1:35" x14ac:dyDescent="0.3">
      <c r="A68" s="4" t="s">
        <v>1171</v>
      </c>
      <c r="B68" s="3" t="s">
        <v>264</v>
      </c>
      <c r="C68" s="2">
        <v>20144</v>
      </c>
      <c r="D68" s="2">
        <v>97</v>
      </c>
      <c r="F68" s="2">
        <v>38</v>
      </c>
      <c r="G68" s="2">
        <v>11</v>
      </c>
      <c r="H68" s="2">
        <v>14</v>
      </c>
      <c r="I68" s="2">
        <v>16</v>
      </c>
      <c r="J68" s="2">
        <v>10</v>
      </c>
      <c r="K68" s="2">
        <v>34</v>
      </c>
      <c r="L68" s="2">
        <v>18</v>
      </c>
      <c r="M68" s="2">
        <v>27</v>
      </c>
      <c r="N68" s="2">
        <v>38</v>
      </c>
      <c r="O68" s="2">
        <v>12</v>
      </c>
      <c r="P68" s="2">
        <v>16</v>
      </c>
      <c r="Q68" s="2">
        <v>18</v>
      </c>
      <c r="R68" s="2">
        <v>25</v>
      </c>
      <c r="S68" s="2">
        <v>49</v>
      </c>
      <c r="T68" s="2">
        <v>10</v>
      </c>
      <c r="U68" s="2">
        <v>50</v>
      </c>
      <c r="V68" s="2">
        <v>0</v>
      </c>
      <c r="W68" s="2">
        <v>0</v>
      </c>
      <c r="X68" s="299">
        <v>367</v>
      </c>
      <c r="Y68" s="219">
        <f t="shared" si="1"/>
        <v>18</v>
      </c>
      <c r="Z68" s="220">
        <f>SUM( tabConsumo[[#This Row],[QTD.PENDENTE]]:tabConsumo[[#This Row],[08_23]] ) / tabConsumo[[#This Row],[Div]]</f>
        <v>21.444444444444443</v>
      </c>
      <c r="AA68" s="221">
        <f xml:space="preserve"> tabConsumo[[#This Row],[Média.A]] + (_xlfn.STDEV.S( tabConsumo[[#This Row],[QTD.PENDENTE]]:tabConsumo[[#This Row],[08_23]] ) * 1)</f>
        <v>36.478610327221233</v>
      </c>
      <c r="AB68" s="221"/>
      <c r="AC68" s="221">
        <f xml:space="preserve"> tabConsumo[[#This Row],[Média.A]] + (_xlfn.STDEV.S( tabConsumo[[#This Row],[QTD.PENDENTE]]:tabConsumo[[#This Row],[08_23]] ) * 3)</f>
        <v>66.546942092774827</v>
      </c>
      <c r="AD68" s="5"/>
      <c r="AE68">
        <v>0</v>
      </c>
      <c r="AF68" s="223">
        <f>SUM( tabConsumo[[#This Row],[QTD.PENDENTE]]:tabConsumo[[#This Row],[08_23]] )</f>
        <v>386</v>
      </c>
      <c r="AG68" s="223">
        <f>LARGE(tabConsumo[[#This Row],[03_22]:[08_23]],1)</f>
        <v>50</v>
      </c>
      <c r="AH68" s="146" t="s">
        <v>2244</v>
      </c>
      <c r="AI68" s="3" t="s">
        <v>2077</v>
      </c>
    </row>
    <row r="69" spans="1:35" x14ac:dyDescent="0.3">
      <c r="A69" s="4" t="s">
        <v>1163</v>
      </c>
      <c r="B69" s="3" t="s">
        <v>264</v>
      </c>
      <c r="C69" s="2">
        <v>20001</v>
      </c>
      <c r="D69" s="2">
        <v>0</v>
      </c>
      <c r="E69" s="2">
        <v>108</v>
      </c>
      <c r="F69" s="2">
        <v>54</v>
      </c>
      <c r="G69" s="2">
        <v>24</v>
      </c>
      <c r="H69" s="2">
        <v>217</v>
      </c>
      <c r="I69" s="2">
        <v>2</v>
      </c>
      <c r="J69" s="2">
        <v>29</v>
      </c>
      <c r="K69" s="2">
        <v>29</v>
      </c>
      <c r="L69" s="2">
        <v>19</v>
      </c>
      <c r="M69" s="2">
        <v>0</v>
      </c>
      <c r="N69" s="2">
        <v>0</v>
      </c>
      <c r="O69" s="2">
        <v>0</v>
      </c>
      <c r="P69" s="2">
        <v>0</v>
      </c>
      <c r="Q69" s="2">
        <v>0</v>
      </c>
      <c r="R69" s="2">
        <v>0</v>
      </c>
      <c r="S69" s="2">
        <v>0</v>
      </c>
      <c r="T69" s="2">
        <v>0</v>
      </c>
      <c r="U69" s="2">
        <v>0</v>
      </c>
      <c r="V69" s="2">
        <v>0</v>
      </c>
      <c r="W69" s="2">
        <v>0</v>
      </c>
      <c r="X69" s="299">
        <v>367</v>
      </c>
      <c r="Y69" s="219">
        <f t="shared" si="1"/>
        <v>18</v>
      </c>
      <c r="Z69" s="220">
        <f>SUM( tabConsumo[[#This Row],[QTD.PENDENTE]]:tabConsumo[[#This Row],[08_23]] ) / tabConsumo[[#This Row],[Div]]</f>
        <v>26.777777777777779</v>
      </c>
      <c r="AA69" s="221">
        <f xml:space="preserve"> tabConsumo[[#This Row],[Média.A]] + (_xlfn.STDEV.S( tabConsumo[[#This Row],[QTD.PENDENTE]]:tabConsumo[[#This Row],[08_23]] ) * 1)</f>
        <v>80.559445995278338</v>
      </c>
      <c r="AB69" s="221"/>
      <c r="AC69" s="221">
        <f xml:space="preserve"> tabConsumo[[#This Row],[Média.A]] + (_xlfn.STDEV.S( tabConsumo[[#This Row],[QTD.PENDENTE]]:tabConsumo[[#This Row],[08_23]] ) * 3)</f>
        <v>188.12278243027944</v>
      </c>
      <c r="AD69" s="5"/>
      <c r="AE69">
        <v>6</v>
      </c>
      <c r="AF69" s="223">
        <f>SUM( tabConsumo[[#This Row],[QTD.PENDENTE]]:tabConsumo[[#This Row],[08_23]] )</f>
        <v>482</v>
      </c>
      <c r="AG69" s="223">
        <f>LARGE(tabConsumo[[#This Row],[03_22]:[08_23]],1)</f>
        <v>217</v>
      </c>
      <c r="AH69" s="146" t="s">
        <v>2247</v>
      </c>
      <c r="AI69" s="3" t="s">
        <v>2077</v>
      </c>
    </row>
    <row r="70" spans="1:35" x14ac:dyDescent="0.3">
      <c r="A70" s="4" t="s">
        <v>1164</v>
      </c>
      <c r="B70" s="3" t="s">
        <v>264</v>
      </c>
      <c r="C70" s="2">
        <v>20034</v>
      </c>
      <c r="D70" s="2">
        <v>242</v>
      </c>
      <c r="E70" s="2">
        <v>5</v>
      </c>
      <c r="F70" s="2">
        <v>33</v>
      </c>
      <c r="G70" s="2">
        <v>9</v>
      </c>
      <c r="H70" s="2">
        <v>254</v>
      </c>
      <c r="I70" s="2">
        <v>29</v>
      </c>
      <c r="J70" s="2">
        <v>47</v>
      </c>
      <c r="K70" s="2">
        <v>40</v>
      </c>
      <c r="L70" s="2">
        <v>46</v>
      </c>
      <c r="M70" s="2">
        <v>60</v>
      </c>
      <c r="N70" s="2">
        <v>58</v>
      </c>
      <c r="O70" s="2">
        <v>46</v>
      </c>
      <c r="P70" s="2">
        <v>117</v>
      </c>
      <c r="Q70" s="2">
        <v>108</v>
      </c>
      <c r="R70" s="2">
        <v>90</v>
      </c>
      <c r="S70" s="2">
        <v>65</v>
      </c>
      <c r="T70" s="2">
        <v>5</v>
      </c>
      <c r="U70" s="2">
        <v>0</v>
      </c>
      <c r="V70" s="2">
        <v>0</v>
      </c>
      <c r="W70" s="2">
        <v>0</v>
      </c>
      <c r="X70" s="299">
        <v>367</v>
      </c>
      <c r="Y70" s="219">
        <f t="shared" si="1"/>
        <v>18</v>
      </c>
      <c r="Z70" s="220">
        <f>SUM( tabConsumo[[#This Row],[QTD.PENDENTE]]:tabConsumo[[#This Row],[08_23]] ) / tabConsumo[[#This Row],[Div]]</f>
        <v>56.222222222222221</v>
      </c>
      <c r="AA70" s="221">
        <f xml:space="preserve"> tabConsumo[[#This Row],[Média.A]] + (_xlfn.STDEV.S( tabConsumo[[#This Row],[QTD.PENDENTE]]:tabConsumo[[#This Row],[08_23]] ) * 1)</f>
        <v>116.47985622937811</v>
      </c>
      <c r="AB70" s="221"/>
      <c r="AC70" s="221">
        <f xml:space="preserve"> tabConsumo[[#This Row],[Média.A]] + (_xlfn.STDEV.S( tabConsumo[[#This Row],[QTD.PENDENTE]]:tabConsumo[[#This Row],[08_23]] ) * 3)</f>
        <v>236.9951242436899</v>
      </c>
      <c r="AD70" s="5"/>
      <c r="AE70">
        <v>0.27777777777777779</v>
      </c>
      <c r="AF70" s="223">
        <f>SUM( tabConsumo[[#This Row],[QTD.PENDENTE]]:tabConsumo[[#This Row],[08_23]] )</f>
        <v>1012</v>
      </c>
      <c r="AG70" s="223">
        <f>LARGE(tabConsumo[[#This Row],[03_22]:[08_23]],1)</f>
        <v>254</v>
      </c>
      <c r="AH70" s="146" t="s">
        <v>2240</v>
      </c>
      <c r="AI70" s="3" t="s">
        <v>2077</v>
      </c>
    </row>
    <row r="71" spans="1:35" x14ac:dyDescent="0.3">
      <c r="A71" s="4" t="s">
        <v>1165</v>
      </c>
      <c r="B71" s="3" t="s">
        <v>264</v>
      </c>
      <c r="C71" s="2">
        <v>20035</v>
      </c>
      <c r="D71" s="2">
        <v>899</v>
      </c>
      <c r="F71" s="2">
        <v>5</v>
      </c>
      <c r="G71" s="2">
        <v>11</v>
      </c>
      <c r="H71" s="2">
        <v>11</v>
      </c>
      <c r="I71" s="2">
        <v>2</v>
      </c>
      <c r="J71" s="2">
        <v>11</v>
      </c>
      <c r="K71" s="2">
        <v>9</v>
      </c>
      <c r="L71" s="2">
        <v>4</v>
      </c>
      <c r="M71" s="2">
        <v>12</v>
      </c>
      <c r="N71" s="2">
        <v>4</v>
      </c>
      <c r="O71" s="2">
        <v>9</v>
      </c>
      <c r="P71" s="2">
        <v>7</v>
      </c>
      <c r="Q71" s="2">
        <v>0</v>
      </c>
      <c r="R71" s="2">
        <v>20</v>
      </c>
      <c r="S71" s="2">
        <v>38</v>
      </c>
      <c r="T71" s="2">
        <v>10</v>
      </c>
      <c r="U71" s="2">
        <v>30</v>
      </c>
      <c r="V71" s="2">
        <v>0</v>
      </c>
      <c r="W71" s="2">
        <v>0</v>
      </c>
      <c r="X71" s="299">
        <v>367</v>
      </c>
      <c r="Y71" s="219">
        <f t="shared" si="1"/>
        <v>18</v>
      </c>
      <c r="Z71" s="220">
        <f>SUM( tabConsumo[[#This Row],[QTD.PENDENTE]]:tabConsumo[[#This Row],[08_23]] ) / tabConsumo[[#This Row],[Div]]</f>
        <v>10.166666666666666</v>
      </c>
      <c r="AA71" s="221">
        <f xml:space="preserve"> tabConsumo[[#This Row],[Média.A]] + (_xlfn.STDEV.S( tabConsumo[[#This Row],[QTD.PENDENTE]]:tabConsumo[[#This Row],[08_23]] ) * 1)</f>
        <v>20.348831003792405</v>
      </c>
      <c r="AB71" s="221"/>
      <c r="AC71" s="221">
        <f xml:space="preserve"> tabConsumo[[#This Row],[Média.A]] + (_xlfn.STDEV.S( tabConsumo[[#This Row],[QTD.PENDENTE]]:tabConsumo[[#This Row],[08_23]] ) * 3)</f>
        <v>40.713159678043887</v>
      </c>
      <c r="AD71" s="5"/>
      <c r="AE71">
        <v>0</v>
      </c>
      <c r="AF71" s="223">
        <f>SUM( tabConsumo[[#This Row],[QTD.PENDENTE]]:tabConsumo[[#This Row],[08_23]] )</f>
        <v>183</v>
      </c>
      <c r="AG71" s="223">
        <f>LARGE(tabConsumo[[#This Row],[03_22]:[08_23]],1)</f>
        <v>38</v>
      </c>
      <c r="AH71" s="146" t="s">
        <v>2244</v>
      </c>
      <c r="AI71" s="3" t="s">
        <v>2077</v>
      </c>
    </row>
    <row r="72" spans="1:35" x14ac:dyDescent="0.3">
      <c r="A72" s="4" t="s">
        <v>1166</v>
      </c>
      <c r="B72" s="3" t="s">
        <v>264</v>
      </c>
      <c r="C72" s="2">
        <v>20037</v>
      </c>
      <c r="D72" s="2">
        <v>148</v>
      </c>
      <c r="F72" s="2">
        <v>5</v>
      </c>
      <c r="G72" s="2">
        <v>1</v>
      </c>
      <c r="H72" s="2">
        <v>1</v>
      </c>
      <c r="I72" s="2">
        <v>14</v>
      </c>
      <c r="J72" s="2">
        <v>3</v>
      </c>
      <c r="K72" s="2">
        <v>5</v>
      </c>
      <c r="L72" s="2">
        <v>10</v>
      </c>
      <c r="M72" s="2">
        <v>12</v>
      </c>
      <c r="N72" s="2">
        <v>4</v>
      </c>
      <c r="O72" s="2">
        <v>9</v>
      </c>
      <c r="P72" s="2">
        <v>20</v>
      </c>
      <c r="Q72" s="2">
        <v>4</v>
      </c>
      <c r="R72" s="2">
        <v>36</v>
      </c>
      <c r="S72" s="2">
        <v>23</v>
      </c>
      <c r="T72" s="2">
        <v>0</v>
      </c>
      <c r="U72" s="2">
        <v>0</v>
      </c>
      <c r="V72" s="2">
        <v>0</v>
      </c>
      <c r="W72" s="2">
        <v>0</v>
      </c>
      <c r="X72" s="299">
        <v>367</v>
      </c>
      <c r="Y72" s="219">
        <f t="shared" si="1"/>
        <v>18</v>
      </c>
      <c r="Z72" s="220">
        <f>SUM( tabConsumo[[#This Row],[QTD.PENDENTE]]:tabConsumo[[#This Row],[08_23]] ) / tabConsumo[[#This Row],[Div]]</f>
        <v>8.1666666666666661</v>
      </c>
      <c r="AA72" s="221">
        <f xml:space="preserve"> tabConsumo[[#This Row],[Média.A]] + (_xlfn.STDEV.S( tabConsumo[[#This Row],[QTD.PENDENTE]]:tabConsumo[[#This Row],[08_23]] ) * 1)</f>
        <v>17.984118115040445</v>
      </c>
      <c r="AB72" s="221"/>
      <c r="AC72" s="221">
        <f xml:space="preserve"> tabConsumo[[#This Row],[Média.A]] + (_xlfn.STDEV.S( tabConsumo[[#This Row],[QTD.PENDENTE]]:tabConsumo[[#This Row],[08_23]] ) * 3)</f>
        <v>37.619021011788007</v>
      </c>
      <c r="AD72" s="5"/>
      <c r="AE72">
        <v>0</v>
      </c>
      <c r="AF72" s="223">
        <f>SUM( tabConsumo[[#This Row],[QTD.PENDENTE]]:tabConsumo[[#This Row],[08_23]] )</f>
        <v>147</v>
      </c>
      <c r="AG72" s="223">
        <f>LARGE(tabConsumo[[#This Row],[03_22]:[08_23]],1)</f>
        <v>36</v>
      </c>
      <c r="AH72" s="146" t="s">
        <v>2239</v>
      </c>
      <c r="AI72" s="3" t="s">
        <v>2077</v>
      </c>
    </row>
    <row r="73" spans="1:35" x14ac:dyDescent="0.3">
      <c r="A73" s="4" t="s">
        <v>1167</v>
      </c>
      <c r="B73" s="3" t="s">
        <v>264</v>
      </c>
      <c r="C73" s="2">
        <v>20104</v>
      </c>
      <c r="D73" s="2">
        <v>384</v>
      </c>
      <c r="F73" s="2">
        <v>15</v>
      </c>
      <c r="G73" s="2">
        <v>1</v>
      </c>
      <c r="H73" s="2">
        <v>21</v>
      </c>
      <c r="I73" s="2">
        <v>16</v>
      </c>
      <c r="J73" s="2">
        <v>0</v>
      </c>
      <c r="K73" s="2">
        <v>15</v>
      </c>
      <c r="L73" s="2">
        <v>13</v>
      </c>
      <c r="M73" s="2">
        <v>15</v>
      </c>
      <c r="N73" s="2">
        <v>18</v>
      </c>
      <c r="O73" s="2">
        <v>1</v>
      </c>
      <c r="P73" s="2">
        <v>27</v>
      </c>
      <c r="Q73" s="2">
        <v>0</v>
      </c>
      <c r="R73" s="2">
        <v>51</v>
      </c>
      <c r="S73" s="2">
        <v>20</v>
      </c>
      <c r="T73" s="2">
        <v>0</v>
      </c>
      <c r="U73" s="2">
        <v>0</v>
      </c>
      <c r="V73" s="2">
        <v>0</v>
      </c>
      <c r="W73" s="2">
        <v>0</v>
      </c>
      <c r="X73" s="299">
        <v>367</v>
      </c>
      <c r="Y73" s="219">
        <f t="shared" si="1"/>
        <v>18</v>
      </c>
      <c r="Z73" s="220">
        <f>SUM( tabConsumo[[#This Row],[QTD.PENDENTE]]:tabConsumo[[#This Row],[08_23]] ) / tabConsumo[[#This Row],[Div]]</f>
        <v>11.833333333333334</v>
      </c>
      <c r="AA73" s="221">
        <f xml:space="preserve"> tabConsumo[[#This Row],[Média.A]] + (_xlfn.STDEV.S( tabConsumo[[#This Row],[QTD.PENDENTE]]:tabConsumo[[#This Row],[08_23]] ) * 1)</f>
        <v>25.285864256371354</v>
      </c>
      <c r="AB73" s="221"/>
      <c r="AC73" s="221">
        <f xml:space="preserve"> tabConsumo[[#This Row],[Média.A]] + (_xlfn.STDEV.S( tabConsumo[[#This Row],[QTD.PENDENTE]]:tabConsumo[[#This Row],[08_23]] ) * 3)</f>
        <v>52.190926102447392</v>
      </c>
      <c r="AD73" s="5"/>
      <c r="AE73">
        <v>0</v>
      </c>
      <c r="AF73" s="223">
        <f>SUM( tabConsumo[[#This Row],[QTD.PENDENTE]]:tabConsumo[[#This Row],[08_23]] )</f>
        <v>213</v>
      </c>
      <c r="AG73" s="223">
        <f>LARGE(tabConsumo[[#This Row],[03_22]:[08_23]],1)</f>
        <v>51</v>
      </c>
      <c r="AH73" s="146" t="s">
        <v>2239</v>
      </c>
      <c r="AI73" s="3" t="s">
        <v>2077</v>
      </c>
    </row>
    <row r="74" spans="1:35" x14ac:dyDescent="0.3">
      <c r="A74" s="4" t="s">
        <v>1168</v>
      </c>
      <c r="B74" s="3" t="s">
        <v>264</v>
      </c>
      <c r="C74" s="2">
        <v>20106</v>
      </c>
      <c r="D74" s="2">
        <v>519</v>
      </c>
      <c r="E74" s="2">
        <v>10</v>
      </c>
      <c r="F74" s="2">
        <v>35</v>
      </c>
      <c r="G74" s="2">
        <v>6</v>
      </c>
      <c r="H74" s="2">
        <v>232</v>
      </c>
      <c r="I74" s="2">
        <v>16</v>
      </c>
      <c r="J74" s="2">
        <v>43</v>
      </c>
      <c r="K74" s="2">
        <v>25</v>
      </c>
      <c r="L74" s="2">
        <v>19</v>
      </c>
      <c r="M74" s="2">
        <v>42</v>
      </c>
      <c r="N74" s="2">
        <v>32</v>
      </c>
      <c r="O74" s="2">
        <v>17</v>
      </c>
      <c r="P74" s="2">
        <v>56</v>
      </c>
      <c r="Q74" s="2">
        <v>47</v>
      </c>
      <c r="R74" s="2">
        <v>88</v>
      </c>
      <c r="S74" s="2">
        <v>52</v>
      </c>
      <c r="T74" s="2">
        <v>6</v>
      </c>
      <c r="U74" s="2">
        <v>0</v>
      </c>
      <c r="V74" s="2">
        <v>0</v>
      </c>
      <c r="W74" s="2">
        <v>0</v>
      </c>
      <c r="X74" s="299">
        <v>367</v>
      </c>
      <c r="Y74" s="219">
        <f t="shared" si="1"/>
        <v>18</v>
      </c>
      <c r="Z74" s="220">
        <f>SUM( tabConsumo[[#This Row],[QTD.PENDENTE]]:tabConsumo[[#This Row],[08_23]] ) / tabConsumo[[#This Row],[Div]]</f>
        <v>40.333333333333336</v>
      </c>
      <c r="AA74" s="221">
        <f xml:space="preserve"> tabConsumo[[#This Row],[Média.A]] + (_xlfn.STDEV.S( tabConsumo[[#This Row],[QTD.PENDENTE]]:tabConsumo[[#This Row],[08_23]] ) * 1)</f>
        <v>92.742597725729141</v>
      </c>
      <c r="AB74" s="221"/>
      <c r="AC74" s="221">
        <f xml:space="preserve"> tabConsumo[[#This Row],[Média.A]] + (_xlfn.STDEV.S( tabConsumo[[#This Row],[QTD.PENDENTE]]:tabConsumo[[#This Row],[08_23]] ) * 3)</f>
        <v>197.56112651052075</v>
      </c>
      <c r="AD74" s="5"/>
      <c r="AE74">
        <v>0.55555555555555558</v>
      </c>
      <c r="AF74" s="223">
        <f>SUM( tabConsumo[[#This Row],[QTD.PENDENTE]]:tabConsumo[[#This Row],[08_23]] )</f>
        <v>726</v>
      </c>
      <c r="AG74" s="223">
        <f>LARGE(tabConsumo[[#This Row],[03_22]:[08_23]],1)</f>
        <v>232</v>
      </c>
      <c r="AH74" s="146" t="s">
        <v>2240</v>
      </c>
      <c r="AI74" s="3" t="s">
        <v>2077</v>
      </c>
    </row>
    <row r="75" spans="1:35" x14ac:dyDescent="0.3">
      <c r="A75" s="4" t="s">
        <v>1158</v>
      </c>
      <c r="B75" s="3" t="s">
        <v>264</v>
      </c>
      <c r="C75" s="2">
        <v>19871</v>
      </c>
      <c r="D75" s="2">
        <v>96</v>
      </c>
      <c r="F75" s="2">
        <v>2</v>
      </c>
      <c r="G75" s="2">
        <v>4</v>
      </c>
      <c r="H75" s="2">
        <v>7</v>
      </c>
      <c r="I75" s="2">
        <v>4</v>
      </c>
      <c r="J75" s="2">
        <v>5</v>
      </c>
      <c r="K75" s="2">
        <v>0</v>
      </c>
      <c r="L75" s="2">
        <v>2</v>
      </c>
      <c r="M75" s="2">
        <v>0</v>
      </c>
      <c r="N75" s="2">
        <v>6</v>
      </c>
      <c r="O75" s="2">
        <v>1</v>
      </c>
      <c r="P75" s="2">
        <v>7</v>
      </c>
      <c r="Q75" s="2">
        <v>0</v>
      </c>
      <c r="R75" s="2">
        <v>2</v>
      </c>
      <c r="S75" s="2">
        <v>22</v>
      </c>
      <c r="T75" s="2">
        <v>0</v>
      </c>
      <c r="U75" s="2">
        <v>0</v>
      </c>
      <c r="V75" s="2">
        <v>0</v>
      </c>
      <c r="W75" s="2">
        <v>0</v>
      </c>
      <c r="X75" s="299">
        <v>367</v>
      </c>
      <c r="Y75" s="219">
        <f t="shared" si="1"/>
        <v>18</v>
      </c>
      <c r="Z75" s="220">
        <f>SUM( tabConsumo[[#This Row],[QTD.PENDENTE]]:tabConsumo[[#This Row],[08_23]] ) / tabConsumo[[#This Row],[Div]]</f>
        <v>3.4444444444444446</v>
      </c>
      <c r="AA75" s="221">
        <f xml:space="preserve"> tabConsumo[[#This Row],[Média.A]] + (_xlfn.STDEV.S( tabConsumo[[#This Row],[QTD.PENDENTE]]:tabConsumo[[#This Row],[08_23]] ) * 1)</f>
        <v>8.7272937449664774</v>
      </c>
      <c r="AB75" s="221"/>
      <c r="AC75" s="221">
        <f xml:space="preserve"> tabConsumo[[#This Row],[Média.A]] + (_xlfn.STDEV.S( tabConsumo[[#This Row],[QTD.PENDENTE]]:tabConsumo[[#This Row],[08_23]] ) * 3)</f>
        <v>19.292992346010543</v>
      </c>
      <c r="AD75" s="5"/>
      <c r="AE75">
        <v>0</v>
      </c>
      <c r="AF75" s="223">
        <f>SUM( tabConsumo[[#This Row],[QTD.PENDENTE]]:tabConsumo[[#This Row],[08_23]] )</f>
        <v>62</v>
      </c>
      <c r="AG75" s="223">
        <f>LARGE(tabConsumo[[#This Row],[03_22]:[08_23]],1)</f>
        <v>22</v>
      </c>
      <c r="AH75" s="146" t="s">
        <v>2239</v>
      </c>
      <c r="AI75" s="3" t="s">
        <v>2077</v>
      </c>
    </row>
    <row r="76" spans="1:35" x14ac:dyDescent="0.3">
      <c r="A76" s="4" t="s">
        <v>1160</v>
      </c>
      <c r="B76" s="3" t="s">
        <v>264</v>
      </c>
      <c r="C76" s="2">
        <v>19882</v>
      </c>
      <c r="D76" s="2">
        <v>224</v>
      </c>
      <c r="F76" s="2">
        <v>0</v>
      </c>
      <c r="G76" s="2">
        <v>0</v>
      </c>
      <c r="H76" s="2">
        <v>2</v>
      </c>
      <c r="I76" s="2">
        <v>7</v>
      </c>
      <c r="J76" s="2">
        <v>0</v>
      </c>
      <c r="K76" s="2">
        <v>3</v>
      </c>
      <c r="L76" s="2">
        <v>0</v>
      </c>
      <c r="M76" s="2">
        <v>4</v>
      </c>
      <c r="N76" s="2">
        <v>4</v>
      </c>
      <c r="O76" s="2">
        <v>2</v>
      </c>
      <c r="P76" s="2">
        <v>2</v>
      </c>
      <c r="Q76" s="2">
        <v>2</v>
      </c>
      <c r="R76" s="2">
        <v>0</v>
      </c>
      <c r="S76" s="2">
        <v>20</v>
      </c>
      <c r="T76" s="2">
        <v>0</v>
      </c>
      <c r="U76" s="2">
        <v>0</v>
      </c>
      <c r="V76" s="2">
        <v>0</v>
      </c>
      <c r="W76" s="2">
        <v>0</v>
      </c>
      <c r="X76" s="299">
        <v>367</v>
      </c>
      <c r="Y76" s="219">
        <f t="shared" si="1"/>
        <v>18</v>
      </c>
      <c r="Z76" s="220">
        <f>SUM( tabConsumo[[#This Row],[QTD.PENDENTE]]:tabConsumo[[#This Row],[08_23]] ) / tabConsumo[[#This Row],[Div]]</f>
        <v>2.5555555555555554</v>
      </c>
      <c r="AA76" s="221">
        <f xml:space="preserve"> tabConsumo[[#This Row],[Média.A]] + (_xlfn.STDEV.S( tabConsumo[[#This Row],[QTD.PENDENTE]]:tabConsumo[[#This Row],[08_23]] ) * 1)</f>
        <v>7.3356887338900645</v>
      </c>
      <c r="AB76" s="221"/>
      <c r="AC76" s="221">
        <f xml:space="preserve"> tabConsumo[[#This Row],[Média.A]] + (_xlfn.STDEV.S( tabConsumo[[#This Row],[QTD.PENDENTE]]:tabConsumo[[#This Row],[08_23]] ) * 3)</f>
        <v>16.895955090559085</v>
      </c>
      <c r="AD76" s="5"/>
      <c r="AE76">
        <v>0</v>
      </c>
      <c r="AF76" s="223">
        <f>SUM( tabConsumo[[#This Row],[QTD.PENDENTE]]:tabConsumo[[#This Row],[08_23]] )</f>
        <v>46</v>
      </c>
      <c r="AG76" s="223">
        <f>LARGE(tabConsumo[[#This Row],[03_22]:[08_23]],1)</f>
        <v>20</v>
      </c>
      <c r="AH76" s="146" t="s">
        <v>2239</v>
      </c>
      <c r="AI76" s="3" t="s">
        <v>2077</v>
      </c>
    </row>
    <row r="77" spans="1:35" x14ac:dyDescent="0.3">
      <c r="A77" s="4" t="s">
        <v>1161</v>
      </c>
      <c r="B77" s="3" t="s">
        <v>264</v>
      </c>
      <c r="C77" s="2">
        <v>19883</v>
      </c>
      <c r="D77" s="2">
        <v>547</v>
      </c>
      <c r="F77" s="2">
        <v>2</v>
      </c>
      <c r="G77" s="2">
        <v>6</v>
      </c>
      <c r="H77" s="2">
        <v>13</v>
      </c>
      <c r="I77" s="2">
        <v>4</v>
      </c>
      <c r="J77" s="2">
        <v>0</v>
      </c>
      <c r="K77" s="2">
        <v>4</v>
      </c>
      <c r="L77" s="2">
        <v>4</v>
      </c>
      <c r="M77" s="2">
        <v>2</v>
      </c>
      <c r="N77" s="2">
        <v>4</v>
      </c>
      <c r="O77" s="2">
        <v>2</v>
      </c>
      <c r="P77" s="2">
        <v>6</v>
      </c>
      <c r="Q77" s="2">
        <v>0</v>
      </c>
      <c r="R77" s="2">
        <v>2</v>
      </c>
      <c r="S77" s="2">
        <v>22</v>
      </c>
      <c r="T77" s="2">
        <v>0</v>
      </c>
      <c r="U77" s="2">
        <v>0</v>
      </c>
      <c r="V77" s="2">
        <v>0</v>
      </c>
      <c r="W77" s="2">
        <v>0</v>
      </c>
      <c r="X77" s="299">
        <v>367</v>
      </c>
      <c r="Y77" s="219">
        <f t="shared" si="1"/>
        <v>18</v>
      </c>
      <c r="Z77" s="220">
        <f>SUM( tabConsumo[[#This Row],[QTD.PENDENTE]]:tabConsumo[[#This Row],[08_23]] ) / tabConsumo[[#This Row],[Div]]</f>
        <v>3.9444444444444446</v>
      </c>
      <c r="AA77" s="221">
        <f xml:space="preserve"> tabConsumo[[#This Row],[Média.A]] + (_xlfn.STDEV.S( tabConsumo[[#This Row],[QTD.PENDENTE]]:tabConsumo[[#This Row],[08_23]] ) * 1)</f>
        <v>9.5013397077475297</v>
      </c>
      <c r="AB77" s="221"/>
      <c r="AC77" s="221">
        <f xml:space="preserve"> tabConsumo[[#This Row],[Média.A]] + (_xlfn.STDEV.S( tabConsumo[[#This Row],[QTD.PENDENTE]]:tabConsumo[[#This Row],[08_23]] ) * 3)</f>
        <v>20.6151302343537</v>
      </c>
      <c r="AD77" s="5"/>
      <c r="AE77">
        <v>0</v>
      </c>
      <c r="AF77" s="223">
        <f>SUM( tabConsumo[[#This Row],[QTD.PENDENTE]]:tabConsumo[[#This Row],[08_23]] )</f>
        <v>71</v>
      </c>
      <c r="AG77" s="223">
        <f>LARGE(tabConsumo[[#This Row],[03_22]:[08_23]],1)</f>
        <v>22</v>
      </c>
      <c r="AH77" s="146" t="s">
        <v>2239</v>
      </c>
      <c r="AI77" s="3" t="s">
        <v>2077</v>
      </c>
    </row>
    <row r="78" spans="1:35" x14ac:dyDescent="0.3">
      <c r="A78" s="4" t="s">
        <v>289</v>
      </c>
      <c r="B78" s="3" t="s">
        <v>264</v>
      </c>
      <c r="C78" s="2">
        <v>12812</v>
      </c>
      <c r="D78" s="2">
        <v>63</v>
      </c>
      <c r="F78" s="2">
        <v>0</v>
      </c>
      <c r="G78" s="2">
        <v>0</v>
      </c>
      <c r="H78" s="2">
        <v>0</v>
      </c>
      <c r="I78" s="2">
        <v>2</v>
      </c>
      <c r="J78" s="2">
        <v>0</v>
      </c>
      <c r="K78" s="2">
        <v>0</v>
      </c>
      <c r="L78" s="2">
        <v>10</v>
      </c>
      <c r="M78" s="2">
        <v>2</v>
      </c>
      <c r="N78" s="2">
        <v>3</v>
      </c>
      <c r="O78" s="2">
        <v>4</v>
      </c>
      <c r="P78" s="2">
        <v>1</v>
      </c>
      <c r="Q78" s="2">
        <v>0</v>
      </c>
      <c r="R78" s="2">
        <v>2</v>
      </c>
      <c r="S78" s="2">
        <v>2</v>
      </c>
      <c r="T78" s="2">
        <v>0</v>
      </c>
      <c r="U78" s="2">
        <v>0</v>
      </c>
      <c r="V78" s="2">
        <v>0</v>
      </c>
      <c r="W78" s="2">
        <v>0</v>
      </c>
      <c r="X78" s="299">
        <v>367</v>
      </c>
      <c r="Y78" s="219">
        <f t="shared" si="1"/>
        <v>18</v>
      </c>
      <c r="Z78" s="220">
        <f>SUM( tabConsumo[[#This Row],[QTD.PENDENTE]]:tabConsumo[[#This Row],[08_23]] ) / tabConsumo[[#This Row],[Div]]</f>
        <v>1.4444444444444444</v>
      </c>
      <c r="AA78" s="221">
        <f xml:space="preserve"> tabConsumo[[#This Row],[Média.A]] + (_xlfn.STDEV.S( tabConsumo[[#This Row],[QTD.PENDENTE]]:tabConsumo[[#This Row],[08_23]] ) * 1)</f>
        <v>3.9231115962970691</v>
      </c>
      <c r="AB78" s="221"/>
      <c r="AC78" s="221">
        <f xml:space="preserve"> tabConsumo[[#This Row],[Média.A]] + (_xlfn.STDEV.S( tabConsumo[[#This Row],[QTD.PENDENTE]]:tabConsumo[[#This Row],[08_23]] ) * 3)</f>
        <v>8.8804459000023179</v>
      </c>
      <c r="AD78" s="5"/>
      <c r="AE78">
        <v>0</v>
      </c>
      <c r="AF78" s="223">
        <f>SUM( tabConsumo[[#This Row],[QTD.PENDENTE]]:tabConsumo[[#This Row],[08_23]] )</f>
        <v>26</v>
      </c>
      <c r="AG78" s="223">
        <f>LARGE(tabConsumo[[#This Row],[03_22]:[08_23]],1)</f>
        <v>10</v>
      </c>
      <c r="AH78" s="146" t="s">
        <v>2239</v>
      </c>
      <c r="AI78" s="3" t="s">
        <v>2077</v>
      </c>
    </row>
    <row r="79" spans="1:35" x14ac:dyDescent="0.3">
      <c r="A79" s="4" t="s">
        <v>1023</v>
      </c>
      <c r="B79" s="3" t="s">
        <v>264</v>
      </c>
      <c r="C79" s="2">
        <v>13178</v>
      </c>
      <c r="D79" s="2">
        <v>0</v>
      </c>
      <c r="E79" s="2">
        <v>647</v>
      </c>
      <c r="F79" s="2">
        <v>1150</v>
      </c>
      <c r="G79" s="2">
        <v>600</v>
      </c>
      <c r="H79" s="2">
        <v>2270</v>
      </c>
      <c r="I79" s="2">
        <v>350</v>
      </c>
      <c r="J79" s="2">
        <v>2050</v>
      </c>
      <c r="K79" s="2">
        <v>1270</v>
      </c>
      <c r="L79" s="2">
        <v>840</v>
      </c>
      <c r="M79" s="2">
        <v>1310</v>
      </c>
      <c r="N79" s="2">
        <v>600</v>
      </c>
      <c r="O79" s="2">
        <v>1450</v>
      </c>
      <c r="P79" s="2">
        <v>1500</v>
      </c>
      <c r="Q79" s="2">
        <v>500</v>
      </c>
      <c r="R79" s="2">
        <v>1000</v>
      </c>
      <c r="S79" s="2">
        <v>2620</v>
      </c>
      <c r="T79" s="2">
        <v>6900</v>
      </c>
      <c r="U79" s="2">
        <v>1353</v>
      </c>
      <c r="V79" s="2">
        <v>0</v>
      </c>
      <c r="W79" s="2">
        <v>0</v>
      </c>
      <c r="X79" s="299">
        <v>367</v>
      </c>
      <c r="Y79" s="219">
        <f t="shared" si="1"/>
        <v>18</v>
      </c>
      <c r="Z79" s="220">
        <f>SUM( tabConsumo[[#This Row],[QTD.PENDENTE]]:tabConsumo[[#This Row],[08_23]] ) / tabConsumo[[#This Row],[Div]]</f>
        <v>1467.2222222222222</v>
      </c>
      <c r="AA79" s="221">
        <f xml:space="preserve"> tabConsumo[[#This Row],[Média.A]] + (_xlfn.STDEV.S( tabConsumo[[#This Row],[QTD.PENDENTE]]:tabConsumo[[#This Row],[08_23]] ) * 1)</f>
        <v>2979.60110626183</v>
      </c>
      <c r="AB79" s="221"/>
      <c r="AC79" s="221">
        <f xml:space="preserve"> tabConsumo[[#This Row],[Média.A]] + (_xlfn.STDEV.S( tabConsumo[[#This Row],[QTD.PENDENTE]]:tabConsumo[[#This Row],[08_23]] ) * 3)</f>
        <v>6004.3588743410455</v>
      </c>
      <c r="AD79" s="5"/>
      <c r="AE79">
        <v>35.944444444444443</v>
      </c>
      <c r="AF79" s="223">
        <f>SUM( tabConsumo[[#This Row],[QTD.PENDENTE]]:tabConsumo[[#This Row],[08_23]] )</f>
        <v>26410</v>
      </c>
      <c r="AG79" s="223">
        <f>LARGE(tabConsumo[[#This Row],[03_22]:[08_23]],1)</f>
        <v>6900</v>
      </c>
      <c r="AH79" s="146" t="s">
        <v>2244</v>
      </c>
      <c r="AI79" s="3" t="s">
        <v>2077</v>
      </c>
    </row>
    <row r="80" spans="1:35" x14ac:dyDescent="0.3">
      <c r="A80" s="4" t="s">
        <v>1244</v>
      </c>
      <c r="B80" s="3" t="s">
        <v>264</v>
      </c>
      <c r="C80" s="2">
        <v>29293</v>
      </c>
      <c r="D80" s="2">
        <v>0</v>
      </c>
      <c r="E80" s="2">
        <v>2055</v>
      </c>
      <c r="F80" s="2">
        <v>0</v>
      </c>
      <c r="G80" s="2">
        <v>50</v>
      </c>
      <c r="H80" s="2">
        <v>400</v>
      </c>
      <c r="I80" s="2">
        <v>856</v>
      </c>
      <c r="J80" s="2">
        <v>450</v>
      </c>
      <c r="K80" s="2">
        <v>920</v>
      </c>
      <c r="L80" s="2">
        <v>650</v>
      </c>
      <c r="M80" s="2">
        <v>170</v>
      </c>
      <c r="N80" s="2">
        <v>500</v>
      </c>
      <c r="O80" s="2">
        <v>250</v>
      </c>
      <c r="P80" s="2">
        <v>750</v>
      </c>
      <c r="Q80" s="2">
        <v>0</v>
      </c>
      <c r="R80" s="2">
        <v>1495</v>
      </c>
      <c r="S80" s="2">
        <v>0</v>
      </c>
      <c r="T80" s="2">
        <v>0</v>
      </c>
      <c r="U80" s="2">
        <v>0</v>
      </c>
      <c r="V80" s="2">
        <v>0</v>
      </c>
      <c r="W80" s="2">
        <v>0</v>
      </c>
      <c r="X80" s="299">
        <v>367</v>
      </c>
      <c r="Y80" s="219">
        <f t="shared" si="1"/>
        <v>18</v>
      </c>
      <c r="Z80" s="220">
        <f>SUM( tabConsumo[[#This Row],[QTD.PENDENTE]]:tabConsumo[[#This Row],[08_23]] ) / tabConsumo[[#This Row],[Div]]</f>
        <v>474.77777777777777</v>
      </c>
      <c r="AA80" s="221">
        <f xml:space="preserve"> tabConsumo[[#This Row],[Média.A]] + (_xlfn.STDEV.S( tabConsumo[[#This Row],[QTD.PENDENTE]]:tabConsumo[[#This Row],[08_23]] ) * 1)</f>
        <v>1046.5530423847511</v>
      </c>
      <c r="AB80" s="221"/>
      <c r="AC80" s="221">
        <f xml:space="preserve"> tabConsumo[[#This Row],[Média.A]] + (_xlfn.STDEV.S( tabConsumo[[#This Row],[QTD.PENDENTE]]:tabConsumo[[#This Row],[08_23]] ) * 3)</f>
        <v>2190.1035715986973</v>
      </c>
      <c r="AD80" s="5"/>
      <c r="AE80">
        <v>114.16666666666667</v>
      </c>
      <c r="AF80" s="223">
        <f>SUM( tabConsumo[[#This Row],[QTD.PENDENTE]]:tabConsumo[[#This Row],[08_23]] )</f>
        <v>8546</v>
      </c>
      <c r="AG80" s="223">
        <f>LARGE(tabConsumo[[#This Row],[03_22]:[08_23]],1)</f>
        <v>1495</v>
      </c>
      <c r="AH80" s="146" t="s">
        <v>2243</v>
      </c>
      <c r="AI80" s="3" t="s">
        <v>2077</v>
      </c>
    </row>
    <row r="81" spans="1:35" x14ac:dyDescent="0.3">
      <c r="A81" s="4" t="s">
        <v>1025</v>
      </c>
      <c r="B81" s="3" t="s">
        <v>264</v>
      </c>
      <c r="C81" s="2">
        <v>13179</v>
      </c>
      <c r="D81" s="2">
        <v>611</v>
      </c>
      <c r="F81" s="2">
        <v>1240</v>
      </c>
      <c r="G81" s="2">
        <v>350</v>
      </c>
      <c r="H81" s="2">
        <v>1360</v>
      </c>
      <c r="I81" s="2">
        <v>850</v>
      </c>
      <c r="J81" s="2">
        <v>1060</v>
      </c>
      <c r="K81" s="2">
        <v>1530</v>
      </c>
      <c r="L81" s="2">
        <v>1250</v>
      </c>
      <c r="M81" s="2">
        <v>2465</v>
      </c>
      <c r="N81" s="2">
        <v>2311</v>
      </c>
      <c r="O81" s="2">
        <v>1450</v>
      </c>
      <c r="P81" s="2">
        <v>3020</v>
      </c>
      <c r="Q81" s="2">
        <v>1090</v>
      </c>
      <c r="R81" s="2">
        <v>3100</v>
      </c>
      <c r="S81" s="2">
        <v>3800</v>
      </c>
      <c r="T81" s="2">
        <v>2000</v>
      </c>
      <c r="U81" s="2">
        <v>1000</v>
      </c>
      <c r="V81" s="2">
        <v>50</v>
      </c>
      <c r="W81" s="2">
        <v>1000</v>
      </c>
      <c r="X81" s="299">
        <v>367</v>
      </c>
      <c r="Y81" s="219">
        <f t="shared" si="1"/>
        <v>18</v>
      </c>
      <c r="Z81" s="220">
        <f>SUM( tabConsumo[[#This Row],[QTD.PENDENTE]]:tabConsumo[[#This Row],[08_23]] ) / tabConsumo[[#This Row],[Div]]</f>
        <v>1607</v>
      </c>
      <c r="AA81" s="221">
        <f xml:space="preserve"> tabConsumo[[#This Row],[Média.A]] + (_xlfn.STDEV.S( tabConsumo[[#This Row],[QTD.PENDENTE]]:tabConsumo[[#This Row],[08_23]] ) * 1)</f>
        <v>2596.8176896901414</v>
      </c>
      <c r="AB81" s="221"/>
      <c r="AC81" s="221">
        <f xml:space="preserve"> tabConsumo[[#This Row],[Média.A]] + (_xlfn.STDEV.S( tabConsumo[[#This Row],[QTD.PENDENTE]]:tabConsumo[[#This Row],[08_23]] ) * 3)</f>
        <v>4576.453069070425</v>
      </c>
      <c r="AD81" s="5"/>
      <c r="AE81">
        <v>0</v>
      </c>
      <c r="AF81" s="223">
        <f>SUM( tabConsumo[[#This Row],[QTD.PENDENTE]]:tabConsumo[[#This Row],[08_23]] )</f>
        <v>28926</v>
      </c>
      <c r="AG81" s="223">
        <f>LARGE(tabConsumo[[#This Row],[03_22]:[08_23]],1)</f>
        <v>3800</v>
      </c>
      <c r="AH81" s="146" t="s">
        <v>2237</v>
      </c>
      <c r="AI81" s="3" t="s">
        <v>2077</v>
      </c>
    </row>
    <row r="82" spans="1:35" x14ac:dyDescent="0.3">
      <c r="A82" s="4" t="s">
        <v>1897</v>
      </c>
      <c r="B82" s="3" t="s">
        <v>264</v>
      </c>
      <c r="C82" s="2">
        <v>134568</v>
      </c>
      <c r="D82" s="2">
        <v>6706</v>
      </c>
      <c r="F82" s="2">
        <v>130</v>
      </c>
      <c r="G82" s="2">
        <v>0</v>
      </c>
      <c r="H82" s="2">
        <v>500</v>
      </c>
      <c r="I82" s="2">
        <v>50</v>
      </c>
      <c r="J82" s="2">
        <v>110</v>
      </c>
      <c r="K82" s="2">
        <v>200</v>
      </c>
      <c r="L82" s="2">
        <v>0</v>
      </c>
      <c r="M82" s="2">
        <v>0</v>
      </c>
      <c r="N82" s="2">
        <v>200</v>
      </c>
      <c r="O82" s="2">
        <v>0</v>
      </c>
      <c r="P82" s="2">
        <v>100</v>
      </c>
      <c r="Q82" s="2">
        <v>200</v>
      </c>
      <c r="R82" s="2">
        <v>2160</v>
      </c>
      <c r="S82" s="2">
        <v>1400</v>
      </c>
      <c r="T82" s="2">
        <v>1000</v>
      </c>
      <c r="U82" s="2">
        <v>1000</v>
      </c>
      <c r="V82" s="2">
        <v>0</v>
      </c>
      <c r="W82" s="2">
        <v>500</v>
      </c>
      <c r="X82" s="299">
        <v>43174</v>
      </c>
      <c r="Y82" s="219">
        <v>18</v>
      </c>
      <c r="Z82" s="220">
        <f>SUM( tabConsumo[[#This Row],[QTD.PENDENTE]]:tabConsumo[[#This Row],[08_23]] ) / tabConsumo[[#This Row],[Div]]</f>
        <v>419.44444444444446</v>
      </c>
      <c r="AA82" s="221">
        <f xml:space="preserve"> tabConsumo[[#This Row],[Média.A]] + (_xlfn.STDEV.S( tabConsumo[[#This Row],[QTD.PENDENTE]]:tabConsumo[[#This Row],[08_23]] ) * 1)</f>
        <v>1019.4588778220407</v>
      </c>
      <c r="AB82" s="221"/>
      <c r="AC82" s="221">
        <f xml:space="preserve"> tabConsumo[[#This Row],[Média.A]] + (_xlfn.STDEV.S( tabConsumo[[#This Row],[QTD.PENDENTE]]:tabConsumo[[#This Row],[08_23]] ) * 3)</f>
        <v>2219.4877445772331</v>
      </c>
      <c r="AD82" s="5"/>
      <c r="AE82">
        <v>0</v>
      </c>
      <c r="AF82" s="223">
        <f>SUM( tabConsumo[[#This Row],[QTD.PENDENTE]]:tabConsumo[[#This Row],[08_23]] )</f>
        <v>7550</v>
      </c>
      <c r="AG82" s="223">
        <f>LARGE(tabConsumo[[#This Row],[03_22]:[08_23]],1)</f>
        <v>2160</v>
      </c>
      <c r="AH82" s="146" t="s">
        <v>2237</v>
      </c>
      <c r="AI82" s="3" t="s">
        <v>2077</v>
      </c>
    </row>
    <row r="83" spans="1:35" x14ac:dyDescent="0.3">
      <c r="A83" s="4" t="s">
        <v>1896</v>
      </c>
      <c r="B83" s="3" t="s">
        <v>264</v>
      </c>
      <c r="C83" s="2">
        <v>134567</v>
      </c>
      <c r="D83" s="2">
        <v>14107</v>
      </c>
      <c r="F83" s="2">
        <v>170</v>
      </c>
      <c r="G83" s="2">
        <v>0</v>
      </c>
      <c r="H83" s="2">
        <v>740</v>
      </c>
      <c r="I83" s="2">
        <v>250</v>
      </c>
      <c r="J83" s="2">
        <v>10</v>
      </c>
      <c r="K83" s="2">
        <v>620</v>
      </c>
      <c r="L83" s="2">
        <v>470</v>
      </c>
      <c r="M83" s="2">
        <v>600</v>
      </c>
      <c r="N83" s="2">
        <v>50</v>
      </c>
      <c r="O83" s="2">
        <v>0</v>
      </c>
      <c r="P83" s="2">
        <v>1000</v>
      </c>
      <c r="Q83" s="2">
        <v>300</v>
      </c>
      <c r="R83" s="2">
        <v>2200</v>
      </c>
      <c r="S83" s="2">
        <v>700</v>
      </c>
      <c r="T83" s="2">
        <v>1000</v>
      </c>
      <c r="U83" s="2">
        <v>0</v>
      </c>
      <c r="V83" s="2">
        <v>0</v>
      </c>
      <c r="W83" s="2">
        <v>0</v>
      </c>
      <c r="X83" s="299">
        <v>43174</v>
      </c>
      <c r="Y83" s="219">
        <v>18</v>
      </c>
      <c r="Z83" s="220">
        <f>SUM( tabConsumo[[#This Row],[QTD.PENDENTE]]:tabConsumo[[#This Row],[08_23]] ) / tabConsumo[[#This Row],[Div]]</f>
        <v>450.55555555555554</v>
      </c>
      <c r="AA83" s="221">
        <f xml:space="preserve"> tabConsumo[[#This Row],[Média.A]] + (_xlfn.STDEV.S( tabConsumo[[#This Row],[QTD.PENDENTE]]:tabConsumo[[#This Row],[08_23]] ) * 1)</f>
        <v>1012.7411248999535</v>
      </c>
      <c r="AB83" s="221"/>
      <c r="AC83" s="221">
        <f xml:space="preserve"> tabConsumo[[#This Row],[Média.A]] + (_xlfn.STDEV.S( tabConsumo[[#This Row],[QTD.PENDENTE]]:tabConsumo[[#This Row],[08_23]] ) * 3)</f>
        <v>2137.1122635887496</v>
      </c>
      <c r="AD83" s="5"/>
      <c r="AE83">
        <v>0</v>
      </c>
      <c r="AF83" s="223">
        <f>SUM( tabConsumo[[#This Row],[QTD.PENDENTE]]:tabConsumo[[#This Row],[08_23]] )</f>
        <v>8110</v>
      </c>
      <c r="AG83" s="223">
        <f>LARGE(tabConsumo[[#This Row],[03_22]:[08_23]],1)</f>
        <v>2200</v>
      </c>
      <c r="AH83" s="146" t="s">
        <v>2240</v>
      </c>
      <c r="AI83" s="3" t="s">
        <v>2077</v>
      </c>
    </row>
    <row r="84" spans="1:35" x14ac:dyDescent="0.3">
      <c r="A84" s="4" t="s">
        <v>1488</v>
      </c>
      <c r="B84" s="3" t="s">
        <v>264</v>
      </c>
      <c r="C84" s="2">
        <v>82452</v>
      </c>
      <c r="D84" s="2">
        <v>50</v>
      </c>
      <c r="E84" s="2">
        <v>48</v>
      </c>
      <c r="F84" s="2">
        <v>0</v>
      </c>
      <c r="G84" s="2">
        <v>0</v>
      </c>
      <c r="H84" s="2">
        <v>0</v>
      </c>
      <c r="I84" s="2">
        <v>0</v>
      </c>
      <c r="J84" s="2">
        <v>10</v>
      </c>
      <c r="K84" s="2">
        <v>20</v>
      </c>
      <c r="L84" s="2">
        <v>23</v>
      </c>
      <c r="M84" s="2">
        <v>10</v>
      </c>
      <c r="N84" s="2">
        <v>0</v>
      </c>
      <c r="O84" s="2">
        <v>0</v>
      </c>
      <c r="P84" s="2">
        <v>10</v>
      </c>
      <c r="Q84" s="2">
        <v>24</v>
      </c>
      <c r="R84" s="2">
        <v>50</v>
      </c>
      <c r="S84" s="2">
        <v>20</v>
      </c>
      <c r="T84" s="2">
        <v>0</v>
      </c>
      <c r="U84" s="2">
        <v>0</v>
      </c>
      <c r="V84" s="2">
        <v>0</v>
      </c>
      <c r="W84" s="2">
        <v>2</v>
      </c>
      <c r="X84" s="299">
        <v>38296</v>
      </c>
      <c r="Y84" s="219">
        <v>18</v>
      </c>
      <c r="Z84" s="220">
        <f>SUM( tabConsumo[[#This Row],[QTD.PENDENTE]]:tabConsumo[[#This Row],[08_23]] ) / tabConsumo[[#This Row],[Div]]</f>
        <v>12.055555555555555</v>
      </c>
      <c r="AA84" s="221">
        <f xml:space="preserve"> tabConsumo[[#This Row],[Média.A]] + (_xlfn.STDEV.S( tabConsumo[[#This Row],[QTD.PENDENTE]]:tabConsumo[[#This Row],[08_23]] ) * 1)</f>
        <v>27.927668729553123</v>
      </c>
      <c r="AB84" s="221"/>
      <c r="AC84" s="221">
        <f xml:space="preserve"> tabConsumo[[#This Row],[Média.A]] + (_xlfn.STDEV.S( tabConsumo[[#This Row],[QTD.PENDENTE]]:tabConsumo[[#This Row],[08_23]] ) * 3)</f>
        <v>59.671895077548257</v>
      </c>
      <c r="AD84" s="5"/>
      <c r="AE84">
        <v>2.6666666666666665</v>
      </c>
      <c r="AF84" s="223">
        <f>SUM( tabConsumo[[#This Row],[QTD.PENDENTE]]:tabConsumo[[#This Row],[08_23]] )</f>
        <v>217</v>
      </c>
      <c r="AG84" s="223">
        <f>LARGE(tabConsumo[[#This Row],[03_22]:[08_23]],1)</f>
        <v>50</v>
      </c>
      <c r="AH84" s="146" t="s">
        <v>2237</v>
      </c>
      <c r="AI84" s="3" t="s">
        <v>2077</v>
      </c>
    </row>
    <row r="85" spans="1:35" x14ac:dyDescent="0.3">
      <c r="A85" s="4" t="s">
        <v>1652</v>
      </c>
      <c r="B85" s="3" t="s">
        <v>264</v>
      </c>
      <c r="C85" s="2">
        <v>107401</v>
      </c>
      <c r="D85" s="2">
        <v>201</v>
      </c>
      <c r="F85" s="2">
        <v>0</v>
      </c>
      <c r="G85" s="2">
        <v>6</v>
      </c>
      <c r="H85" s="2">
        <v>0</v>
      </c>
      <c r="I85" s="2">
        <v>4</v>
      </c>
      <c r="J85" s="2">
        <v>7</v>
      </c>
      <c r="K85" s="2">
        <v>2</v>
      </c>
      <c r="L85" s="2">
        <v>1</v>
      </c>
      <c r="M85" s="2">
        <v>1</v>
      </c>
      <c r="N85" s="2">
        <v>2</v>
      </c>
      <c r="O85" s="2">
        <v>2</v>
      </c>
      <c r="P85" s="2">
        <v>7</v>
      </c>
      <c r="Q85" s="2">
        <v>0</v>
      </c>
      <c r="R85" s="2">
        <v>4</v>
      </c>
      <c r="S85" s="2">
        <v>20</v>
      </c>
      <c r="T85" s="2">
        <v>20</v>
      </c>
      <c r="U85" s="2">
        <v>0</v>
      </c>
      <c r="V85" s="2">
        <v>0</v>
      </c>
      <c r="W85" s="2">
        <v>0</v>
      </c>
      <c r="X85" s="299">
        <v>39671</v>
      </c>
      <c r="Y85" s="219">
        <v>18</v>
      </c>
      <c r="Z85" s="220">
        <f>SUM( tabConsumo[[#This Row],[QTD.PENDENTE]]:tabConsumo[[#This Row],[08_23]] ) / tabConsumo[[#This Row],[Div]]</f>
        <v>4.2222222222222223</v>
      </c>
      <c r="AA85" s="221">
        <f xml:space="preserve"> tabConsumo[[#This Row],[Média.A]] + (_xlfn.STDEV.S( tabConsumo[[#This Row],[QTD.PENDENTE]]:tabConsumo[[#This Row],[08_23]] ) * 1)</f>
        <v>10.448877972307123</v>
      </c>
      <c r="AB85" s="221"/>
      <c r="AC85" s="221">
        <f xml:space="preserve"> tabConsumo[[#This Row],[Média.A]] + (_xlfn.STDEV.S( tabConsumo[[#This Row],[QTD.PENDENTE]]:tabConsumo[[#This Row],[08_23]] ) * 3)</f>
        <v>22.902189472476923</v>
      </c>
      <c r="AD85" s="5"/>
      <c r="AE85">
        <v>0</v>
      </c>
      <c r="AF85" s="223">
        <f>SUM( tabConsumo[[#This Row],[QTD.PENDENTE]]:tabConsumo[[#This Row],[08_23]] )</f>
        <v>76</v>
      </c>
      <c r="AG85" s="223">
        <f>LARGE(tabConsumo[[#This Row],[03_22]:[08_23]],1)</f>
        <v>20</v>
      </c>
      <c r="AH85" s="146" t="s">
        <v>2240</v>
      </c>
      <c r="AI85" s="3" t="s">
        <v>2077</v>
      </c>
    </row>
    <row r="86" spans="1:35" x14ac:dyDescent="0.3">
      <c r="A86" s="4" t="s">
        <v>1855</v>
      </c>
      <c r="B86" s="3" t="s">
        <v>264</v>
      </c>
      <c r="C86" s="2">
        <v>133366</v>
      </c>
      <c r="D86" s="2">
        <v>28282</v>
      </c>
      <c r="F86" s="2">
        <v>500</v>
      </c>
      <c r="G86" s="2">
        <v>200</v>
      </c>
      <c r="H86" s="2">
        <v>70</v>
      </c>
      <c r="I86" s="2">
        <v>150</v>
      </c>
      <c r="J86" s="2">
        <v>210</v>
      </c>
      <c r="K86" s="2">
        <v>70</v>
      </c>
      <c r="L86" s="2">
        <v>150</v>
      </c>
      <c r="M86" s="2">
        <v>190</v>
      </c>
      <c r="N86" s="2">
        <v>0</v>
      </c>
      <c r="O86" s="2">
        <v>600</v>
      </c>
      <c r="P86" s="2">
        <v>420</v>
      </c>
      <c r="Q86" s="2">
        <v>50</v>
      </c>
      <c r="R86" s="2">
        <v>200</v>
      </c>
      <c r="S86" s="2">
        <v>500</v>
      </c>
      <c r="T86" s="2">
        <v>0</v>
      </c>
      <c r="U86" s="2">
        <v>0</v>
      </c>
      <c r="V86" s="2">
        <v>1100</v>
      </c>
      <c r="W86" s="2">
        <v>0</v>
      </c>
      <c r="X86" s="299">
        <v>42982</v>
      </c>
      <c r="Y86" s="219">
        <v>18</v>
      </c>
      <c r="Z86" s="220">
        <f>SUM( tabConsumo[[#This Row],[QTD.PENDENTE]]:tabConsumo[[#This Row],[08_23]] ) / tabConsumo[[#This Row],[Div]]</f>
        <v>245</v>
      </c>
      <c r="AA86" s="221">
        <f xml:space="preserve"> tabConsumo[[#This Row],[Média.A]] + (_xlfn.STDEV.S( tabConsumo[[#This Row],[QTD.PENDENTE]]:tabConsumo[[#This Row],[08_23]] ) * 1)</f>
        <v>530.27076920831882</v>
      </c>
      <c r="AB86" s="221"/>
      <c r="AC86" s="221">
        <f xml:space="preserve"> tabConsumo[[#This Row],[Média.A]] + (_xlfn.STDEV.S( tabConsumo[[#This Row],[QTD.PENDENTE]]:tabConsumo[[#This Row],[08_23]] ) * 3)</f>
        <v>1100.8123076249565</v>
      </c>
      <c r="AD86" s="5"/>
      <c r="AE86">
        <v>0</v>
      </c>
      <c r="AF86" s="223">
        <f>SUM( tabConsumo[[#This Row],[QTD.PENDENTE]]:tabConsumo[[#This Row],[08_23]] )</f>
        <v>4410</v>
      </c>
      <c r="AG86" s="223">
        <f>LARGE(tabConsumo[[#This Row],[03_22]:[08_23]],1)</f>
        <v>1100</v>
      </c>
      <c r="AH86" s="146" t="s">
        <v>2238</v>
      </c>
      <c r="AI86" s="3" t="s">
        <v>2077</v>
      </c>
    </row>
    <row r="87" spans="1:35" x14ac:dyDescent="0.3">
      <c r="A87" s="4" t="s">
        <v>368</v>
      </c>
      <c r="B87" s="3" t="s">
        <v>264</v>
      </c>
      <c r="C87" s="2">
        <v>16763</v>
      </c>
      <c r="D87" s="2">
        <v>0</v>
      </c>
      <c r="F87" s="2">
        <v>0</v>
      </c>
      <c r="G87" s="2">
        <v>0</v>
      </c>
      <c r="H87" s="2">
        <v>0</v>
      </c>
      <c r="I87" s="2">
        <v>0</v>
      </c>
      <c r="J87" s="2">
        <v>0</v>
      </c>
      <c r="K87" s="2">
        <v>0</v>
      </c>
      <c r="L87" s="2">
        <v>0</v>
      </c>
      <c r="M87" s="2">
        <v>0</v>
      </c>
      <c r="N87" s="2">
        <v>4</v>
      </c>
      <c r="O87" s="2">
        <v>0</v>
      </c>
      <c r="P87" s="2">
        <v>0</v>
      </c>
      <c r="Q87" s="2">
        <v>0</v>
      </c>
      <c r="R87" s="2">
        <v>0</v>
      </c>
      <c r="S87" s="2">
        <v>0</v>
      </c>
      <c r="T87" s="2">
        <v>0</v>
      </c>
      <c r="U87" s="2">
        <v>0</v>
      </c>
      <c r="V87" s="2">
        <v>0</v>
      </c>
      <c r="W87" s="2">
        <v>0</v>
      </c>
      <c r="X87" s="299">
        <v>367</v>
      </c>
      <c r="Y87" s="219">
        <f xml:space="preserve"> 18</f>
        <v>18</v>
      </c>
      <c r="Z87" s="220">
        <f>SUM( tabConsumo[[#This Row],[QTD.PENDENTE]]:tabConsumo[[#This Row],[08_23]] ) / tabConsumo[[#This Row],[Div]]</f>
        <v>0.22222222222222221</v>
      </c>
      <c r="AA87" s="221">
        <f xml:space="preserve"> tabConsumo[[#This Row],[Média.A]] + (_xlfn.STDEV.S( tabConsumo[[#This Row],[QTD.PENDENTE]]:tabConsumo[[#This Row],[08_23]] ) * 1)</f>
        <v>1.1650312638042855</v>
      </c>
      <c r="AB87" s="221"/>
      <c r="AC87" s="221">
        <f xml:space="preserve"> tabConsumo[[#This Row],[Média.A]] + (_xlfn.STDEV.S( tabConsumo[[#This Row],[QTD.PENDENTE]]:tabConsumo[[#This Row],[08_23]] ) * 3)</f>
        <v>3.0506493469684122</v>
      </c>
      <c r="AD87" s="5"/>
      <c r="AE87">
        <v>0</v>
      </c>
      <c r="AF87" s="223">
        <f>SUM( tabConsumo[[#This Row],[QTD.PENDENTE]]:tabConsumo[[#This Row],[08_23]] )</f>
        <v>4</v>
      </c>
      <c r="AG87" s="223">
        <f>LARGE(tabConsumo[[#This Row],[03_22]:[08_23]],1)</f>
        <v>4</v>
      </c>
      <c r="AH87" s="146" t="s">
        <v>2242</v>
      </c>
      <c r="AI87" s="3" t="s">
        <v>2077</v>
      </c>
    </row>
    <row r="88" spans="1:35" x14ac:dyDescent="0.3">
      <c r="A88" s="4" t="s">
        <v>1678</v>
      </c>
      <c r="B88" s="3" t="s">
        <v>273</v>
      </c>
      <c r="C88" s="2">
        <v>110889</v>
      </c>
      <c r="D88" s="2">
        <v>80</v>
      </c>
      <c r="F88" s="2">
        <v>0</v>
      </c>
      <c r="G88" s="2">
        <v>0</v>
      </c>
      <c r="H88" s="2">
        <v>0</v>
      </c>
      <c r="I88" s="2">
        <v>0</v>
      </c>
      <c r="J88" s="2">
        <v>0</v>
      </c>
      <c r="K88" s="2">
        <v>0</v>
      </c>
      <c r="L88" s="2">
        <v>0</v>
      </c>
      <c r="M88" s="2">
        <v>0</v>
      </c>
      <c r="N88" s="2">
        <v>220</v>
      </c>
      <c r="O88" s="2">
        <v>0</v>
      </c>
      <c r="P88" s="2">
        <v>0</v>
      </c>
      <c r="Q88" s="2">
        <v>0</v>
      </c>
      <c r="R88" s="2">
        <v>0</v>
      </c>
      <c r="S88" s="2">
        <v>0</v>
      </c>
      <c r="T88" s="2">
        <v>0</v>
      </c>
      <c r="U88" s="2">
        <v>0</v>
      </c>
      <c r="V88" s="2">
        <v>0</v>
      </c>
      <c r="W88" s="2">
        <v>0</v>
      </c>
      <c r="X88" s="299">
        <v>39944</v>
      </c>
      <c r="Y88" s="219">
        <v>18</v>
      </c>
      <c r="Z88" s="220">
        <f>SUM( tabConsumo[[#This Row],[QTD.PENDENTE]]:tabConsumo[[#This Row],[08_23]] ) / tabConsumo[[#This Row],[Div]]</f>
        <v>12.222222222222221</v>
      </c>
      <c r="AA88" s="221">
        <f xml:space="preserve"> tabConsumo[[#This Row],[Média.A]] + (_xlfn.STDEV.S( tabConsumo[[#This Row],[QTD.PENDENTE]]:tabConsumo[[#This Row],[08_23]] ) * 1)</f>
        <v>64.076719509235701</v>
      </c>
      <c r="AB88" s="221"/>
      <c r="AC88" s="221">
        <f xml:space="preserve"> tabConsumo[[#This Row],[Média.A]] + (_xlfn.STDEV.S( tabConsumo[[#This Row],[QTD.PENDENTE]]:tabConsumo[[#This Row],[08_23]] ) * 3)</f>
        <v>167.78571408326266</v>
      </c>
      <c r="AD88" s="5"/>
      <c r="AE88">
        <v>0</v>
      </c>
      <c r="AF88" s="223">
        <f>SUM( tabConsumo[[#This Row],[QTD.PENDENTE]]:tabConsumo[[#This Row],[08_23]] )</f>
        <v>220</v>
      </c>
      <c r="AG88" s="223">
        <f>LARGE(tabConsumo[[#This Row],[03_22]:[08_23]],1)</f>
        <v>220</v>
      </c>
      <c r="AH88" s="146" t="s">
        <v>2242</v>
      </c>
      <c r="AI88" s="3" t="s">
        <v>2077</v>
      </c>
    </row>
    <row r="89" spans="1:35" x14ac:dyDescent="0.3">
      <c r="A89" s="4" t="s">
        <v>1763</v>
      </c>
      <c r="B89" s="3" t="s">
        <v>273</v>
      </c>
      <c r="C89" s="2">
        <v>123370</v>
      </c>
      <c r="D89" s="2">
        <v>49</v>
      </c>
      <c r="F89" s="2">
        <v>0</v>
      </c>
      <c r="G89" s="2">
        <v>0</v>
      </c>
      <c r="H89" s="2">
        <v>21</v>
      </c>
      <c r="I89" s="2">
        <v>0</v>
      </c>
      <c r="J89" s="2">
        <v>0</v>
      </c>
      <c r="K89" s="2">
        <v>0</v>
      </c>
      <c r="L89" s="2">
        <v>0</v>
      </c>
      <c r="M89" s="2">
        <v>0</v>
      </c>
      <c r="N89" s="2">
        <v>0</v>
      </c>
      <c r="O89" s="2">
        <v>0</v>
      </c>
      <c r="P89" s="2">
        <v>0</v>
      </c>
      <c r="Q89" s="2">
        <v>0</v>
      </c>
      <c r="R89" s="2">
        <v>0</v>
      </c>
      <c r="S89" s="2">
        <v>0</v>
      </c>
      <c r="T89" s="2">
        <v>0</v>
      </c>
      <c r="U89" s="2">
        <v>20</v>
      </c>
      <c r="V89" s="2">
        <v>100</v>
      </c>
      <c r="W89" s="2">
        <v>0</v>
      </c>
      <c r="X89" s="299">
        <v>41101</v>
      </c>
      <c r="Y89" s="219">
        <v>18</v>
      </c>
      <c r="Z89" s="220">
        <f>SUM( tabConsumo[[#This Row],[QTD.PENDENTE]]:tabConsumo[[#This Row],[08_23]] ) / tabConsumo[[#This Row],[Div]]</f>
        <v>7.833333333333333</v>
      </c>
      <c r="AA89" s="221">
        <f xml:space="preserve"> tabConsumo[[#This Row],[Média.A]] + (_xlfn.STDEV.S( tabConsumo[[#This Row],[QTD.PENDENTE]]:tabConsumo[[#This Row],[08_23]] ) * 1)</f>
        <v>31.765221978353537</v>
      </c>
      <c r="AB89" s="221"/>
      <c r="AC89" s="221">
        <f xml:space="preserve"> tabConsumo[[#This Row],[Média.A]] + (_xlfn.STDEV.S( tabConsumo[[#This Row],[QTD.PENDENTE]]:tabConsumo[[#This Row],[08_23]] ) * 3)</f>
        <v>79.62899926839394</v>
      </c>
      <c r="AD89" s="5"/>
      <c r="AE89">
        <v>0</v>
      </c>
      <c r="AF89" s="223">
        <f>SUM( tabConsumo[[#This Row],[QTD.PENDENTE]]:tabConsumo[[#This Row],[08_23]] )</f>
        <v>141</v>
      </c>
      <c r="AG89" s="223">
        <f>LARGE(tabConsumo[[#This Row],[03_22]:[08_23]],1)</f>
        <v>100</v>
      </c>
      <c r="AH89" s="146" t="s">
        <v>2238</v>
      </c>
      <c r="AI89" s="3" t="s">
        <v>2077</v>
      </c>
    </row>
    <row r="90" spans="1:35" x14ac:dyDescent="0.3">
      <c r="A90" s="4" t="s">
        <v>1715</v>
      </c>
      <c r="B90" s="3" t="s">
        <v>273</v>
      </c>
      <c r="C90" s="2">
        <v>114976</v>
      </c>
      <c r="D90" s="2">
        <v>634</v>
      </c>
      <c r="F90" s="2">
        <v>20</v>
      </c>
      <c r="G90" s="2">
        <v>0</v>
      </c>
      <c r="H90" s="2">
        <v>190</v>
      </c>
      <c r="I90" s="2">
        <v>0</v>
      </c>
      <c r="J90" s="2">
        <v>12</v>
      </c>
      <c r="K90" s="2">
        <v>18</v>
      </c>
      <c r="L90" s="2">
        <v>0</v>
      </c>
      <c r="M90" s="2">
        <v>0</v>
      </c>
      <c r="N90" s="2">
        <v>0</v>
      </c>
      <c r="O90" s="2">
        <v>50</v>
      </c>
      <c r="P90" s="2">
        <v>3</v>
      </c>
      <c r="Q90" s="2">
        <v>0</v>
      </c>
      <c r="R90" s="2">
        <v>0</v>
      </c>
      <c r="S90" s="2">
        <v>0</v>
      </c>
      <c r="T90" s="2">
        <v>0</v>
      </c>
      <c r="U90" s="2">
        <v>0</v>
      </c>
      <c r="V90" s="2">
        <v>0</v>
      </c>
      <c r="W90" s="2">
        <v>0</v>
      </c>
      <c r="X90" s="299">
        <v>40291</v>
      </c>
      <c r="Y90" s="219">
        <v>18</v>
      </c>
      <c r="Z90" s="220">
        <f>SUM( tabConsumo[[#This Row],[QTD.PENDENTE]]:tabConsumo[[#This Row],[08_23]] ) / tabConsumo[[#This Row],[Div]]</f>
        <v>16.277777777777779</v>
      </c>
      <c r="AA90" s="221">
        <f xml:space="preserve"> tabConsumo[[#This Row],[Média.A]] + (_xlfn.STDEV.S( tabConsumo[[#This Row],[QTD.PENDENTE]]:tabConsumo[[#This Row],[08_23]] ) * 1)</f>
        <v>61.462113371062046</v>
      </c>
      <c r="AB90" s="221"/>
      <c r="AC90" s="221">
        <f xml:space="preserve"> tabConsumo[[#This Row],[Média.A]] + (_xlfn.STDEV.S( tabConsumo[[#This Row],[QTD.PENDENTE]]:tabConsumo[[#This Row],[08_23]] ) * 3)</f>
        <v>151.83078455763058</v>
      </c>
      <c r="AD90" s="5"/>
      <c r="AE90">
        <v>0</v>
      </c>
      <c r="AF90" s="223">
        <f>SUM( tabConsumo[[#This Row],[QTD.PENDENTE]]:tabConsumo[[#This Row],[08_23]] )</f>
        <v>293</v>
      </c>
      <c r="AG90" s="223">
        <f>LARGE(tabConsumo[[#This Row],[03_22]:[08_23]],1)</f>
        <v>190</v>
      </c>
      <c r="AH90" s="146" t="s">
        <v>2248</v>
      </c>
      <c r="AI90" s="3" t="s">
        <v>2077</v>
      </c>
    </row>
    <row r="91" spans="1:35" x14ac:dyDescent="0.3">
      <c r="A91" s="4" t="s">
        <v>1800</v>
      </c>
      <c r="B91" s="3" t="s">
        <v>273</v>
      </c>
      <c r="C91" s="2">
        <v>129960</v>
      </c>
      <c r="D91" s="2">
        <v>240</v>
      </c>
      <c r="F91" s="2">
        <v>7</v>
      </c>
      <c r="G91" s="2">
        <v>0</v>
      </c>
      <c r="H91" s="2">
        <v>63</v>
      </c>
      <c r="I91" s="2">
        <v>0</v>
      </c>
      <c r="J91" s="2">
        <v>6</v>
      </c>
      <c r="K91" s="2">
        <v>0</v>
      </c>
      <c r="L91" s="2">
        <v>25</v>
      </c>
      <c r="M91" s="2">
        <v>0</v>
      </c>
      <c r="N91" s="2">
        <v>0</v>
      </c>
      <c r="O91" s="2">
        <v>0</v>
      </c>
      <c r="P91" s="2">
        <v>0</v>
      </c>
      <c r="Q91" s="2">
        <v>0</v>
      </c>
      <c r="R91" s="2">
        <v>0</v>
      </c>
      <c r="S91" s="2">
        <v>0</v>
      </c>
      <c r="T91" s="2">
        <v>0</v>
      </c>
      <c r="U91" s="2">
        <v>0</v>
      </c>
      <c r="V91" s="2">
        <v>0</v>
      </c>
      <c r="W91" s="2">
        <v>10</v>
      </c>
      <c r="X91" s="299">
        <v>42046</v>
      </c>
      <c r="Y91" s="219">
        <v>18</v>
      </c>
      <c r="Z91" s="220">
        <f>SUM( tabConsumo[[#This Row],[QTD.PENDENTE]]:tabConsumo[[#This Row],[08_23]] ) / tabConsumo[[#This Row],[Div]]</f>
        <v>6.166666666666667</v>
      </c>
      <c r="AA91" s="221">
        <f xml:space="preserve"> tabConsumo[[#This Row],[Média.A]] + (_xlfn.STDEV.S( tabConsumo[[#This Row],[QTD.PENDENTE]]:tabConsumo[[#This Row],[08_23]] ) * 1)</f>
        <v>21.686104194375929</v>
      </c>
      <c r="AB91" s="221"/>
      <c r="AC91" s="221">
        <f xml:space="preserve"> tabConsumo[[#This Row],[Média.A]] + (_xlfn.STDEV.S( tabConsumo[[#This Row],[QTD.PENDENTE]]:tabConsumo[[#This Row],[08_23]] ) * 3)</f>
        <v>52.724979249794451</v>
      </c>
      <c r="AD91" s="5"/>
      <c r="AE91">
        <v>0</v>
      </c>
      <c r="AF91" s="223">
        <f>SUM( tabConsumo[[#This Row],[QTD.PENDENTE]]:tabConsumo[[#This Row],[08_23]] )</f>
        <v>111</v>
      </c>
      <c r="AG91" s="223">
        <f>LARGE(tabConsumo[[#This Row],[03_22]:[08_23]],1)</f>
        <v>63</v>
      </c>
      <c r="AH91" s="146" t="s">
        <v>2237</v>
      </c>
      <c r="AI91" s="3" t="s">
        <v>2077</v>
      </c>
    </row>
    <row r="92" spans="1:35" x14ac:dyDescent="0.3">
      <c r="A92" s="4" t="s">
        <v>1825</v>
      </c>
      <c r="B92" s="3" t="s">
        <v>273</v>
      </c>
      <c r="C92" s="2">
        <v>132229</v>
      </c>
      <c r="D92" s="2">
        <v>960.5</v>
      </c>
      <c r="F92" s="2">
        <v>0</v>
      </c>
      <c r="G92" s="2">
        <v>0</v>
      </c>
      <c r="H92" s="2">
        <v>0</v>
      </c>
      <c r="I92" s="2">
        <v>0</v>
      </c>
      <c r="J92" s="2">
        <v>0</v>
      </c>
      <c r="K92" s="2">
        <v>100</v>
      </c>
      <c r="L92" s="2">
        <v>0</v>
      </c>
      <c r="M92" s="2">
        <v>0</v>
      </c>
      <c r="N92" s="2">
        <v>0</v>
      </c>
      <c r="O92" s="2">
        <v>100</v>
      </c>
      <c r="P92" s="2">
        <v>0</v>
      </c>
      <c r="Q92" s="2">
        <v>0</v>
      </c>
      <c r="R92" s="2">
        <v>0</v>
      </c>
      <c r="S92" s="2">
        <v>110</v>
      </c>
      <c r="T92" s="2">
        <v>0</v>
      </c>
      <c r="U92" s="2">
        <v>0</v>
      </c>
      <c r="V92" s="2">
        <v>6</v>
      </c>
      <c r="W92" s="2">
        <v>10</v>
      </c>
      <c r="X92" s="299">
        <v>42656</v>
      </c>
      <c r="Y92" s="219">
        <v>18</v>
      </c>
      <c r="Z92" s="220">
        <f>SUM( tabConsumo[[#This Row],[QTD.PENDENTE]]:tabConsumo[[#This Row],[08_23]] ) / tabConsumo[[#This Row],[Div]]</f>
        <v>18.111111111111111</v>
      </c>
      <c r="AA92" s="221">
        <f xml:space="preserve"> tabConsumo[[#This Row],[Média.A]] + (_xlfn.STDEV.S( tabConsumo[[#This Row],[QTD.PENDENTE]]:tabConsumo[[#This Row],[08_23]] ) * 1)</f>
        <v>57.467535041330734</v>
      </c>
      <c r="AB92" s="221"/>
      <c r="AC92" s="221">
        <f xml:space="preserve"> tabConsumo[[#This Row],[Média.A]] + (_xlfn.STDEV.S( tabConsumo[[#This Row],[QTD.PENDENTE]]:tabConsumo[[#This Row],[08_23]] ) * 3)</f>
        <v>136.18038290176997</v>
      </c>
      <c r="AD92" s="5"/>
      <c r="AE92">
        <v>0</v>
      </c>
      <c r="AF92" s="223">
        <f>SUM( tabConsumo[[#This Row],[QTD.PENDENTE]]:tabConsumo[[#This Row],[08_23]] )</f>
        <v>326</v>
      </c>
      <c r="AG92" s="223">
        <f>LARGE(tabConsumo[[#This Row],[03_22]:[08_23]],1)</f>
        <v>110</v>
      </c>
      <c r="AH92" s="146" t="s">
        <v>2237</v>
      </c>
      <c r="AI92" s="3" t="s">
        <v>2077</v>
      </c>
    </row>
    <row r="93" spans="1:35" x14ac:dyDescent="0.3">
      <c r="A93" s="4" t="s">
        <v>1764</v>
      </c>
      <c r="B93" s="3" t="s">
        <v>273</v>
      </c>
      <c r="C93" s="2">
        <v>123372</v>
      </c>
      <c r="D93" s="2">
        <v>651</v>
      </c>
      <c r="F93" s="2">
        <v>0</v>
      </c>
      <c r="G93" s="2">
        <v>6</v>
      </c>
      <c r="H93" s="2">
        <v>0</v>
      </c>
      <c r="I93" s="2">
        <v>7</v>
      </c>
      <c r="J93" s="2">
        <v>10</v>
      </c>
      <c r="K93" s="2">
        <v>0</v>
      </c>
      <c r="L93" s="2">
        <v>0</v>
      </c>
      <c r="M93" s="2">
        <v>0</v>
      </c>
      <c r="N93" s="2">
        <v>0</v>
      </c>
      <c r="O93" s="2">
        <v>20</v>
      </c>
      <c r="P93" s="2">
        <v>0</v>
      </c>
      <c r="Q93" s="2">
        <v>0</v>
      </c>
      <c r="R93" s="2">
        <v>0</v>
      </c>
      <c r="S93" s="2">
        <v>0</v>
      </c>
      <c r="T93" s="2">
        <v>0</v>
      </c>
      <c r="U93" s="2">
        <v>7</v>
      </c>
      <c r="V93" s="2">
        <v>0</v>
      </c>
      <c r="W93" s="2">
        <v>0</v>
      </c>
      <c r="X93" s="299">
        <v>41101</v>
      </c>
      <c r="Y93" s="219">
        <v>18</v>
      </c>
      <c r="Z93" s="220">
        <f>SUM( tabConsumo[[#This Row],[QTD.PENDENTE]]:tabConsumo[[#This Row],[08_23]] ) / tabConsumo[[#This Row],[Div]]</f>
        <v>2.7777777777777777</v>
      </c>
      <c r="AA93" s="221">
        <f xml:space="preserve"> tabConsumo[[#This Row],[Média.A]] + (_xlfn.STDEV.S( tabConsumo[[#This Row],[QTD.PENDENTE]]:tabConsumo[[#This Row],[08_23]] ) * 1)</f>
        <v>8.174460370494895</v>
      </c>
      <c r="AB93" s="221"/>
      <c r="AC93" s="221">
        <f xml:space="preserve"> tabConsumo[[#This Row],[Média.A]] + (_xlfn.STDEV.S( tabConsumo[[#This Row],[QTD.PENDENTE]]:tabConsumo[[#This Row],[08_23]] ) * 3)</f>
        <v>18.967825555929132</v>
      </c>
      <c r="AD93" s="5"/>
      <c r="AE93">
        <v>0</v>
      </c>
      <c r="AF93" s="223">
        <f>SUM( tabConsumo[[#This Row],[QTD.PENDENTE]]:tabConsumo[[#This Row],[08_23]] )</f>
        <v>50</v>
      </c>
      <c r="AG93" s="223">
        <f>LARGE(tabConsumo[[#This Row],[03_22]:[08_23]],1)</f>
        <v>20</v>
      </c>
      <c r="AH93" s="146" t="s">
        <v>2244</v>
      </c>
      <c r="AI93" s="3" t="s">
        <v>2077</v>
      </c>
    </row>
    <row r="94" spans="1:35" x14ac:dyDescent="0.3">
      <c r="A94" s="4" t="s">
        <v>2001</v>
      </c>
      <c r="B94" s="3" t="s">
        <v>273</v>
      </c>
      <c r="C94" s="2">
        <v>140049</v>
      </c>
      <c r="D94" s="2">
        <v>496</v>
      </c>
      <c r="F94" s="2">
        <v>0</v>
      </c>
      <c r="G94" s="2">
        <v>0</v>
      </c>
      <c r="H94" s="2">
        <v>0</v>
      </c>
      <c r="I94" s="2">
        <v>0</v>
      </c>
      <c r="J94" s="2">
        <v>100</v>
      </c>
      <c r="K94" s="2">
        <v>0</v>
      </c>
      <c r="L94" s="2">
        <v>0</v>
      </c>
      <c r="M94" s="2">
        <v>0</v>
      </c>
      <c r="N94" s="2">
        <v>0</v>
      </c>
      <c r="O94" s="2">
        <v>0</v>
      </c>
      <c r="P94" s="2">
        <v>0</v>
      </c>
      <c r="Q94" s="2">
        <v>100</v>
      </c>
      <c r="R94" s="2">
        <v>200</v>
      </c>
      <c r="S94" s="2">
        <v>0</v>
      </c>
      <c r="T94" s="2">
        <v>204</v>
      </c>
      <c r="U94" s="2">
        <v>0</v>
      </c>
      <c r="V94" s="2">
        <v>0</v>
      </c>
      <c r="W94" s="2">
        <v>0</v>
      </c>
      <c r="X94" s="299">
        <v>44096</v>
      </c>
      <c r="Y94" s="219">
        <v>18</v>
      </c>
      <c r="Z94" s="220">
        <f>SUM( tabConsumo[[#This Row],[QTD.PENDENTE]]:tabConsumo[[#This Row],[08_23]] ) / tabConsumo[[#This Row],[Div]]</f>
        <v>33.555555555555557</v>
      </c>
      <c r="AA94" s="221">
        <f xml:space="preserve"> tabConsumo[[#This Row],[Média.A]] + (_xlfn.STDEV.S( tabConsumo[[#This Row],[QTD.PENDENTE]]:tabConsumo[[#This Row],[08_23]] ) * 1)</f>
        <v>102.73071449559042</v>
      </c>
      <c r="AB94" s="221"/>
      <c r="AC94" s="221">
        <f xml:space="preserve"> tabConsumo[[#This Row],[Média.A]] + (_xlfn.STDEV.S( tabConsumo[[#This Row],[QTD.PENDENTE]]:tabConsumo[[#This Row],[08_23]] ) * 3)</f>
        <v>241.08103237566013</v>
      </c>
      <c r="AD94" s="5"/>
      <c r="AE94">
        <v>0</v>
      </c>
      <c r="AF94" s="223">
        <f>SUM( tabConsumo[[#This Row],[QTD.PENDENTE]]:tabConsumo[[#This Row],[08_23]] )</f>
        <v>604</v>
      </c>
      <c r="AG94" s="223">
        <f>LARGE(tabConsumo[[#This Row],[03_22]:[08_23]],1)</f>
        <v>204</v>
      </c>
      <c r="AH94" s="146" t="s">
        <v>2240</v>
      </c>
      <c r="AI94" s="3" t="s">
        <v>2077</v>
      </c>
    </row>
    <row r="95" spans="1:35" x14ac:dyDescent="0.3">
      <c r="A95" s="4" t="s">
        <v>2000</v>
      </c>
      <c r="B95" s="3" t="s">
        <v>273</v>
      </c>
      <c r="C95" s="2">
        <v>140048</v>
      </c>
      <c r="D95" s="2">
        <v>0</v>
      </c>
      <c r="E95" s="2">
        <v>140</v>
      </c>
      <c r="F95" s="2">
        <v>0</v>
      </c>
      <c r="G95" s="2">
        <v>100</v>
      </c>
      <c r="H95" s="2">
        <v>0</v>
      </c>
      <c r="I95" s="2">
        <v>860</v>
      </c>
      <c r="J95" s="2">
        <v>400</v>
      </c>
      <c r="K95" s="2">
        <v>0</v>
      </c>
      <c r="L95" s="2">
        <v>300</v>
      </c>
      <c r="M95" s="2">
        <v>600</v>
      </c>
      <c r="N95" s="2">
        <v>100</v>
      </c>
      <c r="O95" s="2">
        <v>300</v>
      </c>
      <c r="P95" s="2">
        <v>680</v>
      </c>
      <c r="Q95" s="2">
        <v>400</v>
      </c>
      <c r="R95" s="2">
        <v>360</v>
      </c>
      <c r="S95" s="2">
        <v>0</v>
      </c>
      <c r="T95" s="2">
        <v>0</v>
      </c>
      <c r="U95" s="2">
        <v>0</v>
      </c>
      <c r="V95" s="2">
        <v>0</v>
      </c>
      <c r="W95" s="2">
        <v>0</v>
      </c>
      <c r="X95" s="299">
        <v>44096</v>
      </c>
      <c r="Y95" s="219">
        <v>18</v>
      </c>
      <c r="Z95" s="220">
        <f>SUM( tabConsumo[[#This Row],[QTD.PENDENTE]]:tabConsumo[[#This Row],[08_23]] ) / tabConsumo[[#This Row],[Div]]</f>
        <v>235.55555555555554</v>
      </c>
      <c r="AA95" s="221">
        <f xml:space="preserve"> tabConsumo[[#This Row],[Média.A]] + (_xlfn.STDEV.S( tabConsumo[[#This Row],[QTD.PENDENTE]]:tabConsumo[[#This Row],[08_23]] ) * 1)</f>
        <v>502.7436422739018</v>
      </c>
      <c r="AB95" s="221"/>
      <c r="AC95" s="221">
        <f xml:space="preserve"> tabConsumo[[#This Row],[Média.A]] + (_xlfn.STDEV.S( tabConsumo[[#This Row],[QTD.PENDENTE]]:tabConsumo[[#This Row],[08_23]] ) * 3)</f>
        <v>1037.1198157105941</v>
      </c>
      <c r="AD95" s="5"/>
      <c r="AE95">
        <v>7.7777777777777777</v>
      </c>
      <c r="AF95" s="223">
        <f>SUM( tabConsumo[[#This Row],[QTD.PENDENTE]]:tabConsumo[[#This Row],[08_23]] )</f>
        <v>4240</v>
      </c>
      <c r="AG95" s="223">
        <f>LARGE(tabConsumo[[#This Row],[03_22]:[08_23]],1)</f>
        <v>860</v>
      </c>
      <c r="AH95" s="146" t="s">
        <v>2243</v>
      </c>
      <c r="AI95" s="3" t="s">
        <v>2077</v>
      </c>
    </row>
    <row r="96" spans="1:35" x14ac:dyDescent="0.3">
      <c r="A96" s="4" t="s">
        <v>2002</v>
      </c>
      <c r="B96" s="3" t="s">
        <v>273</v>
      </c>
      <c r="C96" s="2">
        <v>140050</v>
      </c>
      <c r="D96" s="2">
        <v>1001</v>
      </c>
      <c r="F96" s="2">
        <v>0</v>
      </c>
      <c r="G96" s="2">
        <v>100</v>
      </c>
      <c r="H96" s="2">
        <v>0</v>
      </c>
      <c r="I96" s="2">
        <v>300</v>
      </c>
      <c r="J96" s="2">
        <v>0</v>
      </c>
      <c r="K96" s="2">
        <v>0</v>
      </c>
      <c r="L96" s="2">
        <v>100</v>
      </c>
      <c r="M96" s="2">
        <v>130</v>
      </c>
      <c r="N96" s="2">
        <v>0</v>
      </c>
      <c r="O96" s="2">
        <v>200</v>
      </c>
      <c r="P96" s="2">
        <v>100</v>
      </c>
      <c r="Q96" s="2">
        <v>200</v>
      </c>
      <c r="R96" s="2">
        <v>150</v>
      </c>
      <c r="S96" s="2">
        <v>105</v>
      </c>
      <c r="T96" s="2">
        <v>109</v>
      </c>
      <c r="U96" s="2">
        <v>0</v>
      </c>
      <c r="V96" s="2">
        <v>0</v>
      </c>
      <c r="W96" s="2">
        <v>0</v>
      </c>
      <c r="X96" s="299">
        <v>44096</v>
      </c>
      <c r="Y96" s="219">
        <v>18</v>
      </c>
      <c r="Z96" s="220">
        <f>SUM( tabConsumo[[#This Row],[QTD.PENDENTE]]:tabConsumo[[#This Row],[08_23]] ) / tabConsumo[[#This Row],[Div]]</f>
        <v>83</v>
      </c>
      <c r="AA96" s="221">
        <f xml:space="preserve"> tabConsumo[[#This Row],[Média.A]] + (_xlfn.STDEV.S( tabConsumo[[#This Row],[QTD.PENDENTE]]:tabConsumo[[#This Row],[08_23]] ) * 1)</f>
        <v>173.19716964386802</v>
      </c>
      <c r="AB96" s="221"/>
      <c r="AC96" s="221">
        <f xml:space="preserve"> tabConsumo[[#This Row],[Média.A]] + (_xlfn.STDEV.S( tabConsumo[[#This Row],[QTD.PENDENTE]]:tabConsumo[[#This Row],[08_23]] ) * 3)</f>
        <v>353.59150893160404</v>
      </c>
      <c r="AD96" s="5"/>
      <c r="AE96">
        <v>0</v>
      </c>
      <c r="AF96" s="223">
        <f>SUM( tabConsumo[[#This Row],[QTD.PENDENTE]]:tabConsumo[[#This Row],[08_23]] )</f>
        <v>1494</v>
      </c>
      <c r="AG96" s="223">
        <f>LARGE(tabConsumo[[#This Row],[03_22]:[08_23]],1)</f>
        <v>300</v>
      </c>
      <c r="AH96" s="146" t="s">
        <v>2240</v>
      </c>
      <c r="AI96" s="3" t="s">
        <v>2077</v>
      </c>
    </row>
    <row r="97" spans="1:35" x14ac:dyDescent="0.3">
      <c r="A97" s="4" t="s">
        <v>1999</v>
      </c>
      <c r="B97" s="3" t="s">
        <v>273</v>
      </c>
      <c r="C97" s="2">
        <v>140047</v>
      </c>
      <c r="D97" s="2">
        <v>29</v>
      </c>
      <c r="F97" s="2">
        <v>0</v>
      </c>
      <c r="G97" s="2">
        <v>0</v>
      </c>
      <c r="H97" s="2">
        <v>63</v>
      </c>
      <c r="I97" s="2">
        <v>0</v>
      </c>
      <c r="J97" s="2">
        <v>0</v>
      </c>
      <c r="K97" s="2">
        <v>0</v>
      </c>
      <c r="L97" s="2">
        <v>25</v>
      </c>
      <c r="M97" s="2">
        <v>0</v>
      </c>
      <c r="N97" s="2">
        <v>0</v>
      </c>
      <c r="O97" s="2">
        <v>20</v>
      </c>
      <c r="P97" s="2">
        <v>0</v>
      </c>
      <c r="Q97" s="2">
        <v>0</v>
      </c>
      <c r="R97" s="2">
        <v>0</v>
      </c>
      <c r="S97" s="2">
        <v>0</v>
      </c>
      <c r="T97" s="2">
        <v>0</v>
      </c>
      <c r="U97" s="2">
        <v>0</v>
      </c>
      <c r="V97" s="2">
        <v>100</v>
      </c>
      <c r="W97" s="2">
        <v>10</v>
      </c>
      <c r="X97" s="299">
        <v>44096</v>
      </c>
      <c r="Y97" s="219">
        <v>18</v>
      </c>
      <c r="Z97" s="220">
        <f>SUM( tabConsumo[[#This Row],[QTD.PENDENTE]]:tabConsumo[[#This Row],[08_23]] ) / tabConsumo[[#This Row],[Div]]</f>
        <v>12.111111111111111</v>
      </c>
      <c r="AA97" s="221">
        <f xml:space="preserve"> tabConsumo[[#This Row],[Média.A]] + (_xlfn.STDEV.S( tabConsumo[[#This Row],[QTD.PENDENTE]]:tabConsumo[[#This Row],[08_23]] ) * 1)</f>
        <v>39.177236866355301</v>
      </c>
      <c r="AB97" s="221"/>
      <c r="AC97" s="221">
        <f xml:space="preserve"> tabConsumo[[#This Row],[Média.A]] + (_xlfn.STDEV.S( tabConsumo[[#This Row],[QTD.PENDENTE]]:tabConsumo[[#This Row],[08_23]] ) * 3)</f>
        <v>93.309488376843674</v>
      </c>
      <c r="AD97" s="5"/>
      <c r="AE97">
        <v>0</v>
      </c>
      <c r="AF97" s="223">
        <f>SUM( tabConsumo[[#This Row],[QTD.PENDENTE]]:tabConsumo[[#This Row],[08_23]] )</f>
        <v>218</v>
      </c>
      <c r="AG97" s="223">
        <f>LARGE(tabConsumo[[#This Row],[03_22]:[08_23]],1)</f>
        <v>100</v>
      </c>
      <c r="AH97" s="146" t="s">
        <v>2237</v>
      </c>
      <c r="AI97" s="3" t="s">
        <v>2077</v>
      </c>
    </row>
    <row r="98" spans="1:35" x14ac:dyDescent="0.3">
      <c r="A98" s="4" t="s">
        <v>2013</v>
      </c>
      <c r="B98" s="3" t="s">
        <v>273</v>
      </c>
      <c r="C98" s="2">
        <v>140061</v>
      </c>
      <c r="D98" s="2">
        <v>171</v>
      </c>
      <c r="F98" s="2">
        <v>70</v>
      </c>
      <c r="G98" s="2">
        <v>0</v>
      </c>
      <c r="H98" s="2">
        <v>0</v>
      </c>
      <c r="I98" s="2">
        <v>0</v>
      </c>
      <c r="J98" s="2">
        <v>0</v>
      </c>
      <c r="K98" s="2">
        <v>30</v>
      </c>
      <c r="L98" s="2">
        <v>0</v>
      </c>
      <c r="M98" s="2">
        <v>0</v>
      </c>
      <c r="N98" s="2">
        <v>0</v>
      </c>
      <c r="O98" s="2">
        <v>150</v>
      </c>
      <c r="P98" s="2">
        <v>0</v>
      </c>
      <c r="Q98" s="2">
        <v>0</v>
      </c>
      <c r="R98" s="2">
        <v>0</v>
      </c>
      <c r="S98" s="2">
        <v>0</v>
      </c>
      <c r="T98" s="2">
        <v>0</v>
      </c>
      <c r="U98" s="2">
        <v>120</v>
      </c>
      <c r="V98" s="2">
        <v>0</v>
      </c>
      <c r="W98" s="2">
        <v>5</v>
      </c>
      <c r="X98" s="299">
        <v>44096</v>
      </c>
      <c r="Y98" s="219">
        <v>18</v>
      </c>
      <c r="Z98" s="220">
        <f>SUM( tabConsumo[[#This Row],[QTD.PENDENTE]]:tabConsumo[[#This Row],[08_23]] ) / tabConsumo[[#This Row],[Div]]</f>
        <v>20.833333333333332</v>
      </c>
      <c r="AA98" s="221">
        <f xml:space="preserve"> tabConsumo[[#This Row],[Média.A]] + (_xlfn.STDEV.S( tabConsumo[[#This Row],[QTD.PENDENTE]]:tabConsumo[[#This Row],[08_23]] ) * 1)</f>
        <v>66.150840663152735</v>
      </c>
      <c r="AB98" s="221"/>
      <c r="AC98" s="221">
        <f xml:space="preserve"> tabConsumo[[#This Row],[Média.A]] + (_xlfn.STDEV.S( tabConsumo[[#This Row],[QTD.PENDENTE]]:tabConsumo[[#This Row],[08_23]] ) * 3)</f>
        <v>156.78585532279155</v>
      </c>
      <c r="AD98" s="5"/>
      <c r="AE98">
        <v>0</v>
      </c>
      <c r="AF98" s="223">
        <f>SUM( tabConsumo[[#This Row],[QTD.PENDENTE]]:tabConsumo[[#This Row],[08_23]] )</f>
        <v>375</v>
      </c>
      <c r="AG98" s="223">
        <f>LARGE(tabConsumo[[#This Row],[03_22]:[08_23]],1)</f>
        <v>150</v>
      </c>
      <c r="AH98" s="146" t="s">
        <v>2237</v>
      </c>
      <c r="AI98" s="3" t="s">
        <v>2077</v>
      </c>
    </row>
    <row r="99" spans="1:35" x14ac:dyDescent="0.3">
      <c r="A99" s="4" t="s">
        <v>1990</v>
      </c>
      <c r="B99" s="3" t="s">
        <v>261</v>
      </c>
      <c r="C99" s="2">
        <v>140028</v>
      </c>
      <c r="D99" s="2">
        <v>843</v>
      </c>
      <c r="F99" s="2">
        <v>8</v>
      </c>
      <c r="G99" s="2">
        <v>3</v>
      </c>
      <c r="H99" s="2">
        <v>103</v>
      </c>
      <c r="I99" s="2">
        <v>8</v>
      </c>
      <c r="J99" s="2">
        <v>8</v>
      </c>
      <c r="K99" s="2">
        <v>4</v>
      </c>
      <c r="L99" s="2">
        <v>8</v>
      </c>
      <c r="M99" s="2">
        <v>6</v>
      </c>
      <c r="N99" s="2">
        <v>4</v>
      </c>
      <c r="O99" s="2">
        <v>3</v>
      </c>
      <c r="P99" s="2">
        <v>16</v>
      </c>
      <c r="Q99" s="2">
        <v>3</v>
      </c>
      <c r="R99" s="2">
        <v>7</v>
      </c>
      <c r="S99" s="2">
        <v>10</v>
      </c>
      <c r="T99" s="2">
        <v>0</v>
      </c>
      <c r="U99" s="2">
        <v>0</v>
      </c>
      <c r="V99" s="2">
        <v>3</v>
      </c>
      <c r="W99" s="2">
        <v>0</v>
      </c>
      <c r="X99" s="299">
        <v>44096</v>
      </c>
      <c r="Y99" s="219">
        <v>18</v>
      </c>
      <c r="Z99" s="220">
        <f>SUM( tabConsumo[[#This Row],[QTD.PENDENTE]]:tabConsumo[[#This Row],[08_23]] ) / tabConsumo[[#This Row],[Div]]</f>
        <v>10.777777777777779</v>
      </c>
      <c r="AA99" s="221">
        <f xml:space="preserve"> tabConsumo[[#This Row],[Média.A]] + (_xlfn.STDEV.S( tabConsumo[[#This Row],[QTD.PENDENTE]]:tabConsumo[[#This Row],[08_23]] ) * 1)</f>
        <v>34.145819190723032</v>
      </c>
      <c r="AB99" s="221"/>
      <c r="AC99" s="221">
        <f xml:space="preserve"> tabConsumo[[#This Row],[Média.A]] + (_xlfn.STDEV.S( tabConsumo[[#This Row],[QTD.PENDENTE]]:tabConsumo[[#This Row],[08_23]] ) * 3)</f>
        <v>80.881902016613537</v>
      </c>
      <c r="AD99" s="5"/>
      <c r="AE99">
        <v>0</v>
      </c>
      <c r="AF99" s="223">
        <f>SUM( tabConsumo[[#This Row],[QTD.PENDENTE]]:tabConsumo[[#This Row],[08_23]] )</f>
        <v>194</v>
      </c>
      <c r="AG99" s="223">
        <f>LARGE(tabConsumo[[#This Row],[03_22]:[08_23]],1)</f>
        <v>103</v>
      </c>
      <c r="AH99" s="146" t="s">
        <v>2238</v>
      </c>
      <c r="AI99" s="3" t="s">
        <v>2077</v>
      </c>
    </row>
    <row r="100" spans="1:35" x14ac:dyDescent="0.3">
      <c r="A100" s="4" t="s">
        <v>1997</v>
      </c>
      <c r="B100" s="3" t="s">
        <v>273</v>
      </c>
      <c r="C100" s="2">
        <v>140042</v>
      </c>
      <c r="D100" s="2">
        <v>0</v>
      </c>
      <c r="E100" s="2">
        <v>54</v>
      </c>
      <c r="F100" s="2">
        <v>100</v>
      </c>
      <c r="G100" s="2">
        <v>0</v>
      </c>
      <c r="H100" s="2">
        <v>500</v>
      </c>
      <c r="I100" s="2">
        <v>250</v>
      </c>
      <c r="J100" s="2">
        <v>0</v>
      </c>
      <c r="K100" s="2">
        <v>0</v>
      </c>
      <c r="L100" s="2">
        <v>120</v>
      </c>
      <c r="M100" s="2">
        <v>1600</v>
      </c>
      <c r="N100" s="2">
        <v>600</v>
      </c>
      <c r="O100" s="2">
        <v>500</v>
      </c>
      <c r="P100" s="2">
        <v>0</v>
      </c>
      <c r="Q100" s="2">
        <v>0</v>
      </c>
      <c r="R100" s="2">
        <v>528</v>
      </c>
      <c r="S100" s="2">
        <v>706</v>
      </c>
      <c r="T100" s="2">
        <v>146</v>
      </c>
      <c r="U100" s="2">
        <v>0</v>
      </c>
      <c r="V100" s="2">
        <v>0</v>
      </c>
      <c r="W100" s="2">
        <v>0</v>
      </c>
      <c r="X100" s="299">
        <v>44096</v>
      </c>
      <c r="Y100" s="219">
        <v>18</v>
      </c>
      <c r="Z100" s="220">
        <f>SUM( tabConsumo[[#This Row],[QTD.PENDENTE]]:tabConsumo[[#This Row],[08_23]] ) / tabConsumo[[#This Row],[Div]]</f>
        <v>283.55555555555554</v>
      </c>
      <c r="AA100" s="221">
        <f xml:space="preserve"> tabConsumo[[#This Row],[Média.A]] + (_xlfn.STDEV.S( tabConsumo[[#This Row],[QTD.PENDENTE]]:tabConsumo[[#This Row],[08_23]] ) * 1)</f>
        <v>687.51212782626612</v>
      </c>
      <c r="AB100" s="221"/>
      <c r="AC100" s="221">
        <f xml:space="preserve"> tabConsumo[[#This Row],[Média.A]] + (_xlfn.STDEV.S( tabConsumo[[#This Row],[QTD.PENDENTE]]:tabConsumo[[#This Row],[08_23]] ) * 3)</f>
        <v>1495.4252723676873</v>
      </c>
      <c r="AD100" s="5"/>
      <c r="AE100">
        <v>3</v>
      </c>
      <c r="AF100" s="223">
        <f>SUM( tabConsumo[[#This Row],[QTD.PENDENTE]]:tabConsumo[[#This Row],[08_23]] )</f>
        <v>5104</v>
      </c>
      <c r="AG100" s="223">
        <f>LARGE(tabConsumo[[#This Row],[03_22]:[08_23]],1)</f>
        <v>1600</v>
      </c>
      <c r="AH100" s="146" t="s">
        <v>2240</v>
      </c>
      <c r="AI100" s="3" t="s">
        <v>2077</v>
      </c>
    </row>
    <row r="101" spans="1:35" x14ac:dyDescent="0.3">
      <c r="A101" s="4" t="s">
        <v>1998</v>
      </c>
      <c r="B101" s="3" t="s">
        <v>273</v>
      </c>
      <c r="C101" s="2">
        <v>140043</v>
      </c>
      <c r="D101" s="2">
        <v>0</v>
      </c>
      <c r="E101" s="2">
        <v>263.3</v>
      </c>
      <c r="F101" s="2">
        <v>0</v>
      </c>
      <c r="G101" s="2">
        <v>0</v>
      </c>
      <c r="H101" s="2">
        <v>0</v>
      </c>
      <c r="I101" s="2">
        <v>0</v>
      </c>
      <c r="J101" s="2">
        <v>0</v>
      </c>
      <c r="K101" s="2">
        <v>0</v>
      </c>
      <c r="L101" s="2">
        <v>0</v>
      </c>
      <c r="M101" s="2">
        <v>510</v>
      </c>
      <c r="N101" s="2">
        <v>100</v>
      </c>
      <c r="O101" s="2">
        <v>69.7</v>
      </c>
      <c r="P101" s="2">
        <v>0</v>
      </c>
      <c r="Q101" s="2">
        <v>0</v>
      </c>
      <c r="R101" s="2">
        <v>100</v>
      </c>
      <c r="S101" s="2">
        <v>67</v>
      </c>
      <c r="T101" s="2">
        <v>0</v>
      </c>
      <c r="U101" s="2">
        <v>0</v>
      </c>
      <c r="V101" s="2">
        <v>0</v>
      </c>
      <c r="W101" s="2">
        <v>0</v>
      </c>
      <c r="X101" s="299">
        <v>44096</v>
      </c>
      <c r="Y101" s="219">
        <v>18</v>
      </c>
      <c r="Z101" s="220">
        <f>SUM( tabConsumo[[#This Row],[QTD.PENDENTE]]:tabConsumo[[#This Row],[08_23]] ) / tabConsumo[[#This Row],[Div]]</f>
        <v>61.666666666666664</v>
      </c>
      <c r="AA101" s="221">
        <f xml:space="preserve"> tabConsumo[[#This Row],[Média.A]] + (_xlfn.STDEV.S( tabConsumo[[#This Row],[QTD.PENDENTE]]:tabConsumo[[#This Row],[08_23]] ) * 1)</f>
        <v>189.45264476610609</v>
      </c>
      <c r="AB101" s="221"/>
      <c r="AC101" s="221">
        <f xml:space="preserve"> tabConsumo[[#This Row],[Média.A]] + (_xlfn.STDEV.S( tabConsumo[[#This Row],[QTD.PENDENTE]]:tabConsumo[[#This Row],[08_23]] ) * 3)</f>
        <v>445.02460096498493</v>
      </c>
      <c r="AD101" s="5"/>
      <c r="AE101">
        <v>14.627777777777778</v>
      </c>
      <c r="AF101" s="223">
        <f>SUM( tabConsumo[[#This Row],[QTD.PENDENTE]]:tabConsumo[[#This Row],[08_23]] )</f>
        <v>1110</v>
      </c>
      <c r="AG101" s="223">
        <f>LARGE(tabConsumo[[#This Row],[03_22]:[08_23]],1)</f>
        <v>510</v>
      </c>
      <c r="AH101" s="146" t="s">
        <v>2239</v>
      </c>
      <c r="AI101" s="3" t="s">
        <v>2077</v>
      </c>
    </row>
    <row r="102" spans="1:35" x14ac:dyDescent="0.3">
      <c r="A102" s="4" t="s">
        <v>2003</v>
      </c>
      <c r="B102" s="3" t="s">
        <v>273</v>
      </c>
      <c r="C102" s="2">
        <v>140051</v>
      </c>
      <c r="D102" s="2">
        <v>1528</v>
      </c>
      <c r="F102" s="2">
        <v>0</v>
      </c>
      <c r="G102" s="2">
        <v>0</v>
      </c>
      <c r="H102" s="2">
        <v>100</v>
      </c>
      <c r="I102" s="2">
        <v>0</v>
      </c>
      <c r="J102" s="2">
        <v>0</v>
      </c>
      <c r="K102" s="2">
        <v>0</v>
      </c>
      <c r="L102" s="2">
        <v>132</v>
      </c>
      <c r="M102" s="2">
        <v>0</v>
      </c>
      <c r="N102" s="2">
        <v>0</v>
      </c>
      <c r="O102" s="2">
        <v>100</v>
      </c>
      <c r="P102" s="2">
        <v>0</v>
      </c>
      <c r="Q102" s="2">
        <v>0</v>
      </c>
      <c r="R102" s="2">
        <v>0</v>
      </c>
      <c r="S102" s="2">
        <v>104</v>
      </c>
      <c r="T102" s="2">
        <v>0</v>
      </c>
      <c r="U102" s="2">
        <v>0</v>
      </c>
      <c r="V102" s="2">
        <v>0</v>
      </c>
      <c r="W102" s="2">
        <v>10</v>
      </c>
      <c r="X102" s="299">
        <v>44096</v>
      </c>
      <c r="Y102" s="219">
        <v>18</v>
      </c>
      <c r="Z102" s="220">
        <f>SUM( tabConsumo[[#This Row],[QTD.PENDENTE]]:tabConsumo[[#This Row],[08_23]] ) / tabConsumo[[#This Row],[Div]]</f>
        <v>24.777777777777779</v>
      </c>
      <c r="AA102" s="221">
        <f xml:space="preserve"> tabConsumo[[#This Row],[Média.A]] + (_xlfn.STDEV.S( tabConsumo[[#This Row],[QTD.PENDENTE]]:tabConsumo[[#This Row],[08_23]] ) * 1)</f>
        <v>71.612349668454925</v>
      </c>
      <c r="AB102" s="221"/>
      <c r="AC102" s="221">
        <f xml:space="preserve"> tabConsumo[[#This Row],[Média.A]] + (_xlfn.STDEV.S( tabConsumo[[#This Row],[QTD.PENDENTE]]:tabConsumo[[#This Row],[08_23]] ) * 3)</f>
        <v>165.28149344980923</v>
      </c>
      <c r="AD102" s="5"/>
      <c r="AE102">
        <v>0</v>
      </c>
      <c r="AF102" s="223">
        <f>SUM( tabConsumo[[#This Row],[QTD.PENDENTE]]:tabConsumo[[#This Row],[08_23]] )</f>
        <v>446</v>
      </c>
      <c r="AG102" s="223">
        <f>LARGE(tabConsumo[[#This Row],[03_22]:[08_23]],1)</f>
        <v>132</v>
      </c>
      <c r="AH102" s="146" t="s">
        <v>2237</v>
      </c>
      <c r="AI102" s="3" t="s">
        <v>2077</v>
      </c>
    </row>
    <row r="103" spans="1:35" x14ac:dyDescent="0.3">
      <c r="A103" s="4" t="s">
        <v>1992</v>
      </c>
      <c r="B103" s="3" t="s">
        <v>261</v>
      </c>
      <c r="C103" s="2">
        <v>140032</v>
      </c>
      <c r="D103" s="2">
        <v>64</v>
      </c>
      <c r="E103" s="2">
        <v>3</v>
      </c>
      <c r="F103" s="2">
        <v>25</v>
      </c>
      <c r="G103" s="2">
        <v>9</v>
      </c>
      <c r="H103" s="2">
        <v>24</v>
      </c>
      <c r="I103" s="2">
        <v>38</v>
      </c>
      <c r="J103" s="2">
        <v>16</v>
      </c>
      <c r="K103" s="2">
        <v>231</v>
      </c>
      <c r="L103" s="2">
        <v>26</v>
      </c>
      <c r="M103" s="2">
        <v>13</v>
      </c>
      <c r="N103" s="2">
        <v>15</v>
      </c>
      <c r="O103" s="2">
        <v>23</v>
      </c>
      <c r="P103" s="2">
        <v>39</v>
      </c>
      <c r="Q103" s="2">
        <v>25</v>
      </c>
      <c r="R103" s="2">
        <v>23</v>
      </c>
      <c r="S103" s="2">
        <v>17</v>
      </c>
      <c r="T103" s="2">
        <v>16</v>
      </c>
      <c r="U103" s="2">
        <v>50</v>
      </c>
      <c r="V103" s="2">
        <v>30</v>
      </c>
      <c r="W103" s="2">
        <v>36</v>
      </c>
      <c r="X103" s="299">
        <v>44096</v>
      </c>
      <c r="Y103" s="219">
        <v>18</v>
      </c>
      <c r="Z103" s="220">
        <f>SUM( tabConsumo[[#This Row],[QTD.PENDENTE]]:tabConsumo[[#This Row],[08_23]] ) / tabConsumo[[#This Row],[Div]]</f>
        <v>36.611111111111114</v>
      </c>
      <c r="AA103" s="221">
        <f xml:space="preserve"> tabConsumo[[#This Row],[Média.A]] + (_xlfn.STDEV.S( tabConsumo[[#This Row],[QTD.PENDENTE]]:tabConsumo[[#This Row],[08_23]] ) * 1)</f>
        <v>85.493114879345285</v>
      </c>
      <c r="AB103" s="221"/>
      <c r="AC103" s="221">
        <f xml:space="preserve"> tabConsumo[[#This Row],[Média.A]] + (_xlfn.STDEV.S( tabConsumo[[#This Row],[QTD.PENDENTE]]:tabConsumo[[#This Row],[08_23]] ) * 3)</f>
        <v>183.25712241581365</v>
      </c>
      <c r="AD103" s="5"/>
      <c r="AE103">
        <v>0.16666666666666666</v>
      </c>
      <c r="AF103" s="223">
        <f>SUM( tabConsumo[[#This Row],[QTD.PENDENTE]]:tabConsumo[[#This Row],[08_23]] )</f>
        <v>659</v>
      </c>
      <c r="AG103" s="223">
        <f>LARGE(tabConsumo[[#This Row],[03_22]:[08_23]],1)</f>
        <v>231</v>
      </c>
      <c r="AH103" s="146" t="s">
        <v>2237</v>
      </c>
      <c r="AI103" s="3" t="s">
        <v>2077</v>
      </c>
    </row>
    <row r="104" spans="1:35" x14ac:dyDescent="0.3">
      <c r="A104" s="4" t="s">
        <v>1991</v>
      </c>
      <c r="B104" s="3" t="s">
        <v>261</v>
      </c>
      <c r="C104" s="2">
        <v>140030</v>
      </c>
      <c r="D104" s="2">
        <v>80</v>
      </c>
      <c r="F104" s="2">
        <v>13</v>
      </c>
      <c r="G104" s="2">
        <v>3</v>
      </c>
      <c r="H104" s="2">
        <v>9</v>
      </c>
      <c r="I104" s="2">
        <v>17</v>
      </c>
      <c r="J104" s="2">
        <v>4</v>
      </c>
      <c r="K104" s="2">
        <v>6</v>
      </c>
      <c r="L104" s="2">
        <v>7</v>
      </c>
      <c r="M104" s="2">
        <v>6</v>
      </c>
      <c r="N104" s="2">
        <v>3</v>
      </c>
      <c r="O104" s="2">
        <v>4</v>
      </c>
      <c r="P104" s="2">
        <v>6</v>
      </c>
      <c r="Q104" s="2">
        <v>3</v>
      </c>
      <c r="R104" s="2">
        <v>2</v>
      </c>
      <c r="S104" s="2">
        <v>7</v>
      </c>
      <c r="T104" s="2">
        <v>4</v>
      </c>
      <c r="U104" s="2">
        <v>14</v>
      </c>
      <c r="V104" s="2">
        <v>29</v>
      </c>
      <c r="W104" s="2">
        <v>5</v>
      </c>
      <c r="X104" s="299">
        <v>44096</v>
      </c>
      <c r="Y104" s="219">
        <v>18</v>
      </c>
      <c r="Z104" s="220">
        <f>SUM( tabConsumo[[#This Row],[QTD.PENDENTE]]:tabConsumo[[#This Row],[08_23]] ) / tabConsumo[[#This Row],[Div]]</f>
        <v>7.8888888888888893</v>
      </c>
      <c r="AA104" s="221">
        <f xml:space="preserve"> tabConsumo[[#This Row],[Média.A]] + (_xlfn.STDEV.S( tabConsumo[[#This Row],[QTD.PENDENTE]]:tabConsumo[[#This Row],[08_23]] ) * 1)</f>
        <v>14.600502080513309</v>
      </c>
      <c r="AB104" s="221"/>
      <c r="AC104" s="221">
        <f xml:space="preserve"> tabConsumo[[#This Row],[Média.A]] + (_xlfn.STDEV.S( tabConsumo[[#This Row],[QTD.PENDENTE]]:tabConsumo[[#This Row],[08_23]] ) * 3)</f>
        <v>28.023728463762151</v>
      </c>
      <c r="AD104" s="5"/>
      <c r="AE104">
        <v>0</v>
      </c>
      <c r="AF104" s="223">
        <f>SUM( tabConsumo[[#This Row],[QTD.PENDENTE]]:tabConsumo[[#This Row],[08_23]] )</f>
        <v>142</v>
      </c>
      <c r="AG104" s="223">
        <f>LARGE(tabConsumo[[#This Row],[03_22]:[08_23]],1)</f>
        <v>29</v>
      </c>
      <c r="AH104" s="146" t="s">
        <v>2237</v>
      </c>
      <c r="AI104" s="3" t="s">
        <v>2077</v>
      </c>
    </row>
    <row r="105" spans="1:35" x14ac:dyDescent="0.3">
      <c r="A105" s="4" t="s">
        <v>2018</v>
      </c>
      <c r="B105" s="3" t="s">
        <v>273</v>
      </c>
      <c r="C105" s="2">
        <v>140242</v>
      </c>
      <c r="D105" s="2">
        <v>933</v>
      </c>
      <c r="F105" s="2">
        <v>0</v>
      </c>
      <c r="G105" s="2">
        <v>0</v>
      </c>
      <c r="H105" s="2">
        <v>13</v>
      </c>
      <c r="I105" s="2">
        <v>0</v>
      </c>
      <c r="J105" s="2">
        <v>50</v>
      </c>
      <c r="K105" s="2">
        <v>0</v>
      </c>
      <c r="L105" s="2">
        <v>0</v>
      </c>
      <c r="M105" s="2">
        <v>0</v>
      </c>
      <c r="N105" s="2">
        <v>135</v>
      </c>
      <c r="O105" s="2">
        <v>100</v>
      </c>
      <c r="P105" s="2">
        <v>250</v>
      </c>
      <c r="Q105" s="2">
        <v>0</v>
      </c>
      <c r="R105" s="2">
        <v>0</v>
      </c>
      <c r="S105" s="2">
        <v>0</v>
      </c>
      <c r="T105" s="2">
        <v>500</v>
      </c>
      <c r="U105" s="2">
        <v>0</v>
      </c>
      <c r="V105" s="2">
        <v>0</v>
      </c>
      <c r="W105" s="2">
        <v>0</v>
      </c>
      <c r="X105" s="299">
        <v>44132</v>
      </c>
      <c r="Y105" s="219">
        <v>18</v>
      </c>
      <c r="Z105" s="220">
        <f>SUM( tabConsumo[[#This Row],[QTD.PENDENTE]]:tabConsumo[[#This Row],[08_23]] ) / tabConsumo[[#This Row],[Div]]</f>
        <v>58.222222222222221</v>
      </c>
      <c r="AA105" s="221">
        <f xml:space="preserve"> tabConsumo[[#This Row],[Média.A]] + (_xlfn.STDEV.S( tabConsumo[[#This Row],[QTD.PENDENTE]]:tabConsumo[[#This Row],[08_23]] ) * 1)</f>
        <v>187.10363399542402</v>
      </c>
      <c r="AB105" s="221"/>
      <c r="AC105" s="221">
        <f xml:space="preserve"> tabConsumo[[#This Row],[Média.A]] + (_xlfn.STDEV.S( tabConsumo[[#This Row],[QTD.PENDENTE]]:tabConsumo[[#This Row],[08_23]] ) * 3)</f>
        <v>444.86645754182763</v>
      </c>
      <c r="AD105" s="5"/>
      <c r="AE105">
        <v>0</v>
      </c>
      <c r="AF105" s="223">
        <f>SUM( tabConsumo[[#This Row],[QTD.PENDENTE]]:tabConsumo[[#This Row],[08_23]] )</f>
        <v>1048</v>
      </c>
      <c r="AG105" s="223">
        <f>LARGE(tabConsumo[[#This Row],[03_22]:[08_23]],1)</f>
        <v>500</v>
      </c>
      <c r="AH105" s="146" t="s">
        <v>2240</v>
      </c>
      <c r="AI105" s="3" t="s">
        <v>2077</v>
      </c>
    </row>
    <row r="106" spans="1:35" x14ac:dyDescent="0.3">
      <c r="A106" s="4" t="s">
        <v>2004</v>
      </c>
      <c r="B106" s="3" t="s">
        <v>273</v>
      </c>
      <c r="C106" s="2">
        <v>140052</v>
      </c>
      <c r="D106" s="2">
        <v>0</v>
      </c>
      <c r="E106" s="2">
        <v>10</v>
      </c>
      <c r="F106" s="2">
        <v>0</v>
      </c>
      <c r="G106" s="2">
        <v>0</v>
      </c>
      <c r="H106" s="2">
        <v>310</v>
      </c>
      <c r="I106" s="2">
        <v>20</v>
      </c>
      <c r="J106" s="2">
        <v>100</v>
      </c>
      <c r="K106" s="2">
        <v>0</v>
      </c>
      <c r="L106" s="2">
        <v>0</v>
      </c>
      <c r="M106" s="2">
        <v>270</v>
      </c>
      <c r="N106" s="2">
        <v>150</v>
      </c>
      <c r="O106" s="2">
        <v>300</v>
      </c>
      <c r="P106" s="2">
        <v>475</v>
      </c>
      <c r="Q106" s="2">
        <v>5</v>
      </c>
      <c r="R106" s="2">
        <v>0</v>
      </c>
      <c r="S106" s="2">
        <v>0</v>
      </c>
      <c r="T106" s="2">
        <v>879</v>
      </c>
      <c r="U106" s="2">
        <v>0</v>
      </c>
      <c r="V106" s="2">
        <v>0</v>
      </c>
      <c r="W106" s="2">
        <v>0</v>
      </c>
      <c r="X106" s="299">
        <v>44096</v>
      </c>
      <c r="Y106" s="219">
        <v>18</v>
      </c>
      <c r="Z106" s="220">
        <f>SUM( tabConsumo[[#This Row],[QTD.PENDENTE]]:tabConsumo[[#This Row],[08_23]] ) / tabConsumo[[#This Row],[Div]]</f>
        <v>139.94444444444446</v>
      </c>
      <c r="AA106" s="221">
        <f xml:space="preserve"> tabConsumo[[#This Row],[Média.A]] + (_xlfn.STDEV.S( tabConsumo[[#This Row],[QTD.PENDENTE]]:tabConsumo[[#This Row],[08_23]] ) * 1)</f>
        <v>370.44205006938455</v>
      </c>
      <c r="AB106" s="221"/>
      <c r="AC106" s="221">
        <f xml:space="preserve"> tabConsumo[[#This Row],[Média.A]] + (_xlfn.STDEV.S( tabConsumo[[#This Row],[QTD.PENDENTE]]:tabConsumo[[#This Row],[08_23]] ) * 3)</f>
        <v>831.43726131926473</v>
      </c>
      <c r="AD106" s="5"/>
      <c r="AE106">
        <v>0.55555555555555558</v>
      </c>
      <c r="AF106" s="223">
        <f>SUM( tabConsumo[[#This Row],[QTD.PENDENTE]]:tabConsumo[[#This Row],[08_23]] )</f>
        <v>2519</v>
      </c>
      <c r="AG106" s="223">
        <f>LARGE(tabConsumo[[#This Row],[03_22]:[08_23]],1)</f>
        <v>879</v>
      </c>
      <c r="AH106" s="146" t="s">
        <v>2240</v>
      </c>
      <c r="AI106" s="3" t="s">
        <v>2077</v>
      </c>
    </row>
    <row r="107" spans="1:35" x14ac:dyDescent="0.3">
      <c r="A107" s="4" t="s">
        <v>2005</v>
      </c>
      <c r="B107" s="3" t="s">
        <v>273</v>
      </c>
      <c r="C107" s="2">
        <v>140053</v>
      </c>
      <c r="D107" s="2">
        <v>0</v>
      </c>
      <c r="E107" s="2">
        <v>264</v>
      </c>
      <c r="F107" s="2">
        <v>0</v>
      </c>
      <c r="G107" s="2">
        <v>0</v>
      </c>
      <c r="H107" s="2">
        <v>13</v>
      </c>
      <c r="I107" s="2">
        <v>10</v>
      </c>
      <c r="J107" s="2">
        <v>50</v>
      </c>
      <c r="K107" s="2">
        <v>0</v>
      </c>
      <c r="L107" s="2">
        <v>0</v>
      </c>
      <c r="M107" s="2">
        <v>0</v>
      </c>
      <c r="N107" s="2">
        <v>135</v>
      </c>
      <c r="O107" s="2">
        <v>100</v>
      </c>
      <c r="P107" s="2">
        <v>356</v>
      </c>
      <c r="Q107" s="2">
        <v>0</v>
      </c>
      <c r="R107" s="2">
        <v>0</v>
      </c>
      <c r="S107" s="2">
        <v>0</v>
      </c>
      <c r="T107" s="2">
        <v>236</v>
      </c>
      <c r="U107" s="2">
        <v>0</v>
      </c>
      <c r="V107" s="2">
        <v>0</v>
      </c>
      <c r="W107" s="2">
        <v>0</v>
      </c>
      <c r="X107" s="299">
        <v>44096</v>
      </c>
      <c r="Y107" s="219">
        <v>18</v>
      </c>
      <c r="Z107" s="220">
        <f>SUM( tabConsumo[[#This Row],[QTD.PENDENTE]]:tabConsumo[[#This Row],[08_23]] ) / tabConsumo[[#This Row],[Div]]</f>
        <v>64.666666666666671</v>
      </c>
      <c r="AA107" s="221">
        <f xml:space="preserve"> tabConsumo[[#This Row],[Média.A]] + (_xlfn.STDEV.S( tabConsumo[[#This Row],[QTD.PENDENTE]]:tabConsumo[[#This Row],[08_23]] ) * 1)</f>
        <v>173.14392598618343</v>
      </c>
      <c r="AB107" s="221"/>
      <c r="AC107" s="221">
        <f xml:space="preserve"> tabConsumo[[#This Row],[Média.A]] + (_xlfn.STDEV.S( tabConsumo[[#This Row],[QTD.PENDENTE]]:tabConsumo[[#This Row],[08_23]] ) * 3)</f>
        <v>390.09844462521698</v>
      </c>
      <c r="AD107" s="5"/>
      <c r="AE107">
        <v>14.666666666666666</v>
      </c>
      <c r="AF107" s="223">
        <f>SUM( tabConsumo[[#This Row],[QTD.PENDENTE]]:tabConsumo[[#This Row],[08_23]] )</f>
        <v>1164</v>
      </c>
      <c r="AG107" s="223">
        <f>LARGE(tabConsumo[[#This Row],[03_22]:[08_23]],1)</f>
        <v>356</v>
      </c>
      <c r="AH107" s="146" t="s">
        <v>2240</v>
      </c>
      <c r="AI107" s="3" t="s">
        <v>2077</v>
      </c>
    </row>
    <row r="108" spans="1:35" x14ac:dyDescent="0.3">
      <c r="A108" s="4" t="s">
        <v>2008</v>
      </c>
      <c r="B108" s="3" t="s">
        <v>273</v>
      </c>
      <c r="C108" s="2">
        <v>140056</v>
      </c>
      <c r="D108" s="2">
        <v>1635</v>
      </c>
      <c r="F108" s="2">
        <v>200</v>
      </c>
      <c r="G108" s="2">
        <v>0</v>
      </c>
      <c r="H108" s="2">
        <v>0</v>
      </c>
      <c r="I108" s="2">
        <v>85</v>
      </c>
      <c r="J108" s="2">
        <v>0</v>
      </c>
      <c r="K108" s="2">
        <v>0</v>
      </c>
      <c r="L108" s="2">
        <v>0</v>
      </c>
      <c r="M108" s="2">
        <v>0</v>
      </c>
      <c r="N108" s="2">
        <v>0</v>
      </c>
      <c r="O108" s="2">
        <v>30</v>
      </c>
      <c r="P108" s="2">
        <v>0</v>
      </c>
      <c r="Q108" s="2">
        <v>0</v>
      </c>
      <c r="R108" s="2">
        <v>0</v>
      </c>
      <c r="S108" s="2">
        <v>0</v>
      </c>
      <c r="T108" s="2">
        <v>0</v>
      </c>
      <c r="U108" s="2">
        <v>5</v>
      </c>
      <c r="V108" s="2">
        <v>0</v>
      </c>
      <c r="W108" s="2">
        <v>40</v>
      </c>
      <c r="X108" s="299">
        <v>44096</v>
      </c>
      <c r="Y108" s="219">
        <v>18</v>
      </c>
      <c r="Z108" s="220">
        <f>SUM( tabConsumo[[#This Row],[QTD.PENDENTE]]:tabConsumo[[#This Row],[08_23]] ) / tabConsumo[[#This Row],[Div]]</f>
        <v>20</v>
      </c>
      <c r="AA108" s="221">
        <f xml:space="preserve"> tabConsumo[[#This Row],[Média.A]] + (_xlfn.STDEV.S( tabConsumo[[#This Row],[QTD.PENDENTE]]:tabConsumo[[#This Row],[08_23]] ) * 1)</f>
        <v>70.029403119271649</v>
      </c>
      <c r="AB108" s="221"/>
      <c r="AC108" s="221">
        <f xml:space="preserve"> tabConsumo[[#This Row],[Média.A]] + (_xlfn.STDEV.S( tabConsumo[[#This Row],[QTD.PENDENTE]]:tabConsumo[[#This Row],[08_23]] ) * 3)</f>
        <v>170.08820935781497</v>
      </c>
      <c r="AD108" s="5"/>
      <c r="AE108">
        <v>0</v>
      </c>
      <c r="AF108" s="223">
        <f>SUM( tabConsumo[[#This Row],[QTD.PENDENTE]]:tabConsumo[[#This Row],[08_23]] )</f>
        <v>360</v>
      </c>
      <c r="AG108" s="223">
        <f>LARGE(tabConsumo[[#This Row],[03_22]:[08_23]],1)</f>
        <v>200</v>
      </c>
      <c r="AH108" s="146" t="s">
        <v>2237</v>
      </c>
      <c r="AI108" s="3" t="s">
        <v>2077</v>
      </c>
    </row>
    <row r="109" spans="1:35" x14ac:dyDescent="0.3">
      <c r="A109" s="4" t="s">
        <v>2007</v>
      </c>
      <c r="B109" s="3" t="s">
        <v>273</v>
      </c>
      <c r="C109" s="2">
        <v>140055</v>
      </c>
      <c r="D109" s="2">
        <v>5760</v>
      </c>
      <c r="F109" s="2">
        <v>0</v>
      </c>
      <c r="G109" s="2">
        <v>0</v>
      </c>
      <c r="H109" s="2">
        <v>0</v>
      </c>
      <c r="I109" s="2">
        <v>0</v>
      </c>
      <c r="J109" s="2">
        <v>0</v>
      </c>
      <c r="K109" s="2">
        <v>0</v>
      </c>
      <c r="L109" s="2">
        <v>3</v>
      </c>
      <c r="M109" s="2">
        <v>0</v>
      </c>
      <c r="N109" s="2">
        <v>150</v>
      </c>
      <c r="O109" s="2">
        <v>0</v>
      </c>
      <c r="P109" s="2">
        <v>16</v>
      </c>
      <c r="Q109" s="2">
        <v>0</v>
      </c>
      <c r="R109" s="2">
        <v>0</v>
      </c>
      <c r="S109" s="2">
        <v>0</v>
      </c>
      <c r="T109" s="2">
        <v>0</v>
      </c>
      <c r="U109" s="2">
        <v>0</v>
      </c>
      <c r="V109" s="2">
        <v>0</v>
      </c>
      <c r="W109" s="2">
        <v>120</v>
      </c>
      <c r="X109" s="299">
        <v>44096</v>
      </c>
      <c r="Y109" s="219">
        <v>18</v>
      </c>
      <c r="Z109" s="220">
        <f>SUM( tabConsumo[[#This Row],[QTD.PENDENTE]]:tabConsumo[[#This Row],[08_23]] ) / tabConsumo[[#This Row],[Div]]</f>
        <v>16.055555555555557</v>
      </c>
      <c r="AA109" s="221">
        <f xml:space="preserve"> tabConsumo[[#This Row],[Média.A]] + (_xlfn.STDEV.S( tabConsumo[[#This Row],[QTD.PENDENTE]]:tabConsumo[[#This Row],[08_23]] ) * 1)</f>
        <v>59.796063396043543</v>
      </c>
      <c r="AB109" s="221"/>
      <c r="AC109" s="221">
        <f xml:space="preserve"> tabConsumo[[#This Row],[Média.A]] + (_xlfn.STDEV.S( tabConsumo[[#This Row],[QTD.PENDENTE]]:tabConsumo[[#This Row],[08_23]] ) * 3)</f>
        <v>147.27707907701949</v>
      </c>
      <c r="AD109" s="5"/>
      <c r="AE109">
        <v>0</v>
      </c>
      <c r="AF109" s="223">
        <f>SUM( tabConsumo[[#This Row],[QTD.PENDENTE]]:tabConsumo[[#This Row],[08_23]] )</f>
        <v>289</v>
      </c>
      <c r="AG109" s="223">
        <f>LARGE(tabConsumo[[#This Row],[03_22]:[08_23]],1)</f>
        <v>150</v>
      </c>
      <c r="AH109" s="146" t="s">
        <v>2237</v>
      </c>
      <c r="AI109" s="3" t="s">
        <v>2077</v>
      </c>
    </row>
    <row r="110" spans="1:35" x14ac:dyDescent="0.3">
      <c r="A110" s="4" t="s">
        <v>2006</v>
      </c>
      <c r="B110" s="3" t="s">
        <v>273</v>
      </c>
      <c r="C110" s="2">
        <v>140054</v>
      </c>
      <c r="D110" s="2">
        <v>707</v>
      </c>
      <c r="F110" s="2">
        <v>200</v>
      </c>
      <c r="G110" s="2">
        <v>0</v>
      </c>
      <c r="H110" s="2">
        <v>0</v>
      </c>
      <c r="I110" s="2">
        <v>70</v>
      </c>
      <c r="J110" s="2">
        <v>0</v>
      </c>
      <c r="K110" s="2">
        <v>0</v>
      </c>
      <c r="L110" s="2">
        <v>0</v>
      </c>
      <c r="M110" s="2">
        <v>0</v>
      </c>
      <c r="N110" s="2">
        <v>0</v>
      </c>
      <c r="O110" s="2">
        <v>30</v>
      </c>
      <c r="P110" s="2">
        <v>10</v>
      </c>
      <c r="Q110" s="2">
        <v>0</v>
      </c>
      <c r="R110" s="2">
        <v>0</v>
      </c>
      <c r="S110" s="2">
        <v>0</v>
      </c>
      <c r="T110" s="2">
        <v>307</v>
      </c>
      <c r="U110" s="2">
        <v>53</v>
      </c>
      <c r="V110" s="2">
        <v>0</v>
      </c>
      <c r="W110" s="2">
        <v>40</v>
      </c>
      <c r="X110" s="299">
        <v>44096</v>
      </c>
      <c r="Y110" s="219">
        <v>18</v>
      </c>
      <c r="Z110" s="220">
        <f>SUM( tabConsumo[[#This Row],[QTD.PENDENTE]]:tabConsumo[[#This Row],[08_23]] ) / tabConsumo[[#This Row],[Div]]</f>
        <v>39.444444444444443</v>
      </c>
      <c r="AA110" s="221">
        <f xml:space="preserve"> tabConsumo[[#This Row],[Média.A]] + (_xlfn.STDEV.S( tabConsumo[[#This Row],[QTD.PENDENTE]]:tabConsumo[[#This Row],[08_23]] ) * 1)</f>
        <v>122.24556849352273</v>
      </c>
      <c r="AB110" s="221"/>
      <c r="AC110" s="221">
        <f xml:space="preserve"> tabConsumo[[#This Row],[Média.A]] + (_xlfn.STDEV.S( tabConsumo[[#This Row],[QTD.PENDENTE]]:tabConsumo[[#This Row],[08_23]] ) * 3)</f>
        <v>287.8478165916793</v>
      </c>
      <c r="AD110" s="5"/>
      <c r="AE110">
        <v>0</v>
      </c>
      <c r="AF110" s="223">
        <f>SUM( tabConsumo[[#This Row],[QTD.PENDENTE]]:tabConsumo[[#This Row],[08_23]] )</f>
        <v>710</v>
      </c>
      <c r="AG110" s="223">
        <f>LARGE(tabConsumo[[#This Row],[03_22]:[08_23]],1)</f>
        <v>307</v>
      </c>
      <c r="AH110" s="146" t="s">
        <v>2237</v>
      </c>
      <c r="AI110" s="3" t="s">
        <v>2077</v>
      </c>
    </row>
    <row r="111" spans="1:35" x14ac:dyDescent="0.3">
      <c r="A111" s="4" t="s">
        <v>1993</v>
      </c>
      <c r="B111" s="3" t="s">
        <v>261</v>
      </c>
      <c r="C111" s="2">
        <v>140033</v>
      </c>
      <c r="D111" s="2">
        <v>250</v>
      </c>
      <c r="F111" s="2">
        <v>2</v>
      </c>
      <c r="G111" s="2">
        <v>3</v>
      </c>
      <c r="H111" s="2">
        <v>12</v>
      </c>
      <c r="I111" s="2">
        <v>32</v>
      </c>
      <c r="J111" s="2">
        <v>6</v>
      </c>
      <c r="K111" s="2">
        <v>20</v>
      </c>
      <c r="L111" s="2">
        <v>14</v>
      </c>
      <c r="M111" s="2">
        <v>7</v>
      </c>
      <c r="N111" s="2">
        <v>7</v>
      </c>
      <c r="O111" s="2">
        <v>14</v>
      </c>
      <c r="P111" s="2">
        <v>19</v>
      </c>
      <c r="Q111" s="2">
        <v>15</v>
      </c>
      <c r="R111" s="2">
        <v>26</v>
      </c>
      <c r="S111" s="2">
        <v>20</v>
      </c>
      <c r="T111" s="2">
        <v>40</v>
      </c>
      <c r="U111" s="2">
        <v>28</v>
      </c>
      <c r="V111" s="2">
        <v>22</v>
      </c>
      <c r="W111" s="2">
        <v>64</v>
      </c>
      <c r="X111" s="299">
        <v>44096</v>
      </c>
      <c r="Y111" s="219">
        <v>18</v>
      </c>
      <c r="Z111" s="220">
        <f>SUM( tabConsumo[[#This Row],[QTD.PENDENTE]]:tabConsumo[[#This Row],[08_23]] ) / tabConsumo[[#This Row],[Div]]</f>
        <v>19.5</v>
      </c>
      <c r="AA111" s="221">
        <f xml:space="preserve"> tabConsumo[[#This Row],[Média.A]] + (_xlfn.STDEV.S( tabConsumo[[#This Row],[QTD.PENDENTE]]:tabConsumo[[#This Row],[08_23]] ) * 1)</f>
        <v>34.623997292966138</v>
      </c>
      <c r="AB111" s="221"/>
      <c r="AC111" s="221">
        <f xml:space="preserve"> tabConsumo[[#This Row],[Média.A]] + (_xlfn.STDEV.S( tabConsumo[[#This Row],[QTD.PENDENTE]]:tabConsumo[[#This Row],[08_23]] ) * 3)</f>
        <v>64.871991878898413</v>
      </c>
      <c r="AD111" s="5"/>
      <c r="AE111">
        <v>0</v>
      </c>
      <c r="AF111" s="223">
        <f>SUM( tabConsumo[[#This Row],[QTD.PENDENTE]]:tabConsumo[[#This Row],[08_23]] )</f>
        <v>351</v>
      </c>
      <c r="AG111" s="223">
        <f>LARGE(tabConsumo[[#This Row],[03_22]:[08_23]],1)</f>
        <v>64</v>
      </c>
      <c r="AH111" s="146" t="s">
        <v>2237</v>
      </c>
      <c r="AI111" s="3" t="s">
        <v>2077</v>
      </c>
    </row>
    <row r="112" spans="1:35" x14ac:dyDescent="0.3">
      <c r="A112" s="4" t="s">
        <v>1994</v>
      </c>
      <c r="B112" s="3" t="s">
        <v>261</v>
      </c>
      <c r="C112" s="2">
        <v>140035</v>
      </c>
      <c r="D112" s="2">
        <v>26</v>
      </c>
      <c r="F112" s="2">
        <v>0</v>
      </c>
      <c r="G112" s="2">
        <v>1</v>
      </c>
      <c r="H112" s="2">
        <v>6</v>
      </c>
      <c r="I112" s="2">
        <v>8</v>
      </c>
      <c r="J112" s="2">
        <v>2</v>
      </c>
      <c r="K112" s="2">
        <v>9</v>
      </c>
      <c r="L112" s="2">
        <v>2</v>
      </c>
      <c r="M112" s="2">
        <v>3</v>
      </c>
      <c r="N112" s="2">
        <v>2</v>
      </c>
      <c r="O112" s="2">
        <v>5</v>
      </c>
      <c r="P112" s="2">
        <v>7</v>
      </c>
      <c r="Q112" s="2">
        <v>7</v>
      </c>
      <c r="R112" s="2">
        <v>10</v>
      </c>
      <c r="S112" s="2">
        <v>7</v>
      </c>
      <c r="T112" s="2">
        <v>19</v>
      </c>
      <c r="U112" s="2">
        <v>4</v>
      </c>
      <c r="V112" s="2">
        <v>18</v>
      </c>
      <c r="W112" s="2">
        <v>10</v>
      </c>
      <c r="X112" s="299">
        <v>44096</v>
      </c>
      <c r="Y112" s="219">
        <v>18</v>
      </c>
      <c r="Z112" s="220">
        <f>SUM( tabConsumo[[#This Row],[QTD.PENDENTE]]:tabConsumo[[#This Row],[08_23]] ) / tabConsumo[[#This Row],[Div]]</f>
        <v>6.666666666666667</v>
      </c>
      <c r="AA112" s="221">
        <f xml:space="preserve"> tabConsumo[[#This Row],[Média.A]] + (_xlfn.STDEV.S( tabConsumo[[#This Row],[QTD.PENDENTE]]:tabConsumo[[#This Row],[08_23]] ) * 1)</f>
        <v>11.958169288795848</v>
      </c>
      <c r="AB112" s="221"/>
      <c r="AC112" s="221">
        <f xml:space="preserve"> tabConsumo[[#This Row],[Média.A]] + (_xlfn.STDEV.S( tabConsumo[[#This Row],[QTD.PENDENTE]]:tabConsumo[[#This Row],[08_23]] ) * 3)</f>
        <v>22.54117453305421</v>
      </c>
      <c r="AD112" s="5"/>
      <c r="AE112">
        <v>0</v>
      </c>
      <c r="AF112" s="223">
        <f>SUM( tabConsumo[[#This Row],[QTD.PENDENTE]]:tabConsumo[[#This Row],[08_23]] )</f>
        <v>120</v>
      </c>
      <c r="AG112" s="223">
        <f>LARGE(tabConsumo[[#This Row],[03_22]:[08_23]],1)</f>
        <v>19</v>
      </c>
      <c r="AH112" s="146" t="s">
        <v>2237</v>
      </c>
      <c r="AI112" s="3" t="s">
        <v>2077</v>
      </c>
    </row>
    <row r="113" spans="1:35" x14ac:dyDescent="0.3">
      <c r="A113" s="4" t="s">
        <v>2009</v>
      </c>
      <c r="B113" s="3" t="s">
        <v>273</v>
      </c>
      <c r="C113" s="2">
        <v>140057</v>
      </c>
      <c r="D113" s="2">
        <v>474</v>
      </c>
      <c r="F113" s="2">
        <v>0</v>
      </c>
      <c r="G113" s="2">
        <v>0</v>
      </c>
      <c r="H113" s="2">
        <v>30</v>
      </c>
      <c r="I113" s="2">
        <v>225</v>
      </c>
      <c r="J113" s="2">
        <v>0</v>
      </c>
      <c r="K113" s="2">
        <v>0</v>
      </c>
      <c r="L113" s="2">
        <v>0</v>
      </c>
      <c r="M113" s="2">
        <v>0</v>
      </c>
      <c r="N113" s="2">
        <v>100</v>
      </c>
      <c r="O113" s="2">
        <v>50</v>
      </c>
      <c r="P113" s="2">
        <v>490</v>
      </c>
      <c r="Q113" s="2">
        <v>0</v>
      </c>
      <c r="R113" s="2">
        <v>0</v>
      </c>
      <c r="S113" s="2">
        <v>0</v>
      </c>
      <c r="T113" s="2">
        <v>1000</v>
      </c>
      <c r="U113" s="2">
        <v>120</v>
      </c>
      <c r="V113" s="2">
        <v>0</v>
      </c>
      <c r="W113" s="2">
        <v>0</v>
      </c>
      <c r="X113" s="299">
        <v>44096</v>
      </c>
      <c r="Y113" s="219">
        <v>18</v>
      </c>
      <c r="Z113" s="220">
        <f>SUM( tabConsumo[[#This Row],[QTD.PENDENTE]]:tabConsumo[[#This Row],[08_23]] ) / tabConsumo[[#This Row],[Div]]</f>
        <v>111.94444444444444</v>
      </c>
      <c r="AA113" s="221">
        <f xml:space="preserve"> tabConsumo[[#This Row],[Média.A]] + (_xlfn.STDEV.S( tabConsumo[[#This Row],[QTD.PENDENTE]]:tabConsumo[[#This Row],[08_23]] ) * 1)</f>
        <v>365.50229773895444</v>
      </c>
      <c r="AB113" s="221"/>
      <c r="AC113" s="221">
        <f xml:space="preserve"> tabConsumo[[#This Row],[Média.A]] + (_xlfn.STDEV.S( tabConsumo[[#This Row],[QTD.PENDENTE]]:tabConsumo[[#This Row],[08_23]] ) * 3)</f>
        <v>872.61800432797452</v>
      </c>
      <c r="AD113" s="5"/>
      <c r="AE113">
        <v>0</v>
      </c>
      <c r="AF113" s="223">
        <f>SUM( tabConsumo[[#This Row],[QTD.PENDENTE]]:tabConsumo[[#This Row],[08_23]] )</f>
        <v>2015</v>
      </c>
      <c r="AG113" s="223">
        <f>LARGE(tabConsumo[[#This Row],[03_22]:[08_23]],1)</f>
        <v>1000</v>
      </c>
      <c r="AH113" s="146" t="s">
        <v>2244</v>
      </c>
      <c r="AI113" s="3" t="s">
        <v>2077</v>
      </c>
    </row>
    <row r="114" spans="1:35" x14ac:dyDescent="0.3">
      <c r="A114" s="4" t="s">
        <v>2016</v>
      </c>
      <c r="B114" s="3" t="s">
        <v>273</v>
      </c>
      <c r="C114" s="2">
        <v>140126</v>
      </c>
      <c r="D114" s="2">
        <v>891</v>
      </c>
      <c r="F114" s="2">
        <v>0</v>
      </c>
      <c r="G114" s="2">
        <v>0</v>
      </c>
      <c r="H114" s="2">
        <v>0</v>
      </c>
      <c r="I114" s="2">
        <v>0</v>
      </c>
      <c r="J114" s="2">
        <v>0</v>
      </c>
      <c r="K114" s="2">
        <v>130</v>
      </c>
      <c r="L114" s="2">
        <v>50</v>
      </c>
      <c r="M114" s="2">
        <v>0</v>
      </c>
      <c r="N114" s="2">
        <v>75</v>
      </c>
      <c r="O114" s="2">
        <v>100</v>
      </c>
      <c r="P114" s="2">
        <v>0</v>
      </c>
      <c r="Q114" s="2">
        <v>0</v>
      </c>
      <c r="R114" s="2">
        <v>0</v>
      </c>
      <c r="S114" s="2">
        <v>110</v>
      </c>
      <c r="T114" s="2">
        <v>0</v>
      </c>
      <c r="U114" s="2">
        <v>5</v>
      </c>
      <c r="V114" s="2">
        <v>26</v>
      </c>
      <c r="W114" s="2">
        <v>0</v>
      </c>
      <c r="X114" s="299">
        <v>44109</v>
      </c>
      <c r="Y114" s="219">
        <v>18</v>
      </c>
      <c r="Z114" s="220">
        <f>SUM( tabConsumo[[#This Row],[QTD.PENDENTE]]:tabConsumo[[#This Row],[08_23]] ) / tabConsumo[[#This Row],[Div]]</f>
        <v>27.555555555555557</v>
      </c>
      <c r="AA114" s="221">
        <f xml:space="preserve"> tabConsumo[[#This Row],[Média.A]] + (_xlfn.STDEV.S( tabConsumo[[#This Row],[QTD.PENDENTE]]:tabConsumo[[#This Row],[08_23]] ) * 1)</f>
        <v>72.380997677612854</v>
      </c>
      <c r="AB114" s="221"/>
      <c r="AC114" s="221">
        <f xml:space="preserve"> tabConsumo[[#This Row],[Média.A]] + (_xlfn.STDEV.S( tabConsumo[[#This Row],[QTD.PENDENTE]]:tabConsumo[[#This Row],[08_23]] ) * 3)</f>
        <v>162.03188192172746</v>
      </c>
      <c r="AD114" s="5"/>
      <c r="AE114">
        <v>0</v>
      </c>
      <c r="AF114" s="223">
        <f>SUM( tabConsumo[[#This Row],[QTD.PENDENTE]]:tabConsumo[[#This Row],[08_23]] )</f>
        <v>496</v>
      </c>
      <c r="AG114" s="223">
        <f>LARGE(tabConsumo[[#This Row],[03_22]:[08_23]],1)</f>
        <v>130</v>
      </c>
      <c r="AH114" s="146" t="s">
        <v>2238</v>
      </c>
      <c r="AI114" s="3" t="s">
        <v>2077</v>
      </c>
    </row>
    <row r="115" spans="1:35" x14ac:dyDescent="0.3">
      <c r="A115" s="4" t="s">
        <v>1995</v>
      </c>
      <c r="B115" s="3" t="s">
        <v>261</v>
      </c>
      <c r="C115" s="2">
        <v>140036</v>
      </c>
      <c r="D115" s="2">
        <v>0</v>
      </c>
      <c r="E115" s="2">
        <v>219</v>
      </c>
      <c r="F115" s="2">
        <v>4</v>
      </c>
      <c r="G115" s="2">
        <v>5</v>
      </c>
      <c r="H115" s="2">
        <v>8</v>
      </c>
      <c r="I115" s="2">
        <v>19</v>
      </c>
      <c r="J115" s="2">
        <v>11</v>
      </c>
      <c r="K115" s="2">
        <v>6</v>
      </c>
      <c r="L115" s="2">
        <v>12</v>
      </c>
      <c r="M115" s="2">
        <v>4</v>
      </c>
      <c r="N115" s="2">
        <v>8</v>
      </c>
      <c r="O115" s="2">
        <v>18</v>
      </c>
      <c r="P115" s="2">
        <v>23</v>
      </c>
      <c r="Q115" s="2">
        <v>14</v>
      </c>
      <c r="R115" s="2">
        <v>0</v>
      </c>
      <c r="S115" s="2">
        <v>0</v>
      </c>
      <c r="T115" s="2">
        <v>0</v>
      </c>
      <c r="U115" s="2">
        <v>0</v>
      </c>
      <c r="V115" s="2">
        <v>0</v>
      </c>
      <c r="W115" s="2">
        <v>0</v>
      </c>
      <c r="X115" s="299">
        <v>44096</v>
      </c>
      <c r="Y115" s="219">
        <v>18</v>
      </c>
      <c r="Z115" s="220">
        <f>SUM( tabConsumo[[#This Row],[QTD.PENDENTE]]:tabConsumo[[#This Row],[08_23]] ) / tabConsumo[[#This Row],[Div]]</f>
        <v>19.5</v>
      </c>
      <c r="AA115" s="221">
        <f xml:space="preserve"> tabConsumo[[#This Row],[Média.A]] + (_xlfn.STDEV.S( tabConsumo[[#This Row],[QTD.PENDENTE]]:tabConsumo[[#This Row],[08_23]] ) * 1)</f>
        <v>68.587640921397622</v>
      </c>
      <c r="AB115" s="221"/>
      <c r="AC115" s="221">
        <f xml:space="preserve"> tabConsumo[[#This Row],[Média.A]] + (_xlfn.STDEV.S( tabConsumo[[#This Row],[QTD.PENDENTE]]:tabConsumo[[#This Row],[08_23]] ) * 3)</f>
        <v>166.76292276419287</v>
      </c>
      <c r="AD115" s="5"/>
      <c r="AE115">
        <v>12.166666666666666</v>
      </c>
      <c r="AF115" s="223">
        <f>SUM( tabConsumo[[#This Row],[QTD.PENDENTE]]:tabConsumo[[#This Row],[08_23]] )</f>
        <v>351</v>
      </c>
      <c r="AG115" s="223">
        <f>LARGE(tabConsumo[[#This Row],[03_22]:[08_23]],1)</f>
        <v>23</v>
      </c>
      <c r="AH115" s="146" t="s">
        <v>2249</v>
      </c>
      <c r="AI115" s="3" t="s">
        <v>2077</v>
      </c>
    </row>
    <row r="116" spans="1:35" x14ac:dyDescent="0.3">
      <c r="A116" s="4" t="s">
        <v>1996</v>
      </c>
      <c r="B116" s="3" t="s">
        <v>261</v>
      </c>
      <c r="C116" s="2">
        <v>140038</v>
      </c>
      <c r="D116" s="2">
        <v>0</v>
      </c>
      <c r="E116" s="2">
        <v>9</v>
      </c>
      <c r="F116" s="2">
        <v>1</v>
      </c>
      <c r="G116" s="2">
        <v>1</v>
      </c>
      <c r="H116" s="2">
        <v>2</v>
      </c>
      <c r="I116" s="2">
        <v>5</v>
      </c>
      <c r="J116" s="2">
        <v>2</v>
      </c>
      <c r="K116" s="2">
        <v>3</v>
      </c>
      <c r="L116" s="2">
        <v>3</v>
      </c>
      <c r="M116" s="2">
        <v>1</v>
      </c>
      <c r="N116" s="2">
        <v>3</v>
      </c>
      <c r="O116" s="2">
        <v>4</v>
      </c>
      <c r="P116" s="2">
        <v>10</v>
      </c>
      <c r="Q116" s="2">
        <v>4</v>
      </c>
      <c r="R116" s="2">
        <v>4</v>
      </c>
      <c r="S116" s="2">
        <v>0</v>
      </c>
      <c r="T116" s="2">
        <v>5</v>
      </c>
      <c r="U116" s="2">
        <v>2</v>
      </c>
      <c r="V116" s="2">
        <v>0</v>
      </c>
      <c r="W116" s="2">
        <v>2</v>
      </c>
      <c r="X116" s="299">
        <v>44096</v>
      </c>
      <c r="Y116" s="219">
        <v>18</v>
      </c>
      <c r="Z116" s="220">
        <f>SUM( tabConsumo[[#This Row],[QTD.PENDENTE]]:tabConsumo[[#This Row],[08_23]] ) / tabConsumo[[#This Row],[Div]]</f>
        <v>3.3888888888888888</v>
      </c>
      <c r="AA116" s="221">
        <f xml:space="preserve"> tabConsumo[[#This Row],[Média.A]] + (_xlfn.STDEV.S( tabConsumo[[#This Row],[QTD.PENDENTE]]:tabConsumo[[#This Row],[08_23]] ) * 1)</f>
        <v>6.0675898047231343</v>
      </c>
      <c r="AB116" s="221"/>
      <c r="AC116" s="221">
        <f xml:space="preserve"> tabConsumo[[#This Row],[Média.A]] + (_xlfn.STDEV.S( tabConsumo[[#This Row],[QTD.PENDENTE]]:tabConsumo[[#This Row],[08_23]] ) * 3)</f>
        <v>11.424991636391628</v>
      </c>
      <c r="AD116" s="5"/>
      <c r="AE116">
        <v>0.5</v>
      </c>
      <c r="AF116" s="223">
        <f>SUM( tabConsumo[[#This Row],[QTD.PENDENTE]]:tabConsumo[[#This Row],[08_23]] )</f>
        <v>61</v>
      </c>
      <c r="AG116" s="223">
        <f>LARGE(tabConsumo[[#This Row],[03_22]:[08_23]],1)</f>
        <v>10</v>
      </c>
      <c r="AH116" s="146" t="s">
        <v>2237</v>
      </c>
      <c r="AI116" s="3" t="s">
        <v>2077</v>
      </c>
    </row>
    <row r="117" spans="1:35" x14ac:dyDescent="0.3">
      <c r="A117" s="4" t="s">
        <v>2010</v>
      </c>
      <c r="B117" s="3" t="s">
        <v>273</v>
      </c>
      <c r="C117" s="2">
        <v>140058</v>
      </c>
      <c r="D117" s="2">
        <v>272</v>
      </c>
      <c r="F117" s="2">
        <v>0</v>
      </c>
      <c r="G117" s="2">
        <v>0</v>
      </c>
      <c r="H117" s="2">
        <v>0</v>
      </c>
      <c r="I117" s="2">
        <v>0</v>
      </c>
      <c r="J117" s="2">
        <v>0</v>
      </c>
      <c r="K117" s="2">
        <v>40</v>
      </c>
      <c r="L117" s="2">
        <v>0</v>
      </c>
      <c r="M117" s="2">
        <v>0</v>
      </c>
      <c r="N117" s="2">
        <v>75</v>
      </c>
      <c r="O117" s="2">
        <v>0</v>
      </c>
      <c r="P117" s="2">
        <v>0</v>
      </c>
      <c r="Q117" s="2">
        <v>0</v>
      </c>
      <c r="R117" s="2">
        <v>0</v>
      </c>
      <c r="S117" s="2">
        <v>0</v>
      </c>
      <c r="T117" s="2">
        <v>0</v>
      </c>
      <c r="U117" s="2">
        <v>3</v>
      </c>
      <c r="V117" s="2">
        <v>0</v>
      </c>
      <c r="W117" s="2">
        <v>0</v>
      </c>
      <c r="X117" s="299">
        <v>44096</v>
      </c>
      <c r="Y117" s="219">
        <v>18</v>
      </c>
      <c r="Z117" s="220">
        <f>SUM( tabConsumo[[#This Row],[QTD.PENDENTE]]:tabConsumo[[#This Row],[08_23]] ) / tabConsumo[[#This Row],[Div]]</f>
        <v>6.5555555555555554</v>
      </c>
      <c r="AA117" s="221">
        <f xml:space="preserve"> tabConsumo[[#This Row],[Média.A]] + (_xlfn.STDEV.S( tabConsumo[[#This Row],[QTD.PENDENTE]]:tabConsumo[[#This Row],[08_23]] ) * 1)</f>
        <v>26.049814807726428</v>
      </c>
      <c r="AB117" s="221"/>
      <c r="AC117" s="221">
        <f xml:space="preserve"> tabConsumo[[#This Row],[Média.A]] + (_xlfn.STDEV.S( tabConsumo[[#This Row],[QTD.PENDENTE]]:tabConsumo[[#This Row],[08_23]] ) * 3)</f>
        <v>65.038333312068175</v>
      </c>
      <c r="AD117" s="5"/>
      <c r="AE117">
        <v>0</v>
      </c>
      <c r="AF117" s="223">
        <f>SUM( tabConsumo[[#This Row],[QTD.PENDENTE]]:tabConsumo[[#This Row],[08_23]] )</f>
        <v>118</v>
      </c>
      <c r="AG117" s="223">
        <f>LARGE(tabConsumo[[#This Row],[03_22]:[08_23]],1)</f>
        <v>75</v>
      </c>
      <c r="AH117" s="146" t="s">
        <v>2244</v>
      </c>
      <c r="AI117" s="3" t="s">
        <v>2077</v>
      </c>
    </row>
    <row r="118" spans="1:35" x14ac:dyDescent="0.3">
      <c r="A118" s="4" t="s">
        <v>2011</v>
      </c>
      <c r="B118" s="3" t="s">
        <v>273</v>
      </c>
      <c r="C118" s="2">
        <v>140059</v>
      </c>
      <c r="D118" s="2">
        <v>569</v>
      </c>
      <c r="F118" s="2">
        <v>635</v>
      </c>
      <c r="G118" s="2">
        <v>0</v>
      </c>
      <c r="H118" s="2">
        <v>0</v>
      </c>
      <c r="I118" s="2">
        <v>0</v>
      </c>
      <c r="J118" s="2">
        <v>0</v>
      </c>
      <c r="K118" s="2">
        <v>300</v>
      </c>
      <c r="L118" s="2">
        <v>0</v>
      </c>
      <c r="M118" s="2">
        <v>0</v>
      </c>
      <c r="N118" s="2">
        <v>0</v>
      </c>
      <c r="O118" s="2">
        <v>105</v>
      </c>
      <c r="P118" s="2">
        <v>0</v>
      </c>
      <c r="Q118" s="2">
        <v>0</v>
      </c>
      <c r="R118" s="2">
        <v>0</v>
      </c>
      <c r="S118" s="2">
        <v>0</v>
      </c>
      <c r="T118" s="2">
        <v>0</v>
      </c>
      <c r="U118" s="2">
        <v>10</v>
      </c>
      <c r="V118" s="2">
        <v>20</v>
      </c>
      <c r="W118" s="2">
        <v>0</v>
      </c>
      <c r="X118" s="299">
        <v>44096</v>
      </c>
      <c r="Y118" s="219">
        <v>18</v>
      </c>
      <c r="Z118" s="220">
        <f>SUM( tabConsumo[[#This Row],[QTD.PENDENTE]]:tabConsumo[[#This Row],[08_23]] ) / tabConsumo[[#This Row],[Div]]</f>
        <v>59.444444444444443</v>
      </c>
      <c r="AA118" s="221">
        <f xml:space="preserve"> tabConsumo[[#This Row],[Média.A]] + (_xlfn.STDEV.S( tabConsumo[[#This Row],[QTD.PENDENTE]]:tabConsumo[[#This Row],[08_23]] ) * 1)</f>
        <v>220.53346704565826</v>
      </c>
      <c r="AB118" s="221"/>
      <c r="AC118" s="221">
        <f xml:space="preserve"> tabConsumo[[#This Row],[Média.A]] + (_xlfn.STDEV.S( tabConsumo[[#This Row],[QTD.PENDENTE]]:tabConsumo[[#This Row],[08_23]] ) * 3)</f>
        <v>542.71151224808591</v>
      </c>
      <c r="AD118" s="5"/>
      <c r="AE118">
        <v>0</v>
      </c>
      <c r="AF118" s="223">
        <f>SUM( tabConsumo[[#This Row],[QTD.PENDENTE]]:tabConsumo[[#This Row],[08_23]] )</f>
        <v>1070</v>
      </c>
      <c r="AG118" s="223">
        <f>LARGE(tabConsumo[[#This Row],[03_22]:[08_23]],1)</f>
        <v>635</v>
      </c>
      <c r="AH118" s="146" t="s">
        <v>2238</v>
      </c>
      <c r="AI118" s="3" t="s">
        <v>2077</v>
      </c>
    </row>
    <row r="119" spans="1:35" x14ac:dyDescent="0.3">
      <c r="A119" s="4" t="s">
        <v>2012</v>
      </c>
      <c r="B119" s="3" t="s">
        <v>273</v>
      </c>
      <c r="C119" s="2">
        <v>140060</v>
      </c>
      <c r="D119" s="2">
        <v>557</v>
      </c>
      <c r="F119" s="2">
        <v>0</v>
      </c>
      <c r="G119" s="2">
        <v>25</v>
      </c>
      <c r="H119" s="2">
        <v>0</v>
      </c>
      <c r="I119" s="2">
        <v>20</v>
      </c>
      <c r="J119" s="2">
        <v>0</v>
      </c>
      <c r="K119" s="2">
        <v>90</v>
      </c>
      <c r="L119" s="2">
        <v>0</v>
      </c>
      <c r="M119" s="2">
        <v>0</v>
      </c>
      <c r="N119" s="2">
        <v>0</v>
      </c>
      <c r="O119" s="2">
        <v>0</v>
      </c>
      <c r="P119" s="2">
        <v>0</v>
      </c>
      <c r="Q119" s="2">
        <v>0</v>
      </c>
      <c r="R119" s="2">
        <v>0</v>
      </c>
      <c r="S119" s="2">
        <v>400</v>
      </c>
      <c r="T119" s="2">
        <v>0</v>
      </c>
      <c r="U119" s="2">
        <v>12</v>
      </c>
      <c r="V119" s="2">
        <v>0</v>
      </c>
      <c r="W119" s="2">
        <v>0</v>
      </c>
      <c r="X119" s="299">
        <v>44096</v>
      </c>
      <c r="Y119" s="219">
        <v>18</v>
      </c>
      <c r="Z119" s="220">
        <f>SUM( tabConsumo[[#This Row],[QTD.PENDENTE]]:tabConsumo[[#This Row],[08_23]] ) / tabConsumo[[#This Row],[Div]]</f>
        <v>30.388888888888889</v>
      </c>
      <c r="AA119" s="221">
        <f xml:space="preserve"> tabConsumo[[#This Row],[Média.A]] + (_xlfn.STDEV.S( tabConsumo[[#This Row],[QTD.PENDENTE]]:tabConsumo[[#This Row],[08_23]] ) * 1)</f>
        <v>125.14749171975336</v>
      </c>
      <c r="AB119" s="221"/>
      <c r="AC119" s="221">
        <f xml:space="preserve"> tabConsumo[[#This Row],[Média.A]] + (_xlfn.STDEV.S( tabConsumo[[#This Row],[QTD.PENDENTE]]:tabConsumo[[#This Row],[08_23]] ) * 3)</f>
        <v>314.66469738148237</v>
      </c>
      <c r="AD119" s="5"/>
      <c r="AE119">
        <v>0</v>
      </c>
      <c r="AF119" s="223">
        <f>SUM( tabConsumo[[#This Row],[QTD.PENDENTE]]:tabConsumo[[#This Row],[08_23]] )</f>
        <v>547</v>
      </c>
      <c r="AG119" s="223">
        <f>LARGE(tabConsumo[[#This Row],[03_22]:[08_23]],1)</f>
        <v>400</v>
      </c>
      <c r="AH119" s="146" t="s">
        <v>2244</v>
      </c>
      <c r="AI119" s="3" t="s">
        <v>2077</v>
      </c>
    </row>
    <row r="120" spans="1:35" x14ac:dyDescent="0.3">
      <c r="A120" s="4" t="s">
        <v>2017</v>
      </c>
      <c r="B120" s="3" t="s">
        <v>273</v>
      </c>
      <c r="C120" s="2">
        <v>140241</v>
      </c>
      <c r="D120" s="2">
        <v>0</v>
      </c>
      <c r="E120" s="2">
        <v>194</v>
      </c>
      <c r="F120" s="2">
        <v>0</v>
      </c>
      <c r="G120" s="2">
        <v>20</v>
      </c>
      <c r="H120" s="2">
        <v>40</v>
      </c>
      <c r="I120" s="2">
        <v>50</v>
      </c>
      <c r="J120" s="2">
        <v>250</v>
      </c>
      <c r="K120" s="2">
        <v>50</v>
      </c>
      <c r="L120" s="2">
        <v>280</v>
      </c>
      <c r="M120" s="2">
        <v>0</v>
      </c>
      <c r="N120" s="2">
        <v>128</v>
      </c>
      <c r="O120" s="2">
        <v>100</v>
      </c>
      <c r="P120" s="2">
        <v>50</v>
      </c>
      <c r="Q120" s="2">
        <v>0</v>
      </c>
      <c r="R120" s="2">
        <v>50</v>
      </c>
      <c r="S120" s="2">
        <v>404</v>
      </c>
      <c r="T120" s="2">
        <v>300</v>
      </c>
      <c r="U120" s="2">
        <v>420</v>
      </c>
      <c r="V120" s="2">
        <v>0</v>
      </c>
      <c r="W120" s="2">
        <v>106</v>
      </c>
      <c r="X120" s="299">
        <v>44132</v>
      </c>
      <c r="Y120" s="219">
        <v>18</v>
      </c>
      <c r="Z120" s="220">
        <f>SUM( tabConsumo[[#This Row],[QTD.PENDENTE]]:tabConsumo[[#This Row],[08_23]] ) / tabConsumo[[#This Row],[Div]]</f>
        <v>135.66666666666666</v>
      </c>
      <c r="AA120" s="221">
        <f xml:space="preserve"> tabConsumo[[#This Row],[Média.A]] + (_xlfn.STDEV.S( tabConsumo[[#This Row],[QTD.PENDENTE]]:tabConsumo[[#This Row],[08_23]] ) * 1)</f>
        <v>273.89167180967115</v>
      </c>
      <c r="AB120" s="221"/>
      <c r="AC120" s="221">
        <f xml:space="preserve"> tabConsumo[[#This Row],[Média.A]] + (_xlfn.STDEV.S( tabConsumo[[#This Row],[QTD.PENDENTE]]:tabConsumo[[#This Row],[08_23]] ) * 3)</f>
        <v>550.3416820956802</v>
      </c>
      <c r="AD120" s="5"/>
      <c r="AE120">
        <v>10.777777777777779</v>
      </c>
      <c r="AF120" s="223">
        <f>SUM( tabConsumo[[#This Row],[QTD.PENDENTE]]:tabConsumo[[#This Row],[08_23]] )</f>
        <v>2442</v>
      </c>
      <c r="AG120" s="223">
        <f>LARGE(tabConsumo[[#This Row],[03_22]:[08_23]],1)</f>
        <v>420</v>
      </c>
      <c r="AH120" s="146" t="s">
        <v>2237</v>
      </c>
      <c r="AI120" s="3" t="s">
        <v>2077</v>
      </c>
    </row>
    <row r="121" spans="1:35" x14ac:dyDescent="0.3">
      <c r="A121" s="4" t="s">
        <v>2014</v>
      </c>
      <c r="B121" s="3" t="s">
        <v>273</v>
      </c>
      <c r="C121" s="2">
        <v>140063</v>
      </c>
      <c r="D121" s="2">
        <v>0</v>
      </c>
      <c r="E121" s="2">
        <v>579</v>
      </c>
      <c r="F121" s="2">
        <v>700</v>
      </c>
      <c r="G121" s="2">
        <v>730</v>
      </c>
      <c r="H121" s="2">
        <v>1170</v>
      </c>
      <c r="I121" s="2">
        <v>880</v>
      </c>
      <c r="J121" s="2">
        <v>450</v>
      </c>
      <c r="K121" s="2">
        <v>450</v>
      </c>
      <c r="L121" s="2">
        <v>470</v>
      </c>
      <c r="M121" s="2">
        <v>800</v>
      </c>
      <c r="N121" s="2">
        <v>575</v>
      </c>
      <c r="O121" s="2">
        <v>600</v>
      </c>
      <c r="P121" s="2">
        <v>1100</v>
      </c>
      <c r="Q121" s="2">
        <v>310</v>
      </c>
      <c r="R121" s="2">
        <v>1300</v>
      </c>
      <c r="S121" s="2">
        <v>846</v>
      </c>
      <c r="T121" s="2">
        <v>770</v>
      </c>
      <c r="U121" s="2">
        <v>124</v>
      </c>
      <c r="V121" s="2">
        <v>0</v>
      </c>
      <c r="W121" s="2">
        <v>0</v>
      </c>
      <c r="X121" s="299">
        <v>44096</v>
      </c>
      <c r="Y121" s="219">
        <v>18</v>
      </c>
      <c r="Z121" s="220">
        <f>SUM( tabConsumo[[#This Row],[QTD.PENDENTE]]:tabConsumo[[#This Row],[08_23]] ) / tabConsumo[[#This Row],[Div]]</f>
        <v>658.55555555555554</v>
      </c>
      <c r="AA121" s="221">
        <f xml:space="preserve"> tabConsumo[[#This Row],[Média.A]] + (_xlfn.STDEV.S( tabConsumo[[#This Row],[QTD.PENDENTE]]:tabConsumo[[#This Row],[08_23]] ) * 1)</f>
        <v>1022.3633336681252</v>
      </c>
      <c r="AB121" s="221"/>
      <c r="AC121" s="221">
        <f xml:space="preserve"> tabConsumo[[#This Row],[Média.A]] + (_xlfn.STDEV.S( tabConsumo[[#This Row],[QTD.PENDENTE]]:tabConsumo[[#This Row],[08_23]] ) * 3)</f>
        <v>1749.9788898932643</v>
      </c>
      <c r="AD121" s="5"/>
      <c r="AE121">
        <v>32.166666666666664</v>
      </c>
      <c r="AF121" s="223">
        <f>SUM( tabConsumo[[#This Row],[QTD.PENDENTE]]:tabConsumo[[#This Row],[08_23]] )</f>
        <v>11854</v>
      </c>
      <c r="AG121" s="223">
        <f>LARGE(tabConsumo[[#This Row],[03_22]:[08_23]],1)</f>
        <v>1300</v>
      </c>
      <c r="AH121" s="146" t="s">
        <v>2244</v>
      </c>
      <c r="AI121" s="3" t="s">
        <v>2077</v>
      </c>
    </row>
    <row r="122" spans="1:35" x14ac:dyDescent="0.3">
      <c r="A122" s="4" t="s">
        <v>1927</v>
      </c>
      <c r="B122" s="3" t="s">
        <v>273</v>
      </c>
      <c r="C122" s="2">
        <v>136564</v>
      </c>
      <c r="D122" s="2">
        <v>13115</v>
      </c>
      <c r="F122" s="2">
        <v>0</v>
      </c>
      <c r="G122" s="2">
        <v>1525</v>
      </c>
      <c r="H122" s="2">
        <v>1525</v>
      </c>
      <c r="I122" s="2">
        <v>6405</v>
      </c>
      <c r="J122" s="2">
        <v>915</v>
      </c>
      <c r="K122" s="2">
        <v>1220</v>
      </c>
      <c r="L122" s="2">
        <v>1525</v>
      </c>
      <c r="M122" s="2">
        <v>3355</v>
      </c>
      <c r="N122" s="2">
        <v>610</v>
      </c>
      <c r="O122" s="2">
        <v>3355</v>
      </c>
      <c r="P122" s="2">
        <v>4575</v>
      </c>
      <c r="Q122" s="2">
        <v>3965</v>
      </c>
      <c r="R122" s="2">
        <v>2440</v>
      </c>
      <c r="S122" s="2">
        <v>2745</v>
      </c>
      <c r="T122" s="2">
        <v>3050</v>
      </c>
      <c r="U122" s="2">
        <v>1525</v>
      </c>
      <c r="V122" s="2">
        <v>3050</v>
      </c>
      <c r="W122" s="2">
        <v>4880</v>
      </c>
      <c r="X122" s="299">
        <v>43521</v>
      </c>
      <c r="Y122" s="219">
        <v>18</v>
      </c>
      <c r="Z122" s="220">
        <f>SUM( tabConsumo[[#This Row],[QTD.PENDENTE]]:tabConsumo[[#This Row],[08_23]] ) / tabConsumo[[#This Row],[Div]]</f>
        <v>2592.5</v>
      </c>
      <c r="AA122" s="221">
        <f xml:space="preserve"> tabConsumo[[#This Row],[Média.A]] + (_xlfn.STDEV.S( tabConsumo[[#This Row],[QTD.PENDENTE]]:tabConsumo[[#This Row],[08_23]] ) * 1)</f>
        <v>4257.311639230591</v>
      </c>
      <c r="AB122" s="221"/>
      <c r="AC122" s="221">
        <f xml:space="preserve"> tabConsumo[[#This Row],[Média.A]] + (_xlfn.STDEV.S( tabConsumo[[#This Row],[QTD.PENDENTE]]:tabConsumo[[#This Row],[08_23]] ) * 3)</f>
        <v>7586.9349176917731</v>
      </c>
      <c r="AD122" s="5"/>
      <c r="AE122">
        <v>0</v>
      </c>
      <c r="AF122" s="223">
        <f>SUM( tabConsumo[[#This Row],[QTD.PENDENTE]]:tabConsumo[[#This Row],[08_23]] )</f>
        <v>46665</v>
      </c>
      <c r="AG122" s="223">
        <f>LARGE(tabConsumo[[#This Row],[03_22]:[08_23]],1)</f>
        <v>6405</v>
      </c>
      <c r="AH122" s="146" t="s">
        <v>2237</v>
      </c>
      <c r="AI122" s="3" t="s">
        <v>2077</v>
      </c>
    </row>
    <row r="123" spans="1:35" x14ac:dyDescent="0.3">
      <c r="A123" s="4" t="s">
        <v>1026</v>
      </c>
      <c r="B123" s="3" t="s">
        <v>264</v>
      </c>
      <c r="C123" s="2">
        <v>13180</v>
      </c>
      <c r="D123" s="2">
        <v>0</v>
      </c>
      <c r="E123" s="2">
        <v>1</v>
      </c>
      <c r="F123" s="2">
        <v>15</v>
      </c>
      <c r="G123" s="2">
        <v>11</v>
      </c>
      <c r="H123" s="2">
        <v>11</v>
      </c>
      <c r="I123" s="2">
        <v>18</v>
      </c>
      <c r="J123" s="2">
        <v>2</v>
      </c>
      <c r="K123" s="2">
        <v>18</v>
      </c>
      <c r="L123" s="2">
        <v>13</v>
      </c>
      <c r="M123" s="2">
        <v>3</v>
      </c>
      <c r="N123" s="2">
        <v>13</v>
      </c>
      <c r="O123" s="2">
        <v>4</v>
      </c>
      <c r="P123" s="2">
        <v>6</v>
      </c>
      <c r="Q123" s="2">
        <v>309</v>
      </c>
      <c r="R123" s="2">
        <v>28</v>
      </c>
      <c r="S123" s="2">
        <v>44</v>
      </c>
      <c r="T123" s="2">
        <v>0</v>
      </c>
      <c r="U123" s="2">
        <v>0</v>
      </c>
      <c r="V123" s="2">
        <v>0</v>
      </c>
      <c r="W123" s="2">
        <v>0</v>
      </c>
      <c r="X123" s="299">
        <v>367</v>
      </c>
      <c r="Y123" s="219">
        <f xml:space="preserve"> 18</f>
        <v>18</v>
      </c>
      <c r="Z123" s="220">
        <f>SUM( tabConsumo[[#This Row],[QTD.PENDENTE]]:tabConsumo[[#This Row],[08_23]] ) / tabConsumo[[#This Row],[Div]]</f>
        <v>27.555555555555557</v>
      </c>
      <c r="AA123" s="221">
        <f xml:space="preserve"> tabConsumo[[#This Row],[Média.A]] + (_xlfn.STDEV.S( tabConsumo[[#This Row],[QTD.PENDENTE]]:tabConsumo[[#This Row],[08_23]] ) * 1)</f>
        <v>96.986492253545123</v>
      </c>
      <c r="AB123" s="221"/>
      <c r="AC123" s="221">
        <f xml:space="preserve"> tabConsumo[[#This Row],[Média.A]] + (_xlfn.STDEV.S( tabConsumo[[#This Row],[QTD.PENDENTE]]:tabConsumo[[#This Row],[08_23]] ) * 3)</f>
        <v>235.84836564952423</v>
      </c>
      <c r="AD123" s="5"/>
      <c r="AE123">
        <v>5.5555555555555552E-2</v>
      </c>
      <c r="AF123" s="223">
        <f>SUM( tabConsumo[[#This Row],[QTD.PENDENTE]]:tabConsumo[[#This Row],[08_23]] )</f>
        <v>496</v>
      </c>
      <c r="AG123" s="223">
        <f>LARGE(tabConsumo[[#This Row],[03_22]:[08_23]],1)</f>
        <v>309</v>
      </c>
      <c r="AH123" s="146" t="s">
        <v>2239</v>
      </c>
      <c r="AI123" s="3" t="s">
        <v>2077</v>
      </c>
    </row>
    <row r="124" spans="1:35" x14ac:dyDescent="0.3">
      <c r="A124" s="4" t="s">
        <v>1149</v>
      </c>
      <c r="B124" s="3" t="s">
        <v>264</v>
      </c>
      <c r="C124" s="2">
        <v>17704</v>
      </c>
      <c r="D124" s="2">
        <v>107</v>
      </c>
      <c r="E124" s="2">
        <v>1</v>
      </c>
      <c r="F124" s="2">
        <v>16</v>
      </c>
      <c r="G124" s="2">
        <v>6</v>
      </c>
      <c r="H124" s="2">
        <v>9</v>
      </c>
      <c r="I124" s="2">
        <v>23</v>
      </c>
      <c r="J124" s="2">
        <v>15</v>
      </c>
      <c r="K124" s="2">
        <v>29</v>
      </c>
      <c r="L124" s="2">
        <v>14</v>
      </c>
      <c r="M124" s="2">
        <v>6</v>
      </c>
      <c r="N124" s="2">
        <v>7</v>
      </c>
      <c r="O124" s="2">
        <v>5</v>
      </c>
      <c r="P124" s="2">
        <v>14</v>
      </c>
      <c r="Q124" s="2">
        <v>11</v>
      </c>
      <c r="R124" s="2">
        <v>17</v>
      </c>
      <c r="S124" s="2">
        <v>13</v>
      </c>
      <c r="T124" s="2">
        <v>7</v>
      </c>
      <c r="U124" s="2">
        <v>3</v>
      </c>
      <c r="V124" s="2">
        <v>27</v>
      </c>
      <c r="W124" s="2">
        <v>24</v>
      </c>
      <c r="X124" s="299">
        <v>367</v>
      </c>
      <c r="Y124" s="219">
        <f xml:space="preserve"> 18</f>
        <v>18</v>
      </c>
      <c r="Z124" s="220">
        <f>SUM( tabConsumo[[#This Row],[QTD.PENDENTE]]:tabConsumo[[#This Row],[08_23]] ) / tabConsumo[[#This Row],[Div]]</f>
        <v>13.722222222222221</v>
      </c>
      <c r="AA124" s="221">
        <f xml:space="preserve"> tabConsumo[[#This Row],[Média.A]] + (_xlfn.STDEV.S( tabConsumo[[#This Row],[QTD.PENDENTE]]:tabConsumo[[#This Row],[08_23]] ) * 1)</f>
        <v>21.893989336976396</v>
      </c>
      <c r="AB124" s="221"/>
      <c r="AC124" s="221">
        <f xml:space="preserve"> tabConsumo[[#This Row],[Média.A]] + (_xlfn.STDEV.S( tabConsumo[[#This Row],[QTD.PENDENTE]]:tabConsumo[[#This Row],[08_23]] ) * 3)</f>
        <v>38.237523566484747</v>
      </c>
      <c r="AD124" s="5"/>
      <c r="AE124">
        <v>5.5555555555555552E-2</v>
      </c>
      <c r="AF124" s="223">
        <f>SUM( tabConsumo[[#This Row],[QTD.PENDENTE]]:tabConsumo[[#This Row],[08_23]] )</f>
        <v>247</v>
      </c>
      <c r="AG124" s="223">
        <f>LARGE(tabConsumo[[#This Row],[03_22]:[08_23]],1)</f>
        <v>29</v>
      </c>
      <c r="AH124" s="146" t="s">
        <v>2237</v>
      </c>
      <c r="AI124" s="3" t="s">
        <v>2077</v>
      </c>
    </row>
    <row r="125" spans="1:35" x14ac:dyDescent="0.3">
      <c r="A125" s="4" t="s">
        <v>1028</v>
      </c>
      <c r="B125" s="3" t="s">
        <v>264</v>
      </c>
      <c r="C125" s="2">
        <v>13181</v>
      </c>
      <c r="D125" s="2">
        <v>164</v>
      </c>
      <c r="E125" s="2">
        <v>1</v>
      </c>
      <c r="F125" s="2">
        <v>20</v>
      </c>
      <c r="G125" s="2">
        <v>7</v>
      </c>
      <c r="H125" s="2">
        <v>8</v>
      </c>
      <c r="I125" s="2">
        <v>15</v>
      </c>
      <c r="J125" s="2">
        <v>7</v>
      </c>
      <c r="K125" s="2">
        <v>15</v>
      </c>
      <c r="L125" s="2">
        <v>5</v>
      </c>
      <c r="M125" s="2">
        <v>3</v>
      </c>
      <c r="N125" s="2">
        <v>6</v>
      </c>
      <c r="O125" s="2">
        <v>7</v>
      </c>
      <c r="P125" s="2">
        <v>6</v>
      </c>
      <c r="Q125" s="2">
        <v>2</v>
      </c>
      <c r="R125" s="2">
        <v>6</v>
      </c>
      <c r="S125" s="2">
        <v>12</v>
      </c>
      <c r="T125" s="2">
        <v>4</v>
      </c>
      <c r="U125" s="2">
        <v>5</v>
      </c>
      <c r="V125" s="2">
        <v>15</v>
      </c>
      <c r="W125" s="2">
        <v>3</v>
      </c>
      <c r="X125" s="299">
        <v>367</v>
      </c>
      <c r="Y125" s="219">
        <f xml:space="preserve"> 18</f>
        <v>18</v>
      </c>
      <c r="Z125" s="220">
        <f>SUM( tabConsumo[[#This Row],[QTD.PENDENTE]]:tabConsumo[[#This Row],[08_23]] ) / tabConsumo[[#This Row],[Div]]</f>
        <v>8.1666666666666661</v>
      </c>
      <c r="AA125" s="221">
        <f xml:space="preserve"> tabConsumo[[#This Row],[Média.A]] + (_xlfn.STDEV.S( tabConsumo[[#This Row],[QTD.PENDENTE]]:tabConsumo[[#This Row],[08_23]] ) * 1)</f>
        <v>13.382477089081682</v>
      </c>
      <c r="AB125" s="221"/>
      <c r="AC125" s="221">
        <f xml:space="preserve"> tabConsumo[[#This Row],[Média.A]] + (_xlfn.STDEV.S( tabConsumo[[#This Row],[QTD.PENDENTE]]:tabConsumo[[#This Row],[08_23]] ) * 3)</f>
        <v>23.814097933911711</v>
      </c>
      <c r="AD125" s="5"/>
      <c r="AE125">
        <v>5.5555555555555552E-2</v>
      </c>
      <c r="AF125" s="223">
        <f>SUM( tabConsumo[[#This Row],[QTD.PENDENTE]]:tabConsumo[[#This Row],[08_23]] )</f>
        <v>147</v>
      </c>
      <c r="AG125" s="223">
        <f>LARGE(tabConsumo[[#This Row],[03_22]:[08_23]],1)</f>
        <v>20</v>
      </c>
      <c r="AH125" s="146" t="s">
        <v>2237</v>
      </c>
      <c r="AI125" s="3" t="s">
        <v>2077</v>
      </c>
    </row>
    <row r="126" spans="1:35" x14ac:dyDescent="0.3">
      <c r="A126" s="4" t="s">
        <v>1961</v>
      </c>
      <c r="B126" s="3" t="s">
        <v>31</v>
      </c>
      <c r="C126" s="2">
        <v>138453</v>
      </c>
      <c r="D126" s="2">
        <v>33230</v>
      </c>
      <c r="E126" s="2">
        <v>43</v>
      </c>
      <c r="F126" s="2">
        <v>585</v>
      </c>
      <c r="G126" s="2">
        <v>492</v>
      </c>
      <c r="H126" s="2">
        <v>499</v>
      </c>
      <c r="I126" s="2">
        <v>506</v>
      </c>
      <c r="J126" s="2">
        <v>410</v>
      </c>
      <c r="K126" s="2">
        <v>842</v>
      </c>
      <c r="L126" s="2">
        <v>765</v>
      </c>
      <c r="M126" s="2">
        <v>769</v>
      </c>
      <c r="N126" s="2">
        <v>723</v>
      </c>
      <c r="O126" s="2">
        <v>445</v>
      </c>
      <c r="P126" s="2">
        <v>75</v>
      </c>
      <c r="Q126" s="2">
        <v>580</v>
      </c>
      <c r="R126" s="2">
        <v>1388</v>
      </c>
      <c r="S126" s="2">
        <v>848</v>
      </c>
      <c r="T126" s="2">
        <v>834</v>
      </c>
      <c r="U126" s="2">
        <v>661</v>
      </c>
      <c r="V126" s="2">
        <v>630</v>
      </c>
      <c r="W126" s="2">
        <v>781</v>
      </c>
      <c r="X126" s="299">
        <v>43720</v>
      </c>
      <c r="Y126" s="219">
        <v>18</v>
      </c>
      <c r="Z126" s="220">
        <f>SUM( tabConsumo[[#This Row],[QTD.PENDENTE]]:tabConsumo[[#This Row],[08_23]] ) / tabConsumo[[#This Row],[Div]]</f>
        <v>659.77777777777783</v>
      </c>
      <c r="AA126" s="221">
        <f xml:space="preserve"> tabConsumo[[#This Row],[Média.A]] + (_xlfn.STDEV.S( tabConsumo[[#This Row],[QTD.PENDENTE]]:tabConsumo[[#This Row],[08_23]] ) * 1)</f>
        <v>955.06153465584134</v>
      </c>
      <c r="AB126" s="221"/>
      <c r="AC126" s="221">
        <f xml:space="preserve"> tabConsumo[[#This Row],[Média.A]] + (_xlfn.STDEV.S( tabConsumo[[#This Row],[QTD.PENDENTE]]:tabConsumo[[#This Row],[08_23]] ) * 3)</f>
        <v>1545.6290484119686</v>
      </c>
      <c r="AD126" s="5"/>
      <c r="AE126">
        <v>2.3888888888888888</v>
      </c>
      <c r="AF126" s="223">
        <f>SUM( tabConsumo[[#This Row],[QTD.PENDENTE]]:tabConsumo[[#This Row],[08_23]] )</f>
        <v>11876</v>
      </c>
      <c r="AG126" s="223">
        <f>LARGE(tabConsumo[[#This Row],[03_22]:[08_23]],1)</f>
        <v>1388</v>
      </c>
      <c r="AH126" s="146" t="s">
        <v>2237</v>
      </c>
      <c r="AI126" s="3" t="s">
        <v>2077</v>
      </c>
    </row>
    <row r="127" spans="1:35" x14ac:dyDescent="0.3">
      <c r="A127" s="4" t="s">
        <v>1962</v>
      </c>
      <c r="B127" s="3" t="s">
        <v>31</v>
      </c>
      <c r="C127" s="2">
        <v>138454</v>
      </c>
      <c r="D127" s="2">
        <v>10956</v>
      </c>
      <c r="E127" s="2">
        <v>3744</v>
      </c>
      <c r="F127" s="2">
        <v>312</v>
      </c>
      <c r="G127" s="2">
        <v>181</v>
      </c>
      <c r="H127" s="2">
        <v>135</v>
      </c>
      <c r="I127" s="2">
        <v>176</v>
      </c>
      <c r="J127" s="2">
        <v>166</v>
      </c>
      <c r="K127" s="2">
        <v>285</v>
      </c>
      <c r="L127" s="2">
        <v>265</v>
      </c>
      <c r="M127" s="2">
        <v>277</v>
      </c>
      <c r="N127" s="2">
        <v>244</v>
      </c>
      <c r="O127" s="2">
        <v>174</v>
      </c>
      <c r="P127" s="2">
        <v>39</v>
      </c>
      <c r="Q127" s="2">
        <v>461</v>
      </c>
      <c r="R127" s="2">
        <v>4026</v>
      </c>
      <c r="S127" s="2">
        <v>5618</v>
      </c>
      <c r="T127" s="2">
        <v>433</v>
      </c>
      <c r="U127" s="2">
        <v>309</v>
      </c>
      <c r="V127" s="2">
        <v>258</v>
      </c>
      <c r="W127" s="2">
        <v>319</v>
      </c>
      <c r="X127" s="299">
        <v>43720</v>
      </c>
      <c r="Y127" s="219">
        <v>18</v>
      </c>
      <c r="Z127" s="220">
        <f>SUM( tabConsumo[[#This Row],[QTD.PENDENTE]]:tabConsumo[[#This Row],[08_23]] ) / tabConsumo[[#This Row],[Div]]</f>
        <v>967.88888888888891</v>
      </c>
      <c r="AA127" s="221">
        <f xml:space="preserve"> tabConsumo[[#This Row],[Média.A]] + (_xlfn.STDEV.S( tabConsumo[[#This Row],[QTD.PENDENTE]]:tabConsumo[[#This Row],[08_23]] ) * 1)</f>
        <v>2583.8383680800689</v>
      </c>
      <c r="AB127" s="221"/>
      <c r="AC127" s="221">
        <f xml:space="preserve"> tabConsumo[[#This Row],[Média.A]] + (_xlfn.STDEV.S( tabConsumo[[#This Row],[QTD.PENDENTE]]:tabConsumo[[#This Row],[08_23]] ) * 3)</f>
        <v>5815.7373264624275</v>
      </c>
      <c r="AD127" s="5"/>
      <c r="AE127">
        <v>208</v>
      </c>
      <c r="AF127" s="223">
        <f>SUM( tabConsumo[[#This Row],[QTD.PENDENTE]]:tabConsumo[[#This Row],[08_23]] )</f>
        <v>17422</v>
      </c>
      <c r="AG127" s="223">
        <f>LARGE(tabConsumo[[#This Row],[03_22]:[08_23]],1)</f>
        <v>5618</v>
      </c>
      <c r="AH127" s="146" t="s">
        <v>2237</v>
      </c>
      <c r="AI127" s="3" t="s">
        <v>2077</v>
      </c>
    </row>
    <row r="128" spans="1:35" x14ac:dyDescent="0.3">
      <c r="A128" s="4" t="s">
        <v>1963</v>
      </c>
      <c r="B128" s="3" t="s">
        <v>31</v>
      </c>
      <c r="C128" s="2">
        <v>138456</v>
      </c>
      <c r="D128" s="2">
        <v>6085</v>
      </c>
      <c r="E128" s="2">
        <v>34</v>
      </c>
      <c r="F128" s="2">
        <v>354</v>
      </c>
      <c r="G128" s="2">
        <v>227</v>
      </c>
      <c r="H128" s="2">
        <v>202</v>
      </c>
      <c r="I128" s="2">
        <v>198</v>
      </c>
      <c r="J128" s="2">
        <v>632</v>
      </c>
      <c r="K128" s="2">
        <v>557</v>
      </c>
      <c r="L128" s="2">
        <v>322</v>
      </c>
      <c r="M128" s="2">
        <v>350</v>
      </c>
      <c r="N128" s="2">
        <v>377</v>
      </c>
      <c r="O128" s="2">
        <v>541</v>
      </c>
      <c r="P128" s="2">
        <v>34890</v>
      </c>
      <c r="Q128" s="2">
        <v>816</v>
      </c>
      <c r="R128" s="2">
        <v>723</v>
      </c>
      <c r="S128" s="2">
        <v>465</v>
      </c>
      <c r="T128" s="2">
        <v>346</v>
      </c>
      <c r="U128" s="2">
        <v>426</v>
      </c>
      <c r="V128" s="2">
        <v>405</v>
      </c>
      <c r="W128" s="2">
        <v>415</v>
      </c>
      <c r="X128" s="299">
        <v>43720</v>
      </c>
      <c r="Y128" s="219">
        <v>18</v>
      </c>
      <c r="Z128" s="220">
        <f>SUM( tabConsumo[[#This Row],[QTD.PENDENTE]]:tabConsumo[[#This Row],[08_23]] ) / tabConsumo[[#This Row],[Div]]</f>
        <v>2348.8888888888887</v>
      </c>
      <c r="AA128" s="221">
        <f xml:space="preserve"> tabConsumo[[#This Row],[Média.A]] + (_xlfn.STDEV.S( tabConsumo[[#This Row],[QTD.PENDENTE]]:tabConsumo[[#This Row],[08_23]] ) * 1)</f>
        <v>10261.25228663622</v>
      </c>
      <c r="AB128" s="221"/>
      <c r="AC128" s="221">
        <f xml:space="preserve"> tabConsumo[[#This Row],[Média.A]] + (_xlfn.STDEV.S( tabConsumo[[#This Row],[QTD.PENDENTE]]:tabConsumo[[#This Row],[08_23]] ) * 3)</f>
        <v>26085.979082130885</v>
      </c>
      <c r="AD128" s="5"/>
      <c r="AE128">
        <v>1.8888888888888888</v>
      </c>
      <c r="AF128" s="223">
        <f>SUM( tabConsumo[[#This Row],[QTD.PENDENTE]]:tabConsumo[[#This Row],[08_23]] )</f>
        <v>42280</v>
      </c>
      <c r="AG128" s="223">
        <f>LARGE(tabConsumo[[#This Row],[03_22]:[08_23]],1)</f>
        <v>34890</v>
      </c>
      <c r="AH128" s="146" t="s">
        <v>2237</v>
      </c>
      <c r="AI128" s="3" t="s">
        <v>2077</v>
      </c>
    </row>
    <row r="129" spans="1:35" x14ac:dyDescent="0.3">
      <c r="A129" s="4" t="s">
        <v>1965</v>
      </c>
      <c r="B129" s="3" t="s">
        <v>31</v>
      </c>
      <c r="C129" s="2">
        <v>138458</v>
      </c>
      <c r="D129" s="2">
        <v>7985</v>
      </c>
      <c r="E129" s="2">
        <v>10</v>
      </c>
      <c r="F129" s="2">
        <v>447</v>
      </c>
      <c r="G129" s="2">
        <v>203</v>
      </c>
      <c r="H129" s="2">
        <v>311</v>
      </c>
      <c r="I129" s="2">
        <v>288</v>
      </c>
      <c r="J129" s="2">
        <v>318</v>
      </c>
      <c r="K129" s="2">
        <v>667</v>
      </c>
      <c r="L129" s="2">
        <v>709</v>
      </c>
      <c r="M129" s="2">
        <v>803</v>
      </c>
      <c r="N129" s="2">
        <v>651</v>
      </c>
      <c r="O129" s="2">
        <v>410</v>
      </c>
      <c r="P129" s="2">
        <v>113</v>
      </c>
      <c r="Q129" s="2">
        <v>577</v>
      </c>
      <c r="R129" s="2">
        <v>954</v>
      </c>
      <c r="S129" s="2">
        <v>812</v>
      </c>
      <c r="T129" s="2">
        <v>561</v>
      </c>
      <c r="U129" s="2">
        <v>670</v>
      </c>
      <c r="V129" s="2">
        <v>558</v>
      </c>
      <c r="W129" s="2">
        <v>711</v>
      </c>
      <c r="X129" s="299">
        <v>43720</v>
      </c>
      <c r="Y129" s="219">
        <v>18</v>
      </c>
      <c r="Z129" s="220">
        <f>SUM( tabConsumo[[#This Row],[QTD.PENDENTE]]:tabConsumo[[#This Row],[08_23]] ) / tabConsumo[[#This Row],[Div]]</f>
        <v>542.94444444444446</v>
      </c>
      <c r="AA129" s="221">
        <f xml:space="preserve"> tabConsumo[[#This Row],[Média.A]] + (_xlfn.STDEV.S( tabConsumo[[#This Row],[QTD.PENDENTE]]:tabConsumo[[#This Row],[08_23]] ) * 1)</f>
        <v>798.43182411238547</v>
      </c>
      <c r="AB129" s="221"/>
      <c r="AC129" s="221">
        <f xml:space="preserve"> tabConsumo[[#This Row],[Média.A]] + (_xlfn.STDEV.S( tabConsumo[[#This Row],[QTD.PENDENTE]]:tabConsumo[[#This Row],[08_23]] ) * 3)</f>
        <v>1309.4065834482676</v>
      </c>
      <c r="AD129" s="5"/>
      <c r="AE129">
        <v>0.55555555555555558</v>
      </c>
      <c r="AF129" s="223">
        <f>SUM( tabConsumo[[#This Row],[QTD.PENDENTE]]:tabConsumo[[#This Row],[08_23]] )</f>
        <v>9773</v>
      </c>
      <c r="AG129" s="223">
        <f>LARGE(tabConsumo[[#This Row],[03_22]:[08_23]],1)</f>
        <v>954</v>
      </c>
      <c r="AH129" s="146" t="s">
        <v>2237</v>
      </c>
      <c r="AI129" s="3" t="s">
        <v>2077</v>
      </c>
    </row>
    <row r="130" spans="1:35" x14ac:dyDescent="0.3">
      <c r="A130" s="4" t="s">
        <v>1964</v>
      </c>
      <c r="B130" s="3" t="s">
        <v>31</v>
      </c>
      <c r="C130" s="2">
        <v>138457</v>
      </c>
      <c r="D130" s="2">
        <v>1547</v>
      </c>
      <c r="E130" s="2">
        <v>1</v>
      </c>
      <c r="F130" s="2">
        <v>13</v>
      </c>
      <c r="G130" s="2">
        <v>6</v>
      </c>
      <c r="H130" s="2">
        <v>16</v>
      </c>
      <c r="I130" s="2">
        <v>9</v>
      </c>
      <c r="J130" s="2">
        <v>10</v>
      </c>
      <c r="K130" s="2">
        <v>17</v>
      </c>
      <c r="L130" s="2">
        <v>18</v>
      </c>
      <c r="M130" s="2">
        <v>13</v>
      </c>
      <c r="N130" s="2">
        <v>22</v>
      </c>
      <c r="O130" s="2">
        <v>17</v>
      </c>
      <c r="P130" s="2">
        <v>10</v>
      </c>
      <c r="Q130" s="2">
        <v>15</v>
      </c>
      <c r="R130" s="2">
        <v>37</v>
      </c>
      <c r="S130" s="2">
        <v>26</v>
      </c>
      <c r="T130" s="2">
        <v>25</v>
      </c>
      <c r="U130" s="2">
        <v>26</v>
      </c>
      <c r="V130" s="2">
        <v>56</v>
      </c>
      <c r="W130" s="2">
        <v>21</v>
      </c>
      <c r="X130" s="299">
        <v>43720</v>
      </c>
      <c r="Y130" s="219">
        <v>18</v>
      </c>
      <c r="Z130" s="220">
        <f>SUM( tabConsumo[[#This Row],[QTD.PENDENTE]]:tabConsumo[[#This Row],[08_23]] ) / tabConsumo[[#This Row],[Div]]</f>
        <v>19.888888888888889</v>
      </c>
      <c r="AA130" s="221">
        <f xml:space="preserve"> tabConsumo[[#This Row],[Média.A]] + (_xlfn.STDEV.S( tabConsumo[[#This Row],[QTD.PENDENTE]]:tabConsumo[[#This Row],[08_23]] ) * 1)</f>
        <v>32.137531253089172</v>
      </c>
      <c r="AB130" s="221"/>
      <c r="AC130" s="221">
        <f xml:space="preserve"> tabConsumo[[#This Row],[Média.A]] + (_xlfn.STDEV.S( tabConsumo[[#This Row],[QTD.PENDENTE]]:tabConsumo[[#This Row],[08_23]] ) * 3)</f>
        <v>56.634815981489737</v>
      </c>
      <c r="AD130" s="5"/>
      <c r="AE130">
        <v>5.5555555555555552E-2</v>
      </c>
      <c r="AF130" s="223">
        <f>SUM( tabConsumo[[#This Row],[QTD.PENDENTE]]:tabConsumo[[#This Row],[08_23]] )</f>
        <v>358</v>
      </c>
      <c r="AG130" s="223">
        <f>LARGE(tabConsumo[[#This Row],[03_22]:[08_23]],1)</f>
        <v>56</v>
      </c>
      <c r="AH130" s="146" t="s">
        <v>2237</v>
      </c>
      <c r="AI130" s="3" t="s">
        <v>2077</v>
      </c>
    </row>
    <row r="131" spans="1:35" x14ac:dyDescent="0.3">
      <c r="A131" s="4" t="s">
        <v>920</v>
      </c>
      <c r="B131" s="3" t="s">
        <v>268</v>
      </c>
      <c r="C131" s="2">
        <v>10719</v>
      </c>
      <c r="D131" s="2">
        <v>7076</v>
      </c>
      <c r="E131" s="2">
        <v>240</v>
      </c>
      <c r="F131" s="2">
        <v>4672</v>
      </c>
      <c r="G131" s="2">
        <v>3461</v>
      </c>
      <c r="H131" s="2">
        <v>2163</v>
      </c>
      <c r="I131" s="2">
        <v>3826</v>
      </c>
      <c r="J131" s="2">
        <v>3661</v>
      </c>
      <c r="K131" s="2">
        <v>4160</v>
      </c>
      <c r="L131" s="2">
        <v>4317</v>
      </c>
      <c r="M131" s="2">
        <v>3831</v>
      </c>
      <c r="N131" s="2">
        <v>3815</v>
      </c>
      <c r="O131" s="2">
        <v>2396</v>
      </c>
      <c r="P131" s="2">
        <v>1269</v>
      </c>
      <c r="Q131" s="2">
        <v>3281</v>
      </c>
      <c r="R131" s="2">
        <v>4731</v>
      </c>
      <c r="S131" s="2">
        <v>3722</v>
      </c>
      <c r="T131" s="2">
        <v>3646</v>
      </c>
      <c r="U131" s="2">
        <v>3842</v>
      </c>
      <c r="V131" s="2">
        <v>3538</v>
      </c>
      <c r="W131" s="2">
        <v>3800</v>
      </c>
      <c r="X131" s="299">
        <v>367</v>
      </c>
      <c r="Y131" s="219">
        <f xml:space="preserve"> 18</f>
        <v>18</v>
      </c>
      <c r="Z131" s="220">
        <f>SUM( tabConsumo[[#This Row],[QTD.PENDENTE]]:tabConsumo[[#This Row],[08_23]] ) / tabConsumo[[#This Row],[Div]]</f>
        <v>3576.1666666666665</v>
      </c>
      <c r="AA131" s="221">
        <f xml:space="preserve"> tabConsumo[[#This Row],[Média.A]] + (_xlfn.STDEV.S( tabConsumo[[#This Row],[QTD.PENDENTE]]:tabConsumo[[#This Row],[08_23]] ) * 1)</f>
        <v>4707.3973865114149</v>
      </c>
      <c r="AB131" s="221"/>
      <c r="AC131" s="221">
        <f xml:space="preserve"> tabConsumo[[#This Row],[Média.A]] + (_xlfn.STDEV.S( tabConsumo[[#This Row],[QTD.PENDENTE]]:tabConsumo[[#This Row],[08_23]] ) * 3)</f>
        <v>6969.8588262009116</v>
      </c>
      <c r="AD131" s="5"/>
      <c r="AE131">
        <v>13.333333333333334</v>
      </c>
      <c r="AF131" s="223">
        <f>SUM( tabConsumo[[#This Row],[QTD.PENDENTE]]:tabConsumo[[#This Row],[08_23]] )</f>
        <v>64371</v>
      </c>
      <c r="AG131" s="223">
        <f>LARGE(tabConsumo[[#This Row],[03_22]:[08_23]],1)</f>
        <v>4731</v>
      </c>
      <c r="AH131" s="146" t="s">
        <v>2237</v>
      </c>
      <c r="AI131" s="3" t="s">
        <v>2077</v>
      </c>
    </row>
    <row r="132" spans="1:35" x14ac:dyDescent="0.3">
      <c r="A132" s="4" t="s">
        <v>1602</v>
      </c>
      <c r="B132" s="3" t="s">
        <v>264</v>
      </c>
      <c r="C132" s="2">
        <v>103142</v>
      </c>
      <c r="D132" s="2">
        <v>5</v>
      </c>
      <c r="F132" s="2">
        <v>0</v>
      </c>
      <c r="G132" s="2">
        <v>0</v>
      </c>
      <c r="H132" s="2">
        <v>2</v>
      </c>
      <c r="I132" s="2">
        <v>0</v>
      </c>
      <c r="J132" s="2">
        <v>0</v>
      </c>
      <c r="K132" s="2">
        <v>2</v>
      </c>
      <c r="L132" s="2">
        <v>0</v>
      </c>
      <c r="M132" s="2">
        <v>0</v>
      </c>
      <c r="N132" s="2">
        <v>1</v>
      </c>
      <c r="O132" s="2">
        <v>0</v>
      </c>
      <c r="P132" s="2">
        <v>0</v>
      </c>
      <c r="Q132" s="2">
        <v>1</v>
      </c>
      <c r="R132" s="2">
        <v>2</v>
      </c>
      <c r="S132" s="2">
        <v>0</v>
      </c>
      <c r="T132" s="2">
        <v>0</v>
      </c>
      <c r="U132" s="2">
        <v>1</v>
      </c>
      <c r="V132" s="2">
        <v>0</v>
      </c>
      <c r="W132" s="2">
        <v>2</v>
      </c>
      <c r="X132" s="299">
        <v>39393</v>
      </c>
      <c r="Y132" s="219">
        <v>18</v>
      </c>
      <c r="Z132" s="220">
        <f>SUM( tabConsumo[[#This Row],[QTD.PENDENTE]]:tabConsumo[[#This Row],[08_23]] ) / tabConsumo[[#This Row],[Div]]</f>
        <v>0.61111111111111116</v>
      </c>
      <c r="AA132" s="221">
        <f xml:space="preserve"> tabConsumo[[#This Row],[Média.A]] + (_xlfn.STDEV.S( tabConsumo[[#This Row],[QTD.PENDENTE]]:tabConsumo[[#This Row],[08_23]] ) * 1)</f>
        <v>1.4609476967099086</v>
      </c>
      <c r="AB132" s="221"/>
      <c r="AC132" s="221">
        <f xml:space="preserve"> tabConsumo[[#This Row],[Média.A]] + (_xlfn.STDEV.S( tabConsumo[[#This Row],[QTD.PENDENTE]]:tabConsumo[[#This Row],[08_23]] ) * 3)</f>
        <v>3.1606208679075034</v>
      </c>
      <c r="AD132" s="5"/>
      <c r="AE132">
        <v>0</v>
      </c>
      <c r="AF132" s="223">
        <f>SUM( tabConsumo[[#This Row],[QTD.PENDENTE]]:tabConsumo[[#This Row],[08_23]] )</f>
        <v>11</v>
      </c>
      <c r="AG132" s="223">
        <f>LARGE(tabConsumo[[#This Row],[03_22]:[08_23]],1)</f>
        <v>2</v>
      </c>
      <c r="AH132" s="146" t="s">
        <v>2237</v>
      </c>
      <c r="AI132" s="3" t="s">
        <v>2077</v>
      </c>
    </row>
    <row r="133" spans="1:35" x14ac:dyDescent="0.3">
      <c r="A133" s="4" t="s">
        <v>1141</v>
      </c>
      <c r="B133" s="3" t="s">
        <v>264</v>
      </c>
      <c r="C133" s="2">
        <v>17426</v>
      </c>
      <c r="D133" s="2">
        <v>3</v>
      </c>
      <c r="E133" s="2">
        <v>1</v>
      </c>
      <c r="F133" s="2">
        <v>0</v>
      </c>
      <c r="G133" s="2">
        <v>4</v>
      </c>
      <c r="H133" s="2">
        <v>0</v>
      </c>
      <c r="I133" s="2">
        <v>2</v>
      </c>
      <c r="J133" s="2">
        <v>0</v>
      </c>
      <c r="K133" s="2">
        <v>2</v>
      </c>
      <c r="L133" s="2">
        <v>0</v>
      </c>
      <c r="M133" s="2">
        <v>0</v>
      </c>
      <c r="N133" s="2">
        <v>1</v>
      </c>
      <c r="O133" s="2">
        <v>0</v>
      </c>
      <c r="P133" s="2">
        <v>0</v>
      </c>
      <c r="Q133" s="2">
        <v>1</v>
      </c>
      <c r="R133" s="2">
        <v>6</v>
      </c>
      <c r="S133" s="2">
        <v>0</v>
      </c>
      <c r="T133" s="2">
        <v>8</v>
      </c>
      <c r="U133" s="2">
        <v>1</v>
      </c>
      <c r="V133" s="2">
        <v>3</v>
      </c>
      <c r="W133" s="2">
        <v>0</v>
      </c>
      <c r="X133" s="299">
        <v>367</v>
      </c>
      <c r="Y133" s="219">
        <f xml:space="preserve"> 18</f>
        <v>18</v>
      </c>
      <c r="Z133" s="220">
        <f>SUM( tabConsumo[[#This Row],[QTD.PENDENTE]]:tabConsumo[[#This Row],[08_23]] ) / tabConsumo[[#This Row],[Div]]</f>
        <v>1.6111111111111112</v>
      </c>
      <c r="AA133" s="221">
        <f xml:space="preserve"> tabConsumo[[#This Row],[Média.A]] + (_xlfn.STDEV.S( tabConsumo[[#This Row],[QTD.PENDENTE]]:tabConsumo[[#This Row],[08_23]] ) * 1)</f>
        <v>3.8809231702088969</v>
      </c>
      <c r="AB133" s="221"/>
      <c r="AC133" s="221">
        <f xml:space="preserve"> tabConsumo[[#This Row],[Média.A]] + (_xlfn.STDEV.S( tabConsumo[[#This Row],[QTD.PENDENTE]]:tabConsumo[[#This Row],[08_23]] ) * 3)</f>
        <v>8.4205472884044674</v>
      </c>
      <c r="AD133" s="5"/>
      <c r="AE133">
        <v>5.5555555555555552E-2</v>
      </c>
      <c r="AF133" s="223">
        <f>SUM( tabConsumo[[#This Row],[QTD.PENDENTE]]:tabConsumo[[#This Row],[08_23]] )</f>
        <v>29</v>
      </c>
      <c r="AG133" s="223">
        <f>LARGE(tabConsumo[[#This Row],[03_22]:[08_23]],1)</f>
        <v>8</v>
      </c>
      <c r="AH133" s="146" t="s">
        <v>2238</v>
      </c>
      <c r="AI133" s="3" t="s">
        <v>2077</v>
      </c>
    </row>
    <row r="134" spans="1:35" x14ac:dyDescent="0.3">
      <c r="A134" s="4" t="s">
        <v>1702</v>
      </c>
      <c r="B134" s="3" t="s">
        <v>31</v>
      </c>
      <c r="C134" s="2">
        <v>113634</v>
      </c>
      <c r="D134" s="2">
        <v>63</v>
      </c>
      <c r="F134" s="2">
        <v>0</v>
      </c>
      <c r="G134" s="2">
        <v>0</v>
      </c>
      <c r="H134" s="2">
        <v>0</v>
      </c>
      <c r="I134" s="2">
        <v>0</v>
      </c>
      <c r="J134" s="2">
        <v>0</v>
      </c>
      <c r="K134" s="2">
        <v>0</v>
      </c>
      <c r="L134" s="2">
        <v>0</v>
      </c>
      <c r="M134" s="2">
        <v>0</v>
      </c>
      <c r="N134" s="2">
        <v>3</v>
      </c>
      <c r="O134" s="2">
        <v>0</v>
      </c>
      <c r="P134" s="2">
        <v>0</v>
      </c>
      <c r="Q134" s="2">
        <v>0</v>
      </c>
      <c r="R134" s="2">
        <v>1</v>
      </c>
      <c r="S134" s="2">
        <v>0</v>
      </c>
      <c r="T134" s="2">
        <v>0</v>
      </c>
      <c r="U134" s="2">
        <v>0</v>
      </c>
      <c r="V134" s="2">
        <v>0</v>
      </c>
      <c r="W134" s="2">
        <v>0</v>
      </c>
      <c r="X134" s="299">
        <v>40150</v>
      </c>
      <c r="Y134" s="219">
        <v>18</v>
      </c>
      <c r="Z134" s="220">
        <f>SUM( tabConsumo[[#This Row],[QTD.PENDENTE]]:tabConsumo[[#This Row],[08_23]] ) / tabConsumo[[#This Row],[Div]]</f>
        <v>0.22222222222222221</v>
      </c>
      <c r="AA134" s="221">
        <f xml:space="preserve"> tabConsumo[[#This Row],[Média.A]] + (_xlfn.STDEV.S( tabConsumo[[#This Row],[QTD.PENDENTE]]:tabConsumo[[#This Row],[08_23]] ) * 1)</f>
        <v>0.95430672036318176</v>
      </c>
      <c r="AB134" s="221"/>
      <c r="AC134" s="221">
        <f xml:space="preserve"> tabConsumo[[#This Row],[Média.A]] + (_xlfn.STDEV.S( tabConsumo[[#This Row],[QTD.PENDENTE]]:tabConsumo[[#This Row],[08_23]] ) * 3)</f>
        <v>2.418475716645101</v>
      </c>
      <c r="AD134" s="5"/>
      <c r="AE134">
        <v>0</v>
      </c>
      <c r="AF134" s="223">
        <f>SUM( tabConsumo[[#This Row],[QTD.PENDENTE]]:tabConsumo[[#This Row],[08_23]] )</f>
        <v>4</v>
      </c>
      <c r="AG134" s="223">
        <f>LARGE(tabConsumo[[#This Row],[03_22]:[08_23]],1)</f>
        <v>3</v>
      </c>
      <c r="AH134" s="146" t="s">
        <v>2243</v>
      </c>
      <c r="AI134" s="3" t="s">
        <v>2077</v>
      </c>
    </row>
    <row r="135" spans="1:35" x14ac:dyDescent="0.3">
      <c r="A135" s="4" t="s">
        <v>990</v>
      </c>
      <c r="B135" s="3" t="s">
        <v>264</v>
      </c>
      <c r="C135" s="2">
        <v>12971</v>
      </c>
      <c r="D135" s="2">
        <v>401</v>
      </c>
      <c r="F135" s="2">
        <v>0</v>
      </c>
      <c r="G135" s="2">
        <v>0</v>
      </c>
      <c r="H135" s="2">
        <v>0</v>
      </c>
      <c r="I135" s="2">
        <v>0</v>
      </c>
      <c r="J135" s="2">
        <v>0</v>
      </c>
      <c r="K135" s="2">
        <v>0</v>
      </c>
      <c r="L135" s="2">
        <v>0</v>
      </c>
      <c r="M135" s="2">
        <v>100</v>
      </c>
      <c r="N135" s="2">
        <v>0</v>
      </c>
      <c r="O135" s="2">
        <v>0</v>
      </c>
      <c r="P135" s="2">
        <v>0</v>
      </c>
      <c r="Q135" s="2">
        <v>0</v>
      </c>
      <c r="R135" s="2">
        <v>0</v>
      </c>
      <c r="S135" s="2">
        <v>0</v>
      </c>
      <c r="T135" s="2">
        <v>0</v>
      </c>
      <c r="U135" s="2">
        <v>0</v>
      </c>
      <c r="V135" s="2">
        <v>0</v>
      </c>
      <c r="W135" s="2">
        <v>0</v>
      </c>
      <c r="X135" s="299">
        <v>367</v>
      </c>
      <c r="Y135" s="219">
        <f xml:space="preserve"> 18</f>
        <v>18</v>
      </c>
      <c r="Z135" s="220">
        <f>SUM( tabConsumo[[#This Row],[QTD.PENDENTE]]:tabConsumo[[#This Row],[08_23]] ) / tabConsumo[[#This Row],[Div]]</f>
        <v>5.5555555555555554</v>
      </c>
      <c r="AA135" s="221">
        <f xml:space="preserve"> tabConsumo[[#This Row],[Média.A]] + (_xlfn.STDEV.S( tabConsumo[[#This Row],[QTD.PENDENTE]]:tabConsumo[[#This Row],[08_23]] ) * 1)</f>
        <v>29.125781595107142</v>
      </c>
      <c r="AB135" s="221"/>
      <c r="AC135" s="221">
        <f xml:space="preserve"> tabConsumo[[#This Row],[Média.A]] + (_xlfn.STDEV.S( tabConsumo[[#This Row],[QTD.PENDENTE]]:tabConsumo[[#This Row],[08_23]] ) * 3)</f>
        <v>76.266233674210312</v>
      </c>
      <c r="AD135" s="5"/>
      <c r="AE135">
        <v>0</v>
      </c>
      <c r="AF135" s="223">
        <f>SUM( tabConsumo[[#This Row],[QTD.PENDENTE]]:tabConsumo[[#This Row],[08_23]] )</f>
        <v>100</v>
      </c>
      <c r="AG135" s="223">
        <f>LARGE(tabConsumo[[#This Row],[03_22]:[08_23]],1)</f>
        <v>100</v>
      </c>
      <c r="AH135" s="146" t="s">
        <v>2241</v>
      </c>
      <c r="AI135" s="3" t="s">
        <v>2077</v>
      </c>
    </row>
    <row r="136" spans="1:35" x14ac:dyDescent="0.3">
      <c r="A136" s="4" t="s">
        <v>1054</v>
      </c>
      <c r="B136" s="3" t="s">
        <v>264</v>
      </c>
      <c r="C136" s="2">
        <v>13768</v>
      </c>
      <c r="D136" s="2">
        <v>662</v>
      </c>
      <c r="E136" s="2">
        <v>46</v>
      </c>
      <c r="F136" s="2">
        <v>732</v>
      </c>
      <c r="G136" s="2">
        <v>325</v>
      </c>
      <c r="H136" s="2">
        <v>328</v>
      </c>
      <c r="I136" s="2">
        <v>286</v>
      </c>
      <c r="J136" s="2">
        <v>337</v>
      </c>
      <c r="K136" s="2">
        <v>310</v>
      </c>
      <c r="L136" s="2">
        <v>342</v>
      </c>
      <c r="M136" s="2">
        <v>605</v>
      </c>
      <c r="N136" s="2">
        <v>405</v>
      </c>
      <c r="O136" s="2">
        <v>285</v>
      </c>
      <c r="P136" s="2">
        <v>266</v>
      </c>
      <c r="Q136" s="2">
        <v>411</v>
      </c>
      <c r="R136" s="2">
        <v>471</v>
      </c>
      <c r="S136" s="2">
        <v>351</v>
      </c>
      <c r="T136" s="2">
        <v>325</v>
      </c>
      <c r="U136" s="2">
        <v>287</v>
      </c>
      <c r="V136" s="2">
        <v>252</v>
      </c>
      <c r="W136" s="2">
        <v>286</v>
      </c>
      <c r="X136" s="299">
        <v>367</v>
      </c>
      <c r="Y136" s="219">
        <f xml:space="preserve"> 18</f>
        <v>18</v>
      </c>
      <c r="Z136" s="220">
        <f>SUM( tabConsumo[[#This Row],[QTD.PENDENTE]]:tabConsumo[[#This Row],[08_23]] ) / tabConsumo[[#This Row],[Div]]</f>
        <v>369.44444444444446</v>
      </c>
      <c r="AA136" s="221">
        <f xml:space="preserve"> tabConsumo[[#This Row],[Média.A]] + (_xlfn.STDEV.S( tabConsumo[[#This Row],[QTD.PENDENTE]]:tabConsumo[[#This Row],[08_23]] ) * 1)</f>
        <v>511.13385438353941</v>
      </c>
      <c r="AB136" s="221"/>
      <c r="AC136" s="221">
        <f xml:space="preserve"> tabConsumo[[#This Row],[Média.A]] + (_xlfn.STDEV.S( tabConsumo[[#This Row],[QTD.PENDENTE]]:tabConsumo[[#This Row],[08_23]] ) * 3)</f>
        <v>794.51267426172922</v>
      </c>
      <c r="AD136" s="5"/>
      <c r="AE136">
        <v>2.5555555555555554</v>
      </c>
      <c r="AF136" s="223">
        <f>SUM( tabConsumo[[#This Row],[QTD.PENDENTE]]:tabConsumo[[#This Row],[08_23]] )</f>
        <v>6650</v>
      </c>
      <c r="AG136" s="223">
        <f>LARGE(tabConsumo[[#This Row],[03_22]:[08_23]],1)</f>
        <v>732</v>
      </c>
      <c r="AH136" s="146" t="s">
        <v>2237</v>
      </c>
      <c r="AI136" s="3" t="s">
        <v>2077</v>
      </c>
    </row>
    <row r="137" spans="1:35" x14ac:dyDescent="0.3">
      <c r="A137" s="4" t="s">
        <v>1730</v>
      </c>
      <c r="B137" s="3" t="s">
        <v>264</v>
      </c>
      <c r="C137" s="2">
        <v>117734</v>
      </c>
      <c r="D137" s="2">
        <v>114</v>
      </c>
      <c r="F137" s="2">
        <v>0</v>
      </c>
      <c r="G137" s="2">
        <v>0</v>
      </c>
      <c r="H137" s="2">
        <v>10</v>
      </c>
      <c r="I137" s="2">
        <v>2</v>
      </c>
      <c r="J137" s="2">
        <v>0</v>
      </c>
      <c r="K137" s="2">
        <v>0</v>
      </c>
      <c r="L137" s="2">
        <v>0</v>
      </c>
      <c r="M137" s="2">
        <v>0</v>
      </c>
      <c r="N137" s="2">
        <v>2</v>
      </c>
      <c r="O137" s="2">
        <v>0</v>
      </c>
      <c r="P137" s="2">
        <v>2</v>
      </c>
      <c r="Q137" s="2">
        <v>0</v>
      </c>
      <c r="R137" s="2">
        <v>0</v>
      </c>
      <c r="S137" s="2">
        <v>0</v>
      </c>
      <c r="T137" s="2">
        <v>0</v>
      </c>
      <c r="U137" s="2">
        <v>0</v>
      </c>
      <c r="V137" s="2">
        <v>0</v>
      </c>
      <c r="W137" s="2">
        <v>0</v>
      </c>
      <c r="X137" s="299">
        <v>40438</v>
      </c>
      <c r="Y137" s="219">
        <v>18</v>
      </c>
      <c r="Z137" s="220">
        <f>SUM( tabConsumo[[#This Row],[QTD.PENDENTE]]:tabConsumo[[#This Row],[08_23]] ) / tabConsumo[[#This Row],[Div]]</f>
        <v>0.88888888888888884</v>
      </c>
      <c r="AA137" s="221">
        <f xml:space="preserve"> tabConsumo[[#This Row],[Média.A]] + (_xlfn.STDEV.S( tabConsumo[[#This Row],[QTD.PENDENTE]]:tabConsumo[[#This Row],[08_23]] ) * 1)</f>
        <v>3.2871453361705605</v>
      </c>
      <c r="AB137" s="221"/>
      <c r="AC137" s="221">
        <f xml:space="preserve"> tabConsumo[[#This Row],[Média.A]] + (_xlfn.STDEV.S( tabConsumo[[#This Row],[QTD.PENDENTE]]:tabConsumo[[#This Row],[08_23]] ) * 3)</f>
        <v>8.0836582307339047</v>
      </c>
      <c r="AD137" s="5"/>
      <c r="AE137">
        <v>0</v>
      </c>
      <c r="AF137" s="223">
        <f>SUM( tabConsumo[[#This Row],[QTD.PENDENTE]]:tabConsumo[[#This Row],[08_23]] )</f>
        <v>16</v>
      </c>
      <c r="AG137" s="223">
        <f>LARGE(tabConsumo[[#This Row],[03_22]:[08_23]],1)</f>
        <v>10</v>
      </c>
      <c r="AH137" s="146" t="s">
        <v>2248</v>
      </c>
      <c r="AI137" s="3" t="s">
        <v>2077</v>
      </c>
    </row>
    <row r="138" spans="1:35" x14ac:dyDescent="0.3">
      <c r="A138" s="4" t="s">
        <v>1008</v>
      </c>
      <c r="B138" s="3" t="s">
        <v>264</v>
      </c>
      <c r="C138" s="2">
        <v>13092</v>
      </c>
      <c r="D138" s="2">
        <v>180</v>
      </c>
      <c r="F138" s="2">
        <v>2</v>
      </c>
      <c r="G138" s="2">
        <v>8</v>
      </c>
      <c r="H138" s="2">
        <v>30</v>
      </c>
      <c r="I138" s="2">
        <v>6</v>
      </c>
      <c r="J138" s="2">
        <v>6</v>
      </c>
      <c r="K138" s="2">
        <v>9</v>
      </c>
      <c r="L138" s="2">
        <v>1</v>
      </c>
      <c r="M138" s="2">
        <v>0</v>
      </c>
      <c r="N138" s="2">
        <v>3</v>
      </c>
      <c r="O138" s="2">
        <v>5</v>
      </c>
      <c r="P138" s="2">
        <v>6</v>
      </c>
      <c r="Q138" s="2">
        <v>1</v>
      </c>
      <c r="R138" s="2">
        <v>2</v>
      </c>
      <c r="S138" s="2">
        <v>0</v>
      </c>
      <c r="T138" s="2">
        <v>0</v>
      </c>
      <c r="U138" s="2">
        <v>0</v>
      </c>
      <c r="V138" s="2">
        <v>10</v>
      </c>
      <c r="W138" s="2">
        <v>0</v>
      </c>
      <c r="X138" s="299">
        <v>367</v>
      </c>
      <c r="Y138" s="219">
        <f xml:space="preserve"> 18</f>
        <v>18</v>
      </c>
      <c r="Z138" s="220">
        <f>SUM( tabConsumo[[#This Row],[QTD.PENDENTE]]:tabConsumo[[#This Row],[08_23]] ) / tabConsumo[[#This Row],[Div]]</f>
        <v>4.9444444444444446</v>
      </c>
      <c r="AA138" s="221">
        <f xml:space="preserve"> tabConsumo[[#This Row],[Média.A]] + (_xlfn.STDEV.S( tabConsumo[[#This Row],[QTD.PENDENTE]]:tabConsumo[[#This Row],[08_23]] ) * 1)</f>
        <v>12.044338579713376</v>
      </c>
      <c r="AB138" s="221"/>
      <c r="AC138" s="221">
        <f xml:space="preserve"> tabConsumo[[#This Row],[Média.A]] + (_xlfn.STDEV.S( tabConsumo[[#This Row],[QTD.PENDENTE]]:tabConsumo[[#This Row],[08_23]] ) * 3)</f>
        <v>26.244126850251234</v>
      </c>
      <c r="AD138" s="5"/>
      <c r="AE138">
        <v>0</v>
      </c>
      <c r="AF138" s="223">
        <f>SUM( tabConsumo[[#This Row],[QTD.PENDENTE]]:tabConsumo[[#This Row],[08_23]] )</f>
        <v>89</v>
      </c>
      <c r="AG138" s="223">
        <f>LARGE(tabConsumo[[#This Row],[03_22]:[08_23]],1)</f>
        <v>30</v>
      </c>
      <c r="AH138" s="146" t="s">
        <v>2238</v>
      </c>
      <c r="AI138" s="3" t="s">
        <v>2077</v>
      </c>
    </row>
    <row r="139" spans="1:35" x14ac:dyDescent="0.3">
      <c r="A139" s="4" t="s">
        <v>1140</v>
      </c>
      <c r="B139" s="3" t="s">
        <v>264</v>
      </c>
      <c r="C139" s="2">
        <v>17422</v>
      </c>
      <c r="D139" s="2">
        <v>57</v>
      </c>
      <c r="F139" s="2">
        <v>0</v>
      </c>
      <c r="G139" s="2">
        <v>3</v>
      </c>
      <c r="H139" s="2">
        <v>10</v>
      </c>
      <c r="I139" s="2">
        <v>0</v>
      </c>
      <c r="J139" s="2">
        <v>2</v>
      </c>
      <c r="K139" s="2">
        <v>0</v>
      </c>
      <c r="L139" s="2">
        <v>0</v>
      </c>
      <c r="M139" s="2">
        <v>2</v>
      </c>
      <c r="N139" s="2">
        <v>0</v>
      </c>
      <c r="O139" s="2">
        <v>0</v>
      </c>
      <c r="P139" s="2">
        <v>0</v>
      </c>
      <c r="Q139" s="2">
        <v>0</v>
      </c>
      <c r="R139" s="2">
        <v>0</v>
      </c>
      <c r="S139" s="2">
        <v>0</v>
      </c>
      <c r="T139" s="2">
        <v>0</v>
      </c>
      <c r="U139" s="2">
        <v>0</v>
      </c>
      <c r="V139" s="2">
        <v>0</v>
      </c>
      <c r="W139" s="2">
        <v>0</v>
      </c>
      <c r="X139" s="299">
        <v>367</v>
      </c>
      <c r="Y139" s="219">
        <f xml:space="preserve"> 18</f>
        <v>18</v>
      </c>
      <c r="Z139" s="220">
        <f>SUM( tabConsumo[[#This Row],[QTD.PENDENTE]]:tabConsumo[[#This Row],[08_23]] ) / tabConsumo[[#This Row],[Div]]</f>
        <v>0.94444444444444442</v>
      </c>
      <c r="AA139" s="221">
        <f xml:space="preserve"> tabConsumo[[#This Row],[Média.A]] + (_xlfn.STDEV.S( tabConsumo[[#This Row],[QTD.PENDENTE]]:tabConsumo[[#This Row],[08_23]] ) * 1)</f>
        <v>3.3812268509658034</v>
      </c>
      <c r="AB139" s="221"/>
      <c r="AC139" s="221">
        <f xml:space="preserve"> tabConsumo[[#This Row],[Média.A]] + (_xlfn.STDEV.S( tabConsumo[[#This Row],[QTD.PENDENTE]]:tabConsumo[[#This Row],[08_23]] ) * 3)</f>
        <v>8.2547916640085219</v>
      </c>
      <c r="AD139" s="5"/>
      <c r="AE139">
        <v>0</v>
      </c>
      <c r="AF139" s="223">
        <f>SUM( tabConsumo[[#This Row],[QTD.PENDENTE]]:tabConsumo[[#This Row],[08_23]] )</f>
        <v>17</v>
      </c>
      <c r="AG139" s="223">
        <f>LARGE(tabConsumo[[#This Row],[03_22]:[08_23]],1)</f>
        <v>10</v>
      </c>
      <c r="AH139" s="146" t="s">
        <v>2241</v>
      </c>
      <c r="AI139" s="3" t="s">
        <v>2077</v>
      </c>
    </row>
    <row r="140" spans="1:35" x14ac:dyDescent="0.3">
      <c r="A140" s="4" t="s">
        <v>1262</v>
      </c>
      <c r="B140" s="3" t="s">
        <v>264</v>
      </c>
      <c r="C140" s="2">
        <v>34214</v>
      </c>
      <c r="D140" s="2">
        <v>1</v>
      </c>
      <c r="F140" s="2">
        <v>0</v>
      </c>
      <c r="G140" s="2">
        <v>0</v>
      </c>
      <c r="H140" s="2">
        <v>0</v>
      </c>
      <c r="I140" s="2">
        <v>0</v>
      </c>
      <c r="J140" s="2">
        <v>51</v>
      </c>
      <c r="K140" s="2">
        <v>0</v>
      </c>
      <c r="L140" s="2">
        <v>0</v>
      </c>
      <c r="M140" s="2">
        <v>0</v>
      </c>
      <c r="N140" s="2">
        <v>0</v>
      </c>
      <c r="O140" s="2">
        <v>0</v>
      </c>
      <c r="P140" s="2">
        <v>0</v>
      </c>
      <c r="Q140" s="2">
        <v>0</v>
      </c>
      <c r="R140" s="2">
        <v>0</v>
      </c>
      <c r="S140" s="2">
        <v>0</v>
      </c>
      <c r="T140" s="2">
        <v>0</v>
      </c>
      <c r="U140" s="2">
        <v>0</v>
      </c>
      <c r="V140" s="2">
        <v>0</v>
      </c>
      <c r="W140" s="2">
        <v>0</v>
      </c>
      <c r="X140" s="299">
        <v>367</v>
      </c>
      <c r="Y140" s="219">
        <f xml:space="preserve"> 18</f>
        <v>18</v>
      </c>
      <c r="Z140" s="220">
        <f>SUM( tabConsumo[[#This Row],[QTD.PENDENTE]]:tabConsumo[[#This Row],[08_23]] ) / tabConsumo[[#This Row],[Div]]</f>
        <v>2.8333333333333335</v>
      </c>
      <c r="AA140" s="221">
        <f xml:space="preserve"> tabConsumo[[#This Row],[Média.A]] + (_xlfn.STDEV.S( tabConsumo[[#This Row],[QTD.PENDENTE]]:tabConsumo[[#This Row],[08_23]] ) * 1)</f>
        <v>14.854148613504641</v>
      </c>
      <c r="AB140" s="221"/>
      <c r="AC140" s="221">
        <f xml:space="preserve"> tabConsumo[[#This Row],[Média.A]] + (_xlfn.STDEV.S( tabConsumo[[#This Row],[QTD.PENDENTE]]:tabConsumo[[#This Row],[08_23]] ) * 3)</f>
        <v>38.895779173847259</v>
      </c>
      <c r="AD140" s="5"/>
      <c r="AE140">
        <v>0</v>
      </c>
      <c r="AF140" s="223">
        <f>SUM( tabConsumo[[#This Row],[QTD.PENDENTE]]:tabConsumo[[#This Row],[08_23]] )</f>
        <v>51</v>
      </c>
      <c r="AG140" s="223">
        <f>LARGE(tabConsumo[[#This Row],[03_22]:[08_23]],1)</f>
        <v>51</v>
      </c>
      <c r="AH140" s="146" t="s">
        <v>2250</v>
      </c>
      <c r="AI140" s="3" t="s">
        <v>2077</v>
      </c>
    </row>
    <row r="141" spans="1:35" x14ac:dyDescent="0.3">
      <c r="A141" s="4" t="s">
        <v>968</v>
      </c>
      <c r="B141" s="3" t="s">
        <v>612</v>
      </c>
      <c r="C141" s="2">
        <v>12763</v>
      </c>
      <c r="D141" s="2">
        <v>1000</v>
      </c>
      <c r="E141" s="2">
        <v>122</v>
      </c>
      <c r="F141" s="2">
        <v>39</v>
      </c>
      <c r="G141" s="2">
        <v>79</v>
      </c>
      <c r="H141" s="2">
        <v>108</v>
      </c>
      <c r="I141" s="2">
        <v>157</v>
      </c>
      <c r="J141" s="2">
        <v>104</v>
      </c>
      <c r="K141" s="2">
        <v>65</v>
      </c>
      <c r="L141" s="2">
        <v>28</v>
      </c>
      <c r="M141" s="2">
        <v>145</v>
      </c>
      <c r="N141" s="2">
        <v>5</v>
      </c>
      <c r="O141" s="2">
        <v>0</v>
      </c>
      <c r="P141" s="2">
        <v>26</v>
      </c>
      <c r="Q141" s="2">
        <v>111</v>
      </c>
      <c r="R141" s="2">
        <v>168</v>
      </c>
      <c r="S141" s="2">
        <v>133</v>
      </c>
      <c r="T141" s="2">
        <v>217</v>
      </c>
      <c r="U141" s="2">
        <v>60</v>
      </c>
      <c r="V141" s="2">
        <v>85</v>
      </c>
      <c r="W141" s="2">
        <v>134</v>
      </c>
      <c r="X141" s="299">
        <v>367</v>
      </c>
      <c r="Y141" s="219">
        <f xml:space="preserve"> 18</f>
        <v>18</v>
      </c>
      <c r="Z141" s="220">
        <f>SUM( tabConsumo[[#This Row],[QTD.PENDENTE]]:tabConsumo[[#This Row],[08_23]] ) / tabConsumo[[#This Row],[Div]]</f>
        <v>99.222222222222229</v>
      </c>
      <c r="AA141" s="221">
        <f xml:space="preserve"> tabConsumo[[#This Row],[Média.A]] + (_xlfn.STDEV.S( tabConsumo[[#This Row],[QTD.PENDENTE]]:tabConsumo[[#This Row],[08_23]] ) * 1)</f>
        <v>158.25611079480399</v>
      </c>
      <c r="AB141" s="221"/>
      <c r="AC141" s="221">
        <f xml:space="preserve"> tabConsumo[[#This Row],[Média.A]] + (_xlfn.STDEV.S( tabConsumo[[#This Row],[QTD.PENDENTE]]:tabConsumo[[#This Row],[08_23]] ) * 3)</f>
        <v>276.32388793996756</v>
      </c>
      <c r="AD141" s="5"/>
      <c r="AE141">
        <v>6.7777777777777777</v>
      </c>
      <c r="AF141" s="223">
        <f>SUM( tabConsumo[[#This Row],[QTD.PENDENTE]]:tabConsumo[[#This Row],[08_23]] )</f>
        <v>1786</v>
      </c>
      <c r="AG141" s="223">
        <f>LARGE(tabConsumo[[#This Row],[03_22]:[08_23]],1)</f>
        <v>217</v>
      </c>
      <c r="AH141" s="146" t="s">
        <v>2237</v>
      </c>
      <c r="AI141" s="3" t="s">
        <v>2077</v>
      </c>
    </row>
    <row r="142" spans="1:35" x14ac:dyDescent="0.3">
      <c r="A142" s="4" t="s">
        <v>1647</v>
      </c>
      <c r="B142" s="3" t="s">
        <v>264</v>
      </c>
      <c r="C142" s="2">
        <v>106914</v>
      </c>
      <c r="D142" s="2">
        <v>3</v>
      </c>
      <c r="F142" s="2">
        <v>0</v>
      </c>
      <c r="G142" s="2">
        <v>2</v>
      </c>
      <c r="H142" s="2">
        <v>0</v>
      </c>
      <c r="I142" s="2">
        <v>0</v>
      </c>
      <c r="J142" s="2">
        <v>0</v>
      </c>
      <c r="K142" s="2">
        <v>0</v>
      </c>
      <c r="L142" s="2">
        <v>0</v>
      </c>
      <c r="M142" s="2">
        <v>0</v>
      </c>
      <c r="N142" s="2">
        <v>0</v>
      </c>
      <c r="O142" s="2">
        <v>0</v>
      </c>
      <c r="P142" s="2">
        <v>0</v>
      </c>
      <c r="Q142" s="2">
        <v>0</v>
      </c>
      <c r="R142" s="2">
        <v>0</v>
      </c>
      <c r="S142" s="2">
        <v>0</v>
      </c>
      <c r="T142" s="2">
        <v>0</v>
      </c>
      <c r="U142" s="2">
        <v>0</v>
      </c>
      <c r="V142" s="2">
        <v>0</v>
      </c>
      <c r="W142" s="2">
        <v>0</v>
      </c>
      <c r="X142" s="299">
        <v>39624</v>
      </c>
      <c r="Y142" s="219">
        <v>18</v>
      </c>
      <c r="Z142" s="220">
        <f>SUM( tabConsumo[[#This Row],[QTD.PENDENTE]]:tabConsumo[[#This Row],[08_23]] ) / tabConsumo[[#This Row],[Div]]</f>
        <v>0.1111111111111111</v>
      </c>
      <c r="AA142" s="221">
        <f xml:space="preserve"> tabConsumo[[#This Row],[Média.A]] + (_xlfn.STDEV.S( tabConsumo[[#This Row],[QTD.PENDENTE]]:tabConsumo[[#This Row],[08_23]] ) * 1)</f>
        <v>0.58251563190214273</v>
      </c>
      <c r="AB142" s="221"/>
      <c r="AC142" s="221">
        <f xml:space="preserve"> tabConsumo[[#This Row],[Média.A]] + (_xlfn.STDEV.S( tabConsumo[[#This Row],[QTD.PENDENTE]]:tabConsumo[[#This Row],[08_23]] ) * 3)</f>
        <v>1.5253246734842061</v>
      </c>
      <c r="AD142" s="5"/>
      <c r="AE142">
        <v>0</v>
      </c>
      <c r="AF142" s="223">
        <f>SUM( tabConsumo[[#This Row],[QTD.PENDENTE]]:tabConsumo[[#This Row],[08_23]] )</f>
        <v>2</v>
      </c>
      <c r="AG142" s="223">
        <f>LARGE(tabConsumo[[#This Row],[03_22]:[08_23]],1)</f>
        <v>2</v>
      </c>
      <c r="AH142" s="146" t="s">
        <v>2251</v>
      </c>
      <c r="AI142" s="3" t="s">
        <v>2077</v>
      </c>
    </row>
    <row r="143" spans="1:35" x14ac:dyDescent="0.3">
      <c r="A143" s="4" t="s">
        <v>1612</v>
      </c>
      <c r="B143" s="3" t="s">
        <v>264</v>
      </c>
      <c r="C143" s="2">
        <v>105106</v>
      </c>
      <c r="D143" s="2">
        <v>13</v>
      </c>
      <c r="F143" s="2">
        <v>0</v>
      </c>
      <c r="G143" s="2">
        <v>0</v>
      </c>
      <c r="H143" s="2">
        <v>0</v>
      </c>
      <c r="I143" s="2">
        <v>0</v>
      </c>
      <c r="J143" s="2">
        <v>0</v>
      </c>
      <c r="K143" s="2">
        <v>0</v>
      </c>
      <c r="L143" s="2">
        <v>0</v>
      </c>
      <c r="M143" s="2">
        <v>0</v>
      </c>
      <c r="N143" s="2">
        <v>0</v>
      </c>
      <c r="O143" s="2">
        <v>0</v>
      </c>
      <c r="P143" s="2">
        <v>2</v>
      </c>
      <c r="Q143" s="2">
        <v>0</v>
      </c>
      <c r="R143" s="2">
        <v>0</v>
      </c>
      <c r="S143" s="2">
        <v>0</v>
      </c>
      <c r="T143" s="2">
        <v>0</v>
      </c>
      <c r="U143" s="2">
        <v>0</v>
      </c>
      <c r="V143" s="2">
        <v>0</v>
      </c>
      <c r="W143" s="2">
        <v>0</v>
      </c>
      <c r="X143" s="299">
        <v>39499</v>
      </c>
      <c r="Y143" s="219">
        <v>18</v>
      </c>
      <c r="Z143" s="220">
        <f>SUM( tabConsumo[[#This Row],[QTD.PENDENTE]]:tabConsumo[[#This Row],[08_23]] ) / tabConsumo[[#This Row],[Div]]</f>
        <v>0.1111111111111111</v>
      </c>
      <c r="AA143" s="221">
        <f xml:space="preserve"> tabConsumo[[#This Row],[Média.A]] + (_xlfn.STDEV.S( tabConsumo[[#This Row],[QTD.PENDENTE]]:tabConsumo[[#This Row],[08_23]] ) * 1)</f>
        <v>0.58251563190214273</v>
      </c>
      <c r="AB143" s="221"/>
      <c r="AC143" s="221">
        <f xml:space="preserve"> tabConsumo[[#This Row],[Média.A]] + (_xlfn.STDEV.S( tabConsumo[[#This Row],[QTD.PENDENTE]]:tabConsumo[[#This Row],[08_23]] ) * 3)</f>
        <v>1.5253246734842061</v>
      </c>
      <c r="AD143" s="5"/>
      <c r="AE143">
        <v>0</v>
      </c>
      <c r="AF143" s="223">
        <f>SUM( tabConsumo[[#This Row],[QTD.PENDENTE]]:tabConsumo[[#This Row],[08_23]] )</f>
        <v>2</v>
      </c>
      <c r="AG143" s="223">
        <f>LARGE(tabConsumo[[#This Row],[03_22]:[08_23]],1)</f>
        <v>2</v>
      </c>
      <c r="AH143" s="146" t="s">
        <v>2248</v>
      </c>
      <c r="AI143" s="3" t="s">
        <v>2077</v>
      </c>
    </row>
    <row r="144" spans="1:35" x14ac:dyDescent="0.3">
      <c r="A144" s="4" t="s">
        <v>1614</v>
      </c>
      <c r="B144" s="3" t="s">
        <v>264</v>
      </c>
      <c r="C144" s="2">
        <v>105107</v>
      </c>
      <c r="D144" s="2">
        <v>8</v>
      </c>
      <c r="F144" s="2">
        <v>0</v>
      </c>
      <c r="G144" s="2">
        <v>4</v>
      </c>
      <c r="H144" s="2">
        <v>0</v>
      </c>
      <c r="I144" s="2">
        <v>0</v>
      </c>
      <c r="J144" s="2">
        <v>0</v>
      </c>
      <c r="K144" s="2">
        <v>0</v>
      </c>
      <c r="L144" s="2">
        <v>0</v>
      </c>
      <c r="M144" s="2">
        <v>0</v>
      </c>
      <c r="N144" s="2">
        <v>0</v>
      </c>
      <c r="O144" s="2">
        <v>0</v>
      </c>
      <c r="P144" s="2">
        <v>0</v>
      </c>
      <c r="Q144" s="2">
        <v>0</v>
      </c>
      <c r="R144" s="2">
        <v>2</v>
      </c>
      <c r="S144" s="2">
        <v>0</v>
      </c>
      <c r="T144" s="2">
        <v>0</v>
      </c>
      <c r="U144" s="2">
        <v>0</v>
      </c>
      <c r="V144" s="2">
        <v>0</v>
      </c>
      <c r="W144" s="2">
        <v>0</v>
      </c>
      <c r="X144" s="299">
        <v>39499</v>
      </c>
      <c r="Y144" s="219">
        <v>18</v>
      </c>
      <c r="Z144" s="220">
        <f>SUM( tabConsumo[[#This Row],[QTD.PENDENTE]]:tabConsumo[[#This Row],[08_23]] ) / tabConsumo[[#This Row],[Div]]</f>
        <v>0.33333333333333331</v>
      </c>
      <c r="AA144" s="221">
        <f xml:space="preserve"> tabConsumo[[#This Row],[Média.A]] + (_xlfn.STDEV.S( tabConsumo[[#This Row],[QTD.PENDENTE]]:tabConsumo[[#This Row],[08_23]] ) * 1)</f>
        <v>1.3623248441883864</v>
      </c>
      <c r="AB144" s="221"/>
      <c r="AC144" s="221">
        <f xml:space="preserve"> tabConsumo[[#This Row],[Média.A]] + (_xlfn.STDEV.S( tabConsumo[[#This Row],[QTD.PENDENTE]]:tabConsumo[[#This Row],[08_23]] ) * 3)</f>
        <v>3.4203078658984931</v>
      </c>
      <c r="AD144" s="5"/>
      <c r="AE144">
        <v>0</v>
      </c>
      <c r="AF144" s="223">
        <f>SUM( tabConsumo[[#This Row],[QTD.PENDENTE]]:tabConsumo[[#This Row],[08_23]] )</f>
        <v>6</v>
      </c>
      <c r="AG144" s="223">
        <f>LARGE(tabConsumo[[#This Row],[03_22]:[08_23]],1)</f>
        <v>4</v>
      </c>
      <c r="AH144" s="146" t="s">
        <v>2243</v>
      </c>
      <c r="AI144" s="3" t="s">
        <v>2077</v>
      </c>
    </row>
    <row r="145" spans="1:35" x14ac:dyDescent="0.3">
      <c r="A145" s="4" t="s">
        <v>1615</v>
      </c>
      <c r="B145" s="3" t="s">
        <v>264</v>
      </c>
      <c r="C145" s="2">
        <v>105108</v>
      </c>
      <c r="D145" s="2">
        <v>13</v>
      </c>
      <c r="F145" s="2">
        <v>0</v>
      </c>
      <c r="G145" s="2">
        <v>7</v>
      </c>
      <c r="H145" s="2">
        <v>0</v>
      </c>
      <c r="I145" s="2">
        <v>0</v>
      </c>
      <c r="J145" s="2">
        <v>0</v>
      </c>
      <c r="K145" s="2">
        <v>2</v>
      </c>
      <c r="L145" s="2">
        <v>0</v>
      </c>
      <c r="M145" s="2">
        <v>0</v>
      </c>
      <c r="N145" s="2">
        <v>0</v>
      </c>
      <c r="O145" s="2">
        <v>0</v>
      </c>
      <c r="P145" s="2">
        <v>2</v>
      </c>
      <c r="Q145" s="2">
        <v>2</v>
      </c>
      <c r="R145" s="2">
        <v>1</v>
      </c>
      <c r="S145" s="2">
        <v>0</v>
      </c>
      <c r="T145" s="2">
        <v>0</v>
      </c>
      <c r="U145" s="2">
        <v>0</v>
      </c>
      <c r="V145" s="2">
        <v>0</v>
      </c>
      <c r="W145" s="2">
        <v>0</v>
      </c>
      <c r="X145" s="299">
        <v>39499</v>
      </c>
      <c r="Y145" s="219">
        <v>18</v>
      </c>
      <c r="Z145" s="220">
        <f>SUM( tabConsumo[[#This Row],[QTD.PENDENTE]]:tabConsumo[[#This Row],[08_23]] ) / tabConsumo[[#This Row],[Div]]</f>
        <v>0.77777777777777779</v>
      </c>
      <c r="AA145" s="221">
        <f xml:space="preserve"> tabConsumo[[#This Row],[Média.A]] + (_xlfn.STDEV.S( tabConsumo[[#This Row],[QTD.PENDENTE]]:tabConsumo[[#This Row],[08_23]] ) * 1)</f>
        <v>2.5117143244000637</v>
      </c>
      <c r="AB145" s="221"/>
      <c r="AC145" s="221">
        <f xml:space="preserve"> tabConsumo[[#This Row],[Média.A]] + (_xlfn.STDEV.S( tabConsumo[[#This Row],[QTD.PENDENTE]]:tabConsumo[[#This Row],[08_23]] ) * 3)</f>
        <v>5.9795874176446349</v>
      </c>
      <c r="AD145" s="5"/>
      <c r="AE145">
        <v>0</v>
      </c>
      <c r="AF145" s="223">
        <f>SUM( tabConsumo[[#This Row],[QTD.PENDENTE]]:tabConsumo[[#This Row],[08_23]] )</f>
        <v>14</v>
      </c>
      <c r="AG145" s="223">
        <f>LARGE(tabConsumo[[#This Row],[03_22]:[08_23]],1)</f>
        <v>7</v>
      </c>
      <c r="AH145" s="146" t="s">
        <v>2243</v>
      </c>
      <c r="AI145" s="3" t="s">
        <v>2077</v>
      </c>
    </row>
    <row r="146" spans="1:35" x14ac:dyDescent="0.3">
      <c r="A146" s="4" t="s">
        <v>1649</v>
      </c>
      <c r="B146" s="3" t="s">
        <v>264</v>
      </c>
      <c r="C146" s="2">
        <v>106917</v>
      </c>
      <c r="D146" s="2">
        <v>0</v>
      </c>
      <c r="E146" s="2">
        <v>1</v>
      </c>
      <c r="F146" s="2">
        <v>0</v>
      </c>
      <c r="G146" s="2">
        <v>4</v>
      </c>
      <c r="H146" s="2">
        <v>0</v>
      </c>
      <c r="I146" s="2">
        <v>0</v>
      </c>
      <c r="J146" s="2">
        <v>0</v>
      </c>
      <c r="K146" s="2">
        <v>0</v>
      </c>
      <c r="L146" s="2">
        <v>0</v>
      </c>
      <c r="M146" s="2">
        <v>1</v>
      </c>
      <c r="N146" s="2">
        <v>0</v>
      </c>
      <c r="O146" s="2">
        <v>0</v>
      </c>
      <c r="P146" s="2">
        <v>0</v>
      </c>
      <c r="Q146" s="2">
        <v>0</v>
      </c>
      <c r="R146" s="2">
        <v>0</v>
      </c>
      <c r="S146" s="2">
        <v>0</v>
      </c>
      <c r="T146" s="2">
        <v>0</v>
      </c>
      <c r="U146" s="2">
        <v>0</v>
      </c>
      <c r="V146" s="2">
        <v>0</v>
      </c>
      <c r="W146" s="2">
        <v>0</v>
      </c>
      <c r="X146" s="299">
        <v>39624</v>
      </c>
      <c r="Y146" s="219">
        <v>18</v>
      </c>
      <c r="Z146" s="220">
        <f>SUM( tabConsumo[[#This Row],[QTD.PENDENTE]]:tabConsumo[[#This Row],[08_23]] ) / tabConsumo[[#This Row],[Div]]</f>
        <v>0.33333333333333331</v>
      </c>
      <c r="AA146" s="221">
        <f xml:space="preserve"> tabConsumo[[#This Row],[Média.A]] + (_xlfn.STDEV.S( tabConsumo[[#This Row],[QTD.PENDENTE]]:tabConsumo[[#This Row],[08_23]] ) * 1)</f>
        <v>1.2792386362602506</v>
      </c>
      <c r="AB146" s="221"/>
      <c r="AC146" s="221">
        <f xml:space="preserve"> tabConsumo[[#This Row],[Média.A]] + (_xlfn.STDEV.S( tabConsumo[[#This Row],[QTD.PENDENTE]]:tabConsumo[[#This Row],[08_23]] ) * 3)</f>
        <v>3.1710492421140857</v>
      </c>
      <c r="AD146" s="5"/>
      <c r="AE146">
        <v>5.5555555555555552E-2</v>
      </c>
      <c r="AF146" s="223">
        <f>SUM( tabConsumo[[#This Row],[QTD.PENDENTE]]:tabConsumo[[#This Row],[08_23]] )</f>
        <v>6</v>
      </c>
      <c r="AG146" s="223">
        <f>LARGE(tabConsumo[[#This Row],[03_22]:[08_23]],1)</f>
        <v>4</v>
      </c>
      <c r="AH146" s="146" t="s">
        <v>2241</v>
      </c>
      <c r="AI146" s="3" t="s">
        <v>2077</v>
      </c>
    </row>
    <row r="147" spans="1:35" x14ac:dyDescent="0.3">
      <c r="A147" s="4" t="s">
        <v>666</v>
      </c>
      <c r="B147" s="3" t="s">
        <v>264</v>
      </c>
      <c r="C147" s="2">
        <v>105109</v>
      </c>
      <c r="D147" s="2">
        <v>0</v>
      </c>
      <c r="F147" s="2">
        <v>0</v>
      </c>
      <c r="G147" s="2">
        <v>6</v>
      </c>
      <c r="H147" s="2">
        <v>0</v>
      </c>
      <c r="I147" s="2">
        <v>0</v>
      </c>
      <c r="J147" s="2">
        <v>0</v>
      </c>
      <c r="K147" s="2">
        <v>0</v>
      </c>
      <c r="L147" s="2">
        <v>0</v>
      </c>
      <c r="M147" s="2">
        <v>0</v>
      </c>
      <c r="N147" s="2">
        <v>0</v>
      </c>
      <c r="O147" s="2">
        <v>0</v>
      </c>
      <c r="P147" s="2">
        <v>0</v>
      </c>
      <c r="Q147" s="2">
        <v>0</v>
      </c>
      <c r="R147" s="2">
        <v>0</v>
      </c>
      <c r="S147" s="2">
        <v>0</v>
      </c>
      <c r="T147" s="2">
        <v>0</v>
      </c>
      <c r="U147" s="2">
        <v>0</v>
      </c>
      <c r="V147" s="2">
        <v>0</v>
      </c>
      <c r="W147" s="2">
        <v>0</v>
      </c>
      <c r="X147" s="299">
        <v>367</v>
      </c>
      <c r="Y147" s="219">
        <f xml:space="preserve"> 18</f>
        <v>18</v>
      </c>
      <c r="Z147" s="220">
        <f>SUM( tabConsumo[[#This Row],[QTD.PENDENTE]]:tabConsumo[[#This Row],[08_23]] ) / tabConsumo[[#This Row],[Div]]</f>
        <v>0.33333333333333331</v>
      </c>
      <c r="AA147" s="221">
        <f xml:space="preserve"> tabConsumo[[#This Row],[Média.A]] + (_xlfn.STDEV.S( tabConsumo[[#This Row],[QTD.PENDENTE]]:tabConsumo[[#This Row],[08_23]] ) * 1)</f>
        <v>1.7475468957064284</v>
      </c>
      <c r="AB147" s="221"/>
      <c r="AC147" s="221">
        <f xml:space="preserve"> tabConsumo[[#This Row],[Média.A]] + (_xlfn.STDEV.S( tabConsumo[[#This Row],[QTD.PENDENTE]]:tabConsumo[[#This Row],[08_23]] ) * 3)</f>
        <v>4.5759740204526187</v>
      </c>
      <c r="AD147" s="5"/>
      <c r="AE147">
        <v>0</v>
      </c>
      <c r="AF147" s="223">
        <f>SUM( tabConsumo[[#This Row],[QTD.PENDENTE]]:tabConsumo[[#This Row],[08_23]] )</f>
        <v>6</v>
      </c>
      <c r="AG147" s="223">
        <f>LARGE(tabConsumo[[#This Row],[03_22]:[08_23]],1)</f>
        <v>6</v>
      </c>
      <c r="AH147" s="146" t="s">
        <v>2251</v>
      </c>
      <c r="AI147" s="3" t="s">
        <v>2077</v>
      </c>
    </row>
    <row r="148" spans="1:35" x14ac:dyDescent="0.3">
      <c r="A148" s="4" t="s">
        <v>1650</v>
      </c>
      <c r="B148" s="3" t="s">
        <v>264</v>
      </c>
      <c r="C148" s="2">
        <v>106918</v>
      </c>
      <c r="D148" s="2">
        <v>8</v>
      </c>
      <c r="F148" s="2">
        <v>0</v>
      </c>
      <c r="G148" s="2">
        <v>0</v>
      </c>
      <c r="H148" s="2">
        <v>0</v>
      </c>
      <c r="I148" s="2">
        <v>0</v>
      </c>
      <c r="J148" s="2">
        <v>0</v>
      </c>
      <c r="K148" s="2">
        <v>0</v>
      </c>
      <c r="L148" s="2">
        <v>0</v>
      </c>
      <c r="M148" s="2">
        <v>0</v>
      </c>
      <c r="N148" s="2">
        <v>0</v>
      </c>
      <c r="O148" s="2">
        <v>0</v>
      </c>
      <c r="P148" s="2">
        <v>0</v>
      </c>
      <c r="Q148" s="2">
        <v>0</v>
      </c>
      <c r="R148" s="2">
        <v>0</v>
      </c>
      <c r="S148" s="2">
        <v>0</v>
      </c>
      <c r="T148" s="2">
        <v>0</v>
      </c>
      <c r="U148" s="2">
        <v>0</v>
      </c>
      <c r="V148" s="2">
        <v>2</v>
      </c>
      <c r="W148" s="2">
        <v>0</v>
      </c>
      <c r="X148" s="299">
        <v>39624</v>
      </c>
      <c r="Y148" s="219">
        <v>18</v>
      </c>
      <c r="Z148" s="220">
        <f>SUM( tabConsumo[[#This Row],[QTD.PENDENTE]]:tabConsumo[[#This Row],[08_23]] ) / tabConsumo[[#This Row],[Div]]</f>
        <v>0.1111111111111111</v>
      </c>
      <c r="AA148" s="221">
        <f xml:space="preserve"> tabConsumo[[#This Row],[Média.A]] + (_xlfn.STDEV.S( tabConsumo[[#This Row],[QTD.PENDENTE]]:tabConsumo[[#This Row],[08_23]] ) * 1)</f>
        <v>0.58251563190214273</v>
      </c>
      <c r="AB148" s="221"/>
      <c r="AC148" s="221">
        <f xml:space="preserve"> tabConsumo[[#This Row],[Média.A]] + (_xlfn.STDEV.S( tabConsumo[[#This Row],[QTD.PENDENTE]]:tabConsumo[[#This Row],[08_23]] ) * 3)</f>
        <v>1.5253246734842061</v>
      </c>
      <c r="AD148" s="5"/>
      <c r="AE148">
        <v>0</v>
      </c>
      <c r="AF148" s="223">
        <f>SUM( tabConsumo[[#This Row],[QTD.PENDENTE]]:tabConsumo[[#This Row],[08_23]] )</f>
        <v>2</v>
      </c>
      <c r="AG148" s="223">
        <f>LARGE(tabConsumo[[#This Row],[03_22]:[08_23]],1)</f>
        <v>2</v>
      </c>
      <c r="AH148" s="146" t="s">
        <v>2238</v>
      </c>
      <c r="AI148" s="3" t="s">
        <v>2077</v>
      </c>
    </row>
    <row r="149" spans="1:35" x14ac:dyDescent="0.3">
      <c r="A149" s="4" t="s">
        <v>1616</v>
      </c>
      <c r="B149" s="3" t="s">
        <v>264</v>
      </c>
      <c r="C149" s="2">
        <v>105110</v>
      </c>
      <c r="D149" s="2">
        <v>12</v>
      </c>
      <c r="F149" s="2">
        <v>0</v>
      </c>
      <c r="G149" s="2">
        <v>4</v>
      </c>
      <c r="H149" s="2">
        <v>0</v>
      </c>
      <c r="I149" s="2">
        <v>0</v>
      </c>
      <c r="J149" s="2">
        <v>0</v>
      </c>
      <c r="K149" s="2">
        <v>0</v>
      </c>
      <c r="L149" s="2">
        <v>0</v>
      </c>
      <c r="M149" s="2">
        <v>0</v>
      </c>
      <c r="N149" s="2">
        <v>0</v>
      </c>
      <c r="O149" s="2">
        <v>0</v>
      </c>
      <c r="P149" s="2">
        <v>0</v>
      </c>
      <c r="Q149" s="2">
        <v>0</v>
      </c>
      <c r="R149" s="2">
        <v>0</v>
      </c>
      <c r="S149" s="2">
        <v>0</v>
      </c>
      <c r="T149" s="2">
        <v>0</v>
      </c>
      <c r="U149" s="2">
        <v>0</v>
      </c>
      <c r="V149" s="2">
        <v>2</v>
      </c>
      <c r="W149" s="2">
        <v>0</v>
      </c>
      <c r="X149" s="299">
        <v>39499</v>
      </c>
      <c r="Y149" s="219">
        <v>18</v>
      </c>
      <c r="Z149" s="220">
        <f>SUM( tabConsumo[[#This Row],[QTD.PENDENTE]]:tabConsumo[[#This Row],[08_23]] ) / tabConsumo[[#This Row],[Div]]</f>
        <v>0.33333333333333331</v>
      </c>
      <c r="AA149" s="221">
        <f xml:space="preserve"> tabConsumo[[#This Row],[Média.A]] + (_xlfn.STDEV.S( tabConsumo[[#This Row],[QTD.PENDENTE]]:tabConsumo[[#This Row],[08_23]] ) * 1)</f>
        <v>1.3623248441883864</v>
      </c>
      <c r="AB149" s="221"/>
      <c r="AC149" s="221">
        <f xml:space="preserve"> tabConsumo[[#This Row],[Média.A]] + (_xlfn.STDEV.S( tabConsumo[[#This Row],[QTD.PENDENTE]]:tabConsumo[[#This Row],[08_23]] ) * 3)</f>
        <v>3.4203078658984931</v>
      </c>
      <c r="AD149" s="5"/>
      <c r="AE149">
        <v>0</v>
      </c>
      <c r="AF149" s="223">
        <f>SUM( tabConsumo[[#This Row],[QTD.PENDENTE]]:tabConsumo[[#This Row],[08_23]] )</f>
        <v>6</v>
      </c>
      <c r="AG149" s="223">
        <f>LARGE(tabConsumo[[#This Row],[03_22]:[08_23]],1)</f>
        <v>4</v>
      </c>
      <c r="AH149" s="146" t="s">
        <v>2238</v>
      </c>
      <c r="AI149" s="3" t="s">
        <v>2077</v>
      </c>
    </row>
    <row r="150" spans="1:35" x14ac:dyDescent="0.3">
      <c r="A150" s="4" t="s">
        <v>1651</v>
      </c>
      <c r="B150" s="3" t="s">
        <v>264</v>
      </c>
      <c r="C150" s="2">
        <v>106919</v>
      </c>
      <c r="D150" s="2">
        <v>1</v>
      </c>
      <c r="F150" s="2">
        <v>0</v>
      </c>
      <c r="G150" s="2">
        <v>2</v>
      </c>
      <c r="H150" s="2">
        <v>0</v>
      </c>
      <c r="I150" s="2">
        <v>0</v>
      </c>
      <c r="J150" s="2">
        <v>0</v>
      </c>
      <c r="K150" s="2">
        <v>0</v>
      </c>
      <c r="L150" s="2">
        <v>0</v>
      </c>
      <c r="M150" s="2">
        <v>0</v>
      </c>
      <c r="N150" s="2">
        <v>0</v>
      </c>
      <c r="O150" s="2">
        <v>0</v>
      </c>
      <c r="P150" s="2">
        <v>0</v>
      </c>
      <c r="Q150" s="2">
        <v>0</v>
      </c>
      <c r="R150" s="2">
        <v>0</v>
      </c>
      <c r="S150" s="2">
        <v>0</v>
      </c>
      <c r="T150" s="2">
        <v>0</v>
      </c>
      <c r="U150" s="2">
        <v>0</v>
      </c>
      <c r="V150" s="2">
        <v>0</v>
      </c>
      <c r="W150" s="2">
        <v>0</v>
      </c>
      <c r="X150" s="299">
        <v>39624</v>
      </c>
      <c r="Y150" s="219">
        <v>18</v>
      </c>
      <c r="Z150" s="220">
        <f>SUM( tabConsumo[[#This Row],[QTD.PENDENTE]]:tabConsumo[[#This Row],[08_23]] ) / tabConsumo[[#This Row],[Div]]</f>
        <v>0.1111111111111111</v>
      </c>
      <c r="AA150" s="221">
        <f xml:space="preserve"> tabConsumo[[#This Row],[Média.A]] + (_xlfn.STDEV.S( tabConsumo[[#This Row],[QTD.PENDENTE]]:tabConsumo[[#This Row],[08_23]] ) * 1)</f>
        <v>0.58251563190214273</v>
      </c>
      <c r="AB150" s="221"/>
      <c r="AC150" s="221">
        <f xml:space="preserve"> tabConsumo[[#This Row],[Média.A]] + (_xlfn.STDEV.S( tabConsumo[[#This Row],[QTD.PENDENTE]]:tabConsumo[[#This Row],[08_23]] ) * 3)</f>
        <v>1.5253246734842061</v>
      </c>
      <c r="AD150" s="5"/>
      <c r="AE150">
        <v>0</v>
      </c>
      <c r="AF150" s="223">
        <f>SUM( tabConsumo[[#This Row],[QTD.PENDENTE]]:tabConsumo[[#This Row],[08_23]] )</f>
        <v>2</v>
      </c>
      <c r="AG150" s="223">
        <f>LARGE(tabConsumo[[#This Row],[03_22]:[08_23]],1)</f>
        <v>2</v>
      </c>
      <c r="AH150" s="146" t="s">
        <v>2251</v>
      </c>
      <c r="AI150" s="3" t="s">
        <v>2077</v>
      </c>
    </row>
    <row r="151" spans="1:35" x14ac:dyDescent="0.3">
      <c r="A151" s="4" t="s">
        <v>1787</v>
      </c>
      <c r="B151" s="3" t="s">
        <v>264</v>
      </c>
      <c r="C151" s="2">
        <v>127107</v>
      </c>
      <c r="D151" s="2">
        <v>14</v>
      </c>
      <c r="F151" s="2">
        <v>0</v>
      </c>
      <c r="G151" s="2">
        <v>8</v>
      </c>
      <c r="H151" s="2">
        <v>0</v>
      </c>
      <c r="I151" s="2">
        <v>0</v>
      </c>
      <c r="J151" s="2">
        <v>0</v>
      </c>
      <c r="K151" s="2">
        <v>0</v>
      </c>
      <c r="L151" s="2">
        <v>0</v>
      </c>
      <c r="M151" s="2">
        <v>2</v>
      </c>
      <c r="N151" s="2">
        <v>0</v>
      </c>
      <c r="O151" s="2">
        <v>0</v>
      </c>
      <c r="P151" s="2">
        <v>0</v>
      </c>
      <c r="Q151" s="2">
        <v>2</v>
      </c>
      <c r="R151" s="2">
        <v>0</v>
      </c>
      <c r="S151" s="2">
        <v>0</v>
      </c>
      <c r="T151" s="2">
        <v>0</v>
      </c>
      <c r="U151" s="2">
        <v>0</v>
      </c>
      <c r="V151" s="2">
        <v>0</v>
      </c>
      <c r="W151" s="2">
        <v>0</v>
      </c>
      <c r="X151" s="299">
        <v>41648</v>
      </c>
      <c r="Y151" s="219">
        <v>18</v>
      </c>
      <c r="Z151" s="220">
        <f>SUM( tabConsumo[[#This Row],[QTD.PENDENTE]]:tabConsumo[[#This Row],[08_23]] ) / tabConsumo[[#This Row],[Div]]</f>
        <v>0.66666666666666663</v>
      </c>
      <c r="AA151" s="221">
        <f xml:space="preserve"> tabConsumo[[#This Row],[Média.A]] + (_xlfn.STDEV.S( tabConsumo[[#This Row],[QTD.PENDENTE]]:tabConsumo[[#This Row],[08_23]] ) * 1)</f>
        <v>2.6069516669573303</v>
      </c>
      <c r="AB151" s="221"/>
      <c r="AC151" s="221">
        <f xml:space="preserve"> tabConsumo[[#This Row],[Média.A]] + (_xlfn.STDEV.S( tabConsumo[[#This Row],[QTD.PENDENTE]]:tabConsumo[[#This Row],[08_23]] ) * 3)</f>
        <v>6.4875216675386582</v>
      </c>
      <c r="AD151" s="5"/>
      <c r="AE151">
        <v>0</v>
      </c>
      <c r="AF151" s="223">
        <f>SUM( tabConsumo[[#This Row],[QTD.PENDENTE]]:tabConsumo[[#This Row],[08_23]] )</f>
        <v>12</v>
      </c>
      <c r="AG151" s="223">
        <f>LARGE(tabConsumo[[#This Row],[03_22]:[08_23]],1)</f>
        <v>8</v>
      </c>
      <c r="AH151" s="146" t="s">
        <v>2249</v>
      </c>
      <c r="AI151" s="3" t="s">
        <v>2077</v>
      </c>
    </row>
    <row r="152" spans="1:35" x14ac:dyDescent="0.3">
      <c r="A152" s="4" t="s">
        <v>1904</v>
      </c>
      <c r="B152" s="3" t="s">
        <v>437</v>
      </c>
      <c r="C152" s="2">
        <v>135014</v>
      </c>
      <c r="D152" s="2">
        <v>0</v>
      </c>
      <c r="F152" s="2">
        <v>0</v>
      </c>
      <c r="G152" s="2">
        <v>1</v>
      </c>
      <c r="H152" s="2">
        <v>0</v>
      </c>
      <c r="I152" s="2">
        <v>0</v>
      </c>
      <c r="J152" s="2">
        <v>0</v>
      </c>
      <c r="K152" s="2">
        <v>0</v>
      </c>
      <c r="L152" s="2">
        <v>0</v>
      </c>
      <c r="M152" s="2">
        <v>0</v>
      </c>
      <c r="N152" s="2">
        <v>0</v>
      </c>
      <c r="O152" s="2">
        <v>0</v>
      </c>
      <c r="P152" s="2">
        <v>0</v>
      </c>
      <c r="Q152" s="2">
        <v>1</v>
      </c>
      <c r="R152" s="2">
        <v>1</v>
      </c>
      <c r="S152" s="2">
        <v>2</v>
      </c>
      <c r="T152" s="2">
        <v>0</v>
      </c>
      <c r="U152" s="2">
        <v>0</v>
      </c>
      <c r="V152" s="2">
        <v>0</v>
      </c>
      <c r="W152" s="2">
        <v>0</v>
      </c>
      <c r="X152" s="299">
        <v>43235</v>
      </c>
      <c r="Y152" s="219">
        <v>18</v>
      </c>
      <c r="Z152" s="220">
        <f>SUM( tabConsumo[[#This Row],[QTD.PENDENTE]]:tabConsumo[[#This Row],[08_23]] ) / tabConsumo[[#This Row],[Div]]</f>
        <v>0.27777777777777779</v>
      </c>
      <c r="AA152" s="221">
        <f xml:space="preserve"> tabConsumo[[#This Row],[Média.A]] + (_xlfn.STDEV.S( tabConsumo[[#This Row],[QTD.PENDENTE]]:tabConsumo[[#This Row],[08_23]] ) * 1)</f>
        <v>0.85229092773791937</v>
      </c>
      <c r="AB152" s="221"/>
      <c r="AC152" s="221">
        <f xml:space="preserve"> tabConsumo[[#This Row],[Média.A]] + (_xlfn.STDEV.S( tabConsumo[[#This Row],[QTD.PENDENTE]]:tabConsumo[[#This Row],[08_23]] ) * 3)</f>
        <v>2.0013172276582023</v>
      </c>
      <c r="AD152" s="5"/>
      <c r="AE152">
        <v>0</v>
      </c>
      <c r="AF152" s="223">
        <f>SUM( tabConsumo[[#This Row],[QTD.PENDENTE]]:tabConsumo[[#This Row],[08_23]] )</f>
        <v>5</v>
      </c>
      <c r="AG152" s="223">
        <f>LARGE(tabConsumo[[#This Row],[03_22]:[08_23]],1)</f>
        <v>2</v>
      </c>
      <c r="AH152" s="146" t="s">
        <v>2239</v>
      </c>
      <c r="AI152" s="3" t="s">
        <v>2077</v>
      </c>
    </row>
    <row r="153" spans="1:35" x14ac:dyDescent="0.3">
      <c r="A153" s="4" t="s">
        <v>1643</v>
      </c>
      <c r="B153" s="3" t="s">
        <v>264</v>
      </c>
      <c r="C153" s="2">
        <v>106909</v>
      </c>
      <c r="D153" s="2">
        <v>1</v>
      </c>
      <c r="F153" s="2">
        <v>0</v>
      </c>
      <c r="G153" s="2">
        <v>2</v>
      </c>
      <c r="H153" s="2">
        <v>0</v>
      </c>
      <c r="I153" s="2">
        <v>0</v>
      </c>
      <c r="J153" s="2">
        <v>0</v>
      </c>
      <c r="K153" s="2">
        <v>0</v>
      </c>
      <c r="L153" s="2">
        <v>0</v>
      </c>
      <c r="M153" s="2">
        <v>0</v>
      </c>
      <c r="N153" s="2">
        <v>0</v>
      </c>
      <c r="O153" s="2">
        <v>0</v>
      </c>
      <c r="P153" s="2">
        <v>0</v>
      </c>
      <c r="Q153" s="2">
        <v>0</v>
      </c>
      <c r="R153" s="2">
        <v>0</v>
      </c>
      <c r="S153" s="2">
        <v>0</v>
      </c>
      <c r="T153" s="2">
        <v>0</v>
      </c>
      <c r="U153" s="2">
        <v>0</v>
      </c>
      <c r="V153" s="2">
        <v>0</v>
      </c>
      <c r="W153" s="2">
        <v>0</v>
      </c>
      <c r="X153" s="299">
        <v>39624</v>
      </c>
      <c r="Y153" s="219">
        <v>18</v>
      </c>
      <c r="Z153" s="220">
        <f>SUM( tabConsumo[[#This Row],[QTD.PENDENTE]]:tabConsumo[[#This Row],[08_23]] ) / tabConsumo[[#This Row],[Div]]</f>
        <v>0.1111111111111111</v>
      </c>
      <c r="AA153" s="221">
        <f xml:space="preserve"> tabConsumo[[#This Row],[Média.A]] + (_xlfn.STDEV.S( tabConsumo[[#This Row],[QTD.PENDENTE]]:tabConsumo[[#This Row],[08_23]] ) * 1)</f>
        <v>0.58251563190214273</v>
      </c>
      <c r="AB153" s="221"/>
      <c r="AC153" s="221">
        <f xml:space="preserve"> tabConsumo[[#This Row],[Média.A]] + (_xlfn.STDEV.S( tabConsumo[[#This Row],[QTD.PENDENTE]]:tabConsumo[[#This Row],[08_23]] ) * 3)</f>
        <v>1.5253246734842061</v>
      </c>
      <c r="AD153" s="5"/>
      <c r="AE153">
        <v>0</v>
      </c>
      <c r="AF153" s="223">
        <f>SUM( tabConsumo[[#This Row],[QTD.PENDENTE]]:tabConsumo[[#This Row],[08_23]] )</f>
        <v>2</v>
      </c>
      <c r="AG153" s="223">
        <f>LARGE(tabConsumo[[#This Row],[03_22]:[08_23]],1)</f>
        <v>2</v>
      </c>
      <c r="AH153" s="146" t="s">
        <v>2251</v>
      </c>
      <c r="AI153" s="3" t="s">
        <v>2077</v>
      </c>
    </row>
    <row r="154" spans="1:35" x14ac:dyDescent="0.3">
      <c r="A154" s="4" t="s">
        <v>1619</v>
      </c>
      <c r="B154" s="3" t="s">
        <v>264</v>
      </c>
      <c r="C154" s="2">
        <v>105114</v>
      </c>
      <c r="D154" s="2">
        <v>39</v>
      </c>
      <c r="F154" s="2">
        <v>0</v>
      </c>
      <c r="G154" s="2">
        <v>0</v>
      </c>
      <c r="H154" s="2">
        <v>0</v>
      </c>
      <c r="I154" s="2">
        <v>0</v>
      </c>
      <c r="J154" s="2">
        <v>0</v>
      </c>
      <c r="K154" s="2">
        <v>0</v>
      </c>
      <c r="L154" s="2">
        <v>0</v>
      </c>
      <c r="M154" s="2">
        <v>0</v>
      </c>
      <c r="N154" s="2">
        <v>0</v>
      </c>
      <c r="O154" s="2">
        <v>0</v>
      </c>
      <c r="P154" s="2">
        <v>0</v>
      </c>
      <c r="Q154" s="2">
        <v>0</v>
      </c>
      <c r="R154" s="2">
        <v>2</v>
      </c>
      <c r="S154" s="2">
        <v>0</v>
      </c>
      <c r="T154" s="2">
        <v>0</v>
      </c>
      <c r="U154" s="2">
        <v>0</v>
      </c>
      <c r="V154" s="2">
        <v>0</v>
      </c>
      <c r="W154" s="2">
        <v>0</v>
      </c>
      <c r="X154" s="299">
        <v>39499</v>
      </c>
      <c r="Y154" s="219">
        <v>18</v>
      </c>
      <c r="Z154" s="220">
        <f>SUM( tabConsumo[[#This Row],[QTD.PENDENTE]]:tabConsumo[[#This Row],[08_23]] ) / tabConsumo[[#This Row],[Div]]</f>
        <v>0.1111111111111111</v>
      </c>
      <c r="AA154" s="221">
        <f xml:space="preserve"> tabConsumo[[#This Row],[Média.A]] + (_xlfn.STDEV.S( tabConsumo[[#This Row],[QTD.PENDENTE]]:tabConsumo[[#This Row],[08_23]] ) * 1)</f>
        <v>0.58251563190214273</v>
      </c>
      <c r="AB154" s="221"/>
      <c r="AC154" s="221">
        <f xml:space="preserve"> tabConsumo[[#This Row],[Média.A]] + (_xlfn.STDEV.S( tabConsumo[[#This Row],[QTD.PENDENTE]]:tabConsumo[[#This Row],[08_23]] ) * 3)</f>
        <v>1.5253246734842061</v>
      </c>
      <c r="AD154" s="5"/>
      <c r="AE154">
        <v>0</v>
      </c>
      <c r="AF154" s="223">
        <f>SUM( tabConsumo[[#This Row],[QTD.PENDENTE]]:tabConsumo[[#This Row],[08_23]] )</f>
        <v>2</v>
      </c>
      <c r="AG154" s="223">
        <f>LARGE(tabConsumo[[#This Row],[03_22]:[08_23]],1)</f>
        <v>2</v>
      </c>
      <c r="AH154" s="146" t="s">
        <v>2243</v>
      </c>
      <c r="AI154" s="3" t="s">
        <v>2077</v>
      </c>
    </row>
    <row r="155" spans="1:35" x14ac:dyDescent="0.3">
      <c r="A155" s="4" t="s">
        <v>1644</v>
      </c>
      <c r="B155" s="3" t="s">
        <v>264</v>
      </c>
      <c r="C155" s="2">
        <v>106910</v>
      </c>
      <c r="D155" s="2">
        <v>7</v>
      </c>
      <c r="F155" s="2">
        <v>0</v>
      </c>
      <c r="G155" s="2">
        <v>4</v>
      </c>
      <c r="H155" s="2">
        <v>0</v>
      </c>
      <c r="I155" s="2">
        <v>0</v>
      </c>
      <c r="J155" s="2">
        <v>0</v>
      </c>
      <c r="K155" s="2">
        <v>0</v>
      </c>
      <c r="L155" s="2">
        <v>0</v>
      </c>
      <c r="M155" s="2">
        <v>2</v>
      </c>
      <c r="N155" s="2">
        <v>0</v>
      </c>
      <c r="O155" s="2">
        <v>0</v>
      </c>
      <c r="P155" s="2">
        <v>0</v>
      </c>
      <c r="Q155" s="2">
        <v>0</v>
      </c>
      <c r="R155" s="2">
        <v>0</v>
      </c>
      <c r="S155" s="2">
        <v>0</v>
      </c>
      <c r="T155" s="2">
        <v>0</v>
      </c>
      <c r="U155" s="2">
        <v>0</v>
      </c>
      <c r="V155" s="2">
        <v>2</v>
      </c>
      <c r="W155" s="2">
        <v>0</v>
      </c>
      <c r="X155" s="299">
        <v>39624</v>
      </c>
      <c r="Y155" s="219">
        <v>18</v>
      </c>
      <c r="Z155" s="220">
        <f>SUM( tabConsumo[[#This Row],[QTD.PENDENTE]]:tabConsumo[[#This Row],[08_23]] ) / tabConsumo[[#This Row],[Div]]</f>
        <v>0.44444444444444442</v>
      </c>
      <c r="AA155" s="221">
        <f xml:space="preserve"> tabConsumo[[#This Row],[Média.A]] + (_xlfn.STDEV.S( tabConsumo[[#This Row],[QTD.PENDENTE]]:tabConsumo[[#This Row],[08_23]] ) * 1)</f>
        <v>1.5410822055510769</v>
      </c>
      <c r="AB155" s="221"/>
      <c r="AC155" s="221">
        <f xml:space="preserve"> tabConsumo[[#This Row],[Média.A]] + (_xlfn.STDEV.S( tabConsumo[[#This Row],[QTD.PENDENTE]]:tabConsumo[[#This Row],[08_23]] ) * 3)</f>
        <v>3.7343577277643423</v>
      </c>
      <c r="AD155" s="5"/>
      <c r="AE155">
        <v>0</v>
      </c>
      <c r="AF155" s="223">
        <f>SUM( tabConsumo[[#This Row],[QTD.PENDENTE]]:tabConsumo[[#This Row],[08_23]] )</f>
        <v>8</v>
      </c>
      <c r="AG155" s="223">
        <f>LARGE(tabConsumo[[#This Row],[03_22]:[08_23]],1)</f>
        <v>4</v>
      </c>
      <c r="AH155" s="146" t="s">
        <v>2238</v>
      </c>
      <c r="AI155" s="3" t="s">
        <v>2077</v>
      </c>
    </row>
    <row r="156" spans="1:35" x14ac:dyDescent="0.3">
      <c r="A156" s="4" t="s">
        <v>1621</v>
      </c>
      <c r="B156" s="3" t="s">
        <v>264</v>
      </c>
      <c r="C156" s="2">
        <v>105115</v>
      </c>
      <c r="D156" s="2">
        <v>24</v>
      </c>
      <c r="F156" s="2">
        <v>0</v>
      </c>
      <c r="G156" s="2">
        <v>4</v>
      </c>
      <c r="H156" s="2">
        <v>0</v>
      </c>
      <c r="I156" s="2">
        <v>0</v>
      </c>
      <c r="J156" s="2">
        <v>0</v>
      </c>
      <c r="K156" s="2">
        <v>0</v>
      </c>
      <c r="L156" s="2">
        <v>0</v>
      </c>
      <c r="M156" s="2">
        <v>0</v>
      </c>
      <c r="N156" s="2">
        <v>0</v>
      </c>
      <c r="O156" s="2">
        <v>0</v>
      </c>
      <c r="P156" s="2">
        <v>2</v>
      </c>
      <c r="Q156" s="2">
        <v>2</v>
      </c>
      <c r="R156" s="2">
        <v>0</v>
      </c>
      <c r="S156" s="2">
        <v>0</v>
      </c>
      <c r="T156" s="2">
        <v>0</v>
      </c>
      <c r="U156" s="2">
        <v>0</v>
      </c>
      <c r="V156" s="2">
        <v>0</v>
      </c>
      <c r="W156" s="2">
        <v>0</v>
      </c>
      <c r="X156" s="299">
        <v>39499</v>
      </c>
      <c r="Y156" s="219">
        <v>18</v>
      </c>
      <c r="Z156" s="220">
        <f>SUM( tabConsumo[[#This Row],[QTD.PENDENTE]]:tabConsumo[[#This Row],[08_23]] ) / tabConsumo[[#This Row],[Div]]</f>
        <v>0.44444444444444442</v>
      </c>
      <c r="AA156" s="221">
        <f xml:space="preserve"> tabConsumo[[#This Row],[Média.A]] + (_xlfn.STDEV.S( tabConsumo[[#This Row],[QTD.PENDENTE]]:tabConsumo[[#This Row],[08_23]] ) * 1)</f>
        <v>1.5410822055510769</v>
      </c>
      <c r="AB156" s="221"/>
      <c r="AC156" s="221">
        <f xml:space="preserve"> tabConsumo[[#This Row],[Média.A]] + (_xlfn.STDEV.S( tabConsumo[[#This Row],[QTD.PENDENTE]]:tabConsumo[[#This Row],[08_23]] ) * 3)</f>
        <v>3.7343577277643423</v>
      </c>
      <c r="AD156" s="5"/>
      <c r="AE156">
        <v>0</v>
      </c>
      <c r="AF156" s="223">
        <f>SUM( tabConsumo[[#This Row],[QTD.PENDENTE]]:tabConsumo[[#This Row],[08_23]] )</f>
        <v>8</v>
      </c>
      <c r="AG156" s="223">
        <f>LARGE(tabConsumo[[#This Row],[03_22]:[08_23]],1)</f>
        <v>4</v>
      </c>
      <c r="AH156" s="146" t="s">
        <v>2249</v>
      </c>
      <c r="AI156" s="3" t="s">
        <v>2077</v>
      </c>
    </row>
    <row r="157" spans="1:35" x14ac:dyDescent="0.3">
      <c r="A157" s="4" t="s">
        <v>1645</v>
      </c>
      <c r="B157" s="3" t="s">
        <v>264</v>
      </c>
      <c r="C157" s="2">
        <v>106911</v>
      </c>
      <c r="D157" s="2">
        <v>6</v>
      </c>
      <c r="F157" s="2">
        <v>0</v>
      </c>
      <c r="G157" s="2">
        <v>0</v>
      </c>
      <c r="H157" s="2">
        <v>0</v>
      </c>
      <c r="I157" s="2">
        <v>0</v>
      </c>
      <c r="J157" s="2">
        <v>0</v>
      </c>
      <c r="K157" s="2">
        <v>0</v>
      </c>
      <c r="L157" s="2">
        <v>0</v>
      </c>
      <c r="M157" s="2">
        <v>2</v>
      </c>
      <c r="N157" s="2">
        <v>0</v>
      </c>
      <c r="O157" s="2">
        <v>0</v>
      </c>
      <c r="P157" s="2">
        <v>0</v>
      </c>
      <c r="Q157" s="2">
        <v>0</v>
      </c>
      <c r="R157" s="2">
        <v>0</v>
      </c>
      <c r="S157" s="2">
        <v>0</v>
      </c>
      <c r="T157" s="2">
        <v>0</v>
      </c>
      <c r="U157" s="2">
        <v>0</v>
      </c>
      <c r="V157" s="2">
        <v>0</v>
      </c>
      <c r="W157" s="2">
        <v>0</v>
      </c>
      <c r="X157" s="299">
        <v>39624</v>
      </c>
      <c r="Y157" s="219">
        <v>18</v>
      </c>
      <c r="Z157" s="220">
        <f>SUM( tabConsumo[[#This Row],[QTD.PENDENTE]]:tabConsumo[[#This Row],[08_23]] ) / tabConsumo[[#This Row],[Div]]</f>
        <v>0.1111111111111111</v>
      </c>
      <c r="AA157" s="221">
        <f xml:space="preserve"> tabConsumo[[#This Row],[Média.A]] + (_xlfn.STDEV.S( tabConsumo[[#This Row],[QTD.PENDENTE]]:tabConsumo[[#This Row],[08_23]] ) * 1)</f>
        <v>0.58251563190214273</v>
      </c>
      <c r="AB157" s="221"/>
      <c r="AC157" s="221">
        <f xml:space="preserve"> tabConsumo[[#This Row],[Média.A]] + (_xlfn.STDEV.S( tabConsumo[[#This Row],[QTD.PENDENTE]]:tabConsumo[[#This Row],[08_23]] ) * 3)</f>
        <v>1.5253246734842061</v>
      </c>
      <c r="AD157" s="5"/>
      <c r="AE157">
        <v>0</v>
      </c>
      <c r="AF157" s="223">
        <f>SUM( tabConsumo[[#This Row],[QTD.PENDENTE]]:tabConsumo[[#This Row],[08_23]] )</f>
        <v>2</v>
      </c>
      <c r="AG157" s="223">
        <f>LARGE(tabConsumo[[#This Row],[03_22]:[08_23]],1)</f>
        <v>2</v>
      </c>
      <c r="AH157" s="146" t="s">
        <v>2241</v>
      </c>
      <c r="AI157" s="3" t="s">
        <v>2077</v>
      </c>
    </row>
    <row r="158" spans="1:35" x14ac:dyDescent="0.3">
      <c r="A158" s="4" t="s">
        <v>668</v>
      </c>
      <c r="B158" s="3" t="s">
        <v>264</v>
      </c>
      <c r="C158" s="2">
        <v>105117</v>
      </c>
      <c r="D158" s="2">
        <v>0</v>
      </c>
      <c r="F158" s="2">
        <v>0</v>
      </c>
      <c r="G158" s="2">
        <v>17</v>
      </c>
      <c r="H158" s="2">
        <v>0</v>
      </c>
      <c r="I158" s="2">
        <v>0</v>
      </c>
      <c r="J158" s="2">
        <v>0</v>
      </c>
      <c r="K158" s="2">
        <v>0</v>
      </c>
      <c r="L158" s="2">
        <v>0</v>
      </c>
      <c r="M158" s="2">
        <v>0</v>
      </c>
      <c r="N158" s="2">
        <v>0</v>
      </c>
      <c r="O158" s="2">
        <v>0</v>
      </c>
      <c r="P158" s="2">
        <v>0</v>
      </c>
      <c r="Q158" s="2">
        <v>0</v>
      </c>
      <c r="R158" s="2">
        <v>0</v>
      </c>
      <c r="S158" s="2">
        <v>0</v>
      </c>
      <c r="T158" s="2">
        <v>0</v>
      </c>
      <c r="U158" s="2">
        <v>0</v>
      </c>
      <c r="V158" s="2">
        <v>0</v>
      </c>
      <c r="W158" s="2">
        <v>0</v>
      </c>
      <c r="X158" s="299">
        <v>367</v>
      </c>
      <c r="Y158" s="219">
        <f xml:space="preserve"> 18</f>
        <v>18</v>
      </c>
      <c r="Z158" s="220">
        <f>SUM( tabConsumo[[#This Row],[QTD.PENDENTE]]:tabConsumo[[#This Row],[08_23]] ) / tabConsumo[[#This Row],[Div]]</f>
        <v>0.94444444444444442</v>
      </c>
      <c r="AA158" s="221">
        <f xml:space="preserve"> tabConsumo[[#This Row],[Média.A]] + (_xlfn.STDEV.S( tabConsumo[[#This Row],[QTD.PENDENTE]]:tabConsumo[[#This Row],[08_23]] ) * 1)</f>
        <v>4.9513828711682137</v>
      </c>
      <c r="AB158" s="221"/>
      <c r="AC158" s="221">
        <f xml:space="preserve"> tabConsumo[[#This Row],[Média.A]] + (_xlfn.STDEV.S( tabConsumo[[#This Row],[QTD.PENDENTE]]:tabConsumo[[#This Row],[08_23]] ) * 3)</f>
        <v>12.965259724615752</v>
      </c>
      <c r="AD158" s="5"/>
      <c r="AE158">
        <v>0</v>
      </c>
      <c r="AF158" s="223">
        <f>SUM( tabConsumo[[#This Row],[QTD.PENDENTE]]:tabConsumo[[#This Row],[08_23]] )</f>
        <v>17</v>
      </c>
      <c r="AG158" s="223">
        <f>LARGE(tabConsumo[[#This Row],[03_22]:[08_23]],1)</f>
        <v>17</v>
      </c>
      <c r="AH158" s="146" t="s">
        <v>2251</v>
      </c>
      <c r="AI158" s="3" t="s">
        <v>2077</v>
      </c>
    </row>
    <row r="159" spans="1:35" x14ac:dyDescent="0.3">
      <c r="A159" s="4" t="s">
        <v>1646</v>
      </c>
      <c r="B159" s="3" t="s">
        <v>264</v>
      </c>
      <c r="C159" s="2">
        <v>106913</v>
      </c>
      <c r="D159" s="2">
        <v>1</v>
      </c>
      <c r="F159" s="2">
        <v>0</v>
      </c>
      <c r="G159" s="2">
        <v>2</v>
      </c>
      <c r="H159" s="2">
        <v>0</v>
      </c>
      <c r="I159" s="2">
        <v>0</v>
      </c>
      <c r="J159" s="2">
        <v>0</v>
      </c>
      <c r="K159" s="2">
        <v>0</v>
      </c>
      <c r="L159" s="2">
        <v>0</v>
      </c>
      <c r="M159" s="2">
        <v>0</v>
      </c>
      <c r="N159" s="2">
        <v>0</v>
      </c>
      <c r="O159" s="2">
        <v>0</v>
      </c>
      <c r="P159" s="2">
        <v>0</v>
      </c>
      <c r="Q159" s="2">
        <v>0</v>
      </c>
      <c r="R159" s="2">
        <v>0</v>
      </c>
      <c r="S159" s="2">
        <v>0</v>
      </c>
      <c r="T159" s="2">
        <v>0</v>
      </c>
      <c r="U159" s="2">
        <v>0</v>
      </c>
      <c r="V159" s="2">
        <v>0</v>
      </c>
      <c r="W159" s="2">
        <v>0</v>
      </c>
      <c r="X159" s="299">
        <v>39624</v>
      </c>
      <c r="Y159" s="219">
        <v>18</v>
      </c>
      <c r="Z159" s="220">
        <f>SUM( tabConsumo[[#This Row],[QTD.PENDENTE]]:tabConsumo[[#This Row],[08_23]] ) / tabConsumo[[#This Row],[Div]]</f>
        <v>0.1111111111111111</v>
      </c>
      <c r="AA159" s="221">
        <f xml:space="preserve"> tabConsumo[[#This Row],[Média.A]] + (_xlfn.STDEV.S( tabConsumo[[#This Row],[QTD.PENDENTE]]:tabConsumo[[#This Row],[08_23]] ) * 1)</f>
        <v>0.58251563190214273</v>
      </c>
      <c r="AB159" s="221"/>
      <c r="AC159" s="221">
        <f xml:space="preserve"> tabConsumo[[#This Row],[Média.A]] + (_xlfn.STDEV.S( tabConsumo[[#This Row],[QTD.PENDENTE]]:tabConsumo[[#This Row],[08_23]] ) * 3)</f>
        <v>1.5253246734842061</v>
      </c>
      <c r="AD159" s="5"/>
      <c r="AE159">
        <v>0</v>
      </c>
      <c r="AF159" s="223">
        <f>SUM( tabConsumo[[#This Row],[QTD.PENDENTE]]:tabConsumo[[#This Row],[08_23]] )</f>
        <v>2</v>
      </c>
      <c r="AG159" s="223">
        <f>LARGE(tabConsumo[[#This Row],[03_22]:[08_23]],1)</f>
        <v>2</v>
      </c>
      <c r="AH159" s="146" t="s">
        <v>2251</v>
      </c>
      <c r="AI159" s="3" t="s">
        <v>2077</v>
      </c>
    </row>
    <row r="160" spans="1:35" x14ac:dyDescent="0.3">
      <c r="A160" s="4" t="s">
        <v>1622</v>
      </c>
      <c r="B160" s="3" t="s">
        <v>264</v>
      </c>
      <c r="C160" s="2">
        <v>105118</v>
      </c>
      <c r="D160" s="2">
        <v>0</v>
      </c>
      <c r="F160" s="2">
        <v>0</v>
      </c>
      <c r="G160" s="2">
        <v>0</v>
      </c>
      <c r="H160" s="2">
        <v>0</v>
      </c>
      <c r="I160" s="2">
        <v>0</v>
      </c>
      <c r="J160" s="2">
        <v>0</v>
      </c>
      <c r="K160" s="2">
        <v>0</v>
      </c>
      <c r="L160" s="2">
        <v>0</v>
      </c>
      <c r="M160" s="2">
        <v>0</v>
      </c>
      <c r="N160" s="2">
        <v>0</v>
      </c>
      <c r="O160" s="2">
        <v>0</v>
      </c>
      <c r="P160" s="2">
        <v>0</v>
      </c>
      <c r="Q160" s="2">
        <v>4</v>
      </c>
      <c r="R160" s="2">
        <v>0</v>
      </c>
      <c r="S160" s="2">
        <v>0</v>
      </c>
      <c r="T160" s="2">
        <v>0</v>
      </c>
      <c r="U160" s="2">
        <v>0</v>
      </c>
      <c r="V160" s="2">
        <v>2</v>
      </c>
      <c r="W160" s="2">
        <v>0</v>
      </c>
      <c r="X160" s="299">
        <v>39499</v>
      </c>
      <c r="Y160" s="219">
        <v>18</v>
      </c>
      <c r="Z160" s="220">
        <f>SUM( tabConsumo[[#This Row],[QTD.PENDENTE]]:tabConsumo[[#This Row],[08_23]] ) / tabConsumo[[#This Row],[Div]]</f>
        <v>0.33333333333333331</v>
      </c>
      <c r="AA160" s="221">
        <f xml:space="preserve"> tabConsumo[[#This Row],[Média.A]] + (_xlfn.STDEV.S( tabConsumo[[#This Row],[QTD.PENDENTE]]:tabConsumo[[#This Row],[08_23]] ) * 1)</f>
        <v>1.3623248441883864</v>
      </c>
      <c r="AB160" s="221"/>
      <c r="AC160" s="221">
        <f xml:space="preserve"> tabConsumo[[#This Row],[Média.A]] + (_xlfn.STDEV.S( tabConsumo[[#This Row],[QTD.PENDENTE]]:tabConsumo[[#This Row],[08_23]] ) * 3)</f>
        <v>3.4203078658984931</v>
      </c>
      <c r="AD160" s="5"/>
      <c r="AE160">
        <v>0</v>
      </c>
      <c r="AF160" s="223">
        <f>SUM( tabConsumo[[#This Row],[QTD.PENDENTE]]:tabConsumo[[#This Row],[08_23]] )</f>
        <v>6</v>
      </c>
      <c r="AG160" s="223">
        <f>LARGE(tabConsumo[[#This Row],[03_22]:[08_23]],1)</f>
        <v>4</v>
      </c>
      <c r="AH160" s="146" t="s">
        <v>2238</v>
      </c>
      <c r="AI160" s="3" t="s">
        <v>2077</v>
      </c>
    </row>
    <row r="161" spans="1:35" x14ac:dyDescent="0.3">
      <c r="A161" s="4" t="s">
        <v>1966</v>
      </c>
      <c r="B161" s="3" t="s">
        <v>31</v>
      </c>
      <c r="C161" s="2">
        <v>138459</v>
      </c>
      <c r="D161" s="2">
        <v>40069</v>
      </c>
      <c r="E161" s="2">
        <v>1017</v>
      </c>
      <c r="F161" s="2">
        <v>5065</v>
      </c>
      <c r="G161" s="2">
        <v>1796</v>
      </c>
      <c r="H161" s="2">
        <v>1832</v>
      </c>
      <c r="I161" s="2">
        <v>1861</v>
      </c>
      <c r="J161" s="2">
        <v>1844</v>
      </c>
      <c r="K161" s="2">
        <v>1953</v>
      </c>
      <c r="L161" s="2">
        <v>2074</v>
      </c>
      <c r="M161" s="2">
        <v>1370</v>
      </c>
      <c r="N161" s="2">
        <v>0</v>
      </c>
      <c r="O161" s="2">
        <v>0</v>
      </c>
      <c r="P161" s="2">
        <v>911</v>
      </c>
      <c r="Q161" s="2">
        <v>2222</v>
      </c>
      <c r="R161" s="2">
        <v>11167</v>
      </c>
      <c r="S161" s="2">
        <v>2310</v>
      </c>
      <c r="T161" s="2">
        <v>2384</v>
      </c>
      <c r="U161" s="2">
        <v>2343</v>
      </c>
      <c r="V161" s="2">
        <v>2109</v>
      </c>
      <c r="W161" s="2">
        <v>3040</v>
      </c>
      <c r="X161" s="299">
        <v>43720</v>
      </c>
      <c r="Y161" s="219">
        <v>18</v>
      </c>
      <c r="Z161" s="220">
        <f>SUM( tabConsumo[[#This Row],[QTD.PENDENTE]]:tabConsumo[[#This Row],[08_23]] ) / tabConsumo[[#This Row],[Div]]</f>
        <v>2516.5555555555557</v>
      </c>
      <c r="AA161" s="221">
        <f xml:space="preserve"> tabConsumo[[#This Row],[Média.A]] + (_xlfn.STDEV.S( tabConsumo[[#This Row],[QTD.PENDENTE]]:tabConsumo[[#This Row],[08_23]] ) * 1)</f>
        <v>4906.3390858439016</v>
      </c>
      <c r="AB161" s="221"/>
      <c r="AC161" s="221">
        <f xml:space="preserve"> tabConsumo[[#This Row],[Média.A]] + (_xlfn.STDEV.S( tabConsumo[[#This Row],[QTD.PENDENTE]]:tabConsumo[[#This Row],[08_23]] ) * 3)</f>
        <v>9685.9061464205915</v>
      </c>
      <c r="AD161" s="5"/>
      <c r="AE161">
        <v>56.5</v>
      </c>
      <c r="AF161" s="223">
        <f>SUM( tabConsumo[[#This Row],[QTD.PENDENTE]]:tabConsumo[[#This Row],[08_23]] )</f>
        <v>45298</v>
      </c>
      <c r="AG161" s="223">
        <f>LARGE(tabConsumo[[#This Row],[03_22]:[08_23]],1)</f>
        <v>11167</v>
      </c>
      <c r="AH161" s="146" t="s">
        <v>2237</v>
      </c>
      <c r="AI161" s="3" t="s">
        <v>2077</v>
      </c>
    </row>
    <row r="162" spans="1:35" x14ac:dyDescent="0.3">
      <c r="A162" s="4" t="s">
        <v>1967</v>
      </c>
      <c r="B162" s="3" t="s">
        <v>31</v>
      </c>
      <c r="C162" s="2">
        <v>138460</v>
      </c>
      <c r="D162" s="2">
        <v>2459</v>
      </c>
      <c r="E162" s="2">
        <v>15</v>
      </c>
      <c r="F162" s="2">
        <v>608</v>
      </c>
      <c r="G162" s="2">
        <v>574</v>
      </c>
      <c r="H162" s="2">
        <v>473</v>
      </c>
      <c r="I162" s="2">
        <v>415</v>
      </c>
      <c r="J162" s="2">
        <v>889</v>
      </c>
      <c r="K162" s="2">
        <v>624</v>
      </c>
      <c r="L162" s="2">
        <v>610</v>
      </c>
      <c r="M162" s="2">
        <v>481</v>
      </c>
      <c r="N162" s="2">
        <v>372</v>
      </c>
      <c r="O162" s="2">
        <v>545</v>
      </c>
      <c r="P162" s="2">
        <v>149</v>
      </c>
      <c r="Q162" s="2">
        <v>575</v>
      </c>
      <c r="R162" s="2">
        <v>4977</v>
      </c>
      <c r="S162" s="2">
        <v>585</v>
      </c>
      <c r="T162" s="2">
        <v>744</v>
      </c>
      <c r="U162" s="2">
        <v>668</v>
      </c>
      <c r="V162" s="2">
        <v>423</v>
      </c>
      <c r="W162" s="2">
        <v>628</v>
      </c>
      <c r="X162" s="299">
        <v>43720</v>
      </c>
      <c r="Y162" s="219">
        <v>18</v>
      </c>
      <c r="Z162" s="220">
        <f>SUM( tabConsumo[[#This Row],[QTD.PENDENTE]]:tabConsumo[[#This Row],[08_23]] ) / tabConsumo[[#This Row],[Div]]</f>
        <v>797.5</v>
      </c>
      <c r="AA162" s="221">
        <f xml:space="preserve"> tabConsumo[[#This Row],[Média.A]] + (_xlfn.STDEV.S( tabConsumo[[#This Row],[QTD.PENDENTE]]:tabConsumo[[#This Row],[08_23]] ) * 1)</f>
        <v>1838.5186981147656</v>
      </c>
      <c r="AB162" s="221"/>
      <c r="AC162" s="221">
        <f xml:space="preserve"> tabConsumo[[#This Row],[Média.A]] + (_xlfn.STDEV.S( tabConsumo[[#This Row],[QTD.PENDENTE]]:tabConsumo[[#This Row],[08_23]] ) * 3)</f>
        <v>3920.556094344297</v>
      </c>
      <c r="AD162" s="5"/>
      <c r="AE162">
        <v>0.83333333333333337</v>
      </c>
      <c r="AF162" s="223">
        <f>SUM( tabConsumo[[#This Row],[QTD.PENDENTE]]:tabConsumo[[#This Row],[08_23]] )</f>
        <v>14355</v>
      </c>
      <c r="AG162" s="223">
        <f>LARGE(tabConsumo[[#This Row],[03_22]:[08_23]],1)</f>
        <v>4977</v>
      </c>
      <c r="AH162" s="146" t="s">
        <v>2237</v>
      </c>
      <c r="AI162" s="3" t="s">
        <v>2077</v>
      </c>
    </row>
    <row r="163" spans="1:35" x14ac:dyDescent="0.3">
      <c r="A163" s="4" t="s">
        <v>1842</v>
      </c>
      <c r="B163" s="3" t="s">
        <v>848</v>
      </c>
      <c r="C163" s="2">
        <v>132646</v>
      </c>
      <c r="D163" s="2">
        <v>6691</v>
      </c>
      <c r="E163" s="2">
        <v>303</v>
      </c>
      <c r="F163" s="2">
        <v>392</v>
      </c>
      <c r="G163" s="2">
        <v>387</v>
      </c>
      <c r="H163" s="2">
        <v>377</v>
      </c>
      <c r="I163" s="2">
        <v>310</v>
      </c>
      <c r="J163" s="2">
        <v>426</v>
      </c>
      <c r="K163" s="2">
        <v>487</v>
      </c>
      <c r="L163" s="2">
        <v>522</v>
      </c>
      <c r="M163" s="2">
        <v>688</v>
      </c>
      <c r="N163" s="2">
        <v>706</v>
      </c>
      <c r="O163" s="2">
        <v>808</v>
      </c>
      <c r="P163" s="2">
        <v>353</v>
      </c>
      <c r="Q163" s="2">
        <v>1130</v>
      </c>
      <c r="R163" s="2">
        <v>5390</v>
      </c>
      <c r="S163" s="2">
        <v>470</v>
      </c>
      <c r="T163" s="2">
        <v>457</v>
      </c>
      <c r="U163" s="2">
        <v>716</v>
      </c>
      <c r="V163" s="2">
        <v>674</v>
      </c>
      <c r="W163" s="2">
        <v>834</v>
      </c>
      <c r="X163" s="299">
        <v>42860</v>
      </c>
      <c r="Y163" s="219">
        <v>18</v>
      </c>
      <c r="Z163" s="220">
        <f>SUM( tabConsumo[[#This Row],[QTD.PENDENTE]]:tabConsumo[[#This Row],[08_23]] ) / tabConsumo[[#This Row],[Div]]</f>
        <v>857.22222222222217</v>
      </c>
      <c r="AA163" s="221">
        <f xml:space="preserve"> tabConsumo[[#This Row],[Média.A]] + (_xlfn.STDEV.S( tabConsumo[[#This Row],[QTD.PENDENTE]]:tabConsumo[[#This Row],[08_23]] ) * 1)</f>
        <v>1986.7330747959684</v>
      </c>
      <c r="AB163" s="221"/>
      <c r="AC163" s="221">
        <f xml:space="preserve"> tabConsumo[[#This Row],[Média.A]] + (_xlfn.STDEV.S( tabConsumo[[#This Row],[QTD.PENDENTE]]:tabConsumo[[#This Row],[08_23]] ) * 3)</f>
        <v>4245.7547799434615</v>
      </c>
      <c r="AD163" s="5"/>
      <c r="AE163">
        <v>16.833333333333332</v>
      </c>
      <c r="AF163" s="223">
        <f>SUM( tabConsumo[[#This Row],[QTD.PENDENTE]]:tabConsumo[[#This Row],[08_23]] )</f>
        <v>15430</v>
      </c>
      <c r="AG163" s="223">
        <f>LARGE(tabConsumo[[#This Row],[03_22]:[08_23]],1)</f>
        <v>5390</v>
      </c>
      <c r="AH163" s="146" t="s">
        <v>2237</v>
      </c>
      <c r="AI163" s="3" t="s">
        <v>2077</v>
      </c>
    </row>
    <row r="164" spans="1:35" x14ac:dyDescent="0.3">
      <c r="A164" s="4" t="s">
        <v>1843</v>
      </c>
      <c r="B164" s="3" t="s">
        <v>31</v>
      </c>
      <c r="C164" s="2">
        <v>132647</v>
      </c>
      <c r="D164" s="2">
        <v>0</v>
      </c>
      <c r="E164" s="2">
        <v>1</v>
      </c>
      <c r="F164" s="2">
        <v>489</v>
      </c>
      <c r="G164" s="2">
        <v>437</v>
      </c>
      <c r="H164" s="2">
        <v>486</v>
      </c>
      <c r="I164" s="2">
        <v>520</v>
      </c>
      <c r="J164" s="2">
        <v>509</v>
      </c>
      <c r="K164" s="2">
        <v>649</v>
      </c>
      <c r="L164" s="2">
        <v>615</v>
      </c>
      <c r="M164" s="2">
        <v>744</v>
      </c>
      <c r="N164" s="2">
        <v>919</v>
      </c>
      <c r="O164" s="2">
        <v>592</v>
      </c>
      <c r="P164" s="2">
        <v>340</v>
      </c>
      <c r="Q164" s="2">
        <v>626</v>
      </c>
      <c r="R164" s="2">
        <v>7646</v>
      </c>
      <c r="S164" s="2">
        <v>511</v>
      </c>
      <c r="T164" s="2">
        <v>609</v>
      </c>
      <c r="U164" s="2">
        <v>670</v>
      </c>
      <c r="V164" s="2">
        <v>644</v>
      </c>
      <c r="W164" s="2">
        <v>840</v>
      </c>
      <c r="X164" s="299">
        <v>42860</v>
      </c>
      <c r="Y164" s="219">
        <v>18</v>
      </c>
      <c r="Z164" s="220">
        <f>SUM( tabConsumo[[#This Row],[QTD.PENDENTE]]:tabConsumo[[#This Row],[08_23]] ) / tabConsumo[[#This Row],[Div]]</f>
        <v>991.5</v>
      </c>
      <c r="AA164" s="221">
        <f xml:space="preserve"> tabConsumo[[#This Row],[Média.A]] + (_xlfn.STDEV.S( tabConsumo[[#This Row],[QTD.PENDENTE]]:tabConsumo[[#This Row],[08_23]] ) * 1)</f>
        <v>2627.039600139884</v>
      </c>
      <c r="AB164" s="221"/>
      <c r="AC164" s="221">
        <f xml:space="preserve"> tabConsumo[[#This Row],[Média.A]] + (_xlfn.STDEV.S( tabConsumo[[#This Row],[QTD.PENDENTE]]:tabConsumo[[#This Row],[08_23]] ) * 3)</f>
        <v>5898.118800419652</v>
      </c>
      <c r="AD164" s="5"/>
      <c r="AE164">
        <v>5.5555555555555552E-2</v>
      </c>
      <c r="AF164" s="223">
        <f>SUM( tabConsumo[[#This Row],[QTD.PENDENTE]]:tabConsumo[[#This Row],[08_23]] )</f>
        <v>17847</v>
      </c>
      <c r="AG164" s="223">
        <f>LARGE(tabConsumo[[#This Row],[03_22]:[08_23]],1)</f>
        <v>7646</v>
      </c>
      <c r="AH164" s="146" t="s">
        <v>2237</v>
      </c>
      <c r="AI164" s="3" t="s">
        <v>2077</v>
      </c>
    </row>
    <row r="165" spans="1:35" x14ac:dyDescent="0.3">
      <c r="A165" s="4" t="s">
        <v>1968</v>
      </c>
      <c r="B165" s="3" t="s">
        <v>1969</v>
      </c>
      <c r="C165" s="2">
        <v>138461</v>
      </c>
      <c r="D165" s="2">
        <v>6082</v>
      </c>
      <c r="E165" s="2">
        <v>1182</v>
      </c>
      <c r="F165" s="2">
        <v>837</v>
      </c>
      <c r="G165" s="2">
        <v>557</v>
      </c>
      <c r="H165" s="2">
        <v>536</v>
      </c>
      <c r="I165" s="2">
        <v>502</v>
      </c>
      <c r="J165" s="2">
        <v>576</v>
      </c>
      <c r="K165" s="2">
        <v>831</v>
      </c>
      <c r="L165" s="2">
        <v>711</v>
      </c>
      <c r="M165" s="2">
        <v>798</v>
      </c>
      <c r="N165" s="2">
        <v>902</v>
      </c>
      <c r="O165" s="2">
        <v>669</v>
      </c>
      <c r="P165" s="2">
        <v>303</v>
      </c>
      <c r="Q165" s="2">
        <v>799</v>
      </c>
      <c r="R165" s="2">
        <v>6228</v>
      </c>
      <c r="S165" s="2">
        <v>0</v>
      </c>
      <c r="T165" s="2">
        <v>0</v>
      </c>
      <c r="U165" s="2">
        <v>491</v>
      </c>
      <c r="V165" s="2">
        <v>919</v>
      </c>
      <c r="W165" s="2">
        <v>1055</v>
      </c>
      <c r="X165" s="299">
        <v>43720</v>
      </c>
      <c r="Y165" s="219">
        <v>18</v>
      </c>
      <c r="Z165" s="220">
        <f>SUM( tabConsumo[[#This Row],[QTD.PENDENTE]]:tabConsumo[[#This Row],[08_23]] ) / tabConsumo[[#This Row],[Div]]</f>
        <v>994.22222222222217</v>
      </c>
      <c r="AA165" s="221">
        <f xml:space="preserve"> tabConsumo[[#This Row],[Média.A]] + (_xlfn.STDEV.S( tabConsumo[[#This Row],[QTD.PENDENTE]]:tabConsumo[[#This Row],[08_23]] ) * 1)</f>
        <v>2311.4959596872959</v>
      </c>
      <c r="AB165" s="221"/>
      <c r="AC165" s="221">
        <f xml:space="preserve"> tabConsumo[[#This Row],[Média.A]] + (_xlfn.STDEV.S( tabConsumo[[#This Row],[QTD.PENDENTE]]:tabConsumo[[#This Row],[08_23]] ) * 3)</f>
        <v>4946.0434346174443</v>
      </c>
      <c r="AD165" s="5"/>
      <c r="AE165">
        <v>65.666666666666671</v>
      </c>
      <c r="AF165" s="223">
        <f>SUM( tabConsumo[[#This Row],[QTD.PENDENTE]]:tabConsumo[[#This Row],[08_23]] )</f>
        <v>17896</v>
      </c>
      <c r="AG165" s="223">
        <f>LARGE(tabConsumo[[#This Row],[03_22]:[08_23]],1)</f>
        <v>6228</v>
      </c>
      <c r="AH165" s="146" t="s">
        <v>2237</v>
      </c>
      <c r="AI165" s="3" t="s">
        <v>2077</v>
      </c>
    </row>
    <row r="166" spans="1:35" x14ac:dyDescent="0.3">
      <c r="A166" s="4" t="s">
        <v>1844</v>
      </c>
      <c r="B166" s="3" t="s">
        <v>31</v>
      </c>
      <c r="C166" s="2">
        <v>132649</v>
      </c>
      <c r="D166" s="2">
        <v>0</v>
      </c>
      <c r="E166" s="2">
        <v>749</v>
      </c>
      <c r="F166" s="2">
        <v>357</v>
      </c>
      <c r="G166" s="2">
        <v>272</v>
      </c>
      <c r="H166" s="2">
        <v>317</v>
      </c>
      <c r="I166" s="2">
        <v>376</v>
      </c>
      <c r="J166" s="2">
        <v>397</v>
      </c>
      <c r="K166" s="2">
        <v>433</v>
      </c>
      <c r="L166" s="2">
        <v>510</v>
      </c>
      <c r="M166" s="2">
        <v>129</v>
      </c>
      <c r="N166" s="2">
        <v>0</v>
      </c>
      <c r="O166" s="2">
        <v>0</v>
      </c>
      <c r="P166" s="2">
        <v>166</v>
      </c>
      <c r="Q166" s="2">
        <v>548</v>
      </c>
      <c r="R166" s="2">
        <v>7130</v>
      </c>
      <c r="S166" s="2">
        <v>220</v>
      </c>
      <c r="T166" s="2">
        <v>0</v>
      </c>
      <c r="U166" s="2">
        <v>24</v>
      </c>
      <c r="V166" s="2">
        <v>0</v>
      </c>
      <c r="W166" s="2">
        <v>0</v>
      </c>
      <c r="X166" s="299">
        <v>42860</v>
      </c>
      <c r="Y166" s="219">
        <v>18</v>
      </c>
      <c r="Z166" s="220">
        <f>SUM( tabConsumo[[#This Row],[QTD.PENDENTE]]:tabConsumo[[#This Row],[08_23]] ) / tabConsumo[[#This Row],[Div]]</f>
        <v>646</v>
      </c>
      <c r="AA166" s="221">
        <f xml:space="preserve"> tabConsumo[[#This Row],[Média.A]] + (_xlfn.STDEV.S( tabConsumo[[#This Row],[QTD.PENDENTE]]:tabConsumo[[#This Row],[08_23]] ) * 1)</f>
        <v>2239.7994088201804</v>
      </c>
      <c r="AB166" s="221"/>
      <c r="AC166" s="221">
        <f xml:space="preserve"> tabConsumo[[#This Row],[Média.A]] + (_xlfn.STDEV.S( tabConsumo[[#This Row],[QTD.PENDENTE]]:tabConsumo[[#This Row],[08_23]] ) * 3)</f>
        <v>5427.3982264605402</v>
      </c>
      <c r="AD166" s="5"/>
      <c r="AE166">
        <v>41.611111111111114</v>
      </c>
      <c r="AF166" s="223">
        <f>SUM( tabConsumo[[#This Row],[QTD.PENDENTE]]:tabConsumo[[#This Row],[08_23]] )</f>
        <v>11628</v>
      </c>
      <c r="AG166" s="223">
        <f>LARGE(tabConsumo[[#This Row],[03_22]:[08_23]],1)</f>
        <v>7130</v>
      </c>
      <c r="AH166" s="146" t="s">
        <v>2244</v>
      </c>
      <c r="AI166" s="3" t="s">
        <v>2077</v>
      </c>
    </row>
    <row r="167" spans="1:35" x14ac:dyDescent="0.3">
      <c r="A167" s="4" t="s">
        <v>910</v>
      </c>
      <c r="B167" s="3" t="s">
        <v>264</v>
      </c>
      <c r="C167" s="2">
        <v>10392</v>
      </c>
      <c r="D167" s="2">
        <v>0</v>
      </c>
      <c r="E167" s="2">
        <v>1326</v>
      </c>
      <c r="F167" s="2">
        <v>340</v>
      </c>
      <c r="G167" s="2">
        <v>313</v>
      </c>
      <c r="H167" s="2">
        <v>391</v>
      </c>
      <c r="I167" s="2">
        <v>305</v>
      </c>
      <c r="J167" s="2">
        <v>720</v>
      </c>
      <c r="K167" s="2">
        <v>801</v>
      </c>
      <c r="L167" s="2">
        <v>314</v>
      </c>
      <c r="M167" s="2">
        <v>297</v>
      </c>
      <c r="N167" s="2">
        <v>37</v>
      </c>
      <c r="O167" s="2">
        <v>0</v>
      </c>
      <c r="P167" s="2">
        <v>415</v>
      </c>
      <c r="Q167" s="2">
        <v>441</v>
      </c>
      <c r="R167" s="2">
        <v>4461</v>
      </c>
      <c r="S167" s="2">
        <v>644</v>
      </c>
      <c r="T167" s="2">
        <v>80</v>
      </c>
      <c r="U167" s="2">
        <v>15</v>
      </c>
      <c r="V167" s="2">
        <v>0</v>
      </c>
      <c r="W167" s="2">
        <v>0</v>
      </c>
      <c r="X167" s="299">
        <v>367</v>
      </c>
      <c r="Y167" s="219">
        <f t="shared" ref="Y167:Y175" si="2" xml:space="preserve"> 18</f>
        <v>18</v>
      </c>
      <c r="Z167" s="220">
        <f>SUM( tabConsumo[[#This Row],[QTD.PENDENTE]]:tabConsumo[[#This Row],[08_23]] ) / tabConsumo[[#This Row],[Div]]</f>
        <v>605.55555555555554</v>
      </c>
      <c r="AA167" s="221">
        <f xml:space="preserve"> tabConsumo[[#This Row],[Média.A]] + (_xlfn.STDEV.S( tabConsumo[[#This Row],[QTD.PENDENTE]]:tabConsumo[[#This Row],[08_23]] ) * 1)</f>
        <v>1605.5932244367266</v>
      </c>
      <c r="AB167" s="221"/>
      <c r="AC167" s="221">
        <f xml:space="preserve"> tabConsumo[[#This Row],[Média.A]] + (_xlfn.STDEV.S( tabConsumo[[#This Row],[QTD.PENDENTE]]:tabConsumo[[#This Row],[08_23]] ) * 3)</f>
        <v>3605.6685621990687</v>
      </c>
      <c r="AD167" s="5"/>
      <c r="AE167">
        <v>73.666666666666671</v>
      </c>
      <c r="AF167" s="223">
        <f>SUM( tabConsumo[[#This Row],[QTD.PENDENTE]]:tabConsumo[[#This Row],[08_23]] )</f>
        <v>10900</v>
      </c>
      <c r="AG167" s="223">
        <f>LARGE(tabConsumo[[#This Row],[03_22]:[08_23]],1)</f>
        <v>4461</v>
      </c>
      <c r="AH167" s="146" t="s">
        <v>2244</v>
      </c>
      <c r="AI167" s="3" t="s">
        <v>2077</v>
      </c>
    </row>
    <row r="168" spans="1:35" x14ac:dyDescent="0.3">
      <c r="A168" s="4" t="s">
        <v>937</v>
      </c>
      <c r="B168" s="3" t="s">
        <v>264</v>
      </c>
      <c r="C168" s="2">
        <v>11418</v>
      </c>
      <c r="D168" s="2">
        <v>1915</v>
      </c>
      <c r="E168" s="2">
        <v>230</v>
      </c>
      <c r="F168" s="2">
        <v>271</v>
      </c>
      <c r="G168" s="2">
        <v>259</v>
      </c>
      <c r="H168" s="2">
        <v>241</v>
      </c>
      <c r="I168" s="2">
        <v>313</v>
      </c>
      <c r="J168" s="2">
        <v>316</v>
      </c>
      <c r="K168" s="2">
        <v>364</v>
      </c>
      <c r="L168" s="2">
        <v>346</v>
      </c>
      <c r="M168" s="2">
        <v>258</v>
      </c>
      <c r="N168" s="2">
        <v>0</v>
      </c>
      <c r="O168" s="2">
        <v>0</v>
      </c>
      <c r="P168" s="2">
        <v>216</v>
      </c>
      <c r="Q168" s="2">
        <v>384</v>
      </c>
      <c r="R168" s="2">
        <v>5441</v>
      </c>
      <c r="S168" s="2">
        <v>334</v>
      </c>
      <c r="T168" s="2">
        <v>479</v>
      </c>
      <c r="U168" s="2">
        <v>373</v>
      </c>
      <c r="V168" s="2">
        <v>344</v>
      </c>
      <c r="W168" s="2">
        <v>400</v>
      </c>
      <c r="X168" s="299">
        <v>367</v>
      </c>
      <c r="Y168" s="219">
        <f t="shared" si="2"/>
        <v>18</v>
      </c>
      <c r="Z168" s="220">
        <f>SUM( tabConsumo[[#This Row],[QTD.PENDENTE]]:tabConsumo[[#This Row],[08_23]] ) / tabConsumo[[#This Row],[Div]]</f>
        <v>587.16666666666663</v>
      </c>
      <c r="AA168" s="221">
        <f xml:space="preserve"> tabConsumo[[#This Row],[Média.A]] + (_xlfn.STDEV.S( tabConsumo[[#This Row],[QTD.PENDENTE]]:tabConsumo[[#This Row],[08_23]] ) * 1)</f>
        <v>1776.1441378159666</v>
      </c>
      <c r="AB168" s="221"/>
      <c r="AC168" s="221">
        <f xml:space="preserve"> tabConsumo[[#This Row],[Média.A]] + (_xlfn.STDEV.S( tabConsumo[[#This Row],[QTD.PENDENTE]]:tabConsumo[[#This Row],[08_23]] ) * 3)</f>
        <v>4154.0990801145672</v>
      </c>
      <c r="AD168" s="5"/>
      <c r="AE168">
        <v>12.777777777777779</v>
      </c>
      <c r="AF168" s="223">
        <f>SUM( tabConsumo[[#This Row],[QTD.PENDENTE]]:tabConsumo[[#This Row],[08_23]] )</f>
        <v>10569</v>
      </c>
      <c r="AG168" s="223">
        <f>LARGE(tabConsumo[[#This Row],[03_22]:[08_23]],1)</f>
        <v>5441</v>
      </c>
      <c r="AH168" s="146" t="s">
        <v>2237</v>
      </c>
      <c r="AI168" s="3" t="s">
        <v>2077</v>
      </c>
    </row>
    <row r="169" spans="1:35" x14ac:dyDescent="0.3">
      <c r="A169" s="4" t="s">
        <v>940</v>
      </c>
      <c r="B169" s="3" t="s">
        <v>264</v>
      </c>
      <c r="C169" s="2">
        <v>11509</v>
      </c>
      <c r="D169" s="2">
        <v>3341</v>
      </c>
      <c r="F169" s="2">
        <v>273</v>
      </c>
      <c r="G169" s="2">
        <v>231</v>
      </c>
      <c r="H169" s="2">
        <v>216</v>
      </c>
      <c r="I169" s="2">
        <v>236</v>
      </c>
      <c r="J169" s="2">
        <v>282</v>
      </c>
      <c r="K169" s="2">
        <v>298</v>
      </c>
      <c r="L169" s="2">
        <v>267</v>
      </c>
      <c r="M169" s="2">
        <v>352</v>
      </c>
      <c r="N169" s="2">
        <v>334</v>
      </c>
      <c r="O169" s="2">
        <v>210</v>
      </c>
      <c r="P169" s="2">
        <v>255</v>
      </c>
      <c r="Q169" s="2">
        <v>331</v>
      </c>
      <c r="R169" s="2">
        <v>5318</v>
      </c>
      <c r="S169" s="2">
        <v>274</v>
      </c>
      <c r="T169" s="2">
        <v>352</v>
      </c>
      <c r="U169" s="2">
        <v>338</v>
      </c>
      <c r="V169" s="2">
        <v>291</v>
      </c>
      <c r="W169" s="2">
        <v>326</v>
      </c>
      <c r="X169" s="299">
        <v>367</v>
      </c>
      <c r="Y169" s="219">
        <f t="shared" si="2"/>
        <v>18</v>
      </c>
      <c r="Z169" s="220">
        <f>SUM( tabConsumo[[#This Row],[QTD.PENDENTE]]:tabConsumo[[#This Row],[08_23]] ) / tabConsumo[[#This Row],[Div]]</f>
        <v>565.77777777777783</v>
      </c>
      <c r="AA169" s="221">
        <f xml:space="preserve"> tabConsumo[[#This Row],[Média.A]] + (_xlfn.STDEV.S( tabConsumo[[#This Row],[QTD.PENDENTE]]:tabConsumo[[#This Row],[08_23]] ) * 1)</f>
        <v>1752.6527925344265</v>
      </c>
      <c r="AB169" s="221"/>
      <c r="AC169" s="221">
        <f xml:space="preserve"> tabConsumo[[#This Row],[Média.A]] + (_xlfn.STDEV.S( tabConsumo[[#This Row],[QTD.PENDENTE]]:tabConsumo[[#This Row],[08_23]] ) * 3)</f>
        <v>4126.402822047723</v>
      </c>
      <c r="AD169" s="5"/>
      <c r="AE169">
        <v>0</v>
      </c>
      <c r="AF169" s="223">
        <f>SUM( tabConsumo[[#This Row],[QTD.PENDENTE]]:tabConsumo[[#This Row],[08_23]] )</f>
        <v>10184</v>
      </c>
      <c r="AG169" s="223">
        <f>LARGE(tabConsumo[[#This Row],[03_22]:[08_23]],1)</f>
        <v>5318</v>
      </c>
      <c r="AH169" s="146" t="s">
        <v>2237</v>
      </c>
      <c r="AI169" s="3" t="s">
        <v>2077</v>
      </c>
    </row>
    <row r="170" spans="1:35" x14ac:dyDescent="0.3">
      <c r="A170" s="4" t="s">
        <v>1406</v>
      </c>
      <c r="B170" s="3" t="s">
        <v>264</v>
      </c>
      <c r="C170" s="2">
        <v>70967</v>
      </c>
      <c r="D170" s="2">
        <v>39</v>
      </c>
      <c r="F170" s="2">
        <v>1</v>
      </c>
      <c r="G170" s="2">
        <v>0</v>
      </c>
      <c r="H170" s="2">
        <v>3</v>
      </c>
      <c r="I170" s="2">
        <v>5</v>
      </c>
      <c r="J170" s="2">
        <v>1</v>
      </c>
      <c r="K170" s="2">
        <v>1</v>
      </c>
      <c r="L170" s="2">
        <v>2</v>
      </c>
      <c r="M170" s="2">
        <v>0</v>
      </c>
      <c r="N170" s="2">
        <v>0</v>
      </c>
      <c r="O170" s="2">
        <v>0</v>
      </c>
      <c r="P170" s="2">
        <v>0</v>
      </c>
      <c r="Q170" s="2">
        <v>21</v>
      </c>
      <c r="R170" s="2">
        <v>7</v>
      </c>
      <c r="S170" s="2">
        <v>35</v>
      </c>
      <c r="T170" s="2">
        <v>0</v>
      </c>
      <c r="U170" s="2">
        <v>0</v>
      </c>
      <c r="V170" s="2">
        <v>0</v>
      </c>
      <c r="W170" s="2">
        <v>0</v>
      </c>
      <c r="X170" s="299">
        <v>367</v>
      </c>
      <c r="Y170" s="219">
        <f t="shared" si="2"/>
        <v>18</v>
      </c>
      <c r="Z170" s="220">
        <f>SUM( tabConsumo[[#This Row],[QTD.PENDENTE]]:tabConsumo[[#This Row],[08_23]] ) / tabConsumo[[#This Row],[Div]]</f>
        <v>4.2222222222222223</v>
      </c>
      <c r="AA170" s="221">
        <f xml:space="preserve"> tabConsumo[[#This Row],[Média.A]] + (_xlfn.STDEV.S( tabConsumo[[#This Row],[QTD.PENDENTE]]:tabConsumo[[#This Row],[08_23]] ) * 1)</f>
        <v>13.410165444379984</v>
      </c>
      <c r="AB170" s="221"/>
      <c r="AC170" s="221">
        <f xml:space="preserve"> tabConsumo[[#This Row],[Média.A]] + (_xlfn.STDEV.S( tabConsumo[[#This Row],[QTD.PENDENTE]]:tabConsumo[[#This Row],[08_23]] ) * 3)</f>
        <v>31.786051888695511</v>
      </c>
      <c r="AD170" s="5"/>
      <c r="AE170">
        <v>0</v>
      </c>
      <c r="AF170" s="223">
        <f>SUM( tabConsumo[[#This Row],[QTD.PENDENTE]]:tabConsumo[[#This Row],[08_23]] )</f>
        <v>76</v>
      </c>
      <c r="AG170" s="223">
        <f>LARGE(tabConsumo[[#This Row],[03_22]:[08_23]],1)</f>
        <v>35</v>
      </c>
      <c r="AH170" s="146" t="s">
        <v>2239</v>
      </c>
      <c r="AI170" s="3" t="s">
        <v>2077</v>
      </c>
    </row>
    <row r="171" spans="1:35" x14ac:dyDescent="0.3">
      <c r="A171" s="4" t="s">
        <v>1208</v>
      </c>
      <c r="B171" s="3" t="s">
        <v>264</v>
      </c>
      <c r="C171" s="2">
        <v>24500</v>
      </c>
      <c r="D171" s="2">
        <v>786</v>
      </c>
      <c r="E171" s="2">
        <v>39</v>
      </c>
      <c r="F171" s="2">
        <v>29</v>
      </c>
      <c r="G171" s="2">
        <v>35</v>
      </c>
      <c r="H171" s="2">
        <v>74</v>
      </c>
      <c r="I171" s="2">
        <v>18</v>
      </c>
      <c r="J171" s="2">
        <v>21</v>
      </c>
      <c r="K171" s="2">
        <v>43</v>
      </c>
      <c r="L171" s="2">
        <v>243</v>
      </c>
      <c r="M171" s="2">
        <v>3</v>
      </c>
      <c r="N171" s="2">
        <v>0</v>
      </c>
      <c r="O171" s="2">
        <v>0</v>
      </c>
      <c r="P171" s="2">
        <v>0</v>
      </c>
      <c r="Q171" s="2">
        <v>60</v>
      </c>
      <c r="R171" s="2">
        <v>54</v>
      </c>
      <c r="S171" s="2">
        <v>74</v>
      </c>
      <c r="T171" s="2">
        <v>55</v>
      </c>
      <c r="U171" s="2">
        <v>0</v>
      </c>
      <c r="V171" s="2">
        <v>50</v>
      </c>
      <c r="W171" s="2">
        <v>0</v>
      </c>
      <c r="X171" s="299">
        <v>367</v>
      </c>
      <c r="Y171" s="219">
        <f t="shared" si="2"/>
        <v>18</v>
      </c>
      <c r="Z171" s="220">
        <f>SUM( tabConsumo[[#This Row],[QTD.PENDENTE]]:tabConsumo[[#This Row],[08_23]] ) / tabConsumo[[#This Row],[Div]]</f>
        <v>44.333333333333336</v>
      </c>
      <c r="AA171" s="221">
        <f xml:space="preserve"> tabConsumo[[#This Row],[Média.A]] + (_xlfn.STDEV.S( tabConsumo[[#This Row],[QTD.PENDENTE]]:tabConsumo[[#This Row],[08_23]] ) * 1)</f>
        <v>99.47758859976058</v>
      </c>
      <c r="AB171" s="221"/>
      <c r="AC171" s="221">
        <f xml:space="preserve"> tabConsumo[[#This Row],[Média.A]] + (_xlfn.STDEV.S( tabConsumo[[#This Row],[QTD.PENDENTE]]:tabConsumo[[#This Row],[08_23]] ) * 3)</f>
        <v>209.76609913261507</v>
      </c>
      <c r="AD171" s="5"/>
      <c r="AE171">
        <v>2.1666666666666665</v>
      </c>
      <c r="AF171" s="223">
        <f>SUM( tabConsumo[[#This Row],[QTD.PENDENTE]]:tabConsumo[[#This Row],[08_23]] )</f>
        <v>798</v>
      </c>
      <c r="AG171" s="223">
        <f>LARGE(tabConsumo[[#This Row],[03_22]:[08_23]],1)</f>
        <v>243</v>
      </c>
      <c r="AH171" s="146" t="s">
        <v>2238</v>
      </c>
      <c r="AI171" s="3" t="s">
        <v>2077</v>
      </c>
    </row>
    <row r="172" spans="1:35" x14ac:dyDescent="0.3">
      <c r="A172" s="4" t="s">
        <v>1382</v>
      </c>
      <c r="B172" s="3" t="s">
        <v>346</v>
      </c>
      <c r="C172" s="2">
        <v>64607</v>
      </c>
      <c r="D172" s="2">
        <v>1236</v>
      </c>
      <c r="E172" s="2">
        <v>4</v>
      </c>
      <c r="F172" s="2">
        <v>0</v>
      </c>
      <c r="G172" s="2">
        <v>160</v>
      </c>
      <c r="H172" s="2">
        <v>161</v>
      </c>
      <c r="I172" s="2">
        <v>0</v>
      </c>
      <c r="J172" s="2">
        <v>157</v>
      </c>
      <c r="K172" s="2">
        <v>189</v>
      </c>
      <c r="L172" s="2">
        <v>0</v>
      </c>
      <c r="M172" s="2">
        <v>0</v>
      </c>
      <c r="N172" s="2">
        <v>190</v>
      </c>
      <c r="O172" s="2">
        <v>0</v>
      </c>
      <c r="P172" s="2">
        <v>0</v>
      </c>
      <c r="Q172" s="2">
        <v>0</v>
      </c>
      <c r="R172" s="2">
        <v>20</v>
      </c>
      <c r="S172" s="2">
        <v>150</v>
      </c>
      <c r="T172" s="2">
        <v>0</v>
      </c>
      <c r="U172" s="2">
        <v>0</v>
      </c>
      <c r="V172" s="2">
        <v>150</v>
      </c>
      <c r="W172" s="2">
        <v>0</v>
      </c>
      <c r="X172" s="299">
        <v>367</v>
      </c>
      <c r="Y172" s="219">
        <f t="shared" si="2"/>
        <v>18</v>
      </c>
      <c r="Z172" s="220">
        <f>SUM( tabConsumo[[#This Row],[QTD.PENDENTE]]:tabConsumo[[#This Row],[08_23]] ) / tabConsumo[[#This Row],[Div]]</f>
        <v>65.611111111111114</v>
      </c>
      <c r="AA172" s="221">
        <f xml:space="preserve"> tabConsumo[[#This Row],[Média.A]] + (_xlfn.STDEV.S( tabConsumo[[#This Row],[QTD.PENDENTE]]:tabConsumo[[#This Row],[08_23]] ) * 1)</f>
        <v>147.26026784479478</v>
      </c>
      <c r="AB172" s="221"/>
      <c r="AC172" s="221">
        <f xml:space="preserve"> tabConsumo[[#This Row],[Média.A]] + (_xlfn.STDEV.S( tabConsumo[[#This Row],[QTD.PENDENTE]]:tabConsumo[[#This Row],[08_23]] ) * 3)</f>
        <v>310.55858131216212</v>
      </c>
      <c r="AD172" s="5"/>
      <c r="AE172">
        <v>0.22222222222222221</v>
      </c>
      <c r="AF172" s="223">
        <f>SUM( tabConsumo[[#This Row],[QTD.PENDENTE]]:tabConsumo[[#This Row],[08_23]] )</f>
        <v>1181</v>
      </c>
      <c r="AG172" s="223">
        <f>LARGE(tabConsumo[[#This Row],[03_22]:[08_23]],1)</f>
        <v>190</v>
      </c>
      <c r="AH172" s="146" t="s">
        <v>2238</v>
      </c>
      <c r="AI172" s="3" t="s">
        <v>2077</v>
      </c>
    </row>
    <row r="173" spans="1:35" x14ac:dyDescent="0.3">
      <c r="A173" s="4" t="s">
        <v>1383</v>
      </c>
      <c r="B173" s="3" t="s">
        <v>346</v>
      </c>
      <c r="C173" s="2">
        <v>64609</v>
      </c>
      <c r="D173" s="2">
        <v>435</v>
      </c>
      <c r="F173" s="2">
        <v>0</v>
      </c>
      <c r="G173" s="2">
        <v>35</v>
      </c>
      <c r="H173" s="2">
        <v>25</v>
      </c>
      <c r="I173" s="2">
        <v>0</v>
      </c>
      <c r="J173" s="2">
        <v>30</v>
      </c>
      <c r="K173" s="2">
        <v>40</v>
      </c>
      <c r="L173" s="2">
        <v>30</v>
      </c>
      <c r="M173" s="2">
        <v>16</v>
      </c>
      <c r="N173" s="2">
        <v>55</v>
      </c>
      <c r="O173" s="2">
        <v>20</v>
      </c>
      <c r="P173" s="2">
        <v>45</v>
      </c>
      <c r="Q173" s="2">
        <v>0</v>
      </c>
      <c r="R173" s="2">
        <v>50</v>
      </c>
      <c r="S173" s="2">
        <v>0</v>
      </c>
      <c r="T173" s="2">
        <v>0</v>
      </c>
      <c r="U173" s="2">
        <v>100</v>
      </c>
      <c r="V173" s="2">
        <v>0</v>
      </c>
      <c r="W173" s="2">
        <v>0</v>
      </c>
      <c r="X173" s="299">
        <v>367</v>
      </c>
      <c r="Y173" s="219">
        <f t="shared" si="2"/>
        <v>18</v>
      </c>
      <c r="Z173" s="220">
        <f>SUM( tabConsumo[[#This Row],[QTD.PENDENTE]]:tabConsumo[[#This Row],[08_23]] ) / tabConsumo[[#This Row],[Div]]</f>
        <v>24.777777777777779</v>
      </c>
      <c r="AA173" s="221">
        <f xml:space="preserve"> tabConsumo[[#This Row],[Média.A]] + (_xlfn.STDEV.S( tabConsumo[[#This Row],[QTD.PENDENTE]]:tabConsumo[[#This Row],[08_23]] ) * 1)</f>
        <v>51.790967487633473</v>
      </c>
      <c r="AB173" s="221"/>
      <c r="AC173" s="221">
        <f xml:space="preserve"> tabConsumo[[#This Row],[Média.A]] + (_xlfn.STDEV.S( tabConsumo[[#This Row],[QTD.PENDENTE]]:tabConsumo[[#This Row],[08_23]] ) * 3)</f>
        <v>105.81734690734487</v>
      </c>
      <c r="AD173" s="5"/>
      <c r="AE173">
        <v>0</v>
      </c>
      <c r="AF173" s="223">
        <f>SUM( tabConsumo[[#This Row],[QTD.PENDENTE]]:tabConsumo[[#This Row],[08_23]] )</f>
        <v>446</v>
      </c>
      <c r="AG173" s="223">
        <f>LARGE(tabConsumo[[#This Row],[03_22]:[08_23]],1)</f>
        <v>100</v>
      </c>
      <c r="AH173" s="146" t="s">
        <v>2244</v>
      </c>
      <c r="AI173" s="3" t="s">
        <v>2077</v>
      </c>
    </row>
    <row r="174" spans="1:35" x14ac:dyDescent="0.3">
      <c r="A174" s="4" t="s">
        <v>1345</v>
      </c>
      <c r="B174" s="3" t="s">
        <v>346</v>
      </c>
      <c r="C174" s="2">
        <v>59018</v>
      </c>
      <c r="D174" s="2">
        <v>732</v>
      </c>
      <c r="F174" s="2">
        <v>0</v>
      </c>
      <c r="G174" s="2">
        <v>5</v>
      </c>
      <c r="H174" s="2">
        <v>16</v>
      </c>
      <c r="I174" s="2">
        <v>0</v>
      </c>
      <c r="J174" s="2">
        <v>0</v>
      </c>
      <c r="K174" s="2">
        <v>43</v>
      </c>
      <c r="L174" s="2">
        <v>17</v>
      </c>
      <c r="M174" s="2">
        <v>10</v>
      </c>
      <c r="N174" s="2">
        <v>5</v>
      </c>
      <c r="O174" s="2">
        <v>4</v>
      </c>
      <c r="P174" s="2">
        <v>2</v>
      </c>
      <c r="Q174" s="2">
        <v>7</v>
      </c>
      <c r="R174" s="2">
        <v>0</v>
      </c>
      <c r="S174" s="2">
        <v>0</v>
      </c>
      <c r="T174" s="2">
        <v>40</v>
      </c>
      <c r="U174" s="2">
        <v>100</v>
      </c>
      <c r="V174" s="2">
        <v>0</v>
      </c>
      <c r="W174" s="2">
        <v>0</v>
      </c>
      <c r="X174" s="299">
        <v>367</v>
      </c>
      <c r="Y174" s="219">
        <f t="shared" si="2"/>
        <v>18</v>
      </c>
      <c r="Z174" s="220">
        <f>SUM( tabConsumo[[#This Row],[QTD.PENDENTE]]:tabConsumo[[#This Row],[08_23]] ) / tabConsumo[[#This Row],[Div]]</f>
        <v>13.833333333333334</v>
      </c>
      <c r="AA174" s="221">
        <f xml:space="preserve"> tabConsumo[[#This Row],[Média.A]] + (_xlfn.STDEV.S( tabConsumo[[#This Row],[QTD.PENDENTE]]:tabConsumo[[#This Row],[08_23]] ) * 1)</f>
        <v>39.001590652237802</v>
      </c>
      <c r="AB174" s="221"/>
      <c r="AC174" s="221">
        <f xml:space="preserve"> tabConsumo[[#This Row],[Média.A]] + (_xlfn.STDEV.S( tabConsumo[[#This Row],[QTD.PENDENTE]]:tabConsumo[[#This Row],[08_23]] ) * 3)</f>
        <v>89.338105290046727</v>
      </c>
      <c r="AD174" s="5"/>
      <c r="AE174">
        <v>0</v>
      </c>
      <c r="AF174" s="223">
        <f>SUM( tabConsumo[[#This Row],[QTD.PENDENTE]]:tabConsumo[[#This Row],[08_23]] )</f>
        <v>249</v>
      </c>
      <c r="AG174" s="223">
        <f>LARGE(tabConsumo[[#This Row],[03_22]:[08_23]],1)</f>
        <v>100</v>
      </c>
      <c r="AH174" s="146" t="s">
        <v>2244</v>
      </c>
      <c r="AI174" s="3" t="s">
        <v>2077</v>
      </c>
    </row>
    <row r="175" spans="1:35" x14ac:dyDescent="0.3">
      <c r="A175" s="4" t="s">
        <v>1360</v>
      </c>
      <c r="B175" s="3" t="s">
        <v>346</v>
      </c>
      <c r="C175" s="2">
        <v>61046</v>
      </c>
      <c r="D175" s="2">
        <v>496</v>
      </c>
      <c r="F175" s="2">
        <v>1</v>
      </c>
      <c r="G175" s="2">
        <v>1</v>
      </c>
      <c r="H175" s="2">
        <v>1</v>
      </c>
      <c r="I175" s="2">
        <v>10</v>
      </c>
      <c r="J175" s="2">
        <v>0</v>
      </c>
      <c r="K175" s="2">
        <v>2</v>
      </c>
      <c r="L175" s="2">
        <v>0</v>
      </c>
      <c r="M175" s="2">
        <v>4</v>
      </c>
      <c r="N175" s="2">
        <v>3</v>
      </c>
      <c r="O175" s="2">
        <v>1</v>
      </c>
      <c r="P175" s="2">
        <v>0</v>
      </c>
      <c r="Q175" s="2">
        <v>1</v>
      </c>
      <c r="R175" s="2">
        <v>4</v>
      </c>
      <c r="S175" s="2">
        <v>0</v>
      </c>
      <c r="T175" s="2">
        <v>0</v>
      </c>
      <c r="U175" s="2">
        <v>0</v>
      </c>
      <c r="V175" s="2">
        <v>0</v>
      </c>
      <c r="W175" s="2">
        <v>0</v>
      </c>
      <c r="X175" s="299">
        <v>367</v>
      </c>
      <c r="Y175" s="219">
        <f t="shared" si="2"/>
        <v>18</v>
      </c>
      <c r="Z175" s="220">
        <f>SUM( tabConsumo[[#This Row],[QTD.PENDENTE]]:tabConsumo[[#This Row],[08_23]] ) / tabConsumo[[#This Row],[Div]]</f>
        <v>1.5555555555555556</v>
      </c>
      <c r="AA175" s="221">
        <f xml:space="preserve"> tabConsumo[[#This Row],[Média.A]] + (_xlfn.STDEV.S( tabConsumo[[#This Row],[QTD.PENDENTE]]:tabConsumo[[#This Row],[08_23]] ) * 1)</f>
        <v>4.0578420916054805</v>
      </c>
      <c r="AB175" s="221"/>
      <c r="AC175" s="221">
        <f xml:space="preserve"> tabConsumo[[#This Row],[Média.A]] + (_xlfn.STDEV.S( tabConsumo[[#This Row],[QTD.PENDENTE]]:tabConsumo[[#This Row],[08_23]] ) * 3)</f>
        <v>9.0624151637053298</v>
      </c>
      <c r="AD175" s="5"/>
      <c r="AE175">
        <v>0</v>
      </c>
      <c r="AF175" s="223">
        <f>SUM( tabConsumo[[#This Row],[QTD.PENDENTE]]:tabConsumo[[#This Row],[08_23]] )</f>
        <v>28</v>
      </c>
      <c r="AG175" s="223">
        <f>LARGE(tabConsumo[[#This Row],[03_22]:[08_23]],1)</f>
        <v>10</v>
      </c>
      <c r="AH175" s="146" t="s">
        <v>2243</v>
      </c>
      <c r="AI175" s="3" t="s">
        <v>2077</v>
      </c>
    </row>
    <row r="176" spans="1:35" x14ac:dyDescent="0.3">
      <c r="A176" s="4" t="s">
        <v>1726</v>
      </c>
      <c r="B176" s="3" t="s">
        <v>31</v>
      </c>
      <c r="C176" s="2">
        <v>116466</v>
      </c>
      <c r="D176" s="2">
        <v>339</v>
      </c>
      <c r="F176" s="2">
        <v>725</v>
      </c>
      <c r="G176" s="2">
        <v>200</v>
      </c>
      <c r="H176" s="2">
        <v>390</v>
      </c>
      <c r="I176" s="2">
        <v>250</v>
      </c>
      <c r="J176" s="2">
        <v>200</v>
      </c>
      <c r="K176" s="2">
        <v>225</v>
      </c>
      <c r="L176" s="2">
        <v>1030</v>
      </c>
      <c r="M176" s="2">
        <v>1050</v>
      </c>
      <c r="N176" s="2">
        <v>200</v>
      </c>
      <c r="O176" s="2">
        <v>200</v>
      </c>
      <c r="P176" s="2">
        <v>650</v>
      </c>
      <c r="Q176" s="2">
        <v>100</v>
      </c>
      <c r="R176" s="2">
        <v>250</v>
      </c>
      <c r="S176" s="2">
        <v>500</v>
      </c>
      <c r="T176" s="2">
        <v>0</v>
      </c>
      <c r="U176" s="2">
        <v>3000</v>
      </c>
      <c r="V176" s="2">
        <v>1056</v>
      </c>
      <c r="W176" s="2">
        <v>1000</v>
      </c>
      <c r="X176" s="299">
        <v>40382</v>
      </c>
      <c r="Y176" s="219">
        <v>18</v>
      </c>
      <c r="Z176" s="220">
        <f>SUM( tabConsumo[[#This Row],[QTD.PENDENTE]]:tabConsumo[[#This Row],[08_23]] ) / tabConsumo[[#This Row],[Div]]</f>
        <v>612.55555555555554</v>
      </c>
      <c r="AA176" s="221">
        <f xml:space="preserve"> tabConsumo[[#This Row],[Média.A]] + (_xlfn.STDEV.S( tabConsumo[[#This Row],[QTD.PENDENTE]]:tabConsumo[[#This Row],[08_23]] ) * 1)</f>
        <v>1307.9330850291012</v>
      </c>
      <c r="AB176" s="221"/>
      <c r="AC176" s="221">
        <f xml:space="preserve"> tabConsumo[[#This Row],[Média.A]] + (_xlfn.STDEV.S( tabConsumo[[#This Row],[QTD.PENDENTE]]:tabConsumo[[#This Row],[08_23]] ) * 3)</f>
        <v>2698.6881439761928</v>
      </c>
      <c r="AD176" s="5"/>
      <c r="AE176">
        <v>0</v>
      </c>
      <c r="AF176" s="223">
        <f>SUM( tabConsumo[[#This Row],[QTD.PENDENTE]]:tabConsumo[[#This Row],[08_23]] )</f>
        <v>11026</v>
      </c>
      <c r="AG176" s="223">
        <f>LARGE(tabConsumo[[#This Row],[03_22]:[08_23]],1)</f>
        <v>3000</v>
      </c>
      <c r="AH176" s="146" t="s">
        <v>2237</v>
      </c>
      <c r="AI176" s="3" t="s">
        <v>2077</v>
      </c>
    </row>
    <row r="177" spans="1:35" x14ac:dyDescent="0.3">
      <c r="A177" s="4" t="s">
        <v>1265</v>
      </c>
      <c r="B177" s="3" t="s">
        <v>346</v>
      </c>
      <c r="C177" s="2">
        <v>35256</v>
      </c>
      <c r="D177" s="2">
        <v>157</v>
      </c>
      <c r="F177" s="2">
        <v>0</v>
      </c>
      <c r="G177" s="2">
        <v>1</v>
      </c>
      <c r="H177" s="2">
        <v>1</v>
      </c>
      <c r="I177" s="2">
        <v>0</v>
      </c>
      <c r="J177" s="2">
        <v>0</v>
      </c>
      <c r="K177" s="2">
        <v>5</v>
      </c>
      <c r="L177" s="2">
        <v>13</v>
      </c>
      <c r="M177" s="2">
        <v>0</v>
      </c>
      <c r="N177" s="2">
        <v>0</v>
      </c>
      <c r="O177" s="2">
        <v>0</v>
      </c>
      <c r="P177" s="2">
        <v>0</v>
      </c>
      <c r="Q177" s="2">
        <v>0</v>
      </c>
      <c r="R177" s="2">
        <v>0</v>
      </c>
      <c r="S177" s="2">
        <v>0</v>
      </c>
      <c r="T177" s="2">
        <v>0</v>
      </c>
      <c r="U177" s="2">
        <v>0</v>
      </c>
      <c r="V177" s="2">
        <v>0</v>
      </c>
      <c r="W177" s="2">
        <v>0</v>
      </c>
      <c r="X177" s="299">
        <v>367</v>
      </c>
      <c r="Y177" s="219">
        <f xml:space="preserve"> 18</f>
        <v>18</v>
      </c>
      <c r="Z177" s="220">
        <f>SUM( tabConsumo[[#This Row],[QTD.PENDENTE]]:tabConsumo[[#This Row],[08_23]] ) / tabConsumo[[#This Row],[Div]]</f>
        <v>1.1111111111111112</v>
      </c>
      <c r="AA177" s="221">
        <f xml:space="preserve"> tabConsumo[[#This Row],[Média.A]] + (_xlfn.STDEV.S( tabConsumo[[#This Row],[QTD.PENDENTE]]:tabConsumo[[#This Row],[08_23]] ) * 1)</f>
        <v>4.3083321266529246</v>
      </c>
      <c r="AB177" s="221"/>
      <c r="AC177" s="221">
        <f xml:space="preserve"> tabConsumo[[#This Row],[Média.A]] + (_xlfn.STDEV.S( tabConsumo[[#This Row],[QTD.PENDENTE]]:tabConsumo[[#This Row],[08_23]] ) * 3)</f>
        <v>10.702774157736549</v>
      </c>
      <c r="AD177" s="5"/>
      <c r="AE177">
        <v>0</v>
      </c>
      <c r="AF177" s="223">
        <f>SUM( tabConsumo[[#This Row],[QTD.PENDENTE]]:tabConsumo[[#This Row],[08_23]] )</f>
        <v>20</v>
      </c>
      <c r="AG177" s="223">
        <f>LARGE(tabConsumo[[#This Row],[03_22]:[08_23]],1)</f>
        <v>13</v>
      </c>
      <c r="AH177" s="146" t="s">
        <v>2247</v>
      </c>
      <c r="AI177" s="3" t="s">
        <v>2077</v>
      </c>
    </row>
    <row r="178" spans="1:35" x14ac:dyDescent="0.3">
      <c r="A178" s="4" t="s">
        <v>1791</v>
      </c>
      <c r="B178" s="3" t="s">
        <v>31</v>
      </c>
      <c r="C178" s="2">
        <v>128229</v>
      </c>
      <c r="D178" s="2">
        <v>108</v>
      </c>
      <c r="F178" s="2">
        <v>2</v>
      </c>
      <c r="G178" s="2">
        <v>0</v>
      </c>
      <c r="H178" s="2">
        <v>0</v>
      </c>
      <c r="I178" s="2">
        <v>0</v>
      </c>
      <c r="J178" s="2">
        <v>3</v>
      </c>
      <c r="K178" s="2">
        <v>0</v>
      </c>
      <c r="L178" s="2">
        <v>2</v>
      </c>
      <c r="M178" s="2">
        <v>2</v>
      </c>
      <c r="N178" s="2">
        <v>3</v>
      </c>
      <c r="O178" s="2">
        <v>2</v>
      </c>
      <c r="P178" s="2">
        <v>2</v>
      </c>
      <c r="Q178" s="2">
        <v>4</v>
      </c>
      <c r="R178" s="2">
        <v>1</v>
      </c>
      <c r="S178" s="2">
        <v>5</v>
      </c>
      <c r="T178" s="2">
        <v>0</v>
      </c>
      <c r="U178" s="2">
        <v>0</v>
      </c>
      <c r="V178" s="2">
        <v>0</v>
      </c>
      <c r="W178" s="2">
        <v>0</v>
      </c>
      <c r="X178" s="299">
        <v>41814</v>
      </c>
      <c r="Y178" s="219">
        <v>18</v>
      </c>
      <c r="Z178" s="220">
        <f>SUM( tabConsumo[[#This Row],[QTD.PENDENTE]]:tabConsumo[[#This Row],[08_23]] ) / tabConsumo[[#This Row],[Div]]</f>
        <v>1.4444444444444444</v>
      </c>
      <c r="AA178" s="221">
        <f xml:space="preserve"> tabConsumo[[#This Row],[Média.A]] + (_xlfn.STDEV.S( tabConsumo[[#This Row],[QTD.PENDENTE]]:tabConsumo[[#This Row],[08_23]] ) * 1)</f>
        <v>3.024549512515486</v>
      </c>
      <c r="AB178" s="221"/>
      <c r="AC178" s="221">
        <f xml:space="preserve"> tabConsumo[[#This Row],[Média.A]] + (_xlfn.STDEV.S( tabConsumo[[#This Row],[QTD.PENDENTE]]:tabConsumo[[#This Row],[08_23]] ) * 3)</f>
        <v>6.1847596486575691</v>
      </c>
      <c r="AD178" s="5"/>
      <c r="AE178">
        <v>0</v>
      </c>
      <c r="AF178" s="223">
        <f>SUM( tabConsumo[[#This Row],[QTD.PENDENTE]]:tabConsumo[[#This Row],[08_23]] )</f>
        <v>26</v>
      </c>
      <c r="AG178" s="223">
        <f>LARGE(tabConsumo[[#This Row],[03_22]:[08_23]],1)</f>
        <v>5</v>
      </c>
      <c r="AH178" s="146" t="s">
        <v>2239</v>
      </c>
      <c r="AI178" s="3" t="s">
        <v>2077</v>
      </c>
    </row>
    <row r="179" spans="1:35" x14ac:dyDescent="0.3">
      <c r="A179" s="4" t="s">
        <v>1428</v>
      </c>
      <c r="B179" s="3" t="s">
        <v>264</v>
      </c>
      <c r="C179" s="2">
        <v>77110</v>
      </c>
      <c r="D179" s="2">
        <v>228</v>
      </c>
      <c r="F179" s="2">
        <v>0</v>
      </c>
      <c r="G179" s="2">
        <v>0</v>
      </c>
      <c r="H179" s="2">
        <v>0</v>
      </c>
      <c r="I179" s="2">
        <v>2</v>
      </c>
      <c r="J179" s="2">
        <v>0</v>
      </c>
      <c r="K179" s="2">
        <v>0</v>
      </c>
      <c r="L179" s="2">
        <v>0</v>
      </c>
      <c r="M179" s="2">
        <v>0</v>
      </c>
      <c r="N179" s="2">
        <v>0</v>
      </c>
      <c r="O179" s="2">
        <v>0</v>
      </c>
      <c r="P179" s="2">
        <v>0</v>
      </c>
      <c r="Q179" s="2">
        <v>6</v>
      </c>
      <c r="R179" s="2">
        <v>4</v>
      </c>
      <c r="S179" s="2">
        <v>12</v>
      </c>
      <c r="T179" s="2">
        <v>0</v>
      </c>
      <c r="U179" s="2">
        <v>0</v>
      </c>
      <c r="V179" s="2">
        <v>0</v>
      </c>
      <c r="W179" s="2">
        <v>0</v>
      </c>
      <c r="X179" s="299">
        <v>38028</v>
      </c>
      <c r="Y179" s="219">
        <v>18</v>
      </c>
      <c r="Z179" s="220">
        <f>SUM( tabConsumo[[#This Row],[QTD.PENDENTE]]:tabConsumo[[#This Row],[08_23]] ) / tabConsumo[[#This Row],[Div]]</f>
        <v>1.3333333333333333</v>
      </c>
      <c r="AA179" s="221">
        <f xml:space="preserve"> tabConsumo[[#This Row],[Média.A]] + (_xlfn.STDEV.S( tabConsumo[[#This Row],[QTD.PENDENTE]]:tabConsumo[[#This Row],[08_23]] ) * 1)</f>
        <v>4.4769543253068367</v>
      </c>
      <c r="AB179" s="221"/>
      <c r="AC179" s="221">
        <f xml:space="preserve"> tabConsumo[[#This Row],[Média.A]] + (_xlfn.STDEV.S( tabConsumo[[#This Row],[QTD.PENDENTE]]:tabConsumo[[#This Row],[08_23]] ) * 3)</f>
        <v>10.764196309253844</v>
      </c>
      <c r="AD179" s="5"/>
      <c r="AE179">
        <v>0</v>
      </c>
      <c r="AF179" s="223">
        <f>SUM( tabConsumo[[#This Row],[QTD.PENDENTE]]:tabConsumo[[#This Row],[08_23]] )</f>
        <v>24</v>
      </c>
      <c r="AG179" s="223">
        <f>LARGE(tabConsumo[[#This Row],[03_22]:[08_23]],1)</f>
        <v>12</v>
      </c>
      <c r="AH179" s="146" t="s">
        <v>2239</v>
      </c>
      <c r="AI179" s="3" t="s">
        <v>2077</v>
      </c>
    </row>
    <row r="180" spans="1:35" x14ac:dyDescent="0.3">
      <c r="A180" s="4" t="s">
        <v>1427</v>
      </c>
      <c r="B180" s="3" t="s">
        <v>264</v>
      </c>
      <c r="C180" s="2">
        <v>77109</v>
      </c>
      <c r="D180" s="2">
        <v>181</v>
      </c>
      <c r="F180" s="2">
        <v>38</v>
      </c>
      <c r="G180" s="2">
        <v>20</v>
      </c>
      <c r="H180" s="2">
        <v>5</v>
      </c>
      <c r="I180" s="2">
        <v>7</v>
      </c>
      <c r="J180" s="2">
        <v>72</v>
      </c>
      <c r="K180" s="2">
        <v>20</v>
      </c>
      <c r="L180" s="2">
        <v>2</v>
      </c>
      <c r="M180" s="2">
        <v>10</v>
      </c>
      <c r="N180" s="2">
        <v>5</v>
      </c>
      <c r="O180" s="2">
        <v>5</v>
      </c>
      <c r="P180" s="2">
        <v>5</v>
      </c>
      <c r="Q180" s="2">
        <v>16</v>
      </c>
      <c r="R180" s="2">
        <v>22</v>
      </c>
      <c r="S180" s="2">
        <v>14</v>
      </c>
      <c r="T180" s="2">
        <v>0</v>
      </c>
      <c r="U180" s="2">
        <v>0</v>
      </c>
      <c r="V180" s="2">
        <v>50</v>
      </c>
      <c r="W180" s="2">
        <v>0</v>
      </c>
      <c r="X180" s="299">
        <v>38028</v>
      </c>
      <c r="Y180" s="219">
        <v>18</v>
      </c>
      <c r="Z180" s="220">
        <f>SUM( tabConsumo[[#This Row],[QTD.PENDENTE]]:tabConsumo[[#This Row],[08_23]] ) / tabConsumo[[#This Row],[Div]]</f>
        <v>16.166666666666668</v>
      </c>
      <c r="AA180" s="221">
        <f xml:space="preserve"> tabConsumo[[#This Row],[Média.A]] + (_xlfn.STDEV.S( tabConsumo[[#This Row],[QTD.PENDENTE]]:tabConsumo[[#This Row],[08_23]] ) * 1)</f>
        <v>35.588455522303555</v>
      </c>
      <c r="AB180" s="221"/>
      <c r="AC180" s="221">
        <f xml:space="preserve"> tabConsumo[[#This Row],[Média.A]] + (_xlfn.STDEV.S( tabConsumo[[#This Row],[QTD.PENDENTE]]:tabConsumo[[#This Row],[08_23]] ) * 3)</f>
        <v>74.432033233577329</v>
      </c>
      <c r="AD180" s="5"/>
      <c r="AE180">
        <v>0</v>
      </c>
      <c r="AF180" s="223">
        <f>SUM( tabConsumo[[#This Row],[QTD.PENDENTE]]:tabConsumo[[#This Row],[08_23]] )</f>
        <v>291</v>
      </c>
      <c r="AG180" s="223">
        <f>LARGE(tabConsumo[[#This Row],[03_22]:[08_23]],1)</f>
        <v>72</v>
      </c>
      <c r="AH180" s="146" t="s">
        <v>2238</v>
      </c>
      <c r="AI180" s="3" t="s">
        <v>2077</v>
      </c>
    </row>
    <row r="181" spans="1:35" x14ac:dyDescent="0.3">
      <c r="A181" s="4" t="s">
        <v>1945</v>
      </c>
      <c r="B181" s="3" t="s">
        <v>264</v>
      </c>
      <c r="C181" s="2">
        <v>136880</v>
      </c>
      <c r="D181" s="2">
        <v>17</v>
      </c>
      <c r="F181" s="2">
        <v>2</v>
      </c>
      <c r="G181" s="2">
        <v>0</v>
      </c>
      <c r="H181" s="2">
        <v>0</v>
      </c>
      <c r="I181" s="2">
        <v>1</v>
      </c>
      <c r="J181" s="2">
        <v>0</v>
      </c>
      <c r="K181" s="2">
        <v>0</v>
      </c>
      <c r="L181" s="2">
        <v>0</v>
      </c>
      <c r="M181" s="2">
        <v>0</v>
      </c>
      <c r="N181" s="2">
        <v>10</v>
      </c>
      <c r="O181" s="2">
        <v>7</v>
      </c>
      <c r="P181" s="2">
        <v>0</v>
      </c>
      <c r="Q181" s="2">
        <v>1</v>
      </c>
      <c r="R181" s="2">
        <v>0</v>
      </c>
      <c r="S181" s="2">
        <v>0</v>
      </c>
      <c r="T181" s="2">
        <v>0</v>
      </c>
      <c r="U181" s="2">
        <v>0</v>
      </c>
      <c r="V181" s="2">
        <v>0</v>
      </c>
      <c r="W181" s="2">
        <v>0</v>
      </c>
      <c r="X181" s="299">
        <v>43580</v>
      </c>
      <c r="Y181" s="219">
        <v>18</v>
      </c>
      <c r="Z181" s="220">
        <f>SUM( tabConsumo[[#This Row],[QTD.PENDENTE]]:tabConsumo[[#This Row],[08_23]] ) / tabConsumo[[#This Row],[Div]]</f>
        <v>1.1666666666666667</v>
      </c>
      <c r="AA181" s="221">
        <f xml:space="preserve"> tabConsumo[[#This Row],[Média.A]] + (_xlfn.STDEV.S( tabConsumo[[#This Row],[QTD.PENDENTE]]:tabConsumo[[#This Row],[08_23]] ) * 1)</f>
        <v>3.9373111022150633</v>
      </c>
      <c r="AB181" s="221"/>
      <c r="AC181" s="221">
        <f xml:space="preserve"> tabConsumo[[#This Row],[Média.A]] + (_xlfn.STDEV.S( tabConsumo[[#This Row],[QTD.PENDENTE]]:tabConsumo[[#This Row],[08_23]] ) * 3)</f>
        <v>9.4785999733118569</v>
      </c>
      <c r="AD181" s="5"/>
      <c r="AE181">
        <v>0</v>
      </c>
      <c r="AF181" s="223">
        <f>SUM( tabConsumo[[#This Row],[QTD.PENDENTE]]:tabConsumo[[#This Row],[08_23]] )</f>
        <v>21</v>
      </c>
      <c r="AG181" s="223">
        <f>LARGE(tabConsumo[[#This Row],[03_22]:[08_23]],1)</f>
        <v>10</v>
      </c>
      <c r="AH181" s="146" t="s">
        <v>2249</v>
      </c>
      <c r="AI181" s="3" t="s">
        <v>2077</v>
      </c>
    </row>
    <row r="182" spans="1:35" x14ac:dyDescent="0.3">
      <c r="A182" s="4" t="s">
        <v>1462</v>
      </c>
      <c r="B182" s="3" t="s">
        <v>264</v>
      </c>
      <c r="C182" s="2">
        <v>79688</v>
      </c>
      <c r="D182" s="2">
        <v>19001</v>
      </c>
      <c r="E182" s="2">
        <v>54</v>
      </c>
      <c r="F182" s="2">
        <v>1283</v>
      </c>
      <c r="G182" s="2">
        <v>935</v>
      </c>
      <c r="H182" s="2">
        <v>1420</v>
      </c>
      <c r="I182" s="2">
        <v>1076</v>
      </c>
      <c r="J182" s="2">
        <v>1101</v>
      </c>
      <c r="K182" s="2">
        <v>1375</v>
      </c>
      <c r="L182" s="2">
        <v>1066</v>
      </c>
      <c r="M182" s="2">
        <v>1082</v>
      </c>
      <c r="N182" s="2">
        <v>1360</v>
      </c>
      <c r="O182" s="2">
        <v>978</v>
      </c>
      <c r="P182" s="2">
        <v>464</v>
      </c>
      <c r="Q182" s="2">
        <v>1203</v>
      </c>
      <c r="R182" s="2">
        <v>2043</v>
      </c>
      <c r="S182" s="2">
        <v>1168</v>
      </c>
      <c r="T182" s="2">
        <v>1425</v>
      </c>
      <c r="U182" s="2">
        <v>1170</v>
      </c>
      <c r="V182" s="2">
        <v>1243</v>
      </c>
      <c r="W182" s="2">
        <v>1233</v>
      </c>
      <c r="X182" s="299">
        <v>38138</v>
      </c>
      <c r="Y182" s="219">
        <v>18</v>
      </c>
      <c r="Z182" s="220">
        <f>SUM( tabConsumo[[#This Row],[QTD.PENDENTE]]:tabConsumo[[#This Row],[08_23]] ) / tabConsumo[[#This Row],[Div]]</f>
        <v>1204.3888888888889</v>
      </c>
      <c r="AA182" s="221">
        <f xml:space="preserve"> tabConsumo[[#This Row],[Média.A]] + (_xlfn.STDEV.S( tabConsumo[[#This Row],[QTD.PENDENTE]]:tabConsumo[[#This Row],[08_23]] ) * 1)</f>
        <v>1601.8179880863293</v>
      </c>
      <c r="AB182" s="221"/>
      <c r="AC182" s="221">
        <f xml:space="preserve"> tabConsumo[[#This Row],[Média.A]] + (_xlfn.STDEV.S( tabConsumo[[#This Row],[QTD.PENDENTE]]:tabConsumo[[#This Row],[08_23]] ) * 3)</f>
        <v>2396.6761864812097</v>
      </c>
      <c r="AD182" s="5"/>
      <c r="AE182">
        <v>3</v>
      </c>
      <c r="AF182" s="223">
        <f>SUM( tabConsumo[[#This Row],[QTD.PENDENTE]]:tabConsumo[[#This Row],[08_23]] )</f>
        <v>21679</v>
      </c>
      <c r="AG182" s="223">
        <f>LARGE(tabConsumo[[#This Row],[03_22]:[08_23]],1)</f>
        <v>2043</v>
      </c>
      <c r="AH182" s="146" t="s">
        <v>2237</v>
      </c>
      <c r="AI182" s="3" t="s">
        <v>2077</v>
      </c>
    </row>
    <row r="183" spans="1:35" x14ac:dyDescent="0.3">
      <c r="A183" s="4" t="s">
        <v>1461</v>
      </c>
      <c r="B183" s="3" t="s">
        <v>264</v>
      </c>
      <c r="C183" s="2">
        <v>79687</v>
      </c>
      <c r="D183" s="2">
        <v>13261</v>
      </c>
      <c r="E183" s="2">
        <v>54</v>
      </c>
      <c r="F183" s="2">
        <v>1345</v>
      </c>
      <c r="G183" s="2">
        <v>1003</v>
      </c>
      <c r="H183" s="2">
        <v>1459</v>
      </c>
      <c r="I183" s="2">
        <v>1150</v>
      </c>
      <c r="J183" s="2">
        <v>1128</v>
      </c>
      <c r="K183" s="2">
        <v>1406</v>
      </c>
      <c r="L183" s="2">
        <v>1128</v>
      </c>
      <c r="M183" s="2">
        <v>2111</v>
      </c>
      <c r="N183" s="2">
        <v>1447</v>
      </c>
      <c r="O183" s="2">
        <v>1105</v>
      </c>
      <c r="P183" s="2">
        <v>640</v>
      </c>
      <c r="Q183" s="2">
        <v>1461</v>
      </c>
      <c r="R183" s="2">
        <v>2077</v>
      </c>
      <c r="S183" s="2">
        <v>1193</v>
      </c>
      <c r="T183" s="2">
        <v>1466</v>
      </c>
      <c r="U183" s="2">
        <v>1163</v>
      </c>
      <c r="V183" s="2">
        <v>1273</v>
      </c>
      <c r="W183" s="2">
        <v>1236</v>
      </c>
      <c r="X183" s="299">
        <v>38138</v>
      </c>
      <c r="Y183" s="219">
        <v>18</v>
      </c>
      <c r="Z183" s="220">
        <f>SUM( tabConsumo[[#This Row],[QTD.PENDENTE]]:tabConsumo[[#This Row],[08_23]] ) / tabConsumo[[#This Row],[Div]]</f>
        <v>1324.7222222222222</v>
      </c>
      <c r="AA183" s="221">
        <f xml:space="preserve"> tabConsumo[[#This Row],[Média.A]] + (_xlfn.STDEV.S( tabConsumo[[#This Row],[QTD.PENDENTE]]:tabConsumo[[#This Row],[08_23]] ) * 1)</f>
        <v>1769.922801237519</v>
      </c>
      <c r="AB183" s="221"/>
      <c r="AC183" s="221">
        <f xml:space="preserve"> tabConsumo[[#This Row],[Média.A]] + (_xlfn.STDEV.S( tabConsumo[[#This Row],[QTD.PENDENTE]]:tabConsumo[[#This Row],[08_23]] ) * 3)</f>
        <v>2660.323959268113</v>
      </c>
      <c r="AD183" s="5"/>
      <c r="AE183">
        <v>3</v>
      </c>
      <c r="AF183" s="223">
        <f>SUM( tabConsumo[[#This Row],[QTD.PENDENTE]]:tabConsumo[[#This Row],[08_23]] )</f>
        <v>23845</v>
      </c>
      <c r="AG183" s="223">
        <f>LARGE(tabConsumo[[#This Row],[03_22]:[08_23]],1)</f>
        <v>2111</v>
      </c>
      <c r="AH183" s="146" t="s">
        <v>2237</v>
      </c>
      <c r="AI183" s="3" t="s">
        <v>2077</v>
      </c>
    </row>
    <row r="184" spans="1:35" x14ac:dyDescent="0.3">
      <c r="A184" s="4" t="s">
        <v>1942</v>
      </c>
      <c r="B184" s="3" t="s">
        <v>264</v>
      </c>
      <c r="C184" s="2">
        <v>136860</v>
      </c>
      <c r="D184" s="2">
        <v>9</v>
      </c>
      <c r="F184" s="2">
        <v>0</v>
      </c>
      <c r="G184" s="2">
        <v>0</v>
      </c>
      <c r="H184" s="2">
        <v>0</v>
      </c>
      <c r="I184" s="2">
        <v>0</v>
      </c>
      <c r="J184" s="2">
        <v>0</v>
      </c>
      <c r="K184" s="2">
        <v>0</v>
      </c>
      <c r="L184" s="2">
        <v>0</v>
      </c>
      <c r="M184" s="2">
        <v>0</v>
      </c>
      <c r="N184" s="2">
        <v>0</v>
      </c>
      <c r="O184" s="2">
        <v>1</v>
      </c>
      <c r="P184" s="2">
        <v>1</v>
      </c>
      <c r="Q184" s="2">
        <v>0</v>
      </c>
      <c r="R184" s="2">
        <v>0</v>
      </c>
      <c r="S184" s="2">
        <v>0</v>
      </c>
      <c r="T184" s="2">
        <v>0</v>
      </c>
      <c r="U184" s="2">
        <v>0</v>
      </c>
      <c r="V184" s="2">
        <v>0</v>
      </c>
      <c r="W184" s="2">
        <v>0</v>
      </c>
      <c r="X184" s="299">
        <v>43578</v>
      </c>
      <c r="Y184" s="219">
        <v>18</v>
      </c>
      <c r="Z184" s="220">
        <f>SUM( tabConsumo[[#This Row],[QTD.PENDENTE]]:tabConsumo[[#This Row],[08_23]] ) / tabConsumo[[#This Row],[Div]]</f>
        <v>0.1111111111111111</v>
      </c>
      <c r="AA184" s="221">
        <f xml:space="preserve"> tabConsumo[[#This Row],[Média.A]] + (_xlfn.STDEV.S( tabConsumo[[#This Row],[QTD.PENDENTE]]:tabConsumo[[#This Row],[08_23]] ) * 1)</f>
        <v>0.43449194449288836</v>
      </c>
      <c r="AB184" s="221"/>
      <c r="AC184" s="221">
        <f xml:space="preserve"> tabConsumo[[#This Row],[Média.A]] + (_xlfn.STDEV.S( tabConsumo[[#This Row],[QTD.PENDENTE]]:tabConsumo[[#This Row],[08_23]] ) * 3)</f>
        <v>1.0812536112564428</v>
      </c>
      <c r="AD184" s="5"/>
      <c r="AE184">
        <v>0</v>
      </c>
      <c r="AF184" s="223">
        <f>SUM( tabConsumo[[#This Row],[QTD.PENDENTE]]:tabConsumo[[#This Row],[08_23]] )</f>
        <v>2</v>
      </c>
      <c r="AG184" s="223">
        <f>LARGE(tabConsumo[[#This Row],[03_22]:[08_23]],1)</f>
        <v>1</v>
      </c>
      <c r="AH184" s="146" t="s">
        <v>2248</v>
      </c>
      <c r="AI184" s="3" t="s">
        <v>2077</v>
      </c>
    </row>
    <row r="185" spans="1:35" x14ac:dyDescent="0.3">
      <c r="A185" s="4" t="s">
        <v>1200</v>
      </c>
      <c r="B185" s="3" t="s">
        <v>264</v>
      </c>
      <c r="C185" s="2">
        <v>24219</v>
      </c>
      <c r="D185" s="2">
        <v>426</v>
      </c>
      <c r="E185" s="2">
        <v>1</v>
      </c>
      <c r="F185" s="2">
        <v>26</v>
      </c>
      <c r="G185" s="2">
        <v>23</v>
      </c>
      <c r="H185" s="2">
        <v>25</v>
      </c>
      <c r="I185" s="2">
        <v>19</v>
      </c>
      <c r="J185" s="2">
        <v>15</v>
      </c>
      <c r="K185" s="2">
        <v>16</v>
      </c>
      <c r="L185" s="2">
        <v>20</v>
      </c>
      <c r="M185" s="2">
        <v>17</v>
      </c>
      <c r="N185" s="2">
        <v>25</v>
      </c>
      <c r="O185" s="2">
        <v>9</v>
      </c>
      <c r="P185" s="2">
        <v>23</v>
      </c>
      <c r="Q185" s="2">
        <v>32</v>
      </c>
      <c r="R185" s="2">
        <v>43</v>
      </c>
      <c r="S185" s="2">
        <v>24</v>
      </c>
      <c r="T185" s="2">
        <v>30</v>
      </c>
      <c r="U185" s="2">
        <v>25</v>
      </c>
      <c r="V185" s="2">
        <v>30</v>
      </c>
      <c r="W185" s="2">
        <v>35</v>
      </c>
      <c r="X185" s="299">
        <v>367</v>
      </c>
      <c r="Y185" s="219">
        <f xml:space="preserve"> 18</f>
        <v>18</v>
      </c>
      <c r="Z185" s="220">
        <f>SUM( tabConsumo[[#This Row],[QTD.PENDENTE]]:tabConsumo[[#This Row],[08_23]] ) / tabConsumo[[#This Row],[Div]]</f>
        <v>24.333333333333332</v>
      </c>
      <c r="AA185" s="221">
        <f xml:space="preserve"> tabConsumo[[#This Row],[Média.A]] + (_xlfn.STDEV.S( tabConsumo[[#This Row],[QTD.PENDENTE]]:tabConsumo[[#This Row],[08_23]] ) * 1)</f>
        <v>33.758321893364858</v>
      </c>
      <c r="AB185" s="221"/>
      <c r="AC185" s="221">
        <f xml:space="preserve"> tabConsumo[[#This Row],[Média.A]] + (_xlfn.STDEV.S( tabConsumo[[#This Row],[QTD.PENDENTE]]:tabConsumo[[#This Row],[08_23]] ) * 3)</f>
        <v>52.60829901342791</v>
      </c>
      <c r="AD185" s="5"/>
      <c r="AE185">
        <v>5.5555555555555552E-2</v>
      </c>
      <c r="AF185" s="223">
        <f>SUM( tabConsumo[[#This Row],[QTD.PENDENTE]]:tabConsumo[[#This Row],[08_23]] )</f>
        <v>438</v>
      </c>
      <c r="AG185" s="223">
        <f>LARGE(tabConsumo[[#This Row],[03_22]:[08_23]],1)</f>
        <v>43</v>
      </c>
      <c r="AH185" s="146" t="s">
        <v>2237</v>
      </c>
      <c r="AI185" s="3" t="s">
        <v>2077</v>
      </c>
    </row>
    <row r="186" spans="1:35" x14ac:dyDescent="0.3">
      <c r="A186" s="4" t="s">
        <v>1849</v>
      </c>
      <c r="B186" s="3" t="s">
        <v>31</v>
      </c>
      <c r="C186" s="2">
        <v>132799</v>
      </c>
      <c r="D186" s="2">
        <v>6</v>
      </c>
      <c r="F186" s="2">
        <v>0</v>
      </c>
      <c r="G186" s="2">
        <v>4</v>
      </c>
      <c r="H186" s="2">
        <v>0</v>
      </c>
      <c r="I186" s="2">
        <v>0</v>
      </c>
      <c r="J186" s="2">
        <v>0</v>
      </c>
      <c r="K186" s="2">
        <v>0</v>
      </c>
      <c r="L186" s="2">
        <v>0</v>
      </c>
      <c r="M186" s="2">
        <v>0</v>
      </c>
      <c r="N186" s="2">
        <v>0</v>
      </c>
      <c r="O186" s="2">
        <v>0</v>
      </c>
      <c r="P186" s="2">
        <v>0</v>
      </c>
      <c r="Q186" s="2">
        <v>0</v>
      </c>
      <c r="R186" s="2">
        <v>0</v>
      </c>
      <c r="S186" s="2">
        <v>0</v>
      </c>
      <c r="T186" s="2">
        <v>0</v>
      </c>
      <c r="U186" s="2">
        <v>0</v>
      </c>
      <c r="V186" s="2">
        <v>0</v>
      </c>
      <c r="W186" s="2">
        <v>0</v>
      </c>
      <c r="X186" s="299">
        <v>42905</v>
      </c>
      <c r="Y186" s="219">
        <v>18</v>
      </c>
      <c r="Z186" s="220">
        <f>SUM( tabConsumo[[#This Row],[QTD.PENDENTE]]:tabConsumo[[#This Row],[08_23]] ) / tabConsumo[[#This Row],[Div]]</f>
        <v>0.22222222222222221</v>
      </c>
      <c r="AA186" s="221">
        <f xml:space="preserve"> tabConsumo[[#This Row],[Média.A]] + (_xlfn.STDEV.S( tabConsumo[[#This Row],[QTD.PENDENTE]]:tabConsumo[[#This Row],[08_23]] ) * 1)</f>
        <v>1.1650312638042855</v>
      </c>
      <c r="AB186" s="221"/>
      <c r="AC186" s="221">
        <f xml:space="preserve"> tabConsumo[[#This Row],[Média.A]] + (_xlfn.STDEV.S( tabConsumo[[#This Row],[QTD.PENDENTE]]:tabConsumo[[#This Row],[08_23]] ) * 3)</f>
        <v>3.0506493469684122</v>
      </c>
      <c r="AD186" s="5"/>
      <c r="AE186">
        <v>0</v>
      </c>
      <c r="AF186" s="223">
        <f>SUM( tabConsumo[[#This Row],[QTD.PENDENTE]]:tabConsumo[[#This Row],[08_23]] )</f>
        <v>4</v>
      </c>
      <c r="AG186" s="223">
        <f>LARGE(tabConsumo[[#This Row],[03_22]:[08_23]],1)</f>
        <v>4</v>
      </c>
      <c r="AH186" s="146" t="s">
        <v>2251</v>
      </c>
      <c r="AI186" s="3" t="s">
        <v>2077</v>
      </c>
    </row>
    <row r="187" spans="1:35" x14ac:dyDescent="0.3">
      <c r="A187" s="4" t="s">
        <v>950</v>
      </c>
      <c r="B187" s="3" t="s">
        <v>381</v>
      </c>
      <c r="C187" s="2">
        <v>12635</v>
      </c>
      <c r="D187" s="2">
        <v>1509</v>
      </c>
      <c r="E187" s="2">
        <v>80</v>
      </c>
      <c r="F187" s="2">
        <v>3245</v>
      </c>
      <c r="G187" s="2">
        <v>925</v>
      </c>
      <c r="H187" s="2">
        <v>1420</v>
      </c>
      <c r="I187" s="2">
        <v>1351</v>
      </c>
      <c r="J187" s="2">
        <v>1033</v>
      </c>
      <c r="K187" s="2">
        <v>1379</v>
      </c>
      <c r="L187" s="2">
        <v>1155</v>
      </c>
      <c r="M187" s="2">
        <v>1696</v>
      </c>
      <c r="N187" s="2">
        <v>1586</v>
      </c>
      <c r="O187" s="2">
        <v>970</v>
      </c>
      <c r="P187" s="2">
        <v>480</v>
      </c>
      <c r="Q187" s="2">
        <v>1140</v>
      </c>
      <c r="R187" s="2">
        <v>2100</v>
      </c>
      <c r="S187" s="2">
        <v>1313</v>
      </c>
      <c r="T187" s="2">
        <v>1720</v>
      </c>
      <c r="U187" s="2">
        <v>2431</v>
      </c>
      <c r="V187" s="2">
        <v>1430</v>
      </c>
      <c r="W187" s="2">
        <v>1651</v>
      </c>
      <c r="X187" s="299">
        <v>367</v>
      </c>
      <c r="Y187" s="219">
        <f xml:space="preserve"> 18</f>
        <v>18</v>
      </c>
      <c r="Z187" s="220">
        <f>SUM( tabConsumo[[#This Row],[QTD.PENDENTE]]:tabConsumo[[#This Row],[08_23]] ) / tabConsumo[[#This Row],[Div]]</f>
        <v>1505.8333333333333</v>
      </c>
      <c r="AA187" s="221">
        <f xml:space="preserve"> tabConsumo[[#This Row],[Média.A]] + (_xlfn.STDEV.S( tabConsumo[[#This Row],[QTD.PENDENTE]]:tabConsumo[[#This Row],[08_23]] ) * 1)</f>
        <v>2193.2005581516146</v>
      </c>
      <c r="AB187" s="221"/>
      <c r="AC187" s="221">
        <f xml:space="preserve"> tabConsumo[[#This Row],[Média.A]] + (_xlfn.STDEV.S( tabConsumo[[#This Row],[QTD.PENDENTE]]:tabConsumo[[#This Row],[08_23]] ) * 3)</f>
        <v>3567.9350077881772</v>
      </c>
      <c r="AD187" s="5"/>
      <c r="AE187">
        <v>4.4444444444444446</v>
      </c>
      <c r="AF187" s="223">
        <f>SUM( tabConsumo[[#This Row],[QTD.PENDENTE]]:tabConsumo[[#This Row],[08_23]] )</f>
        <v>27105</v>
      </c>
      <c r="AG187" s="223">
        <f>LARGE(tabConsumo[[#This Row],[03_22]:[08_23]],1)</f>
        <v>3245</v>
      </c>
      <c r="AH187" s="146" t="s">
        <v>2237</v>
      </c>
      <c r="AI187" s="3" t="s">
        <v>2077</v>
      </c>
    </row>
    <row r="188" spans="1:35" x14ac:dyDescent="0.3">
      <c r="A188" s="4" t="s">
        <v>1188</v>
      </c>
      <c r="B188" s="3" t="s">
        <v>381</v>
      </c>
      <c r="C188" s="2">
        <v>23687</v>
      </c>
      <c r="D188" s="2">
        <v>8988</v>
      </c>
      <c r="E188" s="2">
        <v>70</v>
      </c>
      <c r="F188" s="2">
        <v>1315</v>
      </c>
      <c r="G188" s="2">
        <v>1010</v>
      </c>
      <c r="H188" s="2">
        <v>1545</v>
      </c>
      <c r="I188" s="2">
        <v>1430</v>
      </c>
      <c r="J188" s="2">
        <v>1188</v>
      </c>
      <c r="K188" s="2">
        <v>2950</v>
      </c>
      <c r="L188" s="2">
        <v>1370</v>
      </c>
      <c r="M188" s="2">
        <v>3767</v>
      </c>
      <c r="N188" s="2">
        <v>1656</v>
      </c>
      <c r="O188" s="2">
        <v>910</v>
      </c>
      <c r="P188" s="2">
        <v>491</v>
      </c>
      <c r="Q188" s="2">
        <v>1170</v>
      </c>
      <c r="R188" s="2">
        <v>2210</v>
      </c>
      <c r="S188" s="2">
        <v>1415</v>
      </c>
      <c r="T188" s="2">
        <v>1815</v>
      </c>
      <c r="U188" s="2">
        <v>2593</v>
      </c>
      <c r="V188" s="2">
        <v>1544</v>
      </c>
      <c r="W188" s="2">
        <v>1881</v>
      </c>
      <c r="X188" s="299">
        <v>367</v>
      </c>
      <c r="Y188" s="219">
        <f xml:space="preserve"> 18</f>
        <v>18</v>
      </c>
      <c r="Z188" s="220">
        <f>SUM( tabConsumo[[#This Row],[QTD.PENDENTE]]:tabConsumo[[#This Row],[08_23]] ) / tabConsumo[[#This Row],[Div]]</f>
        <v>1685</v>
      </c>
      <c r="AA188" s="221">
        <f xml:space="preserve"> tabConsumo[[#This Row],[Média.A]] + (_xlfn.STDEV.S( tabConsumo[[#This Row],[QTD.PENDENTE]]:tabConsumo[[#This Row],[08_23]] ) * 1)</f>
        <v>2533.4508139107011</v>
      </c>
      <c r="AB188" s="221"/>
      <c r="AC188" s="221">
        <f xml:space="preserve"> tabConsumo[[#This Row],[Média.A]] + (_xlfn.STDEV.S( tabConsumo[[#This Row],[QTD.PENDENTE]]:tabConsumo[[#This Row],[08_23]] ) * 3)</f>
        <v>4230.3524417321032</v>
      </c>
      <c r="AD188" s="5"/>
      <c r="AE188">
        <v>3.8888888888888888</v>
      </c>
      <c r="AF188" s="223">
        <f>SUM( tabConsumo[[#This Row],[QTD.PENDENTE]]:tabConsumo[[#This Row],[08_23]] )</f>
        <v>30330</v>
      </c>
      <c r="AG188" s="223">
        <f>LARGE(tabConsumo[[#This Row],[03_22]:[08_23]],1)</f>
        <v>3767</v>
      </c>
      <c r="AH188" s="146" t="s">
        <v>2237</v>
      </c>
      <c r="AI188" s="3" t="s">
        <v>2077</v>
      </c>
    </row>
    <row r="189" spans="1:35" x14ac:dyDescent="0.3">
      <c r="A189" s="4" t="s">
        <v>948</v>
      </c>
      <c r="B189" s="3" t="s">
        <v>381</v>
      </c>
      <c r="C189" s="2">
        <v>12623</v>
      </c>
      <c r="D189" s="2">
        <v>32483</v>
      </c>
      <c r="E189" s="2">
        <v>1820</v>
      </c>
      <c r="F189" s="2">
        <v>4635</v>
      </c>
      <c r="G189" s="2">
        <v>2295</v>
      </c>
      <c r="H189" s="2">
        <v>2190</v>
      </c>
      <c r="I189" s="2">
        <v>2279</v>
      </c>
      <c r="J189" s="2">
        <v>2162</v>
      </c>
      <c r="K189" s="2">
        <v>2549</v>
      </c>
      <c r="L189" s="2">
        <v>0</v>
      </c>
      <c r="M189" s="2">
        <v>0</v>
      </c>
      <c r="N189" s="2">
        <v>0</v>
      </c>
      <c r="O189" s="2">
        <v>0</v>
      </c>
      <c r="P189" s="2">
        <v>0</v>
      </c>
      <c r="Q189" s="2">
        <v>720</v>
      </c>
      <c r="R189" s="2">
        <v>6115</v>
      </c>
      <c r="S189" s="2">
        <v>3319</v>
      </c>
      <c r="T189" s="2">
        <v>3625</v>
      </c>
      <c r="U189" s="2">
        <v>4632</v>
      </c>
      <c r="V189" s="2">
        <v>3238</v>
      </c>
      <c r="W189" s="2">
        <v>23574</v>
      </c>
      <c r="X189" s="299">
        <v>367</v>
      </c>
      <c r="Y189" s="219">
        <f xml:space="preserve"> 18</f>
        <v>18</v>
      </c>
      <c r="Z189" s="220">
        <f>SUM( tabConsumo[[#This Row],[QTD.PENDENTE]]:tabConsumo[[#This Row],[08_23]] ) / tabConsumo[[#This Row],[Div]]</f>
        <v>3508.5</v>
      </c>
      <c r="AA189" s="221">
        <f xml:space="preserve"> tabConsumo[[#This Row],[Média.A]] + (_xlfn.STDEV.S( tabConsumo[[#This Row],[QTD.PENDENTE]]:tabConsumo[[#This Row],[08_23]] ) * 1)</f>
        <v>8731.606730493706</v>
      </c>
      <c r="AB189" s="221"/>
      <c r="AC189" s="221">
        <f xml:space="preserve"> tabConsumo[[#This Row],[Média.A]] + (_xlfn.STDEV.S( tabConsumo[[#This Row],[QTD.PENDENTE]]:tabConsumo[[#This Row],[08_23]] ) * 3)</f>
        <v>19177.820191481118</v>
      </c>
      <c r="AD189" s="5"/>
      <c r="AE189">
        <v>101.11111111111111</v>
      </c>
      <c r="AF189" s="223">
        <f>SUM( tabConsumo[[#This Row],[QTD.PENDENTE]]:tabConsumo[[#This Row],[08_23]] )</f>
        <v>63153</v>
      </c>
      <c r="AG189" s="223">
        <f>LARGE(tabConsumo[[#This Row],[03_22]:[08_23]],1)</f>
        <v>23574</v>
      </c>
      <c r="AH189" s="146" t="s">
        <v>2237</v>
      </c>
      <c r="AI189" s="3" t="s">
        <v>2077</v>
      </c>
    </row>
    <row r="190" spans="1:35" x14ac:dyDescent="0.3">
      <c r="A190" s="4" t="s">
        <v>1189</v>
      </c>
      <c r="B190" s="3" t="s">
        <v>381</v>
      </c>
      <c r="C190" s="2">
        <v>23692</v>
      </c>
      <c r="D190" s="2">
        <v>12143</v>
      </c>
      <c r="E190" s="2">
        <v>40</v>
      </c>
      <c r="F190" s="2">
        <v>1075</v>
      </c>
      <c r="G190" s="2">
        <v>810</v>
      </c>
      <c r="H190" s="2">
        <v>1045</v>
      </c>
      <c r="I190" s="2">
        <v>1069</v>
      </c>
      <c r="J190" s="2">
        <v>868</v>
      </c>
      <c r="K190" s="2">
        <v>1130</v>
      </c>
      <c r="L190" s="2">
        <v>950</v>
      </c>
      <c r="M190" s="2">
        <v>1196</v>
      </c>
      <c r="N190" s="2">
        <v>1291</v>
      </c>
      <c r="O190" s="2">
        <v>700</v>
      </c>
      <c r="P190" s="2">
        <v>365</v>
      </c>
      <c r="Q190" s="2">
        <v>1080</v>
      </c>
      <c r="R190" s="2">
        <v>1885</v>
      </c>
      <c r="S190" s="2">
        <v>1155</v>
      </c>
      <c r="T190" s="2">
        <v>1536</v>
      </c>
      <c r="U190" s="2">
        <v>2340</v>
      </c>
      <c r="V190" s="2">
        <v>1231</v>
      </c>
      <c r="W190" s="2">
        <v>1351</v>
      </c>
      <c r="X190" s="299">
        <v>367</v>
      </c>
      <c r="Y190" s="219">
        <f xml:space="preserve"> 18</f>
        <v>18</v>
      </c>
      <c r="Z190" s="220">
        <f>SUM( tabConsumo[[#This Row],[QTD.PENDENTE]]:tabConsumo[[#This Row],[08_23]] ) / tabConsumo[[#This Row],[Div]]</f>
        <v>1173.1666666666667</v>
      </c>
      <c r="AA190" s="221">
        <f xml:space="preserve"> tabConsumo[[#This Row],[Média.A]] + (_xlfn.STDEV.S( tabConsumo[[#This Row],[QTD.PENDENTE]]:tabConsumo[[#This Row],[08_23]] ) * 1)</f>
        <v>1670.9666394122437</v>
      </c>
      <c r="AB190" s="221"/>
      <c r="AC190" s="221">
        <f xml:space="preserve"> tabConsumo[[#This Row],[Média.A]] + (_xlfn.STDEV.S( tabConsumo[[#This Row],[QTD.PENDENTE]]:tabConsumo[[#This Row],[08_23]] ) * 3)</f>
        <v>2666.5665849033976</v>
      </c>
      <c r="AD190" s="5"/>
      <c r="AE190">
        <v>2.2222222222222223</v>
      </c>
      <c r="AF190" s="223">
        <f>SUM( tabConsumo[[#This Row],[QTD.PENDENTE]]:tabConsumo[[#This Row],[08_23]] )</f>
        <v>21117</v>
      </c>
      <c r="AG190" s="223">
        <f>LARGE(tabConsumo[[#This Row],[03_22]:[08_23]],1)</f>
        <v>2340</v>
      </c>
      <c r="AH190" s="146" t="s">
        <v>2237</v>
      </c>
      <c r="AI190" s="3" t="s">
        <v>2077</v>
      </c>
    </row>
    <row r="191" spans="1:35" x14ac:dyDescent="0.3">
      <c r="A191" s="4" t="s">
        <v>1297</v>
      </c>
      <c r="B191" s="3" t="s">
        <v>381</v>
      </c>
      <c r="C191" s="2">
        <v>47447</v>
      </c>
      <c r="D191" s="2">
        <v>12817</v>
      </c>
      <c r="E191" s="2">
        <v>80</v>
      </c>
      <c r="F191" s="2">
        <v>1195</v>
      </c>
      <c r="G191" s="2">
        <v>1030</v>
      </c>
      <c r="H191" s="2">
        <v>1295</v>
      </c>
      <c r="I191" s="2">
        <v>1285</v>
      </c>
      <c r="J191" s="2">
        <v>1028</v>
      </c>
      <c r="K191" s="2">
        <v>2795</v>
      </c>
      <c r="L191" s="2">
        <v>1131</v>
      </c>
      <c r="M191" s="2">
        <v>1381</v>
      </c>
      <c r="N191" s="2">
        <v>1521</v>
      </c>
      <c r="O191" s="2">
        <v>945</v>
      </c>
      <c r="P191" s="2">
        <v>460</v>
      </c>
      <c r="Q191" s="2">
        <v>1130</v>
      </c>
      <c r="R191" s="2">
        <v>2125</v>
      </c>
      <c r="S191" s="2">
        <v>1382</v>
      </c>
      <c r="T191" s="2">
        <v>1705</v>
      </c>
      <c r="U191" s="2">
        <v>2463</v>
      </c>
      <c r="V191" s="2">
        <v>1355</v>
      </c>
      <c r="W191" s="2">
        <v>1590</v>
      </c>
      <c r="X191" s="299">
        <v>367</v>
      </c>
      <c r="Y191" s="219">
        <f xml:space="preserve"> 18</f>
        <v>18</v>
      </c>
      <c r="Z191" s="220">
        <f>SUM( tabConsumo[[#This Row],[QTD.PENDENTE]]:tabConsumo[[#This Row],[08_23]] ) / tabConsumo[[#This Row],[Div]]</f>
        <v>1438.6666666666667</v>
      </c>
      <c r="AA191" s="221">
        <f xml:space="preserve"> tabConsumo[[#This Row],[Média.A]] + (_xlfn.STDEV.S( tabConsumo[[#This Row],[QTD.PENDENTE]]:tabConsumo[[#This Row],[08_23]] ) * 1)</f>
        <v>2064.1378200723934</v>
      </c>
      <c r="AB191" s="221"/>
      <c r="AC191" s="221">
        <f xml:space="preserve"> tabConsumo[[#This Row],[Média.A]] + (_xlfn.STDEV.S( tabConsumo[[#This Row],[QTD.PENDENTE]]:tabConsumo[[#This Row],[08_23]] ) * 3)</f>
        <v>3315.0801268838468</v>
      </c>
      <c r="AD191" s="5"/>
      <c r="AE191">
        <v>4.4444444444444446</v>
      </c>
      <c r="AF191" s="223">
        <f>SUM( tabConsumo[[#This Row],[QTD.PENDENTE]]:tabConsumo[[#This Row],[08_23]] )</f>
        <v>25896</v>
      </c>
      <c r="AG191" s="223">
        <f>LARGE(tabConsumo[[#This Row],[03_22]:[08_23]],1)</f>
        <v>2795</v>
      </c>
      <c r="AH191" s="146" t="s">
        <v>2237</v>
      </c>
      <c r="AI191" s="3" t="s">
        <v>2077</v>
      </c>
    </row>
    <row r="192" spans="1:35" x14ac:dyDescent="0.3">
      <c r="A192" s="4" t="s">
        <v>1865</v>
      </c>
      <c r="B192" s="3" t="s">
        <v>381</v>
      </c>
      <c r="C192" s="2">
        <v>133843</v>
      </c>
      <c r="D192" s="2">
        <v>940</v>
      </c>
      <c r="E192" s="2">
        <v>20</v>
      </c>
      <c r="F192" s="2">
        <v>1285</v>
      </c>
      <c r="G192" s="2">
        <v>1020</v>
      </c>
      <c r="H192" s="2">
        <v>1407</v>
      </c>
      <c r="I192" s="2">
        <v>1470</v>
      </c>
      <c r="J192" s="2">
        <v>1123</v>
      </c>
      <c r="K192" s="2">
        <v>1493</v>
      </c>
      <c r="L192" s="2">
        <v>1395</v>
      </c>
      <c r="M192" s="2">
        <v>1694</v>
      </c>
      <c r="N192" s="2">
        <v>1665</v>
      </c>
      <c r="O192" s="2">
        <v>1167</v>
      </c>
      <c r="P192" s="2">
        <v>655</v>
      </c>
      <c r="Q192" s="2">
        <v>1260</v>
      </c>
      <c r="R192" s="2">
        <v>2310</v>
      </c>
      <c r="S192" s="2">
        <v>1267</v>
      </c>
      <c r="T192" s="2">
        <v>1770</v>
      </c>
      <c r="U192" s="2">
        <v>1703</v>
      </c>
      <c r="V192" s="2">
        <v>1498</v>
      </c>
      <c r="W192" s="2">
        <v>1797</v>
      </c>
      <c r="X192" s="299">
        <v>43074</v>
      </c>
      <c r="Y192" s="219">
        <v>18</v>
      </c>
      <c r="Z192" s="220">
        <f>SUM( tabConsumo[[#This Row],[QTD.PENDENTE]]:tabConsumo[[#This Row],[08_23]] ) / tabConsumo[[#This Row],[Div]]</f>
        <v>1444.3888888888889</v>
      </c>
      <c r="AA192" s="221">
        <f xml:space="preserve"> tabConsumo[[#This Row],[Média.A]] + (_xlfn.STDEV.S( tabConsumo[[#This Row],[QTD.PENDENTE]]:tabConsumo[[#This Row],[08_23]] ) * 1)</f>
        <v>1925.1667551901012</v>
      </c>
      <c r="AB192" s="221"/>
      <c r="AC192" s="221">
        <f xml:space="preserve"> tabConsumo[[#This Row],[Média.A]] + (_xlfn.STDEV.S( tabConsumo[[#This Row],[QTD.PENDENTE]]:tabConsumo[[#This Row],[08_23]] ) * 3)</f>
        <v>2886.722487792526</v>
      </c>
      <c r="AD192" s="5"/>
      <c r="AE192">
        <v>1.1111111111111112</v>
      </c>
      <c r="AF192" s="223">
        <f>SUM( tabConsumo[[#This Row],[QTD.PENDENTE]]:tabConsumo[[#This Row],[08_23]] )</f>
        <v>25999</v>
      </c>
      <c r="AG192" s="223">
        <f>LARGE(tabConsumo[[#This Row],[03_22]:[08_23]],1)</f>
        <v>2310</v>
      </c>
      <c r="AH192" s="146" t="s">
        <v>2237</v>
      </c>
      <c r="AI192" s="3" t="s">
        <v>2077</v>
      </c>
    </row>
    <row r="193" spans="1:35" x14ac:dyDescent="0.3">
      <c r="A193" s="4" t="s">
        <v>1866</v>
      </c>
      <c r="B193" s="3" t="s">
        <v>381</v>
      </c>
      <c r="C193" s="2">
        <v>133844</v>
      </c>
      <c r="D193" s="2">
        <v>0</v>
      </c>
      <c r="E193" s="2">
        <v>45</v>
      </c>
      <c r="F193" s="2">
        <v>1435</v>
      </c>
      <c r="G193" s="2">
        <v>1148</v>
      </c>
      <c r="H193" s="2">
        <v>1488</v>
      </c>
      <c r="I193" s="2">
        <v>1675</v>
      </c>
      <c r="J193" s="2">
        <v>1298</v>
      </c>
      <c r="K193" s="2">
        <v>1508</v>
      </c>
      <c r="L193" s="2">
        <v>1528</v>
      </c>
      <c r="M193" s="2">
        <v>1846</v>
      </c>
      <c r="N193" s="2">
        <v>1785</v>
      </c>
      <c r="O193" s="2">
        <v>1195</v>
      </c>
      <c r="P193" s="2">
        <v>700</v>
      </c>
      <c r="Q193" s="2">
        <v>1290</v>
      </c>
      <c r="R193" s="2">
        <v>2515</v>
      </c>
      <c r="S193" s="2">
        <v>1322</v>
      </c>
      <c r="T193" s="2">
        <v>1775</v>
      </c>
      <c r="U193" s="2">
        <v>1853</v>
      </c>
      <c r="V193" s="2">
        <v>1583</v>
      </c>
      <c r="W193" s="2">
        <v>2032</v>
      </c>
      <c r="X193" s="299">
        <v>43074</v>
      </c>
      <c r="Y193" s="219">
        <v>18</v>
      </c>
      <c r="Z193" s="220">
        <f>SUM( tabConsumo[[#This Row],[QTD.PENDENTE]]:tabConsumo[[#This Row],[08_23]] ) / tabConsumo[[#This Row],[Div]]</f>
        <v>1556.7222222222222</v>
      </c>
      <c r="AA193" s="221">
        <f xml:space="preserve"> tabConsumo[[#This Row],[Média.A]] + (_xlfn.STDEV.S( tabConsumo[[#This Row],[QTD.PENDENTE]]:tabConsumo[[#This Row],[08_23]] ) * 1)</f>
        <v>2075.0325731540179</v>
      </c>
      <c r="AB193" s="221"/>
      <c r="AC193" s="221">
        <f xml:space="preserve"> tabConsumo[[#This Row],[Média.A]] + (_xlfn.STDEV.S( tabConsumo[[#This Row],[QTD.PENDENTE]]:tabConsumo[[#This Row],[08_23]] ) * 3)</f>
        <v>3111.6532750176084</v>
      </c>
      <c r="AD193" s="5"/>
      <c r="AE193">
        <v>2.5</v>
      </c>
      <c r="AF193" s="223">
        <f>SUM( tabConsumo[[#This Row],[QTD.PENDENTE]]:tabConsumo[[#This Row],[08_23]] )</f>
        <v>28021</v>
      </c>
      <c r="AG193" s="223">
        <f>LARGE(tabConsumo[[#This Row],[03_22]:[08_23]],1)</f>
        <v>2515</v>
      </c>
      <c r="AH193" s="146" t="s">
        <v>2237</v>
      </c>
      <c r="AI193" s="3" t="s">
        <v>2077</v>
      </c>
    </row>
    <row r="194" spans="1:35" x14ac:dyDescent="0.3">
      <c r="A194" s="4" t="s">
        <v>1867</v>
      </c>
      <c r="B194" s="3" t="s">
        <v>381</v>
      </c>
      <c r="C194" s="2">
        <v>133845</v>
      </c>
      <c r="D194" s="2">
        <v>3126</v>
      </c>
      <c r="E194" s="2">
        <v>15</v>
      </c>
      <c r="F194" s="2">
        <v>1245</v>
      </c>
      <c r="G194" s="2">
        <v>1078</v>
      </c>
      <c r="H194" s="2">
        <v>1307</v>
      </c>
      <c r="I194" s="2">
        <v>1405</v>
      </c>
      <c r="J194" s="2">
        <v>1368</v>
      </c>
      <c r="K194" s="2">
        <v>1453</v>
      </c>
      <c r="L194" s="2">
        <v>1211</v>
      </c>
      <c r="M194" s="2">
        <v>1464</v>
      </c>
      <c r="N194" s="2">
        <v>1560</v>
      </c>
      <c r="O194" s="2">
        <v>1051</v>
      </c>
      <c r="P194" s="2">
        <v>620</v>
      </c>
      <c r="Q194" s="2">
        <v>1185</v>
      </c>
      <c r="R194" s="2">
        <v>2325</v>
      </c>
      <c r="S194" s="2">
        <v>1242</v>
      </c>
      <c r="T194" s="2">
        <v>1700</v>
      </c>
      <c r="U194" s="2">
        <v>1663</v>
      </c>
      <c r="V194" s="2">
        <v>1385</v>
      </c>
      <c r="W194" s="2">
        <v>1656</v>
      </c>
      <c r="X194" s="299">
        <v>43074</v>
      </c>
      <c r="Y194" s="219">
        <v>18</v>
      </c>
      <c r="Z194" s="220">
        <f>SUM( tabConsumo[[#This Row],[QTD.PENDENTE]]:tabConsumo[[#This Row],[08_23]] ) / tabConsumo[[#This Row],[Div]]</f>
        <v>1385.1666666666667</v>
      </c>
      <c r="AA194" s="221">
        <f xml:space="preserve"> tabConsumo[[#This Row],[Média.A]] + (_xlfn.STDEV.S( tabConsumo[[#This Row],[QTD.PENDENTE]]:tabConsumo[[#This Row],[08_23]] ) * 1)</f>
        <v>1848.2208802079783</v>
      </c>
      <c r="AB194" s="221"/>
      <c r="AC194" s="221">
        <f xml:space="preserve"> tabConsumo[[#This Row],[Média.A]] + (_xlfn.STDEV.S( tabConsumo[[#This Row],[QTD.PENDENTE]]:tabConsumo[[#This Row],[08_23]] ) * 3)</f>
        <v>2774.3293072906017</v>
      </c>
      <c r="AD194" s="5"/>
      <c r="AE194">
        <v>0.83333333333333337</v>
      </c>
      <c r="AF194" s="223">
        <f>SUM( tabConsumo[[#This Row],[QTD.PENDENTE]]:tabConsumo[[#This Row],[08_23]] )</f>
        <v>24933</v>
      </c>
      <c r="AG194" s="223">
        <f>LARGE(tabConsumo[[#This Row],[03_22]:[08_23]],1)</f>
        <v>2325</v>
      </c>
      <c r="AH194" s="146" t="s">
        <v>2237</v>
      </c>
      <c r="AI194" s="3" t="s">
        <v>2077</v>
      </c>
    </row>
    <row r="195" spans="1:35" x14ac:dyDescent="0.3">
      <c r="A195" s="4" t="s">
        <v>1868</v>
      </c>
      <c r="B195" s="3" t="s">
        <v>381</v>
      </c>
      <c r="C195" s="2">
        <v>133846</v>
      </c>
      <c r="D195" s="2">
        <v>0</v>
      </c>
      <c r="E195" s="2">
        <v>395</v>
      </c>
      <c r="F195" s="2">
        <v>1075</v>
      </c>
      <c r="G195" s="2">
        <v>985</v>
      </c>
      <c r="H195" s="2">
        <v>1091</v>
      </c>
      <c r="I195" s="2">
        <v>1290</v>
      </c>
      <c r="J195" s="2">
        <v>1013</v>
      </c>
      <c r="K195" s="2">
        <v>1213</v>
      </c>
      <c r="L195" s="2">
        <v>1165</v>
      </c>
      <c r="M195" s="2">
        <v>1305</v>
      </c>
      <c r="N195" s="2">
        <v>1305</v>
      </c>
      <c r="O195" s="2">
        <v>1072</v>
      </c>
      <c r="P195" s="2">
        <v>575</v>
      </c>
      <c r="Q195" s="2">
        <v>1155</v>
      </c>
      <c r="R195" s="2">
        <v>2025</v>
      </c>
      <c r="S195" s="2">
        <v>1132</v>
      </c>
      <c r="T195" s="2">
        <v>1370</v>
      </c>
      <c r="U195" s="2">
        <v>1493</v>
      </c>
      <c r="V195" s="2">
        <v>1301</v>
      </c>
      <c r="W195" s="2">
        <v>496</v>
      </c>
      <c r="X195" s="299">
        <v>43074</v>
      </c>
      <c r="Y195" s="219">
        <v>18</v>
      </c>
      <c r="Z195" s="220">
        <f>SUM( tabConsumo[[#This Row],[QTD.PENDENTE]]:tabConsumo[[#This Row],[08_23]] ) / tabConsumo[[#This Row],[Div]]</f>
        <v>1192</v>
      </c>
      <c r="AA195" s="221">
        <f xml:space="preserve"> tabConsumo[[#This Row],[Média.A]] + (_xlfn.STDEV.S( tabConsumo[[#This Row],[QTD.PENDENTE]]:tabConsumo[[#This Row],[08_23]] ) * 1)</f>
        <v>1557.7600673947127</v>
      </c>
      <c r="AB195" s="221"/>
      <c r="AC195" s="221">
        <f xml:space="preserve"> tabConsumo[[#This Row],[Média.A]] + (_xlfn.STDEV.S( tabConsumo[[#This Row],[QTD.PENDENTE]]:tabConsumo[[#This Row],[08_23]] ) * 3)</f>
        <v>2289.2802021841385</v>
      </c>
      <c r="AD195" s="5"/>
      <c r="AE195">
        <v>21.944444444444443</v>
      </c>
      <c r="AF195" s="223">
        <f>SUM( tabConsumo[[#This Row],[QTD.PENDENTE]]:tabConsumo[[#This Row],[08_23]] )</f>
        <v>21456</v>
      </c>
      <c r="AG195" s="223">
        <f>LARGE(tabConsumo[[#This Row],[03_22]:[08_23]],1)</f>
        <v>2025</v>
      </c>
      <c r="AH195" s="146" t="s">
        <v>2237</v>
      </c>
      <c r="AI195" s="3" t="s">
        <v>2077</v>
      </c>
    </row>
    <row r="196" spans="1:35" x14ac:dyDescent="0.3">
      <c r="A196" s="4" t="s">
        <v>1869</v>
      </c>
      <c r="B196" s="3" t="s">
        <v>381</v>
      </c>
      <c r="C196" s="2">
        <v>133847</v>
      </c>
      <c r="D196" s="2">
        <v>0</v>
      </c>
      <c r="E196" s="2">
        <v>1050</v>
      </c>
      <c r="F196" s="2">
        <v>1346</v>
      </c>
      <c r="G196" s="2">
        <v>1285</v>
      </c>
      <c r="H196" s="2">
        <v>1756</v>
      </c>
      <c r="I196" s="2">
        <v>1795</v>
      </c>
      <c r="J196" s="2">
        <v>1288</v>
      </c>
      <c r="K196" s="2">
        <v>1840</v>
      </c>
      <c r="L196" s="2">
        <v>1601</v>
      </c>
      <c r="M196" s="2">
        <v>2006</v>
      </c>
      <c r="N196" s="2">
        <v>1867</v>
      </c>
      <c r="O196" s="2">
        <v>90</v>
      </c>
      <c r="P196" s="2">
        <v>554</v>
      </c>
      <c r="Q196" s="2">
        <v>450</v>
      </c>
      <c r="R196" s="2">
        <v>2700</v>
      </c>
      <c r="S196" s="2">
        <v>1575</v>
      </c>
      <c r="T196" s="2">
        <v>1985</v>
      </c>
      <c r="U196" s="2">
        <v>1937</v>
      </c>
      <c r="V196" s="2">
        <v>1388</v>
      </c>
      <c r="W196" s="2">
        <v>255</v>
      </c>
      <c r="X196" s="299">
        <v>43074</v>
      </c>
      <c r="Y196" s="219">
        <v>18</v>
      </c>
      <c r="Z196" s="220">
        <f>SUM( tabConsumo[[#This Row],[QTD.PENDENTE]]:tabConsumo[[#This Row],[08_23]] ) / tabConsumo[[#This Row],[Div]]</f>
        <v>1487.1111111111111</v>
      </c>
      <c r="AA196" s="221">
        <f xml:space="preserve"> tabConsumo[[#This Row],[Média.A]] + (_xlfn.STDEV.S( tabConsumo[[#This Row],[QTD.PENDENTE]]:tabConsumo[[#This Row],[08_23]] ) * 1)</f>
        <v>2164.052374208738</v>
      </c>
      <c r="AB196" s="221"/>
      <c r="AC196" s="221">
        <f xml:space="preserve"> tabConsumo[[#This Row],[Média.A]] + (_xlfn.STDEV.S( tabConsumo[[#This Row],[QTD.PENDENTE]]:tabConsumo[[#This Row],[08_23]] ) * 3)</f>
        <v>3517.9349004039914</v>
      </c>
      <c r="AD196" s="5"/>
      <c r="AE196">
        <v>58.333333333333336</v>
      </c>
      <c r="AF196" s="223">
        <f>SUM( tabConsumo[[#This Row],[QTD.PENDENTE]]:tabConsumo[[#This Row],[08_23]] )</f>
        <v>26768</v>
      </c>
      <c r="AG196" s="223">
        <f>LARGE(tabConsumo[[#This Row],[03_22]:[08_23]],1)</f>
        <v>2700</v>
      </c>
      <c r="AH196" s="146" t="s">
        <v>2237</v>
      </c>
      <c r="AI196" s="3" t="s">
        <v>2077</v>
      </c>
    </row>
    <row r="197" spans="1:35" x14ac:dyDescent="0.3">
      <c r="A197" s="4" t="s">
        <v>1870</v>
      </c>
      <c r="B197" s="3" t="s">
        <v>381</v>
      </c>
      <c r="C197" s="2">
        <v>133848</v>
      </c>
      <c r="D197" s="2">
        <v>0</v>
      </c>
      <c r="E197" s="2">
        <v>830</v>
      </c>
      <c r="F197" s="2">
        <v>1255</v>
      </c>
      <c r="G197" s="2">
        <v>898</v>
      </c>
      <c r="H197" s="2">
        <v>1226</v>
      </c>
      <c r="I197" s="2">
        <v>1255</v>
      </c>
      <c r="J197" s="2">
        <v>958</v>
      </c>
      <c r="K197" s="2">
        <v>1253</v>
      </c>
      <c r="L197" s="2">
        <v>1105</v>
      </c>
      <c r="M197" s="2">
        <v>1441</v>
      </c>
      <c r="N197" s="2">
        <v>1490</v>
      </c>
      <c r="O197" s="2">
        <v>1020</v>
      </c>
      <c r="P197" s="2">
        <v>560</v>
      </c>
      <c r="Q197" s="2">
        <v>1215</v>
      </c>
      <c r="R197" s="2">
        <v>2020</v>
      </c>
      <c r="S197" s="2">
        <v>1237</v>
      </c>
      <c r="T197" s="2">
        <v>1486</v>
      </c>
      <c r="U197" s="2">
        <v>1505</v>
      </c>
      <c r="V197" s="2">
        <v>195</v>
      </c>
      <c r="W197" s="2">
        <v>0</v>
      </c>
      <c r="X197" s="299">
        <v>43074</v>
      </c>
      <c r="Y197" s="219">
        <v>18</v>
      </c>
      <c r="Z197" s="220">
        <f>SUM( tabConsumo[[#This Row],[QTD.PENDENTE]]:tabConsumo[[#This Row],[08_23]] ) / tabConsumo[[#This Row],[Div]]</f>
        <v>1163.8333333333333</v>
      </c>
      <c r="AA197" s="221">
        <f xml:space="preserve"> tabConsumo[[#This Row],[Média.A]] + (_xlfn.STDEV.S( tabConsumo[[#This Row],[QTD.PENDENTE]]:tabConsumo[[#This Row],[08_23]] ) * 1)</f>
        <v>1635.7044687305438</v>
      </c>
      <c r="AB197" s="221"/>
      <c r="AC197" s="221">
        <f xml:space="preserve"> tabConsumo[[#This Row],[Média.A]] + (_xlfn.STDEV.S( tabConsumo[[#This Row],[QTD.PENDENTE]]:tabConsumo[[#This Row],[08_23]] ) * 3)</f>
        <v>2579.4467395249649</v>
      </c>
      <c r="AD197" s="5"/>
      <c r="AE197">
        <v>46.111111111111114</v>
      </c>
      <c r="AF197" s="223">
        <f>SUM( tabConsumo[[#This Row],[QTD.PENDENTE]]:tabConsumo[[#This Row],[08_23]] )</f>
        <v>20949</v>
      </c>
      <c r="AG197" s="223">
        <f>LARGE(tabConsumo[[#This Row],[03_22]:[08_23]],1)</f>
        <v>2020</v>
      </c>
      <c r="AH197" s="146" t="s">
        <v>2238</v>
      </c>
      <c r="AI197" s="3" t="s">
        <v>2077</v>
      </c>
    </row>
    <row r="198" spans="1:35" x14ac:dyDescent="0.3">
      <c r="A198" s="4" t="s">
        <v>1871</v>
      </c>
      <c r="B198" s="3" t="s">
        <v>381</v>
      </c>
      <c r="C198" s="2">
        <v>133849</v>
      </c>
      <c r="D198" s="2">
        <v>2711</v>
      </c>
      <c r="E198" s="2">
        <v>35</v>
      </c>
      <c r="F198" s="2">
        <v>1220</v>
      </c>
      <c r="G198" s="2">
        <v>1103</v>
      </c>
      <c r="H198" s="2">
        <v>1321</v>
      </c>
      <c r="I198" s="2">
        <v>1555</v>
      </c>
      <c r="J198" s="2">
        <v>1148</v>
      </c>
      <c r="K198" s="2">
        <v>1528</v>
      </c>
      <c r="L198" s="2">
        <v>1335</v>
      </c>
      <c r="M198" s="2">
        <v>1611</v>
      </c>
      <c r="N198" s="2">
        <v>1755</v>
      </c>
      <c r="O198" s="2">
        <v>1120</v>
      </c>
      <c r="P198" s="2">
        <v>690</v>
      </c>
      <c r="Q198" s="2">
        <v>1231</v>
      </c>
      <c r="R198" s="2">
        <v>2320</v>
      </c>
      <c r="S198" s="2">
        <v>1293</v>
      </c>
      <c r="T198" s="2">
        <v>1631</v>
      </c>
      <c r="U198" s="2">
        <v>1720</v>
      </c>
      <c r="V198" s="2">
        <v>1438</v>
      </c>
      <c r="W198" s="2">
        <v>1692</v>
      </c>
      <c r="X198" s="299">
        <v>43074</v>
      </c>
      <c r="Y198" s="219">
        <v>18</v>
      </c>
      <c r="Z198" s="220">
        <f>SUM( tabConsumo[[#This Row],[QTD.PENDENTE]]:tabConsumo[[#This Row],[08_23]] ) / tabConsumo[[#This Row],[Div]]</f>
        <v>1430.3333333333333</v>
      </c>
      <c r="AA198" s="221">
        <f xml:space="preserve"> tabConsumo[[#This Row],[Média.A]] + (_xlfn.STDEV.S( tabConsumo[[#This Row],[QTD.PENDENTE]]:tabConsumo[[#This Row],[08_23]] ) * 1)</f>
        <v>1898.2930269542703</v>
      </c>
      <c r="AB198" s="221"/>
      <c r="AC198" s="221">
        <f xml:space="preserve"> tabConsumo[[#This Row],[Média.A]] + (_xlfn.STDEV.S( tabConsumo[[#This Row],[QTD.PENDENTE]]:tabConsumo[[#This Row],[08_23]] ) * 3)</f>
        <v>2834.212414196144</v>
      </c>
      <c r="AD198" s="5"/>
      <c r="AE198">
        <v>1.9444444444444444</v>
      </c>
      <c r="AF198" s="223">
        <f>SUM( tabConsumo[[#This Row],[QTD.PENDENTE]]:tabConsumo[[#This Row],[08_23]] )</f>
        <v>25746</v>
      </c>
      <c r="AG198" s="223">
        <f>LARGE(tabConsumo[[#This Row],[03_22]:[08_23]],1)</f>
        <v>2320</v>
      </c>
      <c r="AH198" s="146" t="s">
        <v>2237</v>
      </c>
      <c r="AI198" s="3" t="s">
        <v>2077</v>
      </c>
    </row>
    <row r="199" spans="1:35" x14ac:dyDescent="0.3">
      <c r="A199" s="4" t="s">
        <v>1872</v>
      </c>
      <c r="B199" s="3" t="s">
        <v>381</v>
      </c>
      <c r="C199" s="2">
        <v>133850</v>
      </c>
      <c r="D199" s="2">
        <v>0</v>
      </c>
      <c r="E199" s="2">
        <v>638</v>
      </c>
      <c r="F199" s="2">
        <v>1240</v>
      </c>
      <c r="G199" s="2">
        <v>1093</v>
      </c>
      <c r="H199" s="2">
        <v>1456</v>
      </c>
      <c r="I199" s="2">
        <v>1551</v>
      </c>
      <c r="J199" s="2">
        <v>1233</v>
      </c>
      <c r="K199" s="2">
        <v>1498</v>
      </c>
      <c r="L199" s="2">
        <v>1390</v>
      </c>
      <c r="M199" s="2">
        <v>1621</v>
      </c>
      <c r="N199" s="2">
        <v>1740</v>
      </c>
      <c r="O199" s="2">
        <v>1110</v>
      </c>
      <c r="P199" s="2">
        <v>630</v>
      </c>
      <c r="Q199" s="2">
        <v>1215</v>
      </c>
      <c r="R199" s="2">
        <v>2255</v>
      </c>
      <c r="S199" s="2">
        <v>1240</v>
      </c>
      <c r="T199" s="2">
        <v>1800</v>
      </c>
      <c r="U199" s="2">
        <v>1670</v>
      </c>
      <c r="V199" s="2">
        <v>1515</v>
      </c>
      <c r="W199" s="2">
        <v>238</v>
      </c>
      <c r="X199" s="299">
        <v>43074</v>
      </c>
      <c r="Y199" s="219">
        <v>18</v>
      </c>
      <c r="Z199" s="220">
        <f>SUM( tabConsumo[[#This Row],[QTD.PENDENTE]]:tabConsumo[[#This Row],[08_23]] ) / tabConsumo[[#This Row],[Div]]</f>
        <v>1396.2777777777778</v>
      </c>
      <c r="AA199" s="221">
        <f xml:space="preserve"> tabConsumo[[#This Row],[Média.A]] + (_xlfn.STDEV.S( tabConsumo[[#This Row],[QTD.PENDENTE]]:tabConsumo[[#This Row],[08_23]] ) * 1)</f>
        <v>1860.5223946851638</v>
      </c>
      <c r="AB199" s="221"/>
      <c r="AC199" s="221">
        <f xml:space="preserve"> tabConsumo[[#This Row],[Média.A]] + (_xlfn.STDEV.S( tabConsumo[[#This Row],[QTD.PENDENTE]]:tabConsumo[[#This Row],[08_23]] ) * 3)</f>
        <v>2789.0116284999353</v>
      </c>
      <c r="AD199" s="5"/>
      <c r="AE199">
        <v>35.444444444444443</v>
      </c>
      <c r="AF199" s="223">
        <f>SUM( tabConsumo[[#This Row],[QTD.PENDENTE]]:tabConsumo[[#This Row],[08_23]] )</f>
        <v>25133</v>
      </c>
      <c r="AG199" s="223">
        <f>LARGE(tabConsumo[[#This Row],[03_22]:[08_23]],1)</f>
        <v>2255</v>
      </c>
      <c r="AH199" s="146" t="s">
        <v>2237</v>
      </c>
      <c r="AI199" s="3" t="s">
        <v>2077</v>
      </c>
    </row>
    <row r="200" spans="1:35" x14ac:dyDescent="0.3">
      <c r="A200" s="4" t="s">
        <v>1055</v>
      </c>
      <c r="B200" s="3" t="s">
        <v>264</v>
      </c>
      <c r="C200" s="2">
        <v>13991</v>
      </c>
      <c r="D200" s="2">
        <v>0</v>
      </c>
      <c r="E200" s="2">
        <v>50</v>
      </c>
      <c r="F200" s="2">
        <v>178</v>
      </c>
      <c r="G200" s="2">
        <v>46</v>
      </c>
      <c r="H200" s="2">
        <v>23</v>
      </c>
      <c r="I200" s="2">
        <v>24</v>
      </c>
      <c r="J200" s="2">
        <v>20</v>
      </c>
      <c r="K200" s="2">
        <v>40</v>
      </c>
      <c r="L200" s="2">
        <v>34</v>
      </c>
      <c r="M200" s="2">
        <v>58</v>
      </c>
      <c r="N200" s="2">
        <v>37</v>
      </c>
      <c r="O200" s="2">
        <v>0</v>
      </c>
      <c r="P200" s="2">
        <v>69</v>
      </c>
      <c r="Q200" s="2">
        <v>62</v>
      </c>
      <c r="R200" s="2">
        <v>20</v>
      </c>
      <c r="S200" s="2">
        <v>0</v>
      </c>
      <c r="T200" s="2">
        <v>0</v>
      </c>
      <c r="U200" s="2">
        <v>0</v>
      </c>
      <c r="V200" s="2">
        <v>0</v>
      </c>
      <c r="W200" s="2">
        <v>0</v>
      </c>
      <c r="X200" s="299">
        <v>367</v>
      </c>
      <c r="Y200" s="219">
        <f xml:space="preserve"> 18</f>
        <v>18</v>
      </c>
      <c r="Z200" s="220">
        <f>SUM( tabConsumo[[#This Row],[QTD.PENDENTE]]:tabConsumo[[#This Row],[08_23]] ) / tabConsumo[[#This Row],[Div]]</f>
        <v>36.722222222222221</v>
      </c>
      <c r="AA200" s="221">
        <f xml:space="preserve"> tabConsumo[[#This Row],[Média.A]] + (_xlfn.STDEV.S( tabConsumo[[#This Row],[QTD.PENDENTE]]:tabConsumo[[#This Row],[08_23]] ) * 1)</f>
        <v>78.424312427455106</v>
      </c>
      <c r="AB200" s="221"/>
      <c r="AC200" s="221">
        <f xml:space="preserve"> tabConsumo[[#This Row],[Média.A]] + (_xlfn.STDEV.S( tabConsumo[[#This Row],[QTD.PENDENTE]]:tabConsumo[[#This Row],[08_23]] ) * 3)</f>
        <v>161.82849283792086</v>
      </c>
      <c r="AD200" s="5"/>
      <c r="AE200">
        <v>2.7777777777777777</v>
      </c>
      <c r="AF200" s="223">
        <f>SUM( tabConsumo[[#This Row],[QTD.PENDENTE]]:tabConsumo[[#This Row],[08_23]] )</f>
        <v>661</v>
      </c>
      <c r="AG200" s="223">
        <f>LARGE(tabConsumo[[#This Row],[03_22]:[08_23]],1)</f>
        <v>178</v>
      </c>
      <c r="AH200" s="146" t="s">
        <v>2243</v>
      </c>
      <c r="AI200" s="3" t="s">
        <v>2077</v>
      </c>
    </row>
    <row r="201" spans="1:35" x14ac:dyDescent="0.3">
      <c r="A201" s="4" t="s">
        <v>1789</v>
      </c>
      <c r="B201" s="3" t="s">
        <v>270</v>
      </c>
      <c r="C201" s="2">
        <v>127664</v>
      </c>
      <c r="D201" s="2">
        <v>3548</v>
      </c>
      <c r="E201" s="2">
        <v>41</v>
      </c>
      <c r="F201" s="2">
        <v>613</v>
      </c>
      <c r="G201" s="2">
        <v>478</v>
      </c>
      <c r="H201" s="2">
        <v>554</v>
      </c>
      <c r="I201" s="2">
        <v>569</v>
      </c>
      <c r="J201" s="2">
        <v>555</v>
      </c>
      <c r="K201" s="2">
        <v>537</v>
      </c>
      <c r="L201" s="2">
        <v>558</v>
      </c>
      <c r="M201" s="2">
        <v>512</v>
      </c>
      <c r="N201" s="2">
        <v>548</v>
      </c>
      <c r="O201" s="2">
        <v>314</v>
      </c>
      <c r="P201" s="2">
        <v>170</v>
      </c>
      <c r="Q201" s="2">
        <v>505</v>
      </c>
      <c r="R201" s="2">
        <v>563</v>
      </c>
      <c r="S201" s="2">
        <v>456</v>
      </c>
      <c r="T201" s="2">
        <v>494</v>
      </c>
      <c r="U201" s="2">
        <v>589</v>
      </c>
      <c r="V201" s="2">
        <v>542</v>
      </c>
      <c r="W201" s="2">
        <v>588</v>
      </c>
      <c r="X201" s="299">
        <v>41733</v>
      </c>
      <c r="Y201" s="219">
        <v>18</v>
      </c>
      <c r="Z201" s="220">
        <f>SUM( tabConsumo[[#This Row],[QTD.PENDENTE]]:tabConsumo[[#This Row],[08_23]] ) / tabConsumo[[#This Row],[Div]]</f>
        <v>510.33333333333331</v>
      </c>
      <c r="AA201" s="221">
        <f xml:space="preserve"> tabConsumo[[#This Row],[Média.A]] + (_xlfn.STDEV.S( tabConsumo[[#This Row],[QTD.PENDENTE]]:tabConsumo[[#This Row],[08_23]] ) * 1)</f>
        <v>660.0587740651581</v>
      </c>
      <c r="AB201" s="221"/>
      <c r="AC201" s="221">
        <f xml:space="preserve"> tabConsumo[[#This Row],[Média.A]] + (_xlfn.STDEV.S( tabConsumo[[#This Row],[QTD.PENDENTE]]:tabConsumo[[#This Row],[08_23]] ) * 3)</f>
        <v>959.50965552880768</v>
      </c>
      <c r="AD201" s="5"/>
      <c r="AE201">
        <v>2.2777777777777777</v>
      </c>
      <c r="AF201" s="223">
        <f>SUM( tabConsumo[[#This Row],[QTD.PENDENTE]]:tabConsumo[[#This Row],[08_23]] )</f>
        <v>9186</v>
      </c>
      <c r="AG201" s="223">
        <f>LARGE(tabConsumo[[#This Row],[03_22]:[08_23]],1)</f>
        <v>613</v>
      </c>
      <c r="AH201" s="146" t="s">
        <v>2237</v>
      </c>
      <c r="AI201" s="3" t="s">
        <v>2077</v>
      </c>
    </row>
    <row r="202" spans="1:35" x14ac:dyDescent="0.3">
      <c r="A202" s="4" t="s">
        <v>1384</v>
      </c>
      <c r="B202" s="3" t="s">
        <v>264</v>
      </c>
      <c r="C202" s="2">
        <v>64610</v>
      </c>
      <c r="D202" s="2">
        <v>788</v>
      </c>
      <c r="E202" s="2">
        <v>12</v>
      </c>
      <c r="F202" s="2">
        <v>4</v>
      </c>
      <c r="G202" s="2">
        <v>8</v>
      </c>
      <c r="H202" s="2">
        <v>61</v>
      </c>
      <c r="I202" s="2">
        <v>24</v>
      </c>
      <c r="J202" s="2">
        <v>29</v>
      </c>
      <c r="K202" s="2">
        <v>38</v>
      </c>
      <c r="L202" s="2">
        <v>265</v>
      </c>
      <c r="M202" s="2">
        <v>85</v>
      </c>
      <c r="N202" s="2">
        <v>39</v>
      </c>
      <c r="O202" s="2">
        <v>39</v>
      </c>
      <c r="P202" s="2">
        <v>0</v>
      </c>
      <c r="Q202" s="2">
        <v>0</v>
      </c>
      <c r="R202" s="2">
        <v>0</v>
      </c>
      <c r="S202" s="2">
        <v>0</v>
      </c>
      <c r="T202" s="2">
        <v>0</v>
      </c>
      <c r="U202" s="2">
        <v>0</v>
      </c>
      <c r="V202" s="2">
        <v>0</v>
      </c>
      <c r="W202" s="2">
        <v>0</v>
      </c>
      <c r="X202" s="299">
        <v>367</v>
      </c>
      <c r="Y202" s="219">
        <f xml:space="preserve"> 18</f>
        <v>18</v>
      </c>
      <c r="Z202" s="220">
        <f>SUM( tabConsumo[[#This Row],[QTD.PENDENTE]]:tabConsumo[[#This Row],[08_23]] ) / tabConsumo[[#This Row],[Div]]</f>
        <v>33.555555555555557</v>
      </c>
      <c r="AA202" s="221">
        <f xml:space="preserve"> tabConsumo[[#This Row],[Média.A]] + (_xlfn.STDEV.S( tabConsumo[[#This Row],[QTD.PENDENTE]]:tabConsumo[[#This Row],[08_23]] ) * 1)</f>
        <v>95.063078986404975</v>
      </c>
      <c r="AB202" s="221"/>
      <c r="AC202" s="221">
        <f xml:space="preserve"> tabConsumo[[#This Row],[Média.A]] + (_xlfn.STDEV.S( tabConsumo[[#This Row],[QTD.PENDENTE]]:tabConsumo[[#This Row],[08_23]] ) * 3)</f>
        <v>218.07812584810381</v>
      </c>
      <c r="AD202" s="5"/>
      <c r="AE202">
        <v>0.66666666666666663</v>
      </c>
      <c r="AF202" s="223">
        <f>SUM( tabConsumo[[#This Row],[QTD.PENDENTE]]:tabConsumo[[#This Row],[08_23]] )</f>
        <v>604</v>
      </c>
      <c r="AG202" s="223">
        <f>LARGE(tabConsumo[[#This Row],[03_22]:[08_23]],1)</f>
        <v>265</v>
      </c>
      <c r="AH202" s="146" t="s">
        <v>2252</v>
      </c>
      <c r="AI202" s="3" t="s">
        <v>2077</v>
      </c>
    </row>
    <row r="203" spans="1:35" x14ac:dyDescent="0.3">
      <c r="A203" s="4" t="s">
        <v>1169</v>
      </c>
      <c r="B203" s="3" t="s">
        <v>264</v>
      </c>
      <c r="C203" s="2">
        <v>20135</v>
      </c>
      <c r="D203" s="2">
        <v>140</v>
      </c>
      <c r="E203" s="2">
        <v>5</v>
      </c>
      <c r="F203" s="2">
        <v>9</v>
      </c>
      <c r="G203" s="2">
        <v>21</v>
      </c>
      <c r="H203" s="2">
        <v>7</v>
      </c>
      <c r="I203" s="2">
        <v>18</v>
      </c>
      <c r="J203" s="2">
        <v>12</v>
      </c>
      <c r="K203" s="2">
        <v>40</v>
      </c>
      <c r="L203" s="2">
        <v>7</v>
      </c>
      <c r="M203" s="2">
        <v>49</v>
      </c>
      <c r="N203" s="2">
        <v>22</v>
      </c>
      <c r="O203" s="2">
        <v>14</v>
      </c>
      <c r="P203" s="2">
        <v>20</v>
      </c>
      <c r="Q203" s="2">
        <v>51</v>
      </c>
      <c r="R203" s="2">
        <v>48</v>
      </c>
      <c r="S203" s="2">
        <v>0</v>
      </c>
      <c r="T203" s="2">
        <v>0</v>
      </c>
      <c r="U203" s="2">
        <v>0</v>
      </c>
      <c r="V203" s="2">
        <v>0</v>
      </c>
      <c r="W203" s="2">
        <v>0</v>
      </c>
      <c r="X203" s="299">
        <v>367</v>
      </c>
      <c r="Y203" s="219">
        <f xml:space="preserve"> 18</f>
        <v>18</v>
      </c>
      <c r="Z203" s="220">
        <f>SUM( tabConsumo[[#This Row],[QTD.PENDENTE]]:tabConsumo[[#This Row],[08_23]] ) / tabConsumo[[#This Row],[Div]]</f>
        <v>17.944444444444443</v>
      </c>
      <c r="AA203" s="221">
        <f xml:space="preserve"> tabConsumo[[#This Row],[Média.A]] + (_xlfn.STDEV.S( tabConsumo[[#This Row],[QTD.PENDENTE]]:tabConsumo[[#This Row],[08_23]] ) * 1)</f>
        <v>35.595380837609412</v>
      </c>
      <c r="AB203" s="221"/>
      <c r="AC203" s="221">
        <f xml:space="preserve"> tabConsumo[[#This Row],[Média.A]] + (_xlfn.STDEV.S( tabConsumo[[#This Row],[QTD.PENDENTE]]:tabConsumo[[#This Row],[08_23]] ) * 3)</f>
        <v>70.897253623939349</v>
      </c>
      <c r="AD203" s="5"/>
      <c r="AE203">
        <v>0.27777777777777779</v>
      </c>
      <c r="AF203" s="223">
        <f>SUM( tabConsumo[[#This Row],[QTD.PENDENTE]]:tabConsumo[[#This Row],[08_23]] )</f>
        <v>323</v>
      </c>
      <c r="AG203" s="223">
        <f>LARGE(tabConsumo[[#This Row],[03_22]:[08_23]],1)</f>
        <v>51</v>
      </c>
      <c r="AH203" s="146" t="s">
        <v>2243</v>
      </c>
      <c r="AI203" s="3" t="s">
        <v>2077</v>
      </c>
    </row>
    <row r="204" spans="1:35" x14ac:dyDescent="0.3">
      <c r="A204" s="4" t="s">
        <v>1669</v>
      </c>
      <c r="B204" s="3" t="s">
        <v>264</v>
      </c>
      <c r="C204" s="2">
        <v>109944</v>
      </c>
      <c r="D204" s="2">
        <v>190</v>
      </c>
      <c r="F204" s="2">
        <v>0</v>
      </c>
      <c r="G204" s="2">
        <v>0</v>
      </c>
      <c r="H204" s="2">
        <v>0</v>
      </c>
      <c r="I204" s="2">
        <v>0</v>
      </c>
      <c r="J204" s="2">
        <v>50</v>
      </c>
      <c r="K204" s="2">
        <v>30</v>
      </c>
      <c r="L204" s="2">
        <v>60</v>
      </c>
      <c r="M204" s="2">
        <v>30</v>
      </c>
      <c r="N204" s="2">
        <v>30</v>
      </c>
      <c r="O204" s="2">
        <v>30</v>
      </c>
      <c r="P204" s="2">
        <v>200</v>
      </c>
      <c r="Q204" s="2">
        <v>0</v>
      </c>
      <c r="R204" s="2">
        <v>0</v>
      </c>
      <c r="S204" s="2">
        <v>0</v>
      </c>
      <c r="T204" s="2">
        <v>70</v>
      </c>
      <c r="U204" s="2">
        <v>0</v>
      </c>
      <c r="V204" s="2">
        <v>0</v>
      </c>
      <c r="W204" s="2">
        <v>0</v>
      </c>
      <c r="X204" s="299">
        <v>39875</v>
      </c>
      <c r="Y204" s="219">
        <v>18</v>
      </c>
      <c r="Z204" s="220">
        <f>SUM( tabConsumo[[#This Row],[QTD.PENDENTE]]:tabConsumo[[#This Row],[08_23]] ) / tabConsumo[[#This Row],[Div]]</f>
        <v>27.777777777777779</v>
      </c>
      <c r="AA204" s="221">
        <f xml:space="preserve"> tabConsumo[[#This Row],[Média.A]] + (_xlfn.STDEV.S( tabConsumo[[#This Row],[QTD.PENDENTE]]:tabConsumo[[#This Row],[08_23]] ) * 1)</f>
        <v>76.714177745798168</v>
      </c>
      <c r="AB204" s="221"/>
      <c r="AC204" s="221">
        <f xml:space="preserve"> tabConsumo[[#This Row],[Média.A]] + (_xlfn.STDEV.S( tabConsumo[[#This Row],[QTD.PENDENTE]]:tabConsumo[[#This Row],[08_23]] ) * 3)</f>
        <v>174.5869776818389</v>
      </c>
      <c r="AD204" s="5"/>
      <c r="AE204">
        <v>0</v>
      </c>
      <c r="AF204" s="223">
        <f>SUM( tabConsumo[[#This Row],[QTD.PENDENTE]]:tabConsumo[[#This Row],[08_23]] )</f>
        <v>500</v>
      </c>
      <c r="AG204" s="223">
        <f>LARGE(tabConsumo[[#This Row],[03_22]:[08_23]],1)</f>
        <v>200</v>
      </c>
      <c r="AH204" s="146" t="s">
        <v>2240</v>
      </c>
      <c r="AI204" s="3" t="s">
        <v>2077</v>
      </c>
    </row>
    <row r="205" spans="1:35" x14ac:dyDescent="0.3">
      <c r="A205" s="4" t="s">
        <v>1216</v>
      </c>
      <c r="B205" s="3" t="s">
        <v>264</v>
      </c>
      <c r="C205" s="2">
        <v>26215</v>
      </c>
      <c r="D205" s="2">
        <v>20</v>
      </c>
      <c r="F205" s="2">
        <v>0</v>
      </c>
      <c r="G205" s="2">
        <v>0</v>
      </c>
      <c r="H205" s="2">
        <v>0</v>
      </c>
      <c r="I205" s="2">
        <v>0</v>
      </c>
      <c r="J205" s="2">
        <v>0</v>
      </c>
      <c r="K205" s="2">
        <v>0</v>
      </c>
      <c r="L205" s="2">
        <v>3</v>
      </c>
      <c r="M205" s="2">
        <v>38</v>
      </c>
      <c r="N205" s="2">
        <v>15</v>
      </c>
      <c r="O205" s="2">
        <v>0</v>
      </c>
      <c r="P205" s="2">
        <v>1</v>
      </c>
      <c r="Q205" s="2">
        <v>0</v>
      </c>
      <c r="R205" s="2">
        <v>0</v>
      </c>
      <c r="S205" s="2">
        <v>10</v>
      </c>
      <c r="T205" s="2">
        <v>29</v>
      </c>
      <c r="U205" s="2">
        <v>0</v>
      </c>
      <c r="V205" s="2">
        <v>0</v>
      </c>
      <c r="W205" s="2">
        <v>6</v>
      </c>
      <c r="X205" s="299">
        <v>367</v>
      </c>
      <c r="Y205" s="219">
        <f xml:space="preserve"> 18</f>
        <v>18</v>
      </c>
      <c r="Z205" s="220">
        <f>SUM( tabConsumo[[#This Row],[QTD.PENDENTE]]:tabConsumo[[#This Row],[08_23]] ) / tabConsumo[[#This Row],[Div]]</f>
        <v>5.666666666666667</v>
      </c>
      <c r="AA205" s="221">
        <f xml:space="preserve"> tabConsumo[[#This Row],[Média.A]] + (_xlfn.STDEV.S( tabConsumo[[#This Row],[QTD.PENDENTE]]:tabConsumo[[#This Row],[08_23]] ) * 1)</f>
        <v>16.722673817426251</v>
      </c>
      <c r="AB205" s="221"/>
      <c r="AC205" s="221">
        <f xml:space="preserve"> tabConsumo[[#This Row],[Média.A]] + (_xlfn.STDEV.S( tabConsumo[[#This Row],[QTD.PENDENTE]]:tabConsumo[[#This Row],[08_23]] ) * 3)</f>
        <v>38.834688118945415</v>
      </c>
      <c r="AD205" s="5"/>
      <c r="AE205">
        <v>0</v>
      </c>
      <c r="AF205" s="223">
        <f>SUM( tabConsumo[[#This Row],[QTD.PENDENTE]]:tabConsumo[[#This Row],[08_23]] )</f>
        <v>102</v>
      </c>
      <c r="AG205" s="223">
        <f>LARGE(tabConsumo[[#This Row],[03_22]:[08_23]],1)</f>
        <v>38</v>
      </c>
      <c r="AH205" s="146" t="s">
        <v>2237</v>
      </c>
      <c r="AI205" s="3" t="s">
        <v>2077</v>
      </c>
    </row>
    <row r="206" spans="1:35" x14ac:dyDescent="0.3">
      <c r="A206" s="4" t="s">
        <v>1425</v>
      </c>
      <c r="B206" s="3" t="s">
        <v>264</v>
      </c>
      <c r="C206" s="2">
        <v>76583</v>
      </c>
      <c r="D206" s="2">
        <v>140</v>
      </c>
      <c r="F206" s="2">
        <v>4</v>
      </c>
      <c r="G206" s="2">
        <v>65</v>
      </c>
      <c r="H206" s="2">
        <v>23</v>
      </c>
      <c r="I206" s="2">
        <v>0</v>
      </c>
      <c r="J206" s="2">
        <v>6</v>
      </c>
      <c r="K206" s="2">
        <v>0</v>
      </c>
      <c r="L206" s="2">
        <v>0</v>
      </c>
      <c r="M206" s="2">
        <v>0</v>
      </c>
      <c r="N206" s="2">
        <v>10</v>
      </c>
      <c r="O206" s="2">
        <v>4</v>
      </c>
      <c r="P206" s="2">
        <v>37</v>
      </c>
      <c r="Q206" s="2">
        <v>0</v>
      </c>
      <c r="R206" s="2">
        <v>0</v>
      </c>
      <c r="S206" s="2">
        <v>5</v>
      </c>
      <c r="T206" s="2">
        <v>13</v>
      </c>
      <c r="U206" s="2">
        <v>0</v>
      </c>
      <c r="V206" s="2">
        <v>0</v>
      </c>
      <c r="W206" s="2">
        <v>15</v>
      </c>
      <c r="X206" s="299">
        <v>37995</v>
      </c>
      <c r="Y206" s="219">
        <v>18</v>
      </c>
      <c r="Z206" s="220">
        <f>SUM( tabConsumo[[#This Row],[QTD.PENDENTE]]:tabConsumo[[#This Row],[08_23]] ) / tabConsumo[[#This Row],[Div]]</f>
        <v>10.111111111111111</v>
      </c>
      <c r="AA206" s="221">
        <f xml:space="preserve"> tabConsumo[[#This Row],[Média.A]] + (_xlfn.STDEV.S( tabConsumo[[#This Row],[QTD.PENDENTE]]:tabConsumo[[#This Row],[08_23]] ) * 1)</f>
        <v>27.036166985165686</v>
      </c>
      <c r="AB206" s="221"/>
      <c r="AC206" s="221">
        <f xml:space="preserve"> tabConsumo[[#This Row],[Média.A]] + (_xlfn.STDEV.S( tabConsumo[[#This Row],[QTD.PENDENTE]]:tabConsumo[[#This Row],[08_23]] ) * 3)</f>
        <v>60.886278733274835</v>
      </c>
      <c r="AD206" s="5"/>
      <c r="AE206">
        <v>0</v>
      </c>
      <c r="AF206" s="223">
        <f>SUM( tabConsumo[[#This Row],[QTD.PENDENTE]]:tabConsumo[[#This Row],[08_23]] )</f>
        <v>182</v>
      </c>
      <c r="AG206" s="223">
        <f>LARGE(tabConsumo[[#This Row],[03_22]:[08_23]],1)</f>
        <v>65</v>
      </c>
      <c r="AH206" s="146" t="s">
        <v>2237</v>
      </c>
      <c r="AI206" s="3" t="s">
        <v>2077</v>
      </c>
    </row>
    <row r="207" spans="1:35" x14ac:dyDescent="0.3">
      <c r="A207" s="4" t="s">
        <v>1119</v>
      </c>
      <c r="B207" s="3" t="s">
        <v>264</v>
      </c>
      <c r="C207" s="2">
        <v>16363</v>
      </c>
      <c r="D207" s="2">
        <v>62</v>
      </c>
      <c r="F207" s="2">
        <v>7</v>
      </c>
      <c r="G207" s="2">
        <v>11</v>
      </c>
      <c r="H207" s="2">
        <v>80</v>
      </c>
      <c r="I207" s="2">
        <v>128</v>
      </c>
      <c r="J207" s="2">
        <v>21</v>
      </c>
      <c r="K207" s="2">
        <v>22</v>
      </c>
      <c r="L207" s="2">
        <v>57</v>
      </c>
      <c r="M207" s="2">
        <v>41</v>
      </c>
      <c r="N207" s="2">
        <v>46</v>
      </c>
      <c r="O207" s="2">
        <v>0</v>
      </c>
      <c r="P207" s="2">
        <v>13</v>
      </c>
      <c r="Q207" s="2">
        <v>20</v>
      </c>
      <c r="R207" s="2">
        <v>99</v>
      </c>
      <c r="S207" s="2">
        <v>94</v>
      </c>
      <c r="T207" s="2">
        <v>12</v>
      </c>
      <c r="U207" s="2">
        <v>80</v>
      </c>
      <c r="V207" s="2">
        <v>0</v>
      </c>
      <c r="W207" s="2">
        <v>73</v>
      </c>
      <c r="X207" s="299">
        <v>367</v>
      </c>
      <c r="Y207" s="219">
        <f xml:space="preserve"> 18</f>
        <v>18</v>
      </c>
      <c r="Z207" s="220">
        <f>SUM( tabConsumo[[#This Row],[QTD.PENDENTE]]:tabConsumo[[#This Row],[08_23]] ) / tabConsumo[[#This Row],[Div]]</f>
        <v>44.666666666666664</v>
      </c>
      <c r="AA207" s="221">
        <f xml:space="preserve"> tabConsumo[[#This Row],[Média.A]] + (_xlfn.STDEV.S( tabConsumo[[#This Row],[QTD.PENDENTE]]:tabConsumo[[#This Row],[08_23]] ) * 1)</f>
        <v>83.843490547779908</v>
      </c>
      <c r="AB207" s="221"/>
      <c r="AC207" s="221">
        <f xml:space="preserve"> tabConsumo[[#This Row],[Média.A]] + (_xlfn.STDEV.S( tabConsumo[[#This Row],[QTD.PENDENTE]]:tabConsumo[[#This Row],[08_23]] ) * 3)</f>
        <v>162.19713831000638</v>
      </c>
      <c r="AD207" s="5"/>
      <c r="AE207">
        <v>0</v>
      </c>
      <c r="AF207" s="223">
        <f>SUM( tabConsumo[[#This Row],[QTD.PENDENTE]]:tabConsumo[[#This Row],[08_23]] )</f>
        <v>804</v>
      </c>
      <c r="AG207" s="223">
        <f>LARGE(tabConsumo[[#This Row],[03_22]:[08_23]],1)</f>
        <v>128</v>
      </c>
      <c r="AH207" s="146" t="s">
        <v>2237</v>
      </c>
      <c r="AI207" s="3" t="s">
        <v>2077</v>
      </c>
    </row>
    <row r="208" spans="1:35" x14ac:dyDescent="0.3">
      <c r="A208" s="4" t="s">
        <v>1121</v>
      </c>
      <c r="B208" s="3" t="s">
        <v>264</v>
      </c>
      <c r="C208" s="2">
        <v>16365</v>
      </c>
      <c r="D208" s="2">
        <v>509</v>
      </c>
      <c r="F208" s="2">
        <v>22</v>
      </c>
      <c r="G208" s="2">
        <v>24</v>
      </c>
      <c r="H208" s="2">
        <v>31</v>
      </c>
      <c r="I208" s="2">
        <v>0</v>
      </c>
      <c r="J208" s="2">
        <v>0</v>
      </c>
      <c r="K208" s="2">
        <v>0</v>
      </c>
      <c r="L208" s="2">
        <v>0</v>
      </c>
      <c r="M208" s="2">
        <v>18</v>
      </c>
      <c r="N208" s="2">
        <v>30</v>
      </c>
      <c r="O208" s="2">
        <v>20</v>
      </c>
      <c r="P208" s="2">
        <v>0</v>
      </c>
      <c r="Q208" s="2">
        <v>14</v>
      </c>
      <c r="R208" s="2">
        <v>9</v>
      </c>
      <c r="S208" s="2">
        <v>0</v>
      </c>
      <c r="T208" s="2">
        <v>0</v>
      </c>
      <c r="U208" s="2">
        <v>0</v>
      </c>
      <c r="V208" s="2">
        <v>0</v>
      </c>
      <c r="W208" s="2">
        <v>0</v>
      </c>
      <c r="X208" s="299">
        <v>367</v>
      </c>
      <c r="Y208" s="219">
        <f xml:space="preserve"> 18</f>
        <v>18</v>
      </c>
      <c r="Z208" s="220">
        <f>SUM( tabConsumo[[#This Row],[QTD.PENDENTE]]:tabConsumo[[#This Row],[08_23]] ) / tabConsumo[[#This Row],[Div]]</f>
        <v>9.3333333333333339</v>
      </c>
      <c r="AA208" s="221">
        <f xml:space="preserve"> tabConsumo[[#This Row],[Média.A]] + (_xlfn.STDEV.S( tabConsumo[[#This Row],[QTD.PENDENTE]]:tabConsumo[[#This Row],[08_23]] ) * 1)</f>
        <v>21.100685976782671</v>
      </c>
      <c r="AB208" s="221"/>
      <c r="AC208" s="221">
        <f xml:space="preserve"> tabConsumo[[#This Row],[Média.A]] + (_xlfn.STDEV.S( tabConsumo[[#This Row],[QTD.PENDENTE]]:tabConsumo[[#This Row],[08_23]] ) * 3)</f>
        <v>44.635391263681349</v>
      </c>
      <c r="AD208" s="5"/>
      <c r="AE208">
        <v>0</v>
      </c>
      <c r="AF208" s="223">
        <f>SUM( tabConsumo[[#This Row],[QTD.PENDENTE]]:tabConsumo[[#This Row],[08_23]] )</f>
        <v>168</v>
      </c>
      <c r="AG208" s="223">
        <f>LARGE(tabConsumo[[#This Row],[03_22]:[08_23]],1)</f>
        <v>31</v>
      </c>
      <c r="AH208" s="146" t="s">
        <v>2243</v>
      </c>
      <c r="AI208" s="3" t="s">
        <v>2077</v>
      </c>
    </row>
    <row r="209" spans="1:35" x14ac:dyDescent="0.3">
      <c r="A209" s="4" t="s">
        <v>1747</v>
      </c>
      <c r="B209" s="3" t="s">
        <v>728</v>
      </c>
      <c r="C209" s="2">
        <v>119621</v>
      </c>
      <c r="D209" s="2">
        <v>100</v>
      </c>
      <c r="F209" s="2">
        <v>0</v>
      </c>
      <c r="G209" s="2">
        <v>20</v>
      </c>
      <c r="H209" s="2">
        <v>30</v>
      </c>
      <c r="I209" s="2">
        <v>0</v>
      </c>
      <c r="J209" s="2">
        <v>42</v>
      </c>
      <c r="K209" s="2">
        <v>72</v>
      </c>
      <c r="L209" s="2">
        <v>0</v>
      </c>
      <c r="M209" s="2">
        <v>20</v>
      </c>
      <c r="N209" s="2">
        <v>50</v>
      </c>
      <c r="O209" s="2">
        <v>25</v>
      </c>
      <c r="P209" s="2">
        <v>40</v>
      </c>
      <c r="Q209" s="2">
        <v>0</v>
      </c>
      <c r="R209" s="2">
        <v>42</v>
      </c>
      <c r="S209" s="2">
        <v>42</v>
      </c>
      <c r="T209" s="2">
        <v>123</v>
      </c>
      <c r="U209" s="2">
        <v>0</v>
      </c>
      <c r="V209" s="2">
        <v>30</v>
      </c>
      <c r="W209" s="2">
        <v>198</v>
      </c>
      <c r="X209" s="299">
        <v>40641</v>
      </c>
      <c r="Y209" s="219">
        <v>18</v>
      </c>
      <c r="Z209" s="220">
        <f>SUM( tabConsumo[[#This Row],[QTD.PENDENTE]]:tabConsumo[[#This Row],[08_23]] ) / tabConsumo[[#This Row],[Div]]</f>
        <v>40.777777777777779</v>
      </c>
      <c r="AA209" s="221">
        <f xml:space="preserve"> tabConsumo[[#This Row],[Média.A]] + (_xlfn.STDEV.S( tabConsumo[[#This Row],[QTD.PENDENTE]]:tabConsumo[[#This Row],[08_23]] ) * 1)</f>
        <v>90.602831191822588</v>
      </c>
      <c r="AB209" s="221"/>
      <c r="AC209" s="221">
        <f xml:space="preserve"> tabConsumo[[#This Row],[Média.A]] + (_xlfn.STDEV.S( tabConsumo[[#This Row],[QTD.PENDENTE]]:tabConsumo[[#This Row],[08_23]] ) * 3)</f>
        <v>190.25293801991219</v>
      </c>
      <c r="AD209" s="5"/>
      <c r="AE209">
        <v>0</v>
      </c>
      <c r="AF209" s="223">
        <f>SUM( tabConsumo[[#This Row],[QTD.PENDENTE]]:tabConsumo[[#This Row],[08_23]] )</f>
        <v>734</v>
      </c>
      <c r="AG209" s="223">
        <f>LARGE(tabConsumo[[#This Row],[03_22]:[08_23]],1)</f>
        <v>198</v>
      </c>
      <c r="AH209" s="146" t="s">
        <v>2237</v>
      </c>
      <c r="AI209" s="3" t="s">
        <v>2077</v>
      </c>
    </row>
    <row r="210" spans="1:35" x14ac:dyDescent="0.3">
      <c r="A210" s="4" t="s">
        <v>1742</v>
      </c>
      <c r="B210" s="3" t="s">
        <v>728</v>
      </c>
      <c r="C210" s="2">
        <v>119554</v>
      </c>
      <c r="D210" s="2">
        <v>188</v>
      </c>
      <c r="F210" s="2">
        <v>0</v>
      </c>
      <c r="G210" s="2">
        <v>0</v>
      </c>
      <c r="H210" s="2">
        <v>0</v>
      </c>
      <c r="I210" s="2">
        <v>0</v>
      </c>
      <c r="J210" s="2">
        <v>0</v>
      </c>
      <c r="K210" s="2">
        <v>20</v>
      </c>
      <c r="L210" s="2">
        <v>0</v>
      </c>
      <c r="M210" s="2">
        <v>42</v>
      </c>
      <c r="N210" s="2">
        <v>0</v>
      </c>
      <c r="O210" s="2">
        <v>0</v>
      </c>
      <c r="P210" s="2">
        <v>0</v>
      </c>
      <c r="Q210" s="2">
        <v>0</v>
      </c>
      <c r="R210" s="2">
        <v>0</v>
      </c>
      <c r="S210" s="2">
        <v>0</v>
      </c>
      <c r="T210" s="2">
        <v>42</v>
      </c>
      <c r="U210" s="2">
        <v>0</v>
      </c>
      <c r="V210" s="2">
        <v>42</v>
      </c>
      <c r="W210" s="2">
        <v>0</v>
      </c>
      <c r="X210" s="299">
        <v>40632</v>
      </c>
      <c r="Y210" s="219">
        <v>18</v>
      </c>
      <c r="Z210" s="220">
        <f>SUM( tabConsumo[[#This Row],[QTD.PENDENTE]]:tabConsumo[[#This Row],[08_23]] ) / tabConsumo[[#This Row],[Div]]</f>
        <v>8.1111111111111107</v>
      </c>
      <c r="AA210" s="221">
        <f xml:space="preserve"> tabConsumo[[#This Row],[Média.A]] + (_xlfn.STDEV.S( tabConsumo[[#This Row],[QTD.PENDENTE]]:tabConsumo[[#This Row],[08_23]] ) * 1)</f>
        <v>24.394949684764757</v>
      </c>
      <c r="AB210" s="221"/>
      <c r="AC210" s="221">
        <f xml:space="preserve"> tabConsumo[[#This Row],[Média.A]] + (_xlfn.STDEV.S( tabConsumo[[#This Row],[QTD.PENDENTE]]:tabConsumo[[#This Row],[08_23]] ) * 3)</f>
        <v>56.962626832072047</v>
      </c>
      <c r="AD210" s="5"/>
      <c r="AE210">
        <v>0</v>
      </c>
      <c r="AF210" s="223">
        <f>SUM( tabConsumo[[#This Row],[QTD.PENDENTE]]:tabConsumo[[#This Row],[08_23]] )</f>
        <v>146</v>
      </c>
      <c r="AG210" s="223">
        <f>LARGE(tabConsumo[[#This Row],[03_22]:[08_23]],1)</f>
        <v>42</v>
      </c>
      <c r="AH210" s="146" t="s">
        <v>2238</v>
      </c>
      <c r="AI210" s="3" t="s">
        <v>2077</v>
      </c>
    </row>
    <row r="211" spans="1:35" x14ac:dyDescent="0.3">
      <c r="A211" s="4" t="s">
        <v>1421</v>
      </c>
      <c r="B211" s="3" t="s">
        <v>728</v>
      </c>
      <c r="C211" s="2">
        <v>75334</v>
      </c>
      <c r="D211" s="2">
        <v>425</v>
      </c>
      <c r="F211" s="2">
        <v>44</v>
      </c>
      <c r="G211" s="2">
        <v>5</v>
      </c>
      <c r="H211" s="2">
        <v>42</v>
      </c>
      <c r="I211" s="2">
        <v>0</v>
      </c>
      <c r="J211" s="2">
        <v>42</v>
      </c>
      <c r="K211" s="2">
        <v>84</v>
      </c>
      <c r="L211" s="2">
        <v>42</v>
      </c>
      <c r="M211" s="2">
        <v>42</v>
      </c>
      <c r="N211" s="2">
        <v>42</v>
      </c>
      <c r="O211" s="2">
        <v>0</v>
      </c>
      <c r="P211" s="2">
        <v>42</v>
      </c>
      <c r="Q211" s="2">
        <v>0</v>
      </c>
      <c r="R211" s="2">
        <v>42</v>
      </c>
      <c r="S211" s="2">
        <v>0</v>
      </c>
      <c r="T211" s="2">
        <v>126</v>
      </c>
      <c r="U211" s="2">
        <v>42</v>
      </c>
      <c r="V211" s="2">
        <v>0</v>
      </c>
      <c r="W211" s="2">
        <v>42</v>
      </c>
      <c r="X211" s="299">
        <v>37879</v>
      </c>
      <c r="Y211" s="219">
        <v>18</v>
      </c>
      <c r="Z211" s="220">
        <f>SUM( tabConsumo[[#This Row],[QTD.PENDENTE]]:tabConsumo[[#This Row],[08_23]] ) / tabConsumo[[#This Row],[Div]]</f>
        <v>35.388888888888886</v>
      </c>
      <c r="AA211" s="221">
        <f xml:space="preserve"> tabConsumo[[#This Row],[Média.A]] + (_xlfn.STDEV.S( tabConsumo[[#This Row],[QTD.PENDENTE]]:tabConsumo[[#This Row],[08_23]] ) * 1)</f>
        <v>68.132346051016782</v>
      </c>
      <c r="AB211" s="221"/>
      <c r="AC211" s="221">
        <f xml:space="preserve"> tabConsumo[[#This Row],[Média.A]] + (_xlfn.STDEV.S( tabConsumo[[#This Row],[QTD.PENDENTE]]:tabConsumo[[#This Row],[08_23]] ) * 3)</f>
        <v>133.61926037527257</v>
      </c>
      <c r="AD211" s="5"/>
      <c r="AE211">
        <v>0</v>
      </c>
      <c r="AF211" s="223">
        <f>SUM( tabConsumo[[#This Row],[QTD.PENDENTE]]:tabConsumo[[#This Row],[08_23]] )</f>
        <v>637</v>
      </c>
      <c r="AG211" s="223">
        <f>LARGE(tabConsumo[[#This Row],[03_22]:[08_23]],1)</f>
        <v>126</v>
      </c>
      <c r="AH211" s="146" t="s">
        <v>2237</v>
      </c>
      <c r="AI211" s="3" t="s">
        <v>2077</v>
      </c>
    </row>
    <row r="212" spans="1:35" x14ac:dyDescent="0.3">
      <c r="A212" s="4" t="s">
        <v>727</v>
      </c>
      <c r="B212" s="3" t="s">
        <v>728</v>
      </c>
      <c r="C212" s="2">
        <v>116771</v>
      </c>
      <c r="D212" s="2">
        <v>28</v>
      </c>
      <c r="F212" s="2">
        <v>0</v>
      </c>
      <c r="G212" s="2">
        <v>0</v>
      </c>
      <c r="H212" s="2">
        <v>0</v>
      </c>
      <c r="I212" s="2">
        <v>0</v>
      </c>
      <c r="J212" s="2">
        <v>0</v>
      </c>
      <c r="K212" s="2">
        <v>0</v>
      </c>
      <c r="L212" s="2">
        <v>0</v>
      </c>
      <c r="M212" s="2">
        <v>0</v>
      </c>
      <c r="N212" s="2">
        <v>0</v>
      </c>
      <c r="O212" s="2">
        <v>2</v>
      </c>
      <c r="P212" s="2">
        <v>0</v>
      </c>
      <c r="Q212" s="2">
        <v>0</v>
      </c>
      <c r="R212" s="2">
        <v>0</v>
      </c>
      <c r="S212" s="2">
        <v>0</v>
      </c>
      <c r="T212" s="2">
        <v>4</v>
      </c>
      <c r="U212" s="2">
        <v>0</v>
      </c>
      <c r="V212" s="2">
        <v>5</v>
      </c>
      <c r="W212" s="2">
        <v>0</v>
      </c>
      <c r="X212" s="299">
        <v>40396</v>
      </c>
      <c r="Y212" s="219">
        <v>18</v>
      </c>
      <c r="Z212" s="220">
        <f>SUM( tabConsumo[[#This Row],[QTD.PENDENTE]]:tabConsumo[[#This Row],[08_23]] ) / tabConsumo[[#This Row],[Div]]</f>
        <v>0.61111111111111116</v>
      </c>
      <c r="AA212" s="221">
        <f xml:space="preserve"> tabConsumo[[#This Row],[Média.A]] + (_xlfn.STDEV.S( tabConsumo[[#This Row],[QTD.PENDENTE]]:tabConsumo[[#This Row],[08_23]] ) * 1)</f>
        <v>2.1116556745706925</v>
      </c>
      <c r="AB212" s="221"/>
      <c r="AC212" s="221">
        <f xml:space="preserve"> tabConsumo[[#This Row],[Média.A]] + (_xlfn.STDEV.S( tabConsumo[[#This Row],[QTD.PENDENTE]]:tabConsumo[[#This Row],[08_23]] ) * 3)</f>
        <v>5.1127448014898551</v>
      </c>
      <c r="AD212" s="5"/>
      <c r="AE212">
        <v>0</v>
      </c>
      <c r="AF212" s="223">
        <f>SUM( tabConsumo[[#This Row],[QTD.PENDENTE]]:tabConsumo[[#This Row],[08_23]] )</f>
        <v>11</v>
      </c>
      <c r="AG212" s="223">
        <f>LARGE(tabConsumo[[#This Row],[03_22]:[08_23]],1)</f>
        <v>5</v>
      </c>
      <c r="AH212" s="146" t="s">
        <v>2238</v>
      </c>
      <c r="AI212" s="3" t="s">
        <v>2077</v>
      </c>
    </row>
    <row r="213" spans="1:35" x14ac:dyDescent="0.3">
      <c r="A213" s="4" t="s">
        <v>1723</v>
      </c>
      <c r="B213" s="3" t="s">
        <v>31</v>
      </c>
      <c r="C213" s="2">
        <v>115807</v>
      </c>
      <c r="D213" s="2">
        <v>0</v>
      </c>
      <c r="F213" s="2">
        <v>40</v>
      </c>
      <c r="G213" s="2">
        <v>5</v>
      </c>
      <c r="H213" s="2">
        <v>40</v>
      </c>
      <c r="I213" s="2">
        <v>40</v>
      </c>
      <c r="J213" s="2">
        <v>0</v>
      </c>
      <c r="K213" s="2">
        <v>122</v>
      </c>
      <c r="L213" s="2">
        <v>40</v>
      </c>
      <c r="M213" s="2">
        <v>40</v>
      </c>
      <c r="N213" s="2">
        <v>40</v>
      </c>
      <c r="O213" s="2">
        <v>0</v>
      </c>
      <c r="P213" s="2">
        <v>40</v>
      </c>
      <c r="Q213" s="2">
        <v>40</v>
      </c>
      <c r="R213" s="2">
        <v>40</v>
      </c>
      <c r="S213" s="2">
        <v>40</v>
      </c>
      <c r="T213" s="2">
        <v>40</v>
      </c>
      <c r="U213" s="2">
        <v>0</v>
      </c>
      <c r="V213" s="2">
        <v>122</v>
      </c>
      <c r="W213" s="2">
        <v>0</v>
      </c>
      <c r="X213" s="299">
        <v>40352</v>
      </c>
      <c r="Y213" s="219">
        <v>18</v>
      </c>
      <c r="Z213" s="220">
        <f>SUM( tabConsumo[[#This Row],[QTD.PENDENTE]]:tabConsumo[[#This Row],[08_23]] ) / tabConsumo[[#This Row],[Div]]</f>
        <v>38.277777777777779</v>
      </c>
      <c r="AA213" s="221">
        <f xml:space="preserve"> tabConsumo[[#This Row],[Média.A]] + (_xlfn.STDEV.S( tabConsumo[[#This Row],[QTD.PENDENTE]]:tabConsumo[[#This Row],[08_23]] ) * 1)</f>
        <v>73.440936231169033</v>
      </c>
      <c r="AB213" s="221"/>
      <c r="AC213" s="221">
        <f xml:space="preserve"> tabConsumo[[#This Row],[Média.A]] + (_xlfn.STDEV.S( tabConsumo[[#This Row],[QTD.PENDENTE]]:tabConsumo[[#This Row],[08_23]] ) * 3)</f>
        <v>143.76725313795154</v>
      </c>
      <c r="AD213" s="5"/>
      <c r="AE213">
        <v>0</v>
      </c>
      <c r="AF213" s="223">
        <f>SUM( tabConsumo[[#This Row],[QTD.PENDENTE]]:tabConsumo[[#This Row],[08_23]] )</f>
        <v>689</v>
      </c>
      <c r="AG213" s="223">
        <f>LARGE(tabConsumo[[#This Row],[03_22]:[08_23]],1)</f>
        <v>122</v>
      </c>
      <c r="AH213" s="146" t="s">
        <v>2238</v>
      </c>
      <c r="AI213" s="3" t="s">
        <v>2077</v>
      </c>
    </row>
    <row r="214" spans="1:35" x14ac:dyDescent="0.3">
      <c r="A214" s="4" t="s">
        <v>1420</v>
      </c>
      <c r="B214" s="3" t="s">
        <v>264</v>
      </c>
      <c r="C214" s="2">
        <v>75324</v>
      </c>
      <c r="D214" s="2">
        <v>207</v>
      </c>
      <c r="F214" s="2">
        <v>0</v>
      </c>
      <c r="G214" s="2">
        <v>20</v>
      </c>
      <c r="H214" s="2">
        <v>20</v>
      </c>
      <c r="I214" s="2">
        <v>0</v>
      </c>
      <c r="J214" s="2">
        <v>0</v>
      </c>
      <c r="K214" s="2">
        <v>73</v>
      </c>
      <c r="L214" s="2">
        <v>40</v>
      </c>
      <c r="M214" s="2">
        <v>73</v>
      </c>
      <c r="N214" s="2">
        <v>0</v>
      </c>
      <c r="O214" s="2">
        <v>0</v>
      </c>
      <c r="P214" s="2">
        <v>193</v>
      </c>
      <c r="Q214" s="2">
        <v>0</v>
      </c>
      <c r="R214" s="2">
        <v>0</v>
      </c>
      <c r="S214" s="2">
        <v>0</v>
      </c>
      <c r="T214" s="2">
        <v>73</v>
      </c>
      <c r="U214" s="2">
        <v>0</v>
      </c>
      <c r="V214" s="2">
        <v>0</v>
      </c>
      <c r="W214" s="2">
        <v>0</v>
      </c>
      <c r="X214" s="299">
        <v>37879</v>
      </c>
      <c r="Y214" s="219">
        <v>18</v>
      </c>
      <c r="Z214" s="220">
        <f>SUM( tabConsumo[[#This Row],[QTD.PENDENTE]]:tabConsumo[[#This Row],[08_23]] ) / tabConsumo[[#This Row],[Div]]</f>
        <v>27.333333333333332</v>
      </c>
      <c r="AA214" s="221">
        <f xml:space="preserve"> tabConsumo[[#This Row],[Média.A]] + (_xlfn.STDEV.S( tabConsumo[[#This Row],[QTD.PENDENTE]]:tabConsumo[[#This Row],[08_23]] ) * 1)</f>
        <v>77.149465849050856</v>
      </c>
      <c r="AB214" s="221"/>
      <c r="AC214" s="221">
        <f xml:space="preserve"> tabConsumo[[#This Row],[Média.A]] + (_xlfn.STDEV.S( tabConsumo[[#This Row],[QTD.PENDENTE]]:tabConsumo[[#This Row],[08_23]] ) * 3)</f>
        <v>176.78173088048592</v>
      </c>
      <c r="AD214" s="5"/>
      <c r="AE214">
        <v>0</v>
      </c>
      <c r="AF214" s="223">
        <f>SUM( tabConsumo[[#This Row],[QTD.PENDENTE]]:tabConsumo[[#This Row],[08_23]] )</f>
        <v>492</v>
      </c>
      <c r="AG214" s="223">
        <f>LARGE(tabConsumo[[#This Row],[03_22]:[08_23]],1)</f>
        <v>193</v>
      </c>
      <c r="AH214" s="146" t="s">
        <v>2240</v>
      </c>
      <c r="AI214" s="3" t="s">
        <v>2077</v>
      </c>
    </row>
    <row r="215" spans="1:35" x14ac:dyDescent="0.3">
      <c r="A215" s="4" t="s">
        <v>1777</v>
      </c>
      <c r="B215" s="3" t="s">
        <v>728</v>
      </c>
      <c r="C215" s="2">
        <v>126044</v>
      </c>
      <c r="D215" s="2">
        <v>160</v>
      </c>
      <c r="F215" s="2">
        <v>0</v>
      </c>
      <c r="G215" s="2">
        <v>0</v>
      </c>
      <c r="H215" s="2">
        <v>0</v>
      </c>
      <c r="I215" s="2">
        <v>20</v>
      </c>
      <c r="J215" s="2">
        <v>0</v>
      </c>
      <c r="K215" s="2">
        <v>0</v>
      </c>
      <c r="L215" s="2">
        <v>0</v>
      </c>
      <c r="M215" s="2">
        <v>0</v>
      </c>
      <c r="N215" s="2">
        <v>0</v>
      </c>
      <c r="O215" s="2">
        <v>8</v>
      </c>
      <c r="P215" s="2">
        <v>4</v>
      </c>
      <c r="Q215" s="2">
        <v>0</v>
      </c>
      <c r="R215" s="2">
        <v>0</v>
      </c>
      <c r="S215" s="2">
        <v>0</v>
      </c>
      <c r="T215" s="2">
        <v>0</v>
      </c>
      <c r="U215" s="2">
        <v>10</v>
      </c>
      <c r="V215" s="2">
        <v>0</v>
      </c>
      <c r="W215" s="2">
        <v>17</v>
      </c>
      <c r="X215" s="299">
        <v>41508</v>
      </c>
      <c r="Y215" s="219">
        <v>18</v>
      </c>
      <c r="Z215" s="220">
        <f>SUM( tabConsumo[[#This Row],[QTD.PENDENTE]]:tabConsumo[[#This Row],[08_23]] ) / tabConsumo[[#This Row],[Div]]</f>
        <v>3.2777777777777777</v>
      </c>
      <c r="AA215" s="221">
        <f xml:space="preserve"> tabConsumo[[#This Row],[Média.A]] + (_xlfn.STDEV.S( tabConsumo[[#This Row],[QTD.PENDENTE]]:tabConsumo[[#This Row],[08_23]] ) * 1)</f>
        <v>9.5818899329792906</v>
      </c>
      <c r="AB215" s="221"/>
      <c r="AC215" s="221">
        <f xml:space="preserve"> tabConsumo[[#This Row],[Média.A]] + (_xlfn.STDEV.S( tabConsumo[[#This Row],[QTD.PENDENTE]]:tabConsumo[[#This Row],[08_23]] ) * 3)</f>
        <v>22.190114243382318</v>
      </c>
      <c r="AD215" s="5"/>
      <c r="AE215">
        <v>0</v>
      </c>
      <c r="AF215" s="223">
        <f>SUM( tabConsumo[[#This Row],[QTD.PENDENTE]]:tabConsumo[[#This Row],[08_23]] )</f>
        <v>59</v>
      </c>
      <c r="AG215" s="223">
        <f>LARGE(tabConsumo[[#This Row],[03_22]:[08_23]],1)</f>
        <v>20</v>
      </c>
      <c r="AH215" s="146" t="s">
        <v>2237</v>
      </c>
      <c r="AI215" s="3" t="s">
        <v>2077</v>
      </c>
    </row>
    <row r="216" spans="1:35" x14ac:dyDescent="0.3">
      <c r="A216" s="4" t="s">
        <v>1657</v>
      </c>
      <c r="B216" s="3" t="s">
        <v>31</v>
      </c>
      <c r="C216" s="2">
        <v>107889</v>
      </c>
      <c r="D216" s="2">
        <v>0</v>
      </c>
      <c r="E216" s="2">
        <v>19</v>
      </c>
      <c r="F216" s="2">
        <v>44</v>
      </c>
      <c r="G216" s="2">
        <v>33</v>
      </c>
      <c r="H216" s="2">
        <v>35</v>
      </c>
      <c r="I216" s="2">
        <v>17</v>
      </c>
      <c r="J216" s="2">
        <v>0</v>
      </c>
      <c r="K216" s="2">
        <v>22</v>
      </c>
      <c r="L216" s="2">
        <v>22</v>
      </c>
      <c r="M216" s="2">
        <v>9</v>
      </c>
      <c r="N216" s="2">
        <v>57</v>
      </c>
      <c r="O216" s="2">
        <v>4</v>
      </c>
      <c r="P216" s="2">
        <v>19</v>
      </c>
      <c r="Q216" s="2">
        <v>14</v>
      </c>
      <c r="R216" s="2">
        <v>46</v>
      </c>
      <c r="S216" s="2">
        <v>20</v>
      </c>
      <c r="T216" s="2">
        <v>0</v>
      </c>
      <c r="U216" s="2">
        <v>35</v>
      </c>
      <c r="V216" s="2">
        <v>4</v>
      </c>
      <c r="W216" s="2">
        <v>0</v>
      </c>
      <c r="X216" s="299">
        <v>39709</v>
      </c>
      <c r="Y216" s="219">
        <v>18</v>
      </c>
      <c r="Z216" s="220">
        <f>SUM( tabConsumo[[#This Row],[QTD.PENDENTE]]:tabConsumo[[#This Row],[08_23]] ) / tabConsumo[[#This Row],[Div]]</f>
        <v>22.222222222222221</v>
      </c>
      <c r="AA216" s="221">
        <f xml:space="preserve"> tabConsumo[[#This Row],[Média.A]] + (_xlfn.STDEV.S( tabConsumo[[#This Row],[QTD.PENDENTE]]:tabConsumo[[#This Row],[08_23]] ) * 1)</f>
        <v>39.066191417326266</v>
      </c>
      <c r="AB216" s="221"/>
      <c r="AC216" s="221">
        <f xml:space="preserve"> tabConsumo[[#This Row],[Média.A]] + (_xlfn.STDEV.S( tabConsumo[[#This Row],[QTD.PENDENTE]]:tabConsumo[[#This Row],[08_23]] ) * 3)</f>
        <v>72.754129807534355</v>
      </c>
      <c r="AD216" s="5"/>
      <c r="AE216">
        <v>1.0555555555555556</v>
      </c>
      <c r="AF216" s="223">
        <f>SUM( tabConsumo[[#This Row],[QTD.PENDENTE]]:tabConsumo[[#This Row],[08_23]] )</f>
        <v>400</v>
      </c>
      <c r="AG216" s="223">
        <f>LARGE(tabConsumo[[#This Row],[03_22]:[08_23]],1)</f>
        <v>57</v>
      </c>
      <c r="AH216" s="146" t="s">
        <v>2238</v>
      </c>
      <c r="AI216" s="3" t="s">
        <v>2077</v>
      </c>
    </row>
    <row r="217" spans="1:35" x14ac:dyDescent="0.3">
      <c r="A217" s="4" t="s">
        <v>1641</v>
      </c>
      <c r="B217" s="3" t="s">
        <v>264</v>
      </c>
      <c r="C217" s="2">
        <v>106546</v>
      </c>
      <c r="D217" s="2">
        <v>1931</v>
      </c>
      <c r="F217" s="2">
        <v>207</v>
      </c>
      <c r="G217" s="2">
        <v>22</v>
      </c>
      <c r="H217" s="2">
        <v>0</v>
      </c>
      <c r="I217" s="2">
        <v>100</v>
      </c>
      <c r="J217" s="2">
        <v>0</v>
      </c>
      <c r="K217" s="2">
        <v>152</v>
      </c>
      <c r="L217" s="2">
        <v>150</v>
      </c>
      <c r="M217" s="2">
        <v>95</v>
      </c>
      <c r="N217" s="2">
        <v>0</v>
      </c>
      <c r="O217" s="2">
        <v>20</v>
      </c>
      <c r="P217" s="2">
        <v>150</v>
      </c>
      <c r="Q217" s="2">
        <v>32</v>
      </c>
      <c r="R217" s="2">
        <v>441</v>
      </c>
      <c r="S217" s="2">
        <v>0</v>
      </c>
      <c r="T217" s="2">
        <v>600</v>
      </c>
      <c r="U217" s="2">
        <v>0</v>
      </c>
      <c r="V217" s="2">
        <v>0</v>
      </c>
      <c r="W217" s="2">
        <v>0</v>
      </c>
      <c r="X217" s="299">
        <v>39589</v>
      </c>
      <c r="Y217" s="219">
        <v>18</v>
      </c>
      <c r="Z217" s="220">
        <f>SUM( tabConsumo[[#This Row],[QTD.PENDENTE]]:tabConsumo[[#This Row],[08_23]] ) / tabConsumo[[#This Row],[Div]]</f>
        <v>109.38888888888889</v>
      </c>
      <c r="AA217" s="221">
        <f xml:space="preserve"> tabConsumo[[#This Row],[Média.A]] + (_xlfn.STDEV.S( tabConsumo[[#This Row],[QTD.PENDENTE]]:tabConsumo[[#This Row],[08_23]] ) * 1)</f>
        <v>275.83624459699922</v>
      </c>
      <c r="AB217" s="221"/>
      <c r="AC217" s="221">
        <f xml:space="preserve"> tabConsumo[[#This Row],[Média.A]] + (_xlfn.STDEV.S( tabConsumo[[#This Row],[QTD.PENDENTE]]:tabConsumo[[#This Row],[08_23]] ) * 3)</f>
        <v>608.73095601321995</v>
      </c>
      <c r="AD217" s="5"/>
      <c r="AE217">
        <v>0</v>
      </c>
      <c r="AF217" s="223">
        <f>SUM( tabConsumo[[#This Row],[QTD.PENDENTE]]:tabConsumo[[#This Row],[08_23]] )</f>
        <v>1969</v>
      </c>
      <c r="AG217" s="223">
        <f>LARGE(tabConsumo[[#This Row],[03_22]:[08_23]],1)</f>
        <v>600</v>
      </c>
      <c r="AH217" s="146" t="s">
        <v>2240</v>
      </c>
      <c r="AI217" s="3" t="s">
        <v>2077</v>
      </c>
    </row>
    <row r="218" spans="1:35" x14ac:dyDescent="0.3">
      <c r="A218" s="4" t="s">
        <v>1640</v>
      </c>
      <c r="B218" s="3" t="s">
        <v>264</v>
      </c>
      <c r="C218" s="2">
        <v>106544</v>
      </c>
      <c r="D218" s="2">
        <v>0</v>
      </c>
      <c r="E218" s="2">
        <v>397</v>
      </c>
      <c r="F218" s="2">
        <v>100</v>
      </c>
      <c r="G218" s="2">
        <v>10</v>
      </c>
      <c r="H218" s="2">
        <v>65</v>
      </c>
      <c r="I218" s="2">
        <v>670</v>
      </c>
      <c r="J218" s="2">
        <v>300</v>
      </c>
      <c r="K218" s="2">
        <v>150</v>
      </c>
      <c r="L218" s="2">
        <v>320</v>
      </c>
      <c r="M218" s="2">
        <v>80</v>
      </c>
      <c r="N218" s="2">
        <v>106</v>
      </c>
      <c r="O218" s="2">
        <v>500</v>
      </c>
      <c r="P218" s="2">
        <v>666</v>
      </c>
      <c r="Q218" s="2">
        <v>45</v>
      </c>
      <c r="R218" s="2">
        <v>450</v>
      </c>
      <c r="S218" s="2">
        <v>0</v>
      </c>
      <c r="T218" s="2">
        <v>203</v>
      </c>
      <c r="U218" s="2">
        <v>0</v>
      </c>
      <c r="V218" s="2">
        <v>0</v>
      </c>
      <c r="W218" s="2">
        <v>0</v>
      </c>
      <c r="X218" s="299">
        <v>39589</v>
      </c>
      <c r="Y218" s="219">
        <v>18</v>
      </c>
      <c r="Z218" s="220">
        <f>SUM( tabConsumo[[#This Row],[QTD.PENDENTE]]:tabConsumo[[#This Row],[08_23]] ) / tabConsumo[[#This Row],[Div]]</f>
        <v>225.66666666666666</v>
      </c>
      <c r="AA218" s="221">
        <f xml:space="preserve"> tabConsumo[[#This Row],[Média.A]] + (_xlfn.STDEV.S( tabConsumo[[#This Row],[QTD.PENDENTE]]:tabConsumo[[#This Row],[08_23]] ) * 1)</f>
        <v>452.26557294709289</v>
      </c>
      <c r="AB218" s="221"/>
      <c r="AC218" s="221">
        <f xml:space="preserve"> tabConsumo[[#This Row],[Média.A]] + (_xlfn.STDEV.S( tabConsumo[[#This Row],[QTD.PENDENTE]]:tabConsumo[[#This Row],[08_23]] ) * 3)</f>
        <v>905.46338550794519</v>
      </c>
      <c r="AD218" s="5"/>
      <c r="AE218">
        <v>22.055555555555557</v>
      </c>
      <c r="AF218" s="223">
        <f>SUM( tabConsumo[[#This Row],[QTD.PENDENTE]]:tabConsumo[[#This Row],[08_23]] )</f>
        <v>4062</v>
      </c>
      <c r="AG218" s="223">
        <f>LARGE(tabConsumo[[#This Row],[03_22]:[08_23]],1)</f>
        <v>670</v>
      </c>
      <c r="AH218" s="146" t="s">
        <v>2240</v>
      </c>
      <c r="AI218" s="3" t="s">
        <v>2077</v>
      </c>
    </row>
    <row r="219" spans="1:35" x14ac:dyDescent="0.3">
      <c r="A219" s="4" t="s">
        <v>1305</v>
      </c>
      <c r="B219" s="3" t="s">
        <v>264</v>
      </c>
      <c r="C219" s="2">
        <v>50797</v>
      </c>
      <c r="D219" s="2">
        <v>68</v>
      </c>
      <c r="F219" s="2">
        <v>5</v>
      </c>
      <c r="G219" s="2">
        <v>22</v>
      </c>
      <c r="H219" s="2">
        <v>20</v>
      </c>
      <c r="I219" s="2">
        <v>28</v>
      </c>
      <c r="J219" s="2">
        <v>3</v>
      </c>
      <c r="K219" s="2">
        <v>10</v>
      </c>
      <c r="L219" s="2">
        <v>9</v>
      </c>
      <c r="M219" s="2">
        <v>7</v>
      </c>
      <c r="N219" s="2">
        <v>10</v>
      </c>
      <c r="O219" s="2">
        <v>3</v>
      </c>
      <c r="P219" s="2">
        <v>0</v>
      </c>
      <c r="Q219" s="2">
        <v>61</v>
      </c>
      <c r="R219" s="2">
        <v>13</v>
      </c>
      <c r="S219" s="2">
        <v>35</v>
      </c>
      <c r="T219" s="2">
        <v>18</v>
      </c>
      <c r="U219" s="2">
        <v>43</v>
      </c>
      <c r="V219" s="2">
        <v>0</v>
      </c>
      <c r="W219" s="2">
        <v>20</v>
      </c>
      <c r="X219" s="299">
        <v>367</v>
      </c>
      <c r="Y219" s="219">
        <f xml:space="preserve"> 18</f>
        <v>18</v>
      </c>
      <c r="Z219" s="220">
        <f>SUM( tabConsumo[[#This Row],[QTD.PENDENTE]]:tabConsumo[[#This Row],[08_23]] ) / tabConsumo[[#This Row],[Div]]</f>
        <v>17.055555555555557</v>
      </c>
      <c r="AA219" s="221">
        <f xml:space="preserve"> tabConsumo[[#This Row],[Média.A]] + (_xlfn.STDEV.S( tabConsumo[[#This Row],[QTD.PENDENTE]]:tabConsumo[[#This Row],[08_23]] ) * 1)</f>
        <v>33.312580181027542</v>
      </c>
      <c r="AB219" s="221"/>
      <c r="AC219" s="221">
        <f xml:space="preserve"> tabConsumo[[#This Row],[Média.A]] + (_xlfn.STDEV.S( tabConsumo[[#This Row],[QTD.PENDENTE]]:tabConsumo[[#This Row],[08_23]] ) * 3)</f>
        <v>65.826629431971526</v>
      </c>
      <c r="AD219" s="5"/>
      <c r="AE219">
        <v>0</v>
      </c>
      <c r="AF219" s="223">
        <f>SUM( tabConsumo[[#This Row],[QTD.PENDENTE]]:tabConsumo[[#This Row],[08_23]] )</f>
        <v>307</v>
      </c>
      <c r="AG219" s="223">
        <f>LARGE(tabConsumo[[#This Row],[03_22]:[08_23]],1)</f>
        <v>61</v>
      </c>
      <c r="AH219" s="146" t="s">
        <v>2237</v>
      </c>
      <c r="AI219" s="3" t="s">
        <v>2077</v>
      </c>
    </row>
    <row r="220" spans="1:35" x14ac:dyDescent="0.3">
      <c r="A220" s="4" t="s">
        <v>1575</v>
      </c>
      <c r="B220" s="3" t="s">
        <v>612</v>
      </c>
      <c r="C220" s="2">
        <v>100362</v>
      </c>
      <c r="D220" s="2">
        <v>2865</v>
      </c>
      <c r="E220" s="2">
        <v>143</v>
      </c>
      <c r="F220" s="2">
        <v>293</v>
      </c>
      <c r="G220" s="2">
        <v>84</v>
      </c>
      <c r="H220" s="2">
        <v>366</v>
      </c>
      <c r="I220" s="2">
        <v>412</v>
      </c>
      <c r="J220" s="2">
        <v>477</v>
      </c>
      <c r="K220" s="2">
        <v>855</v>
      </c>
      <c r="L220" s="2">
        <v>742</v>
      </c>
      <c r="M220" s="2">
        <v>744</v>
      </c>
      <c r="N220" s="2">
        <v>259</v>
      </c>
      <c r="O220" s="2">
        <v>1091</v>
      </c>
      <c r="P220" s="2">
        <v>337</v>
      </c>
      <c r="Q220" s="2">
        <v>0</v>
      </c>
      <c r="R220" s="2">
        <v>0</v>
      </c>
      <c r="S220" s="2">
        <v>0</v>
      </c>
      <c r="T220" s="2">
        <v>0</v>
      </c>
      <c r="U220" s="2">
        <v>0</v>
      </c>
      <c r="V220" s="2">
        <v>0</v>
      </c>
      <c r="W220" s="2">
        <v>645</v>
      </c>
      <c r="X220" s="299">
        <v>39258</v>
      </c>
      <c r="Y220" s="219">
        <v>18</v>
      </c>
      <c r="Z220" s="220">
        <f>SUM( tabConsumo[[#This Row],[QTD.PENDENTE]]:tabConsumo[[#This Row],[08_23]] ) / tabConsumo[[#This Row],[Div]]</f>
        <v>358.22222222222223</v>
      </c>
      <c r="AA220" s="221">
        <f xml:space="preserve"> tabConsumo[[#This Row],[Média.A]] + (_xlfn.STDEV.S( tabConsumo[[#This Row],[QTD.PENDENTE]]:tabConsumo[[#This Row],[08_23]] ) * 1)</f>
        <v>698.02742957986175</v>
      </c>
      <c r="AB220" s="221"/>
      <c r="AC220" s="221">
        <f xml:space="preserve"> tabConsumo[[#This Row],[Média.A]] + (_xlfn.STDEV.S( tabConsumo[[#This Row],[QTD.PENDENTE]]:tabConsumo[[#This Row],[08_23]] ) * 3)</f>
        <v>1377.6378442951409</v>
      </c>
      <c r="AD220" s="5"/>
      <c r="AE220">
        <v>7.9444444444444446</v>
      </c>
      <c r="AF220" s="223">
        <f>SUM( tabConsumo[[#This Row],[QTD.PENDENTE]]:tabConsumo[[#This Row],[08_23]] )</f>
        <v>6448</v>
      </c>
      <c r="AG220" s="223">
        <f>LARGE(tabConsumo[[#This Row],[03_22]:[08_23]],1)</f>
        <v>1091</v>
      </c>
      <c r="AH220" s="146" t="s">
        <v>2237</v>
      </c>
      <c r="AI220" s="3" t="s">
        <v>2077</v>
      </c>
    </row>
    <row r="221" spans="1:35" x14ac:dyDescent="0.3">
      <c r="A221" s="4" t="s">
        <v>765</v>
      </c>
      <c r="B221" s="3" t="s">
        <v>612</v>
      </c>
      <c r="C221" s="2">
        <v>123146</v>
      </c>
      <c r="D221" s="2">
        <v>0</v>
      </c>
      <c r="F221" s="2">
        <v>3</v>
      </c>
      <c r="G221" s="2">
        <v>0</v>
      </c>
      <c r="H221" s="2">
        <v>0</v>
      </c>
      <c r="I221" s="2">
        <v>0</v>
      </c>
      <c r="J221" s="2">
        <v>0</v>
      </c>
      <c r="K221" s="2">
        <v>0</v>
      </c>
      <c r="L221" s="2">
        <v>0</v>
      </c>
      <c r="M221" s="2">
        <v>0</v>
      </c>
      <c r="N221" s="2">
        <v>0</v>
      </c>
      <c r="O221" s="2">
        <v>0</v>
      </c>
      <c r="P221" s="2">
        <v>0</v>
      </c>
      <c r="Q221" s="2">
        <v>0</v>
      </c>
      <c r="R221" s="2">
        <v>0</v>
      </c>
      <c r="S221" s="2">
        <v>0</v>
      </c>
      <c r="T221" s="2">
        <v>0</v>
      </c>
      <c r="U221" s="2">
        <v>0</v>
      </c>
      <c r="V221" s="2">
        <v>0</v>
      </c>
      <c r="W221" s="2">
        <v>0</v>
      </c>
      <c r="X221" s="299">
        <v>367</v>
      </c>
      <c r="Y221" s="219">
        <f xml:space="preserve"> 18</f>
        <v>18</v>
      </c>
      <c r="Z221" s="220">
        <f>SUM( tabConsumo[[#This Row],[QTD.PENDENTE]]:tabConsumo[[#This Row],[08_23]] ) / tabConsumo[[#This Row],[Div]]</f>
        <v>0.16666666666666666</v>
      </c>
      <c r="AA221" s="221">
        <f xml:space="preserve"> tabConsumo[[#This Row],[Média.A]] + (_xlfn.STDEV.S( tabConsumo[[#This Row],[QTD.PENDENTE]]:tabConsumo[[#This Row],[08_23]] ) * 1)</f>
        <v>0.8737734478532142</v>
      </c>
      <c r="AB221" s="221"/>
      <c r="AC221" s="221">
        <f xml:space="preserve"> tabConsumo[[#This Row],[Média.A]] + (_xlfn.STDEV.S( tabConsumo[[#This Row],[QTD.PENDENTE]]:tabConsumo[[#This Row],[08_23]] ) * 3)</f>
        <v>2.2879870102263093</v>
      </c>
      <c r="AD221" s="5"/>
      <c r="AE221">
        <v>0</v>
      </c>
      <c r="AF221" s="223">
        <f>SUM( tabConsumo[[#This Row],[QTD.PENDENTE]]:tabConsumo[[#This Row],[08_23]] )</f>
        <v>3</v>
      </c>
      <c r="AG221" s="223">
        <f>LARGE(tabConsumo[[#This Row],[03_22]:[08_23]],1)</f>
        <v>3</v>
      </c>
      <c r="AH221" s="146" t="s">
        <v>2253</v>
      </c>
      <c r="AI221" s="3" t="s">
        <v>2077</v>
      </c>
    </row>
    <row r="222" spans="1:35" x14ac:dyDescent="0.3">
      <c r="A222" s="4" t="s">
        <v>1069</v>
      </c>
      <c r="B222" s="3" t="s">
        <v>612</v>
      </c>
      <c r="C222" s="2">
        <v>14662</v>
      </c>
      <c r="D222" s="2">
        <v>372</v>
      </c>
      <c r="E222" s="2">
        <v>150</v>
      </c>
      <c r="F222" s="2">
        <v>319</v>
      </c>
      <c r="G222" s="2">
        <v>256</v>
      </c>
      <c r="H222" s="2">
        <v>378</v>
      </c>
      <c r="I222" s="2">
        <v>396</v>
      </c>
      <c r="J222" s="2">
        <v>605</v>
      </c>
      <c r="K222" s="2">
        <v>419</v>
      </c>
      <c r="L222" s="2">
        <v>296</v>
      </c>
      <c r="M222" s="2">
        <v>471</v>
      </c>
      <c r="N222" s="2">
        <v>485</v>
      </c>
      <c r="O222" s="2">
        <v>379</v>
      </c>
      <c r="P222" s="2">
        <v>374</v>
      </c>
      <c r="Q222" s="2">
        <v>602</v>
      </c>
      <c r="R222" s="2">
        <v>500</v>
      </c>
      <c r="S222" s="2">
        <v>653</v>
      </c>
      <c r="T222" s="2">
        <v>539</v>
      </c>
      <c r="U222" s="2">
        <v>455</v>
      </c>
      <c r="V222" s="2">
        <v>386</v>
      </c>
      <c r="W222" s="2">
        <v>550</v>
      </c>
      <c r="X222" s="299">
        <v>367</v>
      </c>
      <c r="Y222" s="219">
        <f xml:space="preserve"> 18</f>
        <v>18</v>
      </c>
      <c r="Z222" s="220">
        <f>SUM( tabConsumo[[#This Row],[QTD.PENDENTE]]:tabConsumo[[#This Row],[08_23]] ) / tabConsumo[[#This Row],[Div]]</f>
        <v>456.27777777777777</v>
      </c>
      <c r="AA222" s="221">
        <f xml:space="preserve"> tabConsumo[[#This Row],[Média.A]] + (_xlfn.STDEV.S( tabConsumo[[#This Row],[QTD.PENDENTE]]:tabConsumo[[#This Row],[08_23]] ) * 1)</f>
        <v>584.72138499089726</v>
      </c>
      <c r="AB222" s="221"/>
      <c r="AC222" s="221">
        <f xml:space="preserve"> tabConsumo[[#This Row],[Média.A]] + (_xlfn.STDEV.S( tabConsumo[[#This Row],[QTD.PENDENTE]]:tabConsumo[[#This Row],[08_23]] ) * 3)</f>
        <v>841.60859941713625</v>
      </c>
      <c r="AD222" s="5"/>
      <c r="AE222">
        <v>8.3333333333333339</v>
      </c>
      <c r="AF222" s="223">
        <f>SUM( tabConsumo[[#This Row],[QTD.PENDENTE]]:tabConsumo[[#This Row],[08_23]] )</f>
        <v>8213</v>
      </c>
      <c r="AG222" s="223">
        <f>LARGE(tabConsumo[[#This Row],[03_22]:[08_23]],1)</f>
        <v>653</v>
      </c>
      <c r="AH222" s="146" t="s">
        <v>2237</v>
      </c>
      <c r="AI222" s="3" t="s">
        <v>2077</v>
      </c>
    </row>
    <row r="223" spans="1:35" x14ac:dyDescent="0.3">
      <c r="A223" s="4" t="s">
        <v>934</v>
      </c>
      <c r="B223" s="3" t="s">
        <v>270</v>
      </c>
      <c r="C223" s="2">
        <v>11109</v>
      </c>
      <c r="D223" s="2">
        <v>0</v>
      </c>
      <c r="E223" s="2">
        <v>326</v>
      </c>
      <c r="F223" s="2">
        <v>382</v>
      </c>
      <c r="G223" s="2">
        <v>293</v>
      </c>
      <c r="H223" s="2">
        <v>333</v>
      </c>
      <c r="I223" s="2">
        <v>285</v>
      </c>
      <c r="J223" s="2">
        <v>300</v>
      </c>
      <c r="K223" s="2">
        <v>304</v>
      </c>
      <c r="L223" s="2">
        <v>355</v>
      </c>
      <c r="M223" s="2">
        <v>313</v>
      </c>
      <c r="N223" s="2">
        <v>362</v>
      </c>
      <c r="O223" s="2">
        <v>92</v>
      </c>
      <c r="P223" s="2">
        <v>49</v>
      </c>
      <c r="Q223" s="2">
        <v>0</v>
      </c>
      <c r="R223" s="2">
        <v>22</v>
      </c>
      <c r="S223" s="2">
        <v>363</v>
      </c>
      <c r="T223" s="2">
        <v>462</v>
      </c>
      <c r="U223" s="2">
        <v>407</v>
      </c>
      <c r="V223" s="2">
        <v>357</v>
      </c>
      <c r="W223" s="2">
        <v>372</v>
      </c>
      <c r="X223" s="299">
        <v>367</v>
      </c>
      <c r="Y223" s="219">
        <f xml:space="preserve"> 18</f>
        <v>18</v>
      </c>
      <c r="Z223" s="220">
        <f>SUM( tabConsumo[[#This Row],[QTD.PENDENTE]]:tabConsumo[[#This Row],[08_23]] ) / tabConsumo[[#This Row],[Div]]</f>
        <v>298.72222222222223</v>
      </c>
      <c r="AA223" s="221">
        <f xml:space="preserve"> tabConsumo[[#This Row],[Média.A]] + (_xlfn.STDEV.S( tabConsumo[[#This Row],[QTD.PENDENTE]]:tabConsumo[[#This Row],[08_23]] ) * 1)</f>
        <v>434.93488275305867</v>
      </c>
      <c r="AB223" s="221"/>
      <c r="AC223" s="221">
        <f xml:space="preserve"> tabConsumo[[#This Row],[Média.A]] + (_xlfn.STDEV.S( tabConsumo[[#This Row],[QTD.PENDENTE]]:tabConsumo[[#This Row],[08_23]] ) * 3)</f>
        <v>707.36020381473156</v>
      </c>
      <c r="AD223" s="5"/>
      <c r="AE223">
        <v>18.111111111111111</v>
      </c>
      <c r="AF223" s="223">
        <f>SUM( tabConsumo[[#This Row],[QTD.PENDENTE]]:tabConsumo[[#This Row],[08_23]] )</f>
        <v>5377</v>
      </c>
      <c r="AG223" s="223">
        <f>LARGE(tabConsumo[[#This Row],[03_22]:[08_23]],1)</f>
        <v>462</v>
      </c>
      <c r="AH223" s="146" t="s">
        <v>2237</v>
      </c>
      <c r="AI223" s="3" t="s">
        <v>2077</v>
      </c>
    </row>
    <row r="224" spans="1:35" x14ac:dyDescent="0.3">
      <c r="A224" s="4" t="s">
        <v>1804</v>
      </c>
      <c r="B224" s="3" t="s">
        <v>270</v>
      </c>
      <c r="C224" s="2">
        <v>130024</v>
      </c>
      <c r="D224" s="2">
        <v>814</v>
      </c>
      <c r="E224" s="2">
        <v>15</v>
      </c>
      <c r="F224" s="2">
        <v>363</v>
      </c>
      <c r="G224" s="2">
        <v>281</v>
      </c>
      <c r="H224" s="2">
        <v>255</v>
      </c>
      <c r="I224" s="2">
        <v>269</v>
      </c>
      <c r="J224" s="2">
        <v>227</v>
      </c>
      <c r="K224" s="2">
        <v>242</v>
      </c>
      <c r="L224" s="2">
        <v>260</v>
      </c>
      <c r="M224" s="2">
        <v>336</v>
      </c>
      <c r="N224" s="2">
        <v>343</v>
      </c>
      <c r="O224" s="2">
        <v>214</v>
      </c>
      <c r="P224" s="2">
        <v>105</v>
      </c>
      <c r="Q224" s="2">
        <v>388</v>
      </c>
      <c r="R224" s="2">
        <v>469</v>
      </c>
      <c r="S224" s="2">
        <v>336</v>
      </c>
      <c r="T224" s="2">
        <v>379</v>
      </c>
      <c r="U224" s="2">
        <v>356</v>
      </c>
      <c r="V224" s="2">
        <v>346</v>
      </c>
      <c r="W224" s="2">
        <v>391</v>
      </c>
      <c r="X224" s="299">
        <v>42065</v>
      </c>
      <c r="Y224" s="219">
        <v>18</v>
      </c>
      <c r="Z224" s="220">
        <f>SUM( tabConsumo[[#This Row],[QTD.PENDENTE]]:tabConsumo[[#This Row],[08_23]] ) / tabConsumo[[#This Row],[Div]]</f>
        <v>309.72222222222223</v>
      </c>
      <c r="AA224" s="221">
        <f xml:space="preserve"> tabConsumo[[#This Row],[Média.A]] + (_xlfn.STDEV.S( tabConsumo[[#This Row],[QTD.PENDENTE]]:tabConsumo[[#This Row],[08_23]] ) * 1)</f>
        <v>416.16799129918445</v>
      </c>
      <c r="AB224" s="221"/>
      <c r="AC224" s="221">
        <f xml:space="preserve"> tabConsumo[[#This Row],[Média.A]] + (_xlfn.STDEV.S( tabConsumo[[#This Row],[QTD.PENDENTE]]:tabConsumo[[#This Row],[08_23]] ) * 3)</f>
        <v>629.05952945310889</v>
      </c>
      <c r="AD224" s="5"/>
      <c r="AE224">
        <v>0.83333333333333337</v>
      </c>
      <c r="AF224" s="223">
        <f>SUM( tabConsumo[[#This Row],[QTD.PENDENTE]]:tabConsumo[[#This Row],[08_23]] )</f>
        <v>5575</v>
      </c>
      <c r="AG224" s="223">
        <f>LARGE(tabConsumo[[#This Row],[03_22]:[08_23]],1)</f>
        <v>469</v>
      </c>
      <c r="AH224" s="146" t="s">
        <v>2237</v>
      </c>
      <c r="AI224" s="3" t="s">
        <v>2077</v>
      </c>
    </row>
    <row r="225" spans="1:35" x14ac:dyDescent="0.3">
      <c r="A225" s="4" t="s">
        <v>1845</v>
      </c>
      <c r="B225" s="3" t="s">
        <v>31</v>
      </c>
      <c r="C225" s="2">
        <v>132650</v>
      </c>
      <c r="D225" s="2">
        <v>0</v>
      </c>
      <c r="E225" s="2">
        <v>346</v>
      </c>
      <c r="F225" s="2">
        <v>218</v>
      </c>
      <c r="G225" s="2">
        <v>94</v>
      </c>
      <c r="H225" s="2">
        <v>132</v>
      </c>
      <c r="I225" s="2">
        <v>107</v>
      </c>
      <c r="J225" s="2">
        <v>173</v>
      </c>
      <c r="K225" s="2">
        <v>78</v>
      </c>
      <c r="L225" s="2">
        <v>92</v>
      </c>
      <c r="M225" s="2">
        <v>124</v>
      </c>
      <c r="N225" s="2">
        <v>133</v>
      </c>
      <c r="O225" s="2">
        <v>87</v>
      </c>
      <c r="P225" s="2">
        <v>186</v>
      </c>
      <c r="Q225" s="2">
        <v>150</v>
      </c>
      <c r="R225" s="2">
        <v>543</v>
      </c>
      <c r="S225" s="2">
        <v>45</v>
      </c>
      <c r="T225" s="2">
        <v>0</v>
      </c>
      <c r="U225" s="2">
        <v>73</v>
      </c>
      <c r="V225" s="2">
        <v>0</v>
      </c>
      <c r="W225" s="2">
        <v>0</v>
      </c>
      <c r="X225" s="299">
        <v>42860</v>
      </c>
      <c r="Y225" s="219">
        <v>18</v>
      </c>
      <c r="Z225" s="220">
        <f>SUM( tabConsumo[[#This Row],[QTD.PENDENTE]]:tabConsumo[[#This Row],[08_23]] ) / tabConsumo[[#This Row],[Div]]</f>
        <v>143.38888888888889</v>
      </c>
      <c r="AA225" s="221">
        <f xml:space="preserve"> tabConsumo[[#This Row],[Média.A]] + (_xlfn.STDEV.S( tabConsumo[[#This Row],[QTD.PENDENTE]]:tabConsumo[[#This Row],[08_23]] ) * 1)</f>
        <v>272.2192093184691</v>
      </c>
      <c r="AB225" s="221"/>
      <c r="AC225" s="221">
        <f xml:space="preserve"> tabConsumo[[#This Row],[Média.A]] + (_xlfn.STDEV.S( tabConsumo[[#This Row],[QTD.PENDENTE]]:tabConsumo[[#This Row],[08_23]] ) * 3)</f>
        <v>529.87985017762946</v>
      </c>
      <c r="AD225" s="5"/>
      <c r="AE225">
        <v>19.222222222222221</v>
      </c>
      <c r="AF225" s="223">
        <f>SUM( tabConsumo[[#This Row],[QTD.PENDENTE]]:tabConsumo[[#This Row],[08_23]] )</f>
        <v>2581</v>
      </c>
      <c r="AG225" s="223">
        <f>LARGE(tabConsumo[[#This Row],[03_22]:[08_23]],1)</f>
        <v>543</v>
      </c>
      <c r="AH225" s="146" t="s">
        <v>2244</v>
      </c>
      <c r="AI225" s="3" t="s">
        <v>2077</v>
      </c>
    </row>
    <row r="226" spans="1:35" x14ac:dyDescent="0.3">
      <c r="A226" s="4" t="s">
        <v>1921</v>
      </c>
      <c r="B226" s="3" t="s">
        <v>31</v>
      </c>
      <c r="C226" s="2">
        <v>136408</v>
      </c>
      <c r="D226" s="2">
        <v>0</v>
      </c>
      <c r="E226" s="2">
        <v>1030</v>
      </c>
      <c r="F226" s="2">
        <v>1061</v>
      </c>
      <c r="G226" s="2">
        <v>520</v>
      </c>
      <c r="H226" s="2">
        <v>596</v>
      </c>
      <c r="I226" s="2">
        <v>798</v>
      </c>
      <c r="J226" s="2">
        <v>680</v>
      </c>
      <c r="K226" s="2">
        <v>1144</v>
      </c>
      <c r="L226" s="2">
        <v>997</v>
      </c>
      <c r="M226" s="2">
        <v>1066</v>
      </c>
      <c r="N226" s="2">
        <v>1217</v>
      </c>
      <c r="O226" s="2">
        <v>753</v>
      </c>
      <c r="P226" s="2">
        <v>438</v>
      </c>
      <c r="Q226" s="2">
        <v>636</v>
      </c>
      <c r="R226" s="2">
        <v>20690</v>
      </c>
      <c r="S226" s="2">
        <v>253</v>
      </c>
      <c r="T226" s="2">
        <v>0</v>
      </c>
      <c r="U226" s="2">
        <v>0</v>
      </c>
      <c r="V226" s="2">
        <v>504</v>
      </c>
      <c r="W226" s="2">
        <v>0</v>
      </c>
      <c r="X226" s="299">
        <v>43500</v>
      </c>
      <c r="Y226" s="219">
        <v>18</v>
      </c>
      <c r="Z226" s="220">
        <f>SUM( tabConsumo[[#This Row],[QTD.PENDENTE]]:tabConsumo[[#This Row],[08_23]] ) / tabConsumo[[#This Row],[Div]]</f>
        <v>1799.0555555555557</v>
      </c>
      <c r="AA226" s="221">
        <f xml:space="preserve"> tabConsumo[[#This Row],[Média.A]] + (_xlfn.STDEV.S( tabConsumo[[#This Row],[QTD.PENDENTE]]:tabConsumo[[#This Row],[08_23]] ) * 1)</f>
        <v>6413.0231325081277</v>
      </c>
      <c r="AB226" s="221"/>
      <c r="AC226" s="221">
        <f xml:space="preserve"> tabConsumo[[#This Row],[Média.A]] + (_xlfn.STDEV.S( tabConsumo[[#This Row],[QTD.PENDENTE]]:tabConsumo[[#This Row],[08_23]] ) * 3)</f>
        <v>15640.958286413272</v>
      </c>
      <c r="AD226" s="5"/>
      <c r="AE226">
        <v>57.222222222222221</v>
      </c>
      <c r="AF226" s="223">
        <f>SUM( tabConsumo[[#This Row],[QTD.PENDENTE]]:tabConsumo[[#This Row],[08_23]] )</f>
        <v>32383</v>
      </c>
      <c r="AG226" s="223">
        <f>LARGE(tabConsumo[[#This Row],[03_22]:[08_23]],1)</f>
        <v>20690</v>
      </c>
      <c r="AH226" s="146" t="s">
        <v>2238</v>
      </c>
      <c r="AI226" s="3" t="s">
        <v>2077</v>
      </c>
    </row>
    <row r="227" spans="1:35" x14ac:dyDescent="0.3">
      <c r="A227" s="4" t="s">
        <v>1371</v>
      </c>
      <c r="B227" s="3" t="s">
        <v>302</v>
      </c>
      <c r="C227" s="2">
        <v>63839</v>
      </c>
      <c r="D227" s="2">
        <v>0</v>
      </c>
      <c r="F227" s="2">
        <v>14</v>
      </c>
      <c r="G227" s="2">
        <v>3</v>
      </c>
      <c r="H227" s="2">
        <v>12</v>
      </c>
      <c r="I227" s="2">
        <v>4</v>
      </c>
      <c r="J227" s="2">
        <v>0</v>
      </c>
      <c r="K227" s="2">
        <v>30</v>
      </c>
      <c r="L227" s="2">
        <v>12</v>
      </c>
      <c r="M227" s="2">
        <v>27</v>
      </c>
      <c r="N227" s="2">
        <v>12</v>
      </c>
      <c r="O227" s="2">
        <v>16</v>
      </c>
      <c r="P227" s="2">
        <v>84</v>
      </c>
      <c r="Q227" s="2">
        <v>2</v>
      </c>
      <c r="R227" s="2">
        <v>2</v>
      </c>
      <c r="S227" s="2">
        <v>21</v>
      </c>
      <c r="T227" s="2">
        <v>65</v>
      </c>
      <c r="U227" s="2">
        <v>0</v>
      </c>
      <c r="V227" s="2">
        <v>0</v>
      </c>
      <c r="W227" s="2">
        <v>0</v>
      </c>
      <c r="X227" s="299">
        <v>367</v>
      </c>
      <c r="Y227" s="219">
        <f xml:space="preserve"> 18</f>
        <v>18</v>
      </c>
      <c r="Z227" s="220">
        <f>SUM( tabConsumo[[#This Row],[QTD.PENDENTE]]:tabConsumo[[#This Row],[08_23]] ) / tabConsumo[[#This Row],[Div]]</f>
        <v>16.888888888888889</v>
      </c>
      <c r="AA227" s="221">
        <f xml:space="preserve"> tabConsumo[[#This Row],[Média.A]] + (_xlfn.STDEV.S( tabConsumo[[#This Row],[QTD.PENDENTE]]:tabConsumo[[#This Row],[08_23]] ) * 1)</f>
        <v>40.068212557875313</v>
      </c>
      <c r="AB227" s="221"/>
      <c r="AC227" s="221">
        <f xml:space="preserve"> tabConsumo[[#This Row],[Média.A]] + (_xlfn.STDEV.S( tabConsumo[[#This Row],[QTD.PENDENTE]]:tabConsumo[[#This Row],[08_23]] ) * 3)</f>
        <v>86.426859895848139</v>
      </c>
      <c r="AD227" s="5"/>
      <c r="AE227">
        <v>0</v>
      </c>
      <c r="AF227" s="223">
        <f>SUM( tabConsumo[[#This Row],[QTD.PENDENTE]]:tabConsumo[[#This Row],[08_23]] )</f>
        <v>304</v>
      </c>
      <c r="AG227" s="223">
        <f>LARGE(tabConsumo[[#This Row],[03_22]:[08_23]],1)</f>
        <v>84</v>
      </c>
      <c r="AH227" s="146" t="s">
        <v>2240</v>
      </c>
      <c r="AI227" s="3" t="s">
        <v>2077</v>
      </c>
    </row>
    <row r="228" spans="1:35" x14ac:dyDescent="0.3">
      <c r="A228" s="4" t="s">
        <v>611</v>
      </c>
      <c r="B228" s="3" t="s">
        <v>612</v>
      </c>
      <c r="C228" s="2">
        <v>97965</v>
      </c>
      <c r="D228" s="2">
        <v>0</v>
      </c>
      <c r="F228" s="2">
        <v>0</v>
      </c>
      <c r="G228" s="2">
        <v>0</v>
      </c>
      <c r="H228" s="2">
        <v>0</v>
      </c>
      <c r="I228" s="2">
        <v>0</v>
      </c>
      <c r="J228" s="2">
        <v>0</v>
      </c>
      <c r="K228" s="2">
        <v>0</v>
      </c>
      <c r="L228" s="2">
        <v>18</v>
      </c>
      <c r="M228" s="2">
        <v>0</v>
      </c>
      <c r="N228" s="2">
        <v>0</v>
      </c>
      <c r="O228" s="2">
        <v>0</v>
      </c>
      <c r="P228" s="2">
        <v>0</v>
      </c>
      <c r="Q228" s="2">
        <v>0</v>
      </c>
      <c r="R228" s="2">
        <v>0</v>
      </c>
      <c r="S228" s="2">
        <v>0</v>
      </c>
      <c r="T228" s="2">
        <v>0</v>
      </c>
      <c r="U228" s="2">
        <v>0</v>
      </c>
      <c r="V228" s="2">
        <v>0</v>
      </c>
      <c r="W228" s="2">
        <v>0</v>
      </c>
      <c r="X228" s="299">
        <v>367</v>
      </c>
      <c r="Y228" s="219">
        <f xml:space="preserve"> 18</f>
        <v>18</v>
      </c>
      <c r="Z228" s="220">
        <f>SUM( tabConsumo[[#This Row],[QTD.PENDENTE]]:tabConsumo[[#This Row],[08_23]] ) / tabConsumo[[#This Row],[Div]]</f>
        <v>1</v>
      </c>
      <c r="AA228" s="221">
        <f xml:space="preserve"> tabConsumo[[#This Row],[Média.A]] + (_xlfn.STDEV.S( tabConsumo[[#This Row],[QTD.PENDENTE]]:tabConsumo[[#This Row],[08_23]] ) * 1)</f>
        <v>5.2426406871192848</v>
      </c>
      <c r="AB228" s="221"/>
      <c r="AC228" s="221">
        <f xml:space="preserve"> tabConsumo[[#This Row],[Média.A]] + (_xlfn.STDEV.S( tabConsumo[[#This Row],[QTD.PENDENTE]]:tabConsumo[[#This Row],[08_23]] ) * 3)</f>
        <v>13.727922061357855</v>
      </c>
      <c r="AD228" s="5"/>
      <c r="AE228">
        <v>0</v>
      </c>
      <c r="AF228" s="223">
        <f>SUM( tabConsumo[[#This Row],[QTD.PENDENTE]]:tabConsumo[[#This Row],[08_23]] )</f>
        <v>18</v>
      </c>
      <c r="AG228" s="223">
        <f>LARGE(tabConsumo[[#This Row],[03_22]:[08_23]],1)</f>
        <v>18</v>
      </c>
      <c r="AH228" s="146" t="s">
        <v>2247</v>
      </c>
      <c r="AI228" s="3" t="s">
        <v>2077</v>
      </c>
    </row>
    <row r="229" spans="1:35" x14ac:dyDescent="0.3">
      <c r="A229" s="4" t="s">
        <v>1029</v>
      </c>
      <c r="B229" s="3" t="s">
        <v>336</v>
      </c>
      <c r="C229" s="2">
        <v>13186</v>
      </c>
      <c r="D229" s="2">
        <v>0</v>
      </c>
      <c r="E229" s="2">
        <v>21</v>
      </c>
      <c r="F229" s="2">
        <v>1</v>
      </c>
      <c r="G229" s="2">
        <v>0</v>
      </c>
      <c r="H229" s="2">
        <v>16</v>
      </c>
      <c r="I229" s="2">
        <v>0</v>
      </c>
      <c r="J229" s="2">
        <v>0</v>
      </c>
      <c r="K229" s="2">
        <v>1</v>
      </c>
      <c r="L229" s="2">
        <v>5</v>
      </c>
      <c r="M229" s="2">
        <v>0</v>
      </c>
      <c r="N229" s="2">
        <v>10</v>
      </c>
      <c r="O229" s="2">
        <v>22</v>
      </c>
      <c r="P229" s="2">
        <v>10</v>
      </c>
      <c r="Q229" s="2">
        <v>0</v>
      </c>
      <c r="R229" s="2">
        <v>0</v>
      </c>
      <c r="S229" s="2">
        <v>0</v>
      </c>
      <c r="T229" s="2">
        <v>0</v>
      </c>
      <c r="U229" s="2">
        <v>0</v>
      </c>
      <c r="V229" s="2">
        <v>0</v>
      </c>
      <c r="W229" s="2">
        <v>0</v>
      </c>
      <c r="X229" s="299">
        <v>367</v>
      </c>
      <c r="Y229" s="219">
        <f xml:space="preserve"> 18</f>
        <v>18</v>
      </c>
      <c r="Z229" s="220">
        <f>SUM( tabConsumo[[#This Row],[QTD.PENDENTE]]:tabConsumo[[#This Row],[08_23]] ) / tabConsumo[[#This Row],[Div]]</f>
        <v>4.7777777777777777</v>
      </c>
      <c r="AA229" s="221">
        <f xml:space="preserve"> tabConsumo[[#This Row],[Média.A]] + (_xlfn.STDEV.S( tabConsumo[[#This Row],[QTD.PENDENTE]]:tabConsumo[[#This Row],[08_23]] ) * 1)</f>
        <v>12.300841729923217</v>
      </c>
      <c r="AB229" s="221"/>
      <c r="AC229" s="221">
        <f xml:space="preserve"> tabConsumo[[#This Row],[Média.A]] + (_xlfn.STDEV.S( tabConsumo[[#This Row],[QTD.PENDENTE]]:tabConsumo[[#This Row],[08_23]] ) * 3)</f>
        <v>27.346969634214098</v>
      </c>
      <c r="AD229" s="5"/>
      <c r="AE229">
        <v>1.1666666666666667</v>
      </c>
      <c r="AF229" s="223">
        <f>SUM( tabConsumo[[#This Row],[QTD.PENDENTE]]:tabConsumo[[#This Row],[08_23]] )</f>
        <v>86</v>
      </c>
      <c r="AG229" s="223">
        <f>LARGE(tabConsumo[[#This Row],[03_22]:[08_23]],1)</f>
        <v>22</v>
      </c>
      <c r="AH229" s="146" t="s">
        <v>2248</v>
      </c>
      <c r="AI229" s="3" t="s">
        <v>2077</v>
      </c>
    </row>
    <row r="230" spans="1:35" x14ac:dyDescent="0.3">
      <c r="A230" s="4" t="s">
        <v>998</v>
      </c>
      <c r="B230" s="3" t="s">
        <v>291</v>
      </c>
      <c r="C230" s="2">
        <v>13063</v>
      </c>
      <c r="D230" s="2">
        <v>673</v>
      </c>
      <c r="F230" s="2">
        <v>81</v>
      </c>
      <c r="G230" s="2">
        <v>69</v>
      </c>
      <c r="H230" s="2">
        <v>96</v>
      </c>
      <c r="I230" s="2">
        <v>99</v>
      </c>
      <c r="J230" s="2">
        <v>109</v>
      </c>
      <c r="K230" s="2">
        <v>142</v>
      </c>
      <c r="L230" s="2">
        <v>79</v>
      </c>
      <c r="M230" s="2">
        <v>42</v>
      </c>
      <c r="N230" s="2">
        <v>72</v>
      </c>
      <c r="O230" s="2">
        <v>80</v>
      </c>
      <c r="P230" s="2">
        <v>51</v>
      </c>
      <c r="Q230" s="2">
        <v>27</v>
      </c>
      <c r="R230" s="2">
        <v>79</v>
      </c>
      <c r="S230" s="2">
        <v>53</v>
      </c>
      <c r="T230" s="2">
        <v>80</v>
      </c>
      <c r="U230" s="2">
        <v>0</v>
      </c>
      <c r="V230" s="2">
        <v>33</v>
      </c>
      <c r="W230" s="2">
        <v>80</v>
      </c>
      <c r="X230" s="299">
        <v>367</v>
      </c>
      <c r="Y230" s="219">
        <f xml:space="preserve"> 18</f>
        <v>18</v>
      </c>
      <c r="Z230" s="220">
        <f>SUM( tabConsumo[[#This Row],[QTD.PENDENTE]]:tabConsumo[[#This Row],[08_23]] ) / tabConsumo[[#This Row],[Div]]</f>
        <v>70.666666666666671</v>
      </c>
      <c r="AA230" s="221">
        <f xml:space="preserve"> tabConsumo[[#This Row],[Média.A]] + (_xlfn.STDEV.S( tabConsumo[[#This Row],[QTD.PENDENTE]]:tabConsumo[[#This Row],[08_23]] ) * 1)</f>
        <v>103.52464984919827</v>
      </c>
      <c r="AB230" s="221"/>
      <c r="AC230" s="221">
        <f xml:space="preserve"> tabConsumo[[#This Row],[Média.A]] + (_xlfn.STDEV.S( tabConsumo[[#This Row],[QTD.PENDENTE]]:tabConsumo[[#This Row],[08_23]] ) * 3)</f>
        <v>169.24061621426148</v>
      </c>
      <c r="AD230" s="5"/>
      <c r="AE230">
        <v>0</v>
      </c>
      <c r="AF230" s="223">
        <f>SUM( tabConsumo[[#This Row],[QTD.PENDENTE]]:tabConsumo[[#This Row],[08_23]] )</f>
        <v>1272</v>
      </c>
      <c r="AG230" s="223">
        <f>LARGE(tabConsumo[[#This Row],[03_22]:[08_23]],1)</f>
        <v>142</v>
      </c>
      <c r="AH230" s="146" t="s">
        <v>2237</v>
      </c>
      <c r="AI230" s="3" t="s">
        <v>2077</v>
      </c>
    </row>
    <row r="231" spans="1:35" x14ac:dyDescent="0.3">
      <c r="A231" s="4" t="s">
        <v>269</v>
      </c>
      <c r="B231" s="3" t="s">
        <v>270</v>
      </c>
      <c r="C231" s="2">
        <v>11287</v>
      </c>
      <c r="D231" s="2">
        <v>0</v>
      </c>
      <c r="E231" s="2">
        <v>1</v>
      </c>
      <c r="F231" s="2">
        <v>0</v>
      </c>
      <c r="G231" s="2">
        <v>0</v>
      </c>
      <c r="H231" s="2">
        <v>0</v>
      </c>
      <c r="I231" s="2">
        <v>0</v>
      </c>
      <c r="J231" s="2">
        <v>0</v>
      </c>
      <c r="K231" s="2">
        <v>0</v>
      </c>
      <c r="L231" s="2">
        <v>0</v>
      </c>
      <c r="M231" s="2">
        <v>0</v>
      </c>
      <c r="N231" s="2">
        <v>0</v>
      </c>
      <c r="O231" s="2">
        <v>0</v>
      </c>
      <c r="P231" s="2">
        <v>0</v>
      </c>
      <c r="Q231" s="2">
        <v>0</v>
      </c>
      <c r="R231" s="2">
        <v>0</v>
      </c>
      <c r="S231" s="2">
        <v>0</v>
      </c>
      <c r="T231" s="2">
        <v>0</v>
      </c>
      <c r="U231" s="2">
        <v>0</v>
      </c>
      <c r="V231" s="2">
        <v>0</v>
      </c>
      <c r="W231" s="2">
        <v>0</v>
      </c>
      <c r="X231" s="299">
        <v>367</v>
      </c>
      <c r="Y231" s="219">
        <f xml:space="preserve"> 18</f>
        <v>18</v>
      </c>
      <c r="Z231" s="220">
        <f>SUM( tabConsumo[[#This Row],[QTD.PENDENTE]]:tabConsumo[[#This Row],[08_23]] ) / tabConsumo[[#This Row],[Div]]</f>
        <v>5.5555555555555552E-2</v>
      </c>
      <c r="AA231" s="221">
        <f xml:space="preserve"> tabConsumo[[#This Row],[Média.A]] + (_xlfn.STDEV.S( tabConsumo[[#This Row],[QTD.PENDENTE]]:tabConsumo[[#This Row],[08_23]] ) * 1)</f>
        <v>0.28497128942611732</v>
      </c>
      <c r="AB231" s="221"/>
      <c r="AC231" s="221">
        <f xml:space="preserve"> tabConsumo[[#This Row],[Média.A]] + (_xlfn.STDEV.S( tabConsumo[[#This Row],[QTD.PENDENTE]]:tabConsumo[[#This Row],[08_23]] ) * 3)</f>
        <v>0.74380275716724087</v>
      </c>
      <c r="AD231" s="5"/>
      <c r="AE231">
        <v>5.5555555555555552E-2</v>
      </c>
      <c r="AF231" s="223">
        <f>SUM( tabConsumo[[#This Row],[QTD.PENDENTE]]:tabConsumo[[#This Row],[08_23]] )</f>
        <v>1</v>
      </c>
      <c r="AG231" s="223">
        <f>LARGE(tabConsumo[[#This Row],[03_22]:[08_23]],1)</f>
        <v>0</v>
      </c>
      <c r="AH231" s="146" t="s">
        <v>2237</v>
      </c>
      <c r="AI231" s="3" t="s">
        <v>2077</v>
      </c>
    </row>
    <row r="232" spans="1:35" x14ac:dyDescent="0.3">
      <c r="A232" s="4" t="s">
        <v>1639</v>
      </c>
      <c r="B232" s="3" t="s">
        <v>264</v>
      </c>
      <c r="C232" s="2">
        <v>106414</v>
      </c>
      <c r="D232" s="2">
        <v>2312</v>
      </c>
      <c r="F232" s="2">
        <v>110</v>
      </c>
      <c r="G232" s="2">
        <v>75</v>
      </c>
      <c r="H232" s="2">
        <v>90</v>
      </c>
      <c r="I232" s="2">
        <v>100</v>
      </c>
      <c r="J232" s="2">
        <v>263</v>
      </c>
      <c r="K232" s="2">
        <v>470</v>
      </c>
      <c r="L232" s="2">
        <v>200</v>
      </c>
      <c r="M232" s="2">
        <v>356</v>
      </c>
      <c r="N232" s="2">
        <v>220</v>
      </c>
      <c r="O232" s="2">
        <v>550</v>
      </c>
      <c r="P232" s="2">
        <v>618</v>
      </c>
      <c r="Q232" s="2">
        <v>280</v>
      </c>
      <c r="R232" s="2">
        <v>393</v>
      </c>
      <c r="S232" s="2">
        <v>280</v>
      </c>
      <c r="T232" s="2">
        <v>190</v>
      </c>
      <c r="U232" s="2">
        <v>520</v>
      </c>
      <c r="V232" s="2">
        <v>220</v>
      </c>
      <c r="W232" s="2">
        <v>500</v>
      </c>
      <c r="X232" s="299">
        <v>39581</v>
      </c>
      <c r="Y232" s="219">
        <v>18</v>
      </c>
      <c r="Z232" s="220">
        <f>SUM( tabConsumo[[#This Row],[QTD.PENDENTE]]:tabConsumo[[#This Row],[08_23]] ) / tabConsumo[[#This Row],[Div]]</f>
        <v>301.94444444444446</v>
      </c>
      <c r="AA232" s="221">
        <f xml:space="preserve"> tabConsumo[[#This Row],[Média.A]] + (_xlfn.STDEV.S( tabConsumo[[#This Row],[QTD.PENDENTE]]:tabConsumo[[#This Row],[08_23]] ) * 1)</f>
        <v>473.53474727692912</v>
      </c>
      <c r="AB232" s="221"/>
      <c r="AC232" s="221">
        <f xml:space="preserve"> tabConsumo[[#This Row],[Média.A]] + (_xlfn.STDEV.S( tabConsumo[[#This Row],[QTD.PENDENTE]]:tabConsumo[[#This Row],[08_23]] ) * 3)</f>
        <v>816.71535294189846</v>
      </c>
      <c r="AD232" s="5"/>
      <c r="AE232">
        <v>0</v>
      </c>
      <c r="AF232" s="223">
        <f>SUM( tabConsumo[[#This Row],[QTD.PENDENTE]]:tabConsumo[[#This Row],[08_23]] )</f>
        <v>5435</v>
      </c>
      <c r="AG232" s="223">
        <f>LARGE(tabConsumo[[#This Row],[03_22]:[08_23]],1)</f>
        <v>618</v>
      </c>
      <c r="AH232" s="146" t="s">
        <v>2237</v>
      </c>
      <c r="AI232" s="3" t="s">
        <v>2077</v>
      </c>
    </row>
    <row r="233" spans="1:35" x14ac:dyDescent="0.3">
      <c r="A233" s="4" t="s">
        <v>1638</v>
      </c>
      <c r="B233" s="3" t="s">
        <v>264</v>
      </c>
      <c r="C233" s="2">
        <v>106408</v>
      </c>
      <c r="D233" s="2">
        <v>54</v>
      </c>
      <c r="F233" s="2">
        <v>6</v>
      </c>
      <c r="G233" s="2">
        <v>6</v>
      </c>
      <c r="H233" s="2">
        <v>2</v>
      </c>
      <c r="I233" s="2">
        <v>13</v>
      </c>
      <c r="J233" s="2">
        <v>0</v>
      </c>
      <c r="K233" s="2">
        <v>4</v>
      </c>
      <c r="L233" s="2">
        <v>16</v>
      </c>
      <c r="M233" s="2">
        <v>0</v>
      </c>
      <c r="N233" s="2">
        <v>6</v>
      </c>
      <c r="O233" s="2">
        <v>10</v>
      </c>
      <c r="P233" s="2">
        <v>59</v>
      </c>
      <c r="Q233" s="2">
        <v>26</v>
      </c>
      <c r="R233" s="2">
        <v>0</v>
      </c>
      <c r="S233" s="2">
        <v>0</v>
      </c>
      <c r="T233" s="2">
        <v>0</v>
      </c>
      <c r="U233" s="2">
        <v>6</v>
      </c>
      <c r="V233" s="2">
        <v>4</v>
      </c>
      <c r="W233" s="2">
        <v>0</v>
      </c>
      <c r="X233" s="299">
        <v>39581</v>
      </c>
      <c r="Y233" s="219">
        <v>18</v>
      </c>
      <c r="Z233" s="220">
        <f>SUM( tabConsumo[[#This Row],[QTD.PENDENTE]]:tabConsumo[[#This Row],[08_23]] ) / tabConsumo[[#This Row],[Div]]</f>
        <v>8.7777777777777786</v>
      </c>
      <c r="AA233" s="221">
        <f xml:space="preserve"> tabConsumo[[#This Row],[Média.A]] + (_xlfn.STDEV.S( tabConsumo[[#This Row],[QTD.PENDENTE]]:tabConsumo[[#This Row],[08_23]] ) * 1)</f>
        <v>23.07527058783349</v>
      </c>
      <c r="AB233" s="221"/>
      <c r="AC233" s="221">
        <f xml:space="preserve"> tabConsumo[[#This Row],[Média.A]] + (_xlfn.STDEV.S( tabConsumo[[#This Row],[QTD.PENDENTE]]:tabConsumo[[#This Row],[08_23]] ) * 3)</f>
        <v>51.670256207944909</v>
      </c>
      <c r="AD233" s="5"/>
      <c r="AE233">
        <v>0</v>
      </c>
      <c r="AF233" s="223">
        <f>SUM( tabConsumo[[#This Row],[QTD.PENDENTE]]:tabConsumo[[#This Row],[08_23]] )</f>
        <v>158</v>
      </c>
      <c r="AG233" s="223">
        <f>LARGE(tabConsumo[[#This Row],[03_22]:[08_23]],1)</f>
        <v>59</v>
      </c>
      <c r="AH233" s="146" t="s">
        <v>2238</v>
      </c>
      <c r="AI233" s="3" t="s">
        <v>2077</v>
      </c>
    </row>
    <row r="234" spans="1:35" x14ac:dyDescent="0.3">
      <c r="A234" s="4" t="s">
        <v>1798</v>
      </c>
      <c r="B234" s="3" t="s">
        <v>31</v>
      </c>
      <c r="C234" s="2">
        <v>128819</v>
      </c>
      <c r="D234" s="2">
        <v>251</v>
      </c>
      <c r="F234" s="2">
        <v>10</v>
      </c>
      <c r="G234" s="2">
        <v>12</v>
      </c>
      <c r="H234" s="2">
        <v>4</v>
      </c>
      <c r="I234" s="2">
        <v>26</v>
      </c>
      <c r="J234" s="2">
        <v>0</v>
      </c>
      <c r="K234" s="2">
        <v>8</v>
      </c>
      <c r="L234" s="2">
        <v>30</v>
      </c>
      <c r="M234" s="2">
        <v>0</v>
      </c>
      <c r="N234" s="2">
        <v>6</v>
      </c>
      <c r="O234" s="2">
        <v>20</v>
      </c>
      <c r="P234" s="2">
        <v>110</v>
      </c>
      <c r="Q234" s="2">
        <v>36</v>
      </c>
      <c r="R234" s="2">
        <v>0</v>
      </c>
      <c r="S234" s="2">
        <v>0</v>
      </c>
      <c r="T234" s="2">
        <v>0</v>
      </c>
      <c r="U234" s="2">
        <v>10</v>
      </c>
      <c r="V234" s="2">
        <v>10</v>
      </c>
      <c r="W234" s="2">
        <v>0</v>
      </c>
      <c r="X234" s="299">
        <v>41926</v>
      </c>
      <c r="Y234" s="219">
        <v>18</v>
      </c>
      <c r="Z234" s="220">
        <f>SUM( tabConsumo[[#This Row],[QTD.PENDENTE]]:tabConsumo[[#This Row],[08_23]] ) / tabConsumo[[#This Row],[Div]]</f>
        <v>15.666666666666666</v>
      </c>
      <c r="AA234" s="221">
        <f xml:space="preserve"> tabConsumo[[#This Row],[Média.A]] + (_xlfn.STDEV.S( tabConsumo[[#This Row],[QTD.PENDENTE]]:tabConsumo[[#This Row],[08_23]] ) * 1)</f>
        <v>41.691541645176336</v>
      </c>
      <c r="AB234" s="221"/>
      <c r="AC234" s="221">
        <f xml:space="preserve"> tabConsumo[[#This Row],[Média.A]] + (_xlfn.STDEV.S( tabConsumo[[#This Row],[QTD.PENDENTE]]:tabConsumo[[#This Row],[08_23]] ) * 3)</f>
        <v>93.741291602195687</v>
      </c>
      <c r="AD234" s="5"/>
      <c r="AE234">
        <v>0</v>
      </c>
      <c r="AF234" s="223">
        <f>SUM( tabConsumo[[#This Row],[QTD.PENDENTE]]:tabConsumo[[#This Row],[08_23]] )</f>
        <v>282</v>
      </c>
      <c r="AG234" s="223">
        <f>LARGE(tabConsumo[[#This Row],[03_22]:[08_23]],1)</f>
        <v>110</v>
      </c>
      <c r="AH234" s="146" t="s">
        <v>2238</v>
      </c>
      <c r="AI234" s="3" t="s">
        <v>2077</v>
      </c>
    </row>
    <row r="235" spans="1:35" x14ac:dyDescent="0.3">
      <c r="A235" s="4" t="s">
        <v>1797</v>
      </c>
      <c r="B235" s="3" t="s">
        <v>31</v>
      </c>
      <c r="C235" s="2">
        <v>128818</v>
      </c>
      <c r="D235" s="2">
        <v>2195</v>
      </c>
      <c r="F235" s="2">
        <v>210</v>
      </c>
      <c r="G235" s="2">
        <v>90</v>
      </c>
      <c r="H235" s="2">
        <v>180</v>
      </c>
      <c r="I235" s="2">
        <v>270</v>
      </c>
      <c r="J235" s="2">
        <v>390</v>
      </c>
      <c r="K235" s="2">
        <v>616</v>
      </c>
      <c r="L235" s="2">
        <v>300</v>
      </c>
      <c r="M235" s="2">
        <v>590</v>
      </c>
      <c r="N235" s="2">
        <v>300</v>
      </c>
      <c r="O235" s="2">
        <v>940</v>
      </c>
      <c r="P235" s="2">
        <v>835</v>
      </c>
      <c r="Q235" s="2">
        <v>420</v>
      </c>
      <c r="R235" s="2">
        <v>482</v>
      </c>
      <c r="S235" s="2">
        <v>500</v>
      </c>
      <c r="T235" s="2">
        <v>140</v>
      </c>
      <c r="U235" s="2">
        <v>800</v>
      </c>
      <c r="V235" s="2">
        <v>0</v>
      </c>
      <c r="W235" s="2">
        <v>560</v>
      </c>
      <c r="X235" s="299">
        <v>41926</v>
      </c>
      <c r="Y235" s="219">
        <v>18</v>
      </c>
      <c r="Z235" s="220">
        <f>SUM( tabConsumo[[#This Row],[QTD.PENDENTE]]:tabConsumo[[#This Row],[08_23]] ) / tabConsumo[[#This Row],[Div]]</f>
        <v>423.5</v>
      </c>
      <c r="AA235" s="221">
        <f xml:space="preserve"> tabConsumo[[#This Row],[Média.A]] + (_xlfn.STDEV.S( tabConsumo[[#This Row],[QTD.PENDENTE]]:tabConsumo[[#This Row],[08_23]] ) * 1)</f>
        <v>689.3576023097371</v>
      </c>
      <c r="AB235" s="221"/>
      <c r="AC235" s="221">
        <f xml:space="preserve"> tabConsumo[[#This Row],[Média.A]] + (_xlfn.STDEV.S( tabConsumo[[#This Row],[QTD.PENDENTE]]:tabConsumo[[#This Row],[08_23]] ) * 3)</f>
        <v>1221.0728069292115</v>
      </c>
      <c r="AD235" s="5"/>
      <c r="AE235">
        <v>0</v>
      </c>
      <c r="AF235" s="223">
        <f>SUM( tabConsumo[[#This Row],[QTD.PENDENTE]]:tabConsumo[[#This Row],[08_23]] )</f>
        <v>7623</v>
      </c>
      <c r="AG235" s="223">
        <f>LARGE(tabConsumo[[#This Row],[03_22]:[08_23]],1)</f>
        <v>940</v>
      </c>
      <c r="AH235" s="146" t="s">
        <v>2237</v>
      </c>
      <c r="AI235" s="3" t="s">
        <v>2077</v>
      </c>
    </row>
    <row r="236" spans="1:35" x14ac:dyDescent="0.3">
      <c r="A236" s="4" t="s">
        <v>1630</v>
      </c>
      <c r="B236" s="3" t="s">
        <v>264</v>
      </c>
      <c r="C236" s="2">
        <v>106038</v>
      </c>
      <c r="D236" s="2">
        <v>0</v>
      </c>
      <c r="E236" s="2">
        <v>20</v>
      </c>
      <c r="F236" s="2">
        <v>0</v>
      </c>
      <c r="G236" s="2">
        <v>0</v>
      </c>
      <c r="H236" s="2">
        <v>0</v>
      </c>
      <c r="I236" s="2">
        <v>0</v>
      </c>
      <c r="J236" s="2">
        <v>0</v>
      </c>
      <c r="K236" s="2">
        <v>0</v>
      </c>
      <c r="L236" s="2">
        <v>0</v>
      </c>
      <c r="M236" s="2">
        <v>0</v>
      </c>
      <c r="N236" s="2">
        <v>0</v>
      </c>
      <c r="O236" s="2">
        <v>80</v>
      </c>
      <c r="P236" s="2">
        <v>0</v>
      </c>
      <c r="Q236" s="2">
        <v>0</v>
      </c>
      <c r="R236" s="2">
        <v>0</v>
      </c>
      <c r="S236" s="2">
        <v>0</v>
      </c>
      <c r="T236" s="2">
        <v>0</v>
      </c>
      <c r="U236" s="2">
        <v>0</v>
      </c>
      <c r="V236" s="2">
        <v>0</v>
      </c>
      <c r="W236" s="2">
        <v>0</v>
      </c>
      <c r="X236" s="299">
        <v>39554</v>
      </c>
      <c r="Y236" s="219">
        <v>18</v>
      </c>
      <c r="Z236" s="220">
        <f>SUM( tabConsumo[[#This Row],[QTD.PENDENTE]]:tabConsumo[[#This Row],[08_23]] ) / tabConsumo[[#This Row],[Div]]</f>
        <v>5.5555555555555554</v>
      </c>
      <c r="AA236" s="221">
        <f xml:space="preserve"> tabConsumo[[#This Row],[Média.A]] + (_xlfn.STDEV.S( tabConsumo[[#This Row],[QTD.PENDENTE]]:tabConsumo[[#This Row],[08_23]] ) * 1)</f>
        <v>24.224728319658048</v>
      </c>
      <c r="AB236" s="221"/>
      <c r="AC236" s="221">
        <f xml:space="preserve"> tabConsumo[[#This Row],[Média.A]] + (_xlfn.STDEV.S( tabConsumo[[#This Row],[QTD.PENDENTE]]:tabConsumo[[#This Row],[08_23]] ) * 3)</f>
        <v>61.563073847863038</v>
      </c>
      <c r="AD236" s="5"/>
      <c r="AE236">
        <v>1.1111111111111112</v>
      </c>
      <c r="AF236" s="223">
        <f>SUM( tabConsumo[[#This Row],[QTD.PENDENTE]]:tabConsumo[[#This Row],[08_23]] )</f>
        <v>100</v>
      </c>
      <c r="AG236" s="223">
        <f>LARGE(tabConsumo[[#This Row],[03_22]:[08_23]],1)</f>
        <v>80</v>
      </c>
      <c r="AH236" s="146" t="s">
        <v>2252</v>
      </c>
      <c r="AI236" s="3" t="s">
        <v>2077</v>
      </c>
    </row>
    <row r="237" spans="1:35" x14ac:dyDescent="0.3">
      <c r="A237" s="4" t="s">
        <v>1773</v>
      </c>
      <c r="B237" s="3" t="s">
        <v>31</v>
      </c>
      <c r="C237" s="2">
        <v>125269</v>
      </c>
      <c r="D237" s="2">
        <v>2965</v>
      </c>
      <c r="F237" s="2">
        <v>0</v>
      </c>
      <c r="G237" s="2">
        <v>0</v>
      </c>
      <c r="H237" s="2">
        <v>200</v>
      </c>
      <c r="I237" s="2">
        <v>0</v>
      </c>
      <c r="J237" s="2">
        <v>0</v>
      </c>
      <c r="K237" s="2">
        <v>200</v>
      </c>
      <c r="L237" s="2">
        <v>0</v>
      </c>
      <c r="M237" s="2">
        <v>0</v>
      </c>
      <c r="N237" s="2">
        <v>30</v>
      </c>
      <c r="O237" s="2">
        <v>120</v>
      </c>
      <c r="P237" s="2">
        <v>15</v>
      </c>
      <c r="Q237" s="2">
        <v>0</v>
      </c>
      <c r="R237" s="2">
        <v>0</v>
      </c>
      <c r="S237" s="2">
        <v>0</v>
      </c>
      <c r="T237" s="2">
        <v>0</v>
      </c>
      <c r="U237" s="2">
        <v>0</v>
      </c>
      <c r="V237" s="2">
        <v>0</v>
      </c>
      <c r="W237" s="2">
        <v>0</v>
      </c>
      <c r="X237" s="299">
        <v>41368</v>
      </c>
      <c r="Y237" s="219">
        <v>18</v>
      </c>
      <c r="Z237" s="220">
        <f>SUM( tabConsumo[[#This Row],[QTD.PENDENTE]]:tabConsumo[[#This Row],[08_23]] ) / tabConsumo[[#This Row],[Div]]</f>
        <v>31.388888888888889</v>
      </c>
      <c r="AA237" s="221">
        <f xml:space="preserve"> tabConsumo[[#This Row],[Média.A]] + (_xlfn.STDEV.S( tabConsumo[[#This Row],[QTD.PENDENTE]]:tabConsumo[[#This Row],[08_23]] ) * 1)</f>
        <v>99.034278183433258</v>
      </c>
      <c r="AB237" s="221"/>
      <c r="AC237" s="221">
        <f xml:space="preserve"> tabConsumo[[#This Row],[Média.A]] + (_xlfn.STDEV.S( tabConsumo[[#This Row],[QTD.PENDENTE]]:tabConsumo[[#This Row],[08_23]] ) * 3)</f>
        <v>234.325056772522</v>
      </c>
      <c r="AD237" s="5"/>
      <c r="AE237">
        <v>0</v>
      </c>
      <c r="AF237" s="223">
        <f>SUM( tabConsumo[[#This Row],[QTD.PENDENTE]]:tabConsumo[[#This Row],[08_23]] )</f>
        <v>565</v>
      </c>
      <c r="AG237" s="223">
        <f>LARGE(tabConsumo[[#This Row],[03_22]:[08_23]],1)</f>
        <v>200</v>
      </c>
      <c r="AH237" s="146" t="s">
        <v>2248</v>
      </c>
      <c r="AI237" s="3" t="s">
        <v>2077</v>
      </c>
    </row>
    <row r="238" spans="1:35" x14ac:dyDescent="0.3">
      <c r="A238" s="4" t="s">
        <v>1092</v>
      </c>
      <c r="B238" s="3" t="s">
        <v>264</v>
      </c>
      <c r="C238" s="2">
        <v>15267</v>
      </c>
      <c r="D238" s="2">
        <v>23</v>
      </c>
      <c r="F238" s="2">
        <v>0</v>
      </c>
      <c r="G238" s="2">
        <v>0</v>
      </c>
      <c r="H238" s="2">
        <v>6</v>
      </c>
      <c r="I238" s="2">
        <v>25</v>
      </c>
      <c r="J238" s="2">
        <v>0</v>
      </c>
      <c r="K238" s="2">
        <v>0</v>
      </c>
      <c r="L238" s="2">
        <v>0</v>
      </c>
      <c r="M238" s="2">
        <v>0</v>
      </c>
      <c r="N238" s="2">
        <v>0</v>
      </c>
      <c r="O238" s="2">
        <v>0</v>
      </c>
      <c r="P238" s="2">
        <v>0</v>
      </c>
      <c r="Q238" s="2">
        <v>0</v>
      </c>
      <c r="R238" s="2">
        <v>0</v>
      </c>
      <c r="S238" s="2">
        <v>0</v>
      </c>
      <c r="T238" s="2">
        <v>0</v>
      </c>
      <c r="U238" s="2">
        <v>30</v>
      </c>
      <c r="V238" s="2">
        <v>0</v>
      </c>
      <c r="W238" s="2">
        <v>0</v>
      </c>
      <c r="X238" s="299">
        <v>367</v>
      </c>
      <c r="Y238" s="219">
        <f xml:space="preserve"> 18</f>
        <v>18</v>
      </c>
      <c r="Z238" s="220">
        <f>SUM( tabConsumo[[#This Row],[QTD.PENDENTE]]:tabConsumo[[#This Row],[08_23]] ) / tabConsumo[[#This Row],[Div]]</f>
        <v>3.3888888888888888</v>
      </c>
      <c r="AA238" s="221">
        <f xml:space="preserve"> tabConsumo[[#This Row],[Média.A]] + (_xlfn.STDEV.S( tabConsumo[[#This Row],[QTD.PENDENTE]]:tabConsumo[[#This Row],[08_23]] ) * 1)</f>
        <v>12.314324379261921</v>
      </c>
      <c r="AB238" s="221"/>
      <c r="AC238" s="221">
        <f xml:space="preserve"> tabConsumo[[#This Row],[Média.A]] + (_xlfn.STDEV.S( tabConsumo[[#This Row],[QTD.PENDENTE]]:tabConsumo[[#This Row],[08_23]] ) * 3)</f>
        <v>30.165195360007981</v>
      </c>
      <c r="AD238" s="5"/>
      <c r="AE238">
        <v>0</v>
      </c>
      <c r="AF238" s="223">
        <f>SUM( tabConsumo[[#This Row],[QTD.PENDENTE]]:tabConsumo[[#This Row],[08_23]] )</f>
        <v>61</v>
      </c>
      <c r="AG238" s="223">
        <f>LARGE(tabConsumo[[#This Row],[03_22]:[08_23]],1)</f>
        <v>30</v>
      </c>
      <c r="AH238" s="146" t="s">
        <v>2244</v>
      </c>
      <c r="AI238" s="3" t="s">
        <v>2077</v>
      </c>
    </row>
    <row r="239" spans="1:35" x14ac:dyDescent="0.3">
      <c r="A239" s="4" t="s">
        <v>1429</v>
      </c>
      <c r="B239" s="3" t="s">
        <v>264</v>
      </c>
      <c r="C239" s="2">
        <v>77493</v>
      </c>
      <c r="D239" s="2">
        <v>131</v>
      </c>
      <c r="F239" s="2">
        <v>0</v>
      </c>
      <c r="G239" s="2">
        <v>0</v>
      </c>
      <c r="H239" s="2">
        <v>0</v>
      </c>
      <c r="I239" s="2">
        <v>0</v>
      </c>
      <c r="J239" s="2">
        <v>0</v>
      </c>
      <c r="K239" s="2">
        <v>0</v>
      </c>
      <c r="L239" s="2">
        <v>4</v>
      </c>
      <c r="M239" s="2">
        <v>0</v>
      </c>
      <c r="N239" s="2">
        <v>0</v>
      </c>
      <c r="O239" s="2">
        <v>0</v>
      </c>
      <c r="P239" s="2">
        <v>0</v>
      </c>
      <c r="Q239" s="2">
        <v>0</v>
      </c>
      <c r="R239" s="2">
        <v>0</v>
      </c>
      <c r="S239" s="2">
        <v>0</v>
      </c>
      <c r="T239" s="2">
        <v>0</v>
      </c>
      <c r="U239" s="2">
        <v>20</v>
      </c>
      <c r="V239" s="2">
        <v>0</v>
      </c>
      <c r="W239" s="2">
        <v>0</v>
      </c>
      <c r="X239" s="299">
        <v>38054</v>
      </c>
      <c r="Y239" s="219">
        <v>18</v>
      </c>
      <c r="Z239" s="220">
        <f>SUM( tabConsumo[[#This Row],[QTD.PENDENTE]]:tabConsumo[[#This Row],[08_23]] ) / tabConsumo[[#This Row],[Div]]</f>
        <v>1.3333333333333333</v>
      </c>
      <c r="AA239" s="221">
        <f xml:space="preserve"> tabConsumo[[#This Row],[Média.A]] + (_xlfn.STDEV.S( tabConsumo[[#This Row],[QTD.PENDENTE]]:tabConsumo[[#This Row],[08_23]] ) * 1)</f>
        <v>6.0860415396213696</v>
      </c>
      <c r="AB239" s="221"/>
      <c r="AC239" s="221">
        <f xml:space="preserve"> tabConsumo[[#This Row],[Média.A]] + (_xlfn.STDEV.S( tabConsumo[[#This Row],[QTD.PENDENTE]]:tabConsumo[[#This Row],[08_23]] ) * 3)</f>
        <v>15.591457952197443</v>
      </c>
      <c r="AD239" s="5"/>
      <c r="AE239">
        <v>0</v>
      </c>
      <c r="AF239" s="223">
        <f>SUM( tabConsumo[[#This Row],[QTD.PENDENTE]]:tabConsumo[[#This Row],[08_23]] )</f>
        <v>24</v>
      </c>
      <c r="AG239" s="223">
        <f>LARGE(tabConsumo[[#This Row],[03_22]:[08_23]],1)</f>
        <v>20</v>
      </c>
      <c r="AH239" s="146" t="s">
        <v>2244</v>
      </c>
      <c r="AI239" s="3" t="s">
        <v>2077</v>
      </c>
    </row>
    <row r="240" spans="1:35" x14ac:dyDescent="0.3">
      <c r="A240" s="4" t="s">
        <v>1095</v>
      </c>
      <c r="B240" s="3" t="s">
        <v>264</v>
      </c>
      <c r="C240" s="2">
        <v>15272</v>
      </c>
      <c r="D240" s="2">
        <v>100</v>
      </c>
      <c r="F240" s="2">
        <v>0</v>
      </c>
      <c r="G240" s="2">
        <v>0</v>
      </c>
      <c r="H240" s="2">
        <v>10</v>
      </c>
      <c r="I240" s="2">
        <v>0</v>
      </c>
      <c r="J240" s="2">
        <v>0</v>
      </c>
      <c r="K240" s="2">
        <v>0</v>
      </c>
      <c r="L240" s="2">
        <v>0</v>
      </c>
      <c r="M240" s="2">
        <v>0</v>
      </c>
      <c r="N240" s="2">
        <v>10</v>
      </c>
      <c r="O240" s="2">
        <v>0</v>
      </c>
      <c r="P240" s="2">
        <v>0</v>
      </c>
      <c r="Q240" s="2">
        <v>0</v>
      </c>
      <c r="R240" s="2">
        <v>0</v>
      </c>
      <c r="S240" s="2">
        <v>0</v>
      </c>
      <c r="T240" s="2">
        <v>0</v>
      </c>
      <c r="U240" s="2">
        <v>20</v>
      </c>
      <c r="V240" s="2">
        <v>0</v>
      </c>
      <c r="W240" s="2">
        <v>0</v>
      </c>
      <c r="X240" s="299">
        <v>367</v>
      </c>
      <c r="Y240" s="219">
        <f t="shared" ref="Y240:Y246" si="3" xml:space="preserve"> 18</f>
        <v>18</v>
      </c>
      <c r="Z240" s="220">
        <f>SUM( tabConsumo[[#This Row],[QTD.PENDENTE]]:tabConsumo[[#This Row],[08_23]] ) / tabConsumo[[#This Row],[Div]]</f>
        <v>2.2222222222222223</v>
      </c>
      <c r="AA240" s="221">
        <f xml:space="preserve"> tabConsumo[[#This Row],[Média.A]] + (_xlfn.STDEV.S( tabConsumo[[#This Row],[QTD.PENDENTE]]:tabConsumo[[#This Row],[08_23]] ) * 1)</f>
        <v>7.7054110277553844</v>
      </c>
      <c r="AB240" s="221"/>
      <c r="AC240" s="221">
        <f xml:space="preserve"> tabConsumo[[#This Row],[Média.A]] + (_xlfn.STDEV.S( tabConsumo[[#This Row],[QTD.PENDENTE]]:tabConsumo[[#This Row],[08_23]] ) * 3)</f>
        <v>18.67178863882171</v>
      </c>
      <c r="AD240" s="5"/>
      <c r="AE240">
        <v>0</v>
      </c>
      <c r="AF240" s="223">
        <f>SUM( tabConsumo[[#This Row],[QTD.PENDENTE]]:tabConsumo[[#This Row],[08_23]] )</f>
        <v>40</v>
      </c>
      <c r="AG240" s="223">
        <f>LARGE(tabConsumo[[#This Row],[03_22]:[08_23]],1)</f>
        <v>20</v>
      </c>
      <c r="AH240" s="146" t="s">
        <v>2244</v>
      </c>
      <c r="AI240" s="3" t="s">
        <v>2077</v>
      </c>
    </row>
    <row r="241" spans="1:35" x14ac:dyDescent="0.3">
      <c r="A241" s="4" t="s">
        <v>1099</v>
      </c>
      <c r="B241" s="3" t="s">
        <v>264</v>
      </c>
      <c r="C241" s="2">
        <v>15465</v>
      </c>
      <c r="D241" s="2">
        <v>135</v>
      </c>
      <c r="F241" s="2">
        <v>0</v>
      </c>
      <c r="G241" s="2">
        <v>0</v>
      </c>
      <c r="H241" s="2">
        <v>10</v>
      </c>
      <c r="I241" s="2">
        <v>0</v>
      </c>
      <c r="J241" s="2">
        <v>0</v>
      </c>
      <c r="K241" s="2">
        <v>0</v>
      </c>
      <c r="L241" s="2">
        <v>4</v>
      </c>
      <c r="M241" s="2">
        <v>0</v>
      </c>
      <c r="N241" s="2">
        <v>0</v>
      </c>
      <c r="O241" s="2">
        <v>0</v>
      </c>
      <c r="P241" s="2">
        <v>0</v>
      </c>
      <c r="Q241" s="2">
        <v>0</v>
      </c>
      <c r="R241" s="2">
        <v>10</v>
      </c>
      <c r="S241" s="2">
        <v>0</v>
      </c>
      <c r="T241" s="2">
        <v>0</v>
      </c>
      <c r="U241" s="2">
        <v>20</v>
      </c>
      <c r="V241" s="2">
        <v>0</v>
      </c>
      <c r="W241" s="2">
        <v>0</v>
      </c>
      <c r="X241" s="299">
        <v>367</v>
      </c>
      <c r="Y241" s="219">
        <f t="shared" si="3"/>
        <v>18</v>
      </c>
      <c r="Z241" s="220">
        <f>SUM( tabConsumo[[#This Row],[QTD.PENDENTE]]:tabConsumo[[#This Row],[08_23]] ) / tabConsumo[[#This Row],[Div]]</f>
        <v>2.4444444444444446</v>
      </c>
      <c r="AA241" s="221">
        <f xml:space="preserve"> tabConsumo[[#This Row],[Média.A]] + (_xlfn.STDEV.S( tabConsumo[[#This Row],[QTD.PENDENTE]]:tabConsumo[[#This Row],[08_23]] ) * 1)</f>
        <v>7.9133105729967008</v>
      </c>
      <c r="AB241" s="221"/>
      <c r="AC241" s="221">
        <f xml:space="preserve"> tabConsumo[[#This Row],[Média.A]] + (_xlfn.STDEV.S( tabConsumo[[#This Row],[QTD.PENDENTE]]:tabConsumo[[#This Row],[08_23]] ) * 3)</f>
        <v>18.851042830101214</v>
      </c>
      <c r="AD241" s="5"/>
      <c r="AE241">
        <v>0</v>
      </c>
      <c r="AF241" s="223">
        <f>SUM( tabConsumo[[#This Row],[QTD.PENDENTE]]:tabConsumo[[#This Row],[08_23]] )</f>
        <v>44</v>
      </c>
      <c r="AG241" s="223">
        <f>LARGE(tabConsumo[[#This Row],[03_22]:[08_23]],1)</f>
        <v>20</v>
      </c>
      <c r="AH241" s="146" t="s">
        <v>2244</v>
      </c>
      <c r="AI241" s="3" t="s">
        <v>2077</v>
      </c>
    </row>
    <row r="242" spans="1:35" x14ac:dyDescent="0.3">
      <c r="A242" s="4" t="s">
        <v>1100</v>
      </c>
      <c r="B242" s="3" t="s">
        <v>264</v>
      </c>
      <c r="C242" s="2">
        <v>15466</v>
      </c>
      <c r="D242" s="2">
        <v>192</v>
      </c>
      <c r="F242" s="2">
        <v>0</v>
      </c>
      <c r="G242" s="2">
        <v>0</v>
      </c>
      <c r="H242" s="2">
        <v>6</v>
      </c>
      <c r="I242" s="2">
        <v>0</v>
      </c>
      <c r="J242" s="2">
        <v>0</v>
      </c>
      <c r="K242" s="2">
        <v>0</v>
      </c>
      <c r="L242" s="2">
        <v>0</v>
      </c>
      <c r="M242" s="2">
        <v>4</v>
      </c>
      <c r="N242" s="2">
        <v>0</v>
      </c>
      <c r="O242" s="2">
        <v>0</v>
      </c>
      <c r="P242" s="2">
        <v>0</v>
      </c>
      <c r="Q242" s="2">
        <v>0</v>
      </c>
      <c r="R242" s="2">
        <v>0</v>
      </c>
      <c r="S242" s="2">
        <v>0</v>
      </c>
      <c r="T242" s="2">
        <v>15</v>
      </c>
      <c r="U242" s="2">
        <v>20</v>
      </c>
      <c r="V242" s="2">
        <v>0</v>
      </c>
      <c r="W242" s="2">
        <v>0</v>
      </c>
      <c r="X242" s="299">
        <v>367</v>
      </c>
      <c r="Y242" s="219">
        <f t="shared" si="3"/>
        <v>18</v>
      </c>
      <c r="Z242" s="220">
        <f>SUM( tabConsumo[[#This Row],[QTD.PENDENTE]]:tabConsumo[[#This Row],[08_23]] ) / tabConsumo[[#This Row],[Div]]</f>
        <v>2.5</v>
      </c>
      <c r="AA242" s="221">
        <f xml:space="preserve"> tabConsumo[[#This Row],[Média.A]] + (_xlfn.STDEV.S( tabConsumo[[#This Row],[QTD.PENDENTE]]:tabConsumo[[#This Row],[08_23]] ) * 1)</f>
        <v>8.2624545423752522</v>
      </c>
      <c r="AB242" s="221"/>
      <c r="AC242" s="221">
        <f xml:space="preserve"> tabConsumo[[#This Row],[Média.A]] + (_xlfn.STDEV.S( tabConsumo[[#This Row],[QTD.PENDENTE]]:tabConsumo[[#This Row],[08_23]] ) * 3)</f>
        <v>19.787363627125757</v>
      </c>
      <c r="AD242" s="5"/>
      <c r="AE242">
        <v>0</v>
      </c>
      <c r="AF242" s="223">
        <f>SUM( tabConsumo[[#This Row],[QTD.PENDENTE]]:tabConsumo[[#This Row],[08_23]] )</f>
        <v>45</v>
      </c>
      <c r="AG242" s="223">
        <f>LARGE(tabConsumo[[#This Row],[03_22]:[08_23]],1)</f>
        <v>20</v>
      </c>
      <c r="AH242" s="146" t="s">
        <v>2244</v>
      </c>
      <c r="AI242" s="3" t="s">
        <v>2077</v>
      </c>
    </row>
    <row r="243" spans="1:35" x14ac:dyDescent="0.3">
      <c r="A243" s="4" t="s">
        <v>1102</v>
      </c>
      <c r="B243" s="3" t="s">
        <v>264</v>
      </c>
      <c r="C243" s="2">
        <v>15469</v>
      </c>
      <c r="D243" s="2">
        <v>75</v>
      </c>
      <c r="F243" s="2">
        <v>0</v>
      </c>
      <c r="G243" s="2">
        <v>0</v>
      </c>
      <c r="H243" s="2">
        <v>0</v>
      </c>
      <c r="I243" s="2">
        <v>7</v>
      </c>
      <c r="J243" s="2">
        <v>0</v>
      </c>
      <c r="K243" s="2">
        <v>0</v>
      </c>
      <c r="L243" s="2">
        <v>4</v>
      </c>
      <c r="M243" s="2">
        <v>0</v>
      </c>
      <c r="N243" s="2">
        <v>0</v>
      </c>
      <c r="O243" s="2">
        <v>0</v>
      </c>
      <c r="P243" s="2">
        <v>3</v>
      </c>
      <c r="Q243" s="2">
        <v>0</v>
      </c>
      <c r="R243" s="2">
        <v>0</v>
      </c>
      <c r="S243" s="2">
        <v>0</v>
      </c>
      <c r="T243" s="2">
        <v>15</v>
      </c>
      <c r="U243" s="2">
        <v>26</v>
      </c>
      <c r="V243" s="2">
        <v>0</v>
      </c>
      <c r="W243" s="2">
        <v>0</v>
      </c>
      <c r="X243" s="299">
        <v>367</v>
      </c>
      <c r="Y243" s="219">
        <f t="shared" si="3"/>
        <v>18</v>
      </c>
      <c r="Z243" s="220">
        <f>SUM( tabConsumo[[#This Row],[QTD.PENDENTE]]:tabConsumo[[#This Row],[08_23]] ) / tabConsumo[[#This Row],[Div]]</f>
        <v>3.0555555555555554</v>
      </c>
      <c r="AA243" s="221">
        <f xml:space="preserve"> tabConsumo[[#This Row],[Média.A]] + (_xlfn.STDEV.S( tabConsumo[[#This Row],[QTD.PENDENTE]]:tabConsumo[[#This Row],[08_23]] ) * 1)</f>
        <v>9.9452086862608979</v>
      </c>
      <c r="AB243" s="221"/>
      <c r="AC243" s="221">
        <f xml:space="preserve"> tabConsumo[[#This Row],[Média.A]] + (_xlfn.STDEV.S( tabConsumo[[#This Row],[QTD.PENDENTE]]:tabConsumo[[#This Row],[08_23]] ) * 3)</f>
        <v>23.72451494767158</v>
      </c>
      <c r="AD243" s="5"/>
      <c r="AE243">
        <v>0</v>
      </c>
      <c r="AF243" s="223">
        <f>SUM( tabConsumo[[#This Row],[QTD.PENDENTE]]:tabConsumo[[#This Row],[08_23]] )</f>
        <v>55</v>
      </c>
      <c r="AG243" s="223">
        <f>LARGE(tabConsumo[[#This Row],[03_22]:[08_23]],1)</f>
        <v>26</v>
      </c>
      <c r="AH243" s="146" t="s">
        <v>2244</v>
      </c>
      <c r="AI243" s="3" t="s">
        <v>2077</v>
      </c>
    </row>
    <row r="244" spans="1:35" x14ac:dyDescent="0.3">
      <c r="A244" s="4" t="s">
        <v>1103</v>
      </c>
      <c r="B244" s="3" t="s">
        <v>264</v>
      </c>
      <c r="C244" s="2">
        <v>15473</v>
      </c>
      <c r="D244" s="2">
        <v>74</v>
      </c>
      <c r="F244" s="2">
        <v>0</v>
      </c>
      <c r="G244" s="2">
        <v>0</v>
      </c>
      <c r="H244" s="2">
        <v>0</v>
      </c>
      <c r="I244" s="2">
        <v>0</v>
      </c>
      <c r="J244" s="2">
        <v>0</v>
      </c>
      <c r="K244" s="2">
        <v>0</v>
      </c>
      <c r="L244" s="2">
        <v>0</v>
      </c>
      <c r="M244" s="2">
        <v>0</v>
      </c>
      <c r="N244" s="2">
        <v>0</v>
      </c>
      <c r="O244" s="2">
        <v>0</v>
      </c>
      <c r="P244" s="2">
        <v>0</v>
      </c>
      <c r="Q244" s="2">
        <v>0</v>
      </c>
      <c r="R244" s="2">
        <v>0</v>
      </c>
      <c r="S244" s="2">
        <v>0</v>
      </c>
      <c r="T244" s="2">
        <v>0</v>
      </c>
      <c r="U244" s="2">
        <v>24</v>
      </c>
      <c r="V244" s="2">
        <v>0</v>
      </c>
      <c r="W244" s="2">
        <v>0</v>
      </c>
      <c r="X244" s="299">
        <v>367</v>
      </c>
      <c r="Y244" s="219">
        <f t="shared" si="3"/>
        <v>18</v>
      </c>
      <c r="Z244" s="220">
        <f>SUM( tabConsumo[[#This Row],[QTD.PENDENTE]]:tabConsumo[[#This Row],[08_23]] ) / tabConsumo[[#This Row],[Div]]</f>
        <v>1.3333333333333333</v>
      </c>
      <c r="AA244" s="221">
        <f xml:space="preserve"> tabConsumo[[#This Row],[Média.A]] + (_xlfn.STDEV.S( tabConsumo[[#This Row],[QTD.PENDENTE]]:tabConsumo[[#This Row],[08_23]] ) * 1)</f>
        <v>6.9901875828257136</v>
      </c>
      <c r="AB244" s="221"/>
      <c r="AC244" s="221">
        <f xml:space="preserve"> tabConsumo[[#This Row],[Média.A]] + (_xlfn.STDEV.S( tabConsumo[[#This Row],[QTD.PENDENTE]]:tabConsumo[[#This Row],[08_23]] ) * 3)</f>
        <v>18.303896081810475</v>
      </c>
      <c r="AD244" s="5"/>
      <c r="AE244">
        <v>0</v>
      </c>
      <c r="AF244" s="223">
        <f>SUM( tabConsumo[[#This Row],[QTD.PENDENTE]]:tabConsumo[[#This Row],[08_23]] )</f>
        <v>24</v>
      </c>
      <c r="AG244" s="223">
        <f>LARGE(tabConsumo[[#This Row],[03_22]:[08_23]],1)</f>
        <v>24</v>
      </c>
      <c r="AH244" s="146" t="s">
        <v>2244</v>
      </c>
      <c r="AI244" s="3" t="s">
        <v>2077</v>
      </c>
    </row>
    <row r="245" spans="1:35" x14ac:dyDescent="0.3">
      <c r="A245" s="4" t="s">
        <v>1101</v>
      </c>
      <c r="B245" s="3" t="s">
        <v>264</v>
      </c>
      <c r="C245" s="2">
        <v>15467</v>
      </c>
      <c r="D245" s="2">
        <v>37</v>
      </c>
      <c r="F245" s="2">
        <v>0</v>
      </c>
      <c r="G245" s="2">
        <v>0</v>
      </c>
      <c r="H245" s="2">
        <v>6</v>
      </c>
      <c r="I245" s="2">
        <v>5</v>
      </c>
      <c r="J245" s="2">
        <v>0</v>
      </c>
      <c r="K245" s="2">
        <v>0</v>
      </c>
      <c r="L245" s="2">
        <v>0</v>
      </c>
      <c r="M245" s="2">
        <v>0</v>
      </c>
      <c r="N245" s="2">
        <v>0</v>
      </c>
      <c r="O245" s="2">
        <v>0</v>
      </c>
      <c r="P245" s="2">
        <v>3</v>
      </c>
      <c r="Q245" s="2">
        <v>0</v>
      </c>
      <c r="R245" s="2">
        <v>0</v>
      </c>
      <c r="S245" s="2">
        <v>0</v>
      </c>
      <c r="T245" s="2">
        <v>0</v>
      </c>
      <c r="U245" s="2">
        <v>23</v>
      </c>
      <c r="V245" s="2">
        <v>0</v>
      </c>
      <c r="W245" s="2">
        <v>0</v>
      </c>
      <c r="X245" s="299">
        <v>367</v>
      </c>
      <c r="Y245" s="219">
        <f t="shared" si="3"/>
        <v>18</v>
      </c>
      <c r="Z245" s="220">
        <f>SUM( tabConsumo[[#This Row],[QTD.PENDENTE]]:tabConsumo[[#This Row],[08_23]] ) / tabConsumo[[#This Row],[Div]]</f>
        <v>2.0555555555555554</v>
      </c>
      <c r="AA245" s="221">
        <f xml:space="preserve"> tabConsumo[[#This Row],[Média.A]] + (_xlfn.STDEV.S( tabConsumo[[#This Row],[QTD.PENDENTE]]:tabConsumo[[#This Row],[08_23]] ) * 1)</f>
        <v>7.6018550343519111</v>
      </c>
      <c r="AB245" s="221"/>
      <c r="AC245" s="221">
        <f xml:space="preserve"> tabConsumo[[#This Row],[Média.A]] + (_xlfn.STDEV.S( tabConsumo[[#This Row],[QTD.PENDENTE]]:tabConsumo[[#This Row],[08_23]] ) * 3)</f>
        <v>18.69445399194462</v>
      </c>
      <c r="AD245" s="5"/>
      <c r="AE245">
        <v>0</v>
      </c>
      <c r="AF245" s="223">
        <f>SUM( tabConsumo[[#This Row],[QTD.PENDENTE]]:tabConsumo[[#This Row],[08_23]] )</f>
        <v>37</v>
      </c>
      <c r="AG245" s="223">
        <f>LARGE(tabConsumo[[#This Row],[03_22]:[08_23]],1)</f>
        <v>23</v>
      </c>
      <c r="AH245" s="146" t="s">
        <v>2244</v>
      </c>
      <c r="AI245" s="3" t="s">
        <v>2077</v>
      </c>
    </row>
    <row r="246" spans="1:35" x14ac:dyDescent="0.3">
      <c r="A246" s="4" t="s">
        <v>1104</v>
      </c>
      <c r="B246" s="3" t="s">
        <v>264</v>
      </c>
      <c r="C246" s="2">
        <v>15475</v>
      </c>
      <c r="D246" s="2">
        <v>132</v>
      </c>
      <c r="F246" s="2">
        <v>0</v>
      </c>
      <c r="G246" s="2">
        <v>0</v>
      </c>
      <c r="H246" s="2">
        <v>0</v>
      </c>
      <c r="I246" s="2">
        <v>0</v>
      </c>
      <c r="J246" s="2">
        <v>0</v>
      </c>
      <c r="K246" s="2">
        <v>0</v>
      </c>
      <c r="L246" s="2">
        <v>0</v>
      </c>
      <c r="M246" s="2">
        <v>0</v>
      </c>
      <c r="N246" s="2">
        <v>0</v>
      </c>
      <c r="O246" s="2">
        <v>0</v>
      </c>
      <c r="P246" s="2">
        <v>0</v>
      </c>
      <c r="Q246" s="2">
        <v>0</v>
      </c>
      <c r="R246" s="2">
        <v>0</v>
      </c>
      <c r="S246" s="2">
        <v>0</v>
      </c>
      <c r="T246" s="2">
        <v>0</v>
      </c>
      <c r="U246" s="2">
        <v>20</v>
      </c>
      <c r="V246" s="2">
        <v>10</v>
      </c>
      <c r="W246" s="2">
        <v>0</v>
      </c>
      <c r="X246" s="299">
        <v>367</v>
      </c>
      <c r="Y246" s="219">
        <f t="shared" si="3"/>
        <v>18</v>
      </c>
      <c r="Z246" s="220">
        <f>SUM( tabConsumo[[#This Row],[QTD.PENDENTE]]:tabConsumo[[#This Row],[08_23]] ) / tabConsumo[[#This Row],[Div]]</f>
        <v>1.6666666666666667</v>
      </c>
      <c r="AA246" s="221">
        <f xml:space="preserve"> tabConsumo[[#This Row],[Média.A]] + (_xlfn.STDEV.S( tabConsumo[[#This Row],[QTD.PENDENTE]]:tabConsumo[[#This Row],[08_23]] ) * 1)</f>
        <v>6.8116242209419315</v>
      </c>
      <c r="AB246" s="221"/>
      <c r="AC246" s="221">
        <f xml:space="preserve"> tabConsumo[[#This Row],[Média.A]] + (_xlfn.STDEV.S( tabConsumo[[#This Row],[QTD.PENDENTE]]:tabConsumo[[#This Row],[08_23]] ) * 3)</f>
        <v>17.101539329492461</v>
      </c>
      <c r="AD246" s="5"/>
      <c r="AE246">
        <v>0</v>
      </c>
      <c r="AF246" s="223">
        <f>SUM( tabConsumo[[#This Row],[QTD.PENDENTE]]:tabConsumo[[#This Row],[08_23]] )</f>
        <v>30</v>
      </c>
      <c r="AG246" s="223">
        <f>LARGE(tabConsumo[[#This Row],[03_22]:[08_23]],1)</f>
        <v>20</v>
      </c>
      <c r="AH246" s="146" t="s">
        <v>2238</v>
      </c>
      <c r="AI246" s="3" t="s">
        <v>2077</v>
      </c>
    </row>
    <row r="247" spans="1:35" x14ac:dyDescent="0.3">
      <c r="A247" s="4" t="s">
        <v>1466</v>
      </c>
      <c r="B247" s="3" t="s">
        <v>848</v>
      </c>
      <c r="C247" s="2">
        <v>80385</v>
      </c>
      <c r="D247" s="2">
        <v>20</v>
      </c>
      <c r="F247" s="2">
        <v>10</v>
      </c>
      <c r="G247" s="2">
        <v>0</v>
      </c>
      <c r="H247" s="2">
        <v>0</v>
      </c>
      <c r="I247" s="2">
        <v>0</v>
      </c>
      <c r="J247" s="2">
        <v>0</v>
      </c>
      <c r="K247" s="2">
        <v>0</v>
      </c>
      <c r="L247" s="2">
        <v>0</v>
      </c>
      <c r="M247" s="2">
        <v>5</v>
      </c>
      <c r="N247" s="2">
        <v>0</v>
      </c>
      <c r="O247" s="2">
        <v>0</v>
      </c>
      <c r="P247" s="2">
        <v>0</v>
      </c>
      <c r="Q247" s="2">
        <v>0</v>
      </c>
      <c r="R247" s="2">
        <v>15</v>
      </c>
      <c r="S247" s="2">
        <v>0</v>
      </c>
      <c r="T247" s="2">
        <v>10</v>
      </c>
      <c r="U247" s="2">
        <v>0</v>
      </c>
      <c r="V247" s="2">
        <v>0</v>
      </c>
      <c r="W247" s="2">
        <v>30</v>
      </c>
      <c r="X247" s="299">
        <v>38169</v>
      </c>
      <c r="Y247" s="219">
        <v>18</v>
      </c>
      <c r="Z247" s="220">
        <f>SUM( tabConsumo[[#This Row],[QTD.PENDENTE]]:tabConsumo[[#This Row],[08_23]] ) / tabConsumo[[#This Row],[Div]]</f>
        <v>3.8888888888888888</v>
      </c>
      <c r="AA247" s="221">
        <f xml:space="preserve"> tabConsumo[[#This Row],[Média.A]] + (_xlfn.STDEV.S( tabConsumo[[#This Row],[QTD.PENDENTE]]:tabConsumo[[#This Row],[08_23]] ) * 1)</f>
        <v>11.851218498397499</v>
      </c>
      <c r="AB247" s="221"/>
      <c r="AC247" s="221">
        <f xml:space="preserve"> tabConsumo[[#This Row],[Média.A]] + (_xlfn.STDEV.S( tabConsumo[[#This Row],[QTD.PENDENTE]]:tabConsumo[[#This Row],[08_23]] ) * 3)</f>
        <v>27.775877717414719</v>
      </c>
      <c r="AD247" s="5"/>
      <c r="AE247">
        <v>0</v>
      </c>
      <c r="AF247" s="223">
        <f>SUM( tabConsumo[[#This Row],[QTD.PENDENTE]]:tabConsumo[[#This Row],[08_23]] )</f>
        <v>70</v>
      </c>
      <c r="AG247" s="223">
        <f>LARGE(tabConsumo[[#This Row],[03_22]:[08_23]],1)</f>
        <v>30</v>
      </c>
      <c r="AH247" s="146" t="s">
        <v>2237</v>
      </c>
      <c r="AI247" s="3" t="s">
        <v>2077</v>
      </c>
    </row>
    <row r="248" spans="1:35" x14ac:dyDescent="0.3">
      <c r="A248" s="4" t="s">
        <v>2031</v>
      </c>
      <c r="B248" s="3" t="s">
        <v>848</v>
      </c>
      <c r="C248" s="2">
        <v>141430</v>
      </c>
      <c r="D248" s="2">
        <v>70</v>
      </c>
      <c r="F248" s="2">
        <v>8</v>
      </c>
      <c r="G248" s="2">
        <v>7</v>
      </c>
      <c r="H248" s="2">
        <v>22</v>
      </c>
      <c r="I248" s="2">
        <v>9</v>
      </c>
      <c r="J248" s="2">
        <v>11</v>
      </c>
      <c r="K248" s="2">
        <v>14</v>
      </c>
      <c r="L248" s="2">
        <v>1</v>
      </c>
      <c r="M248" s="2">
        <v>2</v>
      </c>
      <c r="N248" s="2">
        <v>2</v>
      </c>
      <c r="O248" s="2">
        <v>3</v>
      </c>
      <c r="P248" s="2">
        <v>0</v>
      </c>
      <c r="Q248" s="2">
        <v>10</v>
      </c>
      <c r="R248" s="2">
        <v>8</v>
      </c>
      <c r="S248" s="2">
        <v>31</v>
      </c>
      <c r="T248" s="2">
        <v>0</v>
      </c>
      <c r="U248" s="2">
        <v>32</v>
      </c>
      <c r="V248" s="2">
        <v>0</v>
      </c>
      <c r="W248" s="2">
        <v>12</v>
      </c>
      <c r="X248" s="299">
        <v>44362</v>
      </c>
      <c r="Y248" s="219">
        <v>18</v>
      </c>
      <c r="Z248" s="220">
        <f>SUM( tabConsumo[[#This Row],[QTD.PENDENTE]]:tabConsumo[[#This Row],[08_23]] ) / tabConsumo[[#This Row],[Div]]</f>
        <v>9.5555555555555554</v>
      </c>
      <c r="AA248" s="221">
        <f xml:space="preserve"> tabConsumo[[#This Row],[Média.A]] + (_xlfn.STDEV.S( tabConsumo[[#This Row],[QTD.PENDENTE]]:tabConsumo[[#This Row],[08_23]] ) * 1)</f>
        <v>19.444481163183646</v>
      </c>
      <c r="AB248" s="221"/>
      <c r="AC248" s="221">
        <f xml:space="preserve"> tabConsumo[[#This Row],[Média.A]] + (_xlfn.STDEV.S( tabConsumo[[#This Row],[QTD.PENDENTE]]:tabConsumo[[#This Row],[08_23]] ) * 3)</f>
        <v>39.22233237843983</v>
      </c>
      <c r="AD248" s="5"/>
      <c r="AE248">
        <v>0</v>
      </c>
      <c r="AF248" s="223">
        <f>SUM( tabConsumo[[#This Row],[QTD.PENDENTE]]:tabConsumo[[#This Row],[08_23]] )</f>
        <v>172</v>
      </c>
      <c r="AG248" s="223">
        <f>LARGE(tabConsumo[[#This Row],[03_22]:[08_23]],1)</f>
        <v>32</v>
      </c>
      <c r="AH248" s="146" t="s">
        <v>2237</v>
      </c>
      <c r="AI248" s="3" t="s">
        <v>2077</v>
      </c>
    </row>
    <row r="249" spans="1:35" x14ac:dyDescent="0.3">
      <c r="A249" s="4" t="s">
        <v>1186</v>
      </c>
      <c r="B249" s="3" t="s">
        <v>848</v>
      </c>
      <c r="C249" s="2">
        <v>23676</v>
      </c>
      <c r="D249" s="2">
        <v>1931</v>
      </c>
      <c r="F249" s="2">
        <v>115</v>
      </c>
      <c r="G249" s="2">
        <v>20</v>
      </c>
      <c r="H249" s="2">
        <v>0</v>
      </c>
      <c r="I249" s="2">
        <v>310</v>
      </c>
      <c r="J249" s="2">
        <v>118</v>
      </c>
      <c r="K249" s="2">
        <v>0</v>
      </c>
      <c r="L249" s="2">
        <v>20</v>
      </c>
      <c r="M249" s="2">
        <v>170</v>
      </c>
      <c r="N249" s="2">
        <v>370</v>
      </c>
      <c r="O249" s="2">
        <v>24</v>
      </c>
      <c r="P249" s="2">
        <v>75</v>
      </c>
      <c r="Q249" s="2">
        <v>160</v>
      </c>
      <c r="R249" s="2">
        <v>420</v>
      </c>
      <c r="S249" s="2">
        <v>172</v>
      </c>
      <c r="T249" s="2">
        <v>250</v>
      </c>
      <c r="U249" s="2">
        <v>150</v>
      </c>
      <c r="V249" s="2">
        <v>1820</v>
      </c>
      <c r="W249" s="2">
        <v>200</v>
      </c>
      <c r="X249" s="299">
        <v>367</v>
      </c>
      <c r="Y249" s="219">
        <f xml:space="preserve"> 18</f>
        <v>18</v>
      </c>
      <c r="Z249" s="220">
        <f>SUM( tabConsumo[[#This Row],[QTD.PENDENTE]]:tabConsumo[[#This Row],[08_23]] ) / tabConsumo[[#This Row],[Div]]</f>
        <v>244.11111111111111</v>
      </c>
      <c r="AA249" s="221">
        <f xml:space="preserve"> tabConsumo[[#This Row],[Média.A]] + (_xlfn.STDEV.S( tabConsumo[[#This Row],[QTD.PENDENTE]]:tabConsumo[[#This Row],[08_23]] ) * 1)</f>
        <v>656.59353695976097</v>
      </c>
      <c r="AB249" s="221"/>
      <c r="AC249" s="221">
        <f xml:space="preserve"> tabConsumo[[#This Row],[Média.A]] + (_xlfn.STDEV.S( tabConsumo[[#This Row],[QTD.PENDENTE]]:tabConsumo[[#This Row],[08_23]] ) * 3)</f>
        <v>1481.5583886570607</v>
      </c>
      <c r="AD249" s="5"/>
      <c r="AE249">
        <v>0</v>
      </c>
      <c r="AF249" s="223">
        <f>SUM( tabConsumo[[#This Row],[QTD.PENDENTE]]:tabConsumo[[#This Row],[08_23]] )</f>
        <v>4394</v>
      </c>
      <c r="AG249" s="223">
        <f>LARGE(tabConsumo[[#This Row],[03_22]:[08_23]],1)</f>
        <v>1820</v>
      </c>
      <c r="AH249" s="146" t="s">
        <v>2237</v>
      </c>
      <c r="AI249" s="3" t="s">
        <v>2077</v>
      </c>
    </row>
    <row r="250" spans="1:35" x14ac:dyDescent="0.3">
      <c r="A250" s="4" t="s">
        <v>2039</v>
      </c>
      <c r="B250" s="3" t="s">
        <v>264</v>
      </c>
      <c r="C250" s="2">
        <v>142982</v>
      </c>
      <c r="D250" s="2">
        <v>0</v>
      </c>
      <c r="E250" s="2">
        <v>16</v>
      </c>
      <c r="F250" s="2">
        <v>35</v>
      </c>
      <c r="G250" s="2">
        <v>3</v>
      </c>
      <c r="H250" s="2">
        <v>17</v>
      </c>
      <c r="I250" s="2">
        <v>8</v>
      </c>
      <c r="J250" s="2">
        <v>1</v>
      </c>
      <c r="K250" s="2">
        <v>4</v>
      </c>
      <c r="L250" s="2">
        <v>4</v>
      </c>
      <c r="M250" s="2">
        <v>6</v>
      </c>
      <c r="N250" s="2">
        <v>16</v>
      </c>
      <c r="O250" s="2">
        <v>6</v>
      </c>
      <c r="P250" s="2">
        <v>14</v>
      </c>
      <c r="Q250" s="2">
        <v>4</v>
      </c>
      <c r="R250" s="2">
        <v>16</v>
      </c>
      <c r="S250" s="2">
        <v>5</v>
      </c>
      <c r="T250" s="2">
        <v>0</v>
      </c>
      <c r="U250" s="2">
        <v>0</v>
      </c>
      <c r="V250" s="2">
        <v>4</v>
      </c>
      <c r="W250" s="2">
        <v>0</v>
      </c>
      <c r="X250" s="299">
        <v>44428</v>
      </c>
      <c r="Y250" s="219">
        <v>18</v>
      </c>
      <c r="Z250" s="220">
        <f>SUM( tabConsumo[[#This Row],[QTD.PENDENTE]]:tabConsumo[[#This Row],[08_23]] ) / tabConsumo[[#This Row],[Div]]</f>
        <v>8.8333333333333339</v>
      </c>
      <c r="AA250" s="221">
        <f xml:space="preserve"> tabConsumo[[#This Row],[Média.A]] + (_xlfn.STDEV.S( tabConsumo[[#This Row],[QTD.PENDENTE]]:tabConsumo[[#This Row],[08_23]] ) * 1)</f>
        <v>17.596960983493013</v>
      </c>
      <c r="AB250" s="221"/>
      <c r="AC250" s="221">
        <f xml:space="preserve"> tabConsumo[[#This Row],[Média.A]] + (_xlfn.STDEV.S( tabConsumo[[#This Row],[QTD.PENDENTE]]:tabConsumo[[#This Row],[08_23]] ) * 3)</f>
        <v>35.124216283812373</v>
      </c>
      <c r="AD250" s="5"/>
      <c r="AE250">
        <v>0.88888888888888884</v>
      </c>
      <c r="AF250" s="223">
        <f>SUM( tabConsumo[[#This Row],[QTD.PENDENTE]]:tabConsumo[[#This Row],[08_23]] )</f>
        <v>159</v>
      </c>
      <c r="AG250" s="223">
        <f>LARGE(tabConsumo[[#This Row],[03_22]:[08_23]],1)</f>
        <v>35</v>
      </c>
      <c r="AH250" s="146" t="s">
        <v>2238</v>
      </c>
      <c r="AI250" s="3" t="s">
        <v>2077</v>
      </c>
    </row>
    <row r="251" spans="1:35" x14ac:dyDescent="0.3">
      <c r="A251" s="4" t="s">
        <v>1655</v>
      </c>
      <c r="B251" s="3" t="s">
        <v>264</v>
      </c>
      <c r="C251" s="2">
        <v>107790</v>
      </c>
      <c r="D251" s="2">
        <v>141</v>
      </c>
      <c r="F251" s="2">
        <v>6</v>
      </c>
      <c r="G251" s="2">
        <v>14</v>
      </c>
      <c r="H251" s="2">
        <v>31</v>
      </c>
      <c r="I251" s="2">
        <v>0</v>
      </c>
      <c r="J251" s="2">
        <v>2</v>
      </c>
      <c r="K251" s="2">
        <v>15</v>
      </c>
      <c r="L251" s="2">
        <v>16</v>
      </c>
      <c r="M251" s="2">
        <v>11</v>
      </c>
      <c r="N251" s="2">
        <v>5</v>
      </c>
      <c r="O251" s="2">
        <v>8</v>
      </c>
      <c r="P251" s="2">
        <v>16</v>
      </c>
      <c r="Q251" s="2">
        <v>29</v>
      </c>
      <c r="R251" s="2">
        <v>38</v>
      </c>
      <c r="S251" s="2">
        <v>31</v>
      </c>
      <c r="T251" s="2">
        <v>0</v>
      </c>
      <c r="U251" s="2">
        <v>0</v>
      </c>
      <c r="V251" s="2">
        <v>0</v>
      </c>
      <c r="W251" s="2">
        <v>0</v>
      </c>
      <c r="X251" s="299">
        <v>39700</v>
      </c>
      <c r="Y251" s="219">
        <v>18</v>
      </c>
      <c r="Z251" s="220">
        <f>SUM( tabConsumo[[#This Row],[QTD.PENDENTE]]:tabConsumo[[#This Row],[08_23]] ) / tabConsumo[[#This Row],[Div]]</f>
        <v>12.333333333333334</v>
      </c>
      <c r="AA251" s="221">
        <f xml:space="preserve"> tabConsumo[[#This Row],[Média.A]] + (_xlfn.STDEV.S( tabConsumo[[#This Row],[QTD.PENDENTE]]:tabConsumo[[#This Row],[08_23]] ) * 1)</f>
        <v>24.823329330130129</v>
      </c>
      <c r="AB251" s="221"/>
      <c r="AC251" s="221">
        <f xml:space="preserve"> tabConsumo[[#This Row],[Média.A]] + (_xlfn.STDEV.S( tabConsumo[[#This Row],[QTD.PENDENTE]]:tabConsumo[[#This Row],[08_23]] ) * 3)</f>
        <v>49.803321323723729</v>
      </c>
      <c r="AD251" s="5"/>
      <c r="AE251">
        <v>0</v>
      </c>
      <c r="AF251" s="223">
        <f>SUM( tabConsumo[[#This Row],[QTD.PENDENTE]]:tabConsumo[[#This Row],[08_23]] )</f>
        <v>222</v>
      </c>
      <c r="AG251" s="223">
        <f>LARGE(tabConsumo[[#This Row],[03_22]:[08_23]],1)</f>
        <v>38</v>
      </c>
      <c r="AH251" s="146" t="s">
        <v>2239</v>
      </c>
      <c r="AI251" s="3" t="s">
        <v>2077</v>
      </c>
    </row>
    <row r="252" spans="1:35" x14ac:dyDescent="0.3">
      <c r="A252" s="4" t="s">
        <v>956</v>
      </c>
      <c r="B252" s="3" t="s">
        <v>268</v>
      </c>
      <c r="C252" s="2">
        <v>12654</v>
      </c>
      <c r="D252" s="2">
        <v>73757</v>
      </c>
      <c r="E252" s="2">
        <v>389</v>
      </c>
      <c r="F252" s="2">
        <v>11661</v>
      </c>
      <c r="G252" s="2">
        <v>7484</v>
      </c>
      <c r="H252" s="2">
        <v>8820</v>
      </c>
      <c r="I252" s="2">
        <v>8647</v>
      </c>
      <c r="J252" s="2">
        <v>7250</v>
      </c>
      <c r="K252" s="2">
        <v>6859</v>
      </c>
      <c r="L252" s="2">
        <v>7001</v>
      </c>
      <c r="M252" s="2">
        <v>6790</v>
      </c>
      <c r="N252" s="2">
        <v>7714</v>
      </c>
      <c r="O252" s="2">
        <v>5656</v>
      </c>
      <c r="P252" s="2">
        <v>5749</v>
      </c>
      <c r="Q252" s="2">
        <v>6917</v>
      </c>
      <c r="R252" s="2">
        <v>13289</v>
      </c>
      <c r="S252" s="2">
        <v>8771</v>
      </c>
      <c r="T252" s="2">
        <v>10798</v>
      </c>
      <c r="U252" s="2">
        <v>9680</v>
      </c>
      <c r="V252" s="2">
        <v>7426</v>
      </c>
      <c r="W252" s="2">
        <v>8801</v>
      </c>
      <c r="X252" s="299">
        <v>367</v>
      </c>
      <c r="Y252" s="219">
        <f xml:space="preserve"> 18</f>
        <v>18</v>
      </c>
      <c r="Z252" s="220">
        <f>SUM( tabConsumo[[#This Row],[QTD.PENDENTE]]:tabConsumo[[#This Row],[08_23]] ) / tabConsumo[[#This Row],[Div]]</f>
        <v>8316.7777777777774</v>
      </c>
      <c r="AA252" s="221">
        <f xml:space="preserve"> tabConsumo[[#This Row],[Média.A]] + (_xlfn.STDEV.S( tabConsumo[[#This Row],[QTD.PENDENTE]]:tabConsumo[[#This Row],[08_23]] ) * 1)</f>
        <v>10991.165734212009</v>
      </c>
      <c r="AB252" s="221"/>
      <c r="AC252" s="221">
        <f xml:space="preserve"> tabConsumo[[#This Row],[Média.A]] + (_xlfn.STDEV.S( tabConsumo[[#This Row],[QTD.PENDENTE]]:tabConsumo[[#This Row],[08_23]] ) * 3)</f>
        <v>16339.941647080472</v>
      </c>
      <c r="AD252" s="5"/>
      <c r="AE252">
        <v>21.611111111111111</v>
      </c>
      <c r="AF252" s="223">
        <f>SUM( tabConsumo[[#This Row],[QTD.PENDENTE]]:tabConsumo[[#This Row],[08_23]] )</f>
        <v>149702</v>
      </c>
      <c r="AG252" s="223">
        <f>LARGE(tabConsumo[[#This Row],[03_22]:[08_23]],1)</f>
        <v>13289</v>
      </c>
      <c r="AH252" s="146" t="s">
        <v>2237</v>
      </c>
      <c r="AI252" s="3" t="s">
        <v>2077</v>
      </c>
    </row>
    <row r="253" spans="1:35" x14ac:dyDescent="0.3">
      <c r="A253" s="4" t="s">
        <v>951</v>
      </c>
      <c r="B253" s="3" t="s">
        <v>268</v>
      </c>
      <c r="C253" s="2">
        <v>12652</v>
      </c>
      <c r="D253" s="2">
        <v>389</v>
      </c>
      <c r="E253" s="2">
        <v>9</v>
      </c>
      <c r="F253" s="2">
        <v>386</v>
      </c>
      <c r="G253" s="2">
        <v>584</v>
      </c>
      <c r="H253" s="2">
        <v>533</v>
      </c>
      <c r="I253" s="2">
        <v>446</v>
      </c>
      <c r="J253" s="2">
        <v>361</v>
      </c>
      <c r="K253" s="2">
        <v>286</v>
      </c>
      <c r="L253" s="2">
        <v>302</v>
      </c>
      <c r="M253" s="2">
        <v>99</v>
      </c>
      <c r="N253" s="2">
        <v>790</v>
      </c>
      <c r="O253" s="2">
        <v>412</v>
      </c>
      <c r="P253" s="2">
        <v>116</v>
      </c>
      <c r="Q253" s="2">
        <v>416</v>
      </c>
      <c r="R253" s="2">
        <v>1847</v>
      </c>
      <c r="S253" s="2">
        <v>1372</v>
      </c>
      <c r="T253" s="2">
        <v>1137</v>
      </c>
      <c r="U253" s="2">
        <v>1198</v>
      </c>
      <c r="V253" s="2">
        <v>756</v>
      </c>
      <c r="W253" s="2">
        <v>696</v>
      </c>
      <c r="X253" s="299">
        <v>367</v>
      </c>
      <c r="Y253" s="219">
        <f xml:space="preserve"> 18</f>
        <v>18</v>
      </c>
      <c r="Z253" s="220">
        <f>SUM( tabConsumo[[#This Row],[QTD.PENDENTE]]:tabConsumo[[#This Row],[08_23]] ) / tabConsumo[[#This Row],[Div]]</f>
        <v>652.55555555555554</v>
      </c>
      <c r="AA253" s="221">
        <f xml:space="preserve"> tabConsumo[[#This Row],[Média.A]] + (_xlfn.STDEV.S( tabConsumo[[#This Row],[QTD.PENDENTE]]:tabConsumo[[#This Row],[08_23]] ) * 1)</f>
        <v>1128.8160560460806</v>
      </c>
      <c r="AB253" s="221"/>
      <c r="AC253" s="221">
        <f xml:space="preserve"> tabConsumo[[#This Row],[Média.A]] + (_xlfn.STDEV.S( tabConsumo[[#This Row],[QTD.PENDENTE]]:tabConsumo[[#This Row],[08_23]] ) * 3)</f>
        <v>2081.3370570271309</v>
      </c>
      <c r="AD253" s="5"/>
      <c r="AE253">
        <v>0.5</v>
      </c>
      <c r="AF253" s="223">
        <f>SUM( tabConsumo[[#This Row],[QTD.PENDENTE]]:tabConsumo[[#This Row],[08_23]] )</f>
        <v>11746</v>
      </c>
      <c r="AG253" s="223">
        <f>LARGE(tabConsumo[[#This Row],[03_22]:[08_23]],1)</f>
        <v>1847</v>
      </c>
      <c r="AH253" s="146" t="s">
        <v>2237</v>
      </c>
      <c r="AI253" s="3" t="s">
        <v>2077</v>
      </c>
    </row>
    <row r="254" spans="1:35" x14ac:dyDescent="0.3">
      <c r="A254" s="4" t="s">
        <v>1476</v>
      </c>
      <c r="B254" s="3" t="s">
        <v>336</v>
      </c>
      <c r="C254" s="2">
        <v>81371</v>
      </c>
      <c r="D254" s="2">
        <v>0</v>
      </c>
      <c r="E254" s="2">
        <v>146</v>
      </c>
      <c r="F254" s="2">
        <v>173</v>
      </c>
      <c r="G254" s="2">
        <v>111</v>
      </c>
      <c r="H254" s="2">
        <v>153</v>
      </c>
      <c r="I254" s="2">
        <v>173</v>
      </c>
      <c r="J254" s="2">
        <v>168</v>
      </c>
      <c r="K254" s="2">
        <v>174</v>
      </c>
      <c r="L254" s="2">
        <v>205</v>
      </c>
      <c r="M254" s="2">
        <v>191</v>
      </c>
      <c r="N254" s="2">
        <v>253</v>
      </c>
      <c r="O254" s="2">
        <v>137</v>
      </c>
      <c r="P254" s="2">
        <v>122</v>
      </c>
      <c r="Q254" s="2">
        <v>128</v>
      </c>
      <c r="R254" s="2">
        <v>1704</v>
      </c>
      <c r="S254" s="2">
        <v>181</v>
      </c>
      <c r="T254" s="2">
        <v>255</v>
      </c>
      <c r="U254" s="2">
        <v>223</v>
      </c>
      <c r="V254" s="2">
        <v>193</v>
      </c>
      <c r="W254" s="2">
        <v>176</v>
      </c>
      <c r="X254" s="299">
        <v>38217</v>
      </c>
      <c r="Y254" s="219">
        <v>18</v>
      </c>
      <c r="Z254" s="220">
        <f>SUM( tabConsumo[[#This Row],[QTD.PENDENTE]]:tabConsumo[[#This Row],[08_23]] ) / tabConsumo[[#This Row],[Div]]</f>
        <v>270.33333333333331</v>
      </c>
      <c r="AA254" s="221">
        <f xml:space="preserve"> tabConsumo[[#This Row],[Média.A]] + (_xlfn.STDEV.S( tabConsumo[[#This Row],[QTD.PENDENTE]]:tabConsumo[[#This Row],[08_23]] ) * 1)</f>
        <v>623.18707935549378</v>
      </c>
      <c r="AB254" s="221"/>
      <c r="AC254" s="221">
        <f xml:space="preserve"> tabConsumo[[#This Row],[Média.A]] + (_xlfn.STDEV.S( tabConsumo[[#This Row],[QTD.PENDENTE]]:tabConsumo[[#This Row],[08_23]] ) * 3)</f>
        <v>1328.8945713998148</v>
      </c>
      <c r="AD254" s="5"/>
      <c r="AE254">
        <v>8.1111111111111107</v>
      </c>
      <c r="AF254" s="223">
        <f>SUM( tabConsumo[[#This Row],[QTD.PENDENTE]]:tabConsumo[[#This Row],[08_23]] )</f>
        <v>4866</v>
      </c>
      <c r="AG254" s="223">
        <f>LARGE(tabConsumo[[#This Row],[03_22]:[08_23]],1)</f>
        <v>1704</v>
      </c>
      <c r="AH254" s="146" t="s">
        <v>2237</v>
      </c>
      <c r="AI254" s="3" t="s">
        <v>2077</v>
      </c>
    </row>
    <row r="255" spans="1:35" x14ac:dyDescent="0.3">
      <c r="A255" s="4" t="s">
        <v>1836</v>
      </c>
      <c r="B255" s="3" t="s">
        <v>336</v>
      </c>
      <c r="C255" s="2">
        <v>132400</v>
      </c>
      <c r="D255" s="2">
        <v>0</v>
      </c>
      <c r="E255" s="2">
        <v>145</v>
      </c>
      <c r="F255" s="2">
        <v>173</v>
      </c>
      <c r="G255" s="2">
        <v>111</v>
      </c>
      <c r="H255" s="2">
        <v>151</v>
      </c>
      <c r="I255" s="2">
        <v>157</v>
      </c>
      <c r="J255" s="2">
        <v>170</v>
      </c>
      <c r="K255" s="2">
        <v>177</v>
      </c>
      <c r="L255" s="2">
        <v>205</v>
      </c>
      <c r="M255" s="2">
        <v>197</v>
      </c>
      <c r="N255" s="2">
        <v>255</v>
      </c>
      <c r="O255" s="2">
        <v>140</v>
      </c>
      <c r="P255" s="2">
        <v>125</v>
      </c>
      <c r="Q255" s="2">
        <v>130</v>
      </c>
      <c r="R255" s="2">
        <v>1701</v>
      </c>
      <c r="S255" s="2">
        <v>184</v>
      </c>
      <c r="T255" s="2">
        <v>255</v>
      </c>
      <c r="U255" s="2">
        <v>223</v>
      </c>
      <c r="V255" s="2">
        <v>191</v>
      </c>
      <c r="W255" s="2">
        <v>188</v>
      </c>
      <c r="X255" s="299">
        <v>42765</v>
      </c>
      <c r="Y255" s="219">
        <v>18</v>
      </c>
      <c r="Z255" s="220">
        <f>SUM( tabConsumo[[#This Row],[QTD.PENDENTE]]:tabConsumo[[#This Row],[08_23]] ) / tabConsumo[[#This Row],[Div]]</f>
        <v>271</v>
      </c>
      <c r="AA255" s="221">
        <f xml:space="preserve"> tabConsumo[[#This Row],[Média.A]] + (_xlfn.STDEV.S( tabConsumo[[#This Row],[QTD.PENDENTE]]:tabConsumo[[#This Row],[08_23]] ) * 1)</f>
        <v>623.01102288695188</v>
      </c>
      <c r="AB255" s="221"/>
      <c r="AC255" s="221">
        <f xml:space="preserve"> tabConsumo[[#This Row],[Média.A]] + (_xlfn.STDEV.S( tabConsumo[[#This Row],[QTD.PENDENTE]]:tabConsumo[[#This Row],[08_23]] ) * 3)</f>
        <v>1327.0330686608554</v>
      </c>
      <c r="AD255" s="5"/>
      <c r="AE255">
        <v>8.0555555555555554</v>
      </c>
      <c r="AF255" s="223">
        <f>SUM( tabConsumo[[#This Row],[QTD.PENDENTE]]:tabConsumo[[#This Row],[08_23]] )</f>
        <v>4878</v>
      </c>
      <c r="AG255" s="223">
        <f>LARGE(tabConsumo[[#This Row],[03_22]:[08_23]],1)</f>
        <v>1701</v>
      </c>
      <c r="AH255" s="146" t="s">
        <v>2237</v>
      </c>
      <c r="AI255" s="3" t="s">
        <v>2077</v>
      </c>
    </row>
    <row r="256" spans="1:35" x14ac:dyDescent="0.3">
      <c r="A256" s="4" t="s">
        <v>1474</v>
      </c>
      <c r="B256" s="3" t="s">
        <v>336</v>
      </c>
      <c r="C256" s="2">
        <v>81370</v>
      </c>
      <c r="D256" s="2">
        <v>0</v>
      </c>
      <c r="E256" s="2">
        <v>114</v>
      </c>
      <c r="F256" s="2">
        <v>175</v>
      </c>
      <c r="G256" s="2">
        <v>110</v>
      </c>
      <c r="H256" s="2">
        <v>154</v>
      </c>
      <c r="I256" s="2">
        <v>173</v>
      </c>
      <c r="J256" s="2">
        <v>163</v>
      </c>
      <c r="K256" s="2">
        <v>175</v>
      </c>
      <c r="L256" s="2">
        <v>207</v>
      </c>
      <c r="M256" s="2">
        <v>195</v>
      </c>
      <c r="N256" s="2">
        <v>253</v>
      </c>
      <c r="O256" s="2">
        <v>137</v>
      </c>
      <c r="P256" s="2">
        <v>125</v>
      </c>
      <c r="Q256" s="2">
        <v>126</v>
      </c>
      <c r="R256" s="2">
        <v>1694</v>
      </c>
      <c r="S256" s="2">
        <v>180</v>
      </c>
      <c r="T256" s="2">
        <v>255</v>
      </c>
      <c r="U256" s="2">
        <v>223</v>
      </c>
      <c r="V256" s="2">
        <v>191</v>
      </c>
      <c r="W256" s="2">
        <v>245</v>
      </c>
      <c r="X256" s="299">
        <v>38217</v>
      </c>
      <c r="Y256" s="219">
        <v>18</v>
      </c>
      <c r="Z256" s="220">
        <f>SUM( tabConsumo[[#This Row],[QTD.PENDENTE]]:tabConsumo[[#This Row],[08_23]] ) / tabConsumo[[#This Row],[Div]]</f>
        <v>271.94444444444446</v>
      </c>
      <c r="AA256" s="221">
        <f xml:space="preserve"> tabConsumo[[#This Row],[Média.A]] + (_xlfn.STDEV.S( tabConsumo[[#This Row],[QTD.PENDENTE]]:tabConsumo[[#This Row],[08_23]] ) * 1)</f>
        <v>622.65027408998719</v>
      </c>
      <c r="AB256" s="221"/>
      <c r="AC256" s="221">
        <f xml:space="preserve"> tabConsumo[[#This Row],[Média.A]] + (_xlfn.STDEV.S( tabConsumo[[#This Row],[QTD.PENDENTE]]:tabConsumo[[#This Row],[08_23]] ) * 3)</f>
        <v>1324.0619333810728</v>
      </c>
      <c r="AD256" s="5"/>
      <c r="AE256">
        <v>6.333333333333333</v>
      </c>
      <c r="AF256" s="223">
        <f>SUM( tabConsumo[[#This Row],[QTD.PENDENTE]]:tabConsumo[[#This Row],[08_23]] )</f>
        <v>4895</v>
      </c>
      <c r="AG256" s="223">
        <f>LARGE(tabConsumo[[#This Row],[03_22]:[08_23]],1)</f>
        <v>1694</v>
      </c>
      <c r="AH256" s="146" t="s">
        <v>2237</v>
      </c>
      <c r="AI256" s="3" t="s">
        <v>2077</v>
      </c>
    </row>
    <row r="257" spans="1:35" x14ac:dyDescent="0.3">
      <c r="A257" s="4" t="s">
        <v>1443</v>
      </c>
      <c r="B257" s="3" t="s">
        <v>437</v>
      </c>
      <c r="C257" s="2">
        <v>78055</v>
      </c>
      <c r="D257" s="2">
        <v>0</v>
      </c>
      <c r="F257" s="2">
        <v>0</v>
      </c>
      <c r="G257" s="2">
        <v>15</v>
      </c>
      <c r="H257" s="2">
        <v>0</v>
      </c>
      <c r="I257" s="2">
        <v>15</v>
      </c>
      <c r="J257" s="2">
        <v>0</v>
      </c>
      <c r="K257" s="2">
        <v>84</v>
      </c>
      <c r="L257" s="2">
        <v>0</v>
      </c>
      <c r="M257" s="2">
        <v>0</v>
      </c>
      <c r="N257" s="2">
        <v>0</v>
      </c>
      <c r="O257" s="2">
        <v>13</v>
      </c>
      <c r="P257" s="2">
        <v>6</v>
      </c>
      <c r="Q257" s="2">
        <v>4</v>
      </c>
      <c r="R257" s="2">
        <v>20</v>
      </c>
      <c r="S257" s="2">
        <v>218</v>
      </c>
      <c r="T257" s="2">
        <v>0</v>
      </c>
      <c r="U257" s="2">
        <v>0</v>
      </c>
      <c r="V257" s="2">
        <v>0</v>
      </c>
      <c r="W257" s="2">
        <v>0</v>
      </c>
      <c r="X257" s="299">
        <v>38072</v>
      </c>
      <c r="Y257" s="219">
        <v>18</v>
      </c>
      <c r="Z257" s="220">
        <f>SUM( tabConsumo[[#This Row],[QTD.PENDENTE]]:tabConsumo[[#This Row],[08_23]] ) / tabConsumo[[#This Row],[Div]]</f>
        <v>20.833333333333332</v>
      </c>
      <c r="AA257" s="221">
        <f xml:space="preserve"> tabConsumo[[#This Row],[Média.A]] + (_xlfn.STDEV.S( tabConsumo[[#This Row],[QTD.PENDENTE]]:tabConsumo[[#This Row],[08_23]] ) * 1)</f>
        <v>73.880759394969033</v>
      </c>
      <c r="AB257" s="221"/>
      <c r="AC257" s="221">
        <f xml:space="preserve"> tabConsumo[[#This Row],[Média.A]] + (_xlfn.STDEV.S( tabConsumo[[#This Row],[QTD.PENDENTE]]:tabConsumo[[#This Row],[08_23]] ) * 3)</f>
        <v>179.97561151824044</v>
      </c>
      <c r="AD257" s="5"/>
      <c r="AE257">
        <v>0</v>
      </c>
      <c r="AF257" s="223">
        <f>SUM( tabConsumo[[#This Row],[QTD.PENDENTE]]:tabConsumo[[#This Row],[08_23]] )</f>
        <v>375</v>
      </c>
      <c r="AG257" s="223">
        <f>LARGE(tabConsumo[[#This Row],[03_22]:[08_23]],1)</f>
        <v>218</v>
      </c>
      <c r="AH257" s="146" t="s">
        <v>2239</v>
      </c>
      <c r="AI257" s="3" t="s">
        <v>2077</v>
      </c>
    </row>
    <row r="258" spans="1:35" x14ac:dyDescent="0.3">
      <c r="A258" s="4" t="s">
        <v>1898</v>
      </c>
      <c r="B258" s="3" t="s">
        <v>437</v>
      </c>
      <c r="C258" s="2">
        <v>134569</v>
      </c>
      <c r="D258" s="2">
        <v>0</v>
      </c>
      <c r="F258" s="2">
        <v>0</v>
      </c>
      <c r="G258" s="2">
        <v>15</v>
      </c>
      <c r="H258" s="2">
        <v>45</v>
      </c>
      <c r="I258" s="2">
        <v>15</v>
      </c>
      <c r="J258" s="2">
        <v>0</v>
      </c>
      <c r="K258" s="2">
        <v>79</v>
      </c>
      <c r="L258" s="2">
        <v>25</v>
      </c>
      <c r="M258" s="2">
        <v>31</v>
      </c>
      <c r="N258" s="2">
        <v>10</v>
      </c>
      <c r="O258" s="2">
        <v>0</v>
      </c>
      <c r="P258" s="2">
        <v>32</v>
      </c>
      <c r="Q258" s="2">
        <v>0</v>
      </c>
      <c r="R258" s="2">
        <v>20</v>
      </c>
      <c r="S258" s="2">
        <v>100</v>
      </c>
      <c r="T258" s="2">
        <v>86</v>
      </c>
      <c r="U258" s="2">
        <v>0</v>
      </c>
      <c r="V258" s="2">
        <v>0</v>
      </c>
      <c r="W258" s="2">
        <v>0</v>
      </c>
      <c r="X258" s="299">
        <v>43174</v>
      </c>
      <c r="Y258" s="219">
        <v>18</v>
      </c>
      <c r="Z258" s="220">
        <f>SUM( tabConsumo[[#This Row],[QTD.PENDENTE]]:tabConsumo[[#This Row],[08_23]] ) / tabConsumo[[#This Row],[Div]]</f>
        <v>25.444444444444443</v>
      </c>
      <c r="AA258" s="221">
        <f xml:space="preserve"> tabConsumo[[#This Row],[Média.A]] + (_xlfn.STDEV.S( tabConsumo[[#This Row],[QTD.PENDENTE]]:tabConsumo[[#This Row],[08_23]] ) * 1)</f>
        <v>57.591573530829933</v>
      </c>
      <c r="AB258" s="221"/>
      <c r="AC258" s="221">
        <f xml:space="preserve"> tabConsumo[[#This Row],[Média.A]] + (_xlfn.STDEV.S( tabConsumo[[#This Row],[QTD.PENDENTE]]:tabConsumo[[#This Row],[08_23]] ) * 3)</f>
        <v>121.88583170360091</v>
      </c>
      <c r="AD258" s="5"/>
      <c r="AE258">
        <v>0</v>
      </c>
      <c r="AF258" s="223">
        <f>SUM( tabConsumo[[#This Row],[QTD.PENDENTE]]:tabConsumo[[#This Row],[08_23]] )</f>
        <v>458</v>
      </c>
      <c r="AG258" s="223">
        <f>LARGE(tabConsumo[[#This Row],[03_22]:[08_23]],1)</f>
        <v>100</v>
      </c>
      <c r="AH258" s="146" t="s">
        <v>2240</v>
      </c>
      <c r="AI258" s="3" t="s">
        <v>2077</v>
      </c>
    </row>
    <row r="259" spans="1:35" x14ac:dyDescent="0.3">
      <c r="A259" s="4" t="s">
        <v>938</v>
      </c>
      <c r="B259" s="3" t="s">
        <v>336</v>
      </c>
      <c r="C259" s="2">
        <v>11448</v>
      </c>
      <c r="D259" s="2">
        <v>578</v>
      </c>
      <c r="E259" s="2">
        <v>96</v>
      </c>
      <c r="F259" s="2">
        <v>0</v>
      </c>
      <c r="G259" s="2">
        <v>0</v>
      </c>
      <c r="H259" s="2">
        <v>61</v>
      </c>
      <c r="I259" s="2">
        <v>63</v>
      </c>
      <c r="J259" s="2">
        <v>69</v>
      </c>
      <c r="K259" s="2">
        <v>61</v>
      </c>
      <c r="L259" s="2">
        <v>65</v>
      </c>
      <c r="M259" s="2">
        <v>63</v>
      </c>
      <c r="N259" s="2">
        <v>67</v>
      </c>
      <c r="O259" s="2">
        <v>51</v>
      </c>
      <c r="P259" s="2">
        <v>0</v>
      </c>
      <c r="Q259" s="2">
        <v>0</v>
      </c>
      <c r="R259" s="2">
        <v>0</v>
      </c>
      <c r="S259" s="2">
        <v>71</v>
      </c>
      <c r="T259" s="2">
        <v>94</v>
      </c>
      <c r="U259" s="2">
        <v>82</v>
      </c>
      <c r="V259" s="2">
        <v>73</v>
      </c>
      <c r="W259" s="2">
        <v>65</v>
      </c>
      <c r="X259" s="299">
        <v>367</v>
      </c>
      <c r="Y259" s="219">
        <f xml:space="preserve"> 18</f>
        <v>18</v>
      </c>
      <c r="Z259" s="220">
        <f>SUM( tabConsumo[[#This Row],[QTD.PENDENTE]]:tabConsumo[[#This Row],[08_23]] ) / tabConsumo[[#This Row],[Div]]</f>
        <v>54.5</v>
      </c>
      <c r="AA259" s="221">
        <f xml:space="preserve"> tabConsumo[[#This Row],[Média.A]] + (_xlfn.STDEV.S( tabConsumo[[#This Row],[QTD.PENDENTE]]:tabConsumo[[#This Row],[08_23]] ) * 1)</f>
        <v>87.980028086931981</v>
      </c>
      <c r="AB259" s="221"/>
      <c r="AC259" s="221">
        <f xml:space="preserve"> tabConsumo[[#This Row],[Média.A]] + (_xlfn.STDEV.S( tabConsumo[[#This Row],[QTD.PENDENTE]]:tabConsumo[[#This Row],[08_23]] ) * 3)</f>
        <v>154.94008426079594</v>
      </c>
      <c r="AD259" s="5"/>
      <c r="AE259">
        <v>5.333333333333333</v>
      </c>
      <c r="AF259" s="223">
        <f>SUM( tabConsumo[[#This Row],[QTD.PENDENTE]]:tabConsumo[[#This Row],[08_23]] )</f>
        <v>981</v>
      </c>
      <c r="AG259" s="223">
        <f>LARGE(tabConsumo[[#This Row],[03_22]:[08_23]],1)</f>
        <v>94</v>
      </c>
      <c r="AH259" s="146" t="s">
        <v>2237</v>
      </c>
      <c r="AI259" s="3" t="s">
        <v>2077</v>
      </c>
    </row>
    <row r="260" spans="1:35" x14ac:dyDescent="0.3">
      <c r="A260" s="4" t="s">
        <v>1909</v>
      </c>
      <c r="B260" s="3" t="s">
        <v>264</v>
      </c>
      <c r="C260" s="2">
        <v>135301</v>
      </c>
      <c r="D260" s="2">
        <v>365</v>
      </c>
      <c r="F260" s="2">
        <v>10</v>
      </c>
      <c r="G260" s="2">
        <v>23</v>
      </c>
      <c r="H260" s="2">
        <v>30</v>
      </c>
      <c r="I260" s="2">
        <v>62</v>
      </c>
      <c r="J260" s="2">
        <v>20</v>
      </c>
      <c r="K260" s="2">
        <v>4</v>
      </c>
      <c r="L260" s="2">
        <v>16</v>
      </c>
      <c r="M260" s="2">
        <v>19</v>
      </c>
      <c r="N260" s="2">
        <v>6</v>
      </c>
      <c r="O260" s="2">
        <v>14</v>
      </c>
      <c r="P260" s="2">
        <v>22</v>
      </c>
      <c r="Q260" s="2">
        <v>20</v>
      </c>
      <c r="R260" s="2">
        <v>32</v>
      </c>
      <c r="S260" s="2">
        <v>10</v>
      </c>
      <c r="T260" s="2">
        <v>40</v>
      </c>
      <c r="U260" s="2">
        <v>0</v>
      </c>
      <c r="V260" s="2">
        <v>0</v>
      </c>
      <c r="W260" s="2">
        <v>0</v>
      </c>
      <c r="X260" s="299">
        <v>43277</v>
      </c>
      <c r="Y260" s="219">
        <v>18</v>
      </c>
      <c r="Z260" s="220">
        <f>SUM( tabConsumo[[#This Row],[QTD.PENDENTE]]:tabConsumo[[#This Row],[08_23]] ) / tabConsumo[[#This Row],[Div]]</f>
        <v>18.222222222222221</v>
      </c>
      <c r="AA260" s="221">
        <f xml:space="preserve"> tabConsumo[[#This Row],[Média.A]] + (_xlfn.STDEV.S( tabConsumo[[#This Row],[QTD.PENDENTE]]:tabConsumo[[#This Row],[08_23]] ) * 1)</f>
        <v>34.069120436274588</v>
      </c>
      <c r="AB260" s="221"/>
      <c r="AC260" s="221">
        <f xml:space="preserve"> tabConsumo[[#This Row],[Média.A]] + (_xlfn.STDEV.S( tabConsumo[[#This Row],[QTD.PENDENTE]]:tabConsumo[[#This Row],[08_23]] ) * 3)</f>
        <v>65.762916864379321</v>
      </c>
      <c r="AD260" s="5"/>
      <c r="AE260">
        <v>0</v>
      </c>
      <c r="AF260" s="223">
        <f>SUM( tabConsumo[[#This Row],[QTD.PENDENTE]]:tabConsumo[[#This Row],[08_23]] )</f>
        <v>328</v>
      </c>
      <c r="AG260" s="223">
        <f>LARGE(tabConsumo[[#This Row],[03_22]:[08_23]],1)</f>
        <v>62</v>
      </c>
      <c r="AH260" s="146" t="s">
        <v>2240</v>
      </c>
      <c r="AI260" s="3" t="s">
        <v>2077</v>
      </c>
    </row>
    <row r="261" spans="1:35" x14ac:dyDescent="0.3">
      <c r="A261" s="4" t="s">
        <v>1212</v>
      </c>
      <c r="B261" s="3" t="s">
        <v>264</v>
      </c>
      <c r="C261" s="2">
        <v>25523</v>
      </c>
      <c r="D261" s="2">
        <v>742</v>
      </c>
      <c r="F261" s="2">
        <v>0</v>
      </c>
      <c r="G261" s="2">
        <v>4</v>
      </c>
      <c r="H261" s="2">
        <v>4</v>
      </c>
      <c r="I261" s="2">
        <v>25</v>
      </c>
      <c r="J261" s="2">
        <v>42</v>
      </c>
      <c r="K261" s="2">
        <v>9</v>
      </c>
      <c r="L261" s="2">
        <v>22</v>
      </c>
      <c r="M261" s="2">
        <v>33</v>
      </c>
      <c r="N261" s="2">
        <v>17</v>
      </c>
      <c r="O261" s="2">
        <v>24</v>
      </c>
      <c r="P261" s="2">
        <v>31</v>
      </c>
      <c r="Q261" s="2">
        <v>15</v>
      </c>
      <c r="R261" s="2">
        <v>71</v>
      </c>
      <c r="S261" s="2">
        <v>30</v>
      </c>
      <c r="T261" s="2">
        <v>0</v>
      </c>
      <c r="U261" s="2">
        <v>0</v>
      </c>
      <c r="V261" s="2">
        <v>0</v>
      </c>
      <c r="W261" s="2">
        <v>0</v>
      </c>
      <c r="X261" s="299">
        <v>367</v>
      </c>
      <c r="Y261" s="219">
        <f xml:space="preserve"> 18</f>
        <v>18</v>
      </c>
      <c r="Z261" s="220">
        <f>SUM( tabConsumo[[#This Row],[QTD.PENDENTE]]:tabConsumo[[#This Row],[08_23]] ) / tabConsumo[[#This Row],[Div]]</f>
        <v>18.166666666666668</v>
      </c>
      <c r="AA261" s="221">
        <f xml:space="preserve"> tabConsumo[[#This Row],[Média.A]] + (_xlfn.STDEV.S( tabConsumo[[#This Row],[QTD.PENDENTE]]:tabConsumo[[#This Row],[08_23]] ) * 1)</f>
        <v>37.150405838420383</v>
      </c>
      <c r="AB261" s="221"/>
      <c r="AC261" s="221">
        <f xml:space="preserve"> tabConsumo[[#This Row],[Média.A]] + (_xlfn.STDEV.S( tabConsumo[[#This Row],[QTD.PENDENTE]]:tabConsumo[[#This Row],[08_23]] ) * 3)</f>
        <v>75.11788418192782</v>
      </c>
      <c r="AD261" s="5"/>
      <c r="AE261">
        <v>0</v>
      </c>
      <c r="AF261" s="223">
        <f>SUM( tabConsumo[[#This Row],[QTD.PENDENTE]]:tabConsumo[[#This Row],[08_23]] )</f>
        <v>327</v>
      </c>
      <c r="AG261" s="223">
        <f>LARGE(tabConsumo[[#This Row],[03_22]:[08_23]],1)</f>
        <v>71</v>
      </c>
      <c r="AH261" s="146" t="s">
        <v>2239</v>
      </c>
      <c r="AI261" s="3" t="s">
        <v>2077</v>
      </c>
    </row>
    <row r="262" spans="1:35" x14ac:dyDescent="0.3">
      <c r="A262" s="4" t="s">
        <v>1907</v>
      </c>
      <c r="B262" s="3" t="s">
        <v>264</v>
      </c>
      <c r="C262" s="2">
        <v>135299</v>
      </c>
      <c r="D262" s="2">
        <v>45</v>
      </c>
      <c r="F262" s="2">
        <v>14</v>
      </c>
      <c r="G262" s="2">
        <v>6</v>
      </c>
      <c r="H262" s="2">
        <v>0</v>
      </c>
      <c r="I262" s="2">
        <v>14</v>
      </c>
      <c r="J262" s="2">
        <v>8</v>
      </c>
      <c r="K262" s="2">
        <v>0</v>
      </c>
      <c r="L262" s="2">
        <v>18</v>
      </c>
      <c r="M262" s="2">
        <v>14</v>
      </c>
      <c r="N262" s="2">
        <v>4</v>
      </c>
      <c r="O262" s="2">
        <v>0</v>
      </c>
      <c r="P262" s="2">
        <v>0</v>
      </c>
      <c r="Q262" s="2">
        <v>5</v>
      </c>
      <c r="R262" s="2">
        <v>4</v>
      </c>
      <c r="S262" s="2">
        <v>20</v>
      </c>
      <c r="T262" s="2">
        <v>0</v>
      </c>
      <c r="U262" s="2">
        <v>0</v>
      </c>
      <c r="V262" s="2">
        <v>0</v>
      </c>
      <c r="W262" s="2">
        <v>0</v>
      </c>
      <c r="X262" s="299">
        <v>43277</v>
      </c>
      <c r="Y262" s="219">
        <v>18</v>
      </c>
      <c r="Z262" s="220">
        <f>SUM( tabConsumo[[#This Row],[QTD.PENDENTE]]:tabConsumo[[#This Row],[08_23]] ) / tabConsumo[[#This Row],[Div]]</f>
        <v>5.9444444444444446</v>
      </c>
      <c r="AA262" s="221">
        <f xml:space="preserve"> tabConsumo[[#This Row],[Média.A]] + (_xlfn.STDEV.S( tabConsumo[[#This Row],[QTD.PENDENTE]]:tabConsumo[[#This Row],[08_23]] ) * 1)</f>
        <v>12.944211013848298</v>
      </c>
      <c r="AB262" s="221"/>
      <c r="AC262" s="221">
        <f xml:space="preserve"> tabConsumo[[#This Row],[Média.A]] + (_xlfn.STDEV.S( tabConsumo[[#This Row],[QTD.PENDENTE]]:tabConsumo[[#This Row],[08_23]] ) * 3)</f>
        <v>26.943744152656002</v>
      </c>
      <c r="AD262" s="5"/>
      <c r="AE262">
        <v>0</v>
      </c>
      <c r="AF262" s="223">
        <f>SUM( tabConsumo[[#This Row],[QTD.PENDENTE]]:tabConsumo[[#This Row],[08_23]] )</f>
        <v>107</v>
      </c>
      <c r="AG262" s="223">
        <f>LARGE(tabConsumo[[#This Row],[03_22]:[08_23]],1)</f>
        <v>20</v>
      </c>
      <c r="AH262" s="146" t="s">
        <v>2239</v>
      </c>
      <c r="AI262" s="3" t="s">
        <v>2077</v>
      </c>
    </row>
    <row r="263" spans="1:35" x14ac:dyDescent="0.3">
      <c r="A263" s="4" t="s">
        <v>1908</v>
      </c>
      <c r="B263" s="3" t="s">
        <v>264</v>
      </c>
      <c r="C263" s="2">
        <v>135300</v>
      </c>
      <c r="D263" s="2">
        <v>323</v>
      </c>
      <c r="F263" s="2">
        <v>0</v>
      </c>
      <c r="G263" s="2">
        <v>14</v>
      </c>
      <c r="H263" s="2">
        <v>22</v>
      </c>
      <c r="I263" s="2">
        <v>16</v>
      </c>
      <c r="J263" s="2">
        <v>14</v>
      </c>
      <c r="K263" s="2">
        <v>16</v>
      </c>
      <c r="L263" s="2">
        <v>46</v>
      </c>
      <c r="M263" s="2">
        <v>14</v>
      </c>
      <c r="N263" s="2">
        <v>14</v>
      </c>
      <c r="O263" s="2">
        <v>18</v>
      </c>
      <c r="P263" s="2">
        <v>11</v>
      </c>
      <c r="Q263" s="2">
        <v>9</v>
      </c>
      <c r="R263" s="2">
        <v>4</v>
      </c>
      <c r="S263" s="2">
        <v>15</v>
      </c>
      <c r="T263" s="2">
        <v>0</v>
      </c>
      <c r="U263" s="2">
        <v>0</v>
      </c>
      <c r="V263" s="2">
        <v>0</v>
      </c>
      <c r="W263" s="2">
        <v>0</v>
      </c>
      <c r="X263" s="299">
        <v>43277</v>
      </c>
      <c r="Y263" s="219">
        <v>18</v>
      </c>
      <c r="Z263" s="220">
        <f>SUM( tabConsumo[[#This Row],[QTD.PENDENTE]]:tabConsumo[[#This Row],[08_23]] ) / tabConsumo[[#This Row],[Div]]</f>
        <v>11.833333333333334</v>
      </c>
      <c r="AA263" s="221">
        <f xml:space="preserve"> tabConsumo[[#This Row],[Média.A]] + (_xlfn.STDEV.S( tabConsumo[[#This Row],[QTD.PENDENTE]]:tabConsumo[[#This Row],[08_23]] ) * 1)</f>
        <v>23.059615521337779</v>
      </c>
      <c r="AB263" s="221"/>
      <c r="AC263" s="221">
        <f xml:space="preserve"> tabConsumo[[#This Row],[Média.A]] + (_xlfn.STDEV.S( tabConsumo[[#This Row],[QTD.PENDENTE]]:tabConsumo[[#This Row],[08_23]] ) * 3)</f>
        <v>45.51217989734667</v>
      </c>
      <c r="AD263" s="5"/>
      <c r="AE263">
        <v>0</v>
      </c>
      <c r="AF263" s="223">
        <f>SUM( tabConsumo[[#This Row],[QTD.PENDENTE]]:tabConsumo[[#This Row],[08_23]] )</f>
        <v>213</v>
      </c>
      <c r="AG263" s="223">
        <f>LARGE(tabConsumo[[#This Row],[03_22]:[08_23]],1)</f>
        <v>46</v>
      </c>
      <c r="AH263" s="146" t="s">
        <v>2239</v>
      </c>
      <c r="AI263" s="3" t="s">
        <v>2077</v>
      </c>
    </row>
    <row r="264" spans="1:35" x14ac:dyDescent="0.3">
      <c r="A264" s="4" t="s">
        <v>1328</v>
      </c>
      <c r="B264" s="3" t="s">
        <v>264</v>
      </c>
      <c r="C264" s="2">
        <v>54586</v>
      </c>
      <c r="D264" s="2">
        <v>10</v>
      </c>
      <c r="E264" s="2">
        <v>1</v>
      </c>
      <c r="F264" s="2">
        <v>0</v>
      </c>
      <c r="G264" s="2">
        <v>0</v>
      </c>
      <c r="H264" s="2">
        <v>5</v>
      </c>
      <c r="I264" s="2">
        <v>4</v>
      </c>
      <c r="J264" s="2">
        <v>5</v>
      </c>
      <c r="K264" s="2">
        <v>7</v>
      </c>
      <c r="L264" s="2">
        <v>0</v>
      </c>
      <c r="M264" s="2">
        <v>4</v>
      </c>
      <c r="N264" s="2">
        <v>10</v>
      </c>
      <c r="O264" s="2">
        <v>3</v>
      </c>
      <c r="P264" s="2">
        <v>25</v>
      </c>
      <c r="Q264" s="2">
        <v>5</v>
      </c>
      <c r="R264" s="2">
        <v>5</v>
      </c>
      <c r="S264" s="2">
        <v>6</v>
      </c>
      <c r="T264" s="2">
        <v>0</v>
      </c>
      <c r="U264" s="2">
        <v>0</v>
      </c>
      <c r="V264" s="2">
        <v>0</v>
      </c>
      <c r="W264" s="2">
        <v>11</v>
      </c>
      <c r="X264" s="299">
        <v>367</v>
      </c>
      <c r="Y264" s="219">
        <f xml:space="preserve"> 18</f>
        <v>18</v>
      </c>
      <c r="Z264" s="220">
        <f>SUM( tabConsumo[[#This Row],[QTD.PENDENTE]]:tabConsumo[[#This Row],[08_23]] ) / tabConsumo[[#This Row],[Div]]</f>
        <v>5.0555555555555554</v>
      </c>
      <c r="AA264" s="221">
        <f xml:space="preserve"> tabConsumo[[#This Row],[Média.A]] + (_xlfn.STDEV.S( tabConsumo[[#This Row],[QTD.PENDENTE]]:tabConsumo[[#This Row],[08_23]] ) * 1)</f>
        <v>11.005148887768559</v>
      </c>
      <c r="AB264" s="221"/>
      <c r="AC264" s="221">
        <f xml:space="preserve"> tabConsumo[[#This Row],[Média.A]] + (_xlfn.STDEV.S( tabConsumo[[#This Row],[QTD.PENDENTE]]:tabConsumo[[#This Row],[08_23]] ) * 3)</f>
        <v>22.904335552194567</v>
      </c>
      <c r="AD264" s="5"/>
      <c r="AE264">
        <v>5.5555555555555552E-2</v>
      </c>
      <c r="AF264" s="223">
        <f>SUM( tabConsumo[[#This Row],[QTD.PENDENTE]]:tabConsumo[[#This Row],[08_23]] )</f>
        <v>91</v>
      </c>
      <c r="AG264" s="223">
        <f>LARGE(tabConsumo[[#This Row],[03_22]:[08_23]],1)</f>
        <v>25</v>
      </c>
      <c r="AH264" s="146" t="s">
        <v>2237</v>
      </c>
      <c r="AI264" s="3" t="s">
        <v>2077</v>
      </c>
    </row>
    <row r="265" spans="1:35" x14ac:dyDescent="0.3">
      <c r="A265" s="4" t="s">
        <v>1366</v>
      </c>
      <c r="B265" s="3" t="s">
        <v>264</v>
      </c>
      <c r="C265" s="2">
        <v>63277</v>
      </c>
      <c r="D265" s="2">
        <v>308</v>
      </c>
      <c r="F265" s="2">
        <v>0</v>
      </c>
      <c r="G265" s="2">
        <v>16</v>
      </c>
      <c r="H265" s="2">
        <v>0</v>
      </c>
      <c r="I265" s="2">
        <v>4</v>
      </c>
      <c r="J265" s="2">
        <v>32</v>
      </c>
      <c r="K265" s="2">
        <v>28</v>
      </c>
      <c r="L265" s="2">
        <v>5</v>
      </c>
      <c r="M265" s="2">
        <v>14</v>
      </c>
      <c r="N265" s="2">
        <v>9</v>
      </c>
      <c r="O265" s="2">
        <v>21</v>
      </c>
      <c r="P265" s="2">
        <v>2</v>
      </c>
      <c r="Q265" s="2">
        <v>0</v>
      </c>
      <c r="R265" s="2">
        <v>0</v>
      </c>
      <c r="S265" s="2">
        <v>20</v>
      </c>
      <c r="T265" s="2">
        <v>10</v>
      </c>
      <c r="U265" s="2">
        <v>0</v>
      </c>
      <c r="V265" s="2">
        <v>20</v>
      </c>
      <c r="W265" s="2">
        <v>0</v>
      </c>
      <c r="X265" s="299">
        <v>367</v>
      </c>
      <c r="Y265" s="219">
        <f xml:space="preserve"> 18</f>
        <v>18</v>
      </c>
      <c r="Z265" s="220">
        <f>SUM( tabConsumo[[#This Row],[QTD.PENDENTE]]:tabConsumo[[#This Row],[08_23]] ) / tabConsumo[[#This Row],[Div]]</f>
        <v>10.055555555555555</v>
      </c>
      <c r="AA265" s="221">
        <f xml:space="preserve"> tabConsumo[[#This Row],[Média.A]] + (_xlfn.STDEV.S( tabConsumo[[#This Row],[QTD.PENDENTE]]:tabConsumo[[#This Row],[08_23]] ) * 1)</f>
        <v>20.646740692941222</v>
      </c>
      <c r="AB265" s="221"/>
      <c r="AC265" s="221">
        <f xml:space="preserve"> tabConsumo[[#This Row],[Média.A]] + (_xlfn.STDEV.S( tabConsumo[[#This Row],[QTD.PENDENTE]]:tabConsumo[[#This Row],[08_23]] ) * 3)</f>
        <v>41.829110967712559</v>
      </c>
      <c r="AD265" s="5"/>
      <c r="AE265">
        <v>0</v>
      </c>
      <c r="AF265" s="223">
        <f>SUM( tabConsumo[[#This Row],[QTD.PENDENTE]]:tabConsumo[[#This Row],[08_23]] )</f>
        <v>181</v>
      </c>
      <c r="AG265" s="223">
        <f>LARGE(tabConsumo[[#This Row],[03_22]:[08_23]],1)</f>
        <v>32</v>
      </c>
      <c r="AH265" s="146" t="s">
        <v>2238</v>
      </c>
      <c r="AI265" s="3" t="s">
        <v>2077</v>
      </c>
    </row>
    <row r="266" spans="1:35" x14ac:dyDescent="0.3">
      <c r="A266" s="4" t="s">
        <v>348</v>
      </c>
      <c r="B266" s="3" t="s">
        <v>264</v>
      </c>
      <c r="C266" s="2">
        <v>15761</v>
      </c>
      <c r="D266" s="2">
        <v>0</v>
      </c>
      <c r="F266" s="2">
        <v>0</v>
      </c>
      <c r="G266" s="2">
        <v>4</v>
      </c>
      <c r="H266" s="2">
        <v>0</v>
      </c>
      <c r="I266" s="2">
        <v>0</v>
      </c>
      <c r="J266" s="2">
        <v>0</v>
      </c>
      <c r="K266" s="2">
        <v>0</v>
      </c>
      <c r="L266" s="2">
        <v>0</v>
      </c>
      <c r="M266" s="2">
        <v>0</v>
      </c>
      <c r="N266" s="2">
        <v>0</v>
      </c>
      <c r="O266" s="2">
        <v>0</v>
      </c>
      <c r="P266" s="2">
        <v>0</v>
      </c>
      <c r="Q266" s="2">
        <v>0</v>
      </c>
      <c r="R266" s="2">
        <v>0</v>
      </c>
      <c r="S266" s="2">
        <v>0</v>
      </c>
      <c r="T266" s="2">
        <v>0</v>
      </c>
      <c r="U266" s="2">
        <v>0</v>
      </c>
      <c r="V266" s="2">
        <v>0</v>
      </c>
      <c r="W266" s="2">
        <v>0</v>
      </c>
      <c r="X266" s="299">
        <v>367</v>
      </c>
      <c r="Y266" s="219">
        <f xml:space="preserve"> 18</f>
        <v>18</v>
      </c>
      <c r="Z266" s="220">
        <f>SUM( tabConsumo[[#This Row],[QTD.PENDENTE]]:tabConsumo[[#This Row],[08_23]] ) / tabConsumo[[#This Row],[Div]]</f>
        <v>0.22222222222222221</v>
      </c>
      <c r="AA266" s="221">
        <f xml:space="preserve"> tabConsumo[[#This Row],[Média.A]] + (_xlfn.STDEV.S( tabConsumo[[#This Row],[QTD.PENDENTE]]:tabConsumo[[#This Row],[08_23]] ) * 1)</f>
        <v>1.1650312638042855</v>
      </c>
      <c r="AB266" s="221"/>
      <c r="AC266" s="221">
        <f xml:space="preserve"> tabConsumo[[#This Row],[Média.A]] + (_xlfn.STDEV.S( tabConsumo[[#This Row],[QTD.PENDENTE]]:tabConsumo[[#This Row],[08_23]] ) * 3)</f>
        <v>3.0506493469684122</v>
      </c>
      <c r="AD266" s="5"/>
      <c r="AE266">
        <v>0</v>
      </c>
      <c r="AF266" s="223">
        <f>SUM( tabConsumo[[#This Row],[QTD.PENDENTE]]:tabConsumo[[#This Row],[08_23]] )</f>
        <v>4</v>
      </c>
      <c r="AG266" s="223">
        <f>LARGE(tabConsumo[[#This Row],[03_22]:[08_23]],1)</f>
        <v>4</v>
      </c>
      <c r="AH266" s="146" t="s">
        <v>2251</v>
      </c>
      <c r="AI266" s="3" t="s">
        <v>2077</v>
      </c>
    </row>
    <row r="267" spans="1:35" x14ac:dyDescent="0.3">
      <c r="A267" s="4" t="s">
        <v>1910</v>
      </c>
      <c r="B267" s="3" t="s">
        <v>264</v>
      </c>
      <c r="C267" s="2">
        <v>135302</v>
      </c>
      <c r="D267" s="2">
        <v>613</v>
      </c>
      <c r="F267" s="2">
        <v>4</v>
      </c>
      <c r="G267" s="2">
        <v>10</v>
      </c>
      <c r="H267" s="2">
        <v>3</v>
      </c>
      <c r="I267" s="2">
        <v>27</v>
      </c>
      <c r="J267" s="2">
        <v>6</v>
      </c>
      <c r="K267" s="2">
        <v>4</v>
      </c>
      <c r="L267" s="2">
        <v>7</v>
      </c>
      <c r="M267" s="2">
        <v>8</v>
      </c>
      <c r="N267" s="2">
        <v>30</v>
      </c>
      <c r="O267" s="2">
        <v>19</v>
      </c>
      <c r="P267" s="2">
        <v>14</v>
      </c>
      <c r="Q267" s="2">
        <v>47</v>
      </c>
      <c r="R267" s="2">
        <v>13</v>
      </c>
      <c r="S267" s="2">
        <v>80</v>
      </c>
      <c r="T267" s="2">
        <v>2</v>
      </c>
      <c r="U267" s="2">
        <v>0</v>
      </c>
      <c r="V267" s="2">
        <v>0</v>
      </c>
      <c r="W267" s="2">
        <v>0</v>
      </c>
      <c r="X267" s="299">
        <v>43277</v>
      </c>
      <c r="Y267" s="219">
        <v>18</v>
      </c>
      <c r="Z267" s="220">
        <f>SUM( tabConsumo[[#This Row],[QTD.PENDENTE]]:tabConsumo[[#This Row],[08_23]] ) / tabConsumo[[#This Row],[Div]]</f>
        <v>15.222222222222221</v>
      </c>
      <c r="AA267" s="221">
        <f xml:space="preserve"> tabConsumo[[#This Row],[Média.A]] + (_xlfn.STDEV.S( tabConsumo[[#This Row],[QTD.PENDENTE]]:tabConsumo[[#This Row],[08_23]] ) * 1)</f>
        <v>35.640079330373624</v>
      </c>
      <c r="AB267" s="221"/>
      <c r="AC267" s="221">
        <f xml:space="preserve"> tabConsumo[[#This Row],[Média.A]] + (_xlfn.STDEV.S( tabConsumo[[#This Row],[QTD.PENDENTE]]:tabConsumo[[#This Row],[08_23]] ) * 3)</f>
        <v>76.475793546676442</v>
      </c>
      <c r="AD267" s="5"/>
      <c r="AE267">
        <v>0</v>
      </c>
      <c r="AF267" s="223">
        <f>SUM( tabConsumo[[#This Row],[QTD.PENDENTE]]:tabConsumo[[#This Row],[08_23]] )</f>
        <v>274</v>
      </c>
      <c r="AG267" s="223">
        <f>LARGE(tabConsumo[[#This Row],[03_22]:[08_23]],1)</f>
        <v>80</v>
      </c>
      <c r="AH267" s="146" t="s">
        <v>2240</v>
      </c>
      <c r="AI267" s="3" t="s">
        <v>2077</v>
      </c>
    </row>
    <row r="268" spans="1:35" x14ac:dyDescent="0.3">
      <c r="A268" s="4" t="s">
        <v>1329</v>
      </c>
      <c r="B268" s="3" t="s">
        <v>264</v>
      </c>
      <c r="C268" s="2">
        <v>54587</v>
      </c>
      <c r="D268" s="2">
        <v>27</v>
      </c>
      <c r="F268" s="2">
        <v>0</v>
      </c>
      <c r="G268" s="2">
        <v>0</v>
      </c>
      <c r="H268" s="2">
        <v>0</v>
      </c>
      <c r="I268" s="2">
        <v>4</v>
      </c>
      <c r="J268" s="2">
        <v>2</v>
      </c>
      <c r="K268" s="2">
        <v>4</v>
      </c>
      <c r="L268" s="2">
        <v>1</v>
      </c>
      <c r="M268" s="2">
        <v>36</v>
      </c>
      <c r="N268" s="2">
        <v>8</v>
      </c>
      <c r="O268" s="2">
        <v>1</v>
      </c>
      <c r="P268" s="2">
        <v>6</v>
      </c>
      <c r="Q268" s="2">
        <v>0</v>
      </c>
      <c r="R268" s="2">
        <v>10</v>
      </c>
      <c r="S268" s="2">
        <v>0</v>
      </c>
      <c r="T268" s="2">
        <v>10</v>
      </c>
      <c r="U268" s="2">
        <v>0</v>
      </c>
      <c r="V268" s="2">
        <v>0</v>
      </c>
      <c r="W268" s="2">
        <v>0</v>
      </c>
      <c r="X268" s="299">
        <v>367</v>
      </c>
      <c r="Y268" s="219">
        <f t="shared" ref="Y268:Y276" si="4" xml:space="preserve"> 18</f>
        <v>18</v>
      </c>
      <c r="Z268" s="220">
        <f>SUM( tabConsumo[[#This Row],[QTD.PENDENTE]]:tabConsumo[[#This Row],[08_23]] ) / tabConsumo[[#This Row],[Div]]</f>
        <v>4.5555555555555554</v>
      </c>
      <c r="AA268" s="221">
        <f xml:space="preserve"> tabConsumo[[#This Row],[Média.A]] + (_xlfn.STDEV.S( tabConsumo[[#This Row],[QTD.PENDENTE]]:tabConsumo[[#This Row],[08_23]] ) * 1)</f>
        <v>13.166234439921944</v>
      </c>
      <c r="AB268" s="221"/>
      <c r="AC268" s="221">
        <f xml:space="preserve"> tabConsumo[[#This Row],[Média.A]] + (_xlfn.STDEV.S( tabConsumo[[#This Row],[QTD.PENDENTE]]:tabConsumo[[#This Row],[08_23]] ) * 3)</f>
        <v>30.387592208654723</v>
      </c>
      <c r="AD268" s="5"/>
      <c r="AE268">
        <v>0</v>
      </c>
      <c r="AF268" s="223">
        <f>SUM( tabConsumo[[#This Row],[QTD.PENDENTE]]:tabConsumo[[#This Row],[08_23]] )</f>
        <v>82</v>
      </c>
      <c r="AG268" s="223">
        <f>LARGE(tabConsumo[[#This Row],[03_22]:[08_23]],1)</f>
        <v>36</v>
      </c>
      <c r="AH268" s="146" t="s">
        <v>2240</v>
      </c>
      <c r="AI268" s="3" t="s">
        <v>2077</v>
      </c>
    </row>
    <row r="269" spans="1:35" x14ac:dyDescent="0.3">
      <c r="A269" s="4" t="s">
        <v>981</v>
      </c>
      <c r="B269" s="3" t="s">
        <v>264</v>
      </c>
      <c r="C269" s="2">
        <v>12881</v>
      </c>
      <c r="D269" s="2">
        <v>466</v>
      </c>
      <c r="F269" s="2">
        <v>18</v>
      </c>
      <c r="G269" s="2">
        <v>18</v>
      </c>
      <c r="H269" s="2">
        <v>8</v>
      </c>
      <c r="I269" s="2">
        <v>25</v>
      </c>
      <c r="J269" s="2">
        <v>30</v>
      </c>
      <c r="K269" s="2">
        <v>30</v>
      </c>
      <c r="L269" s="2">
        <v>34</v>
      </c>
      <c r="M269" s="2">
        <v>4</v>
      </c>
      <c r="N269" s="2">
        <v>15</v>
      </c>
      <c r="O269" s="2">
        <v>15</v>
      </c>
      <c r="P269" s="2">
        <v>10</v>
      </c>
      <c r="Q269" s="2">
        <v>4</v>
      </c>
      <c r="R269" s="2">
        <v>3</v>
      </c>
      <c r="S269" s="2">
        <v>29</v>
      </c>
      <c r="T269" s="2">
        <v>8</v>
      </c>
      <c r="U269" s="2">
        <v>0</v>
      </c>
      <c r="V269" s="2">
        <v>32</v>
      </c>
      <c r="W269" s="2">
        <v>15</v>
      </c>
      <c r="X269" s="299">
        <v>367</v>
      </c>
      <c r="Y269" s="219">
        <f t="shared" si="4"/>
        <v>18</v>
      </c>
      <c r="Z269" s="220">
        <f>SUM( tabConsumo[[#This Row],[QTD.PENDENTE]]:tabConsumo[[#This Row],[08_23]] ) / tabConsumo[[#This Row],[Div]]</f>
        <v>16.555555555555557</v>
      </c>
      <c r="AA269" s="221">
        <f xml:space="preserve"> tabConsumo[[#This Row],[Média.A]] + (_xlfn.STDEV.S( tabConsumo[[#This Row],[QTD.PENDENTE]]:tabConsumo[[#This Row],[08_23]] ) * 1)</f>
        <v>27.681689190974584</v>
      </c>
      <c r="AB269" s="221"/>
      <c r="AC269" s="221">
        <f xml:space="preserve"> tabConsumo[[#This Row],[Média.A]] + (_xlfn.STDEV.S( tabConsumo[[#This Row],[QTD.PENDENTE]]:tabConsumo[[#This Row],[08_23]] ) * 3)</f>
        <v>49.933956461812642</v>
      </c>
      <c r="AD269" s="5"/>
      <c r="AE269">
        <v>0</v>
      </c>
      <c r="AF269" s="223">
        <f>SUM( tabConsumo[[#This Row],[QTD.PENDENTE]]:tabConsumo[[#This Row],[08_23]] )</f>
        <v>298</v>
      </c>
      <c r="AG269" s="223">
        <f>LARGE(tabConsumo[[#This Row],[03_22]:[08_23]],1)</f>
        <v>34</v>
      </c>
      <c r="AH269" s="146" t="s">
        <v>2237</v>
      </c>
      <c r="AI269" s="3" t="s">
        <v>2077</v>
      </c>
    </row>
    <row r="270" spans="1:35" x14ac:dyDescent="0.3">
      <c r="A270" s="4" t="s">
        <v>982</v>
      </c>
      <c r="B270" s="3" t="s">
        <v>264</v>
      </c>
      <c r="C270" s="2">
        <v>12884</v>
      </c>
      <c r="D270" s="2">
        <v>88</v>
      </c>
      <c r="F270" s="2">
        <v>1</v>
      </c>
      <c r="G270" s="2">
        <v>11</v>
      </c>
      <c r="H270" s="2">
        <v>10</v>
      </c>
      <c r="I270" s="2">
        <v>14</v>
      </c>
      <c r="J270" s="2">
        <v>11</v>
      </c>
      <c r="K270" s="2">
        <v>12</v>
      </c>
      <c r="L270" s="2">
        <v>17</v>
      </c>
      <c r="M270" s="2">
        <v>17</v>
      </c>
      <c r="N270" s="2">
        <v>7</v>
      </c>
      <c r="O270" s="2">
        <v>12</v>
      </c>
      <c r="P270" s="2">
        <v>13</v>
      </c>
      <c r="Q270" s="2">
        <v>14</v>
      </c>
      <c r="R270" s="2">
        <v>56</v>
      </c>
      <c r="S270" s="2">
        <v>26</v>
      </c>
      <c r="T270" s="2">
        <v>40</v>
      </c>
      <c r="U270" s="2">
        <v>0</v>
      </c>
      <c r="V270" s="2">
        <v>20</v>
      </c>
      <c r="W270" s="2">
        <v>0</v>
      </c>
      <c r="X270" s="299">
        <v>367</v>
      </c>
      <c r="Y270" s="219">
        <f t="shared" si="4"/>
        <v>18</v>
      </c>
      <c r="Z270" s="220">
        <f>SUM( tabConsumo[[#This Row],[QTD.PENDENTE]]:tabConsumo[[#This Row],[08_23]] ) / tabConsumo[[#This Row],[Div]]</f>
        <v>15.611111111111111</v>
      </c>
      <c r="AA270" s="221">
        <f xml:space="preserve"> tabConsumo[[#This Row],[Média.A]] + (_xlfn.STDEV.S( tabConsumo[[#This Row],[QTD.PENDENTE]]:tabConsumo[[#This Row],[08_23]] ) * 1)</f>
        <v>29.425591531345731</v>
      </c>
      <c r="AB270" s="221"/>
      <c r="AC270" s="221">
        <f xml:space="preserve"> tabConsumo[[#This Row],[Média.A]] + (_xlfn.STDEV.S( tabConsumo[[#This Row],[QTD.PENDENTE]]:tabConsumo[[#This Row],[08_23]] ) * 3)</f>
        <v>57.054552371814978</v>
      </c>
      <c r="AD270" s="5"/>
      <c r="AE270">
        <v>0</v>
      </c>
      <c r="AF270" s="223">
        <f>SUM( tabConsumo[[#This Row],[QTD.PENDENTE]]:tabConsumo[[#This Row],[08_23]] )</f>
        <v>281</v>
      </c>
      <c r="AG270" s="223">
        <f>LARGE(tabConsumo[[#This Row],[03_22]:[08_23]],1)</f>
        <v>56</v>
      </c>
      <c r="AH270" s="146" t="s">
        <v>2238</v>
      </c>
      <c r="AI270" s="3" t="s">
        <v>2077</v>
      </c>
    </row>
    <row r="271" spans="1:35" x14ac:dyDescent="0.3">
      <c r="A271" s="4" t="s">
        <v>1277</v>
      </c>
      <c r="B271" s="3" t="s">
        <v>264</v>
      </c>
      <c r="C271" s="2">
        <v>38534</v>
      </c>
      <c r="D271" s="2">
        <v>102</v>
      </c>
      <c r="F271" s="2">
        <v>4</v>
      </c>
      <c r="G271" s="2">
        <v>0</v>
      </c>
      <c r="H271" s="2">
        <v>0</v>
      </c>
      <c r="I271" s="2">
        <v>0</v>
      </c>
      <c r="J271" s="2">
        <v>2</v>
      </c>
      <c r="K271" s="2">
        <v>0</v>
      </c>
      <c r="L271" s="2">
        <v>0</v>
      </c>
      <c r="M271" s="2">
        <v>0</v>
      </c>
      <c r="N271" s="2">
        <v>0</v>
      </c>
      <c r="O271" s="2">
        <v>0</v>
      </c>
      <c r="P271" s="2">
        <v>0</v>
      </c>
      <c r="Q271" s="2">
        <v>0</v>
      </c>
      <c r="R271" s="2">
        <v>0</v>
      </c>
      <c r="S271" s="2">
        <v>6</v>
      </c>
      <c r="T271" s="2">
        <v>0</v>
      </c>
      <c r="U271" s="2">
        <v>0</v>
      </c>
      <c r="V271" s="2">
        <v>0</v>
      </c>
      <c r="W271" s="2">
        <v>0</v>
      </c>
      <c r="X271" s="299">
        <v>367</v>
      </c>
      <c r="Y271" s="219">
        <f t="shared" si="4"/>
        <v>18</v>
      </c>
      <c r="Z271" s="220">
        <f>SUM( tabConsumo[[#This Row],[QTD.PENDENTE]]:tabConsumo[[#This Row],[08_23]] ) / tabConsumo[[#This Row],[Div]]</f>
        <v>0.66666666666666663</v>
      </c>
      <c r="AA271" s="221">
        <f xml:space="preserve"> tabConsumo[[#This Row],[Média.A]] + (_xlfn.STDEV.S( tabConsumo[[#This Row],[QTD.PENDENTE]]:tabConsumo[[#This Row],[08_23]] ) * 1)</f>
        <v>2.3470027675002783</v>
      </c>
      <c r="AB271" s="221"/>
      <c r="AC271" s="221">
        <f xml:space="preserve"> tabConsumo[[#This Row],[Média.A]] + (_xlfn.STDEV.S( tabConsumo[[#This Row],[QTD.PENDENTE]]:tabConsumo[[#This Row],[08_23]] ) * 3)</f>
        <v>5.7076749691675017</v>
      </c>
      <c r="AD271" s="5"/>
      <c r="AE271">
        <v>0</v>
      </c>
      <c r="AF271" s="223">
        <f>SUM( tabConsumo[[#This Row],[QTD.PENDENTE]]:tabConsumo[[#This Row],[08_23]] )</f>
        <v>12</v>
      </c>
      <c r="AG271" s="223">
        <f>LARGE(tabConsumo[[#This Row],[03_22]:[08_23]],1)</f>
        <v>6</v>
      </c>
      <c r="AH271" s="146" t="s">
        <v>2239</v>
      </c>
      <c r="AI271" s="3" t="s">
        <v>2077</v>
      </c>
    </row>
    <row r="272" spans="1:35" x14ac:dyDescent="0.3">
      <c r="A272" s="4" t="s">
        <v>984</v>
      </c>
      <c r="B272" s="3" t="s">
        <v>264</v>
      </c>
      <c r="C272" s="2">
        <v>12891</v>
      </c>
      <c r="D272" s="2">
        <v>154</v>
      </c>
      <c r="F272" s="2">
        <v>22</v>
      </c>
      <c r="G272" s="2">
        <v>5</v>
      </c>
      <c r="H272" s="2">
        <v>9</v>
      </c>
      <c r="I272" s="2">
        <v>30</v>
      </c>
      <c r="J272" s="2">
        <v>3</v>
      </c>
      <c r="K272" s="2">
        <v>0</v>
      </c>
      <c r="L272" s="2">
        <v>0</v>
      </c>
      <c r="M272" s="2">
        <v>0</v>
      </c>
      <c r="N272" s="2">
        <v>9</v>
      </c>
      <c r="O272" s="2">
        <v>5</v>
      </c>
      <c r="P272" s="2">
        <v>15</v>
      </c>
      <c r="Q272" s="2">
        <v>5</v>
      </c>
      <c r="R272" s="2">
        <v>8</v>
      </c>
      <c r="S272" s="2">
        <v>10</v>
      </c>
      <c r="T272" s="2">
        <v>15</v>
      </c>
      <c r="U272" s="2">
        <v>0</v>
      </c>
      <c r="V272" s="2">
        <v>0</v>
      </c>
      <c r="W272" s="2">
        <v>0</v>
      </c>
      <c r="X272" s="299">
        <v>367</v>
      </c>
      <c r="Y272" s="219">
        <f t="shared" si="4"/>
        <v>18</v>
      </c>
      <c r="Z272" s="220">
        <f>SUM( tabConsumo[[#This Row],[QTD.PENDENTE]]:tabConsumo[[#This Row],[08_23]] ) / tabConsumo[[#This Row],[Div]]</f>
        <v>7.5555555555555554</v>
      </c>
      <c r="AA272" s="221">
        <f xml:space="preserve"> tabConsumo[[#This Row],[Média.A]] + (_xlfn.STDEV.S( tabConsumo[[#This Row],[QTD.PENDENTE]]:tabConsumo[[#This Row],[08_23]] ) * 1)</f>
        <v>16.014607249188568</v>
      </c>
      <c r="AB272" s="221"/>
      <c r="AC272" s="221">
        <f xml:space="preserve"> tabConsumo[[#This Row],[Média.A]] + (_xlfn.STDEV.S( tabConsumo[[#This Row],[QTD.PENDENTE]]:tabConsumo[[#This Row],[08_23]] ) * 3)</f>
        <v>32.932710636454594</v>
      </c>
      <c r="AD272" s="5"/>
      <c r="AE272">
        <v>0</v>
      </c>
      <c r="AF272" s="223">
        <f>SUM( tabConsumo[[#This Row],[QTD.PENDENTE]]:tabConsumo[[#This Row],[08_23]] )</f>
        <v>136</v>
      </c>
      <c r="AG272" s="223">
        <f>LARGE(tabConsumo[[#This Row],[03_22]:[08_23]],1)</f>
        <v>30</v>
      </c>
      <c r="AH272" s="146" t="s">
        <v>2240</v>
      </c>
      <c r="AI272" s="3" t="s">
        <v>2077</v>
      </c>
    </row>
    <row r="273" spans="1:35" x14ac:dyDescent="0.3">
      <c r="A273" s="4" t="s">
        <v>985</v>
      </c>
      <c r="B273" s="3" t="s">
        <v>264</v>
      </c>
      <c r="C273" s="2">
        <v>12894</v>
      </c>
      <c r="D273" s="2">
        <v>3121</v>
      </c>
      <c r="F273" s="2">
        <v>219</v>
      </c>
      <c r="G273" s="2">
        <v>171</v>
      </c>
      <c r="H273" s="2">
        <v>312</v>
      </c>
      <c r="I273" s="2">
        <v>239</v>
      </c>
      <c r="J273" s="2">
        <v>307</v>
      </c>
      <c r="K273" s="2">
        <v>306</v>
      </c>
      <c r="L273" s="2">
        <v>83</v>
      </c>
      <c r="M273" s="2">
        <v>209</v>
      </c>
      <c r="N273" s="2">
        <v>130</v>
      </c>
      <c r="O273" s="2">
        <v>147</v>
      </c>
      <c r="P273" s="2">
        <v>141</v>
      </c>
      <c r="Q273" s="2">
        <v>99</v>
      </c>
      <c r="R273" s="2">
        <v>295</v>
      </c>
      <c r="S273" s="2">
        <v>65</v>
      </c>
      <c r="T273" s="2">
        <v>130</v>
      </c>
      <c r="U273" s="2">
        <v>40</v>
      </c>
      <c r="V273" s="2">
        <v>55</v>
      </c>
      <c r="W273" s="2">
        <v>262</v>
      </c>
      <c r="X273" s="299">
        <v>367</v>
      </c>
      <c r="Y273" s="219">
        <f t="shared" si="4"/>
        <v>18</v>
      </c>
      <c r="Z273" s="220">
        <f>SUM( tabConsumo[[#This Row],[QTD.PENDENTE]]:tabConsumo[[#This Row],[08_23]] ) / tabConsumo[[#This Row],[Div]]</f>
        <v>178.33333333333334</v>
      </c>
      <c r="AA273" s="221">
        <f xml:space="preserve"> tabConsumo[[#This Row],[Média.A]] + (_xlfn.STDEV.S( tabConsumo[[#This Row],[QTD.PENDENTE]]:tabConsumo[[#This Row],[08_23]] ) * 1)</f>
        <v>271.41204764989192</v>
      </c>
      <c r="AB273" s="221"/>
      <c r="AC273" s="221">
        <f xml:space="preserve"> tabConsumo[[#This Row],[Média.A]] + (_xlfn.STDEV.S( tabConsumo[[#This Row],[QTD.PENDENTE]]:tabConsumo[[#This Row],[08_23]] ) * 3)</f>
        <v>457.56947628300907</v>
      </c>
      <c r="AD273" s="5"/>
      <c r="AE273">
        <v>0</v>
      </c>
      <c r="AF273" s="223">
        <f>SUM( tabConsumo[[#This Row],[QTD.PENDENTE]]:tabConsumo[[#This Row],[08_23]] )</f>
        <v>3210</v>
      </c>
      <c r="AG273" s="223">
        <f>LARGE(tabConsumo[[#This Row],[03_22]:[08_23]],1)</f>
        <v>312</v>
      </c>
      <c r="AH273" s="146" t="s">
        <v>2237</v>
      </c>
      <c r="AI273" s="3" t="s">
        <v>2077</v>
      </c>
    </row>
    <row r="274" spans="1:35" x14ac:dyDescent="0.3">
      <c r="A274" s="4" t="s">
        <v>983</v>
      </c>
      <c r="B274" s="3" t="s">
        <v>264</v>
      </c>
      <c r="C274" s="2">
        <v>12886</v>
      </c>
      <c r="D274" s="2">
        <v>405</v>
      </c>
      <c r="F274" s="2">
        <v>35</v>
      </c>
      <c r="G274" s="2">
        <v>8</v>
      </c>
      <c r="H274" s="2">
        <v>21</v>
      </c>
      <c r="I274" s="2">
        <v>21</v>
      </c>
      <c r="J274" s="2">
        <v>16</v>
      </c>
      <c r="K274" s="2">
        <v>23</v>
      </c>
      <c r="L274" s="2">
        <v>18</v>
      </c>
      <c r="M274" s="2">
        <v>14</v>
      </c>
      <c r="N274" s="2">
        <v>20</v>
      </c>
      <c r="O274" s="2">
        <v>21</v>
      </c>
      <c r="P274" s="2">
        <v>13</v>
      </c>
      <c r="Q274" s="2">
        <v>13</v>
      </c>
      <c r="R274" s="2">
        <v>0</v>
      </c>
      <c r="S274" s="2">
        <v>24</v>
      </c>
      <c r="T274" s="2">
        <v>0</v>
      </c>
      <c r="U274" s="2">
        <v>0</v>
      </c>
      <c r="V274" s="2">
        <v>20</v>
      </c>
      <c r="W274" s="2">
        <v>0</v>
      </c>
      <c r="X274" s="299">
        <v>367</v>
      </c>
      <c r="Y274" s="219">
        <f t="shared" si="4"/>
        <v>18</v>
      </c>
      <c r="Z274" s="220">
        <f>SUM( tabConsumo[[#This Row],[QTD.PENDENTE]]:tabConsumo[[#This Row],[08_23]] ) / tabConsumo[[#This Row],[Div]]</f>
        <v>14.833333333333334</v>
      </c>
      <c r="AA274" s="221">
        <f xml:space="preserve"> tabConsumo[[#This Row],[Média.A]] + (_xlfn.STDEV.S( tabConsumo[[#This Row],[QTD.PENDENTE]]:tabConsumo[[#This Row],[08_23]] ) * 1)</f>
        <v>24.74618892001233</v>
      </c>
      <c r="AB274" s="221"/>
      <c r="AC274" s="221">
        <f xml:space="preserve"> tabConsumo[[#This Row],[Média.A]] + (_xlfn.STDEV.S( tabConsumo[[#This Row],[QTD.PENDENTE]]:tabConsumo[[#This Row],[08_23]] ) * 3)</f>
        <v>44.571900093370317</v>
      </c>
      <c r="AD274" s="5"/>
      <c r="AE274">
        <v>0</v>
      </c>
      <c r="AF274" s="223">
        <f>SUM( tabConsumo[[#This Row],[QTD.PENDENTE]]:tabConsumo[[#This Row],[08_23]] )</f>
        <v>267</v>
      </c>
      <c r="AG274" s="223">
        <f>LARGE(tabConsumo[[#This Row],[03_22]:[08_23]],1)</f>
        <v>35</v>
      </c>
      <c r="AH274" s="146" t="s">
        <v>2238</v>
      </c>
      <c r="AI274" s="3" t="s">
        <v>2077</v>
      </c>
    </row>
    <row r="275" spans="1:35" x14ac:dyDescent="0.3">
      <c r="A275" s="4" t="s">
        <v>1402</v>
      </c>
      <c r="B275" s="3" t="s">
        <v>264</v>
      </c>
      <c r="C275" s="2">
        <v>67376</v>
      </c>
      <c r="D275" s="2">
        <v>158</v>
      </c>
      <c r="F275" s="2">
        <v>5</v>
      </c>
      <c r="G275" s="2">
        <v>62</v>
      </c>
      <c r="H275" s="2">
        <v>10</v>
      </c>
      <c r="I275" s="2">
        <v>2</v>
      </c>
      <c r="J275" s="2">
        <v>0</v>
      </c>
      <c r="K275" s="2">
        <v>0</v>
      </c>
      <c r="L275" s="2">
        <v>2</v>
      </c>
      <c r="M275" s="2">
        <v>13</v>
      </c>
      <c r="N275" s="2">
        <v>10</v>
      </c>
      <c r="O275" s="2">
        <v>0</v>
      </c>
      <c r="P275" s="2">
        <v>15</v>
      </c>
      <c r="Q275" s="2">
        <v>0</v>
      </c>
      <c r="R275" s="2">
        <v>20</v>
      </c>
      <c r="S275" s="2">
        <v>0</v>
      </c>
      <c r="T275" s="2">
        <v>0</v>
      </c>
      <c r="U275" s="2">
        <v>0</v>
      </c>
      <c r="V275" s="2">
        <v>0</v>
      </c>
      <c r="W275" s="2">
        <v>15</v>
      </c>
      <c r="X275" s="299">
        <v>367</v>
      </c>
      <c r="Y275" s="219">
        <f t="shared" si="4"/>
        <v>18</v>
      </c>
      <c r="Z275" s="220">
        <f>SUM( tabConsumo[[#This Row],[QTD.PENDENTE]]:tabConsumo[[#This Row],[08_23]] ) / tabConsumo[[#This Row],[Div]]</f>
        <v>8.5555555555555554</v>
      </c>
      <c r="AA275" s="221">
        <f xml:space="preserve"> tabConsumo[[#This Row],[Média.A]] + (_xlfn.STDEV.S( tabConsumo[[#This Row],[QTD.PENDENTE]]:tabConsumo[[#This Row],[08_23]] ) * 1)</f>
        <v>23.46399068163424</v>
      </c>
      <c r="AB275" s="221"/>
      <c r="AC275" s="221">
        <f xml:space="preserve"> tabConsumo[[#This Row],[Média.A]] + (_xlfn.STDEV.S( tabConsumo[[#This Row],[QTD.PENDENTE]]:tabConsumo[[#This Row],[08_23]] ) * 3)</f>
        <v>53.280860933791608</v>
      </c>
      <c r="AD275" s="5"/>
      <c r="AE275">
        <v>0</v>
      </c>
      <c r="AF275" s="223">
        <f>SUM( tabConsumo[[#This Row],[QTD.PENDENTE]]:tabConsumo[[#This Row],[08_23]] )</f>
        <v>154</v>
      </c>
      <c r="AG275" s="223">
        <f>LARGE(tabConsumo[[#This Row],[03_22]:[08_23]],1)</f>
        <v>62</v>
      </c>
      <c r="AH275" s="146" t="s">
        <v>2237</v>
      </c>
      <c r="AI275" s="3" t="s">
        <v>2077</v>
      </c>
    </row>
    <row r="276" spans="1:35" x14ac:dyDescent="0.3">
      <c r="A276" s="4" t="s">
        <v>1401</v>
      </c>
      <c r="B276" s="3" t="s">
        <v>264</v>
      </c>
      <c r="C276" s="2">
        <v>67375</v>
      </c>
      <c r="D276" s="2">
        <v>63</v>
      </c>
      <c r="F276" s="2">
        <v>5</v>
      </c>
      <c r="G276" s="2">
        <v>0</v>
      </c>
      <c r="H276" s="2">
        <v>16</v>
      </c>
      <c r="I276" s="2">
        <v>30</v>
      </c>
      <c r="J276" s="2">
        <v>12</v>
      </c>
      <c r="K276" s="2">
        <v>0</v>
      </c>
      <c r="L276" s="2">
        <v>0</v>
      </c>
      <c r="M276" s="2">
        <v>8</v>
      </c>
      <c r="N276" s="2">
        <v>1</v>
      </c>
      <c r="O276" s="2">
        <v>0</v>
      </c>
      <c r="P276" s="2">
        <v>3</v>
      </c>
      <c r="Q276" s="2">
        <v>7</v>
      </c>
      <c r="R276" s="2">
        <v>30</v>
      </c>
      <c r="S276" s="2">
        <v>0</v>
      </c>
      <c r="T276" s="2">
        <v>0</v>
      </c>
      <c r="U276" s="2">
        <v>17</v>
      </c>
      <c r="V276" s="2">
        <v>13</v>
      </c>
      <c r="W276" s="2">
        <v>0</v>
      </c>
      <c r="X276" s="299">
        <v>367</v>
      </c>
      <c r="Y276" s="219">
        <f t="shared" si="4"/>
        <v>18</v>
      </c>
      <c r="Z276" s="220">
        <f>SUM( tabConsumo[[#This Row],[QTD.PENDENTE]]:tabConsumo[[#This Row],[08_23]] ) / tabConsumo[[#This Row],[Div]]</f>
        <v>7.8888888888888893</v>
      </c>
      <c r="AA276" s="221">
        <f xml:space="preserve"> tabConsumo[[#This Row],[Média.A]] + (_xlfn.STDEV.S( tabConsumo[[#This Row],[QTD.PENDENTE]]:tabConsumo[[#This Row],[08_23]] ) * 1)</f>
        <v>17.846970967924513</v>
      </c>
      <c r="AB276" s="221"/>
      <c r="AC276" s="221">
        <f xml:space="preserve"> tabConsumo[[#This Row],[Média.A]] + (_xlfn.STDEV.S( tabConsumo[[#This Row],[QTD.PENDENTE]]:tabConsumo[[#This Row],[08_23]] ) * 3)</f>
        <v>37.76313512599576</v>
      </c>
      <c r="AD276" s="5"/>
      <c r="AE276">
        <v>0</v>
      </c>
      <c r="AF276" s="223">
        <f>SUM( tabConsumo[[#This Row],[QTD.PENDENTE]]:tabConsumo[[#This Row],[08_23]] )</f>
        <v>142</v>
      </c>
      <c r="AG276" s="223">
        <f>LARGE(tabConsumo[[#This Row],[03_22]:[08_23]],1)</f>
        <v>30</v>
      </c>
      <c r="AH276" s="146" t="s">
        <v>2238</v>
      </c>
      <c r="AI276" s="3" t="s">
        <v>2077</v>
      </c>
    </row>
    <row r="277" spans="1:35" x14ac:dyDescent="0.3">
      <c r="A277" s="4" t="s">
        <v>718</v>
      </c>
      <c r="B277" s="3" t="s">
        <v>264</v>
      </c>
      <c r="C277" s="2">
        <v>115135</v>
      </c>
      <c r="D277" s="2">
        <v>177</v>
      </c>
      <c r="F277" s="2">
        <v>0</v>
      </c>
      <c r="G277" s="2">
        <v>0</v>
      </c>
      <c r="H277" s="2">
        <v>0</v>
      </c>
      <c r="I277" s="2">
        <v>0</v>
      </c>
      <c r="J277" s="2">
        <v>0</v>
      </c>
      <c r="K277" s="2">
        <v>0</v>
      </c>
      <c r="L277" s="2">
        <v>0</v>
      </c>
      <c r="M277" s="2">
        <v>0</v>
      </c>
      <c r="N277" s="2">
        <v>0</v>
      </c>
      <c r="O277" s="2">
        <v>0</v>
      </c>
      <c r="P277" s="2">
        <v>0</v>
      </c>
      <c r="Q277" s="2">
        <v>0</v>
      </c>
      <c r="R277" s="2">
        <v>0</v>
      </c>
      <c r="S277" s="2">
        <v>0</v>
      </c>
      <c r="T277" s="2">
        <v>3</v>
      </c>
      <c r="U277" s="2">
        <v>0</v>
      </c>
      <c r="V277" s="2">
        <v>0</v>
      </c>
      <c r="W277" s="2">
        <v>0</v>
      </c>
      <c r="X277" s="299">
        <v>40303</v>
      </c>
      <c r="Y277" s="219">
        <v>18</v>
      </c>
      <c r="Z277" s="220">
        <f>SUM( tabConsumo[[#This Row],[QTD.PENDENTE]]:tabConsumo[[#This Row],[08_23]] ) / tabConsumo[[#This Row],[Div]]</f>
        <v>0.16666666666666666</v>
      </c>
      <c r="AA277" s="221">
        <f xml:space="preserve"> tabConsumo[[#This Row],[Média.A]] + (_xlfn.STDEV.S( tabConsumo[[#This Row],[QTD.PENDENTE]]:tabConsumo[[#This Row],[08_23]] ) * 1)</f>
        <v>0.8737734478532142</v>
      </c>
      <c r="AB277" s="221"/>
      <c r="AC277" s="221">
        <f xml:space="preserve"> tabConsumo[[#This Row],[Média.A]] + (_xlfn.STDEV.S( tabConsumo[[#This Row],[QTD.PENDENTE]]:tabConsumo[[#This Row],[08_23]] ) * 3)</f>
        <v>2.2879870102263093</v>
      </c>
      <c r="AD277" s="5"/>
      <c r="AE277">
        <v>0</v>
      </c>
      <c r="AF277" s="223">
        <f>SUM( tabConsumo[[#This Row],[QTD.PENDENTE]]:tabConsumo[[#This Row],[08_23]] )</f>
        <v>3</v>
      </c>
      <c r="AG277" s="223">
        <f>LARGE(tabConsumo[[#This Row],[03_22]:[08_23]],1)</f>
        <v>3</v>
      </c>
      <c r="AH277" s="146" t="s">
        <v>2240</v>
      </c>
      <c r="AI277" s="3" t="s">
        <v>2077</v>
      </c>
    </row>
    <row r="278" spans="1:35" x14ac:dyDescent="0.3">
      <c r="A278" s="4" t="s">
        <v>1594</v>
      </c>
      <c r="B278" s="3" t="s">
        <v>264</v>
      </c>
      <c r="C278" s="2">
        <v>102776</v>
      </c>
      <c r="D278" s="2">
        <v>40</v>
      </c>
      <c r="F278" s="2">
        <v>0</v>
      </c>
      <c r="G278" s="2">
        <v>0</v>
      </c>
      <c r="H278" s="2">
        <v>0</v>
      </c>
      <c r="I278" s="2">
        <v>10</v>
      </c>
      <c r="J278" s="2">
        <v>0</v>
      </c>
      <c r="K278" s="2">
        <v>0</v>
      </c>
      <c r="L278" s="2">
        <v>0</v>
      </c>
      <c r="M278" s="2">
        <v>0</v>
      </c>
      <c r="N278" s="2">
        <v>0</v>
      </c>
      <c r="O278" s="2">
        <v>0</v>
      </c>
      <c r="P278" s="2">
        <v>0</v>
      </c>
      <c r="Q278" s="2">
        <v>0</v>
      </c>
      <c r="R278" s="2">
        <v>0</v>
      </c>
      <c r="S278" s="2">
        <v>0</v>
      </c>
      <c r="T278" s="2">
        <v>0</v>
      </c>
      <c r="U278" s="2">
        <v>0</v>
      </c>
      <c r="V278" s="2">
        <v>0</v>
      </c>
      <c r="W278" s="2">
        <v>0</v>
      </c>
      <c r="X278" s="299">
        <v>39373</v>
      </c>
      <c r="Y278" s="219">
        <v>18</v>
      </c>
      <c r="Z278" s="220">
        <f>SUM( tabConsumo[[#This Row],[QTD.PENDENTE]]:tabConsumo[[#This Row],[08_23]] ) / tabConsumo[[#This Row],[Div]]</f>
        <v>0.55555555555555558</v>
      </c>
      <c r="AA278" s="221">
        <f xml:space="preserve"> tabConsumo[[#This Row],[Média.A]] + (_xlfn.STDEV.S( tabConsumo[[#This Row],[QTD.PENDENTE]]:tabConsumo[[#This Row],[08_23]] ) * 1)</f>
        <v>2.9125781595107139</v>
      </c>
      <c r="AB278" s="221"/>
      <c r="AC278" s="221">
        <f xml:space="preserve"> tabConsumo[[#This Row],[Média.A]] + (_xlfn.STDEV.S( tabConsumo[[#This Row],[QTD.PENDENTE]]:tabConsumo[[#This Row],[08_23]] ) * 3)</f>
        <v>7.6266233674210309</v>
      </c>
      <c r="AD278" s="5"/>
      <c r="AE278">
        <v>0</v>
      </c>
      <c r="AF278" s="223">
        <f>SUM( tabConsumo[[#This Row],[QTD.PENDENTE]]:tabConsumo[[#This Row],[08_23]] )</f>
        <v>10</v>
      </c>
      <c r="AG278" s="223">
        <f>LARGE(tabConsumo[[#This Row],[03_22]:[08_23]],1)</f>
        <v>10</v>
      </c>
      <c r="AH278" s="146" t="s">
        <v>2246</v>
      </c>
      <c r="AI278" s="3" t="s">
        <v>2077</v>
      </c>
    </row>
    <row r="279" spans="1:35" x14ac:dyDescent="0.3">
      <c r="A279" s="4" t="s">
        <v>1079</v>
      </c>
      <c r="B279" s="3" t="s">
        <v>264</v>
      </c>
      <c r="C279" s="2">
        <v>14784</v>
      </c>
      <c r="D279" s="2">
        <v>100</v>
      </c>
      <c r="E279" s="2">
        <v>52</v>
      </c>
      <c r="F279" s="2">
        <v>0</v>
      </c>
      <c r="G279" s="2">
        <v>0</v>
      </c>
      <c r="H279" s="2">
        <v>0</v>
      </c>
      <c r="I279" s="2">
        <v>0</v>
      </c>
      <c r="J279" s="2">
        <v>27</v>
      </c>
      <c r="K279" s="2">
        <v>55</v>
      </c>
      <c r="L279" s="2">
        <v>10</v>
      </c>
      <c r="M279" s="2">
        <v>10</v>
      </c>
      <c r="N279" s="2">
        <v>0</v>
      </c>
      <c r="O279" s="2">
        <v>52</v>
      </c>
      <c r="P279" s="2">
        <v>61</v>
      </c>
      <c r="Q279" s="2">
        <v>10</v>
      </c>
      <c r="R279" s="2">
        <v>42</v>
      </c>
      <c r="S279" s="2">
        <v>38</v>
      </c>
      <c r="T279" s="2">
        <v>0</v>
      </c>
      <c r="U279" s="2">
        <v>0</v>
      </c>
      <c r="V279" s="2">
        <v>0</v>
      </c>
      <c r="W279" s="2">
        <v>0</v>
      </c>
      <c r="X279" s="299">
        <v>367</v>
      </c>
      <c r="Y279" s="219">
        <f xml:space="preserve"> 18</f>
        <v>18</v>
      </c>
      <c r="Z279" s="220">
        <f>SUM( tabConsumo[[#This Row],[QTD.PENDENTE]]:tabConsumo[[#This Row],[08_23]] ) / tabConsumo[[#This Row],[Div]]</f>
        <v>19.833333333333332</v>
      </c>
      <c r="AA279" s="221">
        <f xml:space="preserve"> tabConsumo[[#This Row],[Média.A]] + (_xlfn.STDEV.S( tabConsumo[[#This Row],[QTD.PENDENTE]]:tabConsumo[[#This Row],[08_23]] ) * 1)</f>
        <v>43.027151828231254</v>
      </c>
      <c r="AB279" s="221"/>
      <c r="AC279" s="221">
        <f xml:space="preserve"> tabConsumo[[#This Row],[Média.A]] + (_xlfn.STDEV.S( tabConsumo[[#This Row],[QTD.PENDENTE]]:tabConsumo[[#This Row],[08_23]] ) * 3)</f>
        <v>89.414788818027105</v>
      </c>
      <c r="AD279" s="5"/>
      <c r="AE279">
        <v>2.8888888888888888</v>
      </c>
      <c r="AF279" s="223">
        <f>SUM( tabConsumo[[#This Row],[QTD.PENDENTE]]:tabConsumo[[#This Row],[08_23]] )</f>
        <v>357</v>
      </c>
      <c r="AG279" s="223">
        <f>LARGE(tabConsumo[[#This Row],[03_22]:[08_23]],1)</f>
        <v>61</v>
      </c>
      <c r="AH279" s="146" t="s">
        <v>2239</v>
      </c>
      <c r="AI279" s="3" t="s">
        <v>2077</v>
      </c>
    </row>
    <row r="280" spans="1:35" x14ac:dyDescent="0.3">
      <c r="A280" s="4" t="s">
        <v>2205</v>
      </c>
      <c r="B280" s="3" t="s">
        <v>302</v>
      </c>
      <c r="C280" s="2">
        <v>119407</v>
      </c>
      <c r="D280" s="2">
        <v>0</v>
      </c>
      <c r="E280" s="2">
        <v>15</v>
      </c>
      <c r="F280" s="2">
        <v>14</v>
      </c>
      <c r="G280" s="2">
        <v>17</v>
      </c>
      <c r="H280" s="2">
        <v>12</v>
      </c>
      <c r="I280" s="2">
        <v>10</v>
      </c>
      <c r="J280" s="2">
        <v>8</v>
      </c>
      <c r="K280" s="2">
        <v>15</v>
      </c>
      <c r="L280" s="2">
        <v>24</v>
      </c>
      <c r="M280" s="2">
        <v>30</v>
      </c>
      <c r="N280" s="2">
        <v>15</v>
      </c>
      <c r="O280" s="2">
        <v>0</v>
      </c>
      <c r="P280" s="2">
        <v>0</v>
      </c>
      <c r="Q280" s="2">
        <v>0</v>
      </c>
      <c r="R280" s="2">
        <v>0</v>
      </c>
      <c r="S280" s="2">
        <v>0</v>
      </c>
      <c r="T280" s="2">
        <v>0</v>
      </c>
      <c r="U280" s="2">
        <v>0</v>
      </c>
      <c r="V280" s="2">
        <v>0</v>
      </c>
      <c r="W280" s="2">
        <v>0</v>
      </c>
      <c r="X280" s="299">
        <v>367</v>
      </c>
      <c r="Y280" s="219">
        <f xml:space="preserve"> 18</f>
        <v>18</v>
      </c>
      <c r="Z280" s="220">
        <f>SUM( tabConsumo[[#This Row],[QTD.PENDENTE]]:tabConsumo[[#This Row],[08_23]] ) / tabConsumo[[#This Row],[Div]]</f>
        <v>8.8888888888888893</v>
      </c>
      <c r="AA280" s="221">
        <f xml:space="preserve"> tabConsumo[[#This Row],[Média.A]] + (_xlfn.STDEV.S( tabConsumo[[#This Row],[QTD.PENDENTE]]:tabConsumo[[#This Row],[08_23]] ) * 1)</f>
        <v>18.307049770184392</v>
      </c>
      <c r="AB280" s="221"/>
      <c r="AC280" s="221">
        <f xml:space="preserve"> tabConsumo[[#This Row],[Média.A]] + (_xlfn.STDEV.S( tabConsumo[[#This Row],[QTD.PENDENTE]]:tabConsumo[[#This Row],[08_23]] ) * 3)</f>
        <v>37.143371532775404</v>
      </c>
      <c r="AD280" s="5"/>
      <c r="AE280">
        <v>0.83333333333333337</v>
      </c>
      <c r="AF280" s="223">
        <f>SUM( tabConsumo[[#This Row],[QTD.PENDENTE]]:tabConsumo[[#This Row],[08_23]] )</f>
        <v>160</v>
      </c>
      <c r="AG280" s="223">
        <f>LARGE(tabConsumo[[#This Row],[03_22]:[08_23]],1)</f>
        <v>30</v>
      </c>
      <c r="AH280" s="146" t="s">
        <v>2242</v>
      </c>
      <c r="AI280" s="3" t="s">
        <v>2077</v>
      </c>
    </row>
    <row r="281" spans="1:35" x14ac:dyDescent="0.3">
      <c r="A281" s="4" t="s">
        <v>1600</v>
      </c>
      <c r="B281" s="3" t="s">
        <v>336</v>
      </c>
      <c r="C281" s="2">
        <v>102922</v>
      </c>
      <c r="D281" s="2">
        <v>2139</v>
      </c>
      <c r="E281" s="2">
        <v>3307</v>
      </c>
      <c r="F281" s="2">
        <v>0</v>
      </c>
      <c r="G281" s="2">
        <v>1936</v>
      </c>
      <c r="H281" s="2">
        <v>2769</v>
      </c>
      <c r="I281" s="2">
        <v>2639</v>
      </c>
      <c r="J281" s="2">
        <v>2018</v>
      </c>
      <c r="K281" s="2">
        <v>1910</v>
      </c>
      <c r="L281" s="2">
        <v>2325</v>
      </c>
      <c r="M281" s="2">
        <v>2270</v>
      </c>
      <c r="N281" s="2">
        <v>2090</v>
      </c>
      <c r="O281" s="2">
        <v>1330</v>
      </c>
      <c r="P281" s="2">
        <v>879</v>
      </c>
      <c r="Q281" s="2">
        <v>1494</v>
      </c>
      <c r="R281" s="2">
        <v>2538</v>
      </c>
      <c r="S281" s="2">
        <v>125</v>
      </c>
      <c r="T281" s="2">
        <v>72</v>
      </c>
      <c r="U281" s="2">
        <v>2574</v>
      </c>
      <c r="V281" s="2">
        <v>2476</v>
      </c>
      <c r="W281" s="2">
        <v>1057</v>
      </c>
      <c r="X281" s="299">
        <v>39379</v>
      </c>
      <c r="Y281" s="219">
        <v>18</v>
      </c>
      <c r="Z281" s="220">
        <f>SUM( tabConsumo[[#This Row],[QTD.PENDENTE]]:tabConsumo[[#This Row],[08_23]] ) / tabConsumo[[#This Row],[Div]]</f>
        <v>1878.2777777777778</v>
      </c>
      <c r="AA281" s="221">
        <f xml:space="preserve"> tabConsumo[[#This Row],[Média.A]] + (_xlfn.STDEV.S( tabConsumo[[#This Row],[QTD.PENDENTE]]:tabConsumo[[#This Row],[08_23]] ) * 1)</f>
        <v>2847.5776577478218</v>
      </c>
      <c r="AB281" s="221"/>
      <c r="AC281" s="221">
        <f xml:space="preserve"> tabConsumo[[#This Row],[Média.A]] + (_xlfn.STDEV.S( tabConsumo[[#This Row],[QTD.PENDENTE]]:tabConsumo[[#This Row],[08_23]] ) * 3)</f>
        <v>4786.1774176879098</v>
      </c>
      <c r="AD281" s="5"/>
      <c r="AE281">
        <v>183.72222222222223</v>
      </c>
      <c r="AF281" s="223">
        <f>SUM( tabConsumo[[#This Row],[QTD.PENDENTE]]:tabConsumo[[#This Row],[08_23]] )</f>
        <v>33809</v>
      </c>
      <c r="AG281" s="223">
        <f>LARGE(tabConsumo[[#This Row],[03_22]:[08_23]],1)</f>
        <v>2769</v>
      </c>
      <c r="AH281" s="146" t="s">
        <v>2237</v>
      </c>
      <c r="AI281" s="3" t="s">
        <v>2077</v>
      </c>
    </row>
    <row r="282" spans="1:35" x14ac:dyDescent="0.3">
      <c r="A282" s="4" t="s">
        <v>1309</v>
      </c>
      <c r="B282" s="3" t="s">
        <v>264</v>
      </c>
      <c r="C282" s="2">
        <v>52129</v>
      </c>
      <c r="D282" s="2">
        <v>455</v>
      </c>
      <c r="F282" s="2">
        <v>0</v>
      </c>
      <c r="G282" s="2">
        <v>0</v>
      </c>
      <c r="H282" s="2">
        <v>0</v>
      </c>
      <c r="I282" s="2">
        <v>0</v>
      </c>
      <c r="J282" s="2">
        <v>30</v>
      </c>
      <c r="K282" s="2">
        <v>0</v>
      </c>
      <c r="L282" s="2">
        <v>0</v>
      </c>
      <c r="M282" s="2">
        <v>25</v>
      </c>
      <c r="N282" s="2">
        <v>0</v>
      </c>
      <c r="O282" s="2">
        <v>0</v>
      </c>
      <c r="P282" s="2">
        <v>20</v>
      </c>
      <c r="Q282" s="2">
        <v>50</v>
      </c>
      <c r="R282" s="2">
        <v>100</v>
      </c>
      <c r="S282" s="2">
        <v>0</v>
      </c>
      <c r="T282" s="2">
        <v>20</v>
      </c>
      <c r="U282" s="2">
        <v>0</v>
      </c>
      <c r="V282" s="2">
        <v>0</v>
      </c>
      <c r="W282" s="2">
        <v>0</v>
      </c>
      <c r="X282" s="299">
        <v>367</v>
      </c>
      <c r="Y282" s="219">
        <f xml:space="preserve"> 18</f>
        <v>18</v>
      </c>
      <c r="Z282" s="220">
        <f>SUM( tabConsumo[[#This Row],[QTD.PENDENTE]]:tabConsumo[[#This Row],[08_23]] ) / tabConsumo[[#This Row],[Div]]</f>
        <v>13.611111111111111</v>
      </c>
      <c r="AA282" s="221">
        <f xml:space="preserve"> tabConsumo[[#This Row],[Média.A]] + (_xlfn.STDEV.S( tabConsumo[[#This Row],[QTD.PENDENTE]]:tabConsumo[[#This Row],[08_23]] ) * 1)</f>
        <v>39.609162822930934</v>
      </c>
      <c r="AB282" s="221"/>
      <c r="AC282" s="221">
        <f xml:space="preserve"> tabConsumo[[#This Row],[Média.A]] + (_xlfn.STDEV.S( tabConsumo[[#This Row],[QTD.PENDENTE]]:tabConsumo[[#This Row],[08_23]] ) * 3)</f>
        <v>91.605266246570579</v>
      </c>
      <c r="AD282" s="5"/>
      <c r="AE282">
        <v>0</v>
      </c>
      <c r="AF282" s="223">
        <f>SUM( tabConsumo[[#This Row],[QTD.PENDENTE]]:tabConsumo[[#This Row],[08_23]] )</f>
        <v>245</v>
      </c>
      <c r="AG282" s="223">
        <f>LARGE(tabConsumo[[#This Row],[03_22]:[08_23]],1)</f>
        <v>100</v>
      </c>
      <c r="AH282" s="146" t="s">
        <v>2240</v>
      </c>
      <c r="AI282" s="3" t="s">
        <v>2077</v>
      </c>
    </row>
    <row r="283" spans="1:35" x14ac:dyDescent="0.3">
      <c r="A283" s="4" t="s">
        <v>1975</v>
      </c>
      <c r="B283" s="3" t="s">
        <v>264</v>
      </c>
      <c r="C283" s="2">
        <v>138475</v>
      </c>
      <c r="D283" s="2">
        <v>155</v>
      </c>
      <c r="F283" s="2">
        <v>0</v>
      </c>
      <c r="G283" s="2">
        <v>6</v>
      </c>
      <c r="H283" s="2">
        <v>0</v>
      </c>
      <c r="I283" s="2">
        <v>0</v>
      </c>
      <c r="J283" s="2">
        <v>0</v>
      </c>
      <c r="K283" s="2">
        <v>0</v>
      </c>
      <c r="L283" s="2">
        <v>0</v>
      </c>
      <c r="M283" s="2">
        <v>0</v>
      </c>
      <c r="N283" s="2">
        <v>0</v>
      </c>
      <c r="O283" s="2">
        <v>5</v>
      </c>
      <c r="P283" s="2">
        <v>6</v>
      </c>
      <c r="Q283" s="2">
        <v>0</v>
      </c>
      <c r="R283" s="2">
        <v>10</v>
      </c>
      <c r="S283" s="2">
        <v>0</v>
      </c>
      <c r="T283" s="2">
        <v>0</v>
      </c>
      <c r="U283" s="2">
        <v>0</v>
      </c>
      <c r="V283" s="2">
        <v>0</v>
      </c>
      <c r="W283" s="2">
        <v>0</v>
      </c>
      <c r="X283" s="299">
        <v>43721</v>
      </c>
      <c r="Y283" s="219">
        <v>18</v>
      </c>
      <c r="Z283" s="220">
        <f>SUM( tabConsumo[[#This Row],[QTD.PENDENTE]]:tabConsumo[[#This Row],[08_23]] ) / tabConsumo[[#This Row],[Div]]</f>
        <v>1.5</v>
      </c>
      <c r="AA283" s="221">
        <f xml:space="preserve"> tabConsumo[[#This Row],[Média.A]] + (_xlfn.STDEV.S( tabConsumo[[#This Row],[QTD.PENDENTE]]:tabConsumo[[#This Row],[08_23]] ) * 1)</f>
        <v>4.5341196998373636</v>
      </c>
      <c r="AB283" s="221"/>
      <c r="AC283" s="221">
        <f xml:space="preserve"> tabConsumo[[#This Row],[Média.A]] + (_xlfn.STDEV.S( tabConsumo[[#This Row],[QTD.PENDENTE]]:tabConsumo[[#This Row],[08_23]] ) * 3)</f>
        <v>10.602359099512093</v>
      </c>
      <c r="AD283" s="5"/>
      <c r="AE283">
        <v>0</v>
      </c>
      <c r="AF283" s="223">
        <f>SUM( tabConsumo[[#This Row],[QTD.PENDENTE]]:tabConsumo[[#This Row],[08_23]] )</f>
        <v>27</v>
      </c>
      <c r="AG283" s="223">
        <f>LARGE(tabConsumo[[#This Row],[03_22]:[08_23]],1)</f>
        <v>10</v>
      </c>
      <c r="AH283" s="146" t="s">
        <v>2243</v>
      </c>
      <c r="AI283" s="3" t="s">
        <v>2077</v>
      </c>
    </row>
    <row r="284" spans="1:35" x14ac:dyDescent="0.3">
      <c r="A284" s="4" t="s">
        <v>1755</v>
      </c>
      <c r="B284" s="3" t="s">
        <v>31</v>
      </c>
      <c r="C284" s="2">
        <v>122304</v>
      </c>
      <c r="D284" s="2">
        <v>0</v>
      </c>
      <c r="E284" s="2">
        <v>205</v>
      </c>
      <c r="F284" s="2">
        <v>182</v>
      </c>
      <c r="G284" s="2">
        <v>210</v>
      </c>
      <c r="H284" s="2">
        <v>146</v>
      </c>
      <c r="I284" s="2">
        <v>245</v>
      </c>
      <c r="J284" s="2">
        <v>253</v>
      </c>
      <c r="K284" s="2">
        <v>458</v>
      </c>
      <c r="L284" s="2">
        <v>298</v>
      </c>
      <c r="M284" s="2">
        <v>194</v>
      </c>
      <c r="N284" s="2">
        <v>371</v>
      </c>
      <c r="O284" s="2">
        <v>130</v>
      </c>
      <c r="P284" s="2">
        <v>320</v>
      </c>
      <c r="Q284" s="2">
        <v>351</v>
      </c>
      <c r="R284" s="2">
        <v>619</v>
      </c>
      <c r="S284" s="2">
        <v>0</v>
      </c>
      <c r="T284" s="2">
        <v>0</v>
      </c>
      <c r="U284" s="2">
        <v>0</v>
      </c>
      <c r="V284" s="2">
        <v>65</v>
      </c>
      <c r="W284" s="2">
        <v>0</v>
      </c>
      <c r="X284" s="299">
        <v>40946</v>
      </c>
      <c r="Y284" s="219">
        <v>18</v>
      </c>
      <c r="Z284" s="220">
        <f>SUM( tabConsumo[[#This Row],[QTD.PENDENTE]]:tabConsumo[[#This Row],[08_23]] ) / tabConsumo[[#This Row],[Div]]</f>
        <v>224.83333333333334</v>
      </c>
      <c r="AA284" s="221">
        <f xml:space="preserve"> tabConsumo[[#This Row],[Média.A]] + (_xlfn.STDEV.S( tabConsumo[[#This Row],[QTD.PENDENTE]]:tabConsumo[[#This Row],[08_23]] ) * 1)</f>
        <v>392.55002567160028</v>
      </c>
      <c r="AB284" s="221"/>
      <c r="AC284" s="221">
        <f xml:space="preserve"> tabConsumo[[#This Row],[Média.A]] + (_xlfn.STDEV.S( tabConsumo[[#This Row],[QTD.PENDENTE]]:tabConsumo[[#This Row],[08_23]] ) * 3)</f>
        <v>727.98341034813416</v>
      </c>
      <c r="AD284" s="5"/>
      <c r="AE284">
        <v>11.388888888888889</v>
      </c>
      <c r="AF284" s="223">
        <f>SUM( tabConsumo[[#This Row],[QTD.PENDENTE]]:tabConsumo[[#This Row],[08_23]] )</f>
        <v>4047</v>
      </c>
      <c r="AG284" s="223">
        <f>LARGE(tabConsumo[[#This Row],[03_22]:[08_23]],1)</f>
        <v>619</v>
      </c>
      <c r="AH284" s="146" t="s">
        <v>2238</v>
      </c>
      <c r="AI284" s="3" t="s">
        <v>2077</v>
      </c>
    </row>
    <row r="285" spans="1:35" x14ac:dyDescent="0.3">
      <c r="A285" s="4" t="s">
        <v>1756</v>
      </c>
      <c r="B285" s="3" t="s">
        <v>31</v>
      </c>
      <c r="C285" s="2">
        <v>122305</v>
      </c>
      <c r="D285" s="2">
        <v>426</v>
      </c>
      <c r="F285" s="2">
        <v>0</v>
      </c>
      <c r="G285" s="2">
        <v>50</v>
      </c>
      <c r="H285" s="2">
        <v>50</v>
      </c>
      <c r="I285" s="2">
        <v>30</v>
      </c>
      <c r="J285" s="2">
        <v>0</v>
      </c>
      <c r="K285" s="2">
        <v>0</v>
      </c>
      <c r="L285" s="2">
        <v>0</v>
      </c>
      <c r="M285" s="2">
        <v>0</v>
      </c>
      <c r="N285" s="2">
        <v>50</v>
      </c>
      <c r="O285" s="2">
        <v>25</v>
      </c>
      <c r="P285" s="2">
        <v>4</v>
      </c>
      <c r="Q285" s="2">
        <v>0</v>
      </c>
      <c r="R285" s="2">
        <v>254</v>
      </c>
      <c r="S285" s="2">
        <v>20</v>
      </c>
      <c r="T285" s="2">
        <v>400</v>
      </c>
      <c r="U285" s="2">
        <v>0</v>
      </c>
      <c r="V285" s="2">
        <v>0</v>
      </c>
      <c r="W285" s="2">
        <v>150</v>
      </c>
      <c r="X285" s="299">
        <v>40946</v>
      </c>
      <c r="Y285" s="219">
        <v>18</v>
      </c>
      <c r="Z285" s="220">
        <f>SUM( tabConsumo[[#This Row],[QTD.PENDENTE]]:tabConsumo[[#This Row],[08_23]] ) / tabConsumo[[#This Row],[Div]]</f>
        <v>57.388888888888886</v>
      </c>
      <c r="AA285" s="221">
        <f xml:space="preserve"> tabConsumo[[#This Row],[Média.A]] + (_xlfn.STDEV.S( tabConsumo[[#This Row],[QTD.PENDENTE]]:tabConsumo[[#This Row],[08_23]] ) * 1)</f>
        <v>165.0851605425751</v>
      </c>
      <c r="AB285" s="221"/>
      <c r="AC285" s="221">
        <f xml:space="preserve"> tabConsumo[[#This Row],[Média.A]] + (_xlfn.STDEV.S( tabConsumo[[#This Row],[QTD.PENDENTE]]:tabConsumo[[#This Row],[08_23]] ) * 3)</f>
        <v>380.47770384994749</v>
      </c>
      <c r="AD285" s="5"/>
      <c r="AE285">
        <v>0</v>
      </c>
      <c r="AF285" s="223">
        <f>SUM( tabConsumo[[#This Row],[QTD.PENDENTE]]:tabConsumo[[#This Row],[08_23]] )</f>
        <v>1033</v>
      </c>
      <c r="AG285" s="223">
        <f>LARGE(tabConsumo[[#This Row],[03_22]:[08_23]],1)</f>
        <v>400</v>
      </c>
      <c r="AH285" s="146" t="s">
        <v>2237</v>
      </c>
      <c r="AI285" s="3" t="s">
        <v>2077</v>
      </c>
    </row>
    <row r="286" spans="1:35" x14ac:dyDescent="0.3">
      <c r="A286" s="4" t="s">
        <v>1477</v>
      </c>
      <c r="B286" s="3" t="s">
        <v>264</v>
      </c>
      <c r="C286" s="2">
        <v>81455</v>
      </c>
      <c r="D286" s="2">
        <v>1</v>
      </c>
      <c r="E286" s="2">
        <v>68</v>
      </c>
      <c r="F286" s="2">
        <v>100</v>
      </c>
      <c r="G286" s="2">
        <v>0</v>
      </c>
      <c r="H286" s="2">
        <v>30</v>
      </c>
      <c r="I286" s="2">
        <v>30</v>
      </c>
      <c r="J286" s="2">
        <v>30</v>
      </c>
      <c r="K286" s="2">
        <v>0</v>
      </c>
      <c r="L286" s="2">
        <v>60</v>
      </c>
      <c r="M286" s="2">
        <v>20</v>
      </c>
      <c r="N286" s="2">
        <v>130</v>
      </c>
      <c r="O286" s="2">
        <v>30</v>
      </c>
      <c r="P286" s="2">
        <v>0</v>
      </c>
      <c r="Q286" s="2">
        <v>0</v>
      </c>
      <c r="R286" s="2">
        <v>270</v>
      </c>
      <c r="S286" s="2">
        <v>0</v>
      </c>
      <c r="T286" s="2">
        <v>132</v>
      </c>
      <c r="U286" s="2">
        <v>0</v>
      </c>
      <c r="V286" s="2">
        <v>0</v>
      </c>
      <c r="W286" s="2">
        <v>0</v>
      </c>
      <c r="X286" s="299">
        <v>38223</v>
      </c>
      <c r="Y286" s="219">
        <v>18</v>
      </c>
      <c r="Z286" s="220">
        <f>SUM( tabConsumo[[#This Row],[QTD.PENDENTE]]:tabConsumo[[#This Row],[08_23]] ) / tabConsumo[[#This Row],[Div]]</f>
        <v>50</v>
      </c>
      <c r="AA286" s="221">
        <f xml:space="preserve"> tabConsumo[[#This Row],[Média.A]] + (_xlfn.STDEV.S( tabConsumo[[#This Row],[QTD.PENDENTE]]:tabConsumo[[#This Row],[08_23]] ) * 1)</f>
        <v>119.44879050727937</v>
      </c>
      <c r="AB286" s="221"/>
      <c r="AC286" s="221">
        <f xml:space="preserve"> tabConsumo[[#This Row],[Média.A]] + (_xlfn.STDEV.S( tabConsumo[[#This Row],[QTD.PENDENTE]]:tabConsumo[[#This Row],[08_23]] ) * 3)</f>
        <v>258.34637152183814</v>
      </c>
      <c r="AD286" s="5"/>
      <c r="AE286">
        <v>3.7777777777777777</v>
      </c>
      <c r="AF286" s="223">
        <f>SUM( tabConsumo[[#This Row],[QTD.PENDENTE]]:tabConsumo[[#This Row],[08_23]] )</f>
        <v>900</v>
      </c>
      <c r="AG286" s="223">
        <f>LARGE(tabConsumo[[#This Row],[03_22]:[08_23]],1)</f>
        <v>270</v>
      </c>
      <c r="AH286" s="146" t="s">
        <v>2240</v>
      </c>
      <c r="AI286" s="3" t="s">
        <v>2077</v>
      </c>
    </row>
    <row r="287" spans="1:35" x14ac:dyDescent="0.3">
      <c r="A287" s="4" t="s">
        <v>1467</v>
      </c>
      <c r="B287" s="3" t="s">
        <v>264</v>
      </c>
      <c r="C287" s="2">
        <v>80387</v>
      </c>
      <c r="D287" s="2">
        <v>130</v>
      </c>
      <c r="F287" s="2">
        <v>50</v>
      </c>
      <c r="G287" s="2">
        <v>0</v>
      </c>
      <c r="H287" s="2">
        <v>50</v>
      </c>
      <c r="I287" s="2">
        <v>0</v>
      </c>
      <c r="J287" s="2">
        <v>34</v>
      </c>
      <c r="K287" s="2">
        <v>16</v>
      </c>
      <c r="L287" s="2">
        <v>30</v>
      </c>
      <c r="M287" s="2">
        <v>30</v>
      </c>
      <c r="N287" s="2">
        <v>50</v>
      </c>
      <c r="O287" s="2">
        <v>50</v>
      </c>
      <c r="P287" s="2">
        <v>50</v>
      </c>
      <c r="Q287" s="2">
        <v>50</v>
      </c>
      <c r="R287" s="2">
        <v>310</v>
      </c>
      <c r="S287" s="2">
        <v>0</v>
      </c>
      <c r="T287" s="2">
        <v>200</v>
      </c>
      <c r="U287" s="2">
        <v>0</v>
      </c>
      <c r="V287" s="2">
        <v>0</v>
      </c>
      <c r="W287" s="2">
        <v>0</v>
      </c>
      <c r="X287" s="299">
        <v>38169</v>
      </c>
      <c r="Y287" s="219">
        <v>18</v>
      </c>
      <c r="Z287" s="220">
        <f>SUM( tabConsumo[[#This Row],[QTD.PENDENTE]]:tabConsumo[[#This Row],[08_23]] ) / tabConsumo[[#This Row],[Div]]</f>
        <v>51.111111111111114</v>
      </c>
      <c r="AA287" s="221">
        <f xml:space="preserve"> tabConsumo[[#This Row],[Média.A]] + (_xlfn.STDEV.S( tabConsumo[[#This Row],[QTD.PENDENTE]]:tabConsumo[[#This Row],[08_23]] ) * 1)</f>
        <v>130.55394211991148</v>
      </c>
      <c r="AB287" s="221"/>
      <c r="AC287" s="221">
        <f xml:space="preserve"> tabConsumo[[#This Row],[Média.A]] + (_xlfn.STDEV.S( tabConsumo[[#This Row],[QTD.PENDENTE]]:tabConsumo[[#This Row],[08_23]] ) * 3)</f>
        <v>289.43960413751222</v>
      </c>
      <c r="AD287" s="5"/>
      <c r="AE287">
        <v>0</v>
      </c>
      <c r="AF287" s="223">
        <f>SUM( tabConsumo[[#This Row],[QTD.PENDENTE]]:tabConsumo[[#This Row],[08_23]] )</f>
        <v>920</v>
      </c>
      <c r="AG287" s="223">
        <f>LARGE(tabConsumo[[#This Row],[03_22]:[08_23]],1)</f>
        <v>310</v>
      </c>
      <c r="AH287" s="146" t="s">
        <v>2240</v>
      </c>
      <c r="AI287" s="3" t="s">
        <v>2077</v>
      </c>
    </row>
    <row r="288" spans="1:35" x14ac:dyDescent="0.3">
      <c r="A288" s="4" t="s">
        <v>567</v>
      </c>
      <c r="B288" s="3" t="s">
        <v>264</v>
      </c>
      <c r="C288" s="2">
        <v>85798</v>
      </c>
      <c r="D288" s="2">
        <v>264</v>
      </c>
      <c r="F288" s="2">
        <v>0</v>
      </c>
      <c r="G288" s="2">
        <v>0</v>
      </c>
      <c r="H288" s="2">
        <v>0</v>
      </c>
      <c r="I288" s="2">
        <v>0</v>
      </c>
      <c r="J288" s="2">
        <v>0</v>
      </c>
      <c r="K288" s="2">
        <v>0</v>
      </c>
      <c r="L288" s="2">
        <v>0</v>
      </c>
      <c r="M288" s="2">
        <v>0</v>
      </c>
      <c r="N288" s="2">
        <v>0</v>
      </c>
      <c r="O288" s="2">
        <v>0</v>
      </c>
      <c r="P288" s="2">
        <v>0</v>
      </c>
      <c r="Q288" s="2">
        <v>0</v>
      </c>
      <c r="R288" s="2">
        <v>0</v>
      </c>
      <c r="S288" s="2">
        <v>2</v>
      </c>
      <c r="T288" s="2">
        <v>0</v>
      </c>
      <c r="U288" s="2">
        <v>0</v>
      </c>
      <c r="V288" s="2">
        <v>0</v>
      </c>
      <c r="W288" s="2">
        <v>0</v>
      </c>
      <c r="X288" s="299">
        <v>38502</v>
      </c>
      <c r="Y288" s="219">
        <v>18</v>
      </c>
      <c r="Z288" s="220">
        <f>SUM( tabConsumo[[#This Row],[QTD.PENDENTE]]:tabConsumo[[#This Row],[08_23]] ) / tabConsumo[[#This Row],[Div]]</f>
        <v>0.1111111111111111</v>
      </c>
      <c r="AA288" s="221">
        <f xml:space="preserve"> tabConsumo[[#This Row],[Média.A]] + (_xlfn.STDEV.S( tabConsumo[[#This Row],[QTD.PENDENTE]]:tabConsumo[[#This Row],[08_23]] ) * 1)</f>
        <v>0.58251563190214273</v>
      </c>
      <c r="AB288" s="221"/>
      <c r="AC288" s="221">
        <f xml:space="preserve"> tabConsumo[[#This Row],[Média.A]] + (_xlfn.STDEV.S( tabConsumo[[#This Row],[QTD.PENDENTE]]:tabConsumo[[#This Row],[08_23]] ) * 3)</f>
        <v>1.5253246734842061</v>
      </c>
      <c r="AD288" s="5"/>
      <c r="AE288">
        <v>0</v>
      </c>
      <c r="AF288" s="223">
        <f>SUM( tabConsumo[[#This Row],[QTD.PENDENTE]]:tabConsumo[[#This Row],[08_23]] )</f>
        <v>2</v>
      </c>
      <c r="AG288" s="223">
        <f>LARGE(tabConsumo[[#This Row],[03_22]:[08_23]],1)</f>
        <v>2</v>
      </c>
      <c r="AH288" s="146" t="s">
        <v>2239</v>
      </c>
      <c r="AI288" s="3" t="s">
        <v>2077</v>
      </c>
    </row>
    <row r="289" spans="1:35" x14ac:dyDescent="0.3">
      <c r="A289" s="4" t="s">
        <v>1986</v>
      </c>
      <c r="B289" s="3" t="s">
        <v>31</v>
      </c>
      <c r="C289" s="2">
        <v>139545</v>
      </c>
      <c r="D289" s="2">
        <v>637</v>
      </c>
      <c r="F289" s="2">
        <v>0</v>
      </c>
      <c r="G289" s="2">
        <v>25</v>
      </c>
      <c r="H289" s="2">
        <v>25</v>
      </c>
      <c r="I289" s="2">
        <v>0</v>
      </c>
      <c r="J289" s="2">
        <v>25</v>
      </c>
      <c r="K289" s="2">
        <v>0</v>
      </c>
      <c r="L289" s="2">
        <v>0</v>
      </c>
      <c r="M289" s="2">
        <v>0</v>
      </c>
      <c r="N289" s="2">
        <v>0</v>
      </c>
      <c r="O289" s="2">
        <v>0</v>
      </c>
      <c r="P289" s="2">
        <v>25</v>
      </c>
      <c r="Q289" s="2">
        <v>0</v>
      </c>
      <c r="R289" s="2">
        <v>50</v>
      </c>
      <c r="S289" s="2">
        <v>4</v>
      </c>
      <c r="T289" s="2">
        <v>0</v>
      </c>
      <c r="U289" s="2">
        <v>0</v>
      </c>
      <c r="V289" s="2">
        <v>0</v>
      </c>
      <c r="W289" s="2">
        <v>0</v>
      </c>
      <c r="X289" s="299">
        <v>43983</v>
      </c>
      <c r="Y289" s="219">
        <v>18</v>
      </c>
      <c r="Z289" s="220">
        <f>SUM( tabConsumo[[#This Row],[QTD.PENDENTE]]:tabConsumo[[#This Row],[08_23]] ) / tabConsumo[[#This Row],[Div]]</f>
        <v>8.5555555555555554</v>
      </c>
      <c r="AA289" s="221">
        <f xml:space="preserve"> tabConsumo[[#This Row],[Média.A]] + (_xlfn.STDEV.S( tabConsumo[[#This Row],[QTD.PENDENTE]]:tabConsumo[[#This Row],[08_23]] ) * 1)</f>
        <v>23.305320148780613</v>
      </c>
      <c r="AB289" s="221"/>
      <c r="AC289" s="221">
        <f xml:space="preserve"> tabConsumo[[#This Row],[Média.A]] + (_xlfn.STDEV.S( tabConsumo[[#This Row],[QTD.PENDENTE]]:tabConsumo[[#This Row],[08_23]] ) * 3)</f>
        <v>52.804849335230728</v>
      </c>
      <c r="AD289" s="5"/>
      <c r="AE289">
        <v>0</v>
      </c>
      <c r="AF289" s="223">
        <f>SUM( tabConsumo[[#This Row],[QTD.PENDENTE]]:tabConsumo[[#This Row],[08_23]] )</f>
        <v>154</v>
      </c>
      <c r="AG289" s="223">
        <f>LARGE(tabConsumo[[#This Row],[03_22]:[08_23]],1)</f>
        <v>50</v>
      </c>
      <c r="AH289" s="146" t="s">
        <v>2239</v>
      </c>
      <c r="AI289" s="3" t="s">
        <v>2077</v>
      </c>
    </row>
    <row r="290" spans="1:35" x14ac:dyDescent="0.3">
      <c r="A290" s="4" t="s">
        <v>1144</v>
      </c>
      <c r="B290" s="3" t="s">
        <v>264</v>
      </c>
      <c r="C290" s="2">
        <v>17562</v>
      </c>
      <c r="D290" s="2">
        <v>443</v>
      </c>
      <c r="F290" s="2">
        <v>0</v>
      </c>
      <c r="G290" s="2">
        <v>0</v>
      </c>
      <c r="H290" s="2">
        <v>0</v>
      </c>
      <c r="I290" s="2">
        <v>0</v>
      </c>
      <c r="J290" s="2">
        <v>0</v>
      </c>
      <c r="K290" s="2">
        <v>0</v>
      </c>
      <c r="L290" s="2">
        <v>0</v>
      </c>
      <c r="M290" s="2">
        <v>0</v>
      </c>
      <c r="N290" s="2">
        <v>30</v>
      </c>
      <c r="O290" s="2">
        <v>0</v>
      </c>
      <c r="P290" s="2">
        <v>0</v>
      </c>
      <c r="Q290" s="2">
        <v>0</v>
      </c>
      <c r="R290" s="2">
        <v>10</v>
      </c>
      <c r="S290" s="2">
        <v>0</v>
      </c>
      <c r="T290" s="2">
        <v>0</v>
      </c>
      <c r="U290" s="2">
        <v>0</v>
      </c>
      <c r="V290" s="2">
        <v>0</v>
      </c>
      <c r="W290" s="2">
        <v>0</v>
      </c>
      <c r="X290" s="299">
        <v>367</v>
      </c>
      <c r="Y290" s="219">
        <f xml:space="preserve"> 18</f>
        <v>18</v>
      </c>
      <c r="Z290" s="220">
        <f>SUM( tabConsumo[[#This Row],[QTD.PENDENTE]]:tabConsumo[[#This Row],[08_23]] ) / tabConsumo[[#This Row],[Div]]</f>
        <v>2.2222222222222223</v>
      </c>
      <c r="AA290" s="221">
        <f xml:space="preserve"> tabConsumo[[#This Row],[Média.A]] + (_xlfn.STDEV.S( tabConsumo[[#This Row],[QTD.PENDENTE]]:tabConsumo[[#This Row],[08_23]] ) * 1)</f>
        <v>9.5430672036318178</v>
      </c>
      <c r="AB290" s="221"/>
      <c r="AC290" s="221">
        <f xml:space="preserve"> tabConsumo[[#This Row],[Média.A]] + (_xlfn.STDEV.S( tabConsumo[[#This Row],[QTD.PENDENTE]]:tabConsumo[[#This Row],[08_23]] ) * 3)</f>
        <v>24.184757166451007</v>
      </c>
      <c r="AD290" s="5"/>
      <c r="AE290">
        <v>0</v>
      </c>
      <c r="AF290" s="223">
        <f>SUM( tabConsumo[[#This Row],[QTD.PENDENTE]]:tabConsumo[[#This Row],[08_23]] )</f>
        <v>40</v>
      </c>
      <c r="AG290" s="223">
        <f>LARGE(tabConsumo[[#This Row],[03_22]:[08_23]],1)</f>
        <v>30</v>
      </c>
      <c r="AH290" s="146" t="s">
        <v>2243</v>
      </c>
      <c r="AI290" s="3" t="s">
        <v>2077</v>
      </c>
    </row>
    <row r="291" spans="1:35" x14ac:dyDescent="0.3">
      <c r="A291" s="4" t="s">
        <v>1282</v>
      </c>
      <c r="B291" s="3" t="s">
        <v>264</v>
      </c>
      <c r="C291" s="2">
        <v>40251</v>
      </c>
      <c r="D291" s="2">
        <v>0</v>
      </c>
      <c r="E291" s="2">
        <v>110</v>
      </c>
      <c r="F291" s="2">
        <v>50</v>
      </c>
      <c r="G291" s="2">
        <v>30</v>
      </c>
      <c r="H291" s="2">
        <v>65</v>
      </c>
      <c r="I291" s="2">
        <v>60</v>
      </c>
      <c r="J291" s="2">
        <v>20</v>
      </c>
      <c r="K291" s="2">
        <v>60</v>
      </c>
      <c r="L291" s="2">
        <v>50</v>
      </c>
      <c r="M291" s="2">
        <v>20</v>
      </c>
      <c r="N291" s="2">
        <v>30</v>
      </c>
      <c r="O291" s="2">
        <v>50</v>
      </c>
      <c r="P291" s="2">
        <v>37</v>
      </c>
      <c r="Q291" s="2">
        <v>32</v>
      </c>
      <c r="R291" s="2">
        <v>78</v>
      </c>
      <c r="S291" s="2">
        <v>191</v>
      </c>
      <c r="T291" s="2">
        <v>0</v>
      </c>
      <c r="U291" s="2">
        <v>0</v>
      </c>
      <c r="V291" s="2">
        <v>0</v>
      </c>
      <c r="W291" s="2">
        <v>0</v>
      </c>
      <c r="X291" s="299">
        <v>367</v>
      </c>
      <c r="Y291" s="219">
        <f xml:space="preserve"> 18</f>
        <v>18</v>
      </c>
      <c r="Z291" s="220">
        <f>SUM( tabConsumo[[#This Row],[QTD.PENDENTE]]:tabConsumo[[#This Row],[08_23]] ) / tabConsumo[[#This Row],[Div]]</f>
        <v>49.055555555555557</v>
      </c>
      <c r="AA291" s="221">
        <f xml:space="preserve"> tabConsumo[[#This Row],[Média.A]] + (_xlfn.STDEV.S( tabConsumo[[#This Row],[QTD.PENDENTE]]:tabConsumo[[#This Row],[08_23]] ) * 1)</f>
        <v>94.727536293874792</v>
      </c>
      <c r="AB291" s="221"/>
      <c r="AC291" s="221">
        <f xml:space="preserve"> tabConsumo[[#This Row],[Média.A]] + (_xlfn.STDEV.S( tabConsumo[[#This Row],[QTD.PENDENTE]]:tabConsumo[[#This Row],[08_23]] ) * 3)</f>
        <v>186.07149777051325</v>
      </c>
      <c r="AD291" s="5"/>
      <c r="AE291">
        <v>6.1111111111111107</v>
      </c>
      <c r="AF291" s="223">
        <f>SUM( tabConsumo[[#This Row],[QTD.PENDENTE]]:tabConsumo[[#This Row],[08_23]] )</f>
        <v>883</v>
      </c>
      <c r="AG291" s="223">
        <f>LARGE(tabConsumo[[#This Row],[03_22]:[08_23]],1)</f>
        <v>191</v>
      </c>
      <c r="AH291" s="146" t="s">
        <v>2239</v>
      </c>
      <c r="AI291" s="3" t="s">
        <v>2077</v>
      </c>
    </row>
    <row r="292" spans="1:35" x14ac:dyDescent="0.3">
      <c r="A292" s="4" t="s">
        <v>576</v>
      </c>
      <c r="B292" s="3" t="s">
        <v>264</v>
      </c>
      <c r="C292" s="2">
        <v>88718</v>
      </c>
      <c r="D292" s="2">
        <v>96</v>
      </c>
      <c r="F292" s="2">
        <v>0</v>
      </c>
      <c r="G292" s="2">
        <v>2</v>
      </c>
      <c r="H292" s="2">
        <v>10</v>
      </c>
      <c r="I292" s="2">
        <v>0</v>
      </c>
      <c r="J292" s="2">
        <v>1</v>
      </c>
      <c r="K292" s="2">
        <v>0</v>
      </c>
      <c r="L292" s="2">
        <v>0</v>
      </c>
      <c r="M292" s="2">
        <v>0</v>
      </c>
      <c r="N292" s="2">
        <v>0</v>
      </c>
      <c r="O292" s="2">
        <v>6</v>
      </c>
      <c r="P292" s="2">
        <v>0</v>
      </c>
      <c r="Q292" s="2">
        <v>0</v>
      </c>
      <c r="R292" s="2">
        <v>2</v>
      </c>
      <c r="S292" s="2">
        <v>0</v>
      </c>
      <c r="T292" s="2">
        <v>4</v>
      </c>
      <c r="U292" s="2">
        <v>0</v>
      </c>
      <c r="V292" s="2">
        <v>0</v>
      </c>
      <c r="W292" s="2">
        <v>0</v>
      </c>
      <c r="X292" s="299">
        <v>38656</v>
      </c>
      <c r="Y292" s="219">
        <v>18</v>
      </c>
      <c r="Z292" s="220">
        <f>SUM( tabConsumo[[#This Row],[QTD.PENDENTE]]:tabConsumo[[#This Row],[08_23]] ) / tabConsumo[[#This Row],[Div]]</f>
        <v>1.3888888888888888</v>
      </c>
      <c r="AA292" s="221">
        <f xml:space="preserve"> tabConsumo[[#This Row],[Média.A]] + (_xlfn.STDEV.S( tabConsumo[[#This Row],[QTD.PENDENTE]]:tabConsumo[[#This Row],[08_23]] ) * 1)</f>
        <v>4.1143438188342358</v>
      </c>
      <c r="AB292" s="221"/>
      <c r="AC292" s="221">
        <f xml:space="preserve"> tabConsumo[[#This Row],[Média.A]] + (_xlfn.STDEV.S( tabConsumo[[#This Row],[QTD.PENDENTE]]:tabConsumo[[#This Row],[08_23]] ) * 3)</f>
        <v>9.5652536787249325</v>
      </c>
      <c r="AD292" s="5"/>
      <c r="AE292">
        <v>0</v>
      </c>
      <c r="AF292" s="223">
        <f>SUM( tabConsumo[[#This Row],[QTD.PENDENTE]]:tabConsumo[[#This Row],[08_23]] )</f>
        <v>25</v>
      </c>
      <c r="AG292" s="223">
        <f>LARGE(tabConsumo[[#This Row],[03_22]:[08_23]],1)</f>
        <v>10</v>
      </c>
      <c r="AH292" s="146" t="s">
        <v>2240</v>
      </c>
      <c r="AI292" s="3" t="s">
        <v>2077</v>
      </c>
    </row>
    <row r="293" spans="1:35" x14ac:dyDescent="0.3">
      <c r="A293" s="4" t="s">
        <v>1676</v>
      </c>
      <c r="B293" s="3" t="s">
        <v>264</v>
      </c>
      <c r="C293" s="2">
        <v>110771</v>
      </c>
      <c r="D293" s="2">
        <v>40</v>
      </c>
      <c r="F293" s="2">
        <v>0</v>
      </c>
      <c r="G293" s="2">
        <v>0</v>
      </c>
      <c r="H293" s="2">
        <v>0</v>
      </c>
      <c r="I293" s="2">
        <v>36</v>
      </c>
      <c r="J293" s="2">
        <v>1</v>
      </c>
      <c r="K293" s="2">
        <v>23</v>
      </c>
      <c r="L293" s="2">
        <v>4</v>
      </c>
      <c r="M293" s="2">
        <v>10</v>
      </c>
      <c r="N293" s="2">
        <v>0</v>
      </c>
      <c r="O293" s="2">
        <v>27</v>
      </c>
      <c r="P293" s="2">
        <v>4</v>
      </c>
      <c r="Q293" s="2">
        <v>3</v>
      </c>
      <c r="R293" s="2">
        <v>0</v>
      </c>
      <c r="S293" s="2">
        <v>15</v>
      </c>
      <c r="T293" s="2">
        <v>0</v>
      </c>
      <c r="U293" s="2">
        <v>0</v>
      </c>
      <c r="V293" s="2">
        <v>0</v>
      </c>
      <c r="W293" s="2">
        <v>15</v>
      </c>
      <c r="X293" s="299">
        <v>39933</v>
      </c>
      <c r="Y293" s="219">
        <v>18</v>
      </c>
      <c r="Z293" s="220">
        <f>SUM( tabConsumo[[#This Row],[QTD.PENDENTE]]:tabConsumo[[#This Row],[08_23]] ) / tabConsumo[[#This Row],[Div]]</f>
        <v>7.666666666666667</v>
      </c>
      <c r="AA293" s="221">
        <f xml:space="preserve"> tabConsumo[[#This Row],[Média.A]] + (_xlfn.STDEV.S( tabConsumo[[#This Row],[QTD.PENDENTE]]:tabConsumo[[#This Row],[08_23]] ) * 1)</f>
        <v>18.749244408860253</v>
      </c>
      <c r="AB293" s="221"/>
      <c r="AC293" s="221">
        <f xml:space="preserve"> tabConsumo[[#This Row],[Média.A]] + (_xlfn.STDEV.S( tabConsumo[[#This Row],[QTD.PENDENTE]]:tabConsumo[[#This Row],[08_23]] ) * 3)</f>
        <v>40.914399893247428</v>
      </c>
      <c r="AD293" s="5"/>
      <c r="AE293">
        <v>0</v>
      </c>
      <c r="AF293" s="223">
        <f>SUM( tabConsumo[[#This Row],[QTD.PENDENTE]]:tabConsumo[[#This Row],[08_23]] )</f>
        <v>138</v>
      </c>
      <c r="AG293" s="223">
        <f>LARGE(tabConsumo[[#This Row],[03_22]:[08_23]],1)</f>
        <v>36</v>
      </c>
      <c r="AH293" s="146" t="s">
        <v>2237</v>
      </c>
      <c r="AI293" s="3" t="s">
        <v>2077</v>
      </c>
    </row>
    <row r="294" spans="1:35" x14ac:dyDescent="0.3">
      <c r="A294" s="4" t="s">
        <v>1504</v>
      </c>
      <c r="B294" s="3" t="s">
        <v>264</v>
      </c>
      <c r="C294" s="2">
        <v>88726</v>
      </c>
      <c r="D294" s="2">
        <v>150</v>
      </c>
      <c r="F294" s="2">
        <v>0</v>
      </c>
      <c r="G294" s="2">
        <v>3</v>
      </c>
      <c r="H294" s="2">
        <v>2</v>
      </c>
      <c r="I294" s="2">
        <v>8</v>
      </c>
      <c r="J294" s="2">
        <v>0</v>
      </c>
      <c r="K294" s="2">
        <v>0</v>
      </c>
      <c r="L294" s="2">
        <v>3</v>
      </c>
      <c r="M294" s="2">
        <v>2</v>
      </c>
      <c r="N294" s="2">
        <v>4</v>
      </c>
      <c r="O294" s="2">
        <v>2</v>
      </c>
      <c r="P294" s="2">
        <v>4</v>
      </c>
      <c r="Q294" s="2">
        <v>1</v>
      </c>
      <c r="R294" s="2">
        <v>0</v>
      </c>
      <c r="S294" s="2">
        <v>12</v>
      </c>
      <c r="T294" s="2">
        <v>4</v>
      </c>
      <c r="U294" s="2">
        <v>0</v>
      </c>
      <c r="V294" s="2">
        <v>0</v>
      </c>
      <c r="W294" s="2">
        <v>0</v>
      </c>
      <c r="X294" s="299">
        <v>38656</v>
      </c>
      <c r="Y294" s="219">
        <v>18</v>
      </c>
      <c r="Z294" s="220">
        <f>SUM( tabConsumo[[#This Row],[QTD.PENDENTE]]:tabConsumo[[#This Row],[08_23]] ) / tabConsumo[[#This Row],[Div]]</f>
        <v>2.5</v>
      </c>
      <c r="AA294" s="221">
        <f xml:space="preserve"> tabConsumo[[#This Row],[Média.A]] + (_xlfn.STDEV.S( tabConsumo[[#This Row],[QTD.PENDENTE]]:tabConsumo[[#This Row],[08_23]] ) * 1)</f>
        <v>5.7038579685049928</v>
      </c>
      <c r="AB294" s="221"/>
      <c r="AC294" s="221">
        <f xml:space="preserve"> tabConsumo[[#This Row],[Média.A]] + (_xlfn.STDEV.S( tabConsumo[[#This Row],[QTD.PENDENTE]]:tabConsumo[[#This Row],[08_23]] ) * 3)</f>
        <v>12.11157390551498</v>
      </c>
      <c r="AD294" s="5"/>
      <c r="AE294">
        <v>0</v>
      </c>
      <c r="AF294" s="223">
        <f>SUM( tabConsumo[[#This Row],[QTD.PENDENTE]]:tabConsumo[[#This Row],[08_23]] )</f>
        <v>45</v>
      </c>
      <c r="AG294" s="223">
        <f>LARGE(tabConsumo[[#This Row],[03_22]:[08_23]],1)</f>
        <v>12</v>
      </c>
      <c r="AH294" s="146" t="s">
        <v>2240</v>
      </c>
      <c r="AI294" s="3" t="s">
        <v>2077</v>
      </c>
    </row>
    <row r="295" spans="1:35" x14ac:dyDescent="0.3">
      <c r="A295" s="4" t="s">
        <v>1505</v>
      </c>
      <c r="B295" s="3" t="s">
        <v>264</v>
      </c>
      <c r="C295" s="2">
        <v>88727</v>
      </c>
      <c r="D295" s="2">
        <v>248</v>
      </c>
      <c r="F295" s="2">
        <v>0</v>
      </c>
      <c r="G295" s="2">
        <v>7</v>
      </c>
      <c r="H295" s="2">
        <v>11</v>
      </c>
      <c r="I295" s="2">
        <v>33</v>
      </c>
      <c r="J295" s="2">
        <v>3</v>
      </c>
      <c r="K295" s="2">
        <v>2</v>
      </c>
      <c r="L295" s="2">
        <v>32</v>
      </c>
      <c r="M295" s="2">
        <v>18</v>
      </c>
      <c r="N295" s="2">
        <v>2</v>
      </c>
      <c r="O295" s="2">
        <v>32</v>
      </c>
      <c r="P295" s="2">
        <v>51</v>
      </c>
      <c r="Q295" s="2">
        <v>14</v>
      </c>
      <c r="R295" s="2">
        <v>8</v>
      </c>
      <c r="S295" s="2">
        <v>20</v>
      </c>
      <c r="T295" s="2">
        <v>0</v>
      </c>
      <c r="U295" s="2">
        <v>10</v>
      </c>
      <c r="V295" s="2">
        <v>0</v>
      </c>
      <c r="W295" s="2">
        <v>0</v>
      </c>
      <c r="X295" s="299">
        <v>38656</v>
      </c>
      <c r="Y295" s="219">
        <v>18</v>
      </c>
      <c r="Z295" s="220">
        <f>SUM( tabConsumo[[#This Row],[QTD.PENDENTE]]:tabConsumo[[#This Row],[08_23]] ) / tabConsumo[[#This Row],[Div]]</f>
        <v>13.5</v>
      </c>
      <c r="AA295" s="221">
        <f xml:space="preserve"> tabConsumo[[#This Row],[Média.A]] + (_xlfn.STDEV.S( tabConsumo[[#This Row],[QTD.PENDENTE]]:tabConsumo[[#This Row],[08_23]] ) * 1)</f>
        <v>28.309575598637686</v>
      </c>
      <c r="AB295" s="221"/>
      <c r="AC295" s="221">
        <f xml:space="preserve"> tabConsumo[[#This Row],[Média.A]] + (_xlfn.STDEV.S( tabConsumo[[#This Row],[QTD.PENDENTE]]:tabConsumo[[#This Row],[08_23]] ) * 3)</f>
        <v>57.92872679591305</v>
      </c>
      <c r="AD295" s="5"/>
      <c r="AE295">
        <v>0</v>
      </c>
      <c r="AF295" s="223">
        <f>SUM( tabConsumo[[#This Row],[QTD.PENDENTE]]:tabConsumo[[#This Row],[08_23]] )</f>
        <v>243</v>
      </c>
      <c r="AG295" s="223">
        <f>LARGE(tabConsumo[[#This Row],[03_22]:[08_23]],1)</f>
        <v>51</v>
      </c>
      <c r="AH295" s="146" t="s">
        <v>2244</v>
      </c>
      <c r="AI295" s="3" t="s">
        <v>2077</v>
      </c>
    </row>
    <row r="296" spans="1:35" x14ac:dyDescent="0.3">
      <c r="A296" s="4" t="s">
        <v>1506</v>
      </c>
      <c r="B296" s="3" t="s">
        <v>264</v>
      </c>
      <c r="C296" s="2">
        <v>88728</v>
      </c>
      <c r="D296" s="2">
        <v>186</v>
      </c>
      <c r="F296" s="2">
        <v>0</v>
      </c>
      <c r="G296" s="2">
        <v>5</v>
      </c>
      <c r="H296" s="2">
        <v>13</v>
      </c>
      <c r="I296" s="2">
        <v>23</v>
      </c>
      <c r="J296" s="2">
        <v>12</v>
      </c>
      <c r="K296" s="2">
        <v>7</v>
      </c>
      <c r="L296" s="2">
        <v>8</v>
      </c>
      <c r="M296" s="2">
        <v>14</v>
      </c>
      <c r="N296" s="2">
        <v>5</v>
      </c>
      <c r="O296" s="2">
        <v>11</v>
      </c>
      <c r="P296" s="2">
        <v>5</v>
      </c>
      <c r="Q296" s="2">
        <v>11</v>
      </c>
      <c r="R296" s="2">
        <v>7</v>
      </c>
      <c r="S296" s="2">
        <v>24</v>
      </c>
      <c r="T296" s="2">
        <v>0</v>
      </c>
      <c r="U296" s="2">
        <v>0</v>
      </c>
      <c r="V296" s="2">
        <v>20</v>
      </c>
      <c r="W296" s="2">
        <v>0</v>
      </c>
      <c r="X296" s="299">
        <v>38656</v>
      </c>
      <c r="Y296" s="219">
        <v>18</v>
      </c>
      <c r="Z296" s="220">
        <f>SUM( tabConsumo[[#This Row],[QTD.PENDENTE]]:tabConsumo[[#This Row],[08_23]] ) / tabConsumo[[#This Row],[Div]]</f>
        <v>9.1666666666666661</v>
      </c>
      <c r="AA296" s="221">
        <f xml:space="preserve"> tabConsumo[[#This Row],[Média.A]] + (_xlfn.STDEV.S( tabConsumo[[#This Row],[QTD.PENDENTE]]:tabConsumo[[#This Row],[08_23]] ) * 1)</f>
        <v>16.761169322419398</v>
      </c>
      <c r="AB296" s="221"/>
      <c r="AC296" s="221">
        <f xml:space="preserve"> tabConsumo[[#This Row],[Média.A]] + (_xlfn.STDEV.S( tabConsumo[[#This Row],[QTD.PENDENTE]]:tabConsumo[[#This Row],[08_23]] ) * 3)</f>
        <v>31.95017463392486</v>
      </c>
      <c r="AD296" s="5"/>
      <c r="AE296">
        <v>0</v>
      </c>
      <c r="AF296" s="223">
        <f>SUM( tabConsumo[[#This Row],[QTD.PENDENTE]]:tabConsumo[[#This Row],[08_23]] )</f>
        <v>165</v>
      </c>
      <c r="AG296" s="223">
        <f>LARGE(tabConsumo[[#This Row],[03_22]:[08_23]],1)</f>
        <v>24</v>
      </c>
      <c r="AH296" s="146" t="s">
        <v>2238</v>
      </c>
      <c r="AI296" s="3" t="s">
        <v>2077</v>
      </c>
    </row>
    <row r="297" spans="1:35" x14ac:dyDescent="0.3">
      <c r="A297" s="4" t="s">
        <v>1507</v>
      </c>
      <c r="B297" s="3" t="s">
        <v>264</v>
      </c>
      <c r="C297" s="2">
        <v>88729</v>
      </c>
      <c r="D297" s="2">
        <v>17</v>
      </c>
      <c r="F297" s="2">
        <v>0</v>
      </c>
      <c r="G297" s="2">
        <v>4</v>
      </c>
      <c r="H297" s="2">
        <v>3</v>
      </c>
      <c r="I297" s="2">
        <v>2</v>
      </c>
      <c r="J297" s="2">
        <v>5</v>
      </c>
      <c r="K297" s="2">
        <v>5</v>
      </c>
      <c r="L297" s="2">
        <v>0</v>
      </c>
      <c r="M297" s="2">
        <v>5</v>
      </c>
      <c r="N297" s="2">
        <v>2</v>
      </c>
      <c r="O297" s="2">
        <v>6</v>
      </c>
      <c r="P297" s="2">
        <v>0</v>
      </c>
      <c r="Q297" s="2">
        <v>3</v>
      </c>
      <c r="R297" s="2">
        <v>3</v>
      </c>
      <c r="S297" s="2">
        <v>10</v>
      </c>
      <c r="T297" s="2">
        <v>0</v>
      </c>
      <c r="U297" s="2">
        <v>20</v>
      </c>
      <c r="V297" s="2">
        <v>0</v>
      </c>
      <c r="W297" s="2">
        <v>0</v>
      </c>
      <c r="X297" s="299">
        <v>38656</v>
      </c>
      <c r="Y297" s="219">
        <v>18</v>
      </c>
      <c r="Z297" s="220">
        <f>SUM( tabConsumo[[#This Row],[QTD.PENDENTE]]:tabConsumo[[#This Row],[08_23]] ) / tabConsumo[[#This Row],[Div]]</f>
        <v>3.7777777777777777</v>
      </c>
      <c r="AA297" s="221">
        <f xml:space="preserve"> tabConsumo[[#This Row],[Média.A]] + (_xlfn.STDEV.S( tabConsumo[[#This Row],[QTD.PENDENTE]]:tabConsumo[[#This Row],[08_23]] ) * 1)</f>
        <v>8.659382571232193</v>
      </c>
      <c r="AB297" s="221"/>
      <c r="AC297" s="221">
        <f xml:space="preserve"> tabConsumo[[#This Row],[Média.A]] + (_xlfn.STDEV.S( tabConsumo[[#This Row],[QTD.PENDENTE]]:tabConsumo[[#This Row],[08_23]] ) * 3)</f>
        <v>18.422592158141025</v>
      </c>
      <c r="AD297" s="5"/>
      <c r="AE297">
        <v>0</v>
      </c>
      <c r="AF297" s="223">
        <f>SUM( tabConsumo[[#This Row],[QTD.PENDENTE]]:tabConsumo[[#This Row],[08_23]] )</f>
        <v>68</v>
      </c>
      <c r="AG297" s="223">
        <f>LARGE(tabConsumo[[#This Row],[03_22]:[08_23]],1)</f>
        <v>20</v>
      </c>
      <c r="AH297" s="146" t="s">
        <v>2244</v>
      </c>
      <c r="AI297" s="3" t="s">
        <v>2077</v>
      </c>
    </row>
    <row r="298" spans="1:35" x14ac:dyDescent="0.3">
      <c r="A298" s="4" t="s">
        <v>1508</v>
      </c>
      <c r="B298" s="3" t="s">
        <v>264</v>
      </c>
      <c r="C298" s="2">
        <v>88730</v>
      </c>
      <c r="D298" s="2">
        <v>18</v>
      </c>
      <c r="F298" s="2">
        <v>0</v>
      </c>
      <c r="G298" s="2">
        <v>0</v>
      </c>
      <c r="H298" s="2">
        <v>0</v>
      </c>
      <c r="I298" s="2">
        <v>3</v>
      </c>
      <c r="J298" s="2">
        <v>0</v>
      </c>
      <c r="K298" s="2">
        <v>0</v>
      </c>
      <c r="L298" s="2">
        <v>4</v>
      </c>
      <c r="M298" s="2">
        <v>6</v>
      </c>
      <c r="N298" s="2">
        <v>2</v>
      </c>
      <c r="O298" s="2">
        <v>4</v>
      </c>
      <c r="P298" s="2">
        <v>0</v>
      </c>
      <c r="Q298" s="2">
        <v>1</v>
      </c>
      <c r="R298" s="2">
        <v>2</v>
      </c>
      <c r="S298" s="2">
        <v>0</v>
      </c>
      <c r="T298" s="2">
        <v>0</v>
      </c>
      <c r="U298" s="2">
        <v>0</v>
      </c>
      <c r="V298" s="2">
        <v>0</v>
      </c>
      <c r="W298" s="2">
        <v>15</v>
      </c>
      <c r="X298" s="299">
        <v>38656</v>
      </c>
      <c r="Y298" s="219">
        <v>18</v>
      </c>
      <c r="Z298" s="220">
        <f>SUM( tabConsumo[[#This Row],[QTD.PENDENTE]]:tabConsumo[[#This Row],[08_23]] ) / tabConsumo[[#This Row],[Div]]</f>
        <v>2.0555555555555554</v>
      </c>
      <c r="AA298" s="221">
        <f xml:space="preserve"> tabConsumo[[#This Row],[Média.A]] + (_xlfn.STDEV.S( tabConsumo[[#This Row],[QTD.PENDENTE]]:tabConsumo[[#This Row],[08_23]] ) * 1)</f>
        <v>5.7731167773659635</v>
      </c>
      <c r="AB298" s="221"/>
      <c r="AC298" s="221">
        <f xml:space="preserve"> tabConsumo[[#This Row],[Média.A]] + (_xlfn.STDEV.S( tabConsumo[[#This Row],[QTD.PENDENTE]]:tabConsumo[[#This Row],[08_23]] ) * 3)</f>
        <v>13.208239220986782</v>
      </c>
      <c r="AD298" s="5"/>
      <c r="AE298">
        <v>0</v>
      </c>
      <c r="AF298" s="223">
        <f>SUM( tabConsumo[[#This Row],[QTD.PENDENTE]]:tabConsumo[[#This Row],[08_23]] )</f>
        <v>37</v>
      </c>
      <c r="AG298" s="223">
        <f>LARGE(tabConsumo[[#This Row],[03_22]:[08_23]],1)</f>
        <v>15</v>
      </c>
      <c r="AH298" s="146" t="s">
        <v>2237</v>
      </c>
      <c r="AI298" s="3" t="s">
        <v>2077</v>
      </c>
    </row>
    <row r="299" spans="1:35" x14ac:dyDescent="0.3">
      <c r="A299" s="4" t="s">
        <v>1514</v>
      </c>
      <c r="B299" s="3" t="s">
        <v>264</v>
      </c>
      <c r="C299" s="2">
        <v>88740</v>
      </c>
      <c r="D299" s="2">
        <v>76</v>
      </c>
      <c r="F299" s="2">
        <v>2</v>
      </c>
      <c r="G299" s="2">
        <v>2</v>
      </c>
      <c r="H299" s="2">
        <v>1</v>
      </c>
      <c r="I299" s="2">
        <v>0</v>
      </c>
      <c r="J299" s="2">
        <v>1</v>
      </c>
      <c r="K299" s="2">
        <v>2</v>
      </c>
      <c r="L299" s="2">
        <v>3</v>
      </c>
      <c r="M299" s="2">
        <v>5</v>
      </c>
      <c r="N299" s="2">
        <v>0</v>
      </c>
      <c r="O299" s="2">
        <v>3</v>
      </c>
      <c r="P299" s="2">
        <v>0</v>
      </c>
      <c r="Q299" s="2">
        <v>1</v>
      </c>
      <c r="R299" s="2">
        <v>2</v>
      </c>
      <c r="S299" s="2">
        <v>63</v>
      </c>
      <c r="T299" s="2">
        <v>0</v>
      </c>
      <c r="U299" s="2">
        <v>0</v>
      </c>
      <c r="V299" s="2">
        <v>0</v>
      </c>
      <c r="W299" s="2">
        <v>10</v>
      </c>
      <c r="X299" s="299">
        <v>38656</v>
      </c>
      <c r="Y299" s="219">
        <v>18</v>
      </c>
      <c r="Z299" s="220">
        <f>SUM( tabConsumo[[#This Row],[QTD.PENDENTE]]:tabConsumo[[#This Row],[08_23]] ) / tabConsumo[[#This Row],[Div]]</f>
        <v>5.2777777777777777</v>
      </c>
      <c r="AA299" s="221">
        <f xml:space="preserve"> tabConsumo[[#This Row],[Média.A]] + (_xlfn.STDEV.S( tabConsumo[[#This Row],[QTD.PENDENTE]]:tabConsumo[[#This Row],[08_23]] ) * 1)</f>
        <v>19.889640627794964</v>
      </c>
      <c r="AB299" s="221"/>
      <c r="AC299" s="221">
        <f xml:space="preserve"> tabConsumo[[#This Row],[Média.A]] + (_xlfn.STDEV.S( tabConsumo[[#This Row],[QTD.PENDENTE]]:tabConsumo[[#This Row],[08_23]] ) * 3)</f>
        <v>49.11336632782934</v>
      </c>
      <c r="AD299" s="5"/>
      <c r="AE299">
        <v>0</v>
      </c>
      <c r="AF299" s="223">
        <f>SUM( tabConsumo[[#This Row],[QTD.PENDENTE]]:tabConsumo[[#This Row],[08_23]] )</f>
        <v>95</v>
      </c>
      <c r="AG299" s="223">
        <f>LARGE(tabConsumo[[#This Row],[03_22]:[08_23]],1)</f>
        <v>63</v>
      </c>
      <c r="AH299" s="146" t="s">
        <v>2237</v>
      </c>
      <c r="AI299" s="3" t="s">
        <v>2077</v>
      </c>
    </row>
    <row r="300" spans="1:35" x14ac:dyDescent="0.3">
      <c r="A300" s="4" t="s">
        <v>1509</v>
      </c>
      <c r="B300" s="3" t="s">
        <v>264</v>
      </c>
      <c r="C300" s="2">
        <v>88731</v>
      </c>
      <c r="D300" s="2">
        <v>40</v>
      </c>
      <c r="F300" s="2">
        <v>0</v>
      </c>
      <c r="G300" s="2">
        <v>0</v>
      </c>
      <c r="H300" s="2">
        <v>0</v>
      </c>
      <c r="I300" s="2">
        <v>0</v>
      </c>
      <c r="J300" s="2">
        <v>0</v>
      </c>
      <c r="K300" s="2">
        <v>0</v>
      </c>
      <c r="L300" s="2">
        <v>0</v>
      </c>
      <c r="M300" s="2">
        <v>0</v>
      </c>
      <c r="N300" s="2">
        <v>0</v>
      </c>
      <c r="O300" s="2">
        <v>0</v>
      </c>
      <c r="P300" s="2">
        <v>0</v>
      </c>
      <c r="Q300" s="2">
        <v>1</v>
      </c>
      <c r="R300" s="2">
        <v>0</v>
      </c>
      <c r="S300" s="2">
        <v>0</v>
      </c>
      <c r="T300" s="2">
        <v>0</v>
      </c>
      <c r="U300" s="2">
        <v>0</v>
      </c>
      <c r="V300" s="2">
        <v>0</v>
      </c>
      <c r="W300" s="2">
        <v>0</v>
      </c>
      <c r="X300" s="299">
        <v>38656</v>
      </c>
      <c r="Y300" s="219">
        <v>18</v>
      </c>
      <c r="Z300" s="220">
        <f>SUM( tabConsumo[[#This Row],[QTD.PENDENTE]]:tabConsumo[[#This Row],[08_23]] ) / tabConsumo[[#This Row],[Div]]</f>
        <v>5.5555555555555552E-2</v>
      </c>
      <c r="AA300" s="221">
        <f xml:space="preserve"> tabConsumo[[#This Row],[Média.A]] + (_xlfn.STDEV.S( tabConsumo[[#This Row],[QTD.PENDENTE]]:tabConsumo[[#This Row],[08_23]] ) * 1)</f>
        <v>0.29125781595107136</v>
      </c>
      <c r="AB300" s="221"/>
      <c r="AC300" s="221">
        <f xml:space="preserve"> tabConsumo[[#This Row],[Média.A]] + (_xlfn.STDEV.S( tabConsumo[[#This Row],[QTD.PENDENTE]]:tabConsumo[[#This Row],[08_23]] ) * 3)</f>
        <v>0.76266233674210304</v>
      </c>
      <c r="AD300" s="5"/>
      <c r="AE300">
        <v>0</v>
      </c>
      <c r="AF300" s="223">
        <f>SUM( tabConsumo[[#This Row],[QTD.PENDENTE]]:tabConsumo[[#This Row],[08_23]] )</f>
        <v>1</v>
      </c>
      <c r="AG300" s="223">
        <f>LARGE(tabConsumo[[#This Row],[03_22]:[08_23]],1)</f>
        <v>1</v>
      </c>
      <c r="AH300" s="146" t="s">
        <v>2249</v>
      </c>
      <c r="AI300" s="3" t="s">
        <v>2077</v>
      </c>
    </row>
    <row r="301" spans="1:35" x14ac:dyDescent="0.3">
      <c r="A301" s="4" t="s">
        <v>1517</v>
      </c>
      <c r="B301" s="3" t="s">
        <v>264</v>
      </c>
      <c r="C301" s="2">
        <v>88746</v>
      </c>
      <c r="D301" s="2">
        <v>42</v>
      </c>
      <c r="F301" s="2">
        <v>2</v>
      </c>
      <c r="G301" s="2">
        <v>0</v>
      </c>
      <c r="H301" s="2">
        <v>1</v>
      </c>
      <c r="I301" s="2">
        <v>2</v>
      </c>
      <c r="J301" s="2">
        <v>0</v>
      </c>
      <c r="K301" s="2">
        <v>1</v>
      </c>
      <c r="L301" s="2">
        <v>0</v>
      </c>
      <c r="M301" s="2">
        <v>0</v>
      </c>
      <c r="N301" s="2">
        <v>0</v>
      </c>
      <c r="O301" s="2">
        <v>0</v>
      </c>
      <c r="P301" s="2">
        <v>2</v>
      </c>
      <c r="Q301" s="2">
        <v>1</v>
      </c>
      <c r="R301" s="2">
        <v>1</v>
      </c>
      <c r="S301" s="2">
        <v>5</v>
      </c>
      <c r="T301" s="2">
        <v>0</v>
      </c>
      <c r="U301" s="2">
        <v>0</v>
      </c>
      <c r="V301" s="2">
        <v>0</v>
      </c>
      <c r="W301" s="2">
        <v>0</v>
      </c>
      <c r="X301" s="299">
        <v>38656</v>
      </c>
      <c r="Y301" s="219">
        <v>18</v>
      </c>
      <c r="Z301" s="220">
        <f>SUM( tabConsumo[[#This Row],[QTD.PENDENTE]]:tabConsumo[[#This Row],[08_23]] ) / tabConsumo[[#This Row],[Div]]</f>
        <v>0.83333333333333337</v>
      </c>
      <c r="AA301" s="221">
        <f xml:space="preserve"> tabConsumo[[#This Row],[Média.A]] + (_xlfn.STDEV.S( tabConsumo[[#This Row],[QTD.PENDENTE]]:tabConsumo[[#This Row],[08_23]] ) * 1)</f>
        <v>2.1281192570424592</v>
      </c>
      <c r="AB301" s="221"/>
      <c r="AC301" s="221">
        <f xml:space="preserve"> tabConsumo[[#This Row],[Média.A]] + (_xlfn.STDEV.S( tabConsumo[[#This Row],[QTD.PENDENTE]]:tabConsumo[[#This Row],[08_23]] ) * 3)</f>
        <v>4.7176911044607106</v>
      </c>
      <c r="AD301" s="5"/>
      <c r="AE301">
        <v>0</v>
      </c>
      <c r="AF301" s="223">
        <f>SUM( tabConsumo[[#This Row],[QTD.PENDENTE]]:tabConsumo[[#This Row],[08_23]] )</f>
        <v>15</v>
      </c>
      <c r="AG301" s="223">
        <f>LARGE(tabConsumo[[#This Row],[03_22]:[08_23]],1)</f>
        <v>5</v>
      </c>
      <c r="AH301" s="146" t="s">
        <v>2239</v>
      </c>
      <c r="AI301" s="3" t="s">
        <v>2077</v>
      </c>
    </row>
    <row r="302" spans="1:35" x14ac:dyDescent="0.3">
      <c r="A302" s="4" t="s">
        <v>1518</v>
      </c>
      <c r="B302" s="3" t="s">
        <v>264</v>
      </c>
      <c r="C302" s="2">
        <v>88747</v>
      </c>
      <c r="D302" s="2">
        <v>7</v>
      </c>
      <c r="F302" s="2">
        <v>0</v>
      </c>
      <c r="G302" s="2">
        <v>0</v>
      </c>
      <c r="H302" s="2">
        <v>1</v>
      </c>
      <c r="I302" s="2">
        <v>0</v>
      </c>
      <c r="J302" s="2">
        <v>0</v>
      </c>
      <c r="K302" s="2">
        <v>0</v>
      </c>
      <c r="L302" s="2">
        <v>1</v>
      </c>
      <c r="M302" s="2">
        <v>0</v>
      </c>
      <c r="N302" s="2">
        <v>0</v>
      </c>
      <c r="O302" s="2">
        <v>0</v>
      </c>
      <c r="P302" s="2">
        <v>0</v>
      </c>
      <c r="Q302" s="2">
        <v>1</v>
      </c>
      <c r="R302" s="2">
        <v>1</v>
      </c>
      <c r="S302" s="2">
        <v>3</v>
      </c>
      <c r="T302" s="2">
        <v>0</v>
      </c>
      <c r="U302" s="2">
        <v>0</v>
      </c>
      <c r="V302" s="2">
        <v>0</v>
      </c>
      <c r="W302" s="2">
        <v>0</v>
      </c>
      <c r="X302" s="299">
        <v>38656</v>
      </c>
      <c r="Y302" s="219">
        <v>18</v>
      </c>
      <c r="Z302" s="220">
        <f>SUM( tabConsumo[[#This Row],[QTD.PENDENTE]]:tabConsumo[[#This Row],[08_23]] ) / tabConsumo[[#This Row],[Div]]</f>
        <v>0.3888888888888889</v>
      </c>
      <c r="AA302" s="221">
        <f xml:space="preserve"> tabConsumo[[#This Row],[Média.A]] + (_xlfn.STDEV.S( tabConsumo[[#This Row],[QTD.PENDENTE]]:tabConsumo[[#This Row],[08_23]] ) * 1)</f>
        <v>1.1664332049241184</v>
      </c>
      <c r="AB302" s="221"/>
      <c r="AC302" s="221">
        <f xml:space="preserve"> tabConsumo[[#This Row],[Média.A]] + (_xlfn.STDEV.S( tabConsumo[[#This Row],[QTD.PENDENTE]]:tabConsumo[[#This Row],[08_23]] ) * 3)</f>
        <v>2.7215218369945773</v>
      </c>
      <c r="AD302" s="5"/>
      <c r="AE302">
        <v>0</v>
      </c>
      <c r="AF302" s="223">
        <f>SUM( tabConsumo[[#This Row],[QTD.PENDENTE]]:tabConsumo[[#This Row],[08_23]] )</f>
        <v>7</v>
      </c>
      <c r="AG302" s="223">
        <f>LARGE(tabConsumo[[#This Row],[03_22]:[08_23]],1)</f>
        <v>3</v>
      </c>
      <c r="AH302" s="146" t="s">
        <v>2239</v>
      </c>
      <c r="AI302" s="3" t="s">
        <v>2077</v>
      </c>
    </row>
    <row r="303" spans="1:35" x14ac:dyDescent="0.3">
      <c r="A303" s="4" t="s">
        <v>1510</v>
      </c>
      <c r="B303" s="3" t="s">
        <v>264</v>
      </c>
      <c r="C303" s="2">
        <v>88732</v>
      </c>
      <c r="D303" s="2">
        <v>24</v>
      </c>
      <c r="F303" s="2">
        <v>0</v>
      </c>
      <c r="G303" s="2">
        <v>0</v>
      </c>
      <c r="H303" s="2">
        <v>2</v>
      </c>
      <c r="I303" s="2">
        <v>8</v>
      </c>
      <c r="J303" s="2">
        <v>0</v>
      </c>
      <c r="K303" s="2">
        <v>0</v>
      </c>
      <c r="L303" s="2">
        <v>4</v>
      </c>
      <c r="M303" s="2">
        <v>7</v>
      </c>
      <c r="N303" s="2">
        <v>0</v>
      </c>
      <c r="O303" s="2">
        <v>7</v>
      </c>
      <c r="P303" s="2">
        <v>6</v>
      </c>
      <c r="Q303" s="2">
        <v>2</v>
      </c>
      <c r="R303" s="2">
        <v>0</v>
      </c>
      <c r="S303" s="2">
        <v>10</v>
      </c>
      <c r="T303" s="2">
        <v>0</v>
      </c>
      <c r="U303" s="2">
        <v>0</v>
      </c>
      <c r="V303" s="2">
        <v>0</v>
      </c>
      <c r="W303" s="2">
        <v>0</v>
      </c>
      <c r="X303" s="299">
        <v>38656</v>
      </c>
      <c r="Y303" s="219">
        <v>18</v>
      </c>
      <c r="Z303" s="220">
        <f>SUM( tabConsumo[[#This Row],[QTD.PENDENTE]]:tabConsumo[[#This Row],[08_23]] ) / tabConsumo[[#This Row],[Div]]</f>
        <v>2.5555555555555554</v>
      </c>
      <c r="AA303" s="221">
        <f xml:space="preserve"> tabConsumo[[#This Row],[Média.A]] + (_xlfn.STDEV.S( tabConsumo[[#This Row],[QTD.PENDENTE]]:tabConsumo[[#This Row],[08_23]] ) * 1)</f>
        <v>6.0234286488001274</v>
      </c>
      <c r="AB303" s="221"/>
      <c r="AC303" s="221">
        <f xml:space="preserve"> tabConsumo[[#This Row],[Média.A]] + (_xlfn.STDEV.S( tabConsumo[[#This Row],[QTD.PENDENTE]]:tabConsumo[[#This Row],[08_23]] ) * 3)</f>
        <v>12.95917483528927</v>
      </c>
      <c r="AD303" s="5"/>
      <c r="AE303">
        <v>0</v>
      </c>
      <c r="AF303" s="223">
        <f>SUM( tabConsumo[[#This Row],[QTD.PENDENTE]]:tabConsumo[[#This Row],[08_23]] )</f>
        <v>46</v>
      </c>
      <c r="AG303" s="223">
        <f>LARGE(tabConsumo[[#This Row],[03_22]:[08_23]],1)</f>
        <v>10</v>
      </c>
      <c r="AH303" s="146" t="s">
        <v>2239</v>
      </c>
      <c r="AI303" s="3" t="s">
        <v>2077</v>
      </c>
    </row>
    <row r="304" spans="1:35" x14ac:dyDescent="0.3">
      <c r="A304" s="4" t="s">
        <v>1511</v>
      </c>
      <c r="B304" s="3" t="s">
        <v>264</v>
      </c>
      <c r="C304" s="2">
        <v>88733</v>
      </c>
      <c r="D304" s="2">
        <v>0</v>
      </c>
      <c r="E304" s="2">
        <v>2</v>
      </c>
      <c r="F304" s="2">
        <v>2</v>
      </c>
      <c r="G304" s="2">
        <v>0</v>
      </c>
      <c r="H304" s="2">
        <v>0</v>
      </c>
      <c r="I304" s="2">
        <v>6</v>
      </c>
      <c r="J304" s="2">
        <v>0</v>
      </c>
      <c r="K304" s="2">
        <v>0</v>
      </c>
      <c r="L304" s="2">
        <v>3</v>
      </c>
      <c r="M304" s="2">
        <v>3</v>
      </c>
      <c r="N304" s="2">
        <v>0</v>
      </c>
      <c r="O304" s="2">
        <v>5</v>
      </c>
      <c r="P304" s="2">
        <v>20</v>
      </c>
      <c r="Q304" s="2">
        <v>7</v>
      </c>
      <c r="R304" s="2">
        <v>12</v>
      </c>
      <c r="S304" s="2">
        <v>9</v>
      </c>
      <c r="T304" s="2">
        <v>0</v>
      </c>
      <c r="U304" s="2">
        <v>0</v>
      </c>
      <c r="V304" s="2">
        <v>0</v>
      </c>
      <c r="W304" s="2">
        <v>0</v>
      </c>
      <c r="X304" s="299">
        <v>38656</v>
      </c>
      <c r="Y304" s="219">
        <v>18</v>
      </c>
      <c r="Z304" s="220">
        <f>SUM( tabConsumo[[#This Row],[QTD.PENDENTE]]:tabConsumo[[#This Row],[08_23]] ) / tabConsumo[[#This Row],[Div]]</f>
        <v>3.8333333333333335</v>
      </c>
      <c r="AA304" s="221">
        <f xml:space="preserve"> tabConsumo[[#This Row],[Média.A]] + (_xlfn.STDEV.S( tabConsumo[[#This Row],[QTD.PENDENTE]]:tabConsumo[[#This Row],[08_23]] ) * 1)</f>
        <v>9.158436632443955</v>
      </c>
      <c r="AB304" s="221"/>
      <c r="AC304" s="221">
        <f xml:space="preserve"> tabConsumo[[#This Row],[Média.A]] + (_xlfn.STDEV.S( tabConsumo[[#This Row],[QTD.PENDENTE]]:tabConsumo[[#This Row],[08_23]] ) * 3)</f>
        <v>19.808643230665197</v>
      </c>
      <c r="AD304" s="5"/>
      <c r="AE304">
        <v>0.1111111111111111</v>
      </c>
      <c r="AF304" s="223">
        <f>SUM( tabConsumo[[#This Row],[QTD.PENDENTE]]:tabConsumo[[#This Row],[08_23]] )</f>
        <v>69</v>
      </c>
      <c r="AG304" s="223">
        <f>LARGE(tabConsumo[[#This Row],[03_22]:[08_23]],1)</f>
        <v>20</v>
      </c>
      <c r="AH304" s="146" t="s">
        <v>2239</v>
      </c>
      <c r="AI304" s="3" t="s">
        <v>2077</v>
      </c>
    </row>
    <row r="305" spans="1:35" x14ac:dyDescent="0.3">
      <c r="A305" s="4" t="s">
        <v>1512</v>
      </c>
      <c r="B305" s="3" t="s">
        <v>264</v>
      </c>
      <c r="C305" s="2">
        <v>88734</v>
      </c>
      <c r="D305" s="2">
        <v>44</v>
      </c>
      <c r="F305" s="2">
        <v>0</v>
      </c>
      <c r="G305" s="2">
        <v>0</v>
      </c>
      <c r="H305" s="2">
        <v>0</v>
      </c>
      <c r="I305" s="2">
        <v>1</v>
      </c>
      <c r="J305" s="2">
        <v>0</v>
      </c>
      <c r="K305" s="2">
        <v>0</v>
      </c>
      <c r="L305" s="2">
        <v>0</v>
      </c>
      <c r="M305" s="2">
        <v>3</v>
      </c>
      <c r="N305" s="2">
        <v>1</v>
      </c>
      <c r="O305" s="2">
        <v>0</v>
      </c>
      <c r="P305" s="2">
        <v>1</v>
      </c>
      <c r="Q305" s="2">
        <v>3</v>
      </c>
      <c r="R305" s="2">
        <v>0</v>
      </c>
      <c r="S305" s="2">
        <v>0</v>
      </c>
      <c r="T305" s="2">
        <v>0</v>
      </c>
      <c r="U305" s="2">
        <v>0</v>
      </c>
      <c r="V305" s="2">
        <v>0</v>
      </c>
      <c r="W305" s="2">
        <v>0</v>
      </c>
      <c r="X305" s="299">
        <v>38656</v>
      </c>
      <c r="Y305" s="219">
        <v>18</v>
      </c>
      <c r="Z305" s="220">
        <f>SUM( tabConsumo[[#This Row],[QTD.PENDENTE]]:tabConsumo[[#This Row],[08_23]] ) / tabConsumo[[#This Row],[Div]]</f>
        <v>0.5</v>
      </c>
      <c r="AA305" s="221">
        <f xml:space="preserve"> tabConsumo[[#This Row],[Média.A]] + (_xlfn.STDEV.S( tabConsumo[[#This Row],[QTD.PENDENTE]]:tabConsumo[[#This Row],[08_23]] ) * 1)</f>
        <v>1.485184366143778</v>
      </c>
      <c r="AB305" s="221"/>
      <c r="AC305" s="221">
        <f xml:space="preserve"> tabConsumo[[#This Row],[Média.A]] + (_xlfn.STDEV.S( tabConsumo[[#This Row],[QTD.PENDENTE]]:tabConsumo[[#This Row],[08_23]] ) * 3)</f>
        <v>3.4555530984313343</v>
      </c>
      <c r="AD305" s="5"/>
      <c r="AE305">
        <v>0</v>
      </c>
      <c r="AF305" s="223">
        <f>SUM( tabConsumo[[#This Row],[QTD.PENDENTE]]:tabConsumo[[#This Row],[08_23]] )</f>
        <v>9</v>
      </c>
      <c r="AG305" s="223">
        <f>LARGE(tabConsumo[[#This Row],[03_22]:[08_23]],1)</f>
        <v>3</v>
      </c>
      <c r="AH305" s="146" t="s">
        <v>2249</v>
      </c>
      <c r="AI305" s="3" t="s">
        <v>2077</v>
      </c>
    </row>
    <row r="306" spans="1:35" x14ac:dyDescent="0.3">
      <c r="A306" s="4" t="s">
        <v>1513</v>
      </c>
      <c r="B306" s="3" t="s">
        <v>264</v>
      </c>
      <c r="C306" s="2">
        <v>88735</v>
      </c>
      <c r="D306" s="2">
        <v>91</v>
      </c>
      <c r="F306" s="2">
        <v>0</v>
      </c>
      <c r="G306" s="2">
        <v>0</v>
      </c>
      <c r="H306" s="2">
        <v>0</v>
      </c>
      <c r="I306" s="2">
        <v>2</v>
      </c>
      <c r="J306" s="2">
        <v>0</v>
      </c>
      <c r="K306" s="2">
        <v>0</v>
      </c>
      <c r="L306" s="2">
        <v>0</v>
      </c>
      <c r="M306" s="2">
        <v>3</v>
      </c>
      <c r="N306" s="2">
        <v>1</v>
      </c>
      <c r="O306" s="2">
        <v>3</v>
      </c>
      <c r="P306" s="2">
        <v>5</v>
      </c>
      <c r="Q306" s="2">
        <v>1</v>
      </c>
      <c r="R306" s="2">
        <v>0</v>
      </c>
      <c r="S306" s="2">
        <v>5</v>
      </c>
      <c r="T306" s="2">
        <v>0</v>
      </c>
      <c r="U306" s="2">
        <v>5</v>
      </c>
      <c r="V306" s="2">
        <v>0</v>
      </c>
      <c r="W306" s="2">
        <v>0</v>
      </c>
      <c r="X306" s="299">
        <v>38656</v>
      </c>
      <c r="Y306" s="219">
        <v>18</v>
      </c>
      <c r="Z306" s="220">
        <f>SUM( tabConsumo[[#This Row],[QTD.PENDENTE]]:tabConsumo[[#This Row],[08_23]] ) / tabConsumo[[#This Row],[Div]]</f>
        <v>1.3888888888888888</v>
      </c>
      <c r="AA306" s="221">
        <f xml:space="preserve"> tabConsumo[[#This Row],[Média.A]] + (_xlfn.STDEV.S( tabConsumo[[#This Row],[QTD.PENDENTE]]:tabConsumo[[#This Row],[08_23]] ) * 1)</f>
        <v>3.3333800181137012</v>
      </c>
      <c r="AB306" s="221"/>
      <c r="AC306" s="221">
        <f xml:space="preserve"> tabConsumo[[#This Row],[Média.A]] + (_xlfn.STDEV.S( tabConsumo[[#This Row],[QTD.PENDENTE]]:tabConsumo[[#This Row],[08_23]] ) * 3)</f>
        <v>7.2223622765633255</v>
      </c>
      <c r="AD306" s="5"/>
      <c r="AE306">
        <v>0</v>
      </c>
      <c r="AF306" s="223">
        <f>SUM( tabConsumo[[#This Row],[QTD.PENDENTE]]:tabConsumo[[#This Row],[08_23]] )</f>
        <v>25</v>
      </c>
      <c r="AG306" s="223">
        <f>LARGE(tabConsumo[[#This Row],[03_22]:[08_23]],1)</f>
        <v>5</v>
      </c>
      <c r="AH306" s="146" t="s">
        <v>2244</v>
      </c>
      <c r="AI306" s="3" t="s">
        <v>2077</v>
      </c>
    </row>
    <row r="307" spans="1:35" x14ac:dyDescent="0.3">
      <c r="A307" s="4" t="s">
        <v>1515</v>
      </c>
      <c r="B307" s="3" t="s">
        <v>264</v>
      </c>
      <c r="C307" s="2">
        <v>88744</v>
      </c>
      <c r="D307" s="2">
        <v>32</v>
      </c>
      <c r="F307" s="2">
        <v>0</v>
      </c>
      <c r="G307" s="2">
        <v>0</v>
      </c>
      <c r="H307" s="2">
        <v>3</v>
      </c>
      <c r="I307" s="2">
        <v>0</v>
      </c>
      <c r="J307" s="2">
        <v>0</v>
      </c>
      <c r="K307" s="2">
        <v>0</v>
      </c>
      <c r="L307" s="2">
        <v>0</v>
      </c>
      <c r="M307" s="2">
        <v>4</v>
      </c>
      <c r="N307" s="2">
        <v>1</v>
      </c>
      <c r="O307" s="2">
        <v>3</v>
      </c>
      <c r="P307" s="2">
        <v>1</v>
      </c>
      <c r="Q307" s="2">
        <v>3</v>
      </c>
      <c r="R307" s="2">
        <v>1</v>
      </c>
      <c r="S307" s="2">
        <v>5</v>
      </c>
      <c r="T307" s="2">
        <v>0</v>
      </c>
      <c r="U307" s="2">
        <v>0</v>
      </c>
      <c r="V307" s="2">
        <v>0</v>
      </c>
      <c r="W307" s="2">
        <v>0</v>
      </c>
      <c r="X307" s="299">
        <v>38656</v>
      </c>
      <c r="Y307" s="219">
        <v>18</v>
      </c>
      <c r="Z307" s="220">
        <f>SUM( tabConsumo[[#This Row],[QTD.PENDENTE]]:tabConsumo[[#This Row],[08_23]] ) / tabConsumo[[#This Row],[Div]]</f>
        <v>1.1666666666666667</v>
      </c>
      <c r="AA307" s="221">
        <f xml:space="preserve"> tabConsumo[[#This Row],[Média.A]] + (_xlfn.STDEV.S( tabConsumo[[#This Row],[QTD.PENDENTE]]:tabConsumo[[#This Row],[08_23]] ) * 1)</f>
        <v>2.8205391277854375</v>
      </c>
      <c r="AB307" s="221"/>
      <c r="AC307" s="221">
        <f xml:space="preserve"> tabConsumo[[#This Row],[Média.A]] + (_xlfn.STDEV.S( tabConsumo[[#This Row],[QTD.PENDENTE]]:tabConsumo[[#This Row],[08_23]] ) * 3)</f>
        <v>6.1282840500229785</v>
      </c>
      <c r="AD307" s="5"/>
      <c r="AE307">
        <v>0</v>
      </c>
      <c r="AF307" s="223">
        <f>SUM( tabConsumo[[#This Row],[QTD.PENDENTE]]:tabConsumo[[#This Row],[08_23]] )</f>
        <v>21</v>
      </c>
      <c r="AG307" s="223">
        <f>LARGE(tabConsumo[[#This Row],[03_22]:[08_23]],1)</f>
        <v>5</v>
      </c>
      <c r="AH307" s="146" t="s">
        <v>2239</v>
      </c>
      <c r="AI307" s="3" t="s">
        <v>2077</v>
      </c>
    </row>
    <row r="308" spans="1:35" x14ac:dyDescent="0.3">
      <c r="A308" s="4" t="s">
        <v>1516</v>
      </c>
      <c r="B308" s="3" t="s">
        <v>264</v>
      </c>
      <c r="C308" s="2">
        <v>88745</v>
      </c>
      <c r="D308" s="2">
        <v>17</v>
      </c>
      <c r="F308" s="2">
        <v>0</v>
      </c>
      <c r="G308" s="2">
        <v>0</v>
      </c>
      <c r="H308" s="2">
        <v>6</v>
      </c>
      <c r="I308" s="2">
        <v>2</v>
      </c>
      <c r="J308" s="2">
        <v>2</v>
      </c>
      <c r="K308" s="2">
        <v>0</v>
      </c>
      <c r="L308" s="2">
        <v>3</v>
      </c>
      <c r="M308" s="2">
        <v>1</v>
      </c>
      <c r="N308" s="2">
        <v>0</v>
      </c>
      <c r="O308" s="2">
        <v>1</v>
      </c>
      <c r="P308" s="2">
        <v>4</v>
      </c>
      <c r="Q308" s="2">
        <v>1</v>
      </c>
      <c r="R308" s="2">
        <v>0</v>
      </c>
      <c r="S308" s="2">
        <v>5</v>
      </c>
      <c r="T308" s="2">
        <v>0</v>
      </c>
      <c r="U308" s="2">
        <v>0</v>
      </c>
      <c r="V308" s="2">
        <v>0</v>
      </c>
      <c r="W308" s="2">
        <v>0</v>
      </c>
      <c r="X308" s="299">
        <v>38656</v>
      </c>
      <c r="Y308" s="219">
        <v>18</v>
      </c>
      <c r="Z308" s="220">
        <f>SUM( tabConsumo[[#This Row],[QTD.PENDENTE]]:tabConsumo[[#This Row],[08_23]] ) / tabConsumo[[#This Row],[Div]]</f>
        <v>1.3888888888888888</v>
      </c>
      <c r="AA308" s="221">
        <f xml:space="preserve"> tabConsumo[[#This Row],[Média.A]] + (_xlfn.STDEV.S( tabConsumo[[#This Row],[QTD.PENDENTE]]:tabConsumo[[#This Row],[08_23]] ) * 1)</f>
        <v>3.302889592339767</v>
      </c>
      <c r="AB308" s="221"/>
      <c r="AC308" s="221">
        <f xml:space="preserve"> tabConsumo[[#This Row],[Média.A]] + (_xlfn.STDEV.S( tabConsumo[[#This Row],[QTD.PENDENTE]]:tabConsumo[[#This Row],[08_23]] ) * 3)</f>
        <v>7.1308909992415241</v>
      </c>
      <c r="AD308" s="5"/>
      <c r="AE308">
        <v>0</v>
      </c>
      <c r="AF308" s="223">
        <f>SUM( tabConsumo[[#This Row],[QTD.PENDENTE]]:tabConsumo[[#This Row],[08_23]] )</f>
        <v>25</v>
      </c>
      <c r="AG308" s="223">
        <f>LARGE(tabConsumo[[#This Row],[03_22]:[08_23]],1)</f>
        <v>6</v>
      </c>
      <c r="AH308" s="146" t="s">
        <v>2239</v>
      </c>
      <c r="AI308" s="3" t="s">
        <v>2077</v>
      </c>
    </row>
    <row r="309" spans="1:35" x14ac:dyDescent="0.3">
      <c r="A309" s="4" t="s">
        <v>1596</v>
      </c>
      <c r="B309" s="3" t="s">
        <v>264</v>
      </c>
      <c r="C309" s="2">
        <v>102820</v>
      </c>
      <c r="D309" s="2">
        <v>0</v>
      </c>
      <c r="F309" s="2">
        <v>0</v>
      </c>
      <c r="G309" s="2">
        <v>0</v>
      </c>
      <c r="H309" s="2">
        <v>1</v>
      </c>
      <c r="I309" s="2">
        <v>9</v>
      </c>
      <c r="J309" s="2">
        <v>0</v>
      </c>
      <c r="K309" s="2">
        <v>0</v>
      </c>
      <c r="L309" s="2">
        <v>0</v>
      </c>
      <c r="M309" s="2">
        <v>0</v>
      </c>
      <c r="N309" s="2">
        <v>0</v>
      </c>
      <c r="O309" s="2">
        <v>2</v>
      </c>
      <c r="P309" s="2">
        <v>3</v>
      </c>
      <c r="Q309" s="2">
        <v>0</v>
      </c>
      <c r="R309" s="2">
        <v>0</v>
      </c>
      <c r="S309" s="2">
        <v>0</v>
      </c>
      <c r="T309" s="2">
        <v>0</v>
      </c>
      <c r="U309" s="2">
        <v>0</v>
      </c>
      <c r="V309" s="2">
        <v>0</v>
      </c>
      <c r="W309" s="2">
        <v>0</v>
      </c>
      <c r="X309" s="299">
        <v>39374</v>
      </c>
      <c r="Y309" s="219">
        <v>18</v>
      </c>
      <c r="Z309" s="220">
        <f>SUM( tabConsumo[[#This Row],[QTD.PENDENTE]]:tabConsumo[[#This Row],[08_23]] ) / tabConsumo[[#This Row],[Div]]</f>
        <v>0.83333333333333337</v>
      </c>
      <c r="AA309" s="221">
        <f xml:space="preserve"> tabConsumo[[#This Row],[Média.A]] + (_xlfn.STDEV.S( tabConsumo[[#This Row],[QTD.PENDENTE]]:tabConsumo[[#This Row],[08_23]] ) * 1)</f>
        <v>3.0362725464008635</v>
      </c>
      <c r="AB309" s="221"/>
      <c r="AC309" s="221">
        <f xml:space="preserve"> tabConsumo[[#This Row],[Média.A]] + (_xlfn.STDEV.S( tabConsumo[[#This Row],[QTD.PENDENTE]]:tabConsumo[[#This Row],[08_23]] ) * 3)</f>
        <v>7.4421509725359227</v>
      </c>
      <c r="AD309" s="5"/>
      <c r="AE309">
        <v>0</v>
      </c>
      <c r="AF309" s="223">
        <f>SUM( tabConsumo[[#This Row],[QTD.PENDENTE]]:tabConsumo[[#This Row],[08_23]] )</f>
        <v>15</v>
      </c>
      <c r="AG309" s="223">
        <f>LARGE(tabConsumo[[#This Row],[03_22]:[08_23]],1)</f>
        <v>9</v>
      </c>
      <c r="AH309" s="146" t="s">
        <v>2248</v>
      </c>
      <c r="AI309" s="3" t="s">
        <v>2077</v>
      </c>
    </row>
    <row r="310" spans="1:35" x14ac:dyDescent="0.3">
      <c r="A310" s="4" t="s">
        <v>1595</v>
      </c>
      <c r="B310" s="3" t="s">
        <v>264</v>
      </c>
      <c r="C310" s="2">
        <v>102819</v>
      </c>
      <c r="D310" s="2">
        <v>3</v>
      </c>
      <c r="F310" s="2">
        <v>0</v>
      </c>
      <c r="G310" s="2">
        <v>0</v>
      </c>
      <c r="H310" s="2">
        <v>0</v>
      </c>
      <c r="I310" s="2">
        <v>0</v>
      </c>
      <c r="J310" s="2">
        <v>0</v>
      </c>
      <c r="K310" s="2">
        <v>2</v>
      </c>
      <c r="L310" s="2">
        <v>0</v>
      </c>
      <c r="M310" s="2">
        <v>0</v>
      </c>
      <c r="N310" s="2">
        <v>0</v>
      </c>
      <c r="O310" s="2">
        <v>0</v>
      </c>
      <c r="P310" s="2">
        <v>4</v>
      </c>
      <c r="Q310" s="2">
        <v>0</v>
      </c>
      <c r="R310" s="2">
        <v>0</v>
      </c>
      <c r="S310" s="2">
        <v>0</v>
      </c>
      <c r="T310" s="2">
        <v>0</v>
      </c>
      <c r="U310" s="2">
        <v>2</v>
      </c>
      <c r="V310" s="2">
        <v>3</v>
      </c>
      <c r="W310" s="2">
        <v>0</v>
      </c>
      <c r="X310" s="299">
        <v>39374</v>
      </c>
      <c r="Y310" s="219">
        <v>18</v>
      </c>
      <c r="Z310" s="220">
        <f>SUM( tabConsumo[[#This Row],[QTD.PENDENTE]]:tabConsumo[[#This Row],[08_23]] ) / tabConsumo[[#This Row],[Div]]</f>
        <v>0.61111111111111116</v>
      </c>
      <c r="AA310" s="221">
        <f xml:space="preserve"> tabConsumo[[#This Row],[Média.A]] + (_xlfn.STDEV.S( tabConsumo[[#This Row],[QTD.PENDENTE]]:tabConsumo[[#This Row],[08_23]] ) * 1)</f>
        <v>1.854393715343523</v>
      </c>
      <c r="AB310" s="221"/>
      <c r="AC310" s="221">
        <f xml:space="preserve"> tabConsumo[[#This Row],[Média.A]] + (_xlfn.STDEV.S( tabConsumo[[#This Row],[QTD.PENDENTE]]:tabConsumo[[#This Row],[08_23]] ) * 3)</f>
        <v>4.3409589238083468</v>
      </c>
      <c r="AD310" s="5"/>
      <c r="AE310">
        <v>0</v>
      </c>
      <c r="AF310" s="223">
        <f>SUM( tabConsumo[[#This Row],[QTD.PENDENTE]]:tabConsumo[[#This Row],[08_23]] )</f>
        <v>11</v>
      </c>
      <c r="AG310" s="223">
        <f>LARGE(tabConsumo[[#This Row],[03_22]:[08_23]],1)</f>
        <v>4</v>
      </c>
      <c r="AH310" s="146" t="s">
        <v>2238</v>
      </c>
      <c r="AI310" s="3" t="s">
        <v>2077</v>
      </c>
    </row>
    <row r="311" spans="1:35" x14ac:dyDescent="0.3">
      <c r="A311" s="4" t="s">
        <v>1677</v>
      </c>
      <c r="B311" s="3" t="s">
        <v>264</v>
      </c>
      <c r="C311" s="2">
        <v>110888</v>
      </c>
      <c r="D311" s="2">
        <v>1</v>
      </c>
      <c r="F311" s="2">
        <v>0</v>
      </c>
      <c r="G311" s="2">
        <v>0</v>
      </c>
      <c r="H311" s="2">
        <v>2</v>
      </c>
      <c r="I311" s="2">
        <v>0</v>
      </c>
      <c r="J311" s="2">
        <v>0</v>
      </c>
      <c r="K311" s="2">
        <v>0</v>
      </c>
      <c r="L311" s="2">
        <v>0</v>
      </c>
      <c r="M311" s="2">
        <v>0</v>
      </c>
      <c r="N311" s="2">
        <v>0</v>
      </c>
      <c r="O311" s="2">
        <v>0</v>
      </c>
      <c r="P311" s="2">
        <v>2</v>
      </c>
      <c r="Q311" s="2">
        <v>0</v>
      </c>
      <c r="R311" s="2">
        <v>0</v>
      </c>
      <c r="S311" s="2">
        <v>1</v>
      </c>
      <c r="T311" s="2">
        <v>0</v>
      </c>
      <c r="U311" s="2">
        <v>0</v>
      </c>
      <c r="V311" s="2">
        <v>0</v>
      </c>
      <c r="W311" s="2">
        <v>0</v>
      </c>
      <c r="X311" s="299">
        <v>39944</v>
      </c>
      <c r="Y311" s="219">
        <v>18</v>
      </c>
      <c r="Z311" s="220">
        <f>SUM( tabConsumo[[#This Row],[QTD.PENDENTE]]:tabConsumo[[#This Row],[08_23]] ) / tabConsumo[[#This Row],[Div]]</f>
        <v>0.27777777777777779</v>
      </c>
      <c r="AA311" s="221">
        <f xml:space="preserve"> tabConsumo[[#This Row],[Média.A]] + (_xlfn.STDEV.S( tabConsumo[[#This Row],[QTD.PENDENTE]]:tabConsumo[[#This Row],[08_23]] ) * 1)</f>
        <v>0.94689093584646622</v>
      </c>
      <c r="AB311" s="221"/>
      <c r="AC311" s="221">
        <f xml:space="preserve"> tabConsumo[[#This Row],[Média.A]] + (_xlfn.STDEV.S( tabConsumo[[#This Row],[QTD.PENDENTE]]:tabConsumo[[#This Row],[08_23]] ) * 3)</f>
        <v>2.2851172519838432</v>
      </c>
      <c r="AD311" s="5"/>
      <c r="AE311">
        <v>0</v>
      </c>
      <c r="AF311" s="223">
        <f>SUM( tabConsumo[[#This Row],[QTD.PENDENTE]]:tabConsumo[[#This Row],[08_23]] )</f>
        <v>5</v>
      </c>
      <c r="AG311" s="223">
        <f>LARGE(tabConsumo[[#This Row],[03_22]:[08_23]],1)</f>
        <v>2</v>
      </c>
      <c r="AH311" s="146" t="s">
        <v>2239</v>
      </c>
      <c r="AI311" s="3" t="s">
        <v>2077</v>
      </c>
    </row>
    <row r="312" spans="1:35" x14ac:dyDescent="0.3">
      <c r="A312" s="4" t="s">
        <v>1802</v>
      </c>
      <c r="B312" s="3" t="s">
        <v>264</v>
      </c>
      <c r="C312" s="2">
        <v>129962</v>
      </c>
      <c r="D312" s="2">
        <v>7</v>
      </c>
      <c r="F312" s="2">
        <v>0</v>
      </c>
      <c r="G312" s="2">
        <v>0</v>
      </c>
      <c r="H312" s="2">
        <v>0</v>
      </c>
      <c r="I312" s="2">
        <v>0</v>
      </c>
      <c r="J312" s="2">
        <v>0</v>
      </c>
      <c r="K312" s="2">
        <v>0</v>
      </c>
      <c r="L312" s="2">
        <v>0</v>
      </c>
      <c r="M312" s="2">
        <v>0</v>
      </c>
      <c r="N312" s="2">
        <v>0</v>
      </c>
      <c r="O312" s="2">
        <v>1</v>
      </c>
      <c r="P312" s="2">
        <v>2</v>
      </c>
      <c r="Q312" s="2">
        <v>0</v>
      </c>
      <c r="R312" s="2">
        <v>0</v>
      </c>
      <c r="S312" s="2">
        <v>0</v>
      </c>
      <c r="T312" s="2">
        <v>0</v>
      </c>
      <c r="U312" s="2">
        <v>0</v>
      </c>
      <c r="V312" s="2">
        <v>0</v>
      </c>
      <c r="W312" s="2">
        <v>0</v>
      </c>
      <c r="X312" s="299">
        <v>42046</v>
      </c>
      <c r="Y312" s="219">
        <v>18</v>
      </c>
      <c r="Z312" s="220">
        <f>SUM( tabConsumo[[#This Row],[QTD.PENDENTE]]:tabConsumo[[#This Row],[08_23]] ) / tabConsumo[[#This Row],[Div]]</f>
        <v>0.16666666666666666</v>
      </c>
      <c r="AA312" s="221">
        <f xml:space="preserve"> tabConsumo[[#This Row],[Média.A]] + (_xlfn.STDEV.S( tabConsumo[[#This Row],[QTD.PENDENTE]]:tabConsumo[[#This Row],[08_23]] ) * 1)</f>
        <v>0.6811624220941932</v>
      </c>
      <c r="AB312" s="221"/>
      <c r="AC312" s="221">
        <f xml:space="preserve"> tabConsumo[[#This Row],[Média.A]] + (_xlfn.STDEV.S( tabConsumo[[#This Row],[QTD.PENDENTE]]:tabConsumo[[#This Row],[08_23]] ) * 3)</f>
        <v>1.7101539329492466</v>
      </c>
      <c r="AD312" s="5"/>
      <c r="AE312">
        <v>0</v>
      </c>
      <c r="AF312" s="223">
        <f>SUM( tabConsumo[[#This Row],[QTD.PENDENTE]]:tabConsumo[[#This Row],[08_23]] )</f>
        <v>3</v>
      </c>
      <c r="AG312" s="223">
        <f>LARGE(tabConsumo[[#This Row],[03_22]:[08_23]],1)</f>
        <v>2</v>
      </c>
      <c r="AH312" s="146" t="s">
        <v>2248</v>
      </c>
      <c r="AI312" s="3" t="s">
        <v>2077</v>
      </c>
    </row>
    <row r="313" spans="1:35" x14ac:dyDescent="0.3">
      <c r="A313" s="4" t="s">
        <v>1801</v>
      </c>
      <c r="B313" s="3" t="s">
        <v>264</v>
      </c>
      <c r="C313" s="2">
        <v>129961</v>
      </c>
      <c r="D313" s="2">
        <v>4</v>
      </c>
      <c r="F313" s="2">
        <v>0</v>
      </c>
      <c r="G313" s="2">
        <v>0</v>
      </c>
      <c r="H313" s="2">
        <v>1</v>
      </c>
      <c r="I313" s="2">
        <v>0</v>
      </c>
      <c r="J313" s="2">
        <v>0</v>
      </c>
      <c r="K313" s="2">
        <v>1</v>
      </c>
      <c r="L313" s="2">
        <v>0</v>
      </c>
      <c r="M313" s="2">
        <v>0</v>
      </c>
      <c r="N313" s="2">
        <v>0</v>
      </c>
      <c r="O313" s="2">
        <v>0</v>
      </c>
      <c r="P313" s="2">
        <v>0</v>
      </c>
      <c r="Q313" s="2">
        <v>0</v>
      </c>
      <c r="R313" s="2">
        <v>0</v>
      </c>
      <c r="S313" s="2">
        <v>0</v>
      </c>
      <c r="T313" s="2">
        <v>0</v>
      </c>
      <c r="U313" s="2">
        <v>0</v>
      </c>
      <c r="V313" s="2">
        <v>0</v>
      </c>
      <c r="W313" s="2">
        <v>1</v>
      </c>
      <c r="X313" s="299">
        <v>42046</v>
      </c>
      <c r="Y313" s="219">
        <v>18</v>
      </c>
      <c r="Z313" s="220">
        <f>SUM( tabConsumo[[#This Row],[QTD.PENDENTE]]:tabConsumo[[#This Row],[08_23]] ) / tabConsumo[[#This Row],[Div]]</f>
        <v>0.16666666666666666</v>
      </c>
      <c r="AA313" s="221">
        <f xml:space="preserve"> tabConsumo[[#This Row],[Média.A]] + (_xlfn.STDEV.S( tabConsumo[[#This Row],[QTD.PENDENTE]]:tabConsumo[[#This Row],[08_23]] ) * 1)</f>
        <v>0.55014916109035183</v>
      </c>
      <c r="AB313" s="221"/>
      <c r="AC313" s="221">
        <f xml:space="preserve"> tabConsumo[[#This Row],[Média.A]] + (_xlfn.STDEV.S( tabConsumo[[#This Row],[QTD.PENDENTE]]:tabConsumo[[#This Row],[08_23]] ) * 3)</f>
        <v>1.3171141499377224</v>
      </c>
      <c r="AD313" s="5"/>
      <c r="AE313">
        <v>0</v>
      </c>
      <c r="AF313" s="223">
        <f>SUM( tabConsumo[[#This Row],[QTD.PENDENTE]]:tabConsumo[[#This Row],[08_23]] )</f>
        <v>3</v>
      </c>
      <c r="AG313" s="223">
        <f>LARGE(tabConsumo[[#This Row],[03_22]:[08_23]],1)</f>
        <v>1</v>
      </c>
      <c r="AH313" s="146" t="s">
        <v>2237</v>
      </c>
      <c r="AI313" s="3" t="s">
        <v>2077</v>
      </c>
    </row>
    <row r="314" spans="1:35" x14ac:dyDescent="0.3">
      <c r="A314" s="4" t="s">
        <v>1581</v>
      </c>
      <c r="B314" s="3" t="s">
        <v>264</v>
      </c>
      <c r="C314" s="2">
        <v>101891</v>
      </c>
      <c r="D314" s="2">
        <v>23</v>
      </c>
      <c r="F314" s="2">
        <v>0</v>
      </c>
      <c r="G314" s="2">
        <v>0</v>
      </c>
      <c r="H314" s="2">
        <v>0</v>
      </c>
      <c r="I314" s="2">
        <v>8</v>
      </c>
      <c r="J314" s="2">
        <v>0</v>
      </c>
      <c r="K314" s="2">
        <v>0</v>
      </c>
      <c r="L314" s="2">
        <v>0</v>
      </c>
      <c r="M314" s="2">
        <v>0</v>
      </c>
      <c r="N314" s="2">
        <v>0</v>
      </c>
      <c r="O314" s="2">
        <v>16</v>
      </c>
      <c r="P314" s="2">
        <v>0</v>
      </c>
      <c r="Q314" s="2">
        <v>0</v>
      </c>
      <c r="R314" s="2">
        <v>0</v>
      </c>
      <c r="S314" s="2">
        <v>10</v>
      </c>
      <c r="T314" s="2">
        <v>0</v>
      </c>
      <c r="U314" s="2">
        <v>0</v>
      </c>
      <c r="V314" s="2">
        <v>0</v>
      </c>
      <c r="W314" s="2">
        <v>0</v>
      </c>
      <c r="X314" s="299">
        <v>39330</v>
      </c>
      <c r="Y314" s="219">
        <v>18</v>
      </c>
      <c r="Z314" s="220">
        <f>SUM( tabConsumo[[#This Row],[QTD.PENDENTE]]:tabConsumo[[#This Row],[08_23]] ) / tabConsumo[[#This Row],[Div]]</f>
        <v>1.8888888888888888</v>
      </c>
      <c r="AA314" s="221">
        <f xml:space="preserve"> tabConsumo[[#This Row],[Média.A]] + (_xlfn.STDEV.S( tabConsumo[[#This Row],[QTD.PENDENTE]]:tabConsumo[[#This Row],[08_23]] ) * 1)</f>
        <v>6.4636134243296191</v>
      </c>
      <c r="AB314" s="221"/>
      <c r="AC314" s="221">
        <f xml:space="preserve"> tabConsumo[[#This Row],[Média.A]] + (_xlfn.STDEV.S( tabConsumo[[#This Row],[QTD.PENDENTE]]:tabConsumo[[#This Row],[08_23]] ) * 3)</f>
        <v>15.613062495211079</v>
      </c>
      <c r="AD314" s="5"/>
      <c r="AE314">
        <v>0</v>
      </c>
      <c r="AF314" s="223">
        <f>SUM( tabConsumo[[#This Row],[QTD.PENDENTE]]:tabConsumo[[#This Row],[08_23]] )</f>
        <v>34</v>
      </c>
      <c r="AG314" s="223">
        <f>LARGE(tabConsumo[[#This Row],[03_22]:[08_23]],1)</f>
        <v>16</v>
      </c>
      <c r="AH314" s="146" t="s">
        <v>2239</v>
      </c>
      <c r="AI314" s="3" t="s">
        <v>2077</v>
      </c>
    </row>
    <row r="315" spans="1:35" x14ac:dyDescent="0.3">
      <c r="A315" s="4" t="s">
        <v>1033</v>
      </c>
      <c r="B315" s="3" t="s">
        <v>264</v>
      </c>
      <c r="C315" s="2">
        <v>13197</v>
      </c>
      <c r="D315" s="2">
        <v>269</v>
      </c>
      <c r="F315" s="2">
        <v>0</v>
      </c>
      <c r="G315" s="2">
        <v>0</v>
      </c>
      <c r="H315" s="2">
        <v>0</v>
      </c>
      <c r="I315" s="2">
        <v>10</v>
      </c>
      <c r="J315" s="2">
        <v>24</v>
      </c>
      <c r="K315" s="2">
        <v>0</v>
      </c>
      <c r="L315" s="2">
        <v>0</v>
      </c>
      <c r="M315" s="2">
        <v>0</v>
      </c>
      <c r="N315" s="2">
        <v>0</v>
      </c>
      <c r="O315" s="2">
        <v>0</v>
      </c>
      <c r="P315" s="2">
        <v>0</v>
      </c>
      <c r="Q315" s="2">
        <v>0</v>
      </c>
      <c r="R315" s="2">
        <v>55</v>
      </c>
      <c r="S315" s="2">
        <v>48</v>
      </c>
      <c r="T315" s="2">
        <v>0</v>
      </c>
      <c r="U315" s="2">
        <v>0</v>
      </c>
      <c r="V315" s="2">
        <v>0</v>
      </c>
      <c r="W315" s="2">
        <v>0</v>
      </c>
      <c r="X315" s="299">
        <v>367</v>
      </c>
      <c r="Y315" s="219">
        <f xml:space="preserve"> 18</f>
        <v>18</v>
      </c>
      <c r="Z315" s="220">
        <f>SUM( tabConsumo[[#This Row],[QTD.PENDENTE]]:tabConsumo[[#This Row],[08_23]] ) / tabConsumo[[#This Row],[Div]]</f>
        <v>7.6111111111111107</v>
      </c>
      <c r="AA315" s="221">
        <f xml:space="preserve"> tabConsumo[[#This Row],[Média.A]] + (_xlfn.STDEV.S( tabConsumo[[#This Row],[QTD.PENDENTE]]:tabConsumo[[#This Row],[08_23]] ) * 1)</f>
        <v>24.696154067172341</v>
      </c>
      <c r="AB315" s="221"/>
      <c r="AC315" s="221">
        <f xml:space="preserve"> tabConsumo[[#This Row],[Média.A]] + (_xlfn.STDEV.S( tabConsumo[[#This Row],[QTD.PENDENTE]]:tabConsumo[[#This Row],[08_23]] ) * 3)</f>
        <v>58.866239979294804</v>
      </c>
      <c r="AD315" s="5"/>
      <c r="AE315">
        <v>0</v>
      </c>
      <c r="AF315" s="223">
        <f>SUM( tabConsumo[[#This Row],[QTD.PENDENTE]]:tabConsumo[[#This Row],[08_23]] )</f>
        <v>137</v>
      </c>
      <c r="AG315" s="223">
        <f>LARGE(tabConsumo[[#This Row],[03_22]:[08_23]],1)</f>
        <v>55</v>
      </c>
      <c r="AH315" s="146" t="s">
        <v>2239</v>
      </c>
      <c r="AI315" s="3" t="s">
        <v>2077</v>
      </c>
    </row>
    <row r="316" spans="1:35" x14ac:dyDescent="0.3">
      <c r="A316" s="4" t="s">
        <v>1035</v>
      </c>
      <c r="B316" s="3" t="s">
        <v>264</v>
      </c>
      <c r="C316" s="2">
        <v>13199</v>
      </c>
      <c r="D316" s="2">
        <v>0</v>
      </c>
      <c r="F316" s="2">
        <v>0</v>
      </c>
      <c r="G316" s="2">
        <v>0</v>
      </c>
      <c r="H316" s="2">
        <v>0</v>
      </c>
      <c r="I316" s="2">
        <v>0</v>
      </c>
      <c r="J316" s="2">
        <v>32</v>
      </c>
      <c r="K316" s="2">
        <v>0</v>
      </c>
      <c r="L316" s="2">
        <v>4</v>
      </c>
      <c r="M316" s="2">
        <v>0</v>
      </c>
      <c r="N316" s="2">
        <v>0</v>
      </c>
      <c r="O316" s="2">
        <v>0</v>
      </c>
      <c r="P316" s="2">
        <v>0</v>
      </c>
      <c r="Q316" s="2">
        <v>50</v>
      </c>
      <c r="R316" s="2">
        <v>0</v>
      </c>
      <c r="S316" s="2">
        <v>0</v>
      </c>
      <c r="T316" s="2">
        <v>70</v>
      </c>
      <c r="U316" s="2">
        <v>0</v>
      </c>
      <c r="V316" s="2">
        <v>0</v>
      </c>
      <c r="W316" s="2">
        <v>0</v>
      </c>
      <c r="X316" s="299">
        <v>367</v>
      </c>
      <c r="Y316" s="219">
        <f xml:space="preserve"> 18</f>
        <v>18</v>
      </c>
      <c r="Z316" s="220">
        <f>SUM( tabConsumo[[#This Row],[QTD.PENDENTE]]:tabConsumo[[#This Row],[08_23]] ) / tabConsumo[[#This Row],[Div]]</f>
        <v>8.6666666666666661</v>
      </c>
      <c r="AA316" s="221">
        <f xml:space="preserve"> tabConsumo[[#This Row],[Média.A]] + (_xlfn.STDEV.S( tabConsumo[[#This Row],[QTD.PENDENTE]]:tabConsumo[[#This Row],[08_23]] ) * 1)</f>
        <v>29.085804172217387</v>
      </c>
      <c r="AB316" s="221"/>
      <c r="AC316" s="221">
        <f xml:space="preserve"> tabConsumo[[#This Row],[Média.A]] + (_xlfn.STDEV.S( tabConsumo[[#This Row],[QTD.PENDENTE]]:tabConsumo[[#This Row],[08_23]] ) * 3)</f>
        <v>69.924079183318838</v>
      </c>
      <c r="AD316" s="5"/>
      <c r="AE316">
        <v>0</v>
      </c>
      <c r="AF316" s="223">
        <f>SUM( tabConsumo[[#This Row],[QTD.PENDENTE]]:tabConsumo[[#This Row],[08_23]] )</f>
        <v>156</v>
      </c>
      <c r="AG316" s="223">
        <f>LARGE(tabConsumo[[#This Row],[03_22]:[08_23]],1)</f>
        <v>70</v>
      </c>
      <c r="AH316" s="146" t="s">
        <v>2240</v>
      </c>
      <c r="AI316" s="3" t="s">
        <v>2077</v>
      </c>
    </row>
    <row r="317" spans="1:35" x14ac:dyDescent="0.3">
      <c r="A317" s="4" t="s">
        <v>1922</v>
      </c>
      <c r="B317" s="3" t="s">
        <v>264</v>
      </c>
      <c r="C317" s="2">
        <v>136553</v>
      </c>
      <c r="D317" s="2">
        <v>0</v>
      </c>
      <c r="E317" s="2">
        <v>200</v>
      </c>
      <c r="F317" s="2">
        <v>0</v>
      </c>
      <c r="G317" s="2">
        <v>0</v>
      </c>
      <c r="H317" s="2">
        <v>150</v>
      </c>
      <c r="I317" s="2">
        <v>400</v>
      </c>
      <c r="J317" s="2">
        <v>210</v>
      </c>
      <c r="K317" s="2">
        <v>295</v>
      </c>
      <c r="L317" s="2">
        <v>580</v>
      </c>
      <c r="M317" s="2">
        <v>440</v>
      </c>
      <c r="N317" s="2">
        <v>100</v>
      </c>
      <c r="O317" s="2">
        <v>90</v>
      </c>
      <c r="P317" s="2">
        <v>320</v>
      </c>
      <c r="Q317" s="2">
        <v>105</v>
      </c>
      <c r="R317" s="2">
        <v>504</v>
      </c>
      <c r="S317" s="2">
        <v>330</v>
      </c>
      <c r="T317" s="2">
        <v>48</v>
      </c>
      <c r="U317" s="2">
        <v>0</v>
      </c>
      <c r="V317" s="2">
        <v>0</v>
      </c>
      <c r="W317" s="2">
        <v>0</v>
      </c>
      <c r="X317" s="299">
        <v>43518</v>
      </c>
      <c r="Y317" s="219">
        <v>18</v>
      </c>
      <c r="Z317" s="220">
        <f>SUM( tabConsumo[[#This Row],[QTD.PENDENTE]]:tabConsumo[[#This Row],[08_23]] ) / tabConsumo[[#This Row],[Div]]</f>
        <v>209.55555555555554</v>
      </c>
      <c r="AA317" s="221">
        <f xml:space="preserve"> tabConsumo[[#This Row],[Média.A]] + (_xlfn.STDEV.S( tabConsumo[[#This Row],[QTD.PENDENTE]]:tabConsumo[[#This Row],[08_23]] ) * 1)</f>
        <v>396.86527186669997</v>
      </c>
      <c r="AB317" s="221"/>
      <c r="AC317" s="221">
        <f xml:space="preserve"> tabConsumo[[#This Row],[Média.A]] + (_xlfn.STDEV.S( tabConsumo[[#This Row],[QTD.PENDENTE]]:tabConsumo[[#This Row],[08_23]] ) * 3)</f>
        <v>771.48470448898877</v>
      </c>
      <c r="AD317" s="5"/>
      <c r="AE317">
        <v>11.111111111111111</v>
      </c>
      <c r="AF317" s="223">
        <f>SUM( tabConsumo[[#This Row],[QTD.PENDENTE]]:tabConsumo[[#This Row],[08_23]] )</f>
        <v>3772</v>
      </c>
      <c r="AG317" s="223">
        <f>LARGE(tabConsumo[[#This Row],[03_22]:[08_23]],1)</f>
        <v>580</v>
      </c>
      <c r="AH317" s="146" t="s">
        <v>2240</v>
      </c>
      <c r="AI317" s="3" t="s">
        <v>2077</v>
      </c>
    </row>
    <row r="318" spans="1:35" x14ac:dyDescent="0.3">
      <c r="A318" s="4" t="s">
        <v>1926</v>
      </c>
      <c r="B318" s="3" t="s">
        <v>264</v>
      </c>
      <c r="C318" s="2">
        <v>136556</v>
      </c>
      <c r="D318" s="2">
        <v>0</v>
      </c>
      <c r="E318" s="2">
        <v>97</v>
      </c>
      <c r="F318" s="2">
        <v>163</v>
      </c>
      <c r="G318" s="2">
        <v>43</v>
      </c>
      <c r="H318" s="2">
        <v>81</v>
      </c>
      <c r="I318" s="2">
        <v>464</v>
      </c>
      <c r="J318" s="2">
        <v>19</v>
      </c>
      <c r="K318" s="2">
        <v>133</v>
      </c>
      <c r="L318" s="2">
        <v>66</v>
      </c>
      <c r="M318" s="2">
        <v>105</v>
      </c>
      <c r="N318" s="2">
        <v>48</v>
      </c>
      <c r="O318" s="2">
        <v>12</v>
      </c>
      <c r="P318" s="2">
        <v>139</v>
      </c>
      <c r="Q318" s="2">
        <v>112</v>
      </c>
      <c r="R318" s="2">
        <v>134</v>
      </c>
      <c r="S318" s="2">
        <v>144</v>
      </c>
      <c r="T318" s="2">
        <v>0</v>
      </c>
      <c r="U318" s="2">
        <v>0</v>
      </c>
      <c r="V318" s="2">
        <v>0</v>
      </c>
      <c r="W318" s="2">
        <v>0</v>
      </c>
      <c r="X318" s="299">
        <v>43518</v>
      </c>
      <c r="Y318" s="219">
        <v>18</v>
      </c>
      <c r="Z318" s="220">
        <f>SUM( tabConsumo[[#This Row],[QTD.PENDENTE]]:tabConsumo[[#This Row],[08_23]] ) / tabConsumo[[#This Row],[Div]]</f>
        <v>97.777777777777771</v>
      </c>
      <c r="AA318" s="221">
        <f xml:space="preserve"> tabConsumo[[#This Row],[Média.A]] + (_xlfn.STDEV.S( tabConsumo[[#This Row],[QTD.PENDENTE]]:tabConsumo[[#This Row],[08_23]] ) * 1)</f>
        <v>203.99778558459133</v>
      </c>
      <c r="AB318" s="221"/>
      <c r="AC318" s="221">
        <f xml:space="preserve"> tabConsumo[[#This Row],[Média.A]] + (_xlfn.STDEV.S( tabConsumo[[#This Row],[QTD.PENDENTE]]:tabConsumo[[#This Row],[08_23]] ) * 3)</f>
        <v>416.43780119821844</v>
      </c>
      <c r="AD318" s="5"/>
      <c r="AE318">
        <v>5.3888888888888893</v>
      </c>
      <c r="AF318" s="223">
        <f>SUM( tabConsumo[[#This Row],[QTD.PENDENTE]]:tabConsumo[[#This Row],[08_23]] )</f>
        <v>1760</v>
      </c>
      <c r="AG318" s="223">
        <f>LARGE(tabConsumo[[#This Row],[03_22]:[08_23]],1)</f>
        <v>464</v>
      </c>
      <c r="AH318" s="146" t="s">
        <v>2239</v>
      </c>
      <c r="AI318" s="3" t="s">
        <v>2077</v>
      </c>
    </row>
    <row r="319" spans="1:35" x14ac:dyDescent="0.3">
      <c r="A319" s="4" t="s">
        <v>1131</v>
      </c>
      <c r="B319" s="3" t="s">
        <v>268</v>
      </c>
      <c r="C319" s="2">
        <v>17132</v>
      </c>
      <c r="D319" s="2">
        <v>1497</v>
      </c>
      <c r="F319" s="2">
        <v>40</v>
      </c>
      <c r="G319" s="2">
        <v>31</v>
      </c>
      <c r="H319" s="2">
        <v>39</v>
      </c>
      <c r="I319" s="2">
        <v>55</v>
      </c>
      <c r="J319" s="2">
        <v>111</v>
      </c>
      <c r="K319" s="2">
        <v>34</v>
      </c>
      <c r="L319" s="2">
        <v>46</v>
      </c>
      <c r="M319" s="2">
        <v>30</v>
      </c>
      <c r="N319" s="2">
        <v>56</v>
      </c>
      <c r="O319" s="2">
        <v>35</v>
      </c>
      <c r="P319" s="2">
        <v>27</v>
      </c>
      <c r="Q319" s="2">
        <v>35</v>
      </c>
      <c r="R319" s="2">
        <v>519</v>
      </c>
      <c r="S319" s="2">
        <v>46</v>
      </c>
      <c r="T319" s="2">
        <v>42</v>
      </c>
      <c r="U319" s="2">
        <v>65</v>
      </c>
      <c r="V319" s="2">
        <v>45</v>
      </c>
      <c r="W319" s="2">
        <v>50</v>
      </c>
      <c r="X319" s="299">
        <v>367</v>
      </c>
      <c r="Y319" s="219">
        <f xml:space="preserve"> 18</f>
        <v>18</v>
      </c>
      <c r="Z319" s="220">
        <f>SUM( tabConsumo[[#This Row],[QTD.PENDENTE]]:tabConsumo[[#This Row],[08_23]] ) / tabConsumo[[#This Row],[Div]]</f>
        <v>72.555555555555557</v>
      </c>
      <c r="AA319" s="221">
        <f xml:space="preserve"> tabConsumo[[#This Row],[Média.A]] + (_xlfn.STDEV.S( tabConsumo[[#This Row],[QTD.PENDENTE]]:tabConsumo[[#This Row],[08_23]] ) * 1)</f>
        <v>185.57519061290623</v>
      </c>
      <c r="AB319" s="221"/>
      <c r="AC319" s="221">
        <f xml:space="preserve"> tabConsumo[[#This Row],[Média.A]] + (_xlfn.STDEV.S( tabConsumo[[#This Row],[QTD.PENDENTE]]:tabConsumo[[#This Row],[08_23]] ) * 3)</f>
        <v>411.61446072760759</v>
      </c>
      <c r="AD319" s="5"/>
      <c r="AE319">
        <v>0</v>
      </c>
      <c r="AF319" s="223">
        <f>SUM( tabConsumo[[#This Row],[QTD.PENDENTE]]:tabConsumo[[#This Row],[08_23]] )</f>
        <v>1306</v>
      </c>
      <c r="AG319" s="223">
        <f>LARGE(tabConsumo[[#This Row],[03_22]:[08_23]],1)</f>
        <v>519</v>
      </c>
      <c r="AH319" s="146" t="s">
        <v>2237</v>
      </c>
      <c r="AI319" s="3" t="s">
        <v>2077</v>
      </c>
    </row>
    <row r="320" spans="1:35" x14ac:dyDescent="0.3">
      <c r="A320" s="4" t="s">
        <v>1664</v>
      </c>
      <c r="B320" s="3" t="s">
        <v>31</v>
      </c>
      <c r="C320" s="2">
        <v>108711</v>
      </c>
      <c r="D320" s="2">
        <v>108</v>
      </c>
      <c r="F320" s="2">
        <v>0</v>
      </c>
      <c r="G320" s="2">
        <v>0</v>
      </c>
      <c r="H320" s="2">
        <v>5</v>
      </c>
      <c r="I320" s="2">
        <v>0</v>
      </c>
      <c r="J320" s="2">
        <v>0</v>
      </c>
      <c r="K320" s="2">
        <v>0</v>
      </c>
      <c r="L320" s="2">
        <v>6</v>
      </c>
      <c r="M320" s="2">
        <v>0</v>
      </c>
      <c r="N320" s="2">
        <v>1</v>
      </c>
      <c r="O320" s="2">
        <v>0</v>
      </c>
      <c r="P320" s="2">
        <v>0</v>
      </c>
      <c r="Q320" s="2">
        <v>0</v>
      </c>
      <c r="R320" s="2">
        <v>0</v>
      </c>
      <c r="S320" s="2">
        <v>0</v>
      </c>
      <c r="T320" s="2">
        <v>0</v>
      </c>
      <c r="U320" s="2">
        <v>0</v>
      </c>
      <c r="V320" s="2">
        <v>0</v>
      </c>
      <c r="W320" s="2">
        <v>0</v>
      </c>
      <c r="X320" s="299">
        <v>39762</v>
      </c>
      <c r="Y320" s="219">
        <v>18</v>
      </c>
      <c r="Z320" s="220">
        <f>SUM( tabConsumo[[#This Row],[QTD.PENDENTE]]:tabConsumo[[#This Row],[08_23]] ) / tabConsumo[[#This Row],[Div]]</f>
        <v>0.66666666666666663</v>
      </c>
      <c r="AA320" s="221">
        <f xml:space="preserve"> tabConsumo[[#This Row],[Média.A]] + (_xlfn.STDEV.S( tabConsumo[[#This Row],[QTD.PENDENTE]]:tabConsumo[[#This Row],[08_23]] ) * 1)</f>
        <v>2.4489322440246801</v>
      </c>
      <c r="AB320" s="221"/>
      <c r="AC320" s="221">
        <f xml:space="preserve"> tabConsumo[[#This Row],[Média.A]] + (_xlfn.STDEV.S( tabConsumo[[#This Row],[QTD.PENDENTE]]:tabConsumo[[#This Row],[08_23]] ) * 3)</f>
        <v>6.0134633987407078</v>
      </c>
      <c r="AD320" s="5"/>
      <c r="AE320">
        <v>0</v>
      </c>
      <c r="AF320" s="223">
        <f>SUM( tabConsumo[[#This Row],[QTD.PENDENTE]]:tabConsumo[[#This Row],[08_23]] )</f>
        <v>12</v>
      </c>
      <c r="AG320" s="223">
        <f>LARGE(tabConsumo[[#This Row],[03_22]:[08_23]],1)</f>
        <v>6</v>
      </c>
      <c r="AH320" s="146" t="s">
        <v>2242</v>
      </c>
      <c r="AI320" s="3" t="s">
        <v>2077</v>
      </c>
    </row>
    <row r="321" spans="1:35" x14ac:dyDescent="0.3">
      <c r="A321" s="4" t="s">
        <v>1592</v>
      </c>
      <c r="B321" s="3" t="s">
        <v>264</v>
      </c>
      <c r="C321" s="2">
        <v>102723</v>
      </c>
      <c r="D321" s="2">
        <v>245</v>
      </c>
      <c r="F321" s="2">
        <v>20</v>
      </c>
      <c r="G321" s="2">
        <v>0</v>
      </c>
      <c r="H321" s="2">
        <v>60</v>
      </c>
      <c r="I321" s="2">
        <v>0</v>
      </c>
      <c r="J321" s="2">
        <v>25</v>
      </c>
      <c r="K321" s="2">
        <v>0</v>
      </c>
      <c r="L321" s="2">
        <v>15</v>
      </c>
      <c r="M321" s="2">
        <v>27</v>
      </c>
      <c r="N321" s="2">
        <v>29</v>
      </c>
      <c r="O321" s="2">
        <v>0</v>
      </c>
      <c r="P321" s="2">
        <v>0</v>
      </c>
      <c r="Q321" s="2">
        <v>15</v>
      </c>
      <c r="R321" s="2">
        <v>0</v>
      </c>
      <c r="S321" s="2">
        <v>0</v>
      </c>
      <c r="T321" s="2">
        <v>0</v>
      </c>
      <c r="U321" s="2">
        <v>20</v>
      </c>
      <c r="V321" s="2">
        <v>20</v>
      </c>
      <c r="W321" s="2">
        <v>0</v>
      </c>
      <c r="X321" s="299">
        <v>39371</v>
      </c>
      <c r="Y321" s="219">
        <v>18</v>
      </c>
      <c r="Z321" s="220">
        <f>SUM( tabConsumo[[#This Row],[QTD.PENDENTE]]:tabConsumo[[#This Row],[08_23]] ) / tabConsumo[[#This Row],[Div]]</f>
        <v>12.833333333333334</v>
      </c>
      <c r="AA321" s="221">
        <f xml:space="preserve"> tabConsumo[[#This Row],[Média.A]] + (_xlfn.STDEV.S( tabConsumo[[#This Row],[QTD.PENDENTE]]:tabConsumo[[#This Row],[08_23]] ) * 1)</f>
        <v>29.067828198570496</v>
      </c>
      <c r="AB321" s="221"/>
      <c r="AC321" s="221">
        <f xml:space="preserve"> tabConsumo[[#This Row],[Média.A]] + (_xlfn.STDEV.S( tabConsumo[[#This Row],[QTD.PENDENTE]]:tabConsumo[[#This Row],[08_23]] ) * 3)</f>
        <v>61.536817929044815</v>
      </c>
      <c r="AD321" s="5"/>
      <c r="AE321">
        <v>0</v>
      </c>
      <c r="AF321" s="223">
        <f>SUM( tabConsumo[[#This Row],[QTD.PENDENTE]]:tabConsumo[[#This Row],[08_23]] )</f>
        <v>231</v>
      </c>
      <c r="AG321" s="223">
        <f>LARGE(tabConsumo[[#This Row],[03_22]:[08_23]],1)</f>
        <v>60</v>
      </c>
      <c r="AH321" s="146" t="s">
        <v>2238</v>
      </c>
      <c r="AI321" s="3" t="s">
        <v>2077</v>
      </c>
    </row>
    <row r="322" spans="1:35" x14ac:dyDescent="0.3">
      <c r="A322" s="4" t="s">
        <v>1589</v>
      </c>
      <c r="B322" s="3" t="s">
        <v>264</v>
      </c>
      <c r="C322" s="2">
        <v>102690</v>
      </c>
      <c r="D322" s="2">
        <v>412</v>
      </c>
      <c r="E322" s="2">
        <v>7</v>
      </c>
      <c r="F322" s="2">
        <v>0</v>
      </c>
      <c r="G322" s="2">
        <v>0</v>
      </c>
      <c r="H322" s="2">
        <v>30</v>
      </c>
      <c r="I322" s="2">
        <v>0</v>
      </c>
      <c r="J322" s="2">
        <v>5</v>
      </c>
      <c r="K322" s="2">
        <v>10</v>
      </c>
      <c r="L322" s="2">
        <v>0</v>
      </c>
      <c r="M322" s="2">
        <v>0</v>
      </c>
      <c r="N322" s="2">
        <v>8</v>
      </c>
      <c r="O322" s="2">
        <v>20</v>
      </c>
      <c r="P322" s="2">
        <v>26</v>
      </c>
      <c r="Q322" s="2">
        <v>12</v>
      </c>
      <c r="R322" s="2">
        <v>0</v>
      </c>
      <c r="S322" s="2">
        <v>10</v>
      </c>
      <c r="T322" s="2">
        <v>0</v>
      </c>
      <c r="U322" s="2">
        <v>0</v>
      </c>
      <c r="V322" s="2">
        <v>0</v>
      </c>
      <c r="W322" s="2">
        <v>0</v>
      </c>
      <c r="X322" s="299">
        <v>39371</v>
      </c>
      <c r="Y322" s="219">
        <v>18</v>
      </c>
      <c r="Z322" s="220">
        <f>SUM( tabConsumo[[#This Row],[QTD.PENDENTE]]:tabConsumo[[#This Row],[08_23]] ) / tabConsumo[[#This Row],[Div]]</f>
        <v>7.1111111111111107</v>
      </c>
      <c r="AA322" s="221">
        <f xml:space="preserve"> tabConsumo[[#This Row],[Média.A]] + (_xlfn.STDEV.S( tabConsumo[[#This Row],[QTD.PENDENTE]]:tabConsumo[[#This Row],[08_23]] ) * 1)</f>
        <v>16.526477424060253</v>
      </c>
      <c r="AB322" s="221"/>
      <c r="AC322" s="221">
        <f xml:space="preserve"> tabConsumo[[#This Row],[Média.A]] + (_xlfn.STDEV.S( tabConsumo[[#This Row],[QTD.PENDENTE]]:tabConsumo[[#This Row],[08_23]] ) * 3)</f>
        <v>35.357210049958539</v>
      </c>
      <c r="AD322" s="5"/>
      <c r="AE322">
        <v>0.3888888888888889</v>
      </c>
      <c r="AF322" s="223">
        <f>SUM( tabConsumo[[#This Row],[QTD.PENDENTE]]:tabConsumo[[#This Row],[08_23]] )</f>
        <v>128</v>
      </c>
      <c r="AG322" s="223">
        <f>LARGE(tabConsumo[[#This Row],[03_22]:[08_23]],1)</f>
        <v>30</v>
      </c>
      <c r="AH322" s="146" t="s">
        <v>2239</v>
      </c>
      <c r="AI322" s="3" t="s">
        <v>2077</v>
      </c>
    </row>
    <row r="323" spans="1:35" x14ac:dyDescent="0.3">
      <c r="A323" s="4" t="s">
        <v>1856</v>
      </c>
      <c r="B323" s="3" t="s">
        <v>321</v>
      </c>
      <c r="C323" s="2">
        <v>133371</v>
      </c>
      <c r="D323" s="2">
        <v>220</v>
      </c>
      <c r="F323" s="2">
        <v>0</v>
      </c>
      <c r="G323" s="2">
        <v>40</v>
      </c>
      <c r="H323" s="2">
        <v>40</v>
      </c>
      <c r="I323" s="2">
        <v>20</v>
      </c>
      <c r="J323" s="2">
        <v>40</v>
      </c>
      <c r="K323" s="2">
        <v>20</v>
      </c>
      <c r="L323" s="2">
        <v>60</v>
      </c>
      <c r="M323" s="2">
        <v>20</v>
      </c>
      <c r="N323" s="2">
        <v>60</v>
      </c>
      <c r="O323" s="2">
        <v>0</v>
      </c>
      <c r="P323" s="2">
        <v>60</v>
      </c>
      <c r="Q323" s="2">
        <v>40</v>
      </c>
      <c r="R323" s="2">
        <v>40</v>
      </c>
      <c r="S323" s="2">
        <v>0</v>
      </c>
      <c r="T323" s="2">
        <v>200</v>
      </c>
      <c r="U323" s="2">
        <v>0</v>
      </c>
      <c r="V323" s="2">
        <v>0</v>
      </c>
      <c r="W323" s="2">
        <v>0</v>
      </c>
      <c r="X323" s="299">
        <v>42983</v>
      </c>
      <c r="Y323" s="219">
        <v>18</v>
      </c>
      <c r="Z323" s="220">
        <f>SUM( tabConsumo[[#This Row],[QTD.PENDENTE]]:tabConsumo[[#This Row],[08_23]] ) / tabConsumo[[#This Row],[Div]]</f>
        <v>35.555555555555557</v>
      </c>
      <c r="AA323" s="221">
        <f xml:space="preserve"> tabConsumo[[#This Row],[Média.A]] + (_xlfn.STDEV.S( tabConsumo[[#This Row],[QTD.PENDENTE]]:tabConsumo[[#This Row],[08_23]] ) * 1)</f>
        <v>82.36206870493055</v>
      </c>
      <c r="AB323" s="221"/>
      <c r="AC323" s="221">
        <f xml:space="preserve"> tabConsumo[[#This Row],[Média.A]] + (_xlfn.STDEV.S( tabConsumo[[#This Row],[QTD.PENDENTE]]:tabConsumo[[#This Row],[08_23]] ) * 3)</f>
        <v>175.97509500368051</v>
      </c>
      <c r="AD323" s="5"/>
      <c r="AE323">
        <v>0</v>
      </c>
      <c r="AF323" s="223">
        <f>SUM( tabConsumo[[#This Row],[QTD.PENDENTE]]:tabConsumo[[#This Row],[08_23]] )</f>
        <v>640</v>
      </c>
      <c r="AG323" s="223">
        <f>LARGE(tabConsumo[[#This Row],[03_22]:[08_23]],1)</f>
        <v>200</v>
      </c>
      <c r="AH323" s="146" t="s">
        <v>2240</v>
      </c>
      <c r="AI323" s="3" t="s">
        <v>2077</v>
      </c>
    </row>
    <row r="324" spans="1:35" x14ac:dyDescent="0.3">
      <c r="A324" s="4" t="s">
        <v>1803</v>
      </c>
      <c r="B324" s="3" t="s">
        <v>273</v>
      </c>
      <c r="C324" s="2">
        <v>129991</v>
      </c>
      <c r="D324" s="2">
        <v>324</v>
      </c>
      <c r="F324" s="2">
        <v>0</v>
      </c>
      <c r="G324" s="2">
        <v>0</v>
      </c>
      <c r="H324" s="2">
        <v>3</v>
      </c>
      <c r="I324" s="2">
        <v>0</v>
      </c>
      <c r="J324" s="2">
        <v>0</v>
      </c>
      <c r="K324" s="2">
        <v>0</v>
      </c>
      <c r="L324" s="2">
        <v>150</v>
      </c>
      <c r="M324" s="2">
        <v>50</v>
      </c>
      <c r="N324" s="2">
        <v>26</v>
      </c>
      <c r="O324" s="2">
        <v>0</v>
      </c>
      <c r="P324" s="2">
        <v>0</v>
      </c>
      <c r="Q324" s="2">
        <v>0</v>
      </c>
      <c r="R324" s="2">
        <v>0</v>
      </c>
      <c r="S324" s="2">
        <v>0</v>
      </c>
      <c r="T324" s="2">
        <v>0</v>
      </c>
      <c r="U324" s="2">
        <v>0</v>
      </c>
      <c r="V324" s="2">
        <v>2</v>
      </c>
      <c r="W324" s="2">
        <v>50</v>
      </c>
      <c r="X324" s="299">
        <v>42055</v>
      </c>
      <c r="Y324" s="219">
        <v>18</v>
      </c>
      <c r="Z324" s="220">
        <f>SUM( tabConsumo[[#This Row],[QTD.PENDENTE]]:tabConsumo[[#This Row],[08_23]] ) / tabConsumo[[#This Row],[Div]]</f>
        <v>15.611111111111111</v>
      </c>
      <c r="AA324" s="221">
        <f xml:space="preserve"> tabConsumo[[#This Row],[Média.A]] + (_xlfn.STDEV.S( tabConsumo[[#This Row],[QTD.PENDENTE]]:tabConsumo[[#This Row],[08_23]] ) * 1)</f>
        <v>53.029475411653493</v>
      </c>
      <c r="AB324" s="221"/>
      <c r="AC324" s="221">
        <f xml:space="preserve"> tabConsumo[[#This Row],[Média.A]] + (_xlfn.STDEV.S( tabConsumo[[#This Row],[QTD.PENDENTE]]:tabConsumo[[#This Row],[08_23]] ) * 3)</f>
        <v>127.86620401273825</v>
      </c>
      <c r="AD324" s="5"/>
      <c r="AE324">
        <v>0</v>
      </c>
      <c r="AF324" s="223">
        <f>SUM( tabConsumo[[#This Row],[QTD.PENDENTE]]:tabConsumo[[#This Row],[08_23]] )</f>
        <v>281</v>
      </c>
      <c r="AG324" s="223">
        <f>LARGE(tabConsumo[[#This Row],[03_22]:[08_23]],1)</f>
        <v>150</v>
      </c>
      <c r="AH324" s="146" t="s">
        <v>2237</v>
      </c>
      <c r="AI324" s="3" t="s">
        <v>2077</v>
      </c>
    </row>
    <row r="325" spans="1:35" x14ac:dyDescent="0.3">
      <c r="A325" s="4" t="s">
        <v>1750</v>
      </c>
      <c r="B325" s="3" t="s">
        <v>273</v>
      </c>
      <c r="C325" s="2">
        <v>120995</v>
      </c>
      <c r="D325" s="2">
        <v>80</v>
      </c>
      <c r="F325" s="2">
        <v>0</v>
      </c>
      <c r="G325" s="2">
        <v>0</v>
      </c>
      <c r="H325" s="2">
        <v>0</v>
      </c>
      <c r="I325" s="2">
        <v>40</v>
      </c>
      <c r="J325" s="2">
        <v>0</v>
      </c>
      <c r="K325" s="2">
        <v>6</v>
      </c>
      <c r="L325" s="2">
        <v>10</v>
      </c>
      <c r="M325" s="2">
        <v>0</v>
      </c>
      <c r="N325" s="2">
        <v>30</v>
      </c>
      <c r="O325" s="2">
        <v>0</v>
      </c>
      <c r="P325" s="2">
        <v>40</v>
      </c>
      <c r="Q325" s="2">
        <v>0</v>
      </c>
      <c r="R325" s="2">
        <v>20</v>
      </c>
      <c r="S325" s="2">
        <v>0</v>
      </c>
      <c r="T325" s="2">
        <v>0</v>
      </c>
      <c r="U325" s="2">
        <v>50</v>
      </c>
      <c r="V325" s="2">
        <v>0</v>
      </c>
      <c r="W325" s="2">
        <v>0</v>
      </c>
      <c r="X325" s="299">
        <v>40794</v>
      </c>
      <c r="Y325" s="219">
        <v>18</v>
      </c>
      <c r="Z325" s="220">
        <f>SUM( tabConsumo[[#This Row],[QTD.PENDENTE]]:tabConsumo[[#This Row],[08_23]] ) / tabConsumo[[#This Row],[Div]]</f>
        <v>10.888888888888889</v>
      </c>
      <c r="AA325" s="221">
        <f xml:space="preserve"> tabConsumo[[#This Row],[Média.A]] + (_xlfn.STDEV.S( tabConsumo[[#This Row],[QTD.PENDENTE]]:tabConsumo[[#This Row],[08_23]] ) * 1)</f>
        <v>28.041795995913699</v>
      </c>
      <c r="AB325" s="221"/>
      <c r="AC325" s="221">
        <f xml:space="preserve"> tabConsumo[[#This Row],[Média.A]] + (_xlfn.STDEV.S( tabConsumo[[#This Row],[QTD.PENDENTE]]:tabConsumo[[#This Row],[08_23]] ) * 3)</f>
        <v>62.347610209963321</v>
      </c>
      <c r="AD325" s="5"/>
      <c r="AE325">
        <v>0</v>
      </c>
      <c r="AF325" s="223">
        <f>SUM( tabConsumo[[#This Row],[QTD.PENDENTE]]:tabConsumo[[#This Row],[08_23]] )</f>
        <v>196</v>
      </c>
      <c r="AG325" s="223">
        <f>LARGE(tabConsumo[[#This Row],[03_22]:[08_23]],1)</f>
        <v>50</v>
      </c>
      <c r="AH325" s="146" t="s">
        <v>2244</v>
      </c>
      <c r="AI325" s="3" t="s">
        <v>2077</v>
      </c>
    </row>
    <row r="326" spans="1:35" x14ac:dyDescent="0.3">
      <c r="A326" s="4" t="s">
        <v>1573</v>
      </c>
      <c r="B326" s="3" t="s">
        <v>264</v>
      </c>
      <c r="C326" s="2">
        <v>99787</v>
      </c>
      <c r="D326" s="2">
        <v>16</v>
      </c>
      <c r="F326" s="2">
        <v>1</v>
      </c>
      <c r="G326" s="2">
        <v>0</v>
      </c>
      <c r="H326" s="2">
        <v>1</v>
      </c>
      <c r="I326" s="2">
        <v>6</v>
      </c>
      <c r="J326" s="2">
        <v>0</v>
      </c>
      <c r="K326" s="2">
        <v>2</v>
      </c>
      <c r="L326" s="2">
        <v>3</v>
      </c>
      <c r="M326" s="2">
        <v>0</v>
      </c>
      <c r="N326" s="2">
        <v>2</v>
      </c>
      <c r="O326" s="2">
        <v>5</v>
      </c>
      <c r="P326" s="2">
        <v>35</v>
      </c>
      <c r="Q326" s="2">
        <v>12</v>
      </c>
      <c r="R326" s="2">
        <v>0</v>
      </c>
      <c r="S326" s="2">
        <v>0</v>
      </c>
      <c r="T326" s="2">
        <v>4</v>
      </c>
      <c r="U326" s="2">
        <v>4</v>
      </c>
      <c r="V326" s="2">
        <v>2</v>
      </c>
      <c r="W326" s="2">
        <v>0</v>
      </c>
      <c r="X326" s="299">
        <v>39227</v>
      </c>
      <c r="Y326" s="219">
        <v>18</v>
      </c>
      <c r="Z326" s="220">
        <f>SUM( tabConsumo[[#This Row],[QTD.PENDENTE]]:tabConsumo[[#This Row],[08_23]] ) / tabConsumo[[#This Row],[Div]]</f>
        <v>4.2777777777777777</v>
      </c>
      <c r="AA326" s="221">
        <f xml:space="preserve"> tabConsumo[[#This Row],[Média.A]] + (_xlfn.STDEV.S( tabConsumo[[#This Row],[QTD.PENDENTE]]:tabConsumo[[#This Row],[08_23]] ) * 1)</f>
        <v>12.522601862196229</v>
      </c>
      <c r="AB326" s="221"/>
      <c r="AC326" s="221">
        <f xml:space="preserve"> tabConsumo[[#This Row],[Média.A]] + (_xlfn.STDEV.S( tabConsumo[[#This Row],[QTD.PENDENTE]]:tabConsumo[[#This Row],[08_23]] ) * 3)</f>
        <v>29.01225003103313</v>
      </c>
      <c r="AD326" s="5"/>
      <c r="AE326">
        <v>0</v>
      </c>
      <c r="AF326" s="223">
        <f>SUM( tabConsumo[[#This Row],[QTD.PENDENTE]]:tabConsumo[[#This Row],[08_23]] )</f>
        <v>77</v>
      </c>
      <c r="AG326" s="223">
        <f>LARGE(tabConsumo[[#This Row],[03_22]:[08_23]],1)</f>
        <v>35</v>
      </c>
      <c r="AH326" s="146" t="s">
        <v>2238</v>
      </c>
      <c r="AI326" s="3" t="s">
        <v>2077</v>
      </c>
    </row>
    <row r="327" spans="1:35" x14ac:dyDescent="0.3">
      <c r="A327" s="4" t="s">
        <v>1358</v>
      </c>
      <c r="B327" s="3" t="s">
        <v>346</v>
      </c>
      <c r="C327" s="2">
        <v>60889</v>
      </c>
      <c r="D327" s="2">
        <v>638</v>
      </c>
      <c r="E327" s="2">
        <v>41</v>
      </c>
      <c r="F327" s="2">
        <v>0</v>
      </c>
      <c r="G327" s="2">
        <v>0</v>
      </c>
      <c r="H327" s="2">
        <v>0</v>
      </c>
      <c r="I327" s="2">
        <v>0</v>
      </c>
      <c r="J327" s="2">
        <v>127</v>
      </c>
      <c r="K327" s="2">
        <v>234</v>
      </c>
      <c r="L327" s="2">
        <v>86</v>
      </c>
      <c r="M327" s="2">
        <v>156</v>
      </c>
      <c r="N327" s="2">
        <v>107</v>
      </c>
      <c r="O327" s="2">
        <v>158</v>
      </c>
      <c r="P327" s="2">
        <v>320</v>
      </c>
      <c r="Q327" s="2">
        <v>130</v>
      </c>
      <c r="R327" s="2">
        <v>161</v>
      </c>
      <c r="S327" s="2">
        <v>163</v>
      </c>
      <c r="T327" s="2">
        <v>40</v>
      </c>
      <c r="U327" s="2">
        <v>190</v>
      </c>
      <c r="V327" s="2">
        <v>190</v>
      </c>
      <c r="W327" s="2">
        <v>200</v>
      </c>
      <c r="X327" s="299">
        <v>367</v>
      </c>
      <c r="Y327" s="219">
        <f xml:space="preserve"> 18</f>
        <v>18</v>
      </c>
      <c r="Z327" s="220">
        <f>SUM( tabConsumo[[#This Row],[QTD.PENDENTE]]:tabConsumo[[#This Row],[08_23]] ) / tabConsumo[[#This Row],[Div]]</f>
        <v>127.94444444444444</v>
      </c>
      <c r="AA327" s="221">
        <f xml:space="preserve"> tabConsumo[[#This Row],[Média.A]] + (_xlfn.STDEV.S( tabConsumo[[#This Row],[QTD.PENDENTE]]:tabConsumo[[#This Row],[08_23]] ) * 1)</f>
        <v>218.36112121702047</v>
      </c>
      <c r="AB327" s="221"/>
      <c r="AC327" s="221">
        <f xml:space="preserve"> tabConsumo[[#This Row],[Média.A]] + (_xlfn.STDEV.S( tabConsumo[[#This Row],[QTD.PENDENTE]]:tabConsumo[[#This Row],[08_23]] ) * 3)</f>
        <v>399.1944747621726</v>
      </c>
      <c r="AD327" s="5"/>
      <c r="AE327">
        <v>2.2777777777777777</v>
      </c>
      <c r="AF327" s="223">
        <f>SUM( tabConsumo[[#This Row],[QTD.PENDENTE]]:tabConsumo[[#This Row],[08_23]] )</f>
        <v>2303</v>
      </c>
      <c r="AG327" s="223">
        <f>LARGE(tabConsumo[[#This Row],[03_22]:[08_23]],1)</f>
        <v>320</v>
      </c>
      <c r="AH327" s="146" t="s">
        <v>2237</v>
      </c>
      <c r="AI327" s="3" t="s">
        <v>2077</v>
      </c>
    </row>
    <row r="328" spans="1:35" x14ac:dyDescent="0.3">
      <c r="A328" s="4" t="s">
        <v>1082</v>
      </c>
      <c r="B328" s="3" t="s">
        <v>273</v>
      </c>
      <c r="C328" s="2">
        <v>14885</v>
      </c>
      <c r="D328" s="2">
        <v>0</v>
      </c>
      <c r="E328" s="2">
        <v>50</v>
      </c>
      <c r="F328" s="2">
        <v>0</v>
      </c>
      <c r="G328" s="2">
        <v>0</v>
      </c>
      <c r="H328" s="2">
        <v>0</v>
      </c>
      <c r="I328" s="2">
        <v>0</v>
      </c>
      <c r="J328" s="2">
        <v>0</v>
      </c>
      <c r="K328" s="2">
        <v>0</v>
      </c>
      <c r="L328" s="2">
        <v>0</v>
      </c>
      <c r="M328" s="2">
        <v>0</v>
      </c>
      <c r="N328" s="2">
        <v>0</v>
      </c>
      <c r="O328" s="2">
        <v>0</v>
      </c>
      <c r="P328" s="2">
        <v>35</v>
      </c>
      <c r="Q328" s="2">
        <v>0</v>
      </c>
      <c r="R328" s="2">
        <v>0</v>
      </c>
      <c r="S328" s="2">
        <v>165</v>
      </c>
      <c r="T328" s="2">
        <v>0</v>
      </c>
      <c r="U328" s="2">
        <v>0</v>
      </c>
      <c r="V328" s="2">
        <v>0</v>
      </c>
      <c r="W328" s="2">
        <v>0</v>
      </c>
      <c r="X328" s="299">
        <v>367</v>
      </c>
      <c r="Y328" s="219">
        <f xml:space="preserve"> 18</f>
        <v>18</v>
      </c>
      <c r="Z328" s="220">
        <f>SUM( tabConsumo[[#This Row],[QTD.PENDENTE]]:tabConsumo[[#This Row],[08_23]] ) / tabConsumo[[#This Row],[Div]]</f>
        <v>13.888888888888889</v>
      </c>
      <c r="AA328" s="221">
        <f xml:space="preserve"> tabConsumo[[#This Row],[Média.A]] + (_xlfn.STDEV.S( tabConsumo[[#This Row],[QTD.PENDENTE]]:tabConsumo[[#This Row],[08_23]] ) * 1)</f>
        <v>53.089601974657469</v>
      </c>
      <c r="AB328" s="221"/>
      <c r="AC328" s="221">
        <f xml:space="preserve"> tabConsumo[[#This Row],[Média.A]] + (_xlfn.STDEV.S( tabConsumo[[#This Row],[QTD.PENDENTE]]:tabConsumo[[#This Row],[08_23]] ) * 3)</f>
        <v>131.49102814619465</v>
      </c>
      <c r="AD328" s="5"/>
      <c r="AE328">
        <v>2.7777777777777777</v>
      </c>
      <c r="AF328" s="223">
        <f>SUM( tabConsumo[[#This Row],[QTD.PENDENTE]]:tabConsumo[[#This Row],[08_23]] )</f>
        <v>250</v>
      </c>
      <c r="AG328" s="223">
        <f>LARGE(tabConsumo[[#This Row],[03_22]:[08_23]],1)</f>
        <v>165</v>
      </c>
      <c r="AH328" s="146" t="s">
        <v>2239</v>
      </c>
      <c r="AI328" s="3" t="s">
        <v>2077</v>
      </c>
    </row>
    <row r="329" spans="1:35" x14ac:dyDescent="0.3">
      <c r="A329" s="4" t="s">
        <v>1083</v>
      </c>
      <c r="B329" s="3" t="s">
        <v>273</v>
      </c>
      <c r="C329" s="2">
        <v>14887</v>
      </c>
      <c r="D329" s="2">
        <v>0</v>
      </c>
      <c r="E329" s="2">
        <v>164</v>
      </c>
      <c r="F329" s="2">
        <v>0</v>
      </c>
      <c r="G329" s="2">
        <v>0</v>
      </c>
      <c r="H329" s="2">
        <v>0</v>
      </c>
      <c r="I329" s="2">
        <v>176</v>
      </c>
      <c r="J329" s="2">
        <v>0</v>
      </c>
      <c r="K329" s="2">
        <v>0</v>
      </c>
      <c r="L329" s="2">
        <v>0</v>
      </c>
      <c r="M329" s="2">
        <v>0</v>
      </c>
      <c r="N329" s="2">
        <v>0</v>
      </c>
      <c r="O329" s="2">
        <v>100</v>
      </c>
      <c r="P329" s="2">
        <v>0</v>
      </c>
      <c r="Q329" s="2">
        <v>0</v>
      </c>
      <c r="R329" s="2">
        <v>0</v>
      </c>
      <c r="S329" s="2">
        <v>100</v>
      </c>
      <c r="T329" s="2">
        <v>0</v>
      </c>
      <c r="U329" s="2">
        <v>0</v>
      </c>
      <c r="V329" s="2">
        <v>0</v>
      </c>
      <c r="W329" s="2">
        <v>0</v>
      </c>
      <c r="X329" s="299">
        <v>367</v>
      </c>
      <c r="Y329" s="219">
        <f xml:space="preserve"> 18</f>
        <v>18</v>
      </c>
      <c r="Z329" s="220">
        <f>SUM( tabConsumo[[#This Row],[QTD.PENDENTE]]:tabConsumo[[#This Row],[08_23]] ) / tabConsumo[[#This Row],[Div]]</f>
        <v>30</v>
      </c>
      <c r="AA329" s="221">
        <f xml:space="preserve"> tabConsumo[[#This Row],[Média.A]] + (_xlfn.STDEV.S( tabConsumo[[#This Row],[QTD.PENDENTE]]:tabConsumo[[#This Row],[08_23]] ) * 1)</f>
        <v>88.937175392742176</v>
      </c>
      <c r="AB329" s="221"/>
      <c r="AC329" s="221">
        <f xml:space="preserve"> tabConsumo[[#This Row],[Média.A]] + (_xlfn.STDEV.S( tabConsumo[[#This Row],[QTD.PENDENTE]]:tabConsumo[[#This Row],[08_23]] ) * 3)</f>
        <v>206.81152617822653</v>
      </c>
      <c r="AD329" s="5"/>
      <c r="AE329">
        <v>9.1111111111111107</v>
      </c>
      <c r="AF329" s="223">
        <f>SUM( tabConsumo[[#This Row],[QTD.PENDENTE]]:tabConsumo[[#This Row],[08_23]] )</f>
        <v>540</v>
      </c>
      <c r="AG329" s="223">
        <f>LARGE(tabConsumo[[#This Row],[03_22]:[08_23]],1)</f>
        <v>176</v>
      </c>
      <c r="AH329" s="146" t="s">
        <v>2239</v>
      </c>
      <c r="AI329" s="3" t="s">
        <v>2077</v>
      </c>
    </row>
    <row r="330" spans="1:35" x14ac:dyDescent="0.3">
      <c r="A330" s="4" t="s">
        <v>995</v>
      </c>
      <c r="B330" s="3" t="s">
        <v>273</v>
      </c>
      <c r="C330" s="2">
        <v>13009</v>
      </c>
      <c r="D330" s="2">
        <v>456</v>
      </c>
      <c r="F330" s="2">
        <v>0</v>
      </c>
      <c r="G330" s="2">
        <v>0</v>
      </c>
      <c r="H330" s="2">
        <v>8</v>
      </c>
      <c r="I330" s="2">
        <v>15</v>
      </c>
      <c r="J330" s="2">
        <v>35</v>
      </c>
      <c r="K330" s="2">
        <v>0</v>
      </c>
      <c r="L330" s="2">
        <v>15</v>
      </c>
      <c r="M330" s="2">
        <v>20</v>
      </c>
      <c r="N330" s="2">
        <v>50</v>
      </c>
      <c r="O330" s="2">
        <v>60</v>
      </c>
      <c r="P330" s="2">
        <v>0</v>
      </c>
      <c r="Q330" s="2">
        <v>0</v>
      </c>
      <c r="R330" s="2">
        <v>50</v>
      </c>
      <c r="S330" s="2">
        <v>0</v>
      </c>
      <c r="T330" s="2">
        <v>150</v>
      </c>
      <c r="U330" s="2">
        <v>0</v>
      </c>
      <c r="V330" s="2">
        <v>0</v>
      </c>
      <c r="W330" s="2">
        <v>50</v>
      </c>
      <c r="X330" s="299">
        <v>367</v>
      </c>
      <c r="Y330" s="219">
        <f xml:space="preserve"> 18</f>
        <v>18</v>
      </c>
      <c r="Z330" s="220">
        <f>SUM( tabConsumo[[#This Row],[QTD.PENDENTE]]:tabConsumo[[#This Row],[08_23]] ) / tabConsumo[[#This Row],[Div]]</f>
        <v>25.166666666666668</v>
      </c>
      <c r="AA330" s="221">
        <f xml:space="preserve"> tabConsumo[[#This Row],[Média.A]] + (_xlfn.STDEV.S( tabConsumo[[#This Row],[QTD.PENDENTE]]:tabConsumo[[#This Row],[08_23]] ) * 1)</f>
        <v>63.004167516858075</v>
      </c>
      <c r="AB330" s="221"/>
      <c r="AC330" s="221">
        <f xml:space="preserve"> tabConsumo[[#This Row],[Média.A]] + (_xlfn.STDEV.S( tabConsumo[[#This Row],[QTD.PENDENTE]]:tabConsumo[[#This Row],[08_23]] ) * 3)</f>
        <v>138.67916921724088</v>
      </c>
      <c r="AD330" s="5"/>
      <c r="AE330">
        <v>0</v>
      </c>
      <c r="AF330" s="223">
        <f>SUM( tabConsumo[[#This Row],[QTD.PENDENTE]]:tabConsumo[[#This Row],[08_23]] )</f>
        <v>453</v>
      </c>
      <c r="AG330" s="223">
        <f>LARGE(tabConsumo[[#This Row],[03_22]:[08_23]],1)</f>
        <v>150</v>
      </c>
      <c r="AH330" s="146" t="s">
        <v>2237</v>
      </c>
      <c r="AI330" s="3" t="s">
        <v>2077</v>
      </c>
    </row>
    <row r="331" spans="1:35" x14ac:dyDescent="0.3">
      <c r="A331" s="4" t="s">
        <v>1675</v>
      </c>
      <c r="B331" s="3" t="s">
        <v>264</v>
      </c>
      <c r="C331" s="2">
        <v>110702</v>
      </c>
      <c r="D331" s="2">
        <v>136</v>
      </c>
      <c r="F331" s="2">
        <v>10</v>
      </c>
      <c r="G331" s="2">
        <v>5</v>
      </c>
      <c r="H331" s="2">
        <v>6</v>
      </c>
      <c r="I331" s="2">
        <v>4</v>
      </c>
      <c r="J331" s="2">
        <v>0</v>
      </c>
      <c r="K331" s="2">
        <v>0</v>
      </c>
      <c r="L331" s="2">
        <v>10</v>
      </c>
      <c r="M331" s="2">
        <v>10</v>
      </c>
      <c r="N331" s="2">
        <v>3</v>
      </c>
      <c r="O331" s="2">
        <v>0</v>
      </c>
      <c r="P331" s="2">
        <v>0</v>
      </c>
      <c r="Q331" s="2">
        <v>0</v>
      </c>
      <c r="R331" s="2">
        <v>0</v>
      </c>
      <c r="S331" s="2">
        <v>0</v>
      </c>
      <c r="T331" s="2">
        <v>4</v>
      </c>
      <c r="U331" s="2">
        <v>0</v>
      </c>
      <c r="V331" s="2">
        <v>0</v>
      </c>
      <c r="W331" s="2">
        <v>0</v>
      </c>
      <c r="X331" s="299">
        <v>39927</v>
      </c>
      <c r="Y331" s="219">
        <v>18</v>
      </c>
      <c r="Z331" s="220">
        <f>SUM( tabConsumo[[#This Row],[QTD.PENDENTE]]:tabConsumo[[#This Row],[08_23]] ) / tabConsumo[[#This Row],[Div]]</f>
        <v>2.8888888888888888</v>
      </c>
      <c r="AA331" s="221">
        <f xml:space="preserve"> tabConsumo[[#This Row],[Média.A]] + (_xlfn.STDEV.S( tabConsumo[[#This Row],[QTD.PENDENTE]]:tabConsumo[[#This Row],[08_23]] ) * 1)</f>
        <v>6.737324612184767</v>
      </c>
      <c r="AB331" s="221"/>
      <c r="AC331" s="221">
        <f xml:space="preserve"> tabConsumo[[#This Row],[Média.A]] + (_xlfn.STDEV.S( tabConsumo[[#This Row],[QTD.PENDENTE]]:tabConsumo[[#This Row],[08_23]] ) * 3)</f>
        <v>14.434196058776523</v>
      </c>
      <c r="AD331" s="5"/>
      <c r="AE331">
        <v>0</v>
      </c>
      <c r="AF331" s="223">
        <f>SUM( tabConsumo[[#This Row],[QTD.PENDENTE]]:tabConsumo[[#This Row],[08_23]] )</f>
        <v>52</v>
      </c>
      <c r="AG331" s="223">
        <f>LARGE(tabConsumo[[#This Row],[03_22]:[08_23]],1)</f>
        <v>10</v>
      </c>
      <c r="AH331" s="146" t="s">
        <v>2240</v>
      </c>
      <c r="AI331" s="3" t="s">
        <v>2077</v>
      </c>
    </row>
    <row r="332" spans="1:35" x14ac:dyDescent="0.3">
      <c r="A332" s="4" t="s">
        <v>1591</v>
      </c>
      <c r="B332" s="3" t="s">
        <v>264</v>
      </c>
      <c r="C332" s="2">
        <v>102694</v>
      </c>
      <c r="D332" s="2">
        <v>215</v>
      </c>
      <c r="E332" s="2">
        <v>3</v>
      </c>
      <c r="F332" s="2">
        <v>0</v>
      </c>
      <c r="G332" s="2">
        <v>0</v>
      </c>
      <c r="H332" s="2">
        <v>30</v>
      </c>
      <c r="I332" s="2">
        <v>0</v>
      </c>
      <c r="J332" s="2">
        <v>0</v>
      </c>
      <c r="K332" s="2">
        <v>5</v>
      </c>
      <c r="L332" s="2">
        <v>0</v>
      </c>
      <c r="M332" s="2">
        <v>0</v>
      </c>
      <c r="N332" s="2">
        <v>0</v>
      </c>
      <c r="O332" s="2">
        <v>0</v>
      </c>
      <c r="P332" s="2">
        <v>27</v>
      </c>
      <c r="Q332" s="2">
        <v>20</v>
      </c>
      <c r="R332" s="2">
        <v>0</v>
      </c>
      <c r="S332" s="2">
        <v>5</v>
      </c>
      <c r="T332" s="2">
        <v>10</v>
      </c>
      <c r="U332" s="2">
        <v>0</v>
      </c>
      <c r="V332" s="2">
        <v>0</v>
      </c>
      <c r="W332" s="2">
        <v>0</v>
      </c>
      <c r="X332" s="299">
        <v>39371</v>
      </c>
      <c r="Y332" s="219">
        <v>18</v>
      </c>
      <c r="Z332" s="220">
        <f>SUM( tabConsumo[[#This Row],[QTD.PENDENTE]]:tabConsumo[[#This Row],[08_23]] ) / tabConsumo[[#This Row],[Div]]</f>
        <v>5.5555555555555554</v>
      </c>
      <c r="AA332" s="221">
        <f xml:space="preserve"> tabConsumo[[#This Row],[Média.A]] + (_xlfn.STDEV.S( tabConsumo[[#This Row],[QTD.PENDENTE]]:tabConsumo[[#This Row],[08_23]] ) * 1)</f>
        <v>15.163666164498617</v>
      </c>
      <c r="AB332" s="221"/>
      <c r="AC332" s="221">
        <f xml:space="preserve"> tabConsumo[[#This Row],[Média.A]] + (_xlfn.STDEV.S( tabConsumo[[#This Row],[QTD.PENDENTE]]:tabConsumo[[#This Row],[08_23]] ) * 3)</f>
        <v>34.379887382384737</v>
      </c>
      <c r="AD332" s="5"/>
      <c r="AE332">
        <v>0.16666666666666666</v>
      </c>
      <c r="AF332" s="223">
        <f>SUM( tabConsumo[[#This Row],[QTD.PENDENTE]]:tabConsumo[[#This Row],[08_23]] )</f>
        <v>100</v>
      </c>
      <c r="AG332" s="223">
        <f>LARGE(tabConsumo[[#This Row],[03_22]:[08_23]],1)</f>
        <v>30</v>
      </c>
      <c r="AH332" s="146" t="s">
        <v>2240</v>
      </c>
      <c r="AI332" s="3" t="s">
        <v>2077</v>
      </c>
    </row>
    <row r="333" spans="1:35" x14ac:dyDescent="0.3">
      <c r="A333" s="4" t="s">
        <v>1957</v>
      </c>
      <c r="B333" s="3" t="s">
        <v>264</v>
      </c>
      <c r="C333" s="2">
        <v>138055</v>
      </c>
      <c r="D333" s="2">
        <v>344</v>
      </c>
      <c r="F333" s="2">
        <v>60</v>
      </c>
      <c r="G333" s="2">
        <v>20</v>
      </c>
      <c r="H333" s="2">
        <v>35</v>
      </c>
      <c r="I333" s="2">
        <v>37</v>
      </c>
      <c r="J333" s="2">
        <v>12</v>
      </c>
      <c r="K333" s="2">
        <v>54</v>
      </c>
      <c r="L333" s="2">
        <v>62</v>
      </c>
      <c r="M333" s="2">
        <v>31</v>
      </c>
      <c r="N333" s="2">
        <v>24</v>
      </c>
      <c r="O333" s="2">
        <v>18</v>
      </c>
      <c r="P333" s="2">
        <v>26</v>
      </c>
      <c r="Q333" s="2">
        <v>41</v>
      </c>
      <c r="R333" s="2">
        <v>95</v>
      </c>
      <c r="S333" s="2">
        <v>82</v>
      </c>
      <c r="T333" s="2">
        <v>156</v>
      </c>
      <c r="U333" s="2">
        <v>0</v>
      </c>
      <c r="V333" s="2">
        <v>0</v>
      </c>
      <c r="W333" s="2">
        <v>102</v>
      </c>
      <c r="X333" s="299">
        <v>43656</v>
      </c>
      <c r="Y333" s="219">
        <v>18</v>
      </c>
      <c r="Z333" s="220">
        <f>SUM( tabConsumo[[#This Row],[QTD.PENDENTE]]:tabConsumo[[#This Row],[08_23]] ) / tabConsumo[[#This Row],[Div]]</f>
        <v>47.5</v>
      </c>
      <c r="AA333" s="221">
        <f xml:space="preserve"> tabConsumo[[#This Row],[Média.A]] + (_xlfn.STDEV.S( tabConsumo[[#This Row],[QTD.PENDENTE]]:tabConsumo[[#This Row],[08_23]] ) * 1)</f>
        <v>87.78756924032669</v>
      </c>
      <c r="AB333" s="221"/>
      <c r="AC333" s="221">
        <f xml:space="preserve"> tabConsumo[[#This Row],[Média.A]] + (_xlfn.STDEV.S( tabConsumo[[#This Row],[QTD.PENDENTE]]:tabConsumo[[#This Row],[08_23]] ) * 3)</f>
        <v>168.3627077209801</v>
      </c>
      <c r="AD333" s="5"/>
      <c r="AE333">
        <v>0</v>
      </c>
      <c r="AF333" s="223">
        <f>SUM( tabConsumo[[#This Row],[QTD.PENDENTE]]:tabConsumo[[#This Row],[08_23]] )</f>
        <v>855</v>
      </c>
      <c r="AG333" s="223">
        <f>LARGE(tabConsumo[[#This Row],[03_22]:[08_23]],1)</f>
        <v>156</v>
      </c>
      <c r="AH333" s="146" t="s">
        <v>2237</v>
      </c>
      <c r="AI333" s="3" t="s">
        <v>2077</v>
      </c>
    </row>
    <row r="334" spans="1:35" x14ac:dyDescent="0.3">
      <c r="A334" s="4" t="s">
        <v>275</v>
      </c>
      <c r="B334" s="3" t="s">
        <v>31</v>
      </c>
      <c r="C334" s="2">
        <v>11980</v>
      </c>
      <c r="D334" s="2">
        <v>0</v>
      </c>
      <c r="E334" s="2">
        <v>1882</v>
      </c>
      <c r="F334" s="2">
        <v>690</v>
      </c>
      <c r="G334" s="2">
        <v>695</v>
      </c>
      <c r="H334" s="2">
        <v>653</v>
      </c>
      <c r="I334" s="2">
        <v>620</v>
      </c>
      <c r="J334" s="2">
        <v>10370</v>
      </c>
      <c r="K334" s="2">
        <v>435</v>
      </c>
      <c r="L334" s="2">
        <v>1006</v>
      </c>
      <c r="M334" s="2">
        <v>430</v>
      </c>
      <c r="N334" s="2">
        <v>725</v>
      </c>
      <c r="O334" s="2">
        <v>575</v>
      </c>
      <c r="P334" s="2">
        <v>560</v>
      </c>
      <c r="Q334" s="2">
        <v>570</v>
      </c>
      <c r="R334" s="2">
        <v>2354</v>
      </c>
      <c r="S334" s="2">
        <v>0</v>
      </c>
      <c r="T334" s="2">
        <v>0</v>
      </c>
      <c r="U334" s="2">
        <v>0</v>
      </c>
      <c r="V334" s="2">
        <v>0</v>
      </c>
      <c r="W334" s="2">
        <v>0</v>
      </c>
      <c r="X334" s="299">
        <v>367</v>
      </c>
      <c r="Y334" s="219">
        <f xml:space="preserve"> 18</f>
        <v>18</v>
      </c>
      <c r="Z334" s="220">
        <f>SUM( tabConsumo[[#This Row],[QTD.PENDENTE]]:tabConsumo[[#This Row],[08_23]] ) / tabConsumo[[#This Row],[Div]]</f>
        <v>1198.0555555555557</v>
      </c>
      <c r="AA334" s="221">
        <f xml:space="preserve"> tabConsumo[[#This Row],[Média.A]] + (_xlfn.STDEV.S( tabConsumo[[#This Row],[QTD.PENDENTE]]:tabConsumo[[#This Row],[08_23]] ) * 1)</f>
        <v>3516.995806810186</v>
      </c>
      <c r="AB334" s="221"/>
      <c r="AC334" s="221">
        <f xml:space="preserve"> tabConsumo[[#This Row],[Média.A]] + (_xlfn.STDEV.S( tabConsumo[[#This Row],[QTD.PENDENTE]]:tabConsumo[[#This Row],[08_23]] ) * 3)</f>
        <v>8154.8763093194466</v>
      </c>
      <c r="AD334" s="5"/>
      <c r="AE334">
        <v>104.55555555555556</v>
      </c>
      <c r="AF334" s="223">
        <f>SUM( tabConsumo[[#This Row],[QTD.PENDENTE]]:tabConsumo[[#This Row],[08_23]] )</f>
        <v>21565</v>
      </c>
      <c r="AG334" s="223">
        <f>LARGE(tabConsumo[[#This Row],[03_22]:[08_23]],1)</f>
        <v>10370</v>
      </c>
      <c r="AH334" s="146" t="s">
        <v>2243</v>
      </c>
      <c r="AI334" s="3" t="s">
        <v>2077</v>
      </c>
    </row>
    <row r="335" spans="1:35" x14ac:dyDescent="0.3">
      <c r="A335" s="4" t="s">
        <v>1184</v>
      </c>
      <c r="B335" s="3" t="s">
        <v>31</v>
      </c>
      <c r="C335" s="2">
        <v>23581</v>
      </c>
      <c r="D335" s="2">
        <v>14046</v>
      </c>
      <c r="F335" s="2">
        <v>1280</v>
      </c>
      <c r="G335" s="2">
        <v>875</v>
      </c>
      <c r="H335" s="2">
        <v>898</v>
      </c>
      <c r="I335" s="2">
        <v>1000</v>
      </c>
      <c r="J335" s="2">
        <v>595</v>
      </c>
      <c r="K335" s="2">
        <v>755</v>
      </c>
      <c r="L335" s="2">
        <v>1905</v>
      </c>
      <c r="M335" s="2">
        <v>975</v>
      </c>
      <c r="N335" s="2">
        <v>1317</v>
      </c>
      <c r="O335" s="2">
        <v>745</v>
      </c>
      <c r="P335" s="2">
        <v>630</v>
      </c>
      <c r="Q335" s="2">
        <v>905</v>
      </c>
      <c r="R335" s="2">
        <v>5409</v>
      </c>
      <c r="S335" s="2">
        <v>815</v>
      </c>
      <c r="T335" s="2">
        <v>1390</v>
      </c>
      <c r="U335" s="2">
        <v>890</v>
      </c>
      <c r="V335" s="2">
        <v>885</v>
      </c>
      <c r="W335" s="2">
        <v>1076</v>
      </c>
      <c r="X335" s="299">
        <v>367</v>
      </c>
      <c r="Y335" s="219">
        <f xml:space="preserve"> 18</f>
        <v>18</v>
      </c>
      <c r="Z335" s="220">
        <f>SUM( tabConsumo[[#This Row],[QTD.PENDENTE]]:tabConsumo[[#This Row],[08_23]] ) / tabConsumo[[#This Row],[Div]]</f>
        <v>1241.3888888888889</v>
      </c>
      <c r="AA335" s="221">
        <f xml:space="preserve"> tabConsumo[[#This Row],[Média.A]] + (_xlfn.STDEV.S( tabConsumo[[#This Row],[QTD.PENDENTE]]:tabConsumo[[#This Row],[08_23]] ) * 1)</f>
        <v>2327.8683702407884</v>
      </c>
      <c r="AB335" s="221"/>
      <c r="AC335" s="221">
        <f xml:space="preserve"> tabConsumo[[#This Row],[Média.A]] + (_xlfn.STDEV.S( tabConsumo[[#This Row],[QTD.PENDENTE]]:tabConsumo[[#This Row],[08_23]] ) * 3)</f>
        <v>4500.8273329445874</v>
      </c>
      <c r="AD335" s="5"/>
      <c r="AE335">
        <v>0</v>
      </c>
      <c r="AF335" s="223">
        <f>SUM( tabConsumo[[#This Row],[QTD.PENDENTE]]:tabConsumo[[#This Row],[08_23]] )</f>
        <v>22345</v>
      </c>
      <c r="AG335" s="223">
        <f>LARGE(tabConsumo[[#This Row],[03_22]:[08_23]],1)</f>
        <v>5409</v>
      </c>
      <c r="AH335" s="146" t="s">
        <v>2237</v>
      </c>
      <c r="AI335" s="3" t="s">
        <v>2077</v>
      </c>
    </row>
    <row r="336" spans="1:35" x14ac:dyDescent="0.3">
      <c r="A336" s="4" t="s">
        <v>1495</v>
      </c>
      <c r="B336" s="3" t="s">
        <v>31</v>
      </c>
      <c r="C336" s="2">
        <v>84878</v>
      </c>
      <c r="D336" s="2">
        <v>54641</v>
      </c>
      <c r="E336" s="2">
        <v>1969</v>
      </c>
      <c r="F336" s="2">
        <v>3480</v>
      </c>
      <c r="G336" s="2">
        <v>2060</v>
      </c>
      <c r="H336" s="2">
        <v>2778</v>
      </c>
      <c r="I336" s="2">
        <v>2991</v>
      </c>
      <c r="J336" s="2">
        <v>3620</v>
      </c>
      <c r="K336" s="2">
        <v>3290</v>
      </c>
      <c r="L336" s="2">
        <v>3545</v>
      </c>
      <c r="M336" s="2">
        <v>2950</v>
      </c>
      <c r="N336" s="2">
        <v>409</v>
      </c>
      <c r="O336" s="2">
        <v>0</v>
      </c>
      <c r="P336" s="2">
        <v>1740</v>
      </c>
      <c r="Q336" s="2">
        <v>3580</v>
      </c>
      <c r="R336" s="2">
        <v>41878</v>
      </c>
      <c r="S336" s="2">
        <v>3715</v>
      </c>
      <c r="T336" s="2">
        <v>5220</v>
      </c>
      <c r="U336" s="2">
        <v>3200</v>
      </c>
      <c r="V336" s="2">
        <v>2845</v>
      </c>
      <c r="W336" s="2">
        <v>3646</v>
      </c>
      <c r="X336" s="299">
        <v>38448</v>
      </c>
      <c r="Y336" s="219">
        <v>18</v>
      </c>
      <c r="Z336" s="220">
        <f>SUM( tabConsumo[[#This Row],[QTD.PENDENTE]]:tabConsumo[[#This Row],[08_23]] ) / tabConsumo[[#This Row],[Div]]</f>
        <v>5162</v>
      </c>
      <c r="AA336" s="221">
        <f xml:space="preserve"> tabConsumo[[#This Row],[Média.A]] + (_xlfn.STDEV.S( tabConsumo[[#This Row],[QTD.PENDENTE]]:tabConsumo[[#This Row],[08_23]] ) * 1)</f>
        <v>14199.449554508861</v>
      </c>
      <c r="AB336" s="221"/>
      <c r="AC336" s="221">
        <f xml:space="preserve"> tabConsumo[[#This Row],[Média.A]] + (_xlfn.STDEV.S( tabConsumo[[#This Row],[QTD.PENDENTE]]:tabConsumo[[#This Row],[08_23]] ) * 3)</f>
        <v>32274.348663526584</v>
      </c>
      <c r="AD336" s="5"/>
      <c r="AE336">
        <v>109.38888888888889</v>
      </c>
      <c r="AF336" s="223">
        <f>SUM( tabConsumo[[#This Row],[QTD.PENDENTE]]:tabConsumo[[#This Row],[08_23]] )</f>
        <v>92916</v>
      </c>
      <c r="AG336" s="223">
        <f>LARGE(tabConsumo[[#This Row],[03_22]:[08_23]],1)</f>
        <v>41878</v>
      </c>
      <c r="AH336" s="146" t="s">
        <v>2237</v>
      </c>
      <c r="AI336" s="3" t="s">
        <v>2077</v>
      </c>
    </row>
    <row r="337" spans="1:35" x14ac:dyDescent="0.3">
      <c r="A337" s="4" t="s">
        <v>942</v>
      </c>
      <c r="B337" s="3" t="s">
        <v>31</v>
      </c>
      <c r="C337" s="2">
        <v>11857</v>
      </c>
      <c r="D337" s="2">
        <v>22085</v>
      </c>
      <c r="F337" s="2">
        <v>1190</v>
      </c>
      <c r="G337" s="2">
        <v>1290</v>
      </c>
      <c r="H337" s="2">
        <v>948</v>
      </c>
      <c r="I337" s="2">
        <v>1155</v>
      </c>
      <c r="J337" s="2">
        <v>1120</v>
      </c>
      <c r="K337" s="2">
        <v>1425</v>
      </c>
      <c r="L337" s="2">
        <v>1680</v>
      </c>
      <c r="M337" s="2">
        <v>1295</v>
      </c>
      <c r="N337" s="2">
        <v>1705</v>
      </c>
      <c r="O337" s="2">
        <v>1095</v>
      </c>
      <c r="P337" s="2">
        <v>730</v>
      </c>
      <c r="Q337" s="2">
        <v>1105</v>
      </c>
      <c r="R337" s="2">
        <v>3197</v>
      </c>
      <c r="S337" s="2">
        <v>2015</v>
      </c>
      <c r="T337" s="2">
        <v>2025</v>
      </c>
      <c r="U337" s="2">
        <v>1605</v>
      </c>
      <c r="V337" s="2">
        <v>1435</v>
      </c>
      <c r="W337" s="2">
        <v>1716</v>
      </c>
      <c r="X337" s="299">
        <v>367</v>
      </c>
      <c r="Y337" s="219">
        <f t="shared" ref="Y337:Y342" si="5" xml:space="preserve"> 18</f>
        <v>18</v>
      </c>
      <c r="Z337" s="220">
        <f>SUM( tabConsumo[[#This Row],[QTD.PENDENTE]]:tabConsumo[[#This Row],[08_23]] ) / tabConsumo[[#This Row],[Div]]</f>
        <v>1485.0555555555557</v>
      </c>
      <c r="AA337" s="221">
        <f xml:space="preserve"> tabConsumo[[#This Row],[Média.A]] + (_xlfn.STDEV.S( tabConsumo[[#This Row],[QTD.PENDENTE]]:tabConsumo[[#This Row],[08_23]] ) * 1)</f>
        <v>2039.2852246854129</v>
      </c>
      <c r="AB337" s="221"/>
      <c r="AC337" s="221">
        <f xml:space="preserve"> tabConsumo[[#This Row],[Média.A]] + (_xlfn.STDEV.S( tabConsumo[[#This Row],[QTD.PENDENTE]]:tabConsumo[[#This Row],[08_23]] ) * 3)</f>
        <v>3147.7445629451277</v>
      </c>
      <c r="AD337" s="5"/>
      <c r="AE337">
        <v>0</v>
      </c>
      <c r="AF337" s="223">
        <f>SUM( tabConsumo[[#This Row],[QTD.PENDENTE]]:tabConsumo[[#This Row],[08_23]] )</f>
        <v>26731</v>
      </c>
      <c r="AG337" s="223">
        <f>LARGE(tabConsumo[[#This Row],[03_22]:[08_23]],1)</f>
        <v>3197</v>
      </c>
      <c r="AH337" s="146" t="s">
        <v>2237</v>
      </c>
      <c r="AI337" s="3" t="s">
        <v>2077</v>
      </c>
    </row>
    <row r="338" spans="1:35" x14ac:dyDescent="0.3">
      <c r="A338" s="4" t="s">
        <v>945</v>
      </c>
      <c r="B338" s="3" t="s">
        <v>31</v>
      </c>
      <c r="C338" s="2">
        <v>12613</v>
      </c>
      <c r="D338" s="2">
        <v>99554</v>
      </c>
      <c r="E338" s="2">
        <v>5350</v>
      </c>
      <c r="F338" s="2">
        <v>5647</v>
      </c>
      <c r="G338" s="2">
        <v>4355</v>
      </c>
      <c r="H338" s="2">
        <v>4793</v>
      </c>
      <c r="I338" s="2">
        <v>413</v>
      </c>
      <c r="J338" s="2">
        <v>0</v>
      </c>
      <c r="K338" s="2">
        <v>0</v>
      </c>
      <c r="L338" s="2">
        <v>0</v>
      </c>
      <c r="M338" s="2">
        <v>0</v>
      </c>
      <c r="N338" s="2">
        <v>0</v>
      </c>
      <c r="O338" s="2">
        <v>120</v>
      </c>
      <c r="P338" s="2">
        <v>1850</v>
      </c>
      <c r="Q338" s="2">
        <v>5897</v>
      </c>
      <c r="R338" s="2">
        <v>8747</v>
      </c>
      <c r="S338" s="2">
        <v>5980</v>
      </c>
      <c r="T338" s="2">
        <v>6445</v>
      </c>
      <c r="U338" s="2">
        <v>5539</v>
      </c>
      <c r="V338" s="2">
        <v>5424</v>
      </c>
      <c r="W338" s="2">
        <v>5876</v>
      </c>
      <c r="X338" s="299">
        <v>367</v>
      </c>
      <c r="Y338" s="219">
        <f t="shared" si="5"/>
        <v>18</v>
      </c>
      <c r="Z338" s="220">
        <f>SUM( tabConsumo[[#This Row],[QTD.PENDENTE]]:tabConsumo[[#This Row],[08_23]] ) / tabConsumo[[#This Row],[Div]]</f>
        <v>3690.8888888888887</v>
      </c>
      <c r="AA338" s="221">
        <f xml:space="preserve"> tabConsumo[[#This Row],[Média.A]] + (_xlfn.STDEV.S( tabConsumo[[#This Row],[QTD.PENDENTE]]:tabConsumo[[#This Row],[08_23]] ) * 1)</f>
        <v>6643.9094932969383</v>
      </c>
      <c r="AB338" s="221"/>
      <c r="AC338" s="221">
        <f xml:space="preserve"> tabConsumo[[#This Row],[Média.A]] + (_xlfn.STDEV.S( tabConsumo[[#This Row],[QTD.PENDENTE]]:tabConsumo[[#This Row],[08_23]] ) * 3)</f>
        <v>12549.950702113036</v>
      </c>
      <c r="AD338" s="5"/>
      <c r="AE338">
        <v>297.22222222222223</v>
      </c>
      <c r="AF338" s="223">
        <f>SUM( tabConsumo[[#This Row],[QTD.PENDENTE]]:tabConsumo[[#This Row],[08_23]] )</f>
        <v>66436</v>
      </c>
      <c r="AG338" s="223">
        <f>LARGE(tabConsumo[[#This Row],[03_22]:[08_23]],1)</f>
        <v>8747</v>
      </c>
      <c r="AH338" s="146" t="s">
        <v>2237</v>
      </c>
      <c r="AI338" s="3" t="s">
        <v>2077</v>
      </c>
    </row>
    <row r="339" spans="1:35" x14ac:dyDescent="0.3">
      <c r="A339" s="4" t="s">
        <v>946</v>
      </c>
      <c r="B339" s="3" t="s">
        <v>31</v>
      </c>
      <c r="C339" s="2">
        <v>12614</v>
      </c>
      <c r="D339" s="2">
        <v>0</v>
      </c>
      <c r="E339" s="2">
        <v>2101</v>
      </c>
      <c r="F339" s="2">
        <v>2450</v>
      </c>
      <c r="G339" s="2">
        <v>2100</v>
      </c>
      <c r="H339" s="2">
        <v>2668</v>
      </c>
      <c r="I339" s="2">
        <v>2681</v>
      </c>
      <c r="J339" s="2">
        <v>2229</v>
      </c>
      <c r="K339" s="2">
        <v>2735</v>
      </c>
      <c r="L339" s="2">
        <v>3315</v>
      </c>
      <c r="M339" s="2">
        <v>3415</v>
      </c>
      <c r="N339" s="2">
        <v>3705</v>
      </c>
      <c r="O339" s="2">
        <v>2418</v>
      </c>
      <c r="P339" s="2">
        <v>1000</v>
      </c>
      <c r="Q339" s="2">
        <v>2260</v>
      </c>
      <c r="R339" s="2">
        <v>8884</v>
      </c>
      <c r="S339" s="2">
        <v>3310</v>
      </c>
      <c r="T339" s="2">
        <v>3690</v>
      </c>
      <c r="U339" s="2">
        <v>1977</v>
      </c>
      <c r="V339" s="2">
        <v>1138</v>
      </c>
      <c r="W339" s="2">
        <v>417</v>
      </c>
      <c r="X339" s="299">
        <v>367</v>
      </c>
      <c r="Y339" s="219">
        <f t="shared" si="5"/>
        <v>18</v>
      </c>
      <c r="Z339" s="220">
        <f>SUM( tabConsumo[[#This Row],[QTD.PENDENTE]]:tabConsumo[[#This Row],[08_23]] ) / tabConsumo[[#This Row],[Div]]</f>
        <v>2916.2777777777778</v>
      </c>
      <c r="AA339" s="221">
        <f xml:space="preserve"> tabConsumo[[#This Row],[Média.A]] + (_xlfn.STDEV.S( tabConsumo[[#This Row],[QTD.PENDENTE]]:tabConsumo[[#This Row],[08_23]] ) * 1)</f>
        <v>4644.510033868999</v>
      </c>
      <c r="AB339" s="221"/>
      <c r="AC339" s="221">
        <f xml:space="preserve"> tabConsumo[[#This Row],[Média.A]] + (_xlfn.STDEV.S( tabConsumo[[#This Row],[QTD.PENDENTE]]:tabConsumo[[#This Row],[08_23]] ) * 3)</f>
        <v>8100.9745460514405</v>
      </c>
      <c r="AD339" s="5"/>
      <c r="AE339">
        <v>116.72222222222223</v>
      </c>
      <c r="AF339" s="223">
        <f>SUM( tabConsumo[[#This Row],[QTD.PENDENTE]]:tabConsumo[[#This Row],[08_23]] )</f>
        <v>52493</v>
      </c>
      <c r="AG339" s="223">
        <f>LARGE(tabConsumo[[#This Row],[03_22]:[08_23]],1)</f>
        <v>8884</v>
      </c>
      <c r="AH339" s="146" t="s">
        <v>2237</v>
      </c>
      <c r="AI339" s="3" t="s">
        <v>2077</v>
      </c>
    </row>
    <row r="340" spans="1:35" x14ac:dyDescent="0.3">
      <c r="A340" s="4" t="s">
        <v>366</v>
      </c>
      <c r="B340" s="3" t="s">
        <v>264</v>
      </c>
      <c r="C340" s="2">
        <v>16737</v>
      </c>
      <c r="D340" s="2">
        <v>0</v>
      </c>
      <c r="F340" s="2">
        <v>0</v>
      </c>
      <c r="G340" s="2">
        <v>0</v>
      </c>
      <c r="H340" s="2">
        <v>0</v>
      </c>
      <c r="I340" s="2">
        <v>0</v>
      </c>
      <c r="J340" s="2">
        <v>0</v>
      </c>
      <c r="K340" s="2">
        <v>0</v>
      </c>
      <c r="L340" s="2">
        <v>0</v>
      </c>
      <c r="M340" s="2">
        <v>0</v>
      </c>
      <c r="N340" s="2">
        <v>2</v>
      </c>
      <c r="O340" s="2">
        <v>0</v>
      </c>
      <c r="P340" s="2">
        <v>0</v>
      </c>
      <c r="Q340" s="2">
        <v>0</v>
      </c>
      <c r="R340" s="2">
        <v>0</v>
      </c>
      <c r="S340" s="2">
        <v>0</v>
      </c>
      <c r="T340" s="2">
        <v>0</v>
      </c>
      <c r="U340" s="2">
        <v>0</v>
      </c>
      <c r="V340" s="2">
        <v>0</v>
      </c>
      <c r="W340" s="2">
        <v>0</v>
      </c>
      <c r="X340" s="299">
        <v>367</v>
      </c>
      <c r="Y340" s="219">
        <f t="shared" si="5"/>
        <v>18</v>
      </c>
      <c r="Z340" s="220">
        <f>SUM( tabConsumo[[#This Row],[QTD.PENDENTE]]:tabConsumo[[#This Row],[08_23]] ) / tabConsumo[[#This Row],[Div]]</f>
        <v>0.1111111111111111</v>
      </c>
      <c r="AA340" s="221">
        <f xml:space="preserve"> tabConsumo[[#This Row],[Média.A]] + (_xlfn.STDEV.S( tabConsumo[[#This Row],[QTD.PENDENTE]]:tabConsumo[[#This Row],[08_23]] ) * 1)</f>
        <v>0.58251563190214273</v>
      </c>
      <c r="AB340" s="221"/>
      <c r="AC340" s="221">
        <f xml:space="preserve"> tabConsumo[[#This Row],[Média.A]] + (_xlfn.STDEV.S( tabConsumo[[#This Row],[QTD.PENDENTE]]:tabConsumo[[#This Row],[08_23]] ) * 3)</f>
        <v>1.5253246734842061</v>
      </c>
      <c r="AD340" s="5"/>
      <c r="AE340">
        <v>0</v>
      </c>
      <c r="AF340" s="223">
        <f>SUM( tabConsumo[[#This Row],[QTD.PENDENTE]]:tabConsumo[[#This Row],[08_23]] )</f>
        <v>2</v>
      </c>
      <c r="AG340" s="223">
        <f>LARGE(tabConsumo[[#This Row],[03_22]:[08_23]],1)</f>
        <v>2</v>
      </c>
      <c r="AH340" s="146" t="s">
        <v>2242</v>
      </c>
      <c r="AI340" s="3" t="s">
        <v>2077</v>
      </c>
    </row>
    <row r="341" spans="1:35" x14ac:dyDescent="0.3">
      <c r="A341" s="4" t="s">
        <v>365</v>
      </c>
      <c r="B341" s="3" t="s">
        <v>264</v>
      </c>
      <c r="C341" s="2">
        <v>16736</v>
      </c>
      <c r="D341" s="2">
        <v>0</v>
      </c>
      <c r="F341" s="2">
        <v>0</v>
      </c>
      <c r="G341" s="2">
        <v>0</v>
      </c>
      <c r="H341" s="2">
        <v>0</v>
      </c>
      <c r="I341" s="2">
        <v>0</v>
      </c>
      <c r="J341" s="2">
        <v>0</v>
      </c>
      <c r="K341" s="2">
        <v>0</v>
      </c>
      <c r="L341" s="2">
        <v>0</v>
      </c>
      <c r="M341" s="2">
        <v>0</v>
      </c>
      <c r="N341" s="2">
        <v>1</v>
      </c>
      <c r="O341" s="2">
        <v>0</v>
      </c>
      <c r="P341" s="2">
        <v>0</v>
      </c>
      <c r="Q341" s="2">
        <v>0</v>
      </c>
      <c r="R341" s="2">
        <v>0</v>
      </c>
      <c r="S341" s="2">
        <v>0</v>
      </c>
      <c r="T341" s="2">
        <v>0</v>
      </c>
      <c r="U341" s="2">
        <v>0</v>
      </c>
      <c r="V341" s="2">
        <v>0</v>
      </c>
      <c r="W341" s="2">
        <v>0</v>
      </c>
      <c r="X341" s="299">
        <v>367</v>
      </c>
      <c r="Y341" s="219">
        <f t="shared" si="5"/>
        <v>18</v>
      </c>
      <c r="Z341" s="220">
        <f>SUM( tabConsumo[[#This Row],[QTD.PENDENTE]]:tabConsumo[[#This Row],[08_23]] ) / tabConsumo[[#This Row],[Div]]</f>
        <v>5.5555555555555552E-2</v>
      </c>
      <c r="AA341" s="221">
        <f xml:space="preserve"> tabConsumo[[#This Row],[Média.A]] + (_xlfn.STDEV.S( tabConsumo[[#This Row],[QTD.PENDENTE]]:tabConsumo[[#This Row],[08_23]] ) * 1)</f>
        <v>0.29125781595107136</v>
      </c>
      <c r="AB341" s="221"/>
      <c r="AC341" s="221">
        <f xml:space="preserve"> tabConsumo[[#This Row],[Média.A]] + (_xlfn.STDEV.S( tabConsumo[[#This Row],[QTD.PENDENTE]]:tabConsumo[[#This Row],[08_23]] ) * 3)</f>
        <v>0.76266233674210304</v>
      </c>
      <c r="AD341" s="5"/>
      <c r="AE341">
        <v>0</v>
      </c>
      <c r="AF341" s="223">
        <f>SUM( tabConsumo[[#This Row],[QTD.PENDENTE]]:tabConsumo[[#This Row],[08_23]] )</f>
        <v>1</v>
      </c>
      <c r="AG341" s="223">
        <f>LARGE(tabConsumo[[#This Row],[03_22]:[08_23]],1)</f>
        <v>1</v>
      </c>
      <c r="AH341" s="146" t="s">
        <v>2242</v>
      </c>
      <c r="AI341" s="3" t="s">
        <v>2077</v>
      </c>
    </row>
    <row r="342" spans="1:35" x14ac:dyDescent="0.3">
      <c r="A342" s="4" t="s">
        <v>1411</v>
      </c>
      <c r="B342" s="3" t="s">
        <v>268</v>
      </c>
      <c r="C342" s="2">
        <v>72222</v>
      </c>
      <c r="D342" s="2">
        <v>1595</v>
      </c>
      <c r="F342" s="2">
        <v>28</v>
      </c>
      <c r="G342" s="2">
        <v>12</v>
      </c>
      <c r="H342" s="2">
        <v>16</v>
      </c>
      <c r="I342" s="2">
        <v>17</v>
      </c>
      <c r="J342" s="2">
        <v>15</v>
      </c>
      <c r="K342" s="2">
        <v>11</v>
      </c>
      <c r="L342" s="2">
        <v>10</v>
      </c>
      <c r="M342" s="2">
        <v>7</v>
      </c>
      <c r="N342" s="2">
        <v>21</v>
      </c>
      <c r="O342" s="2">
        <v>12</v>
      </c>
      <c r="P342" s="2">
        <v>12</v>
      </c>
      <c r="Q342" s="2">
        <v>18</v>
      </c>
      <c r="R342" s="2">
        <v>44</v>
      </c>
      <c r="S342" s="2">
        <v>27</v>
      </c>
      <c r="T342" s="2">
        <v>23</v>
      </c>
      <c r="U342" s="2">
        <v>16</v>
      </c>
      <c r="V342" s="2">
        <v>15</v>
      </c>
      <c r="W342" s="2">
        <v>21</v>
      </c>
      <c r="X342" s="299">
        <v>367</v>
      </c>
      <c r="Y342" s="219">
        <f t="shared" si="5"/>
        <v>18</v>
      </c>
      <c r="Z342" s="220">
        <f>SUM( tabConsumo[[#This Row],[QTD.PENDENTE]]:tabConsumo[[#This Row],[08_23]] ) / tabConsumo[[#This Row],[Div]]</f>
        <v>18.055555555555557</v>
      </c>
      <c r="AA342" s="221">
        <f xml:space="preserve"> tabConsumo[[#This Row],[Média.A]] + (_xlfn.STDEV.S( tabConsumo[[#This Row],[QTD.PENDENTE]]:tabConsumo[[#This Row],[08_23]] ) * 1)</f>
        <v>26.695219371334108</v>
      </c>
      <c r="AB342" s="221"/>
      <c r="AC342" s="221">
        <f xml:space="preserve"> tabConsumo[[#This Row],[Média.A]] + (_xlfn.STDEV.S( tabConsumo[[#This Row],[QTD.PENDENTE]]:tabConsumo[[#This Row],[08_23]] ) * 3)</f>
        <v>43.974547002891214</v>
      </c>
      <c r="AD342" s="5"/>
      <c r="AE342">
        <v>0</v>
      </c>
      <c r="AF342" s="223">
        <f>SUM( tabConsumo[[#This Row],[QTD.PENDENTE]]:tabConsumo[[#This Row],[08_23]] )</f>
        <v>325</v>
      </c>
      <c r="AG342" s="223">
        <f>LARGE(tabConsumo[[#This Row],[03_22]:[08_23]],1)</f>
        <v>44</v>
      </c>
      <c r="AH342" s="146" t="s">
        <v>2237</v>
      </c>
      <c r="AI342" s="3" t="s">
        <v>2077</v>
      </c>
    </row>
    <row r="343" spans="1:35" x14ac:dyDescent="0.3">
      <c r="A343" s="4" t="s">
        <v>1838</v>
      </c>
      <c r="B343" s="3" t="s">
        <v>268</v>
      </c>
      <c r="C343" s="2">
        <v>132407</v>
      </c>
      <c r="D343" s="2">
        <v>2260</v>
      </c>
      <c r="F343" s="2">
        <v>20</v>
      </c>
      <c r="G343" s="2">
        <v>14</v>
      </c>
      <c r="H343" s="2">
        <v>16</v>
      </c>
      <c r="I343" s="2">
        <v>16</v>
      </c>
      <c r="J343" s="2">
        <v>17</v>
      </c>
      <c r="K343" s="2">
        <v>7</v>
      </c>
      <c r="L343" s="2">
        <v>8</v>
      </c>
      <c r="M343" s="2">
        <v>6</v>
      </c>
      <c r="N343" s="2">
        <v>17</v>
      </c>
      <c r="O343" s="2">
        <v>4</v>
      </c>
      <c r="P343" s="2">
        <v>10</v>
      </c>
      <c r="Q343" s="2">
        <v>18</v>
      </c>
      <c r="R343" s="2">
        <v>36</v>
      </c>
      <c r="S343" s="2">
        <v>22</v>
      </c>
      <c r="T343" s="2">
        <v>19</v>
      </c>
      <c r="U343" s="2">
        <v>14</v>
      </c>
      <c r="V343" s="2">
        <v>12</v>
      </c>
      <c r="W343" s="2">
        <v>21</v>
      </c>
      <c r="X343" s="299">
        <v>42773</v>
      </c>
      <c r="Y343" s="219">
        <v>18</v>
      </c>
      <c r="Z343" s="220">
        <f>SUM( tabConsumo[[#This Row],[QTD.PENDENTE]]:tabConsumo[[#This Row],[08_23]] ) / tabConsumo[[#This Row],[Div]]</f>
        <v>15.388888888888889</v>
      </c>
      <c r="AA343" s="221">
        <f xml:space="preserve"> tabConsumo[[#This Row],[Média.A]] + (_xlfn.STDEV.S( tabConsumo[[#This Row],[QTD.PENDENTE]]:tabConsumo[[#This Row],[08_23]] ) * 1)</f>
        <v>22.802222574881263</v>
      </c>
      <c r="AB343" s="221"/>
      <c r="AC343" s="221">
        <f xml:space="preserve"> tabConsumo[[#This Row],[Média.A]] + (_xlfn.STDEV.S( tabConsumo[[#This Row],[QTD.PENDENTE]]:tabConsumo[[#This Row],[08_23]] ) * 3)</f>
        <v>37.628889946866011</v>
      </c>
      <c r="AD343" s="5"/>
      <c r="AE343">
        <v>0</v>
      </c>
      <c r="AF343" s="223">
        <f>SUM( tabConsumo[[#This Row],[QTD.PENDENTE]]:tabConsumo[[#This Row],[08_23]] )</f>
        <v>277</v>
      </c>
      <c r="AG343" s="223">
        <f>LARGE(tabConsumo[[#This Row],[03_22]:[08_23]],1)</f>
        <v>36</v>
      </c>
      <c r="AH343" s="146" t="s">
        <v>2237</v>
      </c>
      <c r="AI343" s="3" t="s">
        <v>2077</v>
      </c>
    </row>
    <row r="344" spans="1:35" x14ac:dyDescent="0.3">
      <c r="A344" s="4" t="s">
        <v>1837</v>
      </c>
      <c r="B344" s="3" t="s">
        <v>268</v>
      </c>
      <c r="C344" s="2">
        <v>132405</v>
      </c>
      <c r="D344" s="2">
        <v>2258</v>
      </c>
      <c r="F344" s="2">
        <v>21</v>
      </c>
      <c r="G344" s="2">
        <v>11</v>
      </c>
      <c r="H344" s="2">
        <v>11</v>
      </c>
      <c r="I344" s="2">
        <v>16</v>
      </c>
      <c r="J344" s="2">
        <v>10</v>
      </c>
      <c r="K344" s="2">
        <v>7</v>
      </c>
      <c r="L344" s="2">
        <v>8</v>
      </c>
      <c r="M344" s="2">
        <v>7</v>
      </c>
      <c r="N344" s="2">
        <v>18</v>
      </c>
      <c r="O344" s="2">
        <v>7</v>
      </c>
      <c r="P344" s="2">
        <v>12</v>
      </c>
      <c r="Q344" s="2">
        <v>15</v>
      </c>
      <c r="R344" s="2">
        <v>31</v>
      </c>
      <c r="S344" s="2">
        <v>23</v>
      </c>
      <c r="T344" s="2">
        <v>21</v>
      </c>
      <c r="U344" s="2">
        <v>16</v>
      </c>
      <c r="V344" s="2">
        <v>17</v>
      </c>
      <c r="W344" s="2">
        <v>18</v>
      </c>
      <c r="X344" s="299">
        <v>42773</v>
      </c>
      <c r="Y344" s="219">
        <v>18</v>
      </c>
      <c r="Z344" s="220">
        <f>SUM( tabConsumo[[#This Row],[QTD.PENDENTE]]:tabConsumo[[#This Row],[08_23]] ) / tabConsumo[[#This Row],[Div]]</f>
        <v>14.944444444444445</v>
      </c>
      <c r="AA344" s="221">
        <f xml:space="preserve"> tabConsumo[[#This Row],[Média.A]] + (_xlfn.STDEV.S( tabConsumo[[#This Row],[QTD.PENDENTE]]:tabConsumo[[#This Row],[08_23]] ) * 1)</f>
        <v>21.465651678603599</v>
      </c>
      <c r="AB344" s="221"/>
      <c r="AC344" s="221">
        <f xml:space="preserve"> tabConsumo[[#This Row],[Média.A]] + (_xlfn.STDEV.S( tabConsumo[[#This Row],[QTD.PENDENTE]]:tabConsumo[[#This Row],[08_23]] ) * 3)</f>
        <v>34.508066146921905</v>
      </c>
      <c r="AD344" s="5"/>
      <c r="AE344">
        <v>0</v>
      </c>
      <c r="AF344" s="223">
        <f>SUM( tabConsumo[[#This Row],[QTD.PENDENTE]]:tabConsumo[[#This Row],[08_23]] )</f>
        <v>269</v>
      </c>
      <c r="AG344" s="223">
        <f>LARGE(tabConsumo[[#This Row],[03_22]:[08_23]],1)</f>
        <v>31</v>
      </c>
      <c r="AH344" s="146" t="s">
        <v>2237</v>
      </c>
      <c r="AI344" s="3" t="s">
        <v>2077</v>
      </c>
    </row>
    <row r="345" spans="1:35" x14ac:dyDescent="0.3">
      <c r="A345" s="4" t="s">
        <v>1067</v>
      </c>
      <c r="B345" s="3" t="s">
        <v>264</v>
      </c>
      <c r="C345" s="2">
        <v>14154</v>
      </c>
      <c r="D345" s="2">
        <v>0</v>
      </c>
      <c r="E345" s="2">
        <v>799</v>
      </c>
      <c r="F345" s="2">
        <v>843</v>
      </c>
      <c r="G345" s="2">
        <v>230</v>
      </c>
      <c r="H345" s="2">
        <v>833</v>
      </c>
      <c r="I345" s="2">
        <v>971</v>
      </c>
      <c r="J345" s="2">
        <v>804</v>
      </c>
      <c r="K345" s="2">
        <v>869</v>
      </c>
      <c r="L345" s="2">
        <v>949</v>
      </c>
      <c r="M345" s="2">
        <v>902</v>
      </c>
      <c r="N345" s="2">
        <v>839</v>
      </c>
      <c r="O345" s="2">
        <v>615</v>
      </c>
      <c r="P345" s="2">
        <v>434</v>
      </c>
      <c r="Q345" s="2">
        <v>734</v>
      </c>
      <c r="R345" s="2">
        <v>3714</v>
      </c>
      <c r="S345" s="2">
        <v>177</v>
      </c>
      <c r="T345" s="2">
        <v>0</v>
      </c>
      <c r="U345" s="2">
        <v>537</v>
      </c>
      <c r="V345" s="2">
        <v>1024</v>
      </c>
      <c r="W345" s="2">
        <v>1164</v>
      </c>
      <c r="X345" s="299">
        <v>367</v>
      </c>
      <c r="Y345" s="219">
        <f xml:space="preserve"> 18</f>
        <v>18</v>
      </c>
      <c r="Z345" s="220">
        <f>SUM( tabConsumo[[#This Row],[QTD.PENDENTE]]:tabConsumo[[#This Row],[08_23]] ) / tabConsumo[[#This Row],[Div]]</f>
        <v>913.22222222222217</v>
      </c>
      <c r="AA345" s="221">
        <f xml:space="preserve"> tabConsumo[[#This Row],[Média.A]] + (_xlfn.STDEV.S( tabConsumo[[#This Row],[QTD.PENDENTE]]:tabConsumo[[#This Row],[08_23]] ) * 1)</f>
        <v>1668.176986368017</v>
      </c>
      <c r="AB345" s="221"/>
      <c r="AC345" s="221">
        <f xml:space="preserve"> tabConsumo[[#This Row],[Média.A]] + (_xlfn.STDEV.S( tabConsumo[[#This Row],[QTD.PENDENTE]]:tabConsumo[[#This Row],[08_23]] ) * 3)</f>
        <v>3178.086514659607</v>
      </c>
      <c r="AD345" s="5"/>
      <c r="AE345">
        <v>44.388888888888886</v>
      </c>
      <c r="AF345" s="223">
        <f>SUM( tabConsumo[[#This Row],[QTD.PENDENTE]]:tabConsumo[[#This Row],[08_23]] )</f>
        <v>16438</v>
      </c>
      <c r="AG345" s="223">
        <f>LARGE(tabConsumo[[#This Row],[03_22]:[08_23]],1)</f>
        <v>3714</v>
      </c>
      <c r="AH345" s="146" t="s">
        <v>2237</v>
      </c>
      <c r="AI345" s="3" t="s">
        <v>2077</v>
      </c>
    </row>
    <row r="346" spans="1:35" x14ac:dyDescent="0.3">
      <c r="A346" s="4" t="s">
        <v>1864</v>
      </c>
      <c r="B346" s="3" t="s">
        <v>264</v>
      </c>
      <c r="C346" s="2">
        <v>133819</v>
      </c>
      <c r="D346" s="2">
        <v>0</v>
      </c>
      <c r="F346" s="2">
        <v>0</v>
      </c>
      <c r="G346" s="2">
        <v>32</v>
      </c>
      <c r="H346" s="2">
        <v>55</v>
      </c>
      <c r="I346" s="2">
        <v>36</v>
      </c>
      <c r="J346" s="2">
        <v>0</v>
      </c>
      <c r="K346" s="2">
        <v>35</v>
      </c>
      <c r="L346" s="2">
        <v>80</v>
      </c>
      <c r="M346" s="2">
        <v>32</v>
      </c>
      <c r="N346" s="2">
        <v>9</v>
      </c>
      <c r="O346" s="2">
        <v>33</v>
      </c>
      <c r="P346" s="2">
        <v>19</v>
      </c>
      <c r="Q346" s="2">
        <v>30</v>
      </c>
      <c r="R346" s="2">
        <v>55</v>
      </c>
      <c r="S346" s="2">
        <v>61</v>
      </c>
      <c r="T346" s="2">
        <v>20</v>
      </c>
      <c r="U346" s="2">
        <v>15</v>
      </c>
      <c r="V346" s="2">
        <v>50</v>
      </c>
      <c r="W346" s="2">
        <v>100</v>
      </c>
      <c r="X346" s="299">
        <v>43052</v>
      </c>
      <c r="Y346" s="219">
        <v>18</v>
      </c>
      <c r="Z346" s="220">
        <f>SUM( tabConsumo[[#This Row],[QTD.PENDENTE]]:tabConsumo[[#This Row],[08_23]] ) / tabConsumo[[#This Row],[Div]]</f>
        <v>36.777777777777779</v>
      </c>
      <c r="AA346" s="221">
        <f xml:space="preserve"> tabConsumo[[#This Row],[Média.A]] + (_xlfn.STDEV.S( tabConsumo[[#This Row],[QTD.PENDENTE]]:tabConsumo[[#This Row],[08_23]] ) * 1)</f>
        <v>63.289829544642011</v>
      </c>
      <c r="AB346" s="221"/>
      <c r="AC346" s="221">
        <f xml:space="preserve"> tabConsumo[[#This Row],[Média.A]] + (_xlfn.STDEV.S( tabConsumo[[#This Row],[QTD.PENDENTE]]:tabConsumo[[#This Row],[08_23]] ) * 3)</f>
        <v>116.31393307837047</v>
      </c>
      <c r="AD346" s="5"/>
      <c r="AE346">
        <v>0</v>
      </c>
      <c r="AF346" s="223">
        <f>SUM( tabConsumo[[#This Row],[QTD.PENDENTE]]:tabConsumo[[#This Row],[08_23]] )</f>
        <v>662</v>
      </c>
      <c r="AG346" s="223">
        <f>LARGE(tabConsumo[[#This Row],[03_22]:[08_23]],1)</f>
        <v>100</v>
      </c>
      <c r="AH346" s="146" t="s">
        <v>2237</v>
      </c>
      <c r="AI346" s="3" t="s">
        <v>2077</v>
      </c>
    </row>
    <row r="347" spans="1:35" x14ac:dyDescent="0.3">
      <c r="A347" s="4" t="s">
        <v>1861</v>
      </c>
      <c r="B347" s="3" t="s">
        <v>31</v>
      </c>
      <c r="C347" s="2">
        <v>133788</v>
      </c>
      <c r="D347" s="2">
        <v>456</v>
      </c>
      <c r="F347" s="2">
        <v>39</v>
      </c>
      <c r="G347" s="2">
        <v>48</v>
      </c>
      <c r="H347" s="2">
        <v>41</v>
      </c>
      <c r="I347" s="2">
        <v>28</v>
      </c>
      <c r="J347" s="2">
        <v>63</v>
      </c>
      <c r="K347" s="2">
        <v>20</v>
      </c>
      <c r="L347" s="2">
        <v>15</v>
      </c>
      <c r="M347" s="2">
        <v>35</v>
      </c>
      <c r="N347" s="2">
        <v>34</v>
      </c>
      <c r="O347" s="2">
        <v>61</v>
      </c>
      <c r="P347" s="2">
        <v>20</v>
      </c>
      <c r="Q347" s="2">
        <v>718</v>
      </c>
      <c r="R347" s="2">
        <v>227</v>
      </c>
      <c r="S347" s="2">
        <v>200</v>
      </c>
      <c r="T347" s="2">
        <v>112</v>
      </c>
      <c r="U347" s="2">
        <v>123</v>
      </c>
      <c r="V347" s="2">
        <v>50</v>
      </c>
      <c r="W347" s="2">
        <v>138</v>
      </c>
      <c r="X347" s="299">
        <v>43038</v>
      </c>
      <c r="Y347" s="219">
        <v>18</v>
      </c>
      <c r="Z347" s="220">
        <f>SUM( tabConsumo[[#This Row],[QTD.PENDENTE]]:tabConsumo[[#This Row],[08_23]] ) / tabConsumo[[#This Row],[Div]]</f>
        <v>109.55555555555556</v>
      </c>
      <c r="AA347" s="221">
        <f xml:space="preserve"> tabConsumo[[#This Row],[Média.A]] + (_xlfn.STDEV.S( tabConsumo[[#This Row],[QTD.PENDENTE]]:tabConsumo[[#This Row],[08_23]] ) * 1)</f>
        <v>273.62377028640253</v>
      </c>
      <c r="AB347" s="221"/>
      <c r="AC347" s="221">
        <f xml:space="preserve"> tabConsumo[[#This Row],[Média.A]] + (_xlfn.STDEV.S( tabConsumo[[#This Row],[QTD.PENDENTE]]:tabConsumo[[#This Row],[08_23]] ) * 3)</f>
        <v>601.76019974809651</v>
      </c>
      <c r="AD347" s="5"/>
      <c r="AE347">
        <v>0</v>
      </c>
      <c r="AF347" s="223">
        <f>SUM( tabConsumo[[#This Row],[QTD.PENDENTE]]:tabConsumo[[#This Row],[08_23]] )</f>
        <v>1972</v>
      </c>
      <c r="AG347" s="223">
        <f>LARGE(tabConsumo[[#This Row],[03_22]:[08_23]],1)</f>
        <v>718</v>
      </c>
      <c r="AH347" s="146" t="s">
        <v>2237</v>
      </c>
      <c r="AI347" s="3" t="s">
        <v>2077</v>
      </c>
    </row>
    <row r="348" spans="1:35" x14ac:dyDescent="0.3">
      <c r="A348" s="4" t="s">
        <v>1862</v>
      </c>
      <c r="B348" s="3" t="s">
        <v>31</v>
      </c>
      <c r="C348" s="2">
        <v>133790</v>
      </c>
      <c r="D348" s="2">
        <v>1564</v>
      </c>
      <c r="F348" s="2">
        <v>39</v>
      </c>
      <c r="G348" s="2">
        <v>48</v>
      </c>
      <c r="H348" s="2">
        <v>41</v>
      </c>
      <c r="I348" s="2">
        <v>28</v>
      </c>
      <c r="J348" s="2">
        <v>63</v>
      </c>
      <c r="K348" s="2">
        <v>20</v>
      </c>
      <c r="L348" s="2">
        <v>47</v>
      </c>
      <c r="M348" s="2">
        <v>35</v>
      </c>
      <c r="N348" s="2">
        <v>34</v>
      </c>
      <c r="O348" s="2">
        <v>61</v>
      </c>
      <c r="P348" s="2">
        <v>20</v>
      </c>
      <c r="Q348" s="2">
        <v>114</v>
      </c>
      <c r="R348" s="2">
        <v>245</v>
      </c>
      <c r="S348" s="2">
        <v>190</v>
      </c>
      <c r="T348" s="2">
        <v>115</v>
      </c>
      <c r="U348" s="2">
        <v>123</v>
      </c>
      <c r="V348" s="2">
        <v>50</v>
      </c>
      <c r="W348" s="2">
        <v>148</v>
      </c>
      <c r="X348" s="299">
        <v>43038</v>
      </c>
      <c r="Y348" s="219">
        <v>18</v>
      </c>
      <c r="Z348" s="220">
        <f>SUM( tabConsumo[[#This Row],[QTD.PENDENTE]]:tabConsumo[[#This Row],[08_23]] ) / tabConsumo[[#This Row],[Div]]</f>
        <v>78.944444444444443</v>
      </c>
      <c r="AA348" s="221">
        <f xml:space="preserve"> tabConsumo[[#This Row],[Média.A]] + (_xlfn.STDEV.S( tabConsumo[[#This Row],[QTD.PENDENTE]]:tabConsumo[[#This Row],[08_23]] ) * 1)</f>
        <v>142.68516208213126</v>
      </c>
      <c r="AB348" s="221"/>
      <c r="AC348" s="221">
        <f xml:space="preserve"> tabConsumo[[#This Row],[Média.A]] + (_xlfn.STDEV.S( tabConsumo[[#This Row],[QTD.PENDENTE]]:tabConsumo[[#This Row],[08_23]] ) * 3)</f>
        <v>270.16659735750488</v>
      </c>
      <c r="AD348" s="5"/>
      <c r="AE348">
        <v>0</v>
      </c>
      <c r="AF348" s="223">
        <f>SUM( tabConsumo[[#This Row],[QTD.PENDENTE]]:tabConsumo[[#This Row],[08_23]] )</f>
        <v>1421</v>
      </c>
      <c r="AG348" s="223">
        <f>LARGE(tabConsumo[[#This Row],[03_22]:[08_23]],1)</f>
        <v>245</v>
      </c>
      <c r="AH348" s="146" t="s">
        <v>2237</v>
      </c>
      <c r="AI348" s="3" t="s">
        <v>2077</v>
      </c>
    </row>
    <row r="349" spans="1:35" x14ac:dyDescent="0.3">
      <c r="A349" s="4" t="s">
        <v>2206</v>
      </c>
      <c r="B349" s="3" t="s">
        <v>264</v>
      </c>
      <c r="C349" s="2">
        <v>46420</v>
      </c>
      <c r="D349" s="2">
        <v>0</v>
      </c>
      <c r="E349" s="2">
        <v>11</v>
      </c>
      <c r="F349" s="2">
        <v>179</v>
      </c>
      <c r="G349" s="2">
        <v>150</v>
      </c>
      <c r="H349" s="2">
        <v>207</v>
      </c>
      <c r="I349" s="2">
        <v>127</v>
      </c>
      <c r="J349" s="2">
        <v>138</v>
      </c>
      <c r="K349" s="2">
        <v>129</v>
      </c>
      <c r="L349" s="2">
        <v>159</v>
      </c>
      <c r="M349" s="2">
        <v>134</v>
      </c>
      <c r="N349" s="2">
        <v>128</v>
      </c>
      <c r="O349" s="2">
        <v>151</v>
      </c>
      <c r="P349" s="2">
        <v>109</v>
      </c>
      <c r="Q349" s="2">
        <v>168</v>
      </c>
      <c r="R349" s="2">
        <v>259</v>
      </c>
      <c r="S349" s="2">
        <v>173</v>
      </c>
      <c r="T349" s="2">
        <v>173</v>
      </c>
      <c r="U349" s="2">
        <v>159</v>
      </c>
      <c r="V349" s="2">
        <v>151</v>
      </c>
      <c r="W349" s="2">
        <v>144</v>
      </c>
      <c r="X349" s="299">
        <v>367</v>
      </c>
      <c r="Y349" s="219">
        <f xml:space="preserve"> 18</f>
        <v>18</v>
      </c>
      <c r="Z349" s="220">
        <f>SUM( tabConsumo[[#This Row],[QTD.PENDENTE]]:tabConsumo[[#This Row],[08_23]] ) / tabConsumo[[#This Row],[Div]]</f>
        <v>158.27777777777777</v>
      </c>
      <c r="AA349" s="221">
        <f xml:space="preserve"> tabConsumo[[#This Row],[Média.A]] + (_xlfn.STDEV.S( tabConsumo[[#This Row],[QTD.PENDENTE]]:tabConsumo[[#This Row],[08_23]] ) * 1)</f>
        <v>205.65859162122962</v>
      </c>
      <c r="AB349" s="221"/>
      <c r="AC349" s="221">
        <f xml:space="preserve"> tabConsumo[[#This Row],[Média.A]] + (_xlfn.STDEV.S( tabConsumo[[#This Row],[QTD.PENDENTE]]:tabConsumo[[#This Row],[08_23]] ) * 3)</f>
        <v>300.42021930813326</v>
      </c>
      <c r="AD349" s="5"/>
      <c r="AE349">
        <v>0.61111111111111116</v>
      </c>
      <c r="AF349" s="223">
        <f>SUM( tabConsumo[[#This Row],[QTD.PENDENTE]]:tabConsumo[[#This Row],[08_23]] )</f>
        <v>2849</v>
      </c>
      <c r="AG349" s="223">
        <f>LARGE(tabConsumo[[#This Row],[03_22]:[08_23]],1)</f>
        <v>259</v>
      </c>
      <c r="AH349" s="146" t="s">
        <v>2237</v>
      </c>
      <c r="AI349" s="3" t="s">
        <v>2077</v>
      </c>
    </row>
    <row r="350" spans="1:35" x14ac:dyDescent="0.3">
      <c r="A350" s="4" t="s">
        <v>2022</v>
      </c>
      <c r="B350" s="3" t="s">
        <v>264</v>
      </c>
      <c r="C350" s="2">
        <v>140933</v>
      </c>
      <c r="D350" s="2">
        <v>754</v>
      </c>
      <c r="F350" s="2">
        <v>0</v>
      </c>
      <c r="G350" s="2">
        <v>0</v>
      </c>
      <c r="H350" s="2">
        <v>0</v>
      </c>
      <c r="I350" s="2">
        <v>0</v>
      </c>
      <c r="J350" s="2">
        <v>0</v>
      </c>
      <c r="K350" s="2">
        <v>0</v>
      </c>
      <c r="L350" s="2">
        <v>0</v>
      </c>
      <c r="M350" s="2">
        <v>0</v>
      </c>
      <c r="N350" s="2">
        <v>0</v>
      </c>
      <c r="O350" s="2">
        <v>0</v>
      </c>
      <c r="P350" s="2">
        <v>0</v>
      </c>
      <c r="Q350" s="2">
        <v>0</v>
      </c>
      <c r="R350" s="2">
        <v>3</v>
      </c>
      <c r="S350" s="2">
        <v>24</v>
      </c>
      <c r="T350" s="2">
        <v>10</v>
      </c>
      <c r="U350" s="2">
        <v>29</v>
      </c>
      <c r="V350" s="2">
        <v>0</v>
      </c>
      <c r="W350" s="2">
        <v>82</v>
      </c>
      <c r="X350" s="299">
        <v>44294</v>
      </c>
      <c r="Y350" s="219">
        <v>18</v>
      </c>
      <c r="Z350" s="220">
        <f>SUM( tabConsumo[[#This Row],[QTD.PENDENTE]]:tabConsumo[[#This Row],[08_23]] ) / tabConsumo[[#This Row],[Div]]</f>
        <v>8.2222222222222214</v>
      </c>
      <c r="AA350" s="221">
        <f xml:space="preserve"> tabConsumo[[#This Row],[Média.A]] + (_xlfn.STDEV.S( tabConsumo[[#This Row],[QTD.PENDENTE]]:tabConsumo[[#This Row],[08_23]] ) * 1)</f>
        <v>28.562144009206889</v>
      </c>
      <c r="AB350" s="221"/>
      <c r="AC350" s="221">
        <f xml:space="preserve"> tabConsumo[[#This Row],[Média.A]] + (_xlfn.STDEV.S( tabConsumo[[#This Row],[QTD.PENDENTE]]:tabConsumo[[#This Row],[08_23]] ) * 3)</f>
        <v>69.241987583176225</v>
      </c>
      <c r="AD350" s="5"/>
      <c r="AE350">
        <v>0</v>
      </c>
      <c r="AF350" s="223">
        <f>SUM( tabConsumo[[#This Row],[QTD.PENDENTE]]:tabConsumo[[#This Row],[08_23]] )</f>
        <v>148</v>
      </c>
      <c r="AG350" s="223">
        <f>LARGE(tabConsumo[[#This Row],[03_22]:[08_23]],1)</f>
        <v>82</v>
      </c>
      <c r="AH350" s="146" t="s">
        <v>2237</v>
      </c>
      <c r="AI350" s="3" t="s">
        <v>2077</v>
      </c>
    </row>
    <row r="351" spans="1:35" x14ac:dyDescent="0.3">
      <c r="A351" s="4" t="s">
        <v>1245</v>
      </c>
      <c r="B351" s="3" t="s">
        <v>268</v>
      </c>
      <c r="C351" s="2">
        <v>29296</v>
      </c>
      <c r="D351" s="2">
        <v>295</v>
      </c>
      <c r="F351" s="2">
        <v>14</v>
      </c>
      <c r="G351" s="2">
        <v>13</v>
      </c>
      <c r="H351" s="2">
        <v>17</v>
      </c>
      <c r="I351" s="2">
        <v>22</v>
      </c>
      <c r="J351" s="2">
        <v>70</v>
      </c>
      <c r="K351" s="2">
        <v>21</v>
      </c>
      <c r="L351" s="2">
        <v>12</v>
      </c>
      <c r="M351" s="2">
        <v>18</v>
      </c>
      <c r="N351" s="2">
        <v>26</v>
      </c>
      <c r="O351" s="2">
        <v>9</v>
      </c>
      <c r="P351" s="2">
        <v>27</v>
      </c>
      <c r="Q351" s="2">
        <v>4</v>
      </c>
      <c r="R351" s="2">
        <v>41</v>
      </c>
      <c r="S351" s="2">
        <v>22</v>
      </c>
      <c r="T351" s="2">
        <v>27</v>
      </c>
      <c r="U351" s="2">
        <v>22</v>
      </c>
      <c r="V351" s="2">
        <v>6</v>
      </c>
      <c r="W351" s="2">
        <v>18</v>
      </c>
      <c r="X351" s="299">
        <v>367</v>
      </c>
      <c r="Y351" s="219">
        <f xml:space="preserve"> 18</f>
        <v>18</v>
      </c>
      <c r="Z351" s="220">
        <f>SUM( tabConsumo[[#This Row],[QTD.PENDENTE]]:tabConsumo[[#This Row],[08_23]] ) / tabConsumo[[#This Row],[Div]]</f>
        <v>21.611111111111111</v>
      </c>
      <c r="AA351" s="221">
        <f xml:space="preserve"> tabConsumo[[#This Row],[Média.A]] + (_xlfn.STDEV.S( tabConsumo[[#This Row],[QTD.PENDENTE]]:tabConsumo[[#This Row],[08_23]] ) * 1)</f>
        <v>36.523162648232073</v>
      </c>
      <c r="AB351" s="221"/>
      <c r="AC351" s="221">
        <f xml:space="preserve"> tabConsumo[[#This Row],[Média.A]] + (_xlfn.STDEV.S( tabConsumo[[#This Row],[QTD.PENDENTE]]:tabConsumo[[#This Row],[08_23]] ) * 3)</f>
        <v>66.347265722473992</v>
      </c>
      <c r="AD351" s="5"/>
      <c r="AE351">
        <v>0</v>
      </c>
      <c r="AF351" s="223">
        <f>SUM( tabConsumo[[#This Row],[QTD.PENDENTE]]:tabConsumo[[#This Row],[08_23]] )</f>
        <v>389</v>
      </c>
      <c r="AG351" s="223">
        <f>LARGE(tabConsumo[[#This Row],[03_22]:[08_23]],1)</f>
        <v>70</v>
      </c>
      <c r="AH351" s="146" t="s">
        <v>2237</v>
      </c>
      <c r="AI351" s="3" t="s">
        <v>2077</v>
      </c>
    </row>
    <row r="352" spans="1:35" x14ac:dyDescent="0.3">
      <c r="A352" s="4" t="s">
        <v>1007</v>
      </c>
      <c r="B352" s="3" t="s">
        <v>381</v>
      </c>
      <c r="C352" s="2">
        <v>13091</v>
      </c>
      <c r="D352" s="2">
        <v>0</v>
      </c>
      <c r="E352" s="2">
        <v>895</v>
      </c>
      <c r="F352" s="2">
        <v>740</v>
      </c>
      <c r="G352" s="2">
        <v>483</v>
      </c>
      <c r="H352" s="2">
        <v>455</v>
      </c>
      <c r="I352" s="2">
        <v>555</v>
      </c>
      <c r="J352" s="2">
        <v>483</v>
      </c>
      <c r="K352" s="2">
        <v>275</v>
      </c>
      <c r="L352" s="2">
        <v>0</v>
      </c>
      <c r="M352" s="2">
        <v>0</v>
      </c>
      <c r="N352" s="2">
        <v>37</v>
      </c>
      <c r="O352" s="2">
        <v>0</v>
      </c>
      <c r="P352" s="2">
        <v>84</v>
      </c>
      <c r="Q352" s="2">
        <v>528</v>
      </c>
      <c r="R352" s="2">
        <v>915</v>
      </c>
      <c r="S352" s="2">
        <v>484</v>
      </c>
      <c r="T352" s="2">
        <v>0</v>
      </c>
      <c r="U352" s="2">
        <v>0</v>
      </c>
      <c r="V352" s="2">
        <v>0</v>
      </c>
      <c r="W352" s="2">
        <v>0</v>
      </c>
      <c r="X352" s="299">
        <v>367</v>
      </c>
      <c r="Y352" s="219">
        <f xml:space="preserve"> 18</f>
        <v>18</v>
      </c>
      <c r="Z352" s="220">
        <f>SUM( tabConsumo[[#This Row],[QTD.PENDENTE]]:tabConsumo[[#This Row],[08_23]] ) / tabConsumo[[#This Row],[Div]]</f>
        <v>329.66666666666669</v>
      </c>
      <c r="AA352" s="221">
        <f xml:space="preserve"> tabConsumo[[#This Row],[Média.A]] + (_xlfn.STDEV.S( tabConsumo[[#This Row],[QTD.PENDENTE]]:tabConsumo[[#This Row],[08_23]] ) * 1)</f>
        <v>655.52332442204965</v>
      </c>
      <c r="AB352" s="221"/>
      <c r="AC352" s="221">
        <f xml:space="preserve"> tabConsumo[[#This Row],[Média.A]] + (_xlfn.STDEV.S( tabConsumo[[#This Row],[QTD.PENDENTE]]:tabConsumo[[#This Row],[08_23]] ) * 3)</f>
        <v>1307.2366399328157</v>
      </c>
      <c r="AD352" s="5"/>
      <c r="AE352">
        <v>49.722222222222221</v>
      </c>
      <c r="AF352" s="223">
        <f>SUM( tabConsumo[[#This Row],[QTD.PENDENTE]]:tabConsumo[[#This Row],[08_23]] )</f>
        <v>5934</v>
      </c>
      <c r="AG352" s="223">
        <f>LARGE(tabConsumo[[#This Row],[03_22]:[08_23]],1)</f>
        <v>915</v>
      </c>
      <c r="AH352" s="146" t="s">
        <v>2239</v>
      </c>
      <c r="AI352" s="3" t="s">
        <v>2077</v>
      </c>
    </row>
    <row r="353" spans="1:35" x14ac:dyDescent="0.3">
      <c r="A353" s="4" t="s">
        <v>932</v>
      </c>
      <c r="B353" s="3" t="s">
        <v>264</v>
      </c>
      <c r="C353" s="2">
        <v>11072</v>
      </c>
      <c r="D353" s="2">
        <v>384</v>
      </c>
      <c r="F353" s="2">
        <v>41</v>
      </c>
      <c r="G353" s="2">
        <v>38</v>
      </c>
      <c r="H353" s="2">
        <v>54</v>
      </c>
      <c r="I353" s="2">
        <v>51</v>
      </c>
      <c r="J353" s="2">
        <v>47</v>
      </c>
      <c r="K353" s="2">
        <v>49</v>
      </c>
      <c r="L353" s="2">
        <v>69</v>
      </c>
      <c r="M353" s="2">
        <v>31</v>
      </c>
      <c r="N353" s="2">
        <v>41</v>
      </c>
      <c r="O353" s="2">
        <v>29</v>
      </c>
      <c r="P353" s="2">
        <v>59</v>
      </c>
      <c r="Q353" s="2">
        <v>47</v>
      </c>
      <c r="R353" s="2">
        <v>73</v>
      </c>
      <c r="S353" s="2">
        <v>59</v>
      </c>
      <c r="T353" s="2">
        <v>59</v>
      </c>
      <c r="U353" s="2">
        <v>50</v>
      </c>
      <c r="V353" s="2">
        <v>52</v>
      </c>
      <c r="W353" s="2">
        <v>42</v>
      </c>
      <c r="X353" s="299">
        <v>367</v>
      </c>
      <c r="Y353" s="219">
        <f xml:space="preserve"> 18</f>
        <v>18</v>
      </c>
      <c r="Z353" s="220">
        <f>SUM( tabConsumo[[#This Row],[QTD.PENDENTE]]:tabConsumo[[#This Row],[08_23]] ) / tabConsumo[[#This Row],[Div]]</f>
        <v>49.5</v>
      </c>
      <c r="AA353" s="221">
        <f xml:space="preserve"> tabConsumo[[#This Row],[Média.A]] + (_xlfn.STDEV.S( tabConsumo[[#This Row],[QTD.PENDENTE]]:tabConsumo[[#This Row],[08_23]] ) * 1)</f>
        <v>61.233561717919898</v>
      </c>
      <c r="AB353" s="221"/>
      <c r="AC353" s="221">
        <f xml:space="preserve"> tabConsumo[[#This Row],[Média.A]] + (_xlfn.STDEV.S( tabConsumo[[#This Row],[QTD.PENDENTE]]:tabConsumo[[#This Row],[08_23]] ) * 3)</f>
        <v>84.700685153759679</v>
      </c>
      <c r="AD353" s="5"/>
      <c r="AE353">
        <v>0</v>
      </c>
      <c r="AF353" s="223">
        <f>SUM( tabConsumo[[#This Row],[QTD.PENDENTE]]:tabConsumo[[#This Row],[08_23]] )</f>
        <v>891</v>
      </c>
      <c r="AG353" s="223">
        <f>LARGE(tabConsumo[[#This Row],[03_22]:[08_23]],1)</f>
        <v>73</v>
      </c>
      <c r="AH353" s="146" t="s">
        <v>2237</v>
      </c>
      <c r="AI353" s="3" t="s">
        <v>2077</v>
      </c>
    </row>
    <row r="354" spans="1:35" x14ac:dyDescent="0.3">
      <c r="A354" s="4" t="s">
        <v>1097</v>
      </c>
      <c r="B354" s="3" t="s">
        <v>264</v>
      </c>
      <c r="C354" s="2">
        <v>15436</v>
      </c>
      <c r="D354" s="2">
        <v>0</v>
      </c>
      <c r="E354" s="2">
        <v>103</v>
      </c>
      <c r="F354" s="2">
        <v>69</v>
      </c>
      <c r="G354" s="2">
        <v>45</v>
      </c>
      <c r="H354" s="2">
        <v>46</v>
      </c>
      <c r="I354" s="2">
        <v>69</v>
      </c>
      <c r="J354" s="2">
        <v>40</v>
      </c>
      <c r="K354" s="2">
        <v>115</v>
      </c>
      <c r="L354" s="2">
        <v>183</v>
      </c>
      <c r="M354" s="2">
        <v>102</v>
      </c>
      <c r="N354" s="2">
        <v>58</v>
      </c>
      <c r="O354" s="2">
        <v>97</v>
      </c>
      <c r="P354" s="2">
        <v>126</v>
      </c>
      <c r="Q354" s="2">
        <v>123</v>
      </c>
      <c r="R354" s="2">
        <v>157</v>
      </c>
      <c r="S354" s="2">
        <v>45</v>
      </c>
      <c r="T354" s="2">
        <v>0</v>
      </c>
      <c r="U354" s="2">
        <v>0</v>
      </c>
      <c r="V354" s="2">
        <v>0</v>
      </c>
      <c r="W354" s="2">
        <v>0</v>
      </c>
      <c r="X354" s="299">
        <v>367</v>
      </c>
      <c r="Y354" s="219">
        <f xml:space="preserve"> 18</f>
        <v>18</v>
      </c>
      <c r="Z354" s="220">
        <f>SUM( tabConsumo[[#This Row],[QTD.PENDENTE]]:tabConsumo[[#This Row],[08_23]] ) / tabConsumo[[#This Row],[Div]]</f>
        <v>76.555555555555557</v>
      </c>
      <c r="AA354" s="221">
        <f xml:space="preserve"> tabConsumo[[#This Row],[Média.A]] + (_xlfn.STDEV.S( tabConsumo[[#This Row],[QTD.PENDENTE]]:tabConsumo[[#This Row],[08_23]] ) * 1)</f>
        <v>131.07402176559066</v>
      </c>
      <c r="AB354" s="221"/>
      <c r="AC354" s="221">
        <f xml:space="preserve"> tabConsumo[[#This Row],[Média.A]] + (_xlfn.STDEV.S( tabConsumo[[#This Row],[QTD.PENDENTE]]:tabConsumo[[#This Row],[08_23]] ) * 3)</f>
        <v>240.11095418566083</v>
      </c>
      <c r="AD354" s="5"/>
      <c r="AE354">
        <v>5.7222222222222223</v>
      </c>
      <c r="AF354" s="223">
        <f>SUM( tabConsumo[[#This Row],[QTD.PENDENTE]]:tabConsumo[[#This Row],[08_23]] )</f>
        <v>1378</v>
      </c>
      <c r="AG354" s="223">
        <f>LARGE(tabConsumo[[#This Row],[03_22]:[08_23]],1)</f>
        <v>183</v>
      </c>
      <c r="AH354" s="146" t="s">
        <v>2239</v>
      </c>
      <c r="AI354" s="3" t="s">
        <v>2077</v>
      </c>
    </row>
    <row r="355" spans="1:35" x14ac:dyDescent="0.3">
      <c r="A355" s="4" t="s">
        <v>1924</v>
      </c>
      <c r="B355" s="3" t="s">
        <v>264</v>
      </c>
      <c r="C355" s="2">
        <v>136554</v>
      </c>
      <c r="D355" s="2">
        <v>0</v>
      </c>
      <c r="E355" s="2">
        <v>214</v>
      </c>
      <c r="F355" s="2">
        <v>48</v>
      </c>
      <c r="G355" s="2">
        <v>72</v>
      </c>
      <c r="H355" s="2">
        <v>121</v>
      </c>
      <c r="I355" s="2">
        <v>158</v>
      </c>
      <c r="J355" s="2">
        <v>129</v>
      </c>
      <c r="K355" s="2">
        <v>97</v>
      </c>
      <c r="L355" s="2">
        <v>152</v>
      </c>
      <c r="M355" s="2">
        <v>180</v>
      </c>
      <c r="N355" s="2">
        <v>61</v>
      </c>
      <c r="O355" s="2">
        <v>88</v>
      </c>
      <c r="P355" s="2">
        <v>51</v>
      </c>
      <c r="Q355" s="2">
        <v>100</v>
      </c>
      <c r="R355" s="2">
        <v>16</v>
      </c>
      <c r="S355" s="2">
        <v>0</v>
      </c>
      <c r="T355" s="2">
        <v>0</v>
      </c>
      <c r="U355" s="2">
        <v>0</v>
      </c>
      <c r="V355" s="2">
        <v>0</v>
      </c>
      <c r="W355" s="2">
        <v>0</v>
      </c>
      <c r="X355" s="299">
        <v>43518</v>
      </c>
      <c r="Y355" s="219">
        <v>18</v>
      </c>
      <c r="Z355" s="220">
        <f>SUM( tabConsumo[[#This Row],[QTD.PENDENTE]]:tabConsumo[[#This Row],[08_23]] ) / tabConsumo[[#This Row],[Div]]</f>
        <v>82.611111111111114</v>
      </c>
      <c r="AA355" s="221">
        <f xml:space="preserve"> tabConsumo[[#This Row],[Média.A]] + (_xlfn.STDEV.S( tabConsumo[[#This Row],[QTD.PENDENTE]]:tabConsumo[[#This Row],[08_23]] ) * 1)</f>
        <v>150.26533172779889</v>
      </c>
      <c r="AB355" s="221"/>
      <c r="AC355" s="221">
        <f xml:space="preserve"> tabConsumo[[#This Row],[Média.A]] + (_xlfn.STDEV.S( tabConsumo[[#This Row],[QTD.PENDENTE]]:tabConsumo[[#This Row],[08_23]] ) * 3)</f>
        <v>285.57377296117443</v>
      </c>
      <c r="AD355" s="5"/>
      <c r="AE355">
        <v>11.888888888888889</v>
      </c>
      <c r="AF355" s="223">
        <f>SUM( tabConsumo[[#This Row],[QTD.PENDENTE]]:tabConsumo[[#This Row],[08_23]] )</f>
        <v>1487</v>
      </c>
      <c r="AG355" s="223">
        <f>LARGE(tabConsumo[[#This Row],[03_22]:[08_23]],1)</f>
        <v>180</v>
      </c>
      <c r="AH355" s="146" t="s">
        <v>2243</v>
      </c>
      <c r="AI355" s="3" t="s">
        <v>2077</v>
      </c>
    </row>
    <row r="356" spans="1:35" x14ac:dyDescent="0.3">
      <c r="A356" s="4" t="s">
        <v>1925</v>
      </c>
      <c r="B356" s="3" t="s">
        <v>264</v>
      </c>
      <c r="C356" s="2">
        <v>136555</v>
      </c>
      <c r="D356" s="2">
        <v>750</v>
      </c>
      <c r="E356" s="2">
        <v>252</v>
      </c>
      <c r="F356" s="2">
        <v>0</v>
      </c>
      <c r="G356" s="2">
        <v>72</v>
      </c>
      <c r="H356" s="2">
        <v>96</v>
      </c>
      <c r="I356" s="2">
        <v>12</v>
      </c>
      <c r="J356" s="2">
        <v>48</v>
      </c>
      <c r="K356" s="2">
        <v>15</v>
      </c>
      <c r="L356" s="2">
        <v>12</v>
      </c>
      <c r="M356" s="2">
        <v>44</v>
      </c>
      <c r="N356" s="2">
        <v>0</v>
      </c>
      <c r="O356" s="2">
        <v>0</v>
      </c>
      <c r="P356" s="2">
        <v>32</v>
      </c>
      <c r="Q356" s="2">
        <v>80</v>
      </c>
      <c r="R356" s="2">
        <v>78</v>
      </c>
      <c r="S356" s="2">
        <v>310</v>
      </c>
      <c r="T356" s="2">
        <v>0</v>
      </c>
      <c r="U356" s="2">
        <v>500</v>
      </c>
      <c r="V356" s="2">
        <v>0</v>
      </c>
      <c r="W356" s="2">
        <v>0</v>
      </c>
      <c r="X356" s="299">
        <v>43518</v>
      </c>
      <c r="Y356" s="219">
        <v>18</v>
      </c>
      <c r="Z356" s="220">
        <f>SUM( tabConsumo[[#This Row],[QTD.PENDENTE]]:tabConsumo[[#This Row],[08_23]] ) / tabConsumo[[#This Row],[Div]]</f>
        <v>86.166666666666671</v>
      </c>
      <c r="AA356" s="221">
        <f xml:space="preserve"> tabConsumo[[#This Row],[Média.A]] + (_xlfn.STDEV.S( tabConsumo[[#This Row],[QTD.PENDENTE]]:tabConsumo[[#This Row],[08_23]] ) * 1)</f>
        <v>218.59157642742957</v>
      </c>
      <c r="AB356" s="221"/>
      <c r="AC356" s="221">
        <f xml:space="preserve"> tabConsumo[[#This Row],[Média.A]] + (_xlfn.STDEV.S( tabConsumo[[#This Row],[QTD.PENDENTE]]:tabConsumo[[#This Row],[08_23]] ) * 3)</f>
        <v>483.44139594895535</v>
      </c>
      <c r="AD356" s="5"/>
      <c r="AE356">
        <v>14</v>
      </c>
      <c r="AF356" s="223">
        <f>SUM( tabConsumo[[#This Row],[QTD.PENDENTE]]:tabConsumo[[#This Row],[08_23]] )</f>
        <v>1551</v>
      </c>
      <c r="AG356" s="223">
        <f>LARGE(tabConsumo[[#This Row],[03_22]:[08_23]],1)</f>
        <v>500</v>
      </c>
      <c r="AH356" s="146" t="s">
        <v>2244</v>
      </c>
      <c r="AI356" s="3" t="s">
        <v>2077</v>
      </c>
    </row>
    <row r="357" spans="1:35" x14ac:dyDescent="0.3">
      <c r="A357" s="4" t="s">
        <v>1839</v>
      </c>
      <c r="B357" s="3" t="s">
        <v>31</v>
      </c>
      <c r="C357" s="2">
        <v>132465</v>
      </c>
      <c r="D357" s="2">
        <v>0</v>
      </c>
      <c r="F357" s="2">
        <v>0</v>
      </c>
      <c r="G357" s="2">
        <v>34</v>
      </c>
      <c r="H357" s="2">
        <v>0</v>
      </c>
      <c r="I357" s="2">
        <v>24</v>
      </c>
      <c r="J357" s="2">
        <v>0</v>
      </c>
      <c r="K357" s="2">
        <v>0</v>
      </c>
      <c r="L357" s="2">
        <v>0</v>
      </c>
      <c r="M357" s="2">
        <v>12</v>
      </c>
      <c r="N357" s="2">
        <v>0</v>
      </c>
      <c r="O357" s="2">
        <v>2</v>
      </c>
      <c r="P357" s="2">
        <v>12</v>
      </c>
      <c r="Q357" s="2">
        <v>12</v>
      </c>
      <c r="R357" s="2">
        <v>60</v>
      </c>
      <c r="S357" s="2">
        <v>0</v>
      </c>
      <c r="T357" s="2">
        <v>0</v>
      </c>
      <c r="U357" s="2">
        <v>0</v>
      </c>
      <c r="V357" s="2">
        <v>0</v>
      </c>
      <c r="W357" s="2">
        <v>0</v>
      </c>
      <c r="X357" s="299">
        <v>42796</v>
      </c>
      <c r="Y357" s="219">
        <v>18</v>
      </c>
      <c r="Z357" s="220">
        <f>SUM( tabConsumo[[#This Row],[QTD.PENDENTE]]:tabConsumo[[#This Row],[08_23]] ) / tabConsumo[[#This Row],[Div]]</f>
        <v>8.6666666666666661</v>
      </c>
      <c r="AA357" s="221">
        <f xml:space="preserve"> tabConsumo[[#This Row],[Média.A]] + (_xlfn.STDEV.S( tabConsumo[[#This Row],[QTD.PENDENTE]]:tabConsumo[[#This Row],[08_23]] ) * 1)</f>
        <v>24.783884350943097</v>
      </c>
      <c r="AB357" s="221"/>
      <c r="AC357" s="221">
        <f xml:space="preserve"> tabConsumo[[#This Row],[Média.A]] + (_xlfn.STDEV.S( tabConsumo[[#This Row],[QTD.PENDENTE]]:tabConsumo[[#This Row],[08_23]] ) * 3)</f>
        <v>57.018319719495963</v>
      </c>
      <c r="AD357" s="5"/>
      <c r="AE357">
        <v>0</v>
      </c>
      <c r="AF357" s="223">
        <f>SUM( tabConsumo[[#This Row],[QTD.PENDENTE]]:tabConsumo[[#This Row],[08_23]] )</f>
        <v>156</v>
      </c>
      <c r="AG357" s="223">
        <f>LARGE(tabConsumo[[#This Row],[03_22]:[08_23]],1)</f>
        <v>60</v>
      </c>
      <c r="AH357" s="146" t="s">
        <v>2243</v>
      </c>
      <c r="AI357" s="3" t="s">
        <v>2077</v>
      </c>
    </row>
    <row r="358" spans="1:35" x14ac:dyDescent="0.3">
      <c r="A358" s="4" t="s">
        <v>1385</v>
      </c>
      <c r="B358" s="3" t="s">
        <v>346</v>
      </c>
      <c r="C358" s="2">
        <v>64625</v>
      </c>
      <c r="D358" s="2">
        <v>677</v>
      </c>
      <c r="F358" s="2">
        <v>0</v>
      </c>
      <c r="G358" s="2">
        <v>0</v>
      </c>
      <c r="H358" s="2">
        <v>178</v>
      </c>
      <c r="I358" s="2">
        <v>0</v>
      </c>
      <c r="J358" s="2">
        <v>20</v>
      </c>
      <c r="K358" s="2">
        <v>15</v>
      </c>
      <c r="L358" s="2">
        <v>0</v>
      </c>
      <c r="M358" s="2">
        <v>0</v>
      </c>
      <c r="N358" s="2">
        <v>0</v>
      </c>
      <c r="O358" s="2">
        <v>0</v>
      </c>
      <c r="P358" s="2">
        <v>35</v>
      </c>
      <c r="Q358" s="2">
        <v>25</v>
      </c>
      <c r="R358" s="2">
        <v>0</v>
      </c>
      <c r="S358" s="2">
        <v>0</v>
      </c>
      <c r="T358" s="2">
        <v>0</v>
      </c>
      <c r="U358" s="2">
        <v>0</v>
      </c>
      <c r="V358" s="2">
        <v>0</v>
      </c>
      <c r="W358" s="2">
        <v>0</v>
      </c>
      <c r="X358" s="299">
        <v>367</v>
      </c>
      <c r="Y358" s="219">
        <f xml:space="preserve"> 18</f>
        <v>18</v>
      </c>
      <c r="Z358" s="220">
        <f>SUM( tabConsumo[[#This Row],[QTD.PENDENTE]]:tabConsumo[[#This Row],[08_23]] ) / tabConsumo[[#This Row],[Div]]</f>
        <v>15.166666666666666</v>
      </c>
      <c r="AA358" s="221">
        <f xml:space="preserve"> tabConsumo[[#This Row],[Média.A]] + (_xlfn.STDEV.S( tabConsumo[[#This Row],[QTD.PENDENTE]]:tabConsumo[[#This Row],[08_23]] ) * 1)</f>
        <v>57.188019782041934</v>
      </c>
      <c r="AB358" s="221"/>
      <c r="AC358" s="221">
        <f xml:space="preserve"> tabConsumo[[#This Row],[Média.A]] + (_xlfn.STDEV.S( tabConsumo[[#This Row],[QTD.PENDENTE]]:tabConsumo[[#This Row],[08_23]] ) * 3)</f>
        <v>141.23072601279247</v>
      </c>
      <c r="AD358" s="5"/>
      <c r="AE358">
        <v>0</v>
      </c>
      <c r="AF358" s="223">
        <f>SUM( tabConsumo[[#This Row],[QTD.PENDENTE]]:tabConsumo[[#This Row],[08_23]] )</f>
        <v>273</v>
      </c>
      <c r="AG358" s="223">
        <f>LARGE(tabConsumo[[#This Row],[03_22]:[08_23]],1)</f>
        <v>178</v>
      </c>
      <c r="AH358" s="146" t="s">
        <v>2249</v>
      </c>
      <c r="AI358" s="3" t="s">
        <v>2077</v>
      </c>
    </row>
    <row r="359" spans="1:35" x14ac:dyDescent="0.3">
      <c r="A359" s="4" t="s">
        <v>1386</v>
      </c>
      <c r="B359" s="3" t="s">
        <v>346</v>
      </c>
      <c r="C359" s="2">
        <v>64626</v>
      </c>
      <c r="D359" s="2">
        <v>2603</v>
      </c>
      <c r="F359" s="2">
        <v>0</v>
      </c>
      <c r="G359" s="2">
        <v>200</v>
      </c>
      <c r="H359" s="2">
        <v>0</v>
      </c>
      <c r="I359" s="2">
        <v>190</v>
      </c>
      <c r="J359" s="2">
        <v>0</v>
      </c>
      <c r="K359" s="2">
        <v>0</v>
      </c>
      <c r="L359" s="2">
        <v>0</v>
      </c>
      <c r="M359" s="2">
        <v>0</v>
      </c>
      <c r="N359" s="2">
        <v>0</v>
      </c>
      <c r="O359" s="2">
        <v>0</v>
      </c>
      <c r="P359" s="2">
        <v>0</v>
      </c>
      <c r="Q359" s="2">
        <v>0</v>
      </c>
      <c r="R359" s="2">
        <v>0</v>
      </c>
      <c r="S359" s="2">
        <v>0</v>
      </c>
      <c r="T359" s="2">
        <v>307</v>
      </c>
      <c r="U359" s="2">
        <v>0</v>
      </c>
      <c r="V359" s="2">
        <v>200</v>
      </c>
      <c r="W359" s="2">
        <v>0</v>
      </c>
      <c r="X359" s="299">
        <v>367</v>
      </c>
      <c r="Y359" s="219">
        <f xml:space="preserve"> 18</f>
        <v>18</v>
      </c>
      <c r="Z359" s="220">
        <f>SUM( tabConsumo[[#This Row],[QTD.PENDENTE]]:tabConsumo[[#This Row],[08_23]] ) / tabConsumo[[#This Row],[Div]]</f>
        <v>49.833333333333336</v>
      </c>
      <c r="AA359" s="221">
        <f xml:space="preserve"> tabConsumo[[#This Row],[Média.A]] + (_xlfn.STDEV.S( tabConsumo[[#This Row],[QTD.PENDENTE]]:tabConsumo[[#This Row],[08_23]] ) * 1)</f>
        <v>148.54518374535178</v>
      </c>
      <c r="AB359" s="221"/>
      <c r="AC359" s="221">
        <f xml:space="preserve"> tabConsumo[[#This Row],[Média.A]] + (_xlfn.STDEV.S( tabConsumo[[#This Row],[QTD.PENDENTE]]:tabConsumo[[#This Row],[08_23]] ) * 3)</f>
        <v>345.96888456938865</v>
      </c>
      <c r="AD359" s="5"/>
      <c r="AE359">
        <v>0</v>
      </c>
      <c r="AF359" s="223">
        <f>SUM( tabConsumo[[#This Row],[QTD.PENDENTE]]:tabConsumo[[#This Row],[08_23]] )</f>
        <v>897</v>
      </c>
      <c r="AG359" s="223">
        <f>LARGE(tabConsumo[[#This Row],[03_22]:[08_23]],1)</f>
        <v>307</v>
      </c>
      <c r="AH359" s="146" t="s">
        <v>2238</v>
      </c>
      <c r="AI359" s="3" t="s">
        <v>2077</v>
      </c>
    </row>
    <row r="360" spans="1:35" x14ac:dyDescent="0.3">
      <c r="A360" s="4" t="s">
        <v>1231</v>
      </c>
      <c r="B360" s="3" t="s">
        <v>346</v>
      </c>
      <c r="C360" s="2">
        <v>27287</v>
      </c>
      <c r="D360" s="2">
        <v>1114</v>
      </c>
      <c r="F360" s="2">
        <v>0</v>
      </c>
      <c r="G360" s="2">
        <v>15</v>
      </c>
      <c r="H360" s="2">
        <v>0</v>
      </c>
      <c r="I360" s="2">
        <v>15</v>
      </c>
      <c r="J360" s="2">
        <v>0</v>
      </c>
      <c r="K360" s="2">
        <v>15</v>
      </c>
      <c r="L360" s="2">
        <v>10</v>
      </c>
      <c r="M360" s="2">
        <v>0</v>
      </c>
      <c r="N360" s="2">
        <v>0</v>
      </c>
      <c r="O360" s="2">
        <v>10</v>
      </c>
      <c r="P360" s="2">
        <v>5</v>
      </c>
      <c r="Q360" s="2">
        <v>10</v>
      </c>
      <c r="R360" s="2">
        <v>20</v>
      </c>
      <c r="S360" s="2">
        <v>0</v>
      </c>
      <c r="T360" s="2">
        <v>40</v>
      </c>
      <c r="U360" s="2">
        <v>0</v>
      </c>
      <c r="V360" s="2">
        <v>0</v>
      </c>
      <c r="W360" s="2">
        <v>0</v>
      </c>
      <c r="X360" s="299">
        <v>367</v>
      </c>
      <c r="Y360" s="219">
        <f xml:space="preserve"> 18</f>
        <v>18</v>
      </c>
      <c r="Z360" s="220">
        <f>SUM( tabConsumo[[#This Row],[QTD.PENDENTE]]:tabConsumo[[#This Row],[08_23]] ) / tabConsumo[[#This Row],[Div]]</f>
        <v>7.7777777777777777</v>
      </c>
      <c r="AA360" s="221">
        <f xml:space="preserve"> tabConsumo[[#This Row],[Média.A]] + (_xlfn.STDEV.S( tabConsumo[[#This Row],[QTD.PENDENTE]]:tabConsumo[[#This Row],[08_23]] ) * 1)</f>
        <v>18.380527451970543</v>
      </c>
      <c r="AB360" s="221"/>
      <c r="AC360" s="221">
        <f xml:space="preserve"> tabConsumo[[#This Row],[Média.A]] + (_xlfn.STDEV.S( tabConsumo[[#This Row],[QTD.PENDENTE]]:tabConsumo[[#This Row],[08_23]] ) * 3)</f>
        <v>39.586026800356073</v>
      </c>
      <c r="AD360" s="5"/>
      <c r="AE360">
        <v>0</v>
      </c>
      <c r="AF360" s="223">
        <f>SUM( tabConsumo[[#This Row],[QTD.PENDENTE]]:tabConsumo[[#This Row],[08_23]] )</f>
        <v>140</v>
      </c>
      <c r="AG360" s="223">
        <f>LARGE(tabConsumo[[#This Row],[03_22]:[08_23]],1)</f>
        <v>40</v>
      </c>
      <c r="AH360" s="146" t="s">
        <v>2240</v>
      </c>
      <c r="AI360" s="3" t="s">
        <v>2077</v>
      </c>
    </row>
    <row r="361" spans="1:35" x14ac:dyDescent="0.3">
      <c r="A361" s="4" t="s">
        <v>1397</v>
      </c>
      <c r="B361" s="3" t="s">
        <v>346</v>
      </c>
      <c r="C361" s="2">
        <v>64860</v>
      </c>
      <c r="D361" s="2">
        <v>56</v>
      </c>
      <c r="F361" s="2">
        <v>0</v>
      </c>
      <c r="G361" s="2">
        <v>0</v>
      </c>
      <c r="H361" s="2">
        <v>0</v>
      </c>
      <c r="I361" s="2">
        <v>0</v>
      </c>
      <c r="J361" s="2">
        <v>0</v>
      </c>
      <c r="K361" s="2">
        <v>10</v>
      </c>
      <c r="L361" s="2">
        <v>0</v>
      </c>
      <c r="M361" s="2">
        <v>0</v>
      </c>
      <c r="N361" s="2">
        <v>0</v>
      </c>
      <c r="O361" s="2">
        <v>0</v>
      </c>
      <c r="P361" s="2">
        <v>200</v>
      </c>
      <c r="Q361" s="2">
        <v>1</v>
      </c>
      <c r="R361" s="2">
        <v>0</v>
      </c>
      <c r="S361" s="2">
        <v>0</v>
      </c>
      <c r="T361" s="2">
        <v>0</v>
      </c>
      <c r="U361" s="2">
        <v>0</v>
      </c>
      <c r="V361" s="2">
        <v>0</v>
      </c>
      <c r="W361" s="2">
        <v>0</v>
      </c>
      <c r="X361" s="299">
        <v>367</v>
      </c>
      <c r="Y361" s="219">
        <f xml:space="preserve"> 18</f>
        <v>18</v>
      </c>
      <c r="Z361" s="220">
        <f>SUM( tabConsumo[[#This Row],[QTD.PENDENTE]]:tabConsumo[[#This Row],[08_23]] ) / tabConsumo[[#This Row],[Div]]</f>
        <v>11.722222222222221</v>
      </c>
      <c r="AA361" s="221">
        <f xml:space="preserve"> tabConsumo[[#This Row],[Média.A]] + (_xlfn.STDEV.S( tabConsumo[[#This Row],[QTD.PENDENTE]]:tabConsumo[[#This Row],[08_23]] ) * 1)</f>
        <v>58.768889361233128</v>
      </c>
      <c r="AB361" s="221"/>
      <c r="AC361" s="221">
        <f xml:space="preserve"> tabConsumo[[#This Row],[Média.A]] + (_xlfn.STDEV.S( tabConsumo[[#This Row],[QTD.PENDENTE]]:tabConsumo[[#This Row],[08_23]] ) * 3)</f>
        <v>152.86222363925495</v>
      </c>
      <c r="AD361" s="5"/>
      <c r="AE361">
        <v>0</v>
      </c>
      <c r="AF361" s="223">
        <f>SUM( tabConsumo[[#This Row],[QTD.PENDENTE]]:tabConsumo[[#This Row],[08_23]] )</f>
        <v>211</v>
      </c>
      <c r="AG361" s="223">
        <f>LARGE(tabConsumo[[#This Row],[03_22]:[08_23]],1)</f>
        <v>200</v>
      </c>
      <c r="AH361" s="146" t="s">
        <v>2249</v>
      </c>
      <c r="AI361" s="3" t="s">
        <v>2077</v>
      </c>
    </row>
    <row r="362" spans="1:35" x14ac:dyDescent="0.3">
      <c r="A362" s="4" t="s">
        <v>1497</v>
      </c>
      <c r="B362" s="3" t="s">
        <v>346</v>
      </c>
      <c r="C362" s="2">
        <v>87348</v>
      </c>
      <c r="D362" s="2">
        <v>832</v>
      </c>
      <c r="F362" s="2">
        <v>0</v>
      </c>
      <c r="G362" s="2">
        <v>2</v>
      </c>
      <c r="H362" s="2">
        <v>26</v>
      </c>
      <c r="I362" s="2">
        <v>225</v>
      </c>
      <c r="J362" s="2">
        <v>0</v>
      </c>
      <c r="K362" s="2">
        <v>6</v>
      </c>
      <c r="L362" s="2">
        <v>5</v>
      </c>
      <c r="M362" s="2">
        <v>0</v>
      </c>
      <c r="N362" s="2">
        <v>10</v>
      </c>
      <c r="O362" s="2">
        <v>0</v>
      </c>
      <c r="P362" s="2">
        <v>5</v>
      </c>
      <c r="Q362" s="2">
        <v>0</v>
      </c>
      <c r="R362" s="2">
        <v>20</v>
      </c>
      <c r="S362" s="2">
        <v>0</v>
      </c>
      <c r="T362" s="2">
        <v>0</v>
      </c>
      <c r="U362" s="2">
        <v>0</v>
      </c>
      <c r="V362" s="2">
        <v>0</v>
      </c>
      <c r="W362" s="2">
        <v>0</v>
      </c>
      <c r="X362" s="299">
        <v>38583</v>
      </c>
      <c r="Y362" s="219">
        <v>18</v>
      </c>
      <c r="Z362" s="220">
        <f>SUM( tabConsumo[[#This Row],[QTD.PENDENTE]]:tabConsumo[[#This Row],[08_23]] ) / tabConsumo[[#This Row],[Div]]</f>
        <v>16.611111111111111</v>
      </c>
      <c r="AA362" s="221">
        <f xml:space="preserve"> tabConsumo[[#This Row],[Média.A]] + (_xlfn.STDEV.S( tabConsumo[[#This Row],[QTD.PENDENTE]]:tabConsumo[[#This Row],[08_23]] ) * 1)</f>
        <v>69.149208088323064</v>
      </c>
      <c r="AB362" s="221"/>
      <c r="AC362" s="221">
        <f xml:space="preserve"> tabConsumo[[#This Row],[Média.A]] + (_xlfn.STDEV.S( tabConsumo[[#This Row],[QTD.PENDENTE]]:tabConsumo[[#This Row],[08_23]] ) * 3)</f>
        <v>174.22540204274699</v>
      </c>
      <c r="AD362" s="5"/>
      <c r="AE362">
        <v>0</v>
      </c>
      <c r="AF362" s="223">
        <f>SUM( tabConsumo[[#This Row],[QTD.PENDENTE]]:tabConsumo[[#This Row],[08_23]] )</f>
        <v>299</v>
      </c>
      <c r="AG362" s="223">
        <f>LARGE(tabConsumo[[#This Row],[03_22]:[08_23]],1)</f>
        <v>225</v>
      </c>
      <c r="AH362" s="146" t="s">
        <v>2243</v>
      </c>
      <c r="AI362" s="3" t="s">
        <v>2077</v>
      </c>
    </row>
    <row r="363" spans="1:35" x14ac:dyDescent="0.3">
      <c r="A363" s="4" t="s">
        <v>1398</v>
      </c>
      <c r="B363" s="3" t="s">
        <v>346</v>
      </c>
      <c r="C363" s="2">
        <v>64861</v>
      </c>
      <c r="D363" s="2">
        <v>1790</v>
      </c>
      <c r="F363" s="2">
        <v>0</v>
      </c>
      <c r="G363" s="2">
        <v>0</v>
      </c>
      <c r="H363" s="2">
        <v>0</v>
      </c>
      <c r="I363" s="2">
        <v>0</v>
      </c>
      <c r="J363" s="2">
        <v>0</v>
      </c>
      <c r="K363" s="2">
        <v>10</v>
      </c>
      <c r="L363" s="2">
        <v>0</v>
      </c>
      <c r="M363" s="2">
        <v>0</v>
      </c>
      <c r="N363" s="2">
        <v>0</v>
      </c>
      <c r="O363" s="2">
        <v>0</v>
      </c>
      <c r="P363" s="2">
        <v>0</v>
      </c>
      <c r="Q363" s="2">
        <v>0</v>
      </c>
      <c r="R363" s="2">
        <v>0</v>
      </c>
      <c r="S363" s="2">
        <v>0</v>
      </c>
      <c r="T363" s="2">
        <v>0</v>
      </c>
      <c r="U363" s="2">
        <v>0</v>
      </c>
      <c r="V363" s="2">
        <v>0</v>
      </c>
      <c r="W363" s="2">
        <v>0</v>
      </c>
      <c r="X363" s="299">
        <v>367</v>
      </c>
      <c r="Y363" s="219">
        <f t="shared" ref="Y363:Y368" si="6" xml:space="preserve"> 18</f>
        <v>18</v>
      </c>
      <c r="Z363" s="220">
        <f>SUM( tabConsumo[[#This Row],[QTD.PENDENTE]]:tabConsumo[[#This Row],[08_23]] ) / tabConsumo[[#This Row],[Div]]</f>
        <v>0.55555555555555558</v>
      </c>
      <c r="AA363" s="221">
        <f xml:space="preserve"> tabConsumo[[#This Row],[Média.A]] + (_xlfn.STDEV.S( tabConsumo[[#This Row],[QTD.PENDENTE]]:tabConsumo[[#This Row],[08_23]] ) * 1)</f>
        <v>2.9125781595107139</v>
      </c>
      <c r="AB363" s="221"/>
      <c r="AC363" s="221">
        <f xml:space="preserve"> tabConsumo[[#This Row],[Média.A]] + (_xlfn.STDEV.S( tabConsumo[[#This Row],[QTD.PENDENTE]]:tabConsumo[[#This Row],[08_23]] ) * 3)</f>
        <v>7.6266233674210309</v>
      </c>
      <c r="AD363" s="5"/>
      <c r="AE363">
        <v>0</v>
      </c>
      <c r="AF363" s="223">
        <f>SUM( tabConsumo[[#This Row],[QTD.PENDENTE]]:tabConsumo[[#This Row],[08_23]] )</f>
        <v>10</v>
      </c>
      <c r="AG363" s="223">
        <f>LARGE(tabConsumo[[#This Row],[03_22]:[08_23]],1)</f>
        <v>10</v>
      </c>
      <c r="AH363" s="146" t="s">
        <v>2245</v>
      </c>
      <c r="AI363" s="3" t="s">
        <v>2077</v>
      </c>
    </row>
    <row r="364" spans="1:35" x14ac:dyDescent="0.3">
      <c r="A364" s="4" t="s">
        <v>1387</v>
      </c>
      <c r="B364" s="3" t="s">
        <v>346</v>
      </c>
      <c r="C364" s="2">
        <v>64627</v>
      </c>
      <c r="D364" s="2">
        <v>2221</v>
      </c>
      <c r="F364" s="2">
        <v>30</v>
      </c>
      <c r="G364" s="2">
        <v>0</v>
      </c>
      <c r="H364" s="2">
        <v>0</v>
      </c>
      <c r="I364" s="2">
        <v>10</v>
      </c>
      <c r="J364" s="2">
        <v>0</v>
      </c>
      <c r="K364" s="2">
        <v>15</v>
      </c>
      <c r="L364" s="2">
        <v>0</v>
      </c>
      <c r="M364" s="2">
        <v>0</v>
      </c>
      <c r="N364" s="2">
        <v>0</v>
      </c>
      <c r="O364" s="2">
        <v>0</v>
      </c>
      <c r="P364" s="2">
        <v>0</v>
      </c>
      <c r="Q364" s="2">
        <v>0</v>
      </c>
      <c r="R364" s="2">
        <v>0</v>
      </c>
      <c r="S364" s="2">
        <v>0</v>
      </c>
      <c r="T364" s="2">
        <v>40</v>
      </c>
      <c r="U364" s="2">
        <v>0</v>
      </c>
      <c r="V364" s="2">
        <v>0</v>
      </c>
      <c r="W364" s="2">
        <v>0</v>
      </c>
      <c r="X364" s="299">
        <v>367</v>
      </c>
      <c r="Y364" s="219">
        <f t="shared" si="6"/>
        <v>18</v>
      </c>
      <c r="Z364" s="220">
        <f>SUM( tabConsumo[[#This Row],[QTD.PENDENTE]]:tabConsumo[[#This Row],[08_23]] ) / tabConsumo[[#This Row],[Div]]</f>
        <v>5.2777777777777777</v>
      </c>
      <c r="AA364" s="221">
        <f xml:space="preserve"> tabConsumo[[#This Row],[Média.A]] + (_xlfn.STDEV.S( tabConsumo[[#This Row],[QTD.PENDENTE]]:tabConsumo[[#This Row],[08_23]] ) * 1)</f>
        <v>16.968928556719419</v>
      </c>
      <c r="AB364" s="221"/>
      <c r="AC364" s="221">
        <f xml:space="preserve"> tabConsumo[[#This Row],[Média.A]] + (_xlfn.STDEV.S( tabConsumo[[#This Row],[QTD.PENDENTE]]:tabConsumo[[#This Row],[08_23]] ) * 3)</f>
        <v>40.3512301146027</v>
      </c>
      <c r="AD364" s="5"/>
      <c r="AE364">
        <v>0</v>
      </c>
      <c r="AF364" s="223">
        <f>SUM( tabConsumo[[#This Row],[QTD.PENDENTE]]:tabConsumo[[#This Row],[08_23]] )</f>
        <v>95</v>
      </c>
      <c r="AG364" s="223">
        <f>LARGE(tabConsumo[[#This Row],[03_22]:[08_23]],1)</f>
        <v>40</v>
      </c>
      <c r="AH364" s="146" t="s">
        <v>2240</v>
      </c>
      <c r="AI364" s="3" t="s">
        <v>2077</v>
      </c>
    </row>
    <row r="365" spans="1:35" x14ac:dyDescent="0.3">
      <c r="A365" s="4" t="s">
        <v>1356</v>
      </c>
      <c r="B365" s="3" t="s">
        <v>346</v>
      </c>
      <c r="C365" s="2">
        <v>60517</v>
      </c>
      <c r="D365" s="2">
        <v>1781</v>
      </c>
      <c r="F365" s="2">
        <v>2</v>
      </c>
      <c r="G365" s="2">
        <v>0</v>
      </c>
      <c r="H365" s="2">
        <v>0</v>
      </c>
      <c r="I365" s="2">
        <v>0</v>
      </c>
      <c r="J365" s="2">
        <v>0</v>
      </c>
      <c r="K365" s="2">
        <v>0</v>
      </c>
      <c r="L365" s="2">
        <v>0</v>
      </c>
      <c r="M365" s="2">
        <v>2</v>
      </c>
      <c r="N365" s="2">
        <v>0</v>
      </c>
      <c r="O365" s="2">
        <v>0</v>
      </c>
      <c r="P365" s="2">
        <v>0</v>
      </c>
      <c r="Q365" s="2">
        <v>0</v>
      </c>
      <c r="R365" s="2">
        <v>0</v>
      </c>
      <c r="S365" s="2">
        <v>0</v>
      </c>
      <c r="T365" s="2">
        <v>10</v>
      </c>
      <c r="U365" s="2">
        <v>0</v>
      </c>
      <c r="V365" s="2">
        <v>0</v>
      </c>
      <c r="W365" s="2">
        <v>0</v>
      </c>
      <c r="X365" s="299">
        <v>367</v>
      </c>
      <c r="Y365" s="219">
        <f t="shared" si="6"/>
        <v>18</v>
      </c>
      <c r="Z365" s="220">
        <f>SUM( tabConsumo[[#This Row],[QTD.PENDENTE]]:tabConsumo[[#This Row],[08_23]] ) / tabConsumo[[#This Row],[Div]]</f>
        <v>0.77777777777777779</v>
      </c>
      <c r="AA365" s="221">
        <f xml:space="preserve"> tabConsumo[[#This Row],[Média.A]] + (_xlfn.STDEV.S( tabConsumo[[#This Row],[QTD.PENDENTE]]:tabConsumo[[#This Row],[08_23]] ) * 1)</f>
        <v>3.1678443669450322</v>
      </c>
      <c r="AB365" s="221"/>
      <c r="AC365" s="221">
        <f xml:space="preserve"> tabConsumo[[#This Row],[Média.A]] + (_xlfn.STDEV.S( tabConsumo[[#This Row],[QTD.PENDENTE]]:tabConsumo[[#This Row],[08_23]] ) * 3)</f>
        <v>7.9479775452795414</v>
      </c>
      <c r="AD365" s="5"/>
      <c r="AE365">
        <v>0</v>
      </c>
      <c r="AF365" s="223">
        <f>SUM( tabConsumo[[#This Row],[QTD.PENDENTE]]:tabConsumo[[#This Row],[08_23]] )</f>
        <v>14</v>
      </c>
      <c r="AG365" s="223">
        <f>LARGE(tabConsumo[[#This Row],[03_22]:[08_23]],1)</f>
        <v>10</v>
      </c>
      <c r="AH365" s="146" t="s">
        <v>2240</v>
      </c>
      <c r="AI365" s="3" t="s">
        <v>2077</v>
      </c>
    </row>
    <row r="366" spans="1:35" x14ac:dyDescent="0.3">
      <c r="A366" s="4" t="s">
        <v>1395</v>
      </c>
      <c r="B366" s="3" t="s">
        <v>346</v>
      </c>
      <c r="C366" s="2">
        <v>64817</v>
      </c>
      <c r="D366" s="2">
        <v>86</v>
      </c>
      <c r="F366" s="2">
        <v>0</v>
      </c>
      <c r="G366" s="2">
        <v>0</v>
      </c>
      <c r="H366" s="2">
        <v>0</v>
      </c>
      <c r="I366" s="2">
        <v>0</v>
      </c>
      <c r="J366" s="2">
        <v>0</v>
      </c>
      <c r="K366" s="2">
        <v>0</v>
      </c>
      <c r="L366" s="2">
        <v>2</v>
      </c>
      <c r="M366" s="2">
        <v>0</v>
      </c>
      <c r="N366" s="2">
        <v>0</v>
      </c>
      <c r="O366" s="2">
        <v>0</v>
      </c>
      <c r="P366" s="2">
        <v>2</v>
      </c>
      <c r="Q366" s="2">
        <v>0</v>
      </c>
      <c r="R366" s="2">
        <v>0</v>
      </c>
      <c r="S366" s="2">
        <v>0</v>
      </c>
      <c r="T366" s="2">
        <v>0</v>
      </c>
      <c r="U366" s="2">
        <v>0</v>
      </c>
      <c r="V366" s="2">
        <v>0</v>
      </c>
      <c r="W366" s="2">
        <v>0</v>
      </c>
      <c r="X366" s="299">
        <v>367</v>
      </c>
      <c r="Y366" s="219">
        <f t="shared" si="6"/>
        <v>18</v>
      </c>
      <c r="Z366" s="220">
        <f>SUM( tabConsumo[[#This Row],[QTD.PENDENTE]]:tabConsumo[[#This Row],[08_23]] ) / tabConsumo[[#This Row],[Div]]</f>
        <v>0.22222222222222221</v>
      </c>
      <c r="AA366" s="221">
        <f xml:space="preserve"> tabConsumo[[#This Row],[Média.A]] + (_xlfn.STDEV.S( tabConsumo[[#This Row],[QTD.PENDENTE]]:tabConsumo[[#This Row],[08_23]] ) * 1)</f>
        <v>0.86898388898577672</v>
      </c>
      <c r="AB366" s="221"/>
      <c r="AC366" s="221">
        <f xml:space="preserve"> tabConsumo[[#This Row],[Média.A]] + (_xlfn.STDEV.S( tabConsumo[[#This Row],[QTD.PENDENTE]]:tabConsumo[[#This Row],[08_23]] ) * 3)</f>
        <v>2.1625072225128856</v>
      </c>
      <c r="AD366" s="5"/>
      <c r="AE366">
        <v>0</v>
      </c>
      <c r="AF366" s="223">
        <f>SUM( tabConsumo[[#This Row],[QTD.PENDENTE]]:tabConsumo[[#This Row],[08_23]] )</f>
        <v>4</v>
      </c>
      <c r="AG366" s="223">
        <f>LARGE(tabConsumo[[#This Row],[03_22]:[08_23]],1)</f>
        <v>2</v>
      </c>
      <c r="AH366" s="146" t="s">
        <v>2248</v>
      </c>
      <c r="AI366" s="3" t="s">
        <v>2077</v>
      </c>
    </row>
    <row r="367" spans="1:35" x14ac:dyDescent="0.3">
      <c r="A367" s="4" t="s">
        <v>1315</v>
      </c>
      <c r="B367" s="3" t="s">
        <v>346</v>
      </c>
      <c r="C367" s="2">
        <v>53813</v>
      </c>
      <c r="D367" s="2">
        <v>184</v>
      </c>
      <c r="F367" s="2">
        <v>3</v>
      </c>
      <c r="G367" s="2">
        <v>0</v>
      </c>
      <c r="H367" s="2">
        <v>10</v>
      </c>
      <c r="I367" s="2">
        <v>0</v>
      </c>
      <c r="J367" s="2">
        <v>3</v>
      </c>
      <c r="K367" s="2">
        <v>90</v>
      </c>
      <c r="L367" s="2">
        <v>0</v>
      </c>
      <c r="M367" s="2">
        <v>0</v>
      </c>
      <c r="N367" s="2">
        <v>1</v>
      </c>
      <c r="O367" s="2">
        <v>4</v>
      </c>
      <c r="P367" s="2">
        <v>4</v>
      </c>
      <c r="Q367" s="2">
        <v>0</v>
      </c>
      <c r="R367" s="2">
        <v>0</v>
      </c>
      <c r="S367" s="2">
        <v>0</v>
      </c>
      <c r="T367" s="2">
        <v>0</v>
      </c>
      <c r="U367" s="2">
        <v>0</v>
      </c>
      <c r="V367" s="2">
        <v>0</v>
      </c>
      <c r="W367" s="2">
        <v>0</v>
      </c>
      <c r="X367" s="299">
        <v>367</v>
      </c>
      <c r="Y367" s="219">
        <f t="shared" si="6"/>
        <v>18</v>
      </c>
      <c r="Z367" s="220">
        <f>SUM( tabConsumo[[#This Row],[QTD.PENDENTE]]:tabConsumo[[#This Row],[08_23]] ) / tabConsumo[[#This Row],[Div]]</f>
        <v>6.3888888888888893</v>
      </c>
      <c r="AA367" s="221">
        <f xml:space="preserve"> tabConsumo[[#This Row],[Média.A]] + (_xlfn.STDEV.S( tabConsumo[[#This Row],[QTD.PENDENTE]]:tabConsumo[[#This Row],[08_23]] ) * 1)</f>
        <v>27.415871243190338</v>
      </c>
      <c r="AB367" s="221"/>
      <c r="AC367" s="221">
        <f xml:space="preserve"> tabConsumo[[#This Row],[Média.A]] + (_xlfn.STDEV.S( tabConsumo[[#This Row],[QTD.PENDENTE]]:tabConsumo[[#This Row],[08_23]] ) * 3)</f>
        <v>69.469835951793229</v>
      </c>
      <c r="AD367" s="5"/>
      <c r="AE367">
        <v>0</v>
      </c>
      <c r="AF367" s="223">
        <f>SUM( tabConsumo[[#This Row],[QTD.PENDENTE]]:tabConsumo[[#This Row],[08_23]] )</f>
        <v>115</v>
      </c>
      <c r="AG367" s="223">
        <f>LARGE(tabConsumo[[#This Row],[03_22]:[08_23]],1)</f>
        <v>90</v>
      </c>
      <c r="AH367" s="146" t="s">
        <v>2248</v>
      </c>
      <c r="AI367" s="3" t="s">
        <v>2077</v>
      </c>
    </row>
    <row r="368" spans="1:35" x14ac:dyDescent="0.3">
      <c r="A368" s="4" t="s">
        <v>1316</v>
      </c>
      <c r="B368" s="3" t="s">
        <v>346</v>
      </c>
      <c r="C368" s="2">
        <v>53814</v>
      </c>
      <c r="D368" s="2">
        <v>487</v>
      </c>
      <c r="E368" s="2">
        <v>4</v>
      </c>
      <c r="F368" s="2">
        <v>0</v>
      </c>
      <c r="G368" s="2">
        <v>83</v>
      </c>
      <c r="H368" s="2">
        <v>60</v>
      </c>
      <c r="I368" s="2">
        <v>0</v>
      </c>
      <c r="J368" s="2">
        <v>0</v>
      </c>
      <c r="K368" s="2">
        <v>172</v>
      </c>
      <c r="L368" s="2">
        <v>35</v>
      </c>
      <c r="M368" s="2">
        <v>0</v>
      </c>
      <c r="N368" s="2">
        <v>32</v>
      </c>
      <c r="O368" s="2">
        <v>0</v>
      </c>
      <c r="P368" s="2">
        <v>201</v>
      </c>
      <c r="Q368" s="2">
        <v>0</v>
      </c>
      <c r="R368" s="2">
        <v>0</v>
      </c>
      <c r="S368" s="2">
        <v>0</v>
      </c>
      <c r="T368" s="2">
        <v>0</v>
      </c>
      <c r="U368" s="2">
        <v>60</v>
      </c>
      <c r="V368" s="2">
        <v>0</v>
      </c>
      <c r="W368" s="2">
        <v>0</v>
      </c>
      <c r="X368" s="299">
        <v>367</v>
      </c>
      <c r="Y368" s="219">
        <f t="shared" si="6"/>
        <v>18</v>
      </c>
      <c r="Z368" s="220">
        <f>SUM( tabConsumo[[#This Row],[QTD.PENDENTE]]:tabConsumo[[#This Row],[08_23]] ) / tabConsumo[[#This Row],[Div]]</f>
        <v>35.944444444444443</v>
      </c>
      <c r="AA368" s="221">
        <f xml:space="preserve"> tabConsumo[[#This Row],[Média.A]] + (_xlfn.STDEV.S( tabConsumo[[#This Row],[QTD.PENDENTE]]:tabConsumo[[#This Row],[08_23]] ) * 1)</f>
        <v>95.715743469432198</v>
      </c>
      <c r="AB368" s="221"/>
      <c r="AC368" s="221">
        <f xml:space="preserve"> tabConsumo[[#This Row],[Média.A]] + (_xlfn.STDEV.S( tabConsumo[[#This Row],[QTD.PENDENTE]]:tabConsumo[[#This Row],[08_23]] ) * 3)</f>
        <v>215.25834151940774</v>
      </c>
      <c r="AD368" s="5"/>
      <c r="AE368">
        <v>0.22222222222222221</v>
      </c>
      <c r="AF368" s="223">
        <f>SUM( tabConsumo[[#This Row],[QTD.PENDENTE]]:tabConsumo[[#This Row],[08_23]] )</f>
        <v>647</v>
      </c>
      <c r="AG368" s="223">
        <f>LARGE(tabConsumo[[#This Row],[03_22]:[08_23]],1)</f>
        <v>201</v>
      </c>
      <c r="AH368" s="146" t="s">
        <v>2244</v>
      </c>
      <c r="AI368" s="3" t="s">
        <v>2077</v>
      </c>
    </row>
    <row r="369" spans="1:35" x14ac:dyDescent="0.3">
      <c r="A369" s="4" t="s">
        <v>1826</v>
      </c>
      <c r="B369" s="3" t="s">
        <v>346</v>
      </c>
      <c r="C369" s="2">
        <v>132232</v>
      </c>
      <c r="D369" s="2">
        <v>64</v>
      </c>
      <c r="F369" s="2">
        <v>0</v>
      </c>
      <c r="G369" s="2">
        <v>0</v>
      </c>
      <c r="H369" s="2">
        <v>0</v>
      </c>
      <c r="I369" s="2">
        <v>0</v>
      </c>
      <c r="J369" s="2">
        <v>0</v>
      </c>
      <c r="K369" s="2">
        <v>0</v>
      </c>
      <c r="L369" s="2">
        <v>6</v>
      </c>
      <c r="M369" s="2">
        <v>0</v>
      </c>
      <c r="N369" s="2">
        <v>0</v>
      </c>
      <c r="O369" s="2">
        <v>9</v>
      </c>
      <c r="P369" s="2">
        <v>6</v>
      </c>
      <c r="Q369" s="2">
        <v>0</v>
      </c>
      <c r="R369" s="2">
        <v>0</v>
      </c>
      <c r="S369" s="2">
        <v>0</v>
      </c>
      <c r="T369" s="2">
        <v>0</v>
      </c>
      <c r="U369" s="2">
        <v>0</v>
      </c>
      <c r="V369" s="2">
        <v>15</v>
      </c>
      <c r="W369" s="2">
        <v>0</v>
      </c>
      <c r="X369" s="299">
        <v>42656</v>
      </c>
      <c r="Y369" s="219">
        <v>18</v>
      </c>
      <c r="Z369" s="220">
        <f>SUM( tabConsumo[[#This Row],[QTD.PENDENTE]]:tabConsumo[[#This Row],[08_23]] ) / tabConsumo[[#This Row],[Div]]</f>
        <v>2</v>
      </c>
      <c r="AA369" s="221">
        <f xml:space="preserve"> tabConsumo[[#This Row],[Média.A]] + (_xlfn.STDEV.S( tabConsumo[[#This Row],[QTD.PENDENTE]]:tabConsumo[[#This Row],[08_23]] ) * 1)</f>
        <v>6.2426406871192848</v>
      </c>
      <c r="AB369" s="221"/>
      <c r="AC369" s="221">
        <f xml:space="preserve"> tabConsumo[[#This Row],[Média.A]] + (_xlfn.STDEV.S( tabConsumo[[#This Row],[QTD.PENDENTE]]:tabConsumo[[#This Row],[08_23]] ) * 3)</f>
        <v>14.727922061357855</v>
      </c>
      <c r="AD369" s="5"/>
      <c r="AE369">
        <v>0</v>
      </c>
      <c r="AF369" s="223">
        <f>SUM( tabConsumo[[#This Row],[QTD.PENDENTE]]:tabConsumo[[#This Row],[08_23]] )</f>
        <v>36</v>
      </c>
      <c r="AG369" s="223">
        <f>LARGE(tabConsumo[[#This Row],[03_22]:[08_23]],1)</f>
        <v>15</v>
      </c>
      <c r="AH369" s="146" t="s">
        <v>2238</v>
      </c>
      <c r="AI369" s="3" t="s">
        <v>2077</v>
      </c>
    </row>
    <row r="370" spans="1:35" x14ac:dyDescent="0.3">
      <c r="A370" s="4" t="s">
        <v>1718</v>
      </c>
      <c r="B370" s="3" t="s">
        <v>394</v>
      </c>
      <c r="C370" s="2">
        <v>115282</v>
      </c>
      <c r="D370" s="2">
        <v>1104</v>
      </c>
      <c r="E370" s="2">
        <v>3</v>
      </c>
      <c r="F370" s="2">
        <v>157</v>
      </c>
      <c r="G370" s="2">
        <v>1</v>
      </c>
      <c r="H370" s="2">
        <v>205</v>
      </c>
      <c r="I370" s="2">
        <v>7</v>
      </c>
      <c r="J370" s="2">
        <v>10</v>
      </c>
      <c r="K370" s="2">
        <v>12</v>
      </c>
      <c r="L370" s="2">
        <v>167</v>
      </c>
      <c r="M370" s="2">
        <v>15</v>
      </c>
      <c r="N370" s="2">
        <v>29</v>
      </c>
      <c r="O370" s="2">
        <v>6</v>
      </c>
      <c r="P370" s="2">
        <v>25</v>
      </c>
      <c r="Q370" s="2">
        <v>105</v>
      </c>
      <c r="R370" s="2">
        <v>250</v>
      </c>
      <c r="S370" s="2">
        <v>26</v>
      </c>
      <c r="T370" s="2">
        <v>27</v>
      </c>
      <c r="U370" s="2">
        <v>33</v>
      </c>
      <c r="V370" s="2">
        <v>32</v>
      </c>
      <c r="W370" s="2">
        <v>15</v>
      </c>
      <c r="X370" s="299">
        <v>40312</v>
      </c>
      <c r="Y370" s="219">
        <v>18</v>
      </c>
      <c r="Z370" s="220">
        <f>SUM( tabConsumo[[#This Row],[QTD.PENDENTE]]:tabConsumo[[#This Row],[08_23]] ) / tabConsumo[[#This Row],[Div]]</f>
        <v>62.5</v>
      </c>
      <c r="AA370" s="221">
        <f xml:space="preserve"> tabConsumo[[#This Row],[Média.A]] + (_xlfn.STDEV.S( tabConsumo[[#This Row],[QTD.PENDENTE]]:tabConsumo[[#This Row],[08_23]] ) * 1)</f>
        <v>139.68993813773659</v>
      </c>
      <c r="AB370" s="221"/>
      <c r="AC370" s="221">
        <f xml:space="preserve"> tabConsumo[[#This Row],[Média.A]] + (_xlfn.STDEV.S( tabConsumo[[#This Row],[QTD.PENDENTE]]:tabConsumo[[#This Row],[08_23]] ) * 3)</f>
        <v>294.06981441320977</v>
      </c>
      <c r="AD370" s="5"/>
      <c r="AE370">
        <v>0.16666666666666666</v>
      </c>
      <c r="AF370" s="223">
        <f>SUM( tabConsumo[[#This Row],[QTD.PENDENTE]]:tabConsumo[[#This Row],[08_23]] )</f>
        <v>1125</v>
      </c>
      <c r="AG370" s="223">
        <f>LARGE(tabConsumo[[#This Row],[03_22]:[08_23]],1)</f>
        <v>250</v>
      </c>
      <c r="AH370" s="146" t="s">
        <v>2237</v>
      </c>
      <c r="AI370" s="3" t="s">
        <v>2077</v>
      </c>
    </row>
    <row r="371" spans="1:35" x14ac:dyDescent="0.3">
      <c r="A371" s="4" t="s">
        <v>1911</v>
      </c>
      <c r="B371" s="3" t="s">
        <v>264</v>
      </c>
      <c r="C371" s="2">
        <v>135303</v>
      </c>
      <c r="D371" s="2">
        <v>106</v>
      </c>
      <c r="F371" s="2">
        <v>2</v>
      </c>
      <c r="G371" s="2">
        <v>2</v>
      </c>
      <c r="H371" s="2">
        <v>2</v>
      </c>
      <c r="I371" s="2">
        <v>0</v>
      </c>
      <c r="J371" s="2">
        <v>2</v>
      </c>
      <c r="K371" s="2">
        <v>6</v>
      </c>
      <c r="L371" s="2">
        <v>1</v>
      </c>
      <c r="M371" s="2">
        <v>8</v>
      </c>
      <c r="N371" s="2">
        <v>6</v>
      </c>
      <c r="O371" s="2">
        <v>3</v>
      </c>
      <c r="P371" s="2">
        <v>3</v>
      </c>
      <c r="Q371" s="2">
        <v>2</v>
      </c>
      <c r="R371" s="2">
        <v>6</v>
      </c>
      <c r="S371" s="2">
        <v>7</v>
      </c>
      <c r="T371" s="2">
        <v>1</v>
      </c>
      <c r="U371" s="2">
        <v>3</v>
      </c>
      <c r="V371" s="2">
        <v>4</v>
      </c>
      <c r="W371" s="2">
        <v>0</v>
      </c>
      <c r="X371" s="299">
        <v>43277</v>
      </c>
      <c r="Y371" s="219">
        <v>18</v>
      </c>
      <c r="Z371" s="220">
        <f>SUM( tabConsumo[[#This Row],[QTD.PENDENTE]]:tabConsumo[[#This Row],[08_23]] ) / tabConsumo[[#This Row],[Div]]</f>
        <v>3.2222222222222223</v>
      </c>
      <c r="AA371" s="221">
        <f xml:space="preserve"> tabConsumo[[#This Row],[Média.A]] + (_xlfn.STDEV.S( tabConsumo[[#This Row],[QTD.PENDENTE]]:tabConsumo[[#This Row],[08_23]] ) * 1)</f>
        <v>5.636775050279029</v>
      </c>
      <c r="AB371" s="221"/>
      <c r="AC371" s="221">
        <f xml:space="preserve"> tabConsumo[[#This Row],[Média.A]] + (_xlfn.STDEV.S( tabConsumo[[#This Row],[QTD.PENDENTE]]:tabConsumo[[#This Row],[08_23]] ) * 3)</f>
        <v>10.465880706392642</v>
      </c>
      <c r="AD371" s="5"/>
      <c r="AE371">
        <v>0</v>
      </c>
      <c r="AF371" s="223">
        <f>SUM( tabConsumo[[#This Row],[QTD.PENDENTE]]:tabConsumo[[#This Row],[08_23]] )</f>
        <v>58</v>
      </c>
      <c r="AG371" s="223">
        <f>LARGE(tabConsumo[[#This Row],[03_22]:[08_23]],1)</f>
        <v>8</v>
      </c>
      <c r="AH371" s="146" t="s">
        <v>2238</v>
      </c>
      <c r="AI371" s="3" t="s">
        <v>2077</v>
      </c>
    </row>
    <row r="372" spans="1:35" x14ac:dyDescent="0.3">
      <c r="A372" s="4" t="s">
        <v>624</v>
      </c>
      <c r="B372" s="3" t="s">
        <v>261</v>
      </c>
      <c r="C372" s="2">
        <v>100383</v>
      </c>
      <c r="D372" s="2">
        <v>74</v>
      </c>
      <c r="F372" s="2">
        <v>0</v>
      </c>
      <c r="G372" s="2">
        <v>0</v>
      </c>
      <c r="H372" s="2">
        <v>4</v>
      </c>
      <c r="I372" s="2">
        <v>0</v>
      </c>
      <c r="J372" s="2">
        <v>0</v>
      </c>
      <c r="K372" s="2">
        <v>0</v>
      </c>
      <c r="L372" s="2">
        <v>0</v>
      </c>
      <c r="M372" s="2">
        <v>0</v>
      </c>
      <c r="N372" s="2">
        <v>0</v>
      </c>
      <c r="O372" s="2">
        <v>0</v>
      </c>
      <c r="P372" s="2">
        <v>0</v>
      </c>
      <c r="Q372" s="2">
        <v>0</v>
      </c>
      <c r="R372" s="2">
        <v>0</v>
      </c>
      <c r="S372" s="2">
        <v>3</v>
      </c>
      <c r="T372" s="2">
        <v>0</v>
      </c>
      <c r="U372" s="2">
        <v>0</v>
      </c>
      <c r="V372" s="2">
        <v>0</v>
      </c>
      <c r="W372" s="2">
        <v>0</v>
      </c>
      <c r="X372" s="299">
        <v>39260</v>
      </c>
      <c r="Y372" s="219">
        <v>18</v>
      </c>
      <c r="Z372" s="220">
        <f>SUM( tabConsumo[[#This Row],[QTD.PENDENTE]]:tabConsumo[[#This Row],[08_23]] ) / tabConsumo[[#This Row],[Div]]</f>
        <v>0.3888888888888889</v>
      </c>
      <c r="AA372" s="221">
        <f xml:space="preserve"> tabConsumo[[#This Row],[Média.A]] + (_xlfn.STDEV.S( tabConsumo[[#This Row],[QTD.PENDENTE]]:tabConsumo[[#This Row],[08_23]] ) * 1)</f>
        <v>1.5336410526081234</v>
      </c>
      <c r="AB372" s="221"/>
      <c r="AC372" s="221">
        <f xml:space="preserve"> tabConsumo[[#This Row],[Média.A]] + (_xlfn.STDEV.S( tabConsumo[[#This Row],[QTD.PENDENTE]]:tabConsumo[[#This Row],[08_23]] ) * 3)</f>
        <v>3.8231453800465927</v>
      </c>
      <c r="AD372" s="5"/>
      <c r="AE372">
        <v>0</v>
      </c>
      <c r="AF372" s="223">
        <f>SUM( tabConsumo[[#This Row],[QTD.PENDENTE]]:tabConsumo[[#This Row],[08_23]] )</f>
        <v>7</v>
      </c>
      <c r="AG372" s="223">
        <f>LARGE(tabConsumo[[#This Row],[03_22]:[08_23]],1)</f>
        <v>4</v>
      </c>
      <c r="AH372" s="146" t="s">
        <v>2239</v>
      </c>
      <c r="AI372" s="3" t="s">
        <v>2077</v>
      </c>
    </row>
    <row r="373" spans="1:35" x14ac:dyDescent="0.3">
      <c r="A373" s="4" t="s">
        <v>1834</v>
      </c>
      <c r="B373" s="3" t="s">
        <v>261</v>
      </c>
      <c r="C373" s="2">
        <v>132394</v>
      </c>
      <c r="D373" s="2">
        <v>3275</v>
      </c>
      <c r="E373" s="2">
        <v>2</v>
      </c>
      <c r="F373" s="2">
        <v>371</v>
      </c>
      <c r="G373" s="2">
        <v>287</v>
      </c>
      <c r="H373" s="2">
        <v>314</v>
      </c>
      <c r="I373" s="2">
        <v>329</v>
      </c>
      <c r="J373" s="2">
        <v>346</v>
      </c>
      <c r="K373" s="2">
        <v>365</v>
      </c>
      <c r="L373" s="2">
        <v>429</v>
      </c>
      <c r="M373" s="2">
        <v>439</v>
      </c>
      <c r="N373" s="2">
        <v>503</v>
      </c>
      <c r="O373" s="2">
        <v>303</v>
      </c>
      <c r="P373" s="2">
        <v>153</v>
      </c>
      <c r="Q373" s="2">
        <v>320</v>
      </c>
      <c r="R373" s="2">
        <v>3897</v>
      </c>
      <c r="S373" s="2">
        <v>321</v>
      </c>
      <c r="T373" s="2">
        <v>430</v>
      </c>
      <c r="U373" s="2">
        <v>376</v>
      </c>
      <c r="V373" s="2">
        <v>368</v>
      </c>
      <c r="W373" s="2">
        <v>412</v>
      </c>
      <c r="X373" s="299">
        <v>42765</v>
      </c>
      <c r="Y373" s="219">
        <v>18</v>
      </c>
      <c r="Z373" s="220">
        <f>SUM( tabConsumo[[#This Row],[QTD.PENDENTE]]:tabConsumo[[#This Row],[08_23]] ) / tabConsumo[[#This Row],[Div]]</f>
        <v>553.61111111111109</v>
      </c>
      <c r="AA373" s="221">
        <f xml:space="preserve"> tabConsumo[[#This Row],[Média.A]] + (_xlfn.STDEV.S( tabConsumo[[#This Row],[QTD.PENDENTE]]:tabConsumo[[#This Row],[08_23]] ) * 1)</f>
        <v>1377.6221256289896</v>
      </c>
      <c r="AB373" s="221"/>
      <c r="AC373" s="221">
        <f xml:space="preserve"> tabConsumo[[#This Row],[Média.A]] + (_xlfn.STDEV.S( tabConsumo[[#This Row],[QTD.PENDENTE]]:tabConsumo[[#This Row],[08_23]] ) * 3)</f>
        <v>3025.6441546647466</v>
      </c>
      <c r="AD373" s="5"/>
      <c r="AE373">
        <v>0.1111111111111111</v>
      </c>
      <c r="AF373" s="223">
        <f>SUM( tabConsumo[[#This Row],[QTD.PENDENTE]]:tabConsumo[[#This Row],[08_23]] )</f>
        <v>9965</v>
      </c>
      <c r="AG373" s="223">
        <f>LARGE(tabConsumo[[#This Row],[03_22]:[08_23]],1)</f>
        <v>3897</v>
      </c>
      <c r="AH373" s="146" t="s">
        <v>2237</v>
      </c>
      <c r="AI373" s="3" t="s">
        <v>2077</v>
      </c>
    </row>
    <row r="374" spans="1:35" x14ac:dyDescent="0.3">
      <c r="A374" s="4" t="s">
        <v>1835</v>
      </c>
      <c r="B374" s="3" t="s">
        <v>261</v>
      </c>
      <c r="C374" s="2">
        <v>132395</v>
      </c>
      <c r="D374" s="2">
        <v>3078</v>
      </c>
      <c r="E374" s="2">
        <v>2</v>
      </c>
      <c r="F374" s="2">
        <v>366</v>
      </c>
      <c r="G374" s="2">
        <v>283</v>
      </c>
      <c r="H374" s="2">
        <v>308</v>
      </c>
      <c r="I374" s="2">
        <v>332</v>
      </c>
      <c r="J374" s="2">
        <v>356</v>
      </c>
      <c r="K374" s="2">
        <v>380</v>
      </c>
      <c r="L374" s="2">
        <v>446</v>
      </c>
      <c r="M374" s="2">
        <v>441</v>
      </c>
      <c r="N374" s="2">
        <v>499</v>
      </c>
      <c r="O374" s="2">
        <v>315</v>
      </c>
      <c r="P374" s="2">
        <v>153</v>
      </c>
      <c r="Q374" s="2">
        <v>323</v>
      </c>
      <c r="R374" s="2">
        <v>3929</v>
      </c>
      <c r="S374" s="2">
        <v>331</v>
      </c>
      <c r="T374" s="2">
        <v>430</v>
      </c>
      <c r="U374" s="2">
        <v>383</v>
      </c>
      <c r="V374" s="2">
        <v>368</v>
      </c>
      <c r="W374" s="2">
        <v>426</v>
      </c>
      <c r="X374" s="299">
        <v>42765</v>
      </c>
      <c r="Y374" s="219">
        <v>18</v>
      </c>
      <c r="Z374" s="220">
        <f>SUM( tabConsumo[[#This Row],[QTD.PENDENTE]]:tabConsumo[[#This Row],[08_23]] ) / tabConsumo[[#This Row],[Div]]</f>
        <v>559.5</v>
      </c>
      <c r="AA374" s="221">
        <f xml:space="preserve"> tabConsumo[[#This Row],[Média.A]] + (_xlfn.STDEV.S( tabConsumo[[#This Row],[QTD.PENDENTE]]:tabConsumo[[#This Row],[08_23]] ) * 1)</f>
        <v>1390.047508420012</v>
      </c>
      <c r="AB374" s="221"/>
      <c r="AC374" s="221">
        <f xml:space="preserve"> tabConsumo[[#This Row],[Média.A]] + (_xlfn.STDEV.S( tabConsumo[[#This Row],[QTD.PENDENTE]]:tabConsumo[[#This Row],[08_23]] ) * 3)</f>
        <v>3051.1425252600361</v>
      </c>
      <c r="AD374" s="5"/>
      <c r="AE374">
        <v>0.1111111111111111</v>
      </c>
      <c r="AF374" s="223">
        <f>SUM( tabConsumo[[#This Row],[QTD.PENDENTE]]:tabConsumo[[#This Row],[08_23]] )</f>
        <v>10071</v>
      </c>
      <c r="AG374" s="223">
        <f>LARGE(tabConsumo[[#This Row],[03_22]:[08_23]],1)</f>
        <v>3929</v>
      </c>
      <c r="AH374" s="146" t="s">
        <v>2237</v>
      </c>
      <c r="AI374" s="3" t="s">
        <v>2077</v>
      </c>
    </row>
    <row r="375" spans="1:35" x14ac:dyDescent="0.3">
      <c r="A375" s="4" t="s">
        <v>1827</v>
      </c>
      <c r="B375" s="3" t="s">
        <v>261</v>
      </c>
      <c r="C375" s="2">
        <v>132290</v>
      </c>
      <c r="D375" s="2">
        <v>2955</v>
      </c>
      <c r="E375" s="2">
        <v>2</v>
      </c>
      <c r="F375" s="2">
        <v>361</v>
      </c>
      <c r="G375" s="2">
        <v>274</v>
      </c>
      <c r="H375" s="2">
        <v>308</v>
      </c>
      <c r="I375" s="2">
        <v>329</v>
      </c>
      <c r="J375" s="2">
        <v>343</v>
      </c>
      <c r="K375" s="2">
        <v>372</v>
      </c>
      <c r="L375" s="2">
        <v>437</v>
      </c>
      <c r="M375" s="2">
        <v>441</v>
      </c>
      <c r="N375" s="2">
        <v>482</v>
      </c>
      <c r="O375" s="2">
        <v>308</v>
      </c>
      <c r="P375" s="2">
        <v>149</v>
      </c>
      <c r="Q375" s="2">
        <v>323</v>
      </c>
      <c r="R375" s="2">
        <v>3921</v>
      </c>
      <c r="S375" s="2">
        <v>331</v>
      </c>
      <c r="T375" s="2">
        <v>442</v>
      </c>
      <c r="U375" s="2">
        <v>364</v>
      </c>
      <c r="V375" s="2">
        <v>379</v>
      </c>
      <c r="W375" s="2">
        <v>418</v>
      </c>
      <c r="X375" s="299">
        <v>42685</v>
      </c>
      <c r="Y375" s="219">
        <v>18</v>
      </c>
      <c r="Z375" s="220">
        <f>SUM( tabConsumo[[#This Row],[QTD.PENDENTE]]:tabConsumo[[#This Row],[08_23]] ) / tabConsumo[[#This Row],[Div]]</f>
        <v>554.66666666666663</v>
      </c>
      <c r="AA375" s="221">
        <f xml:space="preserve"> tabConsumo[[#This Row],[Média.A]] + (_xlfn.STDEV.S( tabConsumo[[#This Row],[QTD.PENDENTE]]:tabConsumo[[#This Row],[08_23]] ) * 1)</f>
        <v>1384.238334484935</v>
      </c>
      <c r="AB375" s="221"/>
      <c r="AC375" s="221">
        <f xml:space="preserve"> tabConsumo[[#This Row],[Média.A]] + (_xlfn.STDEV.S( tabConsumo[[#This Row],[QTD.PENDENTE]]:tabConsumo[[#This Row],[08_23]] ) * 3)</f>
        <v>3043.3816701214719</v>
      </c>
      <c r="AD375" s="5"/>
      <c r="AE375">
        <v>0.1111111111111111</v>
      </c>
      <c r="AF375" s="223">
        <f>SUM( tabConsumo[[#This Row],[QTD.PENDENTE]]:tabConsumo[[#This Row],[08_23]] )</f>
        <v>9984</v>
      </c>
      <c r="AG375" s="223">
        <f>LARGE(tabConsumo[[#This Row],[03_22]:[08_23]],1)</f>
        <v>3921</v>
      </c>
      <c r="AH375" s="146" t="s">
        <v>2237</v>
      </c>
      <c r="AI375" s="3" t="s">
        <v>2077</v>
      </c>
    </row>
    <row r="376" spans="1:35" x14ac:dyDescent="0.3">
      <c r="A376" s="4" t="s">
        <v>918</v>
      </c>
      <c r="B376" s="3" t="s">
        <v>261</v>
      </c>
      <c r="C376" s="2">
        <v>10547</v>
      </c>
      <c r="D376" s="2">
        <v>0</v>
      </c>
      <c r="E376" s="2">
        <v>1841</v>
      </c>
      <c r="F376" s="2">
        <v>917</v>
      </c>
      <c r="G376" s="2">
        <v>817</v>
      </c>
      <c r="H376" s="2">
        <v>873</v>
      </c>
      <c r="I376" s="2">
        <v>881</v>
      </c>
      <c r="J376" s="2">
        <v>736</v>
      </c>
      <c r="K376" s="2">
        <v>0</v>
      </c>
      <c r="L376" s="2">
        <v>0</v>
      </c>
      <c r="M376" s="2">
        <v>0</v>
      </c>
      <c r="N376" s="2">
        <v>0</v>
      </c>
      <c r="O376" s="2">
        <v>4</v>
      </c>
      <c r="P376" s="2">
        <v>653</v>
      </c>
      <c r="Q376" s="2">
        <v>1227</v>
      </c>
      <c r="R376" s="2">
        <v>11820</v>
      </c>
      <c r="S376" s="2">
        <v>1295</v>
      </c>
      <c r="T376" s="2">
        <v>114</v>
      </c>
      <c r="U376" s="2">
        <v>0</v>
      </c>
      <c r="V376" s="2">
        <v>0</v>
      </c>
      <c r="W376" s="2">
        <v>0</v>
      </c>
      <c r="X376" s="299">
        <v>367</v>
      </c>
      <c r="Y376" s="219">
        <f xml:space="preserve"> 18</f>
        <v>18</v>
      </c>
      <c r="Z376" s="220">
        <f>SUM( tabConsumo[[#This Row],[QTD.PENDENTE]]:tabConsumo[[#This Row],[08_23]] ) / tabConsumo[[#This Row],[Div]]</f>
        <v>1176.5555555555557</v>
      </c>
      <c r="AA376" s="221">
        <f xml:space="preserve"> tabConsumo[[#This Row],[Média.A]] + (_xlfn.STDEV.S( tabConsumo[[#This Row],[QTD.PENDENTE]]:tabConsumo[[#This Row],[08_23]] ) * 1)</f>
        <v>3829.7125055247034</v>
      </c>
      <c r="AB376" s="221"/>
      <c r="AC376" s="221">
        <f xml:space="preserve"> tabConsumo[[#This Row],[Média.A]] + (_xlfn.STDEV.S( tabConsumo[[#This Row],[QTD.PENDENTE]]:tabConsumo[[#This Row],[08_23]] ) * 3)</f>
        <v>9136.0264054629988</v>
      </c>
      <c r="AD376" s="5"/>
      <c r="AE376">
        <v>102.27777777777777</v>
      </c>
      <c r="AF376" s="223">
        <f>SUM( tabConsumo[[#This Row],[QTD.PENDENTE]]:tabConsumo[[#This Row],[08_23]] )</f>
        <v>21178</v>
      </c>
      <c r="AG376" s="223">
        <f>LARGE(tabConsumo[[#This Row],[03_22]:[08_23]],1)</f>
        <v>11820</v>
      </c>
      <c r="AH376" s="146" t="s">
        <v>2240</v>
      </c>
      <c r="AI376" s="3" t="s">
        <v>2077</v>
      </c>
    </row>
    <row r="377" spans="1:35" x14ac:dyDescent="0.3">
      <c r="A377" s="4" t="s">
        <v>1822</v>
      </c>
      <c r="B377" s="3" t="s">
        <v>31</v>
      </c>
      <c r="C377" s="2">
        <v>131930</v>
      </c>
      <c r="D377" s="2">
        <v>9652</v>
      </c>
      <c r="E377" s="2">
        <v>62</v>
      </c>
      <c r="F377" s="2">
        <v>1310</v>
      </c>
      <c r="G377" s="2">
        <v>1037</v>
      </c>
      <c r="H377" s="2">
        <v>1044</v>
      </c>
      <c r="I377" s="2">
        <v>1235</v>
      </c>
      <c r="J377" s="2">
        <v>980</v>
      </c>
      <c r="K377" s="2">
        <v>1164</v>
      </c>
      <c r="L377" s="2">
        <v>1205</v>
      </c>
      <c r="M377" s="2">
        <v>1194</v>
      </c>
      <c r="N377" s="2">
        <v>1216</v>
      </c>
      <c r="O377" s="2">
        <v>852</v>
      </c>
      <c r="P377" s="2">
        <v>413</v>
      </c>
      <c r="Q377" s="2">
        <v>867</v>
      </c>
      <c r="R377" s="2">
        <v>5008</v>
      </c>
      <c r="S377" s="2">
        <v>1131</v>
      </c>
      <c r="T377" s="2">
        <v>1286</v>
      </c>
      <c r="U377" s="2">
        <v>1148</v>
      </c>
      <c r="V377" s="2">
        <v>1127</v>
      </c>
      <c r="W377" s="2">
        <v>1265</v>
      </c>
      <c r="X377" s="299">
        <v>42590</v>
      </c>
      <c r="Y377" s="219">
        <v>18</v>
      </c>
      <c r="Z377" s="220">
        <f>SUM( tabConsumo[[#This Row],[QTD.PENDENTE]]:tabConsumo[[#This Row],[08_23]] ) / tabConsumo[[#This Row],[Div]]</f>
        <v>1308</v>
      </c>
      <c r="AA377" s="221">
        <f xml:space="preserve"> tabConsumo[[#This Row],[Média.A]] + (_xlfn.STDEV.S( tabConsumo[[#This Row],[QTD.PENDENTE]]:tabConsumo[[#This Row],[08_23]] ) * 1)</f>
        <v>2272.848707953618</v>
      </c>
      <c r="AB377" s="221"/>
      <c r="AC377" s="221">
        <f xml:space="preserve"> tabConsumo[[#This Row],[Média.A]] + (_xlfn.STDEV.S( tabConsumo[[#This Row],[QTD.PENDENTE]]:tabConsumo[[#This Row],[08_23]] ) * 3)</f>
        <v>4202.5461238608541</v>
      </c>
      <c r="AD377" s="5"/>
      <c r="AE377">
        <v>3.4444444444444446</v>
      </c>
      <c r="AF377" s="223">
        <f>SUM( tabConsumo[[#This Row],[QTD.PENDENTE]]:tabConsumo[[#This Row],[08_23]] )</f>
        <v>23544</v>
      </c>
      <c r="AG377" s="223">
        <f>LARGE(tabConsumo[[#This Row],[03_22]:[08_23]],1)</f>
        <v>5008</v>
      </c>
      <c r="AH377" s="146" t="s">
        <v>2237</v>
      </c>
      <c r="AI377" s="3" t="s">
        <v>2077</v>
      </c>
    </row>
    <row r="378" spans="1:35" x14ac:dyDescent="0.3">
      <c r="A378" s="4" t="s">
        <v>1828</v>
      </c>
      <c r="B378" s="3" t="s">
        <v>261</v>
      </c>
      <c r="C378" s="2">
        <v>132296</v>
      </c>
      <c r="D378" s="2">
        <v>4139</v>
      </c>
      <c r="E378" s="2">
        <v>569</v>
      </c>
      <c r="F378" s="2">
        <v>529</v>
      </c>
      <c r="G378" s="2">
        <v>588</v>
      </c>
      <c r="H378" s="2">
        <v>632</v>
      </c>
      <c r="I378" s="2">
        <v>541</v>
      </c>
      <c r="J378" s="2">
        <v>501</v>
      </c>
      <c r="K378" s="2">
        <v>476</v>
      </c>
      <c r="L378" s="2">
        <v>0</v>
      </c>
      <c r="M378" s="2">
        <v>0</v>
      </c>
      <c r="N378" s="2">
        <v>0</v>
      </c>
      <c r="O378" s="2">
        <v>0</v>
      </c>
      <c r="P378" s="2">
        <v>0</v>
      </c>
      <c r="Q378" s="2">
        <v>0</v>
      </c>
      <c r="R378" s="2">
        <v>588</v>
      </c>
      <c r="S378" s="2">
        <v>863</v>
      </c>
      <c r="T378" s="2">
        <v>1018</v>
      </c>
      <c r="U378" s="2">
        <v>1039</v>
      </c>
      <c r="V378" s="2">
        <v>858</v>
      </c>
      <c r="W378" s="2">
        <v>1047</v>
      </c>
      <c r="X378" s="299">
        <v>42685</v>
      </c>
      <c r="Y378" s="219">
        <v>18</v>
      </c>
      <c r="Z378" s="220">
        <f>SUM( tabConsumo[[#This Row],[QTD.PENDENTE]]:tabConsumo[[#This Row],[08_23]] ) / tabConsumo[[#This Row],[Div]]</f>
        <v>513.83333333333337</v>
      </c>
      <c r="AA378" s="221">
        <f xml:space="preserve"> tabConsumo[[#This Row],[Média.A]] + (_xlfn.STDEV.S( tabConsumo[[#This Row],[QTD.PENDENTE]]:tabConsumo[[#This Row],[08_23]] ) * 1)</f>
        <v>897.92267174699066</v>
      </c>
      <c r="AB378" s="221"/>
      <c r="AC378" s="221">
        <f xml:space="preserve"> tabConsumo[[#This Row],[Média.A]] + (_xlfn.STDEV.S( tabConsumo[[#This Row],[QTD.PENDENTE]]:tabConsumo[[#This Row],[08_23]] ) * 3)</f>
        <v>1666.1013485743051</v>
      </c>
      <c r="AD378" s="5"/>
      <c r="AE378">
        <v>31.611111111111111</v>
      </c>
      <c r="AF378" s="223">
        <f>SUM( tabConsumo[[#This Row],[QTD.PENDENTE]]:tabConsumo[[#This Row],[08_23]] )</f>
        <v>9249</v>
      </c>
      <c r="AG378" s="223">
        <f>LARGE(tabConsumo[[#This Row],[03_22]:[08_23]],1)</f>
        <v>1047</v>
      </c>
      <c r="AH378" s="146" t="s">
        <v>2237</v>
      </c>
      <c r="AI378" s="3" t="s">
        <v>2077</v>
      </c>
    </row>
    <row r="379" spans="1:35" x14ac:dyDescent="0.3">
      <c r="A379" s="4" t="s">
        <v>1829</v>
      </c>
      <c r="B379" s="3" t="s">
        <v>261</v>
      </c>
      <c r="C379" s="2">
        <v>132297</v>
      </c>
      <c r="D379" s="2">
        <v>958</v>
      </c>
      <c r="E379" s="2">
        <v>831</v>
      </c>
      <c r="F379" s="2">
        <v>1213</v>
      </c>
      <c r="G379" s="2">
        <v>1071</v>
      </c>
      <c r="H379" s="2">
        <v>1074</v>
      </c>
      <c r="I379" s="2">
        <v>1138</v>
      </c>
      <c r="J379" s="2">
        <v>1124</v>
      </c>
      <c r="K379" s="2">
        <v>1387</v>
      </c>
      <c r="L379" s="2">
        <v>1421</v>
      </c>
      <c r="M379" s="2">
        <v>1621</v>
      </c>
      <c r="N379" s="2">
        <v>1631</v>
      </c>
      <c r="O379" s="2">
        <v>1125</v>
      </c>
      <c r="P379" s="2">
        <v>677</v>
      </c>
      <c r="Q379" s="2">
        <v>1240</v>
      </c>
      <c r="R379" s="2">
        <v>7873</v>
      </c>
      <c r="S379" s="2">
        <v>1451</v>
      </c>
      <c r="T379" s="2">
        <v>1639</v>
      </c>
      <c r="U379" s="2">
        <v>1557</v>
      </c>
      <c r="V379" s="2">
        <v>1543</v>
      </c>
      <c r="W379" s="2">
        <v>1906</v>
      </c>
      <c r="X379" s="299">
        <v>42685</v>
      </c>
      <c r="Y379" s="219">
        <v>18</v>
      </c>
      <c r="Z379" s="220">
        <f>SUM( tabConsumo[[#This Row],[QTD.PENDENTE]]:tabConsumo[[#This Row],[08_23]] ) / tabConsumo[[#This Row],[Div]]</f>
        <v>1751.2222222222222</v>
      </c>
      <c r="AA379" s="221">
        <f xml:space="preserve"> tabConsumo[[#This Row],[Média.A]] + (_xlfn.STDEV.S( tabConsumo[[#This Row],[QTD.PENDENTE]]:tabConsumo[[#This Row],[08_23]] ) * 1)</f>
        <v>3286.5535463519036</v>
      </c>
      <c r="AB379" s="221"/>
      <c r="AC379" s="221">
        <f xml:space="preserve"> tabConsumo[[#This Row],[Média.A]] + (_xlfn.STDEV.S( tabConsumo[[#This Row],[QTD.PENDENTE]]:tabConsumo[[#This Row],[08_23]] ) * 3)</f>
        <v>6357.2161946112665</v>
      </c>
      <c r="AD379" s="5"/>
      <c r="AE379">
        <v>46.166666666666664</v>
      </c>
      <c r="AF379" s="223">
        <f>SUM( tabConsumo[[#This Row],[QTD.PENDENTE]]:tabConsumo[[#This Row],[08_23]] )</f>
        <v>31522</v>
      </c>
      <c r="AG379" s="223">
        <f>LARGE(tabConsumo[[#This Row],[03_22]:[08_23]],1)</f>
        <v>7873</v>
      </c>
      <c r="AH379" s="146" t="s">
        <v>2237</v>
      </c>
      <c r="AI379" s="3" t="s">
        <v>2077</v>
      </c>
    </row>
    <row r="380" spans="1:35" x14ac:dyDescent="0.3">
      <c r="A380" s="4" t="s">
        <v>1885</v>
      </c>
      <c r="B380" s="3" t="s">
        <v>261</v>
      </c>
      <c r="C380" s="2">
        <v>134556</v>
      </c>
      <c r="D380" s="2">
        <v>0</v>
      </c>
      <c r="E380" s="2">
        <v>16</v>
      </c>
      <c r="F380" s="2">
        <v>0</v>
      </c>
      <c r="G380" s="2">
        <v>0</v>
      </c>
      <c r="H380" s="2">
        <v>23</v>
      </c>
      <c r="I380" s="2">
        <v>20</v>
      </c>
      <c r="J380" s="2">
        <v>40</v>
      </c>
      <c r="K380" s="2">
        <v>40</v>
      </c>
      <c r="L380" s="2">
        <v>50</v>
      </c>
      <c r="M380" s="2">
        <v>60</v>
      </c>
      <c r="N380" s="2">
        <v>10</v>
      </c>
      <c r="O380" s="2">
        <v>23</v>
      </c>
      <c r="P380" s="2">
        <v>0</v>
      </c>
      <c r="Q380" s="2">
        <v>0</v>
      </c>
      <c r="R380" s="2">
        <v>0</v>
      </c>
      <c r="S380" s="2">
        <v>0</v>
      </c>
      <c r="T380" s="2">
        <v>0</v>
      </c>
      <c r="U380" s="2">
        <v>0</v>
      </c>
      <c r="V380" s="2">
        <v>0</v>
      </c>
      <c r="W380" s="2">
        <v>0</v>
      </c>
      <c r="X380" s="299">
        <v>43174</v>
      </c>
      <c r="Y380" s="219">
        <v>18</v>
      </c>
      <c r="Z380" s="220">
        <f>SUM( tabConsumo[[#This Row],[QTD.PENDENTE]]:tabConsumo[[#This Row],[08_23]] ) / tabConsumo[[#This Row],[Div]]</f>
        <v>15.666666666666666</v>
      </c>
      <c r="AA380" s="221">
        <f xml:space="preserve"> tabConsumo[[#This Row],[Média.A]] + (_xlfn.STDEV.S( tabConsumo[[#This Row],[QTD.PENDENTE]]:tabConsumo[[#This Row],[08_23]] ) * 1)</f>
        <v>35.285997151037705</v>
      </c>
      <c r="AB380" s="221"/>
      <c r="AC380" s="221">
        <f xml:space="preserve"> tabConsumo[[#This Row],[Média.A]] + (_xlfn.STDEV.S( tabConsumo[[#This Row],[QTD.PENDENTE]]:tabConsumo[[#This Row],[08_23]] ) * 3)</f>
        <v>74.524658119779787</v>
      </c>
      <c r="AD380" s="5"/>
      <c r="AE380">
        <v>0.88888888888888884</v>
      </c>
      <c r="AF380" s="223">
        <f>SUM( tabConsumo[[#This Row],[QTD.PENDENTE]]:tabConsumo[[#This Row],[08_23]] )</f>
        <v>282</v>
      </c>
      <c r="AG380" s="223">
        <f>LARGE(tabConsumo[[#This Row],[03_22]:[08_23]],1)</f>
        <v>60</v>
      </c>
      <c r="AH380" s="146" t="s">
        <v>2252</v>
      </c>
      <c r="AI380" s="3" t="s">
        <v>2077</v>
      </c>
    </row>
    <row r="381" spans="1:35" x14ac:dyDescent="0.3">
      <c r="A381" s="4" t="s">
        <v>1808</v>
      </c>
      <c r="B381" s="3" t="s">
        <v>261</v>
      </c>
      <c r="C381" s="2">
        <v>130618</v>
      </c>
      <c r="D381" s="2">
        <v>0</v>
      </c>
      <c r="E381" s="2">
        <v>29</v>
      </c>
      <c r="F381" s="2">
        <v>0</v>
      </c>
      <c r="G381" s="2">
        <v>0</v>
      </c>
      <c r="H381" s="2">
        <v>0</v>
      </c>
      <c r="I381" s="2">
        <v>20</v>
      </c>
      <c r="J381" s="2">
        <v>0</v>
      </c>
      <c r="K381" s="2">
        <v>10</v>
      </c>
      <c r="L381" s="2">
        <v>0</v>
      </c>
      <c r="M381" s="2">
        <v>20</v>
      </c>
      <c r="N381" s="2">
        <v>0</v>
      </c>
      <c r="O381" s="2">
        <v>0</v>
      </c>
      <c r="P381" s="2">
        <v>20</v>
      </c>
      <c r="Q381" s="2">
        <v>31</v>
      </c>
      <c r="R381" s="2">
        <v>0</v>
      </c>
      <c r="S381" s="2">
        <v>0</v>
      </c>
      <c r="T381" s="2">
        <v>0</v>
      </c>
      <c r="U381" s="2">
        <v>0</v>
      </c>
      <c r="V381" s="2">
        <v>0</v>
      </c>
      <c r="W381" s="2">
        <v>0</v>
      </c>
      <c r="X381" s="299">
        <v>42201</v>
      </c>
      <c r="Y381" s="219">
        <v>18</v>
      </c>
      <c r="Z381" s="220">
        <f>SUM( tabConsumo[[#This Row],[QTD.PENDENTE]]:tabConsumo[[#This Row],[08_23]] ) / tabConsumo[[#This Row],[Div]]</f>
        <v>7.2222222222222223</v>
      </c>
      <c r="AA381" s="221">
        <f xml:space="preserve"> tabConsumo[[#This Row],[Média.A]] + (_xlfn.STDEV.S( tabConsumo[[#This Row],[QTD.PENDENTE]]:tabConsumo[[#This Row],[08_23]] ) * 1)</f>
        <v>18.309067068929998</v>
      </c>
      <c r="AB381" s="221"/>
      <c r="AC381" s="221">
        <f xml:space="preserve"> tabConsumo[[#This Row],[Média.A]] + (_xlfn.STDEV.S( tabConsumo[[#This Row],[QTD.PENDENTE]]:tabConsumo[[#This Row],[08_23]] ) * 3)</f>
        <v>40.482756762345545</v>
      </c>
      <c r="AD381" s="5"/>
      <c r="AE381">
        <v>1.6111111111111112</v>
      </c>
      <c r="AF381" s="223">
        <f>SUM( tabConsumo[[#This Row],[QTD.PENDENTE]]:tabConsumo[[#This Row],[08_23]] )</f>
        <v>130</v>
      </c>
      <c r="AG381" s="223">
        <f>LARGE(tabConsumo[[#This Row],[03_22]:[08_23]],1)</f>
        <v>31</v>
      </c>
      <c r="AH381" s="146" t="s">
        <v>2249</v>
      </c>
      <c r="AI381" s="3" t="s">
        <v>2077</v>
      </c>
    </row>
    <row r="382" spans="1:35" x14ac:dyDescent="0.3">
      <c r="A382" s="4" t="s">
        <v>1563</v>
      </c>
      <c r="B382" s="3" t="s">
        <v>261</v>
      </c>
      <c r="C382" s="2">
        <v>98359</v>
      </c>
      <c r="D382" s="2">
        <v>66</v>
      </c>
      <c r="F382" s="2">
        <v>0</v>
      </c>
      <c r="G382" s="2">
        <v>0</v>
      </c>
      <c r="H382" s="2">
        <v>0</v>
      </c>
      <c r="I382" s="2">
        <v>0</v>
      </c>
      <c r="J382" s="2">
        <v>0</v>
      </c>
      <c r="K382" s="2">
        <v>6</v>
      </c>
      <c r="L382" s="2">
        <v>3</v>
      </c>
      <c r="M382" s="2">
        <v>0</v>
      </c>
      <c r="N382" s="2">
        <v>1</v>
      </c>
      <c r="O382" s="2">
        <v>2</v>
      </c>
      <c r="P382" s="2">
        <v>8</v>
      </c>
      <c r="Q382" s="2">
        <v>0</v>
      </c>
      <c r="R382" s="2">
        <v>0</v>
      </c>
      <c r="S382" s="2">
        <v>0</v>
      </c>
      <c r="T382" s="2">
        <v>0</v>
      </c>
      <c r="U382" s="2">
        <v>0</v>
      </c>
      <c r="V382" s="2">
        <v>10</v>
      </c>
      <c r="W382" s="2">
        <v>0</v>
      </c>
      <c r="X382" s="299">
        <v>39168</v>
      </c>
      <c r="Y382" s="219">
        <v>18</v>
      </c>
      <c r="Z382" s="220">
        <f>SUM( tabConsumo[[#This Row],[QTD.PENDENTE]]:tabConsumo[[#This Row],[08_23]] ) / tabConsumo[[#This Row],[Div]]</f>
        <v>1.6666666666666667</v>
      </c>
      <c r="AA382" s="221">
        <f xml:space="preserve"> tabConsumo[[#This Row],[Média.A]] + (_xlfn.STDEV.S( tabConsumo[[#This Row],[QTD.PENDENTE]]:tabConsumo[[#This Row],[08_23]] ) * 1)</f>
        <v>4.7726381448888047</v>
      </c>
      <c r="AB382" s="221"/>
      <c r="AC382" s="221">
        <f xml:space="preserve"> tabConsumo[[#This Row],[Média.A]] + (_xlfn.STDEV.S( tabConsumo[[#This Row],[QTD.PENDENTE]]:tabConsumo[[#This Row],[08_23]] ) * 3)</f>
        <v>10.984581101333079</v>
      </c>
      <c r="AD382" s="5"/>
      <c r="AE382">
        <v>0</v>
      </c>
      <c r="AF382" s="223">
        <f>SUM( tabConsumo[[#This Row],[QTD.PENDENTE]]:tabConsumo[[#This Row],[08_23]] )</f>
        <v>30</v>
      </c>
      <c r="AG382" s="223">
        <f>LARGE(tabConsumo[[#This Row],[03_22]:[08_23]],1)</f>
        <v>10</v>
      </c>
      <c r="AH382" s="146" t="s">
        <v>2238</v>
      </c>
      <c r="AI382" s="3" t="s">
        <v>2077</v>
      </c>
    </row>
    <row r="383" spans="1:35" x14ac:dyDescent="0.3">
      <c r="A383" s="4" t="s">
        <v>1794</v>
      </c>
      <c r="B383" s="3" t="s">
        <v>261</v>
      </c>
      <c r="C383" s="2">
        <v>128782</v>
      </c>
      <c r="D383" s="2">
        <v>97</v>
      </c>
      <c r="F383" s="2">
        <v>1</v>
      </c>
      <c r="G383" s="2">
        <v>0</v>
      </c>
      <c r="H383" s="2">
        <v>0</v>
      </c>
      <c r="I383" s="2">
        <v>0</v>
      </c>
      <c r="J383" s="2">
        <v>0</v>
      </c>
      <c r="K383" s="2">
        <v>0</v>
      </c>
      <c r="L383" s="2">
        <v>0</v>
      </c>
      <c r="M383" s="2">
        <v>0</v>
      </c>
      <c r="N383" s="2">
        <v>0</v>
      </c>
      <c r="O383" s="2">
        <v>0</v>
      </c>
      <c r="P383" s="2">
        <v>0</v>
      </c>
      <c r="Q383" s="2">
        <v>0</v>
      </c>
      <c r="R383" s="2">
        <v>0</v>
      </c>
      <c r="S383" s="2">
        <v>0</v>
      </c>
      <c r="T383" s="2">
        <v>0</v>
      </c>
      <c r="U383" s="2">
        <v>0</v>
      </c>
      <c r="V383" s="2">
        <v>0</v>
      </c>
      <c r="W383" s="2">
        <v>0</v>
      </c>
      <c r="X383" s="299">
        <v>41914</v>
      </c>
      <c r="Y383" s="219">
        <v>18</v>
      </c>
      <c r="Z383" s="220">
        <f>SUM( tabConsumo[[#This Row],[QTD.PENDENTE]]:tabConsumo[[#This Row],[08_23]] ) / tabConsumo[[#This Row],[Div]]</f>
        <v>5.5555555555555552E-2</v>
      </c>
      <c r="AA383" s="221">
        <f xml:space="preserve"> tabConsumo[[#This Row],[Média.A]] + (_xlfn.STDEV.S( tabConsumo[[#This Row],[QTD.PENDENTE]]:tabConsumo[[#This Row],[08_23]] ) * 1)</f>
        <v>0.29125781595107136</v>
      </c>
      <c r="AB383" s="221"/>
      <c r="AC383" s="221">
        <f xml:space="preserve"> tabConsumo[[#This Row],[Média.A]] + (_xlfn.STDEV.S( tabConsumo[[#This Row],[QTD.PENDENTE]]:tabConsumo[[#This Row],[08_23]] ) * 3)</f>
        <v>0.76266233674210304</v>
      </c>
      <c r="AD383" s="5"/>
      <c r="AE383">
        <v>0</v>
      </c>
      <c r="AF383" s="223">
        <f>SUM( tabConsumo[[#This Row],[QTD.PENDENTE]]:tabConsumo[[#This Row],[08_23]] )</f>
        <v>1</v>
      </c>
      <c r="AG383" s="223">
        <f>LARGE(tabConsumo[[#This Row],[03_22]:[08_23]],1)</f>
        <v>1</v>
      </c>
      <c r="AH383" s="146" t="s">
        <v>2253</v>
      </c>
      <c r="AI383" s="3" t="s">
        <v>2077</v>
      </c>
    </row>
    <row r="384" spans="1:35" x14ac:dyDescent="0.3">
      <c r="A384" s="4" t="s">
        <v>1000</v>
      </c>
      <c r="B384" s="3" t="s">
        <v>261</v>
      </c>
      <c r="C384" s="2">
        <v>13064</v>
      </c>
      <c r="D384" s="2">
        <v>877</v>
      </c>
      <c r="F384" s="2">
        <v>149</v>
      </c>
      <c r="G384" s="2">
        <v>124</v>
      </c>
      <c r="H384" s="2">
        <v>179</v>
      </c>
      <c r="I384" s="2">
        <v>161</v>
      </c>
      <c r="J384" s="2">
        <v>98</v>
      </c>
      <c r="K384" s="2">
        <v>169</v>
      </c>
      <c r="L384" s="2">
        <v>195</v>
      </c>
      <c r="M384" s="2">
        <v>156</v>
      </c>
      <c r="N384" s="2">
        <v>108</v>
      </c>
      <c r="O384" s="2">
        <v>104</v>
      </c>
      <c r="P384" s="2">
        <v>100</v>
      </c>
      <c r="Q384" s="2">
        <v>153</v>
      </c>
      <c r="R384" s="2">
        <v>316</v>
      </c>
      <c r="S384" s="2">
        <v>158</v>
      </c>
      <c r="T384" s="2">
        <v>199</v>
      </c>
      <c r="U384" s="2">
        <v>180</v>
      </c>
      <c r="V384" s="2">
        <v>122</v>
      </c>
      <c r="W384" s="2">
        <v>180</v>
      </c>
      <c r="X384" s="299">
        <v>367</v>
      </c>
      <c r="Y384" s="219">
        <f xml:space="preserve"> 18</f>
        <v>18</v>
      </c>
      <c r="Z384" s="220">
        <f>SUM( tabConsumo[[#This Row],[QTD.PENDENTE]]:tabConsumo[[#This Row],[08_23]] ) / tabConsumo[[#This Row],[Div]]</f>
        <v>158.38888888888889</v>
      </c>
      <c r="AA384" s="221">
        <f xml:space="preserve"> tabConsumo[[#This Row],[Média.A]] + (_xlfn.STDEV.S( tabConsumo[[#This Row],[QTD.PENDENTE]]:tabConsumo[[#This Row],[08_23]] ) * 1)</f>
        <v>209.5473956151169</v>
      </c>
      <c r="AB384" s="221"/>
      <c r="AC384" s="221">
        <f xml:space="preserve"> tabConsumo[[#This Row],[Média.A]] + (_xlfn.STDEV.S( tabConsumo[[#This Row],[QTD.PENDENTE]]:tabConsumo[[#This Row],[08_23]] ) * 3)</f>
        <v>311.86440906757286</v>
      </c>
      <c r="AD384" s="5"/>
      <c r="AE384">
        <v>0</v>
      </c>
      <c r="AF384" s="223">
        <f>SUM( tabConsumo[[#This Row],[QTD.PENDENTE]]:tabConsumo[[#This Row],[08_23]] )</f>
        <v>2851</v>
      </c>
      <c r="AG384" s="223">
        <f>LARGE(tabConsumo[[#This Row],[03_22]:[08_23]],1)</f>
        <v>316</v>
      </c>
      <c r="AH384" s="146" t="s">
        <v>2237</v>
      </c>
      <c r="AI384" s="3" t="s">
        <v>2077</v>
      </c>
    </row>
    <row r="385" spans="1:35" x14ac:dyDescent="0.3">
      <c r="A385" s="4" t="s">
        <v>1077</v>
      </c>
      <c r="B385" s="3" t="s">
        <v>261</v>
      </c>
      <c r="C385" s="2">
        <v>14754</v>
      </c>
      <c r="D385" s="2">
        <v>61</v>
      </c>
      <c r="F385" s="2">
        <v>0</v>
      </c>
      <c r="G385" s="2">
        <v>0</v>
      </c>
      <c r="H385" s="2">
        <v>2</v>
      </c>
      <c r="I385" s="2">
        <v>5</v>
      </c>
      <c r="J385" s="2">
        <v>0</v>
      </c>
      <c r="K385" s="2">
        <v>1</v>
      </c>
      <c r="L385" s="2">
        <v>1</v>
      </c>
      <c r="M385" s="2">
        <v>3</v>
      </c>
      <c r="N385" s="2">
        <v>2</v>
      </c>
      <c r="O385" s="2">
        <v>1</v>
      </c>
      <c r="P385" s="2">
        <v>2</v>
      </c>
      <c r="Q385" s="2">
        <v>3</v>
      </c>
      <c r="R385" s="2">
        <v>3</v>
      </c>
      <c r="S385" s="2">
        <v>4</v>
      </c>
      <c r="T385" s="2">
        <v>2</v>
      </c>
      <c r="U385" s="2">
        <v>0</v>
      </c>
      <c r="V385" s="2">
        <v>10</v>
      </c>
      <c r="W385" s="2">
        <v>0</v>
      </c>
      <c r="X385" s="299">
        <v>367</v>
      </c>
      <c r="Y385" s="219">
        <f xml:space="preserve"> 18</f>
        <v>18</v>
      </c>
      <c r="Z385" s="220">
        <f>SUM( tabConsumo[[#This Row],[QTD.PENDENTE]]:tabConsumo[[#This Row],[08_23]] ) / tabConsumo[[#This Row],[Div]]</f>
        <v>2.1666666666666665</v>
      </c>
      <c r="AA385" s="221">
        <f xml:space="preserve"> tabConsumo[[#This Row],[Média.A]] + (_xlfn.STDEV.S( tabConsumo[[#This Row],[QTD.PENDENTE]]:tabConsumo[[#This Row],[08_23]] ) * 1)</f>
        <v>4.6221527213421725</v>
      </c>
      <c r="AB385" s="221"/>
      <c r="AC385" s="221">
        <f xml:space="preserve"> tabConsumo[[#This Row],[Média.A]] + (_xlfn.STDEV.S( tabConsumo[[#This Row],[QTD.PENDENTE]]:tabConsumo[[#This Row],[08_23]] ) * 3)</f>
        <v>9.5331248306931844</v>
      </c>
      <c r="AD385" s="5"/>
      <c r="AE385">
        <v>0</v>
      </c>
      <c r="AF385" s="223">
        <f>SUM( tabConsumo[[#This Row],[QTD.PENDENTE]]:tabConsumo[[#This Row],[08_23]] )</f>
        <v>39</v>
      </c>
      <c r="AG385" s="223">
        <f>LARGE(tabConsumo[[#This Row],[03_22]:[08_23]],1)</f>
        <v>10</v>
      </c>
      <c r="AH385" s="146" t="s">
        <v>2238</v>
      </c>
      <c r="AI385" s="3" t="s">
        <v>2077</v>
      </c>
    </row>
    <row r="386" spans="1:35" x14ac:dyDescent="0.3">
      <c r="A386" s="4" t="s">
        <v>1084</v>
      </c>
      <c r="B386" s="3" t="s">
        <v>261</v>
      </c>
      <c r="C386" s="2">
        <v>14921</v>
      </c>
      <c r="D386" s="2">
        <v>461</v>
      </c>
      <c r="F386" s="2">
        <v>121</v>
      </c>
      <c r="G386" s="2">
        <v>92</v>
      </c>
      <c r="H386" s="2">
        <v>119</v>
      </c>
      <c r="I386" s="2">
        <v>144</v>
      </c>
      <c r="J386" s="2">
        <v>73</v>
      </c>
      <c r="K386" s="2">
        <v>97</v>
      </c>
      <c r="L386" s="2">
        <v>124</v>
      </c>
      <c r="M386" s="2">
        <v>95</v>
      </c>
      <c r="N386" s="2">
        <v>87</v>
      </c>
      <c r="O386" s="2">
        <v>114</v>
      </c>
      <c r="P386" s="2">
        <v>117</v>
      </c>
      <c r="Q386" s="2">
        <v>91</v>
      </c>
      <c r="R386" s="2">
        <v>125</v>
      </c>
      <c r="S386" s="2">
        <v>155</v>
      </c>
      <c r="T386" s="2">
        <v>39</v>
      </c>
      <c r="U386" s="2">
        <v>100</v>
      </c>
      <c r="V386" s="2">
        <v>129</v>
      </c>
      <c r="W386" s="2">
        <v>155</v>
      </c>
      <c r="X386" s="299">
        <v>367</v>
      </c>
      <c r="Y386" s="219">
        <f xml:space="preserve"> 18</f>
        <v>18</v>
      </c>
      <c r="Z386" s="220">
        <f>SUM( tabConsumo[[#This Row],[QTD.PENDENTE]]:tabConsumo[[#This Row],[08_23]] ) / tabConsumo[[#This Row],[Div]]</f>
        <v>109.83333333333333</v>
      </c>
      <c r="AA386" s="221">
        <f xml:space="preserve"> tabConsumo[[#This Row],[Média.A]] + (_xlfn.STDEV.S( tabConsumo[[#This Row],[QTD.PENDENTE]]:tabConsumo[[#This Row],[08_23]] ) * 1)</f>
        <v>138.90980451658712</v>
      </c>
      <c r="AB386" s="221"/>
      <c r="AC386" s="221">
        <f xml:space="preserve"> tabConsumo[[#This Row],[Média.A]] + (_xlfn.STDEV.S( tabConsumo[[#This Row],[QTD.PENDENTE]]:tabConsumo[[#This Row],[08_23]] ) * 3)</f>
        <v>197.06274688309469</v>
      </c>
      <c r="AD386" s="5"/>
      <c r="AE386">
        <v>0</v>
      </c>
      <c r="AF386" s="223">
        <f>SUM( tabConsumo[[#This Row],[QTD.PENDENTE]]:tabConsumo[[#This Row],[08_23]] )</f>
        <v>1977</v>
      </c>
      <c r="AG386" s="223">
        <f>LARGE(tabConsumo[[#This Row],[03_22]:[08_23]],1)</f>
        <v>155</v>
      </c>
      <c r="AH386" s="146" t="s">
        <v>2237</v>
      </c>
      <c r="AI386" s="3" t="s">
        <v>2077</v>
      </c>
    </row>
    <row r="387" spans="1:35" x14ac:dyDescent="0.3">
      <c r="A387" s="4" t="s">
        <v>1848</v>
      </c>
      <c r="B387" s="3" t="s">
        <v>261</v>
      </c>
      <c r="C387" s="2">
        <v>132751</v>
      </c>
      <c r="D387" s="2">
        <v>3</v>
      </c>
      <c r="F387" s="2">
        <v>0</v>
      </c>
      <c r="G387" s="2">
        <v>0</v>
      </c>
      <c r="H387" s="2">
        <v>0</v>
      </c>
      <c r="I387" s="2">
        <v>0</v>
      </c>
      <c r="J387" s="2">
        <v>0</v>
      </c>
      <c r="K387" s="2">
        <v>1</v>
      </c>
      <c r="L387" s="2">
        <v>0</v>
      </c>
      <c r="M387" s="2">
        <v>0</v>
      </c>
      <c r="N387" s="2">
        <v>0</v>
      </c>
      <c r="O387" s="2">
        <v>0</v>
      </c>
      <c r="P387" s="2">
        <v>1</v>
      </c>
      <c r="Q387" s="2">
        <v>0</v>
      </c>
      <c r="R387" s="2">
        <v>0</v>
      </c>
      <c r="S387" s="2">
        <v>0</v>
      </c>
      <c r="T387" s="2">
        <v>0</v>
      </c>
      <c r="U387" s="2">
        <v>0</v>
      </c>
      <c r="V387" s="2">
        <v>0</v>
      </c>
      <c r="W387" s="2">
        <v>0</v>
      </c>
      <c r="X387" s="299">
        <v>42892</v>
      </c>
      <c r="Y387" s="219">
        <v>18</v>
      </c>
      <c r="Z387" s="220">
        <f>SUM( tabConsumo[[#This Row],[QTD.PENDENTE]]:tabConsumo[[#This Row],[08_23]] ) / tabConsumo[[#This Row],[Div]]</f>
        <v>0.1111111111111111</v>
      </c>
      <c r="AA387" s="221">
        <f xml:space="preserve"> tabConsumo[[#This Row],[Média.A]] + (_xlfn.STDEV.S( tabConsumo[[#This Row],[QTD.PENDENTE]]:tabConsumo[[#This Row],[08_23]] ) * 1)</f>
        <v>0.43449194449288836</v>
      </c>
      <c r="AB387" s="221"/>
      <c r="AC387" s="221">
        <f xml:space="preserve"> tabConsumo[[#This Row],[Média.A]] + (_xlfn.STDEV.S( tabConsumo[[#This Row],[QTD.PENDENTE]]:tabConsumo[[#This Row],[08_23]] ) * 3)</f>
        <v>1.0812536112564428</v>
      </c>
      <c r="AD387" s="5"/>
      <c r="AE387">
        <v>0</v>
      </c>
      <c r="AF387" s="223">
        <f>SUM( tabConsumo[[#This Row],[QTD.PENDENTE]]:tabConsumo[[#This Row],[08_23]] )</f>
        <v>2</v>
      </c>
      <c r="AG387" s="223">
        <f>LARGE(tabConsumo[[#This Row],[03_22]:[08_23]],1)</f>
        <v>1</v>
      </c>
      <c r="AH387" s="146" t="s">
        <v>2248</v>
      </c>
      <c r="AI387" s="3" t="s">
        <v>2077</v>
      </c>
    </row>
    <row r="388" spans="1:35" x14ac:dyDescent="0.3">
      <c r="A388" s="4" t="s">
        <v>1538</v>
      </c>
      <c r="B388" s="3" t="s">
        <v>261</v>
      </c>
      <c r="C388" s="2">
        <v>93139</v>
      </c>
      <c r="D388" s="2">
        <v>171</v>
      </c>
      <c r="F388" s="2">
        <v>12</v>
      </c>
      <c r="G388" s="2">
        <v>7</v>
      </c>
      <c r="H388" s="2">
        <v>6</v>
      </c>
      <c r="I388" s="2">
        <v>11</v>
      </c>
      <c r="J388" s="2">
        <v>3</v>
      </c>
      <c r="K388" s="2">
        <v>9</v>
      </c>
      <c r="L388" s="2">
        <v>16</v>
      </c>
      <c r="M388" s="2">
        <v>12</v>
      </c>
      <c r="N388" s="2">
        <v>12</v>
      </c>
      <c r="O388" s="2">
        <v>5</v>
      </c>
      <c r="P388" s="2">
        <v>12</v>
      </c>
      <c r="Q388" s="2">
        <v>4</v>
      </c>
      <c r="R388" s="2">
        <v>8</v>
      </c>
      <c r="S388" s="2">
        <v>11</v>
      </c>
      <c r="T388" s="2">
        <v>61</v>
      </c>
      <c r="U388" s="2">
        <v>3</v>
      </c>
      <c r="V388" s="2">
        <v>0</v>
      </c>
      <c r="W388" s="2">
        <v>12</v>
      </c>
      <c r="X388" s="299">
        <v>38912</v>
      </c>
      <c r="Y388" s="219">
        <v>18</v>
      </c>
      <c r="Z388" s="220">
        <f>SUM( tabConsumo[[#This Row],[QTD.PENDENTE]]:tabConsumo[[#This Row],[08_23]] ) / tabConsumo[[#This Row],[Div]]</f>
        <v>11.333333333333334</v>
      </c>
      <c r="AA388" s="221">
        <f xml:space="preserve"> tabConsumo[[#This Row],[Média.A]] + (_xlfn.STDEV.S( tabConsumo[[#This Row],[QTD.PENDENTE]]:tabConsumo[[#This Row],[08_23]] ) * 1)</f>
        <v>24.430257085295317</v>
      </c>
      <c r="AB388" s="221"/>
      <c r="AC388" s="221">
        <f xml:space="preserve"> tabConsumo[[#This Row],[Média.A]] + (_xlfn.STDEV.S( tabConsumo[[#This Row],[QTD.PENDENTE]]:tabConsumo[[#This Row],[08_23]] ) * 3)</f>
        <v>50.624104589219279</v>
      </c>
      <c r="AD388" s="5"/>
      <c r="AE388">
        <v>0</v>
      </c>
      <c r="AF388" s="223">
        <f>SUM( tabConsumo[[#This Row],[QTD.PENDENTE]]:tabConsumo[[#This Row],[08_23]] )</f>
        <v>204</v>
      </c>
      <c r="AG388" s="223">
        <f>LARGE(tabConsumo[[#This Row],[03_22]:[08_23]],1)</f>
        <v>61</v>
      </c>
      <c r="AH388" s="146" t="s">
        <v>2237</v>
      </c>
      <c r="AI388" s="3" t="s">
        <v>2077</v>
      </c>
    </row>
    <row r="389" spans="1:35" x14ac:dyDescent="0.3">
      <c r="A389" s="4" t="s">
        <v>1285</v>
      </c>
      <c r="B389" s="3" t="s">
        <v>31</v>
      </c>
      <c r="C389" s="2">
        <v>42566</v>
      </c>
      <c r="D389" s="2">
        <v>47</v>
      </c>
      <c r="F389" s="2">
        <v>2</v>
      </c>
      <c r="G389" s="2">
        <v>2</v>
      </c>
      <c r="H389" s="2">
        <v>1</v>
      </c>
      <c r="I389" s="2">
        <v>13</v>
      </c>
      <c r="J389" s="2">
        <v>3</v>
      </c>
      <c r="K389" s="2">
        <v>1</v>
      </c>
      <c r="L389" s="2">
        <v>1</v>
      </c>
      <c r="M389" s="2">
        <v>0</v>
      </c>
      <c r="N389" s="2">
        <v>1</v>
      </c>
      <c r="O389" s="2">
        <v>0</v>
      </c>
      <c r="P389" s="2">
        <v>2</v>
      </c>
      <c r="Q389" s="2">
        <v>14</v>
      </c>
      <c r="R389" s="2">
        <v>0</v>
      </c>
      <c r="S389" s="2">
        <v>1</v>
      </c>
      <c r="T389" s="2">
        <v>0</v>
      </c>
      <c r="U389" s="2">
        <v>0</v>
      </c>
      <c r="V389" s="2">
        <v>0</v>
      </c>
      <c r="W389" s="2">
        <v>2</v>
      </c>
      <c r="X389" s="299">
        <v>367</v>
      </c>
      <c r="Y389" s="219">
        <f xml:space="preserve"> 18</f>
        <v>18</v>
      </c>
      <c r="Z389" s="220">
        <f>SUM( tabConsumo[[#This Row],[QTD.PENDENTE]]:tabConsumo[[#This Row],[08_23]] ) / tabConsumo[[#This Row],[Div]]</f>
        <v>2.3888888888888888</v>
      </c>
      <c r="AA389" s="221">
        <f xml:space="preserve"> tabConsumo[[#This Row],[Média.A]] + (_xlfn.STDEV.S( tabConsumo[[#This Row],[QTD.PENDENTE]]:tabConsumo[[#This Row],[08_23]] ) * 1)</f>
        <v>6.5353102926437394</v>
      </c>
      <c r="AB389" s="221"/>
      <c r="AC389" s="221">
        <f xml:space="preserve"> tabConsumo[[#This Row],[Média.A]] + (_xlfn.STDEV.S( tabConsumo[[#This Row],[QTD.PENDENTE]]:tabConsumo[[#This Row],[08_23]] ) * 3)</f>
        <v>14.82815310015344</v>
      </c>
      <c r="AD389" s="5"/>
      <c r="AE389">
        <v>0</v>
      </c>
      <c r="AF389" s="223">
        <f>SUM( tabConsumo[[#This Row],[QTD.PENDENTE]]:tabConsumo[[#This Row],[08_23]] )</f>
        <v>43</v>
      </c>
      <c r="AG389" s="223">
        <f>LARGE(tabConsumo[[#This Row],[03_22]:[08_23]],1)</f>
        <v>14</v>
      </c>
      <c r="AH389" s="146" t="s">
        <v>2237</v>
      </c>
      <c r="AI389" s="3" t="s">
        <v>2077</v>
      </c>
    </row>
    <row r="390" spans="1:35" x14ac:dyDescent="0.3">
      <c r="A390" s="4" t="s">
        <v>1304</v>
      </c>
      <c r="B390" s="3" t="s">
        <v>264</v>
      </c>
      <c r="C390" s="2">
        <v>50591</v>
      </c>
      <c r="D390" s="2">
        <v>30</v>
      </c>
      <c r="F390" s="2">
        <v>3</v>
      </c>
      <c r="G390" s="2">
        <v>0</v>
      </c>
      <c r="H390" s="2">
        <v>0</v>
      </c>
      <c r="I390" s="2">
        <v>0</v>
      </c>
      <c r="J390" s="2">
        <v>0</v>
      </c>
      <c r="K390" s="2">
        <v>2</v>
      </c>
      <c r="L390" s="2">
        <v>4</v>
      </c>
      <c r="M390" s="2">
        <v>2</v>
      </c>
      <c r="N390" s="2">
        <v>1</v>
      </c>
      <c r="O390" s="2">
        <v>0</v>
      </c>
      <c r="P390" s="2">
        <v>2</v>
      </c>
      <c r="Q390" s="2">
        <v>4</v>
      </c>
      <c r="R390" s="2">
        <v>3</v>
      </c>
      <c r="S390" s="2">
        <v>0</v>
      </c>
      <c r="T390" s="2">
        <v>0</v>
      </c>
      <c r="U390" s="2">
        <v>0</v>
      </c>
      <c r="V390" s="2">
        <v>0</v>
      </c>
      <c r="W390" s="2">
        <v>0</v>
      </c>
      <c r="X390" s="299">
        <v>367</v>
      </c>
      <c r="Y390" s="219">
        <f xml:space="preserve"> 18</f>
        <v>18</v>
      </c>
      <c r="Z390" s="220">
        <f>SUM( tabConsumo[[#This Row],[QTD.PENDENTE]]:tabConsumo[[#This Row],[08_23]] ) / tabConsumo[[#This Row],[Div]]</f>
        <v>1.1666666666666667</v>
      </c>
      <c r="AA390" s="221">
        <f xml:space="preserve"> tabConsumo[[#This Row],[Média.A]] + (_xlfn.STDEV.S( tabConsumo[[#This Row],[QTD.PENDENTE]]:tabConsumo[[#This Row],[08_23]] ) * 1)</f>
        <v>2.6715606437803174</v>
      </c>
      <c r="AB390" s="221"/>
      <c r="AC390" s="221">
        <f xml:space="preserve"> tabConsumo[[#This Row],[Média.A]] + (_xlfn.STDEV.S( tabConsumo[[#This Row],[QTD.PENDENTE]]:tabConsumo[[#This Row],[08_23]] ) * 3)</f>
        <v>5.6813485980076193</v>
      </c>
      <c r="AD390" s="5"/>
      <c r="AE390">
        <v>0</v>
      </c>
      <c r="AF390" s="223">
        <f>SUM( tabConsumo[[#This Row],[QTD.PENDENTE]]:tabConsumo[[#This Row],[08_23]] )</f>
        <v>21</v>
      </c>
      <c r="AG390" s="223">
        <f>LARGE(tabConsumo[[#This Row],[03_22]:[08_23]],1)</f>
        <v>4</v>
      </c>
      <c r="AH390" s="146" t="s">
        <v>2243</v>
      </c>
      <c r="AI390" s="3" t="s">
        <v>2077</v>
      </c>
    </row>
    <row r="391" spans="1:35" x14ac:dyDescent="0.3">
      <c r="A391" s="4" t="s">
        <v>1299</v>
      </c>
      <c r="B391" s="3" t="s">
        <v>264</v>
      </c>
      <c r="C391" s="2">
        <v>49033</v>
      </c>
      <c r="D391" s="2">
        <v>32</v>
      </c>
      <c r="E391" s="2">
        <v>1</v>
      </c>
      <c r="F391" s="2">
        <v>1</v>
      </c>
      <c r="G391" s="2">
        <v>1</v>
      </c>
      <c r="H391" s="2">
        <v>0</v>
      </c>
      <c r="I391" s="2">
        <v>1</v>
      </c>
      <c r="J391" s="2">
        <v>10</v>
      </c>
      <c r="K391" s="2">
        <v>1</v>
      </c>
      <c r="L391" s="2">
        <v>2</v>
      </c>
      <c r="M391" s="2">
        <v>2</v>
      </c>
      <c r="N391" s="2">
        <v>0</v>
      </c>
      <c r="O391" s="2">
        <v>2</v>
      </c>
      <c r="P391" s="2">
        <v>1</v>
      </c>
      <c r="Q391" s="2">
        <v>4</v>
      </c>
      <c r="R391" s="2">
        <v>3</v>
      </c>
      <c r="S391" s="2">
        <v>0</v>
      </c>
      <c r="T391" s="2">
        <v>0</v>
      </c>
      <c r="U391" s="2">
        <v>0</v>
      </c>
      <c r="V391" s="2">
        <v>0</v>
      </c>
      <c r="W391" s="2">
        <v>0</v>
      </c>
      <c r="X391" s="299">
        <v>367</v>
      </c>
      <c r="Y391" s="219">
        <f xml:space="preserve"> 18</f>
        <v>18</v>
      </c>
      <c r="Z391" s="220">
        <f>SUM( tabConsumo[[#This Row],[QTD.PENDENTE]]:tabConsumo[[#This Row],[08_23]] ) / tabConsumo[[#This Row],[Div]]</f>
        <v>1.6111111111111112</v>
      </c>
      <c r="AA391" s="221">
        <f xml:space="preserve"> tabConsumo[[#This Row],[Média.A]] + (_xlfn.STDEV.S( tabConsumo[[#This Row],[QTD.PENDENTE]]:tabConsumo[[#This Row],[08_23]] ) * 1)</f>
        <v>3.9531999473765214</v>
      </c>
      <c r="AB391" s="221"/>
      <c r="AC391" s="221">
        <f xml:space="preserve"> tabConsumo[[#This Row],[Média.A]] + (_xlfn.STDEV.S( tabConsumo[[#This Row],[QTD.PENDENTE]]:tabConsumo[[#This Row],[08_23]] ) * 3)</f>
        <v>8.6373776199073422</v>
      </c>
      <c r="AD391" s="5"/>
      <c r="AE391">
        <v>5.5555555555555552E-2</v>
      </c>
      <c r="AF391" s="223">
        <f>SUM( tabConsumo[[#This Row],[QTD.PENDENTE]]:tabConsumo[[#This Row],[08_23]] )</f>
        <v>29</v>
      </c>
      <c r="AG391" s="223">
        <f>LARGE(tabConsumo[[#This Row],[03_22]:[08_23]],1)</f>
        <v>10</v>
      </c>
      <c r="AH391" s="146" t="s">
        <v>2243</v>
      </c>
      <c r="AI391" s="3" t="s">
        <v>2077</v>
      </c>
    </row>
    <row r="392" spans="1:35" x14ac:dyDescent="0.3">
      <c r="A392" s="4" t="s">
        <v>1335</v>
      </c>
      <c r="B392" s="3" t="s">
        <v>264</v>
      </c>
      <c r="C392" s="2">
        <v>56519</v>
      </c>
      <c r="D392" s="2">
        <v>41</v>
      </c>
      <c r="F392" s="2">
        <v>0</v>
      </c>
      <c r="G392" s="2">
        <v>2</v>
      </c>
      <c r="H392" s="2">
        <v>0</v>
      </c>
      <c r="I392" s="2">
        <v>3</v>
      </c>
      <c r="J392" s="2">
        <v>2</v>
      </c>
      <c r="K392" s="2">
        <v>9</v>
      </c>
      <c r="L392" s="2">
        <v>8</v>
      </c>
      <c r="M392" s="2">
        <v>1</v>
      </c>
      <c r="N392" s="2">
        <v>4</v>
      </c>
      <c r="O392" s="2">
        <v>0</v>
      </c>
      <c r="P392" s="2">
        <v>2</v>
      </c>
      <c r="Q392" s="2">
        <v>2</v>
      </c>
      <c r="R392" s="2">
        <v>0</v>
      </c>
      <c r="S392" s="2">
        <v>1</v>
      </c>
      <c r="T392" s="2">
        <v>0</v>
      </c>
      <c r="U392" s="2">
        <v>0</v>
      </c>
      <c r="V392" s="2">
        <v>6</v>
      </c>
      <c r="W392" s="2">
        <v>0</v>
      </c>
      <c r="X392" s="299">
        <v>367</v>
      </c>
      <c r="Y392" s="219">
        <f xml:space="preserve"> 18</f>
        <v>18</v>
      </c>
      <c r="Z392" s="220">
        <f>SUM( tabConsumo[[#This Row],[QTD.PENDENTE]]:tabConsumo[[#This Row],[08_23]] ) / tabConsumo[[#This Row],[Div]]</f>
        <v>2.2222222222222223</v>
      </c>
      <c r="AA392" s="221">
        <f xml:space="preserve"> tabConsumo[[#This Row],[Média.A]] + (_xlfn.STDEV.S( tabConsumo[[#This Row],[QTD.PENDENTE]]:tabConsumo[[#This Row],[08_23]] ) * 1)</f>
        <v>5.0413909682004858</v>
      </c>
      <c r="AB392" s="221"/>
      <c r="AC392" s="221">
        <f xml:space="preserve"> tabConsumo[[#This Row],[Média.A]] + (_xlfn.STDEV.S( tabConsumo[[#This Row],[QTD.PENDENTE]]:tabConsumo[[#This Row],[08_23]] ) * 3)</f>
        <v>10.679728460157012</v>
      </c>
      <c r="AD392" s="5"/>
      <c r="AE392">
        <v>0</v>
      </c>
      <c r="AF392" s="223">
        <f>SUM( tabConsumo[[#This Row],[QTD.PENDENTE]]:tabConsumo[[#This Row],[08_23]] )</f>
        <v>40</v>
      </c>
      <c r="AG392" s="223">
        <f>LARGE(tabConsumo[[#This Row],[03_22]:[08_23]],1)</f>
        <v>9</v>
      </c>
      <c r="AH392" s="146" t="s">
        <v>2238</v>
      </c>
      <c r="AI392" s="3" t="s">
        <v>2077</v>
      </c>
    </row>
    <row r="393" spans="1:35" x14ac:dyDescent="0.3">
      <c r="A393" s="4" t="s">
        <v>1337</v>
      </c>
      <c r="B393" s="3" t="s">
        <v>264</v>
      </c>
      <c r="C393" s="2">
        <v>56520</v>
      </c>
      <c r="D393" s="2">
        <v>4</v>
      </c>
      <c r="E393" s="2">
        <v>22</v>
      </c>
      <c r="F393" s="2">
        <v>0</v>
      </c>
      <c r="G393" s="2">
        <v>3</v>
      </c>
      <c r="H393" s="2">
        <v>0</v>
      </c>
      <c r="I393" s="2">
        <v>21</v>
      </c>
      <c r="J393" s="2">
        <v>2</v>
      </c>
      <c r="K393" s="2">
        <v>1</v>
      </c>
      <c r="L393" s="2">
        <v>12</v>
      </c>
      <c r="M393" s="2">
        <v>12</v>
      </c>
      <c r="N393" s="2">
        <v>9</v>
      </c>
      <c r="O393" s="2">
        <v>2</v>
      </c>
      <c r="P393" s="2">
        <v>4</v>
      </c>
      <c r="Q393" s="2">
        <v>3</v>
      </c>
      <c r="R393" s="2">
        <v>7</v>
      </c>
      <c r="S393" s="2">
        <v>0</v>
      </c>
      <c r="T393" s="2">
        <v>0</v>
      </c>
      <c r="U393" s="2">
        <v>0</v>
      </c>
      <c r="V393" s="2">
        <v>0</v>
      </c>
      <c r="W393" s="2">
        <v>9</v>
      </c>
      <c r="X393" s="299">
        <v>367</v>
      </c>
      <c r="Y393" s="219">
        <f xml:space="preserve"> 18</f>
        <v>18</v>
      </c>
      <c r="Z393" s="220">
        <f>SUM( tabConsumo[[#This Row],[QTD.PENDENTE]]:tabConsumo[[#This Row],[08_23]] ) / tabConsumo[[#This Row],[Div]]</f>
        <v>5.9444444444444446</v>
      </c>
      <c r="AA393" s="221">
        <f xml:space="preserve"> tabConsumo[[#This Row],[Média.A]] + (_xlfn.STDEV.S( tabConsumo[[#This Row],[QTD.PENDENTE]]:tabConsumo[[#This Row],[08_23]] ) * 1)</f>
        <v>12.874335627779541</v>
      </c>
      <c r="AB393" s="221"/>
      <c r="AC393" s="221">
        <f xml:space="preserve"> tabConsumo[[#This Row],[Média.A]] + (_xlfn.STDEV.S( tabConsumo[[#This Row],[QTD.PENDENTE]]:tabConsumo[[#This Row],[08_23]] ) * 3)</f>
        <v>26.734117994449733</v>
      </c>
      <c r="AD393" s="5"/>
      <c r="AE393">
        <v>1.2222222222222223</v>
      </c>
      <c r="AF393" s="223">
        <f>SUM( tabConsumo[[#This Row],[QTD.PENDENTE]]:tabConsumo[[#This Row],[08_23]] )</f>
        <v>107</v>
      </c>
      <c r="AG393" s="223">
        <f>LARGE(tabConsumo[[#This Row],[03_22]:[08_23]],1)</f>
        <v>21</v>
      </c>
      <c r="AH393" s="146" t="s">
        <v>2237</v>
      </c>
      <c r="AI393" s="3" t="s">
        <v>2077</v>
      </c>
    </row>
    <row r="394" spans="1:35" x14ac:dyDescent="0.3">
      <c r="A394" s="4" t="s">
        <v>1565</v>
      </c>
      <c r="B394" s="3" t="s">
        <v>561</v>
      </c>
      <c r="C394" s="2">
        <v>98702</v>
      </c>
      <c r="D394" s="2">
        <v>0</v>
      </c>
      <c r="F394" s="2">
        <v>166</v>
      </c>
      <c r="G394" s="2">
        <v>10</v>
      </c>
      <c r="H394" s="2">
        <v>888</v>
      </c>
      <c r="I394" s="2">
        <v>624</v>
      </c>
      <c r="J394" s="2">
        <v>372</v>
      </c>
      <c r="K394" s="2">
        <v>1008</v>
      </c>
      <c r="L394" s="2">
        <v>995</v>
      </c>
      <c r="M394" s="2">
        <v>684</v>
      </c>
      <c r="N394" s="2">
        <v>351</v>
      </c>
      <c r="O394" s="2">
        <v>418</v>
      </c>
      <c r="P394" s="2">
        <v>602</v>
      </c>
      <c r="Q394" s="2">
        <v>124</v>
      </c>
      <c r="R394" s="2">
        <v>437</v>
      </c>
      <c r="S394" s="2">
        <v>264</v>
      </c>
      <c r="T394" s="2">
        <v>957</v>
      </c>
      <c r="U394" s="2">
        <v>0</v>
      </c>
      <c r="V394" s="2">
        <v>360</v>
      </c>
      <c r="W394" s="2">
        <v>272</v>
      </c>
      <c r="X394" s="299">
        <v>39183</v>
      </c>
      <c r="Y394" s="219">
        <v>18</v>
      </c>
      <c r="Z394" s="220">
        <f>SUM( tabConsumo[[#This Row],[QTD.PENDENTE]]:tabConsumo[[#This Row],[08_23]] ) / tabConsumo[[#This Row],[Div]]</f>
        <v>474</v>
      </c>
      <c r="AA394" s="221">
        <f xml:space="preserve"> tabConsumo[[#This Row],[Média.A]] + (_xlfn.STDEV.S( tabConsumo[[#This Row],[QTD.PENDENTE]]:tabConsumo[[#This Row],[08_23]] ) * 1)</f>
        <v>802.05487345869437</v>
      </c>
      <c r="AB394" s="221"/>
      <c r="AC394" s="221">
        <f xml:space="preserve"> tabConsumo[[#This Row],[Média.A]] + (_xlfn.STDEV.S( tabConsumo[[#This Row],[QTD.PENDENTE]]:tabConsumo[[#This Row],[08_23]] ) * 3)</f>
        <v>1458.1646203760833</v>
      </c>
      <c r="AD394" s="5"/>
      <c r="AE394">
        <v>0</v>
      </c>
      <c r="AF394" s="223">
        <f>SUM( tabConsumo[[#This Row],[QTD.PENDENTE]]:tabConsumo[[#This Row],[08_23]] )</f>
        <v>8532</v>
      </c>
      <c r="AG394" s="223">
        <f>LARGE(tabConsumo[[#This Row],[03_22]:[08_23]],1)</f>
        <v>1008</v>
      </c>
      <c r="AH394" s="146" t="s">
        <v>2237</v>
      </c>
      <c r="AI394" s="3" t="s">
        <v>2077</v>
      </c>
    </row>
    <row r="395" spans="1:35" x14ac:dyDescent="0.3">
      <c r="A395" s="4" t="s">
        <v>357</v>
      </c>
      <c r="B395" s="3" t="s">
        <v>264</v>
      </c>
      <c r="C395" s="2">
        <v>16427</v>
      </c>
      <c r="D395" s="2">
        <v>0</v>
      </c>
      <c r="F395" s="2">
        <v>0</v>
      </c>
      <c r="G395" s="2">
        <v>0</v>
      </c>
      <c r="H395" s="2">
        <v>0</v>
      </c>
      <c r="I395" s="2">
        <v>0</v>
      </c>
      <c r="J395" s="2">
        <v>0</v>
      </c>
      <c r="K395" s="2">
        <v>0</v>
      </c>
      <c r="L395" s="2">
        <v>0</v>
      </c>
      <c r="M395" s="2">
        <v>0</v>
      </c>
      <c r="N395" s="2">
        <v>1</v>
      </c>
      <c r="O395" s="2">
        <v>0</v>
      </c>
      <c r="P395" s="2">
        <v>0</v>
      </c>
      <c r="Q395" s="2">
        <v>0</v>
      </c>
      <c r="R395" s="2">
        <v>0</v>
      </c>
      <c r="S395" s="2">
        <v>0</v>
      </c>
      <c r="T395" s="2">
        <v>0</v>
      </c>
      <c r="U395" s="2">
        <v>0</v>
      </c>
      <c r="V395" s="2">
        <v>0</v>
      </c>
      <c r="W395" s="2">
        <v>0</v>
      </c>
      <c r="X395" s="299">
        <v>367</v>
      </c>
      <c r="Y395" s="219">
        <f xml:space="preserve"> 18</f>
        <v>18</v>
      </c>
      <c r="Z395" s="220">
        <f>SUM( tabConsumo[[#This Row],[QTD.PENDENTE]]:tabConsumo[[#This Row],[08_23]] ) / tabConsumo[[#This Row],[Div]]</f>
        <v>5.5555555555555552E-2</v>
      </c>
      <c r="AA395" s="221">
        <f xml:space="preserve"> tabConsumo[[#This Row],[Média.A]] + (_xlfn.STDEV.S( tabConsumo[[#This Row],[QTD.PENDENTE]]:tabConsumo[[#This Row],[08_23]] ) * 1)</f>
        <v>0.29125781595107136</v>
      </c>
      <c r="AB395" s="221"/>
      <c r="AC395" s="221">
        <f xml:space="preserve"> tabConsumo[[#This Row],[Média.A]] + (_xlfn.STDEV.S( tabConsumo[[#This Row],[QTD.PENDENTE]]:tabConsumo[[#This Row],[08_23]] ) * 3)</f>
        <v>0.76266233674210304</v>
      </c>
      <c r="AD395" s="5"/>
      <c r="AE395">
        <v>0</v>
      </c>
      <c r="AF395" s="223">
        <f>SUM( tabConsumo[[#This Row],[QTD.PENDENTE]]:tabConsumo[[#This Row],[08_23]] )</f>
        <v>1</v>
      </c>
      <c r="AG395" s="223">
        <f>LARGE(tabConsumo[[#This Row],[03_22]:[08_23]],1)</f>
        <v>1</v>
      </c>
      <c r="AH395" s="146" t="s">
        <v>2242</v>
      </c>
      <c r="AI395" s="3" t="s">
        <v>2077</v>
      </c>
    </row>
    <row r="396" spans="1:35" x14ac:dyDescent="0.3">
      <c r="A396" s="4" t="s">
        <v>2023</v>
      </c>
      <c r="B396" s="3" t="s">
        <v>302</v>
      </c>
      <c r="C396" s="2">
        <v>141253</v>
      </c>
      <c r="D396" s="2">
        <v>0</v>
      </c>
      <c r="E396" s="2">
        <v>8</v>
      </c>
      <c r="F396" s="2">
        <v>10</v>
      </c>
      <c r="G396" s="2">
        <v>29</v>
      </c>
      <c r="H396" s="2">
        <v>18</v>
      </c>
      <c r="I396" s="2">
        <v>0</v>
      </c>
      <c r="J396" s="2">
        <v>1</v>
      </c>
      <c r="K396" s="2">
        <v>6</v>
      </c>
      <c r="L396" s="2">
        <v>57</v>
      </c>
      <c r="M396" s="2">
        <v>21</v>
      </c>
      <c r="N396" s="2">
        <v>26</v>
      </c>
      <c r="O396" s="2">
        <v>23</v>
      </c>
      <c r="P396" s="2">
        <v>10</v>
      </c>
      <c r="Q396" s="2">
        <v>0</v>
      </c>
      <c r="R396" s="2">
        <v>22</v>
      </c>
      <c r="S396" s="2">
        <v>11</v>
      </c>
      <c r="T396" s="2">
        <v>27</v>
      </c>
      <c r="U396" s="2">
        <v>38</v>
      </c>
      <c r="V396" s="2">
        <v>0</v>
      </c>
      <c r="W396" s="2">
        <v>0</v>
      </c>
      <c r="X396" s="299">
        <v>44355</v>
      </c>
      <c r="Y396" s="219">
        <v>18</v>
      </c>
      <c r="Z396" s="220">
        <f>SUM( tabConsumo[[#This Row],[QTD.PENDENTE]]:tabConsumo[[#This Row],[08_23]] ) / tabConsumo[[#This Row],[Div]]</f>
        <v>17.055555555555557</v>
      </c>
      <c r="AA396" s="221">
        <f xml:space="preserve"> tabConsumo[[#This Row],[Média.A]] + (_xlfn.STDEV.S( tabConsumo[[#This Row],[QTD.PENDENTE]]:tabConsumo[[#This Row],[08_23]] ) * 1)</f>
        <v>32.291708313952043</v>
      </c>
      <c r="AB396" s="221"/>
      <c r="AC396" s="221">
        <f xml:space="preserve"> tabConsumo[[#This Row],[Média.A]] + (_xlfn.STDEV.S( tabConsumo[[#This Row],[QTD.PENDENTE]]:tabConsumo[[#This Row],[08_23]] ) * 3)</f>
        <v>62.764013830745029</v>
      </c>
      <c r="AD396" s="5"/>
      <c r="AE396">
        <v>0.44444444444444442</v>
      </c>
      <c r="AF396" s="223">
        <f>SUM( tabConsumo[[#This Row],[QTD.PENDENTE]]:tabConsumo[[#This Row],[08_23]] )</f>
        <v>307</v>
      </c>
      <c r="AG396" s="223">
        <f>LARGE(tabConsumo[[#This Row],[03_22]:[08_23]],1)</f>
        <v>57</v>
      </c>
      <c r="AH396" s="146" t="s">
        <v>2244</v>
      </c>
      <c r="AI396" s="3" t="s">
        <v>2077</v>
      </c>
    </row>
    <row r="397" spans="1:35" x14ac:dyDescent="0.3">
      <c r="A397" s="4" t="s">
        <v>1593</v>
      </c>
      <c r="B397" s="3" t="s">
        <v>264</v>
      </c>
      <c r="C397" s="2">
        <v>102728</v>
      </c>
      <c r="D397" s="2">
        <v>224</v>
      </c>
      <c r="F397" s="2">
        <v>0</v>
      </c>
      <c r="G397" s="2">
        <v>0</v>
      </c>
      <c r="H397" s="2">
        <v>80</v>
      </c>
      <c r="I397" s="2">
        <v>22</v>
      </c>
      <c r="J397" s="2">
        <v>139</v>
      </c>
      <c r="K397" s="2">
        <v>0</v>
      </c>
      <c r="L397" s="2">
        <v>8</v>
      </c>
      <c r="M397" s="2">
        <v>150</v>
      </c>
      <c r="N397" s="2">
        <v>20</v>
      </c>
      <c r="O397" s="2">
        <v>40</v>
      </c>
      <c r="P397" s="2">
        <v>30</v>
      </c>
      <c r="Q397" s="2">
        <v>0</v>
      </c>
      <c r="R397" s="2">
        <v>0</v>
      </c>
      <c r="S397" s="2">
        <v>100</v>
      </c>
      <c r="T397" s="2">
        <v>0</v>
      </c>
      <c r="U397" s="2">
        <v>0</v>
      </c>
      <c r="V397" s="2">
        <v>20</v>
      </c>
      <c r="W397" s="2">
        <v>0</v>
      </c>
      <c r="X397" s="299">
        <v>39371</v>
      </c>
      <c r="Y397" s="219">
        <v>18</v>
      </c>
      <c r="Z397" s="220">
        <f>SUM( tabConsumo[[#This Row],[QTD.PENDENTE]]:tabConsumo[[#This Row],[08_23]] ) / tabConsumo[[#This Row],[Div]]</f>
        <v>33.833333333333336</v>
      </c>
      <c r="AA397" s="221">
        <f xml:space="preserve"> tabConsumo[[#This Row],[Média.A]] + (_xlfn.STDEV.S( tabConsumo[[#This Row],[QTD.PENDENTE]]:tabConsumo[[#This Row],[08_23]] ) * 1)</f>
        <v>83.22045954345127</v>
      </c>
      <c r="AB397" s="221"/>
      <c r="AC397" s="221">
        <f xml:space="preserve"> tabConsumo[[#This Row],[Média.A]] + (_xlfn.STDEV.S( tabConsumo[[#This Row],[QTD.PENDENTE]]:tabConsumo[[#This Row],[08_23]] ) * 3)</f>
        <v>181.99471196368714</v>
      </c>
      <c r="AD397" s="5"/>
      <c r="AE397">
        <v>0</v>
      </c>
      <c r="AF397" s="223">
        <f>SUM( tabConsumo[[#This Row],[QTD.PENDENTE]]:tabConsumo[[#This Row],[08_23]] )</f>
        <v>609</v>
      </c>
      <c r="AG397" s="223">
        <f>LARGE(tabConsumo[[#This Row],[03_22]:[08_23]],1)</f>
        <v>150</v>
      </c>
      <c r="AH397" s="146" t="s">
        <v>2238</v>
      </c>
      <c r="AI397" s="3" t="s">
        <v>2077</v>
      </c>
    </row>
    <row r="398" spans="1:35" x14ac:dyDescent="0.3">
      <c r="A398" s="4" t="s">
        <v>398</v>
      </c>
      <c r="B398" s="3" t="s">
        <v>264</v>
      </c>
      <c r="C398" s="2">
        <v>24542</v>
      </c>
      <c r="D398" s="2">
        <v>0</v>
      </c>
      <c r="E398" s="2">
        <v>8</v>
      </c>
      <c r="F398" s="2">
        <v>0</v>
      </c>
      <c r="G398" s="2">
        <v>0</v>
      </c>
      <c r="H398" s="2">
        <v>4</v>
      </c>
      <c r="I398" s="2">
        <v>0</v>
      </c>
      <c r="J398" s="2">
        <v>0</v>
      </c>
      <c r="K398" s="2">
        <v>0</v>
      </c>
      <c r="L398" s="2">
        <v>0</v>
      </c>
      <c r="M398" s="2">
        <v>0</v>
      </c>
      <c r="N398" s="2">
        <v>0</v>
      </c>
      <c r="O398" s="2">
        <v>0</v>
      </c>
      <c r="P398" s="2">
        <v>0</v>
      </c>
      <c r="Q398" s="2">
        <v>0</v>
      </c>
      <c r="R398" s="2">
        <v>0</v>
      </c>
      <c r="S398" s="2">
        <v>0</v>
      </c>
      <c r="T398" s="2">
        <v>0</v>
      </c>
      <c r="U398" s="2">
        <v>0</v>
      </c>
      <c r="V398" s="2">
        <v>0</v>
      </c>
      <c r="W398" s="2">
        <v>0</v>
      </c>
      <c r="X398" s="299">
        <v>367</v>
      </c>
      <c r="Y398" s="219">
        <f xml:space="preserve"> 18</f>
        <v>18</v>
      </c>
      <c r="Z398" s="220">
        <f>SUM( tabConsumo[[#This Row],[QTD.PENDENTE]]:tabConsumo[[#This Row],[08_23]] ) / tabConsumo[[#This Row],[Div]]</f>
        <v>0.66666666666666663</v>
      </c>
      <c r="AA398" s="221">
        <f xml:space="preserve"> tabConsumo[[#This Row],[Média.A]] + (_xlfn.STDEV.S( tabConsumo[[#This Row],[QTD.PENDENTE]]:tabConsumo[[#This Row],[08_23]] ) * 1)</f>
        <v>2.6725060951517827</v>
      </c>
      <c r="AB398" s="221"/>
      <c r="AC398" s="221">
        <f xml:space="preserve"> tabConsumo[[#This Row],[Média.A]] + (_xlfn.STDEV.S( tabConsumo[[#This Row],[QTD.PENDENTE]]:tabConsumo[[#This Row],[08_23]] ) * 3)</f>
        <v>6.684184952122016</v>
      </c>
      <c r="AD398" s="5"/>
      <c r="AE398">
        <v>0.44444444444444442</v>
      </c>
      <c r="AF398" s="223">
        <f>SUM( tabConsumo[[#This Row],[QTD.PENDENTE]]:tabConsumo[[#This Row],[08_23]] )</f>
        <v>12</v>
      </c>
      <c r="AG398" s="223">
        <f>LARGE(tabConsumo[[#This Row],[03_22]:[08_23]],1)</f>
        <v>4</v>
      </c>
      <c r="AH398" s="146" t="s">
        <v>2254</v>
      </c>
      <c r="AI398" s="3" t="s">
        <v>2077</v>
      </c>
    </row>
    <row r="399" spans="1:35" x14ac:dyDescent="0.3">
      <c r="A399" s="4" t="s">
        <v>358</v>
      </c>
      <c r="B399" s="3" t="s">
        <v>264</v>
      </c>
      <c r="C399" s="2">
        <v>16528</v>
      </c>
      <c r="D399" s="2">
        <v>0</v>
      </c>
      <c r="E399" s="2">
        <v>3</v>
      </c>
      <c r="F399" s="2">
        <v>122</v>
      </c>
      <c r="G399" s="2">
        <v>86</v>
      </c>
      <c r="H399" s="2">
        <v>123</v>
      </c>
      <c r="I399" s="2">
        <v>121</v>
      </c>
      <c r="J399" s="2">
        <v>78</v>
      </c>
      <c r="K399" s="2">
        <v>62</v>
      </c>
      <c r="L399" s="2">
        <v>0</v>
      </c>
      <c r="M399" s="2">
        <v>0</v>
      </c>
      <c r="N399" s="2">
        <v>0</v>
      </c>
      <c r="O399" s="2">
        <v>0</v>
      </c>
      <c r="P399" s="2">
        <v>0</v>
      </c>
      <c r="Q399" s="2">
        <v>0</v>
      </c>
      <c r="R399" s="2">
        <v>0</v>
      </c>
      <c r="S399" s="2">
        <v>0</v>
      </c>
      <c r="T399" s="2">
        <v>0</v>
      </c>
      <c r="U399" s="2">
        <v>0</v>
      </c>
      <c r="V399" s="2">
        <v>0</v>
      </c>
      <c r="W399" s="2">
        <v>0</v>
      </c>
      <c r="X399" s="299">
        <v>367</v>
      </c>
      <c r="Y399" s="219">
        <f xml:space="preserve"> 18</f>
        <v>18</v>
      </c>
      <c r="Z399" s="220">
        <f>SUM( tabConsumo[[#This Row],[QTD.PENDENTE]]:tabConsumo[[#This Row],[08_23]] ) / tabConsumo[[#This Row],[Div]]</f>
        <v>33.055555555555557</v>
      </c>
      <c r="AA399" s="221">
        <f xml:space="preserve"> tabConsumo[[#This Row],[Média.A]] + (_xlfn.STDEV.S( tabConsumo[[#This Row],[QTD.PENDENTE]]:tabConsumo[[#This Row],[08_23]] ) * 1)</f>
        <v>82.132652082436323</v>
      </c>
      <c r="AB399" s="221"/>
      <c r="AC399" s="221">
        <f xml:space="preserve"> tabConsumo[[#This Row],[Média.A]] + (_xlfn.STDEV.S( tabConsumo[[#This Row],[QTD.PENDENTE]]:tabConsumo[[#This Row],[08_23]] ) * 3)</f>
        <v>180.28684513619783</v>
      </c>
      <c r="AD399" s="5"/>
      <c r="AE399">
        <v>0.16666666666666666</v>
      </c>
      <c r="AF399" s="223">
        <f>SUM( tabConsumo[[#This Row],[QTD.PENDENTE]]:tabConsumo[[#This Row],[08_23]] )</f>
        <v>595</v>
      </c>
      <c r="AG399" s="223">
        <f>LARGE(tabConsumo[[#This Row],[03_22]:[08_23]],1)</f>
        <v>123</v>
      </c>
      <c r="AH399" s="146" t="s">
        <v>2245</v>
      </c>
      <c r="AI399" s="3" t="s">
        <v>2077</v>
      </c>
    </row>
    <row r="400" spans="1:35" x14ac:dyDescent="0.3">
      <c r="A400" s="4" t="s">
        <v>1525</v>
      </c>
      <c r="B400" s="3" t="s">
        <v>264</v>
      </c>
      <c r="C400" s="2">
        <v>89194</v>
      </c>
      <c r="D400" s="2">
        <v>0</v>
      </c>
      <c r="E400" s="2">
        <v>34</v>
      </c>
      <c r="F400" s="2">
        <v>122</v>
      </c>
      <c r="G400" s="2">
        <v>86</v>
      </c>
      <c r="H400" s="2">
        <v>123</v>
      </c>
      <c r="I400" s="2">
        <v>121</v>
      </c>
      <c r="J400" s="2">
        <v>78</v>
      </c>
      <c r="K400" s="2">
        <v>83</v>
      </c>
      <c r="L400" s="2">
        <v>117</v>
      </c>
      <c r="M400" s="2">
        <v>140</v>
      </c>
      <c r="N400" s="2">
        <v>98</v>
      </c>
      <c r="O400" s="2">
        <v>66</v>
      </c>
      <c r="P400" s="2">
        <v>85</v>
      </c>
      <c r="Q400" s="2">
        <v>98</v>
      </c>
      <c r="R400" s="2">
        <v>147</v>
      </c>
      <c r="S400" s="2">
        <v>127</v>
      </c>
      <c r="T400" s="2">
        <v>101</v>
      </c>
      <c r="U400" s="2">
        <v>29</v>
      </c>
      <c r="V400" s="2">
        <v>0</v>
      </c>
      <c r="W400" s="2">
        <v>0</v>
      </c>
      <c r="X400" s="299">
        <v>38688</v>
      </c>
      <c r="Y400" s="219">
        <v>18</v>
      </c>
      <c r="Z400" s="220">
        <f>SUM( tabConsumo[[#This Row],[QTD.PENDENTE]]:tabConsumo[[#This Row],[08_23]] ) / tabConsumo[[#This Row],[Div]]</f>
        <v>91.944444444444443</v>
      </c>
      <c r="AA400" s="221">
        <f xml:space="preserve"> tabConsumo[[#This Row],[Média.A]] + (_xlfn.STDEV.S( tabConsumo[[#This Row],[QTD.PENDENTE]]:tabConsumo[[#This Row],[08_23]] ) * 1)</f>
        <v>135.96324691293776</v>
      </c>
      <c r="AB400" s="221"/>
      <c r="AC400" s="221">
        <f xml:space="preserve"> tabConsumo[[#This Row],[Média.A]] + (_xlfn.STDEV.S( tabConsumo[[#This Row],[QTD.PENDENTE]]:tabConsumo[[#This Row],[08_23]] ) * 3)</f>
        <v>224.0008518499244</v>
      </c>
      <c r="AD400" s="5"/>
      <c r="AE400">
        <v>1.8888888888888888</v>
      </c>
      <c r="AF400" s="223">
        <f>SUM( tabConsumo[[#This Row],[QTD.PENDENTE]]:tabConsumo[[#This Row],[08_23]] )</f>
        <v>1655</v>
      </c>
      <c r="AG400" s="223">
        <f>LARGE(tabConsumo[[#This Row],[03_22]:[08_23]],1)</f>
        <v>147</v>
      </c>
      <c r="AH400" s="146" t="s">
        <v>2244</v>
      </c>
      <c r="AI400" s="3" t="s">
        <v>2077</v>
      </c>
    </row>
    <row r="401" spans="1:35" x14ac:dyDescent="0.3">
      <c r="A401" s="4" t="s">
        <v>1233</v>
      </c>
      <c r="B401" s="3" t="s">
        <v>612</v>
      </c>
      <c r="C401" s="2">
        <v>27353</v>
      </c>
      <c r="D401" s="2">
        <v>0</v>
      </c>
      <c r="E401" s="2">
        <v>20</v>
      </c>
      <c r="F401" s="2">
        <v>24</v>
      </c>
      <c r="G401" s="2">
        <v>9</v>
      </c>
      <c r="H401" s="2">
        <v>12</v>
      </c>
      <c r="I401" s="2">
        <v>5</v>
      </c>
      <c r="J401" s="2">
        <v>90</v>
      </c>
      <c r="K401" s="2">
        <v>18</v>
      </c>
      <c r="L401" s="2">
        <v>24</v>
      </c>
      <c r="M401" s="2">
        <v>30</v>
      </c>
      <c r="N401" s="2">
        <v>16</v>
      </c>
      <c r="O401" s="2">
        <v>26</v>
      </c>
      <c r="P401" s="2">
        <v>39</v>
      </c>
      <c r="Q401" s="2">
        <v>12</v>
      </c>
      <c r="R401" s="2">
        <v>17</v>
      </c>
      <c r="S401" s="2">
        <v>103</v>
      </c>
      <c r="T401" s="2">
        <v>154</v>
      </c>
      <c r="U401" s="2">
        <v>0</v>
      </c>
      <c r="V401" s="2">
        <v>0</v>
      </c>
      <c r="W401" s="2">
        <v>0</v>
      </c>
      <c r="X401" s="299">
        <v>367</v>
      </c>
      <c r="Y401" s="219">
        <f xml:space="preserve"> 18</f>
        <v>18</v>
      </c>
      <c r="Z401" s="220">
        <f>SUM( tabConsumo[[#This Row],[QTD.PENDENTE]]:tabConsumo[[#This Row],[08_23]] ) / tabConsumo[[#This Row],[Div]]</f>
        <v>33.277777777777779</v>
      </c>
      <c r="AA401" s="221">
        <f xml:space="preserve"> tabConsumo[[#This Row],[Média.A]] + (_xlfn.STDEV.S( tabConsumo[[#This Row],[QTD.PENDENTE]]:tabConsumo[[#This Row],[08_23]] ) * 1)</f>
        <v>73.728527559391679</v>
      </c>
      <c r="AB401" s="221"/>
      <c r="AC401" s="221">
        <f xml:space="preserve"> tabConsumo[[#This Row],[Média.A]] + (_xlfn.STDEV.S( tabConsumo[[#This Row],[QTD.PENDENTE]]:tabConsumo[[#This Row],[08_23]] ) * 3)</f>
        <v>154.63002712261948</v>
      </c>
      <c r="AD401" s="5"/>
      <c r="AE401">
        <v>1.1111111111111112</v>
      </c>
      <c r="AF401" s="223">
        <f>SUM( tabConsumo[[#This Row],[QTD.PENDENTE]]:tabConsumo[[#This Row],[08_23]] )</f>
        <v>599</v>
      </c>
      <c r="AG401" s="223">
        <f>LARGE(tabConsumo[[#This Row],[03_22]:[08_23]],1)</f>
        <v>154</v>
      </c>
      <c r="AH401" s="146" t="s">
        <v>2240</v>
      </c>
      <c r="AI401" s="3" t="s">
        <v>2077</v>
      </c>
    </row>
    <row r="402" spans="1:35" x14ac:dyDescent="0.3">
      <c r="A402" s="4" t="s">
        <v>1970</v>
      </c>
      <c r="B402" s="3" t="s">
        <v>1969</v>
      </c>
      <c r="C402" s="2">
        <v>138462</v>
      </c>
      <c r="D402" s="2">
        <v>8035</v>
      </c>
      <c r="E402" s="2">
        <v>130</v>
      </c>
      <c r="F402" s="2">
        <v>675</v>
      </c>
      <c r="G402" s="2">
        <v>282</v>
      </c>
      <c r="H402" s="2">
        <v>290</v>
      </c>
      <c r="I402" s="2">
        <v>319</v>
      </c>
      <c r="J402" s="2">
        <v>279</v>
      </c>
      <c r="K402" s="2">
        <v>534</v>
      </c>
      <c r="L402" s="2">
        <v>301</v>
      </c>
      <c r="M402" s="2">
        <v>448</v>
      </c>
      <c r="N402" s="2">
        <v>348</v>
      </c>
      <c r="O402" s="2">
        <v>239</v>
      </c>
      <c r="P402" s="2">
        <v>124</v>
      </c>
      <c r="Q402" s="2">
        <v>751</v>
      </c>
      <c r="R402" s="2">
        <v>5715</v>
      </c>
      <c r="S402" s="2">
        <v>295</v>
      </c>
      <c r="T402" s="2">
        <v>311</v>
      </c>
      <c r="U402" s="2">
        <v>359</v>
      </c>
      <c r="V402" s="2">
        <v>800</v>
      </c>
      <c r="W402" s="2">
        <v>406</v>
      </c>
      <c r="X402" s="299">
        <v>43720</v>
      </c>
      <c r="Y402" s="219">
        <v>18</v>
      </c>
      <c r="Z402" s="220">
        <f>SUM( tabConsumo[[#This Row],[QTD.PENDENTE]]:tabConsumo[[#This Row],[08_23]] ) / tabConsumo[[#This Row],[Div]]</f>
        <v>700.33333333333337</v>
      </c>
      <c r="AA402" s="221">
        <f xml:space="preserve"> tabConsumo[[#This Row],[Média.A]] + (_xlfn.STDEV.S( tabConsumo[[#This Row],[QTD.PENDENTE]]:tabConsumo[[#This Row],[08_23]] ) * 1)</f>
        <v>1937.8207684399626</v>
      </c>
      <c r="AB402" s="221"/>
      <c r="AC402" s="221">
        <f xml:space="preserve"> tabConsumo[[#This Row],[Média.A]] + (_xlfn.STDEV.S( tabConsumo[[#This Row],[QTD.PENDENTE]]:tabConsumo[[#This Row],[08_23]] ) * 3)</f>
        <v>4412.7956386532205</v>
      </c>
      <c r="AD402" s="5"/>
      <c r="AE402">
        <v>7.2222222222222223</v>
      </c>
      <c r="AF402" s="223">
        <f>SUM( tabConsumo[[#This Row],[QTD.PENDENTE]]:tabConsumo[[#This Row],[08_23]] )</f>
        <v>12606</v>
      </c>
      <c r="AG402" s="223">
        <f>LARGE(tabConsumo[[#This Row],[03_22]:[08_23]],1)</f>
        <v>5715</v>
      </c>
      <c r="AH402" s="146" t="s">
        <v>2237</v>
      </c>
      <c r="AI402" s="3" t="s">
        <v>2077</v>
      </c>
    </row>
    <row r="403" spans="1:35" x14ac:dyDescent="0.3">
      <c r="A403" s="4" t="s">
        <v>1122</v>
      </c>
      <c r="B403" s="3" t="s">
        <v>270</v>
      </c>
      <c r="C403" s="2">
        <v>16512</v>
      </c>
      <c r="D403" s="2">
        <v>0</v>
      </c>
      <c r="E403" s="2">
        <v>490</v>
      </c>
      <c r="F403" s="2">
        <v>0</v>
      </c>
      <c r="G403" s="2">
        <v>0</v>
      </c>
      <c r="H403" s="2">
        <v>0</v>
      </c>
      <c r="I403" s="2">
        <v>69</v>
      </c>
      <c r="J403" s="2">
        <v>299</v>
      </c>
      <c r="K403" s="2">
        <v>310</v>
      </c>
      <c r="L403" s="2">
        <v>122</v>
      </c>
      <c r="M403" s="2">
        <v>0</v>
      </c>
      <c r="N403" s="2">
        <v>18</v>
      </c>
      <c r="O403" s="2">
        <v>3</v>
      </c>
      <c r="P403" s="2">
        <v>49</v>
      </c>
      <c r="Q403" s="2">
        <v>225</v>
      </c>
      <c r="R403" s="2">
        <v>474</v>
      </c>
      <c r="S403" s="2">
        <v>231</v>
      </c>
      <c r="T403" s="2">
        <v>38</v>
      </c>
      <c r="U403" s="2">
        <v>3</v>
      </c>
      <c r="V403" s="2">
        <v>46</v>
      </c>
      <c r="W403" s="2">
        <v>0</v>
      </c>
      <c r="X403" s="299">
        <v>367</v>
      </c>
      <c r="Y403" s="219">
        <f xml:space="preserve"> 18</f>
        <v>18</v>
      </c>
      <c r="Z403" s="220">
        <f>SUM( tabConsumo[[#This Row],[QTD.PENDENTE]]:tabConsumo[[#This Row],[08_23]] ) / tabConsumo[[#This Row],[Div]]</f>
        <v>132.05555555555554</v>
      </c>
      <c r="AA403" s="221">
        <f xml:space="preserve"> tabConsumo[[#This Row],[Média.A]] + (_xlfn.STDEV.S( tabConsumo[[#This Row],[QTD.PENDENTE]]:tabConsumo[[#This Row],[08_23]] ) * 1)</f>
        <v>295.83653896424005</v>
      </c>
      <c r="AB403" s="221"/>
      <c r="AC403" s="221">
        <f xml:space="preserve"> tabConsumo[[#This Row],[Média.A]] + (_xlfn.STDEV.S( tabConsumo[[#This Row],[QTD.PENDENTE]]:tabConsumo[[#This Row],[08_23]] ) * 3)</f>
        <v>623.39850578160906</v>
      </c>
      <c r="AD403" s="5"/>
      <c r="AE403">
        <v>27.222222222222221</v>
      </c>
      <c r="AF403" s="223">
        <f>SUM( tabConsumo[[#This Row],[QTD.PENDENTE]]:tabConsumo[[#This Row],[08_23]] )</f>
        <v>2377</v>
      </c>
      <c r="AG403" s="223">
        <f>LARGE(tabConsumo[[#This Row],[03_22]:[08_23]],1)</f>
        <v>474</v>
      </c>
      <c r="AH403" s="146" t="s">
        <v>2238</v>
      </c>
      <c r="AI403" s="3" t="s">
        <v>2077</v>
      </c>
    </row>
    <row r="404" spans="1:35" x14ac:dyDescent="0.3">
      <c r="A404" s="4" t="s">
        <v>1830</v>
      </c>
      <c r="B404" s="3" t="s">
        <v>270</v>
      </c>
      <c r="C404" s="2">
        <v>132299</v>
      </c>
      <c r="D404" s="2">
        <v>2437</v>
      </c>
      <c r="E404" s="2">
        <v>4</v>
      </c>
      <c r="F404" s="2">
        <v>7</v>
      </c>
      <c r="G404" s="2">
        <v>2</v>
      </c>
      <c r="H404" s="2">
        <v>7</v>
      </c>
      <c r="I404" s="2">
        <v>10</v>
      </c>
      <c r="J404" s="2">
        <v>57</v>
      </c>
      <c r="K404" s="2">
        <v>118</v>
      </c>
      <c r="L404" s="2">
        <v>120</v>
      </c>
      <c r="M404" s="2">
        <v>175</v>
      </c>
      <c r="N404" s="2">
        <v>164</v>
      </c>
      <c r="O404" s="2">
        <v>113</v>
      </c>
      <c r="P404" s="2">
        <v>66</v>
      </c>
      <c r="Q404" s="2">
        <v>112</v>
      </c>
      <c r="R404" s="2">
        <v>2639</v>
      </c>
      <c r="S404" s="2">
        <v>76</v>
      </c>
      <c r="T404" s="2">
        <v>94</v>
      </c>
      <c r="U404" s="2">
        <v>104</v>
      </c>
      <c r="V404" s="2">
        <v>116</v>
      </c>
      <c r="W404" s="2">
        <v>161</v>
      </c>
      <c r="X404" s="299">
        <v>42685</v>
      </c>
      <c r="Y404" s="219">
        <v>18</v>
      </c>
      <c r="Z404" s="220">
        <f>SUM( tabConsumo[[#This Row],[QTD.PENDENTE]]:tabConsumo[[#This Row],[08_23]] ) / tabConsumo[[#This Row],[Div]]</f>
        <v>230.27777777777777</v>
      </c>
      <c r="AA404" s="221">
        <f xml:space="preserve"> tabConsumo[[#This Row],[Média.A]] + (_xlfn.STDEV.S( tabConsumo[[#This Row],[QTD.PENDENTE]]:tabConsumo[[#This Row],[08_23]] ) * 1)</f>
        <v>819.24309114595667</v>
      </c>
      <c r="AB404" s="221"/>
      <c r="AC404" s="221">
        <f xml:space="preserve"> tabConsumo[[#This Row],[Média.A]] + (_xlfn.STDEV.S( tabConsumo[[#This Row],[QTD.PENDENTE]]:tabConsumo[[#This Row],[08_23]] ) * 3)</f>
        <v>1997.1737178823146</v>
      </c>
      <c r="AD404" s="5"/>
      <c r="AE404">
        <v>0.22222222222222221</v>
      </c>
      <c r="AF404" s="223">
        <f>SUM( tabConsumo[[#This Row],[QTD.PENDENTE]]:tabConsumo[[#This Row],[08_23]] )</f>
        <v>4145</v>
      </c>
      <c r="AG404" s="223">
        <f>LARGE(tabConsumo[[#This Row],[03_22]:[08_23]],1)</f>
        <v>2639</v>
      </c>
      <c r="AH404" s="146" t="s">
        <v>2237</v>
      </c>
      <c r="AI404" s="3" t="s">
        <v>2077</v>
      </c>
    </row>
    <row r="405" spans="1:35" x14ac:dyDescent="0.3">
      <c r="A405" s="4" t="s">
        <v>1489</v>
      </c>
      <c r="B405" s="3" t="s">
        <v>264</v>
      </c>
      <c r="C405" s="2">
        <v>82995</v>
      </c>
      <c r="D405" s="2">
        <v>300</v>
      </c>
      <c r="E405" s="2">
        <v>260</v>
      </c>
      <c r="F405" s="2">
        <v>0</v>
      </c>
      <c r="G405" s="2">
        <v>75</v>
      </c>
      <c r="H405" s="2">
        <v>50</v>
      </c>
      <c r="I405" s="2">
        <v>25</v>
      </c>
      <c r="J405" s="2">
        <v>25</v>
      </c>
      <c r="K405" s="2">
        <v>50</v>
      </c>
      <c r="L405" s="2">
        <v>0</v>
      </c>
      <c r="M405" s="2">
        <v>75</v>
      </c>
      <c r="N405" s="2">
        <v>0</v>
      </c>
      <c r="O405" s="2">
        <v>25</v>
      </c>
      <c r="P405" s="2">
        <v>105</v>
      </c>
      <c r="Q405" s="2">
        <v>0</v>
      </c>
      <c r="R405" s="2">
        <v>125</v>
      </c>
      <c r="S405" s="2">
        <v>0</v>
      </c>
      <c r="T405" s="2">
        <v>0</v>
      </c>
      <c r="U405" s="2">
        <v>340</v>
      </c>
      <c r="V405" s="2">
        <v>0</v>
      </c>
      <c r="W405" s="2">
        <v>0</v>
      </c>
      <c r="X405" s="299">
        <v>38317</v>
      </c>
      <c r="Y405" s="219">
        <v>18</v>
      </c>
      <c r="Z405" s="220">
        <f>SUM( tabConsumo[[#This Row],[QTD.PENDENTE]]:tabConsumo[[#This Row],[08_23]] ) / tabConsumo[[#This Row],[Div]]</f>
        <v>64.166666666666671</v>
      </c>
      <c r="AA405" s="221">
        <f xml:space="preserve"> tabConsumo[[#This Row],[Média.A]] + (_xlfn.STDEV.S( tabConsumo[[#This Row],[QTD.PENDENTE]]:tabConsumo[[#This Row],[08_23]] ) * 1)</f>
        <v>157.7862152825457</v>
      </c>
      <c r="AB405" s="221"/>
      <c r="AC405" s="221">
        <f xml:space="preserve"> tabConsumo[[#This Row],[Média.A]] + (_xlfn.STDEV.S( tabConsumo[[#This Row],[QTD.PENDENTE]]:tabConsumo[[#This Row],[08_23]] ) * 3)</f>
        <v>345.02531251430378</v>
      </c>
      <c r="AD405" s="5"/>
      <c r="AE405">
        <v>14.444444444444445</v>
      </c>
      <c r="AF405" s="223">
        <f>SUM( tabConsumo[[#This Row],[QTD.PENDENTE]]:tabConsumo[[#This Row],[08_23]] )</f>
        <v>1155</v>
      </c>
      <c r="AG405" s="223">
        <f>LARGE(tabConsumo[[#This Row],[03_22]:[08_23]],1)</f>
        <v>340</v>
      </c>
      <c r="AH405" s="146" t="s">
        <v>2244</v>
      </c>
      <c r="AI405" s="3" t="s">
        <v>2077</v>
      </c>
    </row>
    <row r="406" spans="1:35" x14ac:dyDescent="0.3">
      <c r="A406" s="4" t="s">
        <v>1490</v>
      </c>
      <c r="B406" s="3" t="s">
        <v>264</v>
      </c>
      <c r="C406" s="2">
        <v>82996</v>
      </c>
      <c r="D406" s="2">
        <v>480</v>
      </c>
      <c r="F406" s="2">
        <v>0</v>
      </c>
      <c r="G406" s="2">
        <v>0</v>
      </c>
      <c r="H406" s="2">
        <v>0</v>
      </c>
      <c r="I406" s="2">
        <v>0</v>
      </c>
      <c r="J406" s="2">
        <v>0</v>
      </c>
      <c r="K406" s="2">
        <v>0</v>
      </c>
      <c r="L406" s="2">
        <v>0</v>
      </c>
      <c r="M406" s="2">
        <v>0</v>
      </c>
      <c r="N406" s="2">
        <v>0</v>
      </c>
      <c r="O406" s="2">
        <v>0</v>
      </c>
      <c r="P406" s="2">
        <v>0</v>
      </c>
      <c r="Q406" s="2">
        <v>0</v>
      </c>
      <c r="R406" s="2">
        <v>100</v>
      </c>
      <c r="S406" s="2">
        <v>0</v>
      </c>
      <c r="T406" s="2">
        <v>0</v>
      </c>
      <c r="U406" s="2">
        <v>0</v>
      </c>
      <c r="V406" s="2">
        <v>0</v>
      </c>
      <c r="W406" s="2">
        <v>0</v>
      </c>
      <c r="X406" s="299">
        <v>38317</v>
      </c>
      <c r="Y406" s="219">
        <v>18</v>
      </c>
      <c r="Z406" s="220">
        <f>SUM( tabConsumo[[#This Row],[QTD.PENDENTE]]:tabConsumo[[#This Row],[08_23]] ) / tabConsumo[[#This Row],[Div]]</f>
        <v>5.5555555555555554</v>
      </c>
      <c r="AA406" s="221">
        <f xml:space="preserve"> tabConsumo[[#This Row],[Média.A]] + (_xlfn.STDEV.S( tabConsumo[[#This Row],[QTD.PENDENTE]]:tabConsumo[[#This Row],[08_23]] ) * 1)</f>
        <v>29.125781595107142</v>
      </c>
      <c r="AB406" s="221"/>
      <c r="AC406" s="221">
        <f xml:space="preserve"> tabConsumo[[#This Row],[Média.A]] + (_xlfn.STDEV.S( tabConsumo[[#This Row],[QTD.PENDENTE]]:tabConsumo[[#This Row],[08_23]] ) * 3)</f>
        <v>76.266233674210312</v>
      </c>
      <c r="AD406" s="5"/>
      <c r="AE406">
        <v>0</v>
      </c>
      <c r="AF406" s="223">
        <f>SUM( tabConsumo[[#This Row],[QTD.PENDENTE]]:tabConsumo[[#This Row],[08_23]] )</f>
        <v>100</v>
      </c>
      <c r="AG406" s="223">
        <f>LARGE(tabConsumo[[#This Row],[03_22]:[08_23]],1)</f>
        <v>100</v>
      </c>
      <c r="AH406" s="146" t="s">
        <v>2243</v>
      </c>
      <c r="AI406" s="3" t="s">
        <v>2077</v>
      </c>
    </row>
    <row r="407" spans="1:35" x14ac:dyDescent="0.3">
      <c r="A407" s="4" t="s">
        <v>1308</v>
      </c>
      <c r="B407" s="3" t="s">
        <v>264</v>
      </c>
      <c r="C407" s="2">
        <v>51579</v>
      </c>
      <c r="D407" s="2">
        <v>502</v>
      </c>
      <c r="E407" s="2">
        <v>1</v>
      </c>
      <c r="F407" s="2">
        <v>88</v>
      </c>
      <c r="G407" s="2">
        <v>69</v>
      </c>
      <c r="H407" s="2">
        <v>69</v>
      </c>
      <c r="I407" s="2">
        <v>82</v>
      </c>
      <c r="J407" s="2">
        <v>77</v>
      </c>
      <c r="K407" s="2">
        <v>74</v>
      </c>
      <c r="L407" s="2">
        <v>88</v>
      </c>
      <c r="M407" s="2">
        <v>70</v>
      </c>
      <c r="N407" s="2">
        <v>96</v>
      </c>
      <c r="O407" s="2">
        <v>49</v>
      </c>
      <c r="P407" s="2">
        <v>47</v>
      </c>
      <c r="Q407" s="2">
        <v>62</v>
      </c>
      <c r="R407" s="2">
        <v>119</v>
      </c>
      <c r="S407" s="2">
        <v>89</v>
      </c>
      <c r="T407" s="2">
        <v>86</v>
      </c>
      <c r="U407" s="2">
        <v>92</v>
      </c>
      <c r="V407" s="2">
        <v>80</v>
      </c>
      <c r="W407" s="2">
        <v>95</v>
      </c>
      <c r="X407" s="299">
        <v>367</v>
      </c>
      <c r="Y407" s="219">
        <f xml:space="preserve"> 18</f>
        <v>18</v>
      </c>
      <c r="Z407" s="220">
        <f>SUM( tabConsumo[[#This Row],[QTD.PENDENTE]]:tabConsumo[[#This Row],[08_23]] ) / tabConsumo[[#This Row],[Div]]</f>
        <v>79.611111111111114</v>
      </c>
      <c r="AA407" s="221">
        <f xml:space="preserve"> tabConsumo[[#This Row],[Média.A]] + (_xlfn.STDEV.S( tabConsumo[[#This Row],[QTD.PENDENTE]]:tabConsumo[[#This Row],[08_23]] ) * 1)</f>
        <v>104.33023503812962</v>
      </c>
      <c r="AB407" s="221"/>
      <c r="AC407" s="221">
        <f xml:space="preserve"> tabConsumo[[#This Row],[Média.A]] + (_xlfn.STDEV.S( tabConsumo[[#This Row],[QTD.PENDENTE]]:tabConsumo[[#This Row],[08_23]] ) * 3)</f>
        <v>153.76848289216662</v>
      </c>
      <c r="AD407" s="5"/>
      <c r="AE407">
        <v>5.5555555555555552E-2</v>
      </c>
      <c r="AF407" s="223">
        <f>SUM( tabConsumo[[#This Row],[QTD.PENDENTE]]:tabConsumo[[#This Row],[08_23]] )</f>
        <v>1433</v>
      </c>
      <c r="AG407" s="223">
        <f>LARGE(tabConsumo[[#This Row],[03_22]:[08_23]],1)</f>
        <v>119</v>
      </c>
      <c r="AH407" s="146" t="s">
        <v>2237</v>
      </c>
      <c r="AI407" s="3" t="s">
        <v>2077</v>
      </c>
    </row>
    <row r="408" spans="1:35" x14ac:dyDescent="0.3">
      <c r="A408" s="4" t="s">
        <v>935</v>
      </c>
      <c r="B408" s="3" t="s">
        <v>270</v>
      </c>
      <c r="C408" s="2">
        <v>11116</v>
      </c>
      <c r="D408" s="2">
        <v>1370</v>
      </c>
      <c r="F408" s="2">
        <v>38</v>
      </c>
      <c r="G408" s="2">
        <v>29</v>
      </c>
      <c r="H408" s="2">
        <v>34</v>
      </c>
      <c r="I408" s="2">
        <v>57</v>
      </c>
      <c r="J408" s="2">
        <v>38</v>
      </c>
      <c r="K408" s="2">
        <v>50</v>
      </c>
      <c r="L408" s="2">
        <v>46</v>
      </c>
      <c r="M408" s="2">
        <v>55</v>
      </c>
      <c r="N408" s="2">
        <v>47</v>
      </c>
      <c r="O408" s="2">
        <v>31</v>
      </c>
      <c r="P408" s="2">
        <v>44</v>
      </c>
      <c r="Q408" s="2">
        <v>40</v>
      </c>
      <c r="R408" s="2">
        <v>78</v>
      </c>
      <c r="S408" s="2">
        <v>60</v>
      </c>
      <c r="T408" s="2">
        <v>65</v>
      </c>
      <c r="U408" s="2">
        <v>67</v>
      </c>
      <c r="V408" s="2">
        <v>45</v>
      </c>
      <c r="W408" s="2">
        <v>77</v>
      </c>
      <c r="X408" s="299">
        <v>367</v>
      </c>
      <c r="Y408" s="219">
        <f xml:space="preserve"> 18</f>
        <v>18</v>
      </c>
      <c r="Z408" s="220">
        <f>SUM( tabConsumo[[#This Row],[QTD.PENDENTE]]:tabConsumo[[#This Row],[08_23]] ) / tabConsumo[[#This Row],[Div]]</f>
        <v>50.055555555555557</v>
      </c>
      <c r="AA408" s="221">
        <f xml:space="preserve"> tabConsumo[[#This Row],[Média.A]] + (_xlfn.STDEV.S( tabConsumo[[#This Row],[QTD.PENDENTE]]:tabConsumo[[#This Row],[08_23]] ) * 1)</f>
        <v>64.873955176306154</v>
      </c>
      <c r="AB408" s="221"/>
      <c r="AC408" s="221">
        <f xml:space="preserve"> tabConsumo[[#This Row],[Média.A]] + (_xlfn.STDEV.S( tabConsumo[[#This Row],[QTD.PENDENTE]]:tabConsumo[[#This Row],[08_23]] ) * 3)</f>
        <v>94.510754417807362</v>
      </c>
      <c r="AD408" s="5"/>
      <c r="AE408">
        <v>0</v>
      </c>
      <c r="AF408" s="223">
        <f>SUM( tabConsumo[[#This Row],[QTD.PENDENTE]]:tabConsumo[[#This Row],[08_23]] )</f>
        <v>901</v>
      </c>
      <c r="AG408" s="223">
        <f>LARGE(tabConsumo[[#This Row],[03_22]:[08_23]],1)</f>
        <v>78</v>
      </c>
      <c r="AH408" s="146" t="s">
        <v>2237</v>
      </c>
      <c r="AI408" s="3" t="s">
        <v>2077</v>
      </c>
    </row>
    <row r="409" spans="1:35" x14ac:dyDescent="0.3">
      <c r="A409" s="4" t="s">
        <v>1132</v>
      </c>
      <c r="B409" s="3" t="s">
        <v>264</v>
      </c>
      <c r="C409" s="2">
        <v>17135</v>
      </c>
      <c r="D409" s="2">
        <v>1085</v>
      </c>
      <c r="E409" s="2">
        <v>132</v>
      </c>
      <c r="F409" s="2">
        <v>270</v>
      </c>
      <c r="G409" s="2">
        <v>300</v>
      </c>
      <c r="H409" s="2">
        <v>310</v>
      </c>
      <c r="I409" s="2">
        <v>285</v>
      </c>
      <c r="J409" s="2">
        <v>230</v>
      </c>
      <c r="K409" s="2">
        <v>445</v>
      </c>
      <c r="L409" s="2">
        <v>552</v>
      </c>
      <c r="M409" s="2">
        <v>225</v>
      </c>
      <c r="N409" s="2">
        <v>305</v>
      </c>
      <c r="O409" s="2">
        <v>225</v>
      </c>
      <c r="P409" s="2">
        <v>359</v>
      </c>
      <c r="Q409" s="2">
        <v>705</v>
      </c>
      <c r="R409" s="2">
        <v>3802</v>
      </c>
      <c r="S409" s="2">
        <v>345</v>
      </c>
      <c r="T409" s="2">
        <v>440</v>
      </c>
      <c r="U409" s="2">
        <v>340</v>
      </c>
      <c r="V409" s="2">
        <v>340</v>
      </c>
      <c r="W409" s="2">
        <v>330</v>
      </c>
      <c r="X409" s="299">
        <v>367</v>
      </c>
      <c r="Y409" s="219">
        <f xml:space="preserve"> 18</f>
        <v>18</v>
      </c>
      <c r="Z409" s="220">
        <f>SUM( tabConsumo[[#This Row],[QTD.PENDENTE]]:tabConsumo[[#This Row],[08_23]] ) / tabConsumo[[#This Row],[Div]]</f>
        <v>552.22222222222217</v>
      </c>
      <c r="AA409" s="221">
        <f xml:space="preserve"> tabConsumo[[#This Row],[Média.A]] + (_xlfn.STDEV.S( tabConsumo[[#This Row],[QTD.PENDENTE]]:tabConsumo[[#This Row],[08_23]] ) * 1)</f>
        <v>1356.419493706022</v>
      </c>
      <c r="AB409" s="221"/>
      <c r="AC409" s="221">
        <f xml:space="preserve"> tabConsumo[[#This Row],[Média.A]] + (_xlfn.STDEV.S( tabConsumo[[#This Row],[QTD.PENDENTE]]:tabConsumo[[#This Row],[08_23]] ) * 3)</f>
        <v>2964.8140366736216</v>
      </c>
      <c r="AD409" s="5"/>
      <c r="AE409">
        <v>7.333333333333333</v>
      </c>
      <c r="AF409" s="223">
        <f>SUM( tabConsumo[[#This Row],[QTD.PENDENTE]]:tabConsumo[[#This Row],[08_23]] )</f>
        <v>9940</v>
      </c>
      <c r="AG409" s="223">
        <f>LARGE(tabConsumo[[#This Row],[03_22]:[08_23]],1)</f>
        <v>3802</v>
      </c>
      <c r="AH409" s="146" t="s">
        <v>2237</v>
      </c>
      <c r="AI409" s="3" t="s">
        <v>2077</v>
      </c>
    </row>
    <row r="410" spans="1:35" x14ac:dyDescent="0.3">
      <c r="A410" s="4" t="s">
        <v>1133</v>
      </c>
      <c r="B410" s="3" t="s">
        <v>270</v>
      </c>
      <c r="C410" s="2">
        <v>17136</v>
      </c>
      <c r="D410" s="2">
        <v>474</v>
      </c>
      <c r="E410" s="2">
        <v>76</v>
      </c>
      <c r="F410" s="2">
        <v>89</v>
      </c>
      <c r="G410" s="2">
        <v>74</v>
      </c>
      <c r="H410" s="2">
        <v>96</v>
      </c>
      <c r="I410" s="2">
        <v>87</v>
      </c>
      <c r="J410" s="2">
        <v>86</v>
      </c>
      <c r="K410" s="2">
        <v>96</v>
      </c>
      <c r="L410" s="2">
        <v>94</v>
      </c>
      <c r="M410" s="2">
        <v>85</v>
      </c>
      <c r="N410" s="2">
        <v>131</v>
      </c>
      <c r="O410" s="2">
        <v>37</v>
      </c>
      <c r="P410" s="2">
        <v>1</v>
      </c>
      <c r="Q410" s="2">
        <v>0</v>
      </c>
      <c r="R410" s="2">
        <v>0</v>
      </c>
      <c r="S410" s="2">
        <v>27</v>
      </c>
      <c r="T410" s="2">
        <v>117</v>
      </c>
      <c r="U410" s="2">
        <v>112</v>
      </c>
      <c r="V410" s="2">
        <v>105</v>
      </c>
      <c r="W410" s="2">
        <v>113</v>
      </c>
      <c r="X410" s="299">
        <v>367</v>
      </c>
      <c r="Y410" s="219">
        <f xml:space="preserve"> 18</f>
        <v>18</v>
      </c>
      <c r="Z410" s="220">
        <f>SUM( tabConsumo[[#This Row],[QTD.PENDENTE]]:tabConsumo[[#This Row],[08_23]] ) / tabConsumo[[#This Row],[Div]]</f>
        <v>79.222222222222229</v>
      </c>
      <c r="AA410" s="221">
        <f xml:space="preserve"> tabConsumo[[#This Row],[Média.A]] + (_xlfn.STDEV.S( tabConsumo[[#This Row],[QTD.PENDENTE]]:tabConsumo[[#This Row],[08_23]] ) * 1)</f>
        <v>120.65016996044804</v>
      </c>
      <c r="AB410" s="221"/>
      <c r="AC410" s="221">
        <f xml:space="preserve"> tabConsumo[[#This Row],[Média.A]] + (_xlfn.STDEV.S( tabConsumo[[#This Row],[QTD.PENDENTE]]:tabConsumo[[#This Row],[08_23]] ) * 3)</f>
        <v>203.50606543689969</v>
      </c>
      <c r="AD410" s="5"/>
      <c r="AE410">
        <v>4.2222222222222223</v>
      </c>
      <c r="AF410" s="223">
        <f>SUM( tabConsumo[[#This Row],[QTD.PENDENTE]]:tabConsumo[[#This Row],[08_23]] )</f>
        <v>1426</v>
      </c>
      <c r="AG410" s="223">
        <f>LARGE(tabConsumo[[#This Row],[03_22]:[08_23]],1)</f>
        <v>131</v>
      </c>
      <c r="AH410" s="146" t="s">
        <v>2237</v>
      </c>
      <c r="AI410" s="3" t="s">
        <v>2077</v>
      </c>
    </row>
    <row r="411" spans="1:35" x14ac:dyDescent="0.3">
      <c r="A411" s="4" t="s">
        <v>1588</v>
      </c>
      <c r="B411" s="3" t="s">
        <v>264</v>
      </c>
      <c r="C411" s="2">
        <v>102588</v>
      </c>
      <c r="D411" s="2">
        <v>400</v>
      </c>
      <c r="E411" s="2">
        <v>65</v>
      </c>
      <c r="F411" s="2">
        <v>30</v>
      </c>
      <c r="G411" s="2">
        <v>0</v>
      </c>
      <c r="H411" s="2">
        <v>75</v>
      </c>
      <c r="I411" s="2">
        <v>108</v>
      </c>
      <c r="J411" s="2">
        <v>45</v>
      </c>
      <c r="K411" s="2">
        <v>0</v>
      </c>
      <c r="L411" s="2">
        <v>0</v>
      </c>
      <c r="M411" s="2">
        <v>0</v>
      </c>
      <c r="N411" s="2">
        <v>20</v>
      </c>
      <c r="O411" s="2">
        <v>10</v>
      </c>
      <c r="P411" s="2">
        <v>8</v>
      </c>
      <c r="Q411" s="2">
        <v>15</v>
      </c>
      <c r="R411" s="2">
        <v>45</v>
      </c>
      <c r="S411" s="2">
        <v>4</v>
      </c>
      <c r="T411" s="2">
        <v>5</v>
      </c>
      <c r="U411" s="2">
        <v>0</v>
      </c>
      <c r="V411" s="2">
        <v>0</v>
      </c>
      <c r="W411" s="2">
        <v>0</v>
      </c>
      <c r="X411" s="299">
        <v>39365</v>
      </c>
      <c r="Y411" s="219">
        <v>18</v>
      </c>
      <c r="Z411" s="220">
        <f>SUM( tabConsumo[[#This Row],[QTD.PENDENTE]]:tabConsumo[[#This Row],[08_23]] ) / tabConsumo[[#This Row],[Div]]</f>
        <v>23.888888888888889</v>
      </c>
      <c r="AA411" s="221">
        <f xml:space="preserve"> tabConsumo[[#This Row],[Média.A]] + (_xlfn.STDEV.S( tabConsumo[[#This Row],[QTD.PENDENTE]]:tabConsumo[[#This Row],[08_23]] ) * 1)</f>
        <v>55.124926705480355</v>
      </c>
      <c r="AB411" s="221"/>
      <c r="AC411" s="221">
        <f xml:space="preserve"> tabConsumo[[#This Row],[Média.A]] + (_xlfn.STDEV.S( tabConsumo[[#This Row],[QTD.PENDENTE]]:tabConsumo[[#This Row],[08_23]] ) * 3)</f>
        <v>117.59700233866329</v>
      </c>
      <c r="AD411" s="5"/>
      <c r="AE411">
        <v>3.6111111111111112</v>
      </c>
      <c r="AF411" s="223">
        <f>SUM( tabConsumo[[#This Row],[QTD.PENDENTE]]:tabConsumo[[#This Row],[08_23]] )</f>
        <v>430</v>
      </c>
      <c r="AG411" s="223">
        <f>LARGE(tabConsumo[[#This Row],[03_22]:[08_23]],1)</f>
        <v>108</v>
      </c>
      <c r="AH411" s="146" t="s">
        <v>2240</v>
      </c>
      <c r="AI411" s="3" t="s">
        <v>2077</v>
      </c>
    </row>
    <row r="412" spans="1:35" x14ac:dyDescent="0.3">
      <c r="A412" s="4" t="s">
        <v>1626</v>
      </c>
      <c r="B412" s="3" t="s">
        <v>264</v>
      </c>
      <c r="C412" s="2">
        <v>105294</v>
      </c>
      <c r="D412" s="2">
        <v>125</v>
      </c>
      <c r="E412" s="2">
        <v>12</v>
      </c>
      <c r="F412" s="2">
        <v>31</v>
      </c>
      <c r="G412" s="2">
        <v>0</v>
      </c>
      <c r="H412" s="2">
        <v>46</v>
      </c>
      <c r="I412" s="2">
        <v>27</v>
      </c>
      <c r="J412" s="2">
        <v>0</v>
      </c>
      <c r="K412" s="2">
        <v>0</v>
      </c>
      <c r="L412" s="2">
        <v>0</v>
      </c>
      <c r="M412" s="2">
        <v>0</v>
      </c>
      <c r="N412" s="2">
        <v>0</v>
      </c>
      <c r="O412" s="2">
        <v>0</v>
      </c>
      <c r="P412" s="2">
        <v>0</v>
      </c>
      <c r="Q412" s="2">
        <v>20</v>
      </c>
      <c r="R412" s="2">
        <v>10</v>
      </c>
      <c r="S412" s="2">
        <v>5</v>
      </c>
      <c r="T412" s="2">
        <v>50</v>
      </c>
      <c r="U412" s="2">
        <v>0</v>
      </c>
      <c r="V412" s="2">
        <v>0</v>
      </c>
      <c r="W412" s="2">
        <v>50</v>
      </c>
      <c r="X412" s="299">
        <v>39506</v>
      </c>
      <c r="Y412" s="219">
        <v>18</v>
      </c>
      <c r="Z412" s="220">
        <f>SUM( tabConsumo[[#This Row],[QTD.PENDENTE]]:tabConsumo[[#This Row],[08_23]] ) / tabConsumo[[#This Row],[Div]]</f>
        <v>13.944444444444445</v>
      </c>
      <c r="AA412" s="221">
        <f xml:space="preserve"> tabConsumo[[#This Row],[Média.A]] + (_xlfn.STDEV.S( tabConsumo[[#This Row],[QTD.PENDENTE]]:tabConsumo[[#This Row],[08_23]] ) * 1)</f>
        <v>32.442429161610022</v>
      </c>
      <c r="AB412" s="221"/>
      <c r="AC412" s="221">
        <f xml:space="preserve"> tabConsumo[[#This Row],[Média.A]] + (_xlfn.STDEV.S( tabConsumo[[#This Row],[QTD.PENDENTE]]:tabConsumo[[#This Row],[08_23]] ) * 3)</f>
        <v>69.438398595941166</v>
      </c>
      <c r="AD412" s="5"/>
      <c r="AE412">
        <v>0.66666666666666663</v>
      </c>
      <c r="AF412" s="223">
        <f>SUM( tabConsumo[[#This Row],[QTD.PENDENTE]]:tabConsumo[[#This Row],[08_23]] )</f>
        <v>251</v>
      </c>
      <c r="AG412" s="223">
        <f>LARGE(tabConsumo[[#This Row],[03_22]:[08_23]],1)</f>
        <v>50</v>
      </c>
      <c r="AH412" s="146" t="s">
        <v>2237</v>
      </c>
      <c r="AI412" s="3" t="s">
        <v>2077</v>
      </c>
    </row>
    <row r="413" spans="1:35" x14ac:dyDescent="0.3">
      <c r="A413" s="4" t="s">
        <v>1127</v>
      </c>
      <c r="B413" s="3" t="s">
        <v>268</v>
      </c>
      <c r="C413" s="2">
        <v>17115</v>
      </c>
      <c r="D413" s="2">
        <v>0</v>
      </c>
      <c r="E413" s="2">
        <v>650</v>
      </c>
      <c r="F413" s="2">
        <v>704</v>
      </c>
      <c r="G413" s="2">
        <v>557</v>
      </c>
      <c r="H413" s="2">
        <v>638</v>
      </c>
      <c r="I413" s="2">
        <v>751</v>
      </c>
      <c r="J413" s="2">
        <v>748</v>
      </c>
      <c r="K413" s="2">
        <v>567</v>
      </c>
      <c r="L413" s="2">
        <v>546</v>
      </c>
      <c r="M413" s="2">
        <v>625</v>
      </c>
      <c r="N413" s="2">
        <v>705</v>
      </c>
      <c r="O413" s="2">
        <v>510</v>
      </c>
      <c r="P413" s="2">
        <v>210</v>
      </c>
      <c r="Q413" s="2">
        <v>310</v>
      </c>
      <c r="R413" s="2">
        <v>410</v>
      </c>
      <c r="S413" s="2">
        <v>1118</v>
      </c>
      <c r="T413" s="2">
        <v>802</v>
      </c>
      <c r="U413" s="2">
        <v>681</v>
      </c>
      <c r="V413" s="2">
        <v>60</v>
      </c>
      <c r="W413" s="2">
        <v>0</v>
      </c>
      <c r="X413" s="299">
        <v>367</v>
      </c>
      <c r="Y413" s="219">
        <f xml:space="preserve"> 18</f>
        <v>18</v>
      </c>
      <c r="Z413" s="220">
        <f>SUM( tabConsumo[[#This Row],[QTD.PENDENTE]]:tabConsumo[[#This Row],[08_23]] ) / tabConsumo[[#This Row],[Div]]</f>
        <v>588.44444444444446</v>
      </c>
      <c r="AA413" s="221">
        <f xml:space="preserve"> tabConsumo[[#This Row],[Média.A]] + (_xlfn.STDEV.S( tabConsumo[[#This Row],[QTD.PENDENTE]]:tabConsumo[[#This Row],[08_23]] ) * 1)</f>
        <v>856.18153945890754</v>
      </c>
      <c r="AB413" s="221"/>
      <c r="AC413" s="221">
        <f xml:space="preserve"> tabConsumo[[#This Row],[Média.A]] + (_xlfn.STDEV.S( tabConsumo[[#This Row],[QTD.PENDENTE]]:tabConsumo[[#This Row],[08_23]] ) * 3)</f>
        <v>1391.6557294878337</v>
      </c>
      <c r="AD413" s="5"/>
      <c r="AE413">
        <v>36.111111111111114</v>
      </c>
      <c r="AF413" s="223">
        <f>SUM( tabConsumo[[#This Row],[QTD.PENDENTE]]:tabConsumo[[#This Row],[08_23]] )</f>
        <v>10592</v>
      </c>
      <c r="AG413" s="223">
        <f>LARGE(tabConsumo[[#This Row],[03_22]:[08_23]],1)</f>
        <v>1118</v>
      </c>
      <c r="AH413" s="146" t="s">
        <v>2238</v>
      </c>
      <c r="AI413" s="3" t="s">
        <v>2077</v>
      </c>
    </row>
    <row r="414" spans="1:35" x14ac:dyDescent="0.3">
      <c r="A414" s="4" t="s">
        <v>1403</v>
      </c>
      <c r="B414" s="3" t="s">
        <v>474</v>
      </c>
      <c r="C414" s="2">
        <v>67939</v>
      </c>
      <c r="D414" s="2">
        <v>13</v>
      </c>
      <c r="F414" s="2">
        <v>0</v>
      </c>
      <c r="G414" s="2">
        <v>6</v>
      </c>
      <c r="H414" s="2">
        <v>1</v>
      </c>
      <c r="I414" s="2">
        <v>31</v>
      </c>
      <c r="J414" s="2">
        <v>9</v>
      </c>
      <c r="K414" s="2">
        <v>45</v>
      </c>
      <c r="L414" s="2">
        <v>20</v>
      </c>
      <c r="M414" s="2">
        <v>0</v>
      </c>
      <c r="N414" s="2">
        <v>30</v>
      </c>
      <c r="O414" s="2">
        <v>0</v>
      </c>
      <c r="P414" s="2">
        <v>18</v>
      </c>
      <c r="Q414" s="2">
        <v>12</v>
      </c>
      <c r="R414" s="2">
        <v>30</v>
      </c>
      <c r="S414" s="2">
        <v>25</v>
      </c>
      <c r="T414" s="2">
        <v>0</v>
      </c>
      <c r="U414" s="2">
        <v>0</v>
      </c>
      <c r="V414" s="2">
        <v>11</v>
      </c>
      <c r="W414" s="2">
        <v>17</v>
      </c>
      <c r="X414" s="299">
        <v>367</v>
      </c>
      <c r="Y414" s="219">
        <f xml:space="preserve"> 18</f>
        <v>18</v>
      </c>
      <c r="Z414" s="220">
        <f>SUM( tabConsumo[[#This Row],[QTD.PENDENTE]]:tabConsumo[[#This Row],[08_23]] ) / tabConsumo[[#This Row],[Div]]</f>
        <v>14.166666666666666</v>
      </c>
      <c r="AA414" s="221">
        <f xml:space="preserve"> tabConsumo[[#This Row],[Média.A]] + (_xlfn.STDEV.S( tabConsumo[[#This Row],[QTD.PENDENTE]]:tabConsumo[[#This Row],[08_23]] ) * 1)</f>
        <v>27.874757879737956</v>
      </c>
      <c r="AB414" s="221"/>
      <c r="AC414" s="221">
        <f xml:space="preserve"> tabConsumo[[#This Row],[Média.A]] + (_xlfn.STDEV.S( tabConsumo[[#This Row],[QTD.PENDENTE]]:tabConsumo[[#This Row],[08_23]] ) * 3)</f>
        <v>55.29094030588054</v>
      </c>
      <c r="AD414" s="5"/>
      <c r="AE414">
        <v>0</v>
      </c>
      <c r="AF414" s="223">
        <f>SUM( tabConsumo[[#This Row],[QTD.PENDENTE]]:tabConsumo[[#This Row],[08_23]] )</f>
        <v>255</v>
      </c>
      <c r="AG414" s="223">
        <f>LARGE(tabConsumo[[#This Row],[03_22]:[08_23]],1)</f>
        <v>45</v>
      </c>
      <c r="AH414" s="146" t="s">
        <v>2237</v>
      </c>
      <c r="AI414" s="3" t="s">
        <v>2077</v>
      </c>
    </row>
    <row r="415" spans="1:35" x14ac:dyDescent="0.3">
      <c r="A415" s="4" t="s">
        <v>1279</v>
      </c>
      <c r="B415" s="3" t="s">
        <v>264</v>
      </c>
      <c r="C415" s="2">
        <v>39378</v>
      </c>
      <c r="D415" s="2">
        <v>3962</v>
      </c>
      <c r="F415" s="2">
        <v>0</v>
      </c>
      <c r="G415" s="2">
        <v>0</v>
      </c>
      <c r="H415" s="2">
        <v>0</v>
      </c>
      <c r="I415" s="2">
        <v>0</v>
      </c>
      <c r="J415" s="2">
        <v>200</v>
      </c>
      <c r="K415" s="2">
        <v>0</v>
      </c>
      <c r="L415" s="2">
        <v>0</v>
      </c>
      <c r="M415" s="2">
        <v>0</v>
      </c>
      <c r="N415" s="2">
        <v>0</v>
      </c>
      <c r="O415" s="2">
        <v>0</v>
      </c>
      <c r="P415" s="2">
        <v>0</v>
      </c>
      <c r="Q415" s="2">
        <v>0</v>
      </c>
      <c r="R415" s="2">
        <v>0</v>
      </c>
      <c r="S415" s="2">
        <v>0</v>
      </c>
      <c r="T415" s="2">
        <v>0</v>
      </c>
      <c r="U415" s="2">
        <v>0</v>
      </c>
      <c r="V415" s="2">
        <v>0</v>
      </c>
      <c r="W415" s="2">
        <v>0</v>
      </c>
      <c r="X415" s="299">
        <v>367</v>
      </c>
      <c r="Y415" s="219">
        <f xml:space="preserve"> 18</f>
        <v>18</v>
      </c>
      <c r="Z415" s="220">
        <f>SUM( tabConsumo[[#This Row],[QTD.PENDENTE]]:tabConsumo[[#This Row],[08_23]] ) / tabConsumo[[#This Row],[Div]]</f>
        <v>11.111111111111111</v>
      </c>
      <c r="AA415" s="221">
        <f xml:space="preserve"> tabConsumo[[#This Row],[Média.A]] + (_xlfn.STDEV.S( tabConsumo[[#This Row],[QTD.PENDENTE]]:tabConsumo[[#This Row],[08_23]] ) * 1)</f>
        <v>58.251563190214284</v>
      </c>
      <c r="AB415" s="221"/>
      <c r="AC415" s="221">
        <f xml:space="preserve"> tabConsumo[[#This Row],[Média.A]] + (_xlfn.STDEV.S( tabConsumo[[#This Row],[QTD.PENDENTE]]:tabConsumo[[#This Row],[08_23]] ) * 3)</f>
        <v>152.53246734842062</v>
      </c>
      <c r="AD415" s="5"/>
      <c r="AE415">
        <v>0</v>
      </c>
      <c r="AF415" s="223">
        <f>SUM( tabConsumo[[#This Row],[QTD.PENDENTE]]:tabConsumo[[#This Row],[08_23]] )</f>
        <v>200</v>
      </c>
      <c r="AG415" s="223">
        <f>LARGE(tabConsumo[[#This Row],[03_22]:[08_23]],1)</f>
        <v>200</v>
      </c>
      <c r="AH415" s="146" t="s">
        <v>2250</v>
      </c>
      <c r="AI415" s="3" t="s">
        <v>2077</v>
      </c>
    </row>
    <row r="416" spans="1:35" x14ac:dyDescent="0.3">
      <c r="A416" s="4" t="s">
        <v>693</v>
      </c>
      <c r="B416" s="3" t="s">
        <v>31</v>
      </c>
      <c r="C416" s="2">
        <v>108440</v>
      </c>
      <c r="D416" s="2">
        <v>6</v>
      </c>
      <c r="F416" s="2">
        <v>0</v>
      </c>
      <c r="G416" s="2">
        <v>0</v>
      </c>
      <c r="H416" s="2">
        <v>0</v>
      </c>
      <c r="I416" s="2">
        <v>0</v>
      </c>
      <c r="J416" s="2">
        <v>0</v>
      </c>
      <c r="K416" s="2">
        <v>0</v>
      </c>
      <c r="L416" s="2">
        <v>0</v>
      </c>
      <c r="M416" s="2">
        <v>0</v>
      </c>
      <c r="N416" s="2">
        <v>0</v>
      </c>
      <c r="O416" s="2">
        <v>0</v>
      </c>
      <c r="P416" s="2">
        <v>0</v>
      </c>
      <c r="Q416" s="2">
        <v>0</v>
      </c>
      <c r="R416" s="2">
        <v>0</v>
      </c>
      <c r="S416" s="2">
        <v>0</v>
      </c>
      <c r="T416" s="2">
        <v>0</v>
      </c>
      <c r="U416" s="2">
        <v>0</v>
      </c>
      <c r="V416" s="2">
        <v>0</v>
      </c>
      <c r="W416" s="2">
        <v>4</v>
      </c>
      <c r="X416" s="299">
        <v>39738</v>
      </c>
      <c r="Y416" s="219">
        <v>18</v>
      </c>
      <c r="Z416" s="220">
        <f>SUM( tabConsumo[[#This Row],[QTD.PENDENTE]]:tabConsumo[[#This Row],[08_23]] ) / tabConsumo[[#This Row],[Div]]</f>
        <v>0.22222222222222221</v>
      </c>
      <c r="AA416" s="221">
        <f xml:space="preserve"> tabConsumo[[#This Row],[Média.A]] + (_xlfn.STDEV.S( tabConsumo[[#This Row],[QTD.PENDENTE]]:tabConsumo[[#This Row],[08_23]] ) * 1)</f>
        <v>1.1650312638042855</v>
      </c>
      <c r="AB416" s="221"/>
      <c r="AC416" s="221">
        <f xml:space="preserve"> tabConsumo[[#This Row],[Média.A]] + (_xlfn.STDEV.S( tabConsumo[[#This Row],[QTD.PENDENTE]]:tabConsumo[[#This Row],[08_23]] ) * 3)</f>
        <v>3.0506493469684122</v>
      </c>
      <c r="AD416" s="5"/>
      <c r="AE416">
        <v>0</v>
      </c>
      <c r="AF416" s="223">
        <f>SUM( tabConsumo[[#This Row],[QTD.PENDENTE]]:tabConsumo[[#This Row],[08_23]] )</f>
        <v>4</v>
      </c>
      <c r="AG416" s="223">
        <f>LARGE(tabConsumo[[#This Row],[03_22]:[08_23]],1)</f>
        <v>4</v>
      </c>
      <c r="AH416" s="146" t="s">
        <v>2237</v>
      </c>
      <c r="AI416" s="3" t="s">
        <v>2077</v>
      </c>
    </row>
    <row r="417" spans="1:35" x14ac:dyDescent="0.3">
      <c r="A417" s="4" t="s">
        <v>1123</v>
      </c>
      <c r="B417" s="3" t="s">
        <v>336</v>
      </c>
      <c r="C417" s="2">
        <v>16571</v>
      </c>
      <c r="D417" s="2">
        <v>3091</v>
      </c>
      <c r="F417" s="2">
        <v>415</v>
      </c>
      <c r="G417" s="2">
        <v>327</v>
      </c>
      <c r="H417" s="2">
        <v>271</v>
      </c>
      <c r="I417" s="2">
        <v>211</v>
      </c>
      <c r="J417" s="2">
        <v>175</v>
      </c>
      <c r="K417" s="2">
        <v>165</v>
      </c>
      <c r="L417" s="2">
        <v>146</v>
      </c>
      <c r="M417" s="2">
        <v>158</v>
      </c>
      <c r="N417" s="2">
        <v>180</v>
      </c>
      <c r="O417" s="2">
        <v>155</v>
      </c>
      <c r="P417" s="2">
        <v>155</v>
      </c>
      <c r="Q417" s="2">
        <v>219</v>
      </c>
      <c r="R417" s="2">
        <v>395</v>
      </c>
      <c r="S417" s="2">
        <v>256</v>
      </c>
      <c r="T417" s="2">
        <v>237</v>
      </c>
      <c r="U417" s="2">
        <v>191</v>
      </c>
      <c r="V417" s="2">
        <v>154</v>
      </c>
      <c r="W417" s="2">
        <v>147</v>
      </c>
      <c r="X417" s="299">
        <v>367</v>
      </c>
      <c r="Y417" s="219">
        <f xml:space="preserve"> 18</f>
        <v>18</v>
      </c>
      <c r="Z417" s="220">
        <f>SUM( tabConsumo[[#This Row],[QTD.PENDENTE]]:tabConsumo[[#This Row],[08_23]] ) / tabConsumo[[#This Row],[Div]]</f>
        <v>219.83333333333334</v>
      </c>
      <c r="AA417" s="221">
        <f xml:space="preserve"> tabConsumo[[#This Row],[Média.A]] + (_xlfn.STDEV.S( tabConsumo[[#This Row],[QTD.PENDENTE]]:tabConsumo[[#This Row],[08_23]] ) * 1)</f>
        <v>303.60911953042717</v>
      </c>
      <c r="AB417" s="221"/>
      <c r="AC417" s="221">
        <f xml:space="preserve"> tabConsumo[[#This Row],[Média.A]] + (_xlfn.STDEV.S( tabConsumo[[#This Row],[QTD.PENDENTE]]:tabConsumo[[#This Row],[08_23]] ) * 3)</f>
        <v>471.16069192461481</v>
      </c>
      <c r="AD417" s="5"/>
      <c r="AE417">
        <v>0</v>
      </c>
      <c r="AF417" s="223">
        <f>SUM( tabConsumo[[#This Row],[QTD.PENDENTE]]:tabConsumo[[#This Row],[08_23]] )</f>
        <v>3957</v>
      </c>
      <c r="AG417" s="223">
        <f>LARGE(tabConsumo[[#This Row],[03_22]:[08_23]],1)</f>
        <v>415</v>
      </c>
      <c r="AH417" s="146" t="s">
        <v>2237</v>
      </c>
      <c r="AI417" s="3" t="s">
        <v>2077</v>
      </c>
    </row>
    <row r="418" spans="1:35" x14ac:dyDescent="0.3">
      <c r="A418" s="4" t="s">
        <v>1659</v>
      </c>
      <c r="B418" s="3" t="s">
        <v>264</v>
      </c>
      <c r="C418" s="2">
        <v>108393</v>
      </c>
      <c r="D418" s="2">
        <v>161</v>
      </c>
      <c r="F418" s="2">
        <v>0</v>
      </c>
      <c r="G418" s="2">
        <v>0</v>
      </c>
      <c r="H418" s="2">
        <v>6</v>
      </c>
      <c r="I418" s="2">
        <v>2</v>
      </c>
      <c r="J418" s="2">
        <v>2</v>
      </c>
      <c r="K418" s="2">
        <v>6</v>
      </c>
      <c r="L418" s="2">
        <v>0</v>
      </c>
      <c r="M418" s="2">
        <v>0</v>
      </c>
      <c r="N418" s="2">
        <v>0</v>
      </c>
      <c r="O418" s="2">
        <v>18</v>
      </c>
      <c r="P418" s="2">
        <v>0</v>
      </c>
      <c r="Q418" s="2">
        <v>5</v>
      </c>
      <c r="R418" s="2">
        <v>10</v>
      </c>
      <c r="S418" s="2">
        <v>11</v>
      </c>
      <c r="T418" s="2">
        <v>0</v>
      </c>
      <c r="U418" s="2">
        <v>0</v>
      </c>
      <c r="V418" s="2">
        <v>0</v>
      </c>
      <c r="W418" s="2">
        <v>0</v>
      </c>
      <c r="X418" s="299">
        <v>39737</v>
      </c>
      <c r="Y418" s="219">
        <v>18</v>
      </c>
      <c r="Z418" s="220">
        <f>SUM( tabConsumo[[#This Row],[QTD.PENDENTE]]:tabConsumo[[#This Row],[08_23]] ) / tabConsumo[[#This Row],[Div]]</f>
        <v>3.3333333333333335</v>
      </c>
      <c r="AA418" s="221">
        <f xml:space="preserve"> tabConsumo[[#This Row],[Média.A]] + (_xlfn.STDEV.S( tabConsumo[[#This Row],[QTD.PENDENTE]]:tabConsumo[[#This Row],[08_23]] ) * 1)</f>
        <v>8.4782908876085976</v>
      </c>
      <c r="AB418" s="221"/>
      <c r="AC418" s="221">
        <f xml:space="preserve"> tabConsumo[[#This Row],[Média.A]] + (_xlfn.STDEV.S( tabConsumo[[#This Row],[QTD.PENDENTE]]:tabConsumo[[#This Row],[08_23]] ) * 3)</f>
        <v>18.768205996159125</v>
      </c>
      <c r="AD418" s="5"/>
      <c r="AE418">
        <v>0</v>
      </c>
      <c r="AF418" s="223">
        <f>SUM( tabConsumo[[#This Row],[QTD.PENDENTE]]:tabConsumo[[#This Row],[08_23]] )</f>
        <v>60</v>
      </c>
      <c r="AG418" s="223">
        <f>LARGE(tabConsumo[[#This Row],[03_22]:[08_23]],1)</f>
        <v>18</v>
      </c>
      <c r="AH418" s="146" t="s">
        <v>2239</v>
      </c>
      <c r="AI418" s="3" t="s">
        <v>2077</v>
      </c>
    </row>
    <row r="419" spans="1:35" x14ac:dyDescent="0.3">
      <c r="A419" s="4" t="s">
        <v>1551</v>
      </c>
      <c r="B419" s="3" t="s">
        <v>264</v>
      </c>
      <c r="C419" s="2">
        <v>93486</v>
      </c>
      <c r="D419" s="2">
        <v>87</v>
      </c>
      <c r="F419" s="2">
        <v>0</v>
      </c>
      <c r="G419" s="2">
        <v>0</v>
      </c>
      <c r="H419" s="2">
        <v>0</v>
      </c>
      <c r="I419" s="2">
        <v>2</v>
      </c>
      <c r="J419" s="2">
        <v>0</v>
      </c>
      <c r="K419" s="2">
        <v>0</v>
      </c>
      <c r="L419" s="2">
        <v>0</v>
      </c>
      <c r="M419" s="2">
        <v>0</v>
      </c>
      <c r="N419" s="2">
        <v>0</v>
      </c>
      <c r="O419" s="2">
        <v>0</v>
      </c>
      <c r="P419" s="2">
        <v>0</v>
      </c>
      <c r="Q419" s="2">
        <v>2</v>
      </c>
      <c r="R419" s="2">
        <v>0</v>
      </c>
      <c r="S419" s="2">
        <v>1</v>
      </c>
      <c r="T419" s="2">
        <v>0</v>
      </c>
      <c r="U419" s="2">
        <v>0</v>
      </c>
      <c r="V419" s="2">
        <v>0</v>
      </c>
      <c r="W419" s="2">
        <v>0</v>
      </c>
      <c r="X419" s="299">
        <v>38930</v>
      </c>
      <c r="Y419" s="219">
        <v>18</v>
      </c>
      <c r="Z419" s="220">
        <f>SUM( tabConsumo[[#This Row],[QTD.PENDENTE]]:tabConsumo[[#This Row],[08_23]] ) / tabConsumo[[#This Row],[Div]]</f>
        <v>0.27777777777777779</v>
      </c>
      <c r="AA419" s="221">
        <f xml:space="preserve"> tabConsumo[[#This Row],[Média.A]] + (_xlfn.STDEV.S( tabConsumo[[#This Row],[QTD.PENDENTE]]:tabConsumo[[#This Row],[08_23]] ) * 1)</f>
        <v>0.94689093584646622</v>
      </c>
      <c r="AB419" s="221"/>
      <c r="AC419" s="221">
        <f xml:space="preserve"> tabConsumo[[#This Row],[Média.A]] + (_xlfn.STDEV.S( tabConsumo[[#This Row],[QTD.PENDENTE]]:tabConsumo[[#This Row],[08_23]] ) * 3)</f>
        <v>2.2851172519838432</v>
      </c>
      <c r="AD419" s="5"/>
      <c r="AE419">
        <v>0</v>
      </c>
      <c r="AF419" s="223">
        <f>SUM( tabConsumo[[#This Row],[QTD.PENDENTE]]:tabConsumo[[#This Row],[08_23]] )</f>
        <v>5</v>
      </c>
      <c r="AG419" s="223">
        <f>LARGE(tabConsumo[[#This Row],[03_22]:[08_23]],1)</f>
        <v>2</v>
      </c>
      <c r="AH419" s="146" t="s">
        <v>2239</v>
      </c>
      <c r="AI419" s="3" t="s">
        <v>2077</v>
      </c>
    </row>
    <row r="420" spans="1:35" x14ac:dyDescent="0.3">
      <c r="A420" s="4" t="s">
        <v>1552</v>
      </c>
      <c r="B420" s="3" t="s">
        <v>264</v>
      </c>
      <c r="C420" s="2">
        <v>93487</v>
      </c>
      <c r="D420" s="2">
        <v>7</v>
      </c>
      <c r="F420" s="2">
        <v>0</v>
      </c>
      <c r="G420" s="2">
        <v>0</v>
      </c>
      <c r="H420" s="2">
        <v>0</v>
      </c>
      <c r="I420" s="2">
        <v>0</v>
      </c>
      <c r="J420" s="2">
        <v>1</v>
      </c>
      <c r="K420" s="2">
        <v>0</v>
      </c>
      <c r="L420" s="2">
        <v>0</v>
      </c>
      <c r="M420" s="2">
        <v>0</v>
      </c>
      <c r="N420" s="2">
        <v>0</v>
      </c>
      <c r="O420" s="2">
        <v>0</v>
      </c>
      <c r="P420" s="2">
        <v>0</v>
      </c>
      <c r="Q420" s="2">
        <v>0</v>
      </c>
      <c r="R420" s="2">
        <v>0</v>
      </c>
      <c r="S420" s="2">
        <v>0</v>
      </c>
      <c r="T420" s="2">
        <v>0</v>
      </c>
      <c r="U420" s="2">
        <v>0</v>
      </c>
      <c r="V420" s="2">
        <v>0</v>
      </c>
      <c r="W420" s="2">
        <v>0</v>
      </c>
      <c r="X420" s="299">
        <v>38930</v>
      </c>
      <c r="Y420" s="219">
        <v>18</v>
      </c>
      <c r="Z420" s="220">
        <f>SUM( tabConsumo[[#This Row],[QTD.PENDENTE]]:tabConsumo[[#This Row],[08_23]] ) / tabConsumo[[#This Row],[Div]]</f>
        <v>5.5555555555555552E-2</v>
      </c>
      <c r="AA420" s="221">
        <f xml:space="preserve"> tabConsumo[[#This Row],[Média.A]] + (_xlfn.STDEV.S( tabConsumo[[#This Row],[QTD.PENDENTE]]:tabConsumo[[#This Row],[08_23]] ) * 1)</f>
        <v>0.29125781595107136</v>
      </c>
      <c r="AB420" s="221"/>
      <c r="AC420" s="221">
        <f xml:space="preserve"> tabConsumo[[#This Row],[Média.A]] + (_xlfn.STDEV.S( tabConsumo[[#This Row],[QTD.PENDENTE]]:tabConsumo[[#This Row],[08_23]] ) * 3)</f>
        <v>0.76266233674210304</v>
      </c>
      <c r="AD420" s="5"/>
      <c r="AE420">
        <v>0</v>
      </c>
      <c r="AF420" s="223">
        <f>SUM( tabConsumo[[#This Row],[QTD.PENDENTE]]:tabConsumo[[#This Row],[08_23]] )</f>
        <v>1</v>
      </c>
      <c r="AG420" s="223">
        <f>LARGE(tabConsumo[[#This Row],[03_22]:[08_23]],1)</f>
        <v>1</v>
      </c>
      <c r="AH420" s="146" t="s">
        <v>2250</v>
      </c>
      <c r="AI420" s="3" t="s">
        <v>2077</v>
      </c>
    </row>
    <row r="421" spans="1:35" x14ac:dyDescent="0.3">
      <c r="A421" s="4" t="s">
        <v>1553</v>
      </c>
      <c r="B421" s="3" t="s">
        <v>264</v>
      </c>
      <c r="C421" s="2">
        <v>93488</v>
      </c>
      <c r="D421" s="2">
        <v>17</v>
      </c>
      <c r="F421" s="2">
        <v>0</v>
      </c>
      <c r="G421" s="2">
        <v>0</v>
      </c>
      <c r="H421" s="2">
        <v>0</v>
      </c>
      <c r="I421" s="2">
        <v>0</v>
      </c>
      <c r="J421" s="2">
        <v>1</v>
      </c>
      <c r="K421" s="2">
        <v>0</v>
      </c>
      <c r="L421" s="2">
        <v>0</v>
      </c>
      <c r="M421" s="2">
        <v>0</v>
      </c>
      <c r="N421" s="2">
        <v>0</v>
      </c>
      <c r="O421" s="2">
        <v>0</v>
      </c>
      <c r="P421" s="2">
        <v>0</v>
      </c>
      <c r="Q421" s="2">
        <v>0</v>
      </c>
      <c r="R421" s="2">
        <v>1</v>
      </c>
      <c r="S421" s="2">
        <v>4</v>
      </c>
      <c r="T421" s="2">
        <v>0</v>
      </c>
      <c r="U421" s="2">
        <v>0</v>
      </c>
      <c r="V421" s="2">
        <v>0</v>
      </c>
      <c r="W421" s="2">
        <v>0</v>
      </c>
      <c r="X421" s="299">
        <v>38930</v>
      </c>
      <c r="Y421" s="219">
        <v>18</v>
      </c>
      <c r="Z421" s="220">
        <f>SUM( tabConsumo[[#This Row],[QTD.PENDENTE]]:tabConsumo[[#This Row],[08_23]] ) / tabConsumo[[#This Row],[Div]]</f>
        <v>0.33333333333333331</v>
      </c>
      <c r="AA421" s="221">
        <f xml:space="preserve"> tabConsumo[[#This Row],[Média.A]] + (_xlfn.STDEV.S( tabConsumo[[#This Row],[QTD.PENDENTE]]:tabConsumo[[#This Row],[08_23]] ) * 1)</f>
        <v>1.3034758334786651</v>
      </c>
      <c r="AB421" s="221"/>
      <c r="AC421" s="221">
        <f xml:space="preserve"> tabConsumo[[#This Row],[Média.A]] + (_xlfn.STDEV.S( tabConsumo[[#This Row],[QTD.PENDENTE]]:tabConsumo[[#This Row],[08_23]] ) * 3)</f>
        <v>3.2437608337693291</v>
      </c>
      <c r="AD421" s="5"/>
      <c r="AE421">
        <v>0</v>
      </c>
      <c r="AF421" s="223">
        <f>SUM( tabConsumo[[#This Row],[QTD.PENDENTE]]:tabConsumo[[#This Row],[08_23]] )</f>
        <v>6</v>
      </c>
      <c r="AG421" s="223">
        <f>LARGE(tabConsumo[[#This Row],[03_22]:[08_23]],1)</f>
        <v>4</v>
      </c>
      <c r="AH421" s="146" t="s">
        <v>2239</v>
      </c>
      <c r="AI421" s="3" t="s">
        <v>2077</v>
      </c>
    </row>
    <row r="422" spans="1:35" x14ac:dyDescent="0.3">
      <c r="A422" s="4" t="s">
        <v>1694</v>
      </c>
      <c r="B422" s="3" t="s">
        <v>31</v>
      </c>
      <c r="C422" s="2">
        <v>112158</v>
      </c>
      <c r="D422" s="2">
        <v>198</v>
      </c>
      <c r="F422" s="2">
        <v>5</v>
      </c>
      <c r="G422" s="2">
        <v>24</v>
      </c>
      <c r="H422" s="2">
        <v>7</v>
      </c>
      <c r="I422" s="2">
        <v>6</v>
      </c>
      <c r="J422" s="2">
        <v>4</v>
      </c>
      <c r="K422" s="2">
        <v>0</v>
      </c>
      <c r="L422" s="2">
        <v>18</v>
      </c>
      <c r="M422" s="2">
        <v>13</v>
      </c>
      <c r="N422" s="2">
        <v>14</v>
      </c>
      <c r="O422" s="2">
        <v>20</v>
      </c>
      <c r="P422" s="2">
        <v>19</v>
      </c>
      <c r="Q422" s="2">
        <v>12</v>
      </c>
      <c r="R422" s="2">
        <v>25</v>
      </c>
      <c r="S422" s="2">
        <v>20</v>
      </c>
      <c r="T422" s="2">
        <v>0</v>
      </c>
      <c r="U422" s="2">
        <v>20</v>
      </c>
      <c r="V422" s="2">
        <v>0</v>
      </c>
      <c r="W422" s="2">
        <v>0</v>
      </c>
      <c r="X422" s="299">
        <v>40045</v>
      </c>
      <c r="Y422" s="219">
        <v>18</v>
      </c>
      <c r="Z422" s="220">
        <f>SUM( tabConsumo[[#This Row],[QTD.PENDENTE]]:tabConsumo[[#This Row],[08_23]] ) / tabConsumo[[#This Row],[Div]]</f>
        <v>11.5</v>
      </c>
      <c r="AA422" s="221">
        <f xml:space="preserve"> tabConsumo[[#This Row],[Média.A]] + (_xlfn.STDEV.S( tabConsumo[[#This Row],[QTD.PENDENTE]]:tabConsumo[[#This Row],[08_23]] ) * 1)</f>
        <v>20.379917858655595</v>
      </c>
      <c r="AB422" s="221"/>
      <c r="AC422" s="221">
        <f xml:space="preserve"> tabConsumo[[#This Row],[Média.A]] + (_xlfn.STDEV.S( tabConsumo[[#This Row],[QTD.PENDENTE]]:tabConsumo[[#This Row],[08_23]] ) * 3)</f>
        <v>38.139753575966793</v>
      </c>
      <c r="AD422" s="5"/>
      <c r="AE422">
        <v>0</v>
      </c>
      <c r="AF422" s="223">
        <f>SUM( tabConsumo[[#This Row],[QTD.PENDENTE]]:tabConsumo[[#This Row],[08_23]] )</f>
        <v>207</v>
      </c>
      <c r="AG422" s="223">
        <f>LARGE(tabConsumo[[#This Row],[03_22]:[08_23]],1)</f>
        <v>25</v>
      </c>
      <c r="AH422" s="146" t="s">
        <v>2244</v>
      </c>
      <c r="AI422" s="3" t="s">
        <v>2077</v>
      </c>
    </row>
    <row r="423" spans="1:35" x14ac:dyDescent="0.3">
      <c r="A423" s="4" t="s">
        <v>1695</v>
      </c>
      <c r="B423" s="3" t="s">
        <v>31</v>
      </c>
      <c r="C423" s="2">
        <v>112159</v>
      </c>
      <c r="D423" s="2">
        <v>306</v>
      </c>
      <c r="F423" s="2">
        <v>0</v>
      </c>
      <c r="G423" s="2">
        <v>0</v>
      </c>
      <c r="H423" s="2">
        <v>0</v>
      </c>
      <c r="I423" s="2">
        <v>0</v>
      </c>
      <c r="J423" s="2">
        <v>0</v>
      </c>
      <c r="K423" s="2">
        <v>0</v>
      </c>
      <c r="L423" s="2">
        <v>0</v>
      </c>
      <c r="M423" s="2">
        <v>4</v>
      </c>
      <c r="N423" s="2">
        <v>0</v>
      </c>
      <c r="O423" s="2">
        <v>3</v>
      </c>
      <c r="P423" s="2">
        <v>0</v>
      </c>
      <c r="Q423" s="2">
        <v>4</v>
      </c>
      <c r="R423" s="2">
        <v>1</v>
      </c>
      <c r="S423" s="2">
        <v>20</v>
      </c>
      <c r="T423" s="2">
        <v>20</v>
      </c>
      <c r="U423" s="2">
        <v>0</v>
      </c>
      <c r="V423" s="2">
        <v>0</v>
      </c>
      <c r="W423" s="2">
        <v>0</v>
      </c>
      <c r="X423" s="299">
        <v>40045</v>
      </c>
      <c r="Y423" s="219">
        <v>18</v>
      </c>
      <c r="Z423" s="220">
        <f>SUM( tabConsumo[[#This Row],[QTD.PENDENTE]]:tabConsumo[[#This Row],[08_23]] ) / tabConsumo[[#This Row],[Div]]</f>
        <v>2.8888888888888888</v>
      </c>
      <c r="AA423" s="221">
        <f xml:space="preserve"> tabConsumo[[#This Row],[Média.A]] + (_xlfn.STDEV.S( tabConsumo[[#This Row],[QTD.PENDENTE]]:tabConsumo[[#This Row],[08_23]] ) * 1)</f>
        <v>9.2679805528733734</v>
      </c>
      <c r="AB423" s="221"/>
      <c r="AC423" s="221">
        <f xml:space="preserve"> tabConsumo[[#This Row],[Média.A]] + (_xlfn.STDEV.S( tabConsumo[[#This Row],[QTD.PENDENTE]]:tabConsumo[[#This Row],[08_23]] ) * 3)</f>
        <v>22.026163880842343</v>
      </c>
      <c r="AD423" s="5"/>
      <c r="AE423">
        <v>0</v>
      </c>
      <c r="AF423" s="223">
        <f>SUM( tabConsumo[[#This Row],[QTD.PENDENTE]]:tabConsumo[[#This Row],[08_23]] )</f>
        <v>52</v>
      </c>
      <c r="AG423" s="223">
        <f>LARGE(tabConsumo[[#This Row],[03_22]:[08_23]],1)</f>
        <v>20</v>
      </c>
      <c r="AH423" s="146" t="s">
        <v>2240</v>
      </c>
      <c r="AI423" s="3" t="s">
        <v>2077</v>
      </c>
    </row>
    <row r="424" spans="1:35" x14ac:dyDescent="0.3">
      <c r="A424" s="4" t="s">
        <v>1682</v>
      </c>
      <c r="B424" s="3" t="s">
        <v>264</v>
      </c>
      <c r="C424" s="2">
        <v>110895</v>
      </c>
      <c r="D424" s="2">
        <v>223</v>
      </c>
      <c r="F424" s="2">
        <v>0</v>
      </c>
      <c r="G424" s="2">
        <v>4</v>
      </c>
      <c r="H424" s="2">
        <v>3</v>
      </c>
      <c r="I424" s="2">
        <v>15</v>
      </c>
      <c r="J424" s="2">
        <v>0</v>
      </c>
      <c r="K424" s="2">
        <v>34</v>
      </c>
      <c r="L424" s="2">
        <v>3</v>
      </c>
      <c r="M424" s="2">
        <v>16</v>
      </c>
      <c r="N424" s="2">
        <v>0</v>
      </c>
      <c r="O424" s="2">
        <v>8</v>
      </c>
      <c r="P424" s="2">
        <v>10</v>
      </c>
      <c r="Q424" s="2">
        <v>12</v>
      </c>
      <c r="R424" s="2">
        <v>29</v>
      </c>
      <c r="S424" s="2">
        <v>20</v>
      </c>
      <c r="T424" s="2">
        <v>0</v>
      </c>
      <c r="U424" s="2">
        <v>30</v>
      </c>
      <c r="V424" s="2">
        <v>75</v>
      </c>
      <c r="W424" s="2">
        <v>0</v>
      </c>
      <c r="X424" s="299">
        <v>39944</v>
      </c>
      <c r="Y424" s="219">
        <v>18</v>
      </c>
      <c r="Z424" s="220">
        <f>SUM( tabConsumo[[#This Row],[QTD.PENDENTE]]:tabConsumo[[#This Row],[08_23]] ) / tabConsumo[[#This Row],[Div]]</f>
        <v>14.388888888888889</v>
      </c>
      <c r="AA424" s="221">
        <f xml:space="preserve"> tabConsumo[[#This Row],[Média.A]] + (_xlfn.STDEV.S( tabConsumo[[#This Row],[QTD.PENDENTE]]:tabConsumo[[#This Row],[08_23]] ) * 1)</f>
        <v>33.20421083323204</v>
      </c>
      <c r="AB424" s="221"/>
      <c r="AC424" s="221">
        <f xml:space="preserve"> tabConsumo[[#This Row],[Média.A]] + (_xlfn.STDEV.S( tabConsumo[[#This Row],[QTD.PENDENTE]]:tabConsumo[[#This Row],[08_23]] ) * 3)</f>
        <v>70.834854721918347</v>
      </c>
      <c r="AD424" s="5"/>
      <c r="AE424">
        <v>0</v>
      </c>
      <c r="AF424" s="223">
        <f>SUM( tabConsumo[[#This Row],[QTD.PENDENTE]]:tabConsumo[[#This Row],[08_23]] )</f>
        <v>259</v>
      </c>
      <c r="AG424" s="223">
        <f>LARGE(tabConsumo[[#This Row],[03_22]:[08_23]],1)</f>
        <v>75</v>
      </c>
      <c r="AH424" s="146" t="s">
        <v>2238</v>
      </c>
      <c r="AI424" s="3" t="s">
        <v>2077</v>
      </c>
    </row>
    <row r="425" spans="1:35" x14ac:dyDescent="0.3">
      <c r="A425" s="4" t="s">
        <v>992</v>
      </c>
      <c r="B425" s="3" t="s">
        <v>264</v>
      </c>
      <c r="C425" s="2">
        <v>12989</v>
      </c>
      <c r="D425" s="2">
        <v>0</v>
      </c>
      <c r="E425" s="2">
        <v>100</v>
      </c>
      <c r="F425" s="2">
        <v>10</v>
      </c>
      <c r="G425" s="2">
        <v>5</v>
      </c>
      <c r="H425" s="2">
        <v>3</v>
      </c>
      <c r="I425" s="2">
        <v>7</v>
      </c>
      <c r="J425" s="2">
        <v>35</v>
      </c>
      <c r="K425" s="2">
        <v>20</v>
      </c>
      <c r="L425" s="2">
        <v>55</v>
      </c>
      <c r="M425" s="2">
        <v>10</v>
      </c>
      <c r="N425" s="2">
        <v>7</v>
      </c>
      <c r="O425" s="2">
        <v>0</v>
      </c>
      <c r="P425" s="2">
        <v>68</v>
      </c>
      <c r="Q425" s="2">
        <v>13</v>
      </c>
      <c r="R425" s="2">
        <v>13</v>
      </c>
      <c r="S425" s="2">
        <v>4</v>
      </c>
      <c r="T425" s="2">
        <v>0</v>
      </c>
      <c r="U425" s="2">
        <v>0</v>
      </c>
      <c r="V425" s="2">
        <v>16</v>
      </c>
      <c r="W425" s="2">
        <v>0</v>
      </c>
      <c r="X425" s="299">
        <v>367</v>
      </c>
      <c r="Y425" s="219">
        <f xml:space="preserve"> 18</f>
        <v>18</v>
      </c>
      <c r="Z425" s="220">
        <f>SUM( tabConsumo[[#This Row],[QTD.PENDENTE]]:tabConsumo[[#This Row],[08_23]] ) / tabConsumo[[#This Row],[Div]]</f>
        <v>20.333333333333332</v>
      </c>
      <c r="AA425" s="221">
        <f xml:space="preserve"> tabConsumo[[#This Row],[Média.A]] + (_xlfn.STDEV.S( tabConsumo[[#This Row],[QTD.PENDENTE]]:tabConsumo[[#This Row],[08_23]] ) * 1)</f>
        <v>47.378238594487328</v>
      </c>
      <c r="AB425" s="221"/>
      <c r="AC425" s="221">
        <f xml:space="preserve"> tabConsumo[[#This Row],[Média.A]] + (_xlfn.STDEV.S( tabConsumo[[#This Row],[QTD.PENDENTE]]:tabConsumo[[#This Row],[08_23]] ) * 3)</f>
        <v>101.46804911679533</v>
      </c>
      <c r="AD425" s="5"/>
      <c r="AE425">
        <v>5.5555555555555554</v>
      </c>
      <c r="AF425" s="223">
        <f>SUM( tabConsumo[[#This Row],[QTD.PENDENTE]]:tabConsumo[[#This Row],[08_23]] )</f>
        <v>366</v>
      </c>
      <c r="AG425" s="223">
        <f>LARGE(tabConsumo[[#This Row],[03_22]:[08_23]],1)</f>
        <v>68</v>
      </c>
      <c r="AH425" s="146" t="s">
        <v>2238</v>
      </c>
      <c r="AI425" s="3" t="s">
        <v>2077</v>
      </c>
    </row>
    <row r="426" spans="1:35" x14ac:dyDescent="0.3">
      <c r="A426" s="4" t="s">
        <v>1683</v>
      </c>
      <c r="B426" s="3" t="s">
        <v>264</v>
      </c>
      <c r="C426" s="2">
        <v>110896</v>
      </c>
      <c r="D426" s="2">
        <v>22</v>
      </c>
      <c r="F426" s="2">
        <v>0</v>
      </c>
      <c r="G426" s="2">
        <v>0</v>
      </c>
      <c r="H426" s="2">
        <v>0</v>
      </c>
      <c r="I426" s="2">
        <v>0</v>
      </c>
      <c r="J426" s="2">
        <v>0</v>
      </c>
      <c r="K426" s="2">
        <v>0</v>
      </c>
      <c r="L426" s="2">
        <v>2</v>
      </c>
      <c r="M426" s="2">
        <v>0</v>
      </c>
      <c r="N426" s="2">
        <v>2</v>
      </c>
      <c r="O426" s="2">
        <v>0</v>
      </c>
      <c r="P426" s="2">
        <v>0</v>
      </c>
      <c r="Q426" s="2">
        <v>0</v>
      </c>
      <c r="R426" s="2">
        <v>10</v>
      </c>
      <c r="S426" s="2">
        <v>0</v>
      </c>
      <c r="T426" s="2">
        <v>0</v>
      </c>
      <c r="U426" s="2">
        <v>0</v>
      </c>
      <c r="V426" s="2">
        <v>0</v>
      </c>
      <c r="W426" s="2">
        <v>20</v>
      </c>
      <c r="X426" s="299">
        <v>39944</v>
      </c>
      <c r="Y426" s="219">
        <v>18</v>
      </c>
      <c r="Z426" s="220">
        <f>SUM( tabConsumo[[#This Row],[QTD.PENDENTE]]:tabConsumo[[#This Row],[08_23]] ) / tabConsumo[[#This Row],[Div]]</f>
        <v>1.8888888888888888</v>
      </c>
      <c r="AA426" s="221">
        <f xml:space="preserve"> tabConsumo[[#This Row],[Média.A]] + (_xlfn.STDEV.S( tabConsumo[[#This Row],[QTD.PENDENTE]]:tabConsumo[[#This Row],[08_23]] ) * 1)</f>
        <v>6.9981525504548774</v>
      </c>
      <c r="AB426" s="221"/>
      <c r="AC426" s="221">
        <f xml:space="preserve"> tabConsumo[[#This Row],[Média.A]] + (_xlfn.STDEV.S( tabConsumo[[#This Row],[QTD.PENDENTE]]:tabConsumo[[#This Row],[08_23]] ) * 3)</f>
        <v>17.216679873586855</v>
      </c>
      <c r="AD426" s="5"/>
      <c r="AE426">
        <v>0</v>
      </c>
      <c r="AF426" s="223">
        <f>SUM( tabConsumo[[#This Row],[QTD.PENDENTE]]:tabConsumo[[#This Row],[08_23]] )</f>
        <v>34</v>
      </c>
      <c r="AG426" s="223">
        <f>LARGE(tabConsumo[[#This Row],[03_22]:[08_23]],1)</f>
        <v>20</v>
      </c>
      <c r="AH426" s="146" t="s">
        <v>2237</v>
      </c>
      <c r="AI426" s="3" t="s">
        <v>2077</v>
      </c>
    </row>
    <row r="427" spans="1:35" x14ac:dyDescent="0.3">
      <c r="A427" s="4" t="s">
        <v>1096</v>
      </c>
      <c r="B427" s="3" t="s">
        <v>264</v>
      </c>
      <c r="C427" s="2">
        <v>15299</v>
      </c>
      <c r="D427" s="2">
        <v>0</v>
      </c>
      <c r="E427" s="2">
        <v>44</v>
      </c>
      <c r="F427" s="2">
        <v>30</v>
      </c>
      <c r="G427" s="2">
        <v>28</v>
      </c>
      <c r="H427" s="2">
        <v>24</v>
      </c>
      <c r="I427" s="2">
        <v>21</v>
      </c>
      <c r="J427" s="2">
        <v>19</v>
      </c>
      <c r="K427" s="2">
        <v>66</v>
      </c>
      <c r="L427" s="2">
        <v>54</v>
      </c>
      <c r="M427" s="2">
        <v>4</v>
      </c>
      <c r="N427" s="2">
        <v>16</v>
      </c>
      <c r="O427" s="2">
        <v>48</v>
      </c>
      <c r="P427" s="2">
        <v>56</v>
      </c>
      <c r="Q427" s="2">
        <v>15</v>
      </c>
      <c r="R427" s="2">
        <v>50</v>
      </c>
      <c r="S427" s="2">
        <v>20</v>
      </c>
      <c r="T427" s="2">
        <v>4</v>
      </c>
      <c r="U427" s="2">
        <v>20</v>
      </c>
      <c r="V427" s="2">
        <v>50</v>
      </c>
      <c r="W427" s="2">
        <v>46</v>
      </c>
      <c r="X427" s="299">
        <v>367</v>
      </c>
      <c r="Y427" s="219">
        <f xml:space="preserve"> 18</f>
        <v>18</v>
      </c>
      <c r="Z427" s="220">
        <f>SUM( tabConsumo[[#This Row],[QTD.PENDENTE]]:tabConsumo[[#This Row],[08_23]] ) / tabConsumo[[#This Row],[Div]]</f>
        <v>34.166666666666664</v>
      </c>
      <c r="AA427" s="221">
        <f xml:space="preserve"> tabConsumo[[#This Row],[Média.A]] + (_xlfn.STDEV.S( tabConsumo[[#This Row],[QTD.PENDENTE]]:tabConsumo[[#This Row],[08_23]] ) * 1)</f>
        <v>52.774342879323839</v>
      </c>
      <c r="AB427" s="221"/>
      <c r="AC427" s="221">
        <f xml:space="preserve"> tabConsumo[[#This Row],[Média.A]] + (_xlfn.STDEV.S( tabConsumo[[#This Row],[QTD.PENDENTE]]:tabConsumo[[#This Row],[08_23]] ) * 3)</f>
        <v>89.98969530463819</v>
      </c>
      <c r="AD427" s="5"/>
      <c r="AE427">
        <v>2.4444444444444446</v>
      </c>
      <c r="AF427" s="223">
        <f>SUM( tabConsumo[[#This Row],[QTD.PENDENTE]]:tabConsumo[[#This Row],[08_23]] )</f>
        <v>615</v>
      </c>
      <c r="AG427" s="223">
        <f>LARGE(tabConsumo[[#This Row],[03_22]:[08_23]],1)</f>
        <v>66</v>
      </c>
      <c r="AH427" s="146" t="s">
        <v>2237</v>
      </c>
      <c r="AI427" s="3" t="s">
        <v>2077</v>
      </c>
    </row>
    <row r="428" spans="1:35" x14ac:dyDescent="0.3">
      <c r="A428" s="4" t="s">
        <v>994</v>
      </c>
      <c r="B428" s="3" t="s">
        <v>264</v>
      </c>
      <c r="C428" s="2">
        <v>12992</v>
      </c>
      <c r="D428" s="2">
        <v>0</v>
      </c>
      <c r="E428" s="2">
        <v>104</v>
      </c>
      <c r="F428" s="2">
        <v>0</v>
      </c>
      <c r="G428" s="2">
        <v>0</v>
      </c>
      <c r="H428" s="2">
        <v>2</v>
      </c>
      <c r="I428" s="2">
        <v>1</v>
      </c>
      <c r="J428" s="2">
        <v>0</v>
      </c>
      <c r="K428" s="2">
        <v>5</v>
      </c>
      <c r="L428" s="2">
        <v>7</v>
      </c>
      <c r="M428" s="2">
        <v>1</v>
      </c>
      <c r="N428" s="2">
        <v>2</v>
      </c>
      <c r="O428" s="2">
        <v>2</v>
      </c>
      <c r="P428" s="2">
        <v>18</v>
      </c>
      <c r="Q428" s="2">
        <v>0</v>
      </c>
      <c r="R428" s="2">
        <v>10</v>
      </c>
      <c r="S428" s="2">
        <v>18</v>
      </c>
      <c r="T428" s="2">
        <v>0</v>
      </c>
      <c r="U428" s="2">
        <v>0</v>
      </c>
      <c r="V428" s="2">
        <v>8</v>
      </c>
      <c r="W428" s="2">
        <v>0</v>
      </c>
      <c r="X428" s="299">
        <v>367</v>
      </c>
      <c r="Y428" s="219">
        <f xml:space="preserve"> 18</f>
        <v>18</v>
      </c>
      <c r="Z428" s="220">
        <f>SUM( tabConsumo[[#This Row],[QTD.PENDENTE]]:tabConsumo[[#This Row],[08_23]] ) / tabConsumo[[#This Row],[Div]]</f>
        <v>9.8888888888888893</v>
      </c>
      <c r="AA428" s="221">
        <f xml:space="preserve"> tabConsumo[[#This Row],[Média.A]] + (_xlfn.STDEV.S( tabConsumo[[#This Row],[QTD.PENDENTE]]:tabConsumo[[#This Row],[08_23]] ) * 1)</f>
        <v>33.516110774567444</v>
      </c>
      <c r="AB428" s="221"/>
      <c r="AC428" s="221">
        <f xml:space="preserve"> tabConsumo[[#This Row],[Média.A]] + (_xlfn.STDEV.S( tabConsumo[[#This Row],[QTD.PENDENTE]]:tabConsumo[[#This Row],[08_23]] ) * 3)</f>
        <v>80.770554545924554</v>
      </c>
      <c r="AD428" s="5"/>
      <c r="AE428">
        <v>5.7777777777777777</v>
      </c>
      <c r="AF428" s="223">
        <f>SUM( tabConsumo[[#This Row],[QTD.PENDENTE]]:tabConsumo[[#This Row],[08_23]] )</f>
        <v>178</v>
      </c>
      <c r="AG428" s="223">
        <f>LARGE(tabConsumo[[#This Row],[03_22]:[08_23]],1)</f>
        <v>18</v>
      </c>
      <c r="AH428" s="146" t="s">
        <v>2238</v>
      </c>
      <c r="AI428" s="3" t="s">
        <v>2077</v>
      </c>
    </row>
    <row r="429" spans="1:35" x14ac:dyDescent="0.3">
      <c r="A429" s="4" t="s">
        <v>1738</v>
      </c>
      <c r="B429" s="3" t="s">
        <v>31</v>
      </c>
      <c r="C429" s="2">
        <v>119180</v>
      </c>
      <c r="D429" s="2">
        <v>157</v>
      </c>
      <c r="F429" s="2">
        <v>0</v>
      </c>
      <c r="G429" s="2">
        <v>0</v>
      </c>
      <c r="H429" s="2">
        <v>0</v>
      </c>
      <c r="I429" s="2">
        <v>0</v>
      </c>
      <c r="J429" s="2">
        <v>0</v>
      </c>
      <c r="K429" s="2">
        <v>0</v>
      </c>
      <c r="L429" s="2">
        <v>0</v>
      </c>
      <c r="M429" s="2">
        <v>12</v>
      </c>
      <c r="N429" s="2">
        <v>3</v>
      </c>
      <c r="O429" s="2">
        <v>0</v>
      </c>
      <c r="P429" s="2">
        <v>0</v>
      </c>
      <c r="Q429" s="2">
        <v>0</v>
      </c>
      <c r="R429" s="2">
        <v>0</v>
      </c>
      <c r="S429" s="2">
        <v>20</v>
      </c>
      <c r="T429" s="2">
        <v>24</v>
      </c>
      <c r="U429" s="2">
        <v>0</v>
      </c>
      <c r="V429" s="2">
        <v>0</v>
      </c>
      <c r="W429" s="2">
        <v>0</v>
      </c>
      <c r="X429" s="299">
        <v>40581</v>
      </c>
      <c r="Y429" s="219">
        <v>18</v>
      </c>
      <c r="Z429" s="220">
        <f>SUM( tabConsumo[[#This Row],[QTD.PENDENTE]]:tabConsumo[[#This Row],[08_23]] ) / tabConsumo[[#This Row],[Div]]</f>
        <v>3.2777777777777777</v>
      </c>
      <c r="AA429" s="221">
        <f xml:space="preserve"> tabConsumo[[#This Row],[Média.A]] + (_xlfn.STDEV.S( tabConsumo[[#This Row],[QTD.PENDENTE]]:tabConsumo[[#This Row],[08_23]] ) * 1)</f>
        <v>10.696399463267495</v>
      </c>
      <c r="AB429" s="221"/>
      <c r="AC429" s="221">
        <f xml:space="preserve"> tabConsumo[[#This Row],[Média.A]] + (_xlfn.STDEV.S( tabConsumo[[#This Row],[QTD.PENDENTE]]:tabConsumo[[#This Row],[08_23]] ) * 3)</f>
        <v>25.53364283424693</v>
      </c>
      <c r="AD429" s="5"/>
      <c r="AE429">
        <v>0</v>
      </c>
      <c r="AF429" s="223">
        <f>SUM( tabConsumo[[#This Row],[QTD.PENDENTE]]:tabConsumo[[#This Row],[08_23]] )</f>
        <v>59</v>
      </c>
      <c r="AG429" s="223">
        <f>LARGE(tabConsumo[[#This Row],[03_22]:[08_23]],1)</f>
        <v>24</v>
      </c>
      <c r="AH429" s="146" t="s">
        <v>2240</v>
      </c>
      <c r="AI429" s="3" t="s">
        <v>2077</v>
      </c>
    </row>
    <row r="430" spans="1:35" x14ac:dyDescent="0.3">
      <c r="A430" s="4" t="s">
        <v>1811</v>
      </c>
      <c r="B430" s="3" t="s">
        <v>264</v>
      </c>
      <c r="C430" s="2">
        <v>130634</v>
      </c>
      <c r="D430" s="2">
        <v>902</v>
      </c>
      <c r="F430" s="2">
        <v>99</v>
      </c>
      <c r="G430" s="2">
        <v>0</v>
      </c>
      <c r="H430" s="2">
        <v>120</v>
      </c>
      <c r="I430" s="2">
        <v>84</v>
      </c>
      <c r="J430" s="2">
        <v>62</v>
      </c>
      <c r="K430" s="2">
        <v>54</v>
      </c>
      <c r="L430" s="2">
        <v>81</v>
      </c>
      <c r="M430" s="2">
        <v>78</v>
      </c>
      <c r="N430" s="2">
        <v>4</v>
      </c>
      <c r="O430" s="2">
        <v>31</v>
      </c>
      <c r="P430" s="2">
        <v>10</v>
      </c>
      <c r="Q430" s="2">
        <v>76</v>
      </c>
      <c r="R430" s="2">
        <v>209</v>
      </c>
      <c r="S430" s="2">
        <v>409</v>
      </c>
      <c r="T430" s="2">
        <v>54</v>
      </c>
      <c r="U430" s="2">
        <v>251</v>
      </c>
      <c r="V430" s="2">
        <v>0</v>
      </c>
      <c r="W430" s="2">
        <v>50</v>
      </c>
      <c r="X430" s="299">
        <v>42208</v>
      </c>
      <c r="Y430" s="219">
        <v>18</v>
      </c>
      <c r="Z430" s="220">
        <f>SUM( tabConsumo[[#This Row],[QTD.PENDENTE]]:tabConsumo[[#This Row],[08_23]] ) / tabConsumo[[#This Row],[Div]]</f>
        <v>92.888888888888886</v>
      </c>
      <c r="AA430" s="221">
        <f xml:space="preserve"> tabConsumo[[#This Row],[Média.A]] + (_xlfn.STDEV.S( tabConsumo[[#This Row],[QTD.PENDENTE]]:tabConsumo[[#This Row],[08_23]] ) * 1)</f>
        <v>196.23974129374551</v>
      </c>
      <c r="AB430" s="221"/>
      <c r="AC430" s="221">
        <f xml:space="preserve"> tabConsumo[[#This Row],[Média.A]] + (_xlfn.STDEV.S( tabConsumo[[#This Row],[QTD.PENDENTE]]:tabConsumo[[#This Row],[08_23]] ) * 3)</f>
        <v>402.94144610345882</v>
      </c>
      <c r="AD430" s="5"/>
      <c r="AE430">
        <v>0</v>
      </c>
      <c r="AF430" s="223">
        <f>SUM( tabConsumo[[#This Row],[QTD.PENDENTE]]:tabConsumo[[#This Row],[08_23]] )</f>
        <v>1672</v>
      </c>
      <c r="AG430" s="223">
        <f>LARGE(tabConsumo[[#This Row],[03_22]:[08_23]],1)</f>
        <v>409</v>
      </c>
      <c r="AH430" s="146" t="s">
        <v>2237</v>
      </c>
      <c r="AI430" s="3" t="s">
        <v>2077</v>
      </c>
    </row>
    <row r="431" spans="1:35" x14ac:dyDescent="0.3">
      <c r="A431" s="4" t="s">
        <v>1554</v>
      </c>
      <c r="B431" s="3" t="s">
        <v>264</v>
      </c>
      <c r="C431" s="2">
        <v>95121</v>
      </c>
      <c r="D431" s="2">
        <v>150</v>
      </c>
      <c r="E431" s="2">
        <v>100</v>
      </c>
      <c r="F431" s="2">
        <v>20</v>
      </c>
      <c r="G431" s="2">
        <v>15</v>
      </c>
      <c r="H431" s="2">
        <v>9</v>
      </c>
      <c r="I431" s="2">
        <v>38</v>
      </c>
      <c r="J431" s="2">
        <v>19</v>
      </c>
      <c r="K431" s="2">
        <v>10</v>
      </c>
      <c r="L431" s="2">
        <v>18</v>
      </c>
      <c r="M431" s="2">
        <v>40</v>
      </c>
      <c r="N431" s="2">
        <v>11</v>
      </c>
      <c r="O431" s="2">
        <v>49</v>
      </c>
      <c r="P431" s="2">
        <v>39</v>
      </c>
      <c r="Q431" s="2">
        <v>20</v>
      </c>
      <c r="R431" s="2">
        <v>31</v>
      </c>
      <c r="S431" s="2">
        <v>65</v>
      </c>
      <c r="T431" s="2">
        <v>19</v>
      </c>
      <c r="U431" s="2">
        <v>21</v>
      </c>
      <c r="V431" s="2">
        <v>0</v>
      </c>
      <c r="W431" s="2">
        <v>50</v>
      </c>
      <c r="X431" s="299">
        <v>39001</v>
      </c>
      <c r="Y431" s="219">
        <v>18</v>
      </c>
      <c r="Z431" s="220">
        <f>SUM( tabConsumo[[#This Row],[QTD.PENDENTE]]:tabConsumo[[#This Row],[08_23]] ) / tabConsumo[[#This Row],[Div]]</f>
        <v>31.888888888888889</v>
      </c>
      <c r="AA431" s="221">
        <f xml:space="preserve"> tabConsumo[[#This Row],[Média.A]] + (_xlfn.STDEV.S( tabConsumo[[#This Row],[QTD.PENDENTE]]:tabConsumo[[#This Row],[08_23]] ) * 1)</f>
        <v>55.606156267948911</v>
      </c>
      <c r="AB431" s="221"/>
      <c r="AC431" s="221">
        <f xml:space="preserve"> tabConsumo[[#This Row],[Média.A]] + (_xlfn.STDEV.S( tabConsumo[[#This Row],[QTD.PENDENTE]]:tabConsumo[[#This Row],[08_23]] ) * 3)</f>
        <v>103.04069102606896</v>
      </c>
      <c r="AD431" s="5"/>
      <c r="AE431">
        <v>5.5555555555555554</v>
      </c>
      <c r="AF431" s="223">
        <f>SUM( tabConsumo[[#This Row],[QTD.PENDENTE]]:tabConsumo[[#This Row],[08_23]] )</f>
        <v>574</v>
      </c>
      <c r="AG431" s="223">
        <f>LARGE(tabConsumo[[#This Row],[03_22]:[08_23]],1)</f>
        <v>65</v>
      </c>
      <c r="AH431" s="146" t="s">
        <v>2237</v>
      </c>
      <c r="AI431" s="3" t="s">
        <v>2077</v>
      </c>
    </row>
    <row r="432" spans="1:35" x14ac:dyDescent="0.3">
      <c r="A432" s="4" t="s">
        <v>1325</v>
      </c>
      <c r="B432" s="3" t="s">
        <v>264</v>
      </c>
      <c r="C432" s="2">
        <v>54144</v>
      </c>
      <c r="D432" s="2">
        <v>326</v>
      </c>
      <c r="F432" s="2">
        <v>0</v>
      </c>
      <c r="G432" s="2">
        <v>0</v>
      </c>
      <c r="H432" s="2">
        <v>25</v>
      </c>
      <c r="I432" s="2">
        <v>10</v>
      </c>
      <c r="J432" s="2">
        <v>54</v>
      </c>
      <c r="K432" s="2">
        <v>0</v>
      </c>
      <c r="L432" s="2">
        <v>16</v>
      </c>
      <c r="M432" s="2">
        <v>90</v>
      </c>
      <c r="N432" s="2">
        <v>35</v>
      </c>
      <c r="O432" s="2">
        <v>20</v>
      </c>
      <c r="P432" s="2">
        <v>20</v>
      </c>
      <c r="Q432" s="2">
        <v>33</v>
      </c>
      <c r="R432" s="2">
        <v>0</v>
      </c>
      <c r="S432" s="2">
        <v>10</v>
      </c>
      <c r="T432" s="2">
        <v>0</v>
      </c>
      <c r="U432" s="2">
        <v>6</v>
      </c>
      <c r="V432" s="2">
        <v>0</v>
      </c>
      <c r="W432" s="2">
        <v>55</v>
      </c>
      <c r="X432" s="299">
        <v>367</v>
      </c>
      <c r="Y432" s="219">
        <f xml:space="preserve"> 18</f>
        <v>18</v>
      </c>
      <c r="Z432" s="220">
        <f>SUM( tabConsumo[[#This Row],[QTD.PENDENTE]]:tabConsumo[[#This Row],[08_23]] ) / tabConsumo[[#This Row],[Div]]</f>
        <v>20.777777777777779</v>
      </c>
      <c r="AA432" s="221">
        <f xml:space="preserve"> tabConsumo[[#This Row],[Média.A]] + (_xlfn.STDEV.S( tabConsumo[[#This Row],[QTD.PENDENTE]]:tabConsumo[[#This Row],[08_23]] ) * 1)</f>
        <v>45.631598777790103</v>
      </c>
      <c r="AB432" s="221"/>
      <c r="AC432" s="221">
        <f xml:space="preserve"> tabConsumo[[#This Row],[Média.A]] + (_xlfn.STDEV.S( tabConsumo[[#This Row],[QTD.PENDENTE]]:tabConsumo[[#This Row],[08_23]] ) * 3)</f>
        <v>95.339240777814751</v>
      </c>
      <c r="AD432" s="5"/>
      <c r="AE432">
        <v>0</v>
      </c>
      <c r="AF432" s="223">
        <f>SUM( tabConsumo[[#This Row],[QTD.PENDENTE]]:tabConsumo[[#This Row],[08_23]] )</f>
        <v>374</v>
      </c>
      <c r="AG432" s="223">
        <f>LARGE(tabConsumo[[#This Row],[03_22]:[08_23]],1)</f>
        <v>90</v>
      </c>
      <c r="AH432" s="146" t="s">
        <v>2237</v>
      </c>
      <c r="AI432" s="3" t="s">
        <v>2077</v>
      </c>
    </row>
    <row r="433" spans="1:35" x14ac:dyDescent="0.3">
      <c r="A433" s="4" t="s">
        <v>1319</v>
      </c>
      <c r="B433" s="3" t="s">
        <v>31</v>
      </c>
      <c r="C433" s="2">
        <v>54018</v>
      </c>
      <c r="D433" s="2">
        <v>480</v>
      </c>
      <c r="F433" s="2">
        <v>0</v>
      </c>
      <c r="G433" s="2">
        <v>0</v>
      </c>
      <c r="H433" s="2">
        <v>0</v>
      </c>
      <c r="I433" s="2">
        <v>4</v>
      </c>
      <c r="J433" s="2">
        <v>0</v>
      </c>
      <c r="K433" s="2">
        <v>10</v>
      </c>
      <c r="L433" s="2">
        <v>0</v>
      </c>
      <c r="M433" s="2">
        <v>50</v>
      </c>
      <c r="N433" s="2">
        <v>20</v>
      </c>
      <c r="O433" s="2">
        <v>0</v>
      </c>
      <c r="P433" s="2">
        <v>10</v>
      </c>
      <c r="Q433" s="2">
        <v>10</v>
      </c>
      <c r="R433" s="2">
        <v>0</v>
      </c>
      <c r="S433" s="2">
        <v>10</v>
      </c>
      <c r="T433" s="2">
        <v>0</v>
      </c>
      <c r="U433" s="2">
        <v>0</v>
      </c>
      <c r="V433" s="2">
        <v>0</v>
      </c>
      <c r="W433" s="2">
        <v>0</v>
      </c>
      <c r="X433" s="299">
        <v>367</v>
      </c>
      <c r="Y433" s="219">
        <f xml:space="preserve"> 18</f>
        <v>18</v>
      </c>
      <c r="Z433" s="220">
        <f>SUM( tabConsumo[[#This Row],[QTD.PENDENTE]]:tabConsumo[[#This Row],[08_23]] ) / tabConsumo[[#This Row],[Div]]</f>
        <v>6.333333333333333</v>
      </c>
      <c r="AA433" s="221">
        <f xml:space="preserve"> tabConsumo[[#This Row],[Média.A]] + (_xlfn.STDEV.S( tabConsumo[[#This Row],[QTD.PENDENTE]]:tabConsumo[[#This Row],[08_23]] ) * 1)</f>
        <v>18.685994394583158</v>
      </c>
      <c r="AB433" s="221"/>
      <c r="AC433" s="221">
        <f xml:space="preserve"> tabConsumo[[#This Row],[Média.A]] + (_xlfn.STDEV.S( tabConsumo[[#This Row],[QTD.PENDENTE]]:tabConsumo[[#This Row],[08_23]] ) * 3)</f>
        <v>43.391316517082807</v>
      </c>
      <c r="AD433" s="5"/>
      <c r="AE433">
        <v>0</v>
      </c>
      <c r="AF433" s="223">
        <f>SUM( tabConsumo[[#This Row],[QTD.PENDENTE]]:tabConsumo[[#This Row],[08_23]] )</f>
        <v>114</v>
      </c>
      <c r="AG433" s="223">
        <f>LARGE(tabConsumo[[#This Row],[03_22]:[08_23]],1)</f>
        <v>50</v>
      </c>
      <c r="AH433" s="146" t="s">
        <v>2239</v>
      </c>
      <c r="AI433" s="3" t="s">
        <v>2077</v>
      </c>
    </row>
    <row r="434" spans="1:35" x14ac:dyDescent="0.3">
      <c r="A434" s="4" t="s">
        <v>1318</v>
      </c>
      <c r="B434" s="3" t="s">
        <v>31</v>
      </c>
      <c r="C434" s="2">
        <v>54017</v>
      </c>
      <c r="D434" s="2">
        <v>0</v>
      </c>
      <c r="E434" s="2">
        <v>12</v>
      </c>
      <c r="F434" s="2">
        <v>0</v>
      </c>
      <c r="G434" s="2">
        <v>0</v>
      </c>
      <c r="H434" s="2">
        <v>0</v>
      </c>
      <c r="I434" s="2">
        <v>0</v>
      </c>
      <c r="J434" s="2">
        <v>20</v>
      </c>
      <c r="K434" s="2">
        <v>0</v>
      </c>
      <c r="L434" s="2">
        <v>2</v>
      </c>
      <c r="M434" s="2">
        <v>50</v>
      </c>
      <c r="N434" s="2">
        <v>20</v>
      </c>
      <c r="O434" s="2">
        <v>10</v>
      </c>
      <c r="P434" s="2">
        <v>50</v>
      </c>
      <c r="Q434" s="2">
        <v>40</v>
      </c>
      <c r="R434" s="2">
        <v>0</v>
      </c>
      <c r="S434" s="2">
        <v>4</v>
      </c>
      <c r="T434" s="2">
        <v>0</v>
      </c>
      <c r="U434" s="2">
        <v>0</v>
      </c>
      <c r="V434" s="2">
        <v>0</v>
      </c>
      <c r="W434" s="2">
        <v>0</v>
      </c>
      <c r="X434" s="299">
        <v>367</v>
      </c>
      <c r="Y434" s="219">
        <f xml:space="preserve"> 18</f>
        <v>18</v>
      </c>
      <c r="Z434" s="220">
        <f>SUM( tabConsumo[[#This Row],[QTD.PENDENTE]]:tabConsumo[[#This Row],[08_23]] ) / tabConsumo[[#This Row],[Div]]</f>
        <v>11.555555555555555</v>
      </c>
      <c r="AA434" s="221">
        <f xml:space="preserve"> tabConsumo[[#This Row],[Média.A]] + (_xlfn.STDEV.S( tabConsumo[[#This Row],[QTD.PENDENTE]]:tabConsumo[[#This Row],[08_23]] ) * 1)</f>
        <v>28.855117798605797</v>
      </c>
      <c r="AB434" s="221"/>
      <c r="AC434" s="221">
        <f xml:space="preserve"> tabConsumo[[#This Row],[Média.A]] + (_xlfn.STDEV.S( tabConsumo[[#This Row],[QTD.PENDENTE]]:tabConsumo[[#This Row],[08_23]] ) * 3)</f>
        <v>63.454242284706282</v>
      </c>
      <c r="AD434" s="5"/>
      <c r="AE434">
        <v>0.66666666666666663</v>
      </c>
      <c r="AF434" s="223">
        <f>SUM( tabConsumo[[#This Row],[QTD.PENDENTE]]:tabConsumo[[#This Row],[08_23]] )</f>
        <v>208</v>
      </c>
      <c r="AG434" s="223">
        <f>LARGE(tabConsumo[[#This Row],[03_22]:[08_23]],1)</f>
        <v>50</v>
      </c>
      <c r="AH434" s="146" t="s">
        <v>2239</v>
      </c>
      <c r="AI434" s="3" t="s">
        <v>2077</v>
      </c>
    </row>
    <row r="435" spans="1:35" x14ac:dyDescent="0.3">
      <c r="A435" s="4" t="s">
        <v>1607</v>
      </c>
      <c r="B435" s="3" t="s">
        <v>1608</v>
      </c>
      <c r="C435" s="2">
        <v>104665</v>
      </c>
      <c r="D435" s="2">
        <v>108</v>
      </c>
      <c r="F435" s="2">
        <v>0</v>
      </c>
      <c r="G435" s="2">
        <v>0</v>
      </c>
      <c r="H435" s="2">
        <v>1</v>
      </c>
      <c r="I435" s="2">
        <v>0</v>
      </c>
      <c r="J435" s="2">
        <v>0</v>
      </c>
      <c r="K435" s="2">
        <v>0</v>
      </c>
      <c r="L435" s="2">
        <v>0</v>
      </c>
      <c r="M435" s="2">
        <v>2</v>
      </c>
      <c r="N435" s="2">
        <v>1</v>
      </c>
      <c r="O435" s="2">
        <v>1</v>
      </c>
      <c r="P435" s="2">
        <v>1</v>
      </c>
      <c r="Q435" s="2">
        <v>1</v>
      </c>
      <c r="R435" s="2">
        <v>0</v>
      </c>
      <c r="S435" s="2">
        <v>0</v>
      </c>
      <c r="T435" s="2">
        <v>0</v>
      </c>
      <c r="U435" s="2">
        <v>7</v>
      </c>
      <c r="V435" s="2">
        <v>0</v>
      </c>
      <c r="W435" s="2">
        <v>1</v>
      </c>
      <c r="X435" s="299">
        <v>39472</v>
      </c>
      <c r="Y435" s="219">
        <v>18</v>
      </c>
      <c r="Z435" s="220">
        <f>SUM( tabConsumo[[#This Row],[QTD.PENDENTE]]:tabConsumo[[#This Row],[08_23]] ) / tabConsumo[[#This Row],[Div]]</f>
        <v>0.83333333333333337</v>
      </c>
      <c r="AA435" s="221">
        <f xml:space="preserve"> tabConsumo[[#This Row],[Média.A]] + (_xlfn.STDEV.S( tabConsumo[[#This Row],[QTD.PENDENTE]]:tabConsumo[[#This Row],[08_23]] ) * 1)</f>
        <v>2.487205794452104</v>
      </c>
      <c r="AB435" s="221"/>
      <c r="AC435" s="221">
        <f xml:space="preserve"> tabConsumo[[#This Row],[Média.A]] + (_xlfn.STDEV.S( tabConsumo[[#This Row],[QTD.PENDENTE]]:tabConsumo[[#This Row],[08_23]] ) * 3)</f>
        <v>5.7949507166896446</v>
      </c>
      <c r="AD435" s="5"/>
      <c r="AE435">
        <v>0</v>
      </c>
      <c r="AF435" s="223">
        <f>SUM( tabConsumo[[#This Row],[QTD.PENDENTE]]:tabConsumo[[#This Row],[08_23]] )</f>
        <v>15</v>
      </c>
      <c r="AG435" s="223">
        <f>LARGE(tabConsumo[[#This Row],[03_22]:[08_23]],1)</f>
        <v>7</v>
      </c>
      <c r="AH435" s="146" t="s">
        <v>2237</v>
      </c>
      <c r="AI435" s="3" t="s">
        <v>2077</v>
      </c>
    </row>
    <row r="436" spans="1:35" x14ac:dyDescent="0.3">
      <c r="A436" s="4" t="s">
        <v>1699</v>
      </c>
      <c r="B436" s="3" t="s">
        <v>1608</v>
      </c>
      <c r="C436" s="2">
        <v>113238</v>
      </c>
      <c r="D436" s="2">
        <v>49</v>
      </c>
      <c r="F436" s="2">
        <v>0</v>
      </c>
      <c r="G436" s="2">
        <v>0</v>
      </c>
      <c r="H436" s="2">
        <v>3</v>
      </c>
      <c r="I436" s="2">
        <v>0</v>
      </c>
      <c r="J436" s="2">
        <v>0</v>
      </c>
      <c r="K436" s="2">
        <v>0</v>
      </c>
      <c r="L436" s="2">
        <v>0</v>
      </c>
      <c r="M436" s="2">
        <v>1</v>
      </c>
      <c r="N436" s="2">
        <v>1</v>
      </c>
      <c r="O436" s="2">
        <v>1</v>
      </c>
      <c r="P436" s="2">
        <v>4</v>
      </c>
      <c r="Q436" s="2">
        <v>0</v>
      </c>
      <c r="R436" s="2">
        <v>0</v>
      </c>
      <c r="S436" s="2">
        <v>0</v>
      </c>
      <c r="T436" s="2">
        <v>1</v>
      </c>
      <c r="U436" s="2">
        <v>4</v>
      </c>
      <c r="V436" s="2">
        <v>1</v>
      </c>
      <c r="W436" s="2">
        <v>3</v>
      </c>
      <c r="X436" s="299">
        <v>40113</v>
      </c>
      <c r="Y436" s="219">
        <v>18</v>
      </c>
      <c r="Z436" s="220">
        <f>SUM( tabConsumo[[#This Row],[QTD.PENDENTE]]:tabConsumo[[#This Row],[08_23]] ) / tabConsumo[[#This Row],[Div]]</f>
        <v>1.0555555555555556</v>
      </c>
      <c r="AA436" s="221">
        <f xml:space="preserve"> tabConsumo[[#This Row],[Média.A]] + (_xlfn.STDEV.S( tabConsumo[[#This Row],[QTD.PENDENTE]]:tabConsumo[[#This Row],[08_23]] ) * 1)</f>
        <v>2.4892764333959931</v>
      </c>
      <c r="AB436" s="221"/>
      <c r="AC436" s="221">
        <f xml:space="preserve"> tabConsumo[[#This Row],[Média.A]] + (_xlfn.STDEV.S( tabConsumo[[#This Row],[QTD.PENDENTE]]:tabConsumo[[#This Row],[08_23]] ) * 3)</f>
        <v>5.3567181890768687</v>
      </c>
      <c r="AD436" s="5"/>
      <c r="AE436">
        <v>0</v>
      </c>
      <c r="AF436" s="223">
        <f>SUM( tabConsumo[[#This Row],[QTD.PENDENTE]]:tabConsumo[[#This Row],[08_23]] )</f>
        <v>19</v>
      </c>
      <c r="AG436" s="223">
        <f>LARGE(tabConsumo[[#This Row],[03_22]:[08_23]],1)</f>
        <v>4</v>
      </c>
      <c r="AH436" s="146" t="s">
        <v>2237</v>
      </c>
      <c r="AI436" s="3" t="s">
        <v>2077</v>
      </c>
    </row>
    <row r="437" spans="1:35" x14ac:dyDescent="0.3">
      <c r="A437" s="4" t="s">
        <v>967</v>
      </c>
      <c r="B437" s="3" t="s">
        <v>268</v>
      </c>
      <c r="C437" s="2">
        <v>12754</v>
      </c>
      <c r="D437" s="2">
        <v>425</v>
      </c>
      <c r="E437" s="2">
        <v>19</v>
      </c>
      <c r="F437" s="2">
        <v>0</v>
      </c>
      <c r="G437" s="2">
        <v>0</v>
      </c>
      <c r="H437" s="2">
        <v>0</v>
      </c>
      <c r="I437" s="2">
        <v>14</v>
      </c>
      <c r="J437" s="2">
        <v>82</v>
      </c>
      <c r="K437" s="2">
        <v>78</v>
      </c>
      <c r="L437" s="2">
        <v>99</v>
      </c>
      <c r="M437" s="2">
        <v>115</v>
      </c>
      <c r="N437" s="2">
        <v>81</v>
      </c>
      <c r="O437" s="2">
        <v>48</v>
      </c>
      <c r="P437" s="2">
        <v>48</v>
      </c>
      <c r="Q437" s="2">
        <v>74</v>
      </c>
      <c r="R437" s="2">
        <v>192</v>
      </c>
      <c r="S437" s="2">
        <v>125</v>
      </c>
      <c r="T437" s="2">
        <v>138</v>
      </c>
      <c r="U437" s="2">
        <v>140</v>
      </c>
      <c r="V437" s="2">
        <v>137</v>
      </c>
      <c r="W437" s="2">
        <v>136</v>
      </c>
      <c r="X437" s="299">
        <v>367</v>
      </c>
      <c r="Y437" s="219">
        <f xml:space="preserve"> 18</f>
        <v>18</v>
      </c>
      <c r="Z437" s="220">
        <f>SUM( tabConsumo[[#This Row],[QTD.PENDENTE]]:tabConsumo[[#This Row],[08_23]] ) / tabConsumo[[#This Row],[Div]]</f>
        <v>84.777777777777771</v>
      </c>
      <c r="AA437" s="221">
        <f xml:space="preserve"> tabConsumo[[#This Row],[Média.A]] + (_xlfn.STDEV.S( tabConsumo[[#This Row],[QTD.PENDENTE]]:tabConsumo[[#This Row],[08_23]] ) * 1)</f>
        <v>141.96757157544664</v>
      </c>
      <c r="AB437" s="221"/>
      <c r="AC437" s="221">
        <f xml:space="preserve"> tabConsumo[[#This Row],[Média.A]] + (_xlfn.STDEV.S( tabConsumo[[#This Row],[QTD.PENDENTE]]:tabConsumo[[#This Row],[08_23]] ) * 3)</f>
        <v>256.34715917078432</v>
      </c>
      <c r="AD437" s="5"/>
      <c r="AE437">
        <v>1.0555555555555556</v>
      </c>
      <c r="AF437" s="223">
        <f>SUM( tabConsumo[[#This Row],[QTD.PENDENTE]]:tabConsumo[[#This Row],[08_23]] )</f>
        <v>1526</v>
      </c>
      <c r="AG437" s="223">
        <f>LARGE(tabConsumo[[#This Row],[03_22]:[08_23]],1)</f>
        <v>192</v>
      </c>
      <c r="AH437" s="146" t="s">
        <v>2237</v>
      </c>
      <c r="AI437" s="3" t="s">
        <v>2077</v>
      </c>
    </row>
    <row r="438" spans="1:35" x14ac:dyDescent="0.3">
      <c r="A438" s="4" t="s">
        <v>1889</v>
      </c>
      <c r="B438" s="3" t="s">
        <v>264</v>
      </c>
      <c r="C438" s="2">
        <v>134560</v>
      </c>
      <c r="D438" s="2">
        <v>0</v>
      </c>
      <c r="F438" s="2">
        <v>13</v>
      </c>
      <c r="G438" s="2">
        <v>19</v>
      </c>
      <c r="H438" s="2">
        <v>20</v>
      </c>
      <c r="I438" s="2">
        <v>28</v>
      </c>
      <c r="J438" s="2">
        <v>49</v>
      </c>
      <c r="K438" s="2">
        <v>25</v>
      </c>
      <c r="L438" s="2">
        <v>17</v>
      </c>
      <c r="M438" s="2">
        <v>26</v>
      </c>
      <c r="N438" s="2">
        <v>23</v>
      </c>
      <c r="O438" s="2">
        <v>52</v>
      </c>
      <c r="P438" s="2">
        <v>33</v>
      </c>
      <c r="Q438" s="2">
        <v>11</v>
      </c>
      <c r="R438" s="2">
        <v>70</v>
      </c>
      <c r="S438" s="2">
        <v>65</v>
      </c>
      <c r="T438" s="2">
        <v>0</v>
      </c>
      <c r="U438" s="2">
        <v>50</v>
      </c>
      <c r="V438" s="2">
        <v>200</v>
      </c>
      <c r="W438" s="2">
        <v>0</v>
      </c>
      <c r="X438" s="299">
        <v>43174</v>
      </c>
      <c r="Y438" s="219">
        <v>18</v>
      </c>
      <c r="Z438" s="220">
        <f>SUM( tabConsumo[[#This Row],[QTD.PENDENTE]]:tabConsumo[[#This Row],[08_23]] ) / tabConsumo[[#This Row],[Div]]</f>
        <v>38.944444444444443</v>
      </c>
      <c r="AA438" s="221">
        <f xml:space="preserve"> tabConsumo[[#This Row],[Média.A]] + (_xlfn.STDEV.S( tabConsumo[[#This Row],[QTD.PENDENTE]]:tabConsumo[[#This Row],[08_23]] ) * 1)</f>
        <v>83.975769779569873</v>
      </c>
      <c r="AB438" s="221"/>
      <c r="AC438" s="221">
        <f xml:space="preserve"> tabConsumo[[#This Row],[Média.A]] + (_xlfn.STDEV.S( tabConsumo[[#This Row],[QTD.PENDENTE]]:tabConsumo[[#This Row],[08_23]] ) * 3)</f>
        <v>174.03842044982071</v>
      </c>
      <c r="AD438" s="5"/>
      <c r="AE438">
        <v>0</v>
      </c>
      <c r="AF438" s="223">
        <f>SUM( tabConsumo[[#This Row],[QTD.PENDENTE]]:tabConsumo[[#This Row],[08_23]] )</f>
        <v>701</v>
      </c>
      <c r="AG438" s="223">
        <f>LARGE(tabConsumo[[#This Row],[03_22]:[08_23]],1)</f>
        <v>200</v>
      </c>
      <c r="AH438" s="146" t="s">
        <v>2238</v>
      </c>
      <c r="AI438" s="3" t="s">
        <v>2077</v>
      </c>
    </row>
    <row r="439" spans="1:35" x14ac:dyDescent="0.3">
      <c r="A439" s="4" t="s">
        <v>1947</v>
      </c>
      <c r="B439" s="3" t="s">
        <v>31</v>
      </c>
      <c r="C439" s="2">
        <v>136895</v>
      </c>
      <c r="D439" s="2">
        <v>15</v>
      </c>
      <c r="F439" s="2">
        <v>0</v>
      </c>
      <c r="G439" s="2">
        <v>30</v>
      </c>
      <c r="H439" s="2">
        <v>43</v>
      </c>
      <c r="I439" s="2">
        <v>123</v>
      </c>
      <c r="J439" s="2">
        <v>48</v>
      </c>
      <c r="K439" s="2">
        <v>30</v>
      </c>
      <c r="L439" s="2">
        <v>69</v>
      </c>
      <c r="M439" s="2">
        <v>8</v>
      </c>
      <c r="N439" s="2">
        <v>5</v>
      </c>
      <c r="O439" s="2">
        <v>13</v>
      </c>
      <c r="P439" s="2">
        <v>9</v>
      </c>
      <c r="Q439" s="2">
        <v>40</v>
      </c>
      <c r="R439" s="2">
        <v>24</v>
      </c>
      <c r="S439" s="2">
        <v>94</v>
      </c>
      <c r="T439" s="2">
        <v>50</v>
      </c>
      <c r="U439" s="2">
        <v>140</v>
      </c>
      <c r="V439" s="2">
        <v>50</v>
      </c>
      <c r="W439" s="2">
        <v>30</v>
      </c>
      <c r="X439" s="299">
        <v>43584</v>
      </c>
      <c r="Y439" s="219">
        <v>18</v>
      </c>
      <c r="Z439" s="220">
        <f>SUM( tabConsumo[[#This Row],[QTD.PENDENTE]]:tabConsumo[[#This Row],[08_23]] ) / tabConsumo[[#This Row],[Div]]</f>
        <v>44.777777777777779</v>
      </c>
      <c r="AA439" s="221">
        <f xml:space="preserve"> tabConsumo[[#This Row],[Média.A]] + (_xlfn.STDEV.S( tabConsumo[[#This Row],[QTD.PENDENTE]]:tabConsumo[[#This Row],[08_23]] ) * 1)</f>
        <v>84.336454308835897</v>
      </c>
      <c r="AB439" s="221"/>
      <c r="AC439" s="221">
        <f xml:space="preserve"> tabConsumo[[#This Row],[Média.A]] + (_xlfn.STDEV.S( tabConsumo[[#This Row],[QTD.PENDENTE]]:tabConsumo[[#This Row],[08_23]] ) * 3)</f>
        <v>163.45380737095215</v>
      </c>
      <c r="AD439" s="5"/>
      <c r="AE439">
        <v>0</v>
      </c>
      <c r="AF439" s="223">
        <f>SUM( tabConsumo[[#This Row],[QTD.PENDENTE]]:tabConsumo[[#This Row],[08_23]] )</f>
        <v>806</v>
      </c>
      <c r="AG439" s="223">
        <f>LARGE(tabConsumo[[#This Row],[03_22]:[08_23]],1)</f>
        <v>140</v>
      </c>
      <c r="AH439" s="146" t="s">
        <v>2237</v>
      </c>
      <c r="AI439" s="3" t="s">
        <v>2077</v>
      </c>
    </row>
    <row r="440" spans="1:35" x14ac:dyDescent="0.3">
      <c r="A440" s="4" t="s">
        <v>1948</v>
      </c>
      <c r="B440" s="3" t="s">
        <v>31</v>
      </c>
      <c r="C440" s="2">
        <v>136896</v>
      </c>
      <c r="D440" s="2">
        <v>127</v>
      </c>
      <c r="F440" s="2">
        <v>66</v>
      </c>
      <c r="G440" s="2">
        <v>71</v>
      </c>
      <c r="H440" s="2">
        <v>155</v>
      </c>
      <c r="I440" s="2">
        <v>195</v>
      </c>
      <c r="J440" s="2">
        <v>38</v>
      </c>
      <c r="K440" s="2">
        <v>60</v>
      </c>
      <c r="L440" s="2">
        <v>181</v>
      </c>
      <c r="M440" s="2">
        <v>71</v>
      </c>
      <c r="N440" s="2">
        <v>35</v>
      </c>
      <c r="O440" s="2">
        <v>32</v>
      </c>
      <c r="P440" s="2">
        <v>65</v>
      </c>
      <c r="Q440" s="2">
        <v>115</v>
      </c>
      <c r="R440" s="2">
        <v>42</v>
      </c>
      <c r="S440" s="2">
        <v>224</v>
      </c>
      <c r="T440" s="2">
        <v>0</v>
      </c>
      <c r="U440" s="2">
        <v>170</v>
      </c>
      <c r="V440" s="2">
        <v>150</v>
      </c>
      <c r="W440" s="2">
        <v>90</v>
      </c>
      <c r="X440" s="299">
        <v>43584</v>
      </c>
      <c r="Y440" s="219">
        <v>18</v>
      </c>
      <c r="Z440" s="220">
        <f>SUM( tabConsumo[[#This Row],[QTD.PENDENTE]]:tabConsumo[[#This Row],[08_23]] ) / tabConsumo[[#This Row],[Div]]</f>
        <v>97.777777777777771</v>
      </c>
      <c r="AA440" s="221">
        <f xml:space="preserve"> tabConsumo[[#This Row],[Média.A]] + (_xlfn.STDEV.S( tabConsumo[[#This Row],[QTD.PENDENTE]]:tabConsumo[[#This Row],[08_23]] ) * 1)</f>
        <v>163.46111397193567</v>
      </c>
      <c r="AB440" s="221"/>
      <c r="AC440" s="221">
        <f xml:space="preserve"> tabConsumo[[#This Row],[Média.A]] + (_xlfn.STDEV.S( tabConsumo[[#This Row],[QTD.PENDENTE]]:tabConsumo[[#This Row],[08_23]] ) * 3)</f>
        <v>294.82778636025142</v>
      </c>
      <c r="AD440" s="5"/>
      <c r="AE440">
        <v>0</v>
      </c>
      <c r="AF440" s="223">
        <f>SUM( tabConsumo[[#This Row],[QTD.PENDENTE]]:tabConsumo[[#This Row],[08_23]] )</f>
        <v>1760</v>
      </c>
      <c r="AG440" s="223">
        <f>LARGE(tabConsumo[[#This Row],[03_22]:[08_23]],1)</f>
        <v>224</v>
      </c>
      <c r="AH440" s="146" t="s">
        <v>2237</v>
      </c>
      <c r="AI440" s="3" t="s">
        <v>2077</v>
      </c>
    </row>
    <row r="441" spans="1:35" x14ac:dyDescent="0.3">
      <c r="A441" s="4" t="s">
        <v>1877</v>
      </c>
      <c r="B441" s="3" t="s">
        <v>31</v>
      </c>
      <c r="C441" s="2">
        <v>134373</v>
      </c>
      <c r="D441" s="2">
        <v>0</v>
      </c>
      <c r="F441" s="2">
        <v>50</v>
      </c>
      <c r="G441" s="2">
        <v>375</v>
      </c>
      <c r="H441" s="2">
        <v>415</v>
      </c>
      <c r="I441" s="2">
        <v>700</v>
      </c>
      <c r="J441" s="2">
        <v>525</v>
      </c>
      <c r="K441" s="2">
        <v>277</v>
      </c>
      <c r="L441" s="2">
        <v>900</v>
      </c>
      <c r="M441" s="2">
        <v>550</v>
      </c>
      <c r="N441" s="2">
        <v>135</v>
      </c>
      <c r="O441" s="2">
        <v>400</v>
      </c>
      <c r="P441" s="2">
        <v>820</v>
      </c>
      <c r="Q441" s="2">
        <v>475</v>
      </c>
      <c r="R441" s="2">
        <v>526</v>
      </c>
      <c r="S441" s="2">
        <v>925</v>
      </c>
      <c r="T441" s="2">
        <v>50</v>
      </c>
      <c r="U441" s="2">
        <v>375</v>
      </c>
      <c r="V441" s="2">
        <v>650</v>
      </c>
      <c r="W441" s="2">
        <v>660</v>
      </c>
      <c r="X441" s="299">
        <v>43154</v>
      </c>
      <c r="Y441" s="219">
        <v>18</v>
      </c>
      <c r="Z441" s="220">
        <f>SUM( tabConsumo[[#This Row],[QTD.PENDENTE]]:tabConsumo[[#This Row],[08_23]] ) / tabConsumo[[#This Row],[Div]]</f>
        <v>489.33333333333331</v>
      </c>
      <c r="AA441" s="221">
        <f xml:space="preserve"> tabConsumo[[#This Row],[Média.A]] + (_xlfn.STDEV.S( tabConsumo[[#This Row],[QTD.PENDENTE]]:tabConsumo[[#This Row],[08_23]] ) * 1)</f>
        <v>751.66809925612267</v>
      </c>
      <c r="AB441" s="221"/>
      <c r="AC441" s="221">
        <f xml:space="preserve"> tabConsumo[[#This Row],[Média.A]] + (_xlfn.STDEV.S( tabConsumo[[#This Row],[QTD.PENDENTE]]:tabConsumo[[#This Row],[08_23]] ) * 3)</f>
        <v>1276.3376311017014</v>
      </c>
      <c r="AD441" s="5"/>
      <c r="AE441">
        <v>0</v>
      </c>
      <c r="AF441" s="223">
        <f>SUM( tabConsumo[[#This Row],[QTD.PENDENTE]]:tabConsumo[[#This Row],[08_23]] )</f>
        <v>8808</v>
      </c>
      <c r="AG441" s="223">
        <f>LARGE(tabConsumo[[#This Row],[03_22]:[08_23]],1)</f>
        <v>925</v>
      </c>
      <c r="AH441" s="146" t="s">
        <v>2237</v>
      </c>
      <c r="AI441" s="3" t="s">
        <v>2077</v>
      </c>
    </row>
    <row r="442" spans="1:35" x14ac:dyDescent="0.3">
      <c r="A442" s="4" t="s">
        <v>1905</v>
      </c>
      <c r="B442" s="3" t="s">
        <v>31</v>
      </c>
      <c r="C442" s="2">
        <v>135088</v>
      </c>
      <c r="D442" s="2">
        <v>404</v>
      </c>
      <c r="E442" s="2">
        <v>54</v>
      </c>
      <c r="F442" s="2">
        <v>0</v>
      </c>
      <c r="G442" s="2">
        <v>0</v>
      </c>
      <c r="H442" s="2">
        <v>0</v>
      </c>
      <c r="I442" s="2">
        <v>0</v>
      </c>
      <c r="J442" s="2">
        <v>0</v>
      </c>
      <c r="K442" s="2">
        <v>0</v>
      </c>
      <c r="L442" s="2">
        <v>50</v>
      </c>
      <c r="M442" s="2">
        <v>50</v>
      </c>
      <c r="N442" s="2">
        <v>0</v>
      </c>
      <c r="O442" s="2">
        <v>75</v>
      </c>
      <c r="P442" s="2">
        <v>125</v>
      </c>
      <c r="Q442" s="2">
        <v>3</v>
      </c>
      <c r="R442" s="2">
        <v>0</v>
      </c>
      <c r="S442" s="2">
        <v>0</v>
      </c>
      <c r="T442" s="2">
        <v>2</v>
      </c>
      <c r="U442" s="2">
        <v>2</v>
      </c>
      <c r="V442" s="2">
        <v>0</v>
      </c>
      <c r="W442" s="2">
        <v>0</v>
      </c>
      <c r="X442" s="299">
        <v>43238</v>
      </c>
      <c r="Y442" s="219">
        <v>18</v>
      </c>
      <c r="Z442" s="220">
        <f>SUM( tabConsumo[[#This Row],[QTD.PENDENTE]]:tabConsumo[[#This Row],[08_23]] ) / tabConsumo[[#This Row],[Div]]</f>
        <v>20.055555555555557</v>
      </c>
      <c r="AA442" s="221">
        <f xml:space="preserve"> tabConsumo[[#This Row],[Média.A]] + (_xlfn.STDEV.S( tabConsumo[[#This Row],[QTD.PENDENTE]]:tabConsumo[[#This Row],[08_23]] ) * 1)</f>
        <v>55.272344481041401</v>
      </c>
      <c r="AB442" s="221"/>
      <c r="AC442" s="221">
        <f xml:space="preserve"> tabConsumo[[#This Row],[Média.A]] + (_xlfn.STDEV.S( tabConsumo[[#This Row],[QTD.PENDENTE]]:tabConsumo[[#This Row],[08_23]] ) * 3)</f>
        <v>125.70592233201309</v>
      </c>
      <c r="AD442" s="5"/>
      <c r="AE442">
        <v>3</v>
      </c>
      <c r="AF442" s="223">
        <f>SUM( tabConsumo[[#This Row],[QTD.PENDENTE]]:tabConsumo[[#This Row],[08_23]] )</f>
        <v>361</v>
      </c>
      <c r="AG442" s="223">
        <f>LARGE(tabConsumo[[#This Row],[03_22]:[08_23]],1)</f>
        <v>125</v>
      </c>
      <c r="AH442" s="146" t="s">
        <v>2244</v>
      </c>
      <c r="AI442" s="3" t="s">
        <v>2077</v>
      </c>
    </row>
    <row r="443" spans="1:35" x14ac:dyDescent="0.3">
      <c r="A443" s="4" t="s">
        <v>1832</v>
      </c>
      <c r="B443" s="3" t="s">
        <v>270</v>
      </c>
      <c r="C443" s="2">
        <v>132300</v>
      </c>
      <c r="D443" s="2">
        <v>3587</v>
      </c>
      <c r="E443" s="2">
        <v>250</v>
      </c>
      <c r="F443" s="2">
        <v>184</v>
      </c>
      <c r="G443" s="2">
        <v>197</v>
      </c>
      <c r="H443" s="2">
        <v>162</v>
      </c>
      <c r="I443" s="2">
        <v>176</v>
      </c>
      <c r="J443" s="2">
        <v>184</v>
      </c>
      <c r="K443" s="2">
        <v>228</v>
      </c>
      <c r="L443" s="2">
        <v>217</v>
      </c>
      <c r="M443" s="2">
        <v>264</v>
      </c>
      <c r="N443" s="2">
        <v>294</v>
      </c>
      <c r="O443" s="2">
        <v>174</v>
      </c>
      <c r="P443" s="2">
        <v>90</v>
      </c>
      <c r="Q443" s="2">
        <v>217</v>
      </c>
      <c r="R443" s="2">
        <v>9919</v>
      </c>
      <c r="S443" s="2">
        <v>211</v>
      </c>
      <c r="T443" s="2">
        <v>211</v>
      </c>
      <c r="U443" s="2">
        <v>274</v>
      </c>
      <c r="V443" s="2">
        <v>341</v>
      </c>
      <c r="W443" s="2">
        <v>293</v>
      </c>
      <c r="X443" s="299">
        <v>42685</v>
      </c>
      <c r="Y443" s="219">
        <v>18</v>
      </c>
      <c r="Z443" s="220">
        <f>SUM( tabConsumo[[#This Row],[QTD.PENDENTE]]:tabConsumo[[#This Row],[08_23]] ) / tabConsumo[[#This Row],[Div]]</f>
        <v>771.44444444444446</v>
      </c>
      <c r="AA443" s="221">
        <f xml:space="preserve"> tabConsumo[[#This Row],[Média.A]] + (_xlfn.STDEV.S( tabConsumo[[#This Row],[QTD.PENDENTE]]:tabConsumo[[#This Row],[08_23]] ) * 1)</f>
        <v>2997.1933387159606</v>
      </c>
      <c r="AB443" s="221"/>
      <c r="AC443" s="221">
        <f xml:space="preserve"> tabConsumo[[#This Row],[Média.A]] + (_xlfn.STDEV.S( tabConsumo[[#This Row],[QTD.PENDENTE]]:tabConsumo[[#This Row],[08_23]] ) * 3)</f>
        <v>7448.6911272589932</v>
      </c>
      <c r="AD443" s="5"/>
      <c r="AE443">
        <v>13.888888888888889</v>
      </c>
      <c r="AF443" s="223">
        <f>SUM( tabConsumo[[#This Row],[QTD.PENDENTE]]:tabConsumo[[#This Row],[08_23]] )</f>
        <v>13886</v>
      </c>
      <c r="AG443" s="223">
        <f>LARGE(tabConsumo[[#This Row],[03_22]:[08_23]],1)</f>
        <v>9919</v>
      </c>
      <c r="AH443" s="146" t="s">
        <v>2237</v>
      </c>
      <c r="AI443" s="3" t="s">
        <v>2077</v>
      </c>
    </row>
    <row r="444" spans="1:35" x14ac:dyDescent="0.3">
      <c r="A444" s="4" t="s">
        <v>1906</v>
      </c>
      <c r="B444" s="3" t="s">
        <v>270</v>
      </c>
      <c r="C444" s="2">
        <v>135297</v>
      </c>
      <c r="D444" s="2">
        <v>1707</v>
      </c>
      <c r="E444" s="2">
        <v>29</v>
      </c>
      <c r="F444" s="2">
        <v>136</v>
      </c>
      <c r="G444" s="2">
        <v>137</v>
      </c>
      <c r="H444" s="2">
        <v>86</v>
      </c>
      <c r="I444" s="2">
        <v>106</v>
      </c>
      <c r="J444" s="2">
        <v>125</v>
      </c>
      <c r="K444" s="2">
        <v>145</v>
      </c>
      <c r="L444" s="2">
        <v>122</v>
      </c>
      <c r="M444" s="2">
        <v>130</v>
      </c>
      <c r="N444" s="2">
        <v>176</v>
      </c>
      <c r="O444" s="2">
        <v>53</v>
      </c>
      <c r="P444" s="2">
        <v>75</v>
      </c>
      <c r="Q444" s="2">
        <v>0</v>
      </c>
      <c r="R444" s="2">
        <v>12925</v>
      </c>
      <c r="S444" s="2">
        <v>69</v>
      </c>
      <c r="T444" s="2">
        <v>99</v>
      </c>
      <c r="U444" s="2">
        <v>122</v>
      </c>
      <c r="V444" s="2">
        <v>110</v>
      </c>
      <c r="W444" s="2">
        <v>141</v>
      </c>
      <c r="X444" s="299">
        <v>43277</v>
      </c>
      <c r="Y444" s="219">
        <v>18</v>
      </c>
      <c r="Z444" s="220">
        <f>SUM( tabConsumo[[#This Row],[QTD.PENDENTE]]:tabConsumo[[#This Row],[08_23]] ) / tabConsumo[[#This Row],[Div]]</f>
        <v>821.44444444444446</v>
      </c>
      <c r="AA444" s="221">
        <f xml:space="preserve"> tabConsumo[[#This Row],[Média.A]] + (_xlfn.STDEV.S( tabConsumo[[#This Row],[QTD.PENDENTE]]:tabConsumo[[#This Row],[08_23]] ) * 1)</f>
        <v>3763.2410719598165</v>
      </c>
      <c r="AB444" s="221"/>
      <c r="AC444" s="221">
        <f xml:space="preserve"> tabConsumo[[#This Row],[Média.A]] + (_xlfn.STDEV.S( tabConsumo[[#This Row],[QTD.PENDENTE]]:tabConsumo[[#This Row],[08_23]] ) * 3)</f>
        <v>9646.8343269905617</v>
      </c>
      <c r="AD444" s="5"/>
      <c r="AE444">
        <v>1.6111111111111112</v>
      </c>
      <c r="AF444" s="223">
        <f>SUM( tabConsumo[[#This Row],[QTD.PENDENTE]]:tabConsumo[[#This Row],[08_23]] )</f>
        <v>14786</v>
      </c>
      <c r="AG444" s="223">
        <f>LARGE(tabConsumo[[#This Row],[03_22]:[08_23]],1)</f>
        <v>12925</v>
      </c>
      <c r="AH444" s="146" t="s">
        <v>2237</v>
      </c>
      <c r="AI444" s="3" t="s">
        <v>2077</v>
      </c>
    </row>
    <row r="445" spans="1:35" x14ac:dyDescent="0.3">
      <c r="A445" s="4" t="s">
        <v>1971</v>
      </c>
      <c r="B445" s="3" t="s">
        <v>1969</v>
      </c>
      <c r="C445" s="2">
        <v>138463</v>
      </c>
      <c r="D445" s="2">
        <v>23323</v>
      </c>
      <c r="E445" s="2">
        <v>71</v>
      </c>
      <c r="F445" s="2">
        <v>615</v>
      </c>
      <c r="G445" s="2">
        <v>315</v>
      </c>
      <c r="H445" s="2">
        <v>289</v>
      </c>
      <c r="I445" s="2">
        <v>323</v>
      </c>
      <c r="J445" s="2">
        <v>287</v>
      </c>
      <c r="K445" s="2">
        <v>636</v>
      </c>
      <c r="L445" s="2">
        <v>359</v>
      </c>
      <c r="M445" s="2">
        <v>485</v>
      </c>
      <c r="N445" s="2">
        <v>408</v>
      </c>
      <c r="O445" s="2">
        <v>166</v>
      </c>
      <c r="P445" s="2">
        <v>139</v>
      </c>
      <c r="Q445" s="2">
        <v>8245</v>
      </c>
      <c r="R445" s="2">
        <v>13385</v>
      </c>
      <c r="S445" s="2">
        <v>593</v>
      </c>
      <c r="T445" s="2">
        <v>364</v>
      </c>
      <c r="U445" s="2">
        <v>388</v>
      </c>
      <c r="V445" s="2">
        <v>366</v>
      </c>
      <c r="W445" s="2">
        <v>453</v>
      </c>
      <c r="X445" s="299">
        <v>43720</v>
      </c>
      <c r="Y445" s="219">
        <v>18</v>
      </c>
      <c r="Z445" s="220">
        <f>SUM( tabConsumo[[#This Row],[QTD.PENDENTE]]:tabConsumo[[#This Row],[08_23]] ) / tabConsumo[[#This Row],[Div]]</f>
        <v>1549.2777777777778</v>
      </c>
      <c r="AA445" s="221">
        <f xml:space="preserve"> tabConsumo[[#This Row],[Média.A]] + (_xlfn.STDEV.S( tabConsumo[[#This Row],[QTD.PENDENTE]]:tabConsumo[[#This Row],[08_23]] ) * 1)</f>
        <v>4956.1008309740355</v>
      </c>
      <c r="AB445" s="221"/>
      <c r="AC445" s="221">
        <f xml:space="preserve"> tabConsumo[[#This Row],[Média.A]] + (_xlfn.STDEV.S( tabConsumo[[#This Row],[QTD.PENDENTE]]:tabConsumo[[#This Row],[08_23]] ) * 3)</f>
        <v>11769.746937366552</v>
      </c>
      <c r="AD445" s="5"/>
      <c r="AE445">
        <v>3.9444444444444446</v>
      </c>
      <c r="AF445" s="223">
        <f>SUM( tabConsumo[[#This Row],[QTD.PENDENTE]]:tabConsumo[[#This Row],[08_23]] )</f>
        <v>27887</v>
      </c>
      <c r="AG445" s="223">
        <f>LARGE(tabConsumo[[#This Row],[03_22]:[08_23]],1)</f>
        <v>13385</v>
      </c>
      <c r="AH445" s="146" t="s">
        <v>2237</v>
      </c>
      <c r="AI445" s="3" t="s">
        <v>2077</v>
      </c>
    </row>
    <row r="446" spans="1:35" x14ac:dyDescent="0.3">
      <c r="A446" s="4" t="s">
        <v>1972</v>
      </c>
      <c r="B446" s="3" t="s">
        <v>31</v>
      </c>
      <c r="C446" s="2">
        <v>138464</v>
      </c>
      <c r="D446" s="2">
        <v>66116</v>
      </c>
      <c r="E446" s="2">
        <v>155</v>
      </c>
      <c r="F446" s="2">
        <v>5554</v>
      </c>
      <c r="G446" s="2">
        <v>4363</v>
      </c>
      <c r="H446" s="2">
        <v>4407</v>
      </c>
      <c r="I446" s="2">
        <v>5062</v>
      </c>
      <c r="J446" s="2">
        <v>4725</v>
      </c>
      <c r="K446" s="2">
        <v>7474</v>
      </c>
      <c r="L446" s="2">
        <v>5015</v>
      </c>
      <c r="M446" s="2">
        <v>5505</v>
      </c>
      <c r="N446" s="2">
        <v>6268</v>
      </c>
      <c r="O446" s="2">
        <v>3056</v>
      </c>
      <c r="P446" s="2">
        <v>471</v>
      </c>
      <c r="Q446" s="2">
        <v>5228</v>
      </c>
      <c r="R446" s="2">
        <v>14402</v>
      </c>
      <c r="S446" s="2">
        <v>5318</v>
      </c>
      <c r="T446" s="2">
        <v>4895</v>
      </c>
      <c r="U446" s="2">
        <v>4763</v>
      </c>
      <c r="V446" s="2">
        <v>4754</v>
      </c>
      <c r="W446" s="2">
        <v>5920</v>
      </c>
      <c r="X446" s="299">
        <v>43720</v>
      </c>
      <c r="Y446" s="219">
        <v>18</v>
      </c>
      <c r="Z446" s="220">
        <f>SUM( tabConsumo[[#This Row],[QTD.PENDENTE]]:tabConsumo[[#This Row],[08_23]] ) / tabConsumo[[#This Row],[Div]]</f>
        <v>5407.5</v>
      </c>
      <c r="AA446" s="221">
        <f xml:space="preserve"> tabConsumo[[#This Row],[Média.A]] + (_xlfn.STDEV.S( tabConsumo[[#This Row],[QTD.PENDENTE]]:tabConsumo[[#This Row],[08_23]] ) * 1)</f>
        <v>8256.772985141939</v>
      </c>
      <c r="AB446" s="221"/>
      <c r="AC446" s="221">
        <f xml:space="preserve"> tabConsumo[[#This Row],[Média.A]] + (_xlfn.STDEV.S( tabConsumo[[#This Row],[QTD.PENDENTE]]:tabConsumo[[#This Row],[08_23]] ) * 3)</f>
        <v>13955.318955425813</v>
      </c>
      <c r="AD446" s="5"/>
      <c r="AE446">
        <v>8.6111111111111107</v>
      </c>
      <c r="AF446" s="223">
        <f>SUM( tabConsumo[[#This Row],[QTD.PENDENTE]]:tabConsumo[[#This Row],[08_23]] )</f>
        <v>97335</v>
      </c>
      <c r="AG446" s="223">
        <f>LARGE(tabConsumo[[#This Row],[03_22]:[08_23]],1)</f>
        <v>14402</v>
      </c>
      <c r="AH446" s="146" t="s">
        <v>2237</v>
      </c>
      <c r="AI446" s="3" t="s">
        <v>2077</v>
      </c>
    </row>
    <row r="447" spans="1:35" x14ac:dyDescent="0.3">
      <c r="A447" s="4" t="s">
        <v>1821</v>
      </c>
      <c r="B447" s="3" t="s">
        <v>31</v>
      </c>
      <c r="C447" s="2">
        <v>131927</v>
      </c>
      <c r="D447" s="2">
        <v>0</v>
      </c>
      <c r="E447" s="2">
        <v>448</v>
      </c>
      <c r="F447" s="2">
        <v>152</v>
      </c>
      <c r="G447" s="2">
        <v>151</v>
      </c>
      <c r="H447" s="2">
        <v>131</v>
      </c>
      <c r="I447" s="2">
        <v>229</v>
      </c>
      <c r="J447" s="2">
        <v>212</v>
      </c>
      <c r="K447" s="2">
        <v>208</v>
      </c>
      <c r="L447" s="2">
        <v>191</v>
      </c>
      <c r="M447" s="2">
        <v>255</v>
      </c>
      <c r="N447" s="2">
        <v>278</v>
      </c>
      <c r="O447" s="2">
        <v>493</v>
      </c>
      <c r="P447" s="2">
        <v>203</v>
      </c>
      <c r="Q447" s="2">
        <v>223</v>
      </c>
      <c r="R447" s="2">
        <v>3575</v>
      </c>
      <c r="S447" s="2">
        <v>15</v>
      </c>
      <c r="T447" s="2">
        <v>0</v>
      </c>
      <c r="U447" s="2">
        <v>76</v>
      </c>
      <c r="V447" s="2">
        <v>0</v>
      </c>
      <c r="W447" s="2">
        <v>0</v>
      </c>
      <c r="X447" s="299">
        <v>42590</v>
      </c>
      <c r="Y447" s="219">
        <v>18</v>
      </c>
      <c r="Z447" s="220">
        <f>SUM( tabConsumo[[#This Row],[QTD.PENDENTE]]:tabConsumo[[#This Row],[08_23]] ) / tabConsumo[[#This Row],[Div]]</f>
        <v>380</v>
      </c>
      <c r="AA447" s="221">
        <f xml:space="preserve"> tabConsumo[[#This Row],[Média.A]] + (_xlfn.STDEV.S( tabConsumo[[#This Row],[QTD.PENDENTE]]:tabConsumo[[#This Row],[08_23]] ) * 1)</f>
        <v>1170.2679573691726</v>
      </c>
      <c r="AB447" s="221"/>
      <c r="AC447" s="221">
        <f xml:space="preserve"> tabConsumo[[#This Row],[Média.A]] + (_xlfn.STDEV.S( tabConsumo[[#This Row],[QTD.PENDENTE]]:tabConsumo[[#This Row],[08_23]] ) * 3)</f>
        <v>2750.8038721075181</v>
      </c>
      <c r="AD447" s="5"/>
      <c r="AE447">
        <v>24.888888888888889</v>
      </c>
      <c r="AF447" s="223">
        <f>SUM( tabConsumo[[#This Row],[QTD.PENDENTE]]:tabConsumo[[#This Row],[08_23]] )</f>
        <v>6840</v>
      </c>
      <c r="AG447" s="223">
        <f>LARGE(tabConsumo[[#This Row],[03_22]:[08_23]],1)</f>
        <v>3575</v>
      </c>
      <c r="AH447" s="146" t="s">
        <v>2244</v>
      </c>
      <c r="AI447" s="3" t="s">
        <v>2077</v>
      </c>
    </row>
    <row r="448" spans="1:35" x14ac:dyDescent="0.3">
      <c r="A448" s="4" t="s">
        <v>1820</v>
      </c>
      <c r="B448" s="3" t="s">
        <v>31</v>
      </c>
      <c r="C448" s="2">
        <v>131926</v>
      </c>
      <c r="D448" s="2">
        <v>10417</v>
      </c>
      <c r="E448" s="2">
        <v>741</v>
      </c>
      <c r="F448" s="2">
        <v>385</v>
      </c>
      <c r="G448" s="2">
        <v>431</v>
      </c>
      <c r="H448" s="2">
        <v>390</v>
      </c>
      <c r="I448" s="2">
        <v>396</v>
      </c>
      <c r="J448" s="2">
        <v>425</v>
      </c>
      <c r="K448" s="2">
        <v>546</v>
      </c>
      <c r="L448" s="2">
        <v>255</v>
      </c>
      <c r="M448" s="2">
        <v>0</v>
      </c>
      <c r="N448" s="2">
        <v>58</v>
      </c>
      <c r="O448" s="2">
        <v>0</v>
      </c>
      <c r="P448" s="2">
        <v>0</v>
      </c>
      <c r="Q448" s="2">
        <v>0</v>
      </c>
      <c r="R448" s="2">
        <v>0</v>
      </c>
      <c r="S448" s="2">
        <v>0</v>
      </c>
      <c r="T448" s="2">
        <v>0</v>
      </c>
      <c r="U448" s="2">
        <v>137</v>
      </c>
      <c r="V448" s="2">
        <v>466</v>
      </c>
      <c r="W448" s="2">
        <v>673</v>
      </c>
      <c r="X448" s="299">
        <v>42590</v>
      </c>
      <c r="Y448" s="219">
        <v>18</v>
      </c>
      <c r="Z448" s="220">
        <f>SUM( tabConsumo[[#This Row],[QTD.PENDENTE]]:tabConsumo[[#This Row],[08_23]] ) / tabConsumo[[#This Row],[Div]]</f>
        <v>272.38888888888891</v>
      </c>
      <c r="AA448" s="221">
        <f xml:space="preserve"> tabConsumo[[#This Row],[Média.A]] + (_xlfn.STDEV.S( tabConsumo[[#This Row],[QTD.PENDENTE]]:tabConsumo[[#This Row],[08_23]] ) * 1)</f>
        <v>526.54707971679102</v>
      </c>
      <c r="AB448" s="221"/>
      <c r="AC448" s="221">
        <f xml:space="preserve"> tabConsumo[[#This Row],[Média.A]] + (_xlfn.STDEV.S( tabConsumo[[#This Row],[QTD.PENDENTE]]:tabConsumo[[#This Row],[08_23]] ) * 3)</f>
        <v>1034.8634613725951</v>
      </c>
      <c r="AD448" s="5"/>
      <c r="AE448">
        <v>41.166666666666664</v>
      </c>
      <c r="AF448" s="223">
        <f>SUM( tabConsumo[[#This Row],[QTD.PENDENTE]]:tabConsumo[[#This Row],[08_23]] )</f>
        <v>4903</v>
      </c>
      <c r="AG448" s="223">
        <f>LARGE(tabConsumo[[#This Row],[03_22]:[08_23]],1)</f>
        <v>673</v>
      </c>
      <c r="AH448" s="146" t="s">
        <v>2237</v>
      </c>
      <c r="AI448" s="3" t="s">
        <v>2077</v>
      </c>
    </row>
    <row r="449" spans="1:35" x14ac:dyDescent="0.3">
      <c r="A449" s="4" t="s">
        <v>2019</v>
      </c>
      <c r="B449" s="3" t="s">
        <v>31</v>
      </c>
      <c r="C449" s="2">
        <v>140283</v>
      </c>
      <c r="D449" s="2">
        <v>0</v>
      </c>
      <c r="F449" s="2">
        <v>1</v>
      </c>
      <c r="G449" s="2">
        <v>0</v>
      </c>
      <c r="H449" s="2">
        <v>1</v>
      </c>
      <c r="I449" s="2">
        <v>6</v>
      </c>
      <c r="J449" s="2">
        <v>1</v>
      </c>
      <c r="K449" s="2">
        <v>13</v>
      </c>
      <c r="L449" s="2">
        <v>4</v>
      </c>
      <c r="M449" s="2">
        <v>2</v>
      </c>
      <c r="N449" s="2">
        <v>1</v>
      </c>
      <c r="O449" s="2">
        <v>2</v>
      </c>
      <c r="P449" s="2">
        <v>5</v>
      </c>
      <c r="Q449" s="2">
        <v>12</v>
      </c>
      <c r="R449" s="2">
        <v>3</v>
      </c>
      <c r="S449" s="2">
        <v>13</v>
      </c>
      <c r="T449" s="2">
        <v>1</v>
      </c>
      <c r="U449" s="2">
        <v>0</v>
      </c>
      <c r="V449" s="2">
        <v>0</v>
      </c>
      <c r="W449" s="2">
        <v>0</v>
      </c>
      <c r="X449" s="299">
        <v>44155</v>
      </c>
      <c r="Y449" s="219">
        <v>18</v>
      </c>
      <c r="Z449" s="220">
        <f>SUM( tabConsumo[[#This Row],[QTD.PENDENTE]]:tabConsumo[[#This Row],[08_23]] ) / tabConsumo[[#This Row],[Div]]</f>
        <v>3.6111111111111112</v>
      </c>
      <c r="AA449" s="221">
        <f xml:space="preserve"> tabConsumo[[#This Row],[Média.A]] + (_xlfn.STDEV.S( tabConsumo[[#This Row],[QTD.PENDENTE]]:tabConsumo[[#This Row],[08_23]] ) * 1)</f>
        <v>8.1243451008075951</v>
      </c>
      <c r="AB449" s="221"/>
      <c r="AC449" s="221">
        <f xml:space="preserve"> tabConsumo[[#This Row],[Média.A]] + (_xlfn.STDEV.S( tabConsumo[[#This Row],[QTD.PENDENTE]]:tabConsumo[[#This Row],[08_23]] ) * 3)</f>
        <v>17.15081308020056</v>
      </c>
      <c r="AD449" s="5"/>
      <c r="AE449">
        <v>0</v>
      </c>
      <c r="AF449" s="223">
        <f>SUM( tabConsumo[[#This Row],[QTD.PENDENTE]]:tabConsumo[[#This Row],[08_23]] )</f>
        <v>65</v>
      </c>
      <c r="AG449" s="223">
        <f>LARGE(tabConsumo[[#This Row],[03_22]:[08_23]],1)</f>
        <v>13</v>
      </c>
      <c r="AH449" s="146" t="s">
        <v>2240</v>
      </c>
      <c r="AI449" s="3" t="s">
        <v>2077</v>
      </c>
    </row>
    <row r="450" spans="1:35" x14ac:dyDescent="0.3">
      <c r="A450" s="4" t="s">
        <v>1841</v>
      </c>
      <c r="B450" s="3" t="s">
        <v>31</v>
      </c>
      <c r="C450" s="2">
        <v>132624</v>
      </c>
      <c r="D450" s="2">
        <v>90</v>
      </c>
      <c r="F450" s="2">
        <v>0</v>
      </c>
      <c r="G450" s="2">
        <v>0</v>
      </c>
      <c r="H450" s="2">
        <v>0</v>
      </c>
      <c r="I450" s="2">
        <v>1</v>
      </c>
      <c r="J450" s="2">
        <v>0</v>
      </c>
      <c r="K450" s="2">
        <v>3</v>
      </c>
      <c r="L450" s="2">
        <v>0</v>
      </c>
      <c r="M450" s="2">
        <v>0</v>
      </c>
      <c r="N450" s="2">
        <v>2</v>
      </c>
      <c r="O450" s="2">
        <v>0</v>
      </c>
      <c r="P450" s="2">
        <v>4</v>
      </c>
      <c r="Q450" s="2">
        <v>0</v>
      </c>
      <c r="R450" s="2">
        <v>1</v>
      </c>
      <c r="S450" s="2">
        <v>0</v>
      </c>
      <c r="T450" s="2">
        <v>1</v>
      </c>
      <c r="U450" s="2">
        <v>1</v>
      </c>
      <c r="V450" s="2">
        <v>0</v>
      </c>
      <c r="W450" s="2">
        <v>2</v>
      </c>
      <c r="X450" s="299">
        <v>42850</v>
      </c>
      <c r="Y450" s="219">
        <v>18</v>
      </c>
      <c r="Z450" s="220">
        <f>SUM( tabConsumo[[#This Row],[QTD.PENDENTE]]:tabConsumo[[#This Row],[08_23]] ) / tabConsumo[[#This Row],[Div]]</f>
        <v>0.83333333333333337</v>
      </c>
      <c r="AA450" s="221">
        <f xml:space="preserve"> tabConsumo[[#This Row],[Média.A]] + (_xlfn.STDEV.S( tabConsumo[[#This Row],[QTD.PENDENTE]]:tabConsumo[[#This Row],[08_23]] ) * 1)</f>
        <v>2.0338234293308952</v>
      </c>
      <c r="AB450" s="221"/>
      <c r="AC450" s="221">
        <f xml:space="preserve"> tabConsumo[[#This Row],[Média.A]] + (_xlfn.STDEV.S( tabConsumo[[#This Row],[QTD.PENDENTE]]:tabConsumo[[#This Row],[08_23]] ) * 3)</f>
        <v>4.4348036213260187</v>
      </c>
      <c r="AD450" s="5"/>
      <c r="AE450">
        <v>0</v>
      </c>
      <c r="AF450" s="223">
        <f>SUM( tabConsumo[[#This Row],[QTD.PENDENTE]]:tabConsumo[[#This Row],[08_23]] )</f>
        <v>15</v>
      </c>
      <c r="AG450" s="223">
        <f>LARGE(tabConsumo[[#This Row],[03_22]:[08_23]],1)</f>
        <v>4</v>
      </c>
      <c r="AH450" s="146" t="s">
        <v>2237</v>
      </c>
      <c r="AI450" s="3" t="s">
        <v>2077</v>
      </c>
    </row>
    <row r="451" spans="1:35" x14ac:dyDescent="0.3">
      <c r="A451" s="4" t="s">
        <v>904</v>
      </c>
      <c r="B451" s="3" t="s">
        <v>321</v>
      </c>
      <c r="C451" s="2">
        <v>10359</v>
      </c>
      <c r="D451" s="2">
        <v>577</v>
      </c>
      <c r="F451" s="2">
        <v>140</v>
      </c>
      <c r="G451" s="2">
        <v>160</v>
      </c>
      <c r="H451" s="2">
        <v>192</v>
      </c>
      <c r="I451" s="2">
        <v>174</v>
      </c>
      <c r="J451" s="2">
        <v>217</v>
      </c>
      <c r="K451" s="2">
        <v>180</v>
      </c>
      <c r="L451" s="2">
        <v>219</v>
      </c>
      <c r="M451" s="2">
        <v>200</v>
      </c>
      <c r="N451" s="2">
        <v>172</v>
      </c>
      <c r="O451" s="2">
        <v>218</v>
      </c>
      <c r="P451" s="2">
        <v>243</v>
      </c>
      <c r="Q451" s="2">
        <v>178</v>
      </c>
      <c r="R451" s="2">
        <v>237</v>
      </c>
      <c r="S451" s="2">
        <v>239</v>
      </c>
      <c r="T451" s="2">
        <v>260</v>
      </c>
      <c r="U451" s="2">
        <v>235</v>
      </c>
      <c r="V451" s="2">
        <v>216</v>
      </c>
      <c r="W451" s="2">
        <v>262</v>
      </c>
      <c r="X451" s="299">
        <v>367</v>
      </c>
      <c r="Y451" s="219">
        <f xml:space="preserve"> 18</f>
        <v>18</v>
      </c>
      <c r="Z451" s="220">
        <f>SUM( tabConsumo[[#This Row],[QTD.PENDENTE]]:tabConsumo[[#This Row],[08_23]] ) / tabConsumo[[#This Row],[Div]]</f>
        <v>207.88888888888889</v>
      </c>
      <c r="AA451" s="221">
        <f xml:space="preserve"> tabConsumo[[#This Row],[Média.A]] + (_xlfn.STDEV.S( tabConsumo[[#This Row],[QTD.PENDENTE]]:tabConsumo[[#This Row],[08_23]] ) * 1)</f>
        <v>243.14073721571447</v>
      </c>
      <c r="AB451" s="221"/>
      <c r="AC451" s="221">
        <f xml:space="preserve"> tabConsumo[[#This Row],[Média.A]] + (_xlfn.STDEV.S( tabConsumo[[#This Row],[QTD.PENDENTE]]:tabConsumo[[#This Row],[08_23]] ) * 3)</f>
        <v>313.64443386936557</v>
      </c>
      <c r="AD451" s="5"/>
      <c r="AE451">
        <v>0</v>
      </c>
      <c r="AF451" s="223">
        <f>SUM( tabConsumo[[#This Row],[QTD.PENDENTE]]:tabConsumo[[#This Row],[08_23]] )</f>
        <v>3742</v>
      </c>
      <c r="AG451" s="223">
        <f>LARGE(tabConsumo[[#This Row],[03_22]:[08_23]],1)</f>
        <v>262</v>
      </c>
      <c r="AH451" s="146" t="s">
        <v>2237</v>
      </c>
      <c r="AI451" s="3" t="s">
        <v>2077</v>
      </c>
    </row>
    <row r="452" spans="1:35" x14ac:dyDescent="0.3">
      <c r="A452" s="4" t="s">
        <v>893</v>
      </c>
      <c r="B452" s="3" t="s">
        <v>261</v>
      </c>
      <c r="C452" s="2">
        <v>4680</v>
      </c>
      <c r="D452" s="2">
        <v>23630</v>
      </c>
      <c r="E452" s="2">
        <v>65</v>
      </c>
      <c r="F452" s="2">
        <v>1483</v>
      </c>
      <c r="G452" s="2">
        <v>1429</v>
      </c>
      <c r="H452" s="2">
        <v>1548</v>
      </c>
      <c r="I452" s="2">
        <v>1954</v>
      </c>
      <c r="J452" s="2">
        <v>1324</v>
      </c>
      <c r="K452" s="2">
        <v>1831</v>
      </c>
      <c r="L452" s="2">
        <v>1796</v>
      </c>
      <c r="M452" s="2">
        <v>1781</v>
      </c>
      <c r="N452" s="2">
        <v>1754</v>
      </c>
      <c r="O452" s="2">
        <v>1378</v>
      </c>
      <c r="P452" s="2">
        <v>303</v>
      </c>
      <c r="Q452" s="2">
        <v>1316</v>
      </c>
      <c r="R452" s="2">
        <v>2517</v>
      </c>
      <c r="S452" s="2">
        <v>1508</v>
      </c>
      <c r="T452" s="2">
        <v>2019</v>
      </c>
      <c r="U452" s="2">
        <v>2078</v>
      </c>
      <c r="V452" s="2">
        <v>1881</v>
      </c>
      <c r="W452" s="2">
        <v>2320</v>
      </c>
      <c r="X452" s="299">
        <v>367</v>
      </c>
      <c r="Y452" s="219">
        <f xml:space="preserve"> 18</f>
        <v>18</v>
      </c>
      <c r="Z452" s="220">
        <f>SUM( tabConsumo[[#This Row],[QTD.PENDENTE]]:tabConsumo[[#This Row],[08_23]] ) / tabConsumo[[#This Row],[Div]]</f>
        <v>1682.5</v>
      </c>
      <c r="AA452" s="221">
        <f xml:space="preserve"> tabConsumo[[#This Row],[Média.A]] + (_xlfn.STDEV.S( tabConsumo[[#This Row],[QTD.PENDENTE]]:tabConsumo[[#This Row],[08_23]] ) * 1)</f>
        <v>2279.4281060083285</v>
      </c>
      <c r="AB452" s="221"/>
      <c r="AC452" s="221">
        <f xml:space="preserve"> tabConsumo[[#This Row],[Média.A]] + (_xlfn.STDEV.S( tabConsumo[[#This Row],[QTD.PENDENTE]]:tabConsumo[[#This Row],[08_23]] ) * 3)</f>
        <v>3473.2843180249847</v>
      </c>
      <c r="AD452" s="5"/>
      <c r="AE452">
        <v>3.6111111111111112</v>
      </c>
      <c r="AF452" s="223">
        <f>SUM( tabConsumo[[#This Row],[QTD.PENDENTE]]:tabConsumo[[#This Row],[08_23]] )</f>
        <v>30285</v>
      </c>
      <c r="AG452" s="223">
        <f>LARGE(tabConsumo[[#This Row],[03_22]:[08_23]],1)</f>
        <v>2517</v>
      </c>
      <c r="AH452" s="146" t="s">
        <v>2237</v>
      </c>
      <c r="AI452" s="3" t="s">
        <v>2077</v>
      </c>
    </row>
    <row r="453" spans="1:35" x14ac:dyDescent="0.3">
      <c r="A453" s="4" t="s">
        <v>335</v>
      </c>
      <c r="B453" s="3" t="s">
        <v>336</v>
      </c>
      <c r="C453" s="2">
        <v>13905</v>
      </c>
      <c r="D453" s="2">
        <v>0</v>
      </c>
      <c r="E453" s="2">
        <v>19</v>
      </c>
      <c r="F453" s="2">
        <v>35</v>
      </c>
      <c r="G453" s="2">
        <v>93</v>
      </c>
      <c r="H453" s="2">
        <v>32</v>
      </c>
      <c r="I453" s="2">
        <v>26</v>
      </c>
      <c r="J453" s="2">
        <v>0</v>
      </c>
      <c r="K453" s="2">
        <v>0</v>
      </c>
      <c r="L453" s="2">
        <v>0</v>
      </c>
      <c r="M453" s="2">
        <v>0</v>
      </c>
      <c r="N453" s="2">
        <v>0</v>
      </c>
      <c r="O453" s="2">
        <v>0</v>
      </c>
      <c r="P453" s="2">
        <v>0</v>
      </c>
      <c r="Q453" s="2">
        <v>0</v>
      </c>
      <c r="R453" s="2">
        <v>0</v>
      </c>
      <c r="S453" s="2">
        <v>0</v>
      </c>
      <c r="T453" s="2">
        <v>0</v>
      </c>
      <c r="U453" s="2">
        <v>0</v>
      </c>
      <c r="V453" s="2">
        <v>0</v>
      </c>
      <c r="W453" s="2">
        <v>0</v>
      </c>
      <c r="X453" s="299">
        <v>367</v>
      </c>
      <c r="Y453" s="219">
        <f xml:space="preserve"> 18</f>
        <v>18</v>
      </c>
      <c r="Z453" s="220">
        <f>SUM( tabConsumo[[#This Row],[QTD.PENDENTE]]:tabConsumo[[#This Row],[08_23]] ) / tabConsumo[[#This Row],[Div]]</f>
        <v>11.388888888888889</v>
      </c>
      <c r="AA453" s="221">
        <f xml:space="preserve"> tabConsumo[[#This Row],[Média.A]] + (_xlfn.STDEV.S( tabConsumo[[#This Row],[QTD.PENDENTE]]:tabConsumo[[#This Row],[08_23]] ) * 1)</f>
        <v>34.630563497154341</v>
      </c>
      <c r="AB453" s="221"/>
      <c r="AC453" s="221">
        <f xml:space="preserve"> tabConsumo[[#This Row],[Média.A]] + (_xlfn.STDEV.S( tabConsumo[[#This Row],[QTD.PENDENTE]]:tabConsumo[[#This Row],[08_23]] ) * 3)</f>
        <v>81.113912713685252</v>
      </c>
      <c r="AD453" s="5"/>
      <c r="AE453">
        <v>1.0555555555555556</v>
      </c>
      <c r="AF453" s="223">
        <f>SUM( tabConsumo[[#This Row],[QTD.PENDENTE]]:tabConsumo[[#This Row],[08_23]] )</f>
        <v>205</v>
      </c>
      <c r="AG453" s="223">
        <f>LARGE(tabConsumo[[#This Row],[03_22]:[08_23]],1)</f>
        <v>93</v>
      </c>
      <c r="AH453" s="146" t="s">
        <v>2246</v>
      </c>
      <c r="AI453" s="3" t="s">
        <v>2077</v>
      </c>
    </row>
    <row r="454" spans="1:35" x14ac:dyDescent="0.3">
      <c r="A454" s="4" t="s">
        <v>260</v>
      </c>
      <c r="B454" s="3" t="s">
        <v>261</v>
      </c>
      <c r="C454" s="2">
        <v>2278</v>
      </c>
      <c r="D454" s="2">
        <v>208</v>
      </c>
      <c r="F454" s="2">
        <v>0</v>
      </c>
      <c r="G454" s="2">
        <v>0</v>
      </c>
      <c r="H454" s="2">
        <v>0</v>
      </c>
      <c r="I454" s="2">
        <v>0</v>
      </c>
      <c r="J454" s="2">
        <v>0</v>
      </c>
      <c r="K454" s="2">
        <v>0</v>
      </c>
      <c r="L454" s="2">
        <v>0</v>
      </c>
      <c r="M454" s="2">
        <v>1</v>
      </c>
      <c r="N454" s="2">
        <v>0</v>
      </c>
      <c r="O454" s="2">
        <v>0</v>
      </c>
      <c r="P454" s="2">
        <v>0</v>
      </c>
      <c r="Q454" s="2">
        <v>0</v>
      </c>
      <c r="R454" s="2">
        <v>0</v>
      </c>
      <c r="S454" s="2">
        <v>0</v>
      </c>
      <c r="T454" s="2">
        <v>0</v>
      </c>
      <c r="U454" s="2">
        <v>0</v>
      </c>
      <c r="V454" s="2">
        <v>0</v>
      </c>
      <c r="W454" s="2">
        <v>0</v>
      </c>
      <c r="X454" s="299">
        <v>367</v>
      </c>
      <c r="Y454" s="219">
        <f xml:space="preserve"> 18</f>
        <v>18</v>
      </c>
      <c r="Z454" s="220">
        <f>SUM( tabConsumo[[#This Row],[QTD.PENDENTE]]:tabConsumo[[#This Row],[08_23]] ) / tabConsumo[[#This Row],[Div]]</f>
        <v>5.5555555555555552E-2</v>
      </c>
      <c r="AA454" s="221">
        <f xml:space="preserve"> tabConsumo[[#This Row],[Média.A]] + (_xlfn.STDEV.S( tabConsumo[[#This Row],[QTD.PENDENTE]]:tabConsumo[[#This Row],[08_23]] ) * 1)</f>
        <v>0.29125781595107136</v>
      </c>
      <c r="AB454" s="221"/>
      <c r="AC454" s="221">
        <f xml:space="preserve"> tabConsumo[[#This Row],[Média.A]] + (_xlfn.STDEV.S( tabConsumo[[#This Row],[QTD.PENDENTE]]:tabConsumo[[#This Row],[08_23]] ) * 3)</f>
        <v>0.76266233674210304</v>
      </c>
      <c r="AD454" s="5"/>
      <c r="AE454">
        <v>0</v>
      </c>
      <c r="AF454" s="223">
        <f>SUM( tabConsumo[[#This Row],[QTD.PENDENTE]]:tabConsumo[[#This Row],[08_23]] )</f>
        <v>1</v>
      </c>
      <c r="AG454" s="223">
        <f>LARGE(tabConsumo[[#This Row],[03_22]:[08_23]],1)</f>
        <v>1</v>
      </c>
      <c r="AH454" s="146" t="s">
        <v>2241</v>
      </c>
      <c r="AI454" s="3" t="s">
        <v>2077</v>
      </c>
    </row>
    <row r="455" spans="1:35" x14ac:dyDescent="0.3">
      <c r="A455" s="4" t="s">
        <v>1860</v>
      </c>
      <c r="B455" s="3" t="s">
        <v>31</v>
      </c>
      <c r="C455" s="2">
        <v>133451</v>
      </c>
      <c r="D455" s="2">
        <v>2250</v>
      </c>
      <c r="F455" s="2">
        <v>96</v>
      </c>
      <c r="G455" s="2">
        <v>70</v>
      </c>
      <c r="H455" s="2">
        <v>75</v>
      </c>
      <c r="I455" s="2">
        <v>298</v>
      </c>
      <c r="J455" s="2">
        <v>41</v>
      </c>
      <c r="K455" s="2">
        <v>47</v>
      </c>
      <c r="L455" s="2">
        <v>65</v>
      </c>
      <c r="M455" s="2">
        <v>347</v>
      </c>
      <c r="N455" s="2">
        <v>71</v>
      </c>
      <c r="O455" s="2">
        <v>30</v>
      </c>
      <c r="P455" s="2">
        <v>112</v>
      </c>
      <c r="Q455" s="2">
        <v>90</v>
      </c>
      <c r="R455" s="2">
        <v>133</v>
      </c>
      <c r="S455" s="2">
        <v>71</v>
      </c>
      <c r="T455" s="2">
        <v>72</v>
      </c>
      <c r="U455" s="2">
        <v>65</v>
      </c>
      <c r="V455" s="2">
        <v>42</v>
      </c>
      <c r="W455" s="2">
        <v>53</v>
      </c>
      <c r="X455" s="299">
        <v>42998</v>
      </c>
      <c r="Y455" s="219">
        <v>18</v>
      </c>
      <c r="Z455" s="220">
        <f>SUM( tabConsumo[[#This Row],[QTD.PENDENTE]]:tabConsumo[[#This Row],[08_23]] ) / tabConsumo[[#This Row],[Div]]</f>
        <v>98.777777777777771</v>
      </c>
      <c r="AA455" s="221">
        <f xml:space="preserve"> tabConsumo[[#This Row],[Média.A]] + (_xlfn.STDEV.S( tabConsumo[[#This Row],[QTD.PENDENTE]]:tabConsumo[[#This Row],[08_23]] ) * 1)</f>
        <v>184.43753945875511</v>
      </c>
      <c r="AB455" s="221"/>
      <c r="AC455" s="221">
        <f xml:space="preserve"> tabConsumo[[#This Row],[Média.A]] + (_xlfn.STDEV.S( tabConsumo[[#This Row],[QTD.PENDENTE]]:tabConsumo[[#This Row],[08_23]] ) * 3)</f>
        <v>355.75706282070973</v>
      </c>
      <c r="AD455" s="5"/>
      <c r="AE455">
        <v>0</v>
      </c>
      <c r="AF455" s="223">
        <f>SUM( tabConsumo[[#This Row],[QTD.PENDENTE]]:tabConsumo[[#This Row],[08_23]] )</f>
        <v>1778</v>
      </c>
      <c r="AG455" s="223">
        <f>LARGE(tabConsumo[[#This Row],[03_22]:[08_23]],1)</f>
        <v>347</v>
      </c>
      <c r="AH455" s="146" t="s">
        <v>2237</v>
      </c>
      <c r="AI455" s="3" t="s">
        <v>2077</v>
      </c>
    </row>
    <row r="456" spans="1:35" x14ac:dyDescent="0.3">
      <c r="A456" s="4" t="s">
        <v>1859</v>
      </c>
      <c r="B456" s="3" t="s">
        <v>31</v>
      </c>
      <c r="C456" s="2">
        <v>133450</v>
      </c>
      <c r="D456" s="2">
        <v>3110</v>
      </c>
      <c r="F456" s="2">
        <v>78</v>
      </c>
      <c r="G456" s="2">
        <v>52</v>
      </c>
      <c r="H456" s="2">
        <v>43</v>
      </c>
      <c r="I456" s="2">
        <v>37</v>
      </c>
      <c r="J456" s="2">
        <v>33</v>
      </c>
      <c r="K456" s="2">
        <v>40</v>
      </c>
      <c r="L456" s="2">
        <v>41</v>
      </c>
      <c r="M456" s="2">
        <v>40</v>
      </c>
      <c r="N456" s="2">
        <v>55</v>
      </c>
      <c r="O456" s="2">
        <v>36</v>
      </c>
      <c r="P456" s="2">
        <v>90</v>
      </c>
      <c r="Q456" s="2">
        <v>72</v>
      </c>
      <c r="R456" s="2">
        <v>98</v>
      </c>
      <c r="S456" s="2">
        <v>58</v>
      </c>
      <c r="T456" s="2">
        <v>58</v>
      </c>
      <c r="U456" s="2">
        <v>58</v>
      </c>
      <c r="V456" s="2">
        <v>35</v>
      </c>
      <c r="W456" s="2">
        <v>41</v>
      </c>
      <c r="X456" s="299">
        <v>42998</v>
      </c>
      <c r="Y456" s="219">
        <v>18</v>
      </c>
      <c r="Z456" s="220">
        <f>SUM( tabConsumo[[#This Row],[QTD.PENDENTE]]:tabConsumo[[#This Row],[08_23]] ) / tabConsumo[[#This Row],[Div]]</f>
        <v>53.611111111111114</v>
      </c>
      <c r="AA456" s="221">
        <f xml:space="preserve"> tabConsumo[[#This Row],[Média.A]] + (_xlfn.STDEV.S( tabConsumo[[#This Row],[QTD.PENDENTE]]:tabConsumo[[#This Row],[08_23]] ) * 1)</f>
        <v>73.087005378546948</v>
      </c>
      <c r="AB456" s="221"/>
      <c r="AC456" s="221">
        <f xml:space="preserve"> tabConsumo[[#This Row],[Média.A]] + (_xlfn.STDEV.S( tabConsumo[[#This Row],[QTD.PENDENTE]]:tabConsumo[[#This Row],[08_23]] ) * 3)</f>
        <v>112.03879391341863</v>
      </c>
      <c r="AD456" s="5"/>
      <c r="AE456">
        <v>0</v>
      </c>
      <c r="AF456" s="223">
        <f>SUM( tabConsumo[[#This Row],[QTD.PENDENTE]]:tabConsumo[[#This Row],[08_23]] )</f>
        <v>965</v>
      </c>
      <c r="AG456" s="223">
        <f>LARGE(tabConsumo[[#This Row],[03_22]:[08_23]],1)</f>
        <v>98</v>
      </c>
      <c r="AH456" s="146" t="s">
        <v>2237</v>
      </c>
      <c r="AI456" s="3" t="s">
        <v>2077</v>
      </c>
    </row>
    <row r="457" spans="1:35" x14ac:dyDescent="0.3">
      <c r="A457" s="4" t="s">
        <v>944</v>
      </c>
      <c r="B457" s="3" t="s">
        <v>31</v>
      </c>
      <c r="C457" s="2">
        <v>12018</v>
      </c>
      <c r="D457" s="2">
        <v>2871</v>
      </c>
      <c r="F457" s="2">
        <v>28</v>
      </c>
      <c r="G457" s="2">
        <v>12</v>
      </c>
      <c r="H457" s="2">
        <v>14</v>
      </c>
      <c r="I457" s="2">
        <v>10</v>
      </c>
      <c r="J457" s="2">
        <v>7</v>
      </c>
      <c r="K457" s="2">
        <v>9</v>
      </c>
      <c r="L457" s="2">
        <v>7</v>
      </c>
      <c r="M457" s="2">
        <v>5</v>
      </c>
      <c r="N457" s="2">
        <v>17</v>
      </c>
      <c r="O457" s="2">
        <v>7</v>
      </c>
      <c r="P457" s="2">
        <v>17</v>
      </c>
      <c r="Q457" s="2">
        <v>15</v>
      </c>
      <c r="R457" s="2">
        <v>27</v>
      </c>
      <c r="S457" s="2">
        <v>14</v>
      </c>
      <c r="T457" s="2">
        <v>17</v>
      </c>
      <c r="U457" s="2">
        <v>23</v>
      </c>
      <c r="V457" s="2">
        <v>12</v>
      </c>
      <c r="W457" s="2">
        <v>18</v>
      </c>
      <c r="X457" s="299">
        <v>367</v>
      </c>
      <c r="Y457" s="219">
        <f t="shared" ref="Y457:Y471" si="7" xml:space="preserve"> 18</f>
        <v>18</v>
      </c>
      <c r="Z457" s="220">
        <f>SUM( tabConsumo[[#This Row],[QTD.PENDENTE]]:tabConsumo[[#This Row],[08_23]] ) / tabConsumo[[#This Row],[Div]]</f>
        <v>14.388888888888889</v>
      </c>
      <c r="AA457" s="221">
        <f xml:space="preserve"> tabConsumo[[#This Row],[Média.A]] + (_xlfn.STDEV.S( tabConsumo[[#This Row],[QTD.PENDENTE]]:tabConsumo[[#This Row],[08_23]] ) * 1)</f>
        <v>21.09392552860006</v>
      </c>
      <c r="AB457" s="221"/>
      <c r="AC457" s="221">
        <f xml:space="preserve"> tabConsumo[[#This Row],[Média.A]] + (_xlfn.STDEV.S( tabConsumo[[#This Row],[QTD.PENDENTE]]:tabConsumo[[#This Row],[08_23]] ) * 3)</f>
        <v>34.503998808022402</v>
      </c>
      <c r="AD457" s="5"/>
      <c r="AE457">
        <v>0</v>
      </c>
      <c r="AF457" s="223">
        <f>SUM( tabConsumo[[#This Row],[QTD.PENDENTE]]:tabConsumo[[#This Row],[08_23]] )</f>
        <v>259</v>
      </c>
      <c r="AG457" s="223">
        <f>LARGE(tabConsumo[[#This Row],[03_22]:[08_23]],1)</f>
        <v>28</v>
      </c>
      <c r="AH457" s="146" t="s">
        <v>2237</v>
      </c>
      <c r="AI457" s="3" t="s">
        <v>2077</v>
      </c>
    </row>
    <row r="458" spans="1:35" x14ac:dyDescent="0.3">
      <c r="A458" s="4" t="s">
        <v>1359</v>
      </c>
      <c r="B458" s="3" t="s">
        <v>264</v>
      </c>
      <c r="C458" s="2">
        <v>60973</v>
      </c>
      <c r="D458" s="2">
        <v>0</v>
      </c>
      <c r="E458" s="2">
        <v>5</v>
      </c>
      <c r="F458" s="2">
        <v>0</v>
      </c>
      <c r="G458" s="2">
        <v>0</v>
      </c>
      <c r="H458" s="2">
        <v>5</v>
      </c>
      <c r="I458" s="2">
        <v>22</v>
      </c>
      <c r="J458" s="2">
        <v>5</v>
      </c>
      <c r="K458" s="2">
        <v>10</v>
      </c>
      <c r="L458" s="2">
        <v>10</v>
      </c>
      <c r="M458" s="2">
        <v>6</v>
      </c>
      <c r="N458" s="2">
        <v>0</v>
      </c>
      <c r="O458" s="2">
        <v>10</v>
      </c>
      <c r="P458" s="2">
        <v>20</v>
      </c>
      <c r="Q458" s="2">
        <v>27</v>
      </c>
      <c r="R458" s="2">
        <v>0</v>
      </c>
      <c r="S458" s="2">
        <v>0</v>
      </c>
      <c r="T458" s="2">
        <v>0</v>
      </c>
      <c r="U458" s="2">
        <v>0</v>
      </c>
      <c r="V458" s="2">
        <v>0</v>
      </c>
      <c r="W458" s="2">
        <v>0</v>
      </c>
      <c r="X458" s="299">
        <v>367</v>
      </c>
      <c r="Y458" s="219">
        <f t="shared" si="7"/>
        <v>18</v>
      </c>
      <c r="Z458" s="220">
        <f>SUM( tabConsumo[[#This Row],[QTD.PENDENTE]]:tabConsumo[[#This Row],[08_23]] ) / tabConsumo[[#This Row],[Div]]</f>
        <v>6.666666666666667</v>
      </c>
      <c r="AA458" s="221">
        <f xml:space="preserve"> tabConsumo[[#This Row],[Média.A]] + (_xlfn.STDEV.S( tabConsumo[[#This Row],[QTD.PENDENTE]]:tabConsumo[[#This Row],[08_23]] ) * 1)</f>
        <v>15.053512395935194</v>
      </c>
      <c r="AB458" s="221"/>
      <c r="AC458" s="221">
        <f xml:space="preserve"> tabConsumo[[#This Row],[Média.A]] + (_xlfn.STDEV.S( tabConsumo[[#This Row],[QTD.PENDENTE]]:tabConsumo[[#This Row],[08_23]] ) * 3)</f>
        <v>31.827203854472245</v>
      </c>
      <c r="AD458" s="5"/>
      <c r="AE458">
        <v>0.27777777777777779</v>
      </c>
      <c r="AF458" s="223">
        <f>SUM( tabConsumo[[#This Row],[QTD.PENDENTE]]:tabConsumo[[#This Row],[08_23]] )</f>
        <v>120</v>
      </c>
      <c r="AG458" s="223">
        <f>LARGE(tabConsumo[[#This Row],[03_22]:[08_23]],1)</f>
        <v>27</v>
      </c>
      <c r="AH458" s="146" t="s">
        <v>2249</v>
      </c>
      <c r="AI458" s="3" t="s">
        <v>2077</v>
      </c>
    </row>
    <row r="459" spans="1:35" x14ac:dyDescent="0.3">
      <c r="A459" s="4" t="s">
        <v>1209</v>
      </c>
      <c r="B459" s="3" t="s">
        <v>264</v>
      </c>
      <c r="C459" s="2">
        <v>24551</v>
      </c>
      <c r="D459" s="2">
        <v>0</v>
      </c>
      <c r="E459" s="2">
        <v>22</v>
      </c>
      <c r="F459" s="2">
        <v>0</v>
      </c>
      <c r="G459" s="2">
        <v>0</v>
      </c>
      <c r="H459" s="2">
        <v>5</v>
      </c>
      <c r="I459" s="2">
        <v>13</v>
      </c>
      <c r="J459" s="2">
        <v>5</v>
      </c>
      <c r="K459" s="2">
        <v>10</v>
      </c>
      <c r="L459" s="2">
        <v>0</v>
      </c>
      <c r="M459" s="2">
        <v>6</v>
      </c>
      <c r="N459" s="2">
        <v>0</v>
      </c>
      <c r="O459" s="2">
        <v>10</v>
      </c>
      <c r="P459" s="2">
        <v>18</v>
      </c>
      <c r="Q459" s="2">
        <v>0</v>
      </c>
      <c r="R459" s="2">
        <v>0</v>
      </c>
      <c r="S459" s="2">
        <v>0</v>
      </c>
      <c r="T459" s="2">
        <v>0</v>
      </c>
      <c r="U459" s="2">
        <v>0</v>
      </c>
      <c r="V459" s="2">
        <v>0</v>
      </c>
      <c r="W459" s="2">
        <v>0</v>
      </c>
      <c r="X459" s="299">
        <v>367</v>
      </c>
      <c r="Y459" s="219">
        <f t="shared" si="7"/>
        <v>18</v>
      </c>
      <c r="Z459" s="220">
        <f>SUM( tabConsumo[[#This Row],[QTD.PENDENTE]]:tabConsumo[[#This Row],[08_23]] ) / tabConsumo[[#This Row],[Div]]</f>
        <v>4.9444444444444446</v>
      </c>
      <c r="AA459" s="221">
        <f xml:space="preserve"> tabConsumo[[#This Row],[Média.A]] + (_xlfn.STDEV.S( tabConsumo[[#This Row],[QTD.PENDENTE]]:tabConsumo[[#This Row],[08_23]] ) * 1)</f>
        <v>11.800525537402461</v>
      </c>
      <c r="AB459" s="221"/>
      <c r="AC459" s="221">
        <f xml:space="preserve"> tabConsumo[[#This Row],[Média.A]] + (_xlfn.STDEV.S( tabConsumo[[#This Row],[QTD.PENDENTE]]:tabConsumo[[#This Row],[08_23]] ) * 3)</f>
        <v>25.512687723318493</v>
      </c>
      <c r="AD459" s="5"/>
      <c r="AE459">
        <v>1.2222222222222223</v>
      </c>
      <c r="AF459" s="223">
        <f>SUM( tabConsumo[[#This Row],[QTD.PENDENTE]]:tabConsumo[[#This Row],[08_23]] )</f>
        <v>89</v>
      </c>
      <c r="AG459" s="223">
        <f>LARGE(tabConsumo[[#This Row],[03_22]:[08_23]],1)</f>
        <v>18</v>
      </c>
      <c r="AH459" s="146" t="s">
        <v>2248</v>
      </c>
      <c r="AI459" s="3" t="s">
        <v>2077</v>
      </c>
    </row>
    <row r="460" spans="1:35" x14ac:dyDescent="0.3">
      <c r="A460" s="4" t="s">
        <v>1036</v>
      </c>
      <c r="B460" s="3" t="s">
        <v>381</v>
      </c>
      <c r="C460" s="2">
        <v>13218</v>
      </c>
      <c r="D460" s="2">
        <v>204</v>
      </c>
      <c r="F460" s="2">
        <v>0</v>
      </c>
      <c r="G460" s="2">
        <v>20</v>
      </c>
      <c r="H460" s="2">
        <v>0</v>
      </c>
      <c r="I460" s="2">
        <v>0</v>
      </c>
      <c r="J460" s="2">
        <v>0</v>
      </c>
      <c r="K460" s="2">
        <v>0</v>
      </c>
      <c r="L460" s="2">
        <v>0</v>
      </c>
      <c r="M460" s="2">
        <v>0</v>
      </c>
      <c r="N460" s="2">
        <v>0</v>
      </c>
      <c r="O460" s="2">
        <v>0</v>
      </c>
      <c r="P460" s="2">
        <v>0</v>
      </c>
      <c r="Q460" s="2">
        <v>0</v>
      </c>
      <c r="R460" s="2">
        <v>0</v>
      </c>
      <c r="S460" s="2">
        <v>1</v>
      </c>
      <c r="T460" s="2">
        <v>0</v>
      </c>
      <c r="U460" s="2">
        <v>0</v>
      </c>
      <c r="V460" s="2">
        <v>0</v>
      </c>
      <c r="W460" s="2">
        <v>0</v>
      </c>
      <c r="X460" s="299">
        <v>367</v>
      </c>
      <c r="Y460" s="219">
        <f t="shared" si="7"/>
        <v>18</v>
      </c>
      <c r="Z460" s="220">
        <f>SUM( tabConsumo[[#This Row],[QTD.PENDENTE]]:tabConsumo[[#This Row],[08_23]] ) / tabConsumo[[#This Row],[Div]]</f>
        <v>1.1666666666666667</v>
      </c>
      <c r="AA460" s="221">
        <f xml:space="preserve"> tabConsumo[[#This Row],[Média.A]] + (_xlfn.STDEV.S( tabConsumo[[#This Row],[QTD.PENDENTE]]:tabConsumo[[#This Row],[08_23]] ) * 1)</f>
        <v>5.8727328395470924</v>
      </c>
      <c r="AB460" s="221"/>
      <c r="AC460" s="221">
        <f xml:space="preserve"> tabConsumo[[#This Row],[Média.A]] + (_xlfn.STDEV.S( tabConsumo[[#This Row],[QTD.PENDENTE]]:tabConsumo[[#This Row],[08_23]] ) * 3)</f>
        <v>15.284865185307941</v>
      </c>
      <c r="AD460" s="5"/>
      <c r="AE460">
        <v>0</v>
      </c>
      <c r="AF460" s="223">
        <f>SUM( tabConsumo[[#This Row],[QTD.PENDENTE]]:tabConsumo[[#This Row],[08_23]] )</f>
        <v>21</v>
      </c>
      <c r="AG460" s="223">
        <f>LARGE(tabConsumo[[#This Row],[03_22]:[08_23]],1)</f>
        <v>20</v>
      </c>
      <c r="AH460" s="146" t="s">
        <v>2239</v>
      </c>
      <c r="AI460" s="3" t="s">
        <v>2077</v>
      </c>
    </row>
    <row r="461" spans="1:35" x14ac:dyDescent="0.3">
      <c r="A461" s="4" t="s">
        <v>1146</v>
      </c>
      <c r="B461" s="3" t="s">
        <v>381</v>
      </c>
      <c r="C461" s="2">
        <v>17662</v>
      </c>
      <c r="D461" s="2">
        <v>1410</v>
      </c>
      <c r="F461" s="2">
        <v>0</v>
      </c>
      <c r="G461" s="2">
        <v>0</v>
      </c>
      <c r="H461" s="2">
        <v>0</v>
      </c>
      <c r="I461" s="2">
        <v>0</v>
      </c>
      <c r="J461" s="2">
        <v>0</v>
      </c>
      <c r="K461" s="2">
        <v>0</v>
      </c>
      <c r="L461" s="2">
        <v>0</v>
      </c>
      <c r="M461" s="2">
        <v>0</v>
      </c>
      <c r="N461" s="2">
        <v>10</v>
      </c>
      <c r="O461" s="2">
        <v>0</v>
      </c>
      <c r="P461" s="2">
        <v>0</v>
      </c>
      <c r="Q461" s="2">
        <v>0</v>
      </c>
      <c r="R461" s="2">
        <v>0</v>
      </c>
      <c r="S461" s="2">
        <v>0</v>
      </c>
      <c r="T461" s="2">
        <v>0</v>
      </c>
      <c r="U461" s="2">
        <v>0</v>
      </c>
      <c r="V461" s="2">
        <v>0</v>
      </c>
      <c r="W461" s="2">
        <v>0</v>
      </c>
      <c r="X461" s="299">
        <v>367</v>
      </c>
      <c r="Y461" s="219">
        <f t="shared" si="7"/>
        <v>18</v>
      </c>
      <c r="Z461" s="220">
        <f>SUM( tabConsumo[[#This Row],[QTD.PENDENTE]]:tabConsumo[[#This Row],[08_23]] ) / tabConsumo[[#This Row],[Div]]</f>
        <v>0.55555555555555558</v>
      </c>
      <c r="AA461" s="221">
        <f xml:space="preserve"> tabConsumo[[#This Row],[Média.A]] + (_xlfn.STDEV.S( tabConsumo[[#This Row],[QTD.PENDENTE]]:tabConsumo[[#This Row],[08_23]] ) * 1)</f>
        <v>2.9125781595107139</v>
      </c>
      <c r="AB461" s="221"/>
      <c r="AC461" s="221">
        <f xml:space="preserve"> tabConsumo[[#This Row],[Média.A]] + (_xlfn.STDEV.S( tabConsumo[[#This Row],[QTD.PENDENTE]]:tabConsumo[[#This Row],[08_23]] ) * 3)</f>
        <v>7.6266233674210309</v>
      </c>
      <c r="AD461" s="5"/>
      <c r="AE461">
        <v>0</v>
      </c>
      <c r="AF461" s="223">
        <f>SUM( tabConsumo[[#This Row],[QTD.PENDENTE]]:tabConsumo[[#This Row],[08_23]] )</f>
        <v>10</v>
      </c>
      <c r="AG461" s="223">
        <f>LARGE(tabConsumo[[#This Row],[03_22]:[08_23]],1)</f>
        <v>10</v>
      </c>
      <c r="AH461" s="146" t="s">
        <v>2242</v>
      </c>
      <c r="AI461" s="3" t="s">
        <v>2077</v>
      </c>
    </row>
    <row r="462" spans="1:35" x14ac:dyDescent="0.3">
      <c r="A462" s="4" t="s">
        <v>1001</v>
      </c>
      <c r="B462" s="3" t="s">
        <v>381</v>
      </c>
      <c r="C462" s="2">
        <v>13066</v>
      </c>
      <c r="D462" s="2">
        <v>855</v>
      </c>
      <c r="F462" s="2">
        <v>10</v>
      </c>
      <c r="G462" s="2">
        <v>0</v>
      </c>
      <c r="H462" s="2">
        <v>5</v>
      </c>
      <c r="I462" s="2">
        <v>10</v>
      </c>
      <c r="J462" s="2">
        <v>0</v>
      </c>
      <c r="K462" s="2">
        <v>0</v>
      </c>
      <c r="L462" s="2">
        <v>0</v>
      </c>
      <c r="M462" s="2">
        <v>0</v>
      </c>
      <c r="N462" s="2">
        <v>0</v>
      </c>
      <c r="O462" s="2">
        <v>0</v>
      </c>
      <c r="P462" s="2">
        <v>0</v>
      </c>
      <c r="Q462" s="2">
        <v>0</v>
      </c>
      <c r="R462" s="2">
        <v>0</v>
      </c>
      <c r="S462" s="2">
        <v>0</v>
      </c>
      <c r="T462" s="2">
        <v>10</v>
      </c>
      <c r="U462" s="2">
        <v>0</v>
      </c>
      <c r="V462" s="2">
        <v>0</v>
      </c>
      <c r="W462" s="2">
        <v>0</v>
      </c>
      <c r="X462" s="299">
        <v>367</v>
      </c>
      <c r="Y462" s="219">
        <f t="shared" si="7"/>
        <v>18</v>
      </c>
      <c r="Z462" s="220">
        <f>SUM( tabConsumo[[#This Row],[QTD.PENDENTE]]:tabConsumo[[#This Row],[08_23]] ) / tabConsumo[[#This Row],[Div]]</f>
        <v>1.9444444444444444</v>
      </c>
      <c r="AA462" s="221">
        <f xml:space="preserve"> tabConsumo[[#This Row],[Média.A]] + (_xlfn.STDEV.S( tabConsumo[[#This Row],[QTD.PENDENTE]]:tabConsumo[[#This Row],[08_23]] ) * 1)</f>
        <v>5.8321660246205917</v>
      </c>
      <c r="AB462" s="221"/>
      <c r="AC462" s="221">
        <f xml:space="preserve"> tabConsumo[[#This Row],[Média.A]] + (_xlfn.STDEV.S( tabConsumo[[#This Row],[QTD.PENDENTE]]:tabConsumo[[#This Row],[08_23]] ) * 3)</f>
        <v>13.607609184972887</v>
      </c>
      <c r="AD462" s="5"/>
      <c r="AE462">
        <v>0</v>
      </c>
      <c r="AF462" s="223">
        <f>SUM( tabConsumo[[#This Row],[QTD.PENDENTE]]:tabConsumo[[#This Row],[08_23]] )</f>
        <v>35</v>
      </c>
      <c r="AG462" s="223">
        <f>LARGE(tabConsumo[[#This Row],[03_22]:[08_23]],1)</f>
        <v>10</v>
      </c>
      <c r="AH462" s="146" t="s">
        <v>2240</v>
      </c>
      <c r="AI462" s="3" t="s">
        <v>2077</v>
      </c>
    </row>
    <row r="463" spans="1:35" x14ac:dyDescent="0.3">
      <c r="A463" s="4" t="s">
        <v>1005</v>
      </c>
      <c r="B463" s="3" t="s">
        <v>381</v>
      </c>
      <c r="C463" s="2">
        <v>13087</v>
      </c>
      <c r="D463" s="2">
        <v>222</v>
      </c>
      <c r="F463" s="2">
        <v>0</v>
      </c>
      <c r="G463" s="2">
        <v>20</v>
      </c>
      <c r="H463" s="2">
        <v>0</v>
      </c>
      <c r="I463" s="2">
        <v>0</v>
      </c>
      <c r="J463" s="2">
        <v>0</v>
      </c>
      <c r="K463" s="2">
        <v>0</v>
      </c>
      <c r="L463" s="2">
        <v>0</v>
      </c>
      <c r="M463" s="2">
        <v>10</v>
      </c>
      <c r="N463" s="2">
        <v>10</v>
      </c>
      <c r="O463" s="2">
        <v>0</v>
      </c>
      <c r="P463" s="2">
        <v>0</v>
      </c>
      <c r="Q463" s="2">
        <v>20</v>
      </c>
      <c r="R463" s="2">
        <v>0</v>
      </c>
      <c r="S463" s="2">
        <v>0</v>
      </c>
      <c r="T463" s="2">
        <v>15</v>
      </c>
      <c r="U463" s="2">
        <v>0</v>
      </c>
      <c r="V463" s="2">
        <v>0</v>
      </c>
      <c r="W463" s="2">
        <v>0</v>
      </c>
      <c r="X463" s="299">
        <v>367</v>
      </c>
      <c r="Y463" s="219">
        <f t="shared" si="7"/>
        <v>18</v>
      </c>
      <c r="Z463" s="220">
        <f>SUM( tabConsumo[[#This Row],[QTD.PENDENTE]]:tabConsumo[[#This Row],[08_23]] ) / tabConsumo[[#This Row],[Div]]</f>
        <v>4.166666666666667</v>
      </c>
      <c r="AA463" s="221">
        <f xml:space="preserve"> tabConsumo[[#This Row],[Média.A]] + (_xlfn.STDEV.S( tabConsumo[[#This Row],[QTD.PENDENTE]]:tabConsumo[[#This Row],[08_23]] ) * 1)</f>
        <v>11.493089435537932</v>
      </c>
      <c r="AB463" s="221"/>
      <c r="AC463" s="221">
        <f xml:space="preserve"> tabConsumo[[#This Row],[Média.A]] + (_xlfn.STDEV.S( tabConsumo[[#This Row],[QTD.PENDENTE]]:tabConsumo[[#This Row],[08_23]] ) * 3)</f>
        <v>26.145934973280465</v>
      </c>
      <c r="AD463" s="5"/>
      <c r="AE463">
        <v>0</v>
      </c>
      <c r="AF463" s="223">
        <f>SUM( tabConsumo[[#This Row],[QTD.PENDENTE]]:tabConsumo[[#This Row],[08_23]] )</f>
        <v>75</v>
      </c>
      <c r="AG463" s="223">
        <f>LARGE(tabConsumo[[#This Row],[03_22]:[08_23]],1)</f>
        <v>20</v>
      </c>
      <c r="AH463" s="146" t="s">
        <v>2240</v>
      </c>
      <c r="AI463" s="3" t="s">
        <v>2077</v>
      </c>
    </row>
    <row r="464" spans="1:35" x14ac:dyDescent="0.3">
      <c r="A464" s="4" t="s">
        <v>1006</v>
      </c>
      <c r="B464" s="3" t="s">
        <v>381</v>
      </c>
      <c r="C464" s="2">
        <v>13088</v>
      </c>
      <c r="D464" s="2">
        <v>0</v>
      </c>
      <c r="E464" s="2">
        <v>3</v>
      </c>
      <c r="F464" s="2">
        <v>0</v>
      </c>
      <c r="G464" s="2">
        <v>2</v>
      </c>
      <c r="H464" s="2">
        <v>97</v>
      </c>
      <c r="I464" s="2">
        <v>0</v>
      </c>
      <c r="J464" s="2">
        <v>0</v>
      </c>
      <c r="K464" s="2">
        <v>0</v>
      </c>
      <c r="L464" s="2">
        <v>0</v>
      </c>
      <c r="M464" s="2">
        <v>0</v>
      </c>
      <c r="N464" s="2">
        <v>0</v>
      </c>
      <c r="O464" s="2">
        <v>0</v>
      </c>
      <c r="P464" s="2">
        <v>0</v>
      </c>
      <c r="Q464" s="2">
        <v>15</v>
      </c>
      <c r="R464" s="2">
        <v>0</v>
      </c>
      <c r="S464" s="2">
        <v>0</v>
      </c>
      <c r="T464" s="2">
        <v>29</v>
      </c>
      <c r="U464" s="2">
        <v>0</v>
      </c>
      <c r="V464" s="2">
        <v>0</v>
      </c>
      <c r="W464" s="2">
        <v>0</v>
      </c>
      <c r="X464" s="299">
        <v>367</v>
      </c>
      <c r="Y464" s="219">
        <f t="shared" si="7"/>
        <v>18</v>
      </c>
      <c r="Z464" s="220">
        <f>SUM( tabConsumo[[#This Row],[QTD.PENDENTE]]:tabConsumo[[#This Row],[08_23]] ) / tabConsumo[[#This Row],[Div]]</f>
        <v>8.1111111111111107</v>
      </c>
      <c r="AA464" s="221">
        <f xml:space="preserve"> tabConsumo[[#This Row],[Média.A]] + (_xlfn.STDEV.S( tabConsumo[[#This Row],[QTD.PENDENTE]]:tabConsumo[[#This Row],[08_23]] ) * 1)</f>
        <v>30.922055442430448</v>
      </c>
      <c r="AB464" s="221"/>
      <c r="AC464" s="221">
        <f xml:space="preserve"> tabConsumo[[#This Row],[Média.A]] + (_xlfn.STDEV.S( tabConsumo[[#This Row],[QTD.PENDENTE]]:tabConsumo[[#This Row],[08_23]] ) * 3)</f>
        <v>76.54394410506913</v>
      </c>
      <c r="AD464" s="5"/>
      <c r="AE464">
        <v>0.16666666666666666</v>
      </c>
      <c r="AF464" s="223">
        <f>SUM( tabConsumo[[#This Row],[QTD.PENDENTE]]:tabConsumo[[#This Row],[08_23]] )</f>
        <v>146</v>
      </c>
      <c r="AG464" s="223">
        <f>LARGE(tabConsumo[[#This Row],[03_22]:[08_23]],1)</f>
        <v>97</v>
      </c>
      <c r="AH464" s="146" t="s">
        <v>2240</v>
      </c>
      <c r="AI464" s="3" t="s">
        <v>2077</v>
      </c>
    </row>
    <row r="465" spans="1:35" x14ac:dyDescent="0.3">
      <c r="A465" s="4" t="s">
        <v>1269</v>
      </c>
      <c r="B465" s="3" t="s">
        <v>381</v>
      </c>
      <c r="C465" s="2">
        <v>35555</v>
      </c>
      <c r="D465" s="2">
        <v>63</v>
      </c>
      <c r="F465" s="2">
        <v>0</v>
      </c>
      <c r="G465" s="2">
        <v>15</v>
      </c>
      <c r="H465" s="2">
        <v>0</v>
      </c>
      <c r="I465" s="2">
        <v>0</v>
      </c>
      <c r="J465" s="2">
        <v>0</v>
      </c>
      <c r="K465" s="2">
        <v>0</v>
      </c>
      <c r="L465" s="2">
        <v>0</v>
      </c>
      <c r="M465" s="2">
        <v>0</v>
      </c>
      <c r="N465" s="2">
        <v>0</v>
      </c>
      <c r="O465" s="2">
        <v>0</v>
      </c>
      <c r="P465" s="2">
        <v>0</v>
      </c>
      <c r="Q465" s="2">
        <v>0</v>
      </c>
      <c r="R465" s="2">
        <v>20</v>
      </c>
      <c r="S465" s="2">
        <v>55</v>
      </c>
      <c r="T465" s="2">
        <v>0</v>
      </c>
      <c r="U465" s="2">
        <v>0</v>
      </c>
      <c r="V465" s="2">
        <v>0</v>
      </c>
      <c r="W465" s="2">
        <v>0</v>
      </c>
      <c r="X465" s="299">
        <v>367</v>
      </c>
      <c r="Y465" s="219">
        <f t="shared" si="7"/>
        <v>18</v>
      </c>
      <c r="Z465" s="220">
        <f>SUM( tabConsumo[[#This Row],[QTD.PENDENTE]]:tabConsumo[[#This Row],[08_23]] ) / tabConsumo[[#This Row],[Div]]</f>
        <v>5</v>
      </c>
      <c r="AA465" s="221">
        <f xml:space="preserve"> tabConsumo[[#This Row],[Média.A]] + (_xlfn.STDEV.S( tabConsumo[[#This Row],[QTD.PENDENTE]]:tabConsumo[[#This Row],[08_23]] ) * 1)</f>
        <v>18.719886811400706</v>
      </c>
      <c r="AB465" s="221"/>
      <c r="AC465" s="221">
        <f xml:space="preserve"> tabConsumo[[#This Row],[Média.A]] + (_xlfn.STDEV.S( tabConsumo[[#This Row],[QTD.PENDENTE]]:tabConsumo[[#This Row],[08_23]] ) * 3)</f>
        <v>46.159660434202124</v>
      </c>
      <c r="AD465" s="5"/>
      <c r="AE465">
        <v>0</v>
      </c>
      <c r="AF465" s="223">
        <f>SUM( tabConsumo[[#This Row],[QTD.PENDENTE]]:tabConsumo[[#This Row],[08_23]] )</f>
        <v>90</v>
      </c>
      <c r="AG465" s="223">
        <f>LARGE(tabConsumo[[#This Row],[03_22]:[08_23]],1)</f>
        <v>55</v>
      </c>
      <c r="AH465" s="146" t="s">
        <v>2239</v>
      </c>
      <c r="AI465" s="3" t="s">
        <v>2077</v>
      </c>
    </row>
    <row r="466" spans="1:35" x14ac:dyDescent="0.3">
      <c r="A466" s="4" t="s">
        <v>1268</v>
      </c>
      <c r="B466" s="3" t="s">
        <v>381</v>
      </c>
      <c r="C466" s="2">
        <v>35554</v>
      </c>
      <c r="D466" s="2">
        <v>0</v>
      </c>
      <c r="E466" s="2">
        <v>35</v>
      </c>
      <c r="F466" s="2">
        <v>0</v>
      </c>
      <c r="G466" s="2">
        <v>10</v>
      </c>
      <c r="H466" s="2">
        <v>0</v>
      </c>
      <c r="I466" s="2">
        <v>0</v>
      </c>
      <c r="J466" s="2">
        <v>0</v>
      </c>
      <c r="K466" s="2">
        <v>10</v>
      </c>
      <c r="L466" s="2">
        <v>0</v>
      </c>
      <c r="M466" s="2">
        <v>0</v>
      </c>
      <c r="N466" s="2">
        <v>0</v>
      </c>
      <c r="O466" s="2">
        <v>0</v>
      </c>
      <c r="P466" s="2">
        <v>0</v>
      </c>
      <c r="Q466" s="2">
        <v>11</v>
      </c>
      <c r="R466" s="2">
        <v>22</v>
      </c>
      <c r="S466" s="2">
        <v>5</v>
      </c>
      <c r="T466" s="2">
        <v>0</v>
      </c>
      <c r="U466" s="2">
        <v>0</v>
      </c>
      <c r="V466" s="2">
        <v>0</v>
      </c>
      <c r="W466" s="2">
        <v>0</v>
      </c>
      <c r="X466" s="299">
        <v>367</v>
      </c>
      <c r="Y466" s="219">
        <f t="shared" si="7"/>
        <v>18</v>
      </c>
      <c r="Z466" s="220">
        <f>SUM( tabConsumo[[#This Row],[QTD.PENDENTE]]:tabConsumo[[#This Row],[08_23]] ) / tabConsumo[[#This Row],[Div]]</f>
        <v>5.166666666666667</v>
      </c>
      <c r="AA466" s="221">
        <f xml:space="preserve"> tabConsumo[[#This Row],[Média.A]] + (_xlfn.STDEV.S( tabConsumo[[#This Row],[QTD.PENDENTE]]:tabConsumo[[#This Row],[08_23]] ) * 1)</f>
        <v>14.594136792976066</v>
      </c>
      <c r="AB466" s="221"/>
      <c r="AC466" s="221">
        <f xml:space="preserve"> tabConsumo[[#This Row],[Média.A]] + (_xlfn.STDEV.S( tabConsumo[[#This Row],[QTD.PENDENTE]]:tabConsumo[[#This Row],[08_23]] ) * 3)</f>
        <v>33.449077045594862</v>
      </c>
      <c r="AD466" s="5"/>
      <c r="AE466">
        <v>1.9444444444444444</v>
      </c>
      <c r="AF466" s="223">
        <f>SUM( tabConsumo[[#This Row],[QTD.PENDENTE]]:tabConsumo[[#This Row],[08_23]] )</f>
        <v>93</v>
      </c>
      <c r="AG466" s="223">
        <f>LARGE(tabConsumo[[#This Row],[03_22]:[08_23]],1)</f>
        <v>22</v>
      </c>
      <c r="AH466" s="146" t="s">
        <v>2239</v>
      </c>
      <c r="AI466" s="3" t="s">
        <v>2077</v>
      </c>
    </row>
    <row r="467" spans="1:35" x14ac:dyDescent="0.3">
      <c r="A467" s="4" t="s">
        <v>1267</v>
      </c>
      <c r="B467" s="3" t="s">
        <v>381</v>
      </c>
      <c r="C467" s="2">
        <v>35550</v>
      </c>
      <c r="D467" s="2">
        <v>39</v>
      </c>
      <c r="F467" s="2">
        <v>0</v>
      </c>
      <c r="G467" s="2">
        <v>10</v>
      </c>
      <c r="H467" s="2">
        <v>0</v>
      </c>
      <c r="I467" s="2">
        <v>1</v>
      </c>
      <c r="J467" s="2">
        <v>0</v>
      </c>
      <c r="K467" s="2">
        <v>0</v>
      </c>
      <c r="L467" s="2">
        <v>0</v>
      </c>
      <c r="M467" s="2">
        <v>0</v>
      </c>
      <c r="N467" s="2">
        <v>0</v>
      </c>
      <c r="O467" s="2">
        <v>0</v>
      </c>
      <c r="P467" s="2">
        <v>0</v>
      </c>
      <c r="Q467" s="2">
        <v>10</v>
      </c>
      <c r="R467" s="2">
        <v>1</v>
      </c>
      <c r="S467" s="2">
        <v>65</v>
      </c>
      <c r="T467" s="2">
        <v>0</v>
      </c>
      <c r="U467" s="2">
        <v>0</v>
      </c>
      <c r="V467" s="2">
        <v>0</v>
      </c>
      <c r="W467" s="2">
        <v>0</v>
      </c>
      <c r="X467" s="299">
        <v>367</v>
      </c>
      <c r="Y467" s="219">
        <f t="shared" si="7"/>
        <v>18</v>
      </c>
      <c r="Z467" s="220">
        <f>SUM( tabConsumo[[#This Row],[QTD.PENDENTE]]:tabConsumo[[#This Row],[08_23]] ) / tabConsumo[[#This Row],[Div]]</f>
        <v>4.833333333333333</v>
      </c>
      <c r="AA467" s="221">
        <f xml:space="preserve"> tabConsumo[[#This Row],[Média.A]] + (_xlfn.STDEV.S( tabConsumo[[#This Row],[QTD.PENDENTE]]:tabConsumo[[#This Row],[08_23]] ) * 1)</f>
        <v>20.185091232291853</v>
      </c>
      <c r="AB467" s="221"/>
      <c r="AC467" s="221">
        <f xml:space="preserve"> tabConsumo[[#This Row],[Média.A]] + (_xlfn.STDEV.S( tabConsumo[[#This Row],[QTD.PENDENTE]]:tabConsumo[[#This Row],[08_23]] ) * 3)</f>
        <v>50.888607030208895</v>
      </c>
      <c r="AD467" s="5"/>
      <c r="AE467">
        <v>0</v>
      </c>
      <c r="AF467" s="223">
        <f>SUM( tabConsumo[[#This Row],[QTD.PENDENTE]]:tabConsumo[[#This Row],[08_23]] )</f>
        <v>87</v>
      </c>
      <c r="AG467" s="223">
        <f>LARGE(tabConsumo[[#This Row],[03_22]:[08_23]],1)</f>
        <v>65</v>
      </c>
      <c r="AH467" s="146" t="s">
        <v>2239</v>
      </c>
      <c r="AI467" s="3" t="s">
        <v>2077</v>
      </c>
    </row>
    <row r="468" spans="1:35" x14ac:dyDescent="0.3">
      <c r="A468" s="4" t="s">
        <v>1148</v>
      </c>
      <c r="B468" s="3" t="s">
        <v>381</v>
      </c>
      <c r="C468" s="2">
        <v>17698</v>
      </c>
      <c r="D468" s="2">
        <v>146</v>
      </c>
      <c r="E468" s="2">
        <v>72</v>
      </c>
      <c r="F468" s="2">
        <v>10</v>
      </c>
      <c r="G468" s="2">
        <v>19</v>
      </c>
      <c r="H468" s="2">
        <v>110</v>
      </c>
      <c r="I468" s="2">
        <v>30</v>
      </c>
      <c r="J468" s="2">
        <v>14</v>
      </c>
      <c r="K468" s="2">
        <v>11</v>
      </c>
      <c r="L468" s="2">
        <v>0</v>
      </c>
      <c r="M468" s="2">
        <v>0</v>
      </c>
      <c r="N468" s="2">
        <v>0</v>
      </c>
      <c r="O468" s="2">
        <v>0</v>
      </c>
      <c r="P468" s="2">
        <v>60</v>
      </c>
      <c r="Q468" s="2">
        <v>4</v>
      </c>
      <c r="R468" s="2">
        <v>78</v>
      </c>
      <c r="S468" s="2">
        <v>3</v>
      </c>
      <c r="T468" s="2">
        <v>76</v>
      </c>
      <c r="U468" s="2">
        <v>60</v>
      </c>
      <c r="V468" s="2">
        <v>23</v>
      </c>
      <c r="W468" s="2">
        <v>0</v>
      </c>
      <c r="X468" s="299">
        <v>367</v>
      </c>
      <c r="Y468" s="219">
        <f t="shared" si="7"/>
        <v>18</v>
      </c>
      <c r="Z468" s="220">
        <f>SUM( tabConsumo[[#This Row],[QTD.PENDENTE]]:tabConsumo[[#This Row],[08_23]] ) / tabConsumo[[#This Row],[Div]]</f>
        <v>31.666666666666668</v>
      </c>
      <c r="AA468" s="221">
        <f xml:space="preserve"> tabConsumo[[#This Row],[Média.A]] + (_xlfn.STDEV.S( tabConsumo[[#This Row],[QTD.PENDENTE]]:tabConsumo[[#This Row],[08_23]] ) * 1)</f>
        <v>66.208107156477041</v>
      </c>
      <c r="AB468" s="221"/>
      <c r="AC468" s="221">
        <f xml:space="preserve"> tabConsumo[[#This Row],[Média.A]] + (_xlfn.STDEV.S( tabConsumo[[#This Row],[QTD.PENDENTE]]:tabConsumo[[#This Row],[08_23]] ) * 3)</f>
        <v>135.29098813609778</v>
      </c>
      <c r="AD468" s="5"/>
      <c r="AE468">
        <v>4</v>
      </c>
      <c r="AF468" s="223">
        <f>SUM( tabConsumo[[#This Row],[QTD.PENDENTE]]:tabConsumo[[#This Row],[08_23]] )</f>
        <v>570</v>
      </c>
      <c r="AG468" s="223">
        <f>LARGE(tabConsumo[[#This Row],[03_22]:[08_23]],1)</f>
        <v>110</v>
      </c>
      <c r="AH468" s="146" t="s">
        <v>2238</v>
      </c>
      <c r="AI468" s="3" t="s">
        <v>2077</v>
      </c>
    </row>
    <row r="469" spans="1:35" x14ac:dyDescent="0.3">
      <c r="A469" s="4" t="s">
        <v>1147</v>
      </c>
      <c r="B469" s="3" t="s">
        <v>381</v>
      </c>
      <c r="C469" s="2">
        <v>17696</v>
      </c>
      <c r="D469" s="2">
        <v>0</v>
      </c>
      <c r="E469" s="2">
        <v>27</v>
      </c>
      <c r="F469" s="2">
        <v>10</v>
      </c>
      <c r="G469" s="2">
        <v>6</v>
      </c>
      <c r="H469" s="2">
        <v>5</v>
      </c>
      <c r="I469" s="2">
        <v>0</v>
      </c>
      <c r="J469" s="2">
        <v>5</v>
      </c>
      <c r="K469" s="2">
        <v>5</v>
      </c>
      <c r="L469" s="2">
        <v>55</v>
      </c>
      <c r="M469" s="2">
        <v>29</v>
      </c>
      <c r="N469" s="2">
        <v>0</v>
      </c>
      <c r="O469" s="2">
        <v>0</v>
      </c>
      <c r="P469" s="2">
        <v>0</v>
      </c>
      <c r="Q469" s="2">
        <v>0</v>
      </c>
      <c r="R469" s="2">
        <v>0</v>
      </c>
      <c r="S469" s="2">
        <v>0</v>
      </c>
      <c r="T469" s="2">
        <v>0</v>
      </c>
      <c r="U469" s="2">
        <v>0</v>
      </c>
      <c r="V469" s="2">
        <v>0</v>
      </c>
      <c r="W469" s="2">
        <v>0</v>
      </c>
      <c r="X469" s="299">
        <v>367</v>
      </c>
      <c r="Y469" s="219">
        <f t="shared" si="7"/>
        <v>18</v>
      </c>
      <c r="Z469" s="220">
        <f>SUM( tabConsumo[[#This Row],[QTD.PENDENTE]]:tabConsumo[[#This Row],[08_23]] ) / tabConsumo[[#This Row],[Div]]</f>
        <v>7.8888888888888893</v>
      </c>
      <c r="AA469" s="221">
        <f xml:space="preserve"> tabConsumo[[#This Row],[Média.A]] + (_xlfn.STDEV.S( tabConsumo[[#This Row],[QTD.PENDENTE]]:tabConsumo[[#This Row],[08_23]] ) * 1)</f>
        <v>22.312513110023971</v>
      </c>
      <c r="AB469" s="221"/>
      <c r="AC469" s="221">
        <f xml:space="preserve"> tabConsumo[[#This Row],[Média.A]] + (_xlfn.STDEV.S( tabConsumo[[#This Row],[QTD.PENDENTE]]:tabConsumo[[#This Row],[08_23]] ) * 3)</f>
        <v>51.159761552294128</v>
      </c>
      <c r="AD469" s="5"/>
      <c r="AE469">
        <v>1.5</v>
      </c>
      <c r="AF469" s="223">
        <f>SUM( tabConsumo[[#This Row],[QTD.PENDENTE]]:tabConsumo[[#This Row],[08_23]] )</f>
        <v>142</v>
      </c>
      <c r="AG469" s="223">
        <f>LARGE(tabConsumo[[#This Row],[03_22]:[08_23]],1)</f>
        <v>55</v>
      </c>
      <c r="AH469" s="146" t="s">
        <v>2241</v>
      </c>
      <c r="AI469" s="3" t="s">
        <v>2077</v>
      </c>
    </row>
    <row r="470" spans="1:35" x14ac:dyDescent="0.3">
      <c r="A470" s="4" t="s">
        <v>1013</v>
      </c>
      <c r="B470" s="3" t="s">
        <v>381</v>
      </c>
      <c r="C470" s="2">
        <v>13101</v>
      </c>
      <c r="D470" s="2">
        <v>35</v>
      </c>
      <c r="F470" s="2">
        <v>0</v>
      </c>
      <c r="G470" s="2">
        <v>0</v>
      </c>
      <c r="H470" s="2">
        <v>0</v>
      </c>
      <c r="I470" s="2">
        <v>0</v>
      </c>
      <c r="J470" s="2">
        <v>0</v>
      </c>
      <c r="K470" s="2">
        <v>0</v>
      </c>
      <c r="L470" s="2">
        <v>0</v>
      </c>
      <c r="M470" s="2">
        <v>0</v>
      </c>
      <c r="N470" s="2">
        <v>30</v>
      </c>
      <c r="O470" s="2">
        <v>20</v>
      </c>
      <c r="P470" s="2">
        <v>11</v>
      </c>
      <c r="Q470" s="2">
        <v>5</v>
      </c>
      <c r="R470" s="2">
        <v>20</v>
      </c>
      <c r="S470" s="2">
        <v>10</v>
      </c>
      <c r="T470" s="2">
        <v>1</v>
      </c>
      <c r="U470" s="2">
        <v>0</v>
      </c>
      <c r="V470" s="2">
        <v>0</v>
      </c>
      <c r="W470" s="2">
        <v>0</v>
      </c>
      <c r="X470" s="299">
        <v>367</v>
      </c>
      <c r="Y470" s="219">
        <f t="shared" si="7"/>
        <v>18</v>
      </c>
      <c r="Z470" s="220">
        <f>SUM( tabConsumo[[#This Row],[QTD.PENDENTE]]:tabConsumo[[#This Row],[08_23]] ) / tabConsumo[[#This Row],[Div]]</f>
        <v>5.3888888888888893</v>
      </c>
      <c r="AA470" s="221">
        <f xml:space="preserve"> tabConsumo[[#This Row],[Média.A]] + (_xlfn.STDEV.S( tabConsumo[[#This Row],[QTD.PENDENTE]]:tabConsumo[[#This Row],[08_23]] ) * 1)</f>
        <v>14.542087551194543</v>
      </c>
      <c r="AB470" s="221"/>
      <c r="AC470" s="221">
        <f xml:space="preserve"> tabConsumo[[#This Row],[Média.A]] + (_xlfn.STDEV.S( tabConsumo[[#This Row],[QTD.PENDENTE]]:tabConsumo[[#This Row],[08_23]] ) * 3)</f>
        <v>32.848484875805852</v>
      </c>
      <c r="AD470" s="5"/>
      <c r="AE470">
        <v>0</v>
      </c>
      <c r="AF470" s="223">
        <f>SUM( tabConsumo[[#This Row],[QTD.PENDENTE]]:tabConsumo[[#This Row],[08_23]] )</f>
        <v>97</v>
      </c>
      <c r="AG470" s="223">
        <f>LARGE(tabConsumo[[#This Row],[03_22]:[08_23]],1)</f>
        <v>30</v>
      </c>
      <c r="AH470" s="146" t="s">
        <v>2240</v>
      </c>
      <c r="AI470" s="3" t="s">
        <v>2077</v>
      </c>
    </row>
    <row r="471" spans="1:35" x14ac:dyDescent="0.3">
      <c r="A471" s="4" t="s">
        <v>1015</v>
      </c>
      <c r="B471" s="3" t="s">
        <v>381</v>
      </c>
      <c r="C471" s="2">
        <v>13109</v>
      </c>
      <c r="D471" s="2">
        <v>0</v>
      </c>
      <c r="E471" s="2">
        <v>29</v>
      </c>
      <c r="F471" s="2">
        <v>25</v>
      </c>
      <c r="G471" s="2">
        <v>28</v>
      </c>
      <c r="H471" s="2">
        <v>15</v>
      </c>
      <c r="I471" s="2">
        <v>22</v>
      </c>
      <c r="J471" s="2">
        <v>50</v>
      </c>
      <c r="K471" s="2">
        <v>31</v>
      </c>
      <c r="L471" s="2">
        <v>94</v>
      </c>
      <c r="M471" s="2">
        <v>12</v>
      </c>
      <c r="N471" s="2">
        <v>102</v>
      </c>
      <c r="O471" s="2">
        <v>14</v>
      </c>
      <c r="P471" s="2">
        <v>24</v>
      </c>
      <c r="Q471" s="2">
        <v>0</v>
      </c>
      <c r="R471" s="2">
        <v>0</v>
      </c>
      <c r="S471" s="2">
        <v>0</v>
      </c>
      <c r="T471" s="2">
        <v>0</v>
      </c>
      <c r="U471" s="2">
        <v>0</v>
      </c>
      <c r="V471" s="2">
        <v>12</v>
      </c>
      <c r="W471" s="2">
        <v>0</v>
      </c>
      <c r="X471" s="299">
        <v>367</v>
      </c>
      <c r="Y471" s="219">
        <f t="shared" si="7"/>
        <v>18</v>
      </c>
      <c r="Z471" s="220">
        <f>SUM( tabConsumo[[#This Row],[QTD.PENDENTE]]:tabConsumo[[#This Row],[08_23]] ) / tabConsumo[[#This Row],[Div]]</f>
        <v>25.444444444444443</v>
      </c>
      <c r="AA471" s="221">
        <f xml:space="preserve"> tabConsumo[[#This Row],[Média.A]] + (_xlfn.STDEV.S( tabConsumo[[#This Row],[QTD.PENDENTE]]:tabConsumo[[#This Row],[08_23]] ) * 1)</f>
        <v>54.958837800986231</v>
      </c>
      <c r="AB471" s="221"/>
      <c r="AC471" s="221">
        <f xml:space="preserve"> tabConsumo[[#This Row],[Média.A]] + (_xlfn.STDEV.S( tabConsumo[[#This Row],[QTD.PENDENTE]]:tabConsumo[[#This Row],[08_23]] ) * 3)</f>
        <v>113.98762451406982</v>
      </c>
      <c r="AD471" s="5"/>
      <c r="AE471">
        <v>1.6111111111111112</v>
      </c>
      <c r="AF471" s="223">
        <f>SUM( tabConsumo[[#This Row],[QTD.PENDENTE]]:tabConsumo[[#This Row],[08_23]] )</f>
        <v>458</v>
      </c>
      <c r="AG471" s="223">
        <f>LARGE(tabConsumo[[#This Row],[03_22]:[08_23]],1)</f>
        <v>102</v>
      </c>
      <c r="AH471" s="146" t="s">
        <v>2238</v>
      </c>
      <c r="AI471" s="3" t="s">
        <v>2077</v>
      </c>
    </row>
    <row r="472" spans="1:35" x14ac:dyDescent="0.3">
      <c r="A472" s="4" t="s">
        <v>1519</v>
      </c>
      <c r="B472" s="3" t="s">
        <v>381</v>
      </c>
      <c r="C472" s="2">
        <v>88838</v>
      </c>
      <c r="D472" s="2">
        <v>716</v>
      </c>
      <c r="F472" s="2">
        <v>362</v>
      </c>
      <c r="G472" s="2">
        <v>270</v>
      </c>
      <c r="H472" s="2">
        <v>285</v>
      </c>
      <c r="I472" s="2">
        <v>251</v>
      </c>
      <c r="J472" s="2">
        <v>235</v>
      </c>
      <c r="K472" s="2">
        <v>453</v>
      </c>
      <c r="L472" s="2">
        <v>295</v>
      </c>
      <c r="M472" s="2">
        <v>448</v>
      </c>
      <c r="N472" s="2">
        <v>342</v>
      </c>
      <c r="O472" s="2">
        <v>273</v>
      </c>
      <c r="P472" s="2">
        <v>133</v>
      </c>
      <c r="Q472" s="2">
        <v>175</v>
      </c>
      <c r="R472" s="2">
        <v>403</v>
      </c>
      <c r="S472" s="2">
        <v>197</v>
      </c>
      <c r="T472" s="2">
        <v>251</v>
      </c>
      <c r="U472" s="2">
        <v>229</v>
      </c>
      <c r="V472" s="2">
        <v>271</v>
      </c>
      <c r="W472" s="2">
        <v>257</v>
      </c>
      <c r="X472" s="299">
        <v>38663</v>
      </c>
      <c r="Y472" s="219">
        <v>18</v>
      </c>
      <c r="Z472" s="220">
        <f>SUM( tabConsumo[[#This Row],[QTD.PENDENTE]]:tabConsumo[[#This Row],[08_23]] ) / tabConsumo[[#This Row],[Div]]</f>
        <v>285</v>
      </c>
      <c r="AA472" s="221">
        <f xml:space="preserve"> tabConsumo[[#This Row],[Média.A]] + (_xlfn.STDEV.S( tabConsumo[[#This Row],[QTD.PENDENTE]]:tabConsumo[[#This Row],[08_23]] ) * 1)</f>
        <v>372.52814673342647</v>
      </c>
      <c r="AB472" s="221"/>
      <c r="AC472" s="221">
        <f xml:space="preserve"> tabConsumo[[#This Row],[Média.A]] + (_xlfn.STDEV.S( tabConsumo[[#This Row],[QTD.PENDENTE]]:tabConsumo[[#This Row],[08_23]] ) * 3)</f>
        <v>547.58444020027946</v>
      </c>
      <c r="AD472" s="5"/>
      <c r="AE472">
        <v>0</v>
      </c>
      <c r="AF472" s="223">
        <f>SUM( tabConsumo[[#This Row],[QTD.PENDENTE]]:tabConsumo[[#This Row],[08_23]] )</f>
        <v>5130</v>
      </c>
      <c r="AG472" s="223">
        <f>LARGE(tabConsumo[[#This Row],[03_22]:[08_23]],1)</f>
        <v>453</v>
      </c>
      <c r="AH472" s="146" t="s">
        <v>2237</v>
      </c>
      <c r="AI472" s="3" t="s">
        <v>2077</v>
      </c>
    </row>
    <row r="473" spans="1:35" x14ac:dyDescent="0.3">
      <c r="A473" s="4" t="s">
        <v>1407</v>
      </c>
      <c r="B473" s="3" t="s">
        <v>381</v>
      </c>
      <c r="C473" s="2">
        <v>71697</v>
      </c>
      <c r="D473" s="2">
        <v>0</v>
      </c>
      <c r="E473" s="2">
        <v>66</v>
      </c>
      <c r="F473" s="2">
        <v>277</v>
      </c>
      <c r="G473" s="2">
        <v>238</v>
      </c>
      <c r="H473" s="2">
        <v>273</v>
      </c>
      <c r="I473" s="2">
        <v>224</v>
      </c>
      <c r="J473" s="2">
        <v>213</v>
      </c>
      <c r="K473" s="2">
        <v>254</v>
      </c>
      <c r="L473" s="2">
        <v>233</v>
      </c>
      <c r="M473" s="2">
        <v>276</v>
      </c>
      <c r="N473" s="2">
        <v>270</v>
      </c>
      <c r="O473" s="2">
        <v>250</v>
      </c>
      <c r="P473" s="2">
        <v>88</v>
      </c>
      <c r="Q473" s="2">
        <v>144</v>
      </c>
      <c r="R473" s="2">
        <v>358</v>
      </c>
      <c r="S473" s="2">
        <v>177</v>
      </c>
      <c r="T473" s="2">
        <v>196</v>
      </c>
      <c r="U473" s="2">
        <v>199</v>
      </c>
      <c r="V473" s="2">
        <v>256</v>
      </c>
      <c r="W473" s="2">
        <v>143</v>
      </c>
      <c r="X473" s="299">
        <v>367</v>
      </c>
      <c r="Y473" s="219">
        <f xml:space="preserve"> 18</f>
        <v>18</v>
      </c>
      <c r="Z473" s="220">
        <f>SUM( tabConsumo[[#This Row],[QTD.PENDENTE]]:tabConsumo[[#This Row],[08_23]] ) / tabConsumo[[#This Row],[Div]]</f>
        <v>229.72222222222223</v>
      </c>
      <c r="AA473" s="221">
        <f xml:space="preserve"> tabConsumo[[#This Row],[Média.A]] + (_xlfn.STDEV.S( tabConsumo[[#This Row],[QTD.PENDENTE]]:tabConsumo[[#This Row],[08_23]] ) * 1)</f>
        <v>300.53199126444451</v>
      </c>
      <c r="AB473" s="221"/>
      <c r="AC473" s="221">
        <f xml:space="preserve"> tabConsumo[[#This Row],[Média.A]] + (_xlfn.STDEV.S( tabConsumo[[#This Row],[QTD.PENDENTE]]:tabConsumo[[#This Row],[08_23]] ) * 3)</f>
        <v>442.1515293488892</v>
      </c>
      <c r="AD473" s="5"/>
      <c r="AE473">
        <v>3.6666666666666665</v>
      </c>
      <c r="AF473" s="223">
        <f>SUM( tabConsumo[[#This Row],[QTD.PENDENTE]]:tabConsumo[[#This Row],[08_23]] )</f>
        <v>4135</v>
      </c>
      <c r="AG473" s="223">
        <f>LARGE(tabConsumo[[#This Row],[03_22]:[08_23]],1)</f>
        <v>358</v>
      </c>
      <c r="AH473" s="146" t="s">
        <v>2237</v>
      </c>
      <c r="AI473" s="3" t="s">
        <v>2077</v>
      </c>
    </row>
    <row r="474" spans="1:35" x14ac:dyDescent="0.3">
      <c r="A474" s="4" t="s">
        <v>1172</v>
      </c>
      <c r="B474" s="3" t="s">
        <v>264</v>
      </c>
      <c r="C474" s="2">
        <v>20167</v>
      </c>
      <c r="D474" s="2">
        <v>0</v>
      </c>
      <c r="E474" s="2">
        <v>2</v>
      </c>
      <c r="F474" s="2">
        <v>0</v>
      </c>
      <c r="G474" s="2">
        <v>0</v>
      </c>
      <c r="H474" s="2">
        <v>1</v>
      </c>
      <c r="I474" s="2">
        <v>2</v>
      </c>
      <c r="J474" s="2">
        <v>4</v>
      </c>
      <c r="K474" s="2">
        <v>2</v>
      </c>
      <c r="L474" s="2">
        <v>2</v>
      </c>
      <c r="M474" s="2">
        <v>0</v>
      </c>
      <c r="N474" s="2">
        <v>2</v>
      </c>
      <c r="O474" s="2">
        <v>0</v>
      </c>
      <c r="P474" s="2">
        <v>5</v>
      </c>
      <c r="Q474" s="2">
        <v>1</v>
      </c>
      <c r="R474" s="2">
        <v>3</v>
      </c>
      <c r="S474" s="2">
        <v>0</v>
      </c>
      <c r="T474" s="2">
        <v>2</v>
      </c>
      <c r="U474" s="2">
        <v>0</v>
      </c>
      <c r="V474" s="2">
        <v>0</v>
      </c>
      <c r="W474" s="2">
        <v>0</v>
      </c>
      <c r="X474" s="299">
        <v>367</v>
      </c>
      <c r="Y474" s="219">
        <f xml:space="preserve"> 18</f>
        <v>18</v>
      </c>
      <c r="Z474" s="220">
        <f>SUM( tabConsumo[[#This Row],[QTD.PENDENTE]]:tabConsumo[[#This Row],[08_23]] ) / tabConsumo[[#This Row],[Div]]</f>
        <v>1.4444444444444444</v>
      </c>
      <c r="AA474" s="221">
        <f xml:space="preserve"> tabConsumo[[#This Row],[Média.A]] + (_xlfn.STDEV.S( tabConsumo[[#This Row],[QTD.PENDENTE]]:tabConsumo[[#This Row],[08_23]] ) * 1)</f>
        <v>2.9429817429751548</v>
      </c>
      <c r="AB474" s="221"/>
      <c r="AC474" s="221">
        <f xml:space="preserve"> tabConsumo[[#This Row],[Média.A]] + (_xlfn.STDEV.S( tabConsumo[[#This Row],[QTD.PENDENTE]]:tabConsumo[[#This Row],[08_23]] ) * 3)</f>
        <v>5.940056340036576</v>
      </c>
      <c r="AD474" s="5"/>
      <c r="AE474">
        <v>0.1111111111111111</v>
      </c>
      <c r="AF474" s="223">
        <f>SUM( tabConsumo[[#This Row],[QTD.PENDENTE]]:tabConsumo[[#This Row],[08_23]] )</f>
        <v>26</v>
      </c>
      <c r="AG474" s="223">
        <f>LARGE(tabConsumo[[#This Row],[03_22]:[08_23]],1)</f>
        <v>5</v>
      </c>
      <c r="AH474" s="146" t="s">
        <v>2240</v>
      </c>
      <c r="AI474" s="3" t="s">
        <v>2077</v>
      </c>
    </row>
    <row r="475" spans="1:35" x14ac:dyDescent="0.3">
      <c r="A475" s="4" t="s">
        <v>1949</v>
      </c>
      <c r="B475" s="3" t="s">
        <v>31</v>
      </c>
      <c r="C475" s="2">
        <v>136898</v>
      </c>
      <c r="D475" s="2">
        <v>0</v>
      </c>
      <c r="E475" s="2">
        <v>22</v>
      </c>
      <c r="F475" s="2">
        <v>2</v>
      </c>
      <c r="G475" s="2">
        <v>27</v>
      </c>
      <c r="H475" s="2">
        <v>0</v>
      </c>
      <c r="I475" s="2">
        <v>0</v>
      </c>
      <c r="J475" s="2">
        <v>34</v>
      </c>
      <c r="K475" s="2">
        <v>20</v>
      </c>
      <c r="L475" s="2">
        <v>5</v>
      </c>
      <c r="M475" s="2">
        <v>30</v>
      </c>
      <c r="N475" s="2">
        <v>42</v>
      </c>
      <c r="O475" s="2">
        <v>0</v>
      </c>
      <c r="P475" s="2">
        <v>0</v>
      </c>
      <c r="Q475" s="2">
        <v>50</v>
      </c>
      <c r="R475" s="2">
        <v>0</v>
      </c>
      <c r="S475" s="2">
        <v>0</v>
      </c>
      <c r="T475" s="2">
        <v>0</v>
      </c>
      <c r="U475" s="2">
        <v>0</v>
      </c>
      <c r="V475" s="2">
        <v>0</v>
      </c>
      <c r="W475" s="2">
        <v>0</v>
      </c>
      <c r="X475" s="299">
        <v>43584</v>
      </c>
      <c r="Y475" s="219">
        <v>18</v>
      </c>
      <c r="Z475" s="220">
        <f>SUM( tabConsumo[[#This Row],[QTD.PENDENTE]]:tabConsumo[[#This Row],[08_23]] ) / tabConsumo[[#This Row],[Div]]</f>
        <v>12.888888888888889</v>
      </c>
      <c r="AA475" s="221">
        <f xml:space="preserve"> tabConsumo[[#This Row],[Média.A]] + (_xlfn.STDEV.S( tabConsumo[[#This Row],[QTD.PENDENTE]]:tabConsumo[[#This Row],[08_23]] ) * 1)</f>
        <v>29.769446236745299</v>
      </c>
      <c r="AB475" s="221"/>
      <c r="AC475" s="221">
        <f xml:space="preserve"> tabConsumo[[#This Row],[Média.A]] + (_xlfn.STDEV.S( tabConsumo[[#This Row],[QTD.PENDENTE]]:tabConsumo[[#This Row],[08_23]] ) * 3)</f>
        <v>63.530560932458116</v>
      </c>
      <c r="AD475" s="5"/>
      <c r="AE475">
        <v>1.2222222222222223</v>
      </c>
      <c r="AF475" s="223">
        <f>SUM( tabConsumo[[#This Row],[QTD.PENDENTE]]:tabConsumo[[#This Row],[08_23]] )</f>
        <v>232</v>
      </c>
      <c r="AG475" s="223">
        <f>LARGE(tabConsumo[[#This Row],[03_22]:[08_23]],1)</f>
        <v>50</v>
      </c>
      <c r="AH475" s="146" t="s">
        <v>2249</v>
      </c>
      <c r="AI475" s="3" t="s">
        <v>2077</v>
      </c>
    </row>
    <row r="476" spans="1:35" x14ac:dyDescent="0.3">
      <c r="A476" s="4" t="s">
        <v>1307</v>
      </c>
      <c r="B476" s="3" t="s">
        <v>264</v>
      </c>
      <c r="C476" s="2">
        <v>51222</v>
      </c>
      <c r="D476" s="2">
        <v>81</v>
      </c>
      <c r="F476" s="2">
        <v>0</v>
      </c>
      <c r="G476" s="2">
        <v>0</v>
      </c>
      <c r="H476" s="2">
        <v>0</v>
      </c>
      <c r="I476" s="2">
        <v>7</v>
      </c>
      <c r="J476" s="2">
        <v>0</v>
      </c>
      <c r="K476" s="2">
        <v>0</v>
      </c>
      <c r="L476" s="2">
        <v>0</v>
      </c>
      <c r="M476" s="2">
        <v>0</v>
      </c>
      <c r="N476" s="2">
        <v>0</v>
      </c>
      <c r="O476" s="2">
        <v>0</v>
      </c>
      <c r="P476" s="2">
        <v>10</v>
      </c>
      <c r="Q476" s="2">
        <v>0</v>
      </c>
      <c r="R476" s="2">
        <v>0</v>
      </c>
      <c r="S476" s="2">
        <v>0</v>
      </c>
      <c r="T476" s="2">
        <v>0</v>
      </c>
      <c r="U476" s="2">
        <v>0</v>
      </c>
      <c r="V476" s="2">
        <v>0</v>
      </c>
      <c r="W476" s="2">
        <v>0</v>
      </c>
      <c r="X476" s="299">
        <v>367</v>
      </c>
      <c r="Y476" s="219">
        <f xml:space="preserve"> 18</f>
        <v>18</v>
      </c>
      <c r="Z476" s="220">
        <f>SUM( tabConsumo[[#This Row],[QTD.PENDENTE]]:tabConsumo[[#This Row],[08_23]] ) / tabConsumo[[#This Row],[Div]]</f>
        <v>0.94444444444444442</v>
      </c>
      <c r="AA476" s="221">
        <f xml:space="preserve"> tabConsumo[[#This Row],[Média.A]] + (_xlfn.STDEV.S( tabConsumo[[#This Row],[QTD.PENDENTE]]:tabConsumo[[#This Row],[08_23]] ) * 1)</f>
        <v>3.7409174798782745</v>
      </c>
      <c r="AB476" s="221"/>
      <c r="AC476" s="221">
        <f xml:space="preserve"> tabConsumo[[#This Row],[Média.A]] + (_xlfn.STDEV.S( tabConsumo[[#This Row],[QTD.PENDENTE]]:tabConsumo[[#This Row],[08_23]] ) * 3)</f>
        <v>9.3338635507459333</v>
      </c>
      <c r="AD476" s="5"/>
      <c r="AE476">
        <v>0</v>
      </c>
      <c r="AF476" s="223">
        <f>SUM( tabConsumo[[#This Row],[QTD.PENDENTE]]:tabConsumo[[#This Row],[08_23]] )</f>
        <v>17</v>
      </c>
      <c r="AG476" s="223">
        <f>LARGE(tabConsumo[[#This Row],[03_22]:[08_23]],1)</f>
        <v>10</v>
      </c>
      <c r="AH476" s="146" t="s">
        <v>2248</v>
      </c>
      <c r="AI476" s="3" t="s">
        <v>2077</v>
      </c>
    </row>
    <row r="477" spans="1:35" x14ac:dyDescent="0.3">
      <c r="A477" s="4" t="s">
        <v>1090</v>
      </c>
      <c r="B477" s="3" t="s">
        <v>264</v>
      </c>
      <c r="C477" s="2">
        <v>15167</v>
      </c>
      <c r="D477" s="2">
        <v>290</v>
      </c>
      <c r="E477" s="2">
        <v>8</v>
      </c>
      <c r="F477" s="2">
        <v>31</v>
      </c>
      <c r="G477" s="2">
        <v>10</v>
      </c>
      <c r="H477" s="2">
        <v>31</v>
      </c>
      <c r="I477" s="2">
        <v>207</v>
      </c>
      <c r="J477" s="2">
        <v>94</v>
      </c>
      <c r="K477" s="2">
        <v>30</v>
      </c>
      <c r="L477" s="2">
        <v>119</v>
      </c>
      <c r="M477" s="2">
        <v>103</v>
      </c>
      <c r="N477" s="2">
        <v>60</v>
      </c>
      <c r="O477" s="2">
        <v>20</v>
      </c>
      <c r="P477" s="2">
        <v>120</v>
      </c>
      <c r="Q477" s="2">
        <v>52</v>
      </c>
      <c r="R477" s="2">
        <v>0</v>
      </c>
      <c r="S477" s="2">
        <v>110</v>
      </c>
      <c r="T477" s="2">
        <v>0</v>
      </c>
      <c r="U477" s="2">
        <v>0</v>
      </c>
      <c r="V477" s="2">
        <v>0</v>
      </c>
      <c r="W477" s="2">
        <v>0</v>
      </c>
      <c r="X477" s="299">
        <v>367</v>
      </c>
      <c r="Y477" s="219">
        <f xml:space="preserve"> 18</f>
        <v>18</v>
      </c>
      <c r="Z477" s="220">
        <f>SUM( tabConsumo[[#This Row],[QTD.PENDENTE]]:tabConsumo[[#This Row],[08_23]] ) / tabConsumo[[#This Row],[Div]]</f>
        <v>55.277777777777779</v>
      </c>
      <c r="AA477" s="221">
        <f xml:space="preserve"> tabConsumo[[#This Row],[Média.A]] + (_xlfn.STDEV.S( tabConsumo[[#This Row],[QTD.PENDENTE]]:tabConsumo[[#This Row],[08_23]] ) * 1)</f>
        <v>113.27127408585605</v>
      </c>
      <c r="AB477" s="221"/>
      <c r="AC477" s="221">
        <f xml:space="preserve"> tabConsumo[[#This Row],[Média.A]] + (_xlfn.STDEV.S( tabConsumo[[#This Row],[QTD.PENDENTE]]:tabConsumo[[#This Row],[08_23]] ) * 3)</f>
        <v>229.25826670201258</v>
      </c>
      <c r="AD477" s="5"/>
      <c r="AE477">
        <v>0.44444444444444442</v>
      </c>
      <c r="AF477" s="223">
        <f>SUM( tabConsumo[[#This Row],[QTD.PENDENTE]]:tabConsumo[[#This Row],[08_23]] )</f>
        <v>995</v>
      </c>
      <c r="AG477" s="223">
        <f>LARGE(tabConsumo[[#This Row],[03_22]:[08_23]],1)</f>
        <v>207</v>
      </c>
      <c r="AH477" s="146" t="s">
        <v>2239</v>
      </c>
      <c r="AI477" s="3" t="s">
        <v>2077</v>
      </c>
    </row>
    <row r="478" spans="1:35" x14ac:dyDescent="0.3">
      <c r="A478" s="4" t="s">
        <v>2021</v>
      </c>
      <c r="B478" s="3" t="s">
        <v>264</v>
      </c>
      <c r="C478" s="2">
        <v>140666</v>
      </c>
      <c r="D478" s="2">
        <v>18</v>
      </c>
      <c r="F478" s="2">
        <v>0</v>
      </c>
      <c r="G478" s="2">
        <v>6</v>
      </c>
      <c r="H478" s="2">
        <v>3</v>
      </c>
      <c r="I478" s="2">
        <v>6</v>
      </c>
      <c r="J478" s="2">
        <v>16</v>
      </c>
      <c r="K478" s="2">
        <v>20</v>
      </c>
      <c r="L478" s="2">
        <v>22</v>
      </c>
      <c r="M478" s="2">
        <v>0</v>
      </c>
      <c r="N478" s="2">
        <v>0</v>
      </c>
      <c r="O478" s="2">
        <v>7</v>
      </c>
      <c r="P478" s="2">
        <v>35</v>
      </c>
      <c r="Q478" s="2">
        <v>5</v>
      </c>
      <c r="R478" s="2">
        <v>3</v>
      </c>
      <c r="S478" s="2">
        <v>38</v>
      </c>
      <c r="T478" s="2">
        <v>0</v>
      </c>
      <c r="U478" s="2">
        <v>0</v>
      </c>
      <c r="V478" s="2">
        <v>10</v>
      </c>
      <c r="W478" s="2">
        <v>0</v>
      </c>
      <c r="X478" s="299">
        <v>44243</v>
      </c>
      <c r="Y478" s="219">
        <v>18</v>
      </c>
      <c r="Z478" s="220">
        <f>SUM( tabConsumo[[#This Row],[QTD.PENDENTE]]:tabConsumo[[#This Row],[08_23]] ) / tabConsumo[[#This Row],[Div]]</f>
        <v>9.5</v>
      </c>
      <c r="AA478" s="221">
        <f xml:space="preserve"> tabConsumo[[#This Row],[Média.A]] + (_xlfn.STDEV.S( tabConsumo[[#This Row],[QTD.PENDENTE]]:tabConsumo[[#This Row],[08_23]] ) * 1)</f>
        <v>21.501225427626373</v>
      </c>
      <c r="AB478" s="221"/>
      <c r="AC478" s="221">
        <f xml:space="preserve"> tabConsumo[[#This Row],[Média.A]] + (_xlfn.STDEV.S( tabConsumo[[#This Row],[QTD.PENDENTE]]:tabConsumo[[#This Row],[08_23]] ) * 3)</f>
        <v>45.503676282879127</v>
      </c>
      <c r="AD478" s="5"/>
      <c r="AE478">
        <v>0</v>
      </c>
      <c r="AF478" s="223">
        <f>SUM( tabConsumo[[#This Row],[QTD.PENDENTE]]:tabConsumo[[#This Row],[08_23]] )</f>
        <v>171</v>
      </c>
      <c r="AG478" s="223">
        <f>LARGE(tabConsumo[[#This Row],[03_22]:[08_23]],1)</f>
        <v>38</v>
      </c>
      <c r="AH478" s="146" t="s">
        <v>2238</v>
      </c>
      <c r="AI478" s="3" t="s">
        <v>2077</v>
      </c>
    </row>
    <row r="479" spans="1:35" x14ac:dyDescent="0.3">
      <c r="A479" s="4" t="s">
        <v>1981</v>
      </c>
      <c r="B479" s="3" t="s">
        <v>31</v>
      </c>
      <c r="C479" s="2">
        <v>138554</v>
      </c>
      <c r="D479" s="2">
        <v>248</v>
      </c>
      <c r="F479" s="2">
        <v>0</v>
      </c>
      <c r="G479" s="2">
        <v>4</v>
      </c>
      <c r="H479" s="2">
        <v>38</v>
      </c>
      <c r="I479" s="2">
        <v>0</v>
      </c>
      <c r="J479" s="2">
        <v>0</v>
      </c>
      <c r="K479" s="2">
        <v>0</v>
      </c>
      <c r="L479" s="2">
        <v>0</v>
      </c>
      <c r="M479" s="2">
        <v>0</v>
      </c>
      <c r="N479" s="2">
        <v>0</v>
      </c>
      <c r="O479" s="2">
        <v>0</v>
      </c>
      <c r="P479" s="2">
        <v>0</v>
      </c>
      <c r="Q479" s="2">
        <v>0</v>
      </c>
      <c r="R479" s="2">
        <v>0</v>
      </c>
      <c r="S479" s="2">
        <v>0</v>
      </c>
      <c r="T479" s="2">
        <v>0</v>
      </c>
      <c r="U479" s="2">
        <v>104</v>
      </c>
      <c r="V479" s="2">
        <v>104</v>
      </c>
      <c r="W479" s="2">
        <v>110</v>
      </c>
      <c r="X479" s="299">
        <v>43734</v>
      </c>
      <c r="Y479" s="219">
        <v>18</v>
      </c>
      <c r="Z479" s="220">
        <f>SUM( tabConsumo[[#This Row],[QTD.PENDENTE]]:tabConsumo[[#This Row],[08_23]] ) / tabConsumo[[#This Row],[Div]]</f>
        <v>20</v>
      </c>
      <c r="AA479" s="221">
        <f xml:space="preserve"> tabConsumo[[#This Row],[Média.A]] + (_xlfn.STDEV.S( tabConsumo[[#This Row],[QTD.PENDENTE]]:tabConsumo[[#This Row],[08_23]] ) * 1)</f>
        <v>60.578174371133521</v>
      </c>
      <c r="AB479" s="221"/>
      <c r="AC479" s="221">
        <f xml:space="preserve"> tabConsumo[[#This Row],[Média.A]] + (_xlfn.STDEV.S( tabConsumo[[#This Row],[QTD.PENDENTE]]:tabConsumo[[#This Row],[08_23]] ) * 3)</f>
        <v>141.73452311340057</v>
      </c>
      <c r="AD479" s="5"/>
      <c r="AE479">
        <v>0</v>
      </c>
      <c r="AF479" s="223">
        <f>SUM( tabConsumo[[#This Row],[QTD.PENDENTE]]:tabConsumo[[#This Row],[08_23]] )</f>
        <v>360</v>
      </c>
      <c r="AG479" s="223">
        <f>LARGE(tabConsumo[[#This Row],[03_22]:[08_23]],1)</f>
        <v>110</v>
      </c>
      <c r="AH479" s="146" t="s">
        <v>2237</v>
      </c>
      <c r="AI479" s="3" t="s">
        <v>2077</v>
      </c>
    </row>
    <row r="480" spans="1:35" x14ac:dyDescent="0.3">
      <c r="A480" s="4" t="s">
        <v>1979</v>
      </c>
      <c r="B480" s="3" t="s">
        <v>31</v>
      </c>
      <c r="C480" s="2">
        <v>138552</v>
      </c>
      <c r="D480" s="2">
        <v>529</v>
      </c>
      <c r="F480" s="2">
        <v>0</v>
      </c>
      <c r="G480" s="2">
        <v>14</v>
      </c>
      <c r="H480" s="2">
        <v>14</v>
      </c>
      <c r="I480" s="2">
        <v>12</v>
      </c>
      <c r="J480" s="2">
        <v>11</v>
      </c>
      <c r="K480" s="2">
        <v>2</v>
      </c>
      <c r="L480" s="2">
        <v>10</v>
      </c>
      <c r="M480" s="2">
        <v>2</v>
      </c>
      <c r="N480" s="2">
        <v>0</v>
      </c>
      <c r="O480" s="2">
        <v>0</v>
      </c>
      <c r="P480" s="2">
        <v>2</v>
      </c>
      <c r="Q480" s="2">
        <v>0</v>
      </c>
      <c r="R480" s="2">
        <v>0</v>
      </c>
      <c r="S480" s="2">
        <v>4</v>
      </c>
      <c r="T480" s="2">
        <v>35</v>
      </c>
      <c r="U480" s="2">
        <v>0</v>
      </c>
      <c r="V480" s="2">
        <v>27</v>
      </c>
      <c r="W480" s="2">
        <v>0</v>
      </c>
      <c r="X480" s="299">
        <v>43734</v>
      </c>
      <c r="Y480" s="219">
        <v>18</v>
      </c>
      <c r="Z480" s="220">
        <f>SUM( tabConsumo[[#This Row],[QTD.PENDENTE]]:tabConsumo[[#This Row],[08_23]] ) / tabConsumo[[#This Row],[Div]]</f>
        <v>7.3888888888888893</v>
      </c>
      <c r="AA480" s="221">
        <f xml:space="preserve"> tabConsumo[[#This Row],[Média.A]] + (_xlfn.STDEV.S( tabConsumo[[#This Row],[QTD.PENDENTE]]:tabConsumo[[#This Row],[08_23]] ) * 1)</f>
        <v>17.553064089874944</v>
      </c>
      <c r="AB480" s="221"/>
      <c r="AC480" s="221">
        <f xml:space="preserve"> tabConsumo[[#This Row],[Média.A]] + (_xlfn.STDEV.S( tabConsumo[[#This Row],[QTD.PENDENTE]]:tabConsumo[[#This Row],[08_23]] ) * 3)</f>
        <v>37.881414491847053</v>
      </c>
      <c r="AD480" s="5"/>
      <c r="AE480">
        <v>0</v>
      </c>
      <c r="AF480" s="223">
        <f>SUM( tabConsumo[[#This Row],[QTD.PENDENTE]]:tabConsumo[[#This Row],[08_23]] )</f>
        <v>133</v>
      </c>
      <c r="AG480" s="223">
        <f>LARGE(tabConsumo[[#This Row],[03_22]:[08_23]],1)</f>
        <v>35</v>
      </c>
      <c r="AH480" s="146" t="s">
        <v>2238</v>
      </c>
      <c r="AI480" s="3" t="s">
        <v>2077</v>
      </c>
    </row>
    <row r="481" spans="1:35" x14ac:dyDescent="0.3">
      <c r="A481" s="4" t="s">
        <v>1980</v>
      </c>
      <c r="B481" s="3" t="s">
        <v>31</v>
      </c>
      <c r="C481" s="2">
        <v>138553</v>
      </c>
      <c r="D481" s="2">
        <v>660</v>
      </c>
      <c r="F481" s="2">
        <v>0</v>
      </c>
      <c r="G481" s="2">
        <v>30</v>
      </c>
      <c r="H481" s="2">
        <v>2</v>
      </c>
      <c r="I481" s="2">
        <v>4</v>
      </c>
      <c r="J481" s="2">
        <v>0</v>
      </c>
      <c r="K481" s="2">
        <v>0</v>
      </c>
      <c r="L481" s="2">
        <v>0</v>
      </c>
      <c r="M481" s="2">
        <v>0</v>
      </c>
      <c r="N481" s="2">
        <v>0</v>
      </c>
      <c r="O481" s="2">
        <v>10</v>
      </c>
      <c r="P481" s="2">
        <v>0</v>
      </c>
      <c r="Q481" s="2">
        <v>0</v>
      </c>
      <c r="R481" s="2">
        <v>0</v>
      </c>
      <c r="S481" s="2">
        <v>0</v>
      </c>
      <c r="T481" s="2">
        <v>10</v>
      </c>
      <c r="U481" s="2">
        <v>0</v>
      </c>
      <c r="V481" s="2">
        <v>0</v>
      </c>
      <c r="W481" s="2">
        <v>0</v>
      </c>
      <c r="X481" s="299">
        <v>43734</v>
      </c>
      <c r="Y481" s="219">
        <v>18</v>
      </c>
      <c r="Z481" s="220">
        <f>SUM( tabConsumo[[#This Row],[QTD.PENDENTE]]:tabConsumo[[#This Row],[08_23]] ) / tabConsumo[[#This Row],[Div]]</f>
        <v>3.1111111111111112</v>
      </c>
      <c r="AA481" s="221">
        <f xml:space="preserve"> tabConsumo[[#This Row],[Média.A]] + (_xlfn.STDEV.S( tabConsumo[[#This Row],[QTD.PENDENTE]]:tabConsumo[[#This Row],[08_23]] ) * 1)</f>
        <v>10.569930516895418</v>
      </c>
      <c r="AB481" s="221"/>
      <c r="AC481" s="221">
        <f xml:space="preserve"> tabConsumo[[#This Row],[Média.A]] + (_xlfn.STDEV.S( tabConsumo[[#This Row],[QTD.PENDENTE]]:tabConsumo[[#This Row],[08_23]] ) * 3)</f>
        <v>25.487569328464033</v>
      </c>
      <c r="AD481" s="5"/>
      <c r="AE481">
        <v>0</v>
      </c>
      <c r="AF481" s="223">
        <f>SUM( tabConsumo[[#This Row],[QTD.PENDENTE]]:tabConsumo[[#This Row],[08_23]] )</f>
        <v>56</v>
      </c>
      <c r="AG481" s="223">
        <f>LARGE(tabConsumo[[#This Row],[03_22]:[08_23]],1)</f>
        <v>30</v>
      </c>
      <c r="AH481" s="146" t="s">
        <v>2240</v>
      </c>
      <c r="AI481" s="3" t="s">
        <v>2077</v>
      </c>
    </row>
    <row r="482" spans="1:35" x14ac:dyDescent="0.3">
      <c r="A482" s="4" t="s">
        <v>1662</v>
      </c>
      <c r="B482" s="3" t="s">
        <v>264</v>
      </c>
      <c r="C482" s="2">
        <v>108697</v>
      </c>
      <c r="D482" s="2">
        <v>37</v>
      </c>
      <c r="F482" s="2">
        <v>0</v>
      </c>
      <c r="G482" s="2">
        <v>0</v>
      </c>
      <c r="H482" s="2">
        <v>0</v>
      </c>
      <c r="I482" s="2">
        <v>0</v>
      </c>
      <c r="J482" s="2">
        <v>0</v>
      </c>
      <c r="K482" s="2">
        <v>0</v>
      </c>
      <c r="L482" s="2">
        <v>2</v>
      </c>
      <c r="M482" s="2">
        <v>0</v>
      </c>
      <c r="N482" s="2">
        <v>0</v>
      </c>
      <c r="O482" s="2">
        <v>0</v>
      </c>
      <c r="P482" s="2">
        <v>0</v>
      </c>
      <c r="Q482" s="2">
        <v>0</v>
      </c>
      <c r="R482" s="2">
        <v>0</v>
      </c>
      <c r="S482" s="2">
        <v>5</v>
      </c>
      <c r="T482" s="2">
        <v>0</v>
      </c>
      <c r="U482" s="2">
        <v>6</v>
      </c>
      <c r="V482" s="2">
        <v>0</v>
      </c>
      <c r="W482" s="2">
        <v>0</v>
      </c>
      <c r="X482" s="299">
        <v>39759</v>
      </c>
      <c r="Y482" s="219">
        <v>18</v>
      </c>
      <c r="Z482" s="220">
        <f>SUM( tabConsumo[[#This Row],[QTD.PENDENTE]]:tabConsumo[[#This Row],[08_23]] ) / tabConsumo[[#This Row],[Div]]</f>
        <v>0.72222222222222221</v>
      </c>
      <c r="AA482" s="221">
        <f xml:space="preserve"> tabConsumo[[#This Row],[Média.A]] + (_xlfn.STDEV.S( tabConsumo[[#This Row],[QTD.PENDENTE]]:tabConsumo[[#This Row],[08_23]] ) * 1)</f>
        <v>2.5308796884289553</v>
      </c>
      <c r="AB482" s="221"/>
      <c r="AC482" s="221">
        <f xml:space="preserve"> tabConsumo[[#This Row],[Média.A]] + (_xlfn.STDEV.S( tabConsumo[[#This Row],[QTD.PENDENTE]]:tabConsumo[[#This Row],[08_23]] ) * 3)</f>
        <v>6.1481946208424221</v>
      </c>
      <c r="AD482" s="5"/>
      <c r="AE482">
        <v>0</v>
      </c>
      <c r="AF482" s="223">
        <f>SUM( tabConsumo[[#This Row],[QTD.PENDENTE]]:tabConsumo[[#This Row],[08_23]] )</f>
        <v>13</v>
      </c>
      <c r="AG482" s="223">
        <f>LARGE(tabConsumo[[#This Row],[03_22]:[08_23]],1)</f>
        <v>6</v>
      </c>
      <c r="AH482" s="146" t="s">
        <v>2244</v>
      </c>
      <c r="AI482" s="3" t="s">
        <v>2077</v>
      </c>
    </row>
    <row r="483" spans="1:35" x14ac:dyDescent="0.3">
      <c r="A483" s="4" t="s">
        <v>1561</v>
      </c>
      <c r="B483" s="3" t="s">
        <v>437</v>
      </c>
      <c r="C483" s="2">
        <v>98080</v>
      </c>
      <c r="D483" s="2">
        <v>2353</v>
      </c>
      <c r="F483" s="2">
        <v>35</v>
      </c>
      <c r="G483" s="2">
        <v>17</v>
      </c>
      <c r="H483" s="2">
        <v>18</v>
      </c>
      <c r="I483" s="2">
        <v>20</v>
      </c>
      <c r="J483" s="2">
        <v>26</v>
      </c>
      <c r="K483" s="2">
        <v>18</v>
      </c>
      <c r="L483" s="2">
        <v>20</v>
      </c>
      <c r="M483" s="2">
        <v>16</v>
      </c>
      <c r="N483" s="2">
        <v>28</v>
      </c>
      <c r="O483" s="2">
        <v>6</v>
      </c>
      <c r="P483" s="2">
        <v>6</v>
      </c>
      <c r="Q483" s="2">
        <v>14</v>
      </c>
      <c r="R483" s="2">
        <v>35</v>
      </c>
      <c r="S483" s="2">
        <v>28</v>
      </c>
      <c r="T483" s="2">
        <v>33</v>
      </c>
      <c r="U483" s="2">
        <v>29</v>
      </c>
      <c r="V483" s="2">
        <v>25</v>
      </c>
      <c r="W483" s="2">
        <v>24</v>
      </c>
      <c r="X483" s="299">
        <v>39154</v>
      </c>
      <c r="Y483" s="219">
        <v>18</v>
      </c>
      <c r="Z483" s="220">
        <f>SUM( tabConsumo[[#This Row],[QTD.PENDENTE]]:tabConsumo[[#This Row],[08_23]] ) / tabConsumo[[#This Row],[Div]]</f>
        <v>22.111111111111111</v>
      </c>
      <c r="AA483" s="221">
        <f xml:space="preserve"> tabConsumo[[#This Row],[Média.A]] + (_xlfn.STDEV.S( tabConsumo[[#This Row],[QTD.PENDENTE]]:tabConsumo[[#This Row],[08_23]] ) * 1)</f>
        <v>30.807891373260119</v>
      </c>
      <c r="AB483" s="221"/>
      <c r="AC483" s="221">
        <f xml:space="preserve"> tabConsumo[[#This Row],[Média.A]] + (_xlfn.STDEV.S( tabConsumo[[#This Row],[QTD.PENDENTE]]:tabConsumo[[#This Row],[08_23]] ) * 3)</f>
        <v>48.20145189755813</v>
      </c>
      <c r="AD483" s="5"/>
      <c r="AE483">
        <v>0</v>
      </c>
      <c r="AF483" s="223">
        <f>SUM( tabConsumo[[#This Row],[QTD.PENDENTE]]:tabConsumo[[#This Row],[08_23]] )</f>
        <v>398</v>
      </c>
      <c r="AG483" s="223">
        <f>LARGE(tabConsumo[[#This Row],[03_22]:[08_23]],1)</f>
        <v>35</v>
      </c>
      <c r="AH483" s="146" t="s">
        <v>2237</v>
      </c>
      <c r="AI483" s="3" t="s">
        <v>2077</v>
      </c>
    </row>
    <row r="484" spans="1:35" x14ac:dyDescent="0.3">
      <c r="A484" s="4" t="s">
        <v>1558</v>
      </c>
      <c r="B484" s="3" t="s">
        <v>437</v>
      </c>
      <c r="C484" s="2">
        <v>96516</v>
      </c>
      <c r="D484" s="2">
        <v>3016</v>
      </c>
      <c r="E484" s="2">
        <v>10</v>
      </c>
      <c r="F484" s="2">
        <v>49</v>
      </c>
      <c r="G484" s="2">
        <v>12</v>
      </c>
      <c r="H484" s="2">
        <v>13</v>
      </c>
      <c r="I484" s="2">
        <v>22</v>
      </c>
      <c r="J484" s="2">
        <v>31</v>
      </c>
      <c r="K484" s="2">
        <v>19</v>
      </c>
      <c r="L484" s="2">
        <v>23</v>
      </c>
      <c r="M484" s="2">
        <v>16</v>
      </c>
      <c r="N484" s="2">
        <v>21</v>
      </c>
      <c r="O484" s="2">
        <v>9</v>
      </c>
      <c r="P484" s="2">
        <v>9</v>
      </c>
      <c r="Q484" s="2">
        <v>15</v>
      </c>
      <c r="R484" s="2">
        <v>40</v>
      </c>
      <c r="S484" s="2">
        <v>27</v>
      </c>
      <c r="T484" s="2">
        <v>111</v>
      </c>
      <c r="U484" s="2">
        <v>37</v>
      </c>
      <c r="V484" s="2">
        <v>25</v>
      </c>
      <c r="W484" s="2">
        <v>25</v>
      </c>
      <c r="X484" s="299">
        <v>39063</v>
      </c>
      <c r="Y484" s="219">
        <v>18</v>
      </c>
      <c r="Z484" s="220">
        <f>SUM( tabConsumo[[#This Row],[QTD.PENDENTE]]:tabConsumo[[#This Row],[08_23]] ) / tabConsumo[[#This Row],[Div]]</f>
        <v>28.555555555555557</v>
      </c>
      <c r="AA484" s="221">
        <f xml:space="preserve"> tabConsumo[[#This Row],[Média.A]] + (_xlfn.STDEV.S( tabConsumo[[#This Row],[QTD.PENDENTE]]:tabConsumo[[#This Row],[08_23]] ) * 1)</f>
        <v>51.645894286073528</v>
      </c>
      <c r="AB484" s="221"/>
      <c r="AC484" s="221">
        <f xml:space="preserve"> tabConsumo[[#This Row],[Média.A]] + (_xlfn.STDEV.S( tabConsumo[[#This Row],[QTD.PENDENTE]]:tabConsumo[[#This Row],[08_23]] ) * 3)</f>
        <v>97.826571747109483</v>
      </c>
      <c r="AD484" s="5"/>
      <c r="AE484">
        <v>0.55555555555555558</v>
      </c>
      <c r="AF484" s="223">
        <f>SUM( tabConsumo[[#This Row],[QTD.PENDENTE]]:tabConsumo[[#This Row],[08_23]] )</f>
        <v>514</v>
      </c>
      <c r="AG484" s="223">
        <f>LARGE(tabConsumo[[#This Row],[03_22]:[08_23]],1)</f>
        <v>111</v>
      </c>
      <c r="AH484" s="146" t="s">
        <v>2237</v>
      </c>
      <c r="AI484" s="3" t="s">
        <v>2077</v>
      </c>
    </row>
    <row r="485" spans="1:35" x14ac:dyDescent="0.3">
      <c r="A485" s="4" t="s">
        <v>1494</v>
      </c>
      <c r="B485" s="3" t="s">
        <v>270</v>
      </c>
      <c r="C485" s="2">
        <v>83839</v>
      </c>
      <c r="D485" s="2">
        <v>399</v>
      </c>
      <c r="E485" s="2">
        <v>1</v>
      </c>
      <c r="F485" s="2">
        <v>507</v>
      </c>
      <c r="G485" s="2">
        <v>434</v>
      </c>
      <c r="H485" s="2">
        <v>385</v>
      </c>
      <c r="I485" s="2">
        <v>503</v>
      </c>
      <c r="J485" s="2">
        <v>451</v>
      </c>
      <c r="K485" s="2">
        <v>439</v>
      </c>
      <c r="L485" s="2">
        <v>457</v>
      </c>
      <c r="M485" s="2">
        <v>490</v>
      </c>
      <c r="N485" s="2">
        <v>537</v>
      </c>
      <c r="O485" s="2">
        <v>370</v>
      </c>
      <c r="P485" s="2">
        <v>129</v>
      </c>
      <c r="Q485" s="2">
        <v>379</v>
      </c>
      <c r="R485" s="2">
        <v>726</v>
      </c>
      <c r="S485" s="2">
        <v>426</v>
      </c>
      <c r="T485" s="2">
        <v>489</v>
      </c>
      <c r="U485" s="2">
        <v>525</v>
      </c>
      <c r="V485" s="2">
        <v>482</v>
      </c>
      <c r="W485" s="2">
        <v>536</v>
      </c>
      <c r="X485" s="299">
        <v>38384</v>
      </c>
      <c r="Y485" s="219">
        <v>18</v>
      </c>
      <c r="Z485" s="220">
        <f>SUM( tabConsumo[[#This Row],[QTD.PENDENTE]]:tabConsumo[[#This Row],[08_23]] ) / tabConsumo[[#This Row],[Div]]</f>
        <v>459.22222222222223</v>
      </c>
      <c r="AA485" s="221">
        <f xml:space="preserve"> tabConsumo[[#This Row],[Média.A]] + (_xlfn.STDEV.S( tabConsumo[[#This Row],[QTD.PENDENTE]]:tabConsumo[[#This Row],[08_23]] ) * 1)</f>
        <v>612.70673960434578</v>
      </c>
      <c r="AB485" s="221"/>
      <c r="AC485" s="221">
        <f xml:space="preserve"> tabConsumo[[#This Row],[Média.A]] + (_xlfn.STDEV.S( tabConsumo[[#This Row],[QTD.PENDENTE]]:tabConsumo[[#This Row],[08_23]] ) * 3)</f>
        <v>919.67577436859301</v>
      </c>
      <c r="AD485" s="5"/>
      <c r="AE485">
        <v>5.5555555555555552E-2</v>
      </c>
      <c r="AF485" s="223">
        <f>SUM( tabConsumo[[#This Row],[QTD.PENDENTE]]:tabConsumo[[#This Row],[08_23]] )</f>
        <v>8266</v>
      </c>
      <c r="AG485" s="223">
        <f>LARGE(tabConsumo[[#This Row],[03_22]:[08_23]],1)</f>
        <v>726</v>
      </c>
      <c r="AH485" s="146" t="s">
        <v>2237</v>
      </c>
      <c r="AI485" s="3" t="s">
        <v>2077</v>
      </c>
    </row>
    <row r="486" spans="1:35" x14ac:dyDescent="0.3">
      <c r="A486" s="4" t="s">
        <v>1492</v>
      </c>
      <c r="B486" s="3" t="s">
        <v>270</v>
      </c>
      <c r="C486" s="2">
        <v>83838</v>
      </c>
      <c r="D486" s="2">
        <v>5876</v>
      </c>
      <c r="E486" s="2">
        <v>35</v>
      </c>
      <c r="F486" s="2">
        <v>1706</v>
      </c>
      <c r="G486" s="2">
        <v>1499</v>
      </c>
      <c r="H486" s="2">
        <v>1661</v>
      </c>
      <c r="I486" s="2">
        <v>1884</v>
      </c>
      <c r="J486" s="2">
        <v>1641</v>
      </c>
      <c r="K486" s="2">
        <v>1854</v>
      </c>
      <c r="L486" s="2">
        <v>1739</v>
      </c>
      <c r="M486" s="2">
        <v>1811</v>
      </c>
      <c r="N486" s="2">
        <v>2019</v>
      </c>
      <c r="O486" s="2">
        <v>1451</v>
      </c>
      <c r="P486" s="2">
        <v>394</v>
      </c>
      <c r="Q486" s="2">
        <v>1575</v>
      </c>
      <c r="R486" s="2">
        <v>2515</v>
      </c>
      <c r="S486" s="2">
        <v>1459</v>
      </c>
      <c r="T486" s="2">
        <v>1902</v>
      </c>
      <c r="U486" s="2">
        <v>2151</v>
      </c>
      <c r="V486" s="2">
        <v>1997</v>
      </c>
      <c r="W486" s="2">
        <v>2148</v>
      </c>
      <c r="X486" s="299">
        <v>38384</v>
      </c>
      <c r="Y486" s="219">
        <v>18</v>
      </c>
      <c r="Z486" s="220">
        <f>SUM( tabConsumo[[#This Row],[QTD.PENDENTE]]:tabConsumo[[#This Row],[08_23]] ) / tabConsumo[[#This Row],[Div]]</f>
        <v>1746.7222222222222</v>
      </c>
      <c r="AA486" s="221">
        <f xml:space="preserve"> tabConsumo[[#This Row],[Média.A]] + (_xlfn.STDEV.S( tabConsumo[[#This Row],[QTD.PENDENTE]]:tabConsumo[[#This Row],[08_23]] ) * 1)</f>
        <v>2323.624349387208</v>
      </c>
      <c r="AB486" s="221"/>
      <c r="AC486" s="221">
        <f xml:space="preserve"> tabConsumo[[#This Row],[Média.A]] + (_xlfn.STDEV.S( tabConsumo[[#This Row],[QTD.PENDENTE]]:tabConsumo[[#This Row],[08_23]] ) * 3)</f>
        <v>3477.4286037171796</v>
      </c>
      <c r="AD486" s="5"/>
      <c r="AE486">
        <v>1.9444444444444444</v>
      </c>
      <c r="AF486" s="223">
        <f>SUM( tabConsumo[[#This Row],[QTD.PENDENTE]]:tabConsumo[[#This Row],[08_23]] )</f>
        <v>31441</v>
      </c>
      <c r="AG486" s="223">
        <f>LARGE(tabConsumo[[#This Row],[03_22]:[08_23]],1)</f>
        <v>2515</v>
      </c>
      <c r="AH486" s="146" t="s">
        <v>2237</v>
      </c>
      <c r="AI486" s="3" t="s">
        <v>2077</v>
      </c>
    </row>
    <row r="487" spans="1:35" x14ac:dyDescent="0.3">
      <c r="A487" s="4" t="s">
        <v>1931</v>
      </c>
      <c r="B487" s="3" t="s">
        <v>437</v>
      </c>
      <c r="C487" s="2">
        <v>136819</v>
      </c>
      <c r="D487" s="2">
        <v>239</v>
      </c>
      <c r="F487" s="2">
        <v>0</v>
      </c>
      <c r="G487" s="2">
        <v>16</v>
      </c>
      <c r="H487" s="2">
        <v>2</v>
      </c>
      <c r="I487" s="2">
        <v>0</v>
      </c>
      <c r="J487" s="2">
        <v>3</v>
      </c>
      <c r="K487" s="2">
        <v>3</v>
      </c>
      <c r="L487" s="2">
        <v>1</v>
      </c>
      <c r="M487" s="2">
        <v>4</v>
      </c>
      <c r="N487" s="2">
        <v>0</v>
      </c>
      <c r="O487" s="2">
        <v>0</v>
      </c>
      <c r="P487" s="2">
        <v>3</v>
      </c>
      <c r="Q487" s="2">
        <v>0</v>
      </c>
      <c r="R487" s="2">
        <v>2</v>
      </c>
      <c r="S487" s="2">
        <v>2</v>
      </c>
      <c r="T487" s="2">
        <v>2</v>
      </c>
      <c r="U487" s="2">
        <v>3</v>
      </c>
      <c r="V487" s="2">
        <v>2</v>
      </c>
      <c r="W487" s="2">
        <v>0</v>
      </c>
      <c r="X487" s="299">
        <v>43572</v>
      </c>
      <c r="Y487" s="219">
        <v>18</v>
      </c>
      <c r="Z487" s="220">
        <f>SUM( tabConsumo[[#This Row],[QTD.PENDENTE]]:tabConsumo[[#This Row],[08_23]] ) / tabConsumo[[#This Row],[Div]]</f>
        <v>2.3888888888888888</v>
      </c>
      <c r="AA487" s="221">
        <f xml:space="preserve"> tabConsumo[[#This Row],[Média.A]] + (_xlfn.STDEV.S( tabConsumo[[#This Row],[QTD.PENDENTE]]:tabConsumo[[#This Row],[08_23]] ) * 1)</f>
        <v>6.0372388606350018</v>
      </c>
      <c r="AB487" s="221"/>
      <c r="AC487" s="221">
        <f xml:space="preserve"> tabConsumo[[#This Row],[Média.A]] + (_xlfn.STDEV.S( tabConsumo[[#This Row],[QTD.PENDENTE]]:tabConsumo[[#This Row],[08_23]] ) * 3)</f>
        <v>13.333938804127229</v>
      </c>
      <c r="AD487" s="5"/>
      <c r="AE487">
        <v>0</v>
      </c>
      <c r="AF487" s="223">
        <f>SUM( tabConsumo[[#This Row],[QTD.PENDENTE]]:tabConsumo[[#This Row],[08_23]] )</f>
        <v>43</v>
      </c>
      <c r="AG487" s="223">
        <f>LARGE(tabConsumo[[#This Row],[03_22]:[08_23]],1)</f>
        <v>16</v>
      </c>
      <c r="AH487" s="146" t="s">
        <v>2238</v>
      </c>
      <c r="AI487" s="3" t="s">
        <v>2077</v>
      </c>
    </row>
    <row r="488" spans="1:35" x14ac:dyDescent="0.3">
      <c r="A488" s="4" t="s">
        <v>988</v>
      </c>
      <c r="B488" s="3" t="s">
        <v>264</v>
      </c>
      <c r="C488" s="2">
        <v>12950</v>
      </c>
      <c r="D488" s="2">
        <v>221</v>
      </c>
      <c r="F488" s="2">
        <v>13</v>
      </c>
      <c r="G488" s="2">
        <v>11</v>
      </c>
      <c r="H488" s="2">
        <v>15</v>
      </c>
      <c r="I488" s="2">
        <v>13</v>
      </c>
      <c r="J488" s="2">
        <v>3</v>
      </c>
      <c r="K488" s="2">
        <v>8</v>
      </c>
      <c r="L488" s="2">
        <v>17</v>
      </c>
      <c r="M488" s="2">
        <v>36</v>
      </c>
      <c r="N488" s="2">
        <v>6</v>
      </c>
      <c r="O488" s="2">
        <v>26</v>
      </c>
      <c r="P488" s="2">
        <v>11</v>
      </c>
      <c r="Q488" s="2">
        <v>5</v>
      </c>
      <c r="R488" s="2">
        <v>18</v>
      </c>
      <c r="S488" s="2">
        <v>20</v>
      </c>
      <c r="T488" s="2">
        <v>0</v>
      </c>
      <c r="U488" s="2">
        <v>0</v>
      </c>
      <c r="V488" s="2">
        <v>0</v>
      </c>
      <c r="W488" s="2">
        <v>0</v>
      </c>
      <c r="X488" s="299">
        <v>367</v>
      </c>
      <c r="Y488" s="219">
        <f t="shared" ref="Y488:Y493" si="8" xml:space="preserve"> 18</f>
        <v>18</v>
      </c>
      <c r="Z488" s="220">
        <f>SUM( tabConsumo[[#This Row],[QTD.PENDENTE]]:tabConsumo[[#This Row],[08_23]] ) / tabConsumo[[#This Row],[Div]]</f>
        <v>11.222222222222221</v>
      </c>
      <c r="AA488" s="221">
        <f xml:space="preserve"> tabConsumo[[#This Row],[Média.A]] + (_xlfn.STDEV.S( tabConsumo[[#This Row],[QTD.PENDENTE]]:tabConsumo[[#This Row],[08_23]] ) * 1)</f>
        <v>21.09527262131401</v>
      </c>
      <c r="AB488" s="221"/>
      <c r="AC488" s="221">
        <f xml:space="preserve"> tabConsumo[[#This Row],[Média.A]] + (_xlfn.STDEV.S( tabConsumo[[#This Row],[QTD.PENDENTE]]:tabConsumo[[#This Row],[08_23]] ) * 3)</f>
        <v>40.841373419497593</v>
      </c>
      <c r="AD488" s="5"/>
      <c r="AE488">
        <v>0</v>
      </c>
      <c r="AF488" s="223">
        <f>SUM( tabConsumo[[#This Row],[QTD.PENDENTE]]:tabConsumo[[#This Row],[08_23]] )</f>
        <v>202</v>
      </c>
      <c r="AG488" s="223">
        <f>LARGE(tabConsumo[[#This Row],[03_22]:[08_23]],1)</f>
        <v>36</v>
      </c>
      <c r="AH488" s="146" t="s">
        <v>2239</v>
      </c>
      <c r="AI488" s="3" t="s">
        <v>2077</v>
      </c>
    </row>
    <row r="489" spans="1:35" x14ac:dyDescent="0.3">
      <c r="A489" s="4" t="s">
        <v>1284</v>
      </c>
      <c r="B489" s="3" t="s">
        <v>264</v>
      </c>
      <c r="C489" s="2">
        <v>40772</v>
      </c>
      <c r="D489" s="2">
        <v>163</v>
      </c>
      <c r="F489" s="2">
        <v>0</v>
      </c>
      <c r="G489" s="2">
        <v>0</v>
      </c>
      <c r="H489" s="2">
        <v>0</v>
      </c>
      <c r="I489" s="2">
        <v>0</v>
      </c>
      <c r="J489" s="2">
        <v>0</v>
      </c>
      <c r="K489" s="2">
        <v>0</v>
      </c>
      <c r="L489" s="2">
        <v>0</v>
      </c>
      <c r="M489" s="2">
        <v>0</v>
      </c>
      <c r="N489" s="2">
        <v>0</v>
      </c>
      <c r="O489" s="2">
        <v>0</v>
      </c>
      <c r="P489" s="2">
        <v>3</v>
      </c>
      <c r="Q489" s="2">
        <v>0</v>
      </c>
      <c r="R489" s="2">
        <v>0</v>
      </c>
      <c r="S489" s="2">
        <v>10</v>
      </c>
      <c r="T489" s="2">
        <v>0</v>
      </c>
      <c r="U489" s="2">
        <v>0</v>
      </c>
      <c r="V489" s="2">
        <v>0</v>
      </c>
      <c r="W489" s="2">
        <v>0</v>
      </c>
      <c r="X489" s="299">
        <v>367</v>
      </c>
      <c r="Y489" s="219">
        <f t="shared" si="8"/>
        <v>18</v>
      </c>
      <c r="Z489" s="220">
        <f>SUM( tabConsumo[[#This Row],[QTD.PENDENTE]]:tabConsumo[[#This Row],[08_23]] ) / tabConsumo[[#This Row],[Div]]</f>
        <v>0.72222222222222221</v>
      </c>
      <c r="AA489" s="221">
        <f xml:space="preserve"> tabConsumo[[#This Row],[Média.A]] + (_xlfn.STDEV.S( tabConsumo[[#This Row],[QTD.PENDENTE]]:tabConsumo[[#This Row],[08_23]] ) * 1)</f>
        <v>3.1428579081904777</v>
      </c>
      <c r="AB489" s="221"/>
      <c r="AC489" s="221">
        <f xml:space="preserve"> tabConsumo[[#This Row],[Média.A]] + (_xlfn.STDEV.S( tabConsumo[[#This Row],[QTD.PENDENTE]]:tabConsumo[[#This Row],[08_23]] ) * 3)</f>
        <v>7.9841292801269885</v>
      </c>
      <c r="AD489" s="5"/>
      <c r="AE489">
        <v>0</v>
      </c>
      <c r="AF489" s="223">
        <f>SUM( tabConsumo[[#This Row],[QTD.PENDENTE]]:tabConsumo[[#This Row],[08_23]] )</f>
        <v>13</v>
      </c>
      <c r="AG489" s="223">
        <f>LARGE(tabConsumo[[#This Row],[03_22]:[08_23]],1)</f>
        <v>10</v>
      </c>
      <c r="AH489" s="146" t="s">
        <v>2239</v>
      </c>
      <c r="AI489" s="3" t="s">
        <v>2077</v>
      </c>
    </row>
    <row r="490" spans="1:35" x14ac:dyDescent="0.3">
      <c r="A490" s="4" t="s">
        <v>987</v>
      </c>
      <c r="B490" s="3" t="s">
        <v>264</v>
      </c>
      <c r="C490" s="2">
        <v>12948</v>
      </c>
      <c r="D490" s="2">
        <v>40</v>
      </c>
      <c r="F490" s="2">
        <v>0</v>
      </c>
      <c r="G490" s="2">
        <v>0</v>
      </c>
      <c r="H490" s="2">
        <v>9</v>
      </c>
      <c r="I490" s="2">
        <v>2</v>
      </c>
      <c r="J490" s="2">
        <v>0</v>
      </c>
      <c r="K490" s="2">
        <v>0</v>
      </c>
      <c r="L490" s="2">
        <v>0</v>
      </c>
      <c r="M490" s="2">
        <v>0</v>
      </c>
      <c r="N490" s="2">
        <v>0</v>
      </c>
      <c r="O490" s="2">
        <v>7</v>
      </c>
      <c r="P490" s="2">
        <v>0</v>
      </c>
      <c r="Q490" s="2">
        <v>0</v>
      </c>
      <c r="R490" s="2">
        <v>0</v>
      </c>
      <c r="S490" s="2">
        <v>10</v>
      </c>
      <c r="T490" s="2">
        <v>0</v>
      </c>
      <c r="U490" s="2">
        <v>0</v>
      </c>
      <c r="V490" s="2">
        <v>0</v>
      </c>
      <c r="W490" s="2">
        <v>0</v>
      </c>
      <c r="X490" s="299">
        <v>367</v>
      </c>
      <c r="Y490" s="219">
        <f t="shared" si="8"/>
        <v>18</v>
      </c>
      <c r="Z490" s="220">
        <f>SUM( tabConsumo[[#This Row],[QTD.PENDENTE]]:tabConsumo[[#This Row],[08_23]] ) / tabConsumo[[#This Row],[Div]]</f>
        <v>1.5555555555555556</v>
      </c>
      <c r="AA490" s="221">
        <f xml:space="preserve"> tabConsumo[[#This Row],[Média.A]] + (_xlfn.STDEV.S( tabConsumo[[#This Row],[QTD.PENDENTE]]:tabConsumo[[#This Row],[08_23]] ) * 1)</f>
        <v>4.9025862364852912</v>
      </c>
      <c r="AB490" s="221"/>
      <c r="AC490" s="221">
        <f xml:space="preserve"> tabConsumo[[#This Row],[Média.A]] + (_xlfn.STDEV.S( tabConsumo[[#This Row],[QTD.PENDENTE]]:tabConsumo[[#This Row],[08_23]] ) * 3)</f>
        <v>11.596647598344761</v>
      </c>
      <c r="AD490" s="5"/>
      <c r="AE490">
        <v>0</v>
      </c>
      <c r="AF490" s="223">
        <f>SUM( tabConsumo[[#This Row],[QTD.PENDENTE]]:tabConsumo[[#This Row],[08_23]] )</f>
        <v>28</v>
      </c>
      <c r="AG490" s="223">
        <f>LARGE(tabConsumo[[#This Row],[03_22]:[08_23]],1)</f>
        <v>10</v>
      </c>
      <c r="AH490" s="146" t="s">
        <v>2239</v>
      </c>
      <c r="AI490" s="3" t="s">
        <v>2077</v>
      </c>
    </row>
    <row r="491" spans="1:35" x14ac:dyDescent="0.3">
      <c r="A491" s="4" t="s">
        <v>989</v>
      </c>
      <c r="B491" s="3" t="s">
        <v>264</v>
      </c>
      <c r="C491" s="2">
        <v>12956</v>
      </c>
      <c r="D491" s="2">
        <v>468</v>
      </c>
      <c r="F491" s="2">
        <v>77</v>
      </c>
      <c r="G491" s="2">
        <v>66</v>
      </c>
      <c r="H491" s="2">
        <v>65</v>
      </c>
      <c r="I491" s="2">
        <v>71</v>
      </c>
      <c r="J491" s="2">
        <v>64</v>
      </c>
      <c r="K491" s="2">
        <v>103</v>
      </c>
      <c r="L491" s="2">
        <v>55</v>
      </c>
      <c r="M491" s="2">
        <v>40</v>
      </c>
      <c r="N491" s="2">
        <v>32</v>
      </c>
      <c r="O491" s="2">
        <v>75</v>
      </c>
      <c r="P491" s="2">
        <v>57</v>
      </c>
      <c r="Q491" s="2">
        <v>2</v>
      </c>
      <c r="R491" s="2">
        <v>61</v>
      </c>
      <c r="S491" s="2">
        <v>80</v>
      </c>
      <c r="T491" s="2">
        <v>50</v>
      </c>
      <c r="U491" s="2">
        <v>0</v>
      </c>
      <c r="V491" s="2">
        <v>0</v>
      </c>
      <c r="W491" s="2">
        <v>100</v>
      </c>
      <c r="X491" s="299">
        <v>367</v>
      </c>
      <c r="Y491" s="219">
        <f t="shared" si="8"/>
        <v>18</v>
      </c>
      <c r="Z491" s="220">
        <f>SUM( tabConsumo[[#This Row],[QTD.PENDENTE]]:tabConsumo[[#This Row],[08_23]] ) / tabConsumo[[#This Row],[Div]]</f>
        <v>55.444444444444443</v>
      </c>
      <c r="AA491" s="221">
        <f xml:space="preserve"> tabConsumo[[#This Row],[Média.A]] + (_xlfn.STDEV.S( tabConsumo[[#This Row],[QTD.PENDENTE]]:tabConsumo[[#This Row],[08_23]] ) * 1)</f>
        <v>86.190505353736683</v>
      </c>
      <c r="AB491" s="221"/>
      <c r="AC491" s="221">
        <f xml:space="preserve"> tabConsumo[[#This Row],[Média.A]] + (_xlfn.STDEV.S( tabConsumo[[#This Row],[QTD.PENDENTE]]:tabConsumo[[#This Row],[08_23]] ) * 3)</f>
        <v>147.68262717232119</v>
      </c>
      <c r="AD491" s="5"/>
      <c r="AE491">
        <v>0</v>
      </c>
      <c r="AF491" s="223">
        <f>SUM( tabConsumo[[#This Row],[QTD.PENDENTE]]:tabConsumo[[#This Row],[08_23]] )</f>
        <v>998</v>
      </c>
      <c r="AG491" s="223">
        <f>LARGE(tabConsumo[[#This Row],[03_22]:[08_23]],1)</f>
        <v>103</v>
      </c>
      <c r="AH491" s="146" t="s">
        <v>2237</v>
      </c>
      <c r="AI491" s="3" t="s">
        <v>2077</v>
      </c>
    </row>
    <row r="492" spans="1:35" x14ac:dyDescent="0.3">
      <c r="A492" s="4" t="s">
        <v>1362</v>
      </c>
      <c r="B492" s="3" t="s">
        <v>264</v>
      </c>
      <c r="C492" s="2">
        <v>61201</v>
      </c>
      <c r="D492" s="2">
        <v>1260</v>
      </c>
      <c r="F492" s="2">
        <v>15</v>
      </c>
      <c r="G492" s="2">
        <v>5</v>
      </c>
      <c r="H492" s="2">
        <v>7</v>
      </c>
      <c r="I492" s="2">
        <v>31</v>
      </c>
      <c r="J492" s="2">
        <v>8</v>
      </c>
      <c r="K492" s="2">
        <v>13</v>
      </c>
      <c r="L492" s="2">
        <v>23</v>
      </c>
      <c r="M492" s="2">
        <v>28</v>
      </c>
      <c r="N492" s="2">
        <v>2</v>
      </c>
      <c r="O492" s="2">
        <v>6</v>
      </c>
      <c r="P492" s="2">
        <v>30</v>
      </c>
      <c r="Q492" s="2">
        <v>11</v>
      </c>
      <c r="R492" s="2">
        <v>21</v>
      </c>
      <c r="S492" s="2">
        <v>44</v>
      </c>
      <c r="T492" s="2">
        <v>152</v>
      </c>
      <c r="U492" s="2">
        <v>0</v>
      </c>
      <c r="V492" s="2">
        <v>0</v>
      </c>
      <c r="W492" s="2">
        <v>0</v>
      </c>
      <c r="X492" s="299">
        <v>367</v>
      </c>
      <c r="Y492" s="219">
        <f t="shared" si="8"/>
        <v>18</v>
      </c>
      <c r="Z492" s="220">
        <f>SUM( tabConsumo[[#This Row],[QTD.PENDENTE]]:tabConsumo[[#This Row],[08_23]] ) / tabConsumo[[#This Row],[Div]]</f>
        <v>22</v>
      </c>
      <c r="AA492" s="221">
        <f xml:space="preserve"> tabConsumo[[#This Row],[Média.A]] + (_xlfn.STDEV.S( tabConsumo[[#This Row],[QTD.PENDENTE]]:tabConsumo[[#This Row],[08_23]] ) * 1)</f>
        <v>56.840814470117898</v>
      </c>
      <c r="AB492" s="221"/>
      <c r="AC492" s="221">
        <f xml:space="preserve"> tabConsumo[[#This Row],[Média.A]] + (_xlfn.STDEV.S( tabConsumo[[#This Row],[QTD.PENDENTE]]:tabConsumo[[#This Row],[08_23]] ) * 3)</f>
        <v>126.5224434103537</v>
      </c>
      <c r="AD492" s="5"/>
      <c r="AE492">
        <v>0</v>
      </c>
      <c r="AF492" s="223">
        <f>SUM( tabConsumo[[#This Row],[QTD.PENDENTE]]:tabConsumo[[#This Row],[08_23]] )</f>
        <v>396</v>
      </c>
      <c r="AG492" s="223">
        <f>LARGE(tabConsumo[[#This Row],[03_22]:[08_23]],1)</f>
        <v>152</v>
      </c>
      <c r="AH492" s="146" t="s">
        <v>2240</v>
      </c>
      <c r="AI492" s="3" t="s">
        <v>2077</v>
      </c>
    </row>
    <row r="493" spans="1:35" x14ac:dyDescent="0.3">
      <c r="A493" s="4" t="s">
        <v>1350</v>
      </c>
      <c r="B493" s="3" t="s">
        <v>264</v>
      </c>
      <c r="C493" s="2">
        <v>59400</v>
      </c>
      <c r="D493" s="2">
        <v>138</v>
      </c>
      <c r="F493" s="2">
        <v>0</v>
      </c>
      <c r="G493" s="2">
        <v>15</v>
      </c>
      <c r="H493" s="2">
        <v>4</v>
      </c>
      <c r="I493" s="2">
        <v>22</v>
      </c>
      <c r="J493" s="2">
        <v>8</v>
      </c>
      <c r="K493" s="2">
        <v>0</v>
      </c>
      <c r="L493" s="2">
        <v>12</v>
      </c>
      <c r="M493" s="2">
        <v>4</v>
      </c>
      <c r="N493" s="2">
        <v>4</v>
      </c>
      <c r="O493" s="2">
        <v>11</v>
      </c>
      <c r="P493" s="2">
        <v>10</v>
      </c>
      <c r="Q493" s="2">
        <v>0</v>
      </c>
      <c r="R493" s="2">
        <v>16</v>
      </c>
      <c r="S493" s="2">
        <v>15</v>
      </c>
      <c r="T493" s="2">
        <v>0</v>
      </c>
      <c r="U493" s="2">
        <v>0</v>
      </c>
      <c r="V493" s="2">
        <v>0</v>
      </c>
      <c r="W493" s="2">
        <v>0</v>
      </c>
      <c r="X493" s="299">
        <v>367</v>
      </c>
      <c r="Y493" s="219">
        <f t="shared" si="8"/>
        <v>18</v>
      </c>
      <c r="Z493" s="220">
        <f>SUM( tabConsumo[[#This Row],[QTD.PENDENTE]]:tabConsumo[[#This Row],[08_23]] ) / tabConsumo[[#This Row],[Div]]</f>
        <v>6.7222222222222223</v>
      </c>
      <c r="AA493" s="221">
        <f xml:space="preserve"> tabConsumo[[#This Row],[Média.A]] + (_xlfn.STDEV.S( tabConsumo[[#This Row],[QTD.PENDENTE]]:tabConsumo[[#This Row],[08_23]] ) * 1)</f>
        <v>13.808294357097338</v>
      </c>
      <c r="AB493" s="221"/>
      <c r="AC493" s="221">
        <f xml:space="preserve"> tabConsumo[[#This Row],[Média.A]] + (_xlfn.STDEV.S( tabConsumo[[#This Row],[QTD.PENDENTE]]:tabConsumo[[#This Row],[08_23]] ) * 3)</f>
        <v>27.980438626847572</v>
      </c>
      <c r="AD493" s="5"/>
      <c r="AE493">
        <v>0</v>
      </c>
      <c r="AF493" s="223">
        <f>SUM( tabConsumo[[#This Row],[QTD.PENDENTE]]:tabConsumo[[#This Row],[08_23]] )</f>
        <v>121</v>
      </c>
      <c r="AG493" s="223">
        <f>LARGE(tabConsumo[[#This Row],[03_22]:[08_23]],1)</f>
        <v>22</v>
      </c>
      <c r="AH493" s="146" t="s">
        <v>2239</v>
      </c>
      <c r="AI493" s="3" t="s">
        <v>2077</v>
      </c>
    </row>
    <row r="494" spans="1:35" x14ac:dyDescent="0.3">
      <c r="A494" s="4" t="s">
        <v>1939</v>
      </c>
      <c r="B494" s="3" t="s">
        <v>437</v>
      </c>
      <c r="C494" s="2">
        <v>136855</v>
      </c>
      <c r="D494" s="2">
        <v>80</v>
      </c>
      <c r="F494" s="2">
        <v>0</v>
      </c>
      <c r="G494" s="2">
        <v>28</v>
      </c>
      <c r="H494" s="2">
        <v>1</v>
      </c>
      <c r="I494" s="2">
        <v>0</v>
      </c>
      <c r="J494" s="2">
        <v>0</v>
      </c>
      <c r="K494" s="2">
        <v>0</v>
      </c>
      <c r="L494" s="2">
        <v>0</v>
      </c>
      <c r="M494" s="2">
        <v>0</v>
      </c>
      <c r="N494" s="2">
        <v>0</v>
      </c>
      <c r="O494" s="2">
        <v>0</v>
      </c>
      <c r="P494" s="2">
        <v>0</v>
      </c>
      <c r="Q494" s="2">
        <v>0</v>
      </c>
      <c r="R494" s="2">
        <v>0</v>
      </c>
      <c r="S494" s="2">
        <v>0</v>
      </c>
      <c r="T494" s="2">
        <v>0</v>
      </c>
      <c r="U494" s="2">
        <v>0</v>
      </c>
      <c r="V494" s="2">
        <v>3</v>
      </c>
      <c r="W494" s="2">
        <v>0</v>
      </c>
      <c r="X494" s="299">
        <v>43578</v>
      </c>
      <c r="Y494" s="219">
        <v>18</v>
      </c>
      <c r="Z494" s="220">
        <f>SUM( tabConsumo[[#This Row],[QTD.PENDENTE]]:tabConsumo[[#This Row],[08_23]] ) / tabConsumo[[#This Row],[Div]]</f>
        <v>1.7777777777777777</v>
      </c>
      <c r="AA494" s="221">
        <f xml:space="preserve"> tabConsumo[[#This Row],[Média.A]] + (_xlfn.STDEV.S( tabConsumo[[#This Row],[QTD.PENDENTE]]:tabConsumo[[#This Row],[08_23]] ) * 1)</f>
        <v>8.3625691278649619</v>
      </c>
      <c r="AB494" s="221"/>
      <c r="AC494" s="221">
        <f xml:space="preserve"> tabConsumo[[#This Row],[Média.A]] + (_xlfn.STDEV.S( tabConsumo[[#This Row],[QTD.PENDENTE]]:tabConsumo[[#This Row],[08_23]] ) * 3)</f>
        <v>21.532151828039332</v>
      </c>
      <c r="AD494" s="5"/>
      <c r="AE494">
        <v>0</v>
      </c>
      <c r="AF494" s="223">
        <f>SUM( tabConsumo[[#This Row],[QTD.PENDENTE]]:tabConsumo[[#This Row],[08_23]] )</f>
        <v>32</v>
      </c>
      <c r="AG494" s="223">
        <f>LARGE(tabConsumo[[#This Row],[03_22]:[08_23]],1)</f>
        <v>28</v>
      </c>
      <c r="AH494" s="146" t="s">
        <v>2238</v>
      </c>
      <c r="AI494" s="3" t="s">
        <v>2077</v>
      </c>
    </row>
    <row r="495" spans="1:35" x14ac:dyDescent="0.3">
      <c r="A495" s="4" t="s">
        <v>1940</v>
      </c>
      <c r="B495" s="3" t="s">
        <v>437</v>
      </c>
      <c r="C495" s="2">
        <v>136858</v>
      </c>
      <c r="D495" s="2">
        <v>28</v>
      </c>
      <c r="F495" s="2">
        <v>3</v>
      </c>
      <c r="G495" s="2">
        <v>0</v>
      </c>
      <c r="H495" s="2">
        <v>0</v>
      </c>
      <c r="I495" s="2">
        <v>0</v>
      </c>
      <c r="J495" s="2">
        <v>0</v>
      </c>
      <c r="K495" s="2">
        <v>0</v>
      </c>
      <c r="L495" s="2">
        <v>0</v>
      </c>
      <c r="M495" s="2">
        <v>0</v>
      </c>
      <c r="N495" s="2">
        <v>0</v>
      </c>
      <c r="O495" s="2">
        <v>0</v>
      </c>
      <c r="P495" s="2">
        <v>0</v>
      </c>
      <c r="Q495" s="2">
        <v>0</v>
      </c>
      <c r="R495" s="2">
        <v>0</v>
      </c>
      <c r="S495" s="2">
        <v>0</v>
      </c>
      <c r="T495" s="2">
        <v>0</v>
      </c>
      <c r="U495" s="2">
        <v>0</v>
      </c>
      <c r="V495" s="2">
        <v>0</v>
      </c>
      <c r="W495" s="2">
        <v>0</v>
      </c>
      <c r="X495" s="299">
        <v>43578</v>
      </c>
      <c r="Y495" s="219">
        <v>18</v>
      </c>
      <c r="Z495" s="220">
        <f>SUM( tabConsumo[[#This Row],[QTD.PENDENTE]]:tabConsumo[[#This Row],[08_23]] ) / tabConsumo[[#This Row],[Div]]</f>
        <v>0.16666666666666666</v>
      </c>
      <c r="AA495" s="221">
        <f xml:space="preserve"> tabConsumo[[#This Row],[Média.A]] + (_xlfn.STDEV.S( tabConsumo[[#This Row],[QTD.PENDENTE]]:tabConsumo[[#This Row],[08_23]] ) * 1)</f>
        <v>0.8737734478532142</v>
      </c>
      <c r="AB495" s="221"/>
      <c r="AC495" s="221">
        <f xml:space="preserve"> tabConsumo[[#This Row],[Média.A]] + (_xlfn.STDEV.S( tabConsumo[[#This Row],[QTD.PENDENTE]]:tabConsumo[[#This Row],[08_23]] ) * 3)</f>
        <v>2.2879870102263093</v>
      </c>
      <c r="AD495" s="5"/>
      <c r="AE495">
        <v>0</v>
      </c>
      <c r="AF495" s="223">
        <f>SUM( tabConsumo[[#This Row],[QTD.PENDENTE]]:tabConsumo[[#This Row],[08_23]] )</f>
        <v>3</v>
      </c>
      <c r="AG495" s="223">
        <f>LARGE(tabConsumo[[#This Row],[03_22]:[08_23]],1)</f>
        <v>3</v>
      </c>
      <c r="AH495" s="146" t="s">
        <v>2253</v>
      </c>
      <c r="AI495" s="3" t="s">
        <v>2077</v>
      </c>
    </row>
    <row r="496" spans="1:35" x14ac:dyDescent="0.3">
      <c r="A496" s="4" t="s">
        <v>1770</v>
      </c>
      <c r="B496" s="3" t="s">
        <v>31</v>
      </c>
      <c r="C496" s="2">
        <v>125173</v>
      </c>
      <c r="D496" s="2">
        <v>185</v>
      </c>
      <c r="F496" s="2">
        <v>0</v>
      </c>
      <c r="G496" s="2">
        <v>8</v>
      </c>
      <c r="H496" s="2">
        <v>10</v>
      </c>
      <c r="I496" s="2">
        <v>2</v>
      </c>
      <c r="J496" s="2">
        <v>3</v>
      </c>
      <c r="K496" s="2">
        <v>0</v>
      </c>
      <c r="L496" s="2">
        <v>0</v>
      </c>
      <c r="M496" s="2">
        <v>2</v>
      </c>
      <c r="N496" s="2">
        <v>4</v>
      </c>
      <c r="O496" s="2">
        <v>4</v>
      </c>
      <c r="P496" s="2">
        <v>5</v>
      </c>
      <c r="Q496" s="2">
        <v>2</v>
      </c>
      <c r="R496" s="2">
        <v>1</v>
      </c>
      <c r="S496" s="2">
        <v>17</v>
      </c>
      <c r="T496" s="2">
        <v>0</v>
      </c>
      <c r="U496" s="2">
        <v>0</v>
      </c>
      <c r="V496" s="2">
        <v>0</v>
      </c>
      <c r="W496" s="2">
        <v>0</v>
      </c>
      <c r="X496" s="299">
        <v>41345</v>
      </c>
      <c r="Y496" s="219">
        <v>18</v>
      </c>
      <c r="Z496" s="220">
        <f>SUM( tabConsumo[[#This Row],[QTD.PENDENTE]]:tabConsumo[[#This Row],[08_23]] ) / tabConsumo[[#This Row],[Div]]</f>
        <v>3.2222222222222223</v>
      </c>
      <c r="AA496" s="221">
        <f xml:space="preserve"> tabConsumo[[#This Row],[Média.A]] + (_xlfn.STDEV.S( tabConsumo[[#This Row],[QTD.PENDENTE]]:tabConsumo[[#This Row],[08_23]] ) * 1)</f>
        <v>7.7278468842165209</v>
      </c>
      <c r="AB496" s="221"/>
      <c r="AC496" s="221">
        <f xml:space="preserve"> tabConsumo[[#This Row],[Média.A]] + (_xlfn.STDEV.S( tabConsumo[[#This Row],[QTD.PENDENTE]]:tabConsumo[[#This Row],[08_23]] ) * 3)</f>
        <v>16.739096208205119</v>
      </c>
      <c r="AD496" s="5"/>
      <c r="AE496">
        <v>0</v>
      </c>
      <c r="AF496" s="223">
        <f>SUM( tabConsumo[[#This Row],[QTD.PENDENTE]]:tabConsumo[[#This Row],[08_23]] )</f>
        <v>58</v>
      </c>
      <c r="AG496" s="223">
        <f>LARGE(tabConsumo[[#This Row],[03_22]:[08_23]],1)</f>
        <v>17</v>
      </c>
      <c r="AH496" s="146" t="s">
        <v>2239</v>
      </c>
      <c r="AI496" s="3" t="s">
        <v>2077</v>
      </c>
    </row>
    <row r="497" spans="1:35" x14ac:dyDescent="0.3">
      <c r="A497" s="4" t="s">
        <v>1312</v>
      </c>
      <c r="B497" s="3" t="s">
        <v>264</v>
      </c>
      <c r="C497" s="2">
        <v>52994</v>
      </c>
      <c r="D497" s="2">
        <v>164</v>
      </c>
      <c r="F497" s="2">
        <v>4</v>
      </c>
      <c r="G497" s="2">
        <v>0</v>
      </c>
      <c r="H497" s="2">
        <v>1</v>
      </c>
      <c r="I497" s="2">
        <v>3</v>
      </c>
      <c r="J497" s="2">
        <v>1</v>
      </c>
      <c r="K497" s="2">
        <v>0</v>
      </c>
      <c r="L497" s="2">
        <v>0</v>
      </c>
      <c r="M497" s="2">
        <v>0</v>
      </c>
      <c r="N497" s="2">
        <v>1</v>
      </c>
      <c r="O497" s="2">
        <v>0</v>
      </c>
      <c r="P497" s="2">
        <v>0</v>
      </c>
      <c r="Q497" s="2">
        <v>0</v>
      </c>
      <c r="R497" s="2">
        <v>4</v>
      </c>
      <c r="S497" s="2">
        <v>20</v>
      </c>
      <c r="T497" s="2">
        <v>0</v>
      </c>
      <c r="U497" s="2">
        <v>0</v>
      </c>
      <c r="V497" s="2">
        <v>0</v>
      </c>
      <c r="W497" s="2">
        <v>0</v>
      </c>
      <c r="X497" s="299">
        <v>367</v>
      </c>
      <c r="Y497" s="219">
        <f xml:space="preserve"> 18</f>
        <v>18</v>
      </c>
      <c r="Z497" s="220">
        <f>SUM( tabConsumo[[#This Row],[QTD.PENDENTE]]:tabConsumo[[#This Row],[08_23]] ) / tabConsumo[[#This Row],[Div]]</f>
        <v>1.8888888888888888</v>
      </c>
      <c r="AA497" s="221">
        <f xml:space="preserve"> tabConsumo[[#This Row],[Média.A]] + (_xlfn.STDEV.S( tabConsumo[[#This Row],[QTD.PENDENTE]]:tabConsumo[[#This Row],[08_23]] ) * 1)</f>
        <v>6.6153959798648199</v>
      </c>
      <c r="AB497" s="221"/>
      <c r="AC497" s="221">
        <f xml:space="preserve"> tabConsumo[[#This Row],[Média.A]] + (_xlfn.STDEV.S( tabConsumo[[#This Row],[QTD.PENDENTE]]:tabConsumo[[#This Row],[08_23]] ) * 3)</f>
        <v>16.068410161816679</v>
      </c>
      <c r="AD497" s="5"/>
      <c r="AE497">
        <v>0</v>
      </c>
      <c r="AF497" s="223">
        <f>SUM( tabConsumo[[#This Row],[QTD.PENDENTE]]:tabConsumo[[#This Row],[08_23]] )</f>
        <v>34</v>
      </c>
      <c r="AG497" s="223">
        <f>LARGE(tabConsumo[[#This Row],[03_22]:[08_23]],1)</f>
        <v>20</v>
      </c>
      <c r="AH497" s="146" t="s">
        <v>2239</v>
      </c>
      <c r="AI497" s="3" t="s">
        <v>2077</v>
      </c>
    </row>
    <row r="498" spans="1:35" x14ac:dyDescent="0.3">
      <c r="A498" s="4" t="s">
        <v>1390</v>
      </c>
      <c r="B498" s="3" t="s">
        <v>264</v>
      </c>
      <c r="C498" s="2">
        <v>64635</v>
      </c>
      <c r="D498" s="2">
        <v>70</v>
      </c>
      <c r="F498" s="2">
        <v>0</v>
      </c>
      <c r="G498" s="2">
        <v>0</v>
      </c>
      <c r="H498" s="2">
        <v>0</v>
      </c>
      <c r="I498" s="2">
        <v>0</v>
      </c>
      <c r="J498" s="2">
        <v>0</v>
      </c>
      <c r="K498" s="2">
        <v>0</v>
      </c>
      <c r="L498" s="2">
        <v>0</v>
      </c>
      <c r="M498" s="2">
        <v>0</v>
      </c>
      <c r="N498" s="2">
        <v>0</v>
      </c>
      <c r="O498" s="2">
        <v>0</v>
      </c>
      <c r="P498" s="2">
        <v>2</v>
      </c>
      <c r="Q498" s="2">
        <v>0</v>
      </c>
      <c r="R498" s="2">
        <v>0</v>
      </c>
      <c r="S498" s="2">
        <v>0</v>
      </c>
      <c r="T498" s="2">
        <v>0</v>
      </c>
      <c r="U498" s="2">
        <v>0</v>
      </c>
      <c r="V498" s="2">
        <v>0</v>
      </c>
      <c r="W498" s="2">
        <v>0</v>
      </c>
      <c r="X498" s="299">
        <v>367</v>
      </c>
      <c r="Y498" s="219">
        <f xml:space="preserve"> 18</f>
        <v>18</v>
      </c>
      <c r="Z498" s="220">
        <f>SUM( tabConsumo[[#This Row],[QTD.PENDENTE]]:tabConsumo[[#This Row],[08_23]] ) / tabConsumo[[#This Row],[Div]]</f>
        <v>0.1111111111111111</v>
      </c>
      <c r="AA498" s="221">
        <f xml:space="preserve"> tabConsumo[[#This Row],[Média.A]] + (_xlfn.STDEV.S( tabConsumo[[#This Row],[QTD.PENDENTE]]:tabConsumo[[#This Row],[08_23]] ) * 1)</f>
        <v>0.58251563190214273</v>
      </c>
      <c r="AB498" s="221"/>
      <c r="AC498" s="221">
        <f xml:space="preserve"> tabConsumo[[#This Row],[Média.A]] + (_xlfn.STDEV.S( tabConsumo[[#This Row],[QTD.PENDENTE]]:tabConsumo[[#This Row],[08_23]] ) * 3)</f>
        <v>1.5253246734842061</v>
      </c>
      <c r="AD498" s="5"/>
      <c r="AE498">
        <v>0</v>
      </c>
      <c r="AF498" s="223">
        <f>SUM( tabConsumo[[#This Row],[QTD.PENDENTE]]:tabConsumo[[#This Row],[08_23]] )</f>
        <v>2</v>
      </c>
      <c r="AG498" s="223">
        <f>LARGE(tabConsumo[[#This Row],[03_22]:[08_23]],1)</f>
        <v>2</v>
      </c>
      <c r="AH498" s="146" t="s">
        <v>2248</v>
      </c>
      <c r="AI498" s="3" t="s">
        <v>2077</v>
      </c>
    </row>
    <row r="499" spans="1:35" x14ac:dyDescent="0.3">
      <c r="A499" s="4" t="s">
        <v>1391</v>
      </c>
      <c r="B499" s="3" t="s">
        <v>264</v>
      </c>
      <c r="C499" s="2">
        <v>64636</v>
      </c>
      <c r="D499" s="2">
        <v>41</v>
      </c>
      <c r="F499" s="2">
        <v>2</v>
      </c>
      <c r="G499" s="2">
        <v>0</v>
      </c>
      <c r="H499" s="2">
        <v>6</v>
      </c>
      <c r="I499" s="2">
        <v>15</v>
      </c>
      <c r="J499" s="2">
        <v>8</v>
      </c>
      <c r="K499" s="2">
        <v>15</v>
      </c>
      <c r="L499" s="2">
        <v>9</v>
      </c>
      <c r="M499" s="2">
        <v>4</v>
      </c>
      <c r="N499" s="2">
        <v>6</v>
      </c>
      <c r="O499" s="2">
        <v>10</v>
      </c>
      <c r="P499" s="2">
        <v>3</v>
      </c>
      <c r="Q499" s="2">
        <v>3</v>
      </c>
      <c r="R499" s="2">
        <v>8</v>
      </c>
      <c r="S499" s="2">
        <v>20</v>
      </c>
      <c r="T499" s="2">
        <v>0</v>
      </c>
      <c r="U499" s="2">
        <v>0</v>
      </c>
      <c r="V499" s="2">
        <v>0</v>
      </c>
      <c r="W499" s="2">
        <v>0</v>
      </c>
      <c r="X499" s="299">
        <v>367</v>
      </c>
      <c r="Y499" s="219">
        <f xml:space="preserve"> 18</f>
        <v>18</v>
      </c>
      <c r="Z499" s="220">
        <f>SUM( tabConsumo[[#This Row],[QTD.PENDENTE]]:tabConsumo[[#This Row],[08_23]] ) / tabConsumo[[#This Row],[Div]]</f>
        <v>6.0555555555555554</v>
      </c>
      <c r="AA499" s="221">
        <f xml:space="preserve"> tabConsumo[[#This Row],[Média.A]] + (_xlfn.STDEV.S( tabConsumo[[#This Row],[QTD.PENDENTE]]:tabConsumo[[#This Row],[08_23]] ) * 1)</f>
        <v>12.040558599657412</v>
      </c>
      <c r="AB499" s="221"/>
      <c r="AC499" s="221">
        <f xml:space="preserve"> tabConsumo[[#This Row],[Média.A]] + (_xlfn.STDEV.S( tabConsumo[[#This Row],[QTD.PENDENTE]]:tabConsumo[[#This Row],[08_23]] ) * 3)</f>
        <v>24.010564687861127</v>
      </c>
      <c r="AD499" s="5"/>
      <c r="AE499">
        <v>0</v>
      </c>
      <c r="AF499" s="223">
        <f>SUM( tabConsumo[[#This Row],[QTD.PENDENTE]]:tabConsumo[[#This Row],[08_23]] )</f>
        <v>109</v>
      </c>
      <c r="AG499" s="223">
        <f>LARGE(tabConsumo[[#This Row],[03_22]:[08_23]],1)</f>
        <v>20</v>
      </c>
      <c r="AH499" s="146" t="s">
        <v>2239</v>
      </c>
      <c r="AI499" s="3" t="s">
        <v>2077</v>
      </c>
    </row>
    <row r="500" spans="1:35" x14ac:dyDescent="0.3">
      <c r="A500" s="4" t="s">
        <v>1293</v>
      </c>
      <c r="B500" s="3" t="s">
        <v>264</v>
      </c>
      <c r="C500" s="2">
        <v>44789</v>
      </c>
      <c r="D500" s="2">
        <v>123</v>
      </c>
      <c r="F500" s="2">
        <v>5</v>
      </c>
      <c r="G500" s="2">
        <v>4</v>
      </c>
      <c r="H500" s="2">
        <v>4</v>
      </c>
      <c r="I500" s="2">
        <v>2</v>
      </c>
      <c r="J500" s="2">
        <v>2</v>
      </c>
      <c r="K500" s="2">
        <v>4</v>
      </c>
      <c r="L500" s="2">
        <v>0</v>
      </c>
      <c r="M500" s="2">
        <v>0</v>
      </c>
      <c r="N500" s="2">
        <v>0</v>
      </c>
      <c r="O500" s="2">
        <v>2</v>
      </c>
      <c r="P500" s="2">
        <v>0</v>
      </c>
      <c r="Q500" s="2">
        <v>0</v>
      </c>
      <c r="R500" s="2">
        <v>3</v>
      </c>
      <c r="S500" s="2">
        <v>20</v>
      </c>
      <c r="T500" s="2">
        <v>0</v>
      </c>
      <c r="U500" s="2">
        <v>0</v>
      </c>
      <c r="V500" s="2">
        <v>0</v>
      </c>
      <c r="W500" s="2">
        <v>0</v>
      </c>
      <c r="X500" s="299">
        <v>367</v>
      </c>
      <c r="Y500" s="219">
        <f xml:space="preserve"> 18</f>
        <v>18</v>
      </c>
      <c r="Z500" s="220">
        <f>SUM( tabConsumo[[#This Row],[QTD.PENDENTE]]:tabConsumo[[#This Row],[08_23]] ) / tabConsumo[[#This Row],[Div]]</f>
        <v>2.5555555555555554</v>
      </c>
      <c r="AA500" s="221">
        <f xml:space="preserve"> tabConsumo[[#This Row],[Média.A]] + (_xlfn.STDEV.S( tabConsumo[[#This Row],[QTD.PENDENTE]]:tabConsumo[[#This Row],[08_23]] ) * 1)</f>
        <v>7.2612745069670401</v>
      </c>
      <c r="AB500" s="221"/>
      <c r="AC500" s="221">
        <f xml:space="preserve"> tabConsumo[[#This Row],[Média.A]] + (_xlfn.STDEV.S( tabConsumo[[#This Row],[QTD.PENDENTE]]:tabConsumo[[#This Row],[08_23]] ) * 3)</f>
        <v>16.672712409790009</v>
      </c>
      <c r="AD500" s="5"/>
      <c r="AE500">
        <v>0</v>
      </c>
      <c r="AF500" s="223">
        <f>SUM( tabConsumo[[#This Row],[QTD.PENDENTE]]:tabConsumo[[#This Row],[08_23]] )</f>
        <v>46</v>
      </c>
      <c r="AG500" s="223">
        <f>LARGE(tabConsumo[[#This Row],[03_22]:[08_23]],1)</f>
        <v>20</v>
      </c>
      <c r="AH500" s="146" t="s">
        <v>2239</v>
      </c>
      <c r="AI500" s="3" t="s">
        <v>2077</v>
      </c>
    </row>
    <row r="501" spans="1:35" x14ac:dyDescent="0.3">
      <c r="A501" s="4" t="s">
        <v>986</v>
      </c>
      <c r="B501" s="3" t="s">
        <v>264</v>
      </c>
      <c r="C501" s="2">
        <v>12922</v>
      </c>
      <c r="D501" s="2">
        <v>151</v>
      </c>
      <c r="E501" s="2">
        <v>5</v>
      </c>
      <c r="F501" s="2">
        <v>6</v>
      </c>
      <c r="G501" s="2">
        <v>0</v>
      </c>
      <c r="H501" s="2">
        <v>7</v>
      </c>
      <c r="I501" s="2">
        <v>6</v>
      </c>
      <c r="J501" s="2">
        <v>12</v>
      </c>
      <c r="K501" s="2">
        <v>0</v>
      </c>
      <c r="L501" s="2">
        <v>9</v>
      </c>
      <c r="M501" s="2">
        <v>1</v>
      </c>
      <c r="N501" s="2">
        <v>0</v>
      </c>
      <c r="O501" s="2">
        <v>0</v>
      </c>
      <c r="P501" s="2">
        <v>0</v>
      </c>
      <c r="Q501" s="2">
        <v>0</v>
      </c>
      <c r="R501" s="2">
        <v>4</v>
      </c>
      <c r="S501" s="2">
        <v>15</v>
      </c>
      <c r="T501" s="2">
        <v>0</v>
      </c>
      <c r="U501" s="2">
        <v>0</v>
      </c>
      <c r="V501" s="2">
        <v>0</v>
      </c>
      <c r="W501" s="2">
        <v>0</v>
      </c>
      <c r="X501" s="299">
        <v>367</v>
      </c>
      <c r="Y501" s="219">
        <f xml:space="preserve"> 18</f>
        <v>18</v>
      </c>
      <c r="Z501" s="220">
        <f>SUM( tabConsumo[[#This Row],[QTD.PENDENTE]]:tabConsumo[[#This Row],[08_23]] ) / tabConsumo[[#This Row],[Div]]</f>
        <v>3.6111111111111112</v>
      </c>
      <c r="AA501" s="221">
        <f xml:space="preserve"> tabConsumo[[#This Row],[Média.A]] + (_xlfn.STDEV.S( tabConsumo[[#This Row],[QTD.PENDENTE]]:tabConsumo[[#This Row],[08_23]] ) * 1)</f>
        <v>8.2696252933332612</v>
      </c>
      <c r="AB501" s="221"/>
      <c r="AC501" s="221">
        <f xml:space="preserve"> tabConsumo[[#This Row],[Média.A]] + (_xlfn.STDEV.S( tabConsumo[[#This Row],[QTD.PENDENTE]]:tabConsumo[[#This Row],[08_23]] ) * 3)</f>
        <v>17.586653657777564</v>
      </c>
      <c r="AD501" s="5"/>
      <c r="AE501">
        <v>0.27777777777777779</v>
      </c>
      <c r="AF501" s="223">
        <f>SUM( tabConsumo[[#This Row],[QTD.PENDENTE]]:tabConsumo[[#This Row],[08_23]] )</f>
        <v>65</v>
      </c>
      <c r="AG501" s="223">
        <f>LARGE(tabConsumo[[#This Row],[03_22]:[08_23]],1)</f>
        <v>15</v>
      </c>
      <c r="AH501" s="146" t="s">
        <v>2239</v>
      </c>
      <c r="AI501" s="3" t="s">
        <v>2077</v>
      </c>
    </row>
    <row r="502" spans="1:35" x14ac:dyDescent="0.3">
      <c r="A502" s="4" t="s">
        <v>1807</v>
      </c>
      <c r="B502" s="3" t="s">
        <v>437</v>
      </c>
      <c r="C502" s="2">
        <v>130572</v>
      </c>
      <c r="D502" s="2">
        <v>0</v>
      </c>
      <c r="F502" s="2">
        <v>0</v>
      </c>
      <c r="G502" s="2">
        <v>0</v>
      </c>
      <c r="H502" s="2">
        <v>0</v>
      </c>
      <c r="I502" s="2">
        <v>0</v>
      </c>
      <c r="J502" s="2">
        <v>0</v>
      </c>
      <c r="K502" s="2">
        <v>0</v>
      </c>
      <c r="L502" s="2">
        <v>18</v>
      </c>
      <c r="M502" s="2">
        <v>0</v>
      </c>
      <c r="N502" s="2">
        <v>0</v>
      </c>
      <c r="O502" s="2">
        <v>0</v>
      </c>
      <c r="P502" s="2">
        <v>0</v>
      </c>
      <c r="Q502" s="2">
        <v>0</v>
      </c>
      <c r="R502" s="2">
        <v>0</v>
      </c>
      <c r="S502" s="2">
        <v>0</v>
      </c>
      <c r="T502" s="2">
        <v>0</v>
      </c>
      <c r="U502" s="2">
        <v>0</v>
      </c>
      <c r="V502" s="2">
        <v>0</v>
      </c>
      <c r="W502" s="2">
        <v>0</v>
      </c>
      <c r="X502" s="299">
        <v>42188</v>
      </c>
      <c r="Y502" s="219">
        <v>18</v>
      </c>
      <c r="Z502" s="220">
        <f>SUM( tabConsumo[[#This Row],[QTD.PENDENTE]]:tabConsumo[[#This Row],[08_23]] ) / tabConsumo[[#This Row],[Div]]</f>
        <v>1</v>
      </c>
      <c r="AA502" s="221">
        <f xml:space="preserve"> tabConsumo[[#This Row],[Média.A]] + (_xlfn.STDEV.S( tabConsumo[[#This Row],[QTD.PENDENTE]]:tabConsumo[[#This Row],[08_23]] ) * 1)</f>
        <v>5.2426406871192848</v>
      </c>
      <c r="AB502" s="221"/>
      <c r="AC502" s="221">
        <f xml:space="preserve"> tabConsumo[[#This Row],[Média.A]] + (_xlfn.STDEV.S( tabConsumo[[#This Row],[QTD.PENDENTE]]:tabConsumo[[#This Row],[08_23]] ) * 3)</f>
        <v>13.727922061357855</v>
      </c>
      <c r="AD502" s="5"/>
      <c r="AE502">
        <v>0</v>
      </c>
      <c r="AF502" s="223">
        <f>SUM( tabConsumo[[#This Row],[QTD.PENDENTE]]:tabConsumo[[#This Row],[08_23]] )</f>
        <v>18</v>
      </c>
      <c r="AG502" s="223">
        <f>LARGE(tabConsumo[[#This Row],[03_22]:[08_23]],1)</f>
        <v>18</v>
      </c>
      <c r="AH502" s="146" t="s">
        <v>2247</v>
      </c>
      <c r="AI502" s="3" t="s">
        <v>2077</v>
      </c>
    </row>
    <row r="503" spans="1:35" x14ac:dyDescent="0.3">
      <c r="A503" s="4" t="s">
        <v>1946</v>
      </c>
      <c r="B503" s="3" t="s">
        <v>270</v>
      </c>
      <c r="C503" s="2">
        <v>136881</v>
      </c>
      <c r="D503" s="2">
        <v>0</v>
      </c>
      <c r="F503" s="2">
        <v>5</v>
      </c>
      <c r="G503" s="2">
        <v>25</v>
      </c>
      <c r="H503" s="2">
        <v>22</v>
      </c>
      <c r="I503" s="2">
        <v>21</v>
      </c>
      <c r="J503" s="2">
        <v>30</v>
      </c>
      <c r="K503" s="2">
        <v>22</v>
      </c>
      <c r="L503" s="2">
        <v>19</v>
      </c>
      <c r="M503" s="2">
        <v>23</v>
      </c>
      <c r="N503" s="2">
        <v>22</v>
      </c>
      <c r="O503" s="2">
        <v>19</v>
      </c>
      <c r="P503" s="2">
        <v>2</v>
      </c>
      <c r="Q503" s="2">
        <v>22</v>
      </c>
      <c r="R503" s="2">
        <v>31</v>
      </c>
      <c r="S503" s="2">
        <v>15</v>
      </c>
      <c r="T503" s="2">
        <v>35</v>
      </c>
      <c r="U503" s="2">
        <v>24</v>
      </c>
      <c r="V503" s="2">
        <v>22</v>
      </c>
      <c r="W503" s="2">
        <v>28</v>
      </c>
      <c r="X503" s="299">
        <v>43580</v>
      </c>
      <c r="Y503" s="219">
        <v>18</v>
      </c>
      <c r="Z503" s="220">
        <f>SUM( tabConsumo[[#This Row],[QTD.PENDENTE]]:tabConsumo[[#This Row],[08_23]] ) / tabConsumo[[#This Row],[Div]]</f>
        <v>21.5</v>
      </c>
      <c r="AA503" s="221">
        <f xml:space="preserve"> tabConsumo[[#This Row],[Média.A]] + (_xlfn.STDEV.S( tabConsumo[[#This Row],[QTD.PENDENTE]]:tabConsumo[[#This Row],[08_23]] ) * 1)</f>
        <v>29.604102084021108</v>
      </c>
      <c r="AB503" s="221"/>
      <c r="AC503" s="221">
        <f xml:space="preserve"> tabConsumo[[#This Row],[Média.A]] + (_xlfn.STDEV.S( tabConsumo[[#This Row],[QTD.PENDENTE]]:tabConsumo[[#This Row],[08_23]] ) * 3)</f>
        <v>45.81230625206333</v>
      </c>
      <c r="AD503" s="5"/>
      <c r="AE503">
        <v>0</v>
      </c>
      <c r="AF503" s="223">
        <f>SUM( tabConsumo[[#This Row],[QTD.PENDENTE]]:tabConsumo[[#This Row],[08_23]] )</f>
        <v>387</v>
      </c>
      <c r="AG503" s="223">
        <f>LARGE(tabConsumo[[#This Row],[03_22]:[08_23]],1)</f>
        <v>35</v>
      </c>
      <c r="AH503" s="146" t="s">
        <v>2237</v>
      </c>
      <c r="AI503" s="3" t="s">
        <v>2077</v>
      </c>
    </row>
    <row r="504" spans="1:35" x14ac:dyDescent="0.3">
      <c r="A504" s="4" t="s">
        <v>2041</v>
      </c>
      <c r="B504" s="3" t="s">
        <v>270</v>
      </c>
      <c r="C504" s="2">
        <v>143099</v>
      </c>
      <c r="D504" s="2">
        <v>1611</v>
      </c>
      <c r="F504" s="2">
        <v>50</v>
      </c>
      <c r="G504" s="2">
        <v>52</v>
      </c>
      <c r="H504" s="2">
        <v>53</v>
      </c>
      <c r="I504" s="2">
        <v>78</v>
      </c>
      <c r="J504" s="2">
        <v>100</v>
      </c>
      <c r="K504" s="2">
        <v>131</v>
      </c>
      <c r="L504" s="2">
        <v>86</v>
      </c>
      <c r="M504" s="2">
        <v>90</v>
      </c>
      <c r="N504" s="2">
        <v>104</v>
      </c>
      <c r="O504" s="2">
        <v>56</v>
      </c>
      <c r="P504" s="2">
        <v>12</v>
      </c>
      <c r="Q504" s="2">
        <v>136</v>
      </c>
      <c r="R504" s="2">
        <v>137</v>
      </c>
      <c r="S504" s="2">
        <v>45</v>
      </c>
      <c r="T504" s="2">
        <v>101</v>
      </c>
      <c r="U504" s="2">
        <v>79</v>
      </c>
      <c r="V504" s="2">
        <v>86</v>
      </c>
      <c r="W504" s="2">
        <v>110</v>
      </c>
      <c r="X504" s="299">
        <v>44438</v>
      </c>
      <c r="Y504" s="219">
        <v>18</v>
      </c>
      <c r="Z504" s="220">
        <f>SUM( tabConsumo[[#This Row],[QTD.PENDENTE]]:tabConsumo[[#This Row],[08_23]] ) / tabConsumo[[#This Row],[Div]]</f>
        <v>83.666666666666671</v>
      </c>
      <c r="AA504" s="221">
        <f xml:space="preserve"> tabConsumo[[#This Row],[Média.A]] + (_xlfn.STDEV.S( tabConsumo[[#This Row],[QTD.PENDENTE]]:tabConsumo[[#This Row],[08_23]] ) * 1)</f>
        <v>118.03149136388561</v>
      </c>
      <c r="AB504" s="221"/>
      <c r="AC504" s="221">
        <f xml:space="preserve"> tabConsumo[[#This Row],[Média.A]] + (_xlfn.STDEV.S( tabConsumo[[#This Row],[QTD.PENDENTE]]:tabConsumo[[#This Row],[08_23]] ) * 3)</f>
        <v>186.76114075832348</v>
      </c>
      <c r="AD504" s="5"/>
      <c r="AE504">
        <v>0</v>
      </c>
      <c r="AF504" s="223">
        <f>SUM( tabConsumo[[#This Row],[QTD.PENDENTE]]:tabConsumo[[#This Row],[08_23]] )</f>
        <v>1506</v>
      </c>
      <c r="AG504" s="223">
        <f>LARGE(tabConsumo[[#This Row],[03_22]:[08_23]],1)</f>
        <v>137</v>
      </c>
      <c r="AH504" s="146" t="s">
        <v>2237</v>
      </c>
      <c r="AI504" s="3" t="s">
        <v>2077</v>
      </c>
    </row>
    <row r="505" spans="1:35" x14ac:dyDescent="0.3">
      <c r="A505" s="4" t="s">
        <v>1419</v>
      </c>
      <c r="B505" s="3" t="s">
        <v>264</v>
      </c>
      <c r="C505" s="2">
        <v>74979</v>
      </c>
      <c r="D505" s="2">
        <v>169</v>
      </c>
      <c r="F505" s="2">
        <v>1</v>
      </c>
      <c r="G505" s="2">
        <v>4</v>
      </c>
      <c r="H505" s="2">
        <v>4</v>
      </c>
      <c r="I505" s="2">
        <v>4</v>
      </c>
      <c r="J505" s="2">
        <v>2</v>
      </c>
      <c r="K505" s="2">
        <v>2</v>
      </c>
      <c r="L505" s="2">
        <v>2</v>
      </c>
      <c r="M505" s="2">
        <v>1</v>
      </c>
      <c r="N505" s="2">
        <v>0</v>
      </c>
      <c r="O505" s="2">
        <v>8</v>
      </c>
      <c r="P505" s="2">
        <v>6</v>
      </c>
      <c r="Q505" s="2">
        <v>0</v>
      </c>
      <c r="R505" s="2">
        <v>2</v>
      </c>
      <c r="S505" s="2">
        <v>10</v>
      </c>
      <c r="T505" s="2">
        <v>0</v>
      </c>
      <c r="U505" s="2">
        <v>20</v>
      </c>
      <c r="V505" s="2">
        <v>0</v>
      </c>
      <c r="W505" s="2">
        <v>0</v>
      </c>
      <c r="X505" s="299">
        <v>37847</v>
      </c>
      <c r="Y505" s="219">
        <v>18</v>
      </c>
      <c r="Z505" s="220">
        <f>SUM( tabConsumo[[#This Row],[QTD.PENDENTE]]:tabConsumo[[#This Row],[08_23]] ) / tabConsumo[[#This Row],[Div]]</f>
        <v>3.6666666666666665</v>
      </c>
      <c r="AA505" s="221">
        <f xml:space="preserve"> tabConsumo[[#This Row],[Média.A]] + (_xlfn.STDEV.S( tabConsumo[[#This Row],[QTD.PENDENTE]]:tabConsumo[[#This Row],[08_23]] ) * 1)</f>
        <v>8.6607808494410481</v>
      </c>
      <c r="AB505" s="221"/>
      <c r="AC505" s="221">
        <f xml:space="preserve"> tabConsumo[[#This Row],[Média.A]] + (_xlfn.STDEV.S( tabConsumo[[#This Row],[QTD.PENDENTE]]:tabConsumo[[#This Row],[08_23]] ) * 3)</f>
        <v>18.649009214989814</v>
      </c>
      <c r="AD505" s="5"/>
      <c r="AE505">
        <v>0</v>
      </c>
      <c r="AF505" s="223">
        <f>SUM( tabConsumo[[#This Row],[QTD.PENDENTE]]:tabConsumo[[#This Row],[08_23]] )</f>
        <v>66</v>
      </c>
      <c r="AG505" s="223">
        <f>LARGE(tabConsumo[[#This Row],[03_22]:[08_23]],1)</f>
        <v>20</v>
      </c>
      <c r="AH505" s="146" t="s">
        <v>2244</v>
      </c>
      <c r="AI505" s="3" t="s">
        <v>2077</v>
      </c>
    </row>
    <row r="506" spans="1:35" x14ac:dyDescent="0.3">
      <c r="A506" s="4" t="s">
        <v>1418</v>
      </c>
      <c r="B506" s="3" t="s">
        <v>264</v>
      </c>
      <c r="C506" s="2">
        <v>74976</v>
      </c>
      <c r="D506" s="2">
        <v>426</v>
      </c>
      <c r="F506" s="2">
        <v>0</v>
      </c>
      <c r="G506" s="2">
        <v>21</v>
      </c>
      <c r="H506" s="2">
        <v>8</v>
      </c>
      <c r="I506" s="2">
        <v>7</v>
      </c>
      <c r="J506" s="2">
        <v>3</v>
      </c>
      <c r="K506" s="2">
        <v>0</v>
      </c>
      <c r="L506" s="2">
        <v>0</v>
      </c>
      <c r="M506" s="2">
        <v>0</v>
      </c>
      <c r="N506" s="2">
        <v>2</v>
      </c>
      <c r="O506" s="2">
        <v>4</v>
      </c>
      <c r="P506" s="2">
        <v>10</v>
      </c>
      <c r="Q506" s="2">
        <v>0</v>
      </c>
      <c r="R506" s="2">
        <v>0</v>
      </c>
      <c r="S506" s="2">
        <v>0</v>
      </c>
      <c r="T506" s="2">
        <v>0</v>
      </c>
      <c r="U506" s="2">
        <v>0</v>
      </c>
      <c r="V506" s="2">
        <v>0</v>
      </c>
      <c r="W506" s="2">
        <v>50</v>
      </c>
      <c r="X506" s="299">
        <v>37847</v>
      </c>
      <c r="Y506" s="219">
        <v>18</v>
      </c>
      <c r="Z506" s="220">
        <f>SUM( tabConsumo[[#This Row],[QTD.PENDENTE]]:tabConsumo[[#This Row],[08_23]] ) / tabConsumo[[#This Row],[Div]]</f>
        <v>5.833333333333333</v>
      </c>
      <c r="AA506" s="221">
        <f xml:space="preserve"> tabConsumo[[#This Row],[Média.A]] + (_xlfn.STDEV.S( tabConsumo[[#This Row],[QTD.PENDENTE]]:tabConsumo[[#This Row],[08_23]] ) * 1)</f>
        <v>18.129913441352848</v>
      </c>
      <c r="AB506" s="221"/>
      <c r="AC506" s="221">
        <f xml:space="preserve"> tabConsumo[[#This Row],[Média.A]] + (_xlfn.STDEV.S( tabConsumo[[#This Row],[QTD.PENDENTE]]:tabConsumo[[#This Row],[08_23]] ) * 3)</f>
        <v>42.723073657391879</v>
      </c>
      <c r="AD506" s="5"/>
      <c r="AE506">
        <v>0</v>
      </c>
      <c r="AF506" s="223">
        <f>SUM( tabConsumo[[#This Row],[QTD.PENDENTE]]:tabConsumo[[#This Row],[08_23]] )</f>
        <v>105</v>
      </c>
      <c r="AG506" s="223">
        <f>LARGE(tabConsumo[[#This Row],[03_22]:[08_23]],1)</f>
        <v>50</v>
      </c>
      <c r="AH506" s="146" t="s">
        <v>2237</v>
      </c>
      <c r="AI506" s="3" t="s">
        <v>2077</v>
      </c>
    </row>
    <row r="507" spans="1:35" x14ac:dyDescent="0.3">
      <c r="A507" s="4" t="s">
        <v>1937</v>
      </c>
      <c r="B507" s="3" t="s">
        <v>437</v>
      </c>
      <c r="C507" s="2">
        <v>136853</v>
      </c>
      <c r="D507" s="2">
        <v>55</v>
      </c>
      <c r="F507" s="2">
        <v>0</v>
      </c>
      <c r="G507" s="2">
        <v>20</v>
      </c>
      <c r="H507" s="2">
        <v>1</v>
      </c>
      <c r="I507" s="2">
        <v>0</v>
      </c>
      <c r="J507" s="2">
        <v>0</v>
      </c>
      <c r="K507" s="2">
        <v>0</v>
      </c>
      <c r="L507" s="2">
        <v>0</v>
      </c>
      <c r="M507" s="2">
        <v>0</v>
      </c>
      <c r="N507" s="2">
        <v>0</v>
      </c>
      <c r="O507" s="2">
        <v>0</v>
      </c>
      <c r="P507" s="2">
        <v>6</v>
      </c>
      <c r="Q507" s="2">
        <v>0</v>
      </c>
      <c r="R507" s="2">
        <v>3</v>
      </c>
      <c r="S507" s="2">
        <v>6</v>
      </c>
      <c r="T507" s="2">
        <v>6</v>
      </c>
      <c r="U507" s="2">
        <v>0</v>
      </c>
      <c r="V507" s="2">
        <v>0</v>
      </c>
      <c r="W507" s="2">
        <v>0</v>
      </c>
      <c r="X507" s="299">
        <v>43578</v>
      </c>
      <c r="Y507" s="219">
        <v>18</v>
      </c>
      <c r="Z507" s="220">
        <f>SUM( tabConsumo[[#This Row],[QTD.PENDENTE]]:tabConsumo[[#This Row],[08_23]] ) / tabConsumo[[#This Row],[Div]]</f>
        <v>2.3333333333333335</v>
      </c>
      <c r="AA507" s="221">
        <f xml:space="preserve"> tabConsumo[[#This Row],[Média.A]] + (_xlfn.STDEV.S( tabConsumo[[#This Row],[QTD.PENDENTE]]:tabConsumo[[#This Row],[08_23]] ) * 1)</f>
        <v>7.3038345508104179</v>
      </c>
      <c r="AB507" s="221"/>
      <c r="AC507" s="221">
        <f xml:space="preserve"> tabConsumo[[#This Row],[Média.A]] + (_xlfn.STDEV.S( tabConsumo[[#This Row],[QTD.PENDENTE]]:tabConsumo[[#This Row],[08_23]] ) * 3)</f>
        <v>17.244836985764586</v>
      </c>
      <c r="AD507" s="5"/>
      <c r="AE507">
        <v>0</v>
      </c>
      <c r="AF507" s="223">
        <f>SUM( tabConsumo[[#This Row],[QTD.PENDENTE]]:tabConsumo[[#This Row],[08_23]] )</f>
        <v>42</v>
      </c>
      <c r="AG507" s="223">
        <f>LARGE(tabConsumo[[#This Row],[03_22]:[08_23]],1)</f>
        <v>20</v>
      </c>
      <c r="AH507" s="146" t="s">
        <v>2240</v>
      </c>
      <c r="AI507" s="3" t="s">
        <v>2077</v>
      </c>
    </row>
    <row r="508" spans="1:35" x14ac:dyDescent="0.3">
      <c r="A508" s="4" t="s">
        <v>1301</v>
      </c>
      <c r="B508" s="3" t="s">
        <v>264</v>
      </c>
      <c r="C508" s="2">
        <v>49695</v>
      </c>
      <c r="D508" s="2">
        <v>0</v>
      </c>
      <c r="E508" s="2">
        <v>71</v>
      </c>
      <c r="F508" s="2">
        <v>10</v>
      </c>
      <c r="G508" s="2">
        <v>50</v>
      </c>
      <c r="H508" s="2">
        <v>14</v>
      </c>
      <c r="I508" s="2">
        <v>15</v>
      </c>
      <c r="J508" s="2">
        <v>45</v>
      </c>
      <c r="K508" s="2">
        <v>52</v>
      </c>
      <c r="L508" s="2">
        <v>70</v>
      </c>
      <c r="M508" s="2">
        <v>15</v>
      </c>
      <c r="N508" s="2">
        <v>0</v>
      </c>
      <c r="O508" s="2">
        <v>30</v>
      </c>
      <c r="P508" s="2">
        <v>0</v>
      </c>
      <c r="Q508" s="2">
        <v>30</v>
      </c>
      <c r="R508" s="2">
        <v>50</v>
      </c>
      <c r="S508" s="2">
        <v>60</v>
      </c>
      <c r="T508" s="2">
        <v>80</v>
      </c>
      <c r="U508" s="2">
        <v>29</v>
      </c>
      <c r="V508" s="2">
        <v>0</v>
      </c>
      <c r="W508" s="2">
        <v>0</v>
      </c>
      <c r="X508" s="299">
        <v>367</v>
      </c>
      <c r="Y508" s="219">
        <f xml:space="preserve"> 18</f>
        <v>18</v>
      </c>
      <c r="Z508" s="220">
        <f>SUM( tabConsumo[[#This Row],[QTD.PENDENTE]]:tabConsumo[[#This Row],[08_23]] ) / tabConsumo[[#This Row],[Div]]</f>
        <v>34.5</v>
      </c>
      <c r="AA508" s="221">
        <f xml:space="preserve"> tabConsumo[[#This Row],[Média.A]] + (_xlfn.STDEV.S( tabConsumo[[#This Row],[QTD.PENDENTE]]:tabConsumo[[#This Row],[08_23]] ) * 1)</f>
        <v>61.125077217580142</v>
      </c>
      <c r="AB508" s="221"/>
      <c r="AC508" s="221">
        <f xml:space="preserve"> tabConsumo[[#This Row],[Média.A]] + (_xlfn.STDEV.S( tabConsumo[[#This Row],[QTD.PENDENTE]]:tabConsumo[[#This Row],[08_23]] ) * 3)</f>
        <v>114.37523165274044</v>
      </c>
      <c r="AD508" s="5"/>
      <c r="AE508">
        <v>3.9444444444444446</v>
      </c>
      <c r="AF508" s="223">
        <f>SUM( tabConsumo[[#This Row],[QTD.PENDENTE]]:tabConsumo[[#This Row],[08_23]] )</f>
        <v>621</v>
      </c>
      <c r="AG508" s="223">
        <f>LARGE(tabConsumo[[#This Row],[03_22]:[08_23]],1)</f>
        <v>80</v>
      </c>
      <c r="AH508" s="146" t="s">
        <v>2244</v>
      </c>
      <c r="AI508" s="3" t="s">
        <v>2077</v>
      </c>
    </row>
    <row r="509" spans="1:35" x14ac:dyDescent="0.3">
      <c r="A509" s="4" t="s">
        <v>1955</v>
      </c>
      <c r="B509" s="3" t="s">
        <v>437</v>
      </c>
      <c r="C509" s="2">
        <v>137800</v>
      </c>
      <c r="D509" s="2">
        <v>59</v>
      </c>
      <c r="F509" s="2">
        <v>0</v>
      </c>
      <c r="G509" s="2">
        <v>4</v>
      </c>
      <c r="H509" s="2">
        <v>0</v>
      </c>
      <c r="I509" s="2">
        <v>0</v>
      </c>
      <c r="J509" s="2">
        <v>0</v>
      </c>
      <c r="K509" s="2">
        <v>0</v>
      </c>
      <c r="L509" s="2">
        <v>0</v>
      </c>
      <c r="M509" s="2">
        <v>0</v>
      </c>
      <c r="N509" s="2">
        <v>0</v>
      </c>
      <c r="O509" s="2">
        <v>0</v>
      </c>
      <c r="P509" s="2">
        <v>0</v>
      </c>
      <c r="Q509" s="2">
        <v>0</v>
      </c>
      <c r="R509" s="2">
        <v>0</v>
      </c>
      <c r="S509" s="2">
        <v>0</v>
      </c>
      <c r="T509" s="2">
        <v>0</v>
      </c>
      <c r="U509" s="2">
        <v>0</v>
      </c>
      <c r="V509" s="2">
        <v>0</v>
      </c>
      <c r="W509" s="2">
        <v>0</v>
      </c>
      <c r="X509" s="299">
        <v>43629</v>
      </c>
      <c r="Y509" s="219">
        <v>18</v>
      </c>
      <c r="Z509" s="220">
        <f>SUM( tabConsumo[[#This Row],[QTD.PENDENTE]]:tabConsumo[[#This Row],[08_23]] ) / tabConsumo[[#This Row],[Div]]</f>
        <v>0.22222222222222221</v>
      </c>
      <c r="AA509" s="221">
        <f xml:space="preserve"> tabConsumo[[#This Row],[Média.A]] + (_xlfn.STDEV.S( tabConsumo[[#This Row],[QTD.PENDENTE]]:tabConsumo[[#This Row],[08_23]] ) * 1)</f>
        <v>1.1650312638042855</v>
      </c>
      <c r="AB509" s="221"/>
      <c r="AC509" s="221">
        <f xml:space="preserve"> tabConsumo[[#This Row],[Média.A]] + (_xlfn.STDEV.S( tabConsumo[[#This Row],[QTD.PENDENTE]]:tabConsumo[[#This Row],[08_23]] ) * 3)</f>
        <v>3.0506493469684122</v>
      </c>
      <c r="AD509" s="5"/>
      <c r="AE509">
        <v>0</v>
      </c>
      <c r="AF509" s="223">
        <f>SUM( tabConsumo[[#This Row],[QTD.PENDENTE]]:tabConsumo[[#This Row],[08_23]] )</f>
        <v>4</v>
      </c>
      <c r="AG509" s="223">
        <f>LARGE(tabConsumo[[#This Row],[03_22]:[08_23]],1)</f>
        <v>4</v>
      </c>
      <c r="AH509" s="146" t="s">
        <v>2251</v>
      </c>
      <c r="AI509" s="3" t="s">
        <v>2077</v>
      </c>
    </row>
    <row r="510" spans="1:35" x14ac:dyDescent="0.3">
      <c r="A510" s="4" t="s">
        <v>1766</v>
      </c>
      <c r="B510" s="3" t="s">
        <v>261</v>
      </c>
      <c r="C510" s="2">
        <v>123710</v>
      </c>
      <c r="D510" s="2">
        <v>88</v>
      </c>
      <c r="E510" s="2">
        <v>6</v>
      </c>
      <c r="F510" s="2">
        <v>15</v>
      </c>
      <c r="G510" s="2">
        <v>14</v>
      </c>
      <c r="H510" s="2">
        <v>9</v>
      </c>
      <c r="I510" s="2">
        <v>14</v>
      </c>
      <c r="J510" s="2">
        <v>5</v>
      </c>
      <c r="K510" s="2">
        <v>3</v>
      </c>
      <c r="L510" s="2">
        <v>12</v>
      </c>
      <c r="M510" s="2">
        <v>7</v>
      </c>
      <c r="N510" s="2">
        <v>7</v>
      </c>
      <c r="O510" s="2">
        <v>5</v>
      </c>
      <c r="P510" s="2">
        <v>5</v>
      </c>
      <c r="Q510" s="2">
        <v>11</v>
      </c>
      <c r="R510" s="2">
        <v>34</v>
      </c>
      <c r="S510" s="2">
        <v>18</v>
      </c>
      <c r="T510" s="2">
        <v>22</v>
      </c>
      <c r="U510" s="2">
        <v>19</v>
      </c>
      <c r="V510" s="2">
        <v>16</v>
      </c>
      <c r="W510" s="2">
        <v>1</v>
      </c>
      <c r="X510" s="299">
        <v>41143</v>
      </c>
      <c r="Y510" s="219">
        <v>18</v>
      </c>
      <c r="Z510" s="220">
        <f>SUM( tabConsumo[[#This Row],[QTD.PENDENTE]]:tabConsumo[[#This Row],[08_23]] ) / tabConsumo[[#This Row],[Div]]</f>
        <v>12.388888888888889</v>
      </c>
      <c r="AA510" s="221">
        <f xml:space="preserve"> tabConsumo[[#This Row],[Média.A]] + (_xlfn.STDEV.S( tabConsumo[[#This Row],[QTD.PENDENTE]]:tabConsumo[[#This Row],[08_23]] ) * 1)</f>
        <v>20.366928924324757</v>
      </c>
      <c r="AB510" s="221"/>
      <c r="AC510" s="221">
        <f xml:space="preserve"> tabConsumo[[#This Row],[Média.A]] + (_xlfn.STDEV.S( tabConsumo[[#This Row],[QTD.PENDENTE]]:tabConsumo[[#This Row],[08_23]] ) * 3)</f>
        <v>36.323008995196496</v>
      </c>
      <c r="AD510" s="5"/>
      <c r="AE510">
        <v>0.33333333333333331</v>
      </c>
      <c r="AF510" s="223">
        <f>SUM( tabConsumo[[#This Row],[QTD.PENDENTE]]:tabConsumo[[#This Row],[08_23]] )</f>
        <v>223</v>
      </c>
      <c r="AG510" s="223">
        <f>LARGE(tabConsumo[[#This Row],[03_22]:[08_23]],1)</f>
        <v>34</v>
      </c>
      <c r="AH510" s="146" t="s">
        <v>2237</v>
      </c>
      <c r="AI510" s="3" t="s">
        <v>2077</v>
      </c>
    </row>
    <row r="511" spans="1:35" x14ac:dyDescent="0.3">
      <c r="A511" s="4" t="s">
        <v>1788</v>
      </c>
      <c r="B511" s="3" t="s">
        <v>261</v>
      </c>
      <c r="C511" s="2">
        <v>127384</v>
      </c>
      <c r="D511" s="2">
        <v>258</v>
      </c>
      <c r="E511" s="2">
        <v>2</v>
      </c>
      <c r="F511" s="2">
        <v>17</v>
      </c>
      <c r="G511" s="2">
        <v>54</v>
      </c>
      <c r="H511" s="2">
        <v>12</v>
      </c>
      <c r="I511" s="2">
        <v>1</v>
      </c>
      <c r="J511" s="2">
        <v>5</v>
      </c>
      <c r="K511" s="2">
        <v>5</v>
      </c>
      <c r="L511" s="2">
        <v>4</v>
      </c>
      <c r="M511" s="2">
        <v>12</v>
      </c>
      <c r="N511" s="2">
        <v>18</v>
      </c>
      <c r="O511" s="2">
        <v>27</v>
      </c>
      <c r="P511" s="2">
        <v>18</v>
      </c>
      <c r="Q511" s="2">
        <v>32</v>
      </c>
      <c r="R511" s="2">
        <v>53</v>
      </c>
      <c r="S511" s="2">
        <v>63</v>
      </c>
      <c r="T511" s="2">
        <v>60</v>
      </c>
      <c r="U511" s="2">
        <v>15</v>
      </c>
      <c r="V511" s="2">
        <v>0</v>
      </c>
      <c r="W511" s="2">
        <v>50</v>
      </c>
      <c r="X511" s="299">
        <v>41688</v>
      </c>
      <c r="Y511" s="219">
        <v>18</v>
      </c>
      <c r="Z511" s="220">
        <f>SUM( tabConsumo[[#This Row],[QTD.PENDENTE]]:tabConsumo[[#This Row],[08_23]] ) / tabConsumo[[#This Row],[Div]]</f>
        <v>24.888888888888889</v>
      </c>
      <c r="AA511" s="221">
        <f xml:space="preserve"> tabConsumo[[#This Row],[Média.A]] + (_xlfn.STDEV.S( tabConsumo[[#This Row],[QTD.PENDENTE]]:tabConsumo[[#This Row],[08_23]] ) * 1)</f>
        <v>46.625483198111823</v>
      </c>
      <c r="AB511" s="221"/>
      <c r="AC511" s="221">
        <f xml:space="preserve"> tabConsumo[[#This Row],[Média.A]] + (_xlfn.STDEV.S( tabConsumo[[#This Row],[QTD.PENDENTE]]:tabConsumo[[#This Row],[08_23]] ) * 3)</f>
        <v>90.098671816557669</v>
      </c>
      <c r="AD511" s="5"/>
      <c r="AE511">
        <v>0.1111111111111111</v>
      </c>
      <c r="AF511" s="223">
        <f>SUM( tabConsumo[[#This Row],[QTD.PENDENTE]]:tabConsumo[[#This Row],[08_23]] )</f>
        <v>448</v>
      </c>
      <c r="AG511" s="223">
        <f>LARGE(tabConsumo[[#This Row],[03_22]:[08_23]],1)</f>
        <v>63</v>
      </c>
      <c r="AH511" s="146" t="s">
        <v>2237</v>
      </c>
      <c r="AI511" s="3" t="s">
        <v>2077</v>
      </c>
    </row>
    <row r="512" spans="1:35" x14ac:dyDescent="0.3">
      <c r="A512" s="4" t="s">
        <v>1846</v>
      </c>
      <c r="B512" s="3" t="s">
        <v>31</v>
      </c>
      <c r="C512" s="2">
        <v>132655</v>
      </c>
      <c r="D512" s="2">
        <v>4358</v>
      </c>
      <c r="E512" s="2">
        <v>947</v>
      </c>
      <c r="F512" s="2">
        <v>2393</v>
      </c>
      <c r="G512" s="2">
        <v>1803</v>
      </c>
      <c r="H512" s="2">
        <v>1929</v>
      </c>
      <c r="I512" s="2">
        <v>2065</v>
      </c>
      <c r="J512" s="2">
        <v>1848</v>
      </c>
      <c r="K512" s="2">
        <v>2007</v>
      </c>
      <c r="L512" s="2">
        <v>2212</v>
      </c>
      <c r="M512" s="2">
        <v>0</v>
      </c>
      <c r="N512" s="2">
        <v>126</v>
      </c>
      <c r="O512" s="2">
        <v>0</v>
      </c>
      <c r="P512" s="2">
        <v>1175</v>
      </c>
      <c r="Q512" s="2">
        <v>2282</v>
      </c>
      <c r="R512" s="2">
        <v>16416</v>
      </c>
      <c r="S512" s="2">
        <v>2413</v>
      </c>
      <c r="T512" s="2">
        <v>2752</v>
      </c>
      <c r="U512" s="2">
        <v>2664</v>
      </c>
      <c r="V512" s="2">
        <v>2247</v>
      </c>
      <c r="W512" s="2">
        <v>2467</v>
      </c>
      <c r="X512" s="299">
        <v>42860</v>
      </c>
      <c r="Y512" s="219">
        <v>18</v>
      </c>
      <c r="Z512" s="220">
        <f>SUM( tabConsumo[[#This Row],[QTD.PENDENTE]]:tabConsumo[[#This Row],[08_23]] ) / tabConsumo[[#This Row],[Div]]</f>
        <v>2652.5555555555557</v>
      </c>
      <c r="AA512" s="221">
        <f xml:space="preserve"> tabConsumo[[#This Row],[Média.A]] + (_xlfn.STDEV.S( tabConsumo[[#This Row],[QTD.PENDENTE]]:tabConsumo[[#This Row],[08_23]] ) * 1)</f>
        <v>6132.0941021269291</v>
      </c>
      <c r="AB512" s="221"/>
      <c r="AC512" s="221">
        <f xml:space="preserve"> tabConsumo[[#This Row],[Média.A]] + (_xlfn.STDEV.S( tabConsumo[[#This Row],[QTD.PENDENTE]]:tabConsumo[[#This Row],[08_23]] ) * 3)</f>
        <v>13091.171195269675</v>
      </c>
      <c r="AD512" s="5"/>
      <c r="AE512">
        <v>52.611111111111114</v>
      </c>
      <c r="AF512" s="223">
        <f>SUM( tabConsumo[[#This Row],[QTD.PENDENTE]]:tabConsumo[[#This Row],[08_23]] )</f>
        <v>47746</v>
      </c>
      <c r="AG512" s="223">
        <f>LARGE(tabConsumo[[#This Row],[03_22]:[08_23]],1)</f>
        <v>16416</v>
      </c>
      <c r="AH512" s="146" t="s">
        <v>2237</v>
      </c>
      <c r="AI512" s="3" t="s">
        <v>2077</v>
      </c>
    </row>
    <row r="513" spans="1:35" x14ac:dyDescent="0.3">
      <c r="A513" s="4" t="s">
        <v>1847</v>
      </c>
      <c r="B513" s="3" t="s">
        <v>31</v>
      </c>
      <c r="C513" s="2">
        <v>132656</v>
      </c>
      <c r="D513" s="2">
        <v>0</v>
      </c>
      <c r="E513" s="2">
        <v>1108</v>
      </c>
      <c r="F513" s="2">
        <v>2357</v>
      </c>
      <c r="G513" s="2">
        <v>1832</v>
      </c>
      <c r="H513" s="2">
        <v>1902</v>
      </c>
      <c r="I513" s="2">
        <v>2028</v>
      </c>
      <c r="J513" s="2">
        <v>1785</v>
      </c>
      <c r="K513" s="2">
        <v>1989</v>
      </c>
      <c r="L513" s="2">
        <v>2285</v>
      </c>
      <c r="M513" s="2">
        <v>170</v>
      </c>
      <c r="N513" s="2">
        <v>133</v>
      </c>
      <c r="O513" s="2">
        <v>0</v>
      </c>
      <c r="P513" s="2">
        <v>1241</v>
      </c>
      <c r="Q513" s="2">
        <v>2271</v>
      </c>
      <c r="R513" s="2">
        <v>16392</v>
      </c>
      <c r="S513" s="2">
        <v>2423</v>
      </c>
      <c r="T513" s="2">
        <v>2719</v>
      </c>
      <c r="U513" s="2">
        <v>2693</v>
      </c>
      <c r="V513" s="2">
        <v>2164</v>
      </c>
      <c r="W513" s="2">
        <v>2403</v>
      </c>
      <c r="X513" s="299">
        <v>42860</v>
      </c>
      <c r="Y513" s="219">
        <v>18</v>
      </c>
      <c r="Z513" s="220">
        <f>SUM( tabConsumo[[#This Row],[QTD.PENDENTE]]:tabConsumo[[#This Row],[08_23]] ) / tabConsumo[[#This Row],[Div]]</f>
        <v>2660.8333333333335</v>
      </c>
      <c r="AA513" s="221">
        <f xml:space="preserve"> tabConsumo[[#This Row],[Média.A]] + (_xlfn.STDEV.S( tabConsumo[[#This Row],[QTD.PENDENTE]]:tabConsumo[[#This Row],[08_23]] ) * 1)</f>
        <v>6124.2557187612274</v>
      </c>
      <c r="AB513" s="221"/>
      <c r="AC513" s="221">
        <f xml:space="preserve"> tabConsumo[[#This Row],[Média.A]] + (_xlfn.STDEV.S( tabConsumo[[#This Row],[QTD.PENDENTE]]:tabConsumo[[#This Row],[08_23]] ) * 3)</f>
        <v>13051.100489617014</v>
      </c>
      <c r="AD513" s="5"/>
      <c r="AE513">
        <v>61.555555555555557</v>
      </c>
      <c r="AF513" s="223">
        <f>SUM( tabConsumo[[#This Row],[QTD.PENDENTE]]:tabConsumo[[#This Row],[08_23]] )</f>
        <v>47895</v>
      </c>
      <c r="AG513" s="223">
        <f>LARGE(tabConsumo[[#This Row],[03_22]:[08_23]],1)</f>
        <v>16392</v>
      </c>
      <c r="AH513" s="146" t="s">
        <v>2237</v>
      </c>
      <c r="AI513" s="3" t="s">
        <v>2077</v>
      </c>
    </row>
    <row r="514" spans="1:35" x14ac:dyDescent="0.3">
      <c r="A514" s="4" t="s">
        <v>912</v>
      </c>
      <c r="B514" s="3" t="s">
        <v>321</v>
      </c>
      <c r="C514" s="2">
        <v>10412</v>
      </c>
      <c r="D514" s="2">
        <v>114.5</v>
      </c>
      <c r="E514" s="2">
        <v>162</v>
      </c>
      <c r="F514" s="2">
        <v>23</v>
      </c>
      <c r="G514" s="2">
        <v>133.5</v>
      </c>
      <c r="H514" s="2">
        <v>79</v>
      </c>
      <c r="I514" s="2">
        <v>95</v>
      </c>
      <c r="J514" s="2">
        <v>134</v>
      </c>
      <c r="K514" s="2">
        <v>92</v>
      </c>
      <c r="L514" s="2">
        <v>116</v>
      </c>
      <c r="M514" s="2">
        <v>50</v>
      </c>
      <c r="N514" s="2">
        <v>109</v>
      </c>
      <c r="O514" s="2">
        <v>98</v>
      </c>
      <c r="P514" s="2">
        <v>71</v>
      </c>
      <c r="Q514" s="2">
        <v>70</v>
      </c>
      <c r="R514" s="2">
        <v>108</v>
      </c>
      <c r="S514" s="2">
        <v>121</v>
      </c>
      <c r="T514" s="2">
        <v>70</v>
      </c>
      <c r="U514" s="2">
        <v>120</v>
      </c>
      <c r="V514" s="2">
        <v>117.5</v>
      </c>
      <c r="W514" s="2">
        <v>115</v>
      </c>
      <c r="X514" s="299">
        <v>367</v>
      </c>
      <c r="Y514" s="219">
        <f xml:space="preserve"> 18</f>
        <v>18</v>
      </c>
      <c r="Z514" s="220">
        <f>SUM( tabConsumo[[#This Row],[QTD.PENDENTE]]:tabConsumo[[#This Row],[08_23]] ) / tabConsumo[[#This Row],[Div]]</f>
        <v>104.66666666666667</v>
      </c>
      <c r="AA514" s="221">
        <f xml:space="preserve"> tabConsumo[[#This Row],[Média.A]] + (_xlfn.STDEV.S( tabConsumo[[#This Row],[QTD.PENDENTE]]:tabConsumo[[#This Row],[08_23]] ) * 1)</f>
        <v>137.56890089998066</v>
      </c>
      <c r="AB514" s="221"/>
      <c r="AC514" s="221">
        <f xml:space="preserve"> tabConsumo[[#This Row],[Média.A]] + (_xlfn.STDEV.S( tabConsumo[[#This Row],[QTD.PENDENTE]]:tabConsumo[[#This Row],[08_23]] ) * 3)</f>
        <v>203.37336936660864</v>
      </c>
      <c r="AD514" s="5"/>
      <c r="AE514">
        <v>9</v>
      </c>
      <c r="AF514" s="223">
        <f>SUM( tabConsumo[[#This Row],[QTD.PENDENTE]]:tabConsumo[[#This Row],[08_23]] )</f>
        <v>1884</v>
      </c>
      <c r="AG514" s="223">
        <f>LARGE(tabConsumo[[#This Row],[03_22]:[08_23]],1)</f>
        <v>134</v>
      </c>
      <c r="AH514" s="146" t="s">
        <v>2237</v>
      </c>
      <c r="AI514" s="3" t="s">
        <v>2077</v>
      </c>
    </row>
    <row r="515" spans="1:35" x14ac:dyDescent="0.3">
      <c r="A515" s="4" t="s">
        <v>1943</v>
      </c>
      <c r="B515" s="3" t="s">
        <v>31</v>
      </c>
      <c r="C515" s="2">
        <v>136876</v>
      </c>
      <c r="D515" s="2">
        <v>1</v>
      </c>
      <c r="F515" s="2">
        <v>0</v>
      </c>
      <c r="G515" s="2">
        <v>5</v>
      </c>
      <c r="H515" s="2">
        <v>0</v>
      </c>
      <c r="I515" s="2">
        <v>0</v>
      </c>
      <c r="J515" s="2">
        <v>0</v>
      </c>
      <c r="K515" s="2">
        <v>0</v>
      </c>
      <c r="L515" s="2">
        <v>0</v>
      </c>
      <c r="M515" s="2">
        <v>0</v>
      </c>
      <c r="N515" s="2">
        <v>0</v>
      </c>
      <c r="O515" s="2">
        <v>0</v>
      </c>
      <c r="P515" s="2">
        <v>0</v>
      </c>
      <c r="Q515" s="2">
        <v>0</v>
      </c>
      <c r="R515" s="2">
        <v>0</v>
      </c>
      <c r="S515" s="2">
        <v>0</v>
      </c>
      <c r="T515" s="2">
        <v>0</v>
      </c>
      <c r="U515" s="2">
        <v>0</v>
      </c>
      <c r="V515" s="2">
        <v>0</v>
      </c>
      <c r="W515" s="2">
        <v>0</v>
      </c>
      <c r="X515" s="299">
        <v>43580</v>
      </c>
      <c r="Y515" s="219">
        <v>18</v>
      </c>
      <c r="Z515" s="220">
        <f>SUM( tabConsumo[[#This Row],[QTD.PENDENTE]]:tabConsumo[[#This Row],[08_23]] ) / tabConsumo[[#This Row],[Div]]</f>
        <v>0.27777777777777779</v>
      </c>
      <c r="AA515" s="221">
        <f xml:space="preserve"> tabConsumo[[#This Row],[Média.A]] + (_xlfn.STDEV.S( tabConsumo[[#This Row],[QTD.PENDENTE]]:tabConsumo[[#This Row],[08_23]] ) * 1)</f>
        <v>1.4562890797553569</v>
      </c>
      <c r="AB515" s="221"/>
      <c r="AC515" s="221">
        <f xml:space="preserve"> tabConsumo[[#This Row],[Média.A]] + (_xlfn.STDEV.S( tabConsumo[[#This Row],[QTD.PENDENTE]]:tabConsumo[[#This Row],[08_23]] ) * 3)</f>
        <v>3.8133116837105154</v>
      </c>
      <c r="AD515" s="5"/>
      <c r="AE515">
        <v>0</v>
      </c>
      <c r="AF515" s="223">
        <f>SUM( tabConsumo[[#This Row],[QTD.PENDENTE]]:tabConsumo[[#This Row],[08_23]] )</f>
        <v>5</v>
      </c>
      <c r="AG515" s="223">
        <f>LARGE(tabConsumo[[#This Row],[03_22]:[08_23]],1)</f>
        <v>5</v>
      </c>
      <c r="AH515" s="146" t="s">
        <v>2251</v>
      </c>
      <c r="AI515" s="3" t="s">
        <v>2077</v>
      </c>
    </row>
    <row r="516" spans="1:35" x14ac:dyDescent="0.3">
      <c r="A516" s="4" t="s">
        <v>1183</v>
      </c>
      <c r="B516" s="3" t="s">
        <v>288</v>
      </c>
      <c r="C516" s="2">
        <v>23016</v>
      </c>
      <c r="D516" s="2">
        <v>0</v>
      </c>
      <c r="F516" s="2">
        <v>24</v>
      </c>
      <c r="G516" s="2">
        <v>2</v>
      </c>
      <c r="H516" s="2">
        <v>8</v>
      </c>
      <c r="I516" s="2">
        <v>1</v>
      </c>
      <c r="J516" s="2">
        <v>6</v>
      </c>
      <c r="K516" s="2">
        <v>3</v>
      </c>
      <c r="L516" s="2">
        <v>2</v>
      </c>
      <c r="M516" s="2">
        <v>15</v>
      </c>
      <c r="N516" s="2">
        <v>3</v>
      </c>
      <c r="O516" s="2">
        <v>0</v>
      </c>
      <c r="P516" s="2">
        <v>2</v>
      </c>
      <c r="Q516" s="2">
        <v>0</v>
      </c>
      <c r="R516" s="2">
        <v>3</v>
      </c>
      <c r="S516" s="2">
        <v>2</v>
      </c>
      <c r="T516" s="2">
        <v>0</v>
      </c>
      <c r="U516" s="2">
        <v>0</v>
      </c>
      <c r="V516" s="2">
        <v>0</v>
      </c>
      <c r="W516" s="2">
        <v>22</v>
      </c>
      <c r="X516" s="299">
        <v>367</v>
      </c>
      <c r="Y516" s="219">
        <f xml:space="preserve"> 18</f>
        <v>18</v>
      </c>
      <c r="Z516" s="220">
        <f>SUM( tabConsumo[[#This Row],[QTD.PENDENTE]]:tabConsumo[[#This Row],[08_23]] ) / tabConsumo[[#This Row],[Div]]</f>
        <v>5.166666666666667</v>
      </c>
      <c r="AA516" s="221">
        <f xml:space="preserve"> tabConsumo[[#This Row],[Média.A]] + (_xlfn.STDEV.S( tabConsumo[[#This Row],[QTD.PENDENTE]]:tabConsumo[[#This Row],[08_23]] ) * 1)</f>
        <v>12.636212680117474</v>
      </c>
      <c r="AB516" s="221"/>
      <c r="AC516" s="221">
        <f xml:space="preserve"> tabConsumo[[#This Row],[Média.A]] + (_xlfn.STDEV.S( tabConsumo[[#This Row],[QTD.PENDENTE]]:tabConsumo[[#This Row],[08_23]] ) * 3)</f>
        <v>27.575304707019086</v>
      </c>
      <c r="AD516" s="5"/>
      <c r="AE516">
        <v>0</v>
      </c>
      <c r="AF516" s="223">
        <f>SUM( tabConsumo[[#This Row],[QTD.PENDENTE]]:tabConsumo[[#This Row],[08_23]] )</f>
        <v>93</v>
      </c>
      <c r="AG516" s="223">
        <f>LARGE(tabConsumo[[#This Row],[03_22]:[08_23]],1)</f>
        <v>24</v>
      </c>
      <c r="AH516" s="146" t="s">
        <v>2237</v>
      </c>
      <c r="AI516" s="3" t="s">
        <v>2077</v>
      </c>
    </row>
    <row r="517" spans="1:35" x14ac:dyDescent="0.3">
      <c r="A517" s="4" t="s">
        <v>1056</v>
      </c>
      <c r="B517" s="3" t="s">
        <v>288</v>
      </c>
      <c r="C517" s="2">
        <v>14001</v>
      </c>
      <c r="D517" s="2">
        <v>0</v>
      </c>
      <c r="F517" s="2">
        <v>8</v>
      </c>
      <c r="G517" s="2">
        <v>5</v>
      </c>
      <c r="H517" s="2">
        <v>20</v>
      </c>
      <c r="I517" s="2">
        <v>9</v>
      </c>
      <c r="J517" s="2">
        <v>17</v>
      </c>
      <c r="K517" s="2">
        <v>128</v>
      </c>
      <c r="L517" s="2">
        <v>80</v>
      </c>
      <c r="M517" s="2">
        <v>27</v>
      </c>
      <c r="N517" s="2">
        <v>30</v>
      </c>
      <c r="O517" s="2">
        <v>30</v>
      </c>
      <c r="P517" s="2">
        <v>34</v>
      </c>
      <c r="Q517" s="2">
        <v>10</v>
      </c>
      <c r="R517" s="2">
        <v>34</v>
      </c>
      <c r="S517" s="2">
        <v>10</v>
      </c>
      <c r="T517" s="2">
        <v>40</v>
      </c>
      <c r="U517" s="2">
        <v>0</v>
      </c>
      <c r="V517" s="2">
        <v>0</v>
      </c>
      <c r="W517" s="2">
        <v>0</v>
      </c>
      <c r="X517" s="299">
        <v>367</v>
      </c>
      <c r="Y517" s="219">
        <f xml:space="preserve"> 18</f>
        <v>18</v>
      </c>
      <c r="Z517" s="220">
        <f>SUM( tabConsumo[[#This Row],[QTD.PENDENTE]]:tabConsumo[[#This Row],[08_23]] ) / tabConsumo[[#This Row],[Div]]</f>
        <v>26.777777777777779</v>
      </c>
      <c r="AA517" s="221">
        <f xml:space="preserve"> tabConsumo[[#This Row],[Média.A]] + (_xlfn.STDEV.S( tabConsumo[[#This Row],[QTD.PENDENTE]]:tabConsumo[[#This Row],[08_23]] ) * 1)</f>
        <v>58.749374649625572</v>
      </c>
      <c r="AB517" s="221"/>
      <c r="AC517" s="221">
        <f xml:space="preserve"> tabConsumo[[#This Row],[Média.A]] + (_xlfn.STDEV.S( tabConsumo[[#This Row],[QTD.PENDENTE]]:tabConsumo[[#This Row],[08_23]] ) * 3)</f>
        <v>122.69256839332115</v>
      </c>
      <c r="AD517" s="5"/>
      <c r="AE517">
        <v>0</v>
      </c>
      <c r="AF517" s="223">
        <f>SUM( tabConsumo[[#This Row],[QTD.PENDENTE]]:tabConsumo[[#This Row],[08_23]] )</f>
        <v>482</v>
      </c>
      <c r="AG517" s="223">
        <f>LARGE(tabConsumo[[#This Row],[03_22]:[08_23]],1)</f>
        <v>128</v>
      </c>
      <c r="AH517" s="146" t="s">
        <v>2240</v>
      </c>
      <c r="AI517" s="3" t="s">
        <v>2077</v>
      </c>
    </row>
    <row r="518" spans="1:35" x14ac:dyDescent="0.3">
      <c r="A518" s="4" t="s">
        <v>1367</v>
      </c>
      <c r="B518" s="3" t="s">
        <v>270</v>
      </c>
      <c r="C518" s="2">
        <v>63382</v>
      </c>
      <c r="D518" s="2">
        <v>214</v>
      </c>
      <c r="F518" s="2">
        <v>1</v>
      </c>
      <c r="G518" s="2">
        <v>0</v>
      </c>
      <c r="H518" s="2">
        <v>2</v>
      </c>
      <c r="I518" s="2">
        <v>0</v>
      </c>
      <c r="J518" s="2">
        <v>4</v>
      </c>
      <c r="K518" s="2">
        <v>2</v>
      </c>
      <c r="L518" s="2">
        <v>13</v>
      </c>
      <c r="M518" s="2">
        <v>1</v>
      </c>
      <c r="N518" s="2">
        <v>1</v>
      </c>
      <c r="O518" s="2">
        <v>0</v>
      </c>
      <c r="P518" s="2">
        <v>0</v>
      </c>
      <c r="Q518" s="2">
        <v>2</v>
      </c>
      <c r="R518" s="2">
        <v>1</v>
      </c>
      <c r="S518" s="2">
        <v>32</v>
      </c>
      <c r="T518" s="2">
        <v>0</v>
      </c>
      <c r="U518" s="2">
        <v>0</v>
      </c>
      <c r="V518" s="2">
        <v>0</v>
      </c>
      <c r="W518" s="2">
        <v>0</v>
      </c>
      <c r="X518" s="299">
        <v>367</v>
      </c>
      <c r="Y518" s="219">
        <f xml:space="preserve"> 18</f>
        <v>18</v>
      </c>
      <c r="Z518" s="220">
        <f>SUM( tabConsumo[[#This Row],[QTD.PENDENTE]]:tabConsumo[[#This Row],[08_23]] ) / tabConsumo[[#This Row],[Div]]</f>
        <v>3.2777777777777777</v>
      </c>
      <c r="AA518" s="221">
        <f xml:space="preserve"> tabConsumo[[#This Row],[Média.A]] + (_xlfn.STDEV.S( tabConsumo[[#This Row],[QTD.PENDENTE]]:tabConsumo[[#This Row],[08_23]] ) * 1)</f>
        <v>11.067707593632843</v>
      </c>
      <c r="AB518" s="221"/>
      <c r="AC518" s="221">
        <f xml:space="preserve"> tabConsumo[[#This Row],[Média.A]] + (_xlfn.STDEV.S( tabConsumo[[#This Row],[QTD.PENDENTE]]:tabConsumo[[#This Row],[08_23]] ) * 3)</f>
        <v>26.647567225342971</v>
      </c>
      <c r="AD518" s="5"/>
      <c r="AE518">
        <v>0</v>
      </c>
      <c r="AF518" s="223">
        <f>SUM( tabConsumo[[#This Row],[QTD.PENDENTE]]:tabConsumo[[#This Row],[08_23]] )</f>
        <v>59</v>
      </c>
      <c r="AG518" s="223">
        <f>LARGE(tabConsumo[[#This Row],[03_22]:[08_23]],1)</f>
        <v>32</v>
      </c>
      <c r="AH518" s="146" t="s">
        <v>2239</v>
      </c>
      <c r="AI518" s="3" t="s">
        <v>2077</v>
      </c>
    </row>
    <row r="519" spans="1:35" x14ac:dyDescent="0.3">
      <c r="A519" s="4" t="s">
        <v>1810</v>
      </c>
      <c r="B519" s="3" t="s">
        <v>31</v>
      </c>
      <c r="C519" s="2">
        <v>130632</v>
      </c>
      <c r="D519" s="2">
        <v>0</v>
      </c>
      <c r="E519" s="2">
        <v>2</v>
      </c>
      <c r="F519" s="2">
        <v>0</v>
      </c>
      <c r="G519" s="2">
        <v>0</v>
      </c>
      <c r="H519" s="2">
        <v>0</v>
      </c>
      <c r="I519" s="2">
        <v>0</v>
      </c>
      <c r="J519" s="2">
        <v>0</v>
      </c>
      <c r="K519" s="2">
        <v>6</v>
      </c>
      <c r="L519" s="2">
        <v>1</v>
      </c>
      <c r="M519" s="2">
        <v>2</v>
      </c>
      <c r="N519" s="2">
        <v>2</v>
      </c>
      <c r="O519" s="2">
        <v>0</v>
      </c>
      <c r="P519" s="2">
        <v>0</v>
      </c>
      <c r="Q519" s="2">
        <v>1</v>
      </c>
      <c r="R519" s="2">
        <v>3</v>
      </c>
      <c r="S519" s="2">
        <v>0</v>
      </c>
      <c r="T519" s="2">
        <v>0</v>
      </c>
      <c r="U519" s="2">
        <v>15</v>
      </c>
      <c r="V519" s="2">
        <v>0</v>
      </c>
      <c r="W519" s="2">
        <v>0</v>
      </c>
      <c r="X519" s="299">
        <v>42207</v>
      </c>
      <c r="Y519" s="219">
        <v>18</v>
      </c>
      <c r="Z519" s="220">
        <f>SUM( tabConsumo[[#This Row],[QTD.PENDENTE]]:tabConsumo[[#This Row],[08_23]] ) / tabConsumo[[#This Row],[Div]]</f>
        <v>1.7777777777777777</v>
      </c>
      <c r="AA519" s="221">
        <f xml:space="preserve"> tabConsumo[[#This Row],[Média.A]] + (_xlfn.STDEV.S( tabConsumo[[#This Row],[QTD.PENDENTE]]:tabConsumo[[#This Row],[08_23]] ) * 1)</f>
        <v>5.3531974358031338</v>
      </c>
      <c r="AB519" s="221"/>
      <c r="AC519" s="221">
        <f xml:space="preserve"> tabConsumo[[#This Row],[Média.A]] + (_xlfn.STDEV.S( tabConsumo[[#This Row],[QTD.PENDENTE]]:tabConsumo[[#This Row],[08_23]] ) * 3)</f>
        <v>12.504036751853846</v>
      </c>
      <c r="AD519" s="5"/>
      <c r="AE519">
        <v>0.1111111111111111</v>
      </c>
      <c r="AF519" s="223">
        <f>SUM( tabConsumo[[#This Row],[QTD.PENDENTE]]:tabConsumo[[#This Row],[08_23]] )</f>
        <v>32</v>
      </c>
      <c r="AG519" s="223">
        <f>LARGE(tabConsumo[[#This Row],[03_22]:[08_23]],1)</f>
        <v>15</v>
      </c>
      <c r="AH519" s="146" t="s">
        <v>2244</v>
      </c>
      <c r="AI519" s="3" t="s">
        <v>2077</v>
      </c>
    </row>
    <row r="520" spans="1:35" x14ac:dyDescent="0.3">
      <c r="A520" s="4" t="s">
        <v>1478</v>
      </c>
      <c r="B520" s="3" t="s">
        <v>288</v>
      </c>
      <c r="C520" s="2">
        <v>81493</v>
      </c>
      <c r="D520" s="2">
        <v>2</v>
      </c>
      <c r="E520" s="2">
        <v>15</v>
      </c>
      <c r="F520" s="2">
        <v>7</v>
      </c>
      <c r="G520" s="2">
        <v>7</v>
      </c>
      <c r="H520" s="2">
        <v>6</v>
      </c>
      <c r="I520" s="2">
        <v>5</v>
      </c>
      <c r="J520" s="2">
        <v>5</v>
      </c>
      <c r="K520" s="2">
        <v>5</v>
      </c>
      <c r="L520" s="2">
        <v>11</v>
      </c>
      <c r="M520" s="2">
        <v>7</v>
      </c>
      <c r="N520" s="2">
        <v>14</v>
      </c>
      <c r="O520" s="2">
        <v>15</v>
      </c>
      <c r="P520" s="2">
        <v>4</v>
      </c>
      <c r="Q520" s="2">
        <v>13</v>
      </c>
      <c r="R520" s="2">
        <v>17</v>
      </c>
      <c r="S520" s="2">
        <v>14</v>
      </c>
      <c r="T520" s="2">
        <v>6</v>
      </c>
      <c r="U520" s="2">
        <v>23</v>
      </c>
      <c r="V520" s="2">
        <v>0</v>
      </c>
      <c r="W520" s="2">
        <v>0</v>
      </c>
      <c r="X520" s="299">
        <v>38225</v>
      </c>
      <c r="Y520" s="219">
        <v>18</v>
      </c>
      <c r="Z520" s="220">
        <f>SUM( tabConsumo[[#This Row],[QTD.PENDENTE]]:tabConsumo[[#This Row],[08_23]] ) / tabConsumo[[#This Row],[Div]]</f>
        <v>9.6666666666666661</v>
      </c>
      <c r="AA520" s="221">
        <f xml:space="preserve"> tabConsumo[[#This Row],[Média.A]] + (_xlfn.STDEV.S( tabConsumo[[#This Row],[QTD.PENDENTE]]:tabConsumo[[#This Row],[08_23]] ) * 1)</f>
        <v>15.751832216270216</v>
      </c>
      <c r="AB520" s="221"/>
      <c r="AC520" s="221">
        <f xml:space="preserve"> tabConsumo[[#This Row],[Média.A]] + (_xlfn.STDEV.S( tabConsumo[[#This Row],[QTD.PENDENTE]]:tabConsumo[[#This Row],[08_23]] ) * 3)</f>
        <v>27.922163315477313</v>
      </c>
      <c r="AD520" s="5"/>
      <c r="AE520">
        <v>0.83333333333333337</v>
      </c>
      <c r="AF520" s="223">
        <f>SUM( tabConsumo[[#This Row],[QTD.PENDENTE]]:tabConsumo[[#This Row],[08_23]] )</f>
        <v>174</v>
      </c>
      <c r="AG520" s="223">
        <f>LARGE(tabConsumo[[#This Row],[03_22]:[08_23]],1)</f>
        <v>23</v>
      </c>
      <c r="AH520" s="146" t="s">
        <v>2244</v>
      </c>
      <c r="AI520" s="3" t="s">
        <v>2077</v>
      </c>
    </row>
    <row r="521" spans="1:35" x14ac:dyDescent="0.3">
      <c r="A521" s="4" t="s">
        <v>1915</v>
      </c>
      <c r="B521" s="3" t="s">
        <v>31</v>
      </c>
      <c r="C521" s="2">
        <v>135701</v>
      </c>
      <c r="D521" s="2">
        <v>2023</v>
      </c>
      <c r="E521" s="2">
        <v>3</v>
      </c>
      <c r="F521" s="2">
        <v>33</v>
      </c>
      <c r="G521" s="2">
        <v>24</v>
      </c>
      <c r="H521" s="2">
        <v>22</v>
      </c>
      <c r="I521" s="2">
        <v>31</v>
      </c>
      <c r="J521" s="2">
        <v>25</v>
      </c>
      <c r="K521" s="2">
        <v>19</v>
      </c>
      <c r="L521" s="2">
        <v>20</v>
      </c>
      <c r="M521" s="2">
        <v>15</v>
      </c>
      <c r="N521" s="2">
        <v>12</v>
      </c>
      <c r="O521" s="2">
        <v>7</v>
      </c>
      <c r="P521" s="2">
        <v>17</v>
      </c>
      <c r="Q521" s="2">
        <v>16</v>
      </c>
      <c r="R521" s="2">
        <v>32</v>
      </c>
      <c r="S521" s="2">
        <v>16</v>
      </c>
      <c r="T521" s="2">
        <v>20</v>
      </c>
      <c r="U521" s="2">
        <v>20</v>
      </c>
      <c r="V521" s="2">
        <v>15</v>
      </c>
      <c r="W521" s="2">
        <v>17</v>
      </c>
      <c r="X521" s="299">
        <v>43333</v>
      </c>
      <c r="Y521" s="219">
        <v>18</v>
      </c>
      <c r="Z521" s="220">
        <f>SUM( tabConsumo[[#This Row],[QTD.PENDENTE]]:tabConsumo[[#This Row],[08_23]] ) / tabConsumo[[#This Row],[Div]]</f>
        <v>20.222222222222221</v>
      </c>
      <c r="AA521" s="221">
        <f xml:space="preserve"> tabConsumo[[#This Row],[Média.A]] + (_xlfn.STDEV.S( tabConsumo[[#This Row],[QTD.PENDENTE]]:tabConsumo[[#This Row],[08_23]] ) * 1)</f>
        <v>27.998704988262809</v>
      </c>
      <c r="AB521" s="221"/>
      <c r="AC521" s="221">
        <f xml:space="preserve"> tabConsumo[[#This Row],[Média.A]] + (_xlfn.STDEV.S( tabConsumo[[#This Row],[QTD.PENDENTE]]:tabConsumo[[#This Row],[08_23]] ) * 3)</f>
        <v>43.55167052034399</v>
      </c>
      <c r="AD521" s="5"/>
      <c r="AE521">
        <v>0.16666666666666666</v>
      </c>
      <c r="AF521" s="223">
        <f>SUM( tabConsumo[[#This Row],[QTD.PENDENTE]]:tabConsumo[[#This Row],[08_23]] )</f>
        <v>364</v>
      </c>
      <c r="AG521" s="223">
        <f>LARGE(tabConsumo[[#This Row],[03_22]:[08_23]],1)</f>
        <v>33</v>
      </c>
      <c r="AH521" s="146" t="s">
        <v>2237</v>
      </c>
      <c r="AI521" s="3" t="s">
        <v>2077</v>
      </c>
    </row>
    <row r="522" spans="1:35" x14ac:dyDescent="0.3">
      <c r="A522" s="4" t="s">
        <v>1913</v>
      </c>
      <c r="B522" s="3" t="s">
        <v>264</v>
      </c>
      <c r="C522" s="2">
        <v>135304</v>
      </c>
      <c r="D522" s="2">
        <v>722</v>
      </c>
      <c r="F522" s="2">
        <v>0</v>
      </c>
      <c r="G522" s="2">
        <v>0</v>
      </c>
      <c r="H522" s="2">
        <v>2</v>
      </c>
      <c r="I522" s="2">
        <v>0</v>
      </c>
      <c r="J522" s="2">
        <v>31</v>
      </c>
      <c r="K522" s="2">
        <v>8</v>
      </c>
      <c r="L522" s="2">
        <v>0</v>
      </c>
      <c r="M522" s="2">
        <v>18</v>
      </c>
      <c r="N522" s="2">
        <v>6</v>
      </c>
      <c r="O522" s="2">
        <v>6</v>
      </c>
      <c r="P522" s="2">
        <v>8</v>
      </c>
      <c r="Q522" s="2">
        <v>42</v>
      </c>
      <c r="R522" s="2">
        <v>61</v>
      </c>
      <c r="S522" s="2">
        <v>15</v>
      </c>
      <c r="T522" s="2">
        <v>20</v>
      </c>
      <c r="U522" s="2">
        <v>0</v>
      </c>
      <c r="V522" s="2">
        <v>0</v>
      </c>
      <c r="W522" s="2">
        <v>50</v>
      </c>
      <c r="X522" s="299">
        <v>43277</v>
      </c>
      <c r="Y522" s="219">
        <v>18</v>
      </c>
      <c r="Z522" s="220">
        <f>SUM( tabConsumo[[#This Row],[QTD.PENDENTE]]:tabConsumo[[#This Row],[08_23]] ) / tabConsumo[[#This Row],[Div]]</f>
        <v>14.833333333333334</v>
      </c>
      <c r="AA522" s="221">
        <f xml:space="preserve"> tabConsumo[[#This Row],[Média.A]] + (_xlfn.STDEV.S( tabConsumo[[#This Row],[QTD.PENDENTE]]:tabConsumo[[#This Row],[08_23]] ) * 1)</f>
        <v>33.835655172890668</v>
      </c>
      <c r="AB522" s="221"/>
      <c r="AC522" s="221">
        <f xml:space="preserve"> tabConsumo[[#This Row],[Média.A]] + (_xlfn.STDEV.S( tabConsumo[[#This Row],[QTD.PENDENTE]]:tabConsumo[[#This Row],[08_23]] ) * 3)</f>
        <v>71.840298852005333</v>
      </c>
      <c r="AD522" s="5"/>
      <c r="AE522">
        <v>0</v>
      </c>
      <c r="AF522" s="223">
        <f>SUM( tabConsumo[[#This Row],[QTD.PENDENTE]]:tabConsumo[[#This Row],[08_23]] )</f>
        <v>267</v>
      </c>
      <c r="AG522" s="223">
        <f>LARGE(tabConsumo[[#This Row],[03_22]:[08_23]],1)</f>
        <v>61</v>
      </c>
      <c r="AH522" s="146" t="s">
        <v>2237</v>
      </c>
      <c r="AI522" s="3" t="s">
        <v>2077</v>
      </c>
    </row>
    <row r="523" spans="1:35" x14ac:dyDescent="0.3">
      <c r="A523" s="4" t="s">
        <v>1938</v>
      </c>
      <c r="B523" s="3" t="s">
        <v>31</v>
      </c>
      <c r="C523" s="2">
        <v>136854</v>
      </c>
      <c r="D523" s="2">
        <v>16</v>
      </c>
      <c r="F523" s="2">
        <v>0</v>
      </c>
      <c r="G523" s="2">
        <v>44</v>
      </c>
      <c r="H523" s="2">
        <v>7</v>
      </c>
      <c r="I523" s="2">
        <v>0</v>
      </c>
      <c r="J523" s="2">
        <v>0</v>
      </c>
      <c r="K523" s="2">
        <v>0</v>
      </c>
      <c r="L523" s="2">
        <v>0</v>
      </c>
      <c r="M523" s="2">
        <v>0</v>
      </c>
      <c r="N523" s="2">
        <v>0</v>
      </c>
      <c r="O523" s="2">
        <v>2</v>
      </c>
      <c r="P523" s="2">
        <v>2</v>
      </c>
      <c r="Q523" s="2">
        <v>0</v>
      </c>
      <c r="R523" s="2">
        <v>0</v>
      </c>
      <c r="S523" s="2">
        <v>0</v>
      </c>
      <c r="T523" s="2">
        <v>0</v>
      </c>
      <c r="U523" s="2">
        <v>0</v>
      </c>
      <c r="V523" s="2">
        <v>0</v>
      </c>
      <c r="W523" s="2">
        <v>0</v>
      </c>
      <c r="X523" s="299">
        <v>43578</v>
      </c>
      <c r="Y523" s="219">
        <v>18</v>
      </c>
      <c r="Z523" s="220">
        <f>SUM( tabConsumo[[#This Row],[QTD.PENDENTE]]:tabConsumo[[#This Row],[08_23]] ) / tabConsumo[[#This Row],[Div]]</f>
        <v>3.0555555555555554</v>
      </c>
      <c r="AA523" s="221">
        <f xml:space="preserve"> tabConsumo[[#This Row],[Média.A]] + (_xlfn.STDEV.S( tabConsumo[[#This Row],[QTD.PENDENTE]]:tabConsumo[[#This Row],[08_23]] ) * 1)</f>
        <v>13.416524294173309</v>
      </c>
      <c r="AB523" s="221"/>
      <c r="AC523" s="221">
        <f xml:space="preserve"> tabConsumo[[#This Row],[Média.A]] + (_xlfn.STDEV.S( tabConsumo[[#This Row],[QTD.PENDENTE]]:tabConsumo[[#This Row],[08_23]] ) * 3)</f>
        <v>34.138461771408814</v>
      </c>
      <c r="AD523" s="5"/>
      <c r="AE523">
        <v>0</v>
      </c>
      <c r="AF523" s="223">
        <f>SUM( tabConsumo[[#This Row],[QTD.PENDENTE]]:tabConsumo[[#This Row],[08_23]] )</f>
        <v>55</v>
      </c>
      <c r="AG523" s="223">
        <f>LARGE(tabConsumo[[#This Row],[03_22]:[08_23]],1)</f>
        <v>44</v>
      </c>
      <c r="AH523" s="146" t="s">
        <v>2248</v>
      </c>
      <c r="AI523" s="3" t="s">
        <v>2077</v>
      </c>
    </row>
    <row r="524" spans="1:35" x14ac:dyDescent="0.3">
      <c r="A524" s="4" t="s">
        <v>1364</v>
      </c>
      <c r="B524" s="3" t="s">
        <v>31</v>
      </c>
      <c r="C524" s="2">
        <v>63252</v>
      </c>
      <c r="D524" s="2">
        <v>0</v>
      </c>
      <c r="E524" s="2">
        <v>70</v>
      </c>
      <c r="F524" s="2">
        <v>9</v>
      </c>
      <c r="G524" s="2">
        <v>3</v>
      </c>
      <c r="H524" s="2">
        <v>12</v>
      </c>
      <c r="I524" s="2">
        <v>6</v>
      </c>
      <c r="J524" s="2">
        <v>18</v>
      </c>
      <c r="K524" s="2">
        <v>13</v>
      </c>
      <c r="L524" s="2">
        <v>12</v>
      </c>
      <c r="M524" s="2">
        <v>17</v>
      </c>
      <c r="N524" s="2">
        <v>11</v>
      </c>
      <c r="O524" s="2">
        <v>12</v>
      </c>
      <c r="P524" s="2">
        <v>24</v>
      </c>
      <c r="Q524" s="2">
        <v>15</v>
      </c>
      <c r="R524" s="2">
        <v>61</v>
      </c>
      <c r="S524" s="2">
        <v>0</v>
      </c>
      <c r="T524" s="2">
        <v>0</v>
      </c>
      <c r="U524" s="2">
        <v>0</v>
      </c>
      <c r="V524" s="2">
        <v>0</v>
      </c>
      <c r="W524" s="2">
        <v>0</v>
      </c>
      <c r="X524" s="299">
        <v>367</v>
      </c>
      <c r="Y524" s="219">
        <f xml:space="preserve"> 18</f>
        <v>18</v>
      </c>
      <c r="Z524" s="220">
        <f>SUM( tabConsumo[[#This Row],[QTD.PENDENTE]]:tabConsumo[[#This Row],[08_23]] ) / tabConsumo[[#This Row],[Div]]</f>
        <v>15.722222222222221</v>
      </c>
      <c r="AA524" s="221">
        <f xml:space="preserve"> tabConsumo[[#This Row],[Média.A]] + (_xlfn.STDEV.S( tabConsumo[[#This Row],[QTD.PENDENTE]]:tabConsumo[[#This Row],[08_23]] ) * 1)</f>
        <v>34.968851759312912</v>
      </c>
      <c r="AB524" s="221"/>
      <c r="AC524" s="221">
        <f xml:space="preserve"> tabConsumo[[#This Row],[Média.A]] + (_xlfn.STDEV.S( tabConsumo[[#This Row],[QTD.PENDENTE]]:tabConsumo[[#This Row],[08_23]] ) * 3)</f>
        <v>73.462110833494279</v>
      </c>
      <c r="AD524" s="5"/>
      <c r="AE524">
        <v>3.8888888888888888</v>
      </c>
      <c r="AF524" s="223">
        <f>SUM( tabConsumo[[#This Row],[QTD.PENDENTE]]:tabConsumo[[#This Row],[08_23]] )</f>
        <v>283</v>
      </c>
      <c r="AG524" s="223">
        <f>LARGE(tabConsumo[[#This Row],[03_22]:[08_23]],1)</f>
        <v>61</v>
      </c>
      <c r="AH524" s="146" t="s">
        <v>2243</v>
      </c>
      <c r="AI524" s="3" t="s">
        <v>2077</v>
      </c>
    </row>
    <row r="525" spans="1:35" x14ac:dyDescent="0.3">
      <c r="A525" s="4" t="s">
        <v>807</v>
      </c>
      <c r="B525" s="3" t="s">
        <v>336</v>
      </c>
      <c r="C525" s="2">
        <v>130614</v>
      </c>
      <c r="D525" s="2">
        <v>726</v>
      </c>
      <c r="F525" s="2">
        <v>10</v>
      </c>
      <c r="G525" s="2">
        <v>20</v>
      </c>
      <c r="H525" s="2">
        <v>0</v>
      </c>
      <c r="I525" s="2">
        <v>0</v>
      </c>
      <c r="J525" s="2">
        <v>0</v>
      </c>
      <c r="K525" s="2">
        <v>0</v>
      </c>
      <c r="L525" s="2">
        <v>3</v>
      </c>
      <c r="M525" s="2">
        <v>0</v>
      </c>
      <c r="N525" s="2">
        <v>0</v>
      </c>
      <c r="O525" s="2">
        <v>0</v>
      </c>
      <c r="P525" s="2">
        <v>0</v>
      </c>
      <c r="Q525" s="2">
        <v>0</v>
      </c>
      <c r="R525" s="2">
        <v>0</v>
      </c>
      <c r="S525" s="2">
        <v>24</v>
      </c>
      <c r="T525" s="2">
        <v>0</v>
      </c>
      <c r="U525" s="2">
        <v>12</v>
      </c>
      <c r="V525" s="2">
        <v>0</v>
      </c>
      <c r="W525" s="2">
        <v>0</v>
      </c>
      <c r="X525" s="299">
        <v>42201</v>
      </c>
      <c r="Y525" s="219">
        <v>18</v>
      </c>
      <c r="Z525" s="220">
        <f>SUM( tabConsumo[[#This Row],[QTD.PENDENTE]]:tabConsumo[[#This Row],[08_23]] ) / tabConsumo[[#This Row],[Div]]</f>
        <v>3.8333333333333335</v>
      </c>
      <c r="AA525" s="221">
        <f xml:space="preserve"> tabConsumo[[#This Row],[Média.A]] + (_xlfn.STDEV.S( tabConsumo[[#This Row],[QTD.PENDENTE]]:tabConsumo[[#This Row],[08_23]] ) * 1)</f>
        <v>11.365616793058349</v>
      </c>
      <c r="AB525" s="221"/>
      <c r="AC525" s="221">
        <f xml:space="preserve"> tabConsumo[[#This Row],[Média.A]] + (_xlfn.STDEV.S( tabConsumo[[#This Row],[QTD.PENDENTE]]:tabConsumo[[#This Row],[08_23]] ) * 3)</f>
        <v>26.430183712508381</v>
      </c>
      <c r="AD525" s="5"/>
      <c r="AE525">
        <v>0</v>
      </c>
      <c r="AF525" s="223">
        <f>SUM( tabConsumo[[#This Row],[QTD.PENDENTE]]:tabConsumo[[#This Row],[08_23]] )</f>
        <v>69</v>
      </c>
      <c r="AG525" s="223">
        <f>LARGE(tabConsumo[[#This Row],[03_22]:[08_23]],1)</f>
        <v>24</v>
      </c>
      <c r="AH525" s="146" t="s">
        <v>2244</v>
      </c>
      <c r="AI525" s="3" t="s">
        <v>2077</v>
      </c>
    </row>
    <row r="526" spans="1:35" x14ac:dyDescent="0.3">
      <c r="A526" s="4" t="s">
        <v>1752</v>
      </c>
      <c r="B526" s="3" t="s">
        <v>302</v>
      </c>
      <c r="C526" s="2">
        <v>121086</v>
      </c>
      <c r="D526" s="2">
        <v>0</v>
      </c>
      <c r="E526" s="2">
        <v>28</v>
      </c>
      <c r="F526" s="2">
        <v>0</v>
      </c>
      <c r="G526" s="2">
        <v>1</v>
      </c>
      <c r="H526" s="2">
        <v>1</v>
      </c>
      <c r="I526" s="2">
        <v>1</v>
      </c>
      <c r="J526" s="2">
        <v>0</v>
      </c>
      <c r="K526" s="2">
        <v>1</v>
      </c>
      <c r="L526" s="2">
        <v>0</v>
      </c>
      <c r="M526" s="2">
        <v>1</v>
      </c>
      <c r="N526" s="2">
        <v>0</v>
      </c>
      <c r="O526" s="2">
        <v>1</v>
      </c>
      <c r="P526" s="2">
        <v>1</v>
      </c>
      <c r="Q526" s="2">
        <v>0</v>
      </c>
      <c r="R526" s="2">
        <v>3</v>
      </c>
      <c r="S526" s="2">
        <v>0</v>
      </c>
      <c r="T526" s="2">
        <v>2</v>
      </c>
      <c r="U526" s="2">
        <v>0</v>
      </c>
      <c r="V526" s="2">
        <v>0</v>
      </c>
      <c r="W526" s="2">
        <v>2</v>
      </c>
      <c r="X526" s="299">
        <v>40807</v>
      </c>
      <c r="Y526" s="219">
        <v>18</v>
      </c>
      <c r="Z526" s="220">
        <f>SUM( tabConsumo[[#This Row],[QTD.PENDENTE]]:tabConsumo[[#This Row],[08_23]] ) / tabConsumo[[#This Row],[Div]]</f>
        <v>2.3333333333333335</v>
      </c>
      <c r="AA526" s="221">
        <f xml:space="preserve"> tabConsumo[[#This Row],[Média.A]] + (_xlfn.STDEV.S( tabConsumo[[#This Row],[QTD.PENDENTE]]:tabConsumo[[#This Row],[08_23]] ) * 1)</f>
        <v>8.6365859977952919</v>
      </c>
      <c r="AB526" s="221"/>
      <c r="AC526" s="221">
        <f xml:space="preserve"> tabConsumo[[#This Row],[Média.A]] + (_xlfn.STDEV.S( tabConsumo[[#This Row],[QTD.PENDENTE]]:tabConsumo[[#This Row],[08_23]] ) * 3)</f>
        <v>21.24309132671921</v>
      </c>
      <c r="AD526" s="5"/>
      <c r="AE526">
        <v>1.5555555555555556</v>
      </c>
      <c r="AF526" s="223">
        <f>SUM( tabConsumo[[#This Row],[QTD.PENDENTE]]:tabConsumo[[#This Row],[08_23]] )</f>
        <v>42</v>
      </c>
      <c r="AG526" s="223">
        <f>LARGE(tabConsumo[[#This Row],[03_22]:[08_23]],1)</f>
        <v>3</v>
      </c>
      <c r="AH526" s="146" t="s">
        <v>2237</v>
      </c>
      <c r="AI526" s="3" t="s">
        <v>2077</v>
      </c>
    </row>
    <row r="527" spans="1:35" x14ac:dyDescent="0.3">
      <c r="A527" s="4" t="s">
        <v>1818</v>
      </c>
      <c r="B527" s="3" t="s">
        <v>31</v>
      </c>
      <c r="C527" s="2">
        <v>131482</v>
      </c>
      <c r="D527" s="2">
        <v>94</v>
      </c>
      <c r="F527" s="2">
        <v>1</v>
      </c>
      <c r="G527" s="2">
        <v>1</v>
      </c>
      <c r="H527" s="2">
        <v>0</v>
      </c>
      <c r="I527" s="2">
        <v>0</v>
      </c>
      <c r="J527" s="2">
        <v>0</v>
      </c>
      <c r="K527" s="2">
        <v>6</v>
      </c>
      <c r="L527" s="2">
        <v>0</v>
      </c>
      <c r="M527" s="2">
        <v>0</v>
      </c>
      <c r="N527" s="2">
        <v>0</v>
      </c>
      <c r="O527" s="2">
        <v>0</v>
      </c>
      <c r="P527" s="2">
        <v>0</v>
      </c>
      <c r="Q527" s="2">
        <v>1</v>
      </c>
      <c r="R527" s="2">
        <v>0</v>
      </c>
      <c r="S527" s="2">
        <v>1</v>
      </c>
      <c r="T527" s="2">
        <v>21</v>
      </c>
      <c r="U527" s="2">
        <v>0</v>
      </c>
      <c r="V527" s="2">
        <v>0</v>
      </c>
      <c r="W527" s="2">
        <v>22</v>
      </c>
      <c r="X527" s="299">
        <v>42464</v>
      </c>
      <c r="Y527" s="219">
        <v>18</v>
      </c>
      <c r="Z527" s="220">
        <f>SUM( tabConsumo[[#This Row],[QTD.PENDENTE]]:tabConsumo[[#This Row],[08_23]] ) / tabConsumo[[#This Row],[Div]]</f>
        <v>2.9444444444444446</v>
      </c>
      <c r="AA527" s="221">
        <f xml:space="preserve"> tabConsumo[[#This Row],[Média.A]] + (_xlfn.STDEV.S( tabConsumo[[#This Row],[QTD.PENDENTE]]:tabConsumo[[#This Row],[08_23]] ) * 1)</f>
        <v>9.8426302436427697</v>
      </c>
      <c r="AB527" s="221"/>
      <c r="AC527" s="221">
        <f xml:space="preserve"> tabConsumo[[#This Row],[Média.A]] + (_xlfn.STDEV.S( tabConsumo[[#This Row],[QTD.PENDENTE]]:tabConsumo[[#This Row],[08_23]] ) * 3)</f>
        <v>23.63900184203942</v>
      </c>
      <c r="AD527" s="5"/>
      <c r="AE527">
        <v>0</v>
      </c>
      <c r="AF527" s="223">
        <f>SUM( tabConsumo[[#This Row],[QTD.PENDENTE]]:tabConsumo[[#This Row],[08_23]] )</f>
        <v>53</v>
      </c>
      <c r="AG527" s="223">
        <f>LARGE(tabConsumo[[#This Row],[03_22]:[08_23]],1)</f>
        <v>22</v>
      </c>
      <c r="AH527" s="146" t="s">
        <v>2237</v>
      </c>
      <c r="AI527" s="3" t="s">
        <v>2077</v>
      </c>
    </row>
    <row r="528" spans="1:35" x14ac:dyDescent="0.3">
      <c r="A528" s="4" t="s">
        <v>1471</v>
      </c>
      <c r="B528" s="3" t="s">
        <v>268</v>
      </c>
      <c r="C528" s="2">
        <v>81131</v>
      </c>
      <c r="D528" s="2">
        <v>0</v>
      </c>
      <c r="F528" s="2">
        <v>7</v>
      </c>
      <c r="G528" s="2">
        <v>0</v>
      </c>
      <c r="H528" s="2">
        <v>0</v>
      </c>
      <c r="I528" s="2">
        <v>0</v>
      </c>
      <c r="J528" s="2">
        <v>0</v>
      </c>
      <c r="K528" s="2">
        <v>11</v>
      </c>
      <c r="L528" s="2">
        <v>1</v>
      </c>
      <c r="M528" s="2">
        <v>6</v>
      </c>
      <c r="N528" s="2">
        <v>7</v>
      </c>
      <c r="O528" s="2">
        <v>30</v>
      </c>
      <c r="P528" s="2">
        <v>26</v>
      </c>
      <c r="Q528" s="2">
        <v>16</v>
      </c>
      <c r="R528" s="2">
        <v>71</v>
      </c>
      <c r="S528" s="2">
        <v>10</v>
      </c>
      <c r="T528" s="2">
        <v>50</v>
      </c>
      <c r="U528" s="2">
        <v>17</v>
      </c>
      <c r="V528" s="2">
        <v>0</v>
      </c>
      <c r="W528" s="2">
        <v>0</v>
      </c>
      <c r="X528" s="299">
        <v>38205</v>
      </c>
      <c r="Y528" s="219">
        <v>18</v>
      </c>
      <c r="Z528" s="220">
        <f>SUM( tabConsumo[[#This Row],[QTD.PENDENTE]]:tabConsumo[[#This Row],[08_23]] ) / tabConsumo[[#This Row],[Div]]</f>
        <v>14</v>
      </c>
      <c r="AA528" s="221">
        <f xml:space="preserve"> tabConsumo[[#This Row],[Média.A]] + (_xlfn.STDEV.S( tabConsumo[[#This Row],[QTD.PENDENTE]]:tabConsumo[[#This Row],[08_23]] ) * 1)</f>
        <v>33.538800011319864</v>
      </c>
      <c r="AB528" s="221"/>
      <c r="AC528" s="221">
        <f xml:space="preserve"> tabConsumo[[#This Row],[Média.A]] + (_xlfn.STDEV.S( tabConsumo[[#This Row],[QTD.PENDENTE]]:tabConsumo[[#This Row],[08_23]] ) * 3)</f>
        <v>72.616400033959579</v>
      </c>
      <c r="AD528" s="5"/>
      <c r="AE528">
        <v>0</v>
      </c>
      <c r="AF528" s="223">
        <f>SUM( tabConsumo[[#This Row],[QTD.PENDENTE]]:tabConsumo[[#This Row],[08_23]] )</f>
        <v>252</v>
      </c>
      <c r="AG528" s="223">
        <f>LARGE(tabConsumo[[#This Row],[03_22]:[08_23]],1)</f>
        <v>71</v>
      </c>
      <c r="AH528" s="146" t="s">
        <v>2244</v>
      </c>
      <c r="AI528" s="3" t="s">
        <v>2077</v>
      </c>
    </row>
    <row r="529" spans="1:35" x14ac:dyDescent="0.3">
      <c r="A529" s="4" t="s">
        <v>1850</v>
      </c>
      <c r="B529" s="3" t="s">
        <v>31</v>
      </c>
      <c r="C529" s="2">
        <v>133021</v>
      </c>
      <c r="D529" s="2">
        <v>0</v>
      </c>
      <c r="E529" s="2">
        <v>235</v>
      </c>
      <c r="F529" s="2">
        <v>117</v>
      </c>
      <c r="G529" s="2">
        <v>67</v>
      </c>
      <c r="H529" s="2">
        <v>88</v>
      </c>
      <c r="I529" s="2">
        <v>54</v>
      </c>
      <c r="J529" s="2">
        <v>39</v>
      </c>
      <c r="K529" s="2">
        <v>50</v>
      </c>
      <c r="L529" s="2">
        <v>66</v>
      </c>
      <c r="M529" s="2">
        <v>53</v>
      </c>
      <c r="N529" s="2">
        <v>121</v>
      </c>
      <c r="O529" s="2">
        <v>47</v>
      </c>
      <c r="P529" s="2">
        <v>26</v>
      </c>
      <c r="Q529" s="2">
        <v>70</v>
      </c>
      <c r="R529" s="2">
        <v>48</v>
      </c>
      <c r="S529" s="2">
        <v>0</v>
      </c>
      <c r="T529" s="2">
        <v>0</v>
      </c>
      <c r="U529" s="2">
        <v>0</v>
      </c>
      <c r="V529" s="2">
        <v>58</v>
      </c>
      <c r="W529" s="2">
        <v>193</v>
      </c>
      <c r="X529" s="299">
        <v>42926</v>
      </c>
      <c r="Y529" s="219">
        <v>18</v>
      </c>
      <c r="Z529" s="220">
        <f>SUM( tabConsumo[[#This Row],[QTD.PENDENTE]]:tabConsumo[[#This Row],[08_23]] ) / tabConsumo[[#This Row],[Div]]</f>
        <v>74</v>
      </c>
      <c r="AA529" s="221">
        <f xml:space="preserve"> tabConsumo[[#This Row],[Média.A]] + (_xlfn.STDEV.S( tabConsumo[[#This Row],[QTD.PENDENTE]]:tabConsumo[[#This Row],[08_23]] ) * 1)</f>
        <v>135.10636876867719</v>
      </c>
      <c r="AB529" s="221"/>
      <c r="AC529" s="221">
        <f xml:space="preserve"> tabConsumo[[#This Row],[Média.A]] + (_xlfn.STDEV.S( tabConsumo[[#This Row],[QTD.PENDENTE]]:tabConsumo[[#This Row],[08_23]] ) * 3)</f>
        <v>257.31910630603159</v>
      </c>
      <c r="AD529" s="5"/>
      <c r="AE529">
        <v>13.055555555555555</v>
      </c>
      <c r="AF529" s="223">
        <f>SUM( tabConsumo[[#This Row],[QTD.PENDENTE]]:tabConsumo[[#This Row],[08_23]] )</f>
        <v>1332</v>
      </c>
      <c r="AG529" s="223">
        <f>LARGE(tabConsumo[[#This Row],[03_22]:[08_23]],1)</f>
        <v>193</v>
      </c>
      <c r="AH529" s="146" t="s">
        <v>2237</v>
      </c>
      <c r="AI529" s="3" t="s">
        <v>2077</v>
      </c>
    </row>
    <row r="530" spans="1:35" x14ac:dyDescent="0.3">
      <c r="A530" s="4" t="s">
        <v>573</v>
      </c>
      <c r="B530" s="3" t="s">
        <v>31</v>
      </c>
      <c r="C530" s="2">
        <v>87465</v>
      </c>
      <c r="D530" s="2">
        <v>0</v>
      </c>
      <c r="E530" s="2">
        <v>7</v>
      </c>
      <c r="F530" s="2">
        <v>0</v>
      </c>
      <c r="G530" s="2">
        <v>0</v>
      </c>
      <c r="H530" s="2">
        <v>0</v>
      </c>
      <c r="I530" s="2">
        <v>0</v>
      </c>
      <c r="J530" s="2">
        <v>0</v>
      </c>
      <c r="K530" s="2">
        <v>0</v>
      </c>
      <c r="L530" s="2">
        <v>0</v>
      </c>
      <c r="M530" s="2">
        <v>0</v>
      </c>
      <c r="N530" s="2">
        <v>0</v>
      </c>
      <c r="O530" s="2">
        <v>0</v>
      </c>
      <c r="P530" s="2">
        <v>0</v>
      </c>
      <c r="Q530" s="2">
        <v>0</v>
      </c>
      <c r="R530" s="2">
        <v>0</v>
      </c>
      <c r="S530" s="2">
        <v>0</v>
      </c>
      <c r="T530" s="2">
        <v>0</v>
      </c>
      <c r="U530" s="2">
        <v>0</v>
      </c>
      <c r="V530" s="2">
        <v>0</v>
      </c>
      <c r="W530" s="2">
        <v>0</v>
      </c>
      <c r="X530" s="299">
        <v>367</v>
      </c>
      <c r="Y530" s="219">
        <f xml:space="preserve"> 18</f>
        <v>18</v>
      </c>
      <c r="Z530" s="220">
        <f>SUM( tabConsumo[[#This Row],[QTD.PENDENTE]]:tabConsumo[[#This Row],[08_23]] ) / tabConsumo[[#This Row],[Div]]</f>
        <v>0.3888888888888889</v>
      </c>
      <c r="AA530" s="221">
        <f xml:space="preserve"> tabConsumo[[#This Row],[Média.A]] + (_xlfn.STDEV.S( tabConsumo[[#This Row],[QTD.PENDENTE]]:tabConsumo[[#This Row],[08_23]] ) * 1)</f>
        <v>1.9947990259828212</v>
      </c>
      <c r="AB530" s="221"/>
      <c r="AC530" s="221">
        <f xml:space="preserve"> tabConsumo[[#This Row],[Média.A]] + (_xlfn.STDEV.S( tabConsumo[[#This Row],[QTD.PENDENTE]]:tabConsumo[[#This Row],[08_23]] ) * 3)</f>
        <v>5.2066193001706864</v>
      </c>
      <c r="AD530" s="5"/>
      <c r="AE530">
        <v>0.3888888888888889</v>
      </c>
      <c r="AF530" s="223">
        <f>SUM( tabConsumo[[#This Row],[QTD.PENDENTE]]:tabConsumo[[#This Row],[08_23]] )</f>
        <v>7</v>
      </c>
      <c r="AG530" s="223">
        <f>LARGE(tabConsumo[[#This Row],[03_22]:[08_23]],1)</f>
        <v>0</v>
      </c>
      <c r="AH530" s="146" t="s">
        <v>2237</v>
      </c>
      <c r="AI530" s="3" t="s">
        <v>2077</v>
      </c>
    </row>
    <row r="531" spans="1:35" x14ac:dyDescent="0.3">
      <c r="A531" s="4" t="s">
        <v>957</v>
      </c>
      <c r="B531" s="3" t="s">
        <v>31</v>
      </c>
      <c r="C531" s="2">
        <v>12659</v>
      </c>
      <c r="D531" s="2">
        <v>563</v>
      </c>
      <c r="E531" s="2">
        <v>7</v>
      </c>
      <c r="F531" s="2">
        <v>333</v>
      </c>
      <c r="G531" s="2">
        <v>241</v>
      </c>
      <c r="H531" s="2">
        <v>253</v>
      </c>
      <c r="I531" s="2">
        <v>279</v>
      </c>
      <c r="J531" s="2">
        <v>234</v>
      </c>
      <c r="K531" s="2">
        <v>217</v>
      </c>
      <c r="L531" s="2">
        <v>258</v>
      </c>
      <c r="M531" s="2">
        <v>267</v>
      </c>
      <c r="N531" s="2">
        <v>338</v>
      </c>
      <c r="O531" s="2">
        <v>183</v>
      </c>
      <c r="P531" s="2">
        <v>114</v>
      </c>
      <c r="Q531" s="2">
        <v>217</v>
      </c>
      <c r="R531" s="2">
        <v>403</v>
      </c>
      <c r="S531" s="2">
        <v>281</v>
      </c>
      <c r="T531" s="2">
        <v>298</v>
      </c>
      <c r="U531" s="2">
        <v>541</v>
      </c>
      <c r="V531" s="2">
        <v>425</v>
      </c>
      <c r="W531" s="2">
        <v>584</v>
      </c>
      <c r="X531" s="299">
        <v>367</v>
      </c>
      <c r="Y531" s="219">
        <f xml:space="preserve"> 18</f>
        <v>18</v>
      </c>
      <c r="Z531" s="220">
        <f>SUM( tabConsumo[[#This Row],[QTD.PENDENTE]]:tabConsumo[[#This Row],[08_23]] ) / tabConsumo[[#This Row],[Div]]</f>
        <v>304.05555555555554</v>
      </c>
      <c r="AA531" s="221">
        <f xml:space="preserve"> tabConsumo[[#This Row],[Média.A]] + (_xlfn.STDEV.S( tabConsumo[[#This Row],[QTD.PENDENTE]]:tabConsumo[[#This Row],[08_23]] ) * 1)</f>
        <v>438.71746705749706</v>
      </c>
      <c r="AB531" s="221"/>
      <c r="AC531" s="221">
        <f xml:space="preserve"> tabConsumo[[#This Row],[Média.A]] + (_xlfn.STDEV.S( tabConsumo[[#This Row],[QTD.PENDENTE]]:tabConsumo[[#This Row],[08_23]] ) * 3)</f>
        <v>708.0412900613801</v>
      </c>
      <c r="AD531" s="5"/>
      <c r="AE531">
        <v>0.3888888888888889</v>
      </c>
      <c r="AF531" s="223">
        <f>SUM( tabConsumo[[#This Row],[QTD.PENDENTE]]:tabConsumo[[#This Row],[08_23]] )</f>
        <v>5473</v>
      </c>
      <c r="AG531" s="223">
        <f>LARGE(tabConsumo[[#This Row],[03_22]:[08_23]],1)</f>
        <v>584</v>
      </c>
      <c r="AH531" s="146" t="s">
        <v>2237</v>
      </c>
      <c r="AI531" s="3" t="s">
        <v>2077</v>
      </c>
    </row>
    <row r="532" spans="1:35" x14ac:dyDescent="0.3">
      <c r="A532" s="4" t="s">
        <v>1623</v>
      </c>
      <c r="B532" s="3" t="s">
        <v>261</v>
      </c>
      <c r="C532" s="2">
        <v>105259</v>
      </c>
      <c r="D532" s="2">
        <v>1142</v>
      </c>
      <c r="E532" s="2">
        <v>8</v>
      </c>
      <c r="F532" s="2">
        <v>134</v>
      </c>
      <c r="G532" s="2">
        <v>99</v>
      </c>
      <c r="H532" s="2">
        <v>103</v>
      </c>
      <c r="I532" s="2">
        <v>86</v>
      </c>
      <c r="J532" s="2">
        <v>100</v>
      </c>
      <c r="K532" s="2">
        <v>126</v>
      </c>
      <c r="L532" s="2">
        <v>109</v>
      </c>
      <c r="M532" s="2">
        <v>114</v>
      </c>
      <c r="N532" s="2">
        <v>128</v>
      </c>
      <c r="O532" s="2">
        <v>93</v>
      </c>
      <c r="P532" s="2">
        <v>77</v>
      </c>
      <c r="Q532" s="2">
        <v>107</v>
      </c>
      <c r="R532" s="2">
        <v>3007</v>
      </c>
      <c r="S532" s="2">
        <v>104</v>
      </c>
      <c r="T532" s="2">
        <v>136</v>
      </c>
      <c r="U532" s="2">
        <v>110</v>
      </c>
      <c r="V532" s="2">
        <v>113</v>
      </c>
      <c r="W532" s="2">
        <v>129</v>
      </c>
      <c r="X532" s="299">
        <v>39505</v>
      </c>
      <c r="Y532" s="219">
        <v>18</v>
      </c>
      <c r="Z532" s="220">
        <f>SUM( tabConsumo[[#This Row],[QTD.PENDENTE]]:tabConsumo[[#This Row],[08_23]] ) / tabConsumo[[#This Row],[Div]]</f>
        <v>271.27777777777777</v>
      </c>
      <c r="AA532" s="221">
        <f xml:space="preserve"> tabConsumo[[#This Row],[Média.A]] + (_xlfn.STDEV.S( tabConsumo[[#This Row],[QTD.PENDENTE]]:tabConsumo[[#This Row],[08_23]] ) * 1)</f>
        <v>937.81651550341735</v>
      </c>
      <c r="AB532" s="221"/>
      <c r="AC532" s="221">
        <f xml:space="preserve"> tabConsumo[[#This Row],[Média.A]] + (_xlfn.STDEV.S( tabConsumo[[#This Row],[QTD.PENDENTE]]:tabConsumo[[#This Row],[08_23]] ) * 3)</f>
        <v>2270.8939909546962</v>
      </c>
      <c r="AD532" s="5"/>
      <c r="AE532">
        <v>0.44444444444444442</v>
      </c>
      <c r="AF532" s="223">
        <f>SUM( tabConsumo[[#This Row],[QTD.PENDENTE]]:tabConsumo[[#This Row],[08_23]] )</f>
        <v>4883</v>
      </c>
      <c r="AG532" s="223">
        <f>LARGE(tabConsumo[[#This Row],[03_22]:[08_23]],1)</f>
        <v>3007</v>
      </c>
      <c r="AH532" s="146" t="s">
        <v>2237</v>
      </c>
      <c r="AI532" s="3" t="s">
        <v>2077</v>
      </c>
    </row>
    <row r="533" spans="1:35" x14ac:dyDescent="0.3">
      <c r="A533" s="4" t="s">
        <v>1105</v>
      </c>
      <c r="B533" s="3" t="s">
        <v>381</v>
      </c>
      <c r="C533" s="2">
        <v>15530</v>
      </c>
      <c r="D533" s="2">
        <v>25338</v>
      </c>
      <c r="E533" s="2">
        <v>50</v>
      </c>
      <c r="F533" s="2">
        <v>2790</v>
      </c>
      <c r="G533" s="2">
        <v>1550</v>
      </c>
      <c r="H533" s="2">
        <v>1391</v>
      </c>
      <c r="I533" s="2">
        <v>2350</v>
      </c>
      <c r="J533" s="2">
        <v>2020</v>
      </c>
      <c r="K533" s="2">
        <v>1940</v>
      </c>
      <c r="L533" s="2">
        <v>2190</v>
      </c>
      <c r="M533" s="2">
        <v>2350</v>
      </c>
      <c r="N533" s="2">
        <v>2280</v>
      </c>
      <c r="O533" s="2">
        <v>1430</v>
      </c>
      <c r="P533" s="2">
        <v>880</v>
      </c>
      <c r="Q533" s="2">
        <v>1120</v>
      </c>
      <c r="R533" s="2">
        <v>3150</v>
      </c>
      <c r="S533" s="2">
        <v>2680</v>
      </c>
      <c r="T533" s="2">
        <v>2490</v>
      </c>
      <c r="U533" s="2">
        <v>2350</v>
      </c>
      <c r="V533" s="2">
        <v>2080</v>
      </c>
      <c r="W533" s="2">
        <v>2101</v>
      </c>
      <c r="X533" s="299">
        <v>367</v>
      </c>
      <c r="Y533" s="219">
        <f xml:space="preserve"> 18</f>
        <v>18</v>
      </c>
      <c r="Z533" s="220">
        <f>SUM( tabConsumo[[#This Row],[QTD.PENDENTE]]:tabConsumo[[#This Row],[08_23]] ) / tabConsumo[[#This Row],[Div]]</f>
        <v>2066.2222222222222</v>
      </c>
      <c r="AA533" s="221">
        <f xml:space="preserve"> tabConsumo[[#This Row],[Média.A]] + (_xlfn.STDEV.S( tabConsumo[[#This Row],[QTD.PENDENTE]]:tabConsumo[[#This Row],[08_23]] ) * 1)</f>
        <v>2805.8512860419073</v>
      </c>
      <c r="AB533" s="221"/>
      <c r="AC533" s="221">
        <f xml:space="preserve"> tabConsumo[[#This Row],[Média.A]] + (_xlfn.STDEV.S( tabConsumo[[#This Row],[QTD.PENDENTE]]:tabConsumo[[#This Row],[08_23]] ) * 3)</f>
        <v>4285.1094136812771</v>
      </c>
      <c r="AD533" s="5"/>
      <c r="AE533">
        <v>2.7777777777777777</v>
      </c>
      <c r="AF533" s="223">
        <f>SUM( tabConsumo[[#This Row],[QTD.PENDENTE]]:tabConsumo[[#This Row],[08_23]] )</f>
        <v>37192</v>
      </c>
      <c r="AG533" s="223">
        <f>LARGE(tabConsumo[[#This Row],[03_22]:[08_23]],1)</f>
        <v>3150</v>
      </c>
      <c r="AH533" s="146" t="s">
        <v>2237</v>
      </c>
      <c r="AI533" s="3" t="s">
        <v>2077</v>
      </c>
    </row>
    <row r="534" spans="1:35" x14ac:dyDescent="0.3">
      <c r="A534" s="4" t="s">
        <v>1251</v>
      </c>
      <c r="B534" s="3" t="s">
        <v>381</v>
      </c>
      <c r="C534" s="2">
        <v>29964</v>
      </c>
      <c r="D534" s="2">
        <v>0</v>
      </c>
      <c r="E534" s="2">
        <v>50</v>
      </c>
      <c r="F534" s="2">
        <v>559</v>
      </c>
      <c r="G534" s="2">
        <v>461</v>
      </c>
      <c r="H534" s="2">
        <v>520</v>
      </c>
      <c r="I534" s="2">
        <v>629</v>
      </c>
      <c r="J534" s="2">
        <v>430</v>
      </c>
      <c r="K534" s="2">
        <v>407</v>
      </c>
      <c r="L534" s="2">
        <v>416</v>
      </c>
      <c r="M534" s="2">
        <v>514</v>
      </c>
      <c r="N534" s="2">
        <v>493</v>
      </c>
      <c r="O534" s="2">
        <v>425</v>
      </c>
      <c r="P534" s="2">
        <v>290</v>
      </c>
      <c r="Q534" s="2">
        <v>420</v>
      </c>
      <c r="R534" s="2">
        <v>1115</v>
      </c>
      <c r="S534" s="2">
        <v>547</v>
      </c>
      <c r="T534" s="2">
        <v>835</v>
      </c>
      <c r="U534" s="2">
        <v>775</v>
      </c>
      <c r="V534" s="2">
        <v>633</v>
      </c>
      <c r="W534" s="2">
        <v>763</v>
      </c>
      <c r="X534" s="299">
        <v>367</v>
      </c>
      <c r="Y534" s="219">
        <f xml:space="preserve"> 18</f>
        <v>18</v>
      </c>
      <c r="Z534" s="220">
        <f>SUM( tabConsumo[[#This Row],[QTD.PENDENTE]]:tabConsumo[[#This Row],[08_23]] ) / tabConsumo[[#This Row],[Div]]</f>
        <v>571.22222222222217</v>
      </c>
      <c r="AA534" s="221">
        <f xml:space="preserve"> tabConsumo[[#This Row],[Média.A]] + (_xlfn.STDEV.S( tabConsumo[[#This Row],[QTD.PENDENTE]]:tabConsumo[[#This Row],[08_23]] ) * 1)</f>
        <v>797.84899889795565</v>
      </c>
      <c r="AB534" s="221"/>
      <c r="AC534" s="221">
        <f xml:space="preserve"> tabConsumo[[#This Row],[Média.A]] + (_xlfn.STDEV.S( tabConsumo[[#This Row],[QTD.PENDENTE]]:tabConsumo[[#This Row],[08_23]] ) * 3)</f>
        <v>1251.1025522494224</v>
      </c>
      <c r="AD534" s="5"/>
      <c r="AE534">
        <v>2.7777777777777777</v>
      </c>
      <c r="AF534" s="223">
        <f>SUM( tabConsumo[[#This Row],[QTD.PENDENTE]]:tabConsumo[[#This Row],[08_23]] )</f>
        <v>10282</v>
      </c>
      <c r="AG534" s="223">
        <f>LARGE(tabConsumo[[#This Row],[03_22]:[08_23]],1)</f>
        <v>1115</v>
      </c>
      <c r="AH534" s="146" t="s">
        <v>2237</v>
      </c>
      <c r="AI534" s="3" t="s">
        <v>2077</v>
      </c>
    </row>
    <row r="535" spans="1:35" x14ac:dyDescent="0.3">
      <c r="A535" s="4" t="s">
        <v>1768</v>
      </c>
      <c r="B535" s="3" t="s">
        <v>381</v>
      </c>
      <c r="C535" s="2">
        <v>124261</v>
      </c>
      <c r="D535" s="2">
        <v>1228</v>
      </c>
      <c r="E535" s="2">
        <v>10</v>
      </c>
      <c r="F535" s="2">
        <v>668</v>
      </c>
      <c r="G535" s="2">
        <v>481</v>
      </c>
      <c r="H535" s="2">
        <v>551</v>
      </c>
      <c r="I535" s="2">
        <v>821</v>
      </c>
      <c r="J535" s="2">
        <v>525</v>
      </c>
      <c r="K535" s="2">
        <v>479</v>
      </c>
      <c r="L535" s="2">
        <v>496</v>
      </c>
      <c r="M535" s="2">
        <v>604</v>
      </c>
      <c r="N535" s="2">
        <v>633</v>
      </c>
      <c r="O535" s="2">
        <v>485</v>
      </c>
      <c r="P535" s="2">
        <v>300</v>
      </c>
      <c r="Q535" s="2">
        <v>455</v>
      </c>
      <c r="R535" s="2">
        <v>1171</v>
      </c>
      <c r="S535" s="2">
        <v>642</v>
      </c>
      <c r="T535" s="2">
        <v>920</v>
      </c>
      <c r="U535" s="2">
        <v>820</v>
      </c>
      <c r="V535" s="2">
        <v>716</v>
      </c>
      <c r="W535" s="2">
        <v>798</v>
      </c>
      <c r="X535" s="299">
        <v>41170</v>
      </c>
      <c r="Y535" s="219">
        <v>18</v>
      </c>
      <c r="Z535" s="220">
        <f>SUM( tabConsumo[[#This Row],[QTD.PENDENTE]]:tabConsumo[[#This Row],[08_23]] ) / tabConsumo[[#This Row],[Div]]</f>
        <v>643.05555555555554</v>
      </c>
      <c r="AA535" s="221">
        <f xml:space="preserve"> tabConsumo[[#This Row],[Média.A]] + (_xlfn.STDEV.S( tabConsumo[[#This Row],[QTD.PENDENTE]]:tabConsumo[[#This Row],[08_23]] ) * 1)</f>
        <v>890.73558636308496</v>
      </c>
      <c r="AB535" s="221"/>
      <c r="AC535" s="221">
        <f xml:space="preserve"> tabConsumo[[#This Row],[Média.A]] + (_xlfn.STDEV.S( tabConsumo[[#This Row],[QTD.PENDENTE]]:tabConsumo[[#This Row],[08_23]] ) * 3)</f>
        <v>1386.0956479781439</v>
      </c>
      <c r="AD535" s="5"/>
      <c r="AE535">
        <v>0.55555555555555558</v>
      </c>
      <c r="AF535" s="223">
        <f>SUM( tabConsumo[[#This Row],[QTD.PENDENTE]]:tabConsumo[[#This Row],[08_23]] )</f>
        <v>11575</v>
      </c>
      <c r="AG535" s="223">
        <f>LARGE(tabConsumo[[#This Row],[03_22]:[08_23]],1)</f>
        <v>1171</v>
      </c>
      <c r="AH535" s="146" t="s">
        <v>2237</v>
      </c>
      <c r="AI535" s="3" t="s">
        <v>2077</v>
      </c>
    </row>
    <row r="536" spans="1:35" x14ac:dyDescent="0.3">
      <c r="A536" s="4" t="s">
        <v>1247</v>
      </c>
      <c r="B536" s="3" t="s">
        <v>381</v>
      </c>
      <c r="C536" s="2">
        <v>29956</v>
      </c>
      <c r="D536" s="2">
        <v>688</v>
      </c>
      <c r="E536" s="2">
        <v>10</v>
      </c>
      <c r="F536" s="2">
        <v>583</v>
      </c>
      <c r="G536" s="2">
        <v>476</v>
      </c>
      <c r="H536" s="2">
        <v>526</v>
      </c>
      <c r="I536" s="2">
        <v>611</v>
      </c>
      <c r="J536" s="2">
        <v>445</v>
      </c>
      <c r="K536" s="2">
        <v>459</v>
      </c>
      <c r="L536" s="2">
        <v>431</v>
      </c>
      <c r="M536" s="2">
        <v>554</v>
      </c>
      <c r="N536" s="2">
        <v>603</v>
      </c>
      <c r="O536" s="2">
        <v>480</v>
      </c>
      <c r="P536" s="2">
        <v>240</v>
      </c>
      <c r="Q536" s="2">
        <v>455</v>
      </c>
      <c r="R536" s="2">
        <v>1120</v>
      </c>
      <c r="S536" s="2">
        <v>632</v>
      </c>
      <c r="T536" s="2">
        <v>865</v>
      </c>
      <c r="U536" s="2">
        <v>810</v>
      </c>
      <c r="V536" s="2">
        <v>621</v>
      </c>
      <c r="W536" s="2">
        <v>753</v>
      </c>
      <c r="X536" s="299">
        <v>367</v>
      </c>
      <c r="Y536" s="219">
        <f xml:space="preserve"> 18</f>
        <v>18</v>
      </c>
      <c r="Z536" s="220">
        <f>SUM( tabConsumo[[#This Row],[QTD.PENDENTE]]:tabConsumo[[#This Row],[08_23]] ) / tabConsumo[[#This Row],[Div]]</f>
        <v>593</v>
      </c>
      <c r="AA536" s="221">
        <f xml:space="preserve"> tabConsumo[[#This Row],[Média.A]] + (_xlfn.STDEV.S( tabConsumo[[#This Row],[QTD.PENDENTE]]:tabConsumo[[#This Row],[08_23]] ) * 1)</f>
        <v>827.61992407280718</v>
      </c>
      <c r="AB536" s="221"/>
      <c r="AC536" s="221">
        <f xml:space="preserve"> tabConsumo[[#This Row],[Média.A]] + (_xlfn.STDEV.S( tabConsumo[[#This Row],[QTD.PENDENTE]]:tabConsumo[[#This Row],[08_23]] ) * 3)</f>
        <v>1296.8597722184218</v>
      </c>
      <c r="AD536" s="5"/>
      <c r="AE536">
        <v>0.55555555555555558</v>
      </c>
      <c r="AF536" s="223">
        <f>SUM( tabConsumo[[#This Row],[QTD.PENDENTE]]:tabConsumo[[#This Row],[08_23]] )</f>
        <v>10674</v>
      </c>
      <c r="AG536" s="223">
        <f>LARGE(tabConsumo[[#This Row],[03_22]:[08_23]],1)</f>
        <v>1120</v>
      </c>
      <c r="AH536" s="146" t="s">
        <v>2237</v>
      </c>
      <c r="AI536" s="3" t="s">
        <v>2077</v>
      </c>
    </row>
    <row r="537" spans="1:35" x14ac:dyDescent="0.3">
      <c r="A537" s="4" t="s">
        <v>1250</v>
      </c>
      <c r="B537" s="3" t="s">
        <v>381</v>
      </c>
      <c r="C537" s="2">
        <v>29962</v>
      </c>
      <c r="D537" s="2">
        <v>0</v>
      </c>
      <c r="E537" s="2">
        <v>115</v>
      </c>
      <c r="F537" s="2">
        <v>578</v>
      </c>
      <c r="G537" s="2">
        <v>441</v>
      </c>
      <c r="H537" s="2">
        <v>536</v>
      </c>
      <c r="I537" s="2">
        <v>646</v>
      </c>
      <c r="J537" s="2">
        <v>415</v>
      </c>
      <c r="K537" s="2">
        <v>456</v>
      </c>
      <c r="L537" s="2">
        <v>491</v>
      </c>
      <c r="M537" s="2">
        <v>456</v>
      </c>
      <c r="N537" s="2">
        <v>588</v>
      </c>
      <c r="O537" s="2">
        <v>460</v>
      </c>
      <c r="P537" s="2">
        <v>0</v>
      </c>
      <c r="Q537" s="2">
        <v>40</v>
      </c>
      <c r="R537" s="2">
        <v>1050</v>
      </c>
      <c r="S537" s="2">
        <v>597</v>
      </c>
      <c r="T537" s="2">
        <v>855</v>
      </c>
      <c r="U537" s="2">
        <v>815</v>
      </c>
      <c r="V537" s="2">
        <v>651</v>
      </c>
      <c r="W537" s="2">
        <v>758</v>
      </c>
      <c r="X537" s="299">
        <v>367</v>
      </c>
      <c r="Y537" s="219">
        <f xml:space="preserve"> 18</f>
        <v>18</v>
      </c>
      <c r="Z537" s="220">
        <f>SUM( tabConsumo[[#This Row],[QTD.PENDENTE]]:tabConsumo[[#This Row],[08_23]] ) / tabConsumo[[#This Row],[Div]]</f>
        <v>552.66666666666663</v>
      </c>
      <c r="AA537" s="221">
        <f xml:space="preserve"> tabConsumo[[#This Row],[Média.A]] + (_xlfn.STDEV.S( tabConsumo[[#This Row],[QTD.PENDENTE]]:tabConsumo[[#This Row],[08_23]] ) * 1)</f>
        <v>819.17543570927842</v>
      </c>
      <c r="AB537" s="221"/>
      <c r="AC537" s="221">
        <f xml:space="preserve"> tabConsumo[[#This Row],[Média.A]] + (_xlfn.STDEV.S( tabConsumo[[#This Row],[QTD.PENDENTE]]:tabConsumo[[#This Row],[08_23]] ) * 3)</f>
        <v>1352.192973794502</v>
      </c>
      <c r="AD537" s="5"/>
      <c r="AE537">
        <v>6.3888888888888893</v>
      </c>
      <c r="AF537" s="223">
        <f>SUM( tabConsumo[[#This Row],[QTD.PENDENTE]]:tabConsumo[[#This Row],[08_23]] )</f>
        <v>9948</v>
      </c>
      <c r="AG537" s="223">
        <f>LARGE(tabConsumo[[#This Row],[03_22]:[08_23]],1)</f>
        <v>1050</v>
      </c>
      <c r="AH537" s="146" t="s">
        <v>2237</v>
      </c>
      <c r="AI537" s="3" t="s">
        <v>2077</v>
      </c>
    </row>
    <row r="538" spans="1:35" x14ac:dyDescent="0.3">
      <c r="A538" s="4" t="s">
        <v>1248</v>
      </c>
      <c r="B538" s="3" t="s">
        <v>381</v>
      </c>
      <c r="C538" s="2">
        <v>29959</v>
      </c>
      <c r="D538" s="2">
        <v>0</v>
      </c>
      <c r="E538" s="2">
        <v>558</v>
      </c>
      <c r="F538" s="2">
        <v>678</v>
      </c>
      <c r="G538" s="2">
        <v>601</v>
      </c>
      <c r="H538" s="2">
        <v>840</v>
      </c>
      <c r="I538" s="2">
        <v>886</v>
      </c>
      <c r="J538" s="2">
        <v>540</v>
      </c>
      <c r="K538" s="2">
        <v>634</v>
      </c>
      <c r="L538" s="2">
        <v>561</v>
      </c>
      <c r="M538" s="2">
        <v>804</v>
      </c>
      <c r="N538" s="2">
        <v>738</v>
      </c>
      <c r="O538" s="2">
        <v>575</v>
      </c>
      <c r="P538" s="2">
        <v>300</v>
      </c>
      <c r="Q538" s="2">
        <v>217</v>
      </c>
      <c r="R538" s="2">
        <v>365</v>
      </c>
      <c r="S538" s="2">
        <v>667</v>
      </c>
      <c r="T538" s="2">
        <v>1120</v>
      </c>
      <c r="U538" s="2">
        <v>985</v>
      </c>
      <c r="V538" s="2">
        <v>826</v>
      </c>
      <c r="W538" s="2">
        <v>988</v>
      </c>
      <c r="X538" s="299">
        <v>367</v>
      </c>
      <c r="Y538" s="219">
        <f xml:space="preserve"> 18</f>
        <v>18</v>
      </c>
      <c r="Z538" s="220">
        <f>SUM( tabConsumo[[#This Row],[QTD.PENDENTE]]:tabConsumo[[#This Row],[08_23]] ) / tabConsumo[[#This Row],[Div]]</f>
        <v>715.72222222222217</v>
      </c>
      <c r="AA538" s="221">
        <f xml:space="preserve"> tabConsumo[[#This Row],[Média.A]] + (_xlfn.STDEV.S( tabConsumo[[#This Row],[QTD.PENDENTE]]:tabConsumo[[#This Row],[08_23]] ) * 1)</f>
        <v>953.26788419159561</v>
      </c>
      <c r="AB538" s="221"/>
      <c r="AC538" s="221">
        <f xml:space="preserve"> tabConsumo[[#This Row],[Média.A]] + (_xlfn.STDEV.S( tabConsumo[[#This Row],[QTD.PENDENTE]]:tabConsumo[[#This Row],[08_23]] ) * 3)</f>
        <v>1428.3592081303423</v>
      </c>
      <c r="AD538" s="5"/>
      <c r="AE538">
        <v>31</v>
      </c>
      <c r="AF538" s="223">
        <f>SUM( tabConsumo[[#This Row],[QTD.PENDENTE]]:tabConsumo[[#This Row],[08_23]] )</f>
        <v>12883</v>
      </c>
      <c r="AG538" s="223">
        <f>LARGE(tabConsumo[[#This Row],[03_22]:[08_23]],1)</f>
        <v>1120</v>
      </c>
      <c r="AH538" s="146" t="s">
        <v>2237</v>
      </c>
      <c r="AI538" s="3" t="s">
        <v>2077</v>
      </c>
    </row>
    <row r="539" spans="1:35" x14ac:dyDescent="0.3">
      <c r="A539" s="4" t="s">
        <v>1249</v>
      </c>
      <c r="B539" s="3" t="s">
        <v>381</v>
      </c>
      <c r="C539" s="2">
        <v>29961</v>
      </c>
      <c r="D539" s="2">
        <v>0</v>
      </c>
      <c r="E539" s="2">
        <v>182</v>
      </c>
      <c r="F539" s="2">
        <v>603</v>
      </c>
      <c r="G539" s="2">
        <v>566</v>
      </c>
      <c r="H539" s="2">
        <v>591</v>
      </c>
      <c r="I539" s="2">
        <v>731</v>
      </c>
      <c r="J539" s="2">
        <v>475</v>
      </c>
      <c r="K539" s="2">
        <v>489</v>
      </c>
      <c r="L539" s="2">
        <v>466</v>
      </c>
      <c r="M539" s="2">
        <v>581</v>
      </c>
      <c r="N539" s="2">
        <v>706</v>
      </c>
      <c r="O539" s="2">
        <v>530</v>
      </c>
      <c r="P539" s="2">
        <v>310</v>
      </c>
      <c r="Q539" s="2">
        <v>493</v>
      </c>
      <c r="R539" s="2">
        <v>1090</v>
      </c>
      <c r="S539" s="2">
        <v>657</v>
      </c>
      <c r="T539" s="2">
        <v>940</v>
      </c>
      <c r="U539" s="2">
        <v>825</v>
      </c>
      <c r="V539" s="2">
        <v>721</v>
      </c>
      <c r="W539" s="2">
        <v>671</v>
      </c>
      <c r="X539" s="299">
        <v>367</v>
      </c>
      <c r="Y539" s="219">
        <f xml:space="preserve"> 18</f>
        <v>18</v>
      </c>
      <c r="Z539" s="220">
        <f>SUM( tabConsumo[[#This Row],[QTD.PENDENTE]]:tabConsumo[[#This Row],[08_23]] ) / tabConsumo[[#This Row],[Div]]</f>
        <v>645.94444444444446</v>
      </c>
      <c r="AA539" s="221">
        <f xml:space="preserve"> tabConsumo[[#This Row],[Média.A]] + (_xlfn.STDEV.S( tabConsumo[[#This Row],[QTD.PENDENTE]]:tabConsumo[[#This Row],[08_23]] ) * 1)</f>
        <v>853.79360815168957</v>
      </c>
      <c r="AB539" s="221"/>
      <c r="AC539" s="221">
        <f xml:space="preserve"> tabConsumo[[#This Row],[Média.A]] + (_xlfn.STDEV.S( tabConsumo[[#This Row],[QTD.PENDENTE]]:tabConsumo[[#This Row],[08_23]] ) * 3)</f>
        <v>1269.4919355661796</v>
      </c>
      <c r="AD539" s="5"/>
      <c r="AE539">
        <v>10.111111111111111</v>
      </c>
      <c r="AF539" s="223">
        <f>SUM( tabConsumo[[#This Row],[QTD.PENDENTE]]:tabConsumo[[#This Row],[08_23]] )</f>
        <v>11627</v>
      </c>
      <c r="AG539" s="223">
        <f>LARGE(tabConsumo[[#This Row],[03_22]:[08_23]],1)</f>
        <v>1090</v>
      </c>
      <c r="AH539" s="146" t="s">
        <v>2237</v>
      </c>
      <c r="AI539" s="3" t="s">
        <v>2077</v>
      </c>
    </row>
    <row r="540" spans="1:35" x14ac:dyDescent="0.3">
      <c r="A540" s="4" t="s">
        <v>1423</v>
      </c>
      <c r="B540" s="3" t="s">
        <v>381</v>
      </c>
      <c r="C540" s="2">
        <v>75938</v>
      </c>
      <c r="D540" s="2">
        <v>0</v>
      </c>
      <c r="E540" s="2">
        <v>160</v>
      </c>
      <c r="F540" s="2">
        <v>623</v>
      </c>
      <c r="G540" s="2">
        <v>491</v>
      </c>
      <c r="H540" s="2">
        <v>749</v>
      </c>
      <c r="I540" s="2">
        <v>721</v>
      </c>
      <c r="J540" s="2">
        <v>460</v>
      </c>
      <c r="K540" s="2">
        <v>544</v>
      </c>
      <c r="L540" s="2">
        <v>481</v>
      </c>
      <c r="M540" s="2">
        <v>624</v>
      </c>
      <c r="N540" s="2">
        <v>613</v>
      </c>
      <c r="O540" s="2">
        <v>480</v>
      </c>
      <c r="P540" s="2">
        <v>270</v>
      </c>
      <c r="Q540" s="2">
        <v>250</v>
      </c>
      <c r="R540" s="2">
        <v>1055</v>
      </c>
      <c r="S540" s="2">
        <v>607</v>
      </c>
      <c r="T540" s="2">
        <v>930</v>
      </c>
      <c r="U540" s="2">
        <v>810</v>
      </c>
      <c r="V540" s="2">
        <v>726</v>
      </c>
      <c r="W540" s="2">
        <v>778</v>
      </c>
      <c r="X540" s="299">
        <v>37931</v>
      </c>
      <c r="Y540" s="219">
        <v>18</v>
      </c>
      <c r="Z540" s="220">
        <f>SUM( tabConsumo[[#This Row],[QTD.PENDENTE]]:tabConsumo[[#This Row],[08_23]] ) / tabConsumo[[#This Row],[Div]]</f>
        <v>631.77777777777783</v>
      </c>
      <c r="AA540" s="221">
        <f xml:space="preserve"> tabConsumo[[#This Row],[Média.A]] + (_xlfn.STDEV.S( tabConsumo[[#This Row],[QTD.PENDENTE]]:tabConsumo[[#This Row],[08_23]] ) * 1)</f>
        <v>859.55529311067471</v>
      </c>
      <c r="AB540" s="221"/>
      <c r="AC540" s="221">
        <f xml:space="preserve"> tabConsumo[[#This Row],[Média.A]] + (_xlfn.STDEV.S( tabConsumo[[#This Row],[QTD.PENDENTE]]:tabConsumo[[#This Row],[08_23]] ) * 3)</f>
        <v>1315.1103237764682</v>
      </c>
      <c r="AD540" s="5"/>
      <c r="AE540">
        <v>8.8888888888888893</v>
      </c>
      <c r="AF540" s="223">
        <f>SUM( tabConsumo[[#This Row],[QTD.PENDENTE]]:tabConsumo[[#This Row],[08_23]] )</f>
        <v>11372</v>
      </c>
      <c r="AG540" s="223">
        <f>LARGE(tabConsumo[[#This Row],[03_22]:[08_23]],1)</f>
        <v>1055</v>
      </c>
      <c r="AH540" s="146" t="s">
        <v>2237</v>
      </c>
      <c r="AI540" s="3" t="s">
        <v>2077</v>
      </c>
    </row>
    <row r="541" spans="1:35" x14ac:dyDescent="0.3">
      <c r="A541" s="4" t="s">
        <v>1192</v>
      </c>
      <c r="B541" s="3" t="s">
        <v>381</v>
      </c>
      <c r="C541" s="2">
        <v>23846</v>
      </c>
      <c r="D541" s="2">
        <v>0</v>
      </c>
      <c r="E541" s="2">
        <v>778</v>
      </c>
      <c r="F541" s="2">
        <v>1332</v>
      </c>
      <c r="G541" s="2">
        <v>1108</v>
      </c>
      <c r="H541" s="2">
        <v>1237</v>
      </c>
      <c r="I541" s="2">
        <v>1266</v>
      </c>
      <c r="J541" s="2">
        <v>825</v>
      </c>
      <c r="K541" s="2">
        <v>1071</v>
      </c>
      <c r="L541" s="2">
        <v>1104</v>
      </c>
      <c r="M541" s="2">
        <v>1241</v>
      </c>
      <c r="N541" s="2">
        <v>1334</v>
      </c>
      <c r="O541" s="2">
        <v>587</v>
      </c>
      <c r="P541" s="2">
        <v>453</v>
      </c>
      <c r="Q541" s="2">
        <v>1110</v>
      </c>
      <c r="R541" s="2">
        <v>2275</v>
      </c>
      <c r="S541" s="2">
        <v>1350</v>
      </c>
      <c r="T541" s="2">
        <v>1690</v>
      </c>
      <c r="U541" s="2">
        <v>1187</v>
      </c>
      <c r="V541" s="2">
        <v>369</v>
      </c>
      <c r="W541" s="2">
        <v>12</v>
      </c>
      <c r="X541" s="299">
        <v>367</v>
      </c>
      <c r="Y541" s="219">
        <f t="shared" ref="Y541:Y555" si="9" xml:space="preserve"> 18</f>
        <v>18</v>
      </c>
      <c r="Z541" s="220">
        <f>SUM( tabConsumo[[#This Row],[QTD.PENDENTE]]:tabConsumo[[#This Row],[08_23]] ) / tabConsumo[[#This Row],[Div]]</f>
        <v>1129.3888888888889</v>
      </c>
      <c r="AA541" s="221">
        <f xml:space="preserve"> tabConsumo[[#This Row],[Média.A]] + (_xlfn.STDEV.S( tabConsumo[[#This Row],[QTD.PENDENTE]]:tabConsumo[[#This Row],[08_23]] ) * 1)</f>
        <v>1631.4199275136834</v>
      </c>
      <c r="AB541" s="221"/>
      <c r="AC541" s="221">
        <f xml:space="preserve"> tabConsumo[[#This Row],[Média.A]] + (_xlfn.STDEV.S( tabConsumo[[#This Row],[QTD.PENDENTE]]:tabConsumo[[#This Row],[08_23]] ) * 3)</f>
        <v>2635.4820047632729</v>
      </c>
      <c r="AD541" s="5"/>
      <c r="AE541">
        <v>43.222222222222221</v>
      </c>
      <c r="AF541" s="223">
        <f>SUM( tabConsumo[[#This Row],[QTD.PENDENTE]]:tabConsumo[[#This Row],[08_23]] )</f>
        <v>20329</v>
      </c>
      <c r="AG541" s="223">
        <f>LARGE(tabConsumo[[#This Row],[03_22]:[08_23]],1)</f>
        <v>2275</v>
      </c>
      <c r="AH541" s="146" t="s">
        <v>2237</v>
      </c>
      <c r="AI541" s="3" t="s">
        <v>2077</v>
      </c>
    </row>
    <row r="542" spans="1:35" x14ac:dyDescent="0.3">
      <c r="A542" s="4" t="s">
        <v>1252</v>
      </c>
      <c r="B542" s="3" t="s">
        <v>381</v>
      </c>
      <c r="C542" s="2">
        <v>30165</v>
      </c>
      <c r="D542" s="2">
        <v>0</v>
      </c>
      <c r="E542" s="2">
        <v>1014</v>
      </c>
      <c r="F542" s="2">
        <v>1422</v>
      </c>
      <c r="G542" s="2">
        <v>1158</v>
      </c>
      <c r="H542" s="2">
        <v>1420</v>
      </c>
      <c r="I542" s="2">
        <v>1487</v>
      </c>
      <c r="J542" s="2">
        <v>926</v>
      </c>
      <c r="K542" s="2">
        <v>1222</v>
      </c>
      <c r="L542" s="2">
        <v>1271</v>
      </c>
      <c r="M542" s="2">
        <v>1368</v>
      </c>
      <c r="N542" s="2">
        <v>1388</v>
      </c>
      <c r="O542" s="2">
        <v>13</v>
      </c>
      <c r="P542" s="2">
        <v>483</v>
      </c>
      <c r="Q542" s="2">
        <v>1150</v>
      </c>
      <c r="R542" s="2">
        <v>2435</v>
      </c>
      <c r="S542" s="2">
        <v>1505</v>
      </c>
      <c r="T542" s="2">
        <v>1750</v>
      </c>
      <c r="U542" s="2">
        <v>742</v>
      </c>
      <c r="V542" s="2">
        <v>19</v>
      </c>
      <c r="W542" s="2">
        <v>0</v>
      </c>
      <c r="X542" s="299">
        <v>367</v>
      </c>
      <c r="Y542" s="219">
        <f t="shared" si="9"/>
        <v>18</v>
      </c>
      <c r="Z542" s="220">
        <f>SUM( tabConsumo[[#This Row],[QTD.PENDENTE]]:tabConsumo[[#This Row],[08_23]] ) / tabConsumo[[#This Row],[Div]]</f>
        <v>1154.0555555555557</v>
      </c>
      <c r="AA542" s="221">
        <f xml:space="preserve"> tabConsumo[[#This Row],[Média.A]] + (_xlfn.STDEV.S( tabConsumo[[#This Row],[QTD.PENDENTE]]:tabConsumo[[#This Row],[08_23]] ) * 1)</f>
        <v>1779.2295804506314</v>
      </c>
      <c r="AB542" s="221"/>
      <c r="AC542" s="221">
        <f xml:space="preserve"> tabConsumo[[#This Row],[Média.A]] + (_xlfn.STDEV.S( tabConsumo[[#This Row],[QTD.PENDENTE]]:tabConsumo[[#This Row],[08_23]] ) * 3)</f>
        <v>3029.577630240783</v>
      </c>
      <c r="AD542" s="5"/>
      <c r="AE542">
        <v>56.333333333333336</v>
      </c>
      <c r="AF542" s="223">
        <f>SUM( tabConsumo[[#This Row],[QTD.PENDENTE]]:tabConsumo[[#This Row],[08_23]] )</f>
        <v>20773</v>
      </c>
      <c r="AG542" s="223">
        <f>LARGE(tabConsumo[[#This Row],[03_22]:[08_23]],1)</f>
        <v>2435</v>
      </c>
      <c r="AH542" s="146" t="s">
        <v>2238</v>
      </c>
      <c r="AI542" s="3" t="s">
        <v>2077</v>
      </c>
    </row>
    <row r="543" spans="1:35" x14ac:dyDescent="0.3">
      <c r="A543" s="4" t="s">
        <v>1194</v>
      </c>
      <c r="B543" s="3" t="s">
        <v>381</v>
      </c>
      <c r="C543" s="2">
        <v>23875</v>
      </c>
      <c r="D543" s="2">
        <v>0</v>
      </c>
      <c r="E543" s="2">
        <v>228</v>
      </c>
      <c r="F543" s="2">
        <v>1237</v>
      </c>
      <c r="G543" s="2">
        <v>1008</v>
      </c>
      <c r="H543" s="2">
        <v>1165</v>
      </c>
      <c r="I543" s="2">
        <v>1244</v>
      </c>
      <c r="J543" s="2">
        <v>830</v>
      </c>
      <c r="K543" s="2">
        <v>1054</v>
      </c>
      <c r="L543" s="2">
        <v>1038</v>
      </c>
      <c r="M543" s="2">
        <v>1251</v>
      </c>
      <c r="N543" s="2">
        <v>1254</v>
      </c>
      <c r="O543" s="2">
        <v>703</v>
      </c>
      <c r="P543" s="2">
        <v>480</v>
      </c>
      <c r="Q543" s="2">
        <v>1060</v>
      </c>
      <c r="R543" s="2">
        <v>2175</v>
      </c>
      <c r="S543" s="2">
        <v>1390</v>
      </c>
      <c r="T543" s="2">
        <v>1580</v>
      </c>
      <c r="U543" s="2">
        <v>1405</v>
      </c>
      <c r="V543" s="2">
        <v>1211</v>
      </c>
      <c r="W543" s="2">
        <v>1245</v>
      </c>
      <c r="X543" s="299">
        <v>367</v>
      </c>
      <c r="Y543" s="219">
        <f t="shared" si="9"/>
        <v>18</v>
      </c>
      <c r="Z543" s="220">
        <f>SUM( tabConsumo[[#This Row],[QTD.PENDENTE]]:tabConsumo[[#This Row],[08_23]] ) / tabConsumo[[#This Row],[Div]]</f>
        <v>1197.6666666666667</v>
      </c>
      <c r="AA543" s="221">
        <f xml:space="preserve"> tabConsumo[[#This Row],[Média.A]] + (_xlfn.STDEV.S( tabConsumo[[#This Row],[QTD.PENDENTE]]:tabConsumo[[#This Row],[08_23]] ) * 1)</f>
        <v>1609.658604361018</v>
      </c>
      <c r="AB543" s="221"/>
      <c r="AC543" s="221">
        <f xml:space="preserve"> tabConsumo[[#This Row],[Média.A]] + (_xlfn.STDEV.S( tabConsumo[[#This Row],[QTD.PENDENTE]]:tabConsumo[[#This Row],[08_23]] ) * 3)</f>
        <v>2433.6424797497202</v>
      </c>
      <c r="AD543" s="5"/>
      <c r="AE543">
        <v>12.666666666666666</v>
      </c>
      <c r="AF543" s="223">
        <f>SUM( tabConsumo[[#This Row],[QTD.PENDENTE]]:tabConsumo[[#This Row],[08_23]] )</f>
        <v>21558</v>
      </c>
      <c r="AG543" s="223">
        <f>LARGE(tabConsumo[[#This Row],[03_22]:[08_23]],1)</f>
        <v>2175</v>
      </c>
      <c r="AH543" s="146" t="s">
        <v>2237</v>
      </c>
      <c r="AI543" s="3" t="s">
        <v>2077</v>
      </c>
    </row>
    <row r="544" spans="1:35" x14ac:dyDescent="0.3">
      <c r="A544" s="4" t="s">
        <v>1257</v>
      </c>
      <c r="B544" s="3" t="s">
        <v>381</v>
      </c>
      <c r="C544" s="2">
        <v>32933</v>
      </c>
      <c r="D544" s="2">
        <v>0</v>
      </c>
      <c r="E544" s="2">
        <v>656</v>
      </c>
      <c r="F544" s="2">
        <v>1167</v>
      </c>
      <c r="G544" s="2">
        <v>1138</v>
      </c>
      <c r="H544" s="2">
        <v>1334</v>
      </c>
      <c r="I544" s="2">
        <v>1284</v>
      </c>
      <c r="J544" s="2">
        <v>900</v>
      </c>
      <c r="K544" s="2">
        <v>1107</v>
      </c>
      <c r="L544" s="2">
        <v>1071</v>
      </c>
      <c r="M544" s="2">
        <v>1216</v>
      </c>
      <c r="N544" s="2">
        <v>1424</v>
      </c>
      <c r="O544" s="2">
        <v>762</v>
      </c>
      <c r="P544" s="2">
        <v>0</v>
      </c>
      <c r="Q544" s="2">
        <v>920</v>
      </c>
      <c r="R544" s="2">
        <v>2250</v>
      </c>
      <c r="S544" s="2">
        <v>1410</v>
      </c>
      <c r="T544" s="2">
        <v>1711</v>
      </c>
      <c r="U544" s="2">
        <v>1485</v>
      </c>
      <c r="V544" s="2">
        <v>330</v>
      </c>
      <c r="W544" s="2">
        <v>1</v>
      </c>
      <c r="X544" s="299">
        <v>367</v>
      </c>
      <c r="Y544" s="219">
        <f t="shared" si="9"/>
        <v>18</v>
      </c>
      <c r="Z544" s="220">
        <f>SUM( tabConsumo[[#This Row],[QTD.PENDENTE]]:tabConsumo[[#This Row],[08_23]] ) / tabConsumo[[#This Row],[Div]]</f>
        <v>1120.3333333333333</v>
      </c>
      <c r="AA544" s="221">
        <f xml:space="preserve"> tabConsumo[[#This Row],[Média.A]] + (_xlfn.STDEV.S( tabConsumo[[#This Row],[QTD.PENDENTE]]:tabConsumo[[#This Row],[08_23]] ) * 1)</f>
        <v>1674.1152007912215</v>
      </c>
      <c r="AB544" s="221"/>
      <c r="AC544" s="221">
        <f xml:space="preserve"> tabConsumo[[#This Row],[Média.A]] + (_xlfn.STDEV.S( tabConsumo[[#This Row],[QTD.PENDENTE]]:tabConsumo[[#This Row],[08_23]] ) * 3)</f>
        <v>2781.6789357069983</v>
      </c>
      <c r="AD544" s="5"/>
      <c r="AE544">
        <v>36.444444444444443</v>
      </c>
      <c r="AF544" s="223">
        <f>SUM( tabConsumo[[#This Row],[QTD.PENDENTE]]:tabConsumo[[#This Row],[08_23]] )</f>
        <v>20166</v>
      </c>
      <c r="AG544" s="223">
        <f>LARGE(tabConsumo[[#This Row],[03_22]:[08_23]],1)</f>
        <v>2250</v>
      </c>
      <c r="AH544" s="146" t="s">
        <v>2237</v>
      </c>
      <c r="AI544" s="3" t="s">
        <v>2077</v>
      </c>
    </row>
    <row r="545" spans="1:35" x14ac:dyDescent="0.3">
      <c r="A545" s="4" t="s">
        <v>1193</v>
      </c>
      <c r="B545" s="3" t="s">
        <v>381</v>
      </c>
      <c r="C545" s="2">
        <v>23862</v>
      </c>
      <c r="D545" s="2">
        <v>0</v>
      </c>
      <c r="E545" s="2">
        <v>650</v>
      </c>
      <c r="F545" s="2">
        <v>1397</v>
      </c>
      <c r="G545" s="2">
        <v>1159</v>
      </c>
      <c r="H545" s="2">
        <v>1404</v>
      </c>
      <c r="I545" s="2">
        <v>1429</v>
      </c>
      <c r="J545" s="2">
        <v>883</v>
      </c>
      <c r="K545" s="2">
        <v>1242</v>
      </c>
      <c r="L545" s="2">
        <v>1101</v>
      </c>
      <c r="M545" s="2">
        <v>1241</v>
      </c>
      <c r="N545" s="2">
        <v>1409</v>
      </c>
      <c r="O545" s="2">
        <v>748</v>
      </c>
      <c r="P545" s="2">
        <v>488</v>
      </c>
      <c r="Q545" s="2">
        <v>1110</v>
      </c>
      <c r="R545" s="2">
        <v>2402</v>
      </c>
      <c r="S545" s="2">
        <v>1370</v>
      </c>
      <c r="T545" s="2">
        <v>1770</v>
      </c>
      <c r="U545" s="2">
        <v>1510</v>
      </c>
      <c r="V545" s="2">
        <v>1293</v>
      </c>
      <c r="W545" s="2">
        <v>133</v>
      </c>
      <c r="X545" s="299">
        <v>367</v>
      </c>
      <c r="Y545" s="219">
        <f t="shared" si="9"/>
        <v>18</v>
      </c>
      <c r="Z545" s="220">
        <f>SUM( tabConsumo[[#This Row],[QTD.PENDENTE]]:tabConsumo[[#This Row],[08_23]] ) / tabConsumo[[#This Row],[Div]]</f>
        <v>1263.2777777777778</v>
      </c>
      <c r="AA545" s="221">
        <f xml:space="preserve"> tabConsumo[[#This Row],[Média.A]] + (_xlfn.STDEV.S( tabConsumo[[#This Row],[QTD.PENDENTE]]:tabConsumo[[#This Row],[08_23]] ) * 1)</f>
        <v>1755.1820795532992</v>
      </c>
      <c r="AB545" s="221"/>
      <c r="AC545" s="221">
        <f xml:space="preserve"> tabConsumo[[#This Row],[Média.A]] + (_xlfn.STDEV.S( tabConsumo[[#This Row],[QTD.PENDENTE]]:tabConsumo[[#This Row],[08_23]] ) * 3)</f>
        <v>2738.9906831043418</v>
      </c>
      <c r="AD545" s="5"/>
      <c r="AE545">
        <v>36.111111111111114</v>
      </c>
      <c r="AF545" s="223">
        <f>SUM( tabConsumo[[#This Row],[QTD.PENDENTE]]:tabConsumo[[#This Row],[08_23]] )</f>
        <v>22739</v>
      </c>
      <c r="AG545" s="223">
        <f>LARGE(tabConsumo[[#This Row],[03_22]:[08_23]],1)</f>
        <v>2402</v>
      </c>
      <c r="AH545" s="146" t="s">
        <v>2237</v>
      </c>
      <c r="AI545" s="3" t="s">
        <v>2077</v>
      </c>
    </row>
    <row r="546" spans="1:35" x14ac:dyDescent="0.3">
      <c r="A546" s="4" t="s">
        <v>1136</v>
      </c>
      <c r="B546" s="3" t="s">
        <v>381</v>
      </c>
      <c r="C546" s="2">
        <v>17362</v>
      </c>
      <c r="D546" s="2">
        <v>0</v>
      </c>
      <c r="E546" s="2">
        <v>75</v>
      </c>
      <c r="F546" s="2">
        <v>542</v>
      </c>
      <c r="G546" s="2">
        <v>597</v>
      </c>
      <c r="H546" s="2">
        <v>695</v>
      </c>
      <c r="I546" s="2">
        <v>838</v>
      </c>
      <c r="J546" s="2">
        <v>738</v>
      </c>
      <c r="K546" s="2">
        <v>741</v>
      </c>
      <c r="L546" s="2">
        <v>515</v>
      </c>
      <c r="M546" s="2">
        <v>615</v>
      </c>
      <c r="N546" s="2">
        <v>1005</v>
      </c>
      <c r="O546" s="2">
        <v>623</v>
      </c>
      <c r="P546" s="2">
        <v>175</v>
      </c>
      <c r="Q546" s="2">
        <v>535</v>
      </c>
      <c r="R546" s="2">
        <v>1188</v>
      </c>
      <c r="S546" s="2">
        <v>600</v>
      </c>
      <c r="T546" s="2">
        <v>1137</v>
      </c>
      <c r="U546" s="2">
        <v>1102</v>
      </c>
      <c r="V546" s="2">
        <v>773</v>
      </c>
      <c r="W546" s="2">
        <v>747</v>
      </c>
      <c r="X546" s="299">
        <v>367</v>
      </c>
      <c r="Y546" s="219">
        <f t="shared" si="9"/>
        <v>18</v>
      </c>
      <c r="Z546" s="220">
        <f>SUM( tabConsumo[[#This Row],[QTD.PENDENTE]]:tabConsumo[[#This Row],[08_23]] ) / tabConsumo[[#This Row],[Div]]</f>
        <v>735.61111111111109</v>
      </c>
      <c r="AA546" s="221">
        <f xml:space="preserve"> tabConsumo[[#This Row],[Média.A]] + (_xlfn.STDEV.S( tabConsumo[[#This Row],[QTD.PENDENTE]]:tabConsumo[[#This Row],[08_23]] ) * 1)</f>
        <v>1024.2590887079759</v>
      </c>
      <c r="AB546" s="221"/>
      <c r="AC546" s="221">
        <f xml:space="preserve"> tabConsumo[[#This Row],[Média.A]] + (_xlfn.STDEV.S( tabConsumo[[#This Row],[QTD.PENDENTE]]:tabConsumo[[#This Row],[08_23]] ) * 3)</f>
        <v>1601.5550439017061</v>
      </c>
      <c r="AD546" s="5"/>
      <c r="AE546">
        <v>4.166666666666667</v>
      </c>
      <c r="AF546" s="223">
        <f>SUM( tabConsumo[[#This Row],[QTD.PENDENTE]]:tabConsumo[[#This Row],[08_23]] )</f>
        <v>13241</v>
      </c>
      <c r="AG546" s="223">
        <f>LARGE(tabConsumo[[#This Row],[03_22]:[08_23]],1)</f>
        <v>1188</v>
      </c>
      <c r="AH546" s="146" t="s">
        <v>2237</v>
      </c>
      <c r="AI546" s="3" t="s">
        <v>2077</v>
      </c>
    </row>
    <row r="547" spans="1:35" x14ac:dyDescent="0.3">
      <c r="A547" s="4" t="s">
        <v>1256</v>
      </c>
      <c r="B547" s="3" t="s">
        <v>381</v>
      </c>
      <c r="C547" s="2">
        <v>32927</v>
      </c>
      <c r="D547" s="2">
        <v>0</v>
      </c>
      <c r="E547" s="2">
        <v>244</v>
      </c>
      <c r="F547" s="2">
        <v>582</v>
      </c>
      <c r="G547" s="2">
        <v>602</v>
      </c>
      <c r="H547" s="2">
        <v>645</v>
      </c>
      <c r="I547" s="2">
        <v>868</v>
      </c>
      <c r="J547" s="2">
        <v>725</v>
      </c>
      <c r="K547" s="2">
        <v>709</v>
      </c>
      <c r="L547" s="2">
        <v>455</v>
      </c>
      <c r="M547" s="2">
        <v>545</v>
      </c>
      <c r="N547" s="2">
        <v>1035</v>
      </c>
      <c r="O547" s="2">
        <v>613</v>
      </c>
      <c r="P547" s="2">
        <v>185</v>
      </c>
      <c r="Q547" s="2">
        <v>240</v>
      </c>
      <c r="R547" s="2">
        <v>1089</v>
      </c>
      <c r="S547" s="2">
        <v>580</v>
      </c>
      <c r="T547" s="2">
        <v>1193</v>
      </c>
      <c r="U547" s="2">
        <v>1050</v>
      </c>
      <c r="V547" s="2">
        <v>763</v>
      </c>
      <c r="W547" s="2">
        <v>279</v>
      </c>
      <c r="X547" s="299">
        <v>367</v>
      </c>
      <c r="Y547" s="219">
        <f t="shared" si="9"/>
        <v>18</v>
      </c>
      <c r="Z547" s="220">
        <f>SUM( tabConsumo[[#This Row],[QTD.PENDENTE]]:tabConsumo[[#This Row],[08_23]] ) / tabConsumo[[#This Row],[Div]]</f>
        <v>689</v>
      </c>
      <c r="AA547" s="221">
        <f xml:space="preserve"> tabConsumo[[#This Row],[Média.A]] + (_xlfn.STDEV.S( tabConsumo[[#This Row],[QTD.PENDENTE]]:tabConsumo[[#This Row],[08_23]] ) * 1)</f>
        <v>988.45558789711549</v>
      </c>
      <c r="AB547" s="221"/>
      <c r="AC547" s="221">
        <f xml:space="preserve"> tabConsumo[[#This Row],[Média.A]] + (_xlfn.STDEV.S( tabConsumo[[#This Row],[QTD.PENDENTE]]:tabConsumo[[#This Row],[08_23]] ) * 3)</f>
        <v>1587.3667636913463</v>
      </c>
      <c r="AD547" s="5"/>
      <c r="AE547">
        <v>13.555555555555555</v>
      </c>
      <c r="AF547" s="223">
        <f>SUM( tabConsumo[[#This Row],[QTD.PENDENTE]]:tabConsumo[[#This Row],[08_23]] )</f>
        <v>12402</v>
      </c>
      <c r="AG547" s="223">
        <f>LARGE(tabConsumo[[#This Row],[03_22]:[08_23]],1)</f>
        <v>1193</v>
      </c>
      <c r="AH547" s="146" t="s">
        <v>2237</v>
      </c>
      <c r="AI547" s="3" t="s">
        <v>2077</v>
      </c>
    </row>
    <row r="548" spans="1:35" x14ac:dyDescent="0.3">
      <c r="A548" s="4" t="s">
        <v>1138</v>
      </c>
      <c r="B548" s="3" t="s">
        <v>381</v>
      </c>
      <c r="C548" s="2">
        <v>17370</v>
      </c>
      <c r="D548" s="2">
        <v>0</v>
      </c>
      <c r="E548" s="2">
        <v>270</v>
      </c>
      <c r="F548" s="2">
        <v>607</v>
      </c>
      <c r="G548" s="2">
        <v>522</v>
      </c>
      <c r="H548" s="2">
        <v>700</v>
      </c>
      <c r="I548" s="2">
        <v>848</v>
      </c>
      <c r="J548" s="2">
        <v>720</v>
      </c>
      <c r="K548" s="2">
        <v>739</v>
      </c>
      <c r="L548" s="2">
        <v>450</v>
      </c>
      <c r="M548" s="2">
        <v>565</v>
      </c>
      <c r="N548" s="2">
        <v>1025</v>
      </c>
      <c r="O548" s="2">
        <v>613</v>
      </c>
      <c r="P548" s="2">
        <v>69</v>
      </c>
      <c r="Q548" s="2">
        <v>200</v>
      </c>
      <c r="R548" s="2">
        <v>1024</v>
      </c>
      <c r="S548" s="2">
        <v>575</v>
      </c>
      <c r="T548" s="2">
        <v>1173</v>
      </c>
      <c r="U548" s="2">
        <v>1042</v>
      </c>
      <c r="V548" s="2">
        <v>768</v>
      </c>
      <c r="W548" s="2">
        <v>324</v>
      </c>
      <c r="X548" s="299">
        <v>367</v>
      </c>
      <c r="Y548" s="219">
        <f t="shared" si="9"/>
        <v>18</v>
      </c>
      <c r="Z548" s="220">
        <f>SUM( tabConsumo[[#This Row],[QTD.PENDENTE]]:tabConsumo[[#This Row],[08_23]] ) / tabConsumo[[#This Row],[Div]]</f>
        <v>679.66666666666663</v>
      </c>
      <c r="AA548" s="221">
        <f xml:space="preserve"> tabConsumo[[#This Row],[Média.A]] + (_xlfn.STDEV.S( tabConsumo[[#This Row],[QTD.PENDENTE]]:tabConsumo[[#This Row],[08_23]] ) * 1)</f>
        <v>981.38616383375438</v>
      </c>
      <c r="AB548" s="221"/>
      <c r="AC548" s="221">
        <f xml:space="preserve"> tabConsumo[[#This Row],[Média.A]] + (_xlfn.STDEV.S( tabConsumo[[#This Row],[QTD.PENDENTE]]:tabConsumo[[#This Row],[08_23]] ) * 3)</f>
        <v>1584.8251581679297</v>
      </c>
      <c r="AD548" s="5"/>
      <c r="AE548">
        <v>15</v>
      </c>
      <c r="AF548" s="223">
        <f>SUM( tabConsumo[[#This Row],[QTD.PENDENTE]]:tabConsumo[[#This Row],[08_23]] )</f>
        <v>12234</v>
      </c>
      <c r="AG548" s="223">
        <f>LARGE(tabConsumo[[#This Row],[03_22]:[08_23]],1)</f>
        <v>1173</v>
      </c>
      <c r="AH548" s="146" t="s">
        <v>2237</v>
      </c>
      <c r="AI548" s="3" t="s">
        <v>2077</v>
      </c>
    </row>
    <row r="549" spans="1:35" x14ac:dyDescent="0.3">
      <c r="A549" s="4" t="s">
        <v>1139</v>
      </c>
      <c r="B549" s="3" t="s">
        <v>381</v>
      </c>
      <c r="C549" s="2">
        <v>17371</v>
      </c>
      <c r="D549" s="2">
        <v>0</v>
      </c>
      <c r="E549" s="2">
        <v>406</v>
      </c>
      <c r="F549" s="2">
        <v>612</v>
      </c>
      <c r="G549" s="2">
        <v>617</v>
      </c>
      <c r="H549" s="2">
        <v>720</v>
      </c>
      <c r="I549" s="2">
        <v>898</v>
      </c>
      <c r="J549" s="2">
        <v>720</v>
      </c>
      <c r="K549" s="2">
        <v>729</v>
      </c>
      <c r="L549" s="2">
        <v>473</v>
      </c>
      <c r="M549" s="2">
        <v>630</v>
      </c>
      <c r="N549" s="2">
        <v>965</v>
      </c>
      <c r="O549" s="2">
        <v>387</v>
      </c>
      <c r="P549" s="2">
        <v>0</v>
      </c>
      <c r="Q549" s="2">
        <v>191</v>
      </c>
      <c r="R549" s="2">
        <v>1044</v>
      </c>
      <c r="S549" s="2">
        <v>596</v>
      </c>
      <c r="T549" s="2">
        <v>1173</v>
      </c>
      <c r="U549" s="2">
        <v>1047</v>
      </c>
      <c r="V549" s="2">
        <v>793</v>
      </c>
      <c r="W549" s="2">
        <v>267</v>
      </c>
      <c r="X549" s="299">
        <v>367</v>
      </c>
      <c r="Y549" s="219">
        <f t="shared" si="9"/>
        <v>18</v>
      </c>
      <c r="Z549" s="220">
        <f>SUM( tabConsumo[[#This Row],[QTD.PENDENTE]]:tabConsumo[[#This Row],[08_23]] ) / tabConsumo[[#This Row],[Div]]</f>
        <v>681.55555555555554</v>
      </c>
      <c r="AA549" s="221">
        <f xml:space="preserve"> tabConsumo[[#This Row],[Média.A]] + (_xlfn.STDEV.S( tabConsumo[[#This Row],[QTD.PENDENTE]]:tabConsumo[[#This Row],[08_23]] ) * 1)</f>
        <v>991.48315509948827</v>
      </c>
      <c r="AB549" s="221"/>
      <c r="AC549" s="221">
        <f xml:space="preserve"> tabConsumo[[#This Row],[Média.A]] + (_xlfn.STDEV.S( tabConsumo[[#This Row],[QTD.PENDENTE]]:tabConsumo[[#This Row],[08_23]] ) * 3)</f>
        <v>1611.3383541873536</v>
      </c>
      <c r="AD549" s="5"/>
      <c r="AE549">
        <v>22.555555555555557</v>
      </c>
      <c r="AF549" s="223">
        <f>SUM( tabConsumo[[#This Row],[QTD.PENDENTE]]:tabConsumo[[#This Row],[08_23]] )</f>
        <v>12268</v>
      </c>
      <c r="AG549" s="223">
        <f>LARGE(tabConsumo[[#This Row],[03_22]:[08_23]],1)</f>
        <v>1173</v>
      </c>
      <c r="AH549" s="146" t="s">
        <v>2237</v>
      </c>
      <c r="AI549" s="3" t="s">
        <v>2077</v>
      </c>
    </row>
    <row r="550" spans="1:35" x14ac:dyDescent="0.3">
      <c r="A550" s="4" t="s">
        <v>1195</v>
      </c>
      <c r="B550" s="3" t="s">
        <v>261</v>
      </c>
      <c r="C550" s="2">
        <v>23986</v>
      </c>
      <c r="D550" s="2">
        <v>70</v>
      </c>
      <c r="E550" s="2">
        <v>65</v>
      </c>
      <c r="F550" s="2">
        <v>512</v>
      </c>
      <c r="G550" s="2">
        <v>542</v>
      </c>
      <c r="H550" s="2">
        <v>654</v>
      </c>
      <c r="I550" s="2">
        <v>950</v>
      </c>
      <c r="J550" s="2">
        <v>572</v>
      </c>
      <c r="K550" s="2">
        <v>501</v>
      </c>
      <c r="L550" s="2">
        <v>450</v>
      </c>
      <c r="M550" s="2">
        <v>582</v>
      </c>
      <c r="N550" s="2">
        <v>704</v>
      </c>
      <c r="O550" s="2">
        <v>542</v>
      </c>
      <c r="P550" s="2">
        <v>269</v>
      </c>
      <c r="Q550" s="2">
        <v>468</v>
      </c>
      <c r="R550" s="2">
        <v>1115</v>
      </c>
      <c r="S550" s="2">
        <v>600</v>
      </c>
      <c r="T550" s="2">
        <v>1006</v>
      </c>
      <c r="U550" s="2">
        <v>1070</v>
      </c>
      <c r="V550" s="2">
        <v>731</v>
      </c>
      <c r="W550" s="2">
        <v>771</v>
      </c>
      <c r="X550" s="299">
        <v>367</v>
      </c>
      <c r="Y550" s="219">
        <f t="shared" si="9"/>
        <v>18</v>
      </c>
      <c r="Z550" s="220">
        <f>SUM( tabConsumo[[#This Row],[QTD.PENDENTE]]:tabConsumo[[#This Row],[08_23]] ) / tabConsumo[[#This Row],[Div]]</f>
        <v>672.44444444444446</v>
      </c>
      <c r="AA550" s="221">
        <f xml:space="preserve"> tabConsumo[[#This Row],[Média.A]] + (_xlfn.STDEV.S( tabConsumo[[#This Row],[QTD.PENDENTE]]:tabConsumo[[#This Row],[08_23]] ) * 1)</f>
        <v>937.92105435453936</v>
      </c>
      <c r="AB550" s="221"/>
      <c r="AC550" s="221">
        <f xml:space="preserve"> tabConsumo[[#This Row],[Média.A]] + (_xlfn.STDEV.S( tabConsumo[[#This Row],[QTD.PENDENTE]]:tabConsumo[[#This Row],[08_23]] ) * 3)</f>
        <v>1468.8742741747292</v>
      </c>
      <c r="AD550" s="5"/>
      <c r="AE550">
        <v>3.6111111111111112</v>
      </c>
      <c r="AF550" s="223">
        <f>SUM( tabConsumo[[#This Row],[QTD.PENDENTE]]:tabConsumo[[#This Row],[08_23]] )</f>
        <v>12104</v>
      </c>
      <c r="AG550" s="223">
        <f>LARGE(tabConsumo[[#This Row],[03_22]:[08_23]],1)</f>
        <v>1115</v>
      </c>
      <c r="AH550" s="146" t="s">
        <v>2237</v>
      </c>
      <c r="AI550" s="3" t="s">
        <v>2077</v>
      </c>
    </row>
    <row r="551" spans="1:35" x14ac:dyDescent="0.3">
      <c r="A551" s="4" t="s">
        <v>1206</v>
      </c>
      <c r="B551" s="3" t="s">
        <v>261</v>
      </c>
      <c r="C551" s="2">
        <v>24476</v>
      </c>
      <c r="D551" s="2">
        <v>475</v>
      </c>
      <c r="E551" s="2">
        <v>35</v>
      </c>
      <c r="F551" s="2">
        <v>507</v>
      </c>
      <c r="G551" s="2">
        <v>542</v>
      </c>
      <c r="H551" s="2">
        <v>666</v>
      </c>
      <c r="I551" s="2">
        <v>910</v>
      </c>
      <c r="J551" s="2">
        <v>587</v>
      </c>
      <c r="K551" s="2">
        <v>520</v>
      </c>
      <c r="L551" s="2">
        <v>424</v>
      </c>
      <c r="M551" s="2">
        <v>574</v>
      </c>
      <c r="N551" s="2">
        <v>708</v>
      </c>
      <c r="O551" s="2">
        <v>530</v>
      </c>
      <c r="P551" s="2">
        <v>289</v>
      </c>
      <c r="Q551" s="2">
        <v>468</v>
      </c>
      <c r="R551" s="2">
        <v>1100</v>
      </c>
      <c r="S551" s="2">
        <v>600</v>
      </c>
      <c r="T551" s="2">
        <v>1006</v>
      </c>
      <c r="U551" s="2">
        <v>1047</v>
      </c>
      <c r="V551" s="2">
        <v>781</v>
      </c>
      <c r="W551" s="2">
        <v>731</v>
      </c>
      <c r="X551" s="299">
        <v>367</v>
      </c>
      <c r="Y551" s="219">
        <f t="shared" si="9"/>
        <v>18</v>
      </c>
      <c r="Z551" s="220">
        <f>SUM( tabConsumo[[#This Row],[QTD.PENDENTE]]:tabConsumo[[#This Row],[08_23]] ) / tabConsumo[[#This Row],[Div]]</f>
        <v>668.05555555555554</v>
      </c>
      <c r="AA551" s="221">
        <f xml:space="preserve"> tabConsumo[[#This Row],[Média.A]] + (_xlfn.STDEV.S( tabConsumo[[#This Row],[QTD.PENDENTE]]:tabConsumo[[#This Row],[08_23]] ) * 1)</f>
        <v>931.01222599065932</v>
      </c>
      <c r="AB551" s="221"/>
      <c r="AC551" s="221">
        <f xml:space="preserve"> tabConsumo[[#This Row],[Média.A]] + (_xlfn.STDEV.S( tabConsumo[[#This Row],[QTD.PENDENTE]]:tabConsumo[[#This Row],[08_23]] ) * 3)</f>
        <v>1456.9255668608671</v>
      </c>
      <c r="AD551" s="5"/>
      <c r="AE551">
        <v>1.9444444444444444</v>
      </c>
      <c r="AF551" s="223">
        <f>SUM( tabConsumo[[#This Row],[QTD.PENDENTE]]:tabConsumo[[#This Row],[08_23]] )</f>
        <v>12025</v>
      </c>
      <c r="AG551" s="223">
        <f>LARGE(tabConsumo[[#This Row],[03_22]:[08_23]],1)</f>
        <v>1100</v>
      </c>
      <c r="AH551" s="146" t="s">
        <v>2237</v>
      </c>
      <c r="AI551" s="3" t="s">
        <v>2077</v>
      </c>
    </row>
    <row r="552" spans="1:35" x14ac:dyDescent="0.3">
      <c r="A552" s="4" t="s">
        <v>1196</v>
      </c>
      <c r="B552" s="3" t="s">
        <v>261</v>
      </c>
      <c r="C552" s="2">
        <v>23989</v>
      </c>
      <c r="D552" s="2">
        <v>1473</v>
      </c>
      <c r="E552" s="2">
        <v>65</v>
      </c>
      <c r="F552" s="2">
        <v>547</v>
      </c>
      <c r="G552" s="2">
        <v>537</v>
      </c>
      <c r="H552" s="2">
        <v>653</v>
      </c>
      <c r="I552" s="2">
        <v>858</v>
      </c>
      <c r="J552" s="2">
        <v>582</v>
      </c>
      <c r="K552" s="2">
        <v>445</v>
      </c>
      <c r="L552" s="2">
        <v>379</v>
      </c>
      <c r="M552" s="2">
        <v>549</v>
      </c>
      <c r="N552" s="2">
        <v>542</v>
      </c>
      <c r="O552" s="2">
        <v>402</v>
      </c>
      <c r="P552" s="2">
        <v>266</v>
      </c>
      <c r="Q552" s="2">
        <v>488</v>
      </c>
      <c r="R552" s="2">
        <v>1110</v>
      </c>
      <c r="S552" s="2">
        <v>575</v>
      </c>
      <c r="T552" s="2">
        <v>1001</v>
      </c>
      <c r="U552" s="2">
        <v>1038</v>
      </c>
      <c r="V552" s="2">
        <v>741</v>
      </c>
      <c r="W552" s="2">
        <v>706</v>
      </c>
      <c r="X552" s="299">
        <v>367</v>
      </c>
      <c r="Y552" s="219">
        <f t="shared" si="9"/>
        <v>18</v>
      </c>
      <c r="Z552" s="220">
        <f>SUM( tabConsumo[[#This Row],[QTD.PENDENTE]]:tabConsumo[[#This Row],[08_23]] ) / tabConsumo[[#This Row],[Div]]</f>
        <v>638</v>
      </c>
      <c r="AA552" s="221">
        <f xml:space="preserve"> tabConsumo[[#This Row],[Média.A]] + (_xlfn.STDEV.S( tabConsumo[[#This Row],[QTD.PENDENTE]]:tabConsumo[[#This Row],[08_23]] ) * 1)</f>
        <v>901.41250197898808</v>
      </c>
      <c r="AB552" s="221"/>
      <c r="AC552" s="221">
        <f xml:space="preserve"> tabConsumo[[#This Row],[Média.A]] + (_xlfn.STDEV.S( tabConsumo[[#This Row],[QTD.PENDENTE]]:tabConsumo[[#This Row],[08_23]] ) * 3)</f>
        <v>1428.2375059369642</v>
      </c>
      <c r="AD552" s="5"/>
      <c r="AE552">
        <v>3.6111111111111112</v>
      </c>
      <c r="AF552" s="223">
        <f>SUM( tabConsumo[[#This Row],[QTD.PENDENTE]]:tabConsumo[[#This Row],[08_23]] )</f>
        <v>11484</v>
      </c>
      <c r="AG552" s="223">
        <f>LARGE(tabConsumo[[#This Row],[03_22]:[08_23]],1)</f>
        <v>1110</v>
      </c>
      <c r="AH552" s="146" t="s">
        <v>2237</v>
      </c>
      <c r="AI552" s="3" t="s">
        <v>2077</v>
      </c>
    </row>
    <row r="553" spans="1:35" x14ac:dyDescent="0.3">
      <c r="A553" s="4" t="s">
        <v>1197</v>
      </c>
      <c r="B553" s="3" t="s">
        <v>261</v>
      </c>
      <c r="C553" s="2">
        <v>23993</v>
      </c>
      <c r="D553" s="2">
        <v>2236</v>
      </c>
      <c r="E553" s="2">
        <v>15</v>
      </c>
      <c r="F553" s="2">
        <v>482</v>
      </c>
      <c r="G553" s="2">
        <v>522</v>
      </c>
      <c r="H553" s="2">
        <v>558</v>
      </c>
      <c r="I553" s="2">
        <v>803</v>
      </c>
      <c r="J553" s="2">
        <v>562</v>
      </c>
      <c r="K553" s="2">
        <v>451</v>
      </c>
      <c r="L553" s="2">
        <v>384</v>
      </c>
      <c r="M553" s="2">
        <v>514</v>
      </c>
      <c r="N553" s="2">
        <v>456</v>
      </c>
      <c r="O553" s="2">
        <v>457</v>
      </c>
      <c r="P553" s="2">
        <v>241</v>
      </c>
      <c r="Q553" s="2">
        <v>476</v>
      </c>
      <c r="R553" s="2">
        <v>1070</v>
      </c>
      <c r="S553" s="2">
        <v>550</v>
      </c>
      <c r="T553" s="2">
        <v>950</v>
      </c>
      <c r="U553" s="2">
        <v>973</v>
      </c>
      <c r="V553" s="2">
        <v>716</v>
      </c>
      <c r="W553" s="2">
        <v>729</v>
      </c>
      <c r="X553" s="299">
        <v>367</v>
      </c>
      <c r="Y553" s="219">
        <f t="shared" si="9"/>
        <v>18</v>
      </c>
      <c r="Z553" s="220">
        <f>SUM( tabConsumo[[#This Row],[QTD.PENDENTE]]:tabConsumo[[#This Row],[08_23]] ) / tabConsumo[[#This Row],[Div]]</f>
        <v>606.05555555555554</v>
      </c>
      <c r="AA553" s="221">
        <f xml:space="preserve"> tabConsumo[[#This Row],[Média.A]] + (_xlfn.STDEV.S( tabConsumo[[#This Row],[QTD.PENDENTE]]:tabConsumo[[#This Row],[08_23]] ) * 1)</f>
        <v>861.09177589339413</v>
      </c>
      <c r="AB553" s="221"/>
      <c r="AC553" s="221">
        <f xml:space="preserve"> tabConsumo[[#This Row],[Média.A]] + (_xlfn.STDEV.S( tabConsumo[[#This Row],[QTD.PENDENTE]]:tabConsumo[[#This Row],[08_23]] ) * 3)</f>
        <v>1371.1642165690712</v>
      </c>
      <c r="AD553" s="5"/>
      <c r="AE553">
        <v>0.83333333333333337</v>
      </c>
      <c r="AF553" s="223">
        <f>SUM( tabConsumo[[#This Row],[QTD.PENDENTE]]:tabConsumo[[#This Row],[08_23]] )</f>
        <v>10909</v>
      </c>
      <c r="AG553" s="223">
        <f>LARGE(tabConsumo[[#This Row],[03_22]:[08_23]],1)</f>
        <v>1070</v>
      </c>
      <c r="AH553" s="146" t="s">
        <v>2237</v>
      </c>
      <c r="AI553" s="3" t="s">
        <v>2077</v>
      </c>
    </row>
    <row r="554" spans="1:35" x14ac:dyDescent="0.3">
      <c r="A554" s="4" t="s">
        <v>1207</v>
      </c>
      <c r="B554" s="3" t="s">
        <v>261</v>
      </c>
      <c r="C554" s="2">
        <v>24477</v>
      </c>
      <c r="D554" s="2">
        <v>0</v>
      </c>
      <c r="E554" s="2">
        <v>35</v>
      </c>
      <c r="F554" s="2">
        <v>542</v>
      </c>
      <c r="G554" s="2">
        <v>587</v>
      </c>
      <c r="H554" s="2">
        <v>669</v>
      </c>
      <c r="I554" s="2">
        <v>945</v>
      </c>
      <c r="J554" s="2">
        <v>582</v>
      </c>
      <c r="K554" s="2">
        <v>515</v>
      </c>
      <c r="L554" s="2">
        <v>499</v>
      </c>
      <c r="M554" s="2">
        <v>687</v>
      </c>
      <c r="N554" s="2">
        <v>679</v>
      </c>
      <c r="O554" s="2">
        <v>520</v>
      </c>
      <c r="P554" s="2">
        <v>319</v>
      </c>
      <c r="Q554" s="2">
        <v>491</v>
      </c>
      <c r="R554" s="2">
        <v>1100</v>
      </c>
      <c r="S554" s="2">
        <v>630</v>
      </c>
      <c r="T554" s="2">
        <v>1001</v>
      </c>
      <c r="U554" s="2">
        <v>1088</v>
      </c>
      <c r="V554" s="2">
        <v>681</v>
      </c>
      <c r="W554" s="2">
        <v>711</v>
      </c>
      <c r="X554" s="299">
        <v>367</v>
      </c>
      <c r="Y554" s="219">
        <f t="shared" si="9"/>
        <v>18</v>
      </c>
      <c r="Z554" s="220">
        <f>SUM( tabConsumo[[#This Row],[QTD.PENDENTE]]:tabConsumo[[#This Row],[08_23]] ) / tabConsumo[[#This Row],[Div]]</f>
        <v>682.27777777777783</v>
      </c>
      <c r="AA554" s="221">
        <f xml:space="preserve"> tabConsumo[[#This Row],[Média.A]] + (_xlfn.STDEV.S( tabConsumo[[#This Row],[QTD.PENDENTE]]:tabConsumo[[#This Row],[08_23]] ) * 1)</f>
        <v>940.82311240689</v>
      </c>
      <c r="AB554" s="221"/>
      <c r="AC554" s="221">
        <f xml:space="preserve"> tabConsumo[[#This Row],[Média.A]] + (_xlfn.STDEV.S( tabConsumo[[#This Row],[QTD.PENDENTE]]:tabConsumo[[#This Row],[08_23]] ) * 3)</f>
        <v>1457.9137816651141</v>
      </c>
      <c r="AD554" s="5"/>
      <c r="AE554">
        <v>1.9444444444444444</v>
      </c>
      <c r="AF554" s="223">
        <f>SUM( tabConsumo[[#This Row],[QTD.PENDENTE]]:tabConsumo[[#This Row],[08_23]] )</f>
        <v>12281</v>
      </c>
      <c r="AG554" s="223">
        <f>LARGE(tabConsumo[[#This Row],[03_22]:[08_23]],1)</f>
        <v>1100</v>
      </c>
      <c r="AH554" s="146" t="s">
        <v>2237</v>
      </c>
      <c r="AI554" s="3" t="s">
        <v>2077</v>
      </c>
    </row>
    <row r="555" spans="1:35" x14ac:dyDescent="0.3">
      <c r="A555" s="4" t="s">
        <v>1198</v>
      </c>
      <c r="B555" s="3" t="s">
        <v>261</v>
      </c>
      <c r="C555" s="2">
        <v>23996</v>
      </c>
      <c r="D555" s="2">
        <v>284</v>
      </c>
      <c r="E555" s="2">
        <v>75</v>
      </c>
      <c r="F555" s="2">
        <v>522</v>
      </c>
      <c r="G555" s="2">
        <v>604</v>
      </c>
      <c r="H555" s="2">
        <v>681</v>
      </c>
      <c r="I555" s="2">
        <v>985</v>
      </c>
      <c r="J555" s="2">
        <v>572</v>
      </c>
      <c r="K555" s="2">
        <v>495</v>
      </c>
      <c r="L555" s="2">
        <v>394</v>
      </c>
      <c r="M555" s="2">
        <v>609</v>
      </c>
      <c r="N555" s="2">
        <v>527</v>
      </c>
      <c r="O555" s="2">
        <v>500</v>
      </c>
      <c r="P555" s="2">
        <v>241</v>
      </c>
      <c r="Q555" s="2">
        <v>473</v>
      </c>
      <c r="R555" s="2">
        <v>1075</v>
      </c>
      <c r="S555" s="2">
        <v>610</v>
      </c>
      <c r="T555" s="2">
        <v>1016</v>
      </c>
      <c r="U555" s="2">
        <v>1131</v>
      </c>
      <c r="V555" s="2">
        <v>766</v>
      </c>
      <c r="W555" s="2">
        <v>717</v>
      </c>
      <c r="X555" s="299">
        <v>367</v>
      </c>
      <c r="Y555" s="219">
        <f t="shared" si="9"/>
        <v>18</v>
      </c>
      <c r="Z555" s="220">
        <f>SUM( tabConsumo[[#This Row],[QTD.PENDENTE]]:tabConsumo[[#This Row],[08_23]] ) / tabConsumo[[#This Row],[Div]]</f>
        <v>666.27777777777783</v>
      </c>
      <c r="AA555" s="221">
        <f xml:space="preserve"> tabConsumo[[#This Row],[Média.A]] + (_xlfn.STDEV.S( tabConsumo[[#This Row],[QTD.PENDENTE]]:tabConsumo[[#This Row],[08_23]] ) * 1)</f>
        <v>940.61082333197453</v>
      </c>
      <c r="AB555" s="221"/>
      <c r="AC555" s="221">
        <f xml:space="preserve"> tabConsumo[[#This Row],[Média.A]] + (_xlfn.STDEV.S( tabConsumo[[#This Row],[QTD.PENDENTE]]:tabConsumo[[#This Row],[08_23]] ) * 3)</f>
        <v>1489.2769144403678</v>
      </c>
      <c r="AD555" s="5"/>
      <c r="AE555">
        <v>4.166666666666667</v>
      </c>
      <c r="AF555" s="223">
        <f>SUM( tabConsumo[[#This Row],[QTD.PENDENTE]]:tabConsumo[[#This Row],[08_23]] )</f>
        <v>11993</v>
      </c>
      <c r="AG555" s="223">
        <f>LARGE(tabConsumo[[#This Row],[03_22]:[08_23]],1)</f>
        <v>1131</v>
      </c>
      <c r="AH555" s="146" t="s">
        <v>2237</v>
      </c>
      <c r="AI555" s="3" t="s">
        <v>2077</v>
      </c>
    </row>
    <row r="556" spans="1:35" x14ac:dyDescent="0.3">
      <c r="A556" s="4" t="s">
        <v>1809</v>
      </c>
      <c r="B556" s="3" t="s">
        <v>268</v>
      </c>
      <c r="C556" s="2">
        <v>130624</v>
      </c>
      <c r="D556" s="2">
        <v>8182</v>
      </c>
      <c r="E556" s="2">
        <v>201</v>
      </c>
      <c r="F556" s="2">
        <v>100</v>
      </c>
      <c r="G556" s="2">
        <v>531</v>
      </c>
      <c r="H556" s="2">
        <v>1055</v>
      </c>
      <c r="I556" s="2">
        <v>1147</v>
      </c>
      <c r="J556" s="2">
        <v>860</v>
      </c>
      <c r="K556" s="2">
        <v>1071</v>
      </c>
      <c r="L556" s="2">
        <v>1321</v>
      </c>
      <c r="M556" s="2">
        <v>1262</v>
      </c>
      <c r="N556" s="2">
        <v>1398</v>
      </c>
      <c r="O556" s="2">
        <v>998</v>
      </c>
      <c r="P556" s="2">
        <v>605</v>
      </c>
      <c r="Q556" s="2">
        <v>945</v>
      </c>
      <c r="R556" s="2">
        <v>14769</v>
      </c>
      <c r="S556" s="2">
        <v>1105</v>
      </c>
      <c r="T556" s="2">
        <v>1401</v>
      </c>
      <c r="U556" s="2">
        <v>1488</v>
      </c>
      <c r="V556" s="2">
        <v>1216</v>
      </c>
      <c r="W556" s="2">
        <v>1137</v>
      </c>
      <c r="X556" s="299">
        <v>42205</v>
      </c>
      <c r="Y556" s="219">
        <v>18</v>
      </c>
      <c r="Z556" s="220">
        <f>SUM( tabConsumo[[#This Row],[QTD.PENDENTE]]:tabConsumo[[#This Row],[08_23]] ) / tabConsumo[[#This Row],[Div]]</f>
        <v>1811.6666666666667</v>
      </c>
      <c r="AA556" s="221">
        <f xml:space="preserve"> tabConsumo[[#This Row],[Média.A]] + (_xlfn.STDEV.S( tabConsumo[[#This Row],[QTD.PENDENTE]]:tabConsumo[[#This Row],[08_23]] ) * 1)</f>
        <v>4995.9900563826668</v>
      </c>
      <c r="AB556" s="221"/>
      <c r="AC556" s="221">
        <f xml:space="preserve"> tabConsumo[[#This Row],[Média.A]] + (_xlfn.STDEV.S( tabConsumo[[#This Row],[QTD.PENDENTE]]:tabConsumo[[#This Row],[08_23]] ) * 3)</f>
        <v>11364.636835814666</v>
      </c>
      <c r="AD556" s="5"/>
      <c r="AE556">
        <v>11.166666666666666</v>
      </c>
      <c r="AF556" s="223">
        <f>SUM( tabConsumo[[#This Row],[QTD.PENDENTE]]:tabConsumo[[#This Row],[08_23]] )</f>
        <v>32610</v>
      </c>
      <c r="AG556" s="223">
        <f>LARGE(tabConsumo[[#This Row],[03_22]:[08_23]],1)</f>
        <v>14769</v>
      </c>
      <c r="AH556" s="146" t="s">
        <v>2237</v>
      </c>
      <c r="AI556" s="3" t="s">
        <v>2077</v>
      </c>
    </row>
    <row r="557" spans="1:35" x14ac:dyDescent="0.3">
      <c r="A557" s="4" t="s">
        <v>1540</v>
      </c>
      <c r="B557" s="3" t="s">
        <v>381</v>
      </c>
      <c r="C557" s="2">
        <v>93325</v>
      </c>
      <c r="D557" s="2">
        <v>0</v>
      </c>
      <c r="E557" s="2">
        <v>301</v>
      </c>
      <c r="F557" s="2">
        <v>402</v>
      </c>
      <c r="G557" s="2">
        <v>345</v>
      </c>
      <c r="H557" s="2">
        <v>700</v>
      </c>
      <c r="I557" s="2">
        <v>913</v>
      </c>
      <c r="J557" s="2">
        <v>450</v>
      </c>
      <c r="K557" s="2">
        <v>531</v>
      </c>
      <c r="L557" s="2">
        <v>376</v>
      </c>
      <c r="M557" s="2">
        <v>331</v>
      </c>
      <c r="N557" s="2">
        <v>501</v>
      </c>
      <c r="O557" s="2">
        <v>363</v>
      </c>
      <c r="P557" s="2">
        <v>200</v>
      </c>
      <c r="Q557" s="2">
        <v>340</v>
      </c>
      <c r="R557" s="2">
        <v>827</v>
      </c>
      <c r="S557" s="2">
        <v>548</v>
      </c>
      <c r="T557" s="2">
        <v>1013</v>
      </c>
      <c r="U557" s="2">
        <v>1201</v>
      </c>
      <c r="V557" s="2">
        <v>489</v>
      </c>
      <c r="W557" s="2">
        <v>52</v>
      </c>
      <c r="X557" s="299">
        <v>38919</v>
      </c>
      <c r="Y557" s="219">
        <v>18</v>
      </c>
      <c r="Z557" s="220">
        <f>SUM( tabConsumo[[#This Row],[QTD.PENDENTE]]:tabConsumo[[#This Row],[08_23]] ) / tabConsumo[[#This Row],[Div]]</f>
        <v>549.05555555555554</v>
      </c>
      <c r="AA557" s="221">
        <f xml:space="preserve"> tabConsumo[[#This Row],[Média.A]] + (_xlfn.STDEV.S( tabConsumo[[#This Row],[QTD.PENDENTE]]:tabConsumo[[#This Row],[08_23]] ) * 1)</f>
        <v>839.88526196233749</v>
      </c>
      <c r="AB557" s="221"/>
      <c r="AC557" s="221">
        <f xml:space="preserve"> tabConsumo[[#This Row],[Média.A]] + (_xlfn.STDEV.S( tabConsumo[[#This Row],[QTD.PENDENTE]]:tabConsumo[[#This Row],[08_23]] ) * 3)</f>
        <v>1421.5446747759015</v>
      </c>
      <c r="AD557" s="5"/>
      <c r="AE557">
        <v>16.722222222222221</v>
      </c>
      <c r="AF557" s="223">
        <f>SUM( tabConsumo[[#This Row],[QTD.PENDENTE]]:tabConsumo[[#This Row],[08_23]] )</f>
        <v>9883</v>
      </c>
      <c r="AG557" s="223">
        <f>LARGE(tabConsumo[[#This Row],[03_22]:[08_23]],1)</f>
        <v>1201</v>
      </c>
      <c r="AH557" s="146" t="s">
        <v>2237</v>
      </c>
      <c r="AI557" s="3" t="s">
        <v>2077</v>
      </c>
    </row>
    <row r="558" spans="1:35" x14ac:dyDescent="0.3">
      <c r="A558" s="4" t="s">
        <v>1541</v>
      </c>
      <c r="B558" s="3" t="s">
        <v>381</v>
      </c>
      <c r="C558" s="2">
        <v>93327</v>
      </c>
      <c r="D558" s="2">
        <v>0</v>
      </c>
      <c r="E558" s="2">
        <v>317</v>
      </c>
      <c r="F558" s="2">
        <v>357</v>
      </c>
      <c r="G558" s="2">
        <v>335</v>
      </c>
      <c r="H558" s="2">
        <v>690</v>
      </c>
      <c r="I558" s="2">
        <v>923</v>
      </c>
      <c r="J558" s="2">
        <v>450</v>
      </c>
      <c r="K558" s="2">
        <v>526</v>
      </c>
      <c r="L558" s="2">
        <v>386</v>
      </c>
      <c r="M558" s="2">
        <v>311</v>
      </c>
      <c r="N558" s="2">
        <v>471</v>
      </c>
      <c r="O558" s="2">
        <v>363</v>
      </c>
      <c r="P558" s="2">
        <v>160</v>
      </c>
      <c r="Q558" s="2">
        <v>331</v>
      </c>
      <c r="R558" s="2">
        <v>822</v>
      </c>
      <c r="S558" s="2">
        <v>573</v>
      </c>
      <c r="T558" s="2">
        <v>998</v>
      </c>
      <c r="U558" s="2">
        <v>1207</v>
      </c>
      <c r="V558" s="2">
        <v>403</v>
      </c>
      <c r="W558" s="2">
        <v>0</v>
      </c>
      <c r="X558" s="299">
        <v>38919</v>
      </c>
      <c r="Y558" s="219">
        <v>18</v>
      </c>
      <c r="Z558" s="220">
        <f>SUM( tabConsumo[[#This Row],[QTD.PENDENTE]]:tabConsumo[[#This Row],[08_23]] ) / tabConsumo[[#This Row],[Div]]</f>
        <v>534.61111111111109</v>
      </c>
      <c r="AA558" s="221">
        <f xml:space="preserve"> tabConsumo[[#This Row],[Média.A]] + (_xlfn.STDEV.S( tabConsumo[[#This Row],[QTD.PENDENTE]]:tabConsumo[[#This Row],[08_23]] ) * 1)</f>
        <v>835.28948642286673</v>
      </c>
      <c r="AB558" s="221"/>
      <c r="AC558" s="221">
        <f xml:space="preserve"> tabConsumo[[#This Row],[Média.A]] + (_xlfn.STDEV.S( tabConsumo[[#This Row],[QTD.PENDENTE]]:tabConsumo[[#This Row],[08_23]] ) * 3)</f>
        <v>1436.6462370463778</v>
      </c>
      <c r="AD558" s="5"/>
      <c r="AE558">
        <v>17.611111111111111</v>
      </c>
      <c r="AF558" s="223">
        <f>SUM( tabConsumo[[#This Row],[QTD.PENDENTE]]:tabConsumo[[#This Row],[08_23]] )</f>
        <v>9623</v>
      </c>
      <c r="AG558" s="223">
        <f>LARGE(tabConsumo[[#This Row],[03_22]:[08_23]],1)</f>
        <v>1207</v>
      </c>
      <c r="AH558" s="146" t="s">
        <v>2238</v>
      </c>
      <c r="AI558" s="3" t="s">
        <v>2077</v>
      </c>
    </row>
    <row r="559" spans="1:35" x14ac:dyDescent="0.3">
      <c r="A559" s="4" t="s">
        <v>1542</v>
      </c>
      <c r="B559" s="3" t="s">
        <v>381</v>
      </c>
      <c r="C559" s="2">
        <v>93329</v>
      </c>
      <c r="D559" s="2">
        <v>0</v>
      </c>
      <c r="E559" s="2">
        <v>192</v>
      </c>
      <c r="F559" s="2">
        <v>387</v>
      </c>
      <c r="G559" s="2">
        <v>345</v>
      </c>
      <c r="H559" s="2">
        <v>670</v>
      </c>
      <c r="I559" s="2">
        <v>913</v>
      </c>
      <c r="J559" s="2">
        <v>395</v>
      </c>
      <c r="K559" s="2">
        <v>511</v>
      </c>
      <c r="L559" s="2">
        <v>356</v>
      </c>
      <c r="M559" s="2">
        <v>326</v>
      </c>
      <c r="N559" s="2">
        <v>466</v>
      </c>
      <c r="O559" s="2">
        <v>353</v>
      </c>
      <c r="P559" s="2">
        <v>175</v>
      </c>
      <c r="Q559" s="2">
        <v>330</v>
      </c>
      <c r="R559" s="2">
        <v>858</v>
      </c>
      <c r="S559" s="2">
        <v>538</v>
      </c>
      <c r="T559" s="2">
        <v>998</v>
      </c>
      <c r="U559" s="2">
        <v>1200</v>
      </c>
      <c r="V559" s="2">
        <v>595</v>
      </c>
      <c r="W559" s="2">
        <v>344</v>
      </c>
      <c r="X559" s="299">
        <v>38919</v>
      </c>
      <c r="Y559" s="219">
        <v>18</v>
      </c>
      <c r="Z559" s="220">
        <f>SUM( tabConsumo[[#This Row],[QTD.PENDENTE]]:tabConsumo[[#This Row],[08_23]] ) / tabConsumo[[#This Row],[Div]]</f>
        <v>552.88888888888891</v>
      </c>
      <c r="AA559" s="221">
        <f xml:space="preserve"> tabConsumo[[#This Row],[Média.A]] + (_xlfn.STDEV.S( tabConsumo[[#This Row],[QTD.PENDENTE]]:tabConsumo[[#This Row],[08_23]] ) * 1)</f>
        <v>835.80968246651992</v>
      </c>
      <c r="AB559" s="221"/>
      <c r="AC559" s="221">
        <f xml:space="preserve"> tabConsumo[[#This Row],[Média.A]] + (_xlfn.STDEV.S( tabConsumo[[#This Row],[QTD.PENDENTE]]:tabConsumo[[#This Row],[08_23]] ) * 3)</f>
        <v>1401.6512696217819</v>
      </c>
      <c r="AD559" s="5"/>
      <c r="AE559">
        <v>10.666666666666666</v>
      </c>
      <c r="AF559" s="223">
        <f>SUM( tabConsumo[[#This Row],[QTD.PENDENTE]]:tabConsumo[[#This Row],[08_23]] )</f>
        <v>9952</v>
      </c>
      <c r="AG559" s="223">
        <f>LARGE(tabConsumo[[#This Row],[03_22]:[08_23]],1)</f>
        <v>1200</v>
      </c>
      <c r="AH559" s="146" t="s">
        <v>2237</v>
      </c>
      <c r="AI559" s="3" t="s">
        <v>2077</v>
      </c>
    </row>
    <row r="560" spans="1:35" x14ac:dyDescent="0.3">
      <c r="A560" s="4" t="s">
        <v>1543</v>
      </c>
      <c r="B560" s="3" t="s">
        <v>381</v>
      </c>
      <c r="C560" s="2">
        <v>93332</v>
      </c>
      <c r="D560" s="2">
        <v>0</v>
      </c>
      <c r="E560" s="2">
        <v>52</v>
      </c>
      <c r="F560" s="2">
        <v>377</v>
      </c>
      <c r="G560" s="2">
        <v>345</v>
      </c>
      <c r="H560" s="2">
        <v>643</v>
      </c>
      <c r="I560" s="2">
        <v>923</v>
      </c>
      <c r="J560" s="2">
        <v>385</v>
      </c>
      <c r="K560" s="2">
        <v>503</v>
      </c>
      <c r="L560" s="2">
        <v>356</v>
      </c>
      <c r="M560" s="2">
        <v>316</v>
      </c>
      <c r="N560" s="2">
        <v>461</v>
      </c>
      <c r="O560" s="2">
        <v>373</v>
      </c>
      <c r="P560" s="2">
        <v>200</v>
      </c>
      <c r="Q560" s="2">
        <v>341</v>
      </c>
      <c r="R560" s="2">
        <v>826</v>
      </c>
      <c r="S560" s="2">
        <v>573</v>
      </c>
      <c r="T560" s="2">
        <v>968</v>
      </c>
      <c r="U560" s="2">
        <v>1207</v>
      </c>
      <c r="V560" s="2">
        <v>580</v>
      </c>
      <c r="W560" s="2">
        <v>529</v>
      </c>
      <c r="X560" s="299">
        <v>38919</v>
      </c>
      <c r="Y560" s="219">
        <v>18</v>
      </c>
      <c r="Z560" s="220">
        <f>SUM( tabConsumo[[#This Row],[QTD.PENDENTE]]:tabConsumo[[#This Row],[08_23]] ) / tabConsumo[[#This Row],[Div]]</f>
        <v>553.22222222222217</v>
      </c>
      <c r="AA560" s="221">
        <f xml:space="preserve"> tabConsumo[[#This Row],[Média.A]] + (_xlfn.STDEV.S( tabConsumo[[#This Row],[QTD.PENDENTE]]:tabConsumo[[#This Row],[08_23]] ) * 1)</f>
        <v>838.6723335934937</v>
      </c>
      <c r="AB560" s="221"/>
      <c r="AC560" s="221">
        <f xml:space="preserve"> tabConsumo[[#This Row],[Média.A]] + (_xlfn.STDEV.S( tabConsumo[[#This Row],[QTD.PENDENTE]]:tabConsumo[[#This Row],[08_23]] ) * 3)</f>
        <v>1409.572556336037</v>
      </c>
      <c r="AD560" s="5"/>
      <c r="AE560">
        <v>2.8888888888888888</v>
      </c>
      <c r="AF560" s="223">
        <f>SUM( tabConsumo[[#This Row],[QTD.PENDENTE]]:tabConsumo[[#This Row],[08_23]] )</f>
        <v>9958</v>
      </c>
      <c r="AG560" s="223">
        <f>LARGE(tabConsumo[[#This Row],[03_22]:[08_23]],1)</f>
        <v>1207</v>
      </c>
      <c r="AH560" s="146" t="s">
        <v>2237</v>
      </c>
      <c r="AI560" s="3" t="s">
        <v>2077</v>
      </c>
    </row>
    <row r="561" spans="1:35" x14ac:dyDescent="0.3">
      <c r="A561" s="4" t="s">
        <v>1544</v>
      </c>
      <c r="B561" s="3" t="s">
        <v>381</v>
      </c>
      <c r="C561" s="2">
        <v>93334</v>
      </c>
      <c r="D561" s="2">
        <v>0</v>
      </c>
      <c r="E561" s="2">
        <v>40</v>
      </c>
      <c r="F561" s="2">
        <v>377</v>
      </c>
      <c r="G561" s="2">
        <v>335</v>
      </c>
      <c r="H561" s="2">
        <v>695</v>
      </c>
      <c r="I561" s="2">
        <v>926</v>
      </c>
      <c r="J561" s="2">
        <v>435</v>
      </c>
      <c r="K561" s="2">
        <v>521</v>
      </c>
      <c r="L561" s="2">
        <v>356</v>
      </c>
      <c r="M561" s="2">
        <v>308</v>
      </c>
      <c r="N561" s="2">
        <v>486</v>
      </c>
      <c r="O561" s="2">
        <v>353</v>
      </c>
      <c r="P561" s="2">
        <v>200</v>
      </c>
      <c r="Q561" s="2">
        <v>340</v>
      </c>
      <c r="R561" s="2">
        <v>803</v>
      </c>
      <c r="S561" s="2">
        <v>563</v>
      </c>
      <c r="T561" s="2">
        <v>978</v>
      </c>
      <c r="U561" s="2">
        <v>1205</v>
      </c>
      <c r="V561" s="2">
        <v>590</v>
      </c>
      <c r="W561" s="2">
        <v>581</v>
      </c>
      <c r="X561" s="299">
        <v>38919</v>
      </c>
      <c r="Y561" s="219">
        <v>18</v>
      </c>
      <c r="Z561" s="220">
        <f>SUM( tabConsumo[[#This Row],[QTD.PENDENTE]]:tabConsumo[[#This Row],[08_23]] ) / tabConsumo[[#This Row],[Div]]</f>
        <v>560.66666666666663</v>
      </c>
      <c r="AA561" s="221">
        <f xml:space="preserve"> tabConsumo[[#This Row],[Média.A]] + (_xlfn.STDEV.S( tabConsumo[[#This Row],[QTD.PENDENTE]]:tabConsumo[[#This Row],[08_23]] ) * 1)</f>
        <v>848.43861788226502</v>
      </c>
      <c r="AB561" s="221"/>
      <c r="AC561" s="221">
        <f xml:space="preserve"> tabConsumo[[#This Row],[Média.A]] + (_xlfn.STDEV.S( tabConsumo[[#This Row],[QTD.PENDENTE]]:tabConsumo[[#This Row],[08_23]] ) * 3)</f>
        <v>1423.9825203134619</v>
      </c>
      <c r="AD561" s="5"/>
      <c r="AE561">
        <v>2.2222222222222223</v>
      </c>
      <c r="AF561" s="223">
        <f>SUM( tabConsumo[[#This Row],[QTD.PENDENTE]]:tabConsumo[[#This Row],[08_23]] )</f>
        <v>10092</v>
      </c>
      <c r="AG561" s="223">
        <f>LARGE(tabConsumo[[#This Row],[03_22]:[08_23]],1)</f>
        <v>1205</v>
      </c>
      <c r="AH561" s="146" t="s">
        <v>2237</v>
      </c>
      <c r="AI561" s="3" t="s">
        <v>2077</v>
      </c>
    </row>
    <row r="562" spans="1:35" x14ac:dyDescent="0.3">
      <c r="A562" s="4" t="s">
        <v>1545</v>
      </c>
      <c r="B562" s="3" t="s">
        <v>381</v>
      </c>
      <c r="C562" s="2">
        <v>93335</v>
      </c>
      <c r="D562" s="2">
        <v>0</v>
      </c>
      <c r="E562" s="2">
        <v>139</v>
      </c>
      <c r="F562" s="2">
        <v>362</v>
      </c>
      <c r="G562" s="2">
        <v>345</v>
      </c>
      <c r="H562" s="2">
        <v>640</v>
      </c>
      <c r="I562" s="2">
        <v>876</v>
      </c>
      <c r="J562" s="2">
        <v>450</v>
      </c>
      <c r="K562" s="2">
        <v>516</v>
      </c>
      <c r="L562" s="2">
        <v>321</v>
      </c>
      <c r="M562" s="2">
        <v>316</v>
      </c>
      <c r="N562" s="2">
        <v>451</v>
      </c>
      <c r="O562" s="2">
        <v>373</v>
      </c>
      <c r="P562" s="2">
        <v>165</v>
      </c>
      <c r="Q562" s="2">
        <v>331</v>
      </c>
      <c r="R562" s="2">
        <v>788</v>
      </c>
      <c r="S562" s="2">
        <v>573</v>
      </c>
      <c r="T562" s="2">
        <v>983</v>
      </c>
      <c r="U562" s="2">
        <v>1217</v>
      </c>
      <c r="V562" s="2">
        <v>645</v>
      </c>
      <c r="W562" s="2">
        <v>252</v>
      </c>
      <c r="X562" s="299">
        <v>38919</v>
      </c>
      <c r="Y562" s="219">
        <v>18</v>
      </c>
      <c r="Z562" s="220">
        <f>SUM( tabConsumo[[#This Row],[QTD.PENDENTE]]:tabConsumo[[#This Row],[08_23]] ) / tabConsumo[[#This Row],[Div]]</f>
        <v>541.27777777777783</v>
      </c>
      <c r="AA562" s="221">
        <f xml:space="preserve"> tabConsumo[[#This Row],[Média.A]] + (_xlfn.STDEV.S( tabConsumo[[#This Row],[QTD.PENDENTE]]:tabConsumo[[#This Row],[08_23]] ) * 1)</f>
        <v>827.77066676212326</v>
      </c>
      <c r="AB562" s="221"/>
      <c r="AC562" s="221">
        <f xml:space="preserve"> tabConsumo[[#This Row],[Média.A]] + (_xlfn.STDEV.S( tabConsumo[[#This Row],[QTD.PENDENTE]]:tabConsumo[[#This Row],[08_23]] ) * 3)</f>
        <v>1400.7564447308143</v>
      </c>
      <c r="AD562" s="5"/>
      <c r="AE562">
        <v>7.7222222222222223</v>
      </c>
      <c r="AF562" s="223">
        <f>SUM( tabConsumo[[#This Row],[QTD.PENDENTE]]:tabConsumo[[#This Row],[08_23]] )</f>
        <v>9743</v>
      </c>
      <c r="AG562" s="223">
        <f>LARGE(tabConsumo[[#This Row],[03_22]:[08_23]],1)</f>
        <v>1217</v>
      </c>
      <c r="AH562" s="146" t="s">
        <v>2237</v>
      </c>
      <c r="AI562" s="3" t="s">
        <v>2077</v>
      </c>
    </row>
    <row r="563" spans="1:35" x14ac:dyDescent="0.3">
      <c r="A563" s="4" t="s">
        <v>1142</v>
      </c>
      <c r="B563" s="3" t="s">
        <v>381</v>
      </c>
      <c r="C563" s="2">
        <v>17454</v>
      </c>
      <c r="D563" s="2">
        <v>2346</v>
      </c>
      <c r="F563" s="2">
        <v>472</v>
      </c>
      <c r="G563" s="2">
        <v>425</v>
      </c>
      <c r="H563" s="2">
        <v>472</v>
      </c>
      <c r="I563" s="2">
        <v>615</v>
      </c>
      <c r="J563" s="2">
        <v>415</v>
      </c>
      <c r="K563" s="2">
        <v>557</v>
      </c>
      <c r="L563" s="2">
        <v>446</v>
      </c>
      <c r="M563" s="2">
        <v>378</v>
      </c>
      <c r="N563" s="2">
        <v>601</v>
      </c>
      <c r="O563" s="2">
        <v>465</v>
      </c>
      <c r="P563" s="2">
        <v>250</v>
      </c>
      <c r="Q563" s="2">
        <v>465</v>
      </c>
      <c r="R563" s="2">
        <v>1131</v>
      </c>
      <c r="S563" s="2">
        <v>611</v>
      </c>
      <c r="T563" s="2">
        <v>950</v>
      </c>
      <c r="U563" s="2">
        <v>810</v>
      </c>
      <c r="V563" s="2">
        <v>721</v>
      </c>
      <c r="W563" s="2">
        <v>758</v>
      </c>
      <c r="X563" s="299">
        <v>367</v>
      </c>
      <c r="Y563" s="219">
        <f xml:space="preserve"> 18</f>
        <v>18</v>
      </c>
      <c r="Z563" s="220">
        <f>SUM( tabConsumo[[#This Row],[QTD.PENDENTE]]:tabConsumo[[#This Row],[08_23]] ) / tabConsumo[[#This Row],[Div]]</f>
        <v>585.66666666666663</v>
      </c>
      <c r="AA563" s="221">
        <f xml:space="preserve"> tabConsumo[[#This Row],[Média.A]] + (_xlfn.STDEV.S( tabConsumo[[#This Row],[QTD.PENDENTE]]:tabConsumo[[#This Row],[08_23]] ) * 1)</f>
        <v>804.78683246348123</v>
      </c>
      <c r="AB563" s="221"/>
      <c r="AC563" s="221">
        <f xml:space="preserve"> tabConsumo[[#This Row],[Média.A]] + (_xlfn.STDEV.S( tabConsumo[[#This Row],[QTD.PENDENTE]]:tabConsumo[[#This Row],[08_23]] ) * 3)</f>
        <v>1243.0271640571104</v>
      </c>
      <c r="AD563" s="5"/>
      <c r="AE563">
        <v>0</v>
      </c>
      <c r="AF563" s="223">
        <f>SUM( tabConsumo[[#This Row],[QTD.PENDENTE]]:tabConsumo[[#This Row],[08_23]] )</f>
        <v>10542</v>
      </c>
      <c r="AG563" s="223">
        <f>LARGE(tabConsumo[[#This Row],[03_22]:[08_23]],1)</f>
        <v>1131</v>
      </c>
      <c r="AH563" s="146" t="s">
        <v>2237</v>
      </c>
      <c r="AI563" s="3" t="s">
        <v>2077</v>
      </c>
    </row>
    <row r="564" spans="1:35" x14ac:dyDescent="0.3">
      <c r="A564" s="4" t="s">
        <v>1546</v>
      </c>
      <c r="B564" s="3" t="s">
        <v>381</v>
      </c>
      <c r="C564" s="2">
        <v>93453</v>
      </c>
      <c r="D564" s="2">
        <v>0</v>
      </c>
      <c r="E564" s="2">
        <v>771</v>
      </c>
      <c r="F564" s="2">
        <v>522</v>
      </c>
      <c r="G564" s="2">
        <v>560</v>
      </c>
      <c r="H564" s="2">
        <v>472</v>
      </c>
      <c r="I564" s="2">
        <v>722</v>
      </c>
      <c r="J564" s="2">
        <v>460</v>
      </c>
      <c r="K564" s="2">
        <v>598</v>
      </c>
      <c r="L564" s="2">
        <v>441</v>
      </c>
      <c r="M564" s="2">
        <v>496</v>
      </c>
      <c r="N564" s="2">
        <v>636</v>
      </c>
      <c r="O564" s="2">
        <v>535</v>
      </c>
      <c r="P564" s="2">
        <v>295</v>
      </c>
      <c r="Q564" s="2">
        <v>525</v>
      </c>
      <c r="R564" s="2">
        <v>1239</v>
      </c>
      <c r="S564" s="2">
        <v>645</v>
      </c>
      <c r="T564" s="2">
        <v>1020</v>
      </c>
      <c r="U564" s="2">
        <v>363</v>
      </c>
      <c r="V564" s="2">
        <v>162</v>
      </c>
      <c r="W564" s="2">
        <v>0</v>
      </c>
      <c r="X564" s="299">
        <v>38930</v>
      </c>
      <c r="Y564" s="219">
        <v>18</v>
      </c>
      <c r="Z564" s="220">
        <f>SUM( tabConsumo[[#This Row],[QTD.PENDENTE]]:tabConsumo[[#This Row],[08_23]] ) / tabConsumo[[#This Row],[Div]]</f>
        <v>581.22222222222217</v>
      </c>
      <c r="AA564" s="221">
        <f xml:space="preserve"> tabConsumo[[#This Row],[Média.A]] + (_xlfn.STDEV.S( tabConsumo[[#This Row],[QTD.PENDENTE]]:tabConsumo[[#This Row],[08_23]] ) * 1)</f>
        <v>857.7599854715188</v>
      </c>
      <c r="AB564" s="221"/>
      <c r="AC564" s="221">
        <f xml:space="preserve"> tabConsumo[[#This Row],[Média.A]] + (_xlfn.STDEV.S( tabConsumo[[#This Row],[QTD.PENDENTE]]:tabConsumo[[#This Row],[08_23]] ) * 3)</f>
        <v>1410.8355119701118</v>
      </c>
      <c r="AD564" s="5"/>
      <c r="AE564">
        <v>42.833333333333336</v>
      </c>
      <c r="AF564" s="223">
        <f>SUM( tabConsumo[[#This Row],[QTD.PENDENTE]]:tabConsumo[[#This Row],[08_23]] )</f>
        <v>10462</v>
      </c>
      <c r="AG564" s="223">
        <f>LARGE(tabConsumo[[#This Row],[03_22]:[08_23]],1)</f>
        <v>1239</v>
      </c>
      <c r="AH564" s="146" t="s">
        <v>2238</v>
      </c>
      <c r="AI564" s="3" t="s">
        <v>2077</v>
      </c>
    </row>
    <row r="565" spans="1:35" x14ac:dyDescent="0.3">
      <c r="A565" s="4" t="s">
        <v>1547</v>
      </c>
      <c r="B565" s="3" t="s">
        <v>381</v>
      </c>
      <c r="C565" s="2">
        <v>93454</v>
      </c>
      <c r="D565" s="2">
        <v>0</v>
      </c>
      <c r="E565" s="2">
        <v>792</v>
      </c>
      <c r="F565" s="2">
        <v>502</v>
      </c>
      <c r="G565" s="2">
        <v>560</v>
      </c>
      <c r="H565" s="2">
        <v>502</v>
      </c>
      <c r="I565" s="2">
        <v>787</v>
      </c>
      <c r="J565" s="2">
        <v>420</v>
      </c>
      <c r="K565" s="2">
        <v>568</v>
      </c>
      <c r="L565" s="2">
        <v>471</v>
      </c>
      <c r="M565" s="2">
        <v>456</v>
      </c>
      <c r="N565" s="2">
        <v>611</v>
      </c>
      <c r="O565" s="2">
        <v>540</v>
      </c>
      <c r="P565" s="2">
        <v>310</v>
      </c>
      <c r="Q565" s="2">
        <v>545</v>
      </c>
      <c r="R565" s="2">
        <v>1265</v>
      </c>
      <c r="S565" s="2">
        <v>654</v>
      </c>
      <c r="T565" s="2">
        <v>660</v>
      </c>
      <c r="U565" s="2">
        <v>334</v>
      </c>
      <c r="V565" s="2">
        <v>0</v>
      </c>
      <c r="W565" s="2">
        <v>0</v>
      </c>
      <c r="X565" s="299">
        <v>38930</v>
      </c>
      <c r="Y565" s="219">
        <v>18</v>
      </c>
      <c r="Z565" s="220">
        <f>SUM( tabConsumo[[#This Row],[QTD.PENDENTE]]:tabConsumo[[#This Row],[08_23]] ) / tabConsumo[[#This Row],[Div]]</f>
        <v>554.27777777777783</v>
      </c>
      <c r="AA565" s="221">
        <f xml:space="preserve"> tabConsumo[[#This Row],[Média.A]] + (_xlfn.STDEV.S( tabConsumo[[#This Row],[QTD.PENDENTE]]:tabConsumo[[#This Row],[08_23]] ) * 1)</f>
        <v>831.8875948345883</v>
      </c>
      <c r="AB565" s="221"/>
      <c r="AC565" s="221">
        <f xml:space="preserve"> tabConsumo[[#This Row],[Média.A]] + (_xlfn.STDEV.S( tabConsumo[[#This Row],[QTD.PENDENTE]]:tabConsumo[[#This Row],[08_23]] ) * 3)</f>
        <v>1387.1072289482095</v>
      </c>
      <c r="AD565" s="5"/>
      <c r="AE565">
        <v>44</v>
      </c>
      <c r="AF565" s="223">
        <f>SUM( tabConsumo[[#This Row],[QTD.PENDENTE]]:tabConsumo[[#This Row],[08_23]] )</f>
        <v>9977</v>
      </c>
      <c r="AG565" s="223">
        <f>LARGE(tabConsumo[[#This Row],[03_22]:[08_23]],1)</f>
        <v>1265</v>
      </c>
      <c r="AH565" s="146" t="s">
        <v>2244</v>
      </c>
      <c r="AI565" s="3" t="s">
        <v>2077</v>
      </c>
    </row>
    <row r="566" spans="1:35" x14ac:dyDescent="0.3">
      <c r="A566" s="4" t="s">
        <v>1548</v>
      </c>
      <c r="B566" s="3" t="s">
        <v>381</v>
      </c>
      <c r="C566" s="2">
        <v>93456</v>
      </c>
      <c r="D566" s="2">
        <v>0</v>
      </c>
      <c r="E566" s="2">
        <v>524</v>
      </c>
      <c r="F566" s="2">
        <v>497</v>
      </c>
      <c r="G566" s="2">
        <v>505</v>
      </c>
      <c r="H566" s="2">
        <v>532</v>
      </c>
      <c r="I566" s="2">
        <v>642</v>
      </c>
      <c r="J566" s="2">
        <v>420</v>
      </c>
      <c r="K566" s="2">
        <v>623</v>
      </c>
      <c r="L566" s="2">
        <v>456</v>
      </c>
      <c r="M566" s="2">
        <v>461</v>
      </c>
      <c r="N566" s="2">
        <v>591</v>
      </c>
      <c r="O566" s="2">
        <v>545</v>
      </c>
      <c r="P566" s="2">
        <v>295</v>
      </c>
      <c r="Q566" s="2">
        <v>510</v>
      </c>
      <c r="R566" s="2">
        <v>1229</v>
      </c>
      <c r="S566" s="2">
        <v>649</v>
      </c>
      <c r="T566" s="2">
        <v>1015</v>
      </c>
      <c r="U566" s="2">
        <v>788</v>
      </c>
      <c r="V566" s="2">
        <v>117</v>
      </c>
      <c r="W566" s="2">
        <v>2</v>
      </c>
      <c r="X566" s="299">
        <v>38930</v>
      </c>
      <c r="Y566" s="219">
        <v>18</v>
      </c>
      <c r="Z566" s="220">
        <f>SUM( tabConsumo[[#This Row],[QTD.PENDENTE]]:tabConsumo[[#This Row],[08_23]] ) / tabConsumo[[#This Row],[Div]]</f>
        <v>577.83333333333337</v>
      </c>
      <c r="AA566" s="221">
        <f xml:space="preserve"> tabConsumo[[#This Row],[Média.A]] + (_xlfn.STDEV.S( tabConsumo[[#This Row],[QTD.PENDENTE]]:tabConsumo[[#This Row],[08_23]] ) * 1)</f>
        <v>851.99798698135839</v>
      </c>
      <c r="AB566" s="221"/>
      <c r="AC566" s="221">
        <f xml:space="preserve"> tabConsumo[[#This Row],[Média.A]] + (_xlfn.STDEV.S( tabConsumo[[#This Row],[QTD.PENDENTE]]:tabConsumo[[#This Row],[08_23]] ) * 3)</f>
        <v>1400.3272942774083</v>
      </c>
      <c r="AD566" s="5"/>
      <c r="AE566">
        <v>29.111111111111111</v>
      </c>
      <c r="AF566" s="223">
        <f>SUM( tabConsumo[[#This Row],[QTD.PENDENTE]]:tabConsumo[[#This Row],[08_23]] )</f>
        <v>10401</v>
      </c>
      <c r="AG566" s="223">
        <f>LARGE(tabConsumo[[#This Row],[03_22]:[08_23]],1)</f>
        <v>1229</v>
      </c>
      <c r="AH566" s="146" t="s">
        <v>2237</v>
      </c>
      <c r="AI566" s="3" t="s">
        <v>2077</v>
      </c>
    </row>
    <row r="567" spans="1:35" x14ac:dyDescent="0.3">
      <c r="A567" s="4" t="s">
        <v>1549</v>
      </c>
      <c r="B567" s="3" t="s">
        <v>381</v>
      </c>
      <c r="C567" s="2">
        <v>93461</v>
      </c>
      <c r="D567" s="2">
        <v>257</v>
      </c>
      <c r="F567" s="2">
        <v>517</v>
      </c>
      <c r="G567" s="2">
        <v>560</v>
      </c>
      <c r="H567" s="2">
        <v>506</v>
      </c>
      <c r="I567" s="2">
        <v>612</v>
      </c>
      <c r="J567" s="2">
        <v>420</v>
      </c>
      <c r="K567" s="2">
        <v>613</v>
      </c>
      <c r="L567" s="2">
        <v>526</v>
      </c>
      <c r="M567" s="2">
        <v>486</v>
      </c>
      <c r="N567" s="2">
        <v>576</v>
      </c>
      <c r="O567" s="2">
        <v>472</v>
      </c>
      <c r="P567" s="2">
        <v>270</v>
      </c>
      <c r="Q567" s="2">
        <v>510</v>
      </c>
      <c r="R567" s="2">
        <v>1229</v>
      </c>
      <c r="S567" s="2">
        <v>649</v>
      </c>
      <c r="T567" s="2">
        <v>985</v>
      </c>
      <c r="U567" s="2">
        <v>850</v>
      </c>
      <c r="V567" s="2">
        <v>718</v>
      </c>
      <c r="W567" s="2">
        <v>786</v>
      </c>
      <c r="X567" s="299">
        <v>38930</v>
      </c>
      <c r="Y567" s="219">
        <v>18</v>
      </c>
      <c r="Z567" s="220">
        <f>SUM( tabConsumo[[#This Row],[QTD.PENDENTE]]:tabConsumo[[#This Row],[08_23]] ) / tabConsumo[[#This Row],[Div]]</f>
        <v>626.94444444444446</v>
      </c>
      <c r="AA567" s="221">
        <f xml:space="preserve"> tabConsumo[[#This Row],[Média.A]] + (_xlfn.STDEV.S( tabConsumo[[#This Row],[QTD.PENDENTE]]:tabConsumo[[#This Row],[08_23]] ) * 1)</f>
        <v>850.11530281565683</v>
      </c>
      <c r="AB567" s="221"/>
      <c r="AC567" s="221">
        <f xml:space="preserve"> tabConsumo[[#This Row],[Média.A]] + (_xlfn.STDEV.S( tabConsumo[[#This Row],[QTD.PENDENTE]]:tabConsumo[[#This Row],[08_23]] ) * 3)</f>
        <v>1296.4570195580818</v>
      </c>
      <c r="AD567" s="5"/>
      <c r="AE567">
        <v>0</v>
      </c>
      <c r="AF567" s="223">
        <f>SUM( tabConsumo[[#This Row],[QTD.PENDENTE]]:tabConsumo[[#This Row],[08_23]] )</f>
        <v>11285</v>
      </c>
      <c r="AG567" s="223">
        <f>LARGE(tabConsumo[[#This Row],[03_22]:[08_23]],1)</f>
        <v>1229</v>
      </c>
      <c r="AH567" s="146" t="s">
        <v>2237</v>
      </c>
      <c r="AI567" s="3" t="s">
        <v>2077</v>
      </c>
    </row>
    <row r="568" spans="1:35" x14ac:dyDescent="0.3">
      <c r="A568" s="4" t="s">
        <v>1550</v>
      </c>
      <c r="B568" s="3" t="s">
        <v>381</v>
      </c>
      <c r="C568" s="2">
        <v>93462</v>
      </c>
      <c r="D568" s="2">
        <v>0</v>
      </c>
      <c r="E568" s="2">
        <v>482</v>
      </c>
      <c r="F568" s="2">
        <v>547</v>
      </c>
      <c r="G568" s="2">
        <v>540</v>
      </c>
      <c r="H568" s="2">
        <v>536</v>
      </c>
      <c r="I568" s="2">
        <v>607</v>
      </c>
      <c r="J568" s="2">
        <v>420</v>
      </c>
      <c r="K568" s="2">
        <v>613</v>
      </c>
      <c r="L568" s="2">
        <v>500</v>
      </c>
      <c r="M568" s="2">
        <v>480</v>
      </c>
      <c r="N568" s="2">
        <v>601</v>
      </c>
      <c r="O568" s="2">
        <v>505</v>
      </c>
      <c r="P568" s="2">
        <v>300</v>
      </c>
      <c r="Q568" s="2">
        <v>500</v>
      </c>
      <c r="R568" s="2">
        <v>1233</v>
      </c>
      <c r="S568" s="2">
        <v>686</v>
      </c>
      <c r="T568" s="2">
        <v>1015</v>
      </c>
      <c r="U568" s="2">
        <v>343</v>
      </c>
      <c r="V568" s="2">
        <v>11</v>
      </c>
      <c r="W568" s="2">
        <v>0</v>
      </c>
      <c r="X568" s="299">
        <v>38930</v>
      </c>
      <c r="Y568" s="219">
        <v>18</v>
      </c>
      <c r="Z568" s="220">
        <f>SUM( tabConsumo[[#This Row],[QTD.PENDENTE]]:tabConsumo[[#This Row],[08_23]] ) / tabConsumo[[#This Row],[Div]]</f>
        <v>551.05555555555554</v>
      </c>
      <c r="AA568" s="221">
        <f xml:space="preserve"> tabConsumo[[#This Row],[Média.A]] + (_xlfn.STDEV.S( tabConsumo[[#This Row],[QTD.PENDENTE]]:tabConsumo[[#This Row],[08_23]] ) * 1)</f>
        <v>832.74815272176716</v>
      </c>
      <c r="AB568" s="221"/>
      <c r="AC568" s="221">
        <f xml:space="preserve"> tabConsumo[[#This Row],[Média.A]] + (_xlfn.STDEV.S( tabConsumo[[#This Row],[QTD.PENDENTE]]:tabConsumo[[#This Row],[08_23]] ) * 3)</f>
        <v>1396.1333470541904</v>
      </c>
      <c r="AD568" s="5"/>
      <c r="AE568">
        <v>26.777777777777779</v>
      </c>
      <c r="AF568" s="223">
        <f>SUM( tabConsumo[[#This Row],[QTD.PENDENTE]]:tabConsumo[[#This Row],[08_23]] )</f>
        <v>9919</v>
      </c>
      <c r="AG568" s="223">
        <f>LARGE(tabConsumo[[#This Row],[03_22]:[08_23]],1)</f>
        <v>1233</v>
      </c>
      <c r="AH568" s="146" t="s">
        <v>2238</v>
      </c>
      <c r="AI568" s="3" t="s">
        <v>2077</v>
      </c>
    </row>
    <row r="569" spans="1:35" x14ac:dyDescent="0.3">
      <c r="A569" s="4" t="s">
        <v>1743</v>
      </c>
      <c r="B569" s="3" t="s">
        <v>261</v>
      </c>
      <c r="C569" s="2">
        <v>119595</v>
      </c>
      <c r="D569" s="2">
        <v>313</v>
      </c>
      <c r="F569" s="2">
        <v>0</v>
      </c>
      <c r="G569" s="2">
        <v>0</v>
      </c>
      <c r="H569" s="2">
        <v>5</v>
      </c>
      <c r="I569" s="2">
        <v>6</v>
      </c>
      <c r="J569" s="2">
        <v>5</v>
      </c>
      <c r="K569" s="2">
        <v>2</v>
      </c>
      <c r="L569" s="2">
        <v>6</v>
      </c>
      <c r="M569" s="2">
        <v>1</v>
      </c>
      <c r="N569" s="2">
        <v>6</v>
      </c>
      <c r="O569" s="2">
        <v>0</v>
      </c>
      <c r="P569" s="2">
        <v>2</v>
      </c>
      <c r="Q569" s="2">
        <v>0</v>
      </c>
      <c r="R569" s="2">
        <v>12</v>
      </c>
      <c r="S569" s="2">
        <v>1</v>
      </c>
      <c r="T569" s="2">
        <v>6</v>
      </c>
      <c r="U569" s="2">
        <v>0</v>
      </c>
      <c r="V569" s="2">
        <v>1</v>
      </c>
      <c r="W569" s="2">
        <v>5</v>
      </c>
      <c r="X569" s="299">
        <v>40638</v>
      </c>
      <c r="Y569" s="219">
        <v>18</v>
      </c>
      <c r="Z569" s="220">
        <f>SUM( tabConsumo[[#This Row],[QTD.PENDENTE]]:tabConsumo[[#This Row],[08_23]] ) / tabConsumo[[#This Row],[Div]]</f>
        <v>3.2222222222222223</v>
      </c>
      <c r="AA569" s="221">
        <f xml:space="preserve"> tabConsumo[[#This Row],[Média.A]] + (_xlfn.STDEV.S( tabConsumo[[#This Row],[QTD.PENDENTE]]:tabConsumo[[#This Row],[08_23]] ) * 1)</f>
        <v>6.5398321974472218</v>
      </c>
      <c r="AB569" s="221"/>
      <c r="AC569" s="221">
        <f xml:space="preserve"> tabConsumo[[#This Row],[Média.A]] + (_xlfn.STDEV.S( tabConsumo[[#This Row],[QTD.PENDENTE]]:tabConsumo[[#This Row],[08_23]] ) * 3)</f>
        <v>13.175052147897219</v>
      </c>
      <c r="AD569" s="5"/>
      <c r="AE569">
        <v>0</v>
      </c>
      <c r="AF569" s="223">
        <f>SUM( tabConsumo[[#This Row],[QTD.PENDENTE]]:tabConsumo[[#This Row],[08_23]] )</f>
        <v>58</v>
      </c>
      <c r="AG569" s="223">
        <f>LARGE(tabConsumo[[#This Row],[03_22]:[08_23]],1)</f>
        <v>12</v>
      </c>
      <c r="AH569" s="146" t="s">
        <v>2237</v>
      </c>
      <c r="AI569" s="3" t="s">
        <v>2077</v>
      </c>
    </row>
    <row r="570" spans="1:35" x14ac:dyDescent="0.3">
      <c r="A570" s="4" t="s">
        <v>1775</v>
      </c>
      <c r="B570" s="3" t="s">
        <v>261</v>
      </c>
      <c r="C570" s="2">
        <v>125641</v>
      </c>
      <c r="D570" s="2">
        <v>10662</v>
      </c>
      <c r="E570" s="2">
        <v>770</v>
      </c>
      <c r="F570" s="2">
        <v>402</v>
      </c>
      <c r="G570" s="2">
        <v>2184</v>
      </c>
      <c r="H570" s="2">
        <v>3528</v>
      </c>
      <c r="I570" s="2">
        <v>2968</v>
      </c>
      <c r="J570" s="2">
        <v>2860</v>
      </c>
      <c r="K570" s="2">
        <v>2960</v>
      </c>
      <c r="L570" s="2">
        <v>3232</v>
      </c>
      <c r="M570" s="2">
        <v>2817</v>
      </c>
      <c r="N570" s="2">
        <v>2906</v>
      </c>
      <c r="O570" s="2">
        <v>2268</v>
      </c>
      <c r="P570" s="2">
        <v>534</v>
      </c>
      <c r="Q570" s="2">
        <v>2018</v>
      </c>
      <c r="R570" s="2">
        <v>3192</v>
      </c>
      <c r="S570" s="2">
        <v>2124</v>
      </c>
      <c r="T570" s="2">
        <v>2864</v>
      </c>
      <c r="U570" s="2">
        <v>2984</v>
      </c>
      <c r="V570" s="2">
        <v>3009</v>
      </c>
      <c r="W570" s="2">
        <v>3083</v>
      </c>
      <c r="X570" s="299">
        <v>41439</v>
      </c>
      <c r="Y570" s="219">
        <v>18</v>
      </c>
      <c r="Z570" s="220">
        <f>SUM( tabConsumo[[#This Row],[QTD.PENDENTE]]:tabConsumo[[#This Row],[08_23]] ) / tabConsumo[[#This Row],[Div]]</f>
        <v>2594.6111111111113</v>
      </c>
      <c r="AA570" s="221">
        <f xml:space="preserve"> tabConsumo[[#This Row],[Média.A]] + (_xlfn.STDEV.S( tabConsumo[[#This Row],[QTD.PENDENTE]]:tabConsumo[[#This Row],[08_23]] ) * 1)</f>
        <v>3526.0482011132108</v>
      </c>
      <c r="AB570" s="221"/>
      <c r="AC570" s="221">
        <f xml:space="preserve"> tabConsumo[[#This Row],[Média.A]] + (_xlfn.STDEV.S( tabConsumo[[#This Row],[QTD.PENDENTE]]:tabConsumo[[#This Row],[08_23]] ) * 3)</f>
        <v>5388.9223811174106</v>
      </c>
      <c r="AD570" s="5"/>
      <c r="AE570">
        <v>42.777777777777779</v>
      </c>
      <c r="AF570" s="223">
        <f>SUM( tabConsumo[[#This Row],[QTD.PENDENTE]]:tabConsumo[[#This Row],[08_23]] )</f>
        <v>46703</v>
      </c>
      <c r="AG570" s="223">
        <f>LARGE(tabConsumo[[#This Row],[03_22]:[08_23]],1)</f>
        <v>3528</v>
      </c>
      <c r="AH570" s="146" t="s">
        <v>2237</v>
      </c>
      <c r="AI570" s="3" t="s">
        <v>2077</v>
      </c>
    </row>
    <row r="571" spans="1:35" x14ac:dyDescent="0.3">
      <c r="A571" s="4" t="s">
        <v>1950</v>
      </c>
      <c r="B571" s="3" t="s">
        <v>394</v>
      </c>
      <c r="C571" s="2">
        <v>136941</v>
      </c>
      <c r="D571" s="2">
        <v>264</v>
      </c>
      <c r="E571" s="2">
        <v>2</v>
      </c>
      <c r="F571" s="2">
        <v>75</v>
      </c>
      <c r="G571" s="2">
        <v>53</v>
      </c>
      <c r="H571" s="2">
        <v>80</v>
      </c>
      <c r="I571" s="2">
        <v>74</v>
      </c>
      <c r="J571" s="2">
        <v>78</v>
      </c>
      <c r="K571" s="2">
        <v>89</v>
      </c>
      <c r="L571" s="2">
        <v>96</v>
      </c>
      <c r="M571" s="2">
        <v>89</v>
      </c>
      <c r="N571" s="2">
        <v>98</v>
      </c>
      <c r="O571" s="2">
        <v>64</v>
      </c>
      <c r="P571" s="2">
        <v>38</v>
      </c>
      <c r="Q571" s="2">
        <v>64</v>
      </c>
      <c r="R571" s="2">
        <v>186</v>
      </c>
      <c r="S571" s="2">
        <v>108</v>
      </c>
      <c r="T571" s="2">
        <v>136</v>
      </c>
      <c r="U571" s="2">
        <v>159</v>
      </c>
      <c r="V571" s="2">
        <v>119</v>
      </c>
      <c r="W571" s="2">
        <v>124</v>
      </c>
      <c r="X571" s="299">
        <v>43606</v>
      </c>
      <c r="Y571" s="219">
        <v>18</v>
      </c>
      <c r="Z571" s="220">
        <f>SUM( tabConsumo[[#This Row],[QTD.PENDENTE]]:tabConsumo[[#This Row],[08_23]] ) / tabConsumo[[#This Row],[Div]]</f>
        <v>96.222222222222229</v>
      </c>
      <c r="AA571" s="221">
        <f xml:space="preserve"> tabConsumo[[#This Row],[Média.A]] + (_xlfn.STDEV.S( tabConsumo[[#This Row],[QTD.PENDENTE]]:tabConsumo[[#This Row],[08_23]] ) * 1)</f>
        <v>138.63849682145116</v>
      </c>
      <c r="AB571" s="221"/>
      <c r="AC571" s="221">
        <f xml:space="preserve"> tabConsumo[[#This Row],[Média.A]] + (_xlfn.STDEV.S( tabConsumo[[#This Row],[QTD.PENDENTE]]:tabConsumo[[#This Row],[08_23]] ) * 3)</f>
        <v>223.47104601990898</v>
      </c>
      <c r="AD571" s="5"/>
      <c r="AE571">
        <v>0.1111111111111111</v>
      </c>
      <c r="AF571" s="223">
        <f>SUM( tabConsumo[[#This Row],[QTD.PENDENTE]]:tabConsumo[[#This Row],[08_23]] )</f>
        <v>1732</v>
      </c>
      <c r="AG571" s="223">
        <f>LARGE(tabConsumo[[#This Row],[03_22]:[08_23]],1)</f>
        <v>186</v>
      </c>
      <c r="AH571" s="146" t="s">
        <v>2237</v>
      </c>
      <c r="AI571" s="3" t="s">
        <v>2077</v>
      </c>
    </row>
    <row r="572" spans="1:35" x14ac:dyDescent="0.3">
      <c r="A572" s="4" t="s">
        <v>1370</v>
      </c>
      <c r="B572" s="3" t="s">
        <v>381</v>
      </c>
      <c r="C572" s="2">
        <v>63591</v>
      </c>
      <c r="D572" s="2">
        <v>531</v>
      </c>
      <c r="E572" s="2">
        <v>80</v>
      </c>
      <c r="F572" s="2">
        <v>415</v>
      </c>
      <c r="G572" s="2">
        <v>442</v>
      </c>
      <c r="H572" s="2">
        <v>549</v>
      </c>
      <c r="I572" s="2">
        <v>600</v>
      </c>
      <c r="J572" s="2">
        <v>619</v>
      </c>
      <c r="K572" s="2">
        <v>610</v>
      </c>
      <c r="L572" s="2">
        <v>491</v>
      </c>
      <c r="M572" s="2">
        <v>431</v>
      </c>
      <c r="N572" s="2">
        <v>473</v>
      </c>
      <c r="O572" s="2">
        <v>410</v>
      </c>
      <c r="P572" s="2">
        <v>350</v>
      </c>
      <c r="Q572" s="2">
        <v>445</v>
      </c>
      <c r="R572" s="2">
        <v>1399</v>
      </c>
      <c r="S572" s="2">
        <v>808</v>
      </c>
      <c r="T572" s="2">
        <v>851</v>
      </c>
      <c r="U572" s="2">
        <v>808</v>
      </c>
      <c r="V572" s="2">
        <v>819</v>
      </c>
      <c r="W572" s="2">
        <v>904</v>
      </c>
      <c r="X572" s="299">
        <v>367</v>
      </c>
      <c r="Y572" s="219">
        <f t="shared" ref="Y572:Y581" si="10" xml:space="preserve"> 18</f>
        <v>18</v>
      </c>
      <c r="Z572" s="220">
        <f>SUM( tabConsumo[[#This Row],[QTD.PENDENTE]]:tabConsumo[[#This Row],[08_23]] ) / tabConsumo[[#This Row],[Div]]</f>
        <v>639.11111111111109</v>
      </c>
      <c r="AA572" s="221">
        <f xml:space="preserve"> tabConsumo[[#This Row],[Média.A]] + (_xlfn.STDEV.S( tabConsumo[[#This Row],[QTD.PENDENTE]]:tabConsumo[[#This Row],[08_23]] ) * 1)</f>
        <v>921.91303795136696</v>
      </c>
      <c r="AB572" s="221"/>
      <c r="AC572" s="221">
        <f xml:space="preserve"> tabConsumo[[#This Row],[Média.A]] + (_xlfn.STDEV.S( tabConsumo[[#This Row],[QTD.PENDENTE]]:tabConsumo[[#This Row],[08_23]] ) * 3)</f>
        <v>1487.5168916318785</v>
      </c>
      <c r="AD572" s="5"/>
      <c r="AE572">
        <v>4.4444444444444446</v>
      </c>
      <c r="AF572" s="223">
        <f>SUM( tabConsumo[[#This Row],[QTD.PENDENTE]]:tabConsumo[[#This Row],[08_23]] )</f>
        <v>11504</v>
      </c>
      <c r="AG572" s="223">
        <f>LARGE(tabConsumo[[#This Row],[03_22]:[08_23]],1)</f>
        <v>1399</v>
      </c>
      <c r="AH572" s="146" t="s">
        <v>2237</v>
      </c>
      <c r="AI572" s="3" t="s">
        <v>2077</v>
      </c>
    </row>
    <row r="573" spans="1:35" x14ac:dyDescent="0.3">
      <c r="A573" s="4" t="s">
        <v>1228</v>
      </c>
      <c r="B573" s="3" t="s">
        <v>381</v>
      </c>
      <c r="C573" s="2">
        <v>27138</v>
      </c>
      <c r="D573" s="2">
        <v>8059</v>
      </c>
      <c r="F573" s="2">
        <v>359</v>
      </c>
      <c r="G573" s="2">
        <v>430</v>
      </c>
      <c r="H573" s="2">
        <v>366</v>
      </c>
      <c r="I573" s="2">
        <v>450</v>
      </c>
      <c r="J573" s="2">
        <v>380</v>
      </c>
      <c r="K573" s="2">
        <v>493</v>
      </c>
      <c r="L573" s="2">
        <v>369</v>
      </c>
      <c r="M573" s="2">
        <v>421</v>
      </c>
      <c r="N573" s="2">
        <v>490</v>
      </c>
      <c r="O573" s="2">
        <v>347</v>
      </c>
      <c r="P573" s="2">
        <v>205</v>
      </c>
      <c r="Q573" s="2">
        <v>415</v>
      </c>
      <c r="R573" s="2">
        <v>845</v>
      </c>
      <c r="S573" s="2">
        <v>460</v>
      </c>
      <c r="T573" s="2">
        <v>645</v>
      </c>
      <c r="U573" s="2">
        <v>625</v>
      </c>
      <c r="V573" s="2">
        <v>533</v>
      </c>
      <c r="W573" s="2">
        <v>676</v>
      </c>
      <c r="X573" s="299">
        <v>367</v>
      </c>
      <c r="Y573" s="219">
        <f t="shared" si="10"/>
        <v>18</v>
      </c>
      <c r="Z573" s="220">
        <f>SUM( tabConsumo[[#This Row],[QTD.PENDENTE]]:tabConsumo[[#This Row],[08_23]] ) / tabConsumo[[#This Row],[Div]]</f>
        <v>472.72222222222223</v>
      </c>
      <c r="AA573" s="221">
        <f xml:space="preserve"> tabConsumo[[#This Row],[Média.A]] + (_xlfn.STDEV.S( tabConsumo[[#This Row],[QTD.PENDENTE]]:tabConsumo[[#This Row],[08_23]] ) * 1)</f>
        <v>621.59911789565933</v>
      </c>
      <c r="AB573" s="221"/>
      <c r="AC573" s="221">
        <f xml:space="preserve"> tabConsumo[[#This Row],[Média.A]] + (_xlfn.STDEV.S( tabConsumo[[#This Row],[QTD.PENDENTE]]:tabConsumo[[#This Row],[08_23]] ) * 3)</f>
        <v>919.35290924253354</v>
      </c>
      <c r="AD573" s="5"/>
      <c r="AE573">
        <v>0</v>
      </c>
      <c r="AF573" s="223">
        <f>SUM( tabConsumo[[#This Row],[QTD.PENDENTE]]:tabConsumo[[#This Row],[08_23]] )</f>
        <v>8509</v>
      </c>
      <c r="AG573" s="223">
        <f>LARGE(tabConsumo[[#This Row],[03_22]:[08_23]],1)</f>
        <v>845</v>
      </c>
      <c r="AH573" s="146" t="s">
        <v>2237</v>
      </c>
      <c r="AI573" s="3" t="s">
        <v>2077</v>
      </c>
    </row>
    <row r="574" spans="1:35" x14ac:dyDescent="0.3">
      <c r="A574" s="4" t="s">
        <v>1213</v>
      </c>
      <c r="B574" s="3" t="s">
        <v>381</v>
      </c>
      <c r="C574" s="2">
        <v>25559</v>
      </c>
      <c r="D574" s="2">
        <v>4358</v>
      </c>
      <c r="F574" s="2">
        <v>393</v>
      </c>
      <c r="G574" s="2">
        <v>515</v>
      </c>
      <c r="H574" s="2">
        <v>458</v>
      </c>
      <c r="I574" s="2">
        <v>585</v>
      </c>
      <c r="J574" s="2">
        <v>425</v>
      </c>
      <c r="K574" s="2">
        <v>643</v>
      </c>
      <c r="L574" s="2">
        <v>494</v>
      </c>
      <c r="M574" s="2">
        <v>571</v>
      </c>
      <c r="N574" s="2">
        <v>674</v>
      </c>
      <c r="O574" s="2">
        <v>393</v>
      </c>
      <c r="P574" s="2">
        <v>220</v>
      </c>
      <c r="Q574" s="2">
        <v>417</v>
      </c>
      <c r="R574" s="2">
        <v>965</v>
      </c>
      <c r="S574" s="2">
        <v>505</v>
      </c>
      <c r="T574" s="2">
        <v>720</v>
      </c>
      <c r="U574" s="2">
        <v>668</v>
      </c>
      <c r="V574" s="2">
        <v>608</v>
      </c>
      <c r="W574" s="2">
        <v>666</v>
      </c>
      <c r="X574" s="299">
        <v>367</v>
      </c>
      <c r="Y574" s="219">
        <f t="shared" si="10"/>
        <v>18</v>
      </c>
      <c r="Z574" s="220">
        <f>SUM( tabConsumo[[#This Row],[QTD.PENDENTE]]:tabConsumo[[#This Row],[08_23]] ) / tabConsumo[[#This Row],[Div]]</f>
        <v>551.11111111111109</v>
      </c>
      <c r="AA574" s="221">
        <f xml:space="preserve"> tabConsumo[[#This Row],[Média.A]] + (_xlfn.STDEV.S( tabConsumo[[#This Row],[QTD.PENDENTE]]:tabConsumo[[#This Row],[08_23]] ) * 1)</f>
        <v>716.30258250785801</v>
      </c>
      <c r="AB574" s="221"/>
      <c r="AC574" s="221">
        <f xml:space="preserve"> tabConsumo[[#This Row],[Média.A]] + (_xlfn.STDEV.S( tabConsumo[[#This Row],[QTD.PENDENTE]]:tabConsumo[[#This Row],[08_23]] ) * 3)</f>
        <v>1046.6855253013516</v>
      </c>
      <c r="AD574" s="5"/>
      <c r="AE574">
        <v>0</v>
      </c>
      <c r="AF574" s="223">
        <f>SUM( tabConsumo[[#This Row],[QTD.PENDENTE]]:tabConsumo[[#This Row],[08_23]] )</f>
        <v>9920</v>
      </c>
      <c r="AG574" s="223">
        <f>LARGE(tabConsumo[[#This Row],[03_22]:[08_23]],1)</f>
        <v>965</v>
      </c>
      <c r="AH574" s="146" t="s">
        <v>2237</v>
      </c>
      <c r="AI574" s="3" t="s">
        <v>2077</v>
      </c>
    </row>
    <row r="575" spans="1:35" x14ac:dyDescent="0.3">
      <c r="A575" s="4" t="s">
        <v>1230</v>
      </c>
      <c r="B575" s="3" t="s">
        <v>381</v>
      </c>
      <c r="C575" s="2">
        <v>27140</v>
      </c>
      <c r="D575" s="2">
        <v>4266</v>
      </c>
      <c r="F575" s="2">
        <v>385</v>
      </c>
      <c r="G575" s="2">
        <v>540</v>
      </c>
      <c r="H575" s="2">
        <v>440</v>
      </c>
      <c r="I575" s="2">
        <v>579</v>
      </c>
      <c r="J575" s="2">
        <v>432</v>
      </c>
      <c r="K575" s="2">
        <v>736</v>
      </c>
      <c r="L575" s="2">
        <v>536</v>
      </c>
      <c r="M575" s="2">
        <v>551</v>
      </c>
      <c r="N575" s="2">
        <v>690</v>
      </c>
      <c r="O575" s="2">
        <v>409</v>
      </c>
      <c r="P575" s="2">
        <v>200</v>
      </c>
      <c r="Q575" s="2">
        <v>447</v>
      </c>
      <c r="R575" s="2">
        <v>945</v>
      </c>
      <c r="S575" s="2">
        <v>475</v>
      </c>
      <c r="T575" s="2">
        <v>735</v>
      </c>
      <c r="U575" s="2">
        <v>692</v>
      </c>
      <c r="V575" s="2">
        <v>578</v>
      </c>
      <c r="W575" s="2">
        <v>676</v>
      </c>
      <c r="X575" s="299">
        <v>367</v>
      </c>
      <c r="Y575" s="219">
        <f t="shared" si="10"/>
        <v>18</v>
      </c>
      <c r="Z575" s="220">
        <f>SUM( tabConsumo[[#This Row],[QTD.PENDENTE]]:tabConsumo[[#This Row],[08_23]] ) / tabConsumo[[#This Row],[Div]]</f>
        <v>558.11111111111109</v>
      </c>
      <c r="AA575" s="221">
        <f xml:space="preserve"> tabConsumo[[#This Row],[Média.A]] + (_xlfn.STDEV.S( tabConsumo[[#This Row],[QTD.PENDENTE]]:tabConsumo[[#This Row],[08_23]] ) * 1)</f>
        <v>728.42013435618992</v>
      </c>
      <c r="AB575" s="221"/>
      <c r="AC575" s="221">
        <f xml:space="preserve"> tabConsumo[[#This Row],[Média.A]] + (_xlfn.STDEV.S( tabConsumo[[#This Row],[QTD.PENDENTE]]:tabConsumo[[#This Row],[08_23]] ) * 3)</f>
        <v>1069.0381808463478</v>
      </c>
      <c r="AD575" s="5"/>
      <c r="AE575">
        <v>0</v>
      </c>
      <c r="AF575" s="223">
        <f>SUM( tabConsumo[[#This Row],[QTD.PENDENTE]]:tabConsumo[[#This Row],[08_23]] )</f>
        <v>10046</v>
      </c>
      <c r="AG575" s="223">
        <f>LARGE(tabConsumo[[#This Row],[03_22]:[08_23]],1)</f>
        <v>945</v>
      </c>
      <c r="AH575" s="146" t="s">
        <v>2237</v>
      </c>
      <c r="AI575" s="3" t="s">
        <v>2077</v>
      </c>
    </row>
    <row r="576" spans="1:35" x14ac:dyDescent="0.3">
      <c r="A576" s="4" t="s">
        <v>1227</v>
      </c>
      <c r="B576" s="3" t="s">
        <v>381</v>
      </c>
      <c r="C576" s="2">
        <v>27137</v>
      </c>
      <c r="D576" s="2">
        <v>9225</v>
      </c>
      <c r="F576" s="2">
        <v>348</v>
      </c>
      <c r="G576" s="2">
        <v>430</v>
      </c>
      <c r="H576" s="2">
        <v>355</v>
      </c>
      <c r="I576" s="2">
        <v>467</v>
      </c>
      <c r="J576" s="2">
        <v>362</v>
      </c>
      <c r="K576" s="2">
        <v>493</v>
      </c>
      <c r="L576" s="2">
        <v>381</v>
      </c>
      <c r="M576" s="2">
        <v>376</v>
      </c>
      <c r="N576" s="2">
        <v>545</v>
      </c>
      <c r="O576" s="2">
        <v>351</v>
      </c>
      <c r="P576" s="2">
        <v>195</v>
      </c>
      <c r="Q576" s="2">
        <v>375</v>
      </c>
      <c r="R576" s="2">
        <v>875</v>
      </c>
      <c r="S576" s="2">
        <v>430</v>
      </c>
      <c r="T576" s="2">
        <v>595</v>
      </c>
      <c r="U576" s="2">
        <v>585</v>
      </c>
      <c r="V576" s="2">
        <v>565</v>
      </c>
      <c r="W576" s="2">
        <v>596</v>
      </c>
      <c r="X576" s="299">
        <v>367</v>
      </c>
      <c r="Y576" s="219">
        <f t="shared" si="10"/>
        <v>18</v>
      </c>
      <c r="Z576" s="220">
        <f>SUM( tabConsumo[[#This Row],[QTD.PENDENTE]]:tabConsumo[[#This Row],[08_23]] ) / tabConsumo[[#This Row],[Div]]</f>
        <v>462.44444444444446</v>
      </c>
      <c r="AA576" s="221">
        <f xml:space="preserve"> tabConsumo[[#This Row],[Média.A]] + (_xlfn.STDEV.S( tabConsumo[[#This Row],[QTD.PENDENTE]]:tabConsumo[[#This Row],[08_23]] ) * 1)</f>
        <v>612.23890056671667</v>
      </c>
      <c r="AB576" s="221"/>
      <c r="AC576" s="221">
        <f xml:space="preserve"> tabConsumo[[#This Row],[Média.A]] + (_xlfn.STDEV.S( tabConsumo[[#This Row],[QTD.PENDENTE]]:tabConsumo[[#This Row],[08_23]] ) * 3)</f>
        <v>911.82781281126097</v>
      </c>
      <c r="AD576" s="5"/>
      <c r="AE576">
        <v>0</v>
      </c>
      <c r="AF576" s="223">
        <f>SUM( tabConsumo[[#This Row],[QTD.PENDENTE]]:tabConsumo[[#This Row],[08_23]] )</f>
        <v>8324</v>
      </c>
      <c r="AG576" s="223">
        <f>LARGE(tabConsumo[[#This Row],[03_22]:[08_23]],1)</f>
        <v>875</v>
      </c>
      <c r="AH576" s="146" t="s">
        <v>2237</v>
      </c>
      <c r="AI576" s="3" t="s">
        <v>2077</v>
      </c>
    </row>
    <row r="577" spans="1:35" x14ac:dyDescent="0.3">
      <c r="A577" s="4" t="s">
        <v>1229</v>
      </c>
      <c r="B577" s="3" t="s">
        <v>381</v>
      </c>
      <c r="C577" s="2">
        <v>27139</v>
      </c>
      <c r="D577" s="2">
        <v>7943</v>
      </c>
      <c r="F577" s="2">
        <v>363</v>
      </c>
      <c r="G577" s="2">
        <v>440</v>
      </c>
      <c r="H577" s="2">
        <v>355</v>
      </c>
      <c r="I577" s="2">
        <v>457</v>
      </c>
      <c r="J577" s="2">
        <v>392</v>
      </c>
      <c r="K577" s="2">
        <v>514</v>
      </c>
      <c r="L577" s="2">
        <v>351</v>
      </c>
      <c r="M577" s="2">
        <v>416</v>
      </c>
      <c r="N577" s="2">
        <v>570</v>
      </c>
      <c r="O577" s="2">
        <v>352</v>
      </c>
      <c r="P577" s="2">
        <v>170</v>
      </c>
      <c r="Q577" s="2">
        <v>385</v>
      </c>
      <c r="R577" s="2">
        <v>840</v>
      </c>
      <c r="S577" s="2">
        <v>420</v>
      </c>
      <c r="T577" s="2">
        <v>612</v>
      </c>
      <c r="U577" s="2">
        <v>600</v>
      </c>
      <c r="V577" s="2">
        <v>558</v>
      </c>
      <c r="W577" s="2">
        <v>631</v>
      </c>
      <c r="X577" s="299">
        <v>367</v>
      </c>
      <c r="Y577" s="219">
        <f t="shared" si="10"/>
        <v>18</v>
      </c>
      <c r="Z577" s="220">
        <f>SUM( tabConsumo[[#This Row],[QTD.PENDENTE]]:tabConsumo[[#This Row],[08_23]] ) / tabConsumo[[#This Row],[Div]]</f>
        <v>468.11111111111109</v>
      </c>
      <c r="AA577" s="221">
        <f xml:space="preserve"> tabConsumo[[#This Row],[Média.A]] + (_xlfn.STDEV.S( tabConsumo[[#This Row],[QTD.PENDENTE]]:tabConsumo[[#This Row],[08_23]] ) * 1)</f>
        <v>618.02359102518278</v>
      </c>
      <c r="AB577" s="221"/>
      <c r="AC577" s="221">
        <f xml:space="preserve"> tabConsumo[[#This Row],[Média.A]] + (_xlfn.STDEV.S( tabConsumo[[#This Row],[QTD.PENDENTE]]:tabConsumo[[#This Row],[08_23]] ) * 3)</f>
        <v>917.84855085332606</v>
      </c>
      <c r="AD577" s="5"/>
      <c r="AE577">
        <v>0</v>
      </c>
      <c r="AF577" s="223">
        <f>SUM( tabConsumo[[#This Row],[QTD.PENDENTE]]:tabConsumo[[#This Row],[08_23]] )</f>
        <v>8426</v>
      </c>
      <c r="AG577" s="223">
        <f>LARGE(tabConsumo[[#This Row],[03_22]:[08_23]],1)</f>
        <v>840</v>
      </c>
      <c r="AH577" s="146" t="s">
        <v>2237</v>
      </c>
      <c r="AI577" s="3" t="s">
        <v>2077</v>
      </c>
    </row>
    <row r="578" spans="1:35" x14ac:dyDescent="0.3">
      <c r="A578" s="4" t="s">
        <v>832</v>
      </c>
      <c r="B578" s="3" t="s">
        <v>394</v>
      </c>
      <c r="C578" s="2">
        <v>133452</v>
      </c>
      <c r="D578" s="2">
        <v>0</v>
      </c>
      <c r="E578" s="2">
        <v>6</v>
      </c>
      <c r="F578" s="2">
        <v>0</v>
      </c>
      <c r="G578" s="2">
        <v>0</v>
      </c>
      <c r="H578" s="2">
        <v>0</v>
      </c>
      <c r="I578" s="2">
        <v>0</v>
      </c>
      <c r="J578" s="2">
        <v>0</v>
      </c>
      <c r="K578" s="2">
        <v>0</v>
      </c>
      <c r="L578" s="2">
        <v>0</v>
      </c>
      <c r="M578" s="2">
        <v>0</v>
      </c>
      <c r="N578" s="2">
        <v>0</v>
      </c>
      <c r="O578" s="2">
        <v>0</v>
      </c>
      <c r="P578" s="2">
        <v>0</v>
      </c>
      <c r="Q578" s="2">
        <v>0</v>
      </c>
      <c r="R578" s="2">
        <v>0</v>
      </c>
      <c r="S578" s="2">
        <v>0</v>
      </c>
      <c r="T578" s="2">
        <v>0</v>
      </c>
      <c r="U578" s="2">
        <v>0</v>
      </c>
      <c r="V578" s="2">
        <v>0</v>
      </c>
      <c r="W578" s="2">
        <v>0</v>
      </c>
      <c r="X578" s="299">
        <v>367</v>
      </c>
      <c r="Y578" s="219">
        <f t="shared" si="10"/>
        <v>18</v>
      </c>
      <c r="Z578" s="220">
        <f>SUM( tabConsumo[[#This Row],[QTD.PENDENTE]]:tabConsumo[[#This Row],[08_23]] ) / tabConsumo[[#This Row],[Div]]</f>
        <v>0.33333333333333331</v>
      </c>
      <c r="AA578" s="221">
        <f xml:space="preserve"> tabConsumo[[#This Row],[Média.A]] + (_xlfn.STDEV.S( tabConsumo[[#This Row],[QTD.PENDENTE]]:tabConsumo[[#This Row],[08_23]] ) * 1)</f>
        <v>1.7098277365567038</v>
      </c>
      <c r="AB578" s="221"/>
      <c r="AC578" s="221">
        <f xml:space="preserve"> tabConsumo[[#This Row],[Média.A]] + (_xlfn.STDEV.S( tabConsumo[[#This Row],[QTD.PENDENTE]]:tabConsumo[[#This Row],[08_23]] ) * 3)</f>
        <v>4.462816543003445</v>
      </c>
      <c r="AD578" s="5"/>
      <c r="AE578">
        <v>0.33333333333333331</v>
      </c>
      <c r="AF578" s="223">
        <f>SUM( tabConsumo[[#This Row],[QTD.PENDENTE]]:tabConsumo[[#This Row],[08_23]] )</f>
        <v>6</v>
      </c>
      <c r="AG578" s="223">
        <f>LARGE(tabConsumo[[#This Row],[03_22]:[08_23]],1)</f>
        <v>0</v>
      </c>
      <c r="AH578" s="146" t="s">
        <v>2237</v>
      </c>
      <c r="AI578" s="3" t="s">
        <v>2077</v>
      </c>
    </row>
    <row r="579" spans="1:35" x14ac:dyDescent="0.3">
      <c r="A579" s="4" t="s">
        <v>1134</v>
      </c>
      <c r="B579" s="3" t="s">
        <v>268</v>
      </c>
      <c r="C579" s="2">
        <v>17299</v>
      </c>
      <c r="D579" s="2">
        <v>42</v>
      </c>
      <c r="F579" s="2">
        <v>0</v>
      </c>
      <c r="G579" s="2">
        <v>0</v>
      </c>
      <c r="H579" s="2">
        <v>0</v>
      </c>
      <c r="I579" s="2">
        <v>0</v>
      </c>
      <c r="J579" s="2">
        <v>0</v>
      </c>
      <c r="K579" s="2">
        <v>0</v>
      </c>
      <c r="L579" s="2">
        <v>0</v>
      </c>
      <c r="M579" s="2">
        <v>0</v>
      </c>
      <c r="N579" s="2">
        <v>0</v>
      </c>
      <c r="O579" s="2">
        <v>0</v>
      </c>
      <c r="P579" s="2">
        <v>0</v>
      </c>
      <c r="Q579" s="2">
        <v>0</v>
      </c>
      <c r="R579" s="2">
        <v>0</v>
      </c>
      <c r="S579" s="2">
        <v>0</v>
      </c>
      <c r="T579" s="2">
        <v>0</v>
      </c>
      <c r="U579" s="2">
        <v>0</v>
      </c>
      <c r="V579" s="2">
        <v>0</v>
      </c>
      <c r="W579" s="2">
        <v>1</v>
      </c>
      <c r="X579" s="299">
        <v>367</v>
      </c>
      <c r="Y579" s="219">
        <f t="shared" si="10"/>
        <v>18</v>
      </c>
      <c r="Z579" s="220">
        <f>SUM( tabConsumo[[#This Row],[QTD.PENDENTE]]:tabConsumo[[#This Row],[08_23]] ) / tabConsumo[[#This Row],[Div]]</f>
        <v>5.5555555555555552E-2</v>
      </c>
      <c r="AA579" s="221">
        <f xml:space="preserve"> tabConsumo[[#This Row],[Média.A]] + (_xlfn.STDEV.S( tabConsumo[[#This Row],[QTD.PENDENTE]]:tabConsumo[[#This Row],[08_23]] ) * 1)</f>
        <v>0.29125781595107136</v>
      </c>
      <c r="AB579" s="221"/>
      <c r="AC579" s="221">
        <f xml:space="preserve"> tabConsumo[[#This Row],[Média.A]] + (_xlfn.STDEV.S( tabConsumo[[#This Row],[QTD.PENDENTE]]:tabConsumo[[#This Row],[08_23]] ) * 3)</f>
        <v>0.76266233674210304</v>
      </c>
      <c r="AD579" s="5"/>
      <c r="AE579">
        <v>0</v>
      </c>
      <c r="AF579" s="223">
        <f>SUM( tabConsumo[[#This Row],[QTD.PENDENTE]]:tabConsumo[[#This Row],[08_23]] )</f>
        <v>1</v>
      </c>
      <c r="AG579" s="223">
        <f>LARGE(tabConsumo[[#This Row],[03_22]:[08_23]],1)</f>
        <v>1</v>
      </c>
      <c r="AH579" s="146" t="s">
        <v>2237</v>
      </c>
      <c r="AI579" s="3" t="s">
        <v>2077</v>
      </c>
    </row>
    <row r="580" spans="1:35" x14ac:dyDescent="0.3">
      <c r="A580" s="4" t="s">
        <v>947</v>
      </c>
      <c r="B580" s="3" t="s">
        <v>902</v>
      </c>
      <c r="C580" s="2">
        <v>12616</v>
      </c>
      <c r="D580" s="2">
        <v>21185</v>
      </c>
      <c r="E580" s="2">
        <v>356</v>
      </c>
      <c r="F580" s="2">
        <v>4857</v>
      </c>
      <c r="G580" s="2">
        <v>3949</v>
      </c>
      <c r="H580" s="2">
        <v>2340</v>
      </c>
      <c r="I580" s="2">
        <v>4595</v>
      </c>
      <c r="J580" s="2">
        <v>4265</v>
      </c>
      <c r="K580" s="2">
        <v>4201</v>
      </c>
      <c r="L580" s="2">
        <v>4683</v>
      </c>
      <c r="M580" s="2">
        <v>4432</v>
      </c>
      <c r="N580" s="2">
        <v>4546</v>
      </c>
      <c r="O580" s="2">
        <v>2706</v>
      </c>
      <c r="P580" s="2">
        <v>1767</v>
      </c>
      <c r="Q580" s="2">
        <v>3874</v>
      </c>
      <c r="R580" s="2">
        <v>8557</v>
      </c>
      <c r="S580" s="2">
        <v>5024</v>
      </c>
      <c r="T580" s="2">
        <v>5199</v>
      </c>
      <c r="U580" s="2">
        <v>5086</v>
      </c>
      <c r="V580" s="2">
        <v>4337</v>
      </c>
      <c r="W580" s="2">
        <v>5298</v>
      </c>
      <c r="X580" s="299">
        <v>367</v>
      </c>
      <c r="Y580" s="219">
        <f t="shared" si="10"/>
        <v>18</v>
      </c>
      <c r="Z580" s="220">
        <f>SUM( tabConsumo[[#This Row],[QTD.PENDENTE]]:tabConsumo[[#This Row],[08_23]] ) / tabConsumo[[#This Row],[Div]]</f>
        <v>4448.4444444444443</v>
      </c>
      <c r="AA580" s="221">
        <f xml:space="preserve"> tabConsumo[[#This Row],[Média.A]] + (_xlfn.STDEV.S( tabConsumo[[#This Row],[QTD.PENDENTE]]:tabConsumo[[#This Row],[08_23]] ) * 1)</f>
        <v>6118.7965048939641</v>
      </c>
      <c r="AB580" s="221"/>
      <c r="AC580" s="221">
        <f xml:space="preserve"> tabConsumo[[#This Row],[Média.A]] + (_xlfn.STDEV.S( tabConsumo[[#This Row],[QTD.PENDENTE]]:tabConsumo[[#This Row],[08_23]] ) * 3)</f>
        <v>9459.5006257930036</v>
      </c>
      <c r="AD580" s="5"/>
      <c r="AE580">
        <v>19.777777777777779</v>
      </c>
      <c r="AF580" s="223">
        <f>SUM( tabConsumo[[#This Row],[QTD.PENDENTE]]:tabConsumo[[#This Row],[08_23]] )</f>
        <v>80072</v>
      </c>
      <c r="AG580" s="223">
        <f>LARGE(tabConsumo[[#This Row],[03_22]:[08_23]],1)</f>
        <v>8557</v>
      </c>
      <c r="AH580" s="146" t="s">
        <v>2237</v>
      </c>
      <c r="AI580" s="3" t="s">
        <v>2077</v>
      </c>
    </row>
    <row r="581" spans="1:35" x14ac:dyDescent="0.3">
      <c r="A581" s="4" t="s">
        <v>901</v>
      </c>
      <c r="B581" s="3" t="s">
        <v>902</v>
      </c>
      <c r="C581" s="2">
        <v>10302</v>
      </c>
      <c r="D581" s="2">
        <v>7935</v>
      </c>
      <c r="E581" s="2">
        <v>24</v>
      </c>
      <c r="F581" s="2">
        <v>130</v>
      </c>
      <c r="G581" s="2">
        <v>97</v>
      </c>
      <c r="H581" s="2">
        <v>112</v>
      </c>
      <c r="I581" s="2">
        <v>114</v>
      </c>
      <c r="J581" s="2">
        <v>103</v>
      </c>
      <c r="K581" s="2">
        <v>79</v>
      </c>
      <c r="L581" s="2">
        <v>153</v>
      </c>
      <c r="M581" s="2">
        <v>139</v>
      </c>
      <c r="N581" s="2">
        <v>126</v>
      </c>
      <c r="O581" s="2">
        <v>93</v>
      </c>
      <c r="P581" s="2">
        <v>46</v>
      </c>
      <c r="Q581" s="2">
        <v>150</v>
      </c>
      <c r="R581" s="2">
        <v>1839</v>
      </c>
      <c r="S581" s="2">
        <v>210</v>
      </c>
      <c r="T581" s="2">
        <v>232</v>
      </c>
      <c r="U581" s="2">
        <v>184</v>
      </c>
      <c r="V581" s="2">
        <v>149</v>
      </c>
      <c r="W581" s="2">
        <v>180</v>
      </c>
      <c r="X581" s="299">
        <v>367</v>
      </c>
      <c r="Y581" s="219">
        <f t="shared" si="10"/>
        <v>18</v>
      </c>
      <c r="Z581" s="220">
        <f>SUM( tabConsumo[[#This Row],[QTD.PENDENTE]]:tabConsumo[[#This Row],[08_23]] ) / tabConsumo[[#This Row],[Div]]</f>
        <v>231.11111111111111</v>
      </c>
      <c r="AA581" s="221">
        <f xml:space="preserve"> tabConsumo[[#This Row],[Média.A]] + (_xlfn.STDEV.S( tabConsumo[[#This Row],[QTD.PENDENTE]]:tabConsumo[[#This Row],[08_23]] ) * 1)</f>
        <v>626.82614237087046</v>
      </c>
      <c r="AB581" s="221"/>
      <c r="AC581" s="221">
        <f xml:space="preserve"> tabConsumo[[#This Row],[Média.A]] + (_xlfn.STDEV.S( tabConsumo[[#This Row],[QTD.PENDENTE]]:tabConsumo[[#This Row],[08_23]] ) * 3)</f>
        <v>1418.256204890389</v>
      </c>
      <c r="AD581" s="5"/>
      <c r="AE581">
        <v>1.3333333333333333</v>
      </c>
      <c r="AF581" s="223">
        <f>SUM( tabConsumo[[#This Row],[QTD.PENDENTE]]:tabConsumo[[#This Row],[08_23]] )</f>
        <v>4160</v>
      </c>
      <c r="AG581" s="223">
        <f>LARGE(tabConsumo[[#This Row],[03_22]:[08_23]],1)</f>
        <v>1839</v>
      </c>
      <c r="AH581" s="146" t="s">
        <v>2237</v>
      </c>
      <c r="AI581" s="3" t="s">
        <v>2077</v>
      </c>
    </row>
    <row r="582" spans="1:35" x14ac:dyDescent="0.3">
      <c r="A582" s="4" t="s">
        <v>1833</v>
      </c>
      <c r="B582" s="3" t="s">
        <v>1348</v>
      </c>
      <c r="C582" s="2">
        <v>132303</v>
      </c>
      <c r="D582" s="2">
        <v>8296</v>
      </c>
      <c r="E582" s="2">
        <v>58</v>
      </c>
      <c r="F582" s="2">
        <v>925</v>
      </c>
      <c r="G582" s="2">
        <v>652</v>
      </c>
      <c r="H582" s="2">
        <v>818</v>
      </c>
      <c r="I582" s="2">
        <v>728</v>
      </c>
      <c r="J582" s="2">
        <v>702</v>
      </c>
      <c r="K582" s="2">
        <v>1003</v>
      </c>
      <c r="L582" s="2">
        <v>1186</v>
      </c>
      <c r="M582" s="2">
        <v>1104</v>
      </c>
      <c r="N582" s="2">
        <v>1208</v>
      </c>
      <c r="O582" s="2">
        <v>857</v>
      </c>
      <c r="P582" s="2">
        <v>400</v>
      </c>
      <c r="Q582" s="2">
        <v>705</v>
      </c>
      <c r="R582" s="2">
        <v>9277</v>
      </c>
      <c r="S582" s="2">
        <v>1017</v>
      </c>
      <c r="T582" s="2">
        <v>1125</v>
      </c>
      <c r="U582" s="2">
        <v>1039</v>
      </c>
      <c r="V582" s="2">
        <v>840</v>
      </c>
      <c r="W582" s="2">
        <v>2089</v>
      </c>
      <c r="X582" s="299">
        <v>42685</v>
      </c>
      <c r="Y582" s="219">
        <v>18</v>
      </c>
      <c r="Z582" s="220">
        <f>SUM( tabConsumo[[#This Row],[QTD.PENDENTE]]:tabConsumo[[#This Row],[08_23]] ) / tabConsumo[[#This Row],[Div]]</f>
        <v>1429.6111111111111</v>
      </c>
      <c r="AA582" s="221">
        <f xml:space="preserve"> tabConsumo[[#This Row],[Média.A]] + (_xlfn.STDEV.S( tabConsumo[[#This Row],[QTD.PENDENTE]]:tabConsumo[[#This Row],[08_23]] ) * 1)</f>
        <v>3389.1729445186129</v>
      </c>
      <c r="AB582" s="221"/>
      <c r="AC582" s="221">
        <f xml:space="preserve"> tabConsumo[[#This Row],[Média.A]] + (_xlfn.STDEV.S( tabConsumo[[#This Row],[QTD.PENDENTE]]:tabConsumo[[#This Row],[08_23]] ) * 3)</f>
        <v>7308.2966113336161</v>
      </c>
      <c r="AD582" s="5"/>
      <c r="AE582">
        <v>3.2222222222222223</v>
      </c>
      <c r="AF582" s="223">
        <f>SUM( tabConsumo[[#This Row],[QTD.PENDENTE]]:tabConsumo[[#This Row],[08_23]] )</f>
        <v>25733</v>
      </c>
      <c r="AG582" s="223">
        <f>LARGE(tabConsumo[[#This Row],[03_22]:[08_23]],1)</f>
        <v>9277</v>
      </c>
      <c r="AH582" s="146" t="s">
        <v>2237</v>
      </c>
      <c r="AI582" s="3" t="s">
        <v>2077</v>
      </c>
    </row>
    <row r="583" spans="1:35" x14ac:dyDescent="0.3">
      <c r="A583" s="4" t="s">
        <v>1368</v>
      </c>
      <c r="B583" s="3" t="s">
        <v>381</v>
      </c>
      <c r="C583" s="2">
        <v>63385</v>
      </c>
      <c r="D583" s="2">
        <v>0</v>
      </c>
      <c r="E583" s="2">
        <v>29126</v>
      </c>
      <c r="F583" s="2">
        <v>2128</v>
      </c>
      <c r="G583" s="2">
        <v>2290</v>
      </c>
      <c r="H583" s="2">
        <v>3002</v>
      </c>
      <c r="I583" s="2">
        <v>3313</v>
      </c>
      <c r="J583" s="2">
        <v>3150</v>
      </c>
      <c r="K583" s="2">
        <v>81</v>
      </c>
      <c r="L583" s="2">
        <v>0</v>
      </c>
      <c r="M583" s="2">
        <v>0</v>
      </c>
      <c r="N583" s="2">
        <v>0</v>
      </c>
      <c r="O583" s="2">
        <v>0</v>
      </c>
      <c r="P583" s="2">
        <v>225</v>
      </c>
      <c r="Q583" s="2">
        <v>6318</v>
      </c>
      <c r="R583" s="2">
        <v>13744</v>
      </c>
      <c r="S583" s="2">
        <v>0</v>
      </c>
      <c r="T583" s="2">
        <v>0</v>
      </c>
      <c r="U583" s="2">
        <v>0</v>
      </c>
      <c r="V583" s="2">
        <v>0</v>
      </c>
      <c r="W583" s="2">
        <v>0</v>
      </c>
      <c r="X583" s="299">
        <v>367</v>
      </c>
      <c r="Y583" s="219">
        <f xml:space="preserve"> 18</f>
        <v>18</v>
      </c>
      <c r="Z583" s="220">
        <f>SUM( tabConsumo[[#This Row],[QTD.PENDENTE]]:tabConsumo[[#This Row],[08_23]] ) / tabConsumo[[#This Row],[Div]]</f>
        <v>3520.9444444444443</v>
      </c>
      <c r="AA583" s="221">
        <f xml:space="preserve"> tabConsumo[[#This Row],[Média.A]] + (_xlfn.STDEV.S( tabConsumo[[#This Row],[QTD.PENDENTE]]:tabConsumo[[#This Row],[08_23]] ) * 1)</f>
        <v>10613.49278924914</v>
      </c>
      <c r="AB583" s="221"/>
      <c r="AC583" s="221">
        <f xml:space="preserve"> tabConsumo[[#This Row],[Média.A]] + (_xlfn.STDEV.S( tabConsumo[[#This Row],[QTD.PENDENTE]]:tabConsumo[[#This Row],[08_23]] ) * 3)</f>
        <v>24798.589478858528</v>
      </c>
      <c r="AD583" s="5"/>
      <c r="AE583">
        <v>1618.1111111111111</v>
      </c>
      <c r="AF583" s="223">
        <f>SUM( tabConsumo[[#This Row],[QTD.PENDENTE]]:tabConsumo[[#This Row],[08_23]] )</f>
        <v>63377</v>
      </c>
      <c r="AG583" s="223">
        <f>LARGE(tabConsumo[[#This Row],[03_22]:[08_23]],1)</f>
        <v>13744</v>
      </c>
      <c r="AH583" s="146" t="s">
        <v>2243</v>
      </c>
      <c r="AI583" s="3" t="s">
        <v>2077</v>
      </c>
    </row>
    <row r="584" spans="1:35" x14ac:dyDescent="0.3">
      <c r="A584" s="4" t="s">
        <v>1537</v>
      </c>
      <c r="B584" s="3" t="s">
        <v>268</v>
      </c>
      <c r="C584" s="2">
        <v>92908</v>
      </c>
      <c r="D584" s="2">
        <v>2113</v>
      </c>
      <c r="E584" s="2">
        <v>6</v>
      </c>
      <c r="F584" s="2">
        <v>191</v>
      </c>
      <c r="G584" s="2">
        <v>130</v>
      </c>
      <c r="H584" s="2">
        <v>152</v>
      </c>
      <c r="I584" s="2">
        <v>168</v>
      </c>
      <c r="J584" s="2">
        <v>148</v>
      </c>
      <c r="K584" s="2">
        <v>192</v>
      </c>
      <c r="L584" s="2">
        <v>138</v>
      </c>
      <c r="M584" s="2">
        <v>159</v>
      </c>
      <c r="N584" s="2">
        <v>178</v>
      </c>
      <c r="O584" s="2">
        <v>132</v>
      </c>
      <c r="P584" s="2">
        <v>81</v>
      </c>
      <c r="Q584" s="2">
        <v>142</v>
      </c>
      <c r="R584" s="2">
        <v>1900</v>
      </c>
      <c r="S584" s="2">
        <v>216</v>
      </c>
      <c r="T584" s="2">
        <v>226</v>
      </c>
      <c r="U584" s="2">
        <v>237</v>
      </c>
      <c r="V584" s="2">
        <v>201</v>
      </c>
      <c r="W584" s="2">
        <v>248</v>
      </c>
      <c r="X584" s="299">
        <v>38904</v>
      </c>
      <c r="Y584" s="219">
        <v>18</v>
      </c>
      <c r="Z584" s="220">
        <f>SUM( tabConsumo[[#This Row],[QTD.PENDENTE]]:tabConsumo[[#This Row],[08_23]] ) / tabConsumo[[#This Row],[Div]]</f>
        <v>269.16666666666669</v>
      </c>
      <c r="AA584" s="221">
        <f xml:space="preserve"> tabConsumo[[#This Row],[Média.A]] + (_xlfn.STDEV.S( tabConsumo[[#This Row],[QTD.PENDENTE]]:tabConsumo[[#This Row],[08_23]] ) * 1)</f>
        <v>671.52098812972736</v>
      </c>
      <c r="AB584" s="221"/>
      <c r="AC584" s="221">
        <f xml:space="preserve"> tabConsumo[[#This Row],[Média.A]] + (_xlfn.STDEV.S( tabConsumo[[#This Row],[QTD.PENDENTE]]:tabConsumo[[#This Row],[08_23]] ) * 3)</f>
        <v>1476.2296310558488</v>
      </c>
      <c r="AD584" s="5"/>
      <c r="AE584">
        <v>0.33333333333333331</v>
      </c>
      <c r="AF584" s="223">
        <f>SUM( tabConsumo[[#This Row],[QTD.PENDENTE]]:tabConsumo[[#This Row],[08_23]] )</f>
        <v>4845</v>
      </c>
      <c r="AG584" s="223">
        <f>LARGE(tabConsumo[[#This Row],[03_22]:[08_23]],1)</f>
        <v>1900</v>
      </c>
      <c r="AH584" s="146" t="s">
        <v>2237</v>
      </c>
      <c r="AI584" s="3" t="s">
        <v>2077</v>
      </c>
    </row>
    <row r="585" spans="1:35" x14ac:dyDescent="0.3">
      <c r="A585" s="4" t="s">
        <v>1536</v>
      </c>
      <c r="B585" s="3" t="s">
        <v>268</v>
      </c>
      <c r="C585" s="2">
        <v>92907</v>
      </c>
      <c r="D585" s="2">
        <v>2648</v>
      </c>
      <c r="E585" s="2">
        <v>2</v>
      </c>
      <c r="F585" s="2">
        <v>184</v>
      </c>
      <c r="G585" s="2">
        <v>117</v>
      </c>
      <c r="H585" s="2">
        <v>132</v>
      </c>
      <c r="I585" s="2">
        <v>141</v>
      </c>
      <c r="J585" s="2">
        <v>141</v>
      </c>
      <c r="K585" s="2">
        <v>149</v>
      </c>
      <c r="L585" s="2">
        <v>130</v>
      </c>
      <c r="M585" s="2">
        <v>144</v>
      </c>
      <c r="N585" s="2">
        <v>166</v>
      </c>
      <c r="O585" s="2">
        <v>144</v>
      </c>
      <c r="P585" s="2">
        <v>71</v>
      </c>
      <c r="Q585" s="2">
        <v>142</v>
      </c>
      <c r="R585" s="2">
        <v>1876</v>
      </c>
      <c r="S585" s="2">
        <v>185</v>
      </c>
      <c r="T585" s="2">
        <v>211</v>
      </c>
      <c r="U585" s="2">
        <v>219</v>
      </c>
      <c r="V585" s="2">
        <v>187</v>
      </c>
      <c r="W585" s="2">
        <v>219</v>
      </c>
      <c r="X585" s="299">
        <v>38904</v>
      </c>
      <c r="Y585" s="219">
        <v>18</v>
      </c>
      <c r="Z585" s="220">
        <f>SUM( tabConsumo[[#This Row],[QTD.PENDENTE]]:tabConsumo[[#This Row],[08_23]] ) / tabConsumo[[#This Row],[Div]]</f>
        <v>253.33333333333334</v>
      </c>
      <c r="AA585" s="221">
        <f xml:space="preserve"> tabConsumo[[#This Row],[Média.A]] + (_xlfn.STDEV.S( tabConsumo[[#This Row],[QTD.PENDENTE]]:tabConsumo[[#This Row],[08_23]] ) * 1)</f>
        <v>652.82481565109742</v>
      </c>
      <c r="AB585" s="221"/>
      <c r="AC585" s="221">
        <f xml:space="preserve"> tabConsumo[[#This Row],[Média.A]] + (_xlfn.STDEV.S( tabConsumo[[#This Row],[QTD.PENDENTE]]:tabConsumo[[#This Row],[08_23]] ) * 3)</f>
        <v>1451.8077802866255</v>
      </c>
      <c r="AD585" s="5"/>
      <c r="AE585">
        <v>0.1111111111111111</v>
      </c>
      <c r="AF585" s="223">
        <f>SUM( tabConsumo[[#This Row],[QTD.PENDENTE]]:tabConsumo[[#This Row],[08_23]] )</f>
        <v>4560</v>
      </c>
      <c r="AG585" s="223">
        <f>LARGE(tabConsumo[[#This Row],[03_22]:[08_23]],1)</f>
        <v>1876</v>
      </c>
      <c r="AH585" s="146" t="s">
        <v>2237</v>
      </c>
      <c r="AI585" s="3" t="s">
        <v>2077</v>
      </c>
    </row>
    <row r="586" spans="1:35" x14ac:dyDescent="0.3">
      <c r="A586" s="4" t="s">
        <v>597</v>
      </c>
      <c r="B586" s="3" t="s">
        <v>268</v>
      </c>
      <c r="C586" s="2">
        <v>92906</v>
      </c>
      <c r="D586" s="2">
        <v>0</v>
      </c>
      <c r="E586" s="2">
        <v>255</v>
      </c>
      <c r="F586" s="2">
        <v>188</v>
      </c>
      <c r="G586" s="2">
        <v>172</v>
      </c>
      <c r="H586" s="2">
        <v>297</v>
      </c>
      <c r="I586" s="2">
        <v>159</v>
      </c>
      <c r="J586" s="2">
        <v>159</v>
      </c>
      <c r="K586" s="2">
        <v>179</v>
      </c>
      <c r="L586" s="2">
        <v>151</v>
      </c>
      <c r="M586" s="2">
        <v>160</v>
      </c>
      <c r="N586" s="2">
        <v>179</v>
      </c>
      <c r="O586" s="2">
        <v>139</v>
      </c>
      <c r="P586" s="2">
        <v>75</v>
      </c>
      <c r="Q586" s="2">
        <v>142</v>
      </c>
      <c r="R586" s="2">
        <v>691</v>
      </c>
      <c r="S586" s="2">
        <v>0</v>
      </c>
      <c r="T586" s="2">
        <v>0</v>
      </c>
      <c r="U586" s="2">
        <v>0</v>
      </c>
      <c r="V586" s="2">
        <v>0</v>
      </c>
      <c r="W586" s="2">
        <v>0</v>
      </c>
      <c r="X586" s="299">
        <v>367</v>
      </c>
      <c r="Y586" s="219">
        <f xml:space="preserve"> 18</f>
        <v>18</v>
      </c>
      <c r="Z586" s="220">
        <f>SUM( tabConsumo[[#This Row],[QTD.PENDENTE]]:tabConsumo[[#This Row],[08_23]] ) / tabConsumo[[#This Row],[Div]]</f>
        <v>163.66666666666666</v>
      </c>
      <c r="AA586" s="221">
        <f xml:space="preserve"> tabConsumo[[#This Row],[Média.A]] + (_xlfn.STDEV.S( tabConsumo[[#This Row],[QTD.PENDENTE]]:tabConsumo[[#This Row],[08_23]] ) * 1)</f>
        <v>321.25490427207598</v>
      </c>
      <c r="AB586" s="221"/>
      <c r="AC586" s="221">
        <f xml:space="preserve"> tabConsumo[[#This Row],[Média.A]] + (_xlfn.STDEV.S( tabConsumo[[#This Row],[QTD.PENDENTE]]:tabConsumo[[#This Row],[08_23]] ) * 3)</f>
        <v>636.43137948289461</v>
      </c>
      <c r="AD586" s="5"/>
      <c r="AE586">
        <v>14.166666666666666</v>
      </c>
      <c r="AF586" s="223">
        <f>SUM( tabConsumo[[#This Row],[QTD.PENDENTE]]:tabConsumo[[#This Row],[08_23]] )</f>
        <v>2946</v>
      </c>
      <c r="AG586" s="223">
        <f>LARGE(tabConsumo[[#This Row],[03_22]:[08_23]],1)</f>
        <v>691</v>
      </c>
      <c r="AH586" s="146" t="s">
        <v>2243</v>
      </c>
      <c r="AI586" s="3" t="s">
        <v>2077</v>
      </c>
    </row>
    <row r="587" spans="1:35" x14ac:dyDescent="0.3">
      <c r="A587" s="4" t="s">
        <v>1405</v>
      </c>
      <c r="B587" s="3" t="s">
        <v>902</v>
      </c>
      <c r="C587" s="2">
        <v>70379</v>
      </c>
      <c r="D587" s="2">
        <v>2334</v>
      </c>
      <c r="E587" s="2">
        <v>25</v>
      </c>
      <c r="F587" s="2">
        <v>48</v>
      </c>
      <c r="G587" s="2">
        <v>39</v>
      </c>
      <c r="H587" s="2">
        <v>43</v>
      </c>
      <c r="I587" s="2">
        <v>50</v>
      </c>
      <c r="J587" s="2">
        <v>35</v>
      </c>
      <c r="K587" s="2">
        <v>362</v>
      </c>
      <c r="L587" s="2">
        <v>140</v>
      </c>
      <c r="M587" s="2">
        <v>32</v>
      </c>
      <c r="N587" s="2">
        <v>100</v>
      </c>
      <c r="O587" s="2">
        <v>57</v>
      </c>
      <c r="P587" s="2">
        <v>50</v>
      </c>
      <c r="Q587" s="2">
        <v>1099</v>
      </c>
      <c r="R587" s="2">
        <v>1285</v>
      </c>
      <c r="S587" s="2">
        <v>49</v>
      </c>
      <c r="T587" s="2">
        <v>18</v>
      </c>
      <c r="U587" s="2">
        <v>538</v>
      </c>
      <c r="V587" s="2">
        <v>48</v>
      </c>
      <c r="W587" s="2">
        <v>61</v>
      </c>
      <c r="X587" s="299">
        <v>367</v>
      </c>
      <c r="Y587" s="219">
        <f xml:space="preserve"> 18</f>
        <v>18</v>
      </c>
      <c r="Z587" s="220">
        <f>SUM( tabConsumo[[#This Row],[QTD.PENDENTE]]:tabConsumo[[#This Row],[08_23]] ) / tabConsumo[[#This Row],[Div]]</f>
        <v>226.61111111111111</v>
      </c>
      <c r="AA587" s="221">
        <f xml:space="preserve"> tabConsumo[[#This Row],[Média.A]] + (_xlfn.STDEV.S( tabConsumo[[#This Row],[QTD.PENDENTE]]:tabConsumo[[#This Row],[08_23]] ) * 1)</f>
        <v>596.21781689316845</v>
      </c>
      <c r="AB587" s="221"/>
      <c r="AC587" s="221">
        <f xml:space="preserve"> tabConsumo[[#This Row],[Média.A]] + (_xlfn.STDEV.S( tabConsumo[[#This Row],[QTD.PENDENTE]]:tabConsumo[[#This Row],[08_23]] ) * 3)</f>
        <v>1335.4312284572832</v>
      </c>
      <c r="AD587" s="5"/>
      <c r="AE587">
        <v>1.3888888888888888</v>
      </c>
      <c r="AF587" s="223">
        <f>SUM( tabConsumo[[#This Row],[QTD.PENDENTE]]:tabConsumo[[#This Row],[08_23]] )</f>
        <v>4079</v>
      </c>
      <c r="AG587" s="223">
        <f>LARGE(tabConsumo[[#This Row],[03_22]:[08_23]],1)</f>
        <v>1285</v>
      </c>
      <c r="AH587" s="146" t="s">
        <v>2237</v>
      </c>
      <c r="AI587" s="3" t="s">
        <v>2077</v>
      </c>
    </row>
    <row r="588" spans="1:35" x14ac:dyDescent="0.3">
      <c r="A588" s="4" t="s">
        <v>1530</v>
      </c>
      <c r="B588" s="3" t="s">
        <v>270</v>
      </c>
      <c r="C588" s="2">
        <v>89865</v>
      </c>
      <c r="D588" s="2">
        <v>138</v>
      </c>
      <c r="F588" s="2">
        <v>2</v>
      </c>
      <c r="G588" s="2">
        <v>1</v>
      </c>
      <c r="H588" s="2">
        <v>7</v>
      </c>
      <c r="I588" s="2">
        <v>2</v>
      </c>
      <c r="J588" s="2">
        <v>8</v>
      </c>
      <c r="K588" s="2">
        <v>5</v>
      </c>
      <c r="L588" s="2">
        <v>5</v>
      </c>
      <c r="M588" s="2">
        <v>2</v>
      </c>
      <c r="N588" s="2">
        <v>2</v>
      </c>
      <c r="O588" s="2">
        <v>4</v>
      </c>
      <c r="P588" s="2">
        <v>3</v>
      </c>
      <c r="Q588" s="2">
        <v>0</v>
      </c>
      <c r="R588" s="2">
        <v>8</v>
      </c>
      <c r="S588" s="2">
        <v>41</v>
      </c>
      <c r="T588" s="2">
        <v>0</v>
      </c>
      <c r="U588" s="2">
        <v>0</v>
      </c>
      <c r="V588" s="2">
        <v>0</v>
      </c>
      <c r="W588" s="2">
        <v>0</v>
      </c>
      <c r="X588" s="299">
        <v>38743</v>
      </c>
      <c r="Y588" s="219">
        <v>18</v>
      </c>
      <c r="Z588" s="220">
        <f>SUM( tabConsumo[[#This Row],[QTD.PENDENTE]]:tabConsumo[[#This Row],[08_23]] ) / tabConsumo[[#This Row],[Div]]</f>
        <v>5</v>
      </c>
      <c r="AA588" s="221">
        <f xml:space="preserve"> tabConsumo[[#This Row],[Média.A]] + (_xlfn.STDEV.S( tabConsumo[[#This Row],[QTD.PENDENTE]]:tabConsumo[[#This Row],[08_23]] ) * 1)</f>
        <v>14.393364366277241</v>
      </c>
      <c r="AB588" s="221"/>
      <c r="AC588" s="221">
        <f xml:space="preserve"> tabConsumo[[#This Row],[Média.A]] + (_xlfn.STDEV.S( tabConsumo[[#This Row],[QTD.PENDENTE]]:tabConsumo[[#This Row],[08_23]] ) * 3)</f>
        <v>33.180093098831726</v>
      </c>
      <c r="AD588" s="5"/>
      <c r="AE588">
        <v>0</v>
      </c>
      <c r="AF588" s="223">
        <f>SUM( tabConsumo[[#This Row],[QTD.PENDENTE]]:tabConsumo[[#This Row],[08_23]] )</f>
        <v>90</v>
      </c>
      <c r="AG588" s="223">
        <f>LARGE(tabConsumo[[#This Row],[03_22]:[08_23]],1)</f>
        <v>41</v>
      </c>
      <c r="AH588" s="146" t="s">
        <v>2239</v>
      </c>
      <c r="AI588" s="3" t="s">
        <v>2077</v>
      </c>
    </row>
    <row r="589" spans="1:35" x14ac:dyDescent="0.3">
      <c r="A589" s="4" t="s">
        <v>1817</v>
      </c>
      <c r="B589" s="3" t="s">
        <v>270</v>
      </c>
      <c r="C589" s="2">
        <v>131138</v>
      </c>
      <c r="D589" s="2">
        <v>396</v>
      </c>
      <c r="F589" s="2">
        <v>0</v>
      </c>
      <c r="G589" s="2">
        <v>0</v>
      </c>
      <c r="H589" s="2">
        <v>0</v>
      </c>
      <c r="I589" s="2">
        <v>0</v>
      </c>
      <c r="J589" s="2">
        <v>0</v>
      </c>
      <c r="K589" s="2">
        <v>0</v>
      </c>
      <c r="L589" s="2">
        <v>0</v>
      </c>
      <c r="M589" s="2">
        <v>0</v>
      </c>
      <c r="N589" s="2">
        <v>1</v>
      </c>
      <c r="O589" s="2">
        <v>0</v>
      </c>
      <c r="P589" s="2">
        <v>3</v>
      </c>
      <c r="Q589" s="2">
        <v>1</v>
      </c>
      <c r="R589" s="2">
        <v>0</v>
      </c>
      <c r="S589" s="2">
        <v>0</v>
      </c>
      <c r="T589" s="2">
        <v>0</v>
      </c>
      <c r="U589" s="2">
        <v>0</v>
      </c>
      <c r="V589" s="2">
        <v>0</v>
      </c>
      <c r="W589" s="2">
        <v>0</v>
      </c>
      <c r="X589" s="299">
        <v>42342</v>
      </c>
      <c r="Y589" s="219">
        <v>18</v>
      </c>
      <c r="Z589" s="220">
        <f>SUM( tabConsumo[[#This Row],[QTD.PENDENTE]]:tabConsumo[[#This Row],[08_23]] ) / tabConsumo[[#This Row],[Div]]</f>
        <v>0.27777777777777779</v>
      </c>
      <c r="AA589" s="221">
        <f xml:space="preserve"> tabConsumo[[#This Row],[Média.A]] + (_xlfn.STDEV.S( tabConsumo[[#This Row],[QTD.PENDENTE]]:tabConsumo[[#This Row],[08_23]] ) * 1)</f>
        <v>1.029681679299896</v>
      </c>
      <c r="AB589" s="221"/>
      <c r="AC589" s="221">
        <f xml:space="preserve"> tabConsumo[[#This Row],[Média.A]] + (_xlfn.STDEV.S( tabConsumo[[#This Row],[QTD.PENDENTE]]:tabConsumo[[#This Row],[08_23]] ) * 3)</f>
        <v>2.5334894823441321</v>
      </c>
      <c r="AD589" s="5"/>
      <c r="AE589">
        <v>0</v>
      </c>
      <c r="AF589" s="223">
        <f>SUM( tabConsumo[[#This Row],[QTD.PENDENTE]]:tabConsumo[[#This Row],[08_23]] )</f>
        <v>5</v>
      </c>
      <c r="AG589" s="223">
        <f>LARGE(tabConsumo[[#This Row],[03_22]:[08_23]],1)</f>
        <v>3</v>
      </c>
      <c r="AH589" s="146" t="s">
        <v>2249</v>
      </c>
      <c r="AI589" s="3" t="s">
        <v>2077</v>
      </c>
    </row>
    <row r="590" spans="1:35" x14ac:dyDescent="0.3">
      <c r="A590" s="4" t="s">
        <v>1714</v>
      </c>
      <c r="B590" s="3" t="s">
        <v>264</v>
      </c>
      <c r="C590" s="2">
        <v>114923</v>
      </c>
      <c r="D590" s="2">
        <v>5742</v>
      </c>
      <c r="F590" s="2">
        <v>50</v>
      </c>
      <c r="G590" s="2">
        <v>0</v>
      </c>
      <c r="H590" s="2">
        <v>70</v>
      </c>
      <c r="I590" s="2">
        <v>210</v>
      </c>
      <c r="J590" s="2">
        <v>272</v>
      </c>
      <c r="K590" s="2">
        <v>0</v>
      </c>
      <c r="L590" s="2">
        <v>100</v>
      </c>
      <c r="M590" s="2">
        <v>88</v>
      </c>
      <c r="N590" s="2">
        <v>100</v>
      </c>
      <c r="O590" s="2">
        <v>130</v>
      </c>
      <c r="P590" s="2">
        <v>60</v>
      </c>
      <c r="Q590" s="2">
        <v>200</v>
      </c>
      <c r="R590" s="2">
        <v>50</v>
      </c>
      <c r="S590" s="2">
        <v>0</v>
      </c>
      <c r="T590" s="2">
        <v>0</v>
      </c>
      <c r="U590" s="2">
        <v>0</v>
      </c>
      <c r="V590" s="2">
        <v>600</v>
      </c>
      <c r="W590" s="2">
        <v>200</v>
      </c>
      <c r="X590" s="299">
        <v>40288</v>
      </c>
      <c r="Y590" s="219">
        <v>18</v>
      </c>
      <c r="Z590" s="220">
        <f>SUM( tabConsumo[[#This Row],[QTD.PENDENTE]]:tabConsumo[[#This Row],[08_23]] ) / tabConsumo[[#This Row],[Div]]</f>
        <v>118.33333333333333</v>
      </c>
      <c r="AA590" s="221">
        <f xml:space="preserve"> tabConsumo[[#This Row],[Média.A]] + (_xlfn.STDEV.S( tabConsumo[[#This Row],[QTD.PENDENTE]]:tabConsumo[[#This Row],[08_23]] ) * 1)</f>
        <v>264.69670065629992</v>
      </c>
      <c r="AB590" s="221"/>
      <c r="AC590" s="221">
        <f xml:space="preserve"> tabConsumo[[#This Row],[Média.A]] + (_xlfn.STDEV.S( tabConsumo[[#This Row],[QTD.PENDENTE]]:tabConsumo[[#This Row],[08_23]] ) * 3)</f>
        <v>557.4234353022332</v>
      </c>
      <c r="AD590" s="5"/>
      <c r="AE590">
        <v>0</v>
      </c>
      <c r="AF590" s="223">
        <f>SUM( tabConsumo[[#This Row],[QTD.PENDENTE]]:tabConsumo[[#This Row],[08_23]] )</f>
        <v>2130</v>
      </c>
      <c r="AG590" s="223">
        <f>LARGE(tabConsumo[[#This Row],[03_22]:[08_23]],1)</f>
        <v>600</v>
      </c>
      <c r="AH590" s="146" t="s">
        <v>2237</v>
      </c>
      <c r="AI590" s="3" t="s">
        <v>2077</v>
      </c>
    </row>
    <row r="591" spans="1:35" x14ac:dyDescent="0.3">
      <c r="A591" s="4" t="s">
        <v>1276</v>
      </c>
      <c r="B591" s="3" t="s">
        <v>264</v>
      </c>
      <c r="C591" s="2">
        <v>37528</v>
      </c>
      <c r="D591" s="2">
        <v>773</v>
      </c>
      <c r="F591" s="2">
        <v>30</v>
      </c>
      <c r="G591" s="2">
        <v>30</v>
      </c>
      <c r="H591" s="2">
        <v>107</v>
      </c>
      <c r="I591" s="2">
        <v>75</v>
      </c>
      <c r="J591" s="2">
        <v>16</v>
      </c>
      <c r="K591" s="2">
        <v>99</v>
      </c>
      <c r="L591" s="2">
        <v>95</v>
      </c>
      <c r="M591" s="2">
        <v>86</v>
      </c>
      <c r="N591" s="2">
        <v>36</v>
      </c>
      <c r="O591" s="2">
        <v>66</v>
      </c>
      <c r="P591" s="2">
        <v>94</v>
      </c>
      <c r="Q591" s="2">
        <v>92</v>
      </c>
      <c r="R591" s="2">
        <v>86</v>
      </c>
      <c r="S591" s="2">
        <v>180</v>
      </c>
      <c r="T591" s="2">
        <v>100</v>
      </c>
      <c r="U591" s="2">
        <v>0</v>
      </c>
      <c r="V591" s="2">
        <v>100</v>
      </c>
      <c r="W591" s="2">
        <v>10</v>
      </c>
      <c r="X591" s="299">
        <v>367</v>
      </c>
      <c r="Y591" s="219">
        <f xml:space="preserve"> 18</f>
        <v>18</v>
      </c>
      <c r="Z591" s="220">
        <f>SUM( tabConsumo[[#This Row],[QTD.PENDENTE]]:tabConsumo[[#This Row],[08_23]] ) / tabConsumo[[#This Row],[Div]]</f>
        <v>72.333333333333329</v>
      </c>
      <c r="AA591" s="221">
        <f xml:space="preserve"> tabConsumo[[#This Row],[Média.A]] + (_xlfn.STDEV.S( tabConsumo[[#This Row],[QTD.PENDENTE]]:tabConsumo[[#This Row],[08_23]] ) * 1)</f>
        <v>117.06915921871359</v>
      </c>
      <c r="AB591" s="221"/>
      <c r="AC591" s="221">
        <f xml:space="preserve"> tabConsumo[[#This Row],[Média.A]] + (_xlfn.STDEV.S( tabConsumo[[#This Row],[QTD.PENDENTE]]:tabConsumo[[#This Row],[08_23]] ) * 3)</f>
        <v>206.5408109894741</v>
      </c>
      <c r="AD591" s="5"/>
      <c r="AE591">
        <v>0</v>
      </c>
      <c r="AF591" s="223">
        <f>SUM( tabConsumo[[#This Row],[QTD.PENDENTE]]:tabConsumo[[#This Row],[08_23]] )</f>
        <v>1302</v>
      </c>
      <c r="AG591" s="223">
        <f>LARGE(tabConsumo[[#This Row],[03_22]:[08_23]],1)</f>
        <v>180</v>
      </c>
      <c r="AH591" s="146" t="s">
        <v>2237</v>
      </c>
      <c r="AI591" s="3" t="s">
        <v>2077</v>
      </c>
    </row>
    <row r="592" spans="1:35" x14ac:dyDescent="0.3">
      <c r="A592" s="4" t="s">
        <v>1778</v>
      </c>
      <c r="B592" s="3" t="s">
        <v>270</v>
      </c>
      <c r="C592" s="2">
        <v>126059</v>
      </c>
      <c r="D592" s="2">
        <v>0</v>
      </c>
      <c r="E592" s="2">
        <v>33</v>
      </c>
      <c r="F592" s="2">
        <v>2</v>
      </c>
      <c r="G592" s="2">
        <v>3</v>
      </c>
      <c r="H592" s="2">
        <v>3</v>
      </c>
      <c r="I592" s="2">
        <v>1</v>
      </c>
      <c r="J592" s="2">
        <v>2</v>
      </c>
      <c r="K592" s="2">
        <v>1</v>
      </c>
      <c r="L592" s="2">
        <v>47</v>
      </c>
      <c r="M592" s="2">
        <v>7</v>
      </c>
      <c r="N592" s="2">
        <v>6</v>
      </c>
      <c r="O592" s="2">
        <v>4</v>
      </c>
      <c r="P592" s="2">
        <v>8</v>
      </c>
      <c r="Q592" s="2">
        <v>3</v>
      </c>
      <c r="R592" s="2">
        <v>3</v>
      </c>
      <c r="S592" s="2">
        <v>10</v>
      </c>
      <c r="T592" s="2">
        <v>0</v>
      </c>
      <c r="U592" s="2">
        <v>0</v>
      </c>
      <c r="V592" s="2">
        <v>0</v>
      </c>
      <c r="W592" s="2">
        <v>0</v>
      </c>
      <c r="X592" s="299">
        <v>41509</v>
      </c>
      <c r="Y592" s="219">
        <v>18</v>
      </c>
      <c r="Z592" s="220">
        <f>SUM( tabConsumo[[#This Row],[QTD.PENDENTE]]:tabConsumo[[#This Row],[08_23]] ) / tabConsumo[[#This Row],[Div]]</f>
        <v>7.3888888888888893</v>
      </c>
      <c r="AA592" s="221">
        <f xml:space="preserve"> tabConsumo[[#This Row],[Média.A]] + (_xlfn.STDEV.S( tabConsumo[[#This Row],[QTD.PENDENTE]]:tabConsumo[[#This Row],[08_23]] ) * 1)</f>
        <v>19.586338531243548</v>
      </c>
      <c r="AB592" s="221"/>
      <c r="AC592" s="221">
        <f xml:space="preserve"> tabConsumo[[#This Row],[Média.A]] + (_xlfn.STDEV.S( tabConsumo[[#This Row],[QTD.PENDENTE]]:tabConsumo[[#This Row],[08_23]] ) * 3)</f>
        <v>43.981237815952866</v>
      </c>
      <c r="AD592" s="5"/>
      <c r="AE592">
        <v>1.8333333333333333</v>
      </c>
      <c r="AF592" s="223">
        <f>SUM( tabConsumo[[#This Row],[QTD.PENDENTE]]:tabConsumo[[#This Row],[08_23]] )</f>
        <v>133</v>
      </c>
      <c r="AG592" s="223">
        <f>LARGE(tabConsumo[[#This Row],[03_22]:[08_23]],1)</f>
        <v>47</v>
      </c>
      <c r="AH592" s="146" t="s">
        <v>2239</v>
      </c>
      <c r="AI592" s="3" t="s">
        <v>2077</v>
      </c>
    </row>
    <row r="593" spans="1:35" x14ac:dyDescent="0.3">
      <c r="A593" s="4" t="s">
        <v>1779</v>
      </c>
      <c r="B593" s="3" t="s">
        <v>270</v>
      </c>
      <c r="C593" s="2">
        <v>126060</v>
      </c>
      <c r="D593" s="2">
        <v>107</v>
      </c>
      <c r="F593" s="2">
        <v>5</v>
      </c>
      <c r="G593" s="2">
        <v>1</v>
      </c>
      <c r="H593" s="2">
        <v>159</v>
      </c>
      <c r="I593" s="2">
        <v>2</v>
      </c>
      <c r="J593" s="2">
        <v>1</v>
      </c>
      <c r="K593" s="2">
        <v>5</v>
      </c>
      <c r="L593" s="2">
        <v>35</v>
      </c>
      <c r="M593" s="2">
        <v>9</v>
      </c>
      <c r="N593" s="2">
        <v>2</v>
      </c>
      <c r="O593" s="2">
        <v>21</v>
      </c>
      <c r="P593" s="2">
        <v>17</v>
      </c>
      <c r="Q593" s="2">
        <v>54</v>
      </c>
      <c r="R593" s="2">
        <v>3</v>
      </c>
      <c r="S593" s="2">
        <v>42</v>
      </c>
      <c r="T593" s="2">
        <v>0</v>
      </c>
      <c r="U593" s="2">
        <v>0</v>
      </c>
      <c r="V593" s="2">
        <v>0</v>
      </c>
      <c r="W593" s="2">
        <v>0</v>
      </c>
      <c r="X593" s="299">
        <v>41509</v>
      </c>
      <c r="Y593" s="219">
        <v>18</v>
      </c>
      <c r="Z593" s="220">
        <f>SUM( tabConsumo[[#This Row],[QTD.PENDENTE]]:tabConsumo[[#This Row],[08_23]] ) / tabConsumo[[#This Row],[Div]]</f>
        <v>19.777777777777779</v>
      </c>
      <c r="AA593" s="221">
        <f xml:space="preserve"> tabConsumo[[#This Row],[Média.A]] + (_xlfn.STDEV.S( tabConsumo[[#This Row],[QTD.PENDENTE]]:tabConsumo[[#This Row],[08_23]] ) * 1)</f>
        <v>58.145281729391883</v>
      </c>
      <c r="AB593" s="221"/>
      <c r="AC593" s="221">
        <f xml:space="preserve"> tabConsumo[[#This Row],[Média.A]] + (_xlfn.STDEV.S( tabConsumo[[#This Row],[QTD.PENDENTE]]:tabConsumo[[#This Row],[08_23]] ) * 3)</f>
        <v>134.88028963262008</v>
      </c>
      <c r="AD593" s="5"/>
      <c r="AE593">
        <v>0</v>
      </c>
      <c r="AF593" s="223">
        <f>SUM( tabConsumo[[#This Row],[QTD.PENDENTE]]:tabConsumo[[#This Row],[08_23]] )</f>
        <v>356</v>
      </c>
      <c r="AG593" s="223">
        <f>LARGE(tabConsumo[[#This Row],[03_22]:[08_23]],1)</f>
        <v>159</v>
      </c>
      <c r="AH593" s="146" t="s">
        <v>2239</v>
      </c>
      <c r="AI593" s="3" t="s">
        <v>2077</v>
      </c>
    </row>
    <row r="594" spans="1:35" x14ac:dyDescent="0.3">
      <c r="A594" s="4" t="s">
        <v>1480</v>
      </c>
      <c r="B594" s="3" t="s">
        <v>264</v>
      </c>
      <c r="C594" s="2">
        <v>81514</v>
      </c>
      <c r="D594" s="2">
        <v>141062</v>
      </c>
      <c r="F594" s="2">
        <v>1500</v>
      </c>
      <c r="G594" s="2">
        <v>600</v>
      </c>
      <c r="H594" s="2">
        <v>3000</v>
      </c>
      <c r="I594" s="2">
        <v>3000</v>
      </c>
      <c r="J594" s="2">
        <v>1000</v>
      </c>
      <c r="K594" s="2">
        <v>6000</v>
      </c>
      <c r="L594" s="2">
        <v>2100</v>
      </c>
      <c r="M594" s="2">
        <v>2000</v>
      </c>
      <c r="N594" s="2">
        <v>2280</v>
      </c>
      <c r="O594" s="2">
        <v>1000</v>
      </c>
      <c r="P594" s="2">
        <v>6650</v>
      </c>
      <c r="Q594" s="2">
        <v>1000</v>
      </c>
      <c r="R594" s="2">
        <v>4002</v>
      </c>
      <c r="S594" s="2">
        <v>4101</v>
      </c>
      <c r="T594" s="2">
        <v>0</v>
      </c>
      <c r="U594" s="2">
        <v>5000</v>
      </c>
      <c r="V594" s="2">
        <v>5000</v>
      </c>
      <c r="W594" s="2">
        <v>0</v>
      </c>
      <c r="X594" s="299">
        <v>38226</v>
      </c>
      <c r="Y594" s="219">
        <v>18</v>
      </c>
      <c r="Z594" s="220">
        <f>SUM( tabConsumo[[#This Row],[QTD.PENDENTE]]:tabConsumo[[#This Row],[08_23]] ) / tabConsumo[[#This Row],[Div]]</f>
        <v>2679.6111111111113</v>
      </c>
      <c r="AA594" s="221">
        <f xml:space="preserve"> tabConsumo[[#This Row],[Média.A]] + (_xlfn.STDEV.S( tabConsumo[[#This Row],[QTD.PENDENTE]]:tabConsumo[[#This Row],[08_23]] ) * 1)</f>
        <v>4723.676009899189</v>
      </c>
      <c r="AB594" s="221"/>
      <c r="AC594" s="221">
        <f xml:space="preserve"> tabConsumo[[#This Row],[Média.A]] + (_xlfn.STDEV.S( tabConsumo[[#This Row],[QTD.PENDENTE]]:tabConsumo[[#This Row],[08_23]] ) * 3)</f>
        <v>8811.8058074753462</v>
      </c>
      <c r="AD594" s="5"/>
      <c r="AE594">
        <v>0</v>
      </c>
      <c r="AF594" s="223">
        <f>SUM( tabConsumo[[#This Row],[QTD.PENDENTE]]:tabConsumo[[#This Row],[08_23]] )</f>
        <v>48233</v>
      </c>
      <c r="AG594" s="223">
        <f>LARGE(tabConsumo[[#This Row],[03_22]:[08_23]],1)</f>
        <v>6650</v>
      </c>
      <c r="AH594" s="146" t="s">
        <v>2238</v>
      </c>
      <c r="AI594" s="3" t="s">
        <v>2077</v>
      </c>
    </row>
    <row r="595" spans="1:35" x14ac:dyDescent="0.3">
      <c r="A595" s="4" t="s">
        <v>1890</v>
      </c>
      <c r="B595" s="3" t="s">
        <v>270</v>
      </c>
      <c r="C595" s="2">
        <v>134561</v>
      </c>
      <c r="D595" s="2">
        <v>390</v>
      </c>
      <c r="F595" s="2">
        <v>0</v>
      </c>
      <c r="G595" s="2">
        <v>0</v>
      </c>
      <c r="H595" s="2">
        <v>5</v>
      </c>
      <c r="I595" s="2">
        <v>0</v>
      </c>
      <c r="J595" s="2">
        <v>1</v>
      </c>
      <c r="K595" s="2">
        <v>0</v>
      </c>
      <c r="L595" s="2">
        <v>4</v>
      </c>
      <c r="M595" s="2">
        <v>0</v>
      </c>
      <c r="N595" s="2">
        <v>2</v>
      </c>
      <c r="O595" s="2">
        <v>0</v>
      </c>
      <c r="P595" s="2">
        <v>0</v>
      </c>
      <c r="Q595" s="2">
        <v>0</v>
      </c>
      <c r="R595" s="2">
        <v>4</v>
      </c>
      <c r="S595" s="2">
        <v>22</v>
      </c>
      <c r="T595" s="2">
        <v>0</v>
      </c>
      <c r="U595" s="2">
        <v>15</v>
      </c>
      <c r="V595" s="2">
        <v>0</v>
      </c>
      <c r="W595" s="2">
        <v>0</v>
      </c>
      <c r="X595" s="299">
        <v>43174</v>
      </c>
      <c r="Y595" s="219">
        <v>18</v>
      </c>
      <c r="Z595" s="220">
        <f>SUM( tabConsumo[[#This Row],[QTD.PENDENTE]]:tabConsumo[[#This Row],[08_23]] ) / tabConsumo[[#This Row],[Div]]</f>
        <v>2.9444444444444446</v>
      </c>
      <c r="AA595" s="221">
        <f xml:space="preserve"> tabConsumo[[#This Row],[Média.A]] + (_xlfn.STDEV.S( tabConsumo[[#This Row],[QTD.PENDENTE]]:tabConsumo[[#This Row],[08_23]] ) * 1)</f>
        <v>8.95886067666342</v>
      </c>
      <c r="AB595" s="221"/>
      <c r="AC595" s="221">
        <f xml:space="preserve"> tabConsumo[[#This Row],[Média.A]] + (_xlfn.STDEV.S( tabConsumo[[#This Row],[QTD.PENDENTE]]:tabConsumo[[#This Row],[08_23]] ) * 3)</f>
        <v>20.987693141101367</v>
      </c>
      <c r="AD595" s="5"/>
      <c r="AE595">
        <v>0</v>
      </c>
      <c r="AF595" s="223">
        <f>SUM( tabConsumo[[#This Row],[QTD.PENDENTE]]:tabConsumo[[#This Row],[08_23]] )</f>
        <v>53</v>
      </c>
      <c r="AG595" s="223">
        <f>LARGE(tabConsumo[[#This Row],[03_22]:[08_23]],1)</f>
        <v>22</v>
      </c>
      <c r="AH595" s="146" t="s">
        <v>2244</v>
      </c>
      <c r="AI595" s="3" t="s">
        <v>2077</v>
      </c>
    </row>
    <row r="596" spans="1:35" x14ac:dyDescent="0.3">
      <c r="A596" s="4" t="s">
        <v>1891</v>
      </c>
      <c r="B596" s="3" t="s">
        <v>270</v>
      </c>
      <c r="C596" s="2">
        <v>134562</v>
      </c>
      <c r="D596" s="2">
        <v>396</v>
      </c>
      <c r="F596" s="2">
        <v>0</v>
      </c>
      <c r="G596" s="2">
        <v>0</v>
      </c>
      <c r="H596" s="2">
        <v>0</v>
      </c>
      <c r="I596" s="2">
        <v>0</v>
      </c>
      <c r="J596" s="2">
        <v>7</v>
      </c>
      <c r="K596" s="2">
        <v>2</v>
      </c>
      <c r="L596" s="2">
        <v>0</v>
      </c>
      <c r="M596" s="2">
        <v>3</v>
      </c>
      <c r="N596" s="2">
        <v>0</v>
      </c>
      <c r="O596" s="2">
        <v>3</v>
      </c>
      <c r="P596" s="2">
        <v>0</v>
      </c>
      <c r="Q596" s="2">
        <v>0</v>
      </c>
      <c r="R596" s="2">
        <v>0</v>
      </c>
      <c r="S596" s="2">
        <v>50</v>
      </c>
      <c r="T596" s="2">
        <v>0</v>
      </c>
      <c r="U596" s="2">
        <v>0</v>
      </c>
      <c r="V596" s="2">
        <v>0</v>
      </c>
      <c r="W596" s="2">
        <v>0</v>
      </c>
      <c r="X596" s="299">
        <v>43174</v>
      </c>
      <c r="Y596" s="219">
        <v>18</v>
      </c>
      <c r="Z596" s="220">
        <f>SUM( tabConsumo[[#This Row],[QTD.PENDENTE]]:tabConsumo[[#This Row],[08_23]] ) / tabConsumo[[#This Row],[Div]]</f>
        <v>3.6111111111111112</v>
      </c>
      <c r="AA596" s="221">
        <f xml:space="preserve"> tabConsumo[[#This Row],[Média.A]] + (_xlfn.STDEV.S( tabConsumo[[#This Row],[QTD.PENDENTE]]:tabConsumo[[#This Row],[08_23]] ) * 1)</f>
        <v>15.334084478613205</v>
      </c>
      <c r="AB596" s="221"/>
      <c r="AC596" s="221">
        <f xml:space="preserve"> tabConsumo[[#This Row],[Média.A]] + (_xlfn.STDEV.S( tabConsumo[[#This Row],[QTD.PENDENTE]]:tabConsumo[[#This Row],[08_23]] ) * 3)</f>
        <v>38.780031213617399</v>
      </c>
      <c r="AD596" s="5"/>
      <c r="AE596">
        <v>0</v>
      </c>
      <c r="AF596" s="223">
        <f>SUM( tabConsumo[[#This Row],[QTD.PENDENTE]]:tabConsumo[[#This Row],[08_23]] )</f>
        <v>65</v>
      </c>
      <c r="AG596" s="223">
        <f>LARGE(tabConsumo[[#This Row],[03_22]:[08_23]],1)</f>
        <v>50</v>
      </c>
      <c r="AH596" s="146" t="s">
        <v>2239</v>
      </c>
      <c r="AI596" s="3" t="s">
        <v>2077</v>
      </c>
    </row>
    <row r="597" spans="1:35" x14ac:dyDescent="0.3">
      <c r="A597" s="4" t="s">
        <v>1892</v>
      </c>
      <c r="B597" s="3" t="s">
        <v>270</v>
      </c>
      <c r="C597" s="2">
        <v>134563</v>
      </c>
      <c r="D597" s="2">
        <v>64</v>
      </c>
      <c r="F597" s="2">
        <v>14</v>
      </c>
      <c r="G597" s="2">
        <v>9</v>
      </c>
      <c r="H597" s="2">
        <v>213</v>
      </c>
      <c r="I597" s="2">
        <v>9</v>
      </c>
      <c r="J597" s="2">
        <v>2</v>
      </c>
      <c r="K597" s="2">
        <v>10</v>
      </c>
      <c r="L597" s="2">
        <v>22</v>
      </c>
      <c r="M597" s="2">
        <v>14</v>
      </c>
      <c r="N597" s="2">
        <v>6</v>
      </c>
      <c r="O597" s="2">
        <v>3</v>
      </c>
      <c r="P597" s="2">
        <v>13</v>
      </c>
      <c r="Q597" s="2">
        <v>6</v>
      </c>
      <c r="R597" s="2">
        <v>11</v>
      </c>
      <c r="S597" s="2">
        <v>60</v>
      </c>
      <c r="T597" s="2">
        <v>1</v>
      </c>
      <c r="U597" s="2">
        <v>0</v>
      </c>
      <c r="V597" s="2">
        <v>0</v>
      </c>
      <c r="W597" s="2">
        <v>20</v>
      </c>
      <c r="X597" s="299">
        <v>43174</v>
      </c>
      <c r="Y597" s="219">
        <v>18</v>
      </c>
      <c r="Z597" s="220">
        <f>SUM( tabConsumo[[#This Row],[QTD.PENDENTE]]:tabConsumo[[#This Row],[08_23]] ) / tabConsumo[[#This Row],[Div]]</f>
        <v>22.944444444444443</v>
      </c>
      <c r="AA597" s="221">
        <f xml:space="preserve"> tabConsumo[[#This Row],[Média.A]] + (_xlfn.STDEV.S( tabConsumo[[#This Row],[QTD.PENDENTE]]:tabConsumo[[#This Row],[08_23]] ) * 1)</f>
        <v>72.29728240113225</v>
      </c>
      <c r="AB597" s="221"/>
      <c r="AC597" s="221">
        <f xml:space="preserve"> tabConsumo[[#This Row],[Média.A]] + (_xlfn.STDEV.S( tabConsumo[[#This Row],[QTD.PENDENTE]]:tabConsumo[[#This Row],[08_23]] ) * 3)</f>
        <v>171.00295831450785</v>
      </c>
      <c r="AD597" s="5"/>
      <c r="AE597">
        <v>0</v>
      </c>
      <c r="AF597" s="223">
        <f>SUM( tabConsumo[[#This Row],[QTD.PENDENTE]]:tabConsumo[[#This Row],[08_23]] )</f>
        <v>413</v>
      </c>
      <c r="AG597" s="223">
        <f>LARGE(tabConsumo[[#This Row],[03_22]:[08_23]],1)</f>
        <v>213</v>
      </c>
      <c r="AH597" s="146" t="s">
        <v>2237</v>
      </c>
      <c r="AI597" s="3" t="s">
        <v>2077</v>
      </c>
    </row>
    <row r="598" spans="1:35" x14ac:dyDescent="0.3">
      <c r="A598" s="4" t="s">
        <v>1893</v>
      </c>
      <c r="B598" s="3" t="s">
        <v>270</v>
      </c>
      <c r="C598" s="2">
        <v>134564</v>
      </c>
      <c r="D598" s="2">
        <v>208</v>
      </c>
      <c r="F598" s="2">
        <v>0</v>
      </c>
      <c r="G598" s="2">
        <v>1</v>
      </c>
      <c r="H598" s="2">
        <v>200</v>
      </c>
      <c r="I598" s="2">
        <v>0</v>
      </c>
      <c r="J598" s="2">
        <v>1</v>
      </c>
      <c r="K598" s="2">
        <v>2</v>
      </c>
      <c r="L598" s="2">
        <v>0</v>
      </c>
      <c r="M598" s="2">
        <v>3</v>
      </c>
      <c r="N598" s="2">
        <v>1</v>
      </c>
      <c r="O598" s="2">
        <v>0</v>
      </c>
      <c r="P598" s="2">
        <v>3</v>
      </c>
      <c r="Q598" s="2">
        <v>2</v>
      </c>
      <c r="R598" s="2">
        <v>2</v>
      </c>
      <c r="S598" s="2">
        <v>31</v>
      </c>
      <c r="T598" s="2">
        <v>5</v>
      </c>
      <c r="U598" s="2">
        <v>0</v>
      </c>
      <c r="V598" s="2">
        <v>0</v>
      </c>
      <c r="W598" s="2">
        <v>0</v>
      </c>
      <c r="X598" s="299">
        <v>43174</v>
      </c>
      <c r="Y598" s="219">
        <v>18</v>
      </c>
      <c r="Z598" s="220">
        <f>SUM( tabConsumo[[#This Row],[QTD.PENDENTE]]:tabConsumo[[#This Row],[08_23]] ) / tabConsumo[[#This Row],[Div]]</f>
        <v>13.944444444444445</v>
      </c>
      <c r="AA598" s="221">
        <f xml:space="preserve"> tabConsumo[[#This Row],[Média.A]] + (_xlfn.STDEV.S( tabConsumo[[#This Row],[QTD.PENDENTE]]:tabConsumo[[#This Row],[08_23]] ) * 1)</f>
        <v>60.923128249188736</v>
      </c>
      <c r="AB598" s="221"/>
      <c r="AC598" s="221">
        <f xml:space="preserve"> tabConsumo[[#This Row],[Média.A]] + (_xlfn.STDEV.S( tabConsumo[[#This Row],[QTD.PENDENTE]]:tabConsumo[[#This Row],[08_23]] ) * 3)</f>
        <v>154.88049585867734</v>
      </c>
      <c r="AD598" s="5"/>
      <c r="AE598">
        <v>0</v>
      </c>
      <c r="AF598" s="223">
        <f>SUM( tabConsumo[[#This Row],[QTD.PENDENTE]]:tabConsumo[[#This Row],[08_23]] )</f>
        <v>251</v>
      </c>
      <c r="AG598" s="223">
        <f>LARGE(tabConsumo[[#This Row],[03_22]:[08_23]],1)</f>
        <v>200</v>
      </c>
      <c r="AH598" s="146" t="s">
        <v>2240</v>
      </c>
      <c r="AI598" s="3" t="s">
        <v>2077</v>
      </c>
    </row>
    <row r="599" spans="1:35" x14ac:dyDescent="0.3">
      <c r="A599" s="4" t="s">
        <v>1894</v>
      </c>
      <c r="B599" s="3" t="s">
        <v>270</v>
      </c>
      <c r="C599" s="2">
        <v>134565</v>
      </c>
      <c r="D599" s="2">
        <v>229</v>
      </c>
      <c r="F599" s="2">
        <v>2</v>
      </c>
      <c r="G599" s="2">
        <v>1</v>
      </c>
      <c r="H599" s="2">
        <v>1</v>
      </c>
      <c r="I599" s="2">
        <v>1</v>
      </c>
      <c r="J599" s="2">
        <v>0</v>
      </c>
      <c r="K599" s="2">
        <v>0</v>
      </c>
      <c r="L599" s="2">
        <v>0</v>
      </c>
      <c r="M599" s="2">
        <v>6</v>
      </c>
      <c r="N599" s="2">
        <v>2</v>
      </c>
      <c r="O599" s="2">
        <v>0</v>
      </c>
      <c r="P599" s="2">
        <v>1</v>
      </c>
      <c r="Q599" s="2">
        <v>3</v>
      </c>
      <c r="R599" s="2">
        <v>1</v>
      </c>
      <c r="S599" s="2">
        <v>31</v>
      </c>
      <c r="T599" s="2">
        <v>1</v>
      </c>
      <c r="U599" s="2">
        <v>0</v>
      </c>
      <c r="V599" s="2">
        <v>0</v>
      </c>
      <c r="W599" s="2">
        <v>0</v>
      </c>
      <c r="X599" s="299">
        <v>43174</v>
      </c>
      <c r="Y599" s="219">
        <v>18</v>
      </c>
      <c r="Z599" s="220">
        <f>SUM( tabConsumo[[#This Row],[QTD.PENDENTE]]:tabConsumo[[#This Row],[08_23]] ) / tabConsumo[[#This Row],[Div]]</f>
        <v>2.7777777777777777</v>
      </c>
      <c r="AA599" s="221">
        <f xml:space="preserve"> tabConsumo[[#This Row],[Média.A]] + (_xlfn.STDEV.S( tabConsumo[[#This Row],[QTD.PENDENTE]]:tabConsumo[[#This Row],[08_23]] ) * 1)</f>
        <v>9.9770878391292896</v>
      </c>
      <c r="AB599" s="221"/>
      <c r="AC599" s="221">
        <f xml:space="preserve"> tabConsumo[[#This Row],[Média.A]] + (_xlfn.STDEV.S( tabConsumo[[#This Row],[QTD.PENDENTE]]:tabConsumo[[#This Row],[08_23]] ) * 3)</f>
        <v>24.375707961832319</v>
      </c>
      <c r="AD599" s="5"/>
      <c r="AE599">
        <v>0</v>
      </c>
      <c r="AF599" s="223">
        <f>SUM( tabConsumo[[#This Row],[QTD.PENDENTE]]:tabConsumo[[#This Row],[08_23]] )</f>
        <v>50</v>
      </c>
      <c r="AG599" s="223">
        <f>LARGE(tabConsumo[[#This Row],[03_22]:[08_23]],1)</f>
        <v>31</v>
      </c>
      <c r="AH599" s="146" t="s">
        <v>2240</v>
      </c>
      <c r="AI599" s="3" t="s">
        <v>2077</v>
      </c>
    </row>
    <row r="600" spans="1:35" x14ac:dyDescent="0.3">
      <c r="A600" s="4" t="s">
        <v>1605</v>
      </c>
      <c r="B600" s="3" t="s">
        <v>264</v>
      </c>
      <c r="C600" s="2">
        <v>104655</v>
      </c>
      <c r="D600" s="2">
        <v>12374</v>
      </c>
      <c r="F600" s="2">
        <v>0</v>
      </c>
      <c r="G600" s="2">
        <v>0</v>
      </c>
      <c r="H600" s="2">
        <v>40</v>
      </c>
      <c r="I600" s="2">
        <v>100</v>
      </c>
      <c r="J600" s="2">
        <v>0</v>
      </c>
      <c r="K600" s="2">
        <v>0</v>
      </c>
      <c r="L600" s="2">
        <v>0</v>
      </c>
      <c r="M600" s="2">
        <v>0</v>
      </c>
      <c r="N600" s="2">
        <v>100</v>
      </c>
      <c r="O600" s="2">
        <v>0</v>
      </c>
      <c r="P600" s="2">
        <v>0</v>
      </c>
      <c r="Q600" s="2">
        <v>100</v>
      </c>
      <c r="R600" s="2">
        <v>0</v>
      </c>
      <c r="S600" s="2">
        <v>2000</v>
      </c>
      <c r="T600" s="2">
        <v>0</v>
      </c>
      <c r="U600" s="2">
        <v>0</v>
      </c>
      <c r="V600" s="2">
        <v>0</v>
      </c>
      <c r="W600" s="2">
        <v>0</v>
      </c>
      <c r="X600" s="299">
        <v>39471</v>
      </c>
      <c r="Y600" s="219">
        <v>18</v>
      </c>
      <c r="Z600" s="220">
        <f>SUM( tabConsumo[[#This Row],[QTD.PENDENTE]]:tabConsumo[[#This Row],[08_23]] ) / tabConsumo[[#This Row],[Div]]</f>
        <v>130</v>
      </c>
      <c r="AA600" s="221">
        <f xml:space="preserve"> tabConsumo[[#This Row],[Média.A]] + (_xlfn.STDEV.S( tabConsumo[[#This Row],[QTD.PENDENTE]]:tabConsumo[[#This Row],[08_23]] ) * 1)</f>
        <v>598.25081263080767</v>
      </c>
      <c r="AB600" s="221"/>
      <c r="AC600" s="221">
        <f xml:space="preserve"> tabConsumo[[#This Row],[Média.A]] + (_xlfn.STDEV.S( tabConsumo[[#This Row],[QTD.PENDENTE]]:tabConsumo[[#This Row],[08_23]] ) * 3)</f>
        <v>1534.7524378924231</v>
      </c>
      <c r="AD600" s="5"/>
      <c r="AE600">
        <v>0</v>
      </c>
      <c r="AF600" s="223">
        <f>SUM( tabConsumo[[#This Row],[QTD.PENDENTE]]:tabConsumo[[#This Row],[08_23]] )</f>
        <v>2340</v>
      </c>
      <c r="AG600" s="223">
        <f>LARGE(tabConsumo[[#This Row],[03_22]:[08_23]],1)</f>
        <v>2000</v>
      </c>
      <c r="AH600" s="146" t="s">
        <v>2239</v>
      </c>
      <c r="AI600" s="3" t="s">
        <v>2077</v>
      </c>
    </row>
    <row r="601" spans="1:35" x14ac:dyDescent="0.3">
      <c r="A601" s="4" t="s">
        <v>1895</v>
      </c>
      <c r="B601" s="3" t="s">
        <v>264</v>
      </c>
      <c r="C601" s="2">
        <v>134566</v>
      </c>
      <c r="D601" s="2">
        <v>19783</v>
      </c>
      <c r="F601" s="2">
        <v>20</v>
      </c>
      <c r="G601" s="2">
        <v>200</v>
      </c>
      <c r="H601" s="2">
        <v>84</v>
      </c>
      <c r="I601" s="2">
        <v>50</v>
      </c>
      <c r="J601" s="2">
        <v>76</v>
      </c>
      <c r="K601" s="2">
        <v>0</v>
      </c>
      <c r="L601" s="2">
        <v>50</v>
      </c>
      <c r="M601" s="2">
        <v>40</v>
      </c>
      <c r="N601" s="2">
        <v>0</v>
      </c>
      <c r="O601" s="2">
        <v>100</v>
      </c>
      <c r="P601" s="2">
        <v>100</v>
      </c>
      <c r="Q601" s="2">
        <v>950</v>
      </c>
      <c r="R601" s="2">
        <v>252</v>
      </c>
      <c r="S601" s="2">
        <v>100</v>
      </c>
      <c r="T601" s="2">
        <v>8</v>
      </c>
      <c r="U601" s="2">
        <v>0</v>
      </c>
      <c r="V601" s="2">
        <v>60</v>
      </c>
      <c r="W601" s="2">
        <v>0</v>
      </c>
      <c r="X601" s="299">
        <v>43174</v>
      </c>
      <c r="Y601" s="219">
        <v>18</v>
      </c>
      <c r="Z601" s="220">
        <f>SUM( tabConsumo[[#This Row],[QTD.PENDENTE]]:tabConsumo[[#This Row],[08_23]] ) / tabConsumo[[#This Row],[Div]]</f>
        <v>116.11111111111111</v>
      </c>
      <c r="AA601" s="221">
        <f xml:space="preserve"> tabConsumo[[#This Row],[Média.A]] + (_xlfn.STDEV.S( tabConsumo[[#This Row],[QTD.PENDENTE]]:tabConsumo[[#This Row],[08_23]] ) * 1)</f>
        <v>335.311231572888</v>
      </c>
      <c r="AB601" s="221"/>
      <c r="AC601" s="221">
        <f xml:space="preserve"> tabConsumo[[#This Row],[Média.A]] + (_xlfn.STDEV.S( tabConsumo[[#This Row],[QTD.PENDENTE]]:tabConsumo[[#This Row],[08_23]] ) * 3)</f>
        <v>773.71147249644184</v>
      </c>
      <c r="AD601" s="5"/>
      <c r="AE601">
        <v>0</v>
      </c>
      <c r="AF601" s="223">
        <f>SUM( tabConsumo[[#This Row],[QTD.PENDENTE]]:tabConsumo[[#This Row],[08_23]] )</f>
        <v>2090</v>
      </c>
      <c r="AG601" s="223">
        <f>LARGE(tabConsumo[[#This Row],[03_22]:[08_23]],1)</f>
        <v>950</v>
      </c>
      <c r="AH601" s="146" t="s">
        <v>2238</v>
      </c>
      <c r="AI601" s="3" t="s">
        <v>2077</v>
      </c>
    </row>
    <row r="602" spans="1:35" x14ac:dyDescent="0.3">
      <c r="A602" s="4" t="s">
        <v>1451</v>
      </c>
      <c r="B602" s="3" t="s">
        <v>264</v>
      </c>
      <c r="C602" s="2">
        <v>78416</v>
      </c>
      <c r="D602" s="2">
        <v>1019</v>
      </c>
      <c r="F602" s="2">
        <v>0</v>
      </c>
      <c r="G602" s="2">
        <v>0</v>
      </c>
      <c r="H602" s="2">
        <v>4</v>
      </c>
      <c r="I602" s="2">
        <v>4</v>
      </c>
      <c r="J602" s="2">
        <v>5</v>
      </c>
      <c r="K602" s="2">
        <v>4</v>
      </c>
      <c r="L602" s="2">
        <v>0</v>
      </c>
      <c r="M602" s="2">
        <v>0</v>
      </c>
      <c r="N602" s="2">
        <v>0</v>
      </c>
      <c r="O602" s="2">
        <v>0</v>
      </c>
      <c r="P602" s="2">
        <v>0</v>
      </c>
      <c r="Q602" s="2">
        <v>45</v>
      </c>
      <c r="R602" s="2">
        <v>0</v>
      </c>
      <c r="S602" s="2">
        <v>0</v>
      </c>
      <c r="T602" s="2">
        <v>270</v>
      </c>
      <c r="U602" s="2">
        <v>0</v>
      </c>
      <c r="V602" s="2">
        <v>0</v>
      </c>
      <c r="W602" s="2">
        <v>0</v>
      </c>
      <c r="X602" s="299">
        <v>38097</v>
      </c>
      <c r="Y602" s="219">
        <v>18</v>
      </c>
      <c r="Z602" s="220">
        <f>SUM( tabConsumo[[#This Row],[QTD.PENDENTE]]:tabConsumo[[#This Row],[08_23]] ) / tabConsumo[[#This Row],[Div]]</f>
        <v>18.444444444444443</v>
      </c>
      <c r="AA602" s="221">
        <f xml:space="preserve"> tabConsumo[[#This Row],[Média.A]] + (_xlfn.STDEV.S( tabConsumo[[#This Row],[QTD.PENDENTE]]:tabConsumo[[#This Row],[08_23]] ) * 1)</f>
        <v>82.095351024765293</v>
      </c>
      <c r="AB602" s="221"/>
      <c r="AC602" s="221">
        <f xml:space="preserve"> tabConsumo[[#This Row],[Média.A]] + (_xlfn.STDEV.S( tabConsumo[[#This Row],[QTD.PENDENTE]]:tabConsumo[[#This Row],[08_23]] ) * 3)</f>
        <v>209.39716418540701</v>
      </c>
      <c r="AD602" s="5"/>
      <c r="AE602">
        <v>0</v>
      </c>
      <c r="AF602" s="223">
        <f>SUM( tabConsumo[[#This Row],[QTD.PENDENTE]]:tabConsumo[[#This Row],[08_23]] )</f>
        <v>332</v>
      </c>
      <c r="AG602" s="223">
        <f>LARGE(tabConsumo[[#This Row],[03_22]:[08_23]],1)</f>
        <v>270</v>
      </c>
      <c r="AH602" s="146" t="s">
        <v>2240</v>
      </c>
      <c r="AI602" s="3" t="s">
        <v>2077</v>
      </c>
    </row>
    <row r="603" spans="1:35" x14ac:dyDescent="0.3">
      <c r="A603" s="4" t="s">
        <v>1037</v>
      </c>
      <c r="B603" s="3" t="s">
        <v>264</v>
      </c>
      <c r="C603" s="2">
        <v>13221</v>
      </c>
      <c r="D603" s="2">
        <v>1794</v>
      </c>
      <c r="F603" s="2">
        <v>65</v>
      </c>
      <c r="G603" s="2">
        <v>170</v>
      </c>
      <c r="H603" s="2">
        <v>0</v>
      </c>
      <c r="I603" s="2">
        <v>362</v>
      </c>
      <c r="J603" s="2">
        <v>118</v>
      </c>
      <c r="K603" s="2">
        <v>0</v>
      </c>
      <c r="L603" s="2">
        <v>20</v>
      </c>
      <c r="M603" s="2">
        <v>140</v>
      </c>
      <c r="N603" s="2">
        <v>390</v>
      </c>
      <c r="O603" s="2">
        <v>25</v>
      </c>
      <c r="P603" s="2">
        <v>125</v>
      </c>
      <c r="Q603" s="2">
        <v>160</v>
      </c>
      <c r="R603" s="2">
        <v>614</v>
      </c>
      <c r="S603" s="2">
        <v>180</v>
      </c>
      <c r="T603" s="2">
        <v>250</v>
      </c>
      <c r="U603" s="2">
        <v>150</v>
      </c>
      <c r="V603" s="2">
        <v>1220</v>
      </c>
      <c r="W603" s="2">
        <v>200</v>
      </c>
      <c r="X603" s="299">
        <v>367</v>
      </c>
      <c r="Y603" s="219">
        <f xml:space="preserve"> 18</f>
        <v>18</v>
      </c>
      <c r="Z603" s="220">
        <f>SUM( tabConsumo[[#This Row],[QTD.PENDENTE]]:tabConsumo[[#This Row],[08_23]] ) / tabConsumo[[#This Row],[Div]]</f>
        <v>232.72222222222223</v>
      </c>
      <c r="AA603" s="221">
        <f xml:space="preserve"> tabConsumo[[#This Row],[Média.A]] + (_xlfn.STDEV.S( tabConsumo[[#This Row],[QTD.PENDENTE]]:tabConsumo[[#This Row],[08_23]] ) * 1)</f>
        <v>523.76149702396469</v>
      </c>
      <c r="AB603" s="221"/>
      <c r="AC603" s="221">
        <f xml:space="preserve"> tabConsumo[[#This Row],[Média.A]] + (_xlfn.STDEV.S( tabConsumo[[#This Row],[QTD.PENDENTE]]:tabConsumo[[#This Row],[08_23]] ) * 3)</f>
        <v>1105.8400466274495</v>
      </c>
      <c r="AD603" s="5"/>
      <c r="AE603">
        <v>0</v>
      </c>
      <c r="AF603" s="223">
        <f>SUM( tabConsumo[[#This Row],[QTD.PENDENTE]]:tabConsumo[[#This Row],[08_23]] )</f>
        <v>4189</v>
      </c>
      <c r="AG603" s="223">
        <f>LARGE(tabConsumo[[#This Row],[03_22]:[08_23]],1)</f>
        <v>1220</v>
      </c>
      <c r="AH603" s="146" t="s">
        <v>2237</v>
      </c>
      <c r="AI603" s="3" t="s">
        <v>2077</v>
      </c>
    </row>
    <row r="604" spans="1:35" x14ac:dyDescent="0.3">
      <c r="A604" s="4" t="s">
        <v>1039</v>
      </c>
      <c r="B604" s="3" t="s">
        <v>264</v>
      </c>
      <c r="C604" s="2">
        <v>13222</v>
      </c>
      <c r="D604" s="2">
        <v>1141</v>
      </c>
      <c r="F604" s="2">
        <v>0</v>
      </c>
      <c r="G604" s="2">
        <v>0</v>
      </c>
      <c r="H604" s="2">
        <v>0</v>
      </c>
      <c r="I604" s="2">
        <v>0</v>
      </c>
      <c r="J604" s="2">
        <v>0</v>
      </c>
      <c r="K604" s="2">
        <v>0</v>
      </c>
      <c r="L604" s="2">
        <v>0</v>
      </c>
      <c r="M604" s="2">
        <v>20</v>
      </c>
      <c r="N604" s="2">
        <v>0</v>
      </c>
      <c r="O604" s="2">
        <v>50</v>
      </c>
      <c r="P604" s="2">
        <v>0</v>
      </c>
      <c r="Q604" s="2">
        <v>0</v>
      </c>
      <c r="R604" s="2">
        <v>10</v>
      </c>
      <c r="S604" s="2">
        <v>15</v>
      </c>
      <c r="T604" s="2">
        <v>0</v>
      </c>
      <c r="U604" s="2">
        <v>0</v>
      </c>
      <c r="V604" s="2">
        <v>0</v>
      </c>
      <c r="W604" s="2">
        <v>0</v>
      </c>
      <c r="X604" s="299">
        <v>367</v>
      </c>
      <c r="Y604" s="219">
        <f xml:space="preserve"> 18</f>
        <v>18</v>
      </c>
      <c r="Z604" s="220">
        <f>SUM( tabConsumo[[#This Row],[QTD.PENDENTE]]:tabConsumo[[#This Row],[08_23]] ) / tabConsumo[[#This Row],[Div]]</f>
        <v>5.2777777777777777</v>
      </c>
      <c r="AA604" s="221">
        <f xml:space="preserve"> tabConsumo[[#This Row],[Média.A]] + (_xlfn.STDEV.S( tabConsumo[[#This Row],[QTD.PENDENTE]]:tabConsumo[[#This Row],[08_23]] ) * 1)</f>
        <v>17.93528220403233</v>
      </c>
      <c r="AB604" s="221"/>
      <c r="AC604" s="221">
        <f xml:space="preserve"> tabConsumo[[#This Row],[Média.A]] + (_xlfn.STDEV.S( tabConsumo[[#This Row],[QTD.PENDENTE]]:tabConsumo[[#This Row],[08_23]] ) * 3)</f>
        <v>43.250291056541435</v>
      </c>
      <c r="AD604" s="5"/>
      <c r="AE604">
        <v>0</v>
      </c>
      <c r="AF604" s="223">
        <f>SUM( tabConsumo[[#This Row],[QTD.PENDENTE]]:tabConsumo[[#This Row],[08_23]] )</f>
        <v>95</v>
      </c>
      <c r="AG604" s="223">
        <f>LARGE(tabConsumo[[#This Row],[03_22]:[08_23]],1)</f>
        <v>50</v>
      </c>
      <c r="AH604" s="146" t="s">
        <v>2239</v>
      </c>
      <c r="AI604" s="3" t="s">
        <v>2077</v>
      </c>
    </row>
    <row r="605" spans="1:35" x14ac:dyDescent="0.3">
      <c r="A605" s="4" t="s">
        <v>1453</v>
      </c>
      <c r="B605" s="3" t="s">
        <v>264</v>
      </c>
      <c r="C605" s="2">
        <v>78418</v>
      </c>
      <c r="D605" s="2">
        <v>225</v>
      </c>
      <c r="F605" s="2">
        <v>0</v>
      </c>
      <c r="G605" s="2">
        <v>30</v>
      </c>
      <c r="H605" s="2">
        <v>0</v>
      </c>
      <c r="I605" s="2">
        <v>15</v>
      </c>
      <c r="J605" s="2">
        <v>0</v>
      </c>
      <c r="K605" s="2">
        <v>100</v>
      </c>
      <c r="L605" s="2">
        <v>0</v>
      </c>
      <c r="M605" s="2">
        <v>0</v>
      </c>
      <c r="N605" s="2">
        <v>10</v>
      </c>
      <c r="O605" s="2">
        <v>0</v>
      </c>
      <c r="P605" s="2">
        <v>0</v>
      </c>
      <c r="Q605" s="2">
        <v>0</v>
      </c>
      <c r="R605" s="2">
        <v>50</v>
      </c>
      <c r="S605" s="2">
        <v>0</v>
      </c>
      <c r="T605" s="2">
        <v>0</v>
      </c>
      <c r="U605" s="2">
        <v>0</v>
      </c>
      <c r="V605" s="2">
        <v>0</v>
      </c>
      <c r="W605" s="2">
        <v>0</v>
      </c>
      <c r="X605" s="299">
        <v>38097</v>
      </c>
      <c r="Y605" s="219">
        <v>18</v>
      </c>
      <c r="Z605" s="220">
        <f>SUM( tabConsumo[[#This Row],[QTD.PENDENTE]]:tabConsumo[[#This Row],[08_23]] ) / tabConsumo[[#This Row],[Div]]</f>
        <v>11.388888888888889</v>
      </c>
      <c r="AA605" s="221">
        <f xml:space="preserve"> tabConsumo[[#This Row],[Média.A]] + (_xlfn.STDEV.S( tabConsumo[[#This Row],[QTD.PENDENTE]]:tabConsumo[[#This Row],[08_23]] ) * 1)</f>
        <v>37.273562730165722</v>
      </c>
      <c r="AB605" s="221"/>
      <c r="AC605" s="221">
        <f xml:space="preserve"> tabConsumo[[#This Row],[Média.A]] + (_xlfn.STDEV.S( tabConsumo[[#This Row],[QTD.PENDENTE]]:tabConsumo[[#This Row],[08_23]] ) * 3)</f>
        <v>89.04291041271938</v>
      </c>
      <c r="AD605" s="5"/>
      <c r="AE605">
        <v>0</v>
      </c>
      <c r="AF605" s="223">
        <f>SUM( tabConsumo[[#This Row],[QTD.PENDENTE]]:tabConsumo[[#This Row],[08_23]] )</f>
        <v>205</v>
      </c>
      <c r="AG605" s="223">
        <f>LARGE(tabConsumo[[#This Row],[03_22]:[08_23]],1)</f>
        <v>100</v>
      </c>
      <c r="AH605" s="146" t="s">
        <v>2243</v>
      </c>
      <c r="AI605" s="3" t="s">
        <v>2077</v>
      </c>
    </row>
    <row r="606" spans="1:35" x14ac:dyDescent="0.3">
      <c r="A606" s="4" t="s">
        <v>1769</v>
      </c>
      <c r="B606" s="3" t="s">
        <v>270</v>
      </c>
      <c r="C606" s="2">
        <v>124963</v>
      </c>
      <c r="D606" s="2">
        <v>116</v>
      </c>
      <c r="F606" s="2">
        <v>3</v>
      </c>
      <c r="G606" s="2">
        <v>3</v>
      </c>
      <c r="H606" s="2">
        <v>17</v>
      </c>
      <c r="I606" s="2">
        <v>4</v>
      </c>
      <c r="J606" s="2">
        <v>6</v>
      </c>
      <c r="K606" s="2">
        <v>126</v>
      </c>
      <c r="L606" s="2">
        <v>23</v>
      </c>
      <c r="M606" s="2">
        <v>12</v>
      </c>
      <c r="N606" s="2">
        <v>6</v>
      </c>
      <c r="O606" s="2">
        <v>4</v>
      </c>
      <c r="P606" s="2">
        <v>23</v>
      </c>
      <c r="Q606" s="2">
        <v>6</v>
      </c>
      <c r="R606" s="2">
        <v>6</v>
      </c>
      <c r="S606" s="2">
        <v>41</v>
      </c>
      <c r="T606" s="2">
        <v>1</v>
      </c>
      <c r="U606" s="2">
        <v>0</v>
      </c>
      <c r="V606" s="2">
        <v>10</v>
      </c>
      <c r="W606" s="2">
        <v>10</v>
      </c>
      <c r="X606" s="299">
        <v>41309</v>
      </c>
      <c r="Y606" s="219">
        <v>18</v>
      </c>
      <c r="Z606" s="220">
        <f>SUM( tabConsumo[[#This Row],[QTD.PENDENTE]]:tabConsumo[[#This Row],[08_23]] ) / tabConsumo[[#This Row],[Div]]</f>
        <v>16.722222222222221</v>
      </c>
      <c r="AA606" s="221">
        <f xml:space="preserve"> tabConsumo[[#This Row],[Média.A]] + (_xlfn.STDEV.S( tabConsumo[[#This Row],[QTD.PENDENTE]]:tabConsumo[[#This Row],[08_23]] ) * 1)</f>
        <v>45.836208259976246</v>
      </c>
      <c r="AB606" s="221"/>
      <c r="AC606" s="221">
        <f xml:space="preserve"> tabConsumo[[#This Row],[Média.A]] + (_xlfn.STDEV.S( tabConsumo[[#This Row],[QTD.PENDENTE]]:tabConsumo[[#This Row],[08_23]] ) * 3)</f>
        <v>104.06418033548428</v>
      </c>
      <c r="AD606" s="5"/>
      <c r="AE606">
        <v>0</v>
      </c>
      <c r="AF606" s="223">
        <f>SUM( tabConsumo[[#This Row],[QTD.PENDENTE]]:tabConsumo[[#This Row],[08_23]] )</f>
        <v>301</v>
      </c>
      <c r="AG606" s="223">
        <f>LARGE(tabConsumo[[#This Row],[03_22]:[08_23]],1)</f>
        <v>126</v>
      </c>
      <c r="AH606" s="146" t="s">
        <v>2237</v>
      </c>
      <c r="AI606" s="3" t="s">
        <v>2077</v>
      </c>
    </row>
    <row r="607" spans="1:35" x14ac:dyDescent="0.3">
      <c r="A607" s="4" t="s">
        <v>1527</v>
      </c>
      <c r="B607" s="3" t="s">
        <v>270</v>
      </c>
      <c r="C607" s="2">
        <v>89863</v>
      </c>
      <c r="D607" s="2">
        <v>357</v>
      </c>
      <c r="F607" s="2">
        <v>0</v>
      </c>
      <c r="G607" s="2">
        <v>7</v>
      </c>
      <c r="H607" s="2">
        <v>19</v>
      </c>
      <c r="I607" s="2">
        <v>12</v>
      </c>
      <c r="J607" s="2">
        <v>13</v>
      </c>
      <c r="K607" s="2">
        <v>11</v>
      </c>
      <c r="L607" s="2">
        <v>8</v>
      </c>
      <c r="M607" s="2">
        <v>9</v>
      </c>
      <c r="N607" s="2">
        <v>6</v>
      </c>
      <c r="O607" s="2">
        <v>3</v>
      </c>
      <c r="P607" s="2">
        <v>15</v>
      </c>
      <c r="Q607" s="2">
        <v>5</v>
      </c>
      <c r="R607" s="2">
        <v>8</v>
      </c>
      <c r="S607" s="2">
        <v>30</v>
      </c>
      <c r="T607" s="2">
        <v>20</v>
      </c>
      <c r="U607" s="2">
        <v>40</v>
      </c>
      <c r="V607" s="2">
        <v>10</v>
      </c>
      <c r="W607" s="2">
        <v>0</v>
      </c>
      <c r="X607" s="299">
        <v>38743</v>
      </c>
      <c r="Y607" s="219">
        <v>18</v>
      </c>
      <c r="Z607" s="220">
        <f>SUM( tabConsumo[[#This Row],[QTD.PENDENTE]]:tabConsumo[[#This Row],[08_23]] ) / tabConsumo[[#This Row],[Div]]</f>
        <v>12</v>
      </c>
      <c r="AA607" s="221">
        <f xml:space="preserve"> tabConsumo[[#This Row],[Média.A]] + (_xlfn.STDEV.S( tabConsumo[[#This Row],[QTD.PENDENTE]]:tabConsumo[[#This Row],[08_23]] ) * 1)</f>
        <v>22.16337137209198</v>
      </c>
      <c r="AB607" s="221"/>
      <c r="AC607" s="221">
        <f xml:space="preserve"> tabConsumo[[#This Row],[Média.A]] + (_xlfn.STDEV.S( tabConsumo[[#This Row],[QTD.PENDENTE]]:tabConsumo[[#This Row],[08_23]] ) * 3)</f>
        <v>42.49011411627594</v>
      </c>
      <c r="AD607" s="5"/>
      <c r="AE607">
        <v>0</v>
      </c>
      <c r="AF607" s="223">
        <f>SUM( tabConsumo[[#This Row],[QTD.PENDENTE]]:tabConsumo[[#This Row],[08_23]] )</f>
        <v>216</v>
      </c>
      <c r="AG607" s="223">
        <f>LARGE(tabConsumo[[#This Row],[03_22]:[08_23]],1)</f>
        <v>40</v>
      </c>
      <c r="AH607" s="146" t="s">
        <v>2238</v>
      </c>
      <c r="AI607" s="3" t="s">
        <v>2077</v>
      </c>
    </row>
    <row r="608" spans="1:35" x14ac:dyDescent="0.3">
      <c r="A608" s="4" t="s">
        <v>1529</v>
      </c>
      <c r="B608" s="3" t="s">
        <v>270</v>
      </c>
      <c r="C608" s="2">
        <v>89864</v>
      </c>
      <c r="D608" s="2">
        <v>774</v>
      </c>
      <c r="F608" s="2">
        <v>5</v>
      </c>
      <c r="G608" s="2">
        <v>6</v>
      </c>
      <c r="H608" s="2">
        <v>11</v>
      </c>
      <c r="I608" s="2">
        <v>2</v>
      </c>
      <c r="J608" s="2">
        <v>5</v>
      </c>
      <c r="K608" s="2">
        <v>0</v>
      </c>
      <c r="L608" s="2">
        <v>1</v>
      </c>
      <c r="M608" s="2">
        <v>0</v>
      </c>
      <c r="N608" s="2">
        <v>2</v>
      </c>
      <c r="O608" s="2">
        <v>4</v>
      </c>
      <c r="P608" s="2">
        <v>1</v>
      </c>
      <c r="Q608" s="2">
        <v>0</v>
      </c>
      <c r="R608" s="2">
        <v>2</v>
      </c>
      <c r="S608" s="2">
        <v>36</v>
      </c>
      <c r="T608" s="2">
        <v>0</v>
      </c>
      <c r="U608" s="2">
        <v>0</v>
      </c>
      <c r="V608" s="2">
        <v>0</v>
      </c>
      <c r="W608" s="2">
        <v>0</v>
      </c>
      <c r="X608" s="299">
        <v>38743</v>
      </c>
      <c r="Y608" s="219">
        <v>18</v>
      </c>
      <c r="Z608" s="220">
        <f>SUM( tabConsumo[[#This Row],[QTD.PENDENTE]]:tabConsumo[[#This Row],[08_23]] ) / tabConsumo[[#This Row],[Div]]</f>
        <v>4.166666666666667</v>
      </c>
      <c r="AA608" s="221">
        <f xml:space="preserve"> tabConsumo[[#This Row],[Média.A]] + (_xlfn.STDEV.S( tabConsumo[[#This Row],[QTD.PENDENTE]]:tabConsumo[[#This Row],[08_23]] ) * 1)</f>
        <v>12.639807621888576</v>
      </c>
      <c r="AB608" s="221"/>
      <c r="AC608" s="221">
        <f xml:space="preserve"> tabConsumo[[#This Row],[Média.A]] + (_xlfn.STDEV.S( tabConsumo[[#This Row],[QTD.PENDENTE]]:tabConsumo[[#This Row],[08_23]] ) * 3)</f>
        <v>29.586089532332391</v>
      </c>
      <c r="AD608" s="5"/>
      <c r="AE608">
        <v>0</v>
      </c>
      <c r="AF608" s="223">
        <f>SUM( tabConsumo[[#This Row],[QTD.PENDENTE]]:tabConsumo[[#This Row],[08_23]] )</f>
        <v>75</v>
      </c>
      <c r="AG608" s="223">
        <f>LARGE(tabConsumo[[#This Row],[03_22]:[08_23]],1)</f>
        <v>36</v>
      </c>
      <c r="AH608" s="146" t="s">
        <v>2239</v>
      </c>
      <c r="AI608" s="3" t="s">
        <v>2077</v>
      </c>
    </row>
    <row r="609" spans="1:35" x14ac:dyDescent="0.3">
      <c r="A609" s="4" t="s">
        <v>1771</v>
      </c>
      <c r="B609" s="3" t="s">
        <v>270</v>
      </c>
      <c r="C609" s="2">
        <v>125201</v>
      </c>
      <c r="D609" s="2">
        <v>668</v>
      </c>
      <c r="F609" s="2">
        <v>6</v>
      </c>
      <c r="G609" s="2">
        <v>3</v>
      </c>
      <c r="H609" s="2">
        <v>160</v>
      </c>
      <c r="I609" s="2">
        <v>4</v>
      </c>
      <c r="J609" s="2">
        <v>6</v>
      </c>
      <c r="K609" s="2">
        <v>7</v>
      </c>
      <c r="L609" s="2">
        <v>7</v>
      </c>
      <c r="M609" s="2">
        <v>6</v>
      </c>
      <c r="N609" s="2">
        <v>3</v>
      </c>
      <c r="O609" s="2">
        <v>1</v>
      </c>
      <c r="P609" s="2">
        <v>7</v>
      </c>
      <c r="Q609" s="2">
        <v>4</v>
      </c>
      <c r="R609" s="2">
        <v>24</v>
      </c>
      <c r="S609" s="2">
        <v>44</v>
      </c>
      <c r="T609" s="2">
        <v>0</v>
      </c>
      <c r="U609" s="2">
        <v>0</v>
      </c>
      <c r="V609" s="2">
        <v>11</v>
      </c>
      <c r="W609" s="2">
        <v>0</v>
      </c>
      <c r="X609" s="299">
        <v>41348</v>
      </c>
      <c r="Y609" s="219">
        <v>18</v>
      </c>
      <c r="Z609" s="220">
        <f>SUM( tabConsumo[[#This Row],[QTD.PENDENTE]]:tabConsumo[[#This Row],[08_23]] ) / tabConsumo[[#This Row],[Div]]</f>
        <v>16.277777777777779</v>
      </c>
      <c r="AA609" s="221">
        <f xml:space="preserve"> tabConsumo[[#This Row],[Média.A]] + (_xlfn.STDEV.S( tabConsumo[[#This Row],[QTD.PENDENTE]]:tabConsumo[[#This Row],[08_23]] ) * 1)</f>
        <v>53.670456450221849</v>
      </c>
      <c r="AB609" s="221"/>
      <c r="AC609" s="221">
        <f xml:space="preserve"> tabConsumo[[#This Row],[Média.A]] + (_xlfn.STDEV.S( tabConsumo[[#This Row],[QTD.PENDENTE]]:tabConsumo[[#This Row],[08_23]] ) * 3)</f>
        <v>128.45581379510998</v>
      </c>
      <c r="AD609" s="5"/>
      <c r="AE609">
        <v>0</v>
      </c>
      <c r="AF609" s="223">
        <f>SUM( tabConsumo[[#This Row],[QTD.PENDENTE]]:tabConsumo[[#This Row],[08_23]] )</f>
        <v>293</v>
      </c>
      <c r="AG609" s="223">
        <f>LARGE(tabConsumo[[#This Row],[03_22]:[08_23]],1)</f>
        <v>160</v>
      </c>
      <c r="AH609" s="146" t="s">
        <v>2238</v>
      </c>
      <c r="AI609" s="3" t="s">
        <v>2077</v>
      </c>
    </row>
    <row r="610" spans="1:35" x14ac:dyDescent="0.3">
      <c r="A610" s="4" t="s">
        <v>1053</v>
      </c>
      <c r="B610" s="3" t="s">
        <v>31</v>
      </c>
      <c r="C610" s="2">
        <v>13655</v>
      </c>
      <c r="D610" s="2">
        <v>5042</v>
      </c>
      <c r="E610" s="2">
        <v>7</v>
      </c>
      <c r="F610" s="2">
        <v>815</v>
      </c>
      <c r="G610" s="2">
        <v>1319</v>
      </c>
      <c r="H610" s="2">
        <v>849</v>
      </c>
      <c r="I610" s="2">
        <v>704</v>
      </c>
      <c r="J610" s="2">
        <v>662</v>
      </c>
      <c r="K610" s="2">
        <v>823</v>
      </c>
      <c r="L610" s="2">
        <v>541</v>
      </c>
      <c r="M610" s="2">
        <v>463</v>
      </c>
      <c r="N610" s="2">
        <v>648</v>
      </c>
      <c r="O610" s="2">
        <v>1114</v>
      </c>
      <c r="P610" s="2">
        <v>529</v>
      </c>
      <c r="Q610" s="2">
        <v>775</v>
      </c>
      <c r="R610" s="2">
        <v>9807</v>
      </c>
      <c r="S610" s="2">
        <v>788</v>
      </c>
      <c r="T610" s="2">
        <v>682</v>
      </c>
      <c r="U610" s="2">
        <v>682</v>
      </c>
      <c r="V610" s="2">
        <v>837</v>
      </c>
      <c r="W610" s="2">
        <v>620</v>
      </c>
      <c r="X610" s="299">
        <v>367</v>
      </c>
      <c r="Y610" s="219">
        <f xml:space="preserve"> 18</f>
        <v>18</v>
      </c>
      <c r="Z610" s="220">
        <f>SUM( tabConsumo[[#This Row],[QTD.PENDENTE]]:tabConsumo[[#This Row],[08_23]] ) / tabConsumo[[#This Row],[Div]]</f>
        <v>1259.1666666666667</v>
      </c>
      <c r="AA610" s="221">
        <f xml:space="preserve"> tabConsumo[[#This Row],[Média.A]] + (_xlfn.STDEV.S( tabConsumo[[#This Row],[QTD.PENDENTE]]:tabConsumo[[#This Row],[08_23]] ) * 1)</f>
        <v>3361.558053601947</v>
      </c>
      <c r="AB610" s="221"/>
      <c r="AC610" s="221">
        <f xml:space="preserve"> tabConsumo[[#This Row],[Média.A]] + (_xlfn.STDEV.S( tabConsumo[[#This Row],[QTD.PENDENTE]]:tabConsumo[[#This Row],[08_23]] ) * 3)</f>
        <v>7566.340827472507</v>
      </c>
      <c r="AD610" s="5"/>
      <c r="AE610">
        <v>0.3888888888888889</v>
      </c>
      <c r="AF610" s="223">
        <f>SUM( tabConsumo[[#This Row],[QTD.PENDENTE]]:tabConsumo[[#This Row],[08_23]] )</f>
        <v>22665</v>
      </c>
      <c r="AG610" s="223">
        <f>LARGE(tabConsumo[[#This Row],[03_22]:[08_23]],1)</f>
        <v>9807</v>
      </c>
      <c r="AH610" s="146" t="s">
        <v>2237</v>
      </c>
      <c r="AI610" s="3" t="s">
        <v>2077</v>
      </c>
    </row>
    <row r="611" spans="1:35" x14ac:dyDescent="0.3">
      <c r="A611" s="4" t="s">
        <v>1823</v>
      </c>
      <c r="B611" s="3" t="s">
        <v>31</v>
      </c>
      <c r="C611" s="2">
        <v>131935</v>
      </c>
      <c r="D611" s="2">
        <v>2590</v>
      </c>
      <c r="E611" s="2">
        <v>214</v>
      </c>
      <c r="F611" s="2">
        <v>650</v>
      </c>
      <c r="G611" s="2">
        <v>149</v>
      </c>
      <c r="H611" s="2">
        <v>79</v>
      </c>
      <c r="I611" s="2">
        <v>108</v>
      </c>
      <c r="J611" s="2">
        <v>0</v>
      </c>
      <c r="K611" s="2">
        <v>0</v>
      </c>
      <c r="L611" s="2">
        <v>69</v>
      </c>
      <c r="M611" s="2">
        <v>77</v>
      </c>
      <c r="N611" s="2">
        <v>0</v>
      </c>
      <c r="O611" s="2">
        <v>0</v>
      </c>
      <c r="P611" s="2">
        <v>124</v>
      </c>
      <c r="Q611" s="2">
        <v>331</v>
      </c>
      <c r="R611" s="2">
        <v>6500</v>
      </c>
      <c r="S611" s="2">
        <v>91</v>
      </c>
      <c r="T611" s="2">
        <v>109</v>
      </c>
      <c r="U611" s="2">
        <v>102</v>
      </c>
      <c r="V611" s="2">
        <v>101</v>
      </c>
      <c r="W611" s="2">
        <v>114</v>
      </c>
      <c r="X611" s="299">
        <v>42590</v>
      </c>
      <c r="Y611" s="219">
        <v>18</v>
      </c>
      <c r="Z611" s="220">
        <f>SUM( tabConsumo[[#This Row],[QTD.PENDENTE]]:tabConsumo[[#This Row],[08_23]] ) / tabConsumo[[#This Row],[Div]]</f>
        <v>489.88888888888891</v>
      </c>
      <c r="AA611" s="221">
        <f xml:space="preserve"> tabConsumo[[#This Row],[Média.A]] + (_xlfn.STDEV.S( tabConsumo[[#This Row],[QTD.PENDENTE]]:tabConsumo[[#This Row],[08_23]] ) * 1)</f>
        <v>1959.1160438069221</v>
      </c>
      <c r="AB611" s="221"/>
      <c r="AC611" s="221">
        <f xml:space="preserve"> tabConsumo[[#This Row],[Média.A]] + (_xlfn.STDEV.S( tabConsumo[[#This Row],[QTD.PENDENTE]]:tabConsumo[[#This Row],[08_23]] ) * 3)</f>
        <v>4897.5703536429883</v>
      </c>
      <c r="AD611" s="5"/>
      <c r="AE611">
        <v>11.888888888888889</v>
      </c>
      <c r="AF611" s="223">
        <f>SUM( tabConsumo[[#This Row],[QTD.PENDENTE]]:tabConsumo[[#This Row],[08_23]] )</f>
        <v>8818</v>
      </c>
      <c r="AG611" s="223">
        <f>LARGE(tabConsumo[[#This Row],[03_22]:[08_23]],1)</f>
        <v>6500</v>
      </c>
      <c r="AH611" s="146" t="s">
        <v>2237</v>
      </c>
      <c r="AI611" s="3" t="s">
        <v>2077</v>
      </c>
    </row>
    <row r="612" spans="1:35" x14ac:dyDescent="0.3">
      <c r="A612" s="4" t="s">
        <v>1298</v>
      </c>
      <c r="B612" s="3" t="s">
        <v>264</v>
      </c>
      <c r="C612" s="2">
        <v>48901</v>
      </c>
      <c r="D612" s="2">
        <v>291</v>
      </c>
      <c r="E612" s="2">
        <v>2</v>
      </c>
      <c r="F612" s="2">
        <v>14</v>
      </c>
      <c r="G612" s="2">
        <v>6</v>
      </c>
      <c r="H612" s="2">
        <v>4</v>
      </c>
      <c r="I612" s="2">
        <v>3</v>
      </c>
      <c r="J612" s="2">
        <v>5</v>
      </c>
      <c r="K612" s="2">
        <v>13</v>
      </c>
      <c r="L612" s="2">
        <v>2</v>
      </c>
      <c r="M612" s="2">
        <v>4</v>
      </c>
      <c r="N612" s="2">
        <v>2</v>
      </c>
      <c r="O612" s="2">
        <v>0</v>
      </c>
      <c r="P612" s="2">
        <v>4</v>
      </c>
      <c r="Q612" s="2">
        <v>16</v>
      </c>
      <c r="R612" s="2">
        <v>4</v>
      </c>
      <c r="S612" s="2">
        <v>2</v>
      </c>
      <c r="T612" s="2">
        <v>1</v>
      </c>
      <c r="U612" s="2">
        <v>12</v>
      </c>
      <c r="V612" s="2">
        <v>2</v>
      </c>
      <c r="W612" s="2">
        <v>8</v>
      </c>
      <c r="X612" s="299">
        <v>367</v>
      </c>
      <c r="Y612" s="219">
        <f xml:space="preserve"> 18</f>
        <v>18</v>
      </c>
      <c r="Z612" s="220">
        <f>SUM( tabConsumo[[#This Row],[QTD.PENDENTE]]:tabConsumo[[#This Row],[08_23]] ) / tabConsumo[[#This Row],[Div]]</f>
        <v>5.7777777777777777</v>
      </c>
      <c r="AA612" s="221">
        <f xml:space="preserve"> tabConsumo[[#This Row],[Média.A]] + (_xlfn.STDEV.S( tabConsumo[[#This Row],[QTD.PENDENTE]]:tabConsumo[[#This Row],[08_23]] ) * 1)</f>
        <v>10.577875242675194</v>
      </c>
      <c r="AB612" s="221"/>
      <c r="AC612" s="221">
        <f xml:space="preserve"> tabConsumo[[#This Row],[Média.A]] + (_xlfn.STDEV.S( tabConsumo[[#This Row],[QTD.PENDENTE]]:tabConsumo[[#This Row],[08_23]] ) * 3)</f>
        <v>20.178070172470029</v>
      </c>
      <c r="AD612" s="5"/>
      <c r="AE612">
        <v>0.1111111111111111</v>
      </c>
      <c r="AF612" s="223">
        <f>SUM( tabConsumo[[#This Row],[QTD.PENDENTE]]:tabConsumo[[#This Row],[08_23]] )</f>
        <v>104</v>
      </c>
      <c r="AG612" s="223">
        <f>LARGE(tabConsumo[[#This Row],[03_22]:[08_23]],1)</f>
        <v>16</v>
      </c>
      <c r="AH612" s="146" t="s">
        <v>2237</v>
      </c>
      <c r="AI612" s="3" t="s">
        <v>2077</v>
      </c>
    </row>
    <row r="613" spans="1:35" x14ac:dyDescent="0.3">
      <c r="A613" s="4" t="s">
        <v>1445</v>
      </c>
      <c r="B613" s="3" t="s">
        <v>654</v>
      </c>
      <c r="C613" s="2">
        <v>78181</v>
      </c>
      <c r="D613" s="2">
        <v>190</v>
      </c>
      <c r="E613" s="2">
        <v>65</v>
      </c>
      <c r="F613" s="2">
        <v>11</v>
      </c>
      <c r="G613" s="2">
        <v>7</v>
      </c>
      <c r="H613" s="2">
        <v>10</v>
      </c>
      <c r="I613" s="2">
        <v>12</v>
      </c>
      <c r="J613" s="2">
        <v>10</v>
      </c>
      <c r="K613" s="2">
        <v>19</v>
      </c>
      <c r="L613" s="2">
        <v>20</v>
      </c>
      <c r="M613" s="2">
        <v>19</v>
      </c>
      <c r="N613" s="2">
        <v>10</v>
      </c>
      <c r="O613" s="2">
        <v>6</v>
      </c>
      <c r="P613" s="2">
        <v>0</v>
      </c>
      <c r="Q613" s="2">
        <v>0</v>
      </c>
      <c r="R613" s="2">
        <v>0</v>
      </c>
      <c r="S613" s="2">
        <v>0</v>
      </c>
      <c r="T613" s="2">
        <v>0</v>
      </c>
      <c r="U613" s="2">
        <v>0</v>
      </c>
      <c r="V613" s="2">
        <v>0</v>
      </c>
      <c r="W613" s="2">
        <v>10</v>
      </c>
      <c r="X613" s="299">
        <v>38079</v>
      </c>
      <c r="Y613" s="219">
        <v>18</v>
      </c>
      <c r="Z613" s="220">
        <f>SUM( tabConsumo[[#This Row],[QTD.PENDENTE]]:tabConsumo[[#This Row],[08_23]] ) / tabConsumo[[#This Row],[Div]]</f>
        <v>11.055555555555555</v>
      </c>
      <c r="AA613" s="221">
        <f xml:space="preserve"> tabConsumo[[#This Row],[Média.A]] + (_xlfn.STDEV.S( tabConsumo[[#This Row],[QTD.PENDENTE]]:tabConsumo[[#This Row],[08_23]] ) * 1)</f>
        <v>25.986390246268712</v>
      </c>
      <c r="AB613" s="221"/>
      <c r="AC613" s="221">
        <f xml:space="preserve"> tabConsumo[[#This Row],[Média.A]] + (_xlfn.STDEV.S( tabConsumo[[#This Row],[QTD.PENDENTE]]:tabConsumo[[#This Row],[08_23]] ) * 3)</f>
        <v>55.848059627695037</v>
      </c>
      <c r="AD613" s="5"/>
      <c r="AE613">
        <v>3.6111111111111112</v>
      </c>
      <c r="AF613" s="223">
        <f>SUM( tabConsumo[[#This Row],[QTD.PENDENTE]]:tabConsumo[[#This Row],[08_23]] )</f>
        <v>199</v>
      </c>
      <c r="AG613" s="223">
        <f>LARGE(tabConsumo[[#This Row],[03_22]:[08_23]],1)</f>
        <v>20</v>
      </c>
      <c r="AH613" s="146" t="s">
        <v>2237</v>
      </c>
      <c r="AI613" s="3" t="s">
        <v>2077</v>
      </c>
    </row>
    <row r="614" spans="1:35" x14ac:dyDescent="0.3">
      <c r="A614" s="4" t="s">
        <v>1973</v>
      </c>
      <c r="B614" s="3" t="s">
        <v>31</v>
      </c>
      <c r="C614" s="2">
        <v>138465</v>
      </c>
      <c r="D614" s="2">
        <v>4648</v>
      </c>
      <c r="E614" s="2">
        <v>253</v>
      </c>
      <c r="F614" s="2">
        <v>340</v>
      </c>
      <c r="G614" s="2">
        <v>765</v>
      </c>
      <c r="H614" s="2">
        <v>381</v>
      </c>
      <c r="I614" s="2">
        <v>339</v>
      </c>
      <c r="J614" s="2">
        <v>278</v>
      </c>
      <c r="K614" s="2">
        <v>362</v>
      </c>
      <c r="L614" s="2">
        <v>407</v>
      </c>
      <c r="M614" s="2">
        <v>366</v>
      </c>
      <c r="N614" s="2">
        <v>657</v>
      </c>
      <c r="O614" s="2">
        <v>208</v>
      </c>
      <c r="P614" s="2">
        <v>42</v>
      </c>
      <c r="Q614" s="2">
        <v>0</v>
      </c>
      <c r="R614" s="2">
        <v>649</v>
      </c>
      <c r="S614" s="2">
        <v>424</v>
      </c>
      <c r="T614" s="2">
        <v>529</v>
      </c>
      <c r="U614" s="2">
        <v>303</v>
      </c>
      <c r="V614" s="2">
        <v>276</v>
      </c>
      <c r="W614" s="2">
        <v>311</v>
      </c>
      <c r="X614" s="299">
        <v>43720</v>
      </c>
      <c r="Y614" s="219">
        <v>18</v>
      </c>
      <c r="Z614" s="220">
        <f>SUM( tabConsumo[[#This Row],[QTD.PENDENTE]]:tabConsumo[[#This Row],[08_23]] ) / tabConsumo[[#This Row],[Div]]</f>
        <v>382.77777777777777</v>
      </c>
      <c r="AA614" s="221">
        <f xml:space="preserve"> tabConsumo[[#This Row],[Média.A]] + (_xlfn.STDEV.S( tabConsumo[[#This Row],[QTD.PENDENTE]]:tabConsumo[[#This Row],[08_23]] ) * 1)</f>
        <v>573.7574772592543</v>
      </c>
      <c r="AB614" s="221"/>
      <c r="AC614" s="221">
        <f xml:space="preserve"> tabConsumo[[#This Row],[Média.A]] + (_xlfn.STDEV.S( tabConsumo[[#This Row],[QTD.PENDENTE]]:tabConsumo[[#This Row],[08_23]] ) * 3)</f>
        <v>955.71687622220747</v>
      </c>
      <c r="AD614" s="5"/>
      <c r="AE614">
        <v>14.055555555555555</v>
      </c>
      <c r="AF614" s="223">
        <f>SUM( tabConsumo[[#This Row],[QTD.PENDENTE]]:tabConsumo[[#This Row],[08_23]] )</f>
        <v>6890</v>
      </c>
      <c r="AG614" s="223">
        <f>LARGE(tabConsumo[[#This Row],[03_22]:[08_23]],1)</f>
        <v>765</v>
      </c>
      <c r="AH614" s="146" t="s">
        <v>2237</v>
      </c>
      <c r="AI614" s="3" t="s">
        <v>2077</v>
      </c>
    </row>
    <row r="615" spans="1:35" x14ac:dyDescent="0.3">
      <c r="A615" s="4" t="s">
        <v>1987</v>
      </c>
      <c r="B615" s="3" t="s">
        <v>31</v>
      </c>
      <c r="C615" s="2">
        <v>139767</v>
      </c>
      <c r="D615" s="2">
        <v>2075</v>
      </c>
      <c r="E615" s="2">
        <v>8</v>
      </c>
      <c r="F615" s="2">
        <v>174</v>
      </c>
      <c r="G615" s="2">
        <v>256</v>
      </c>
      <c r="H615" s="2">
        <v>149</v>
      </c>
      <c r="I615" s="2">
        <v>162</v>
      </c>
      <c r="J615" s="2">
        <v>124</v>
      </c>
      <c r="K615" s="2">
        <v>298</v>
      </c>
      <c r="L615" s="2">
        <v>149</v>
      </c>
      <c r="M615" s="2">
        <v>223</v>
      </c>
      <c r="N615" s="2">
        <v>192</v>
      </c>
      <c r="O615" s="2">
        <v>145</v>
      </c>
      <c r="P615" s="2">
        <v>217</v>
      </c>
      <c r="Q615" s="2">
        <v>154</v>
      </c>
      <c r="R615" s="2">
        <v>295</v>
      </c>
      <c r="S615" s="2">
        <v>161</v>
      </c>
      <c r="T615" s="2">
        <v>242</v>
      </c>
      <c r="U615" s="2">
        <v>200</v>
      </c>
      <c r="V615" s="2">
        <v>134</v>
      </c>
      <c r="W615" s="2">
        <v>169</v>
      </c>
      <c r="X615" s="299">
        <v>44020</v>
      </c>
      <c r="Y615" s="219">
        <v>18</v>
      </c>
      <c r="Z615" s="220">
        <f>SUM( tabConsumo[[#This Row],[QTD.PENDENTE]]:tabConsumo[[#This Row],[08_23]] ) / tabConsumo[[#This Row],[Div]]</f>
        <v>191.77777777777777</v>
      </c>
      <c r="AA615" s="221">
        <f xml:space="preserve"> tabConsumo[[#This Row],[Média.A]] + (_xlfn.STDEV.S( tabConsumo[[#This Row],[QTD.PENDENTE]]:tabConsumo[[#This Row],[08_23]] ) * 1)</f>
        <v>258.43532101314941</v>
      </c>
      <c r="AB615" s="221"/>
      <c r="AC615" s="221">
        <f xml:space="preserve"> tabConsumo[[#This Row],[Média.A]] + (_xlfn.STDEV.S( tabConsumo[[#This Row],[QTD.PENDENTE]]:tabConsumo[[#This Row],[08_23]] ) * 3)</f>
        <v>391.75040748389262</v>
      </c>
      <c r="AD615" s="5"/>
      <c r="AE615">
        <v>0.44444444444444442</v>
      </c>
      <c r="AF615" s="223">
        <f>SUM( tabConsumo[[#This Row],[QTD.PENDENTE]]:tabConsumo[[#This Row],[08_23]] )</f>
        <v>3452</v>
      </c>
      <c r="AG615" s="223">
        <f>LARGE(tabConsumo[[#This Row],[03_22]:[08_23]],1)</f>
        <v>298</v>
      </c>
      <c r="AH615" s="146" t="s">
        <v>2237</v>
      </c>
      <c r="AI615" s="3" t="s">
        <v>2077</v>
      </c>
    </row>
    <row r="616" spans="1:35" x14ac:dyDescent="0.3">
      <c r="A616" s="4" t="s">
        <v>1880</v>
      </c>
      <c r="B616" s="3" t="s">
        <v>561</v>
      </c>
      <c r="C616" s="2">
        <v>134545</v>
      </c>
      <c r="D616" s="2">
        <v>894.81</v>
      </c>
      <c r="F616" s="2">
        <v>0</v>
      </c>
      <c r="G616" s="2">
        <v>2</v>
      </c>
      <c r="H616" s="2">
        <v>0</v>
      </c>
      <c r="I616" s="2">
        <v>0</v>
      </c>
      <c r="J616" s="2">
        <v>4</v>
      </c>
      <c r="K616" s="2">
        <v>0</v>
      </c>
      <c r="L616" s="2">
        <v>0</v>
      </c>
      <c r="M616" s="2">
        <v>0</v>
      </c>
      <c r="N616" s="2">
        <v>22</v>
      </c>
      <c r="O616" s="2">
        <v>0</v>
      </c>
      <c r="P616" s="2">
        <v>0</v>
      </c>
      <c r="Q616" s="2">
        <v>0</v>
      </c>
      <c r="R616" s="2">
        <v>0</v>
      </c>
      <c r="S616" s="2">
        <v>0</v>
      </c>
      <c r="T616" s="2">
        <v>0</v>
      </c>
      <c r="U616" s="2">
        <v>0</v>
      </c>
      <c r="V616" s="2">
        <v>21</v>
      </c>
      <c r="W616" s="2">
        <v>0</v>
      </c>
      <c r="X616" s="299">
        <v>43172</v>
      </c>
      <c r="Y616" s="219">
        <v>18</v>
      </c>
      <c r="Z616" s="220">
        <f>SUM( tabConsumo[[#This Row],[QTD.PENDENTE]]:tabConsumo[[#This Row],[08_23]] ) / tabConsumo[[#This Row],[Div]]</f>
        <v>2.7222222222222223</v>
      </c>
      <c r="AA616" s="221">
        <f xml:space="preserve"> tabConsumo[[#This Row],[Média.A]] + (_xlfn.STDEV.S( tabConsumo[[#This Row],[QTD.PENDENTE]]:tabConsumo[[#This Row],[08_23]] ) * 1)</f>
        <v>9.6317685217530009</v>
      </c>
      <c r="AB616" s="221"/>
      <c r="AC616" s="221">
        <f xml:space="preserve"> tabConsumo[[#This Row],[Média.A]] + (_xlfn.STDEV.S( tabConsumo[[#This Row],[QTD.PENDENTE]]:tabConsumo[[#This Row],[08_23]] ) * 3)</f>
        <v>23.450861120814558</v>
      </c>
      <c r="AD616" s="5"/>
      <c r="AE616">
        <v>0</v>
      </c>
      <c r="AF616" s="223">
        <f>SUM( tabConsumo[[#This Row],[QTD.PENDENTE]]:tabConsumo[[#This Row],[08_23]] )</f>
        <v>49</v>
      </c>
      <c r="AG616" s="223">
        <f>LARGE(tabConsumo[[#This Row],[03_22]:[08_23]],1)</f>
        <v>22</v>
      </c>
      <c r="AH616" s="146" t="s">
        <v>2238</v>
      </c>
      <c r="AI616" s="3" t="s">
        <v>2077</v>
      </c>
    </row>
    <row r="617" spans="1:35" x14ac:dyDescent="0.3">
      <c r="A617" s="4" t="s">
        <v>1881</v>
      </c>
      <c r="B617" s="3" t="s">
        <v>561</v>
      </c>
      <c r="C617" s="2">
        <v>134546</v>
      </c>
      <c r="D617" s="2">
        <v>585.5</v>
      </c>
      <c r="F617" s="2">
        <v>4</v>
      </c>
      <c r="G617" s="2">
        <v>0</v>
      </c>
      <c r="H617" s="2">
        <v>0</v>
      </c>
      <c r="I617" s="2">
        <v>0</v>
      </c>
      <c r="J617" s="2">
        <v>10</v>
      </c>
      <c r="K617" s="2">
        <v>50</v>
      </c>
      <c r="L617" s="2">
        <v>4</v>
      </c>
      <c r="M617" s="2">
        <v>2</v>
      </c>
      <c r="N617" s="2">
        <v>4</v>
      </c>
      <c r="O617" s="2">
        <v>211</v>
      </c>
      <c r="P617" s="2">
        <v>146</v>
      </c>
      <c r="Q617" s="2">
        <v>12</v>
      </c>
      <c r="R617" s="2">
        <v>0</v>
      </c>
      <c r="S617" s="2">
        <v>0</v>
      </c>
      <c r="T617" s="2">
        <v>0</v>
      </c>
      <c r="U617" s="2">
        <v>0</v>
      </c>
      <c r="V617" s="2">
        <v>12</v>
      </c>
      <c r="W617" s="2">
        <v>92</v>
      </c>
      <c r="X617" s="299">
        <v>43172</v>
      </c>
      <c r="Y617" s="219">
        <v>18</v>
      </c>
      <c r="Z617" s="220">
        <f>SUM( tabConsumo[[#This Row],[QTD.PENDENTE]]:tabConsumo[[#This Row],[08_23]] ) / tabConsumo[[#This Row],[Div]]</f>
        <v>30.388888888888889</v>
      </c>
      <c r="AA617" s="221">
        <f xml:space="preserve"> tabConsumo[[#This Row],[Média.A]] + (_xlfn.STDEV.S( tabConsumo[[#This Row],[QTD.PENDENTE]]:tabConsumo[[#This Row],[08_23]] ) * 1)</f>
        <v>90.103050071573477</v>
      </c>
      <c r="AB617" s="221"/>
      <c r="AC617" s="221">
        <f xml:space="preserve"> tabConsumo[[#This Row],[Média.A]] + (_xlfn.STDEV.S( tabConsumo[[#This Row],[QTD.PENDENTE]]:tabConsumo[[#This Row],[08_23]] ) * 3)</f>
        <v>209.53137243694263</v>
      </c>
      <c r="AD617" s="5"/>
      <c r="AE617">
        <v>0</v>
      </c>
      <c r="AF617" s="223">
        <f>SUM( tabConsumo[[#This Row],[QTD.PENDENTE]]:tabConsumo[[#This Row],[08_23]] )</f>
        <v>547</v>
      </c>
      <c r="AG617" s="223">
        <f>LARGE(tabConsumo[[#This Row],[03_22]:[08_23]],1)</f>
        <v>211</v>
      </c>
      <c r="AH617" s="146" t="s">
        <v>2237</v>
      </c>
      <c r="AI617" s="3" t="s">
        <v>2077</v>
      </c>
    </row>
    <row r="618" spans="1:35" x14ac:dyDescent="0.3">
      <c r="A618" s="4" t="s">
        <v>1882</v>
      </c>
      <c r="B618" s="3" t="s">
        <v>561</v>
      </c>
      <c r="C618" s="2">
        <v>134547</v>
      </c>
      <c r="D618" s="2">
        <v>703.44</v>
      </c>
      <c r="F618" s="2">
        <v>0</v>
      </c>
      <c r="G618" s="2">
        <v>2</v>
      </c>
      <c r="H618" s="2">
        <v>2</v>
      </c>
      <c r="I618" s="2">
        <v>30</v>
      </c>
      <c r="J618" s="2">
        <v>8</v>
      </c>
      <c r="K618" s="2">
        <v>20</v>
      </c>
      <c r="L618" s="2">
        <v>144</v>
      </c>
      <c r="M618" s="2">
        <v>73</v>
      </c>
      <c r="N618" s="2">
        <v>6</v>
      </c>
      <c r="O618" s="2">
        <v>124</v>
      </c>
      <c r="P618" s="2">
        <v>14</v>
      </c>
      <c r="Q618" s="2">
        <v>20</v>
      </c>
      <c r="R618" s="2">
        <v>2</v>
      </c>
      <c r="S618" s="2">
        <v>1</v>
      </c>
      <c r="T618" s="2">
        <v>0</v>
      </c>
      <c r="U618" s="2">
        <v>13</v>
      </c>
      <c r="V618" s="2">
        <v>52</v>
      </c>
      <c r="W618" s="2">
        <v>285</v>
      </c>
      <c r="X618" s="299">
        <v>43172</v>
      </c>
      <c r="Y618" s="219">
        <v>18</v>
      </c>
      <c r="Z618" s="220">
        <f>SUM( tabConsumo[[#This Row],[QTD.PENDENTE]]:tabConsumo[[#This Row],[08_23]] ) / tabConsumo[[#This Row],[Div]]</f>
        <v>44.222222222222221</v>
      </c>
      <c r="AA618" s="221">
        <f xml:space="preserve"> tabConsumo[[#This Row],[Média.A]] + (_xlfn.STDEV.S( tabConsumo[[#This Row],[QTD.PENDENTE]]:tabConsumo[[#This Row],[08_23]] ) * 1)</f>
        <v>117.92556683110647</v>
      </c>
      <c r="AB618" s="221"/>
      <c r="AC618" s="221">
        <f xml:space="preserve"> tabConsumo[[#This Row],[Média.A]] + (_xlfn.STDEV.S( tabConsumo[[#This Row],[QTD.PENDENTE]]:tabConsumo[[#This Row],[08_23]] ) * 3)</f>
        <v>265.33225604887497</v>
      </c>
      <c r="AD618" s="5"/>
      <c r="AE618">
        <v>0</v>
      </c>
      <c r="AF618" s="223">
        <f>SUM( tabConsumo[[#This Row],[QTD.PENDENTE]]:tabConsumo[[#This Row],[08_23]] )</f>
        <v>796</v>
      </c>
      <c r="AG618" s="223">
        <f>LARGE(tabConsumo[[#This Row],[03_22]:[08_23]],1)</f>
        <v>285</v>
      </c>
      <c r="AH618" s="146" t="s">
        <v>2237</v>
      </c>
      <c r="AI618" s="3" t="s">
        <v>2077</v>
      </c>
    </row>
    <row r="619" spans="1:35" x14ac:dyDescent="0.3">
      <c r="A619" s="4" t="s">
        <v>1883</v>
      </c>
      <c r="B619" s="3" t="s">
        <v>561</v>
      </c>
      <c r="C619" s="2">
        <v>134548</v>
      </c>
      <c r="D619" s="2">
        <v>2033.18</v>
      </c>
      <c r="F619" s="2">
        <v>5</v>
      </c>
      <c r="G619" s="2">
        <v>15</v>
      </c>
      <c r="H619" s="2">
        <v>72</v>
      </c>
      <c r="I619" s="2">
        <v>2</v>
      </c>
      <c r="J619" s="2">
        <v>14</v>
      </c>
      <c r="K619" s="2">
        <v>26.5</v>
      </c>
      <c r="L619" s="2">
        <v>86</v>
      </c>
      <c r="M619" s="2">
        <v>97</v>
      </c>
      <c r="N619" s="2">
        <v>18</v>
      </c>
      <c r="O619" s="2">
        <v>290</v>
      </c>
      <c r="P619" s="2">
        <v>576</v>
      </c>
      <c r="Q619" s="2">
        <v>3</v>
      </c>
      <c r="R619" s="2">
        <v>10</v>
      </c>
      <c r="S619" s="2">
        <v>1</v>
      </c>
      <c r="T619" s="2">
        <v>0</v>
      </c>
      <c r="U619" s="2">
        <v>5</v>
      </c>
      <c r="V619" s="2">
        <v>22</v>
      </c>
      <c r="W619" s="2">
        <v>361</v>
      </c>
      <c r="X619" s="299">
        <v>43172</v>
      </c>
      <c r="Y619" s="219">
        <v>18</v>
      </c>
      <c r="Z619" s="220">
        <f>SUM( tabConsumo[[#This Row],[QTD.PENDENTE]]:tabConsumo[[#This Row],[08_23]] ) / tabConsumo[[#This Row],[Div]]</f>
        <v>89.083333333333329</v>
      </c>
      <c r="AA619" s="221">
        <f xml:space="preserve"> tabConsumo[[#This Row],[Média.A]] + (_xlfn.STDEV.S( tabConsumo[[#This Row],[QTD.PENDENTE]]:tabConsumo[[#This Row],[08_23]] ) * 1)</f>
        <v>247.64972785180697</v>
      </c>
      <c r="AB619" s="221"/>
      <c r="AC619" s="221">
        <f xml:space="preserve"> tabConsumo[[#This Row],[Média.A]] + (_xlfn.STDEV.S( tabConsumo[[#This Row],[QTD.PENDENTE]]:tabConsumo[[#This Row],[08_23]] ) * 3)</f>
        <v>564.78251688875434</v>
      </c>
      <c r="AD619" s="5"/>
      <c r="AE619">
        <v>0</v>
      </c>
      <c r="AF619" s="223">
        <f>SUM( tabConsumo[[#This Row],[QTD.PENDENTE]]:tabConsumo[[#This Row],[08_23]] )</f>
        <v>1603.5</v>
      </c>
      <c r="AG619" s="223">
        <f>LARGE(tabConsumo[[#This Row],[03_22]:[08_23]],1)</f>
        <v>576</v>
      </c>
      <c r="AH619" s="146" t="s">
        <v>2237</v>
      </c>
      <c r="AI619" s="3" t="s">
        <v>2077</v>
      </c>
    </row>
    <row r="620" spans="1:35" x14ac:dyDescent="0.3">
      <c r="A620" s="4" t="s">
        <v>1884</v>
      </c>
      <c r="B620" s="3" t="s">
        <v>561</v>
      </c>
      <c r="C620" s="2">
        <v>134549</v>
      </c>
      <c r="D620" s="2">
        <v>451.15</v>
      </c>
      <c r="F620" s="2">
        <v>0</v>
      </c>
      <c r="G620" s="2">
        <v>9</v>
      </c>
      <c r="H620" s="2">
        <v>73</v>
      </c>
      <c r="I620" s="2">
        <v>2</v>
      </c>
      <c r="J620" s="2">
        <v>38</v>
      </c>
      <c r="K620" s="2">
        <v>14</v>
      </c>
      <c r="L620" s="2">
        <v>13</v>
      </c>
      <c r="M620" s="2">
        <v>3</v>
      </c>
      <c r="N620" s="2">
        <v>0</v>
      </c>
      <c r="O620" s="2">
        <v>0</v>
      </c>
      <c r="P620" s="2">
        <v>6</v>
      </c>
      <c r="Q620" s="2">
        <v>0</v>
      </c>
      <c r="R620" s="2">
        <v>0</v>
      </c>
      <c r="S620" s="2">
        <v>0</v>
      </c>
      <c r="T620" s="2">
        <v>0</v>
      </c>
      <c r="U620" s="2">
        <v>3</v>
      </c>
      <c r="V620" s="2">
        <v>20</v>
      </c>
      <c r="W620" s="2">
        <v>0</v>
      </c>
      <c r="X620" s="299">
        <v>43172</v>
      </c>
      <c r="Y620" s="219">
        <v>18</v>
      </c>
      <c r="Z620" s="220">
        <f>SUM( tabConsumo[[#This Row],[QTD.PENDENTE]]:tabConsumo[[#This Row],[08_23]] ) / tabConsumo[[#This Row],[Div]]</f>
        <v>10.055555555555555</v>
      </c>
      <c r="AA620" s="221">
        <f xml:space="preserve"> tabConsumo[[#This Row],[Média.A]] + (_xlfn.STDEV.S( tabConsumo[[#This Row],[QTD.PENDENTE]]:tabConsumo[[#This Row],[08_23]] ) * 1)</f>
        <v>28.616971013188348</v>
      </c>
      <c r="AB620" s="221"/>
      <c r="AC620" s="221">
        <f xml:space="preserve"> tabConsumo[[#This Row],[Média.A]] + (_xlfn.STDEV.S( tabConsumo[[#This Row],[QTD.PENDENTE]]:tabConsumo[[#This Row],[08_23]] ) * 3)</f>
        <v>65.739801928453943</v>
      </c>
      <c r="AD620" s="5"/>
      <c r="AE620">
        <v>0</v>
      </c>
      <c r="AF620" s="223">
        <f>SUM( tabConsumo[[#This Row],[QTD.PENDENTE]]:tabConsumo[[#This Row],[08_23]] )</f>
        <v>181</v>
      </c>
      <c r="AG620" s="223">
        <f>LARGE(tabConsumo[[#This Row],[03_22]:[08_23]],1)</f>
        <v>73</v>
      </c>
      <c r="AH620" s="146" t="s">
        <v>2238</v>
      </c>
      <c r="AI620" s="3" t="s">
        <v>2077</v>
      </c>
    </row>
    <row r="621" spans="1:35" x14ac:dyDescent="0.3">
      <c r="A621" s="4" t="s">
        <v>571</v>
      </c>
      <c r="B621" s="3" t="s">
        <v>561</v>
      </c>
      <c r="C621" s="2">
        <v>87157</v>
      </c>
      <c r="D621" s="2">
        <v>329.48</v>
      </c>
      <c r="F621" s="2">
        <v>0</v>
      </c>
      <c r="G621" s="2">
        <v>0</v>
      </c>
      <c r="H621" s="2">
        <v>0</v>
      </c>
      <c r="I621" s="2">
        <v>0</v>
      </c>
      <c r="J621" s="2">
        <v>4</v>
      </c>
      <c r="K621" s="2">
        <v>0</v>
      </c>
      <c r="L621" s="2">
        <v>0</v>
      </c>
      <c r="M621" s="2">
        <v>0</v>
      </c>
      <c r="N621" s="2">
        <v>0</v>
      </c>
      <c r="O621" s="2">
        <v>0</v>
      </c>
      <c r="P621" s="2">
        <v>6</v>
      </c>
      <c r="Q621" s="2">
        <v>8</v>
      </c>
      <c r="R621" s="2">
        <v>0</v>
      </c>
      <c r="S621" s="2">
        <v>0</v>
      </c>
      <c r="T621" s="2">
        <v>0</v>
      </c>
      <c r="U621" s="2">
        <v>0</v>
      </c>
      <c r="V621" s="2">
        <v>12</v>
      </c>
      <c r="W621" s="2">
        <v>0</v>
      </c>
      <c r="X621" s="299">
        <v>38580</v>
      </c>
      <c r="Y621" s="219">
        <v>18</v>
      </c>
      <c r="Z621" s="220">
        <f>SUM( tabConsumo[[#This Row],[QTD.PENDENTE]]:tabConsumo[[#This Row],[08_23]] ) / tabConsumo[[#This Row],[Div]]</f>
        <v>1.6666666666666667</v>
      </c>
      <c r="AA621" s="221">
        <f xml:space="preserve"> tabConsumo[[#This Row],[Média.A]] + (_xlfn.STDEV.S( tabConsumo[[#This Row],[QTD.PENDENTE]]:tabConsumo[[#This Row],[08_23]] ) * 1)</f>
        <v>5.1813417834407032</v>
      </c>
      <c r="AB621" s="221"/>
      <c r="AC621" s="221">
        <f xml:space="preserve"> tabConsumo[[#This Row],[Média.A]] + (_xlfn.STDEV.S( tabConsumo[[#This Row],[QTD.PENDENTE]]:tabConsumo[[#This Row],[08_23]] ) * 3)</f>
        <v>12.210692016988776</v>
      </c>
      <c r="AD621" s="5"/>
      <c r="AE621">
        <v>0</v>
      </c>
      <c r="AF621" s="223">
        <f>SUM( tabConsumo[[#This Row],[QTD.PENDENTE]]:tabConsumo[[#This Row],[08_23]] )</f>
        <v>30</v>
      </c>
      <c r="AG621" s="223">
        <f>LARGE(tabConsumo[[#This Row],[03_22]:[08_23]],1)</f>
        <v>12</v>
      </c>
      <c r="AH621" s="146" t="s">
        <v>2238</v>
      </c>
      <c r="AI621" s="3" t="s">
        <v>2077</v>
      </c>
    </row>
    <row r="622" spans="1:35" x14ac:dyDescent="0.3">
      <c r="A622" s="4" t="s">
        <v>1782</v>
      </c>
      <c r="B622" s="3" t="s">
        <v>31</v>
      </c>
      <c r="C622" s="2">
        <v>126837</v>
      </c>
      <c r="D622" s="2">
        <v>3519</v>
      </c>
      <c r="F622" s="2">
        <v>0</v>
      </c>
      <c r="G622" s="2">
        <v>0</v>
      </c>
      <c r="H622" s="2">
        <v>200</v>
      </c>
      <c r="I622" s="2">
        <v>0</v>
      </c>
      <c r="J622" s="2">
        <v>0</v>
      </c>
      <c r="K622" s="2">
        <v>300</v>
      </c>
      <c r="L622" s="2">
        <v>200</v>
      </c>
      <c r="M622" s="2">
        <v>12</v>
      </c>
      <c r="N622" s="2">
        <v>0</v>
      </c>
      <c r="O622" s="2">
        <v>0</v>
      </c>
      <c r="P622" s="2">
        <v>200</v>
      </c>
      <c r="Q622" s="2">
        <v>0</v>
      </c>
      <c r="R622" s="2">
        <v>50</v>
      </c>
      <c r="S622" s="2">
        <v>400</v>
      </c>
      <c r="T622" s="2">
        <v>0</v>
      </c>
      <c r="U622" s="2">
        <v>0</v>
      </c>
      <c r="V622" s="2">
        <v>0</v>
      </c>
      <c r="W622" s="2">
        <v>0</v>
      </c>
      <c r="X622" s="299">
        <v>41596</v>
      </c>
      <c r="Y622" s="219">
        <v>18</v>
      </c>
      <c r="Z622" s="220">
        <f>SUM( tabConsumo[[#This Row],[QTD.PENDENTE]]:tabConsumo[[#This Row],[08_23]] ) / tabConsumo[[#This Row],[Div]]</f>
        <v>75.666666666666671</v>
      </c>
      <c r="AA622" s="221">
        <f xml:space="preserve"> tabConsumo[[#This Row],[Média.A]] + (_xlfn.STDEV.S( tabConsumo[[#This Row],[QTD.PENDENTE]]:tabConsumo[[#This Row],[08_23]] ) * 1)</f>
        <v>201.59521783755881</v>
      </c>
      <c r="AB622" s="221"/>
      <c r="AC622" s="221">
        <f xml:space="preserve"> tabConsumo[[#This Row],[Média.A]] + (_xlfn.STDEV.S( tabConsumo[[#This Row],[QTD.PENDENTE]]:tabConsumo[[#This Row],[08_23]] ) * 3)</f>
        <v>453.45232017934308</v>
      </c>
      <c r="AD622" s="5"/>
      <c r="AE622">
        <v>0</v>
      </c>
      <c r="AF622" s="223">
        <f>SUM( tabConsumo[[#This Row],[QTD.PENDENTE]]:tabConsumo[[#This Row],[08_23]] )</f>
        <v>1362</v>
      </c>
      <c r="AG622" s="223">
        <f>LARGE(tabConsumo[[#This Row],[03_22]:[08_23]],1)</f>
        <v>400</v>
      </c>
      <c r="AH622" s="146" t="s">
        <v>2239</v>
      </c>
      <c r="AI622" s="3" t="s">
        <v>2077</v>
      </c>
    </row>
    <row r="623" spans="1:35" x14ac:dyDescent="0.3">
      <c r="A623" s="4" t="s">
        <v>1876</v>
      </c>
      <c r="B623" s="3" t="s">
        <v>1874</v>
      </c>
      <c r="C623" s="2">
        <v>134247</v>
      </c>
      <c r="D623" s="2">
        <v>82.39</v>
      </c>
      <c r="E623" s="2">
        <v>37.64</v>
      </c>
      <c r="F623" s="2">
        <v>22.45</v>
      </c>
      <c r="G623" s="2">
        <v>36</v>
      </c>
      <c r="H623" s="2">
        <v>25</v>
      </c>
      <c r="I623" s="2">
        <v>36</v>
      </c>
      <c r="J623" s="2">
        <v>56.95</v>
      </c>
      <c r="K623" s="2">
        <v>13</v>
      </c>
      <c r="L623" s="2">
        <v>0</v>
      </c>
      <c r="M623" s="2">
        <v>28.96</v>
      </c>
      <c r="N623" s="2">
        <v>18</v>
      </c>
      <c r="O623" s="2">
        <v>26</v>
      </c>
      <c r="P623" s="2">
        <v>9</v>
      </c>
      <c r="Q623" s="2">
        <v>48.8</v>
      </c>
      <c r="R623" s="2">
        <v>52.78</v>
      </c>
      <c r="S623" s="2">
        <v>47.42</v>
      </c>
      <c r="T623" s="2">
        <v>91</v>
      </c>
      <c r="U623" s="2">
        <v>42</v>
      </c>
      <c r="V623" s="2">
        <v>21</v>
      </c>
      <c r="W623" s="2">
        <v>56</v>
      </c>
      <c r="X623" s="299">
        <v>43138</v>
      </c>
      <c r="Y623" s="219">
        <v>18</v>
      </c>
      <c r="Z623" s="220">
        <f>SUM( tabConsumo[[#This Row],[QTD.PENDENTE]]:tabConsumo[[#This Row],[08_23]] ) / tabConsumo[[#This Row],[Div]]</f>
        <v>37.111111111111114</v>
      </c>
      <c r="AA623" s="221">
        <f xml:space="preserve"> tabConsumo[[#This Row],[Média.A]] + (_xlfn.STDEV.S( tabConsumo[[#This Row],[QTD.PENDENTE]]:tabConsumo[[#This Row],[08_23]] ) * 1)</f>
        <v>58.222071029006145</v>
      </c>
      <c r="AB623" s="221"/>
      <c r="AC623" s="221">
        <f xml:space="preserve"> tabConsumo[[#This Row],[Média.A]] + (_xlfn.STDEV.S( tabConsumo[[#This Row],[QTD.PENDENTE]]:tabConsumo[[#This Row],[08_23]] ) * 3)</f>
        <v>100.44399086479622</v>
      </c>
      <c r="AD623" s="5"/>
      <c r="AE623">
        <v>2.0911111111111111</v>
      </c>
      <c r="AF623" s="223">
        <f>SUM( tabConsumo[[#This Row],[QTD.PENDENTE]]:tabConsumo[[#This Row],[08_23]] )</f>
        <v>668</v>
      </c>
      <c r="AG623" s="223">
        <f>LARGE(tabConsumo[[#This Row],[03_22]:[08_23]],1)</f>
        <v>91</v>
      </c>
      <c r="AH623" s="146" t="s">
        <v>2237</v>
      </c>
      <c r="AI623" s="3" t="s">
        <v>2077</v>
      </c>
    </row>
    <row r="624" spans="1:35" x14ac:dyDescent="0.3">
      <c r="A624" s="4" t="s">
        <v>1728</v>
      </c>
      <c r="B624" s="3" t="s">
        <v>346</v>
      </c>
      <c r="C624" s="2">
        <v>116754</v>
      </c>
      <c r="D624" s="2">
        <v>365</v>
      </c>
      <c r="F624" s="2">
        <v>0</v>
      </c>
      <c r="G624" s="2">
        <v>0</v>
      </c>
      <c r="H624" s="2">
        <v>0</v>
      </c>
      <c r="I624" s="2">
        <v>51</v>
      </c>
      <c r="J624" s="2">
        <v>0</v>
      </c>
      <c r="K624" s="2">
        <v>0</v>
      </c>
      <c r="L624" s="2">
        <v>0</v>
      </c>
      <c r="M624" s="2">
        <v>0</v>
      </c>
      <c r="N624" s="2">
        <v>0</v>
      </c>
      <c r="O624" s="2">
        <v>81</v>
      </c>
      <c r="P624" s="2">
        <v>0</v>
      </c>
      <c r="Q624" s="2">
        <v>0</v>
      </c>
      <c r="R624" s="2">
        <v>0</v>
      </c>
      <c r="S624" s="2">
        <v>0</v>
      </c>
      <c r="T624" s="2">
        <v>0</v>
      </c>
      <c r="U624" s="2">
        <v>0</v>
      </c>
      <c r="V624" s="2">
        <v>0</v>
      </c>
      <c r="W624" s="2">
        <v>0</v>
      </c>
      <c r="X624" s="299">
        <v>40395</v>
      </c>
      <c r="Y624" s="219">
        <v>18</v>
      </c>
      <c r="Z624" s="220">
        <f>SUM( tabConsumo[[#This Row],[QTD.PENDENTE]]:tabConsumo[[#This Row],[08_23]] ) / tabConsumo[[#This Row],[Div]]</f>
        <v>7.333333333333333</v>
      </c>
      <c r="AA624" s="221">
        <f xml:space="preserve"> tabConsumo[[#This Row],[Média.A]] + (_xlfn.STDEV.S( tabConsumo[[#This Row],[QTD.PENDENTE]]:tabConsumo[[#This Row],[08_23]] ) * 1)</f>
        <v>29.287831733433482</v>
      </c>
      <c r="AB624" s="221"/>
      <c r="AC624" s="221">
        <f xml:space="preserve"> tabConsumo[[#This Row],[Média.A]] + (_xlfn.STDEV.S( tabConsumo[[#This Row],[QTD.PENDENTE]]:tabConsumo[[#This Row],[08_23]] ) * 3)</f>
        <v>73.196828533633777</v>
      </c>
      <c r="AD624" s="5"/>
      <c r="AE624">
        <v>0</v>
      </c>
      <c r="AF624" s="223">
        <f>SUM( tabConsumo[[#This Row],[QTD.PENDENTE]]:tabConsumo[[#This Row],[08_23]] )</f>
        <v>132</v>
      </c>
      <c r="AG624" s="223">
        <f>LARGE(tabConsumo[[#This Row],[03_22]:[08_23]],1)</f>
        <v>81</v>
      </c>
      <c r="AH624" s="146" t="s">
        <v>2252</v>
      </c>
      <c r="AI624" s="3" t="s">
        <v>2077</v>
      </c>
    </row>
    <row r="625" spans="1:35" x14ac:dyDescent="0.3">
      <c r="A625" s="4" t="s">
        <v>1629</v>
      </c>
      <c r="B625" s="3" t="s">
        <v>264</v>
      </c>
      <c r="C625" s="2">
        <v>105889</v>
      </c>
      <c r="D625" s="2">
        <v>369</v>
      </c>
      <c r="F625" s="2">
        <v>0</v>
      </c>
      <c r="G625" s="2">
        <v>0</v>
      </c>
      <c r="H625" s="2">
        <v>0</v>
      </c>
      <c r="I625" s="2">
        <v>15</v>
      </c>
      <c r="J625" s="2">
        <v>0</v>
      </c>
      <c r="K625" s="2">
        <v>0</v>
      </c>
      <c r="L625" s="2">
        <v>0</v>
      </c>
      <c r="M625" s="2">
        <v>0</v>
      </c>
      <c r="N625" s="2">
        <v>0</v>
      </c>
      <c r="O625" s="2">
        <v>0</v>
      </c>
      <c r="P625" s="2">
        <v>0</v>
      </c>
      <c r="Q625" s="2">
        <v>0</v>
      </c>
      <c r="R625" s="2">
        <v>0</v>
      </c>
      <c r="S625" s="2">
        <v>0</v>
      </c>
      <c r="T625" s="2">
        <v>0</v>
      </c>
      <c r="U625" s="2">
        <v>0</v>
      </c>
      <c r="V625" s="2">
        <v>0</v>
      </c>
      <c r="W625" s="2">
        <v>0</v>
      </c>
      <c r="X625" s="299">
        <v>39546</v>
      </c>
      <c r="Y625" s="219">
        <v>18</v>
      </c>
      <c r="Z625" s="220">
        <f>SUM( tabConsumo[[#This Row],[QTD.PENDENTE]]:tabConsumo[[#This Row],[08_23]] ) / tabConsumo[[#This Row],[Div]]</f>
        <v>0.83333333333333337</v>
      </c>
      <c r="AA625" s="221">
        <f xml:space="preserve"> tabConsumo[[#This Row],[Média.A]] + (_xlfn.STDEV.S( tabConsumo[[#This Row],[QTD.PENDENTE]]:tabConsumo[[#This Row],[08_23]] ) * 1)</f>
        <v>4.3688672392660708</v>
      </c>
      <c r="AB625" s="221"/>
      <c r="AC625" s="221">
        <f xml:space="preserve"> tabConsumo[[#This Row],[Média.A]] + (_xlfn.STDEV.S( tabConsumo[[#This Row],[QTD.PENDENTE]]:tabConsumo[[#This Row],[08_23]] ) * 3)</f>
        <v>11.439935051131547</v>
      </c>
      <c r="AD625" s="5"/>
      <c r="AE625">
        <v>0</v>
      </c>
      <c r="AF625" s="223">
        <f>SUM( tabConsumo[[#This Row],[QTD.PENDENTE]]:tabConsumo[[#This Row],[08_23]] )</f>
        <v>15</v>
      </c>
      <c r="AG625" s="223">
        <f>LARGE(tabConsumo[[#This Row],[03_22]:[08_23]],1)</f>
        <v>15</v>
      </c>
      <c r="AH625" s="146" t="s">
        <v>2246</v>
      </c>
      <c r="AI625" s="3" t="s">
        <v>2077</v>
      </c>
    </row>
    <row r="626" spans="1:35" x14ac:dyDescent="0.3">
      <c r="A626" s="4" t="s">
        <v>1759</v>
      </c>
      <c r="B626" s="3" t="s">
        <v>346</v>
      </c>
      <c r="C626" s="2">
        <v>123132</v>
      </c>
      <c r="D626" s="2">
        <v>527</v>
      </c>
      <c r="F626" s="2">
        <v>0</v>
      </c>
      <c r="G626" s="2">
        <v>0</v>
      </c>
      <c r="H626" s="2">
        <v>0</v>
      </c>
      <c r="I626" s="2">
        <v>7</v>
      </c>
      <c r="J626" s="2">
        <v>0</v>
      </c>
      <c r="K626" s="2">
        <v>0</v>
      </c>
      <c r="L626" s="2">
        <v>0</v>
      </c>
      <c r="M626" s="2">
        <v>0</v>
      </c>
      <c r="N626" s="2">
        <v>0</v>
      </c>
      <c r="O626" s="2">
        <v>0</v>
      </c>
      <c r="P626" s="2">
        <v>0</v>
      </c>
      <c r="Q626" s="2">
        <v>0</v>
      </c>
      <c r="R626" s="2">
        <v>0</v>
      </c>
      <c r="S626" s="2">
        <v>0</v>
      </c>
      <c r="T626" s="2">
        <v>0</v>
      </c>
      <c r="U626" s="2">
        <v>0</v>
      </c>
      <c r="V626" s="2">
        <v>0</v>
      </c>
      <c r="W626" s="2">
        <v>0</v>
      </c>
      <c r="X626" s="299">
        <v>41053</v>
      </c>
      <c r="Y626" s="219">
        <v>18</v>
      </c>
      <c r="Z626" s="220">
        <f>SUM( tabConsumo[[#This Row],[QTD.PENDENTE]]:tabConsumo[[#This Row],[08_23]] ) / tabConsumo[[#This Row],[Div]]</f>
        <v>0.3888888888888889</v>
      </c>
      <c r="AA626" s="221">
        <f xml:space="preserve"> tabConsumo[[#This Row],[Média.A]] + (_xlfn.STDEV.S( tabConsumo[[#This Row],[QTD.PENDENTE]]:tabConsumo[[#This Row],[08_23]] ) * 1)</f>
        <v>2.0388047116574999</v>
      </c>
      <c r="AB626" s="221"/>
      <c r="AC626" s="221">
        <f xml:space="preserve"> tabConsumo[[#This Row],[Média.A]] + (_xlfn.STDEV.S( tabConsumo[[#This Row],[QTD.PENDENTE]]:tabConsumo[[#This Row],[08_23]] ) * 3)</f>
        <v>5.338636357194722</v>
      </c>
      <c r="AD626" s="5"/>
      <c r="AE626">
        <v>0</v>
      </c>
      <c r="AF626" s="223">
        <f>SUM( tabConsumo[[#This Row],[QTD.PENDENTE]]:tabConsumo[[#This Row],[08_23]] )</f>
        <v>7</v>
      </c>
      <c r="AG626" s="223">
        <f>LARGE(tabConsumo[[#This Row],[03_22]:[08_23]],1)</f>
        <v>7</v>
      </c>
      <c r="AH626" s="146" t="s">
        <v>2246</v>
      </c>
      <c r="AI626" s="3" t="s">
        <v>2077</v>
      </c>
    </row>
    <row r="627" spans="1:35" x14ac:dyDescent="0.3">
      <c r="A627" s="4" t="s">
        <v>1758</v>
      </c>
      <c r="B627" s="3" t="s">
        <v>346</v>
      </c>
      <c r="C627" s="2">
        <v>123131</v>
      </c>
      <c r="D627" s="2">
        <v>332</v>
      </c>
      <c r="F627" s="2">
        <v>0</v>
      </c>
      <c r="G627" s="2">
        <v>0</v>
      </c>
      <c r="H627" s="2">
        <v>0</v>
      </c>
      <c r="I627" s="2">
        <v>3</v>
      </c>
      <c r="J627" s="2">
        <v>0</v>
      </c>
      <c r="K627" s="2">
        <v>0</v>
      </c>
      <c r="L627" s="2">
        <v>0</v>
      </c>
      <c r="M627" s="2">
        <v>0</v>
      </c>
      <c r="N627" s="2">
        <v>0</v>
      </c>
      <c r="O627" s="2">
        <v>0</v>
      </c>
      <c r="P627" s="2">
        <v>0</v>
      </c>
      <c r="Q627" s="2">
        <v>0</v>
      </c>
      <c r="R627" s="2">
        <v>0</v>
      </c>
      <c r="S627" s="2">
        <v>0</v>
      </c>
      <c r="T627" s="2">
        <v>0</v>
      </c>
      <c r="U627" s="2">
        <v>0</v>
      </c>
      <c r="V627" s="2">
        <v>0</v>
      </c>
      <c r="W627" s="2">
        <v>0</v>
      </c>
      <c r="X627" s="299">
        <v>41053</v>
      </c>
      <c r="Y627" s="219">
        <v>18</v>
      </c>
      <c r="Z627" s="220">
        <f>SUM( tabConsumo[[#This Row],[QTD.PENDENTE]]:tabConsumo[[#This Row],[08_23]] ) / tabConsumo[[#This Row],[Div]]</f>
        <v>0.16666666666666666</v>
      </c>
      <c r="AA627" s="221">
        <f xml:space="preserve"> tabConsumo[[#This Row],[Média.A]] + (_xlfn.STDEV.S( tabConsumo[[#This Row],[QTD.PENDENTE]]:tabConsumo[[#This Row],[08_23]] ) * 1)</f>
        <v>0.8737734478532142</v>
      </c>
      <c r="AB627" s="221"/>
      <c r="AC627" s="221">
        <f xml:space="preserve"> tabConsumo[[#This Row],[Média.A]] + (_xlfn.STDEV.S( tabConsumo[[#This Row],[QTD.PENDENTE]]:tabConsumo[[#This Row],[08_23]] ) * 3)</f>
        <v>2.2879870102263093</v>
      </c>
      <c r="AD627" s="5"/>
      <c r="AE627">
        <v>0</v>
      </c>
      <c r="AF627" s="223">
        <f>SUM( tabConsumo[[#This Row],[QTD.PENDENTE]]:tabConsumo[[#This Row],[08_23]] )</f>
        <v>3</v>
      </c>
      <c r="AG627" s="223">
        <f>LARGE(tabConsumo[[#This Row],[03_22]:[08_23]],1)</f>
        <v>3</v>
      </c>
      <c r="AH627" s="146" t="s">
        <v>2246</v>
      </c>
      <c r="AI627" s="3" t="s">
        <v>2077</v>
      </c>
    </row>
    <row r="628" spans="1:35" x14ac:dyDescent="0.3">
      <c r="A628" s="4" t="s">
        <v>1567</v>
      </c>
      <c r="B628" s="3" t="s">
        <v>346</v>
      </c>
      <c r="C628" s="2">
        <v>98703</v>
      </c>
      <c r="D628" s="2">
        <v>334</v>
      </c>
      <c r="F628" s="2">
        <v>10</v>
      </c>
      <c r="G628" s="2">
        <v>0</v>
      </c>
      <c r="H628" s="2">
        <v>136</v>
      </c>
      <c r="I628" s="2">
        <v>105</v>
      </c>
      <c r="J628" s="2">
        <v>65</v>
      </c>
      <c r="K628" s="2">
        <v>92</v>
      </c>
      <c r="L628" s="2">
        <v>93</v>
      </c>
      <c r="M628" s="2">
        <v>16</v>
      </c>
      <c r="N628" s="2">
        <v>41</v>
      </c>
      <c r="O628" s="2">
        <v>46</v>
      </c>
      <c r="P628" s="2">
        <v>71</v>
      </c>
      <c r="Q628" s="2">
        <v>5</v>
      </c>
      <c r="R628" s="2">
        <v>82</v>
      </c>
      <c r="S628" s="2">
        <v>65</v>
      </c>
      <c r="T628" s="2">
        <v>267</v>
      </c>
      <c r="U628" s="2">
        <v>0</v>
      </c>
      <c r="V628" s="2">
        <v>81</v>
      </c>
      <c r="W628" s="2">
        <v>74</v>
      </c>
      <c r="X628" s="299">
        <v>39183</v>
      </c>
      <c r="Y628" s="219">
        <v>18</v>
      </c>
      <c r="Z628" s="220">
        <f>SUM( tabConsumo[[#This Row],[QTD.PENDENTE]]:tabConsumo[[#This Row],[08_23]] ) / tabConsumo[[#This Row],[Div]]</f>
        <v>69.388888888888886</v>
      </c>
      <c r="AA628" s="221">
        <f xml:space="preserve"> tabConsumo[[#This Row],[Média.A]] + (_xlfn.STDEV.S( tabConsumo[[#This Row],[QTD.PENDENTE]]:tabConsumo[[#This Row],[08_23]] ) * 1)</f>
        <v>132.48837978726291</v>
      </c>
      <c r="AB628" s="221"/>
      <c r="AC628" s="221">
        <f xml:space="preserve"> tabConsumo[[#This Row],[Média.A]] + (_xlfn.STDEV.S( tabConsumo[[#This Row],[QTD.PENDENTE]]:tabConsumo[[#This Row],[08_23]] ) * 3)</f>
        <v>258.687361584011</v>
      </c>
      <c r="AD628" s="5"/>
      <c r="AE628">
        <v>0</v>
      </c>
      <c r="AF628" s="223">
        <f>SUM( tabConsumo[[#This Row],[QTD.PENDENTE]]:tabConsumo[[#This Row],[08_23]] )</f>
        <v>1249</v>
      </c>
      <c r="AG628" s="223">
        <f>LARGE(tabConsumo[[#This Row],[03_22]:[08_23]],1)</f>
        <v>267</v>
      </c>
      <c r="AH628" s="146" t="s">
        <v>2237</v>
      </c>
      <c r="AI628" s="3" t="s">
        <v>2077</v>
      </c>
    </row>
    <row r="629" spans="1:35" x14ac:dyDescent="0.3">
      <c r="A629" s="4" t="s">
        <v>1760</v>
      </c>
      <c r="B629" s="3" t="s">
        <v>346</v>
      </c>
      <c r="C629" s="2">
        <v>123133</v>
      </c>
      <c r="D629" s="2">
        <v>382</v>
      </c>
      <c r="F629" s="2">
        <v>0</v>
      </c>
      <c r="G629" s="2">
        <v>0</v>
      </c>
      <c r="H629" s="2">
        <v>0</v>
      </c>
      <c r="I629" s="2">
        <v>0</v>
      </c>
      <c r="J629" s="2">
        <v>0</v>
      </c>
      <c r="K629" s="2">
        <v>0</v>
      </c>
      <c r="L629" s="2">
        <v>0</v>
      </c>
      <c r="M629" s="2">
        <v>0</v>
      </c>
      <c r="N629" s="2">
        <v>0</v>
      </c>
      <c r="O629" s="2">
        <v>0</v>
      </c>
      <c r="P629" s="2">
        <v>8</v>
      </c>
      <c r="Q629" s="2">
        <v>0</v>
      </c>
      <c r="R629" s="2">
        <v>0</v>
      </c>
      <c r="S629" s="2">
        <v>0</v>
      </c>
      <c r="T629" s="2">
        <v>0</v>
      </c>
      <c r="U629" s="2">
        <v>0</v>
      </c>
      <c r="V629" s="2">
        <v>0</v>
      </c>
      <c r="W629" s="2">
        <v>0</v>
      </c>
      <c r="X629" s="299">
        <v>41053</v>
      </c>
      <c r="Y629" s="219">
        <v>18</v>
      </c>
      <c r="Z629" s="220">
        <f>SUM( tabConsumo[[#This Row],[QTD.PENDENTE]]:tabConsumo[[#This Row],[08_23]] ) / tabConsumo[[#This Row],[Div]]</f>
        <v>0.44444444444444442</v>
      </c>
      <c r="AA629" s="221">
        <f xml:space="preserve"> tabConsumo[[#This Row],[Média.A]] + (_xlfn.STDEV.S( tabConsumo[[#This Row],[QTD.PENDENTE]]:tabConsumo[[#This Row],[08_23]] ) * 1)</f>
        <v>2.3300625276085709</v>
      </c>
      <c r="AB629" s="221"/>
      <c r="AC629" s="221">
        <f xml:space="preserve"> tabConsumo[[#This Row],[Média.A]] + (_xlfn.STDEV.S( tabConsumo[[#This Row],[QTD.PENDENTE]]:tabConsumo[[#This Row],[08_23]] ) * 3)</f>
        <v>6.1012986939368243</v>
      </c>
      <c r="AD629" s="5"/>
      <c r="AE629">
        <v>0</v>
      </c>
      <c r="AF629" s="223">
        <f>SUM( tabConsumo[[#This Row],[QTD.PENDENTE]]:tabConsumo[[#This Row],[08_23]] )</f>
        <v>8</v>
      </c>
      <c r="AG629" s="223">
        <f>LARGE(tabConsumo[[#This Row],[03_22]:[08_23]],1)</f>
        <v>8</v>
      </c>
      <c r="AH629" s="146" t="s">
        <v>2248</v>
      </c>
      <c r="AI629" s="3" t="s">
        <v>2077</v>
      </c>
    </row>
    <row r="630" spans="1:35" x14ac:dyDescent="0.3">
      <c r="A630" s="4" t="s">
        <v>1727</v>
      </c>
      <c r="B630" s="3" t="s">
        <v>346</v>
      </c>
      <c r="C630" s="2">
        <v>116751</v>
      </c>
      <c r="D630" s="2">
        <v>906</v>
      </c>
      <c r="F630" s="2">
        <v>0</v>
      </c>
      <c r="G630" s="2">
        <v>0</v>
      </c>
      <c r="H630" s="2">
        <v>0</v>
      </c>
      <c r="I630" s="2">
        <v>11</v>
      </c>
      <c r="J630" s="2">
        <v>0</v>
      </c>
      <c r="K630" s="2">
        <v>0</v>
      </c>
      <c r="L630" s="2">
        <v>0</v>
      </c>
      <c r="M630" s="2">
        <v>0</v>
      </c>
      <c r="N630" s="2">
        <v>0</v>
      </c>
      <c r="O630" s="2">
        <v>19</v>
      </c>
      <c r="P630" s="2">
        <v>0</v>
      </c>
      <c r="Q630" s="2">
        <v>0</v>
      </c>
      <c r="R630" s="2">
        <v>0</v>
      </c>
      <c r="S630" s="2">
        <v>0</v>
      </c>
      <c r="T630" s="2">
        <v>0</v>
      </c>
      <c r="U630" s="2">
        <v>0</v>
      </c>
      <c r="V630" s="2">
        <v>0</v>
      </c>
      <c r="W630" s="2">
        <v>0</v>
      </c>
      <c r="X630" s="299">
        <v>40395</v>
      </c>
      <c r="Y630" s="219">
        <v>18</v>
      </c>
      <c r="Z630" s="220">
        <f>SUM( tabConsumo[[#This Row],[QTD.PENDENTE]]:tabConsumo[[#This Row],[08_23]] ) / tabConsumo[[#This Row],[Div]]</f>
        <v>1.6666666666666667</v>
      </c>
      <c r="AA630" s="221">
        <f xml:space="preserve"> tabConsumo[[#This Row],[Média.A]] + (_xlfn.STDEV.S( tabConsumo[[#This Row],[QTD.PENDENTE]]:tabConsumo[[#This Row],[08_23]] ) * 1)</f>
        <v>6.7076749691675017</v>
      </c>
      <c r="AB630" s="221"/>
      <c r="AC630" s="221">
        <f xml:space="preserve"> tabConsumo[[#This Row],[Média.A]] + (_xlfn.STDEV.S( tabConsumo[[#This Row],[QTD.PENDENTE]]:tabConsumo[[#This Row],[08_23]] ) * 3)</f>
        <v>16.789691574169172</v>
      </c>
      <c r="AD630" s="5"/>
      <c r="AE630">
        <v>0</v>
      </c>
      <c r="AF630" s="223">
        <f>SUM( tabConsumo[[#This Row],[QTD.PENDENTE]]:tabConsumo[[#This Row],[08_23]] )</f>
        <v>30</v>
      </c>
      <c r="AG630" s="223">
        <f>LARGE(tabConsumo[[#This Row],[03_22]:[08_23]],1)</f>
        <v>19</v>
      </c>
      <c r="AH630" s="146" t="s">
        <v>2252</v>
      </c>
      <c r="AI630" s="3" t="s">
        <v>2077</v>
      </c>
    </row>
    <row r="631" spans="1:35" x14ac:dyDescent="0.3">
      <c r="A631" s="4" t="s">
        <v>1568</v>
      </c>
      <c r="B631" s="3" t="s">
        <v>346</v>
      </c>
      <c r="C631" s="2">
        <v>98704</v>
      </c>
      <c r="D631" s="2">
        <v>134</v>
      </c>
      <c r="F631" s="2">
        <v>3</v>
      </c>
      <c r="G631" s="2">
        <v>1</v>
      </c>
      <c r="H631" s="2">
        <v>47</v>
      </c>
      <c r="I631" s="2">
        <v>30</v>
      </c>
      <c r="J631" s="2">
        <v>18</v>
      </c>
      <c r="K631" s="2">
        <v>17</v>
      </c>
      <c r="L631" s="2">
        <v>50</v>
      </c>
      <c r="M631" s="2">
        <v>17</v>
      </c>
      <c r="N631" s="2">
        <v>20</v>
      </c>
      <c r="O631" s="2">
        <v>4</v>
      </c>
      <c r="P631" s="2">
        <v>4</v>
      </c>
      <c r="Q631" s="2">
        <v>1</v>
      </c>
      <c r="R631" s="2">
        <v>6</v>
      </c>
      <c r="S631" s="2">
        <v>6</v>
      </c>
      <c r="T631" s="2">
        <v>37</v>
      </c>
      <c r="U631" s="2">
        <v>0</v>
      </c>
      <c r="V631" s="2">
        <v>63</v>
      </c>
      <c r="W631" s="2">
        <v>2</v>
      </c>
      <c r="X631" s="299">
        <v>39183</v>
      </c>
      <c r="Y631" s="219">
        <v>18</v>
      </c>
      <c r="Z631" s="220">
        <f>SUM( tabConsumo[[#This Row],[QTD.PENDENTE]]:tabConsumo[[#This Row],[08_23]] ) / tabConsumo[[#This Row],[Div]]</f>
        <v>18.111111111111111</v>
      </c>
      <c r="AA631" s="221">
        <f xml:space="preserve"> tabConsumo[[#This Row],[Média.A]] + (_xlfn.STDEV.S( tabConsumo[[#This Row],[QTD.PENDENTE]]:tabConsumo[[#This Row],[08_23]] ) * 1)</f>
        <v>37.610398847390663</v>
      </c>
      <c r="AB631" s="221"/>
      <c r="AC631" s="221">
        <f xml:space="preserve"> tabConsumo[[#This Row],[Média.A]] + (_xlfn.STDEV.S( tabConsumo[[#This Row],[QTD.PENDENTE]]:tabConsumo[[#This Row],[08_23]] ) * 3)</f>
        <v>76.608974319949766</v>
      </c>
      <c r="AD631" s="5"/>
      <c r="AE631">
        <v>0</v>
      </c>
      <c r="AF631" s="223">
        <f>SUM( tabConsumo[[#This Row],[QTD.PENDENTE]]:tabConsumo[[#This Row],[08_23]] )</f>
        <v>326</v>
      </c>
      <c r="AG631" s="223">
        <f>LARGE(tabConsumo[[#This Row],[03_22]:[08_23]],1)</f>
        <v>63</v>
      </c>
      <c r="AH631" s="146" t="s">
        <v>2237</v>
      </c>
      <c r="AI631" s="3" t="s">
        <v>2077</v>
      </c>
    </row>
    <row r="632" spans="1:35" x14ac:dyDescent="0.3">
      <c r="A632" s="4" t="s">
        <v>1426</v>
      </c>
      <c r="B632" s="3" t="s">
        <v>346</v>
      </c>
      <c r="C632" s="2">
        <v>76806</v>
      </c>
      <c r="D632" s="2">
        <v>103</v>
      </c>
      <c r="F632" s="2">
        <v>0</v>
      </c>
      <c r="G632" s="2">
        <v>0</v>
      </c>
      <c r="H632" s="2">
        <v>16</v>
      </c>
      <c r="I632" s="2">
        <v>13</v>
      </c>
      <c r="J632" s="2">
        <v>47</v>
      </c>
      <c r="K632" s="2">
        <v>10</v>
      </c>
      <c r="L632" s="2">
        <v>2</v>
      </c>
      <c r="M632" s="2">
        <v>54</v>
      </c>
      <c r="N632" s="2">
        <v>30</v>
      </c>
      <c r="O632" s="2">
        <v>20</v>
      </c>
      <c r="P632" s="2">
        <v>46</v>
      </c>
      <c r="Q632" s="2">
        <v>89</v>
      </c>
      <c r="R632" s="2">
        <v>1</v>
      </c>
      <c r="S632" s="2">
        <v>11</v>
      </c>
      <c r="T632" s="2">
        <v>0</v>
      </c>
      <c r="U632" s="2">
        <v>18</v>
      </c>
      <c r="V632" s="2">
        <v>15</v>
      </c>
      <c r="W632" s="2">
        <v>75</v>
      </c>
      <c r="X632" s="299">
        <v>38014</v>
      </c>
      <c r="Y632" s="219">
        <v>18</v>
      </c>
      <c r="Z632" s="220">
        <f>SUM( tabConsumo[[#This Row],[QTD.PENDENTE]]:tabConsumo[[#This Row],[08_23]] ) / tabConsumo[[#This Row],[Div]]</f>
        <v>24.833333333333332</v>
      </c>
      <c r="AA632" s="221">
        <f xml:space="preserve"> tabConsumo[[#This Row],[Média.A]] + (_xlfn.STDEV.S( tabConsumo[[#This Row],[QTD.PENDENTE]]:tabConsumo[[#This Row],[08_23]] ) * 1)</f>
        <v>51.60744286430505</v>
      </c>
      <c r="AB632" s="221"/>
      <c r="AC632" s="221">
        <f xml:space="preserve"> tabConsumo[[#This Row],[Média.A]] + (_xlfn.STDEV.S( tabConsumo[[#This Row],[QTD.PENDENTE]]:tabConsumo[[#This Row],[08_23]] ) * 3)</f>
        <v>105.15566192624848</v>
      </c>
      <c r="AD632" s="5"/>
      <c r="AE632">
        <v>0</v>
      </c>
      <c r="AF632" s="223">
        <f>SUM( tabConsumo[[#This Row],[QTD.PENDENTE]]:tabConsumo[[#This Row],[08_23]] )</f>
        <v>447</v>
      </c>
      <c r="AG632" s="223">
        <f>LARGE(tabConsumo[[#This Row],[03_22]:[08_23]],1)</f>
        <v>89</v>
      </c>
      <c r="AH632" s="146" t="s">
        <v>2237</v>
      </c>
      <c r="AI632" s="3" t="s">
        <v>2077</v>
      </c>
    </row>
    <row r="633" spans="1:35" x14ac:dyDescent="0.3">
      <c r="A633" s="4" t="s">
        <v>936</v>
      </c>
      <c r="B633" s="3" t="s">
        <v>264</v>
      </c>
      <c r="C633" s="2">
        <v>11264</v>
      </c>
      <c r="D633" s="2">
        <v>181</v>
      </c>
      <c r="E633" s="2">
        <v>25</v>
      </c>
      <c r="F633" s="2">
        <v>37</v>
      </c>
      <c r="G633" s="2">
        <v>26</v>
      </c>
      <c r="H633" s="2">
        <v>35</v>
      </c>
      <c r="I633" s="2">
        <v>29</v>
      </c>
      <c r="J633" s="2">
        <v>48</v>
      </c>
      <c r="K633" s="2">
        <v>39</v>
      </c>
      <c r="L633" s="2">
        <v>32</v>
      </c>
      <c r="M633" s="2">
        <v>32</v>
      </c>
      <c r="N633" s="2">
        <v>39</v>
      </c>
      <c r="O633" s="2">
        <v>23</v>
      </c>
      <c r="P633" s="2">
        <v>14</v>
      </c>
      <c r="Q633" s="2">
        <v>14</v>
      </c>
      <c r="R633" s="2">
        <v>5</v>
      </c>
      <c r="S633" s="2">
        <v>32</v>
      </c>
      <c r="T633" s="2">
        <v>48</v>
      </c>
      <c r="U633" s="2">
        <v>42</v>
      </c>
      <c r="V633" s="2">
        <v>34</v>
      </c>
      <c r="W633" s="2">
        <v>44</v>
      </c>
      <c r="X633" s="299">
        <v>367</v>
      </c>
      <c r="Y633" s="219">
        <f xml:space="preserve"> 18</f>
        <v>18</v>
      </c>
      <c r="Z633" s="220">
        <f>SUM( tabConsumo[[#This Row],[QTD.PENDENTE]]:tabConsumo[[#This Row],[08_23]] ) / tabConsumo[[#This Row],[Div]]</f>
        <v>33.222222222222221</v>
      </c>
      <c r="AA633" s="221">
        <f xml:space="preserve"> tabConsumo[[#This Row],[Média.A]] + (_xlfn.STDEV.S( tabConsumo[[#This Row],[QTD.PENDENTE]]:tabConsumo[[#This Row],[08_23]] ) * 1)</f>
        <v>44.862040954357148</v>
      </c>
      <c r="AB633" s="221"/>
      <c r="AC633" s="221">
        <f xml:space="preserve"> tabConsumo[[#This Row],[Média.A]] + (_xlfn.STDEV.S( tabConsumo[[#This Row],[QTD.PENDENTE]]:tabConsumo[[#This Row],[08_23]] ) * 3)</f>
        <v>68.141678418626995</v>
      </c>
      <c r="AD633" s="5"/>
      <c r="AE633">
        <v>1.3888888888888888</v>
      </c>
      <c r="AF633" s="223">
        <f>SUM( tabConsumo[[#This Row],[QTD.PENDENTE]]:tabConsumo[[#This Row],[08_23]] )</f>
        <v>598</v>
      </c>
      <c r="AG633" s="223">
        <f>LARGE(tabConsumo[[#This Row],[03_22]:[08_23]],1)</f>
        <v>48</v>
      </c>
      <c r="AH633" s="146" t="s">
        <v>2237</v>
      </c>
      <c r="AI633" s="3" t="s">
        <v>2077</v>
      </c>
    </row>
    <row r="634" spans="1:35" x14ac:dyDescent="0.3">
      <c r="A634" s="4" t="s">
        <v>1954</v>
      </c>
      <c r="B634" s="3" t="s">
        <v>437</v>
      </c>
      <c r="C634" s="2">
        <v>137799</v>
      </c>
      <c r="D634" s="2">
        <v>77</v>
      </c>
      <c r="F634" s="2">
        <v>0</v>
      </c>
      <c r="G634" s="2">
        <v>4</v>
      </c>
      <c r="H634" s="2">
        <v>0</v>
      </c>
      <c r="I634" s="2">
        <v>0</v>
      </c>
      <c r="J634" s="2">
        <v>0</v>
      </c>
      <c r="K634" s="2">
        <v>0</v>
      </c>
      <c r="L634" s="2">
        <v>0</v>
      </c>
      <c r="M634" s="2">
        <v>0</v>
      </c>
      <c r="N634" s="2">
        <v>0</v>
      </c>
      <c r="O634" s="2">
        <v>0</v>
      </c>
      <c r="P634" s="2">
        <v>0</v>
      </c>
      <c r="Q634" s="2">
        <v>0</v>
      </c>
      <c r="R634" s="2">
        <v>0</v>
      </c>
      <c r="S634" s="2">
        <v>0</v>
      </c>
      <c r="T634" s="2">
        <v>0</v>
      </c>
      <c r="U634" s="2">
        <v>0</v>
      </c>
      <c r="V634" s="2">
        <v>0</v>
      </c>
      <c r="W634" s="2">
        <v>0</v>
      </c>
      <c r="X634" s="299">
        <v>43629</v>
      </c>
      <c r="Y634" s="219">
        <v>18</v>
      </c>
      <c r="Z634" s="220">
        <f>SUM( tabConsumo[[#This Row],[QTD.PENDENTE]]:tabConsumo[[#This Row],[08_23]] ) / tabConsumo[[#This Row],[Div]]</f>
        <v>0.22222222222222221</v>
      </c>
      <c r="AA634" s="221">
        <f xml:space="preserve"> tabConsumo[[#This Row],[Média.A]] + (_xlfn.STDEV.S( tabConsumo[[#This Row],[QTD.PENDENTE]]:tabConsumo[[#This Row],[08_23]] ) * 1)</f>
        <v>1.1650312638042855</v>
      </c>
      <c r="AB634" s="221"/>
      <c r="AC634" s="221">
        <f xml:space="preserve"> tabConsumo[[#This Row],[Média.A]] + (_xlfn.STDEV.S( tabConsumo[[#This Row],[QTD.PENDENTE]]:tabConsumo[[#This Row],[08_23]] ) * 3)</f>
        <v>3.0506493469684122</v>
      </c>
      <c r="AD634" s="5"/>
      <c r="AE634">
        <v>0</v>
      </c>
      <c r="AF634" s="223">
        <f>SUM( tabConsumo[[#This Row],[QTD.PENDENTE]]:tabConsumo[[#This Row],[08_23]] )</f>
        <v>4</v>
      </c>
      <c r="AG634" s="223">
        <f>LARGE(tabConsumo[[#This Row],[03_22]:[08_23]],1)</f>
        <v>4</v>
      </c>
      <c r="AH634" s="146" t="s">
        <v>2251</v>
      </c>
      <c r="AI634" s="3" t="s">
        <v>2077</v>
      </c>
    </row>
    <row r="635" spans="1:35" x14ac:dyDescent="0.3">
      <c r="A635" s="4" t="s">
        <v>1447</v>
      </c>
      <c r="B635" s="3" t="s">
        <v>264</v>
      </c>
      <c r="C635" s="2">
        <v>78303</v>
      </c>
      <c r="D635" s="2">
        <v>17</v>
      </c>
      <c r="F635" s="2">
        <v>0</v>
      </c>
      <c r="G635" s="2">
        <v>2</v>
      </c>
      <c r="H635" s="2">
        <v>0</v>
      </c>
      <c r="I635" s="2">
        <v>1</v>
      </c>
      <c r="J635" s="2">
        <v>0</v>
      </c>
      <c r="K635" s="2">
        <v>0</v>
      </c>
      <c r="L635" s="2">
        <v>0</v>
      </c>
      <c r="M635" s="2">
        <v>0</v>
      </c>
      <c r="N635" s="2">
        <v>0</v>
      </c>
      <c r="O635" s="2">
        <v>3</v>
      </c>
      <c r="P635" s="2">
        <v>1</v>
      </c>
      <c r="Q635" s="2">
        <v>1</v>
      </c>
      <c r="R635" s="2">
        <v>0</v>
      </c>
      <c r="S635" s="2">
        <v>1</v>
      </c>
      <c r="T635" s="2">
        <v>0</v>
      </c>
      <c r="U635" s="2">
        <v>0</v>
      </c>
      <c r="V635" s="2">
        <v>0</v>
      </c>
      <c r="W635" s="2">
        <v>0</v>
      </c>
      <c r="X635" s="299">
        <v>38085</v>
      </c>
      <c r="Y635" s="219">
        <v>18</v>
      </c>
      <c r="Z635" s="220">
        <f>SUM( tabConsumo[[#This Row],[QTD.PENDENTE]]:tabConsumo[[#This Row],[08_23]] ) / tabConsumo[[#This Row],[Div]]</f>
        <v>0.5</v>
      </c>
      <c r="AA635" s="221">
        <f xml:space="preserve"> tabConsumo[[#This Row],[Média.A]] + (_xlfn.STDEV.S( tabConsumo[[#This Row],[QTD.PENDENTE]]:tabConsumo[[#This Row],[08_23]] ) * 1)</f>
        <v>1.3574929257125441</v>
      </c>
      <c r="AB635" s="221"/>
      <c r="AC635" s="221">
        <f xml:space="preserve"> tabConsumo[[#This Row],[Média.A]] + (_xlfn.STDEV.S( tabConsumo[[#This Row],[QTD.PENDENTE]]:tabConsumo[[#This Row],[08_23]] ) * 3)</f>
        <v>3.0724787771376327</v>
      </c>
      <c r="AD635" s="5"/>
      <c r="AE635">
        <v>0</v>
      </c>
      <c r="AF635" s="223">
        <f>SUM( tabConsumo[[#This Row],[QTD.PENDENTE]]:tabConsumo[[#This Row],[08_23]] )</f>
        <v>9</v>
      </c>
      <c r="AG635" s="223">
        <f>LARGE(tabConsumo[[#This Row],[03_22]:[08_23]],1)</f>
        <v>3</v>
      </c>
      <c r="AH635" s="146" t="s">
        <v>2239</v>
      </c>
      <c r="AI635" s="3" t="s">
        <v>2077</v>
      </c>
    </row>
    <row r="636" spans="1:35" x14ac:dyDescent="0.3">
      <c r="A636" s="4" t="s">
        <v>1409</v>
      </c>
      <c r="B636" s="3" t="s">
        <v>264</v>
      </c>
      <c r="C636" s="2">
        <v>72184</v>
      </c>
      <c r="D636" s="2">
        <v>5048</v>
      </c>
      <c r="E636" s="2">
        <v>301</v>
      </c>
      <c r="F636" s="2">
        <v>304</v>
      </c>
      <c r="G636" s="2">
        <v>284</v>
      </c>
      <c r="H636" s="2">
        <v>199</v>
      </c>
      <c r="I636" s="2">
        <v>236</v>
      </c>
      <c r="J636" s="2">
        <v>71</v>
      </c>
      <c r="K636" s="2">
        <v>0</v>
      </c>
      <c r="L636" s="2">
        <v>0</v>
      </c>
      <c r="M636" s="2">
        <v>0</v>
      </c>
      <c r="N636" s="2">
        <v>0</v>
      </c>
      <c r="O636" s="2">
        <v>0</v>
      </c>
      <c r="P636" s="2">
        <v>0</v>
      </c>
      <c r="Q636" s="2">
        <v>100</v>
      </c>
      <c r="R636" s="2">
        <v>290</v>
      </c>
      <c r="S636" s="2">
        <v>196</v>
      </c>
      <c r="T636" s="2">
        <v>174</v>
      </c>
      <c r="U636" s="2">
        <v>57</v>
      </c>
      <c r="V636" s="2">
        <v>36</v>
      </c>
      <c r="W636" s="2">
        <v>59</v>
      </c>
      <c r="X636" s="299">
        <v>367</v>
      </c>
      <c r="Y636" s="219">
        <f xml:space="preserve"> 18</f>
        <v>18</v>
      </c>
      <c r="Z636" s="220">
        <f>SUM( tabConsumo[[#This Row],[QTD.PENDENTE]]:tabConsumo[[#This Row],[08_23]] ) / tabConsumo[[#This Row],[Div]]</f>
        <v>128.16666666666666</v>
      </c>
      <c r="AA636" s="221">
        <f xml:space="preserve"> tabConsumo[[#This Row],[Média.A]] + (_xlfn.STDEV.S( tabConsumo[[#This Row],[QTD.PENDENTE]]:tabConsumo[[#This Row],[08_23]] ) * 1)</f>
        <v>247.12292183332383</v>
      </c>
      <c r="AB636" s="221"/>
      <c r="AC636" s="221">
        <f xml:space="preserve"> tabConsumo[[#This Row],[Média.A]] + (_xlfn.STDEV.S( tabConsumo[[#This Row],[QTD.PENDENTE]]:tabConsumo[[#This Row],[08_23]] ) * 3)</f>
        <v>485.0354321666382</v>
      </c>
      <c r="AD636" s="5"/>
      <c r="AE636">
        <v>16.722222222222221</v>
      </c>
      <c r="AF636" s="223">
        <f>SUM( tabConsumo[[#This Row],[QTD.PENDENTE]]:tabConsumo[[#This Row],[08_23]] )</f>
        <v>2307</v>
      </c>
      <c r="AG636" s="223">
        <f>LARGE(tabConsumo[[#This Row],[03_22]:[08_23]],1)</f>
        <v>304</v>
      </c>
      <c r="AH636" s="146" t="s">
        <v>2237</v>
      </c>
      <c r="AI636" s="3" t="s">
        <v>2077</v>
      </c>
    </row>
    <row r="637" spans="1:35" x14ac:dyDescent="0.3">
      <c r="A637" s="4" t="s">
        <v>941</v>
      </c>
      <c r="B637" s="3" t="s">
        <v>264</v>
      </c>
      <c r="C637" s="2">
        <v>11590</v>
      </c>
      <c r="D637" s="2">
        <v>0</v>
      </c>
      <c r="E637" s="2">
        <v>232</v>
      </c>
      <c r="F637" s="2">
        <v>185</v>
      </c>
      <c r="G637" s="2">
        <v>181</v>
      </c>
      <c r="H637" s="2">
        <v>161</v>
      </c>
      <c r="I637" s="2">
        <v>166</v>
      </c>
      <c r="J637" s="2">
        <v>182</v>
      </c>
      <c r="K637" s="2">
        <v>239</v>
      </c>
      <c r="L637" s="2">
        <v>226</v>
      </c>
      <c r="M637" s="2">
        <v>176</v>
      </c>
      <c r="N637" s="2">
        <v>228</v>
      </c>
      <c r="O637" s="2">
        <v>185</v>
      </c>
      <c r="P637" s="2">
        <v>119</v>
      </c>
      <c r="Q637" s="2">
        <v>211</v>
      </c>
      <c r="R637" s="2">
        <v>2991</v>
      </c>
      <c r="S637" s="2">
        <v>49</v>
      </c>
      <c r="T637" s="2">
        <v>7</v>
      </c>
      <c r="U637" s="2">
        <v>51</v>
      </c>
      <c r="V637" s="2">
        <v>0</v>
      </c>
      <c r="W637" s="2">
        <v>0</v>
      </c>
      <c r="X637" s="299">
        <v>367</v>
      </c>
      <c r="Y637" s="219">
        <f xml:space="preserve"> 18</f>
        <v>18</v>
      </c>
      <c r="Z637" s="220">
        <f>SUM( tabConsumo[[#This Row],[QTD.PENDENTE]]:tabConsumo[[#This Row],[08_23]] ) / tabConsumo[[#This Row],[Div]]</f>
        <v>310.5</v>
      </c>
      <c r="AA637" s="221">
        <f xml:space="preserve"> tabConsumo[[#This Row],[Média.A]] + (_xlfn.STDEV.S( tabConsumo[[#This Row],[QTD.PENDENTE]]:tabConsumo[[#This Row],[08_23]] ) * 1)</f>
        <v>968.7197592460958</v>
      </c>
      <c r="AB637" s="221"/>
      <c r="AC637" s="221">
        <f xml:space="preserve"> tabConsumo[[#This Row],[Média.A]] + (_xlfn.STDEV.S( tabConsumo[[#This Row],[QTD.PENDENTE]]:tabConsumo[[#This Row],[08_23]] ) * 3)</f>
        <v>2285.1592777382875</v>
      </c>
      <c r="AD637" s="5"/>
      <c r="AE637">
        <v>12.888888888888889</v>
      </c>
      <c r="AF637" s="223">
        <f>SUM( tabConsumo[[#This Row],[QTD.PENDENTE]]:tabConsumo[[#This Row],[08_23]] )</f>
        <v>5589</v>
      </c>
      <c r="AG637" s="223">
        <f>LARGE(tabConsumo[[#This Row],[03_22]:[08_23]],1)</f>
        <v>2991</v>
      </c>
      <c r="AH637" s="146" t="s">
        <v>2244</v>
      </c>
      <c r="AI637" s="3" t="s">
        <v>2077</v>
      </c>
    </row>
    <row r="638" spans="1:35" x14ac:dyDescent="0.3">
      <c r="A638" s="4" t="s">
        <v>1435</v>
      </c>
      <c r="B638" s="3" t="s">
        <v>264</v>
      </c>
      <c r="C638" s="2">
        <v>77755</v>
      </c>
      <c r="D638" s="2">
        <v>0</v>
      </c>
      <c r="E638" s="2">
        <v>3</v>
      </c>
      <c r="F638" s="2">
        <v>210</v>
      </c>
      <c r="G638" s="2">
        <v>180</v>
      </c>
      <c r="H638" s="2">
        <v>193</v>
      </c>
      <c r="I638" s="2">
        <v>194</v>
      </c>
      <c r="J638" s="2">
        <v>204</v>
      </c>
      <c r="K638" s="2">
        <v>247</v>
      </c>
      <c r="L638" s="2">
        <v>240</v>
      </c>
      <c r="M638" s="2">
        <v>368</v>
      </c>
      <c r="N638" s="2">
        <v>224</v>
      </c>
      <c r="O638" s="2">
        <v>192</v>
      </c>
      <c r="P638" s="2">
        <v>112</v>
      </c>
      <c r="Q638" s="2">
        <v>239</v>
      </c>
      <c r="R638" s="2">
        <v>3685</v>
      </c>
      <c r="S638" s="2">
        <v>216</v>
      </c>
      <c r="T638" s="2">
        <v>251</v>
      </c>
      <c r="U638" s="2">
        <v>299</v>
      </c>
      <c r="V638" s="2">
        <v>220</v>
      </c>
      <c r="W638" s="2">
        <v>212</v>
      </c>
      <c r="X638" s="299">
        <v>38063</v>
      </c>
      <c r="Y638" s="219">
        <v>18</v>
      </c>
      <c r="Z638" s="220">
        <f>SUM( tabConsumo[[#This Row],[QTD.PENDENTE]]:tabConsumo[[#This Row],[08_23]] ) / tabConsumo[[#This Row],[Div]]</f>
        <v>416.05555555555554</v>
      </c>
      <c r="AA638" s="221">
        <f xml:space="preserve"> tabConsumo[[#This Row],[Média.A]] + (_xlfn.STDEV.S( tabConsumo[[#This Row],[QTD.PENDENTE]]:tabConsumo[[#This Row],[08_23]] ) * 1)</f>
        <v>1216.1779950163263</v>
      </c>
      <c r="AB638" s="221"/>
      <c r="AC638" s="221">
        <f xml:space="preserve"> tabConsumo[[#This Row],[Média.A]] + (_xlfn.STDEV.S( tabConsumo[[#This Row],[QTD.PENDENTE]]:tabConsumo[[#This Row],[08_23]] ) * 3)</f>
        <v>2816.4228739378686</v>
      </c>
      <c r="AD638" s="5"/>
      <c r="AE638">
        <v>0.16666666666666666</v>
      </c>
      <c r="AF638" s="223">
        <f>SUM( tabConsumo[[#This Row],[QTD.PENDENTE]]:tabConsumo[[#This Row],[08_23]] )</f>
        <v>7489</v>
      </c>
      <c r="AG638" s="223">
        <f>LARGE(tabConsumo[[#This Row],[03_22]:[08_23]],1)</f>
        <v>3685</v>
      </c>
      <c r="AH638" s="146" t="s">
        <v>2237</v>
      </c>
      <c r="AI638" s="3" t="s">
        <v>2077</v>
      </c>
    </row>
    <row r="639" spans="1:35" x14ac:dyDescent="0.3">
      <c r="A639" s="4" t="s">
        <v>1824</v>
      </c>
      <c r="B639" s="3" t="s">
        <v>31</v>
      </c>
      <c r="C639" s="2">
        <v>131937</v>
      </c>
      <c r="D639" s="2">
        <v>0</v>
      </c>
      <c r="E639" s="2">
        <v>3</v>
      </c>
      <c r="F639" s="2">
        <v>98</v>
      </c>
      <c r="G639" s="2">
        <v>89</v>
      </c>
      <c r="H639" s="2">
        <v>82</v>
      </c>
      <c r="I639" s="2">
        <v>91</v>
      </c>
      <c r="J639" s="2">
        <v>81</v>
      </c>
      <c r="K639" s="2">
        <v>151</v>
      </c>
      <c r="L639" s="2">
        <v>153</v>
      </c>
      <c r="M639" s="2">
        <v>169</v>
      </c>
      <c r="N639" s="2">
        <v>134</v>
      </c>
      <c r="O639" s="2">
        <v>98</v>
      </c>
      <c r="P639" s="2">
        <v>76</v>
      </c>
      <c r="Q639" s="2">
        <v>105</v>
      </c>
      <c r="R639" s="2">
        <v>3200</v>
      </c>
      <c r="S639" s="2">
        <v>143</v>
      </c>
      <c r="T639" s="2">
        <v>155</v>
      </c>
      <c r="U639" s="2">
        <v>158</v>
      </c>
      <c r="V639" s="2">
        <v>122</v>
      </c>
      <c r="W639" s="2">
        <v>146</v>
      </c>
      <c r="X639" s="299">
        <v>42590</v>
      </c>
      <c r="Y639" s="219">
        <v>18</v>
      </c>
      <c r="Z639" s="220">
        <f>SUM( tabConsumo[[#This Row],[QTD.PENDENTE]]:tabConsumo[[#This Row],[08_23]] ) / tabConsumo[[#This Row],[Div]]</f>
        <v>291.88888888888891</v>
      </c>
      <c r="AA639" s="221">
        <f xml:space="preserve"> tabConsumo[[#This Row],[Média.A]] + (_xlfn.STDEV.S( tabConsumo[[#This Row],[QTD.PENDENTE]]:tabConsumo[[#This Row],[08_23]] ) * 1)</f>
        <v>1000.9963379183049</v>
      </c>
      <c r="AB639" s="221"/>
      <c r="AC639" s="221">
        <f xml:space="preserve"> tabConsumo[[#This Row],[Média.A]] + (_xlfn.STDEV.S( tabConsumo[[#This Row],[QTD.PENDENTE]]:tabConsumo[[#This Row],[08_23]] ) * 3)</f>
        <v>2419.2112359771372</v>
      </c>
      <c r="AD639" s="5"/>
      <c r="AE639">
        <v>0.16666666666666666</v>
      </c>
      <c r="AF639" s="223">
        <f>SUM( tabConsumo[[#This Row],[QTD.PENDENTE]]:tabConsumo[[#This Row],[08_23]] )</f>
        <v>5254</v>
      </c>
      <c r="AG639" s="223">
        <f>LARGE(tabConsumo[[#This Row],[03_22]:[08_23]],1)</f>
        <v>3200</v>
      </c>
      <c r="AH639" s="146" t="s">
        <v>2237</v>
      </c>
      <c r="AI639" s="3" t="s">
        <v>2077</v>
      </c>
    </row>
    <row r="640" spans="1:35" x14ac:dyDescent="0.3">
      <c r="A640" s="4" t="s">
        <v>1982</v>
      </c>
      <c r="B640" s="3" t="s">
        <v>31</v>
      </c>
      <c r="C640" s="2">
        <v>139141</v>
      </c>
      <c r="D640" s="2">
        <v>1881</v>
      </c>
      <c r="E640" s="2">
        <v>102</v>
      </c>
      <c r="F640" s="2">
        <v>108</v>
      </c>
      <c r="G640" s="2">
        <v>91</v>
      </c>
      <c r="H640" s="2">
        <v>97</v>
      </c>
      <c r="I640" s="2">
        <v>104</v>
      </c>
      <c r="J640" s="2">
        <v>81</v>
      </c>
      <c r="K640" s="2">
        <v>150</v>
      </c>
      <c r="L640" s="2">
        <v>151</v>
      </c>
      <c r="M640" s="2">
        <v>164</v>
      </c>
      <c r="N640" s="2">
        <v>133</v>
      </c>
      <c r="O640" s="2">
        <v>98</v>
      </c>
      <c r="P640" s="2">
        <v>73</v>
      </c>
      <c r="Q640" s="2">
        <v>111</v>
      </c>
      <c r="R640" s="2">
        <v>2526</v>
      </c>
      <c r="S640" s="2">
        <v>10</v>
      </c>
      <c r="T640" s="2">
        <v>79</v>
      </c>
      <c r="U640" s="2">
        <v>157</v>
      </c>
      <c r="V640" s="2">
        <v>134</v>
      </c>
      <c r="W640" s="2">
        <v>174</v>
      </c>
      <c r="X640" s="299">
        <v>43881</v>
      </c>
      <c r="Y640" s="219">
        <v>18</v>
      </c>
      <c r="Z640" s="220">
        <f>SUM( tabConsumo[[#This Row],[QTD.PENDENTE]]:tabConsumo[[#This Row],[08_23]] ) / tabConsumo[[#This Row],[Div]]</f>
        <v>252.38888888888889</v>
      </c>
      <c r="AA640" s="221">
        <f xml:space="preserve"> tabConsumo[[#This Row],[Média.A]] + (_xlfn.STDEV.S( tabConsumo[[#This Row],[QTD.PENDENTE]]:tabConsumo[[#This Row],[08_23]] ) * 1)</f>
        <v>807.56242479523974</v>
      </c>
      <c r="AB640" s="221"/>
      <c r="AC640" s="221">
        <f xml:space="preserve"> tabConsumo[[#This Row],[Média.A]] + (_xlfn.STDEV.S( tabConsumo[[#This Row],[QTD.PENDENTE]]:tabConsumo[[#This Row],[08_23]] ) * 3)</f>
        <v>1917.9094966079413</v>
      </c>
      <c r="AD640" s="5"/>
      <c r="AE640">
        <v>5.666666666666667</v>
      </c>
      <c r="AF640" s="223">
        <f>SUM( tabConsumo[[#This Row],[QTD.PENDENTE]]:tabConsumo[[#This Row],[08_23]] )</f>
        <v>4543</v>
      </c>
      <c r="AG640" s="223">
        <f>LARGE(tabConsumo[[#This Row],[03_22]:[08_23]],1)</f>
        <v>2526</v>
      </c>
      <c r="AH640" s="146" t="s">
        <v>2237</v>
      </c>
      <c r="AI640" s="3" t="s">
        <v>2077</v>
      </c>
    </row>
    <row r="641" spans="1:35" x14ac:dyDescent="0.3">
      <c r="A641" s="4" t="s">
        <v>1983</v>
      </c>
      <c r="B641" s="3" t="s">
        <v>31</v>
      </c>
      <c r="C641" s="2">
        <v>139142</v>
      </c>
      <c r="D641" s="2">
        <v>1912</v>
      </c>
      <c r="E641" s="2">
        <v>65</v>
      </c>
      <c r="F641" s="2">
        <v>108</v>
      </c>
      <c r="G641" s="2">
        <v>85</v>
      </c>
      <c r="H641" s="2">
        <v>91</v>
      </c>
      <c r="I641" s="2">
        <v>103</v>
      </c>
      <c r="J641" s="2">
        <v>85</v>
      </c>
      <c r="K641" s="2">
        <v>120</v>
      </c>
      <c r="L641" s="2">
        <v>152</v>
      </c>
      <c r="M641" s="2">
        <v>165</v>
      </c>
      <c r="N641" s="2">
        <v>141</v>
      </c>
      <c r="O641" s="2">
        <v>99</v>
      </c>
      <c r="P641" s="2">
        <v>113</v>
      </c>
      <c r="Q641" s="2">
        <v>111</v>
      </c>
      <c r="R641" s="2">
        <v>2750</v>
      </c>
      <c r="S641" s="2">
        <v>12</v>
      </c>
      <c r="T641" s="2">
        <v>76</v>
      </c>
      <c r="U641" s="2">
        <v>153</v>
      </c>
      <c r="V641" s="2">
        <v>122</v>
      </c>
      <c r="W641" s="2">
        <v>164</v>
      </c>
      <c r="X641" s="299">
        <v>43881</v>
      </c>
      <c r="Y641" s="219">
        <v>18</v>
      </c>
      <c r="Z641" s="220">
        <f>SUM( tabConsumo[[#This Row],[QTD.PENDENTE]]:tabConsumo[[#This Row],[08_23]] ) / tabConsumo[[#This Row],[Div]]</f>
        <v>261.94444444444446</v>
      </c>
      <c r="AA641" s="221">
        <f xml:space="preserve"> tabConsumo[[#This Row],[Média.A]] + (_xlfn.STDEV.S( tabConsumo[[#This Row],[QTD.PENDENTE]]:tabConsumo[[#This Row],[08_23]] ) * 1)</f>
        <v>868.95325484708826</v>
      </c>
      <c r="AB641" s="221"/>
      <c r="AC641" s="221">
        <f xml:space="preserve"> tabConsumo[[#This Row],[Média.A]] + (_xlfn.STDEV.S( tabConsumo[[#This Row],[QTD.PENDENTE]]:tabConsumo[[#This Row],[08_23]] ) * 3)</f>
        <v>2082.970875652376</v>
      </c>
      <c r="AD641" s="5"/>
      <c r="AE641">
        <v>3.6111111111111112</v>
      </c>
      <c r="AF641" s="223">
        <f>SUM( tabConsumo[[#This Row],[QTD.PENDENTE]]:tabConsumo[[#This Row],[08_23]] )</f>
        <v>4715</v>
      </c>
      <c r="AG641" s="223">
        <f>LARGE(tabConsumo[[#This Row],[03_22]:[08_23]],1)</f>
        <v>2750</v>
      </c>
      <c r="AH641" s="146" t="s">
        <v>2237</v>
      </c>
      <c r="AI641" s="3" t="s">
        <v>2077</v>
      </c>
    </row>
    <row r="642" spans="1:35" x14ac:dyDescent="0.3">
      <c r="A642" s="4" t="s">
        <v>1984</v>
      </c>
      <c r="B642" s="3" t="s">
        <v>31</v>
      </c>
      <c r="C642" s="2">
        <v>139143</v>
      </c>
      <c r="D642" s="2">
        <v>429</v>
      </c>
      <c r="E642" s="2">
        <v>3</v>
      </c>
      <c r="F642" s="2">
        <v>105</v>
      </c>
      <c r="G642" s="2">
        <v>92</v>
      </c>
      <c r="H642" s="2">
        <v>86</v>
      </c>
      <c r="I642" s="2">
        <v>100</v>
      </c>
      <c r="J642" s="2">
        <v>84</v>
      </c>
      <c r="K642" s="2">
        <v>147</v>
      </c>
      <c r="L642" s="2">
        <v>148</v>
      </c>
      <c r="M642" s="2">
        <v>160</v>
      </c>
      <c r="N642" s="2">
        <v>140</v>
      </c>
      <c r="O642" s="2">
        <v>99</v>
      </c>
      <c r="P642" s="2">
        <v>72</v>
      </c>
      <c r="Q642" s="2">
        <v>111</v>
      </c>
      <c r="R642" s="2">
        <v>4066</v>
      </c>
      <c r="S642" s="2">
        <v>132</v>
      </c>
      <c r="T642" s="2">
        <v>154</v>
      </c>
      <c r="U642" s="2">
        <v>157</v>
      </c>
      <c r="V642" s="2">
        <v>126</v>
      </c>
      <c r="W642" s="2">
        <v>174</v>
      </c>
      <c r="X642" s="299">
        <v>43881</v>
      </c>
      <c r="Y642" s="219">
        <v>18</v>
      </c>
      <c r="Z642" s="220">
        <f>SUM( tabConsumo[[#This Row],[QTD.PENDENTE]]:tabConsumo[[#This Row],[08_23]] ) / tabConsumo[[#This Row],[Div]]</f>
        <v>342</v>
      </c>
      <c r="AA642" s="221">
        <f xml:space="preserve"> tabConsumo[[#This Row],[Média.A]] + (_xlfn.STDEV.S( tabConsumo[[#This Row],[QTD.PENDENTE]]:tabConsumo[[#This Row],[08_23]] ) * 1)</f>
        <v>1249.0624748788439</v>
      </c>
      <c r="AB642" s="221"/>
      <c r="AC642" s="221">
        <f xml:space="preserve"> tabConsumo[[#This Row],[Média.A]] + (_xlfn.STDEV.S( tabConsumo[[#This Row],[QTD.PENDENTE]]:tabConsumo[[#This Row],[08_23]] ) * 3)</f>
        <v>3063.1874246365314</v>
      </c>
      <c r="AD642" s="5"/>
      <c r="AE642">
        <v>0.16666666666666666</v>
      </c>
      <c r="AF642" s="223">
        <f>SUM( tabConsumo[[#This Row],[QTD.PENDENTE]]:tabConsumo[[#This Row],[08_23]] )</f>
        <v>6156</v>
      </c>
      <c r="AG642" s="223">
        <f>LARGE(tabConsumo[[#This Row],[03_22]:[08_23]],1)</f>
        <v>4066</v>
      </c>
      <c r="AH642" s="146" t="s">
        <v>2237</v>
      </c>
      <c r="AI642" s="3" t="s">
        <v>2077</v>
      </c>
    </row>
    <row r="643" spans="1:35" x14ac:dyDescent="0.3">
      <c r="A643" s="4" t="s">
        <v>1985</v>
      </c>
      <c r="B643" s="3" t="s">
        <v>31</v>
      </c>
      <c r="C643" s="2">
        <v>139144</v>
      </c>
      <c r="D643" s="2">
        <v>542</v>
      </c>
      <c r="F643" s="2">
        <v>10</v>
      </c>
      <c r="G643" s="2">
        <v>0</v>
      </c>
      <c r="H643" s="2">
        <v>5</v>
      </c>
      <c r="I643" s="2">
        <v>0</v>
      </c>
      <c r="J643" s="2">
        <v>0</v>
      </c>
      <c r="K643" s="2">
        <v>0</v>
      </c>
      <c r="L643" s="2">
        <v>5</v>
      </c>
      <c r="M643" s="2">
        <v>25</v>
      </c>
      <c r="N643" s="2">
        <v>6</v>
      </c>
      <c r="O643" s="2">
        <v>0</v>
      </c>
      <c r="P643" s="2">
        <v>0</v>
      </c>
      <c r="Q643" s="2">
        <v>0</v>
      </c>
      <c r="R643" s="2">
        <v>4787</v>
      </c>
      <c r="S643" s="2">
        <v>5</v>
      </c>
      <c r="T643" s="2">
        <v>0</v>
      </c>
      <c r="U643" s="2">
        <v>1</v>
      </c>
      <c r="V643" s="2">
        <v>0</v>
      </c>
      <c r="W643" s="2">
        <v>15</v>
      </c>
      <c r="X643" s="299">
        <v>43881</v>
      </c>
      <c r="Y643" s="219">
        <v>18</v>
      </c>
      <c r="Z643" s="220">
        <f>SUM( tabConsumo[[#This Row],[QTD.PENDENTE]]:tabConsumo[[#This Row],[08_23]] ) / tabConsumo[[#This Row],[Div]]</f>
        <v>269.94444444444446</v>
      </c>
      <c r="AA643" s="221">
        <f xml:space="preserve"> tabConsumo[[#This Row],[Média.A]] + (_xlfn.STDEV.S( tabConsumo[[#This Row],[QTD.PENDENTE]]:tabConsumo[[#This Row],[08_23]] ) * 1)</f>
        <v>1397.2726482453463</v>
      </c>
      <c r="AB643" s="221"/>
      <c r="AC643" s="221">
        <f xml:space="preserve"> tabConsumo[[#This Row],[Média.A]] + (_xlfn.STDEV.S( tabConsumo[[#This Row],[QTD.PENDENTE]]:tabConsumo[[#This Row],[08_23]] ) * 3)</f>
        <v>3651.9290558471494</v>
      </c>
      <c r="AD643" s="5"/>
      <c r="AE643">
        <v>0</v>
      </c>
      <c r="AF643" s="223">
        <f>SUM( tabConsumo[[#This Row],[QTD.PENDENTE]]:tabConsumo[[#This Row],[08_23]] )</f>
        <v>4859</v>
      </c>
      <c r="AG643" s="223">
        <f>LARGE(tabConsumo[[#This Row],[03_22]:[08_23]],1)</f>
        <v>4787</v>
      </c>
      <c r="AH643" s="146" t="s">
        <v>2237</v>
      </c>
      <c r="AI643" s="3" t="s">
        <v>2077</v>
      </c>
    </row>
    <row r="644" spans="1:35" x14ac:dyDescent="0.3">
      <c r="A644" s="4" t="s">
        <v>1089</v>
      </c>
      <c r="B644" s="3" t="s">
        <v>264</v>
      </c>
      <c r="C644" s="2">
        <v>15085</v>
      </c>
      <c r="D644" s="2">
        <v>559</v>
      </c>
      <c r="F644" s="2">
        <v>10</v>
      </c>
      <c r="G644" s="2">
        <v>0</v>
      </c>
      <c r="H644" s="2">
        <v>60</v>
      </c>
      <c r="I644" s="2">
        <v>10</v>
      </c>
      <c r="J644" s="2">
        <v>10</v>
      </c>
      <c r="K644" s="2">
        <v>25</v>
      </c>
      <c r="L644" s="2">
        <v>30</v>
      </c>
      <c r="M644" s="2">
        <v>0</v>
      </c>
      <c r="N644" s="2">
        <v>20</v>
      </c>
      <c r="O644" s="2">
        <v>5</v>
      </c>
      <c r="P644" s="2">
        <v>0</v>
      </c>
      <c r="Q644" s="2">
        <v>0</v>
      </c>
      <c r="R644" s="2">
        <v>0</v>
      </c>
      <c r="S644" s="2">
        <v>0</v>
      </c>
      <c r="T644" s="2">
        <v>30</v>
      </c>
      <c r="U644" s="2">
        <v>30</v>
      </c>
      <c r="V644" s="2">
        <v>1</v>
      </c>
      <c r="W644" s="2">
        <v>0</v>
      </c>
      <c r="X644" s="299">
        <v>367</v>
      </c>
      <c r="Y644" s="219">
        <f xml:space="preserve"> 18</f>
        <v>18</v>
      </c>
      <c r="Z644" s="220">
        <f>SUM( tabConsumo[[#This Row],[QTD.PENDENTE]]:tabConsumo[[#This Row],[08_23]] ) / tabConsumo[[#This Row],[Div]]</f>
        <v>12.833333333333334</v>
      </c>
      <c r="AA644" s="221">
        <f xml:space="preserve"> tabConsumo[[#This Row],[Média.A]] + (_xlfn.STDEV.S( tabConsumo[[#This Row],[QTD.PENDENTE]]:tabConsumo[[#This Row],[08_23]] ) * 1)</f>
        <v>29.436841112963378</v>
      </c>
      <c r="AB644" s="221"/>
      <c r="AC644" s="221">
        <f xml:space="preserve"> tabConsumo[[#This Row],[Média.A]] + (_xlfn.STDEV.S( tabConsumo[[#This Row],[QTD.PENDENTE]]:tabConsumo[[#This Row],[08_23]] ) * 3)</f>
        <v>62.643856672223464</v>
      </c>
      <c r="AD644" s="5"/>
      <c r="AE644">
        <v>0</v>
      </c>
      <c r="AF644" s="223">
        <f>SUM( tabConsumo[[#This Row],[QTD.PENDENTE]]:tabConsumo[[#This Row],[08_23]] )</f>
        <v>231</v>
      </c>
      <c r="AG644" s="223">
        <f>LARGE(tabConsumo[[#This Row],[03_22]:[08_23]],1)</f>
        <v>60</v>
      </c>
      <c r="AH644" s="146" t="s">
        <v>2238</v>
      </c>
      <c r="AI644" s="3" t="s">
        <v>2077</v>
      </c>
    </row>
    <row r="645" spans="1:35" x14ac:dyDescent="0.3">
      <c r="A645" s="4" t="s">
        <v>1052</v>
      </c>
      <c r="B645" s="3" t="s">
        <v>264</v>
      </c>
      <c r="C645" s="2">
        <v>13563</v>
      </c>
      <c r="D645" s="2">
        <v>319</v>
      </c>
      <c r="F645" s="2">
        <v>10</v>
      </c>
      <c r="G645" s="2">
        <v>10</v>
      </c>
      <c r="H645" s="2">
        <v>70</v>
      </c>
      <c r="I645" s="2">
        <v>10</v>
      </c>
      <c r="J645" s="2">
        <v>30</v>
      </c>
      <c r="K645" s="2">
        <v>30</v>
      </c>
      <c r="L645" s="2">
        <v>50</v>
      </c>
      <c r="M645" s="2">
        <v>20</v>
      </c>
      <c r="N645" s="2">
        <v>40</v>
      </c>
      <c r="O645" s="2">
        <v>0</v>
      </c>
      <c r="P645" s="2">
        <v>0</v>
      </c>
      <c r="Q645" s="2">
        <v>0</v>
      </c>
      <c r="R645" s="2">
        <v>60</v>
      </c>
      <c r="S645" s="2">
        <v>0</v>
      </c>
      <c r="T645" s="2">
        <v>30</v>
      </c>
      <c r="U645" s="2">
        <v>80</v>
      </c>
      <c r="V645" s="2">
        <v>1</v>
      </c>
      <c r="W645" s="2">
        <v>0</v>
      </c>
      <c r="X645" s="299">
        <v>367</v>
      </c>
      <c r="Y645" s="219">
        <f xml:space="preserve"> 18</f>
        <v>18</v>
      </c>
      <c r="Z645" s="220">
        <f>SUM( tabConsumo[[#This Row],[QTD.PENDENTE]]:tabConsumo[[#This Row],[08_23]] ) / tabConsumo[[#This Row],[Div]]</f>
        <v>24.5</v>
      </c>
      <c r="AA645" s="221">
        <f xml:space="preserve"> tabConsumo[[#This Row],[Média.A]] + (_xlfn.STDEV.S( tabConsumo[[#This Row],[QTD.PENDENTE]]:tabConsumo[[#This Row],[08_23]] ) * 1)</f>
        <v>50.617945149332272</v>
      </c>
      <c r="AB645" s="221"/>
      <c r="AC645" s="221">
        <f xml:space="preserve"> tabConsumo[[#This Row],[Média.A]] + (_xlfn.STDEV.S( tabConsumo[[#This Row],[QTD.PENDENTE]]:tabConsumo[[#This Row],[08_23]] ) * 3)</f>
        <v>102.85383544799683</v>
      </c>
      <c r="AD645" s="5"/>
      <c r="AE645">
        <v>0</v>
      </c>
      <c r="AF645" s="223">
        <f>SUM( tabConsumo[[#This Row],[QTD.PENDENTE]]:tabConsumo[[#This Row],[08_23]] )</f>
        <v>441</v>
      </c>
      <c r="AG645" s="223">
        <f>LARGE(tabConsumo[[#This Row],[03_22]:[08_23]],1)</f>
        <v>80</v>
      </c>
      <c r="AH645" s="146" t="s">
        <v>2238</v>
      </c>
      <c r="AI645" s="3" t="s">
        <v>2077</v>
      </c>
    </row>
    <row r="646" spans="1:35" x14ac:dyDescent="0.3">
      <c r="A646" s="4" t="s">
        <v>1772</v>
      </c>
      <c r="B646" s="3" t="s">
        <v>561</v>
      </c>
      <c r="C646" s="2">
        <v>125262</v>
      </c>
      <c r="D646" s="2">
        <v>1552.56</v>
      </c>
      <c r="F646" s="2">
        <v>135</v>
      </c>
      <c r="G646" s="2">
        <v>0</v>
      </c>
      <c r="H646" s="2">
        <v>0</v>
      </c>
      <c r="I646" s="2">
        <v>25</v>
      </c>
      <c r="J646" s="2">
        <v>20</v>
      </c>
      <c r="K646" s="2">
        <v>22</v>
      </c>
      <c r="L646" s="2">
        <v>0</v>
      </c>
      <c r="M646" s="2">
        <v>0</v>
      </c>
      <c r="N646" s="2">
        <v>0</v>
      </c>
      <c r="O646" s="2">
        <v>280</v>
      </c>
      <c r="P646" s="2">
        <v>0</v>
      </c>
      <c r="Q646" s="2">
        <v>65</v>
      </c>
      <c r="R646" s="2">
        <v>0</v>
      </c>
      <c r="S646" s="2">
        <v>0</v>
      </c>
      <c r="T646" s="2">
        <v>60</v>
      </c>
      <c r="U646" s="2">
        <v>0</v>
      </c>
      <c r="V646" s="2">
        <v>30</v>
      </c>
      <c r="W646" s="2">
        <v>80</v>
      </c>
      <c r="X646" s="299">
        <v>41366</v>
      </c>
      <c r="Y646" s="219">
        <v>18</v>
      </c>
      <c r="Z646" s="220">
        <f>SUM( tabConsumo[[#This Row],[QTD.PENDENTE]]:tabConsumo[[#This Row],[08_23]] ) / tabConsumo[[#This Row],[Div]]</f>
        <v>39.833333333333336</v>
      </c>
      <c r="AA646" s="221">
        <f xml:space="preserve"> tabConsumo[[#This Row],[Média.A]] + (_xlfn.STDEV.S( tabConsumo[[#This Row],[QTD.PENDENTE]]:tabConsumo[[#This Row],[08_23]] ) * 1)</f>
        <v>110.41849258003586</v>
      </c>
      <c r="AB646" s="221"/>
      <c r="AC646" s="221">
        <f xml:space="preserve"> tabConsumo[[#This Row],[Média.A]] + (_xlfn.STDEV.S( tabConsumo[[#This Row],[QTD.PENDENTE]]:tabConsumo[[#This Row],[08_23]] ) * 3)</f>
        <v>251.58881107344089</v>
      </c>
      <c r="AD646" s="5"/>
      <c r="AE646">
        <v>0</v>
      </c>
      <c r="AF646" s="223">
        <f>SUM( tabConsumo[[#This Row],[QTD.PENDENTE]]:tabConsumo[[#This Row],[08_23]] )</f>
        <v>717</v>
      </c>
      <c r="AG646" s="223">
        <f>LARGE(tabConsumo[[#This Row],[03_22]:[08_23]],1)</f>
        <v>280</v>
      </c>
      <c r="AH646" s="146" t="s">
        <v>2237</v>
      </c>
      <c r="AI646" s="3" t="s">
        <v>2077</v>
      </c>
    </row>
    <row r="647" spans="1:35" x14ac:dyDescent="0.3">
      <c r="A647" s="4" t="s">
        <v>1757</v>
      </c>
      <c r="B647" s="3" t="s">
        <v>561</v>
      </c>
      <c r="C647" s="2">
        <v>122818</v>
      </c>
      <c r="D647" s="2">
        <v>2273.25</v>
      </c>
      <c r="F647" s="2">
        <v>135</v>
      </c>
      <c r="G647" s="2">
        <v>0</v>
      </c>
      <c r="H647" s="2">
        <v>0</v>
      </c>
      <c r="I647" s="2">
        <v>25</v>
      </c>
      <c r="J647" s="2">
        <v>20</v>
      </c>
      <c r="K647" s="2">
        <v>22</v>
      </c>
      <c r="L647" s="2">
        <v>0</v>
      </c>
      <c r="M647" s="2">
        <v>0</v>
      </c>
      <c r="N647" s="2">
        <v>0</v>
      </c>
      <c r="O647" s="2">
        <v>280</v>
      </c>
      <c r="P647" s="2">
        <v>0</v>
      </c>
      <c r="Q647" s="2">
        <v>65</v>
      </c>
      <c r="R647" s="2">
        <v>0</v>
      </c>
      <c r="S647" s="2">
        <v>0</v>
      </c>
      <c r="T647" s="2">
        <v>60</v>
      </c>
      <c r="U647" s="2">
        <v>0</v>
      </c>
      <c r="V647" s="2">
        <v>30</v>
      </c>
      <c r="W647" s="2">
        <v>80</v>
      </c>
      <c r="X647" s="299">
        <v>41003</v>
      </c>
      <c r="Y647" s="219">
        <v>18</v>
      </c>
      <c r="Z647" s="220">
        <f>SUM( tabConsumo[[#This Row],[QTD.PENDENTE]]:tabConsumo[[#This Row],[08_23]] ) / tabConsumo[[#This Row],[Div]]</f>
        <v>39.833333333333336</v>
      </c>
      <c r="AA647" s="221">
        <f xml:space="preserve"> tabConsumo[[#This Row],[Média.A]] + (_xlfn.STDEV.S( tabConsumo[[#This Row],[QTD.PENDENTE]]:tabConsumo[[#This Row],[08_23]] ) * 1)</f>
        <v>110.41849258003586</v>
      </c>
      <c r="AB647" s="221"/>
      <c r="AC647" s="221">
        <f xml:space="preserve"> tabConsumo[[#This Row],[Média.A]] + (_xlfn.STDEV.S( tabConsumo[[#This Row],[QTD.PENDENTE]]:tabConsumo[[#This Row],[08_23]] ) * 3)</f>
        <v>251.58881107344089</v>
      </c>
      <c r="AD647" s="5"/>
      <c r="AE647">
        <v>0</v>
      </c>
      <c r="AF647" s="223">
        <f>SUM( tabConsumo[[#This Row],[QTD.PENDENTE]]:tabConsumo[[#This Row],[08_23]] )</f>
        <v>717</v>
      </c>
      <c r="AG647" s="223">
        <f>LARGE(tabConsumo[[#This Row],[03_22]:[08_23]],1)</f>
        <v>280</v>
      </c>
      <c r="AH647" s="146" t="s">
        <v>2237</v>
      </c>
      <c r="AI647" s="3" t="s">
        <v>2077</v>
      </c>
    </row>
    <row r="648" spans="1:35" x14ac:dyDescent="0.3">
      <c r="A648" s="4" t="s">
        <v>1583</v>
      </c>
      <c r="B648" s="3" t="s">
        <v>561</v>
      </c>
      <c r="C648" s="2">
        <v>102000</v>
      </c>
      <c r="D648" s="2">
        <v>509</v>
      </c>
      <c r="F648" s="2">
        <v>6</v>
      </c>
      <c r="G648" s="2">
        <v>7</v>
      </c>
      <c r="H648" s="2">
        <v>0</v>
      </c>
      <c r="I648" s="2">
        <v>0</v>
      </c>
      <c r="J648" s="2">
        <v>80</v>
      </c>
      <c r="K648" s="2">
        <v>150</v>
      </c>
      <c r="L648" s="2">
        <v>612</v>
      </c>
      <c r="M648" s="2">
        <v>0</v>
      </c>
      <c r="N648" s="2">
        <v>0</v>
      </c>
      <c r="O648" s="2">
        <v>0</v>
      </c>
      <c r="P648" s="2">
        <v>704</v>
      </c>
      <c r="Q648" s="2">
        <v>0</v>
      </c>
      <c r="R648" s="2">
        <v>84</v>
      </c>
      <c r="S648" s="2">
        <v>0</v>
      </c>
      <c r="T648" s="2">
        <v>516</v>
      </c>
      <c r="U648" s="2">
        <v>123</v>
      </c>
      <c r="V648" s="2">
        <v>225</v>
      </c>
      <c r="W648" s="2">
        <v>37</v>
      </c>
      <c r="X648" s="299">
        <v>39339</v>
      </c>
      <c r="Y648" s="219">
        <v>18</v>
      </c>
      <c r="Z648" s="220">
        <f>SUM( tabConsumo[[#This Row],[QTD.PENDENTE]]:tabConsumo[[#This Row],[08_23]] ) / tabConsumo[[#This Row],[Div]]</f>
        <v>141.33333333333334</v>
      </c>
      <c r="AA648" s="221">
        <f xml:space="preserve"> tabConsumo[[#This Row],[Média.A]] + (_xlfn.STDEV.S( tabConsumo[[#This Row],[QTD.PENDENTE]]:tabConsumo[[#This Row],[08_23]] ) * 1)</f>
        <v>368.85553651617977</v>
      </c>
      <c r="AB648" s="221"/>
      <c r="AC648" s="221">
        <f xml:space="preserve"> tabConsumo[[#This Row],[Média.A]] + (_xlfn.STDEV.S( tabConsumo[[#This Row],[QTD.PENDENTE]]:tabConsumo[[#This Row],[08_23]] ) * 3)</f>
        <v>823.89994288187279</v>
      </c>
      <c r="AD648" s="5"/>
      <c r="AE648">
        <v>0</v>
      </c>
      <c r="AF648" s="223">
        <f>SUM( tabConsumo[[#This Row],[QTD.PENDENTE]]:tabConsumo[[#This Row],[08_23]] )</f>
        <v>2544</v>
      </c>
      <c r="AG648" s="223">
        <f>LARGE(tabConsumo[[#This Row],[03_22]:[08_23]],1)</f>
        <v>704</v>
      </c>
      <c r="AH648" s="146" t="s">
        <v>2237</v>
      </c>
      <c r="AI648" s="3" t="s">
        <v>2077</v>
      </c>
    </row>
    <row r="649" spans="1:35" x14ac:dyDescent="0.3">
      <c r="A649" s="4" t="s">
        <v>1735</v>
      </c>
      <c r="B649" s="3" t="s">
        <v>561</v>
      </c>
      <c r="C649" s="2">
        <v>118515</v>
      </c>
      <c r="D649" s="2">
        <v>0</v>
      </c>
      <c r="F649" s="2">
        <v>13</v>
      </c>
      <c r="G649" s="2">
        <v>15</v>
      </c>
      <c r="H649" s="2">
        <v>3</v>
      </c>
      <c r="I649" s="2">
        <v>3</v>
      </c>
      <c r="J649" s="2">
        <v>2</v>
      </c>
      <c r="K649" s="2">
        <v>1</v>
      </c>
      <c r="L649" s="2">
        <v>3</v>
      </c>
      <c r="M649" s="2">
        <v>1</v>
      </c>
      <c r="N649" s="2">
        <v>2</v>
      </c>
      <c r="O649" s="2">
        <v>0</v>
      </c>
      <c r="P649" s="2">
        <v>6</v>
      </c>
      <c r="Q649" s="2">
        <v>13</v>
      </c>
      <c r="R649" s="2">
        <v>8</v>
      </c>
      <c r="S649" s="2">
        <v>0</v>
      </c>
      <c r="T649" s="2">
        <v>284</v>
      </c>
      <c r="U649" s="2">
        <v>0</v>
      </c>
      <c r="V649" s="2">
        <v>0</v>
      </c>
      <c r="W649" s="2">
        <v>0</v>
      </c>
      <c r="X649" s="299">
        <v>40498</v>
      </c>
      <c r="Y649" s="219">
        <v>18</v>
      </c>
      <c r="Z649" s="220">
        <f>SUM( tabConsumo[[#This Row],[QTD.PENDENTE]]:tabConsumo[[#This Row],[08_23]] ) / tabConsumo[[#This Row],[Div]]</f>
        <v>19.666666666666668</v>
      </c>
      <c r="AA649" s="221">
        <f xml:space="preserve"> tabConsumo[[#This Row],[Média.A]] + (_xlfn.STDEV.S( tabConsumo[[#This Row],[QTD.PENDENTE]]:tabConsumo[[#This Row],[08_23]] ) * 1)</f>
        <v>85.81889752140674</v>
      </c>
      <c r="AB649" s="221"/>
      <c r="AC649" s="221">
        <f xml:space="preserve"> tabConsumo[[#This Row],[Média.A]] + (_xlfn.STDEV.S( tabConsumo[[#This Row],[QTD.PENDENTE]]:tabConsumo[[#This Row],[08_23]] ) * 3)</f>
        <v>218.12335923088685</v>
      </c>
      <c r="AD649" s="5"/>
      <c r="AE649">
        <v>0</v>
      </c>
      <c r="AF649" s="223">
        <f>SUM( tabConsumo[[#This Row],[QTD.PENDENTE]]:tabConsumo[[#This Row],[08_23]] )</f>
        <v>354</v>
      </c>
      <c r="AG649" s="223">
        <f>LARGE(tabConsumo[[#This Row],[03_22]:[08_23]],1)</f>
        <v>284</v>
      </c>
      <c r="AH649" s="146" t="s">
        <v>2240</v>
      </c>
      <c r="AI649" s="3" t="s">
        <v>2077</v>
      </c>
    </row>
    <row r="650" spans="1:35" x14ac:dyDescent="0.3">
      <c r="A650" s="4" t="s">
        <v>1737</v>
      </c>
      <c r="B650" s="3" t="s">
        <v>561</v>
      </c>
      <c r="C650" s="2">
        <v>118577</v>
      </c>
      <c r="D650" s="2">
        <v>0</v>
      </c>
      <c r="E650" s="2">
        <v>75</v>
      </c>
      <c r="F650" s="2">
        <v>42</v>
      </c>
      <c r="G650" s="2">
        <v>19.5</v>
      </c>
      <c r="H650" s="2">
        <v>10</v>
      </c>
      <c r="I650" s="2">
        <v>9</v>
      </c>
      <c r="J650" s="2">
        <v>10</v>
      </c>
      <c r="K650" s="2">
        <v>16</v>
      </c>
      <c r="L650" s="2">
        <v>6</v>
      </c>
      <c r="M650" s="2">
        <v>272</v>
      </c>
      <c r="N650" s="2">
        <v>97</v>
      </c>
      <c r="O650" s="2">
        <v>241</v>
      </c>
      <c r="P650" s="2">
        <v>116.5</v>
      </c>
      <c r="Q650" s="2">
        <v>0</v>
      </c>
      <c r="R650" s="2">
        <v>0</v>
      </c>
      <c r="S650" s="2">
        <v>0</v>
      </c>
      <c r="T650" s="2">
        <v>0</v>
      </c>
      <c r="U650" s="2">
        <v>0</v>
      </c>
      <c r="V650" s="2">
        <v>0</v>
      </c>
      <c r="W650" s="2">
        <v>0</v>
      </c>
      <c r="X650" s="299">
        <v>40501</v>
      </c>
      <c r="Y650" s="219">
        <v>18</v>
      </c>
      <c r="Z650" s="220">
        <f>SUM( tabConsumo[[#This Row],[QTD.PENDENTE]]:tabConsumo[[#This Row],[08_23]] ) / tabConsumo[[#This Row],[Div]]</f>
        <v>50.777777777777779</v>
      </c>
      <c r="AA650" s="221">
        <f xml:space="preserve"> tabConsumo[[#This Row],[Média.A]] + (_xlfn.STDEV.S( tabConsumo[[#This Row],[QTD.PENDENTE]]:tabConsumo[[#This Row],[08_23]] ) * 1)</f>
        <v>132.22997557695192</v>
      </c>
      <c r="AB650" s="221"/>
      <c r="AC650" s="221">
        <f xml:space="preserve"> tabConsumo[[#This Row],[Média.A]] + (_xlfn.STDEV.S( tabConsumo[[#This Row],[QTD.PENDENTE]]:tabConsumo[[#This Row],[08_23]] ) * 3)</f>
        <v>295.1343711753002</v>
      </c>
      <c r="AD650" s="5"/>
      <c r="AE650">
        <v>4.166666666666667</v>
      </c>
      <c r="AF650" s="223">
        <f>SUM( tabConsumo[[#This Row],[QTD.PENDENTE]]:tabConsumo[[#This Row],[08_23]] )</f>
        <v>914</v>
      </c>
      <c r="AG650" s="223">
        <f>LARGE(tabConsumo[[#This Row],[03_22]:[08_23]],1)</f>
        <v>272</v>
      </c>
      <c r="AH650" s="146" t="s">
        <v>2248</v>
      </c>
      <c r="AI650" s="3" t="s">
        <v>2077</v>
      </c>
    </row>
    <row r="651" spans="1:35" x14ac:dyDescent="0.3">
      <c r="A651" s="4" t="s">
        <v>1720</v>
      </c>
      <c r="B651" s="3" t="s">
        <v>270</v>
      </c>
      <c r="C651" s="2">
        <v>115765</v>
      </c>
      <c r="D651" s="2">
        <v>836</v>
      </c>
      <c r="E651" s="2">
        <v>12</v>
      </c>
      <c r="F651" s="2">
        <v>60</v>
      </c>
      <c r="G651" s="2">
        <v>55</v>
      </c>
      <c r="H651" s="2">
        <v>57</v>
      </c>
      <c r="I651" s="2">
        <v>60</v>
      </c>
      <c r="J651" s="2">
        <v>42</v>
      </c>
      <c r="K651" s="2">
        <v>55</v>
      </c>
      <c r="L651" s="2">
        <v>57</v>
      </c>
      <c r="M651" s="2">
        <v>46</v>
      </c>
      <c r="N651" s="2">
        <v>63</v>
      </c>
      <c r="O651" s="2">
        <v>40</v>
      </c>
      <c r="P651" s="2">
        <v>26</v>
      </c>
      <c r="Q651" s="2">
        <v>48</v>
      </c>
      <c r="R651" s="2">
        <v>643</v>
      </c>
      <c r="S651" s="2">
        <v>76</v>
      </c>
      <c r="T651" s="2">
        <v>85</v>
      </c>
      <c r="U651" s="2">
        <v>80</v>
      </c>
      <c r="V651" s="2">
        <v>64</v>
      </c>
      <c r="W651" s="2">
        <v>77</v>
      </c>
      <c r="X651" s="299">
        <v>40347</v>
      </c>
      <c r="Y651" s="219">
        <v>18</v>
      </c>
      <c r="Z651" s="220">
        <f>SUM( tabConsumo[[#This Row],[QTD.PENDENTE]]:tabConsumo[[#This Row],[08_23]] ) / tabConsumo[[#This Row],[Div]]</f>
        <v>91.444444444444443</v>
      </c>
      <c r="AA651" s="221">
        <f xml:space="preserve"> tabConsumo[[#This Row],[Média.A]] + (_xlfn.STDEV.S( tabConsumo[[#This Row],[QTD.PENDENTE]]:tabConsumo[[#This Row],[08_23]] ) * 1)</f>
        <v>227.37752051348161</v>
      </c>
      <c r="AB651" s="221"/>
      <c r="AC651" s="221">
        <f xml:space="preserve"> tabConsumo[[#This Row],[Média.A]] + (_xlfn.STDEV.S( tabConsumo[[#This Row],[QTD.PENDENTE]]:tabConsumo[[#This Row],[08_23]] ) * 3)</f>
        <v>499.24367265155593</v>
      </c>
      <c r="AD651" s="5"/>
      <c r="AE651">
        <v>0.66666666666666663</v>
      </c>
      <c r="AF651" s="223">
        <f>SUM( tabConsumo[[#This Row],[QTD.PENDENTE]]:tabConsumo[[#This Row],[08_23]] )</f>
        <v>1646</v>
      </c>
      <c r="AG651" s="223">
        <f>LARGE(tabConsumo[[#This Row],[03_22]:[08_23]],1)</f>
        <v>643</v>
      </c>
      <c r="AH651" s="146" t="s">
        <v>2237</v>
      </c>
      <c r="AI651" s="3" t="s">
        <v>2077</v>
      </c>
    </row>
    <row r="652" spans="1:35" x14ac:dyDescent="0.3">
      <c r="A652" s="4" t="s">
        <v>1531</v>
      </c>
      <c r="B652" s="3" t="s">
        <v>273</v>
      </c>
      <c r="C652" s="2">
        <v>91250</v>
      </c>
      <c r="D652" s="2">
        <v>665</v>
      </c>
      <c r="F652" s="2">
        <v>6</v>
      </c>
      <c r="G652" s="2">
        <v>15</v>
      </c>
      <c r="H652" s="2">
        <v>0</v>
      </c>
      <c r="I652" s="2">
        <v>12</v>
      </c>
      <c r="J652" s="2">
        <v>24</v>
      </c>
      <c r="K652" s="2">
        <v>11</v>
      </c>
      <c r="L652" s="2">
        <v>48</v>
      </c>
      <c r="M652" s="2">
        <v>0</v>
      </c>
      <c r="N652" s="2">
        <v>0</v>
      </c>
      <c r="O652" s="2">
        <v>0</v>
      </c>
      <c r="P652" s="2">
        <v>11</v>
      </c>
      <c r="Q652" s="2">
        <v>0</v>
      </c>
      <c r="R652" s="2">
        <v>0</v>
      </c>
      <c r="S652" s="2">
        <v>10</v>
      </c>
      <c r="T652" s="2">
        <v>20</v>
      </c>
      <c r="U652" s="2">
        <v>0</v>
      </c>
      <c r="V652" s="2">
        <v>0</v>
      </c>
      <c r="W652" s="2">
        <v>1</v>
      </c>
      <c r="X652" s="299">
        <v>38820</v>
      </c>
      <c r="Y652" s="219">
        <v>18</v>
      </c>
      <c r="Z652" s="220">
        <f>SUM( tabConsumo[[#This Row],[QTD.PENDENTE]]:tabConsumo[[#This Row],[08_23]] ) / tabConsumo[[#This Row],[Div]]</f>
        <v>8.7777777777777786</v>
      </c>
      <c r="AA652" s="221">
        <f xml:space="preserve"> tabConsumo[[#This Row],[Média.A]] + (_xlfn.STDEV.S( tabConsumo[[#This Row],[QTD.PENDENTE]]:tabConsumo[[#This Row],[08_23]] ) * 1)</f>
        <v>21.242105963612065</v>
      </c>
      <c r="AB652" s="221"/>
      <c r="AC652" s="221">
        <f xml:space="preserve"> tabConsumo[[#This Row],[Média.A]] + (_xlfn.STDEV.S( tabConsumo[[#This Row],[QTD.PENDENTE]]:tabConsumo[[#This Row],[08_23]] ) * 3)</f>
        <v>46.170762335280635</v>
      </c>
      <c r="AD652" s="5"/>
      <c r="AE652">
        <v>0</v>
      </c>
      <c r="AF652" s="223">
        <f>SUM( tabConsumo[[#This Row],[QTD.PENDENTE]]:tabConsumo[[#This Row],[08_23]] )</f>
        <v>158</v>
      </c>
      <c r="AG652" s="223">
        <f>LARGE(tabConsumo[[#This Row],[03_22]:[08_23]],1)</f>
        <v>48</v>
      </c>
      <c r="AH652" s="146" t="s">
        <v>2237</v>
      </c>
      <c r="AI652" s="3" t="s">
        <v>2077</v>
      </c>
    </row>
    <row r="653" spans="1:35" x14ac:dyDescent="0.3">
      <c r="A653" s="4" t="s">
        <v>1300</v>
      </c>
      <c r="B653" s="3" t="s">
        <v>273</v>
      </c>
      <c r="C653" s="2">
        <v>49254</v>
      </c>
      <c r="D653" s="2">
        <v>128</v>
      </c>
      <c r="E653" s="2">
        <v>24</v>
      </c>
      <c r="F653" s="2">
        <v>85</v>
      </c>
      <c r="G653" s="2">
        <v>60</v>
      </c>
      <c r="H653" s="2">
        <v>120</v>
      </c>
      <c r="I653" s="2">
        <v>170</v>
      </c>
      <c r="J653" s="2">
        <v>143</v>
      </c>
      <c r="K653" s="2">
        <v>100</v>
      </c>
      <c r="L653" s="2">
        <v>134</v>
      </c>
      <c r="M653" s="2">
        <v>33</v>
      </c>
      <c r="N653" s="2">
        <v>80</v>
      </c>
      <c r="O653" s="2">
        <v>100</v>
      </c>
      <c r="P653" s="2">
        <v>121</v>
      </c>
      <c r="Q653" s="2">
        <v>90</v>
      </c>
      <c r="R653" s="2">
        <v>342</v>
      </c>
      <c r="S653" s="2">
        <v>289</v>
      </c>
      <c r="T653" s="2">
        <v>40</v>
      </c>
      <c r="U653" s="2">
        <v>271</v>
      </c>
      <c r="V653" s="2">
        <v>189</v>
      </c>
      <c r="W653" s="2">
        <v>275</v>
      </c>
      <c r="X653" s="299">
        <v>367</v>
      </c>
      <c r="Y653" s="219">
        <f xml:space="preserve"> 18</f>
        <v>18</v>
      </c>
      <c r="Z653" s="220">
        <f>SUM( tabConsumo[[#This Row],[QTD.PENDENTE]]:tabConsumo[[#This Row],[08_23]] ) / tabConsumo[[#This Row],[Div]]</f>
        <v>148.11111111111111</v>
      </c>
      <c r="AA653" s="221">
        <f xml:space="preserve"> tabConsumo[[#This Row],[Média.A]] + (_xlfn.STDEV.S( tabConsumo[[#This Row],[QTD.PENDENTE]]:tabConsumo[[#This Row],[08_23]] ) * 1)</f>
        <v>241.24366457454775</v>
      </c>
      <c r="AB653" s="221"/>
      <c r="AC653" s="221">
        <f xml:space="preserve"> tabConsumo[[#This Row],[Média.A]] + (_xlfn.STDEV.S( tabConsumo[[#This Row],[QTD.PENDENTE]]:tabConsumo[[#This Row],[08_23]] ) * 3)</f>
        <v>427.50877150142105</v>
      </c>
      <c r="AD653" s="5"/>
      <c r="AE653">
        <v>1.3333333333333333</v>
      </c>
      <c r="AF653" s="223">
        <f>SUM( tabConsumo[[#This Row],[QTD.PENDENTE]]:tabConsumo[[#This Row],[08_23]] )</f>
        <v>2666</v>
      </c>
      <c r="AG653" s="223">
        <f>LARGE(tabConsumo[[#This Row],[03_22]:[08_23]],1)</f>
        <v>342</v>
      </c>
      <c r="AH653" s="146" t="s">
        <v>2237</v>
      </c>
      <c r="AI653" s="3" t="s">
        <v>2077</v>
      </c>
    </row>
    <row r="654" spans="1:35" x14ac:dyDescent="0.3">
      <c r="A654" s="4" t="s">
        <v>1126</v>
      </c>
      <c r="B654" s="3" t="s">
        <v>264</v>
      </c>
      <c r="C654" s="2">
        <v>16978</v>
      </c>
      <c r="D654" s="2">
        <v>868</v>
      </c>
      <c r="F654" s="2">
        <v>0</v>
      </c>
      <c r="G654" s="2">
        <v>5</v>
      </c>
      <c r="H654" s="2">
        <v>0</v>
      </c>
      <c r="I654" s="2">
        <v>20</v>
      </c>
      <c r="J654" s="2">
        <v>0</v>
      </c>
      <c r="K654" s="2">
        <v>20</v>
      </c>
      <c r="L654" s="2">
        <v>47</v>
      </c>
      <c r="M654" s="2">
        <v>0</v>
      </c>
      <c r="N654" s="2">
        <v>0</v>
      </c>
      <c r="O654" s="2">
        <v>0</v>
      </c>
      <c r="P654" s="2">
        <v>10</v>
      </c>
      <c r="Q654" s="2">
        <v>10</v>
      </c>
      <c r="R654" s="2">
        <v>0</v>
      </c>
      <c r="S654" s="2">
        <v>0</v>
      </c>
      <c r="T654" s="2">
        <v>0</v>
      </c>
      <c r="U654" s="2">
        <v>30</v>
      </c>
      <c r="V654" s="2">
        <v>30</v>
      </c>
      <c r="W654" s="2">
        <v>0</v>
      </c>
      <c r="X654" s="299">
        <v>367</v>
      </c>
      <c r="Y654" s="219">
        <f xml:space="preserve"> 18</f>
        <v>18</v>
      </c>
      <c r="Z654" s="220">
        <f>SUM( tabConsumo[[#This Row],[QTD.PENDENTE]]:tabConsumo[[#This Row],[08_23]] ) / tabConsumo[[#This Row],[Div]]</f>
        <v>9.5555555555555554</v>
      </c>
      <c r="AA654" s="221">
        <f xml:space="preserve"> tabConsumo[[#This Row],[Média.A]] + (_xlfn.STDEV.S( tabConsumo[[#This Row],[QTD.PENDENTE]]:tabConsumo[[#This Row],[08_23]] ) * 1)</f>
        <v>23.677804260939979</v>
      </c>
      <c r="AB654" s="221"/>
      <c r="AC654" s="221">
        <f xml:space="preserve"> tabConsumo[[#This Row],[Média.A]] + (_xlfn.STDEV.S( tabConsumo[[#This Row],[QTD.PENDENTE]]:tabConsumo[[#This Row],[08_23]] ) * 3)</f>
        <v>51.92230167170883</v>
      </c>
      <c r="AD654" s="5"/>
      <c r="AE654">
        <v>0</v>
      </c>
      <c r="AF654" s="223">
        <f>SUM( tabConsumo[[#This Row],[QTD.PENDENTE]]:tabConsumo[[#This Row],[08_23]] )</f>
        <v>172</v>
      </c>
      <c r="AG654" s="223">
        <f>LARGE(tabConsumo[[#This Row],[03_22]:[08_23]],1)</f>
        <v>47</v>
      </c>
      <c r="AH654" s="146" t="s">
        <v>2238</v>
      </c>
      <c r="AI654" s="3" t="s">
        <v>2077</v>
      </c>
    </row>
    <row r="655" spans="1:35" x14ac:dyDescent="0.3">
      <c r="A655" s="4" t="s">
        <v>1125</v>
      </c>
      <c r="B655" s="3" t="s">
        <v>264</v>
      </c>
      <c r="C655" s="2">
        <v>16956</v>
      </c>
      <c r="D655" s="2">
        <v>143</v>
      </c>
      <c r="F655" s="2">
        <v>4</v>
      </c>
      <c r="G655" s="2">
        <v>5</v>
      </c>
      <c r="H655" s="2">
        <v>0</v>
      </c>
      <c r="I655" s="2">
        <v>10</v>
      </c>
      <c r="J655" s="2">
        <v>2</v>
      </c>
      <c r="K655" s="2">
        <v>0</v>
      </c>
      <c r="L655" s="2">
        <v>12</v>
      </c>
      <c r="M655" s="2">
        <v>0</v>
      </c>
      <c r="N655" s="2">
        <v>0</v>
      </c>
      <c r="O655" s="2">
        <v>10</v>
      </c>
      <c r="P655" s="2">
        <v>0</v>
      </c>
      <c r="Q655" s="2">
        <v>0</v>
      </c>
      <c r="R655" s="2">
        <v>0</v>
      </c>
      <c r="S655" s="2">
        <v>0</v>
      </c>
      <c r="T655" s="2">
        <v>0</v>
      </c>
      <c r="U655" s="2">
        <v>30</v>
      </c>
      <c r="V655" s="2">
        <v>30</v>
      </c>
      <c r="W655" s="2">
        <v>0</v>
      </c>
      <c r="X655" s="299">
        <v>367</v>
      </c>
      <c r="Y655" s="219">
        <f xml:space="preserve"> 18</f>
        <v>18</v>
      </c>
      <c r="Z655" s="220">
        <f>SUM( tabConsumo[[#This Row],[QTD.PENDENTE]]:tabConsumo[[#This Row],[08_23]] ) / tabConsumo[[#This Row],[Div]]</f>
        <v>5.7222222222222223</v>
      </c>
      <c r="AA655" s="221">
        <f xml:space="preserve"> tabConsumo[[#This Row],[Média.A]] + (_xlfn.STDEV.S( tabConsumo[[#This Row],[QTD.PENDENTE]]:tabConsumo[[#This Row],[08_23]] ) * 1)</f>
        <v>15.422468159404954</v>
      </c>
      <c r="AB655" s="221"/>
      <c r="AC655" s="221">
        <f xml:space="preserve"> tabConsumo[[#This Row],[Média.A]] + (_xlfn.STDEV.S( tabConsumo[[#This Row],[QTD.PENDENTE]]:tabConsumo[[#This Row],[08_23]] ) * 3)</f>
        <v>34.822960033770414</v>
      </c>
      <c r="AD655" s="5"/>
      <c r="AE655">
        <v>0</v>
      </c>
      <c r="AF655" s="223">
        <f>SUM( tabConsumo[[#This Row],[QTD.PENDENTE]]:tabConsumo[[#This Row],[08_23]] )</f>
        <v>103</v>
      </c>
      <c r="AG655" s="223">
        <f>LARGE(tabConsumo[[#This Row],[03_22]:[08_23]],1)</f>
        <v>30</v>
      </c>
      <c r="AH655" s="146" t="s">
        <v>2238</v>
      </c>
      <c r="AI655" s="3" t="s">
        <v>2077</v>
      </c>
    </row>
    <row r="656" spans="1:35" x14ac:dyDescent="0.3">
      <c r="A656" s="4" t="s">
        <v>1697</v>
      </c>
      <c r="B656" s="3" t="s">
        <v>31</v>
      </c>
      <c r="C656" s="2">
        <v>112163</v>
      </c>
      <c r="D656" s="2">
        <v>139</v>
      </c>
      <c r="F656" s="2">
        <v>90</v>
      </c>
      <c r="G656" s="2">
        <v>69</v>
      </c>
      <c r="H656" s="2">
        <v>56</v>
      </c>
      <c r="I656" s="2">
        <v>64</v>
      </c>
      <c r="J656" s="2">
        <v>105</v>
      </c>
      <c r="K656" s="2">
        <v>117</v>
      </c>
      <c r="L656" s="2">
        <v>113</v>
      </c>
      <c r="M656" s="2">
        <v>27</v>
      </c>
      <c r="N656" s="2">
        <v>59</v>
      </c>
      <c r="O656" s="2">
        <v>93</v>
      </c>
      <c r="P656" s="2">
        <v>85</v>
      </c>
      <c r="Q656" s="2">
        <v>30</v>
      </c>
      <c r="R656" s="2">
        <v>198</v>
      </c>
      <c r="S656" s="2">
        <v>30</v>
      </c>
      <c r="T656" s="2">
        <v>31</v>
      </c>
      <c r="U656" s="2">
        <v>42</v>
      </c>
      <c r="V656" s="2">
        <v>50</v>
      </c>
      <c r="W656" s="2">
        <v>20</v>
      </c>
      <c r="X656" s="299">
        <v>40045</v>
      </c>
      <c r="Y656" s="219">
        <v>18</v>
      </c>
      <c r="Z656" s="220">
        <f>SUM( tabConsumo[[#This Row],[QTD.PENDENTE]]:tabConsumo[[#This Row],[08_23]] ) / tabConsumo[[#This Row],[Div]]</f>
        <v>71.055555555555557</v>
      </c>
      <c r="AA656" s="221">
        <f xml:space="preserve"> tabConsumo[[#This Row],[Média.A]] + (_xlfn.STDEV.S( tabConsumo[[#This Row],[QTD.PENDENTE]]:tabConsumo[[#This Row],[08_23]] ) * 1)</f>
        <v>115.38649312903567</v>
      </c>
      <c r="AB656" s="221"/>
      <c r="AC656" s="221">
        <f xml:space="preserve"> tabConsumo[[#This Row],[Média.A]] + (_xlfn.STDEV.S( tabConsumo[[#This Row],[QTD.PENDENTE]]:tabConsumo[[#This Row],[08_23]] ) * 3)</f>
        <v>204.04836827599587</v>
      </c>
      <c r="AD656" s="5"/>
      <c r="AE656">
        <v>0</v>
      </c>
      <c r="AF656" s="223">
        <f>SUM( tabConsumo[[#This Row],[QTD.PENDENTE]]:tabConsumo[[#This Row],[08_23]] )</f>
        <v>1279</v>
      </c>
      <c r="AG656" s="223">
        <f>LARGE(tabConsumo[[#This Row],[03_22]:[08_23]],1)</f>
        <v>198</v>
      </c>
      <c r="AH656" s="146" t="s">
        <v>2237</v>
      </c>
      <c r="AI656" s="3" t="s">
        <v>2077</v>
      </c>
    </row>
    <row r="657" spans="1:35" x14ac:dyDescent="0.3">
      <c r="A657" s="4" t="s">
        <v>1696</v>
      </c>
      <c r="B657" s="3" t="s">
        <v>31</v>
      </c>
      <c r="C657" s="2">
        <v>112162</v>
      </c>
      <c r="D657" s="2">
        <v>163</v>
      </c>
      <c r="F657" s="2">
        <v>13</v>
      </c>
      <c r="G657" s="2">
        <v>53</v>
      </c>
      <c r="H657" s="2">
        <v>15</v>
      </c>
      <c r="I657" s="2">
        <v>25</v>
      </c>
      <c r="J657" s="2">
        <v>66</v>
      </c>
      <c r="K657" s="2">
        <v>41</v>
      </c>
      <c r="L657" s="2">
        <v>5</v>
      </c>
      <c r="M657" s="2">
        <v>10</v>
      </c>
      <c r="N657" s="2">
        <v>0</v>
      </c>
      <c r="O657" s="2">
        <v>0</v>
      </c>
      <c r="P657" s="2">
        <v>0</v>
      </c>
      <c r="Q657" s="2">
        <v>0</v>
      </c>
      <c r="R657" s="2">
        <v>1</v>
      </c>
      <c r="S657" s="2">
        <v>0</v>
      </c>
      <c r="T657" s="2">
        <v>11</v>
      </c>
      <c r="U657" s="2">
        <v>0</v>
      </c>
      <c r="V657" s="2">
        <v>50</v>
      </c>
      <c r="W657" s="2">
        <v>20</v>
      </c>
      <c r="X657" s="299">
        <v>40045</v>
      </c>
      <c r="Y657" s="219">
        <v>18</v>
      </c>
      <c r="Z657" s="220">
        <f>SUM( tabConsumo[[#This Row],[QTD.PENDENTE]]:tabConsumo[[#This Row],[08_23]] ) / tabConsumo[[#This Row],[Div]]</f>
        <v>17.222222222222221</v>
      </c>
      <c r="AA657" s="221">
        <f xml:space="preserve"> tabConsumo[[#This Row],[Média.A]] + (_xlfn.STDEV.S( tabConsumo[[#This Row],[QTD.PENDENTE]]:tabConsumo[[#This Row],[08_23]] ) * 1)</f>
        <v>38.467444676321946</v>
      </c>
      <c r="AB657" s="221"/>
      <c r="AC657" s="221">
        <f xml:space="preserve"> tabConsumo[[#This Row],[Média.A]] + (_xlfn.STDEV.S( tabConsumo[[#This Row],[QTD.PENDENTE]]:tabConsumo[[#This Row],[08_23]] ) * 3)</f>
        <v>80.957889584521382</v>
      </c>
      <c r="AD657" s="5"/>
      <c r="AE657">
        <v>0</v>
      </c>
      <c r="AF657" s="223">
        <f>SUM( tabConsumo[[#This Row],[QTD.PENDENTE]]:tabConsumo[[#This Row],[08_23]] )</f>
        <v>310</v>
      </c>
      <c r="AG657" s="223">
        <f>LARGE(tabConsumo[[#This Row],[03_22]:[08_23]],1)</f>
        <v>66</v>
      </c>
      <c r="AH657" s="146" t="s">
        <v>2237</v>
      </c>
      <c r="AI657" s="3" t="s">
        <v>2077</v>
      </c>
    </row>
    <row r="658" spans="1:35" x14ac:dyDescent="0.3">
      <c r="A658" s="4" t="s">
        <v>482</v>
      </c>
      <c r="B658" s="3" t="s">
        <v>264</v>
      </c>
      <c r="C658" s="2">
        <v>58116</v>
      </c>
      <c r="D658" s="2">
        <v>0</v>
      </c>
      <c r="E658" s="2">
        <v>15</v>
      </c>
      <c r="F658" s="2">
        <v>85</v>
      </c>
      <c r="G658" s="2">
        <v>0</v>
      </c>
      <c r="H658" s="2">
        <v>0</v>
      </c>
      <c r="I658" s="2">
        <v>0</v>
      </c>
      <c r="J658" s="2">
        <v>0</v>
      </c>
      <c r="K658" s="2">
        <v>0</v>
      </c>
      <c r="L658" s="2">
        <v>0</v>
      </c>
      <c r="M658" s="2">
        <v>0</v>
      </c>
      <c r="N658" s="2">
        <v>0</v>
      </c>
      <c r="O658" s="2">
        <v>0</v>
      </c>
      <c r="P658" s="2">
        <v>0</v>
      </c>
      <c r="Q658" s="2">
        <v>0</v>
      </c>
      <c r="R658" s="2">
        <v>0</v>
      </c>
      <c r="S658" s="2">
        <v>0</v>
      </c>
      <c r="T658" s="2">
        <v>0</v>
      </c>
      <c r="U658" s="2">
        <v>0</v>
      </c>
      <c r="V658" s="2">
        <v>0</v>
      </c>
      <c r="W658" s="2">
        <v>0</v>
      </c>
      <c r="X658" s="299">
        <v>367</v>
      </c>
      <c r="Y658" s="219">
        <f xml:space="preserve"> 18</f>
        <v>18</v>
      </c>
      <c r="Z658" s="220">
        <f>SUM( tabConsumo[[#This Row],[QTD.PENDENTE]]:tabConsumo[[#This Row],[08_23]] ) / tabConsumo[[#This Row],[Div]]</f>
        <v>5.5555555555555554</v>
      </c>
      <c r="AA658" s="221">
        <f xml:space="preserve"> tabConsumo[[#This Row],[Média.A]] + (_xlfn.STDEV.S( tabConsumo[[#This Row],[QTD.PENDENTE]]:tabConsumo[[#This Row],[08_23]] ) * 1)</f>
        <v>25.168029208999108</v>
      </c>
      <c r="AB658" s="221"/>
      <c r="AC658" s="221">
        <f xml:space="preserve"> tabConsumo[[#This Row],[Média.A]] + (_xlfn.STDEV.S( tabConsumo[[#This Row],[QTD.PENDENTE]]:tabConsumo[[#This Row],[08_23]] ) * 3)</f>
        <v>64.392976515886218</v>
      </c>
      <c r="AD658" s="5"/>
      <c r="AE658">
        <v>0.83333333333333337</v>
      </c>
      <c r="AF658" s="223">
        <f>SUM( tabConsumo[[#This Row],[QTD.PENDENTE]]:tabConsumo[[#This Row],[08_23]] )</f>
        <v>100</v>
      </c>
      <c r="AG658" s="223">
        <f>LARGE(tabConsumo[[#This Row],[03_22]:[08_23]],1)</f>
        <v>85</v>
      </c>
      <c r="AH658" s="146" t="s">
        <v>2253</v>
      </c>
      <c r="AI658" s="3" t="s">
        <v>2077</v>
      </c>
    </row>
    <row r="659" spans="1:35" x14ac:dyDescent="0.3">
      <c r="A659" s="4" t="s">
        <v>1343</v>
      </c>
      <c r="B659" s="3" t="s">
        <v>264</v>
      </c>
      <c r="C659" s="2">
        <v>58706</v>
      </c>
      <c r="D659" s="2">
        <v>0</v>
      </c>
      <c r="E659" s="2">
        <v>5</v>
      </c>
      <c r="F659" s="2">
        <v>48</v>
      </c>
      <c r="G659" s="2">
        <v>30</v>
      </c>
      <c r="H659" s="2">
        <v>12</v>
      </c>
      <c r="I659" s="2">
        <v>98</v>
      </c>
      <c r="J659" s="2">
        <v>0</v>
      </c>
      <c r="K659" s="2">
        <v>84</v>
      </c>
      <c r="L659" s="2">
        <v>86</v>
      </c>
      <c r="M659" s="2">
        <v>56</v>
      </c>
      <c r="N659" s="2">
        <v>15</v>
      </c>
      <c r="O659" s="2">
        <v>32</v>
      </c>
      <c r="P659" s="2">
        <v>18</v>
      </c>
      <c r="Q659" s="2">
        <v>45</v>
      </c>
      <c r="R659" s="2">
        <v>64</v>
      </c>
      <c r="S659" s="2">
        <v>54</v>
      </c>
      <c r="T659" s="2">
        <v>18</v>
      </c>
      <c r="U659" s="2">
        <v>45</v>
      </c>
      <c r="V659" s="2">
        <v>32</v>
      </c>
      <c r="W659" s="2">
        <v>28</v>
      </c>
      <c r="X659" s="299">
        <v>367</v>
      </c>
      <c r="Y659" s="219">
        <f xml:space="preserve"> 18</f>
        <v>18</v>
      </c>
      <c r="Z659" s="220">
        <f>SUM( tabConsumo[[#This Row],[QTD.PENDENTE]]:tabConsumo[[#This Row],[08_23]] ) / tabConsumo[[#This Row],[Div]]</f>
        <v>42.777777777777779</v>
      </c>
      <c r="AA659" s="221">
        <f xml:space="preserve"> tabConsumo[[#This Row],[Média.A]] + (_xlfn.STDEV.S( tabConsumo[[#This Row],[QTD.PENDENTE]]:tabConsumo[[#This Row],[08_23]] ) * 1)</f>
        <v>70.792393846007101</v>
      </c>
      <c r="AB659" s="221"/>
      <c r="AC659" s="221">
        <f xml:space="preserve"> tabConsumo[[#This Row],[Média.A]] + (_xlfn.STDEV.S( tabConsumo[[#This Row],[QTD.PENDENTE]]:tabConsumo[[#This Row],[08_23]] ) * 3)</f>
        <v>126.82162598246575</v>
      </c>
      <c r="AD659" s="5"/>
      <c r="AE659">
        <v>0.27777777777777779</v>
      </c>
      <c r="AF659" s="223">
        <f>SUM( tabConsumo[[#This Row],[QTD.PENDENTE]]:tabConsumo[[#This Row],[08_23]] )</f>
        <v>770</v>
      </c>
      <c r="AG659" s="223">
        <f>LARGE(tabConsumo[[#This Row],[03_22]:[08_23]],1)</f>
        <v>98</v>
      </c>
      <c r="AH659" s="146" t="s">
        <v>2237</v>
      </c>
      <c r="AI659" s="3" t="s">
        <v>2077</v>
      </c>
    </row>
    <row r="660" spans="1:35" x14ac:dyDescent="0.3">
      <c r="A660" s="4" t="s">
        <v>1899</v>
      </c>
      <c r="B660" s="3" t="s">
        <v>264</v>
      </c>
      <c r="C660" s="2">
        <v>134570</v>
      </c>
      <c r="D660" s="2">
        <v>0</v>
      </c>
      <c r="E660" s="2">
        <v>34</v>
      </c>
      <c r="F660" s="2">
        <v>10</v>
      </c>
      <c r="G660" s="2">
        <v>10</v>
      </c>
      <c r="H660" s="2">
        <v>10</v>
      </c>
      <c r="I660" s="2">
        <v>10</v>
      </c>
      <c r="J660" s="2">
        <v>10</v>
      </c>
      <c r="K660" s="2">
        <v>30</v>
      </c>
      <c r="L660" s="2">
        <v>41</v>
      </c>
      <c r="M660" s="2">
        <v>10</v>
      </c>
      <c r="N660" s="2">
        <v>20</v>
      </c>
      <c r="O660" s="2">
        <v>30</v>
      </c>
      <c r="P660" s="2">
        <v>40</v>
      </c>
      <c r="Q660" s="2">
        <v>6</v>
      </c>
      <c r="R660" s="2">
        <v>0</v>
      </c>
      <c r="S660" s="2">
        <v>0</v>
      </c>
      <c r="T660" s="2">
        <v>0</v>
      </c>
      <c r="U660" s="2">
        <v>0</v>
      </c>
      <c r="V660" s="2">
        <v>0</v>
      </c>
      <c r="W660" s="2">
        <v>0</v>
      </c>
      <c r="X660" s="299">
        <v>43174</v>
      </c>
      <c r="Y660" s="219">
        <v>18</v>
      </c>
      <c r="Z660" s="220">
        <f>SUM( tabConsumo[[#This Row],[QTD.PENDENTE]]:tabConsumo[[#This Row],[08_23]] ) / tabConsumo[[#This Row],[Div]]</f>
        <v>14.5</v>
      </c>
      <c r="AA660" s="221">
        <f xml:space="preserve"> tabConsumo[[#This Row],[Média.A]] + (_xlfn.STDEV.S( tabConsumo[[#This Row],[QTD.PENDENTE]]:tabConsumo[[#This Row],[08_23]] ) * 1)</f>
        <v>28.813327531683182</v>
      </c>
      <c r="AB660" s="221"/>
      <c r="AC660" s="221">
        <f xml:space="preserve"> tabConsumo[[#This Row],[Média.A]] + (_xlfn.STDEV.S( tabConsumo[[#This Row],[QTD.PENDENTE]]:tabConsumo[[#This Row],[08_23]] ) * 3)</f>
        <v>57.439982595049543</v>
      </c>
      <c r="AD660" s="5"/>
      <c r="AE660">
        <v>1.8888888888888888</v>
      </c>
      <c r="AF660" s="223">
        <f>SUM( tabConsumo[[#This Row],[QTD.PENDENTE]]:tabConsumo[[#This Row],[08_23]] )</f>
        <v>261</v>
      </c>
      <c r="AG660" s="223">
        <f>LARGE(tabConsumo[[#This Row],[03_22]:[08_23]],1)</f>
        <v>41</v>
      </c>
      <c r="AH660" s="146" t="s">
        <v>2249</v>
      </c>
      <c r="AI660" s="3" t="s">
        <v>2077</v>
      </c>
    </row>
    <row r="661" spans="1:35" x14ac:dyDescent="0.3">
      <c r="A661" s="4" t="s">
        <v>1886</v>
      </c>
      <c r="B661" s="3" t="s">
        <v>264</v>
      </c>
      <c r="C661" s="2">
        <v>134558</v>
      </c>
      <c r="D661" s="2">
        <v>17660</v>
      </c>
      <c r="F661" s="2">
        <v>0</v>
      </c>
      <c r="G661" s="2">
        <v>0</v>
      </c>
      <c r="H661" s="2">
        <v>0</v>
      </c>
      <c r="I661" s="2">
        <v>0</v>
      </c>
      <c r="J661" s="2">
        <v>0</v>
      </c>
      <c r="K661" s="2">
        <v>0</v>
      </c>
      <c r="L661" s="2">
        <v>0</v>
      </c>
      <c r="M661" s="2">
        <v>0</v>
      </c>
      <c r="N661" s="2">
        <v>0</v>
      </c>
      <c r="O661" s="2">
        <v>0</v>
      </c>
      <c r="P661" s="2">
        <v>0</v>
      </c>
      <c r="Q661" s="2">
        <v>0</v>
      </c>
      <c r="R661" s="2">
        <v>200</v>
      </c>
      <c r="S661" s="2">
        <v>0</v>
      </c>
      <c r="T661" s="2">
        <v>0</v>
      </c>
      <c r="U661" s="2">
        <v>0</v>
      </c>
      <c r="V661" s="2">
        <v>0</v>
      </c>
      <c r="W661" s="2">
        <v>0</v>
      </c>
      <c r="X661" s="299">
        <v>43174</v>
      </c>
      <c r="Y661" s="219">
        <v>18</v>
      </c>
      <c r="Z661" s="220">
        <f>SUM( tabConsumo[[#This Row],[QTD.PENDENTE]]:tabConsumo[[#This Row],[08_23]] ) / tabConsumo[[#This Row],[Div]]</f>
        <v>11.111111111111111</v>
      </c>
      <c r="AA661" s="221">
        <f xml:space="preserve"> tabConsumo[[#This Row],[Média.A]] + (_xlfn.STDEV.S( tabConsumo[[#This Row],[QTD.PENDENTE]]:tabConsumo[[#This Row],[08_23]] ) * 1)</f>
        <v>58.251563190214284</v>
      </c>
      <c r="AB661" s="221"/>
      <c r="AC661" s="221">
        <f xml:space="preserve"> tabConsumo[[#This Row],[Média.A]] + (_xlfn.STDEV.S( tabConsumo[[#This Row],[QTD.PENDENTE]]:tabConsumo[[#This Row],[08_23]] ) * 3)</f>
        <v>152.53246734842062</v>
      </c>
      <c r="AD661" s="5"/>
      <c r="AE661">
        <v>0</v>
      </c>
      <c r="AF661" s="223">
        <f>SUM( tabConsumo[[#This Row],[QTD.PENDENTE]]:tabConsumo[[#This Row],[08_23]] )</f>
        <v>200</v>
      </c>
      <c r="AG661" s="223">
        <f>LARGE(tabConsumo[[#This Row],[03_22]:[08_23]],1)</f>
        <v>200</v>
      </c>
      <c r="AH661" s="146" t="s">
        <v>2243</v>
      </c>
      <c r="AI661" s="3" t="s">
        <v>2077</v>
      </c>
    </row>
    <row r="662" spans="1:35" x14ac:dyDescent="0.3">
      <c r="A662" s="4" t="s">
        <v>1888</v>
      </c>
      <c r="B662" s="3" t="s">
        <v>264</v>
      </c>
      <c r="C662" s="2">
        <v>134559</v>
      </c>
      <c r="D662" s="2">
        <v>14800</v>
      </c>
      <c r="F662" s="2">
        <v>0</v>
      </c>
      <c r="G662" s="2">
        <v>0</v>
      </c>
      <c r="H662" s="2">
        <v>0</v>
      </c>
      <c r="I662" s="2">
        <v>0</v>
      </c>
      <c r="J662" s="2">
        <v>0</v>
      </c>
      <c r="K662" s="2">
        <v>0</v>
      </c>
      <c r="L662" s="2">
        <v>0</v>
      </c>
      <c r="M662" s="2">
        <v>400</v>
      </c>
      <c r="N662" s="2">
        <v>0</v>
      </c>
      <c r="O662" s="2">
        <v>300</v>
      </c>
      <c r="P662" s="2">
        <v>0</v>
      </c>
      <c r="Q662" s="2">
        <v>0</v>
      </c>
      <c r="R662" s="2">
        <v>200</v>
      </c>
      <c r="S662" s="2">
        <v>0</v>
      </c>
      <c r="T662" s="2">
        <v>0</v>
      </c>
      <c r="U662" s="2">
        <v>1000</v>
      </c>
      <c r="V662" s="2">
        <v>0</v>
      </c>
      <c r="W662" s="2">
        <v>1000</v>
      </c>
      <c r="X662" s="299">
        <v>43174</v>
      </c>
      <c r="Y662" s="219">
        <v>18</v>
      </c>
      <c r="Z662" s="220">
        <f>SUM( tabConsumo[[#This Row],[QTD.PENDENTE]]:tabConsumo[[#This Row],[08_23]] ) / tabConsumo[[#This Row],[Div]]</f>
        <v>161.11111111111111</v>
      </c>
      <c r="AA662" s="221">
        <f xml:space="preserve"> tabConsumo[[#This Row],[Média.A]] + (_xlfn.STDEV.S( tabConsumo[[#This Row],[QTD.PENDENTE]]:tabConsumo[[#This Row],[08_23]] ) * 1)</f>
        <v>488.55915618425274</v>
      </c>
      <c r="AB662" s="221"/>
      <c r="AC662" s="221">
        <f xml:space="preserve"> tabConsumo[[#This Row],[Média.A]] + (_xlfn.STDEV.S( tabConsumo[[#This Row],[QTD.PENDENTE]]:tabConsumo[[#This Row],[08_23]] ) * 3)</f>
        <v>1143.4552463305361</v>
      </c>
      <c r="AD662" s="5"/>
      <c r="AE662">
        <v>0</v>
      </c>
      <c r="AF662" s="223">
        <f>SUM( tabConsumo[[#This Row],[QTD.PENDENTE]]:tabConsumo[[#This Row],[08_23]] )</f>
        <v>2900</v>
      </c>
      <c r="AG662" s="223">
        <f>LARGE(tabConsumo[[#This Row],[03_22]:[08_23]],1)</f>
        <v>1000</v>
      </c>
      <c r="AH662" s="146" t="s">
        <v>2237</v>
      </c>
      <c r="AI662" s="3" t="s">
        <v>2077</v>
      </c>
    </row>
    <row r="663" spans="1:35" x14ac:dyDescent="0.3">
      <c r="A663" s="4" t="s">
        <v>1377</v>
      </c>
      <c r="B663" s="3" t="s">
        <v>264</v>
      </c>
      <c r="C663" s="2">
        <v>64462</v>
      </c>
      <c r="D663" s="2">
        <v>3061</v>
      </c>
      <c r="F663" s="2">
        <v>20</v>
      </c>
      <c r="G663" s="2">
        <v>0</v>
      </c>
      <c r="H663" s="2">
        <v>770</v>
      </c>
      <c r="I663" s="2">
        <v>400</v>
      </c>
      <c r="J663" s="2">
        <v>750</v>
      </c>
      <c r="K663" s="2">
        <v>200</v>
      </c>
      <c r="L663" s="2">
        <v>40</v>
      </c>
      <c r="M663" s="2">
        <v>824</v>
      </c>
      <c r="N663" s="2">
        <v>1000</v>
      </c>
      <c r="O663" s="2">
        <v>560</v>
      </c>
      <c r="P663" s="2">
        <v>565</v>
      </c>
      <c r="Q663" s="2">
        <v>590</v>
      </c>
      <c r="R663" s="2">
        <v>100</v>
      </c>
      <c r="S663" s="2">
        <v>500</v>
      </c>
      <c r="T663" s="2">
        <v>200</v>
      </c>
      <c r="U663" s="2">
        <v>0</v>
      </c>
      <c r="V663" s="2">
        <v>0</v>
      </c>
      <c r="W663" s="2">
        <v>0</v>
      </c>
      <c r="X663" s="299">
        <v>367</v>
      </c>
      <c r="Y663" s="219">
        <f xml:space="preserve"> 18</f>
        <v>18</v>
      </c>
      <c r="Z663" s="220">
        <f>SUM( tabConsumo[[#This Row],[QTD.PENDENTE]]:tabConsumo[[#This Row],[08_23]] ) / tabConsumo[[#This Row],[Div]]</f>
        <v>362.16666666666669</v>
      </c>
      <c r="AA663" s="221">
        <f xml:space="preserve"> tabConsumo[[#This Row],[Média.A]] + (_xlfn.STDEV.S( tabConsumo[[#This Row],[QTD.PENDENTE]]:tabConsumo[[#This Row],[08_23]] ) * 1)</f>
        <v>701.39906141554502</v>
      </c>
      <c r="AB663" s="221"/>
      <c r="AC663" s="221">
        <f xml:space="preserve"> tabConsumo[[#This Row],[Média.A]] + (_xlfn.STDEV.S( tabConsumo[[#This Row],[QTD.PENDENTE]]:tabConsumo[[#This Row],[08_23]] ) * 3)</f>
        <v>1379.8638509133018</v>
      </c>
      <c r="AD663" s="5"/>
      <c r="AE663">
        <v>0</v>
      </c>
      <c r="AF663" s="223">
        <f>SUM( tabConsumo[[#This Row],[QTD.PENDENTE]]:tabConsumo[[#This Row],[08_23]] )</f>
        <v>6519</v>
      </c>
      <c r="AG663" s="223">
        <f>LARGE(tabConsumo[[#This Row],[03_22]:[08_23]],1)</f>
        <v>1000</v>
      </c>
      <c r="AH663" s="146" t="s">
        <v>2240</v>
      </c>
      <c r="AI663" s="3" t="s">
        <v>2077</v>
      </c>
    </row>
    <row r="664" spans="1:35" x14ac:dyDescent="0.3">
      <c r="A664" s="4" t="s">
        <v>1988</v>
      </c>
      <c r="B664" s="3" t="s">
        <v>561</v>
      </c>
      <c r="C664" s="2">
        <v>139957</v>
      </c>
      <c r="D664" s="2">
        <v>0</v>
      </c>
      <c r="E664" s="2">
        <v>46.42</v>
      </c>
      <c r="F664" s="2">
        <v>92.5</v>
      </c>
      <c r="G664" s="2">
        <v>172</v>
      </c>
      <c r="H664" s="2">
        <v>699</v>
      </c>
      <c r="I664" s="2">
        <v>528</v>
      </c>
      <c r="J664" s="2">
        <v>511</v>
      </c>
      <c r="K664" s="2">
        <v>609.58000000000004</v>
      </c>
      <c r="L664" s="2">
        <v>0</v>
      </c>
      <c r="M664" s="2">
        <v>0</v>
      </c>
      <c r="N664" s="2">
        <v>0</v>
      </c>
      <c r="O664" s="2">
        <v>998</v>
      </c>
      <c r="P664" s="2">
        <v>523</v>
      </c>
      <c r="Q664" s="2">
        <v>2</v>
      </c>
      <c r="R664" s="2">
        <v>3</v>
      </c>
      <c r="S664" s="2">
        <v>1</v>
      </c>
      <c r="T664" s="2">
        <v>0</v>
      </c>
      <c r="U664" s="2">
        <v>9</v>
      </c>
      <c r="V664" s="2">
        <v>0</v>
      </c>
      <c r="W664" s="2">
        <v>696</v>
      </c>
      <c r="X664" s="299">
        <v>44075</v>
      </c>
      <c r="Y664" s="219">
        <v>18</v>
      </c>
      <c r="Z664" s="220">
        <f>SUM( tabConsumo[[#This Row],[QTD.PENDENTE]]:tabConsumo[[#This Row],[08_23]] ) / tabConsumo[[#This Row],[Div]]</f>
        <v>271.69444444444446</v>
      </c>
      <c r="AA664" s="221">
        <f xml:space="preserve"> tabConsumo[[#This Row],[Média.A]] + (_xlfn.STDEV.S( tabConsumo[[#This Row],[QTD.PENDENTE]]:tabConsumo[[#This Row],[08_23]] ) * 1)</f>
        <v>599.62091674795784</v>
      </c>
      <c r="AB664" s="221"/>
      <c r="AC664" s="221">
        <f xml:space="preserve"> tabConsumo[[#This Row],[Média.A]] + (_xlfn.STDEV.S( tabConsumo[[#This Row],[QTD.PENDENTE]]:tabConsumo[[#This Row],[08_23]] ) * 3)</f>
        <v>1255.4738613549844</v>
      </c>
      <c r="AD664" s="5"/>
      <c r="AE664">
        <v>2.5788888888888888</v>
      </c>
      <c r="AF664" s="223">
        <f>SUM( tabConsumo[[#This Row],[QTD.PENDENTE]]:tabConsumo[[#This Row],[08_23]] )</f>
        <v>4890.5</v>
      </c>
      <c r="AG664" s="223">
        <f>LARGE(tabConsumo[[#This Row],[03_22]:[08_23]],1)</f>
        <v>998</v>
      </c>
      <c r="AH664" s="146" t="s">
        <v>2237</v>
      </c>
      <c r="AI664" s="3" t="s">
        <v>2077</v>
      </c>
    </row>
    <row r="665" spans="1:35" x14ac:dyDescent="0.3">
      <c r="A665" s="4" t="s">
        <v>1989</v>
      </c>
      <c r="B665" s="3" t="s">
        <v>561</v>
      </c>
      <c r="C665" s="2">
        <v>139958</v>
      </c>
      <c r="D665" s="2">
        <v>0</v>
      </c>
      <c r="E665" s="2">
        <v>15.45</v>
      </c>
      <c r="F665" s="2">
        <v>110</v>
      </c>
      <c r="G665" s="2">
        <v>39</v>
      </c>
      <c r="H665" s="2">
        <v>190</v>
      </c>
      <c r="I665" s="2">
        <v>466</v>
      </c>
      <c r="J665" s="2">
        <v>546</v>
      </c>
      <c r="K665" s="2">
        <v>1405</v>
      </c>
      <c r="L665" s="2">
        <v>1392</v>
      </c>
      <c r="M665" s="2">
        <v>1677.55</v>
      </c>
      <c r="N665" s="2">
        <v>0</v>
      </c>
      <c r="O665" s="2">
        <v>72</v>
      </c>
      <c r="P665" s="2">
        <v>0</v>
      </c>
      <c r="Q665" s="2">
        <v>5</v>
      </c>
      <c r="R665" s="2">
        <v>3</v>
      </c>
      <c r="S665" s="2">
        <v>0</v>
      </c>
      <c r="T665" s="2">
        <v>0</v>
      </c>
      <c r="U665" s="2">
        <v>0</v>
      </c>
      <c r="V665" s="2">
        <v>0</v>
      </c>
      <c r="W665" s="2">
        <v>0</v>
      </c>
      <c r="X665" s="299">
        <v>44075</v>
      </c>
      <c r="Y665" s="219">
        <v>18</v>
      </c>
      <c r="Z665" s="220">
        <f>SUM( tabConsumo[[#This Row],[QTD.PENDENTE]]:tabConsumo[[#This Row],[08_23]] ) / tabConsumo[[#This Row],[Div]]</f>
        <v>328.94444444444446</v>
      </c>
      <c r="AA665" s="221">
        <f xml:space="preserve"> tabConsumo[[#This Row],[Média.A]] + (_xlfn.STDEV.S( tabConsumo[[#This Row],[QTD.PENDENTE]]:tabConsumo[[#This Row],[08_23]] ) * 1)</f>
        <v>879.25456539911693</v>
      </c>
      <c r="AB665" s="221"/>
      <c r="AC665" s="221">
        <f xml:space="preserve"> tabConsumo[[#This Row],[Média.A]] + (_xlfn.STDEV.S( tabConsumo[[#This Row],[QTD.PENDENTE]]:tabConsumo[[#This Row],[08_23]] ) * 3)</f>
        <v>1979.8748073084616</v>
      </c>
      <c r="AD665" s="5"/>
      <c r="AE665">
        <v>0.85833333333333328</v>
      </c>
      <c r="AF665" s="223">
        <f>SUM( tabConsumo[[#This Row],[QTD.PENDENTE]]:tabConsumo[[#This Row],[08_23]] )</f>
        <v>5921</v>
      </c>
      <c r="AG665" s="223">
        <f>LARGE(tabConsumo[[#This Row],[03_22]:[08_23]],1)</f>
        <v>1677.55</v>
      </c>
      <c r="AH665" s="146" t="s">
        <v>2243</v>
      </c>
      <c r="AI665" s="3" t="s">
        <v>2077</v>
      </c>
    </row>
    <row r="666" spans="1:35" x14ac:dyDescent="0.3">
      <c r="A666" s="4" t="s">
        <v>1061</v>
      </c>
      <c r="B666" s="3" t="s">
        <v>264</v>
      </c>
      <c r="C666" s="2">
        <v>14056</v>
      </c>
      <c r="D666" s="2">
        <v>72</v>
      </c>
      <c r="F666" s="2">
        <v>0</v>
      </c>
      <c r="G666" s="2">
        <v>0</v>
      </c>
      <c r="H666" s="2">
        <v>0</v>
      </c>
      <c r="I666" s="2">
        <v>0</v>
      </c>
      <c r="J666" s="2">
        <v>0</v>
      </c>
      <c r="K666" s="2">
        <v>0</v>
      </c>
      <c r="L666" s="2">
        <v>2</v>
      </c>
      <c r="M666" s="2">
        <v>1</v>
      </c>
      <c r="N666" s="2">
        <v>1</v>
      </c>
      <c r="O666" s="2">
        <v>0</v>
      </c>
      <c r="P666" s="2">
        <v>1</v>
      </c>
      <c r="Q666" s="2">
        <v>1</v>
      </c>
      <c r="R666" s="2">
        <v>0</v>
      </c>
      <c r="S666" s="2">
        <v>0</v>
      </c>
      <c r="T666" s="2">
        <v>0</v>
      </c>
      <c r="U666" s="2">
        <v>2</v>
      </c>
      <c r="V666" s="2">
        <v>0</v>
      </c>
      <c r="W666" s="2">
        <v>51</v>
      </c>
      <c r="X666" s="299">
        <v>367</v>
      </c>
      <c r="Y666" s="219">
        <f xml:space="preserve"> 18</f>
        <v>18</v>
      </c>
      <c r="Z666" s="220">
        <f>SUM( tabConsumo[[#This Row],[QTD.PENDENTE]]:tabConsumo[[#This Row],[08_23]] ) / tabConsumo[[#This Row],[Div]]</f>
        <v>3.2777777777777777</v>
      </c>
      <c r="AA666" s="221">
        <f xml:space="preserve"> tabConsumo[[#This Row],[Média.A]] + (_xlfn.STDEV.S( tabConsumo[[#This Row],[QTD.PENDENTE]]:tabConsumo[[#This Row],[08_23]] ) * 1)</f>
        <v>15.207994261961002</v>
      </c>
      <c r="AB666" s="221"/>
      <c r="AC666" s="221">
        <f xml:space="preserve"> tabConsumo[[#This Row],[Média.A]] + (_xlfn.STDEV.S( tabConsumo[[#This Row],[QTD.PENDENTE]]:tabConsumo[[#This Row],[08_23]] ) * 3)</f>
        <v>39.068427230327451</v>
      </c>
      <c r="AD666" s="5"/>
      <c r="AE666">
        <v>0</v>
      </c>
      <c r="AF666" s="223">
        <f>SUM( tabConsumo[[#This Row],[QTD.PENDENTE]]:tabConsumo[[#This Row],[08_23]] )</f>
        <v>59</v>
      </c>
      <c r="AG666" s="223">
        <f>LARGE(tabConsumo[[#This Row],[03_22]:[08_23]],1)</f>
        <v>51</v>
      </c>
      <c r="AH666" s="146" t="s">
        <v>2237</v>
      </c>
      <c r="AI666" s="3" t="s">
        <v>2077</v>
      </c>
    </row>
    <row r="667" spans="1:35" x14ac:dyDescent="0.3">
      <c r="A667" s="4" t="s">
        <v>1496</v>
      </c>
      <c r="B667" s="3" t="s">
        <v>264</v>
      </c>
      <c r="C667" s="2">
        <v>87247</v>
      </c>
      <c r="D667" s="2">
        <v>347</v>
      </c>
      <c r="F667" s="2">
        <v>0</v>
      </c>
      <c r="G667" s="2">
        <v>2</v>
      </c>
      <c r="H667" s="2">
        <v>0</v>
      </c>
      <c r="I667" s="2">
        <v>0</v>
      </c>
      <c r="J667" s="2">
        <v>0</v>
      </c>
      <c r="K667" s="2">
        <v>0</v>
      </c>
      <c r="L667" s="2">
        <v>0</v>
      </c>
      <c r="M667" s="2">
        <v>0</v>
      </c>
      <c r="N667" s="2">
        <v>4</v>
      </c>
      <c r="O667" s="2">
        <v>10</v>
      </c>
      <c r="P667" s="2">
        <v>3</v>
      </c>
      <c r="Q667" s="2">
        <v>0</v>
      </c>
      <c r="R667" s="2">
        <v>20</v>
      </c>
      <c r="S667" s="2">
        <v>0</v>
      </c>
      <c r="T667" s="2">
        <v>0</v>
      </c>
      <c r="U667" s="2">
        <v>2</v>
      </c>
      <c r="V667" s="2">
        <v>0</v>
      </c>
      <c r="W667" s="2">
        <v>0</v>
      </c>
      <c r="X667" s="299">
        <v>38581</v>
      </c>
      <c r="Y667" s="219">
        <v>18</v>
      </c>
      <c r="Z667" s="220">
        <f>SUM( tabConsumo[[#This Row],[QTD.PENDENTE]]:tabConsumo[[#This Row],[08_23]] ) / tabConsumo[[#This Row],[Div]]</f>
        <v>2.2777777777777777</v>
      </c>
      <c r="AA667" s="221">
        <f xml:space="preserve"> tabConsumo[[#This Row],[Média.A]] + (_xlfn.STDEV.S( tabConsumo[[#This Row],[QTD.PENDENTE]]:tabConsumo[[#This Row],[08_23]] ) * 1)</f>
        <v>7.3629992207616528</v>
      </c>
      <c r="AB667" s="221"/>
      <c r="AC667" s="221">
        <f xml:space="preserve"> tabConsumo[[#This Row],[Média.A]] + (_xlfn.STDEV.S( tabConsumo[[#This Row],[QTD.PENDENTE]]:tabConsumo[[#This Row],[08_23]] ) * 3)</f>
        <v>17.533442106729403</v>
      </c>
      <c r="AD667" s="5"/>
      <c r="AE667">
        <v>0</v>
      </c>
      <c r="AF667" s="223">
        <f>SUM( tabConsumo[[#This Row],[QTD.PENDENTE]]:tabConsumo[[#This Row],[08_23]] )</f>
        <v>41</v>
      </c>
      <c r="AG667" s="223">
        <f>LARGE(tabConsumo[[#This Row],[03_22]:[08_23]],1)</f>
        <v>20</v>
      </c>
      <c r="AH667" s="146" t="s">
        <v>2244</v>
      </c>
      <c r="AI667" s="3" t="s">
        <v>2077</v>
      </c>
    </row>
    <row r="668" spans="1:35" x14ac:dyDescent="0.3">
      <c r="A668" s="4" t="s">
        <v>1598</v>
      </c>
      <c r="B668" s="3" t="s">
        <v>264</v>
      </c>
      <c r="C668" s="2">
        <v>102832</v>
      </c>
      <c r="D668" s="2">
        <v>75</v>
      </c>
      <c r="F668" s="2">
        <v>0</v>
      </c>
      <c r="G668" s="2">
        <v>0</v>
      </c>
      <c r="H668" s="2">
        <v>0</v>
      </c>
      <c r="I668" s="2">
        <v>4</v>
      </c>
      <c r="J668" s="2">
        <v>0</v>
      </c>
      <c r="K668" s="2">
        <v>0</v>
      </c>
      <c r="L668" s="2">
        <v>0</v>
      </c>
      <c r="M668" s="2">
        <v>0</v>
      </c>
      <c r="N668" s="2">
        <v>10</v>
      </c>
      <c r="O668" s="2">
        <v>0</v>
      </c>
      <c r="P668" s="2">
        <v>13</v>
      </c>
      <c r="Q668" s="2">
        <v>12</v>
      </c>
      <c r="R668" s="2">
        <v>5</v>
      </c>
      <c r="S668" s="2">
        <v>0</v>
      </c>
      <c r="T668" s="2">
        <v>50</v>
      </c>
      <c r="U668" s="2">
        <v>0</v>
      </c>
      <c r="V668" s="2">
        <v>0</v>
      </c>
      <c r="W668" s="2">
        <v>0</v>
      </c>
      <c r="X668" s="299">
        <v>39377</v>
      </c>
      <c r="Y668" s="219">
        <v>18</v>
      </c>
      <c r="Z668" s="220">
        <f>SUM( tabConsumo[[#This Row],[QTD.PENDENTE]]:tabConsumo[[#This Row],[08_23]] ) / tabConsumo[[#This Row],[Div]]</f>
        <v>5.2222222222222223</v>
      </c>
      <c r="AA668" s="221">
        <f xml:space="preserve"> tabConsumo[[#This Row],[Média.A]] + (_xlfn.STDEV.S( tabConsumo[[#This Row],[QTD.PENDENTE]]:tabConsumo[[#This Row],[08_23]] ) * 1)</f>
        <v>17.259202279067416</v>
      </c>
      <c r="AB668" s="221"/>
      <c r="AC668" s="221">
        <f xml:space="preserve"> tabConsumo[[#This Row],[Média.A]] + (_xlfn.STDEV.S( tabConsumo[[#This Row],[QTD.PENDENTE]]:tabConsumo[[#This Row],[08_23]] ) * 3)</f>
        <v>41.333162392757799</v>
      </c>
      <c r="AD668" s="5"/>
      <c r="AE668">
        <v>0</v>
      </c>
      <c r="AF668" s="223">
        <f>SUM( tabConsumo[[#This Row],[QTD.PENDENTE]]:tabConsumo[[#This Row],[08_23]] )</f>
        <v>94</v>
      </c>
      <c r="AG668" s="223">
        <f>LARGE(tabConsumo[[#This Row],[03_22]:[08_23]],1)</f>
        <v>50</v>
      </c>
      <c r="AH668" s="146" t="s">
        <v>2240</v>
      </c>
      <c r="AI668" s="3" t="s">
        <v>2077</v>
      </c>
    </row>
    <row r="669" spans="1:35" x14ac:dyDescent="0.3">
      <c r="A669" s="4" t="s">
        <v>1211</v>
      </c>
      <c r="B669" s="3" t="s">
        <v>321</v>
      </c>
      <c r="C669" s="2">
        <v>24888</v>
      </c>
      <c r="D669" s="2">
        <v>96</v>
      </c>
      <c r="F669" s="2">
        <v>0</v>
      </c>
      <c r="G669" s="2">
        <v>0</v>
      </c>
      <c r="H669" s="2">
        <v>2</v>
      </c>
      <c r="I669" s="2">
        <v>0</v>
      </c>
      <c r="J669" s="2">
        <v>0</v>
      </c>
      <c r="K669" s="2">
        <v>0</v>
      </c>
      <c r="L669" s="2">
        <v>5</v>
      </c>
      <c r="M669" s="2">
        <v>0</v>
      </c>
      <c r="N669" s="2">
        <v>0</v>
      </c>
      <c r="O669" s="2">
        <v>0</v>
      </c>
      <c r="P669" s="2">
        <v>0</v>
      </c>
      <c r="Q669" s="2">
        <v>0</v>
      </c>
      <c r="R669" s="2">
        <v>1</v>
      </c>
      <c r="S669" s="2">
        <v>0</v>
      </c>
      <c r="T669" s="2">
        <v>0</v>
      </c>
      <c r="U669" s="2">
        <v>0</v>
      </c>
      <c r="V669" s="2">
        <v>0</v>
      </c>
      <c r="W669" s="2">
        <v>0</v>
      </c>
      <c r="X669" s="299">
        <v>367</v>
      </c>
      <c r="Y669" s="219">
        <f t="shared" ref="Y669:Y678" si="11" xml:space="preserve"> 18</f>
        <v>18</v>
      </c>
      <c r="Z669" s="220">
        <f>SUM( tabConsumo[[#This Row],[QTD.PENDENTE]]:tabConsumo[[#This Row],[08_23]] ) / tabConsumo[[#This Row],[Div]]</f>
        <v>0.44444444444444442</v>
      </c>
      <c r="AA669" s="221">
        <f xml:space="preserve"> tabConsumo[[#This Row],[Média.A]] + (_xlfn.STDEV.S( tabConsumo[[#This Row],[QTD.PENDENTE]]:tabConsumo[[#This Row],[08_23]] ) * 1)</f>
        <v>1.6916635733690915</v>
      </c>
      <c r="AB669" s="221"/>
      <c r="AC669" s="221">
        <f xml:space="preserve"> tabConsumo[[#This Row],[Média.A]] + (_xlfn.STDEV.S( tabConsumo[[#This Row],[QTD.PENDENTE]]:tabConsumo[[#This Row],[08_23]] ) * 3)</f>
        <v>4.1861018312183855</v>
      </c>
      <c r="AD669" s="5"/>
      <c r="AE669">
        <v>0</v>
      </c>
      <c r="AF669" s="223">
        <f>SUM( tabConsumo[[#This Row],[QTD.PENDENTE]]:tabConsumo[[#This Row],[08_23]] )</f>
        <v>8</v>
      </c>
      <c r="AG669" s="223">
        <f>LARGE(tabConsumo[[#This Row],[03_22]:[08_23]],1)</f>
        <v>5</v>
      </c>
      <c r="AH669" s="146" t="s">
        <v>2243</v>
      </c>
      <c r="AI669" s="3" t="s">
        <v>2077</v>
      </c>
    </row>
    <row r="670" spans="1:35" x14ac:dyDescent="0.3">
      <c r="A670" s="4" t="s">
        <v>1151</v>
      </c>
      <c r="B670" s="3" t="s">
        <v>321</v>
      </c>
      <c r="C670" s="2">
        <v>18337</v>
      </c>
      <c r="D670" s="2">
        <v>22</v>
      </c>
      <c r="F670" s="2">
        <v>0</v>
      </c>
      <c r="G670" s="2">
        <v>0</v>
      </c>
      <c r="H670" s="2">
        <v>0</v>
      </c>
      <c r="I670" s="2">
        <v>0</v>
      </c>
      <c r="J670" s="2">
        <v>0</v>
      </c>
      <c r="K670" s="2">
        <v>1</v>
      </c>
      <c r="L670" s="2">
        <v>5</v>
      </c>
      <c r="M670" s="2">
        <v>0</v>
      </c>
      <c r="N670" s="2">
        <v>0</v>
      </c>
      <c r="O670" s="2">
        <v>0</v>
      </c>
      <c r="P670" s="2">
        <v>1</v>
      </c>
      <c r="Q670" s="2">
        <v>0</v>
      </c>
      <c r="R670" s="2">
        <v>0</v>
      </c>
      <c r="S670" s="2">
        <v>0</v>
      </c>
      <c r="T670" s="2">
        <v>0</v>
      </c>
      <c r="U670" s="2">
        <v>0</v>
      </c>
      <c r="V670" s="2">
        <v>0</v>
      </c>
      <c r="W670" s="2">
        <v>0</v>
      </c>
      <c r="X670" s="299">
        <v>367</v>
      </c>
      <c r="Y670" s="219">
        <f t="shared" si="11"/>
        <v>18</v>
      </c>
      <c r="Z670" s="220">
        <f>SUM( tabConsumo[[#This Row],[QTD.PENDENTE]]:tabConsumo[[#This Row],[08_23]] ) / tabConsumo[[#This Row],[Div]]</f>
        <v>0.3888888888888889</v>
      </c>
      <c r="AA670" s="221">
        <f xml:space="preserve"> tabConsumo[[#This Row],[Média.A]] + (_xlfn.STDEV.S( tabConsumo[[#This Row],[QTD.PENDENTE]]:tabConsumo[[#This Row],[08_23]] ) * 1)</f>
        <v>1.5839221834725161</v>
      </c>
      <c r="AB670" s="221"/>
      <c r="AC670" s="221">
        <f xml:space="preserve"> tabConsumo[[#This Row],[Média.A]] + (_xlfn.STDEV.S( tabConsumo[[#This Row],[QTD.PENDENTE]]:tabConsumo[[#This Row],[08_23]] ) * 3)</f>
        <v>3.9739887726397707</v>
      </c>
      <c r="AD670" s="5"/>
      <c r="AE670">
        <v>0</v>
      </c>
      <c r="AF670" s="223">
        <f>SUM( tabConsumo[[#This Row],[QTD.PENDENTE]]:tabConsumo[[#This Row],[08_23]] )</f>
        <v>7</v>
      </c>
      <c r="AG670" s="223">
        <f>LARGE(tabConsumo[[#This Row],[03_22]:[08_23]],1)</f>
        <v>5</v>
      </c>
      <c r="AH670" s="146" t="s">
        <v>2248</v>
      </c>
      <c r="AI670" s="3" t="s">
        <v>2077</v>
      </c>
    </row>
    <row r="671" spans="1:35" x14ac:dyDescent="0.3">
      <c r="A671" s="4" t="s">
        <v>1152</v>
      </c>
      <c r="B671" s="3" t="s">
        <v>321</v>
      </c>
      <c r="C671" s="2">
        <v>18346</v>
      </c>
      <c r="D671" s="2">
        <v>251</v>
      </c>
      <c r="F671" s="2">
        <v>0</v>
      </c>
      <c r="G671" s="2">
        <v>1</v>
      </c>
      <c r="H671" s="2">
        <v>0</v>
      </c>
      <c r="I671" s="2">
        <v>0</v>
      </c>
      <c r="J671" s="2">
        <v>0</v>
      </c>
      <c r="K671" s="2">
        <v>0</v>
      </c>
      <c r="L671" s="2">
        <v>2</v>
      </c>
      <c r="M671" s="2">
        <v>0</v>
      </c>
      <c r="N671" s="2">
        <v>0</v>
      </c>
      <c r="O671" s="2">
        <v>0</v>
      </c>
      <c r="P671" s="2">
        <v>1</v>
      </c>
      <c r="Q671" s="2">
        <v>3</v>
      </c>
      <c r="R671" s="2">
        <v>4</v>
      </c>
      <c r="S671" s="2">
        <v>0</v>
      </c>
      <c r="T671" s="2">
        <v>0</v>
      </c>
      <c r="U671" s="2">
        <v>0</v>
      </c>
      <c r="V671" s="2">
        <v>0</v>
      </c>
      <c r="W671" s="2">
        <v>0</v>
      </c>
      <c r="X671" s="299">
        <v>367</v>
      </c>
      <c r="Y671" s="219">
        <f t="shared" si="11"/>
        <v>18</v>
      </c>
      <c r="Z671" s="220">
        <f>SUM( tabConsumo[[#This Row],[QTD.PENDENTE]]:tabConsumo[[#This Row],[08_23]] ) / tabConsumo[[#This Row],[Div]]</f>
        <v>0.61111111111111116</v>
      </c>
      <c r="AA671" s="221">
        <f xml:space="preserve"> tabConsumo[[#This Row],[Média.A]] + (_xlfn.STDEV.S( tabConsumo[[#This Row],[QTD.PENDENTE]]:tabConsumo[[#This Row],[08_23]] ) * 1)</f>
        <v>1.8061444056947384</v>
      </c>
      <c r="AB671" s="221"/>
      <c r="AC671" s="221">
        <f xml:space="preserve"> tabConsumo[[#This Row],[Média.A]] + (_xlfn.STDEV.S( tabConsumo[[#This Row],[QTD.PENDENTE]]:tabConsumo[[#This Row],[08_23]] ) * 3)</f>
        <v>4.1962109948619926</v>
      </c>
      <c r="AD671" s="5"/>
      <c r="AE671">
        <v>0</v>
      </c>
      <c r="AF671" s="223">
        <f>SUM( tabConsumo[[#This Row],[QTD.PENDENTE]]:tabConsumo[[#This Row],[08_23]] )</f>
        <v>11</v>
      </c>
      <c r="AG671" s="223">
        <f>LARGE(tabConsumo[[#This Row],[03_22]:[08_23]],1)</f>
        <v>4</v>
      </c>
      <c r="AH671" s="146" t="s">
        <v>2243</v>
      </c>
      <c r="AI671" s="3" t="s">
        <v>2077</v>
      </c>
    </row>
    <row r="672" spans="1:35" x14ac:dyDescent="0.3">
      <c r="A672" s="4" t="s">
        <v>1153</v>
      </c>
      <c r="B672" s="3" t="s">
        <v>321</v>
      </c>
      <c r="C672" s="2">
        <v>18353</v>
      </c>
      <c r="D672" s="2">
        <v>0</v>
      </c>
      <c r="E672" s="2">
        <v>22</v>
      </c>
      <c r="F672" s="2">
        <v>8</v>
      </c>
      <c r="G672" s="2">
        <v>12</v>
      </c>
      <c r="H672" s="2">
        <v>366</v>
      </c>
      <c r="I672" s="2">
        <v>26</v>
      </c>
      <c r="J672" s="2">
        <v>20</v>
      </c>
      <c r="K672" s="2">
        <v>28</v>
      </c>
      <c r="L672" s="2">
        <v>13</v>
      </c>
      <c r="M672" s="2">
        <v>0</v>
      </c>
      <c r="N672" s="2">
        <v>0</v>
      </c>
      <c r="O672" s="2">
        <v>0</v>
      </c>
      <c r="P672" s="2">
        <v>9</v>
      </c>
      <c r="Q672" s="2">
        <v>7</v>
      </c>
      <c r="R672" s="2">
        <v>39</v>
      </c>
      <c r="S672" s="2">
        <v>22</v>
      </c>
      <c r="T672" s="2">
        <v>11</v>
      </c>
      <c r="U672" s="2">
        <v>12</v>
      </c>
      <c r="V672" s="2">
        <v>0</v>
      </c>
      <c r="W672" s="2">
        <v>0</v>
      </c>
      <c r="X672" s="299">
        <v>367</v>
      </c>
      <c r="Y672" s="219">
        <f t="shared" si="11"/>
        <v>18</v>
      </c>
      <c r="Z672" s="220">
        <f>SUM( tabConsumo[[#This Row],[QTD.PENDENTE]]:tabConsumo[[#This Row],[08_23]] ) / tabConsumo[[#This Row],[Div]]</f>
        <v>33.055555555555557</v>
      </c>
      <c r="AA672" s="221">
        <f xml:space="preserve"> tabConsumo[[#This Row],[Média.A]] + (_xlfn.STDEV.S( tabConsumo[[#This Row],[QTD.PENDENTE]]:tabConsumo[[#This Row],[08_23]] ) * 1)</f>
        <v>114.85616179589188</v>
      </c>
      <c r="AB672" s="221"/>
      <c r="AC672" s="221">
        <f xml:space="preserve"> tabConsumo[[#This Row],[Média.A]] + (_xlfn.STDEV.S( tabConsumo[[#This Row],[QTD.PENDENTE]]:tabConsumo[[#This Row],[08_23]] ) * 3)</f>
        <v>278.45737427656451</v>
      </c>
      <c r="AD672" s="5"/>
      <c r="AE672">
        <v>1.2222222222222223</v>
      </c>
      <c r="AF672" s="223">
        <f>SUM( tabConsumo[[#This Row],[QTD.PENDENTE]]:tabConsumo[[#This Row],[08_23]] )</f>
        <v>595</v>
      </c>
      <c r="AG672" s="223">
        <f>LARGE(tabConsumo[[#This Row],[03_22]:[08_23]],1)</f>
        <v>366</v>
      </c>
      <c r="AH672" s="146" t="s">
        <v>2244</v>
      </c>
      <c r="AI672" s="3" t="s">
        <v>2077</v>
      </c>
    </row>
    <row r="673" spans="1:35" x14ac:dyDescent="0.3">
      <c r="A673" s="4" t="s">
        <v>1154</v>
      </c>
      <c r="B673" s="3" t="s">
        <v>321</v>
      </c>
      <c r="C673" s="2">
        <v>18357</v>
      </c>
      <c r="D673" s="2">
        <v>329</v>
      </c>
      <c r="F673" s="2">
        <v>18</v>
      </c>
      <c r="G673" s="2">
        <v>10</v>
      </c>
      <c r="H673" s="2">
        <v>380</v>
      </c>
      <c r="I673" s="2">
        <v>7</v>
      </c>
      <c r="J673" s="2">
        <v>6</v>
      </c>
      <c r="K673" s="2">
        <v>18</v>
      </c>
      <c r="L673" s="2">
        <v>27</v>
      </c>
      <c r="M673" s="2">
        <v>3</v>
      </c>
      <c r="N673" s="2">
        <v>6</v>
      </c>
      <c r="O673" s="2">
        <v>9</v>
      </c>
      <c r="P673" s="2">
        <v>10</v>
      </c>
      <c r="Q673" s="2">
        <v>7</v>
      </c>
      <c r="R673" s="2">
        <v>36</v>
      </c>
      <c r="S673" s="2">
        <v>22</v>
      </c>
      <c r="T673" s="2">
        <v>3</v>
      </c>
      <c r="U673" s="2">
        <v>20</v>
      </c>
      <c r="V673" s="2">
        <v>0</v>
      </c>
      <c r="W673" s="2">
        <v>0</v>
      </c>
      <c r="X673" s="299">
        <v>367</v>
      </c>
      <c r="Y673" s="219">
        <f t="shared" si="11"/>
        <v>18</v>
      </c>
      <c r="Z673" s="220">
        <f>SUM( tabConsumo[[#This Row],[QTD.PENDENTE]]:tabConsumo[[#This Row],[08_23]] ) / tabConsumo[[#This Row],[Div]]</f>
        <v>32.333333333333336</v>
      </c>
      <c r="AA673" s="221">
        <f xml:space="preserve"> tabConsumo[[#This Row],[Média.A]] + (_xlfn.STDEV.S( tabConsumo[[#This Row],[QTD.PENDENTE]]:tabConsumo[[#This Row],[08_23]] ) * 1)</f>
        <v>119.64885314510562</v>
      </c>
      <c r="AB673" s="221"/>
      <c r="AC673" s="221">
        <f xml:space="preserve"> tabConsumo[[#This Row],[Média.A]] + (_xlfn.STDEV.S( tabConsumo[[#This Row],[QTD.PENDENTE]]:tabConsumo[[#This Row],[08_23]] ) * 3)</f>
        <v>294.2798927686502</v>
      </c>
      <c r="AD673" s="5"/>
      <c r="AE673">
        <v>0</v>
      </c>
      <c r="AF673" s="223">
        <f>SUM( tabConsumo[[#This Row],[QTD.PENDENTE]]:tabConsumo[[#This Row],[08_23]] )</f>
        <v>582</v>
      </c>
      <c r="AG673" s="223">
        <f>LARGE(tabConsumo[[#This Row],[03_22]:[08_23]],1)</f>
        <v>380</v>
      </c>
      <c r="AH673" s="146" t="s">
        <v>2244</v>
      </c>
      <c r="AI673" s="3" t="s">
        <v>2077</v>
      </c>
    </row>
    <row r="674" spans="1:35" x14ac:dyDescent="0.3">
      <c r="A674" s="4" t="s">
        <v>1155</v>
      </c>
      <c r="B674" s="3" t="s">
        <v>321</v>
      </c>
      <c r="C674" s="2">
        <v>18358</v>
      </c>
      <c r="D674" s="2">
        <v>139</v>
      </c>
      <c r="F674" s="2">
        <v>0</v>
      </c>
      <c r="G674" s="2">
        <v>8</v>
      </c>
      <c r="H674" s="2">
        <v>14</v>
      </c>
      <c r="I674" s="2">
        <v>42</v>
      </c>
      <c r="J674" s="2">
        <v>2</v>
      </c>
      <c r="K674" s="2">
        <v>16</v>
      </c>
      <c r="L674" s="2">
        <v>14</v>
      </c>
      <c r="M674" s="2">
        <v>9</v>
      </c>
      <c r="N674" s="2">
        <v>16</v>
      </c>
      <c r="O674" s="2">
        <v>10</v>
      </c>
      <c r="P674" s="2">
        <v>0</v>
      </c>
      <c r="Q674" s="2">
        <v>7</v>
      </c>
      <c r="R674" s="2">
        <v>21</v>
      </c>
      <c r="S674" s="2">
        <v>22</v>
      </c>
      <c r="T674" s="2">
        <v>18</v>
      </c>
      <c r="U674" s="2">
        <v>20</v>
      </c>
      <c r="V674" s="2">
        <v>0</v>
      </c>
      <c r="W674" s="2">
        <v>40</v>
      </c>
      <c r="X674" s="299">
        <v>367</v>
      </c>
      <c r="Y674" s="219">
        <f t="shared" si="11"/>
        <v>18</v>
      </c>
      <c r="Z674" s="220">
        <f>SUM( tabConsumo[[#This Row],[QTD.PENDENTE]]:tabConsumo[[#This Row],[08_23]] ) / tabConsumo[[#This Row],[Div]]</f>
        <v>14.388888888888889</v>
      </c>
      <c r="AA674" s="221">
        <f xml:space="preserve"> tabConsumo[[#This Row],[Média.A]] + (_xlfn.STDEV.S( tabConsumo[[#This Row],[QTD.PENDENTE]]:tabConsumo[[#This Row],[08_23]] ) * 1)</f>
        <v>26.487206170467829</v>
      </c>
      <c r="AB674" s="221"/>
      <c r="AC674" s="221">
        <f xml:space="preserve"> tabConsumo[[#This Row],[Média.A]] + (_xlfn.STDEV.S( tabConsumo[[#This Row],[QTD.PENDENTE]]:tabConsumo[[#This Row],[08_23]] ) * 3)</f>
        <v>50.683840733625715</v>
      </c>
      <c r="AD674" s="5"/>
      <c r="AE674">
        <v>0</v>
      </c>
      <c r="AF674" s="223">
        <f>SUM( tabConsumo[[#This Row],[QTD.PENDENTE]]:tabConsumo[[#This Row],[08_23]] )</f>
        <v>259</v>
      </c>
      <c r="AG674" s="223">
        <f>LARGE(tabConsumo[[#This Row],[03_22]:[08_23]],1)</f>
        <v>42</v>
      </c>
      <c r="AH674" s="146" t="s">
        <v>2237</v>
      </c>
      <c r="AI674" s="3" t="s">
        <v>2077</v>
      </c>
    </row>
    <row r="675" spans="1:35" x14ac:dyDescent="0.3">
      <c r="A675" s="4" t="s">
        <v>1060</v>
      </c>
      <c r="B675" s="3" t="s">
        <v>321</v>
      </c>
      <c r="C675" s="2">
        <v>14055</v>
      </c>
      <c r="D675" s="2">
        <v>482</v>
      </c>
      <c r="F675" s="2">
        <v>0</v>
      </c>
      <c r="G675" s="2">
        <v>0</v>
      </c>
      <c r="H675" s="2">
        <v>0</v>
      </c>
      <c r="I675" s="2">
        <v>6</v>
      </c>
      <c r="J675" s="2">
        <v>2</v>
      </c>
      <c r="K675" s="2">
        <v>4</v>
      </c>
      <c r="L675" s="2">
        <v>0</v>
      </c>
      <c r="M675" s="2">
        <v>3</v>
      </c>
      <c r="N675" s="2">
        <v>0</v>
      </c>
      <c r="O675" s="2">
        <v>5</v>
      </c>
      <c r="P675" s="2">
        <v>0</v>
      </c>
      <c r="Q675" s="2">
        <v>0</v>
      </c>
      <c r="R675" s="2">
        <v>8</v>
      </c>
      <c r="S675" s="2">
        <v>26</v>
      </c>
      <c r="T675" s="2">
        <v>16</v>
      </c>
      <c r="U675" s="2">
        <v>20</v>
      </c>
      <c r="V675" s="2">
        <v>0</v>
      </c>
      <c r="W675" s="2">
        <v>0</v>
      </c>
      <c r="X675" s="299">
        <v>367</v>
      </c>
      <c r="Y675" s="219">
        <f t="shared" si="11"/>
        <v>18</v>
      </c>
      <c r="Z675" s="220">
        <f>SUM( tabConsumo[[#This Row],[QTD.PENDENTE]]:tabConsumo[[#This Row],[08_23]] ) / tabConsumo[[#This Row],[Div]]</f>
        <v>5</v>
      </c>
      <c r="AA675" s="221">
        <f xml:space="preserve"> tabConsumo[[#This Row],[Média.A]] + (_xlfn.STDEV.S( tabConsumo[[#This Row],[QTD.PENDENTE]]:tabConsumo[[#This Row],[08_23]] ) * 1)</f>
        <v>12.806482977025457</v>
      </c>
      <c r="AB675" s="221"/>
      <c r="AC675" s="221">
        <f xml:space="preserve"> tabConsumo[[#This Row],[Média.A]] + (_xlfn.STDEV.S( tabConsumo[[#This Row],[QTD.PENDENTE]]:tabConsumo[[#This Row],[08_23]] ) * 3)</f>
        <v>28.419448931076367</v>
      </c>
      <c r="AD675" s="5"/>
      <c r="AE675">
        <v>0</v>
      </c>
      <c r="AF675" s="223">
        <f>SUM( tabConsumo[[#This Row],[QTD.PENDENTE]]:tabConsumo[[#This Row],[08_23]] )</f>
        <v>90</v>
      </c>
      <c r="AG675" s="223">
        <f>LARGE(tabConsumo[[#This Row],[03_22]:[08_23]],1)</f>
        <v>26</v>
      </c>
      <c r="AH675" s="146" t="s">
        <v>2244</v>
      </c>
      <c r="AI675" s="3" t="s">
        <v>2077</v>
      </c>
    </row>
    <row r="676" spans="1:35" x14ac:dyDescent="0.3">
      <c r="A676" s="4" t="s">
        <v>1174</v>
      </c>
      <c r="B676" s="3" t="s">
        <v>321</v>
      </c>
      <c r="C676" s="2">
        <v>20537</v>
      </c>
      <c r="D676" s="2">
        <v>137</v>
      </c>
      <c r="F676" s="2">
        <v>0</v>
      </c>
      <c r="G676" s="2">
        <v>0</v>
      </c>
      <c r="H676" s="2">
        <v>0</v>
      </c>
      <c r="I676" s="2">
        <v>0</v>
      </c>
      <c r="J676" s="2">
        <v>0</v>
      </c>
      <c r="K676" s="2">
        <v>0</v>
      </c>
      <c r="L676" s="2">
        <v>0</v>
      </c>
      <c r="M676" s="2">
        <v>0</v>
      </c>
      <c r="N676" s="2">
        <v>0</v>
      </c>
      <c r="O676" s="2">
        <v>0</v>
      </c>
      <c r="P676" s="2">
        <v>0</v>
      </c>
      <c r="Q676" s="2">
        <v>0</v>
      </c>
      <c r="R676" s="2">
        <v>1</v>
      </c>
      <c r="S676" s="2">
        <v>4</v>
      </c>
      <c r="T676" s="2">
        <v>0</v>
      </c>
      <c r="U676" s="2">
        <v>10</v>
      </c>
      <c r="V676" s="2">
        <v>0</v>
      </c>
      <c r="W676" s="2">
        <v>0</v>
      </c>
      <c r="X676" s="299">
        <v>367</v>
      </c>
      <c r="Y676" s="219">
        <f t="shared" si="11"/>
        <v>18</v>
      </c>
      <c r="Z676" s="220">
        <f>SUM( tabConsumo[[#This Row],[QTD.PENDENTE]]:tabConsumo[[#This Row],[08_23]] ) / tabConsumo[[#This Row],[Div]]</f>
        <v>0.83333333333333337</v>
      </c>
      <c r="AA676" s="221">
        <f xml:space="preserve"> tabConsumo[[#This Row],[Média.A]] + (_xlfn.STDEV.S( tabConsumo[[#This Row],[QTD.PENDENTE]]:tabConsumo[[#This Row],[08_23]] ) * 1)</f>
        <v>3.3126596175342273</v>
      </c>
      <c r="AB676" s="221"/>
      <c r="AC676" s="221">
        <f xml:space="preserve"> tabConsumo[[#This Row],[Média.A]] + (_xlfn.STDEV.S( tabConsumo[[#This Row],[QTD.PENDENTE]]:tabConsumo[[#This Row],[08_23]] ) * 3)</f>
        <v>8.271312185936015</v>
      </c>
      <c r="AD676" s="5"/>
      <c r="AE676">
        <v>0</v>
      </c>
      <c r="AF676" s="223">
        <f>SUM( tabConsumo[[#This Row],[QTD.PENDENTE]]:tabConsumo[[#This Row],[08_23]] )</f>
        <v>15</v>
      </c>
      <c r="AG676" s="223">
        <f>LARGE(tabConsumo[[#This Row],[03_22]:[08_23]],1)</f>
        <v>10</v>
      </c>
      <c r="AH676" s="146" t="s">
        <v>2244</v>
      </c>
      <c r="AI676" s="3" t="s">
        <v>2077</v>
      </c>
    </row>
    <row r="677" spans="1:35" x14ac:dyDescent="0.3">
      <c r="A677" s="4" t="s">
        <v>1302</v>
      </c>
      <c r="B677" s="3" t="s">
        <v>1271</v>
      </c>
      <c r="C677" s="2">
        <v>49858</v>
      </c>
      <c r="D677" s="2">
        <v>185</v>
      </c>
      <c r="F677" s="2">
        <v>0</v>
      </c>
      <c r="G677" s="2">
        <v>0</v>
      </c>
      <c r="H677" s="2">
        <v>0</v>
      </c>
      <c r="I677" s="2">
        <v>0</v>
      </c>
      <c r="J677" s="2">
        <v>0</v>
      </c>
      <c r="K677" s="2">
        <v>0</v>
      </c>
      <c r="L677" s="2">
        <v>0</v>
      </c>
      <c r="M677" s="2">
        <v>0</v>
      </c>
      <c r="N677" s="2">
        <v>0</v>
      </c>
      <c r="O677" s="2">
        <v>0</v>
      </c>
      <c r="P677" s="2">
        <v>0</v>
      </c>
      <c r="Q677" s="2">
        <v>0</v>
      </c>
      <c r="R677" s="2">
        <v>0</v>
      </c>
      <c r="S677" s="2">
        <v>0</v>
      </c>
      <c r="T677" s="2">
        <v>10</v>
      </c>
      <c r="U677" s="2">
        <v>0</v>
      </c>
      <c r="V677" s="2">
        <v>0</v>
      </c>
      <c r="W677" s="2">
        <v>0</v>
      </c>
      <c r="X677" s="299">
        <v>367</v>
      </c>
      <c r="Y677" s="219">
        <f t="shared" si="11"/>
        <v>18</v>
      </c>
      <c r="Z677" s="220">
        <f>SUM( tabConsumo[[#This Row],[QTD.PENDENTE]]:tabConsumo[[#This Row],[08_23]] ) / tabConsumo[[#This Row],[Div]]</f>
        <v>0.55555555555555558</v>
      </c>
      <c r="AA677" s="221">
        <f xml:space="preserve"> tabConsumo[[#This Row],[Média.A]] + (_xlfn.STDEV.S( tabConsumo[[#This Row],[QTD.PENDENTE]]:tabConsumo[[#This Row],[08_23]] ) * 1)</f>
        <v>2.9125781595107139</v>
      </c>
      <c r="AB677" s="221"/>
      <c r="AC677" s="221">
        <f xml:space="preserve"> tabConsumo[[#This Row],[Média.A]] + (_xlfn.STDEV.S( tabConsumo[[#This Row],[QTD.PENDENTE]]:tabConsumo[[#This Row],[08_23]] ) * 3)</f>
        <v>7.6266233674210309</v>
      </c>
      <c r="AD677" s="5"/>
      <c r="AE677">
        <v>0</v>
      </c>
      <c r="AF677" s="223">
        <f>SUM( tabConsumo[[#This Row],[QTD.PENDENTE]]:tabConsumo[[#This Row],[08_23]] )</f>
        <v>10</v>
      </c>
      <c r="AG677" s="223">
        <f>LARGE(tabConsumo[[#This Row],[03_22]:[08_23]],1)</f>
        <v>10</v>
      </c>
      <c r="AH677" s="146" t="s">
        <v>2240</v>
      </c>
      <c r="AI677" s="3" t="s">
        <v>2077</v>
      </c>
    </row>
    <row r="678" spans="1:35" x14ac:dyDescent="0.3">
      <c r="A678" s="4" t="s">
        <v>1270</v>
      </c>
      <c r="B678" s="3" t="s">
        <v>1271</v>
      </c>
      <c r="C678" s="2">
        <v>36031</v>
      </c>
      <c r="D678" s="2">
        <v>2616</v>
      </c>
      <c r="F678" s="2">
        <v>0</v>
      </c>
      <c r="G678" s="2">
        <v>1</v>
      </c>
      <c r="H678" s="2">
        <v>2</v>
      </c>
      <c r="I678" s="2">
        <v>1</v>
      </c>
      <c r="J678" s="2">
        <v>14</v>
      </c>
      <c r="K678" s="2">
        <v>3</v>
      </c>
      <c r="L678" s="2">
        <v>0</v>
      </c>
      <c r="M678" s="2">
        <v>1</v>
      </c>
      <c r="N678" s="2">
        <v>1</v>
      </c>
      <c r="O678" s="2">
        <v>2</v>
      </c>
      <c r="P678" s="2">
        <v>2</v>
      </c>
      <c r="Q678" s="2">
        <v>1</v>
      </c>
      <c r="R678" s="2">
        <v>2</v>
      </c>
      <c r="S678" s="2">
        <v>0</v>
      </c>
      <c r="T678" s="2">
        <v>11</v>
      </c>
      <c r="U678" s="2">
        <v>0</v>
      </c>
      <c r="V678" s="2">
        <v>0</v>
      </c>
      <c r="W678" s="2">
        <v>0</v>
      </c>
      <c r="X678" s="299">
        <v>367</v>
      </c>
      <c r="Y678" s="219">
        <f t="shared" si="11"/>
        <v>18</v>
      </c>
      <c r="Z678" s="220">
        <f>SUM( tabConsumo[[#This Row],[QTD.PENDENTE]]:tabConsumo[[#This Row],[08_23]] ) / tabConsumo[[#This Row],[Div]]</f>
        <v>2.2777777777777777</v>
      </c>
      <c r="AA678" s="221">
        <f xml:space="preserve"> tabConsumo[[#This Row],[Média.A]] + (_xlfn.STDEV.S( tabConsumo[[#This Row],[QTD.PENDENTE]]:tabConsumo[[#This Row],[08_23]] ) * 1)</f>
        <v>6.140199382625541</v>
      </c>
      <c r="AB678" s="221"/>
      <c r="AC678" s="221">
        <f xml:space="preserve"> tabConsumo[[#This Row],[Média.A]] + (_xlfn.STDEV.S( tabConsumo[[#This Row],[QTD.PENDENTE]]:tabConsumo[[#This Row],[08_23]] ) * 3)</f>
        <v>13.865042592321068</v>
      </c>
      <c r="AD678" s="5"/>
      <c r="AE678">
        <v>0</v>
      </c>
      <c r="AF678" s="223">
        <f>SUM( tabConsumo[[#This Row],[QTD.PENDENTE]]:tabConsumo[[#This Row],[08_23]] )</f>
        <v>41</v>
      </c>
      <c r="AG678" s="223">
        <f>LARGE(tabConsumo[[#This Row],[03_22]:[08_23]],1)</f>
        <v>14</v>
      </c>
      <c r="AH678" s="146" t="s">
        <v>2240</v>
      </c>
      <c r="AI678" s="3" t="s">
        <v>2077</v>
      </c>
    </row>
    <row r="679" spans="1:35" x14ac:dyDescent="0.3">
      <c r="A679" s="4" t="s">
        <v>1978</v>
      </c>
      <c r="B679" s="3" t="s">
        <v>31</v>
      </c>
      <c r="C679" s="2">
        <v>138551</v>
      </c>
      <c r="D679" s="2">
        <v>0</v>
      </c>
      <c r="E679" s="2">
        <v>52</v>
      </c>
      <c r="F679" s="2">
        <v>5</v>
      </c>
      <c r="G679" s="2">
        <v>65</v>
      </c>
      <c r="H679" s="2">
        <v>123</v>
      </c>
      <c r="I679" s="2">
        <v>177</v>
      </c>
      <c r="J679" s="2">
        <v>100</v>
      </c>
      <c r="K679" s="2">
        <v>38</v>
      </c>
      <c r="L679" s="2">
        <v>66</v>
      </c>
      <c r="M679" s="2">
        <v>9</v>
      </c>
      <c r="N679" s="2">
        <v>15</v>
      </c>
      <c r="O679" s="2">
        <v>7</v>
      </c>
      <c r="P679" s="2">
        <v>8</v>
      </c>
      <c r="Q679" s="2">
        <v>18</v>
      </c>
      <c r="R679" s="2">
        <v>10</v>
      </c>
      <c r="S679" s="2">
        <v>103</v>
      </c>
      <c r="T679" s="2">
        <v>120</v>
      </c>
      <c r="U679" s="2">
        <v>8</v>
      </c>
      <c r="V679" s="2">
        <v>0</v>
      </c>
      <c r="W679" s="2">
        <v>0</v>
      </c>
      <c r="X679" s="299">
        <v>43734</v>
      </c>
      <c r="Y679" s="219">
        <v>18</v>
      </c>
      <c r="Z679" s="220">
        <f>SUM( tabConsumo[[#This Row],[QTD.PENDENTE]]:tabConsumo[[#This Row],[08_23]] ) / tabConsumo[[#This Row],[Div]]</f>
        <v>51.333333333333336</v>
      </c>
      <c r="AA679" s="221">
        <f xml:space="preserve"> tabConsumo[[#This Row],[Média.A]] + (_xlfn.STDEV.S( tabConsumo[[#This Row],[QTD.PENDENTE]]:tabConsumo[[#This Row],[08_23]] ) * 1)</f>
        <v>104.1392784177394</v>
      </c>
      <c r="AB679" s="221"/>
      <c r="AC679" s="221">
        <f xml:space="preserve"> tabConsumo[[#This Row],[Média.A]] + (_xlfn.STDEV.S( tabConsumo[[#This Row],[QTD.PENDENTE]]:tabConsumo[[#This Row],[08_23]] ) * 3)</f>
        <v>209.75116858655159</v>
      </c>
      <c r="AD679" s="5"/>
      <c r="AE679">
        <v>2.8888888888888888</v>
      </c>
      <c r="AF679" s="223">
        <f>SUM( tabConsumo[[#This Row],[QTD.PENDENTE]]:tabConsumo[[#This Row],[08_23]] )</f>
        <v>924</v>
      </c>
      <c r="AG679" s="223">
        <f>LARGE(tabConsumo[[#This Row],[03_22]:[08_23]],1)</f>
        <v>177</v>
      </c>
      <c r="AH679" s="146" t="s">
        <v>2244</v>
      </c>
      <c r="AI679" s="3" t="s">
        <v>2077</v>
      </c>
    </row>
    <row r="680" spans="1:35" x14ac:dyDescent="0.3">
      <c r="A680" s="4" t="s">
        <v>1952</v>
      </c>
      <c r="B680" s="3" t="s">
        <v>264</v>
      </c>
      <c r="C680" s="2">
        <v>137053</v>
      </c>
      <c r="D680" s="2">
        <v>16</v>
      </c>
      <c r="F680" s="2">
        <v>0</v>
      </c>
      <c r="G680" s="2">
        <v>6</v>
      </c>
      <c r="H680" s="2">
        <v>0</v>
      </c>
      <c r="I680" s="2">
        <v>0</v>
      </c>
      <c r="J680" s="2">
        <v>0</v>
      </c>
      <c r="K680" s="2">
        <v>0</v>
      </c>
      <c r="L680" s="2">
        <v>0</v>
      </c>
      <c r="M680" s="2">
        <v>0</v>
      </c>
      <c r="N680" s="2">
        <v>0</v>
      </c>
      <c r="O680" s="2">
        <v>0</v>
      </c>
      <c r="P680" s="2">
        <v>0</v>
      </c>
      <c r="Q680" s="2">
        <v>0</v>
      </c>
      <c r="R680" s="2">
        <v>0</v>
      </c>
      <c r="S680" s="2">
        <v>0</v>
      </c>
      <c r="T680" s="2">
        <v>1</v>
      </c>
      <c r="U680" s="2">
        <v>0</v>
      </c>
      <c r="V680" s="2">
        <v>0</v>
      </c>
      <c r="W680" s="2">
        <v>0</v>
      </c>
      <c r="X680" s="299">
        <v>43626</v>
      </c>
      <c r="Y680" s="219">
        <v>18</v>
      </c>
      <c r="Z680" s="220">
        <f>SUM( tabConsumo[[#This Row],[QTD.PENDENTE]]:tabConsumo[[#This Row],[08_23]] ) / tabConsumo[[#This Row],[Div]]</f>
        <v>0.3888888888888889</v>
      </c>
      <c r="AA680" s="221">
        <f xml:space="preserve"> tabConsumo[[#This Row],[Média.A]] + (_xlfn.STDEV.S( tabConsumo[[#This Row],[QTD.PENDENTE]]:tabConsumo[[#This Row],[08_23]] ) * 1)</f>
        <v>1.8088677159426747</v>
      </c>
      <c r="AB680" s="221"/>
      <c r="AC680" s="221">
        <f xml:space="preserve"> tabConsumo[[#This Row],[Média.A]] + (_xlfn.STDEV.S( tabConsumo[[#This Row],[QTD.PENDENTE]]:tabConsumo[[#This Row],[08_23]] ) * 3)</f>
        <v>4.6488253700502469</v>
      </c>
      <c r="AD680" s="5"/>
      <c r="AE680">
        <v>0</v>
      </c>
      <c r="AF680" s="223">
        <f>SUM( tabConsumo[[#This Row],[QTD.PENDENTE]]:tabConsumo[[#This Row],[08_23]] )</f>
        <v>7</v>
      </c>
      <c r="AG680" s="223">
        <f>LARGE(tabConsumo[[#This Row],[03_22]:[08_23]],1)</f>
        <v>6</v>
      </c>
      <c r="AH680" s="146" t="s">
        <v>2240</v>
      </c>
      <c r="AI680" s="3" t="s">
        <v>2077</v>
      </c>
    </row>
    <row r="681" spans="1:35" x14ac:dyDescent="0.3">
      <c r="A681" s="4" t="s">
        <v>1951</v>
      </c>
      <c r="B681" s="3" t="s">
        <v>31</v>
      </c>
      <c r="C681" s="2">
        <v>137019</v>
      </c>
      <c r="D681" s="2">
        <v>492</v>
      </c>
      <c r="E681" s="2">
        <v>20</v>
      </c>
      <c r="F681" s="2">
        <v>0</v>
      </c>
      <c r="G681" s="2">
        <v>48</v>
      </c>
      <c r="H681" s="2">
        <v>0</v>
      </c>
      <c r="I681" s="2">
        <v>0</v>
      </c>
      <c r="J681" s="2">
        <v>0</v>
      </c>
      <c r="K681" s="2">
        <v>0</v>
      </c>
      <c r="L681" s="2">
        <v>10</v>
      </c>
      <c r="M681" s="2">
        <v>0</v>
      </c>
      <c r="N681" s="2">
        <v>0</v>
      </c>
      <c r="O681" s="2">
        <v>0</v>
      </c>
      <c r="P681" s="2">
        <v>0</v>
      </c>
      <c r="Q681" s="2">
        <v>0</v>
      </c>
      <c r="R681" s="2">
        <v>0</v>
      </c>
      <c r="S681" s="2">
        <v>0</v>
      </c>
      <c r="T681" s="2">
        <v>0</v>
      </c>
      <c r="U681" s="2">
        <v>0</v>
      </c>
      <c r="V681" s="2">
        <v>3</v>
      </c>
      <c r="W681" s="2">
        <v>0</v>
      </c>
      <c r="X681" s="299">
        <v>43620</v>
      </c>
      <c r="Y681" s="219">
        <v>18</v>
      </c>
      <c r="Z681" s="220">
        <f>SUM( tabConsumo[[#This Row],[QTD.PENDENTE]]:tabConsumo[[#This Row],[08_23]] ) / tabConsumo[[#This Row],[Div]]</f>
        <v>4.5</v>
      </c>
      <c r="AA681" s="221">
        <f xml:space="preserve"> tabConsumo[[#This Row],[Média.A]] + (_xlfn.STDEV.S( tabConsumo[[#This Row],[QTD.PENDENTE]]:tabConsumo[[#This Row],[08_23]] ) * 1)</f>
        <v>16.208696223382944</v>
      </c>
      <c r="AB681" s="221"/>
      <c r="AC681" s="221">
        <f xml:space="preserve"> tabConsumo[[#This Row],[Média.A]] + (_xlfn.STDEV.S( tabConsumo[[#This Row],[QTD.PENDENTE]]:tabConsumo[[#This Row],[08_23]] ) * 3)</f>
        <v>39.626088670148825</v>
      </c>
      <c r="AD681" s="5"/>
      <c r="AE681">
        <v>1.1111111111111112</v>
      </c>
      <c r="AF681" s="223">
        <f>SUM( tabConsumo[[#This Row],[QTD.PENDENTE]]:tabConsumo[[#This Row],[08_23]] )</f>
        <v>81</v>
      </c>
      <c r="AG681" s="223">
        <f>LARGE(tabConsumo[[#This Row],[03_22]:[08_23]],1)</f>
        <v>48</v>
      </c>
      <c r="AH681" s="146" t="s">
        <v>2238</v>
      </c>
      <c r="AI681" s="3" t="s">
        <v>2077</v>
      </c>
    </row>
    <row r="682" spans="1:35" x14ac:dyDescent="0.3">
      <c r="A682" s="4" t="s">
        <v>1156</v>
      </c>
      <c r="B682" s="3" t="s">
        <v>264</v>
      </c>
      <c r="C682" s="2">
        <v>19842</v>
      </c>
      <c r="D682" s="2">
        <v>0</v>
      </c>
      <c r="E682" s="2">
        <v>460</v>
      </c>
      <c r="F682" s="2">
        <v>884</v>
      </c>
      <c r="G682" s="2">
        <v>481</v>
      </c>
      <c r="H682" s="2">
        <v>811</v>
      </c>
      <c r="I682" s="2">
        <v>755</v>
      </c>
      <c r="J682" s="2">
        <v>480</v>
      </c>
      <c r="K682" s="2">
        <v>460</v>
      </c>
      <c r="L682" s="2">
        <v>523</v>
      </c>
      <c r="M682" s="2">
        <v>303</v>
      </c>
      <c r="N682" s="2">
        <v>860</v>
      </c>
      <c r="O682" s="2">
        <v>279</v>
      </c>
      <c r="P682" s="2">
        <v>206</v>
      </c>
      <c r="Q682" s="2">
        <v>776</v>
      </c>
      <c r="R682" s="2">
        <v>2195</v>
      </c>
      <c r="S682" s="2">
        <v>1362</v>
      </c>
      <c r="T682" s="2">
        <v>1926</v>
      </c>
      <c r="U682" s="2">
        <v>1636</v>
      </c>
      <c r="V682" s="2">
        <v>32</v>
      </c>
      <c r="W682" s="2">
        <v>0</v>
      </c>
      <c r="X682" s="299">
        <v>367</v>
      </c>
      <c r="Y682" s="219">
        <f xml:space="preserve"> 18</f>
        <v>18</v>
      </c>
      <c r="Z682" s="220">
        <f>SUM( tabConsumo[[#This Row],[QTD.PENDENTE]]:tabConsumo[[#This Row],[08_23]] ) / tabConsumo[[#This Row],[Div]]</f>
        <v>801.61111111111109</v>
      </c>
      <c r="AA682" s="221">
        <f xml:space="preserve"> tabConsumo[[#This Row],[Média.A]] + (_xlfn.STDEV.S( tabConsumo[[#This Row],[QTD.PENDENTE]]:tabConsumo[[#This Row],[08_23]] ) * 1)</f>
        <v>1417.3280659053189</v>
      </c>
      <c r="AB682" s="221"/>
      <c r="AC682" s="221">
        <f xml:space="preserve"> tabConsumo[[#This Row],[Média.A]] + (_xlfn.STDEV.S( tabConsumo[[#This Row],[QTD.PENDENTE]]:tabConsumo[[#This Row],[08_23]] ) * 3)</f>
        <v>2648.7619754937346</v>
      </c>
      <c r="AD682" s="5"/>
      <c r="AE682">
        <v>25.555555555555557</v>
      </c>
      <c r="AF682" s="223">
        <f>SUM( tabConsumo[[#This Row],[QTD.PENDENTE]]:tabConsumo[[#This Row],[08_23]] )</f>
        <v>14429</v>
      </c>
      <c r="AG682" s="223">
        <f>LARGE(tabConsumo[[#This Row],[03_22]:[08_23]],1)</f>
        <v>2195</v>
      </c>
      <c r="AH682" s="146" t="s">
        <v>2238</v>
      </c>
      <c r="AI682" s="3" t="s">
        <v>2077</v>
      </c>
    </row>
    <row r="683" spans="1:35" x14ac:dyDescent="0.3">
      <c r="A683" s="4" t="s">
        <v>1941</v>
      </c>
      <c r="B683" s="3" t="s">
        <v>264</v>
      </c>
      <c r="C683" s="2">
        <v>136859</v>
      </c>
      <c r="D683" s="2">
        <v>44</v>
      </c>
      <c r="F683" s="2">
        <v>0</v>
      </c>
      <c r="G683" s="2">
        <v>4</v>
      </c>
      <c r="H683" s="2">
        <v>0</v>
      </c>
      <c r="I683" s="2">
        <v>0</v>
      </c>
      <c r="J683" s="2">
        <v>0</v>
      </c>
      <c r="K683" s="2">
        <v>0</v>
      </c>
      <c r="L683" s="2">
        <v>0</v>
      </c>
      <c r="M683" s="2">
        <v>0</v>
      </c>
      <c r="N683" s="2">
        <v>0</v>
      </c>
      <c r="O683" s="2">
        <v>0</v>
      </c>
      <c r="P683" s="2">
        <v>0</v>
      </c>
      <c r="Q683" s="2">
        <v>0</v>
      </c>
      <c r="R683" s="2">
        <v>0</v>
      </c>
      <c r="S683" s="2">
        <v>0</v>
      </c>
      <c r="T683" s="2">
        <v>0</v>
      </c>
      <c r="U683" s="2">
        <v>0</v>
      </c>
      <c r="V683" s="2">
        <v>0</v>
      </c>
      <c r="W683" s="2">
        <v>0</v>
      </c>
      <c r="X683" s="299">
        <v>43578</v>
      </c>
      <c r="Y683" s="219">
        <v>18</v>
      </c>
      <c r="Z683" s="220">
        <f>SUM( tabConsumo[[#This Row],[QTD.PENDENTE]]:tabConsumo[[#This Row],[08_23]] ) / tabConsumo[[#This Row],[Div]]</f>
        <v>0.22222222222222221</v>
      </c>
      <c r="AA683" s="221">
        <f xml:space="preserve"> tabConsumo[[#This Row],[Média.A]] + (_xlfn.STDEV.S( tabConsumo[[#This Row],[QTD.PENDENTE]]:tabConsumo[[#This Row],[08_23]] ) * 1)</f>
        <v>1.1650312638042855</v>
      </c>
      <c r="AB683" s="221"/>
      <c r="AC683" s="221">
        <f xml:space="preserve"> tabConsumo[[#This Row],[Média.A]] + (_xlfn.STDEV.S( tabConsumo[[#This Row],[QTD.PENDENTE]]:tabConsumo[[#This Row],[08_23]] ) * 3)</f>
        <v>3.0506493469684122</v>
      </c>
      <c r="AD683" s="5"/>
      <c r="AE683">
        <v>0</v>
      </c>
      <c r="AF683" s="223">
        <f>SUM( tabConsumo[[#This Row],[QTD.PENDENTE]]:tabConsumo[[#This Row],[08_23]] )</f>
        <v>4</v>
      </c>
      <c r="AG683" s="223">
        <f>LARGE(tabConsumo[[#This Row],[03_22]:[08_23]],1)</f>
        <v>4</v>
      </c>
      <c r="AH683" s="146" t="s">
        <v>2251</v>
      </c>
      <c r="AI683" s="3" t="s">
        <v>2077</v>
      </c>
    </row>
    <row r="684" spans="1:35" x14ac:dyDescent="0.3">
      <c r="A684" s="4" t="s">
        <v>1706</v>
      </c>
      <c r="B684" s="3" t="s">
        <v>31</v>
      </c>
      <c r="C684" s="2">
        <v>114430</v>
      </c>
      <c r="D684" s="2">
        <v>182</v>
      </c>
      <c r="F684" s="2">
        <v>40</v>
      </c>
      <c r="G684" s="2">
        <v>26</v>
      </c>
      <c r="H684" s="2">
        <v>17</v>
      </c>
      <c r="I684" s="2">
        <v>63</v>
      </c>
      <c r="J684" s="2">
        <v>14</v>
      </c>
      <c r="K684" s="2">
        <v>16</v>
      </c>
      <c r="L684" s="2">
        <v>14</v>
      </c>
      <c r="M684" s="2">
        <v>23</v>
      </c>
      <c r="N684" s="2">
        <v>26</v>
      </c>
      <c r="O684" s="2">
        <v>13</v>
      </c>
      <c r="P684" s="2">
        <v>22</v>
      </c>
      <c r="Q684" s="2">
        <v>44</v>
      </c>
      <c r="R684" s="2">
        <v>76</v>
      </c>
      <c r="S684" s="2">
        <v>37</v>
      </c>
      <c r="T684" s="2">
        <v>34</v>
      </c>
      <c r="U684" s="2">
        <v>42</v>
      </c>
      <c r="V684" s="2">
        <v>21</v>
      </c>
      <c r="W684" s="2">
        <v>25</v>
      </c>
      <c r="X684" s="299">
        <v>40249</v>
      </c>
      <c r="Y684" s="219">
        <v>18</v>
      </c>
      <c r="Z684" s="220">
        <f>SUM( tabConsumo[[#This Row],[QTD.PENDENTE]]:tabConsumo[[#This Row],[08_23]] ) / tabConsumo[[#This Row],[Div]]</f>
        <v>30.722222222222221</v>
      </c>
      <c r="AA684" s="221">
        <f xml:space="preserve"> tabConsumo[[#This Row],[Média.A]] + (_xlfn.STDEV.S( tabConsumo[[#This Row],[QTD.PENDENTE]]:tabConsumo[[#This Row],[08_23]] ) * 1)</f>
        <v>48.072609760038723</v>
      </c>
      <c r="AB684" s="221"/>
      <c r="AC684" s="221">
        <f xml:space="preserve"> tabConsumo[[#This Row],[Média.A]] + (_xlfn.STDEV.S( tabConsumo[[#This Row],[QTD.PENDENTE]]:tabConsumo[[#This Row],[08_23]] ) * 3)</f>
        <v>82.77338483567172</v>
      </c>
      <c r="AD684" s="5"/>
      <c r="AE684">
        <v>0</v>
      </c>
      <c r="AF684" s="223">
        <f>SUM( tabConsumo[[#This Row],[QTD.PENDENTE]]:tabConsumo[[#This Row],[08_23]] )</f>
        <v>553</v>
      </c>
      <c r="AG684" s="223">
        <f>LARGE(tabConsumo[[#This Row],[03_22]:[08_23]],1)</f>
        <v>76</v>
      </c>
      <c r="AH684" s="146" t="s">
        <v>2237</v>
      </c>
      <c r="AI684" s="3" t="s">
        <v>2077</v>
      </c>
    </row>
    <row r="685" spans="1:35" x14ac:dyDescent="0.3">
      <c r="A685" s="4" t="s">
        <v>1625</v>
      </c>
      <c r="B685" s="3" t="s">
        <v>264</v>
      </c>
      <c r="C685" s="2">
        <v>105293</v>
      </c>
      <c r="D685" s="2">
        <v>0</v>
      </c>
      <c r="E685" s="2">
        <v>200</v>
      </c>
      <c r="F685" s="2">
        <v>8</v>
      </c>
      <c r="G685" s="2">
        <v>0</v>
      </c>
      <c r="H685" s="2">
        <v>50</v>
      </c>
      <c r="I685" s="2">
        <v>0</v>
      </c>
      <c r="J685" s="2">
        <v>0</v>
      </c>
      <c r="K685" s="2">
        <v>100</v>
      </c>
      <c r="L685" s="2">
        <v>230</v>
      </c>
      <c r="M685" s="2">
        <v>40</v>
      </c>
      <c r="N685" s="2">
        <v>120</v>
      </c>
      <c r="O685" s="2">
        <v>110</v>
      </c>
      <c r="P685" s="2">
        <v>110</v>
      </c>
      <c r="Q685" s="2">
        <v>20</v>
      </c>
      <c r="R685" s="2">
        <v>230</v>
      </c>
      <c r="S685" s="2">
        <v>107</v>
      </c>
      <c r="T685" s="2">
        <v>0</v>
      </c>
      <c r="U685" s="2">
        <v>0</v>
      </c>
      <c r="V685" s="2">
        <v>2</v>
      </c>
      <c r="W685" s="2">
        <v>0</v>
      </c>
      <c r="X685" s="299">
        <v>39506</v>
      </c>
      <c r="Y685" s="219">
        <v>18</v>
      </c>
      <c r="Z685" s="220">
        <f>SUM( tabConsumo[[#This Row],[QTD.PENDENTE]]:tabConsumo[[#This Row],[08_23]] ) / tabConsumo[[#This Row],[Div]]</f>
        <v>73.722222222222229</v>
      </c>
      <c r="AA685" s="221">
        <f xml:space="preserve"> tabConsumo[[#This Row],[Média.A]] + (_xlfn.STDEV.S( tabConsumo[[#This Row],[QTD.PENDENTE]]:tabConsumo[[#This Row],[08_23]] ) * 1)</f>
        <v>154.59816505230594</v>
      </c>
      <c r="AB685" s="221"/>
      <c r="AC685" s="221">
        <f xml:space="preserve"> tabConsumo[[#This Row],[Média.A]] + (_xlfn.STDEV.S( tabConsumo[[#This Row],[QTD.PENDENTE]]:tabConsumo[[#This Row],[08_23]] ) * 3)</f>
        <v>316.35005071247343</v>
      </c>
      <c r="AD685" s="5"/>
      <c r="AE685">
        <v>11.111111111111111</v>
      </c>
      <c r="AF685" s="223">
        <f>SUM( tabConsumo[[#This Row],[QTD.PENDENTE]]:tabConsumo[[#This Row],[08_23]] )</f>
        <v>1327</v>
      </c>
      <c r="AG685" s="223">
        <f>LARGE(tabConsumo[[#This Row],[03_22]:[08_23]],1)</f>
        <v>230</v>
      </c>
      <c r="AH685" s="146" t="s">
        <v>2238</v>
      </c>
      <c r="AI685" s="3" t="s">
        <v>2077</v>
      </c>
    </row>
    <row r="686" spans="1:35" x14ac:dyDescent="0.3">
      <c r="A686" s="4" t="s">
        <v>1920</v>
      </c>
      <c r="B686" s="3" t="s">
        <v>31</v>
      </c>
      <c r="C686" s="2">
        <v>136273</v>
      </c>
      <c r="D686" s="2">
        <v>1588</v>
      </c>
      <c r="F686" s="2">
        <v>200</v>
      </c>
      <c r="G686" s="2">
        <v>0</v>
      </c>
      <c r="H686" s="2">
        <v>0</v>
      </c>
      <c r="I686" s="2">
        <v>100</v>
      </c>
      <c r="J686" s="2">
        <v>130</v>
      </c>
      <c r="K686" s="2">
        <v>30</v>
      </c>
      <c r="L686" s="2">
        <v>120</v>
      </c>
      <c r="M686" s="2">
        <v>150</v>
      </c>
      <c r="N686" s="2">
        <v>110</v>
      </c>
      <c r="O686" s="2">
        <v>50</v>
      </c>
      <c r="P686" s="2">
        <v>0</v>
      </c>
      <c r="Q686" s="2">
        <v>0</v>
      </c>
      <c r="R686" s="2">
        <v>20</v>
      </c>
      <c r="S686" s="2">
        <v>300</v>
      </c>
      <c r="T686" s="2">
        <v>0</v>
      </c>
      <c r="U686" s="2">
        <v>0</v>
      </c>
      <c r="V686" s="2">
        <v>300</v>
      </c>
      <c r="W686" s="2">
        <v>0</v>
      </c>
      <c r="X686" s="299">
        <v>43483</v>
      </c>
      <c r="Y686" s="219">
        <v>18</v>
      </c>
      <c r="Z686" s="220">
        <f>SUM( tabConsumo[[#This Row],[QTD.PENDENTE]]:tabConsumo[[#This Row],[08_23]] ) / tabConsumo[[#This Row],[Div]]</f>
        <v>83.888888888888886</v>
      </c>
      <c r="AA686" s="221">
        <f xml:space="preserve"> tabConsumo[[#This Row],[Média.A]] + (_xlfn.STDEV.S( tabConsumo[[#This Row],[QTD.PENDENTE]]:tabConsumo[[#This Row],[08_23]] ) * 1)</f>
        <v>184.77548153213064</v>
      </c>
      <c r="AB686" s="221"/>
      <c r="AC686" s="221">
        <f xml:space="preserve"> tabConsumo[[#This Row],[Média.A]] + (_xlfn.STDEV.S( tabConsumo[[#This Row],[QTD.PENDENTE]]:tabConsumo[[#This Row],[08_23]] ) * 3)</f>
        <v>386.54866681861415</v>
      </c>
      <c r="AD686" s="5"/>
      <c r="AE686">
        <v>0</v>
      </c>
      <c r="AF686" s="223">
        <f>SUM( tabConsumo[[#This Row],[QTD.PENDENTE]]:tabConsumo[[#This Row],[08_23]] )</f>
        <v>1510</v>
      </c>
      <c r="AG686" s="223">
        <f>LARGE(tabConsumo[[#This Row],[03_22]:[08_23]],1)</f>
        <v>300</v>
      </c>
      <c r="AH686" s="146" t="s">
        <v>2238</v>
      </c>
      <c r="AI686" s="3" t="s">
        <v>2077</v>
      </c>
    </row>
    <row r="687" spans="1:35" x14ac:dyDescent="0.3">
      <c r="A687" s="4" t="s">
        <v>1660</v>
      </c>
      <c r="B687" s="3" t="s">
        <v>264</v>
      </c>
      <c r="C687" s="2">
        <v>108398</v>
      </c>
      <c r="D687" s="2">
        <v>5</v>
      </c>
      <c r="F687" s="2">
        <v>0</v>
      </c>
      <c r="G687" s="2">
        <v>0</v>
      </c>
      <c r="H687" s="2">
        <v>4</v>
      </c>
      <c r="I687" s="2">
        <v>0</v>
      </c>
      <c r="J687" s="2">
        <v>0</v>
      </c>
      <c r="K687" s="2">
        <v>0</v>
      </c>
      <c r="L687" s="2">
        <v>1</v>
      </c>
      <c r="M687" s="2">
        <v>1</v>
      </c>
      <c r="N687" s="2">
        <v>0</v>
      </c>
      <c r="O687" s="2">
        <v>0</v>
      </c>
      <c r="P687" s="2">
        <v>1</v>
      </c>
      <c r="Q687" s="2">
        <v>0</v>
      </c>
      <c r="R687" s="2">
        <v>0</v>
      </c>
      <c r="S687" s="2">
        <v>0</v>
      </c>
      <c r="T687" s="2">
        <v>0</v>
      </c>
      <c r="U687" s="2">
        <v>2</v>
      </c>
      <c r="V687" s="2">
        <v>0</v>
      </c>
      <c r="W687" s="2">
        <v>0</v>
      </c>
      <c r="X687" s="299">
        <v>39737</v>
      </c>
      <c r="Y687" s="219">
        <v>18</v>
      </c>
      <c r="Z687" s="220">
        <f>SUM( tabConsumo[[#This Row],[QTD.PENDENTE]]:tabConsumo[[#This Row],[08_23]] ) / tabConsumo[[#This Row],[Div]]</f>
        <v>0.5</v>
      </c>
      <c r="AA687" s="221">
        <f xml:space="preserve"> tabConsumo[[#This Row],[Média.A]] + (_xlfn.STDEV.S( tabConsumo[[#This Row],[QTD.PENDENTE]]:tabConsumo[[#This Row],[08_23]] ) * 1)</f>
        <v>1.5431851677040116</v>
      </c>
      <c r="AB687" s="221"/>
      <c r="AC687" s="221">
        <f xml:space="preserve"> tabConsumo[[#This Row],[Média.A]] + (_xlfn.STDEV.S( tabConsumo[[#This Row],[QTD.PENDENTE]]:tabConsumo[[#This Row],[08_23]] ) * 3)</f>
        <v>3.6295555031120346</v>
      </c>
      <c r="AD687" s="5"/>
      <c r="AE687">
        <v>0</v>
      </c>
      <c r="AF687" s="223">
        <f>SUM( tabConsumo[[#This Row],[QTD.PENDENTE]]:tabConsumo[[#This Row],[08_23]] )</f>
        <v>9</v>
      </c>
      <c r="AG687" s="223">
        <f>LARGE(tabConsumo[[#This Row],[03_22]:[08_23]],1)</f>
        <v>4</v>
      </c>
      <c r="AH687" s="146" t="s">
        <v>2244</v>
      </c>
      <c r="AI687" s="3" t="s">
        <v>2077</v>
      </c>
    </row>
    <row r="688" spans="1:35" x14ac:dyDescent="0.3">
      <c r="A688" s="4" t="s">
        <v>1687</v>
      </c>
      <c r="B688" s="3" t="s">
        <v>31</v>
      </c>
      <c r="C688" s="2">
        <v>111841</v>
      </c>
      <c r="D688" s="2">
        <v>21</v>
      </c>
      <c r="F688" s="2">
        <v>0</v>
      </c>
      <c r="G688" s="2">
        <v>0</v>
      </c>
      <c r="H688" s="2">
        <v>0</v>
      </c>
      <c r="I688" s="2">
        <v>0</v>
      </c>
      <c r="J688" s="2">
        <v>1</v>
      </c>
      <c r="K688" s="2">
        <v>2</v>
      </c>
      <c r="L688" s="2">
        <v>1</v>
      </c>
      <c r="M688" s="2">
        <v>0</v>
      </c>
      <c r="N688" s="2">
        <v>1</v>
      </c>
      <c r="O688" s="2">
        <v>0</v>
      </c>
      <c r="P688" s="2">
        <v>2</v>
      </c>
      <c r="Q688" s="2">
        <v>0</v>
      </c>
      <c r="R688" s="2">
        <v>0</v>
      </c>
      <c r="S688" s="2">
        <v>0</v>
      </c>
      <c r="T688" s="2">
        <v>1</v>
      </c>
      <c r="U688" s="2">
        <v>1</v>
      </c>
      <c r="V688" s="2">
        <v>1</v>
      </c>
      <c r="W688" s="2">
        <v>0</v>
      </c>
      <c r="X688" s="299">
        <v>40015</v>
      </c>
      <c r="Y688" s="219">
        <v>18</v>
      </c>
      <c r="Z688" s="220">
        <f>SUM( tabConsumo[[#This Row],[QTD.PENDENTE]]:tabConsumo[[#This Row],[08_23]] ) / tabConsumo[[#This Row],[Div]]</f>
        <v>0.55555555555555558</v>
      </c>
      <c r="AA688" s="221">
        <f xml:space="preserve"> tabConsumo[[#This Row],[Média.A]] + (_xlfn.STDEV.S( tabConsumo[[#This Row],[QTD.PENDENTE]]:tabConsumo[[#This Row],[08_23]] ) * 1)</f>
        <v>1.2603477420501215</v>
      </c>
      <c r="AB688" s="221"/>
      <c r="AC688" s="221">
        <f xml:space="preserve"> tabConsumo[[#This Row],[Média.A]] + (_xlfn.STDEV.S( tabConsumo[[#This Row],[QTD.PENDENTE]]:tabConsumo[[#This Row],[08_23]] ) * 3)</f>
        <v>2.669932115039253</v>
      </c>
      <c r="AD688" s="5"/>
      <c r="AE688">
        <v>0</v>
      </c>
      <c r="AF688" s="223">
        <f>SUM( tabConsumo[[#This Row],[QTD.PENDENTE]]:tabConsumo[[#This Row],[08_23]] )</f>
        <v>10</v>
      </c>
      <c r="AG688" s="223">
        <f>LARGE(tabConsumo[[#This Row],[03_22]:[08_23]],1)</f>
        <v>2</v>
      </c>
      <c r="AH688" s="146" t="s">
        <v>2238</v>
      </c>
      <c r="AI688" s="3" t="s">
        <v>2077</v>
      </c>
    </row>
    <row r="689" spans="1:35" x14ac:dyDescent="0.3">
      <c r="A689" s="4" t="s">
        <v>1710</v>
      </c>
      <c r="B689" s="3" t="s">
        <v>264</v>
      </c>
      <c r="C689" s="2">
        <v>114773</v>
      </c>
      <c r="D689" s="2">
        <v>15</v>
      </c>
      <c r="F689" s="2">
        <v>0</v>
      </c>
      <c r="G689" s="2">
        <v>0</v>
      </c>
      <c r="H689" s="2">
        <v>2</v>
      </c>
      <c r="I689" s="2">
        <v>3</v>
      </c>
      <c r="J689" s="2">
        <v>1</v>
      </c>
      <c r="K689" s="2">
        <v>0</v>
      </c>
      <c r="L689" s="2">
        <v>0</v>
      </c>
      <c r="M689" s="2">
        <v>1</v>
      </c>
      <c r="N689" s="2">
        <v>2</v>
      </c>
      <c r="O689" s="2">
        <v>0</v>
      </c>
      <c r="P689" s="2">
        <v>2</v>
      </c>
      <c r="Q689" s="2">
        <v>0</v>
      </c>
      <c r="R689" s="2">
        <v>0</v>
      </c>
      <c r="S689" s="2">
        <v>0</v>
      </c>
      <c r="T689" s="2">
        <v>0</v>
      </c>
      <c r="U689" s="2">
        <v>2</v>
      </c>
      <c r="V689" s="2">
        <v>0</v>
      </c>
      <c r="W689" s="2">
        <v>2</v>
      </c>
      <c r="X689" s="299">
        <v>40275</v>
      </c>
      <c r="Y689" s="219">
        <v>18</v>
      </c>
      <c r="Z689" s="220">
        <f>SUM( tabConsumo[[#This Row],[QTD.PENDENTE]]:tabConsumo[[#This Row],[08_23]] ) / tabConsumo[[#This Row],[Div]]</f>
        <v>0.83333333333333337</v>
      </c>
      <c r="AA689" s="221">
        <f xml:space="preserve"> tabConsumo[[#This Row],[Média.A]] + (_xlfn.STDEV.S( tabConsumo[[#This Row],[QTD.PENDENTE]]:tabConsumo[[#This Row],[08_23]] ) * 1)</f>
        <v>1.8765185010373449</v>
      </c>
      <c r="AB689" s="221"/>
      <c r="AC689" s="221">
        <f xml:space="preserve"> tabConsumo[[#This Row],[Média.A]] + (_xlfn.STDEV.S( tabConsumo[[#This Row],[QTD.PENDENTE]]:tabConsumo[[#This Row],[08_23]] ) * 3)</f>
        <v>3.962888836445368</v>
      </c>
      <c r="AD689" s="5"/>
      <c r="AE689">
        <v>0</v>
      </c>
      <c r="AF689" s="223">
        <f>SUM( tabConsumo[[#This Row],[QTD.PENDENTE]]:tabConsumo[[#This Row],[08_23]] )</f>
        <v>15</v>
      </c>
      <c r="AG689" s="223">
        <f>LARGE(tabConsumo[[#This Row],[03_22]:[08_23]],1)</f>
        <v>3</v>
      </c>
      <c r="AH689" s="146" t="s">
        <v>2237</v>
      </c>
      <c r="AI689" s="3" t="s">
        <v>2077</v>
      </c>
    </row>
    <row r="690" spans="1:35" x14ac:dyDescent="0.3">
      <c r="A690" s="4" t="s">
        <v>489</v>
      </c>
      <c r="B690" s="3" t="s">
        <v>31</v>
      </c>
      <c r="C690" s="2">
        <v>60110</v>
      </c>
      <c r="D690" s="2">
        <v>0</v>
      </c>
      <c r="F690" s="2">
        <v>0</v>
      </c>
      <c r="G690" s="2">
        <v>0</v>
      </c>
      <c r="H690" s="2">
        <v>0</v>
      </c>
      <c r="I690" s="2">
        <v>0</v>
      </c>
      <c r="J690" s="2">
        <v>0</v>
      </c>
      <c r="K690" s="2">
        <v>0</v>
      </c>
      <c r="L690" s="2">
        <v>0</v>
      </c>
      <c r="M690" s="2">
        <v>0</v>
      </c>
      <c r="N690" s="2">
        <v>4</v>
      </c>
      <c r="O690" s="2">
        <v>0</v>
      </c>
      <c r="P690" s="2">
        <v>0</v>
      </c>
      <c r="Q690" s="2">
        <v>0</v>
      </c>
      <c r="R690" s="2">
        <v>0</v>
      </c>
      <c r="S690" s="2">
        <v>0</v>
      </c>
      <c r="T690" s="2">
        <v>0</v>
      </c>
      <c r="U690" s="2">
        <v>0</v>
      </c>
      <c r="V690" s="2">
        <v>0</v>
      </c>
      <c r="W690" s="2">
        <v>0</v>
      </c>
      <c r="X690" s="299">
        <v>367</v>
      </c>
      <c r="Y690" s="219">
        <f t="shared" ref="Y690:Y696" si="12" xml:space="preserve"> 18</f>
        <v>18</v>
      </c>
      <c r="Z690" s="220">
        <f>SUM( tabConsumo[[#This Row],[QTD.PENDENTE]]:tabConsumo[[#This Row],[08_23]] ) / tabConsumo[[#This Row],[Div]]</f>
        <v>0.22222222222222221</v>
      </c>
      <c r="AA690" s="221">
        <f xml:space="preserve"> tabConsumo[[#This Row],[Média.A]] + (_xlfn.STDEV.S( tabConsumo[[#This Row],[QTD.PENDENTE]]:tabConsumo[[#This Row],[08_23]] ) * 1)</f>
        <v>1.1650312638042855</v>
      </c>
      <c r="AB690" s="221"/>
      <c r="AC690" s="221">
        <f xml:space="preserve"> tabConsumo[[#This Row],[Média.A]] + (_xlfn.STDEV.S( tabConsumo[[#This Row],[QTD.PENDENTE]]:tabConsumo[[#This Row],[08_23]] ) * 3)</f>
        <v>3.0506493469684122</v>
      </c>
      <c r="AD690" s="5"/>
      <c r="AE690">
        <v>0</v>
      </c>
      <c r="AF690" s="223">
        <f>SUM( tabConsumo[[#This Row],[QTD.PENDENTE]]:tabConsumo[[#This Row],[08_23]] )</f>
        <v>4</v>
      </c>
      <c r="AG690" s="223">
        <f>LARGE(tabConsumo[[#This Row],[03_22]:[08_23]],1)</f>
        <v>4</v>
      </c>
      <c r="AH690" s="146" t="s">
        <v>2242</v>
      </c>
      <c r="AI690" s="3" t="s">
        <v>2077</v>
      </c>
    </row>
    <row r="691" spans="1:35" x14ac:dyDescent="0.3">
      <c r="A691" s="4" t="s">
        <v>1087</v>
      </c>
      <c r="B691" s="3" t="s">
        <v>264</v>
      </c>
      <c r="C691" s="2">
        <v>15051</v>
      </c>
      <c r="D691" s="2">
        <v>47</v>
      </c>
      <c r="F691" s="2">
        <v>0</v>
      </c>
      <c r="G691" s="2">
        <v>0</v>
      </c>
      <c r="H691" s="2">
        <v>0</v>
      </c>
      <c r="I691" s="2">
        <v>0</v>
      </c>
      <c r="J691" s="2">
        <v>0</v>
      </c>
      <c r="K691" s="2">
        <v>4</v>
      </c>
      <c r="L691" s="2">
        <v>0</v>
      </c>
      <c r="M691" s="2">
        <v>0</v>
      </c>
      <c r="N691" s="2">
        <v>0</v>
      </c>
      <c r="O691" s="2">
        <v>0</v>
      </c>
      <c r="P691" s="2">
        <v>0</v>
      </c>
      <c r="Q691" s="2">
        <v>0</v>
      </c>
      <c r="R691" s="2">
        <v>0</v>
      </c>
      <c r="S691" s="2">
        <v>0</v>
      </c>
      <c r="T691" s="2">
        <v>0</v>
      </c>
      <c r="U691" s="2">
        <v>0</v>
      </c>
      <c r="V691" s="2">
        <v>0</v>
      </c>
      <c r="W691" s="2">
        <v>0</v>
      </c>
      <c r="X691" s="299">
        <v>367</v>
      </c>
      <c r="Y691" s="219">
        <f t="shared" si="12"/>
        <v>18</v>
      </c>
      <c r="Z691" s="220">
        <f>SUM( tabConsumo[[#This Row],[QTD.PENDENTE]]:tabConsumo[[#This Row],[08_23]] ) / tabConsumo[[#This Row],[Div]]</f>
        <v>0.22222222222222221</v>
      </c>
      <c r="AA691" s="221">
        <f xml:space="preserve"> tabConsumo[[#This Row],[Média.A]] + (_xlfn.STDEV.S( tabConsumo[[#This Row],[QTD.PENDENTE]]:tabConsumo[[#This Row],[08_23]] ) * 1)</f>
        <v>1.1650312638042855</v>
      </c>
      <c r="AB691" s="221"/>
      <c r="AC691" s="221">
        <f xml:space="preserve"> tabConsumo[[#This Row],[Média.A]] + (_xlfn.STDEV.S( tabConsumo[[#This Row],[QTD.PENDENTE]]:tabConsumo[[#This Row],[08_23]] ) * 3)</f>
        <v>3.0506493469684122</v>
      </c>
      <c r="AD691" s="5"/>
      <c r="AE691">
        <v>0</v>
      </c>
      <c r="AF691" s="223">
        <f>SUM( tabConsumo[[#This Row],[QTD.PENDENTE]]:tabConsumo[[#This Row],[08_23]] )</f>
        <v>4</v>
      </c>
      <c r="AG691" s="223">
        <f>LARGE(tabConsumo[[#This Row],[03_22]:[08_23]],1)</f>
        <v>4</v>
      </c>
      <c r="AH691" s="146" t="s">
        <v>2245</v>
      </c>
      <c r="AI691" s="3" t="s">
        <v>2077</v>
      </c>
    </row>
    <row r="692" spans="1:35" x14ac:dyDescent="0.3">
      <c r="A692" s="4" t="s">
        <v>1175</v>
      </c>
      <c r="B692" s="3" t="s">
        <v>264</v>
      </c>
      <c r="C692" s="2">
        <v>20554</v>
      </c>
      <c r="D692" s="2">
        <v>11260</v>
      </c>
      <c r="E692" s="2">
        <v>50</v>
      </c>
      <c r="F692" s="2">
        <v>200</v>
      </c>
      <c r="G692" s="2">
        <v>500</v>
      </c>
      <c r="H692" s="2">
        <v>2500</v>
      </c>
      <c r="I692" s="2">
        <v>500</v>
      </c>
      <c r="J692" s="2">
        <v>1200</v>
      </c>
      <c r="K692" s="2">
        <v>400</v>
      </c>
      <c r="L692" s="2">
        <v>850</v>
      </c>
      <c r="M692" s="2">
        <v>700</v>
      </c>
      <c r="N692" s="2">
        <v>1110</v>
      </c>
      <c r="O692" s="2">
        <v>1000</v>
      </c>
      <c r="P692" s="2">
        <v>1000</v>
      </c>
      <c r="Q692" s="2">
        <v>800</v>
      </c>
      <c r="R692" s="2">
        <v>650</v>
      </c>
      <c r="S692" s="2">
        <v>2100</v>
      </c>
      <c r="T692" s="2">
        <v>0</v>
      </c>
      <c r="U692" s="2">
        <v>500</v>
      </c>
      <c r="V692" s="2">
        <v>130</v>
      </c>
      <c r="W692" s="2">
        <v>0</v>
      </c>
      <c r="X692" s="299">
        <v>367</v>
      </c>
      <c r="Y692" s="219">
        <f t="shared" si="12"/>
        <v>18</v>
      </c>
      <c r="Z692" s="220">
        <f>SUM( tabConsumo[[#This Row],[QTD.PENDENTE]]:tabConsumo[[#This Row],[08_23]] ) / tabConsumo[[#This Row],[Div]]</f>
        <v>788.33333333333337</v>
      </c>
      <c r="AA692" s="221">
        <f xml:space="preserve"> tabConsumo[[#This Row],[Média.A]] + (_xlfn.STDEV.S( tabConsumo[[#This Row],[QTD.PENDENTE]]:tabConsumo[[#This Row],[08_23]] ) * 1)</f>
        <v>1454.1165198602898</v>
      </c>
      <c r="AB692" s="221"/>
      <c r="AC692" s="221">
        <f xml:space="preserve"> tabConsumo[[#This Row],[Média.A]] + (_xlfn.STDEV.S( tabConsumo[[#This Row],[QTD.PENDENTE]]:tabConsumo[[#This Row],[08_23]] ) * 3)</f>
        <v>2785.682892914203</v>
      </c>
      <c r="AD692" s="5"/>
      <c r="AE692">
        <v>2.7777777777777777</v>
      </c>
      <c r="AF692" s="223">
        <f>SUM( tabConsumo[[#This Row],[QTD.PENDENTE]]:tabConsumo[[#This Row],[08_23]] )</f>
        <v>14190</v>
      </c>
      <c r="AG692" s="223">
        <f>LARGE(tabConsumo[[#This Row],[03_22]:[08_23]],1)</f>
        <v>2500</v>
      </c>
      <c r="AH692" s="146" t="s">
        <v>2238</v>
      </c>
      <c r="AI692" s="3" t="s">
        <v>2077</v>
      </c>
    </row>
    <row r="693" spans="1:35" x14ac:dyDescent="0.3">
      <c r="A693" s="4" t="s">
        <v>1177</v>
      </c>
      <c r="B693" s="3" t="s">
        <v>264</v>
      </c>
      <c r="C693" s="2">
        <v>20558</v>
      </c>
      <c r="D693" s="2">
        <v>0</v>
      </c>
      <c r="E693" s="2">
        <v>1355</v>
      </c>
      <c r="F693" s="2">
        <v>100</v>
      </c>
      <c r="G693" s="2">
        <v>700</v>
      </c>
      <c r="H693" s="2">
        <v>2600</v>
      </c>
      <c r="I693" s="2">
        <v>700</v>
      </c>
      <c r="J693" s="2">
        <v>1400</v>
      </c>
      <c r="K693" s="2">
        <v>900</v>
      </c>
      <c r="L693" s="2">
        <v>1100</v>
      </c>
      <c r="M693" s="2">
        <v>1100</v>
      </c>
      <c r="N693" s="2">
        <v>710</v>
      </c>
      <c r="O693" s="2">
        <v>400</v>
      </c>
      <c r="P693" s="2">
        <v>2400</v>
      </c>
      <c r="Q693" s="2">
        <v>1000</v>
      </c>
      <c r="R693" s="2">
        <v>950</v>
      </c>
      <c r="S693" s="2">
        <v>1245</v>
      </c>
      <c r="T693" s="2">
        <v>0</v>
      </c>
      <c r="U693" s="2">
        <v>0</v>
      </c>
      <c r="V693" s="2">
        <v>0</v>
      </c>
      <c r="W693" s="2">
        <v>0</v>
      </c>
      <c r="X693" s="299">
        <v>367</v>
      </c>
      <c r="Y693" s="219">
        <f t="shared" si="12"/>
        <v>18</v>
      </c>
      <c r="Z693" s="220">
        <f>SUM( tabConsumo[[#This Row],[QTD.PENDENTE]]:tabConsumo[[#This Row],[08_23]] ) / tabConsumo[[#This Row],[Div]]</f>
        <v>925.55555555555554</v>
      </c>
      <c r="AA693" s="221">
        <f xml:space="preserve"> tabConsumo[[#This Row],[Média.A]] + (_xlfn.STDEV.S( tabConsumo[[#This Row],[QTD.PENDENTE]]:tabConsumo[[#This Row],[08_23]] ) * 1)</f>
        <v>1672.5666564070234</v>
      </c>
      <c r="AB693" s="221"/>
      <c r="AC693" s="221">
        <f xml:space="preserve"> tabConsumo[[#This Row],[Média.A]] + (_xlfn.STDEV.S( tabConsumo[[#This Row],[QTD.PENDENTE]]:tabConsumo[[#This Row],[08_23]] ) * 3)</f>
        <v>3166.5888581099589</v>
      </c>
      <c r="AD693" s="5"/>
      <c r="AE693">
        <v>75.277777777777771</v>
      </c>
      <c r="AF693" s="223">
        <f>SUM( tabConsumo[[#This Row],[QTD.PENDENTE]]:tabConsumo[[#This Row],[08_23]] )</f>
        <v>16660</v>
      </c>
      <c r="AG693" s="223">
        <f>LARGE(tabConsumo[[#This Row],[03_22]:[08_23]],1)</f>
        <v>2600</v>
      </c>
      <c r="AH693" s="146" t="s">
        <v>2239</v>
      </c>
      <c r="AI693" s="3" t="s">
        <v>2077</v>
      </c>
    </row>
    <row r="694" spans="1:35" x14ac:dyDescent="0.3">
      <c r="A694" s="4" t="s">
        <v>1178</v>
      </c>
      <c r="B694" s="3" t="s">
        <v>264</v>
      </c>
      <c r="C694" s="2">
        <v>20576</v>
      </c>
      <c r="D694" s="2">
        <v>7415</v>
      </c>
      <c r="F694" s="2">
        <v>100</v>
      </c>
      <c r="G694" s="2">
        <v>200</v>
      </c>
      <c r="H694" s="2">
        <v>550</v>
      </c>
      <c r="I694" s="2">
        <v>300</v>
      </c>
      <c r="J694" s="2">
        <v>0</v>
      </c>
      <c r="K694" s="2">
        <v>400</v>
      </c>
      <c r="L694" s="2">
        <v>200</v>
      </c>
      <c r="M694" s="2">
        <v>300</v>
      </c>
      <c r="N694" s="2">
        <v>900</v>
      </c>
      <c r="O694" s="2">
        <v>0</v>
      </c>
      <c r="P694" s="2">
        <v>100</v>
      </c>
      <c r="Q694" s="2">
        <v>350</v>
      </c>
      <c r="R694" s="2">
        <v>500</v>
      </c>
      <c r="S694" s="2">
        <v>2650</v>
      </c>
      <c r="T694" s="2">
        <v>100</v>
      </c>
      <c r="U694" s="2">
        <v>0</v>
      </c>
      <c r="V694" s="2">
        <v>0</v>
      </c>
      <c r="W694" s="2">
        <v>0</v>
      </c>
      <c r="X694" s="299">
        <v>367</v>
      </c>
      <c r="Y694" s="219">
        <f t="shared" si="12"/>
        <v>18</v>
      </c>
      <c r="Z694" s="220">
        <f>SUM( tabConsumo[[#This Row],[QTD.PENDENTE]]:tabConsumo[[#This Row],[08_23]] ) / tabConsumo[[#This Row],[Div]]</f>
        <v>369.44444444444446</v>
      </c>
      <c r="AA694" s="221">
        <f xml:space="preserve"> tabConsumo[[#This Row],[Média.A]] + (_xlfn.STDEV.S( tabConsumo[[#This Row],[QTD.PENDENTE]]:tabConsumo[[#This Row],[08_23]] ) * 1)</f>
        <v>987.82441731684685</v>
      </c>
      <c r="AB694" s="221"/>
      <c r="AC694" s="221">
        <f xml:space="preserve"> tabConsumo[[#This Row],[Média.A]] + (_xlfn.STDEV.S( tabConsumo[[#This Row],[QTD.PENDENTE]]:tabConsumo[[#This Row],[08_23]] ) * 3)</f>
        <v>2224.5843630616514</v>
      </c>
      <c r="AD694" s="5"/>
      <c r="AE694">
        <v>0</v>
      </c>
      <c r="AF694" s="223">
        <f>SUM( tabConsumo[[#This Row],[QTD.PENDENTE]]:tabConsumo[[#This Row],[08_23]] )</f>
        <v>6650</v>
      </c>
      <c r="AG694" s="223">
        <f>LARGE(tabConsumo[[#This Row],[03_22]:[08_23]],1)</f>
        <v>2650</v>
      </c>
      <c r="AH694" s="146" t="s">
        <v>2240</v>
      </c>
      <c r="AI694" s="3" t="s">
        <v>2077</v>
      </c>
    </row>
    <row r="695" spans="1:35" x14ac:dyDescent="0.3">
      <c r="A695" s="4" t="s">
        <v>1179</v>
      </c>
      <c r="B695" s="3" t="s">
        <v>264</v>
      </c>
      <c r="C695" s="2">
        <v>20583</v>
      </c>
      <c r="D695" s="2">
        <v>13063</v>
      </c>
      <c r="E695" s="2">
        <v>50</v>
      </c>
      <c r="F695" s="2">
        <v>200</v>
      </c>
      <c r="G695" s="2">
        <v>100</v>
      </c>
      <c r="H695" s="2">
        <v>0</v>
      </c>
      <c r="I695" s="2">
        <v>500</v>
      </c>
      <c r="J695" s="2">
        <v>0</v>
      </c>
      <c r="K695" s="2">
        <v>400</v>
      </c>
      <c r="L695" s="2">
        <v>0</v>
      </c>
      <c r="M695" s="2">
        <v>100</v>
      </c>
      <c r="N695" s="2">
        <v>600</v>
      </c>
      <c r="O695" s="2">
        <v>50</v>
      </c>
      <c r="P695" s="2">
        <v>50</v>
      </c>
      <c r="Q695" s="2">
        <v>50</v>
      </c>
      <c r="R695" s="2">
        <v>0</v>
      </c>
      <c r="S695" s="2">
        <v>2100</v>
      </c>
      <c r="T695" s="2">
        <v>0</v>
      </c>
      <c r="U695" s="2">
        <v>0</v>
      </c>
      <c r="V695" s="2">
        <v>0</v>
      </c>
      <c r="W695" s="2">
        <v>0</v>
      </c>
      <c r="X695" s="299">
        <v>367</v>
      </c>
      <c r="Y695" s="219">
        <f t="shared" si="12"/>
        <v>18</v>
      </c>
      <c r="Z695" s="220">
        <f>SUM( tabConsumo[[#This Row],[QTD.PENDENTE]]:tabConsumo[[#This Row],[08_23]] ) / tabConsumo[[#This Row],[Div]]</f>
        <v>233.33333333333334</v>
      </c>
      <c r="AA695" s="221">
        <f xml:space="preserve"> tabConsumo[[#This Row],[Média.A]] + (_xlfn.STDEV.S( tabConsumo[[#This Row],[QTD.PENDENTE]]:tabConsumo[[#This Row],[08_23]] ) * 1)</f>
        <v>723.32080184476945</v>
      </c>
      <c r="AB695" s="221"/>
      <c r="AC695" s="221">
        <f xml:space="preserve"> tabConsumo[[#This Row],[Média.A]] + (_xlfn.STDEV.S( tabConsumo[[#This Row],[QTD.PENDENTE]]:tabConsumo[[#This Row],[08_23]] ) * 3)</f>
        <v>1703.2957388676416</v>
      </c>
      <c r="AD695" s="5"/>
      <c r="AE695">
        <v>2.7777777777777777</v>
      </c>
      <c r="AF695" s="223">
        <f>SUM( tabConsumo[[#This Row],[QTD.PENDENTE]]:tabConsumo[[#This Row],[08_23]] )</f>
        <v>4200</v>
      </c>
      <c r="AG695" s="223">
        <f>LARGE(tabConsumo[[#This Row],[03_22]:[08_23]],1)</f>
        <v>2100</v>
      </c>
      <c r="AH695" s="146" t="s">
        <v>2239</v>
      </c>
      <c r="AI695" s="3" t="s">
        <v>2077</v>
      </c>
    </row>
    <row r="696" spans="1:35" x14ac:dyDescent="0.3">
      <c r="A696" s="4" t="s">
        <v>1180</v>
      </c>
      <c r="B696" s="3" t="s">
        <v>264</v>
      </c>
      <c r="C696" s="2">
        <v>20584</v>
      </c>
      <c r="D696" s="2">
        <v>24460</v>
      </c>
      <c r="E696" s="2">
        <v>50</v>
      </c>
      <c r="F696" s="2">
        <v>0</v>
      </c>
      <c r="G696" s="2">
        <v>0</v>
      </c>
      <c r="H696" s="2">
        <v>0</v>
      </c>
      <c r="I696" s="2">
        <v>0</v>
      </c>
      <c r="J696" s="2">
        <v>0</v>
      </c>
      <c r="K696" s="2">
        <v>0</v>
      </c>
      <c r="L696" s="2">
        <v>30</v>
      </c>
      <c r="M696" s="2">
        <v>0</v>
      </c>
      <c r="N696" s="2">
        <v>50</v>
      </c>
      <c r="O696" s="2">
        <v>100</v>
      </c>
      <c r="P696" s="2">
        <v>0</v>
      </c>
      <c r="Q696" s="2">
        <v>100</v>
      </c>
      <c r="R696" s="2">
        <v>100</v>
      </c>
      <c r="S696" s="2">
        <v>1000</v>
      </c>
      <c r="T696" s="2">
        <v>0</v>
      </c>
      <c r="U696" s="2">
        <v>500</v>
      </c>
      <c r="V696" s="2">
        <v>0</v>
      </c>
      <c r="W696" s="2">
        <v>0</v>
      </c>
      <c r="X696" s="299">
        <v>367</v>
      </c>
      <c r="Y696" s="219">
        <f t="shared" si="12"/>
        <v>18</v>
      </c>
      <c r="Z696" s="220">
        <f>SUM( tabConsumo[[#This Row],[QTD.PENDENTE]]:tabConsumo[[#This Row],[08_23]] ) / tabConsumo[[#This Row],[Div]]</f>
        <v>107.22222222222223</v>
      </c>
      <c r="AA696" s="221">
        <f xml:space="preserve"> tabConsumo[[#This Row],[Média.A]] + (_xlfn.STDEV.S( tabConsumo[[#This Row],[QTD.PENDENTE]]:tabConsumo[[#This Row],[08_23]] ) * 1)</f>
        <v>353.28597091563017</v>
      </c>
      <c r="AB696" s="221"/>
      <c r="AC696" s="221">
        <f xml:space="preserve"> tabConsumo[[#This Row],[Média.A]] + (_xlfn.STDEV.S( tabConsumo[[#This Row],[QTD.PENDENTE]]:tabConsumo[[#This Row],[08_23]] ) * 3)</f>
        <v>845.41346830244606</v>
      </c>
      <c r="AD696" s="5"/>
      <c r="AE696">
        <v>2.7777777777777777</v>
      </c>
      <c r="AF696" s="223">
        <f>SUM( tabConsumo[[#This Row],[QTD.PENDENTE]]:tabConsumo[[#This Row],[08_23]] )</f>
        <v>1930</v>
      </c>
      <c r="AG696" s="223">
        <f>LARGE(tabConsumo[[#This Row],[03_22]:[08_23]],1)</f>
        <v>1000</v>
      </c>
      <c r="AH696" s="146" t="s">
        <v>2244</v>
      </c>
      <c r="AI696" s="3" t="s">
        <v>2077</v>
      </c>
    </row>
    <row r="697" spans="1:35" x14ac:dyDescent="0.3">
      <c r="A697" s="4" t="s">
        <v>1502</v>
      </c>
      <c r="B697" s="3" t="s">
        <v>264</v>
      </c>
      <c r="C697" s="2">
        <v>87699</v>
      </c>
      <c r="D697" s="2">
        <v>86</v>
      </c>
      <c r="F697" s="2">
        <v>0</v>
      </c>
      <c r="G697" s="2">
        <v>0</v>
      </c>
      <c r="H697" s="2">
        <v>2</v>
      </c>
      <c r="I697" s="2">
        <v>0</v>
      </c>
      <c r="J697" s="2">
        <v>0</v>
      </c>
      <c r="K697" s="2">
        <v>0</v>
      </c>
      <c r="L697" s="2">
        <v>0</v>
      </c>
      <c r="M697" s="2">
        <v>0</v>
      </c>
      <c r="N697" s="2">
        <v>0</v>
      </c>
      <c r="O697" s="2">
        <v>0</v>
      </c>
      <c r="P697" s="2">
        <v>1</v>
      </c>
      <c r="Q697" s="2">
        <v>0</v>
      </c>
      <c r="R697" s="2">
        <v>0</v>
      </c>
      <c r="S697" s="2">
        <v>0</v>
      </c>
      <c r="T697" s="2">
        <v>0</v>
      </c>
      <c r="U697" s="2">
        <v>1</v>
      </c>
      <c r="V697" s="2">
        <v>0</v>
      </c>
      <c r="W697" s="2">
        <v>1</v>
      </c>
      <c r="X697" s="299">
        <v>38611</v>
      </c>
      <c r="Y697" s="219">
        <v>18</v>
      </c>
      <c r="Z697" s="220">
        <f>SUM( tabConsumo[[#This Row],[QTD.PENDENTE]]:tabConsumo[[#This Row],[08_23]] ) / tabConsumo[[#This Row],[Div]]</f>
        <v>0.27777777777777779</v>
      </c>
      <c r="AA697" s="221">
        <f xml:space="preserve"> tabConsumo[[#This Row],[Média.A]] + (_xlfn.STDEV.S( tabConsumo[[#This Row],[QTD.PENDENTE]]:tabConsumo[[#This Row],[08_23]] ) * 1)</f>
        <v>0.85229092773791937</v>
      </c>
      <c r="AB697" s="221"/>
      <c r="AC697" s="221">
        <f xml:space="preserve"> tabConsumo[[#This Row],[Média.A]] + (_xlfn.STDEV.S( tabConsumo[[#This Row],[QTD.PENDENTE]]:tabConsumo[[#This Row],[08_23]] ) * 3)</f>
        <v>2.0013172276582023</v>
      </c>
      <c r="AD697" s="5"/>
      <c r="AE697">
        <v>0</v>
      </c>
      <c r="AF697" s="223">
        <f>SUM( tabConsumo[[#This Row],[QTD.PENDENTE]]:tabConsumo[[#This Row],[08_23]] )</f>
        <v>5</v>
      </c>
      <c r="AG697" s="223">
        <f>LARGE(tabConsumo[[#This Row],[03_22]:[08_23]],1)</f>
        <v>2</v>
      </c>
      <c r="AH697" s="146" t="s">
        <v>2237</v>
      </c>
      <c r="AI697" s="3" t="s">
        <v>2077</v>
      </c>
    </row>
    <row r="698" spans="1:35" x14ac:dyDescent="0.3">
      <c r="A698" s="4" t="s">
        <v>1499</v>
      </c>
      <c r="B698" s="3" t="s">
        <v>264</v>
      </c>
      <c r="C698" s="2">
        <v>87698</v>
      </c>
      <c r="D698" s="2">
        <v>12</v>
      </c>
      <c r="E698" s="2">
        <v>3</v>
      </c>
      <c r="F698" s="2">
        <v>1</v>
      </c>
      <c r="G698" s="2">
        <v>0</v>
      </c>
      <c r="H698" s="2">
        <v>2</v>
      </c>
      <c r="I698" s="2">
        <v>0</v>
      </c>
      <c r="J698" s="2">
        <v>2</v>
      </c>
      <c r="K698" s="2">
        <v>0</v>
      </c>
      <c r="L698" s="2">
        <v>3</v>
      </c>
      <c r="M698" s="2">
        <v>1</v>
      </c>
      <c r="N698" s="2">
        <v>0</v>
      </c>
      <c r="O698" s="2">
        <v>1</v>
      </c>
      <c r="P698" s="2">
        <v>2</v>
      </c>
      <c r="Q698" s="2">
        <v>0</v>
      </c>
      <c r="R698" s="2">
        <v>0</v>
      </c>
      <c r="S698" s="2">
        <v>0</v>
      </c>
      <c r="T698" s="2">
        <v>0</v>
      </c>
      <c r="U698" s="2">
        <v>4</v>
      </c>
      <c r="V698" s="2">
        <v>2</v>
      </c>
      <c r="W698" s="2">
        <v>3</v>
      </c>
      <c r="X698" s="299">
        <v>38611</v>
      </c>
      <c r="Y698" s="219">
        <v>18</v>
      </c>
      <c r="Z698" s="220">
        <f>SUM( tabConsumo[[#This Row],[QTD.PENDENTE]]:tabConsumo[[#This Row],[08_23]] ) / tabConsumo[[#This Row],[Div]]</f>
        <v>1.3333333333333333</v>
      </c>
      <c r="AA698" s="221">
        <f xml:space="preserve"> tabConsumo[[#This Row],[Média.A]] + (_xlfn.STDEV.S( tabConsumo[[#This Row],[QTD.PENDENTE]]:tabConsumo[[#This Row],[08_23]] ) * 1)</f>
        <v>2.6600714077582195</v>
      </c>
      <c r="AB698" s="221"/>
      <c r="AC698" s="221">
        <f xml:space="preserve"> tabConsumo[[#This Row],[Média.A]] + (_xlfn.STDEV.S( tabConsumo[[#This Row],[QTD.PENDENTE]]:tabConsumo[[#This Row],[08_23]] ) * 3)</f>
        <v>5.3135475566079915</v>
      </c>
      <c r="AD698" s="5"/>
      <c r="AE698">
        <v>0.16666666666666666</v>
      </c>
      <c r="AF698" s="223">
        <f>SUM( tabConsumo[[#This Row],[QTD.PENDENTE]]:tabConsumo[[#This Row],[08_23]] )</f>
        <v>24</v>
      </c>
      <c r="AG698" s="223">
        <f>LARGE(tabConsumo[[#This Row],[03_22]:[08_23]],1)</f>
        <v>4</v>
      </c>
      <c r="AH698" s="146" t="s">
        <v>2237</v>
      </c>
      <c r="AI698" s="3" t="s">
        <v>2077</v>
      </c>
    </row>
    <row r="699" spans="1:35" x14ac:dyDescent="0.3">
      <c r="A699" s="4" t="s">
        <v>1264</v>
      </c>
      <c r="B699" s="3" t="s">
        <v>264</v>
      </c>
      <c r="C699" s="2">
        <v>35224</v>
      </c>
      <c r="D699" s="2">
        <v>20</v>
      </c>
      <c r="E699" s="2">
        <v>18</v>
      </c>
      <c r="F699" s="2">
        <v>5</v>
      </c>
      <c r="G699" s="2">
        <v>2</v>
      </c>
      <c r="H699" s="2">
        <v>2</v>
      </c>
      <c r="I699" s="2">
        <v>2</v>
      </c>
      <c r="J699" s="2">
        <v>0</v>
      </c>
      <c r="K699" s="2">
        <v>1</v>
      </c>
      <c r="L699" s="2">
        <v>2</v>
      </c>
      <c r="M699" s="2">
        <v>1</v>
      </c>
      <c r="N699" s="2">
        <v>2</v>
      </c>
      <c r="O699" s="2">
        <v>3</v>
      </c>
      <c r="P699" s="2">
        <v>4</v>
      </c>
      <c r="Q699" s="2">
        <v>0</v>
      </c>
      <c r="R699" s="2">
        <v>2</v>
      </c>
      <c r="S699" s="2">
        <v>6</v>
      </c>
      <c r="T699" s="2">
        <v>1</v>
      </c>
      <c r="U699" s="2">
        <v>0</v>
      </c>
      <c r="V699" s="2">
        <v>0</v>
      </c>
      <c r="W699" s="2">
        <v>2</v>
      </c>
      <c r="X699" s="299">
        <v>367</v>
      </c>
      <c r="Y699" s="219">
        <f t="shared" ref="Y699:Y705" si="13" xml:space="preserve"> 18</f>
        <v>18</v>
      </c>
      <c r="Z699" s="220">
        <f>SUM( tabConsumo[[#This Row],[QTD.PENDENTE]]:tabConsumo[[#This Row],[08_23]] ) / tabConsumo[[#This Row],[Div]]</f>
        <v>2.9444444444444446</v>
      </c>
      <c r="AA699" s="221">
        <f xml:space="preserve"> tabConsumo[[#This Row],[Média.A]] + (_xlfn.STDEV.S( tabConsumo[[#This Row],[QTD.PENDENTE]]:tabConsumo[[#This Row],[08_23]] ) * 1)</f>
        <v>6.980104205574257</v>
      </c>
      <c r="AB699" s="221"/>
      <c r="AC699" s="221">
        <f xml:space="preserve"> tabConsumo[[#This Row],[Média.A]] + (_xlfn.STDEV.S( tabConsumo[[#This Row],[QTD.PENDENTE]]:tabConsumo[[#This Row],[08_23]] ) * 3)</f>
        <v>15.051423727833882</v>
      </c>
      <c r="AD699" s="5"/>
      <c r="AE699">
        <v>1</v>
      </c>
      <c r="AF699" s="223">
        <f>SUM( tabConsumo[[#This Row],[QTD.PENDENTE]]:tabConsumo[[#This Row],[08_23]] )</f>
        <v>53</v>
      </c>
      <c r="AG699" s="223">
        <f>LARGE(tabConsumo[[#This Row],[03_22]:[08_23]],1)</f>
        <v>6</v>
      </c>
      <c r="AH699" s="146" t="s">
        <v>2237</v>
      </c>
      <c r="AI699" s="3" t="s">
        <v>2077</v>
      </c>
    </row>
    <row r="700" spans="1:35" x14ac:dyDescent="0.3">
      <c r="A700" s="4" t="s">
        <v>1215</v>
      </c>
      <c r="B700" s="3" t="s">
        <v>264</v>
      </c>
      <c r="C700" s="2">
        <v>25756</v>
      </c>
      <c r="D700" s="2">
        <v>116</v>
      </c>
      <c r="F700" s="2">
        <v>2</v>
      </c>
      <c r="G700" s="2">
        <v>14</v>
      </c>
      <c r="H700" s="2">
        <v>3</v>
      </c>
      <c r="I700" s="2">
        <v>1</v>
      </c>
      <c r="J700" s="2">
        <v>2</v>
      </c>
      <c r="K700" s="2">
        <v>4</v>
      </c>
      <c r="L700" s="2">
        <v>9</v>
      </c>
      <c r="M700" s="2">
        <v>2</v>
      </c>
      <c r="N700" s="2">
        <v>5</v>
      </c>
      <c r="O700" s="2">
        <v>0</v>
      </c>
      <c r="P700" s="2">
        <v>4</v>
      </c>
      <c r="Q700" s="2">
        <v>5</v>
      </c>
      <c r="R700" s="2">
        <v>6</v>
      </c>
      <c r="S700" s="2">
        <v>10</v>
      </c>
      <c r="T700" s="2">
        <v>23</v>
      </c>
      <c r="U700" s="2">
        <v>0</v>
      </c>
      <c r="V700" s="2">
        <v>0</v>
      </c>
      <c r="W700" s="2">
        <v>0</v>
      </c>
      <c r="X700" s="299">
        <v>367</v>
      </c>
      <c r="Y700" s="219">
        <f t="shared" si="13"/>
        <v>18</v>
      </c>
      <c r="Z700" s="220">
        <f>SUM( tabConsumo[[#This Row],[QTD.PENDENTE]]:tabConsumo[[#This Row],[08_23]] ) / tabConsumo[[#This Row],[Div]]</f>
        <v>5</v>
      </c>
      <c r="AA700" s="221">
        <f xml:space="preserve"> tabConsumo[[#This Row],[Média.A]] + (_xlfn.STDEV.S( tabConsumo[[#This Row],[QTD.PENDENTE]]:tabConsumo[[#This Row],[08_23]] ) * 1)</f>
        <v>10.921049191605469</v>
      </c>
      <c r="AB700" s="221"/>
      <c r="AC700" s="221">
        <f xml:space="preserve"> tabConsumo[[#This Row],[Média.A]] + (_xlfn.STDEV.S( tabConsumo[[#This Row],[QTD.PENDENTE]]:tabConsumo[[#This Row],[08_23]] ) * 3)</f>
        <v>22.763147574816404</v>
      </c>
      <c r="AD700" s="5"/>
      <c r="AE700">
        <v>0</v>
      </c>
      <c r="AF700" s="223">
        <f>SUM( tabConsumo[[#This Row],[QTD.PENDENTE]]:tabConsumo[[#This Row],[08_23]] )</f>
        <v>90</v>
      </c>
      <c r="AG700" s="223">
        <f>LARGE(tabConsumo[[#This Row],[03_22]:[08_23]],1)</f>
        <v>23</v>
      </c>
      <c r="AH700" s="146" t="s">
        <v>2240</v>
      </c>
      <c r="AI700" s="3" t="s">
        <v>2077</v>
      </c>
    </row>
    <row r="701" spans="1:35" x14ac:dyDescent="0.3">
      <c r="A701" s="4" t="s">
        <v>1234</v>
      </c>
      <c r="B701" s="3" t="s">
        <v>264</v>
      </c>
      <c r="C701" s="2">
        <v>27760</v>
      </c>
      <c r="D701" s="2">
        <v>48</v>
      </c>
      <c r="F701" s="2">
        <v>6</v>
      </c>
      <c r="G701" s="2">
        <v>0</v>
      </c>
      <c r="H701" s="2">
        <v>7</v>
      </c>
      <c r="I701" s="2">
        <v>3</v>
      </c>
      <c r="J701" s="2">
        <v>1</v>
      </c>
      <c r="K701" s="2">
        <v>5</v>
      </c>
      <c r="L701" s="2">
        <v>1</v>
      </c>
      <c r="M701" s="2">
        <v>3</v>
      </c>
      <c r="N701" s="2">
        <v>3</v>
      </c>
      <c r="O701" s="2">
        <v>6</v>
      </c>
      <c r="P701" s="2">
        <v>0</v>
      </c>
      <c r="Q701" s="2">
        <v>0</v>
      </c>
      <c r="R701" s="2">
        <v>1</v>
      </c>
      <c r="S701" s="2">
        <v>7</v>
      </c>
      <c r="T701" s="2">
        <v>1</v>
      </c>
      <c r="U701" s="2">
        <v>20</v>
      </c>
      <c r="V701" s="2">
        <v>0</v>
      </c>
      <c r="W701" s="2">
        <v>0</v>
      </c>
      <c r="X701" s="299">
        <v>367</v>
      </c>
      <c r="Y701" s="219">
        <f t="shared" si="13"/>
        <v>18</v>
      </c>
      <c r="Z701" s="220">
        <f>SUM( tabConsumo[[#This Row],[QTD.PENDENTE]]:tabConsumo[[#This Row],[08_23]] ) / tabConsumo[[#This Row],[Div]]</f>
        <v>3.5555555555555554</v>
      </c>
      <c r="AA701" s="221">
        <f xml:space="preserve"> tabConsumo[[#This Row],[Média.A]] + (_xlfn.STDEV.S( tabConsumo[[#This Row],[QTD.PENDENTE]]:tabConsumo[[#This Row],[08_23]] ) * 1)</f>
        <v>8.3968269274920662</v>
      </c>
      <c r="AB701" s="221"/>
      <c r="AC701" s="221">
        <f xml:space="preserve"> tabConsumo[[#This Row],[Média.A]] + (_xlfn.STDEV.S( tabConsumo[[#This Row],[QTD.PENDENTE]]:tabConsumo[[#This Row],[08_23]] ) * 3)</f>
        <v>18.079369671365086</v>
      </c>
      <c r="AD701" s="5"/>
      <c r="AE701">
        <v>0</v>
      </c>
      <c r="AF701" s="223">
        <f>SUM( tabConsumo[[#This Row],[QTD.PENDENTE]]:tabConsumo[[#This Row],[08_23]] )</f>
        <v>64</v>
      </c>
      <c r="AG701" s="223">
        <f>LARGE(tabConsumo[[#This Row],[03_22]:[08_23]],1)</f>
        <v>20</v>
      </c>
      <c r="AH701" s="146" t="s">
        <v>2244</v>
      </c>
      <c r="AI701" s="3" t="s">
        <v>2077</v>
      </c>
    </row>
    <row r="702" spans="1:35" x14ac:dyDescent="0.3">
      <c r="A702" s="4" t="s">
        <v>1214</v>
      </c>
      <c r="B702" s="3" t="s">
        <v>264</v>
      </c>
      <c r="C702" s="2">
        <v>25630</v>
      </c>
      <c r="D702" s="2">
        <v>154</v>
      </c>
      <c r="F702" s="2">
        <v>0</v>
      </c>
      <c r="G702" s="2">
        <v>4</v>
      </c>
      <c r="H702" s="2">
        <v>2</v>
      </c>
      <c r="I702" s="2">
        <v>24</v>
      </c>
      <c r="J702" s="2">
        <v>4</v>
      </c>
      <c r="K702" s="2">
        <v>6</v>
      </c>
      <c r="L702" s="2">
        <v>5</v>
      </c>
      <c r="M702" s="2">
        <v>2</v>
      </c>
      <c r="N702" s="2">
        <v>9</v>
      </c>
      <c r="O702" s="2">
        <v>5</v>
      </c>
      <c r="P702" s="2">
        <v>6</v>
      </c>
      <c r="Q702" s="2">
        <v>4</v>
      </c>
      <c r="R702" s="2">
        <v>3</v>
      </c>
      <c r="S702" s="2">
        <v>18</v>
      </c>
      <c r="T702" s="2">
        <v>10</v>
      </c>
      <c r="U702" s="2">
        <v>0</v>
      </c>
      <c r="V702" s="2">
        <v>0</v>
      </c>
      <c r="W702" s="2">
        <v>10</v>
      </c>
      <c r="X702" s="299">
        <v>367</v>
      </c>
      <c r="Y702" s="219">
        <f t="shared" si="13"/>
        <v>18</v>
      </c>
      <c r="Z702" s="220">
        <f>SUM( tabConsumo[[#This Row],[QTD.PENDENTE]]:tabConsumo[[#This Row],[08_23]] ) / tabConsumo[[#This Row],[Div]]</f>
        <v>6.2222222222222223</v>
      </c>
      <c r="AA702" s="221">
        <f xml:space="preserve"> tabConsumo[[#This Row],[Média.A]] + (_xlfn.STDEV.S( tabConsumo[[#This Row],[QTD.PENDENTE]]:tabConsumo[[#This Row],[08_23]] ) * 1)</f>
        <v>12.505304601358002</v>
      </c>
      <c r="AB702" s="221"/>
      <c r="AC702" s="221">
        <f xml:space="preserve"> tabConsumo[[#This Row],[Média.A]] + (_xlfn.STDEV.S( tabConsumo[[#This Row],[QTD.PENDENTE]]:tabConsumo[[#This Row],[08_23]] ) * 3)</f>
        <v>25.07146935962956</v>
      </c>
      <c r="AD702" s="5"/>
      <c r="AE702">
        <v>0</v>
      </c>
      <c r="AF702" s="223">
        <f>SUM( tabConsumo[[#This Row],[QTD.PENDENTE]]:tabConsumo[[#This Row],[08_23]] )</f>
        <v>112</v>
      </c>
      <c r="AG702" s="223">
        <f>LARGE(tabConsumo[[#This Row],[03_22]:[08_23]],1)</f>
        <v>24</v>
      </c>
      <c r="AH702" s="146" t="s">
        <v>2237</v>
      </c>
      <c r="AI702" s="3" t="s">
        <v>2077</v>
      </c>
    </row>
    <row r="703" spans="1:35" x14ac:dyDescent="0.3">
      <c r="A703" s="4" t="s">
        <v>1019</v>
      </c>
      <c r="B703" s="3" t="s">
        <v>264</v>
      </c>
      <c r="C703" s="2">
        <v>13120</v>
      </c>
      <c r="D703" s="2">
        <v>54</v>
      </c>
      <c r="F703" s="2">
        <v>0</v>
      </c>
      <c r="G703" s="2">
        <v>0</v>
      </c>
      <c r="H703" s="2">
        <v>2</v>
      </c>
      <c r="I703" s="2">
        <v>4</v>
      </c>
      <c r="J703" s="2">
        <v>3</v>
      </c>
      <c r="K703" s="2">
        <v>2</v>
      </c>
      <c r="L703" s="2">
        <v>1</v>
      </c>
      <c r="M703" s="2">
        <v>0</v>
      </c>
      <c r="N703" s="2">
        <v>1</v>
      </c>
      <c r="O703" s="2">
        <v>4</v>
      </c>
      <c r="P703" s="2">
        <v>1</v>
      </c>
      <c r="Q703" s="2">
        <v>0</v>
      </c>
      <c r="R703" s="2">
        <v>0</v>
      </c>
      <c r="S703" s="2">
        <v>8</v>
      </c>
      <c r="T703" s="2">
        <v>10</v>
      </c>
      <c r="U703" s="2">
        <v>0</v>
      </c>
      <c r="V703" s="2">
        <v>0</v>
      </c>
      <c r="W703" s="2">
        <v>0</v>
      </c>
      <c r="X703" s="299">
        <v>367</v>
      </c>
      <c r="Y703" s="219">
        <f t="shared" si="13"/>
        <v>18</v>
      </c>
      <c r="Z703" s="220">
        <f>SUM( tabConsumo[[#This Row],[QTD.PENDENTE]]:tabConsumo[[#This Row],[08_23]] ) / tabConsumo[[#This Row],[Div]]</f>
        <v>2</v>
      </c>
      <c r="AA703" s="221">
        <f xml:space="preserve"> tabConsumo[[#This Row],[Média.A]] + (_xlfn.STDEV.S( tabConsumo[[#This Row],[QTD.PENDENTE]]:tabConsumo[[#This Row],[08_23]] ) * 1)</f>
        <v>4.9104275004359952</v>
      </c>
      <c r="AB703" s="221"/>
      <c r="AC703" s="221">
        <f xml:space="preserve"> tabConsumo[[#This Row],[Média.A]] + (_xlfn.STDEV.S( tabConsumo[[#This Row],[QTD.PENDENTE]]:tabConsumo[[#This Row],[08_23]] ) * 3)</f>
        <v>10.731282501307987</v>
      </c>
      <c r="AD703" s="5"/>
      <c r="AE703">
        <v>0</v>
      </c>
      <c r="AF703" s="223">
        <f>SUM( tabConsumo[[#This Row],[QTD.PENDENTE]]:tabConsumo[[#This Row],[08_23]] )</f>
        <v>36</v>
      </c>
      <c r="AG703" s="223">
        <f>LARGE(tabConsumo[[#This Row],[03_22]:[08_23]],1)</f>
        <v>10</v>
      </c>
      <c r="AH703" s="146" t="s">
        <v>2240</v>
      </c>
      <c r="AI703" s="3" t="s">
        <v>2077</v>
      </c>
    </row>
    <row r="704" spans="1:35" x14ac:dyDescent="0.3">
      <c r="A704" s="4" t="s">
        <v>1018</v>
      </c>
      <c r="B704" s="3" t="s">
        <v>264</v>
      </c>
      <c r="C704" s="2">
        <v>13117</v>
      </c>
      <c r="D704" s="2">
        <v>104</v>
      </c>
      <c r="F704" s="2">
        <v>0</v>
      </c>
      <c r="G704" s="2">
        <v>4</v>
      </c>
      <c r="H704" s="2">
        <v>0</v>
      </c>
      <c r="I704" s="2">
        <v>10</v>
      </c>
      <c r="J704" s="2">
        <v>1</v>
      </c>
      <c r="K704" s="2">
        <v>0</v>
      </c>
      <c r="L704" s="2">
        <v>15</v>
      </c>
      <c r="M704" s="2">
        <v>1</v>
      </c>
      <c r="N704" s="2">
        <v>1</v>
      </c>
      <c r="O704" s="2">
        <v>0</v>
      </c>
      <c r="P704" s="2">
        <v>2</v>
      </c>
      <c r="Q704" s="2">
        <v>0</v>
      </c>
      <c r="R704" s="2">
        <v>1</v>
      </c>
      <c r="S704" s="2">
        <v>1</v>
      </c>
      <c r="T704" s="2">
        <v>17</v>
      </c>
      <c r="U704" s="2">
        <v>0</v>
      </c>
      <c r="V704" s="2">
        <v>0</v>
      </c>
      <c r="W704" s="2">
        <v>0</v>
      </c>
      <c r="X704" s="299">
        <v>367</v>
      </c>
      <c r="Y704" s="219">
        <f t="shared" si="13"/>
        <v>18</v>
      </c>
      <c r="Z704" s="220">
        <f>SUM( tabConsumo[[#This Row],[QTD.PENDENTE]]:tabConsumo[[#This Row],[08_23]] ) / tabConsumo[[#This Row],[Div]]</f>
        <v>2.9444444444444446</v>
      </c>
      <c r="AA704" s="221">
        <f xml:space="preserve"> tabConsumo[[#This Row],[Média.A]] + (_xlfn.STDEV.S( tabConsumo[[#This Row],[QTD.PENDENTE]]:tabConsumo[[#This Row],[08_23]] ) * 1)</f>
        <v>8.2744066142938841</v>
      </c>
      <c r="AB704" s="221"/>
      <c r="AC704" s="221">
        <f xml:space="preserve"> tabConsumo[[#This Row],[Média.A]] + (_xlfn.STDEV.S( tabConsumo[[#This Row],[QTD.PENDENTE]]:tabConsumo[[#This Row],[08_23]] ) * 3)</f>
        <v>18.934330953992763</v>
      </c>
      <c r="AD704" s="5"/>
      <c r="AE704">
        <v>0</v>
      </c>
      <c r="AF704" s="223">
        <f>SUM( tabConsumo[[#This Row],[QTD.PENDENTE]]:tabConsumo[[#This Row],[08_23]] )</f>
        <v>53</v>
      </c>
      <c r="AG704" s="223">
        <f>LARGE(tabConsumo[[#This Row],[03_22]:[08_23]],1)</f>
        <v>17</v>
      </c>
      <c r="AH704" s="146" t="s">
        <v>2240</v>
      </c>
      <c r="AI704" s="3" t="s">
        <v>2077</v>
      </c>
    </row>
    <row r="705" spans="1:35" x14ac:dyDescent="0.3">
      <c r="A705" s="4" t="s">
        <v>1016</v>
      </c>
      <c r="B705" s="3" t="s">
        <v>264</v>
      </c>
      <c r="C705" s="2">
        <v>13116</v>
      </c>
      <c r="D705" s="2">
        <v>40</v>
      </c>
      <c r="F705" s="2">
        <v>0</v>
      </c>
      <c r="G705" s="2">
        <v>0</v>
      </c>
      <c r="H705" s="2">
        <v>2</v>
      </c>
      <c r="I705" s="2">
        <v>6</v>
      </c>
      <c r="J705" s="2">
        <v>1</v>
      </c>
      <c r="K705" s="2">
        <v>0</v>
      </c>
      <c r="L705" s="2">
        <v>1</v>
      </c>
      <c r="M705" s="2">
        <v>1</v>
      </c>
      <c r="N705" s="2">
        <v>1</v>
      </c>
      <c r="O705" s="2">
        <v>0</v>
      </c>
      <c r="P705" s="2">
        <v>0</v>
      </c>
      <c r="Q705" s="2">
        <v>0</v>
      </c>
      <c r="R705" s="2">
        <v>0</v>
      </c>
      <c r="S705" s="2">
        <v>6</v>
      </c>
      <c r="T705" s="2">
        <v>0</v>
      </c>
      <c r="U705" s="2">
        <v>20</v>
      </c>
      <c r="V705" s="2">
        <v>0</v>
      </c>
      <c r="W705" s="2">
        <v>0</v>
      </c>
      <c r="X705" s="299">
        <v>367</v>
      </c>
      <c r="Y705" s="219">
        <f t="shared" si="13"/>
        <v>18</v>
      </c>
      <c r="Z705" s="220">
        <f>SUM( tabConsumo[[#This Row],[QTD.PENDENTE]]:tabConsumo[[#This Row],[08_23]] ) / tabConsumo[[#This Row],[Div]]</f>
        <v>2.1111111111111112</v>
      </c>
      <c r="AA705" s="221">
        <f xml:space="preserve"> tabConsumo[[#This Row],[Média.A]] + (_xlfn.STDEV.S( tabConsumo[[#This Row],[QTD.PENDENTE]]:tabConsumo[[#This Row],[08_23]] ) * 1)</f>
        <v>6.9604760045049918</v>
      </c>
      <c r="AB705" s="221"/>
      <c r="AC705" s="221">
        <f xml:space="preserve"> tabConsumo[[#This Row],[Média.A]] + (_xlfn.STDEV.S( tabConsumo[[#This Row],[QTD.PENDENTE]]:tabConsumo[[#This Row],[08_23]] ) * 3)</f>
        <v>16.659205791292756</v>
      </c>
      <c r="AD705" s="5"/>
      <c r="AE705">
        <v>0</v>
      </c>
      <c r="AF705" s="223">
        <f>SUM( tabConsumo[[#This Row],[QTD.PENDENTE]]:tabConsumo[[#This Row],[08_23]] )</f>
        <v>38</v>
      </c>
      <c r="AG705" s="223">
        <f>LARGE(tabConsumo[[#This Row],[03_22]:[08_23]],1)</f>
        <v>20</v>
      </c>
      <c r="AH705" s="146" t="s">
        <v>2244</v>
      </c>
      <c r="AI705" s="3" t="s">
        <v>2077</v>
      </c>
    </row>
    <row r="706" spans="1:35" x14ac:dyDescent="0.3">
      <c r="A706" s="4" t="s">
        <v>1701</v>
      </c>
      <c r="B706" s="3" t="s">
        <v>264</v>
      </c>
      <c r="C706" s="2">
        <v>113581</v>
      </c>
      <c r="D706" s="2">
        <v>239</v>
      </c>
      <c r="F706" s="2">
        <v>57</v>
      </c>
      <c r="G706" s="2">
        <v>75</v>
      </c>
      <c r="H706" s="2">
        <v>77</v>
      </c>
      <c r="I706" s="2">
        <v>77</v>
      </c>
      <c r="J706" s="2">
        <v>144</v>
      </c>
      <c r="K706" s="2">
        <v>88</v>
      </c>
      <c r="L706" s="2">
        <v>18</v>
      </c>
      <c r="M706" s="2">
        <v>48</v>
      </c>
      <c r="N706" s="2">
        <v>21</v>
      </c>
      <c r="O706" s="2">
        <v>36</v>
      </c>
      <c r="P706" s="2">
        <v>24</v>
      </c>
      <c r="Q706" s="2">
        <v>39</v>
      </c>
      <c r="R706" s="2">
        <v>72</v>
      </c>
      <c r="S706" s="2">
        <v>31</v>
      </c>
      <c r="T706" s="2">
        <v>0</v>
      </c>
      <c r="U706" s="2">
        <v>20</v>
      </c>
      <c r="V706" s="2">
        <v>20</v>
      </c>
      <c r="W706" s="2">
        <v>90</v>
      </c>
      <c r="X706" s="299">
        <v>40143</v>
      </c>
      <c r="Y706" s="219">
        <v>18</v>
      </c>
      <c r="Z706" s="220">
        <f>SUM( tabConsumo[[#This Row],[QTD.PENDENTE]]:tabConsumo[[#This Row],[08_23]] ) / tabConsumo[[#This Row],[Div]]</f>
        <v>52.055555555555557</v>
      </c>
      <c r="AA706" s="221">
        <f xml:space="preserve"> tabConsumo[[#This Row],[Média.A]] + (_xlfn.STDEV.S( tabConsumo[[#This Row],[QTD.PENDENTE]]:tabConsumo[[#This Row],[08_23]] ) * 1)</f>
        <v>87.982724076168154</v>
      </c>
      <c r="AB706" s="221"/>
      <c r="AC706" s="221">
        <f xml:space="preserve"> tabConsumo[[#This Row],[Média.A]] + (_xlfn.STDEV.S( tabConsumo[[#This Row],[QTD.PENDENTE]]:tabConsumo[[#This Row],[08_23]] ) * 3)</f>
        <v>159.83706111739335</v>
      </c>
      <c r="AD706" s="5"/>
      <c r="AE706">
        <v>0</v>
      </c>
      <c r="AF706" s="223">
        <f>SUM( tabConsumo[[#This Row],[QTD.PENDENTE]]:tabConsumo[[#This Row],[08_23]] )</f>
        <v>937</v>
      </c>
      <c r="AG706" s="223">
        <f>LARGE(tabConsumo[[#This Row],[03_22]:[08_23]],1)</f>
        <v>144</v>
      </c>
      <c r="AH706" s="146" t="s">
        <v>2237</v>
      </c>
      <c r="AI706" s="3" t="s">
        <v>2077</v>
      </c>
    </row>
    <row r="707" spans="1:35" x14ac:dyDescent="0.3">
      <c r="A707" s="4" t="s">
        <v>1917</v>
      </c>
      <c r="B707" s="3" t="s">
        <v>31</v>
      </c>
      <c r="C707" s="2">
        <v>135703</v>
      </c>
      <c r="D707" s="2">
        <v>6575</v>
      </c>
      <c r="F707" s="2">
        <v>721</v>
      </c>
      <c r="G707" s="2">
        <v>353</v>
      </c>
      <c r="H707" s="2">
        <v>331</v>
      </c>
      <c r="I707" s="2">
        <v>346</v>
      </c>
      <c r="J707" s="2">
        <v>385</v>
      </c>
      <c r="K707" s="2">
        <v>563</v>
      </c>
      <c r="L707" s="2">
        <v>389</v>
      </c>
      <c r="M707" s="2">
        <v>459</v>
      </c>
      <c r="N707" s="2">
        <v>572</v>
      </c>
      <c r="O707" s="2">
        <v>523</v>
      </c>
      <c r="P707" s="2">
        <v>274</v>
      </c>
      <c r="Q707" s="2">
        <v>600</v>
      </c>
      <c r="R707" s="2">
        <v>4720</v>
      </c>
      <c r="S707" s="2">
        <v>579</v>
      </c>
      <c r="T707" s="2">
        <v>486</v>
      </c>
      <c r="U707" s="2">
        <v>401</v>
      </c>
      <c r="V707" s="2">
        <v>483</v>
      </c>
      <c r="W707" s="2">
        <v>521</v>
      </c>
      <c r="X707" s="299">
        <v>43333</v>
      </c>
      <c r="Y707" s="219">
        <v>18</v>
      </c>
      <c r="Z707" s="220">
        <f>SUM( tabConsumo[[#This Row],[QTD.PENDENTE]]:tabConsumo[[#This Row],[08_23]] ) / tabConsumo[[#This Row],[Div]]</f>
        <v>705.88888888888891</v>
      </c>
      <c r="AA707" s="221">
        <f xml:space="preserve"> tabConsumo[[#This Row],[Média.A]] + (_xlfn.STDEV.S( tabConsumo[[#This Row],[QTD.PENDENTE]]:tabConsumo[[#This Row],[08_23]] ) * 1)</f>
        <v>1714.1796901309121</v>
      </c>
      <c r="AB707" s="221"/>
      <c r="AC707" s="221">
        <f xml:space="preserve"> tabConsumo[[#This Row],[Média.A]] + (_xlfn.STDEV.S( tabConsumo[[#This Row],[QTD.PENDENTE]]:tabConsumo[[#This Row],[08_23]] ) * 3)</f>
        <v>3730.7612926149586</v>
      </c>
      <c r="AD707" s="5"/>
      <c r="AE707">
        <v>0</v>
      </c>
      <c r="AF707" s="223">
        <f>SUM( tabConsumo[[#This Row],[QTD.PENDENTE]]:tabConsumo[[#This Row],[08_23]] )</f>
        <v>12706</v>
      </c>
      <c r="AG707" s="223">
        <f>LARGE(tabConsumo[[#This Row],[03_22]:[08_23]],1)</f>
        <v>4720</v>
      </c>
      <c r="AH707" s="146" t="s">
        <v>2237</v>
      </c>
      <c r="AI707" s="3" t="s">
        <v>2077</v>
      </c>
    </row>
    <row r="708" spans="1:35" x14ac:dyDescent="0.3">
      <c r="A708" s="4" t="s">
        <v>1703</v>
      </c>
      <c r="B708" s="3" t="s">
        <v>612</v>
      </c>
      <c r="C708" s="2">
        <v>113846</v>
      </c>
      <c r="D708" s="2">
        <v>895</v>
      </c>
      <c r="F708" s="2">
        <v>91</v>
      </c>
      <c r="G708" s="2">
        <v>72</v>
      </c>
      <c r="H708" s="2">
        <v>284</v>
      </c>
      <c r="I708" s="2">
        <v>167</v>
      </c>
      <c r="J708" s="2">
        <v>105</v>
      </c>
      <c r="K708" s="2">
        <v>33</v>
      </c>
      <c r="L708" s="2">
        <v>132</v>
      </c>
      <c r="M708" s="2">
        <v>225</v>
      </c>
      <c r="N708" s="2">
        <v>40</v>
      </c>
      <c r="O708" s="2">
        <v>137</v>
      </c>
      <c r="P708" s="2">
        <v>155</v>
      </c>
      <c r="Q708" s="2">
        <v>5</v>
      </c>
      <c r="R708" s="2">
        <v>16</v>
      </c>
      <c r="S708" s="2">
        <v>10</v>
      </c>
      <c r="T708" s="2">
        <v>0</v>
      </c>
      <c r="U708" s="2">
        <v>0</v>
      </c>
      <c r="V708" s="2">
        <v>40</v>
      </c>
      <c r="W708" s="2">
        <v>300</v>
      </c>
      <c r="X708" s="299">
        <v>40198</v>
      </c>
      <c r="Y708" s="219">
        <v>18</v>
      </c>
      <c r="Z708" s="220">
        <f>SUM( tabConsumo[[#This Row],[QTD.PENDENTE]]:tabConsumo[[#This Row],[08_23]] ) / tabConsumo[[#This Row],[Div]]</f>
        <v>100.66666666666667</v>
      </c>
      <c r="AA708" s="221">
        <f xml:space="preserve"> tabConsumo[[#This Row],[Média.A]] + (_xlfn.STDEV.S( tabConsumo[[#This Row],[QTD.PENDENTE]]:tabConsumo[[#This Row],[08_23]] ) * 1)</f>
        <v>196.50353787161023</v>
      </c>
      <c r="AB708" s="221"/>
      <c r="AC708" s="221">
        <f xml:space="preserve"> tabConsumo[[#This Row],[Média.A]] + (_xlfn.STDEV.S( tabConsumo[[#This Row],[QTD.PENDENTE]]:tabConsumo[[#This Row],[08_23]] ) * 3)</f>
        <v>388.17728028149736</v>
      </c>
      <c r="AD708" s="5"/>
      <c r="AE708">
        <v>0</v>
      </c>
      <c r="AF708" s="223">
        <f>SUM( tabConsumo[[#This Row],[QTD.PENDENTE]]:tabConsumo[[#This Row],[08_23]] )</f>
        <v>1812</v>
      </c>
      <c r="AG708" s="223">
        <f>LARGE(tabConsumo[[#This Row],[03_22]:[08_23]],1)</f>
        <v>300</v>
      </c>
      <c r="AH708" s="146" t="s">
        <v>2237</v>
      </c>
      <c r="AI708" s="3" t="s">
        <v>2077</v>
      </c>
    </row>
    <row r="709" spans="1:35" x14ac:dyDescent="0.3">
      <c r="A709" s="4" t="s">
        <v>1313</v>
      </c>
      <c r="B709" s="3" t="s">
        <v>612</v>
      </c>
      <c r="C709" s="2">
        <v>53446</v>
      </c>
      <c r="D709" s="2">
        <v>2123</v>
      </c>
      <c r="F709" s="2">
        <v>6</v>
      </c>
      <c r="G709" s="2">
        <v>30</v>
      </c>
      <c r="H709" s="2">
        <v>47</v>
      </c>
      <c r="I709" s="2">
        <v>96</v>
      </c>
      <c r="J709" s="2">
        <v>296</v>
      </c>
      <c r="K709" s="2">
        <v>231</v>
      </c>
      <c r="L709" s="2">
        <v>153</v>
      </c>
      <c r="M709" s="2">
        <v>100</v>
      </c>
      <c r="N709" s="2">
        <v>44</v>
      </c>
      <c r="O709" s="2">
        <v>283</v>
      </c>
      <c r="P709" s="2">
        <v>482</v>
      </c>
      <c r="Q709" s="2">
        <v>50</v>
      </c>
      <c r="R709" s="2">
        <v>50</v>
      </c>
      <c r="S709" s="2">
        <v>13</v>
      </c>
      <c r="T709" s="2">
        <v>0</v>
      </c>
      <c r="U709" s="2">
        <v>30</v>
      </c>
      <c r="V709" s="2">
        <v>40</v>
      </c>
      <c r="W709" s="2">
        <v>180</v>
      </c>
      <c r="X709" s="299">
        <v>367</v>
      </c>
      <c r="Y709" s="219">
        <f xml:space="preserve"> 18</f>
        <v>18</v>
      </c>
      <c r="Z709" s="220">
        <f>SUM( tabConsumo[[#This Row],[QTD.PENDENTE]]:tabConsumo[[#This Row],[08_23]] ) / tabConsumo[[#This Row],[Div]]</f>
        <v>118.38888888888889</v>
      </c>
      <c r="AA709" s="221">
        <f xml:space="preserve"> tabConsumo[[#This Row],[Média.A]] + (_xlfn.STDEV.S( tabConsumo[[#This Row],[QTD.PENDENTE]]:tabConsumo[[#This Row],[08_23]] ) * 1)</f>
        <v>248.74547625324513</v>
      </c>
      <c r="AB709" s="221"/>
      <c r="AC709" s="221">
        <f xml:space="preserve"> tabConsumo[[#This Row],[Média.A]] + (_xlfn.STDEV.S( tabConsumo[[#This Row],[QTD.PENDENTE]]:tabConsumo[[#This Row],[08_23]] ) * 3)</f>
        <v>509.45865098195759</v>
      </c>
      <c r="AD709" s="5"/>
      <c r="AE709">
        <v>0</v>
      </c>
      <c r="AF709" s="223">
        <f>SUM( tabConsumo[[#This Row],[QTD.PENDENTE]]:tabConsumo[[#This Row],[08_23]] )</f>
        <v>2131</v>
      </c>
      <c r="AG709" s="223">
        <f>LARGE(tabConsumo[[#This Row],[03_22]:[08_23]],1)</f>
        <v>482</v>
      </c>
      <c r="AH709" s="146" t="s">
        <v>2237</v>
      </c>
      <c r="AI709" s="3" t="s">
        <v>2077</v>
      </c>
    </row>
    <row r="710" spans="1:35" x14ac:dyDescent="0.3">
      <c r="A710" s="4" t="s">
        <v>1338</v>
      </c>
      <c r="B710" s="3" t="s">
        <v>612</v>
      </c>
      <c r="C710" s="2">
        <v>57598</v>
      </c>
      <c r="D710" s="2">
        <v>0</v>
      </c>
      <c r="F710" s="2">
        <v>55</v>
      </c>
      <c r="G710" s="2">
        <v>6</v>
      </c>
      <c r="H710" s="2">
        <v>2</v>
      </c>
      <c r="I710" s="2">
        <v>203</v>
      </c>
      <c r="J710" s="2">
        <v>272</v>
      </c>
      <c r="K710" s="2">
        <v>180</v>
      </c>
      <c r="L710" s="2">
        <v>278</v>
      </c>
      <c r="M710" s="2">
        <v>220</v>
      </c>
      <c r="N710" s="2">
        <v>90</v>
      </c>
      <c r="O710" s="2">
        <v>111</v>
      </c>
      <c r="P710" s="2">
        <v>160</v>
      </c>
      <c r="Q710" s="2">
        <v>0</v>
      </c>
      <c r="R710" s="2">
        <v>83</v>
      </c>
      <c r="S710" s="2">
        <v>10</v>
      </c>
      <c r="T710" s="2">
        <v>40</v>
      </c>
      <c r="U710" s="2">
        <v>0</v>
      </c>
      <c r="V710" s="2">
        <v>40</v>
      </c>
      <c r="W710" s="2">
        <v>105</v>
      </c>
      <c r="X710" s="299">
        <v>367</v>
      </c>
      <c r="Y710" s="219">
        <f xml:space="preserve"> 18</f>
        <v>18</v>
      </c>
      <c r="Z710" s="220">
        <f>SUM( tabConsumo[[#This Row],[QTD.PENDENTE]]:tabConsumo[[#This Row],[08_23]] ) / tabConsumo[[#This Row],[Div]]</f>
        <v>103.05555555555556</v>
      </c>
      <c r="AA710" s="221">
        <f xml:space="preserve"> tabConsumo[[#This Row],[Média.A]] + (_xlfn.STDEV.S( tabConsumo[[#This Row],[QTD.PENDENTE]]:tabConsumo[[#This Row],[08_23]] ) * 1)</f>
        <v>197.7404647340714</v>
      </c>
      <c r="AB710" s="221"/>
      <c r="AC710" s="221">
        <f xml:space="preserve"> tabConsumo[[#This Row],[Média.A]] + (_xlfn.STDEV.S( tabConsumo[[#This Row],[QTD.PENDENTE]]:tabConsumo[[#This Row],[08_23]] ) * 3)</f>
        <v>387.11028309110304</v>
      </c>
      <c r="AD710" s="5"/>
      <c r="AE710">
        <v>0</v>
      </c>
      <c r="AF710" s="223">
        <f>SUM( tabConsumo[[#This Row],[QTD.PENDENTE]]:tabConsumo[[#This Row],[08_23]] )</f>
        <v>1855</v>
      </c>
      <c r="AG710" s="223">
        <f>LARGE(tabConsumo[[#This Row],[03_22]:[08_23]],1)</f>
        <v>278</v>
      </c>
      <c r="AH710" s="146" t="s">
        <v>2237</v>
      </c>
      <c r="AI710" s="3" t="s">
        <v>2077</v>
      </c>
    </row>
    <row r="711" spans="1:35" x14ac:dyDescent="0.3">
      <c r="A711" s="4" t="s">
        <v>1653</v>
      </c>
      <c r="B711" s="3" t="s">
        <v>31</v>
      </c>
      <c r="C711" s="2">
        <v>107483</v>
      </c>
      <c r="D711" s="2">
        <v>51</v>
      </c>
      <c r="F711" s="2">
        <v>13</v>
      </c>
      <c r="G711" s="2">
        <v>29</v>
      </c>
      <c r="H711" s="2">
        <v>38</v>
      </c>
      <c r="I711" s="2">
        <v>54</v>
      </c>
      <c r="J711" s="2">
        <v>34</v>
      </c>
      <c r="K711" s="2">
        <v>5</v>
      </c>
      <c r="L711" s="2">
        <v>27</v>
      </c>
      <c r="M711" s="2">
        <v>19</v>
      </c>
      <c r="N711" s="2">
        <v>11</v>
      </c>
      <c r="O711" s="2">
        <v>18</v>
      </c>
      <c r="P711" s="2">
        <v>2</v>
      </c>
      <c r="Q711" s="2">
        <v>0</v>
      </c>
      <c r="R711" s="2">
        <v>26</v>
      </c>
      <c r="S711" s="2">
        <v>20</v>
      </c>
      <c r="T711" s="2">
        <v>20</v>
      </c>
      <c r="U711" s="2">
        <v>10</v>
      </c>
      <c r="V711" s="2">
        <v>92</v>
      </c>
      <c r="W711" s="2">
        <v>50</v>
      </c>
      <c r="X711" s="299">
        <v>39679</v>
      </c>
      <c r="Y711" s="219">
        <v>18</v>
      </c>
      <c r="Z711" s="220">
        <f>SUM( tabConsumo[[#This Row],[QTD.PENDENTE]]:tabConsumo[[#This Row],[08_23]] ) / tabConsumo[[#This Row],[Div]]</f>
        <v>26</v>
      </c>
      <c r="AA711" s="221">
        <f xml:space="preserve"> tabConsumo[[#This Row],[Média.A]] + (_xlfn.STDEV.S( tabConsumo[[#This Row],[QTD.PENDENTE]]:tabConsumo[[#This Row],[08_23]] ) * 1)</f>
        <v>48.31064109079685</v>
      </c>
      <c r="AB711" s="221"/>
      <c r="AC711" s="221">
        <f xml:space="preserve"> tabConsumo[[#This Row],[Média.A]] + (_xlfn.STDEV.S( tabConsumo[[#This Row],[QTD.PENDENTE]]:tabConsumo[[#This Row],[08_23]] ) * 3)</f>
        <v>92.931923272390563</v>
      </c>
      <c r="AD711" s="5"/>
      <c r="AE711">
        <v>0</v>
      </c>
      <c r="AF711" s="223">
        <f>SUM( tabConsumo[[#This Row],[QTD.PENDENTE]]:tabConsumo[[#This Row],[08_23]] )</f>
        <v>468</v>
      </c>
      <c r="AG711" s="223">
        <f>LARGE(tabConsumo[[#This Row],[03_22]:[08_23]],1)</f>
        <v>92</v>
      </c>
      <c r="AH711" s="146" t="s">
        <v>2237</v>
      </c>
      <c r="AI711" s="3" t="s">
        <v>2077</v>
      </c>
    </row>
    <row r="712" spans="1:35" x14ac:dyDescent="0.3">
      <c r="A712" s="4" t="s">
        <v>1635</v>
      </c>
      <c r="B712" s="3" t="s">
        <v>264</v>
      </c>
      <c r="C712" s="2">
        <v>106131</v>
      </c>
      <c r="D712" s="2">
        <v>1</v>
      </c>
      <c r="F712" s="2">
        <v>0</v>
      </c>
      <c r="G712" s="2">
        <v>0</v>
      </c>
      <c r="H712" s="2">
        <v>2</v>
      </c>
      <c r="I712" s="2">
        <v>0</v>
      </c>
      <c r="J712" s="2">
        <v>1</v>
      </c>
      <c r="K712" s="2">
        <v>2</v>
      </c>
      <c r="L712" s="2">
        <v>0</v>
      </c>
      <c r="M712" s="2">
        <v>0</v>
      </c>
      <c r="N712" s="2">
        <v>3</v>
      </c>
      <c r="O712" s="2">
        <v>0</v>
      </c>
      <c r="P712" s="2">
        <v>2</v>
      </c>
      <c r="Q712" s="2">
        <v>3</v>
      </c>
      <c r="R712" s="2">
        <v>1</v>
      </c>
      <c r="S712" s="2">
        <v>6</v>
      </c>
      <c r="T712" s="2">
        <v>0</v>
      </c>
      <c r="U712" s="2">
        <v>0</v>
      </c>
      <c r="V712" s="2">
        <v>0</v>
      </c>
      <c r="W712" s="2">
        <v>0</v>
      </c>
      <c r="X712" s="299">
        <v>39562</v>
      </c>
      <c r="Y712" s="219">
        <v>18</v>
      </c>
      <c r="Z712" s="220">
        <f>SUM( tabConsumo[[#This Row],[QTD.PENDENTE]]:tabConsumo[[#This Row],[08_23]] ) / tabConsumo[[#This Row],[Div]]</f>
        <v>1.1111111111111112</v>
      </c>
      <c r="AA712" s="221">
        <f xml:space="preserve"> tabConsumo[[#This Row],[Média.A]] + (_xlfn.STDEV.S( tabConsumo[[#This Row],[QTD.PENDENTE]]:tabConsumo[[#This Row],[08_23]] ) * 1)</f>
        <v>2.7520896172215172</v>
      </c>
      <c r="AB712" s="221"/>
      <c r="AC712" s="221">
        <f xml:space="preserve"> tabConsumo[[#This Row],[Média.A]] + (_xlfn.STDEV.S( tabConsumo[[#This Row],[QTD.PENDENTE]]:tabConsumo[[#This Row],[08_23]] ) * 3)</f>
        <v>6.0340466294423294</v>
      </c>
      <c r="AD712" s="5"/>
      <c r="AE712">
        <v>0</v>
      </c>
      <c r="AF712" s="223">
        <f>SUM( tabConsumo[[#This Row],[QTD.PENDENTE]]:tabConsumo[[#This Row],[08_23]] )</f>
        <v>20</v>
      </c>
      <c r="AG712" s="223">
        <f>LARGE(tabConsumo[[#This Row],[03_22]:[08_23]],1)</f>
        <v>6</v>
      </c>
      <c r="AH712" s="146" t="s">
        <v>2239</v>
      </c>
      <c r="AI712" s="3" t="s">
        <v>2077</v>
      </c>
    </row>
    <row r="713" spans="1:35" x14ac:dyDescent="0.3">
      <c r="A713" s="4" t="s">
        <v>1632</v>
      </c>
      <c r="B713" s="3" t="s">
        <v>264</v>
      </c>
      <c r="C713" s="2">
        <v>106129</v>
      </c>
      <c r="D713" s="2">
        <v>1</v>
      </c>
      <c r="F713" s="2">
        <v>0</v>
      </c>
      <c r="G713" s="2">
        <v>0</v>
      </c>
      <c r="H713" s="2">
        <v>2</v>
      </c>
      <c r="I713" s="2">
        <v>0</v>
      </c>
      <c r="J713" s="2">
        <v>0</v>
      </c>
      <c r="K713" s="2">
        <v>0</v>
      </c>
      <c r="L713" s="2">
        <v>0</v>
      </c>
      <c r="M713" s="2">
        <v>0</v>
      </c>
      <c r="N713" s="2">
        <v>5</v>
      </c>
      <c r="O713" s="2">
        <v>4</v>
      </c>
      <c r="P713" s="2">
        <v>0</v>
      </c>
      <c r="Q713" s="2">
        <v>0</v>
      </c>
      <c r="R713" s="2">
        <v>0</v>
      </c>
      <c r="S713" s="2">
        <v>6</v>
      </c>
      <c r="T713" s="2">
        <v>0</v>
      </c>
      <c r="U713" s="2">
        <v>0</v>
      </c>
      <c r="V713" s="2">
        <v>0</v>
      </c>
      <c r="W713" s="2">
        <v>0</v>
      </c>
      <c r="X713" s="299">
        <v>39562</v>
      </c>
      <c r="Y713" s="219">
        <v>18</v>
      </c>
      <c r="Z713" s="220">
        <f>SUM( tabConsumo[[#This Row],[QTD.PENDENTE]]:tabConsumo[[#This Row],[08_23]] ) / tabConsumo[[#This Row],[Div]]</f>
        <v>0.94444444444444442</v>
      </c>
      <c r="AA713" s="221">
        <f xml:space="preserve"> tabConsumo[[#This Row],[Média.A]] + (_xlfn.STDEV.S( tabConsumo[[#This Row],[QTD.PENDENTE]]:tabConsumo[[#This Row],[08_23]] ) * 1)</f>
        <v>2.8989933535046646</v>
      </c>
      <c r="AB713" s="221"/>
      <c r="AC713" s="221">
        <f xml:space="preserve"> tabConsumo[[#This Row],[Média.A]] + (_xlfn.STDEV.S( tabConsumo[[#This Row],[QTD.PENDENTE]]:tabConsumo[[#This Row],[08_23]] ) * 3)</f>
        <v>6.8080911716251054</v>
      </c>
      <c r="AD713" s="5"/>
      <c r="AE713">
        <v>0</v>
      </c>
      <c r="AF713" s="223">
        <f>SUM( tabConsumo[[#This Row],[QTD.PENDENTE]]:tabConsumo[[#This Row],[08_23]] )</f>
        <v>17</v>
      </c>
      <c r="AG713" s="223">
        <f>LARGE(tabConsumo[[#This Row],[03_22]:[08_23]],1)</f>
        <v>6</v>
      </c>
      <c r="AH713" s="146" t="s">
        <v>2239</v>
      </c>
      <c r="AI713" s="3" t="s">
        <v>2077</v>
      </c>
    </row>
    <row r="714" spans="1:35" x14ac:dyDescent="0.3">
      <c r="A714" s="4" t="s">
        <v>1634</v>
      </c>
      <c r="B714" s="3" t="s">
        <v>264</v>
      </c>
      <c r="C714" s="2">
        <v>106130</v>
      </c>
      <c r="D714" s="2">
        <v>2</v>
      </c>
      <c r="F714" s="2">
        <v>0</v>
      </c>
      <c r="G714" s="2">
        <v>0</v>
      </c>
      <c r="H714" s="2">
        <v>2</v>
      </c>
      <c r="I714" s="2">
        <v>0</v>
      </c>
      <c r="J714" s="2">
        <v>1</v>
      </c>
      <c r="K714" s="2">
        <v>0</v>
      </c>
      <c r="L714" s="2">
        <v>0</v>
      </c>
      <c r="M714" s="2">
        <v>0</v>
      </c>
      <c r="N714" s="2">
        <v>3</v>
      </c>
      <c r="O714" s="2">
        <v>0</v>
      </c>
      <c r="P714" s="2">
        <v>3</v>
      </c>
      <c r="Q714" s="2">
        <v>0</v>
      </c>
      <c r="R714" s="2">
        <v>0</v>
      </c>
      <c r="S714" s="2">
        <v>6</v>
      </c>
      <c r="T714" s="2">
        <v>0</v>
      </c>
      <c r="U714" s="2">
        <v>0</v>
      </c>
      <c r="V714" s="2">
        <v>0</v>
      </c>
      <c r="W714" s="2">
        <v>0</v>
      </c>
      <c r="X714" s="299">
        <v>39562</v>
      </c>
      <c r="Y714" s="219">
        <v>18</v>
      </c>
      <c r="Z714" s="220">
        <f>SUM( tabConsumo[[#This Row],[QTD.PENDENTE]]:tabConsumo[[#This Row],[08_23]] ) / tabConsumo[[#This Row],[Div]]</f>
        <v>0.83333333333333337</v>
      </c>
      <c r="AA714" s="221">
        <f xml:space="preserve"> tabConsumo[[#This Row],[Média.A]] + (_xlfn.STDEV.S( tabConsumo[[#This Row],[QTD.PENDENTE]]:tabConsumo[[#This Row],[08_23]] ) * 1)</f>
        <v>2.487205794452104</v>
      </c>
      <c r="AB714" s="221"/>
      <c r="AC714" s="221">
        <f xml:space="preserve"> tabConsumo[[#This Row],[Média.A]] + (_xlfn.STDEV.S( tabConsumo[[#This Row],[QTD.PENDENTE]]:tabConsumo[[#This Row],[08_23]] ) * 3)</f>
        <v>5.7949507166896446</v>
      </c>
      <c r="AD714" s="5"/>
      <c r="AE714">
        <v>0</v>
      </c>
      <c r="AF714" s="223">
        <f>SUM( tabConsumo[[#This Row],[QTD.PENDENTE]]:tabConsumo[[#This Row],[08_23]] )</f>
        <v>15</v>
      </c>
      <c r="AG714" s="223">
        <f>LARGE(tabConsumo[[#This Row],[03_22]:[08_23]],1)</f>
        <v>6</v>
      </c>
      <c r="AH714" s="146" t="s">
        <v>2239</v>
      </c>
      <c r="AI714" s="3" t="s">
        <v>2077</v>
      </c>
    </row>
    <row r="715" spans="1:35" x14ac:dyDescent="0.3">
      <c r="A715" s="4" t="s">
        <v>1486</v>
      </c>
      <c r="B715" s="3" t="s">
        <v>264</v>
      </c>
      <c r="C715" s="2">
        <v>81808</v>
      </c>
      <c r="D715" s="2">
        <v>36</v>
      </c>
      <c r="F715" s="2">
        <v>5</v>
      </c>
      <c r="G715" s="2">
        <v>0</v>
      </c>
      <c r="H715" s="2">
        <v>4</v>
      </c>
      <c r="I715" s="2">
        <v>1</v>
      </c>
      <c r="J715" s="2">
        <v>0</v>
      </c>
      <c r="K715" s="2">
        <v>0</v>
      </c>
      <c r="L715" s="2">
        <v>0</v>
      </c>
      <c r="M715" s="2">
        <v>0</v>
      </c>
      <c r="N715" s="2">
        <v>0</v>
      </c>
      <c r="O715" s="2">
        <v>0</v>
      </c>
      <c r="P715" s="2">
        <v>0</v>
      </c>
      <c r="Q715" s="2">
        <v>0</v>
      </c>
      <c r="R715" s="2">
        <v>0</v>
      </c>
      <c r="S715" s="2">
        <v>0</v>
      </c>
      <c r="T715" s="2">
        <v>0</v>
      </c>
      <c r="U715" s="2">
        <v>0</v>
      </c>
      <c r="V715" s="2">
        <v>0</v>
      </c>
      <c r="W715" s="2">
        <v>0</v>
      </c>
      <c r="X715" s="299">
        <v>38246</v>
      </c>
      <c r="Y715" s="219">
        <v>18</v>
      </c>
      <c r="Z715" s="220">
        <f>SUM( tabConsumo[[#This Row],[QTD.PENDENTE]]:tabConsumo[[#This Row],[08_23]] ) / tabConsumo[[#This Row],[Div]]</f>
        <v>0.55555555555555558</v>
      </c>
      <c r="AA715" s="221">
        <f xml:space="preserve"> tabConsumo[[#This Row],[Média.A]] + (_xlfn.STDEV.S( tabConsumo[[#This Row],[QTD.PENDENTE]]:tabConsumo[[#This Row],[08_23]] ) * 1)</f>
        <v>2.0197245518374745</v>
      </c>
      <c r="AB715" s="221"/>
      <c r="AC715" s="221">
        <f xml:space="preserve"> tabConsumo[[#This Row],[Média.A]] + (_xlfn.STDEV.S( tabConsumo[[#This Row],[QTD.PENDENTE]]:tabConsumo[[#This Row],[08_23]] ) * 3)</f>
        <v>4.9480625444013127</v>
      </c>
      <c r="AD715" s="5"/>
      <c r="AE715">
        <v>0</v>
      </c>
      <c r="AF715" s="223">
        <f>SUM( tabConsumo[[#This Row],[QTD.PENDENTE]]:tabConsumo[[#This Row],[08_23]] )</f>
        <v>10</v>
      </c>
      <c r="AG715" s="223">
        <f>LARGE(tabConsumo[[#This Row],[03_22]:[08_23]],1)</f>
        <v>5</v>
      </c>
      <c r="AH715" s="146" t="s">
        <v>2246</v>
      </c>
      <c r="AI715" s="3" t="s">
        <v>2077</v>
      </c>
    </row>
    <row r="716" spans="1:35" x14ac:dyDescent="0.3">
      <c r="A716" s="4" t="s">
        <v>1399</v>
      </c>
      <c r="B716" s="3" t="s">
        <v>264</v>
      </c>
      <c r="C716" s="2">
        <v>65173</v>
      </c>
      <c r="D716" s="2">
        <v>44</v>
      </c>
      <c r="F716" s="2">
        <v>22</v>
      </c>
      <c r="G716" s="2">
        <v>5</v>
      </c>
      <c r="H716" s="2">
        <v>6</v>
      </c>
      <c r="I716" s="2">
        <v>6</v>
      </c>
      <c r="J716" s="2">
        <v>1</v>
      </c>
      <c r="K716" s="2">
        <v>6</v>
      </c>
      <c r="L716" s="2">
        <v>6</v>
      </c>
      <c r="M716" s="2">
        <v>5</v>
      </c>
      <c r="N716" s="2">
        <v>4</v>
      </c>
      <c r="O716" s="2">
        <v>1</v>
      </c>
      <c r="P716" s="2">
        <v>6</v>
      </c>
      <c r="Q716" s="2">
        <v>2</v>
      </c>
      <c r="R716" s="2">
        <v>11</v>
      </c>
      <c r="S716" s="2">
        <v>19</v>
      </c>
      <c r="T716" s="2">
        <v>30</v>
      </c>
      <c r="U716" s="2">
        <v>0</v>
      </c>
      <c r="V716" s="2">
        <v>0</v>
      </c>
      <c r="W716" s="2">
        <v>0</v>
      </c>
      <c r="X716" s="299">
        <v>367</v>
      </c>
      <c r="Y716" s="219">
        <f xml:space="preserve"> 18</f>
        <v>18</v>
      </c>
      <c r="Z716" s="220">
        <f>SUM( tabConsumo[[#This Row],[QTD.PENDENTE]]:tabConsumo[[#This Row],[08_23]] ) / tabConsumo[[#This Row],[Div]]</f>
        <v>7.2222222222222223</v>
      </c>
      <c r="AA716" s="221">
        <f xml:space="preserve"> tabConsumo[[#This Row],[Média.A]] + (_xlfn.STDEV.S( tabConsumo[[#This Row],[QTD.PENDENTE]]:tabConsumo[[#This Row],[08_23]] ) * 1)</f>
        <v>15.550455955984923</v>
      </c>
      <c r="AB716" s="221"/>
      <c r="AC716" s="221">
        <f xml:space="preserve"> tabConsumo[[#This Row],[Média.A]] + (_xlfn.STDEV.S( tabConsumo[[#This Row],[QTD.PENDENTE]]:tabConsumo[[#This Row],[08_23]] ) * 3)</f>
        <v>32.206923423510318</v>
      </c>
      <c r="AD716" s="5"/>
      <c r="AE716">
        <v>0</v>
      </c>
      <c r="AF716" s="223">
        <f>SUM( tabConsumo[[#This Row],[QTD.PENDENTE]]:tabConsumo[[#This Row],[08_23]] )</f>
        <v>130</v>
      </c>
      <c r="AG716" s="223">
        <f>LARGE(tabConsumo[[#This Row],[03_22]:[08_23]],1)</f>
        <v>30</v>
      </c>
      <c r="AH716" s="146" t="s">
        <v>2240</v>
      </c>
      <c r="AI716" s="3" t="s">
        <v>2077</v>
      </c>
    </row>
    <row r="717" spans="1:35" x14ac:dyDescent="0.3">
      <c r="A717" s="4" t="s">
        <v>1088</v>
      </c>
      <c r="B717" s="3" t="s">
        <v>264</v>
      </c>
      <c r="C717" s="2">
        <v>15066</v>
      </c>
      <c r="D717" s="2">
        <v>129</v>
      </c>
      <c r="F717" s="2">
        <v>0</v>
      </c>
      <c r="G717" s="2">
        <v>0</v>
      </c>
      <c r="H717" s="2">
        <v>23</v>
      </c>
      <c r="I717" s="2">
        <v>0</v>
      </c>
      <c r="J717" s="2">
        <v>5</v>
      </c>
      <c r="K717" s="2">
        <v>20</v>
      </c>
      <c r="L717" s="2">
        <v>28</v>
      </c>
      <c r="M717" s="2">
        <v>0</v>
      </c>
      <c r="N717" s="2">
        <v>0</v>
      </c>
      <c r="O717" s="2">
        <v>0</v>
      </c>
      <c r="P717" s="2">
        <v>0</v>
      </c>
      <c r="Q717" s="2">
        <v>30</v>
      </c>
      <c r="R717" s="2">
        <v>20</v>
      </c>
      <c r="S717" s="2">
        <v>10</v>
      </c>
      <c r="T717" s="2">
        <v>35</v>
      </c>
      <c r="U717" s="2">
        <v>0</v>
      </c>
      <c r="V717" s="2">
        <v>0</v>
      </c>
      <c r="W717" s="2">
        <v>50</v>
      </c>
      <c r="X717" s="299">
        <v>367</v>
      </c>
      <c r="Y717" s="219">
        <f xml:space="preserve"> 18</f>
        <v>18</v>
      </c>
      <c r="Z717" s="220">
        <f>SUM( tabConsumo[[#This Row],[QTD.PENDENTE]]:tabConsumo[[#This Row],[08_23]] ) / tabConsumo[[#This Row],[Div]]</f>
        <v>12.277777777777779</v>
      </c>
      <c r="AA717" s="221">
        <f xml:space="preserve"> tabConsumo[[#This Row],[Média.A]] + (_xlfn.STDEV.S( tabConsumo[[#This Row],[QTD.PENDENTE]]:tabConsumo[[#This Row],[08_23]] ) * 1)</f>
        <v>27.901310388612949</v>
      </c>
      <c r="AB717" s="221"/>
      <c r="AC717" s="221">
        <f xml:space="preserve"> tabConsumo[[#This Row],[Média.A]] + (_xlfn.STDEV.S( tabConsumo[[#This Row],[QTD.PENDENTE]]:tabConsumo[[#This Row],[08_23]] ) * 3)</f>
        <v>59.148375610283296</v>
      </c>
      <c r="AD717" s="5"/>
      <c r="AE717">
        <v>0</v>
      </c>
      <c r="AF717" s="223">
        <f>SUM( tabConsumo[[#This Row],[QTD.PENDENTE]]:tabConsumo[[#This Row],[08_23]] )</f>
        <v>221</v>
      </c>
      <c r="AG717" s="223">
        <f>LARGE(tabConsumo[[#This Row],[03_22]:[08_23]],1)</f>
        <v>50</v>
      </c>
      <c r="AH717" s="146" t="s">
        <v>2237</v>
      </c>
      <c r="AI717" s="3" t="s">
        <v>2077</v>
      </c>
    </row>
    <row r="718" spans="1:35" x14ac:dyDescent="0.3">
      <c r="A718" s="4" t="s">
        <v>1317</v>
      </c>
      <c r="B718" s="3" t="s">
        <v>264</v>
      </c>
      <c r="C718" s="2">
        <v>53849</v>
      </c>
      <c r="D718" s="2">
        <v>0</v>
      </c>
      <c r="E718" s="2">
        <v>15</v>
      </c>
      <c r="F718" s="2">
        <v>0</v>
      </c>
      <c r="G718" s="2">
        <v>0</v>
      </c>
      <c r="H718" s="2">
        <v>13</v>
      </c>
      <c r="I718" s="2">
        <v>0</v>
      </c>
      <c r="J718" s="2">
        <v>0</v>
      </c>
      <c r="K718" s="2">
        <v>8</v>
      </c>
      <c r="L718" s="2">
        <v>2</v>
      </c>
      <c r="M718" s="2">
        <v>0</v>
      </c>
      <c r="N718" s="2">
        <v>5</v>
      </c>
      <c r="O718" s="2">
        <v>5</v>
      </c>
      <c r="P718" s="2">
        <v>0</v>
      </c>
      <c r="Q718" s="2">
        <v>4</v>
      </c>
      <c r="R718" s="2">
        <v>18</v>
      </c>
      <c r="S718" s="2">
        <v>10</v>
      </c>
      <c r="T718" s="2">
        <v>0</v>
      </c>
      <c r="U718" s="2">
        <v>0</v>
      </c>
      <c r="V718" s="2">
        <v>0</v>
      </c>
      <c r="W718" s="2">
        <v>35</v>
      </c>
      <c r="X718" s="299">
        <v>367</v>
      </c>
      <c r="Y718" s="219">
        <f xml:space="preserve"> 18</f>
        <v>18</v>
      </c>
      <c r="Z718" s="220">
        <f>SUM( tabConsumo[[#This Row],[QTD.PENDENTE]]:tabConsumo[[#This Row],[08_23]] ) / tabConsumo[[#This Row],[Div]]</f>
        <v>6.3888888888888893</v>
      </c>
      <c r="AA718" s="221">
        <f xml:space="preserve"> tabConsumo[[#This Row],[Média.A]] + (_xlfn.STDEV.S( tabConsumo[[#This Row],[QTD.PENDENTE]]:tabConsumo[[#This Row],[08_23]] ) * 1)</f>
        <v>15.459437593414409</v>
      </c>
      <c r="AB718" s="221"/>
      <c r="AC718" s="221">
        <f xml:space="preserve"> tabConsumo[[#This Row],[Média.A]] + (_xlfn.STDEV.S( tabConsumo[[#This Row],[QTD.PENDENTE]]:tabConsumo[[#This Row],[08_23]] ) * 3)</f>
        <v>33.600535002465449</v>
      </c>
      <c r="AD718" s="5"/>
      <c r="AE718">
        <v>0.83333333333333337</v>
      </c>
      <c r="AF718" s="223">
        <f>SUM( tabConsumo[[#This Row],[QTD.PENDENTE]]:tabConsumo[[#This Row],[08_23]] )</f>
        <v>115</v>
      </c>
      <c r="AG718" s="223">
        <f>LARGE(tabConsumo[[#This Row],[03_22]:[08_23]],1)</f>
        <v>35</v>
      </c>
      <c r="AH718" s="146" t="s">
        <v>2237</v>
      </c>
      <c r="AI718" s="3" t="s">
        <v>2077</v>
      </c>
    </row>
    <row r="719" spans="1:35" x14ac:dyDescent="0.3">
      <c r="A719" s="4" t="s">
        <v>1722</v>
      </c>
      <c r="B719" s="3" t="s">
        <v>264</v>
      </c>
      <c r="C719" s="2">
        <v>115805</v>
      </c>
      <c r="D719" s="2">
        <v>217</v>
      </c>
      <c r="F719" s="2">
        <v>11</v>
      </c>
      <c r="G719" s="2">
        <v>10</v>
      </c>
      <c r="H719" s="2">
        <v>82</v>
      </c>
      <c r="I719" s="2">
        <v>29</v>
      </c>
      <c r="J719" s="2">
        <v>9</v>
      </c>
      <c r="K719" s="2">
        <v>42</v>
      </c>
      <c r="L719" s="2">
        <v>55</v>
      </c>
      <c r="M719" s="2">
        <v>1</v>
      </c>
      <c r="N719" s="2">
        <v>10</v>
      </c>
      <c r="O719" s="2">
        <v>0</v>
      </c>
      <c r="P719" s="2">
        <v>14</v>
      </c>
      <c r="Q719" s="2">
        <v>35</v>
      </c>
      <c r="R719" s="2">
        <v>29</v>
      </c>
      <c r="S719" s="2">
        <v>21</v>
      </c>
      <c r="T719" s="2">
        <v>60</v>
      </c>
      <c r="U719" s="2">
        <v>0</v>
      </c>
      <c r="V719" s="2">
        <v>24</v>
      </c>
      <c r="W719" s="2">
        <v>50</v>
      </c>
      <c r="X719" s="299">
        <v>40352</v>
      </c>
      <c r="Y719" s="219">
        <v>18</v>
      </c>
      <c r="Z719" s="220">
        <f>SUM( tabConsumo[[#This Row],[QTD.PENDENTE]]:tabConsumo[[#This Row],[08_23]] ) / tabConsumo[[#This Row],[Div]]</f>
        <v>26.777777777777779</v>
      </c>
      <c r="AA719" s="221">
        <f xml:space="preserve"> tabConsumo[[#This Row],[Média.A]] + (_xlfn.STDEV.S( tabConsumo[[#This Row],[QTD.PENDENTE]]:tabConsumo[[#This Row],[08_23]] ) * 1)</f>
        <v>50.077753934179505</v>
      </c>
      <c r="AB719" s="221"/>
      <c r="AC719" s="221">
        <f xml:space="preserve"> tabConsumo[[#This Row],[Média.A]] + (_xlfn.STDEV.S( tabConsumo[[#This Row],[QTD.PENDENTE]]:tabConsumo[[#This Row],[08_23]] ) * 3)</f>
        <v>96.67770624698295</v>
      </c>
      <c r="AD719" s="5"/>
      <c r="AE719">
        <v>0</v>
      </c>
      <c r="AF719" s="223">
        <f>SUM( tabConsumo[[#This Row],[QTD.PENDENTE]]:tabConsumo[[#This Row],[08_23]] )</f>
        <v>482</v>
      </c>
      <c r="AG719" s="223">
        <f>LARGE(tabConsumo[[#This Row],[03_22]:[08_23]],1)</f>
        <v>82</v>
      </c>
      <c r="AH719" s="146" t="s">
        <v>2237</v>
      </c>
      <c r="AI719" s="3" t="s">
        <v>2077</v>
      </c>
    </row>
    <row r="720" spans="1:35" x14ac:dyDescent="0.3">
      <c r="A720" s="4" t="s">
        <v>1485</v>
      </c>
      <c r="B720" s="3" t="s">
        <v>264</v>
      </c>
      <c r="C720" s="2">
        <v>81807</v>
      </c>
      <c r="D720" s="2">
        <v>31</v>
      </c>
      <c r="F720" s="2">
        <v>0</v>
      </c>
      <c r="G720" s="2">
        <v>0</v>
      </c>
      <c r="H720" s="2">
        <v>10</v>
      </c>
      <c r="I720" s="2">
        <v>0</v>
      </c>
      <c r="J720" s="2">
        <v>0</v>
      </c>
      <c r="K720" s="2">
        <v>5</v>
      </c>
      <c r="L720" s="2">
        <v>0</v>
      </c>
      <c r="M720" s="2">
        <v>0</v>
      </c>
      <c r="N720" s="2">
        <v>0</v>
      </c>
      <c r="O720" s="2">
        <v>0</v>
      </c>
      <c r="P720" s="2">
        <v>0</v>
      </c>
      <c r="Q720" s="2">
        <v>0</v>
      </c>
      <c r="R720" s="2">
        <v>6</v>
      </c>
      <c r="S720" s="2">
        <v>0</v>
      </c>
      <c r="T720" s="2">
        <v>0</v>
      </c>
      <c r="U720" s="2">
        <v>0</v>
      </c>
      <c r="V720" s="2">
        <v>0</v>
      </c>
      <c r="W720" s="2">
        <v>0</v>
      </c>
      <c r="X720" s="299">
        <v>38246</v>
      </c>
      <c r="Y720" s="219">
        <v>18</v>
      </c>
      <c r="Z720" s="220">
        <f>SUM( tabConsumo[[#This Row],[QTD.PENDENTE]]:tabConsumo[[#This Row],[08_23]] ) / tabConsumo[[#This Row],[Div]]</f>
        <v>1.1666666666666667</v>
      </c>
      <c r="AA720" s="221">
        <f xml:space="preserve"> tabConsumo[[#This Row],[Média.A]] + (_xlfn.STDEV.S( tabConsumo[[#This Row],[QTD.PENDENTE]]:tabConsumo[[#This Row],[08_23]] ) * 1)</f>
        <v>4.0002883359630257</v>
      </c>
      <c r="AB720" s="221"/>
      <c r="AC720" s="221">
        <f xml:space="preserve"> tabConsumo[[#This Row],[Média.A]] + (_xlfn.STDEV.S( tabConsumo[[#This Row],[QTD.PENDENTE]]:tabConsumo[[#This Row],[08_23]] ) * 3)</f>
        <v>9.6675316745557414</v>
      </c>
      <c r="AD720" s="5"/>
      <c r="AE720">
        <v>0</v>
      </c>
      <c r="AF720" s="223">
        <f>SUM( tabConsumo[[#This Row],[QTD.PENDENTE]]:tabConsumo[[#This Row],[08_23]] )</f>
        <v>21</v>
      </c>
      <c r="AG720" s="223">
        <f>LARGE(tabConsumo[[#This Row],[03_22]:[08_23]],1)</f>
        <v>10</v>
      </c>
      <c r="AH720" s="146" t="s">
        <v>2243</v>
      </c>
      <c r="AI720" s="3" t="s">
        <v>2077</v>
      </c>
    </row>
    <row r="721" spans="1:35" x14ac:dyDescent="0.3">
      <c r="A721" s="4" t="s">
        <v>1930</v>
      </c>
      <c r="B721" s="3" t="s">
        <v>31</v>
      </c>
      <c r="C721" s="2">
        <v>136818</v>
      </c>
      <c r="D721" s="2">
        <v>1161</v>
      </c>
      <c r="F721" s="2">
        <v>0</v>
      </c>
      <c r="G721" s="2">
        <v>192</v>
      </c>
      <c r="H721" s="2">
        <v>19</v>
      </c>
      <c r="I721" s="2">
        <v>0</v>
      </c>
      <c r="J721" s="2">
        <v>0</v>
      </c>
      <c r="K721" s="2">
        <v>0</v>
      </c>
      <c r="L721" s="2">
        <v>0</v>
      </c>
      <c r="M721" s="2">
        <v>0</v>
      </c>
      <c r="N721" s="2">
        <v>0</v>
      </c>
      <c r="O721" s="2">
        <v>0</v>
      </c>
      <c r="P721" s="2">
        <v>0</v>
      </c>
      <c r="Q721" s="2">
        <v>0</v>
      </c>
      <c r="R721" s="2">
        <v>21</v>
      </c>
      <c r="S721" s="2">
        <v>0</v>
      </c>
      <c r="T721" s="2">
        <v>0</v>
      </c>
      <c r="U721" s="2">
        <v>0</v>
      </c>
      <c r="V721" s="2">
        <v>0</v>
      </c>
      <c r="W721" s="2">
        <v>0</v>
      </c>
      <c r="X721" s="299">
        <v>43572</v>
      </c>
      <c r="Y721" s="219">
        <v>18</v>
      </c>
      <c r="Z721" s="220">
        <f>SUM( tabConsumo[[#This Row],[QTD.PENDENTE]]:tabConsumo[[#This Row],[08_23]] ) / tabConsumo[[#This Row],[Div]]</f>
        <v>12.888888888888889</v>
      </c>
      <c r="AA721" s="221">
        <f xml:space="preserve"> tabConsumo[[#This Row],[Média.A]] + (_xlfn.STDEV.S( tabConsumo[[#This Row],[QTD.PENDENTE]]:tabConsumo[[#This Row],[08_23]] ) * 1)</f>
        <v>58.052498509765385</v>
      </c>
      <c r="AB721" s="221"/>
      <c r="AC721" s="221">
        <f xml:space="preserve"> tabConsumo[[#This Row],[Média.A]] + (_xlfn.STDEV.S( tabConsumo[[#This Row],[QTD.PENDENTE]]:tabConsumo[[#This Row],[08_23]] ) * 3)</f>
        <v>148.37971775151837</v>
      </c>
      <c r="AD721" s="5"/>
      <c r="AE721">
        <v>0</v>
      </c>
      <c r="AF721" s="223">
        <f>SUM( tabConsumo[[#This Row],[QTD.PENDENTE]]:tabConsumo[[#This Row],[08_23]] )</f>
        <v>232</v>
      </c>
      <c r="AG721" s="223">
        <f>LARGE(tabConsumo[[#This Row],[03_22]:[08_23]],1)</f>
        <v>192</v>
      </c>
      <c r="AH721" s="146" t="s">
        <v>2243</v>
      </c>
      <c r="AI721" s="3" t="s">
        <v>2077</v>
      </c>
    </row>
    <row r="722" spans="1:35" x14ac:dyDescent="0.3">
      <c r="A722" s="4" t="s">
        <v>1879</v>
      </c>
      <c r="B722" s="3" t="s">
        <v>561</v>
      </c>
      <c r="C722" s="2">
        <v>134544</v>
      </c>
      <c r="D722" s="2">
        <v>745.3</v>
      </c>
      <c r="F722" s="2">
        <v>18</v>
      </c>
      <c r="G722" s="2">
        <v>12</v>
      </c>
      <c r="H722" s="2">
        <v>90</v>
      </c>
      <c r="I722" s="2">
        <v>2</v>
      </c>
      <c r="J722" s="2">
        <v>206</v>
      </c>
      <c r="K722" s="2">
        <v>316</v>
      </c>
      <c r="L722" s="2">
        <v>227</v>
      </c>
      <c r="M722" s="2">
        <v>109</v>
      </c>
      <c r="N722" s="2">
        <v>217</v>
      </c>
      <c r="O722" s="2">
        <v>217</v>
      </c>
      <c r="P722" s="2">
        <v>93</v>
      </c>
      <c r="Q722" s="2">
        <v>4</v>
      </c>
      <c r="R722" s="2">
        <v>31</v>
      </c>
      <c r="S722" s="2">
        <v>2</v>
      </c>
      <c r="T722" s="2">
        <v>20</v>
      </c>
      <c r="U722" s="2">
        <v>0</v>
      </c>
      <c r="V722" s="2">
        <v>10</v>
      </c>
      <c r="W722" s="2">
        <v>102</v>
      </c>
      <c r="X722" s="299">
        <v>43172</v>
      </c>
      <c r="Y722" s="219">
        <v>18</v>
      </c>
      <c r="Z722" s="220">
        <f>SUM( tabConsumo[[#This Row],[QTD.PENDENTE]]:tabConsumo[[#This Row],[08_23]] ) / tabConsumo[[#This Row],[Div]]</f>
        <v>93.111111111111114</v>
      </c>
      <c r="AA722" s="221">
        <f xml:space="preserve"> tabConsumo[[#This Row],[Média.A]] + (_xlfn.STDEV.S( tabConsumo[[#This Row],[QTD.PENDENTE]]:tabConsumo[[#This Row],[08_23]] ) * 1)</f>
        <v>193.9697127092885</v>
      </c>
      <c r="AB722" s="221"/>
      <c r="AC722" s="221">
        <f xml:space="preserve"> tabConsumo[[#This Row],[Média.A]] + (_xlfn.STDEV.S( tabConsumo[[#This Row],[QTD.PENDENTE]]:tabConsumo[[#This Row],[08_23]] ) * 3)</f>
        <v>395.68691590564322</v>
      </c>
      <c r="AD722" s="5"/>
      <c r="AE722">
        <v>0</v>
      </c>
      <c r="AF722" s="223">
        <f>SUM( tabConsumo[[#This Row],[QTD.PENDENTE]]:tabConsumo[[#This Row],[08_23]] )</f>
        <v>1676</v>
      </c>
      <c r="AG722" s="223">
        <f>LARGE(tabConsumo[[#This Row],[03_22]:[08_23]],1)</f>
        <v>316</v>
      </c>
      <c r="AH722" s="146" t="s">
        <v>2237</v>
      </c>
      <c r="AI722" s="3" t="s">
        <v>2077</v>
      </c>
    </row>
    <row r="723" spans="1:35" x14ac:dyDescent="0.3">
      <c r="A723" s="4" t="s">
        <v>1437</v>
      </c>
      <c r="B723" s="3" t="s">
        <v>264</v>
      </c>
      <c r="C723" s="2">
        <v>77788</v>
      </c>
      <c r="D723" s="2">
        <v>776</v>
      </c>
      <c r="F723" s="2">
        <v>40</v>
      </c>
      <c r="G723" s="2">
        <v>6</v>
      </c>
      <c r="H723" s="2">
        <v>0</v>
      </c>
      <c r="I723" s="2">
        <v>0</v>
      </c>
      <c r="J723" s="2">
        <v>0</v>
      </c>
      <c r="K723" s="2">
        <v>0</v>
      </c>
      <c r="L723" s="2">
        <v>0</v>
      </c>
      <c r="M723" s="2">
        <v>15</v>
      </c>
      <c r="N723" s="2">
        <v>0</v>
      </c>
      <c r="O723" s="2">
        <v>0</v>
      </c>
      <c r="P723" s="2">
        <v>4</v>
      </c>
      <c r="Q723" s="2">
        <v>8</v>
      </c>
      <c r="R723" s="2">
        <v>0</v>
      </c>
      <c r="S723" s="2">
        <v>0</v>
      </c>
      <c r="T723" s="2">
        <v>4</v>
      </c>
      <c r="U723" s="2">
        <v>18</v>
      </c>
      <c r="V723" s="2">
        <v>0</v>
      </c>
      <c r="W723" s="2">
        <v>0</v>
      </c>
      <c r="X723" s="299">
        <v>38064</v>
      </c>
      <c r="Y723" s="219">
        <v>18</v>
      </c>
      <c r="Z723" s="220">
        <f>SUM( tabConsumo[[#This Row],[QTD.PENDENTE]]:tabConsumo[[#This Row],[08_23]] ) / tabConsumo[[#This Row],[Div]]</f>
        <v>5.2777777777777777</v>
      </c>
      <c r="AA723" s="221">
        <f xml:space="preserve"> tabConsumo[[#This Row],[Média.A]] + (_xlfn.STDEV.S( tabConsumo[[#This Row],[QTD.PENDENTE]]:tabConsumo[[#This Row],[08_23]] ) * 1)</f>
        <v>15.50924915465939</v>
      </c>
      <c r="AB723" s="221"/>
      <c r="AC723" s="221">
        <f xml:space="preserve"> tabConsumo[[#This Row],[Média.A]] + (_xlfn.STDEV.S( tabConsumo[[#This Row],[QTD.PENDENTE]]:tabConsumo[[#This Row],[08_23]] ) * 3)</f>
        <v>35.972191908422609</v>
      </c>
      <c r="AD723" s="5"/>
      <c r="AE723">
        <v>0</v>
      </c>
      <c r="AF723" s="223">
        <f>SUM( tabConsumo[[#This Row],[QTD.PENDENTE]]:tabConsumo[[#This Row],[08_23]] )</f>
        <v>95</v>
      </c>
      <c r="AG723" s="223">
        <f>LARGE(tabConsumo[[#This Row],[03_22]:[08_23]],1)</f>
        <v>40</v>
      </c>
      <c r="AH723" s="146" t="s">
        <v>2244</v>
      </c>
      <c r="AI723" s="3" t="s">
        <v>2077</v>
      </c>
    </row>
    <row r="724" spans="1:35" x14ac:dyDescent="0.3">
      <c r="A724" s="4" t="s">
        <v>541</v>
      </c>
      <c r="B724" s="3" t="s">
        <v>264</v>
      </c>
      <c r="C724" s="2">
        <v>77822</v>
      </c>
      <c r="D724" s="2">
        <v>0</v>
      </c>
      <c r="F724" s="2">
        <v>1</v>
      </c>
      <c r="G724" s="2">
        <v>0</v>
      </c>
      <c r="H724" s="2">
        <v>1</v>
      </c>
      <c r="I724" s="2">
        <v>1</v>
      </c>
      <c r="J724" s="2">
        <v>0</v>
      </c>
      <c r="K724" s="2">
        <v>2</v>
      </c>
      <c r="L724" s="2">
        <v>1</v>
      </c>
      <c r="M724" s="2">
        <v>0</v>
      </c>
      <c r="N724" s="2">
        <v>0</v>
      </c>
      <c r="O724" s="2">
        <v>0</v>
      </c>
      <c r="P724" s="2">
        <v>0</v>
      </c>
      <c r="Q724" s="2">
        <v>0</v>
      </c>
      <c r="R724" s="2">
        <v>0</v>
      </c>
      <c r="S724" s="2">
        <v>0</v>
      </c>
      <c r="T724" s="2">
        <v>0</v>
      </c>
      <c r="U724" s="2">
        <v>0</v>
      </c>
      <c r="V724" s="2">
        <v>0</v>
      </c>
      <c r="W724" s="2">
        <v>0</v>
      </c>
      <c r="X724" s="299">
        <v>367</v>
      </c>
      <c r="Y724" s="219">
        <f xml:space="preserve"> 18</f>
        <v>18</v>
      </c>
      <c r="Z724" s="220">
        <f>SUM( tabConsumo[[#This Row],[QTD.PENDENTE]]:tabConsumo[[#This Row],[08_23]] ) / tabConsumo[[#This Row],[Div]]</f>
        <v>0.33333333333333331</v>
      </c>
      <c r="AA724" s="221">
        <f xml:space="preserve"> tabConsumo[[#This Row],[Média.A]] + (_xlfn.STDEV.S( tabConsumo[[#This Row],[QTD.PENDENTE]]:tabConsumo[[#This Row],[08_23]] ) * 1)</f>
        <v>0.92742185911933794</v>
      </c>
      <c r="AB724" s="221"/>
      <c r="AC724" s="221">
        <f xml:space="preserve"> tabConsumo[[#This Row],[Média.A]] + (_xlfn.STDEV.S( tabConsumo[[#This Row],[QTD.PENDENTE]]:tabConsumo[[#This Row],[08_23]] ) * 3)</f>
        <v>2.1155989106913471</v>
      </c>
      <c r="AD724" s="5"/>
      <c r="AE724">
        <v>0</v>
      </c>
      <c r="AF724" s="223">
        <f>SUM( tabConsumo[[#This Row],[QTD.PENDENTE]]:tabConsumo[[#This Row],[08_23]] )</f>
        <v>6</v>
      </c>
      <c r="AG724" s="223">
        <f>LARGE(tabConsumo[[#This Row],[03_22]:[08_23]],1)</f>
        <v>2</v>
      </c>
      <c r="AH724" s="146" t="s">
        <v>2247</v>
      </c>
      <c r="AI724" s="3" t="s">
        <v>2077</v>
      </c>
    </row>
    <row r="725" spans="1:35" x14ac:dyDescent="0.3">
      <c r="A725" s="4" t="s">
        <v>1441</v>
      </c>
      <c r="B725" s="3" t="s">
        <v>264</v>
      </c>
      <c r="C725" s="2">
        <v>77823</v>
      </c>
      <c r="D725" s="2">
        <v>37</v>
      </c>
      <c r="F725" s="2">
        <v>3</v>
      </c>
      <c r="G725" s="2">
        <v>0</v>
      </c>
      <c r="H725" s="2">
        <v>0</v>
      </c>
      <c r="I725" s="2">
        <v>0</v>
      </c>
      <c r="J725" s="2">
        <v>0</v>
      </c>
      <c r="K725" s="2">
        <v>2</v>
      </c>
      <c r="L725" s="2">
        <v>0</v>
      </c>
      <c r="M725" s="2">
        <v>4</v>
      </c>
      <c r="N725" s="2">
        <v>0</v>
      </c>
      <c r="O725" s="2">
        <v>13</v>
      </c>
      <c r="P725" s="2">
        <v>3</v>
      </c>
      <c r="Q725" s="2">
        <v>0</v>
      </c>
      <c r="R725" s="2">
        <v>1</v>
      </c>
      <c r="S725" s="2">
        <v>0</v>
      </c>
      <c r="T725" s="2">
        <v>0</v>
      </c>
      <c r="U725" s="2">
        <v>0</v>
      </c>
      <c r="V725" s="2">
        <v>0</v>
      </c>
      <c r="W725" s="2">
        <v>3</v>
      </c>
      <c r="X725" s="299">
        <v>38065</v>
      </c>
      <c r="Y725" s="219">
        <v>18</v>
      </c>
      <c r="Z725" s="220">
        <f>SUM( tabConsumo[[#This Row],[QTD.PENDENTE]]:tabConsumo[[#This Row],[08_23]] ) / tabConsumo[[#This Row],[Div]]</f>
        <v>1.6111111111111112</v>
      </c>
      <c r="AA725" s="221">
        <f xml:space="preserve"> tabConsumo[[#This Row],[Média.A]] + (_xlfn.STDEV.S( tabConsumo[[#This Row],[QTD.PENDENTE]]:tabConsumo[[#This Row],[08_23]] ) * 1)</f>
        <v>4.7759712769448317</v>
      </c>
      <c r="AB725" s="221"/>
      <c r="AC725" s="221">
        <f xml:space="preserve"> tabConsumo[[#This Row],[Média.A]] + (_xlfn.STDEV.S( tabConsumo[[#This Row],[QTD.PENDENTE]]:tabConsumo[[#This Row],[08_23]] ) * 3)</f>
        <v>11.105691608612272</v>
      </c>
      <c r="AD725" s="5"/>
      <c r="AE725">
        <v>0</v>
      </c>
      <c r="AF725" s="223">
        <f>SUM( tabConsumo[[#This Row],[QTD.PENDENTE]]:tabConsumo[[#This Row],[08_23]] )</f>
        <v>29</v>
      </c>
      <c r="AG725" s="223">
        <f>LARGE(tabConsumo[[#This Row],[03_22]:[08_23]],1)</f>
        <v>13</v>
      </c>
      <c r="AH725" s="146" t="s">
        <v>2237</v>
      </c>
      <c r="AI725" s="3" t="s">
        <v>2077</v>
      </c>
    </row>
    <row r="726" spans="1:35" x14ac:dyDescent="0.3">
      <c r="A726" s="4" t="s">
        <v>1408</v>
      </c>
      <c r="B726" s="3" t="s">
        <v>264</v>
      </c>
      <c r="C726" s="2">
        <v>71874</v>
      </c>
      <c r="D726" s="2">
        <v>126</v>
      </c>
      <c r="F726" s="2">
        <v>20</v>
      </c>
      <c r="G726" s="2">
        <v>0</v>
      </c>
      <c r="H726" s="2">
        <v>20</v>
      </c>
      <c r="I726" s="2">
        <v>0</v>
      </c>
      <c r="J726" s="2">
        <v>0</v>
      </c>
      <c r="K726" s="2">
        <v>0</v>
      </c>
      <c r="L726" s="2">
        <v>0</v>
      </c>
      <c r="M726" s="2">
        <v>0</v>
      </c>
      <c r="N726" s="2">
        <v>0</v>
      </c>
      <c r="O726" s="2">
        <v>0</v>
      </c>
      <c r="P726" s="2">
        <v>0</v>
      </c>
      <c r="Q726" s="2">
        <v>0</v>
      </c>
      <c r="R726" s="2">
        <v>0</v>
      </c>
      <c r="S726" s="2">
        <v>0</v>
      </c>
      <c r="T726" s="2">
        <v>5</v>
      </c>
      <c r="U726" s="2">
        <v>0</v>
      </c>
      <c r="V726" s="2">
        <v>0</v>
      </c>
      <c r="W726" s="2">
        <v>0</v>
      </c>
      <c r="X726" s="299">
        <v>367</v>
      </c>
      <c r="Y726" s="219">
        <f xml:space="preserve"> 18</f>
        <v>18</v>
      </c>
      <c r="Z726" s="220">
        <f>SUM( tabConsumo[[#This Row],[QTD.PENDENTE]]:tabConsumo[[#This Row],[08_23]] ) / tabConsumo[[#This Row],[Div]]</f>
        <v>2.5</v>
      </c>
      <c r="AA726" s="221">
        <f xml:space="preserve"> tabConsumo[[#This Row],[Média.A]] + (_xlfn.STDEV.S( tabConsumo[[#This Row],[QTD.PENDENTE]]:tabConsumo[[#This Row],[08_23]] ) * 1)</f>
        <v>8.973929618545629</v>
      </c>
      <c r="AB726" s="221"/>
      <c r="AC726" s="221">
        <f xml:space="preserve"> tabConsumo[[#This Row],[Média.A]] + (_xlfn.STDEV.S( tabConsumo[[#This Row],[QTD.PENDENTE]]:tabConsumo[[#This Row],[08_23]] ) * 3)</f>
        <v>21.921788855636887</v>
      </c>
      <c r="AD726" s="5"/>
      <c r="AE726">
        <v>0</v>
      </c>
      <c r="AF726" s="223">
        <f>SUM( tabConsumo[[#This Row],[QTD.PENDENTE]]:tabConsumo[[#This Row],[08_23]] )</f>
        <v>45</v>
      </c>
      <c r="AG726" s="223">
        <f>LARGE(tabConsumo[[#This Row],[03_22]:[08_23]],1)</f>
        <v>20</v>
      </c>
      <c r="AH726" s="146" t="s">
        <v>2240</v>
      </c>
      <c r="AI726" s="3" t="s">
        <v>2077</v>
      </c>
    </row>
    <row r="727" spans="1:35" x14ac:dyDescent="0.3">
      <c r="A727" s="4" t="s">
        <v>1272</v>
      </c>
      <c r="B727" s="3" t="s">
        <v>264</v>
      </c>
      <c r="C727" s="2">
        <v>36399</v>
      </c>
      <c r="D727" s="2">
        <v>143</v>
      </c>
      <c r="F727" s="2">
        <v>20</v>
      </c>
      <c r="G727" s="2">
        <v>0</v>
      </c>
      <c r="H727" s="2">
        <v>0</v>
      </c>
      <c r="I727" s="2">
        <v>0</v>
      </c>
      <c r="J727" s="2">
        <v>0</v>
      </c>
      <c r="K727" s="2">
        <v>0</v>
      </c>
      <c r="L727" s="2">
        <v>0</v>
      </c>
      <c r="M727" s="2">
        <v>0</v>
      </c>
      <c r="N727" s="2">
        <v>0</v>
      </c>
      <c r="O727" s="2">
        <v>0</v>
      </c>
      <c r="P727" s="2">
        <v>0</v>
      </c>
      <c r="Q727" s="2">
        <v>20</v>
      </c>
      <c r="R727" s="2">
        <v>0</v>
      </c>
      <c r="S727" s="2">
        <v>0</v>
      </c>
      <c r="T727" s="2">
        <v>20</v>
      </c>
      <c r="U727" s="2">
        <v>0</v>
      </c>
      <c r="V727" s="2">
        <v>0</v>
      </c>
      <c r="W727" s="2">
        <v>0</v>
      </c>
      <c r="X727" s="299">
        <v>367</v>
      </c>
      <c r="Y727" s="219">
        <f xml:space="preserve"> 18</f>
        <v>18</v>
      </c>
      <c r="Z727" s="220">
        <f>SUM( tabConsumo[[#This Row],[QTD.PENDENTE]]:tabConsumo[[#This Row],[08_23]] ) / tabConsumo[[#This Row],[Div]]</f>
        <v>3.3333333333333335</v>
      </c>
      <c r="AA727" s="221">
        <f xml:space="preserve"> tabConsumo[[#This Row],[Média.A]] + (_xlfn.STDEV.S( tabConsumo[[#This Row],[QTD.PENDENTE]]:tabConsumo[[#This Row],[08_23]] ) * 1)</f>
        <v>11.002983221807037</v>
      </c>
      <c r="AB727" s="221"/>
      <c r="AC727" s="221">
        <f xml:space="preserve"> tabConsumo[[#This Row],[Média.A]] + (_xlfn.STDEV.S( tabConsumo[[#This Row],[QTD.PENDENTE]]:tabConsumo[[#This Row],[08_23]] ) * 3)</f>
        <v>26.342282998754445</v>
      </c>
      <c r="AD727" s="5"/>
      <c r="AE727">
        <v>0</v>
      </c>
      <c r="AF727" s="223">
        <f>SUM( tabConsumo[[#This Row],[QTD.PENDENTE]]:tabConsumo[[#This Row],[08_23]] )</f>
        <v>60</v>
      </c>
      <c r="AG727" s="223">
        <f>LARGE(tabConsumo[[#This Row],[03_22]:[08_23]],1)</f>
        <v>20</v>
      </c>
      <c r="AH727" s="146" t="s">
        <v>2240</v>
      </c>
      <c r="AI727" s="3" t="s">
        <v>2077</v>
      </c>
    </row>
    <row r="728" spans="1:35" x14ac:dyDescent="0.3">
      <c r="A728" s="4" t="s">
        <v>1733</v>
      </c>
      <c r="B728" s="3" t="s">
        <v>264</v>
      </c>
      <c r="C728" s="2">
        <v>118246</v>
      </c>
      <c r="D728" s="2">
        <v>60</v>
      </c>
      <c r="F728" s="2">
        <v>0</v>
      </c>
      <c r="G728" s="2">
        <v>0</v>
      </c>
      <c r="H728" s="2">
        <v>0</v>
      </c>
      <c r="I728" s="2">
        <v>0</v>
      </c>
      <c r="J728" s="2">
        <v>0</v>
      </c>
      <c r="K728" s="2">
        <v>0</v>
      </c>
      <c r="L728" s="2">
        <v>0</v>
      </c>
      <c r="M728" s="2">
        <v>0</v>
      </c>
      <c r="N728" s="2">
        <v>0</v>
      </c>
      <c r="O728" s="2">
        <v>0</v>
      </c>
      <c r="P728" s="2">
        <v>0</v>
      </c>
      <c r="Q728" s="2">
        <v>0</v>
      </c>
      <c r="R728" s="2">
        <v>0</v>
      </c>
      <c r="S728" s="2">
        <v>0</v>
      </c>
      <c r="T728" s="2">
        <v>5</v>
      </c>
      <c r="U728" s="2">
        <v>0</v>
      </c>
      <c r="V728" s="2">
        <v>0</v>
      </c>
      <c r="W728" s="2">
        <v>0</v>
      </c>
      <c r="X728" s="299">
        <v>40466</v>
      </c>
      <c r="Y728" s="219">
        <v>18</v>
      </c>
      <c r="Z728" s="220">
        <f>SUM( tabConsumo[[#This Row],[QTD.PENDENTE]]:tabConsumo[[#This Row],[08_23]] ) / tabConsumo[[#This Row],[Div]]</f>
        <v>0.27777777777777779</v>
      </c>
      <c r="AA728" s="221">
        <f xml:space="preserve"> tabConsumo[[#This Row],[Média.A]] + (_xlfn.STDEV.S( tabConsumo[[#This Row],[QTD.PENDENTE]]:tabConsumo[[#This Row],[08_23]] ) * 1)</f>
        <v>1.4562890797553569</v>
      </c>
      <c r="AB728" s="221"/>
      <c r="AC728" s="221">
        <f xml:space="preserve"> tabConsumo[[#This Row],[Média.A]] + (_xlfn.STDEV.S( tabConsumo[[#This Row],[QTD.PENDENTE]]:tabConsumo[[#This Row],[08_23]] ) * 3)</f>
        <v>3.8133116837105154</v>
      </c>
      <c r="AD728" s="5"/>
      <c r="AE728">
        <v>0</v>
      </c>
      <c r="AF728" s="223">
        <f>SUM( tabConsumo[[#This Row],[QTD.PENDENTE]]:tabConsumo[[#This Row],[08_23]] )</f>
        <v>5</v>
      </c>
      <c r="AG728" s="223">
        <f>LARGE(tabConsumo[[#This Row],[03_22]:[08_23]],1)</f>
        <v>5</v>
      </c>
      <c r="AH728" s="146" t="s">
        <v>2240</v>
      </c>
      <c r="AI728" s="3" t="s">
        <v>2077</v>
      </c>
    </row>
    <row r="729" spans="1:35" x14ac:dyDescent="0.3">
      <c r="A729" s="4" t="s">
        <v>1731</v>
      </c>
      <c r="B729" s="3" t="s">
        <v>264</v>
      </c>
      <c r="C729" s="2">
        <v>118244</v>
      </c>
      <c r="D729" s="2">
        <v>173</v>
      </c>
      <c r="F729" s="2">
        <v>0</v>
      </c>
      <c r="G729" s="2">
        <v>0</v>
      </c>
      <c r="H729" s="2">
        <v>0</v>
      </c>
      <c r="I729" s="2">
        <v>0</v>
      </c>
      <c r="J729" s="2">
        <v>0</v>
      </c>
      <c r="K729" s="2">
        <v>0</v>
      </c>
      <c r="L729" s="2">
        <v>0</v>
      </c>
      <c r="M729" s="2">
        <v>0</v>
      </c>
      <c r="N729" s="2">
        <v>0</v>
      </c>
      <c r="O729" s="2">
        <v>0</v>
      </c>
      <c r="P729" s="2">
        <v>0</v>
      </c>
      <c r="Q729" s="2">
        <v>0</v>
      </c>
      <c r="R729" s="2">
        <v>0</v>
      </c>
      <c r="S729" s="2">
        <v>0</v>
      </c>
      <c r="T729" s="2">
        <v>5</v>
      </c>
      <c r="U729" s="2">
        <v>0</v>
      </c>
      <c r="V729" s="2">
        <v>0</v>
      </c>
      <c r="W729" s="2">
        <v>0</v>
      </c>
      <c r="X729" s="299">
        <v>40466</v>
      </c>
      <c r="Y729" s="219">
        <v>18</v>
      </c>
      <c r="Z729" s="220">
        <f>SUM( tabConsumo[[#This Row],[QTD.PENDENTE]]:tabConsumo[[#This Row],[08_23]] ) / tabConsumo[[#This Row],[Div]]</f>
        <v>0.27777777777777779</v>
      </c>
      <c r="AA729" s="221">
        <f xml:space="preserve"> tabConsumo[[#This Row],[Média.A]] + (_xlfn.STDEV.S( tabConsumo[[#This Row],[QTD.PENDENTE]]:tabConsumo[[#This Row],[08_23]] ) * 1)</f>
        <v>1.4562890797553569</v>
      </c>
      <c r="AB729" s="221"/>
      <c r="AC729" s="221">
        <f xml:space="preserve"> tabConsumo[[#This Row],[Média.A]] + (_xlfn.STDEV.S( tabConsumo[[#This Row],[QTD.PENDENTE]]:tabConsumo[[#This Row],[08_23]] ) * 3)</f>
        <v>3.8133116837105154</v>
      </c>
      <c r="AD729" s="5"/>
      <c r="AE729">
        <v>0</v>
      </c>
      <c r="AF729" s="223">
        <f>SUM( tabConsumo[[#This Row],[QTD.PENDENTE]]:tabConsumo[[#This Row],[08_23]] )</f>
        <v>5</v>
      </c>
      <c r="AG729" s="223">
        <f>LARGE(tabConsumo[[#This Row],[03_22]:[08_23]],1)</f>
        <v>5</v>
      </c>
      <c r="AH729" s="146" t="s">
        <v>2240</v>
      </c>
      <c r="AI729" s="3" t="s">
        <v>2077</v>
      </c>
    </row>
    <row r="730" spans="1:35" x14ac:dyDescent="0.3">
      <c r="A730" s="4" t="s">
        <v>1732</v>
      </c>
      <c r="B730" s="3" t="s">
        <v>264</v>
      </c>
      <c r="C730" s="2">
        <v>118245</v>
      </c>
      <c r="D730" s="2">
        <v>33</v>
      </c>
      <c r="F730" s="2">
        <v>0</v>
      </c>
      <c r="G730" s="2">
        <v>0</v>
      </c>
      <c r="H730" s="2">
        <v>0</v>
      </c>
      <c r="I730" s="2">
        <v>0</v>
      </c>
      <c r="J730" s="2">
        <v>0</v>
      </c>
      <c r="K730" s="2">
        <v>0</v>
      </c>
      <c r="L730" s="2">
        <v>0</v>
      </c>
      <c r="M730" s="2">
        <v>0</v>
      </c>
      <c r="N730" s="2">
        <v>0</v>
      </c>
      <c r="O730" s="2">
        <v>0</v>
      </c>
      <c r="P730" s="2">
        <v>0</v>
      </c>
      <c r="Q730" s="2">
        <v>0</v>
      </c>
      <c r="R730" s="2">
        <v>0</v>
      </c>
      <c r="S730" s="2">
        <v>0</v>
      </c>
      <c r="T730" s="2">
        <v>5</v>
      </c>
      <c r="U730" s="2">
        <v>0</v>
      </c>
      <c r="V730" s="2">
        <v>0</v>
      </c>
      <c r="W730" s="2">
        <v>0</v>
      </c>
      <c r="X730" s="299">
        <v>40466</v>
      </c>
      <c r="Y730" s="219">
        <v>18</v>
      </c>
      <c r="Z730" s="220">
        <f>SUM( tabConsumo[[#This Row],[QTD.PENDENTE]]:tabConsumo[[#This Row],[08_23]] ) / tabConsumo[[#This Row],[Div]]</f>
        <v>0.27777777777777779</v>
      </c>
      <c r="AA730" s="221">
        <f xml:space="preserve"> tabConsumo[[#This Row],[Média.A]] + (_xlfn.STDEV.S( tabConsumo[[#This Row],[QTD.PENDENTE]]:tabConsumo[[#This Row],[08_23]] ) * 1)</f>
        <v>1.4562890797553569</v>
      </c>
      <c r="AB730" s="221"/>
      <c r="AC730" s="221">
        <f xml:space="preserve"> tabConsumo[[#This Row],[Média.A]] + (_xlfn.STDEV.S( tabConsumo[[#This Row],[QTD.PENDENTE]]:tabConsumo[[#This Row],[08_23]] ) * 3)</f>
        <v>3.8133116837105154</v>
      </c>
      <c r="AD730" s="5"/>
      <c r="AE730">
        <v>0</v>
      </c>
      <c r="AF730" s="223">
        <f>SUM( tabConsumo[[#This Row],[QTD.PENDENTE]]:tabConsumo[[#This Row],[08_23]] )</f>
        <v>5</v>
      </c>
      <c r="AG730" s="223">
        <f>LARGE(tabConsumo[[#This Row],[03_22]:[08_23]],1)</f>
        <v>5</v>
      </c>
      <c r="AH730" s="146" t="s">
        <v>2240</v>
      </c>
      <c r="AI730" s="3" t="s">
        <v>2077</v>
      </c>
    </row>
    <row r="731" spans="1:35" x14ac:dyDescent="0.3">
      <c r="A731" s="4" t="s">
        <v>1341</v>
      </c>
      <c r="B731" s="3" t="s">
        <v>264</v>
      </c>
      <c r="C731" s="2">
        <v>58436</v>
      </c>
      <c r="D731" s="2">
        <v>427</v>
      </c>
      <c r="F731" s="2">
        <v>0</v>
      </c>
      <c r="G731" s="2">
        <v>20</v>
      </c>
      <c r="H731" s="2">
        <v>0</v>
      </c>
      <c r="I731" s="2">
        <v>0</v>
      </c>
      <c r="J731" s="2">
        <v>0</v>
      </c>
      <c r="K731" s="2">
        <v>0</v>
      </c>
      <c r="L731" s="2">
        <v>0</v>
      </c>
      <c r="M731" s="2">
        <v>0</v>
      </c>
      <c r="N731" s="2">
        <v>0</v>
      </c>
      <c r="O731" s="2">
        <v>0</v>
      </c>
      <c r="P731" s="2">
        <v>1</v>
      </c>
      <c r="Q731" s="2">
        <v>0</v>
      </c>
      <c r="R731" s="2">
        <v>14</v>
      </c>
      <c r="S731" s="2">
        <v>0</v>
      </c>
      <c r="T731" s="2">
        <v>0</v>
      </c>
      <c r="U731" s="2">
        <v>0</v>
      </c>
      <c r="V731" s="2">
        <v>0</v>
      </c>
      <c r="W731" s="2">
        <v>0</v>
      </c>
      <c r="X731" s="299">
        <v>367</v>
      </c>
      <c r="Y731" s="219">
        <f xml:space="preserve"> 18</f>
        <v>18</v>
      </c>
      <c r="Z731" s="220">
        <f>SUM( tabConsumo[[#This Row],[QTD.PENDENTE]]:tabConsumo[[#This Row],[08_23]] ) / tabConsumo[[#This Row],[Div]]</f>
        <v>1.9444444444444444</v>
      </c>
      <c r="AA731" s="221">
        <f xml:space="preserve"> tabConsumo[[#This Row],[Média.A]] + (_xlfn.STDEV.S( tabConsumo[[#This Row],[QTD.PENDENTE]]:tabConsumo[[#This Row],[08_23]] ) * 1)</f>
        <v>7.522470895167614</v>
      </c>
      <c r="AB731" s="221"/>
      <c r="AC731" s="221">
        <f xml:space="preserve"> tabConsumo[[#This Row],[Média.A]] + (_xlfn.STDEV.S( tabConsumo[[#This Row],[QTD.PENDENTE]]:tabConsumo[[#This Row],[08_23]] ) * 3)</f>
        <v>18.678523796613952</v>
      </c>
      <c r="AD731" s="5"/>
      <c r="AE731">
        <v>0</v>
      </c>
      <c r="AF731" s="223">
        <f>SUM( tabConsumo[[#This Row],[QTD.PENDENTE]]:tabConsumo[[#This Row],[08_23]] )</f>
        <v>35</v>
      </c>
      <c r="AG731" s="223">
        <f>LARGE(tabConsumo[[#This Row],[03_22]:[08_23]],1)</f>
        <v>20</v>
      </c>
      <c r="AH731" s="146" t="s">
        <v>2243</v>
      </c>
      <c r="AI731" s="3" t="s">
        <v>2077</v>
      </c>
    </row>
    <row r="732" spans="1:35" x14ac:dyDescent="0.3">
      <c r="A732" s="4" t="s">
        <v>977</v>
      </c>
      <c r="B732" s="3" t="s">
        <v>264</v>
      </c>
      <c r="C732" s="2">
        <v>12847</v>
      </c>
      <c r="D732" s="2">
        <v>1033</v>
      </c>
      <c r="F732" s="2">
        <v>48</v>
      </c>
      <c r="G732" s="2">
        <v>69</v>
      </c>
      <c r="H732" s="2">
        <v>84</v>
      </c>
      <c r="I732" s="2">
        <v>88</v>
      </c>
      <c r="J732" s="2">
        <v>85</v>
      </c>
      <c r="K732" s="2">
        <v>91</v>
      </c>
      <c r="L732" s="2">
        <v>98</v>
      </c>
      <c r="M732" s="2">
        <v>121</v>
      </c>
      <c r="N732" s="2">
        <v>95</v>
      </c>
      <c r="O732" s="2">
        <v>61</v>
      </c>
      <c r="P732" s="2">
        <v>33</v>
      </c>
      <c r="Q732" s="2">
        <v>71</v>
      </c>
      <c r="R732" s="2">
        <v>3950</v>
      </c>
      <c r="S732" s="2">
        <v>35</v>
      </c>
      <c r="T732" s="2">
        <v>89</v>
      </c>
      <c r="U732" s="2">
        <v>83</v>
      </c>
      <c r="V732" s="2">
        <v>67</v>
      </c>
      <c r="W732" s="2">
        <v>69</v>
      </c>
      <c r="X732" s="299">
        <v>367</v>
      </c>
      <c r="Y732" s="219">
        <f xml:space="preserve"> 18</f>
        <v>18</v>
      </c>
      <c r="Z732" s="220">
        <f>SUM( tabConsumo[[#This Row],[QTD.PENDENTE]]:tabConsumo[[#This Row],[08_23]] ) / tabConsumo[[#This Row],[Div]]</f>
        <v>290.94444444444446</v>
      </c>
      <c r="AA732" s="221">
        <f xml:space="preserve"> tabConsumo[[#This Row],[Média.A]] + (_xlfn.STDEV.S( tabConsumo[[#This Row],[QTD.PENDENTE]]:tabConsumo[[#This Row],[08_23]] ) * 1)</f>
        <v>1204.3930148903526</v>
      </c>
      <c r="AB732" s="221"/>
      <c r="AC732" s="221">
        <f xml:space="preserve"> tabConsumo[[#This Row],[Média.A]] + (_xlfn.STDEV.S( tabConsumo[[#This Row],[QTD.PENDENTE]]:tabConsumo[[#This Row],[08_23]] ) * 3)</f>
        <v>3031.2901557821688</v>
      </c>
      <c r="AD732" s="5"/>
      <c r="AE732">
        <v>0</v>
      </c>
      <c r="AF732" s="223">
        <f>SUM( tabConsumo[[#This Row],[QTD.PENDENTE]]:tabConsumo[[#This Row],[08_23]] )</f>
        <v>5237</v>
      </c>
      <c r="AG732" s="223">
        <f>LARGE(tabConsumo[[#This Row],[03_22]:[08_23]],1)</f>
        <v>3950</v>
      </c>
      <c r="AH732" s="146" t="s">
        <v>2237</v>
      </c>
      <c r="AI732" s="3" t="s">
        <v>2077</v>
      </c>
    </row>
    <row r="733" spans="1:35" x14ac:dyDescent="0.3">
      <c r="A733" s="4" t="s">
        <v>1199</v>
      </c>
      <c r="B733" s="3" t="s">
        <v>264</v>
      </c>
      <c r="C733" s="2">
        <v>24204</v>
      </c>
      <c r="D733" s="2">
        <v>0</v>
      </c>
      <c r="E733" s="2">
        <v>19</v>
      </c>
      <c r="F733" s="2">
        <v>62</v>
      </c>
      <c r="G733" s="2">
        <v>78</v>
      </c>
      <c r="H733" s="2">
        <v>68</v>
      </c>
      <c r="I733" s="2">
        <v>58</v>
      </c>
      <c r="J733" s="2">
        <v>96</v>
      </c>
      <c r="K733" s="2">
        <v>59</v>
      </c>
      <c r="L733" s="2">
        <v>73</v>
      </c>
      <c r="M733" s="2">
        <v>49</v>
      </c>
      <c r="N733" s="2">
        <v>71</v>
      </c>
      <c r="O733" s="2">
        <v>51</v>
      </c>
      <c r="P733" s="2">
        <v>72</v>
      </c>
      <c r="Q733" s="2">
        <v>53</v>
      </c>
      <c r="R733" s="2">
        <v>88</v>
      </c>
      <c r="S733" s="2">
        <v>100</v>
      </c>
      <c r="T733" s="2">
        <v>70</v>
      </c>
      <c r="U733" s="2">
        <v>70</v>
      </c>
      <c r="V733" s="2">
        <v>51</v>
      </c>
      <c r="W733" s="2">
        <v>102</v>
      </c>
      <c r="X733" s="299">
        <v>367</v>
      </c>
      <c r="Y733" s="219">
        <f xml:space="preserve"> 18</f>
        <v>18</v>
      </c>
      <c r="Z733" s="220">
        <f>SUM( tabConsumo[[#This Row],[QTD.PENDENTE]]:tabConsumo[[#This Row],[08_23]] ) / tabConsumo[[#This Row],[Div]]</f>
        <v>71.666666666666671</v>
      </c>
      <c r="AA733" s="221">
        <f xml:space="preserve"> tabConsumo[[#This Row],[Média.A]] + (_xlfn.STDEV.S( tabConsumo[[#This Row],[QTD.PENDENTE]]:tabConsumo[[#This Row],[08_23]] ) * 1)</f>
        <v>91.810302929053492</v>
      </c>
      <c r="AB733" s="221"/>
      <c r="AC733" s="221">
        <f xml:space="preserve"> tabConsumo[[#This Row],[Média.A]] + (_xlfn.STDEV.S( tabConsumo[[#This Row],[QTD.PENDENTE]]:tabConsumo[[#This Row],[08_23]] ) * 3)</f>
        <v>132.09757545382712</v>
      </c>
      <c r="AD733" s="5"/>
      <c r="AE733">
        <v>1.0555555555555556</v>
      </c>
      <c r="AF733" s="223">
        <f>SUM( tabConsumo[[#This Row],[QTD.PENDENTE]]:tabConsumo[[#This Row],[08_23]] )</f>
        <v>1290</v>
      </c>
      <c r="AG733" s="223">
        <f>LARGE(tabConsumo[[#This Row],[03_22]:[08_23]],1)</f>
        <v>102</v>
      </c>
      <c r="AH733" s="146" t="s">
        <v>2237</v>
      </c>
      <c r="AI733" s="3" t="s">
        <v>2077</v>
      </c>
    </row>
    <row r="734" spans="1:35" x14ac:dyDescent="0.3">
      <c r="A734" s="4" t="s">
        <v>2029</v>
      </c>
      <c r="B734" s="3" t="s">
        <v>264</v>
      </c>
      <c r="C734" s="2">
        <v>141418</v>
      </c>
      <c r="D734" s="2">
        <v>874</v>
      </c>
      <c r="F734" s="2">
        <v>87</v>
      </c>
      <c r="G734" s="2">
        <v>20</v>
      </c>
      <c r="H734" s="2">
        <v>105</v>
      </c>
      <c r="I734" s="2">
        <v>53</v>
      </c>
      <c r="J734" s="2">
        <v>51</v>
      </c>
      <c r="K734" s="2">
        <v>78</v>
      </c>
      <c r="L734" s="2">
        <v>60</v>
      </c>
      <c r="M734" s="2">
        <v>74</v>
      </c>
      <c r="N734" s="2">
        <v>37</v>
      </c>
      <c r="O734" s="2">
        <v>17</v>
      </c>
      <c r="P734" s="2">
        <v>64</v>
      </c>
      <c r="Q734" s="2">
        <v>45</v>
      </c>
      <c r="R734" s="2">
        <v>78</v>
      </c>
      <c r="S734" s="2">
        <v>43</v>
      </c>
      <c r="T734" s="2">
        <v>48</v>
      </c>
      <c r="U734" s="2">
        <v>50</v>
      </c>
      <c r="V734" s="2">
        <v>62</v>
      </c>
      <c r="W734" s="2">
        <v>60</v>
      </c>
      <c r="X734" s="299">
        <v>44362</v>
      </c>
      <c r="Y734" s="219">
        <v>18</v>
      </c>
      <c r="Z734" s="220">
        <f>SUM( tabConsumo[[#This Row],[QTD.PENDENTE]]:tabConsumo[[#This Row],[08_23]] ) / tabConsumo[[#This Row],[Div]]</f>
        <v>57.333333333333336</v>
      </c>
      <c r="AA734" s="221">
        <f xml:space="preserve"> tabConsumo[[#This Row],[Média.A]] + (_xlfn.STDEV.S( tabConsumo[[#This Row],[QTD.PENDENTE]]:tabConsumo[[#This Row],[08_23]] ) * 1)</f>
        <v>79.503795930327243</v>
      </c>
      <c r="AB734" s="221"/>
      <c r="AC734" s="221">
        <f xml:space="preserve"> tabConsumo[[#This Row],[Média.A]] + (_xlfn.STDEV.S( tabConsumo[[#This Row],[QTD.PENDENTE]]:tabConsumo[[#This Row],[08_23]] ) * 3)</f>
        <v>123.84472112431507</v>
      </c>
      <c r="AD734" s="5"/>
      <c r="AE734">
        <v>0</v>
      </c>
      <c r="AF734" s="223">
        <f>SUM( tabConsumo[[#This Row],[QTD.PENDENTE]]:tabConsumo[[#This Row],[08_23]] )</f>
        <v>1032</v>
      </c>
      <c r="AG734" s="223">
        <f>LARGE(tabConsumo[[#This Row],[03_22]:[08_23]],1)</f>
        <v>105</v>
      </c>
      <c r="AH734" s="146" t="s">
        <v>2237</v>
      </c>
      <c r="AI734" s="3" t="s">
        <v>2077</v>
      </c>
    </row>
    <row r="735" spans="1:35" x14ac:dyDescent="0.3">
      <c r="A735" s="4" t="s">
        <v>1958</v>
      </c>
      <c r="B735" s="3" t="s">
        <v>654</v>
      </c>
      <c r="C735" s="2">
        <v>138352</v>
      </c>
      <c r="D735" s="2">
        <v>83</v>
      </c>
      <c r="E735" s="2">
        <v>5</v>
      </c>
      <c r="F735" s="2">
        <v>6</v>
      </c>
      <c r="G735" s="2">
        <v>6</v>
      </c>
      <c r="H735" s="2">
        <v>5</v>
      </c>
      <c r="I735" s="2">
        <v>8</v>
      </c>
      <c r="J735" s="2">
        <v>7</v>
      </c>
      <c r="K735" s="2">
        <v>12</v>
      </c>
      <c r="L735" s="2">
        <v>13</v>
      </c>
      <c r="M735" s="2">
        <v>7</v>
      </c>
      <c r="N735" s="2">
        <v>11</v>
      </c>
      <c r="O735" s="2">
        <v>10</v>
      </c>
      <c r="P735" s="2">
        <v>14</v>
      </c>
      <c r="Q735" s="2">
        <v>13</v>
      </c>
      <c r="R735" s="2">
        <v>17</v>
      </c>
      <c r="S735" s="2">
        <v>2</v>
      </c>
      <c r="T735" s="2">
        <v>11</v>
      </c>
      <c r="U735" s="2">
        <v>14</v>
      </c>
      <c r="V735" s="2">
        <v>2</v>
      </c>
      <c r="W735" s="2">
        <v>15</v>
      </c>
      <c r="X735" s="299">
        <v>43696</v>
      </c>
      <c r="Y735" s="219">
        <v>18</v>
      </c>
      <c r="Z735" s="220">
        <f>SUM( tabConsumo[[#This Row],[QTD.PENDENTE]]:tabConsumo[[#This Row],[08_23]] ) / tabConsumo[[#This Row],[Div]]</f>
        <v>9.8888888888888893</v>
      </c>
      <c r="AA735" s="221">
        <f xml:space="preserve"> tabConsumo[[#This Row],[Média.A]] + (_xlfn.STDEV.S( tabConsumo[[#This Row],[QTD.PENDENTE]]:tabConsumo[[#This Row],[08_23]] ) * 1)</f>
        <v>14.326237024829112</v>
      </c>
      <c r="AB735" s="221"/>
      <c r="AC735" s="221">
        <f xml:space="preserve"> tabConsumo[[#This Row],[Média.A]] + (_xlfn.STDEV.S( tabConsumo[[#This Row],[QTD.PENDENTE]]:tabConsumo[[#This Row],[08_23]] ) * 3)</f>
        <v>23.200933296709557</v>
      </c>
      <c r="AD735" s="5"/>
      <c r="AE735">
        <v>0.27777777777777779</v>
      </c>
      <c r="AF735" s="223">
        <f>SUM( tabConsumo[[#This Row],[QTD.PENDENTE]]:tabConsumo[[#This Row],[08_23]] )</f>
        <v>178</v>
      </c>
      <c r="AG735" s="223">
        <f>LARGE(tabConsumo[[#This Row],[03_22]:[08_23]],1)</f>
        <v>17</v>
      </c>
      <c r="AH735" s="146" t="s">
        <v>2237</v>
      </c>
      <c r="AI735" s="3" t="s">
        <v>2077</v>
      </c>
    </row>
    <row r="736" spans="1:35" x14ac:dyDescent="0.3">
      <c r="A736" s="4" t="s">
        <v>1532</v>
      </c>
      <c r="B736" s="3" t="s">
        <v>31</v>
      </c>
      <c r="C736" s="2">
        <v>91669</v>
      </c>
      <c r="D736" s="2">
        <v>1342</v>
      </c>
      <c r="F736" s="2">
        <v>530</v>
      </c>
      <c r="G736" s="2">
        <v>448</v>
      </c>
      <c r="H736" s="2">
        <v>496</v>
      </c>
      <c r="I736" s="2">
        <v>509</v>
      </c>
      <c r="J736" s="2">
        <v>492</v>
      </c>
      <c r="K736" s="2">
        <v>499</v>
      </c>
      <c r="L736" s="2">
        <v>503</v>
      </c>
      <c r="M736" s="2">
        <v>488</v>
      </c>
      <c r="N736" s="2">
        <v>560</v>
      </c>
      <c r="O736" s="2">
        <v>328</v>
      </c>
      <c r="P736" s="2">
        <v>80</v>
      </c>
      <c r="Q736" s="2">
        <v>411</v>
      </c>
      <c r="R736" s="2">
        <v>1256</v>
      </c>
      <c r="S736" s="2">
        <v>514</v>
      </c>
      <c r="T736" s="2">
        <v>626</v>
      </c>
      <c r="U736" s="2">
        <v>605</v>
      </c>
      <c r="V736" s="2">
        <v>538</v>
      </c>
      <c r="W736" s="2">
        <v>566</v>
      </c>
      <c r="X736" s="299">
        <v>38847</v>
      </c>
      <c r="Y736" s="219">
        <v>18</v>
      </c>
      <c r="Z736" s="220">
        <f>SUM( tabConsumo[[#This Row],[QTD.PENDENTE]]:tabConsumo[[#This Row],[08_23]] ) / tabConsumo[[#This Row],[Div]]</f>
        <v>524.94444444444446</v>
      </c>
      <c r="AA736" s="221">
        <f xml:space="preserve"> tabConsumo[[#This Row],[Média.A]] + (_xlfn.STDEV.S( tabConsumo[[#This Row],[QTD.PENDENTE]]:tabConsumo[[#This Row],[08_23]] ) * 1)</f>
        <v>743.8530937299995</v>
      </c>
      <c r="AB736" s="221"/>
      <c r="AC736" s="221">
        <f xml:space="preserve"> tabConsumo[[#This Row],[Média.A]] + (_xlfn.STDEV.S( tabConsumo[[#This Row],[QTD.PENDENTE]]:tabConsumo[[#This Row],[08_23]] ) * 3)</f>
        <v>1181.6703923011096</v>
      </c>
      <c r="AD736" s="5"/>
      <c r="AE736">
        <v>0</v>
      </c>
      <c r="AF736" s="223">
        <f>SUM( tabConsumo[[#This Row],[QTD.PENDENTE]]:tabConsumo[[#This Row],[08_23]] )</f>
        <v>9449</v>
      </c>
      <c r="AG736" s="223">
        <f>LARGE(tabConsumo[[#This Row],[03_22]:[08_23]],1)</f>
        <v>1256</v>
      </c>
      <c r="AH736" s="146" t="s">
        <v>2237</v>
      </c>
      <c r="AI736" s="3" t="s">
        <v>2077</v>
      </c>
    </row>
    <row r="737" spans="1:35" x14ac:dyDescent="0.3">
      <c r="A737" s="4" t="s">
        <v>1671</v>
      </c>
      <c r="B737" s="3" t="s">
        <v>1672</v>
      </c>
      <c r="C737" s="2">
        <v>110578</v>
      </c>
      <c r="D737" s="2">
        <v>159</v>
      </c>
      <c r="F737" s="2">
        <v>10</v>
      </c>
      <c r="G737" s="2">
        <v>24</v>
      </c>
      <c r="H737" s="2">
        <v>5</v>
      </c>
      <c r="I737" s="2">
        <v>22</v>
      </c>
      <c r="J737" s="2">
        <v>9</v>
      </c>
      <c r="K737" s="2">
        <v>12</v>
      </c>
      <c r="L737" s="2">
        <v>16</v>
      </c>
      <c r="M737" s="2">
        <v>14</v>
      </c>
      <c r="N737" s="2">
        <v>17</v>
      </c>
      <c r="O737" s="2">
        <v>25</v>
      </c>
      <c r="P737" s="2">
        <v>30</v>
      </c>
      <c r="Q737" s="2">
        <v>18</v>
      </c>
      <c r="R737" s="2">
        <v>20</v>
      </c>
      <c r="S737" s="2">
        <v>24</v>
      </c>
      <c r="T737" s="2">
        <v>14</v>
      </c>
      <c r="U737" s="2">
        <v>16</v>
      </c>
      <c r="V737" s="2">
        <v>18</v>
      </c>
      <c r="W737" s="2">
        <v>10</v>
      </c>
      <c r="X737" s="299">
        <v>39916</v>
      </c>
      <c r="Y737" s="219">
        <v>18</v>
      </c>
      <c r="Z737" s="220">
        <f>SUM( tabConsumo[[#This Row],[QTD.PENDENTE]]:tabConsumo[[#This Row],[08_23]] ) / tabConsumo[[#This Row],[Div]]</f>
        <v>16.888888888888889</v>
      </c>
      <c r="AA737" s="221">
        <f xml:space="preserve"> tabConsumo[[#This Row],[Média.A]] + (_xlfn.STDEV.S( tabConsumo[[#This Row],[QTD.PENDENTE]]:tabConsumo[[#This Row],[08_23]] ) * 1)</f>
        <v>23.386751785428196</v>
      </c>
      <c r="AB737" s="221"/>
      <c r="AC737" s="221">
        <f xml:space="preserve"> tabConsumo[[#This Row],[Média.A]] + (_xlfn.STDEV.S( tabConsumo[[#This Row],[QTD.PENDENTE]]:tabConsumo[[#This Row],[08_23]] ) * 3)</f>
        <v>36.382477578506808</v>
      </c>
      <c r="AD737" s="5"/>
      <c r="AE737">
        <v>0</v>
      </c>
      <c r="AF737" s="223">
        <f>SUM( tabConsumo[[#This Row],[QTD.PENDENTE]]:tabConsumo[[#This Row],[08_23]] )</f>
        <v>304</v>
      </c>
      <c r="AG737" s="223">
        <f>LARGE(tabConsumo[[#This Row],[03_22]:[08_23]],1)</f>
        <v>30</v>
      </c>
      <c r="AH737" s="146" t="s">
        <v>2237</v>
      </c>
      <c r="AI737" s="3" t="s">
        <v>2077</v>
      </c>
    </row>
    <row r="738" spans="1:35" x14ac:dyDescent="0.3">
      <c r="A738" s="4" t="s">
        <v>1491</v>
      </c>
      <c r="B738" s="3" t="s">
        <v>31</v>
      </c>
      <c r="C738" s="2">
        <v>83627</v>
      </c>
      <c r="D738" s="2">
        <v>50471</v>
      </c>
      <c r="E738" s="2">
        <v>770</v>
      </c>
      <c r="F738" s="2">
        <v>10731</v>
      </c>
      <c r="G738" s="2">
        <v>7676</v>
      </c>
      <c r="H738" s="2">
        <v>11200</v>
      </c>
      <c r="I738" s="2">
        <v>10020</v>
      </c>
      <c r="J738" s="2">
        <v>8401</v>
      </c>
      <c r="K738" s="2">
        <v>9250</v>
      </c>
      <c r="L738" s="2">
        <v>9171</v>
      </c>
      <c r="M738" s="2">
        <v>10044</v>
      </c>
      <c r="N738" s="2">
        <v>9430</v>
      </c>
      <c r="O738" s="2">
        <v>6880</v>
      </c>
      <c r="P738" s="2">
        <v>6400</v>
      </c>
      <c r="Q738" s="2">
        <v>10742</v>
      </c>
      <c r="R738" s="2">
        <v>12121</v>
      </c>
      <c r="S738" s="2">
        <v>10265</v>
      </c>
      <c r="T738" s="2">
        <v>9276</v>
      </c>
      <c r="U738" s="2">
        <v>8680</v>
      </c>
      <c r="V738" s="2">
        <v>7779</v>
      </c>
      <c r="W738" s="2">
        <v>7961</v>
      </c>
      <c r="X738" s="299">
        <v>38369</v>
      </c>
      <c r="Y738" s="219">
        <v>18</v>
      </c>
      <c r="Z738" s="220">
        <f>SUM( tabConsumo[[#This Row],[QTD.PENDENTE]]:tabConsumo[[#This Row],[08_23]] ) / tabConsumo[[#This Row],[Div]]</f>
        <v>9266.5</v>
      </c>
      <c r="AA738" s="221">
        <f xml:space="preserve"> tabConsumo[[#This Row],[Média.A]] + (_xlfn.STDEV.S( tabConsumo[[#This Row],[QTD.PENDENTE]]:tabConsumo[[#This Row],[08_23]] ) * 1)</f>
        <v>11710.733976319403</v>
      </c>
      <c r="AB738" s="221"/>
      <c r="AC738" s="221">
        <f xml:space="preserve"> tabConsumo[[#This Row],[Média.A]] + (_xlfn.STDEV.S( tabConsumo[[#This Row],[QTD.PENDENTE]]:tabConsumo[[#This Row],[08_23]] ) * 3)</f>
        <v>16599.201928958209</v>
      </c>
      <c r="AD738" s="5"/>
      <c r="AE738">
        <v>42.777777777777779</v>
      </c>
      <c r="AF738" s="223">
        <f>SUM( tabConsumo[[#This Row],[QTD.PENDENTE]]:tabConsumo[[#This Row],[08_23]] )</f>
        <v>166797</v>
      </c>
      <c r="AG738" s="223">
        <f>LARGE(tabConsumo[[#This Row],[03_22]:[08_23]],1)</f>
        <v>12121</v>
      </c>
      <c r="AH738" s="146" t="s">
        <v>2237</v>
      </c>
      <c r="AI738" s="3" t="s">
        <v>2077</v>
      </c>
    </row>
    <row r="739" spans="1:35" x14ac:dyDescent="0.3">
      <c r="A739" s="4" t="s">
        <v>895</v>
      </c>
      <c r="B739" s="3" t="s">
        <v>31</v>
      </c>
      <c r="C739" s="2">
        <v>9413</v>
      </c>
      <c r="D739" s="2">
        <v>6859</v>
      </c>
      <c r="E739" s="2">
        <v>100</v>
      </c>
      <c r="F739" s="2">
        <v>1705</v>
      </c>
      <c r="G739" s="2">
        <v>1141</v>
      </c>
      <c r="H739" s="2">
        <v>1790</v>
      </c>
      <c r="I739" s="2">
        <v>2130</v>
      </c>
      <c r="J739" s="2">
        <v>1285</v>
      </c>
      <c r="K739" s="2">
        <v>1566</v>
      </c>
      <c r="L739" s="2">
        <v>1907</v>
      </c>
      <c r="M739" s="2">
        <v>1100</v>
      </c>
      <c r="N739" s="2">
        <v>2442</v>
      </c>
      <c r="O739" s="2">
        <v>1362</v>
      </c>
      <c r="P739" s="2">
        <v>1741</v>
      </c>
      <c r="Q739" s="2">
        <v>2205</v>
      </c>
      <c r="R739" s="2">
        <v>1720</v>
      </c>
      <c r="S739" s="2">
        <v>2223</v>
      </c>
      <c r="T739" s="2">
        <v>1735</v>
      </c>
      <c r="U739" s="2">
        <v>1879</v>
      </c>
      <c r="V739" s="2">
        <v>963</v>
      </c>
      <c r="W739" s="2">
        <v>1036</v>
      </c>
      <c r="X739" s="299">
        <v>367</v>
      </c>
      <c r="Y739" s="219">
        <f xml:space="preserve"> 18</f>
        <v>18</v>
      </c>
      <c r="Z739" s="220">
        <f>SUM( tabConsumo[[#This Row],[QTD.PENDENTE]]:tabConsumo[[#This Row],[08_23]] ) / tabConsumo[[#This Row],[Div]]</f>
        <v>1668.3333333333333</v>
      </c>
      <c r="AA739" s="221">
        <f xml:space="preserve"> tabConsumo[[#This Row],[Média.A]] + (_xlfn.STDEV.S( tabConsumo[[#This Row],[QTD.PENDENTE]]:tabConsumo[[#This Row],[08_23]] ) * 1)</f>
        <v>2226.1119003512504</v>
      </c>
      <c r="AB739" s="221"/>
      <c r="AC739" s="221">
        <f xml:space="preserve"> tabConsumo[[#This Row],[Média.A]] + (_xlfn.STDEV.S( tabConsumo[[#This Row],[QTD.PENDENTE]]:tabConsumo[[#This Row],[08_23]] ) * 3)</f>
        <v>3341.669034387085</v>
      </c>
      <c r="AD739" s="5"/>
      <c r="AE739">
        <v>5.5555555555555554</v>
      </c>
      <c r="AF739" s="223">
        <f>SUM( tabConsumo[[#This Row],[QTD.PENDENTE]]:tabConsumo[[#This Row],[08_23]] )</f>
        <v>30030</v>
      </c>
      <c r="AG739" s="223">
        <f>LARGE(tabConsumo[[#This Row],[03_22]:[08_23]],1)</f>
        <v>2442</v>
      </c>
      <c r="AH739" s="146" t="s">
        <v>2237</v>
      </c>
      <c r="AI739" s="3" t="s">
        <v>2077</v>
      </c>
    </row>
    <row r="740" spans="1:35" x14ac:dyDescent="0.3">
      <c r="A740" s="4" t="s">
        <v>1853</v>
      </c>
      <c r="B740" s="3" t="s">
        <v>31</v>
      </c>
      <c r="C740" s="2">
        <v>133191</v>
      </c>
      <c r="D740" s="2">
        <v>181545</v>
      </c>
      <c r="F740" s="2">
        <v>3764</v>
      </c>
      <c r="G740" s="2">
        <v>2530</v>
      </c>
      <c r="H740" s="2">
        <v>2381</v>
      </c>
      <c r="I740" s="2">
        <v>3110</v>
      </c>
      <c r="J740" s="2">
        <v>2840</v>
      </c>
      <c r="K740" s="2">
        <v>3090</v>
      </c>
      <c r="L740" s="2">
        <v>2930</v>
      </c>
      <c r="M740" s="2">
        <v>73035</v>
      </c>
      <c r="N740" s="2">
        <v>3862</v>
      </c>
      <c r="O740" s="2">
        <v>246270</v>
      </c>
      <c r="P740" s="2">
        <v>720</v>
      </c>
      <c r="Q740" s="2">
        <v>1910</v>
      </c>
      <c r="R740" s="2">
        <v>4440</v>
      </c>
      <c r="S740" s="2">
        <v>2500</v>
      </c>
      <c r="T740" s="2">
        <v>3180</v>
      </c>
      <c r="U740" s="2">
        <v>2780</v>
      </c>
      <c r="V740" s="2">
        <v>2470</v>
      </c>
      <c r="W740" s="2">
        <v>2451</v>
      </c>
      <c r="X740" s="299">
        <v>42968</v>
      </c>
      <c r="Y740" s="219">
        <v>18</v>
      </c>
      <c r="Z740" s="220">
        <f>SUM( tabConsumo[[#This Row],[QTD.PENDENTE]]:tabConsumo[[#This Row],[08_23]] ) / tabConsumo[[#This Row],[Div]]</f>
        <v>20236.833333333332</v>
      </c>
      <c r="AA740" s="221">
        <f xml:space="preserve"> tabConsumo[[#This Row],[Média.A]] + (_xlfn.STDEV.S( tabConsumo[[#This Row],[QTD.PENDENTE]]:tabConsumo[[#This Row],[08_23]] ) * 1)</f>
        <v>79022.884703334959</v>
      </c>
      <c r="AB740" s="221"/>
      <c r="AC740" s="221">
        <f xml:space="preserve"> tabConsumo[[#This Row],[Média.A]] + (_xlfn.STDEV.S( tabConsumo[[#This Row],[QTD.PENDENTE]]:tabConsumo[[#This Row],[08_23]] ) * 3)</f>
        <v>196594.98744333824</v>
      </c>
      <c r="AD740" s="5"/>
      <c r="AE740">
        <v>0</v>
      </c>
      <c r="AF740" s="223">
        <f>SUM( tabConsumo[[#This Row],[QTD.PENDENTE]]:tabConsumo[[#This Row],[08_23]] )</f>
        <v>364263</v>
      </c>
      <c r="AG740" s="223">
        <f>LARGE(tabConsumo[[#This Row],[03_22]:[08_23]],1)</f>
        <v>246270</v>
      </c>
      <c r="AH740" s="146" t="s">
        <v>2237</v>
      </c>
      <c r="AI740" s="3" t="s">
        <v>2077</v>
      </c>
    </row>
    <row r="741" spans="1:35" x14ac:dyDescent="0.3">
      <c r="A741" s="4" t="s">
        <v>1062</v>
      </c>
      <c r="B741" s="3" t="s">
        <v>31</v>
      </c>
      <c r="C741" s="2">
        <v>14121</v>
      </c>
      <c r="D741" s="2">
        <v>5033</v>
      </c>
      <c r="E741" s="2">
        <v>100</v>
      </c>
      <c r="F741" s="2">
        <v>965</v>
      </c>
      <c r="G741" s="2">
        <v>331</v>
      </c>
      <c r="H741" s="2">
        <v>300</v>
      </c>
      <c r="I741" s="2">
        <v>540</v>
      </c>
      <c r="J741" s="2">
        <v>590</v>
      </c>
      <c r="K741" s="2">
        <v>330</v>
      </c>
      <c r="L741" s="2">
        <v>510</v>
      </c>
      <c r="M741" s="2">
        <v>180</v>
      </c>
      <c r="N741" s="2">
        <v>590</v>
      </c>
      <c r="O741" s="2">
        <v>480</v>
      </c>
      <c r="P741" s="2">
        <v>681</v>
      </c>
      <c r="Q741" s="2">
        <v>760</v>
      </c>
      <c r="R741" s="2">
        <v>520</v>
      </c>
      <c r="S741" s="2">
        <v>691</v>
      </c>
      <c r="T741" s="2">
        <v>531</v>
      </c>
      <c r="U741" s="2">
        <v>762</v>
      </c>
      <c r="V741" s="2">
        <v>50</v>
      </c>
      <c r="W741" s="2">
        <v>836</v>
      </c>
      <c r="X741" s="299">
        <v>367</v>
      </c>
      <c r="Y741" s="219">
        <f xml:space="preserve"> 18</f>
        <v>18</v>
      </c>
      <c r="Z741" s="220">
        <f>SUM( tabConsumo[[#This Row],[QTD.PENDENTE]]:tabConsumo[[#This Row],[08_23]] ) / tabConsumo[[#This Row],[Div]]</f>
        <v>541.5</v>
      </c>
      <c r="AA741" s="221">
        <f xml:space="preserve"> tabConsumo[[#This Row],[Média.A]] + (_xlfn.STDEV.S( tabConsumo[[#This Row],[QTD.PENDENTE]]:tabConsumo[[#This Row],[08_23]] ) * 1)</f>
        <v>790.20978178502662</v>
      </c>
      <c r="AB741" s="221"/>
      <c r="AC741" s="221">
        <f xml:space="preserve"> tabConsumo[[#This Row],[Média.A]] + (_xlfn.STDEV.S( tabConsumo[[#This Row],[QTD.PENDENTE]]:tabConsumo[[#This Row],[08_23]] ) * 3)</f>
        <v>1287.6293453550797</v>
      </c>
      <c r="AD741" s="5"/>
      <c r="AE741">
        <v>5.5555555555555554</v>
      </c>
      <c r="AF741" s="223">
        <f>SUM( tabConsumo[[#This Row],[QTD.PENDENTE]]:tabConsumo[[#This Row],[08_23]] )</f>
        <v>9747</v>
      </c>
      <c r="AG741" s="223">
        <f>LARGE(tabConsumo[[#This Row],[03_22]:[08_23]],1)</f>
        <v>965</v>
      </c>
      <c r="AH741" s="146" t="s">
        <v>2237</v>
      </c>
      <c r="AI741" s="3" t="s">
        <v>2077</v>
      </c>
    </row>
    <row r="742" spans="1:35" x14ac:dyDescent="0.3">
      <c r="A742" s="4" t="s">
        <v>1666</v>
      </c>
      <c r="B742" s="3" t="s">
        <v>31</v>
      </c>
      <c r="C742" s="2">
        <v>109251</v>
      </c>
      <c r="D742" s="2">
        <v>280</v>
      </c>
      <c r="F742" s="2">
        <v>110</v>
      </c>
      <c r="G742" s="2">
        <v>0</v>
      </c>
      <c r="H742" s="2">
        <v>50</v>
      </c>
      <c r="I742" s="2">
        <v>20</v>
      </c>
      <c r="J742" s="2">
        <v>0</v>
      </c>
      <c r="K742" s="2">
        <v>3</v>
      </c>
      <c r="L742" s="2">
        <v>0</v>
      </c>
      <c r="M742" s="2">
        <v>0</v>
      </c>
      <c r="N742" s="2">
        <v>0</v>
      </c>
      <c r="O742" s="2">
        <v>0</v>
      </c>
      <c r="P742" s="2">
        <v>0</v>
      </c>
      <c r="Q742" s="2">
        <v>0</v>
      </c>
      <c r="R742" s="2">
        <v>0</v>
      </c>
      <c r="S742" s="2">
        <v>0</v>
      </c>
      <c r="T742" s="2">
        <v>0</v>
      </c>
      <c r="U742" s="2">
        <v>0</v>
      </c>
      <c r="V742" s="2">
        <v>0</v>
      </c>
      <c r="W742" s="2">
        <v>151</v>
      </c>
      <c r="X742" s="299">
        <v>39832</v>
      </c>
      <c r="Y742" s="219">
        <v>18</v>
      </c>
      <c r="Z742" s="220">
        <f>SUM( tabConsumo[[#This Row],[QTD.PENDENTE]]:tabConsumo[[#This Row],[08_23]] ) / tabConsumo[[#This Row],[Div]]</f>
        <v>18.555555555555557</v>
      </c>
      <c r="AA742" s="221">
        <f xml:space="preserve"> tabConsumo[[#This Row],[Média.A]] + (_xlfn.STDEV.S( tabConsumo[[#This Row],[QTD.PENDENTE]]:tabConsumo[[#This Row],[08_23]] ) * 1)</f>
        <v>61.678119899012167</v>
      </c>
      <c r="AB742" s="221"/>
      <c r="AC742" s="221">
        <f xml:space="preserve"> tabConsumo[[#This Row],[Média.A]] + (_xlfn.STDEV.S( tabConsumo[[#This Row],[QTD.PENDENTE]]:tabConsumo[[#This Row],[08_23]] ) * 3)</f>
        <v>147.92324858592536</v>
      </c>
      <c r="AD742" s="5"/>
      <c r="AE742">
        <v>0</v>
      </c>
      <c r="AF742" s="223">
        <f>SUM( tabConsumo[[#This Row],[QTD.PENDENTE]]:tabConsumo[[#This Row],[08_23]] )</f>
        <v>334</v>
      </c>
      <c r="AG742" s="223">
        <f>LARGE(tabConsumo[[#This Row],[03_22]:[08_23]],1)</f>
        <v>151</v>
      </c>
      <c r="AH742" s="146" t="s">
        <v>2237</v>
      </c>
      <c r="AI742" s="3" t="s">
        <v>2077</v>
      </c>
    </row>
    <row r="743" spans="1:35" x14ac:dyDescent="0.3">
      <c r="A743" s="4" t="s">
        <v>1472</v>
      </c>
      <c r="B743" s="3" t="s">
        <v>268</v>
      </c>
      <c r="C743" s="2">
        <v>81152</v>
      </c>
      <c r="D743" s="2">
        <v>609</v>
      </c>
      <c r="F743" s="2">
        <v>1</v>
      </c>
      <c r="G743" s="2">
        <v>1</v>
      </c>
      <c r="H743" s="2">
        <v>1</v>
      </c>
      <c r="I743" s="2">
        <v>2</v>
      </c>
      <c r="J743" s="2">
        <v>0</v>
      </c>
      <c r="K743" s="2">
        <v>1</v>
      </c>
      <c r="L743" s="2">
        <v>1</v>
      </c>
      <c r="M743" s="2">
        <v>0</v>
      </c>
      <c r="N743" s="2">
        <v>1</v>
      </c>
      <c r="O743" s="2">
        <v>4</v>
      </c>
      <c r="P743" s="2">
        <v>3</v>
      </c>
      <c r="Q743" s="2">
        <v>0</v>
      </c>
      <c r="R743" s="2">
        <v>1</v>
      </c>
      <c r="S743" s="2">
        <v>1</v>
      </c>
      <c r="T743" s="2">
        <v>1</v>
      </c>
      <c r="U743" s="2">
        <v>1</v>
      </c>
      <c r="V743" s="2">
        <v>1</v>
      </c>
      <c r="W743" s="2">
        <v>2</v>
      </c>
      <c r="X743" s="299">
        <v>38208</v>
      </c>
      <c r="Y743" s="219">
        <v>18</v>
      </c>
      <c r="Z743" s="220">
        <f>SUM( tabConsumo[[#This Row],[QTD.PENDENTE]]:tabConsumo[[#This Row],[08_23]] ) / tabConsumo[[#This Row],[Div]]</f>
        <v>1.2222222222222223</v>
      </c>
      <c r="AA743" s="221">
        <f xml:space="preserve"> tabConsumo[[#This Row],[Média.A]] + (_xlfn.STDEV.S( tabConsumo[[#This Row],[QTD.PENDENTE]]:tabConsumo[[#This Row],[08_23]] ) * 1)</f>
        <v>2.2254848736313226</v>
      </c>
      <c r="AB743" s="221"/>
      <c r="AC743" s="221">
        <f xml:space="preserve"> tabConsumo[[#This Row],[Média.A]] + (_xlfn.STDEV.S( tabConsumo[[#This Row],[QTD.PENDENTE]]:tabConsumo[[#This Row],[08_23]] ) * 3)</f>
        <v>4.2320101764495242</v>
      </c>
      <c r="AD743" s="5"/>
      <c r="AE743">
        <v>0</v>
      </c>
      <c r="AF743" s="223">
        <f>SUM( tabConsumo[[#This Row],[QTD.PENDENTE]]:tabConsumo[[#This Row],[08_23]] )</f>
        <v>22</v>
      </c>
      <c r="AG743" s="223">
        <f>LARGE(tabConsumo[[#This Row],[03_22]:[08_23]],1)</f>
        <v>4</v>
      </c>
      <c r="AH743" s="146" t="s">
        <v>2237</v>
      </c>
      <c r="AI743" s="3" t="s">
        <v>2077</v>
      </c>
    </row>
    <row r="744" spans="1:35" x14ac:dyDescent="0.3">
      <c r="A744" s="4" t="s">
        <v>1578</v>
      </c>
      <c r="B744" s="3" t="s">
        <v>321</v>
      </c>
      <c r="C744" s="2">
        <v>100907</v>
      </c>
      <c r="D744" s="2">
        <v>108</v>
      </c>
      <c r="F744" s="2">
        <v>16</v>
      </c>
      <c r="G744" s="2">
        <v>5</v>
      </c>
      <c r="H744" s="2">
        <v>15</v>
      </c>
      <c r="I744" s="2">
        <v>15</v>
      </c>
      <c r="J744" s="2">
        <v>20</v>
      </c>
      <c r="K744" s="2">
        <v>10</v>
      </c>
      <c r="L744" s="2">
        <v>10</v>
      </c>
      <c r="M744" s="2">
        <v>0</v>
      </c>
      <c r="N744" s="2">
        <v>20</v>
      </c>
      <c r="O744" s="2">
        <v>7</v>
      </c>
      <c r="P744" s="2">
        <v>13</v>
      </c>
      <c r="Q744" s="2">
        <v>19</v>
      </c>
      <c r="R744" s="2">
        <v>11</v>
      </c>
      <c r="S744" s="2">
        <v>16</v>
      </c>
      <c r="T744" s="2">
        <v>13</v>
      </c>
      <c r="U744" s="2">
        <v>7</v>
      </c>
      <c r="V744" s="2">
        <v>7</v>
      </c>
      <c r="W744" s="2">
        <v>15</v>
      </c>
      <c r="X744" s="299">
        <v>39281</v>
      </c>
      <c r="Y744" s="219">
        <v>18</v>
      </c>
      <c r="Z744" s="220">
        <f>SUM( tabConsumo[[#This Row],[QTD.PENDENTE]]:tabConsumo[[#This Row],[08_23]] ) / tabConsumo[[#This Row],[Div]]</f>
        <v>12.166666666666666</v>
      </c>
      <c r="AA744" s="221">
        <f xml:space="preserve"> tabConsumo[[#This Row],[Média.A]] + (_xlfn.STDEV.S( tabConsumo[[#This Row],[QTD.PENDENTE]]:tabConsumo[[#This Row],[08_23]] ) * 1)</f>
        <v>17.668003402620297</v>
      </c>
      <c r="AB744" s="221"/>
      <c r="AC744" s="221">
        <f xml:space="preserve"> tabConsumo[[#This Row],[Média.A]] + (_xlfn.STDEV.S( tabConsumo[[#This Row],[QTD.PENDENTE]]:tabConsumo[[#This Row],[08_23]] ) * 3)</f>
        <v>28.670676874527558</v>
      </c>
      <c r="AD744" s="5"/>
      <c r="AE744">
        <v>0</v>
      </c>
      <c r="AF744" s="223">
        <f>SUM( tabConsumo[[#This Row],[QTD.PENDENTE]]:tabConsumo[[#This Row],[08_23]] )</f>
        <v>219</v>
      </c>
      <c r="AG744" s="223">
        <f>LARGE(tabConsumo[[#This Row],[03_22]:[08_23]],1)</f>
        <v>20</v>
      </c>
      <c r="AH744" s="146" t="s">
        <v>2237</v>
      </c>
      <c r="AI744" s="3" t="s">
        <v>2077</v>
      </c>
    </row>
    <row r="745" spans="1:35" x14ac:dyDescent="0.3">
      <c r="A745" s="4" t="s">
        <v>1320</v>
      </c>
      <c r="B745" s="3" t="s">
        <v>264</v>
      </c>
      <c r="C745" s="2">
        <v>54019</v>
      </c>
      <c r="D745" s="2">
        <v>455</v>
      </c>
      <c r="F745" s="2">
        <v>15</v>
      </c>
      <c r="G745" s="2">
        <v>0</v>
      </c>
      <c r="H745" s="2">
        <v>32</v>
      </c>
      <c r="I745" s="2">
        <v>6</v>
      </c>
      <c r="J745" s="2">
        <v>72</v>
      </c>
      <c r="K745" s="2">
        <v>0</v>
      </c>
      <c r="L745" s="2">
        <v>24</v>
      </c>
      <c r="M745" s="2">
        <v>40</v>
      </c>
      <c r="N745" s="2">
        <v>90</v>
      </c>
      <c r="O745" s="2">
        <v>20</v>
      </c>
      <c r="P745" s="2">
        <v>105</v>
      </c>
      <c r="Q745" s="2">
        <v>64</v>
      </c>
      <c r="R745" s="2">
        <v>4</v>
      </c>
      <c r="S745" s="2">
        <v>35</v>
      </c>
      <c r="T745" s="2">
        <v>0</v>
      </c>
      <c r="U745" s="2">
        <v>10</v>
      </c>
      <c r="V745" s="2">
        <v>0</v>
      </c>
      <c r="W745" s="2">
        <v>60</v>
      </c>
      <c r="X745" s="299">
        <v>367</v>
      </c>
      <c r="Y745" s="219">
        <f xml:space="preserve"> 18</f>
        <v>18</v>
      </c>
      <c r="Z745" s="220">
        <f>SUM( tabConsumo[[#This Row],[QTD.PENDENTE]]:tabConsumo[[#This Row],[08_23]] ) / tabConsumo[[#This Row],[Div]]</f>
        <v>32.055555555555557</v>
      </c>
      <c r="AA745" s="221">
        <f xml:space="preserve"> tabConsumo[[#This Row],[Média.A]] + (_xlfn.STDEV.S( tabConsumo[[#This Row],[QTD.PENDENTE]]:tabConsumo[[#This Row],[08_23]] ) * 1)</f>
        <v>65.231507551687827</v>
      </c>
      <c r="AB745" s="221"/>
      <c r="AC745" s="221">
        <f xml:space="preserve"> tabConsumo[[#This Row],[Média.A]] + (_xlfn.STDEV.S( tabConsumo[[#This Row],[QTD.PENDENTE]]:tabConsumo[[#This Row],[08_23]] ) * 3)</f>
        <v>131.58341154395237</v>
      </c>
      <c r="AD745" s="5"/>
      <c r="AE745">
        <v>0</v>
      </c>
      <c r="AF745" s="223">
        <f>SUM( tabConsumo[[#This Row],[QTD.PENDENTE]]:tabConsumo[[#This Row],[08_23]] )</f>
        <v>577</v>
      </c>
      <c r="AG745" s="223">
        <f>LARGE(tabConsumo[[#This Row],[03_22]:[08_23]],1)</f>
        <v>105</v>
      </c>
      <c r="AH745" s="146" t="s">
        <v>2237</v>
      </c>
      <c r="AI745" s="3" t="s">
        <v>2077</v>
      </c>
    </row>
    <row r="746" spans="1:35" x14ac:dyDescent="0.3">
      <c r="A746" s="4" t="s">
        <v>1658</v>
      </c>
      <c r="B746" s="3" t="s">
        <v>264</v>
      </c>
      <c r="C746" s="2">
        <v>107926</v>
      </c>
      <c r="D746" s="2">
        <v>3424</v>
      </c>
      <c r="F746" s="2">
        <v>0</v>
      </c>
      <c r="G746" s="2">
        <v>500</v>
      </c>
      <c r="H746" s="2">
        <v>0</v>
      </c>
      <c r="I746" s="2">
        <v>0</v>
      </c>
      <c r="J746" s="2">
        <v>200</v>
      </c>
      <c r="K746" s="2">
        <v>200</v>
      </c>
      <c r="L746" s="2">
        <v>200</v>
      </c>
      <c r="M746" s="2">
        <v>500</v>
      </c>
      <c r="N746" s="2">
        <v>2060</v>
      </c>
      <c r="O746" s="2">
        <v>0</v>
      </c>
      <c r="P746" s="2">
        <v>0</v>
      </c>
      <c r="Q746" s="2">
        <v>0</v>
      </c>
      <c r="R746" s="2">
        <v>0</v>
      </c>
      <c r="S746" s="2">
        <v>500</v>
      </c>
      <c r="T746" s="2">
        <v>0</v>
      </c>
      <c r="U746" s="2">
        <v>16</v>
      </c>
      <c r="V746" s="2">
        <v>0</v>
      </c>
      <c r="W746" s="2">
        <v>0</v>
      </c>
      <c r="X746" s="299">
        <v>39710</v>
      </c>
      <c r="Y746" s="219">
        <v>18</v>
      </c>
      <c r="Z746" s="220">
        <f>SUM( tabConsumo[[#This Row],[QTD.PENDENTE]]:tabConsumo[[#This Row],[08_23]] ) / tabConsumo[[#This Row],[Div]]</f>
        <v>232</v>
      </c>
      <c r="AA746" s="221">
        <f xml:space="preserve"> tabConsumo[[#This Row],[Média.A]] + (_xlfn.STDEV.S( tabConsumo[[#This Row],[QTD.PENDENTE]]:tabConsumo[[#This Row],[08_23]] ) * 1)</f>
        <v>725.78633150024575</v>
      </c>
      <c r="AB746" s="221"/>
      <c r="AC746" s="221">
        <f xml:space="preserve"> tabConsumo[[#This Row],[Média.A]] + (_xlfn.STDEV.S( tabConsumo[[#This Row],[QTD.PENDENTE]]:tabConsumo[[#This Row],[08_23]] ) * 3)</f>
        <v>1713.3589945007373</v>
      </c>
      <c r="AD746" s="5"/>
      <c r="AE746">
        <v>0</v>
      </c>
      <c r="AF746" s="223">
        <f>SUM( tabConsumo[[#This Row],[QTD.PENDENTE]]:tabConsumo[[#This Row],[08_23]] )</f>
        <v>4176</v>
      </c>
      <c r="AG746" s="223">
        <f>LARGE(tabConsumo[[#This Row],[03_22]:[08_23]],1)</f>
        <v>2060</v>
      </c>
      <c r="AH746" s="146" t="s">
        <v>2244</v>
      </c>
      <c r="AI746" s="3" t="s">
        <v>2077</v>
      </c>
    </row>
    <row r="747" spans="1:35" x14ac:dyDescent="0.3">
      <c r="A747" s="4" t="s">
        <v>1392</v>
      </c>
      <c r="B747" s="3" t="s">
        <v>264</v>
      </c>
      <c r="C747" s="2">
        <v>64646</v>
      </c>
      <c r="D747" s="2">
        <v>580</v>
      </c>
      <c r="F747" s="2">
        <v>0</v>
      </c>
      <c r="G747" s="2">
        <v>60</v>
      </c>
      <c r="H747" s="2">
        <v>0</v>
      </c>
      <c r="I747" s="2">
        <v>0</v>
      </c>
      <c r="J747" s="2">
        <v>0</v>
      </c>
      <c r="K747" s="2">
        <v>0</v>
      </c>
      <c r="L747" s="2">
        <v>0</v>
      </c>
      <c r="M747" s="2">
        <v>0</v>
      </c>
      <c r="N747" s="2">
        <v>0</v>
      </c>
      <c r="O747" s="2">
        <v>40</v>
      </c>
      <c r="P747" s="2">
        <v>120</v>
      </c>
      <c r="Q747" s="2">
        <v>0</v>
      </c>
      <c r="R747" s="2">
        <v>0</v>
      </c>
      <c r="S747" s="2">
        <v>500</v>
      </c>
      <c r="T747" s="2">
        <v>0</v>
      </c>
      <c r="U747" s="2">
        <v>0</v>
      </c>
      <c r="V747" s="2">
        <v>0</v>
      </c>
      <c r="W747" s="2">
        <v>0</v>
      </c>
      <c r="X747" s="299">
        <v>367</v>
      </c>
      <c r="Y747" s="219">
        <f xml:space="preserve"> 18</f>
        <v>18</v>
      </c>
      <c r="Z747" s="220">
        <f>SUM( tabConsumo[[#This Row],[QTD.PENDENTE]]:tabConsumo[[#This Row],[08_23]] ) / tabConsumo[[#This Row],[Div]]</f>
        <v>40</v>
      </c>
      <c r="AA747" s="221">
        <f xml:space="preserve"> tabConsumo[[#This Row],[Média.A]] + (_xlfn.STDEV.S( tabConsumo[[#This Row],[QTD.PENDENTE]]:tabConsumo[[#This Row],[08_23]] ) * 1)</f>
        <v>159.01556991567509</v>
      </c>
      <c r="AB747" s="221"/>
      <c r="AC747" s="221">
        <f xml:space="preserve"> tabConsumo[[#This Row],[Média.A]] + (_xlfn.STDEV.S( tabConsumo[[#This Row],[QTD.PENDENTE]]:tabConsumo[[#This Row],[08_23]] ) * 3)</f>
        <v>397.0467097470252</v>
      </c>
      <c r="AD747" s="5"/>
      <c r="AE747">
        <v>0</v>
      </c>
      <c r="AF747" s="223">
        <f>SUM( tabConsumo[[#This Row],[QTD.PENDENTE]]:tabConsumo[[#This Row],[08_23]] )</f>
        <v>720</v>
      </c>
      <c r="AG747" s="223">
        <f>LARGE(tabConsumo[[#This Row],[03_22]:[08_23]],1)</f>
        <v>500</v>
      </c>
      <c r="AH747" s="146" t="s">
        <v>2239</v>
      </c>
      <c r="AI747" s="3" t="s">
        <v>2077</v>
      </c>
    </row>
    <row r="748" spans="1:35" x14ac:dyDescent="0.3">
      <c r="A748" s="4" t="s">
        <v>1754</v>
      </c>
      <c r="B748" s="3" t="s">
        <v>31</v>
      </c>
      <c r="C748" s="2">
        <v>121126</v>
      </c>
      <c r="D748" s="2">
        <v>0</v>
      </c>
      <c r="E748" s="2">
        <v>16326</v>
      </c>
      <c r="F748" s="2">
        <v>15600</v>
      </c>
      <c r="G748" s="2">
        <v>11700</v>
      </c>
      <c r="H748" s="2">
        <v>9500</v>
      </c>
      <c r="I748" s="2">
        <v>4300</v>
      </c>
      <c r="J748" s="2">
        <v>12900</v>
      </c>
      <c r="K748" s="2">
        <v>16000</v>
      </c>
      <c r="L748" s="2">
        <v>13400</v>
      </c>
      <c r="M748" s="2">
        <v>14950</v>
      </c>
      <c r="N748" s="2">
        <v>14151</v>
      </c>
      <c r="O748" s="2">
        <v>4599</v>
      </c>
      <c r="P748" s="2">
        <v>800</v>
      </c>
      <c r="Q748" s="2">
        <v>8</v>
      </c>
      <c r="R748" s="2">
        <v>0</v>
      </c>
      <c r="S748" s="2">
        <v>0</v>
      </c>
      <c r="T748" s="2">
        <v>0</v>
      </c>
      <c r="U748" s="2">
        <v>0</v>
      </c>
      <c r="V748" s="2">
        <v>0</v>
      </c>
      <c r="W748" s="2">
        <v>0</v>
      </c>
      <c r="X748" s="299">
        <v>40814</v>
      </c>
      <c r="Y748" s="219">
        <v>18</v>
      </c>
      <c r="Z748" s="220">
        <f>SUM( tabConsumo[[#This Row],[QTD.PENDENTE]]:tabConsumo[[#This Row],[08_23]] ) / tabConsumo[[#This Row],[Div]]</f>
        <v>7457.4444444444443</v>
      </c>
      <c r="AA748" s="221">
        <f xml:space="preserve"> tabConsumo[[#This Row],[Média.A]] + (_xlfn.STDEV.S( tabConsumo[[#This Row],[QTD.PENDENTE]]:tabConsumo[[#This Row],[08_23]] ) * 1)</f>
        <v>14348.204348303494</v>
      </c>
      <c r="AB748" s="221"/>
      <c r="AC748" s="221">
        <f xml:space="preserve"> tabConsumo[[#This Row],[Média.A]] + (_xlfn.STDEV.S( tabConsumo[[#This Row],[QTD.PENDENTE]]:tabConsumo[[#This Row],[08_23]] ) * 3)</f>
        <v>28129.724156021595</v>
      </c>
      <c r="AD748" s="5"/>
      <c r="AE748">
        <v>907</v>
      </c>
      <c r="AF748" s="223">
        <f>SUM( tabConsumo[[#This Row],[QTD.PENDENTE]]:tabConsumo[[#This Row],[08_23]] )</f>
        <v>134234</v>
      </c>
      <c r="AG748" s="223">
        <f>LARGE(tabConsumo[[#This Row],[03_22]:[08_23]],1)</f>
        <v>16000</v>
      </c>
      <c r="AH748" s="146" t="s">
        <v>2249</v>
      </c>
      <c r="AI748" s="3" t="s">
        <v>2077</v>
      </c>
    </row>
    <row r="749" spans="1:35" x14ac:dyDescent="0.3">
      <c r="A749" s="4" t="s">
        <v>1433</v>
      </c>
      <c r="B749" s="3" t="s">
        <v>264</v>
      </c>
      <c r="C749" s="2">
        <v>77562</v>
      </c>
      <c r="D749" s="2">
        <v>0</v>
      </c>
      <c r="E749" s="2">
        <v>183</v>
      </c>
      <c r="F749" s="2">
        <v>122</v>
      </c>
      <c r="G749" s="2">
        <v>116</v>
      </c>
      <c r="H749" s="2">
        <v>673</v>
      </c>
      <c r="I749" s="2">
        <v>818</v>
      </c>
      <c r="J749" s="2">
        <v>294</v>
      </c>
      <c r="K749" s="2">
        <v>564</v>
      </c>
      <c r="L749" s="2">
        <v>985</v>
      </c>
      <c r="M749" s="2">
        <v>499</v>
      </c>
      <c r="N749" s="2">
        <v>481</v>
      </c>
      <c r="O749" s="2">
        <v>281</v>
      </c>
      <c r="P749" s="2">
        <v>633</v>
      </c>
      <c r="Q749" s="2">
        <v>100</v>
      </c>
      <c r="R749" s="2">
        <v>559</v>
      </c>
      <c r="S749" s="2">
        <v>220</v>
      </c>
      <c r="T749" s="2">
        <v>865</v>
      </c>
      <c r="U749" s="2">
        <v>90</v>
      </c>
      <c r="V749" s="2">
        <v>370</v>
      </c>
      <c r="W749" s="2">
        <v>431</v>
      </c>
      <c r="X749" s="299">
        <v>38056</v>
      </c>
      <c r="Y749" s="219">
        <v>18</v>
      </c>
      <c r="Z749" s="220">
        <f>SUM( tabConsumo[[#This Row],[QTD.PENDENTE]]:tabConsumo[[#This Row],[08_23]] ) / tabConsumo[[#This Row],[Div]]</f>
        <v>460.22222222222223</v>
      </c>
      <c r="AA749" s="221">
        <f xml:space="preserve"> tabConsumo[[#This Row],[Média.A]] + (_xlfn.STDEV.S( tabConsumo[[#This Row],[QTD.PENDENTE]]:tabConsumo[[#This Row],[08_23]] ) * 1)</f>
        <v>734.76163449100545</v>
      </c>
      <c r="AB749" s="221"/>
      <c r="AC749" s="221">
        <f xml:space="preserve"> tabConsumo[[#This Row],[Média.A]] + (_xlfn.STDEV.S( tabConsumo[[#This Row],[QTD.PENDENTE]]:tabConsumo[[#This Row],[08_23]] ) * 3)</f>
        <v>1283.8404590285718</v>
      </c>
      <c r="AD749" s="5"/>
      <c r="AE749">
        <v>10.166666666666666</v>
      </c>
      <c r="AF749" s="223">
        <f>SUM( tabConsumo[[#This Row],[QTD.PENDENTE]]:tabConsumo[[#This Row],[08_23]] )</f>
        <v>8284</v>
      </c>
      <c r="AG749" s="223">
        <f>LARGE(tabConsumo[[#This Row],[03_22]:[08_23]],1)</f>
        <v>985</v>
      </c>
      <c r="AH749" s="146" t="s">
        <v>2237</v>
      </c>
      <c r="AI749" s="3" t="s">
        <v>2077</v>
      </c>
    </row>
    <row r="750" spans="1:35" x14ac:dyDescent="0.3">
      <c r="A750" s="4" t="s">
        <v>1520</v>
      </c>
      <c r="B750" s="3" t="s">
        <v>288</v>
      </c>
      <c r="C750" s="2">
        <v>88839</v>
      </c>
      <c r="D750" s="2">
        <v>13</v>
      </c>
      <c r="F750" s="2">
        <v>2</v>
      </c>
      <c r="G750" s="2">
        <v>1</v>
      </c>
      <c r="H750" s="2">
        <v>1</v>
      </c>
      <c r="I750" s="2">
        <v>7</v>
      </c>
      <c r="J750" s="2">
        <v>0</v>
      </c>
      <c r="K750" s="2">
        <v>13</v>
      </c>
      <c r="L750" s="2">
        <v>6</v>
      </c>
      <c r="M750" s="2">
        <v>10</v>
      </c>
      <c r="N750" s="2">
        <v>1</v>
      </c>
      <c r="O750" s="2">
        <v>5</v>
      </c>
      <c r="P750" s="2">
        <v>6</v>
      </c>
      <c r="Q750" s="2">
        <v>0</v>
      </c>
      <c r="R750" s="2">
        <v>10</v>
      </c>
      <c r="S750" s="2">
        <v>2</v>
      </c>
      <c r="T750" s="2">
        <v>2</v>
      </c>
      <c r="U750" s="2">
        <v>1</v>
      </c>
      <c r="V750" s="2">
        <v>0</v>
      </c>
      <c r="W750" s="2">
        <v>0</v>
      </c>
      <c r="X750" s="299">
        <v>38663</v>
      </c>
      <c r="Y750" s="219">
        <v>18</v>
      </c>
      <c r="Z750" s="220">
        <f>SUM( tabConsumo[[#This Row],[QTD.PENDENTE]]:tabConsumo[[#This Row],[08_23]] ) / tabConsumo[[#This Row],[Div]]</f>
        <v>3.7222222222222223</v>
      </c>
      <c r="AA750" s="221">
        <f xml:space="preserve"> tabConsumo[[#This Row],[Média.A]] + (_xlfn.STDEV.S( tabConsumo[[#This Row],[QTD.PENDENTE]]:tabConsumo[[#This Row],[08_23]] ) * 1)</f>
        <v>7.7922786686519503</v>
      </c>
      <c r="AB750" s="221"/>
      <c r="AC750" s="221">
        <f xml:space="preserve"> tabConsumo[[#This Row],[Média.A]] + (_xlfn.STDEV.S( tabConsumo[[#This Row],[QTD.PENDENTE]]:tabConsumo[[#This Row],[08_23]] ) * 3)</f>
        <v>15.932391561511405</v>
      </c>
      <c r="AD750" s="5"/>
      <c r="AE750">
        <v>0</v>
      </c>
      <c r="AF750" s="223">
        <f>SUM( tabConsumo[[#This Row],[QTD.PENDENTE]]:tabConsumo[[#This Row],[08_23]] )</f>
        <v>67</v>
      </c>
      <c r="AG750" s="223">
        <f>LARGE(tabConsumo[[#This Row],[03_22]:[08_23]],1)</f>
        <v>13</v>
      </c>
      <c r="AH750" s="146" t="s">
        <v>2244</v>
      </c>
      <c r="AI750" s="3" t="s">
        <v>2077</v>
      </c>
    </row>
    <row r="751" spans="1:35" x14ac:dyDescent="0.3">
      <c r="A751" s="4" t="s">
        <v>1793</v>
      </c>
      <c r="B751" s="3" t="s">
        <v>302</v>
      </c>
      <c r="C751" s="2">
        <v>128288</v>
      </c>
      <c r="D751" s="2">
        <v>0</v>
      </c>
      <c r="E751" s="2">
        <v>4</v>
      </c>
      <c r="F751" s="2">
        <v>20</v>
      </c>
      <c r="G751" s="2">
        <v>8</v>
      </c>
      <c r="H751" s="2">
        <v>4</v>
      </c>
      <c r="I751" s="2">
        <v>3</v>
      </c>
      <c r="J751" s="2">
        <v>0</v>
      </c>
      <c r="K751" s="2">
        <v>3</v>
      </c>
      <c r="L751" s="2">
        <v>1</v>
      </c>
      <c r="M751" s="2">
        <v>1</v>
      </c>
      <c r="N751" s="2">
        <v>1</v>
      </c>
      <c r="O751" s="2">
        <v>3</v>
      </c>
      <c r="P751" s="2">
        <v>0</v>
      </c>
      <c r="Q751" s="2">
        <v>10</v>
      </c>
      <c r="R751" s="2">
        <v>0</v>
      </c>
      <c r="S751" s="2">
        <v>0</v>
      </c>
      <c r="T751" s="2">
        <v>0</v>
      </c>
      <c r="U751" s="2">
        <v>0</v>
      </c>
      <c r="V751" s="2">
        <v>0</v>
      </c>
      <c r="W751" s="2">
        <v>0</v>
      </c>
      <c r="X751" s="299">
        <v>41830</v>
      </c>
      <c r="Y751" s="219">
        <v>18</v>
      </c>
      <c r="Z751" s="220">
        <f>SUM( tabConsumo[[#This Row],[QTD.PENDENTE]]:tabConsumo[[#This Row],[08_23]] ) / tabConsumo[[#This Row],[Div]]</f>
        <v>3.2222222222222223</v>
      </c>
      <c r="AA751" s="221">
        <f xml:space="preserve"> tabConsumo[[#This Row],[Média.A]] + (_xlfn.STDEV.S( tabConsumo[[#This Row],[QTD.PENDENTE]]:tabConsumo[[#This Row],[08_23]] ) * 1)</f>
        <v>8.2163708451444784</v>
      </c>
      <c r="AB751" s="221"/>
      <c r="AC751" s="221">
        <f xml:space="preserve"> tabConsumo[[#This Row],[Média.A]] + (_xlfn.STDEV.S( tabConsumo[[#This Row],[QTD.PENDENTE]]:tabConsumo[[#This Row],[08_23]] ) * 3)</f>
        <v>18.204668090988989</v>
      </c>
      <c r="AD751" s="5"/>
      <c r="AE751">
        <v>0.22222222222222221</v>
      </c>
      <c r="AF751" s="223">
        <f>SUM( tabConsumo[[#This Row],[QTD.PENDENTE]]:tabConsumo[[#This Row],[08_23]] )</f>
        <v>58</v>
      </c>
      <c r="AG751" s="223">
        <f>LARGE(tabConsumo[[#This Row],[03_22]:[08_23]],1)</f>
        <v>20</v>
      </c>
      <c r="AH751" s="146" t="s">
        <v>2249</v>
      </c>
      <c r="AI751" s="3" t="s">
        <v>2077</v>
      </c>
    </row>
    <row r="752" spans="1:35" x14ac:dyDescent="0.3">
      <c r="A752" s="4" t="s">
        <v>1363</v>
      </c>
      <c r="B752" s="3" t="s">
        <v>264</v>
      </c>
      <c r="C752" s="2">
        <v>63031</v>
      </c>
      <c r="D752" s="2">
        <v>442</v>
      </c>
      <c r="F752" s="2">
        <v>100</v>
      </c>
      <c r="G752" s="2">
        <v>74</v>
      </c>
      <c r="H752" s="2">
        <v>102</v>
      </c>
      <c r="I752" s="2">
        <v>72</v>
      </c>
      <c r="J752" s="2">
        <v>76</v>
      </c>
      <c r="K752" s="2">
        <v>87</v>
      </c>
      <c r="L752" s="2">
        <v>116</v>
      </c>
      <c r="M752" s="2">
        <v>83</v>
      </c>
      <c r="N752" s="2">
        <v>68</v>
      </c>
      <c r="O752" s="2">
        <v>12</v>
      </c>
      <c r="P752" s="2">
        <v>51</v>
      </c>
      <c r="Q752" s="2">
        <v>86</v>
      </c>
      <c r="R752" s="2">
        <v>123</v>
      </c>
      <c r="S752" s="2">
        <v>104</v>
      </c>
      <c r="T752" s="2">
        <v>104</v>
      </c>
      <c r="U752" s="2">
        <v>150</v>
      </c>
      <c r="V752" s="2">
        <v>0</v>
      </c>
      <c r="W752" s="2">
        <v>102</v>
      </c>
      <c r="X752" s="299">
        <v>367</v>
      </c>
      <c r="Y752" s="219">
        <f xml:space="preserve"> 18</f>
        <v>18</v>
      </c>
      <c r="Z752" s="220">
        <f>SUM( tabConsumo[[#This Row],[QTD.PENDENTE]]:tabConsumo[[#This Row],[08_23]] ) / tabConsumo[[#This Row],[Div]]</f>
        <v>83.888888888888886</v>
      </c>
      <c r="AA752" s="221">
        <f xml:space="preserve"> tabConsumo[[#This Row],[Média.A]] + (_xlfn.STDEV.S( tabConsumo[[#This Row],[QTD.PENDENTE]]:tabConsumo[[#This Row],[08_23]] ) * 1)</f>
        <v>120.27875316758912</v>
      </c>
      <c r="AB752" s="221"/>
      <c r="AC752" s="221">
        <f xml:space="preserve"> tabConsumo[[#This Row],[Média.A]] + (_xlfn.STDEV.S( tabConsumo[[#This Row],[QTD.PENDENTE]]:tabConsumo[[#This Row],[08_23]] ) * 3)</f>
        <v>193.05848172498955</v>
      </c>
      <c r="AD752" s="5"/>
      <c r="AE752">
        <v>0</v>
      </c>
      <c r="AF752" s="223">
        <f>SUM( tabConsumo[[#This Row],[QTD.PENDENTE]]:tabConsumo[[#This Row],[08_23]] )</f>
        <v>1510</v>
      </c>
      <c r="AG752" s="223">
        <f>LARGE(tabConsumo[[#This Row],[03_22]:[08_23]],1)</f>
        <v>150</v>
      </c>
      <c r="AH752" s="146" t="s">
        <v>2237</v>
      </c>
      <c r="AI752" s="3" t="s">
        <v>2077</v>
      </c>
    </row>
    <row r="753" spans="1:35" x14ac:dyDescent="0.3">
      <c r="A753" s="4" t="s">
        <v>1577</v>
      </c>
      <c r="B753" s="3" t="s">
        <v>291</v>
      </c>
      <c r="C753" s="2">
        <v>100802</v>
      </c>
      <c r="D753" s="2">
        <v>818</v>
      </c>
      <c r="E753" s="2">
        <v>7</v>
      </c>
      <c r="F753" s="2">
        <v>6</v>
      </c>
      <c r="G753" s="2">
        <v>42</v>
      </c>
      <c r="H753" s="2">
        <v>91</v>
      </c>
      <c r="I753" s="2">
        <v>57</v>
      </c>
      <c r="J753" s="2">
        <v>56</v>
      </c>
      <c r="K753" s="2">
        <v>68</v>
      </c>
      <c r="L753" s="2">
        <v>55</v>
      </c>
      <c r="M753" s="2">
        <v>173</v>
      </c>
      <c r="N753" s="2">
        <v>84</v>
      </c>
      <c r="O753" s="2">
        <v>174</v>
      </c>
      <c r="P753" s="2">
        <v>215</v>
      </c>
      <c r="Q753" s="2">
        <v>0</v>
      </c>
      <c r="R753" s="2">
        <v>0</v>
      </c>
      <c r="S753" s="2">
        <v>0</v>
      </c>
      <c r="T753" s="2">
        <v>0</v>
      </c>
      <c r="U753" s="2">
        <v>0</v>
      </c>
      <c r="V753" s="2">
        <v>0</v>
      </c>
      <c r="W753" s="2">
        <v>98</v>
      </c>
      <c r="X753" s="299">
        <v>39275</v>
      </c>
      <c r="Y753" s="219">
        <v>18</v>
      </c>
      <c r="Z753" s="220">
        <f>SUM( tabConsumo[[#This Row],[QTD.PENDENTE]]:tabConsumo[[#This Row],[08_23]] ) / tabConsumo[[#This Row],[Div]]</f>
        <v>62.555555555555557</v>
      </c>
      <c r="AA753" s="221">
        <f xml:space="preserve"> tabConsumo[[#This Row],[Média.A]] + (_xlfn.STDEV.S( tabConsumo[[#This Row],[QTD.PENDENTE]]:tabConsumo[[#This Row],[08_23]] ) * 1)</f>
        <v>129.44006805057123</v>
      </c>
      <c r="AB753" s="221"/>
      <c r="AC753" s="221">
        <f xml:space="preserve"> tabConsumo[[#This Row],[Média.A]] + (_xlfn.STDEV.S( tabConsumo[[#This Row],[QTD.PENDENTE]]:tabConsumo[[#This Row],[08_23]] ) * 3)</f>
        <v>263.20909304060257</v>
      </c>
      <c r="AD753" s="5"/>
      <c r="AE753">
        <v>0.3888888888888889</v>
      </c>
      <c r="AF753" s="223">
        <f>SUM( tabConsumo[[#This Row],[QTD.PENDENTE]]:tabConsumo[[#This Row],[08_23]] )</f>
        <v>1126</v>
      </c>
      <c r="AG753" s="223">
        <f>LARGE(tabConsumo[[#This Row],[03_22]:[08_23]],1)</f>
        <v>215</v>
      </c>
      <c r="AH753" s="146" t="s">
        <v>2237</v>
      </c>
      <c r="AI753" s="3" t="s">
        <v>2077</v>
      </c>
    </row>
    <row r="754" spans="1:35" x14ac:dyDescent="0.3">
      <c r="A754" s="4" t="s">
        <v>1190</v>
      </c>
      <c r="B754" s="3" t="s">
        <v>1075</v>
      </c>
      <c r="C754" s="2">
        <v>23778</v>
      </c>
      <c r="D754" s="2">
        <v>44</v>
      </c>
      <c r="F754" s="2">
        <v>21</v>
      </c>
      <c r="G754" s="2">
        <v>7</v>
      </c>
      <c r="H754" s="2">
        <v>16</v>
      </c>
      <c r="I754" s="2">
        <v>13</v>
      </c>
      <c r="J754" s="2">
        <v>12</v>
      </c>
      <c r="K754" s="2">
        <v>11</v>
      </c>
      <c r="L754" s="2">
        <v>11</v>
      </c>
      <c r="M754" s="2">
        <v>14</v>
      </c>
      <c r="N754" s="2">
        <v>9</v>
      </c>
      <c r="O754" s="2">
        <v>5</v>
      </c>
      <c r="P754" s="2">
        <v>8</v>
      </c>
      <c r="Q754" s="2">
        <v>8</v>
      </c>
      <c r="R754" s="2">
        <v>11</v>
      </c>
      <c r="S754" s="2">
        <v>10</v>
      </c>
      <c r="T754" s="2">
        <v>15</v>
      </c>
      <c r="U754" s="2">
        <v>16</v>
      </c>
      <c r="V754" s="2">
        <v>22</v>
      </c>
      <c r="W754" s="2">
        <v>56</v>
      </c>
      <c r="X754" s="299">
        <v>367</v>
      </c>
      <c r="Y754" s="219">
        <f xml:space="preserve"> 18</f>
        <v>18</v>
      </c>
      <c r="Z754" s="220">
        <f>SUM( tabConsumo[[#This Row],[QTD.PENDENTE]]:tabConsumo[[#This Row],[08_23]] ) / tabConsumo[[#This Row],[Div]]</f>
        <v>14.722222222222221</v>
      </c>
      <c r="AA754" s="221">
        <f xml:space="preserve"> tabConsumo[[#This Row],[Média.A]] + (_xlfn.STDEV.S( tabConsumo[[#This Row],[QTD.PENDENTE]]:tabConsumo[[#This Row],[08_23]] ) * 1)</f>
        <v>25.972349309376579</v>
      </c>
      <c r="AB754" s="221"/>
      <c r="AC754" s="221">
        <f xml:space="preserve"> tabConsumo[[#This Row],[Média.A]] + (_xlfn.STDEV.S( tabConsumo[[#This Row],[QTD.PENDENTE]]:tabConsumo[[#This Row],[08_23]] ) * 3)</f>
        <v>48.472603483685297</v>
      </c>
      <c r="AD754" s="5"/>
      <c r="AE754">
        <v>0</v>
      </c>
      <c r="AF754" s="223">
        <f>SUM( tabConsumo[[#This Row],[QTD.PENDENTE]]:tabConsumo[[#This Row],[08_23]] )</f>
        <v>265</v>
      </c>
      <c r="AG754" s="223">
        <f>LARGE(tabConsumo[[#This Row],[03_22]:[08_23]],1)</f>
        <v>56</v>
      </c>
      <c r="AH754" s="146" t="s">
        <v>2237</v>
      </c>
      <c r="AI754" s="3" t="s">
        <v>2077</v>
      </c>
    </row>
    <row r="755" spans="1:35" x14ac:dyDescent="0.3">
      <c r="A755" s="4" t="s">
        <v>1080</v>
      </c>
      <c r="B755" s="3" t="s">
        <v>264</v>
      </c>
      <c r="C755" s="2">
        <v>14831</v>
      </c>
      <c r="D755" s="2">
        <v>430</v>
      </c>
      <c r="F755" s="2">
        <v>10</v>
      </c>
      <c r="G755" s="2">
        <v>6</v>
      </c>
      <c r="H755" s="2">
        <v>45</v>
      </c>
      <c r="I755" s="2">
        <v>61</v>
      </c>
      <c r="J755" s="2">
        <v>0</v>
      </c>
      <c r="K755" s="2">
        <v>0</v>
      </c>
      <c r="L755" s="2">
        <v>20</v>
      </c>
      <c r="M755" s="2">
        <v>33</v>
      </c>
      <c r="N755" s="2">
        <v>15</v>
      </c>
      <c r="O755" s="2">
        <v>19</v>
      </c>
      <c r="P755" s="2">
        <v>109</v>
      </c>
      <c r="Q755" s="2">
        <v>0</v>
      </c>
      <c r="R755" s="2">
        <v>5</v>
      </c>
      <c r="S755" s="2">
        <v>40</v>
      </c>
      <c r="T755" s="2">
        <v>0</v>
      </c>
      <c r="U755" s="2">
        <v>15</v>
      </c>
      <c r="V755" s="2">
        <v>0</v>
      </c>
      <c r="W755" s="2">
        <v>0</v>
      </c>
      <c r="X755" s="299">
        <v>367</v>
      </c>
      <c r="Y755" s="219">
        <f xml:space="preserve"> 18</f>
        <v>18</v>
      </c>
      <c r="Z755" s="220">
        <f>SUM( tabConsumo[[#This Row],[QTD.PENDENTE]]:tabConsumo[[#This Row],[08_23]] ) / tabConsumo[[#This Row],[Div]]</f>
        <v>21</v>
      </c>
      <c r="AA755" s="221">
        <f xml:space="preserve"> tabConsumo[[#This Row],[Média.A]] + (_xlfn.STDEV.S( tabConsumo[[#This Row],[QTD.PENDENTE]]:tabConsumo[[#This Row],[08_23]] ) * 1)</f>
        <v>49.43982294972605</v>
      </c>
      <c r="AB755" s="221"/>
      <c r="AC755" s="221">
        <f xml:space="preserve"> tabConsumo[[#This Row],[Média.A]] + (_xlfn.STDEV.S( tabConsumo[[#This Row],[QTD.PENDENTE]]:tabConsumo[[#This Row],[08_23]] ) * 3)</f>
        <v>106.31946884917816</v>
      </c>
      <c r="AD755" s="5"/>
      <c r="AE755">
        <v>0</v>
      </c>
      <c r="AF755" s="223">
        <f>SUM( tabConsumo[[#This Row],[QTD.PENDENTE]]:tabConsumo[[#This Row],[08_23]] )</f>
        <v>378</v>
      </c>
      <c r="AG755" s="223">
        <f>LARGE(tabConsumo[[#This Row],[03_22]:[08_23]],1)</f>
        <v>109</v>
      </c>
      <c r="AH755" s="146" t="s">
        <v>2244</v>
      </c>
      <c r="AI755" s="3" t="s">
        <v>2077</v>
      </c>
    </row>
    <row r="756" spans="1:35" x14ac:dyDescent="0.3">
      <c r="A756" s="4" t="s">
        <v>1854</v>
      </c>
      <c r="B756" s="3" t="s">
        <v>264</v>
      </c>
      <c r="C756" s="2">
        <v>133301</v>
      </c>
      <c r="D756" s="2">
        <v>0</v>
      </c>
      <c r="E756" s="2">
        <v>1478</v>
      </c>
      <c r="F756" s="2">
        <v>120</v>
      </c>
      <c r="G756" s="2">
        <v>150</v>
      </c>
      <c r="H756" s="2">
        <v>150</v>
      </c>
      <c r="I756" s="2">
        <v>1050</v>
      </c>
      <c r="J756" s="2">
        <v>318</v>
      </c>
      <c r="K756" s="2">
        <v>400</v>
      </c>
      <c r="L756" s="2">
        <v>520</v>
      </c>
      <c r="M756" s="2">
        <v>630</v>
      </c>
      <c r="N756" s="2">
        <v>280</v>
      </c>
      <c r="O756" s="2">
        <v>650</v>
      </c>
      <c r="P756" s="2">
        <v>612</v>
      </c>
      <c r="Q756" s="2">
        <v>0</v>
      </c>
      <c r="R756" s="2">
        <v>0</v>
      </c>
      <c r="S756" s="2">
        <v>0</v>
      </c>
      <c r="T756" s="2">
        <v>0</v>
      </c>
      <c r="U756" s="2">
        <v>0</v>
      </c>
      <c r="V756" s="2">
        <v>0</v>
      </c>
      <c r="W756" s="2">
        <v>0</v>
      </c>
      <c r="X756" s="299">
        <v>42978</v>
      </c>
      <c r="Y756" s="219">
        <v>18</v>
      </c>
      <c r="Z756" s="220">
        <f>SUM( tabConsumo[[#This Row],[QTD.PENDENTE]]:tabConsumo[[#This Row],[08_23]] ) / tabConsumo[[#This Row],[Div]]</f>
        <v>353.22222222222223</v>
      </c>
      <c r="AA756" s="221">
        <f xml:space="preserve"> tabConsumo[[#This Row],[Média.A]] + (_xlfn.STDEV.S( tabConsumo[[#This Row],[QTD.PENDENTE]]:tabConsumo[[#This Row],[08_23]] ) * 1)</f>
        <v>763.0097295593672</v>
      </c>
      <c r="AB756" s="221"/>
      <c r="AC756" s="221">
        <f xml:space="preserve"> tabConsumo[[#This Row],[Média.A]] + (_xlfn.STDEV.S( tabConsumo[[#This Row],[QTD.PENDENTE]]:tabConsumo[[#This Row],[08_23]] ) * 3)</f>
        <v>1582.5847442336571</v>
      </c>
      <c r="AD756" s="5"/>
      <c r="AE756">
        <v>82.111111111111114</v>
      </c>
      <c r="AF756" s="223">
        <f>SUM( tabConsumo[[#This Row],[QTD.PENDENTE]]:tabConsumo[[#This Row],[08_23]] )</f>
        <v>6358</v>
      </c>
      <c r="AG756" s="223">
        <f>LARGE(tabConsumo[[#This Row],[03_22]:[08_23]],1)</f>
        <v>1050</v>
      </c>
      <c r="AH756" s="146" t="s">
        <v>2248</v>
      </c>
      <c r="AI756" s="3" t="s">
        <v>2077</v>
      </c>
    </row>
    <row r="757" spans="1:35" x14ac:dyDescent="0.3">
      <c r="A757" s="4" t="s">
        <v>1444</v>
      </c>
      <c r="B757" s="3" t="s">
        <v>268</v>
      </c>
      <c r="C757" s="2">
        <v>78057</v>
      </c>
      <c r="D757" s="2">
        <v>0</v>
      </c>
      <c r="E757" s="2">
        <v>715</v>
      </c>
      <c r="F757" s="2">
        <v>0</v>
      </c>
      <c r="G757" s="2">
        <v>0</v>
      </c>
      <c r="H757" s="2">
        <v>0</v>
      </c>
      <c r="I757" s="2">
        <v>14</v>
      </c>
      <c r="J757" s="2">
        <v>0</v>
      </c>
      <c r="K757" s="2">
        <v>0</v>
      </c>
      <c r="L757" s="2">
        <v>3</v>
      </c>
      <c r="M757" s="2">
        <v>0</v>
      </c>
      <c r="N757" s="2">
        <v>3</v>
      </c>
      <c r="O757" s="2">
        <v>0</v>
      </c>
      <c r="P757" s="2">
        <v>0</v>
      </c>
      <c r="Q757" s="2">
        <v>5</v>
      </c>
      <c r="R757" s="2">
        <v>0</v>
      </c>
      <c r="S757" s="2">
        <v>1</v>
      </c>
      <c r="T757" s="2">
        <v>285</v>
      </c>
      <c r="U757" s="2">
        <v>0</v>
      </c>
      <c r="V757" s="2">
        <v>0</v>
      </c>
      <c r="W757" s="2">
        <v>0</v>
      </c>
      <c r="X757" s="299">
        <v>38072</v>
      </c>
      <c r="Y757" s="219">
        <v>18</v>
      </c>
      <c r="Z757" s="220">
        <f>SUM( tabConsumo[[#This Row],[QTD.PENDENTE]]:tabConsumo[[#This Row],[08_23]] ) / tabConsumo[[#This Row],[Div]]</f>
        <v>57</v>
      </c>
      <c r="AA757" s="221">
        <f xml:space="preserve"> tabConsumo[[#This Row],[Média.A]] + (_xlfn.STDEV.S( tabConsumo[[#This Row],[QTD.PENDENTE]]:tabConsumo[[#This Row],[08_23]] ) * 1)</f>
        <v>229.76927453173559</v>
      </c>
      <c r="AB757" s="221"/>
      <c r="AC757" s="221">
        <f xml:space="preserve"> tabConsumo[[#This Row],[Média.A]] + (_xlfn.STDEV.S( tabConsumo[[#This Row],[QTD.PENDENTE]]:tabConsumo[[#This Row],[08_23]] ) * 3)</f>
        <v>575.30782359520674</v>
      </c>
      <c r="AD757" s="5"/>
      <c r="AE757">
        <v>39.722222222222221</v>
      </c>
      <c r="AF757" s="223">
        <f>SUM( tabConsumo[[#This Row],[QTD.PENDENTE]]:tabConsumo[[#This Row],[08_23]] )</f>
        <v>1026</v>
      </c>
      <c r="AG757" s="223">
        <f>LARGE(tabConsumo[[#This Row],[03_22]:[08_23]],1)</f>
        <v>285</v>
      </c>
      <c r="AH757" s="146" t="s">
        <v>2240</v>
      </c>
      <c r="AI757" s="3" t="s">
        <v>2077</v>
      </c>
    </row>
    <row r="758" spans="1:35" x14ac:dyDescent="0.3">
      <c r="A758" s="4" t="s">
        <v>1734</v>
      </c>
      <c r="B758" s="3" t="s">
        <v>273</v>
      </c>
      <c r="C758" s="2">
        <v>118427</v>
      </c>
      <c r="D758" s="2">
        <v>0</v>
      </c>
      <c r="F758" s="2">
        <v>134</v>
      </c>
      <c r="G758" s="2">
        <v>16</v>
      </c>
      <c r="H758" s="2">
        <v>385</v>
      </c>
      <c r="I758" s="2">
        <v>618</v>
      </c>
      <c r="J758" s="2">
        <v>683</v>
      </c>
      <c r="K758" s="2">
        <v>1259</v>
      </c>
      <c r="L758" s="2">
        <v>89</v>
      </c>
      <c r="M758" s="2">
        <v>311</v>
      </c>
      <c r="N758" s="2">
        <v>1252</v>
      </c>
      <c r="O758" s="2">
        <v>1250</v>
      </c>
      <c r="P758" s="2">
        <v>496</v>
      </c>
      <c r="Q758" s="2">
        <v>347</v>
      </c>
      <c r="R758" s="2">
        <v>540</v>
      </c>
      <c r="S758" s="2">
        <v>285</v>
      </c>
      <c r="T758" s="2">
        <v>230</v>
      </c>
      <c r="U758" s="2">
        <v>75</v>
      </c>
      <c r="V758" s="2">
        <v>0</v>
      </c>
      <c r="W758" s="2">
        <v>31</v>
      </c>
      <c r="X758" s="299">
        <v>40490</v>
      </c>
      <c r="Y758" s="219">
        <v>18</v>
      </c>
      <c r="Z758" s="220">
        <f>SUM( tabConsumo[[#This Row],[QTD.PENDENTE]]:tabConsumo[[#This Row],[08_23]] ) / tabConsumo[[#This Row],[Div]]</f>
        <v>444.5</v>
      </c>
      <c r="AA758" s="221">
        <f xml:space="preserve"> tabConsumo[[#This Row],[Média.A]] + (_xlfn.STDEV.S( tabConsumo[[#This Row],[QTD.PENDENTE]]:tabConsumo[[#This Row],[08_23]] ) * 1)</f>
        <v>869.93185671254378</v>
      </c>
      <c r="AB758" s="221"/>
      <c r="AC758" s="221">
        <f xml:space="preserve"> tabConsumo[[#This Row],[Média.A]] + (_xlfn.STDEV.S( tabConsumo[[#This Row],[QTD.PENDENTE]]:tabConsumo[[#This Row],[08_23]] ) * 3)</f>
        <v>1720.7955701376311</v>
      </c>
      <c r="AD758" s="5"/>
      <c r="AE758">
        <v>0</v>
      </c>
      <c r="AF758" s="223">
        <f>SUM( tabConsumo[[#This Row],[QTD.PENDENTE]]:tabConsumo[[#This Row],[08_23]] )</f>
        <v>8001</v>
      </c>
      <c r="AG758" s="223">
        <f>LARGE(tabConsumo[[#This Row],[03_22]:[08_23]],1)</f>
        <v>1259</v>
      </c>
      <c r="AH758" s="146" t="s">
        <v>2237</v>
      </c>
      <c r="AI758" s="3" t="s">
        <v>2077</v>
      </c>
    </row>
    <row r="759" spans="1:35" x14ac:dyDescent="0.3">
      <c r="A759" s="4" t="s">
        <v>1686</v>
      </c>
      <c r="B759" s="3" t="s">
        <v>264</v>
      </c>
      <c r="C759" s="2">
        <v>111806</v>
      </c>
      <c r="D759" s="2">
        <v>0</v>
      </c>
      <c r="E759" s="2">
        <v>399</v>
      </c>
      <c r="F759" s="2">
        <v>70</v>
      </c>
      <c r="G759" s="2">
        <v>40</v>
      </c>
      <c r="H759" s="2">
        <v>60</v>
      </c>
      <c r="I759" s="2">
        <v>90</v>
      </c>
      <c r="J759" s="2">
        <v>100</v>
      </c>
      <c r="K759" s="2">
        <v>321</v>
      </c>
      <c r="L759" s="2">
        <v>135</v>
      </c>
      <c r="M759" s="2">
        <v>226</v>
      </c>
      <c r="N759" s="2">
        <v>60</v>
      </c>
      <c r="O759" s="2">
        <v>385</v>
      </c>
      <c r="P759" s="2">
        <v>493</v>
      </c>
      <c r="Q759" s="2">
        <v>42</v>
      </c>
      <c r="R759" s="2">
        <v>0</v>
      </c>
      <c r="S759" s="2">
        <v>0</v>
      </c>
      <c r="T759" s="2">
        <v>0</v>
      </c>
      <c r="U759" s="2">
        <v>9</v>
      </c>
      <c r="V759" s="2">
        <v>0</v>
      </c>
      <c r="W759" s="2">
        <v>0</v>
      </c>
      <c r="X759" s="299">
        <v>40011</v>
      </c>
      <c r="Y759" s="219">
        <v>18</v>
      </c>
      <c r="Z759" s="220">
        <f>SUM( tabConsumo[[#This Row],[QTD.PENDENTE]]:tabConsumo[[#This Row],[08_23]] ) / tabConsumo[[#This Row],[Div]]</f>
        <v>135</v>
      </c>
      <c r="AA759" s="221">
        <f xml:space="preserve"> tabConsumo[[#This Row],[Média.A]] + (_xlfn.STDEV.S( tabConsumo[[#This Row],[QTD.PENDENTE]]:tabConsumo[[#This Row],[08_23]] ) * 1)</f>
        <v>292.35271587418652</v>
      </c>
      <c r="AB759" s="221"/>
      <c r="AC759" s="221">
        <f xml:space="preserve"> tabConsumo[[#This Row],[Média.A]] + (_xlfn.STDEV.S( tabConsumo[[#This Row],[QTD.PENDENTE]]:tabConsumo[[#This Row],[08_23]] ) * 3)</f>
        <v>607.05814762255943</v>
      </c>
      <c r="AD759" s="5"/>
      <c r="AE759">
        <v>22.166666666666668</v>
      </c>
      <c r="AF759" s="223">
        <f>SUM( tabConsumo[[#This Row],[QTD.PENDENTE]]:tabConsumo[[#This Row],[08_23]] )</f>
        <v>2430</v>
      </c>
      <c r="AG759" s="223">
        <f>LARGE(tabConsumo[[#This Row],[03_22]:[08_23]],1)</f>
        <v>493</v>
      </c>
      <c r="AH759" s="146" t="s">
        <v>2244</v>
      </c>
      <c r="AI759" s="3" t="s">
        <v>2077</v>
      </c>
    </row>
    <row r="760" spans="1:35" x14ac:dyDescent="0.3">
      <c r="A760" s="4" t="s">
        <v>1796</v>
      </c>
      <c r="B760" s="3" t="s">
        <v>31</v>
      </c>
      <c r="C760" s="2">
        <v>128816</v>
      </c>
      <c r="D760" s="2">
        <v>805</v>
      </c>
      <c r="F760" s="2">
        <v>0</v>
      </c>
      <c r="G760" s="2">
        <v>0</v>
      </c>
      <c r="H760" s="2">
        <v>0</v>
      </c>
      <c r="I760" s="2">
        <v>0</v>
      </c>
      <c r="J760" s="2">
        <v>0</v>
      </c>
      <c r="K760" s="2">
        <v>0</v>
      </c>
      <c r="L760" s="2">
        <v>0</v>
      </c>
      <c r="M760" s="2">
        <v>0</v>
      </c>
      <c r="N760" s="2">
        <v>0</v>
      </c>
      <c r="O760" s="2">
        <v>0</v>
      </c>
      <c r="P760" s="2">
        <v>185</v>
      </c>
      <c r="Q760" s="2">
        <v>0</v>
      </c>
      <c r="R760" s="2">
        <v>0</v>
      </c>
      <c r="S760" s="2">
        <v>0</v>
      </c>
      <c r="T760" s="2">
        <v>0</v>
      </c>
      <c r="U760" s="2">
        <v>0</v>
      </c>
      <c r="V760" s="2">
        <v>0</v>
      </c>
      <c r="W760" s="2">
        <v>0</v>
      </c>
      <c r="X760" s="299">
        <v>41926</v>
      </c>
      <c r="Y760" s="219">
        <v>18</v>
      </c>
      <c r="Z760" s="220">
        <f>SUM( tabConsumo[[#This Row],[QTD.PENDENTE]]:tabConsumo[[#This Row],[08_23]] ) / tabConsumo[[#This Row],[Div]]</f>
        <v>10.277777777777779</v>
      </c>
      <c r="AA760" s="221">
        <f xml:space="preserve"> tabConsumo[[#This Row],[Média.A]] + (_xlfn.STDEV.S( tabConsumo[[#This Row],[QTD.PENDENTE]]:tabConsumo[[#This Row],[08_23]] ) * 1)</f>
        <v>53.882695950948204</v>
      </c>
      <c r="AB760" s="221"/>
      <c r="AC760" s="221">
        <f xml:space="preserve"> tabConsumo[[#This Row],[Média.A]] + (_xlfn.STDEV.S( tabConsumo[[#This Row],[QTD.PENDENTE]]:tabConsumo[[#This Row],[08_23]] ) * 3)</f>
        <v>141.09253229728904</v>
      </c>
      <c r="AD760" s="5"/>
      <c r="AE760">
        <v>0</v>
      </c>
      <c r="AF760" s="223">
        <f>SUM( tabConsumo[[#This Row],[QTD.PENDENTE]]:tabConsumo[[#This Row],[08_23]] )</f>
        <v>185</v>
      </c>
      <c r="AG760" s="223">
        <f>LARGE(tabConsumo[[#This Row],[03_22]:[08_23]],1)</f>
        <v>185</v>
      </c>
      <c r="AH760" s="146" t="s">
        <v>2248</v>
      </c>
      <c r="AI760" s="3" t="s">
        <v>2077</v>
      </c>
    </row>
    <row r="761" spans="1:35" x14ac:dyDescent="0.3">
      <c r="A761" s="4" t="s">
        <v>1795</v>
      </c>
      <c r="B761" s="3" t="s">
        <v>31</v>
      </c>
      <c r="C761" s="2">
        <v>128815</v>
      </c>
      <c r="D761" s="2">
        <v>2691</v>
      </c>
      <c r="F761" s="2">
        <v>60</v>
      </c>
      <c r="G761" s="2">
        <v>70</v>
      </c>
      <c r="H761" s="2">
        <v>370</v>
      </c>
      <c r="I761" s="2">
        <v>280</v>
      </c>
      <c r="J761" s="2">
        <v>434</v>
      </c>
      <c r="K761" s="2">
        <v>200</v>
      </c>
      <c r="L761" s="2">
        <v>210</v>
      </c>
      <c r="M761" s="2">
        <v>450</v>
      </c>
      <c r="N761" s="2">
        <v>210</v>
      </c>
      <c r="O761" s="2">
        <v>730</v>
      </c>
      <c r="P761" s="2">
        <v>784</v>
      </c>
      <c r="Q761" s="2">
        <v>220</v>
      </c>
      <c r="R761" s="2">
        <v>220</v>
      </c>
      <c r="S761" s="2">
        <v>470</v>
      </c>
      <c r="T761" s="2">
        <v>150</v>
      </c>
      <c r="U761" s="2">
        <v>0</v>
      </c>
      <c r="V761" s="2">
        <v>0</v>
      </c>
      <c r="W761" s="2">
        <v>0</v>
      </c>
      <c r="X761" s="299">
        <v>41926</v>
      </c>
      <c r="Y761" s="219">
        <v>18</v>
      </c>
      <c r="Z761" s="220">
        <f>SUM( tabConsumo[[#This Row],[QTD.PENDENTE]]:tabConsumo[[#This Row],[08_23]] ) / tabConsumo[[#This Row],[Div]]</f>
        <v>269.88888888888891</v>
      </c>
      <c r="AA761" s="221">
        <f xml:space="preserve"> tabConsumo[[#This Row],[Média.A]] + (_xlfn.STDEV.S( tabConsumo[[#This Row],[QTD.PENDENTE]]:tabConsumo[[#This Row],[08_23]] ) * 1)</f>
        <v>502.45662447142178</v>
      </c>
      <c r="AB761" s="221"/>
      <c r="AC761" s="221">
        <f xml:space="preserve"> tabConsumo[[#This Row],[Média.A]] + (_xlfn.STDEV.S( tabConsumo[[#This Row],[QTD.PENDENTE]]:tabConsumo[[#This Row],[08_23]] ) * 3)</f>
        <v>967.59209563648756</v>
      </c>
      <c r="AD761" s="5"/>
      <c r="AE761">
        <v>0</v>
      </c>
      <c r="AF761" s="223">
        <f>SUM( tabConsumo[[#This Row],[QTD.PENDENTE]]:tabConsumo[[#This Row],[08_23]] )</f>
        <v>4858</v>
      </c>
      <c r="AG761" s="223">
        <f>LARGE(tabConsumo[[#This Row],[03_22]:[08_23]],1)</f>
        <v>784</v>
      </c>
      <c r="AH761" s="146" t="s">
        <v>2240</v>
      </c>
      <c r="AI761" s="3" t="s">
        <v>2077</v>
      </c>
    </row>
    <row r="762" spans="1:35" x14ac:dyDescent="0.3">
      <c r="A762" s="4" t="s">
        <v>1085</v>
      </c>
      <c r="B762" s="3" t="s">
        <v>264</v>
      </c>
      <c r="C762" s="2">
        <v>14977</v>
      </c>
      <c r="D762" s="2">
        <v>198</v>
      </c>
      <c r="F762" s="2">
        <v>0</v>
      </c>
      <c r="G762" s="2">
        <v>14</v>
      </c>
      <c r="H762" s="2">
        <v>11</v>
      </c>
      <c r="I762" s="2">
        <v>21</v>
      </c>
      <c r="J762" s="2">
        <v>4</v>
      </c>
      <c r="K762" s="2">
        <v>6</v>
      </c>
      <c r="L762" s="2">
        <v>13</v>
      </c>
      <c r="M762" s="2">
        <v>12</v>
      </c>
      <c r="N762" s="2">
        <v>5</v>
      </c>
      <c r="O762" s="2">
        <v>4</v>
      </c>
      <c r="P762" s="2">
        <v>12</v>
      </c>
      <c r="Q762" s="2">
        <v>13</v>
      </c>
      <c r="R762" s="2">
        <v>14</v>
      </c>
      <c r="S762" s="2">
        <v>15</v>
      </c>
      <c r="T762" s="2">
        <v>0</v>
      </c>
      <c r="U762" s="2">
        <v>0</v>
      </c>
      <c r="V762" s="2">
        <v>0</v>
      </c>
      <c r="W762" s="2">
        <v>2</v>
      </c>
      <c r="X762" s="299">
        <v>367</v>
      </c>
      <c r="Y762" s="219">
        <f xml:space="preserve"> 18</f>
        <v>18</v>
      </c>
      <c r="Z762" s="220">
        <f>SUM( tabConsumo[[#This Row],[QTD.PENDENTE]]:tabConsumo[[#This Row],[08_23]] ) / tabConsumo[[#This Row],[Div]]</f>
        <v>8.1111111111111107</v>
      </c>
      <c r="AA762" s="221">
        <f xml:space="preserve"> tabConsumo[[#This Row],[Média.A]] + (_xlfn.STDEV.S( tabConsumo[[#This Row],[QTD.PENDENTE]]:tabConsumo[[#This Row],[08_23]] ) * 1)</f>
        <v>14.608974007650421</v>
      </c>
      <c r="AB762" s="221"/>
      <c r="AC762" s="221">
        <f xml:space="preserve"> tabConsumo[[#This Row],[Média.A]] + (_xlfn.STDEV.S( tabConsumo[[#This Row],[QTD.PENDENTE]]:tabConsumo[[#This Row],[08_23]] ) * 3)</f>
        <v>27.604699800729041</v>
      </c>
      <c r="AD762" s="5"/>
      <c r="AE762">
        <v>0</v>
      </c>
      <c r="AF762" s="223">
        <f>SUM( tabConsumo[[#This Row],[QTD.PENDENTE]]:tabConsumo[[#This Row],[08_23]] )</f>
        <v>146</v>
      </c>
      <c r="AG762" s="223">
        <f>LARGE(tabConsumo[[#This Row],[03_22]:[08_23]],1)</f>
        <v>21</v>
      </c>
      <c r="AH762" s="146" t="s">
        <v>2237</v>
      </c>
      <c r="AI762" s="3" t="s">
        <v>2077</v>
      </c>
    </row>
    <row r="763" spans="1:35" x14ac:dyDescent="0.3">
      <c r="A763" s="4" t="s">
        <v>628</v>
      </c>
      <c r="B763" s="3" t="s">
        <v>264</v>
      </c>
      <c r="C763" s="2">
        <v>102443</v>
      </c>
      <c r="D763" s="2">
        <v>210</v>
      </c>
      <c r="F763" s="2">
        <v>0</v>
      </c>
      <c r="G763" s="2">
        <v>0</v>
      </c>
      <c r="H763" s="2">
        <v>0</v>
      </c>
      <c r="I763" s="2">
        <v>0</v>
      </c>
      <c r="J763" s="2">
        <v>0</v>
      </c>
      <c r="K763" s="2">
        <v>0</v>
      </c>
      <c r="L763" s="2">
        <v>0</v>
      </c>
      <c r="M763" s="2">
        <v>0</v>
      </c>
      <c r="N763" s="2">
        <v>0</v>
      </c>
      <c r="O763" s="2">
        <v>3</v>
      </c>
      <c r="P763" s="2">
        <v>0</v>
      </c>
      <c r="Q763" s="2">
        <v>0</v>
      </c>
      <c r="R763" s="2">
        <v>0</v>
      </c>
      <c r="S763" s="2">
        <v>0</v>
      </c>
      <c r="T763" s="2">
        <v>0</v>
      </c>
      <c r="U763" s="2">
        <v>0</v>
      </c>
      <c r="V763" s="2">
        <v>0</v>
      </c>
      <c r="W763" s="2">
        <v>0</v>
      </c>
      <c r="X763" s="299">
        <v>39360</v>
      </c>
      <c r="Y763" s="219">
        <v>18</v>
      </c>
      <c r="Z763" s="220">
        <f>SUM( tabConsumo[[#This Row],[QTD.PENDENTE]]:tabConsumo[[#This Row],[08_23]] ) / tabConsumo[[#This Row],[Div]]</f>
        <v>0.16666666666666666</v>
      </c>
      <c r="AA763" s="221">
        <f xml:space="preserve"> tabConsumo[[#This Row],[Média.A]] + (_xlfn.STDEV.S( tabConsumo[[#This Row],[QTD.PENDENTE]]:tabConsumo[[#This Row],[08_23]] ) * 1)</f>
        <v>0.8737734478532142</v>
      </c>
      <c r="AB763" s="221"/>
      <c r="AC763" s="221">
        <f xml:space="preserve"> tabConsumo[[#This Row],[Média.A]] + (_xlfn.STDEV.S( tabConsumo[[#This Row],[QTD.PENDENTE]]:tabConsumo[[#This Row],[08_23]] ) * 3)</f>
        <v>2.2879870102263093</v>
      </c>
      <c r="AD763" s="5"/>
      <c r="AE763">
        <v>0</v>
      </c>
      <c r="AF763" s="223">
        <f>SUM( tabConsumo[[#This Row],[QTD.PENDENTE]]:tabConsumo[[#This Row],[08_23]] )</f>
        <v>3</v>
      </c>
      <c r="AG763" s="223">
        <f>LARGE(tabConsumo[[#This Row],[03_22]:[08_23]],1)</f>
        <v>3</v>
      </c>
      <c r="AH763" s="146" t="s">
        <v>2252</v>
      </c>
      <c r="AI763" s="3" t="s">
        <v>2077</v>
      </c>
    </row>
    <row r="764" spans="1:35" x14ac:dyDescent="0.3">
      <c r="A764" s="4" t="s">
        <v>1455</v>
      </c>
      <c r="B764" s="3" t="s">
        <v>264</v>
      </c>
      <c r="C764" s="2">
        <v>78509</v>
      </c>
      <c r="D764" s="2">
        <v>11</v>
      </c>
      <c r="E764" s="2">
        <v>1</v>
      </c>
      <c r="F764" s="2">
        <v>0</v>
      </c>
      <c r="G764" s="2">
        <v>0</v>
      </c>
      <c r="H764" s="2">
        <v>0</v>
      </c>
      <c r="I764" s="2">
        <v>0</v>
      </c>
      <c r="J764" s="2">
        <v>0</v>
      </c>
      <c r="K764" s="2">
        <v>2</v>
      </c>
      <c r="L764" s="2">
        <v>2</v>
      </c>
      <c r="M764" s="2">
        <v>2</v>
      </c>
      <c r="N764" s="2">
        <v>2</v>
      </c>
      <c r="O764" s="2">
        <v>1</v>
      </c>
      <c r="P764" s="2">
        <v>3</v>
      </c>
      <c r="Q764" s="2">
        <v>3</v>
      </c>
      <c r="R764" s="2">
        <v>0</v>
      </c>
      <c r="S764" s="2">
        <v>1</v>
      </c>
      <c r="T764" s="2">
        <v>0</v>
      </c>
      <c r="U764" s="2">
        <v>0</v>
      </c>
      <c r="V764" s="2">
        <v>0</v>
      </c>
      <c r="W764" s="2">
        <v>0</v>
      </c>
      <c r="X764" s="299">
        <v>38100</v>
      </c>
      <c r="Y764" s="219">
        <v>18</v>
      </c>
      <c r="Z764" s="220">
        <f>SUM( tabConsumo[[#This Row],[QTD.PENDENTE]]:tabConsumo[[#This Row],[08_23]] ) / tabConsumo[[#This Row],[Div]]</f>
        <v>0.94444444444444442</v>
      </c>
      <c r="AA764" s="221">
        <f xml:space="preserve"> tabConsumo[[#This Row],[Média.A]] + (_xlfn.STDEV.S( tabConsumo[[#This Row],[QTD.PENDENTE]]:tabConsumo[[#This Row],[08_23]] ) * 1)</f>
        <v>2.0446836528848058</v>
      </c>
      <c r="AB764" s="221"/>
      <c r="AC764" s="221">
        <f xml:space="preserve"> tabConsumo[[#This Row],[Média.A]] + (_xlfn.STDEV.S( tabConsumo[[#This Row],[QTD.PENDENTE]]:tabConsumo[[#This Row],[08_23]] ) * 3)</f>
        <v>4.245162069765529</v>
      </c>
      <c r="AD764" s="5"/>
      <c r="AE764">
        <v>5.5555555555555552E-2</v>
      </c>
      <c r="AF764" s="223">
        <f>SUM( tabConsumo[[#This Row],[QTD.PENDENTE]]:tabConsumo[[#This Row],[08_23]] )</f>
        <v>17</v>
      </c>
      <c r="AG764" s="223">
        <f>LARGE(tabConsumo[[#This Row],[03_22]:[08_23]],1)</f>
        <v>3</v>
      </c>
      <c r="AH764" s="146" t="s">
        <v>2239</v>
      </c>
      <c r="AI764" s="3" t="s">
        <v>2077</v>
      </c>
    </row>
    <row r="765" spans="1:35" x14ac:dyDescent="0.3">
      <c r="A765" s="4" t="s">
        <v>1185</v>
      </c>
      <c r="B765" s="3" t="s">
        <v>264</v>
      </c>
      <c r="C765" s="2">
        <v>23607</v>
      </c>
      <c r="D765" s="2">
        <v>575</v>
      </c>
      <c r="F765" s="2">
        <v>0</v>
      </c>
      <c r="G765" s="2">
        <v>0</v>
      </c>
      <c r="H765" s="2">
        <v>48</v>
      </c>
      <c r="I765" s="2">
        <v>4</v>
      </c>
      <c r="J765" s="2">
        <v>0</v>
      </c>
      <c r="K765" s="2">
        <v>0</v>
      </c>
      <c r="L765" s="2">
        <v>0</v>
      </c>
      <c r="M765" s="2">
        <v>0</v>
      </c>
      <c r="N765" s="2">
        <v>0</v>
      </c>
      <c r="O765" s="2">
        <v>0</v>
      </c>
      <c r="P765" s="2">
        <v>0</v>
      </c>
      <c r="Q765" s="2">
        <v>0</v>
      </c>
      <c r="R765" s="2">
        <v>0</v>
      </c>
      <c r="S765" s="2">
        <v>0</v>
      </c>
      <c r="T765" s="2">
        <v>0</v>
      </c>
      <c r="U765" s="2">
        <v>0</v>
      </c>
      <c r="V765" s="2">
        <v>50</v>
      </c>
      <c r="W765" s="2">
        <v>0</v>
      </c>
      <c r="X765" s="299">
        <v>367</v>
      </c>
      <c r="Y765" s="219">
        <f t="shared" ref="Y765:Y777" si="14" xml:space="preserve"> 18</f>
        <v>18</v>
      </c>
      <c r="Z765" s="220">
        <f>SUM( tabConsumo[[#This Row],[QTD.PENDENTE]]:tabConsumo[[#This Row],[08_23]] ) / tabConsumo[[#This Row],[Div]]</f>
        <v>5.666666666666667</v>
      </c>
      <c r="AA765" s="221">
        <f xml:space="preserve"> tabConsumo[[#This Row],[Média.A]] + (_xlfn.STDEV.S( tabConsumo[[#This Row],[QTD.PENDENTE]]:tabConsumo[[#This Row],[08_23]] ) * 1)</f>
        <v>21.463166651305855</v>
      </c>
      <c r="AB765" s="221"/>
      <c r="AC765" s="221">
        <f xml:space="preserve"> tabConsumo[[#This Row],[Média.A]] + (_xlfn.STDEV.S( tabConsumo[[#This Row],[QTD.PENDENTE]]:tabConsumo[[#This Row],[08_23]] ) * 3)</f>
        <v>53.056166620584229</v>
      </c>
      <c r="AD765" s="5"/>
      <c r="AE765">
        <v>0</v>
      </c>
      <c r="AF765" s="223">
        <f>SUM( tabConsumo[[#This Row],[QTD.PENDENTE]]:tabConsumo[[#This Row],[08_23]] )</f>
        <v>102</v>
      </c>
      <c r="AG765" s="223">
        <f>LARGE(tabConsumo[[#This Row],[03_22]:[08_23]],1)</f>
        <v>50</v>
      </c>
      <c r="AH765" s="146" t="s">
        <v>2238</v>
      </c>
      <c r="AI765" s="3" t="s">
        <v>2077</v>
      </c>
    </row>
    <row r="766" spans="1:35" x14ac:dyDescent="0.3">
      <c r="A766" s="4" t="s">
        <v>1010</v>
      </c>
      <c r="B766" s="3" t="s">
        <v>264</v>
      </c>
      <c r="C766" s="2">
        <v>13094</v>
      </c>
      <c r="D766" s="2">
        <v>223</v>
      </c>
      <c r="F766" s="2">
        <v>40</v>
      </c>
      <c r="G766" s="2">
        <v>0</v>
      </c>
      <c r="H766" s="2">
        <v>40</v>
      </c>
      <c r="I766" s="2">
        <v>24</v>
      </c>
      <c r="J766" s="2">
        <v>48</v>
      </c>
      <c r="K766" s="2">
        <v>20</v>
      </c>
      <c r="L766" s="2">
        <v>60</v>
      </c>
      <c r="M766" s="2">
        <v>15</v>
      </c>
      <c r="N766" s="2">
        <v>0</v>
      </c>
      <c r="O766" s="2">
        <v>30</v>
      </c>
      <c r="P766" s="2">
        <v>95</v>
      </c>
      <c r="Q766" s="2">
        <v>253</v>
      </c>
      <c r="R766" s="2">
        <v>50</v>
      </c>
      <c r="S766" s="2">
        <v>50</v>
      </c>
      <c r="T766" s="2">
        <v>0</v>
      </c>
      <c r="U766" s="2">
        <v>100</v>
      </c>
      <c r="V766" s="2">
        <v>50</v>
      </c>
      <c r="W766" s="2">
        <v>0</v>
      </c>
      <c r="X766" s="299">
        <v>367</v>
      </c>
      <c r="Y766" s="219">
        <f t="shared" si="14"/>
        <v>18</v>
      </c>
      <c r="Z766" s="220">
        <f>SUM( tabConsumo[[#This Row],[QTD.PENDENTE]]:tabConsumo[[#This Row],[08_23]] ) / tabConsumo[[#This Row],[Div]]</f>
        <v>48.611111111111114</v>
      </c>
      <c r="AA766" s="221">
        <f xml:space="preserve"> tabConsumo[[#This Row],[Média.A]] + (_xlfn.STDEV.S( tabConsumo[[#This Row],[QTD.PENDENTE]]:tabConsumo[[#This Row],[08_23]] ) * 1)</f>
        <v>107.6247076390588</v>
      </c>
      <c r="AB766" s="221"/>
      <c r="AC766" s="221">
        <f xml:space="preserve"> tabConsumo[[#This Row],[Média.A]] + (_xlfn.STDEV.S( tabConsumo[[#This Row],[QTD.PENDENTE]]:tabConsumo[[#This Row],[08_23]] ) * 3)</f>
        <v>225.65190069495415</v>
      </c>
      <c r="AD766" s="5"/>
      <c r="AE766">
        <v>0</v>
      </c>
      <c r="AF766" s="223">
        <f>SUM( tabConsumo[[#This Row],[QTD.PENDENTE]]:tabConsumo[[#This Row],[08_23]] )</f>
        <v>875</v>
      </c>
      <c r="AG766" s="223">
        <f>LARGE(tabConsumo[[#This Row],[03_22]:[08_23]],1)</f>
        <v>253</v>
      </c>
      <c r="AH766" s="146" t="s">
        <v>2238</v>
      </c>
      <c r="AI766" s="3" t="s">
        <v>2077</v>
      </c>
    </row>
    <row r="767" spans="1:35" x14ac:dyDescent="0.3">
      <c r="A767" s="4" t="s">
        <v>1040</v>
      </c>
      <c r="B767" s="3" t="s">
        <v>264</v>
      </c>
      <c r="C767" s="2">
        <v>13517</v>
      </c>
      <c r="D767" s="2">
        <v>362</v>
      </c>
      <c r="F767" s="2">
        <v>6</v>
      </c>
      <c r="G767" s="2">
        <v>0</v>
      </c>
      <c r="H767" s="2">
        <v>10</v>
      </c>
      <c r="I767" s="2">
        <v>12</v>
      </c>
      <c r="J767" s="2">
        <v>21</v>
      </c>
      <c r="K767" s="2">
        <v>4</v>
      </c>
      <c r="L767" s="2">
        <v>0</v>
      </c>
      <c r="M767" s="2">
        <v>8</v>
      </c>
      <c r="N767" s="2">
        <v>6</v>
      </c>
      <c r="O767" s="2">
        <v>7</v>
      </c>
      <c r="P767" s="2">
        <v>1</v>
      </c>
      <c r="Q767" s="2">
        <v>0</v>
      </c>
      <c r="R767" s="2">
        <v>0</v>
      </c>
      <c r="S767" s="2">
        <v>11</v>
      </c>
      <c r="T767" s="2">
        <v>0</v>
      </c>
      <c r="U767" s="2">
        <v>0</v>
      </c>
      <c r="V767" s="2">
        <v>10</v>
      </c>
      <c r="W767" s="2">
        <v>0</v>
      </c>
      <c r="X767" s="299">
        <v>367</v>
      </c>
      <c r="Y767" s="219">
        <f t="shared" si="14"/>
        <v>18</v>
      </c>
      <c r="Z767" s="220">
        <f>SUM( tabConsumo[[#This Row],[QTD.PENDENTE]]:tabConsumo[[#This Row],[08_23]] ) / tabConsumo[[#This Row],[Div]]</f>
        <v>5.333333333333333</v>
      </c>
      <c r="AA767" s="221">
        <f xml:space="preserve"> tabConsumo[[#This Row],[Média.A]] + (_xlfn.STDEV.S( tabConsumo[[#This Row],[QTD.PENDENTE]]:tabConsumo[[#This Row],[08_23]] ) * 1)</f>
        <v>11.254382524938801</v>
      </c>
      <c r="AB767" s="221"/>
      <c r="AC767" s="221">
        <f xml:space="preserve"> tabConsumo[[#This Row],[Média.A]] + (_xlfn.STDEV.S( tabConsumo[[#This Row],[QTD.PENDENTE]]:tabConsumo[[#This Row],[08_23]] ) * 3)</f>
        <v>23.096480908149736</v>
      </c>
      <c r="AD767" s="5"/>
      <c r="AE767">
        <v>0</v>
      </c>
      <c r="AF767" s="223">
        <f>SUM( tabConsumo[[#This Row],[QTD.PENDENTE]]:tabConsumo[[#This Row],[08_23]] )</f>
        <v>96</v>
      </c>
      <c r="AG767" s="223">
        <f>LARGE(tabConsumo[[#This Row],[03_22]:[08_23]],1)</f>
        <v>21</v>
      </c>
      <c r="AH767" s="146" t="s">
        <v>2238</v>
      </c>
      <c r="AI767" s="3" t="s">
        <v>2077</v>
      </c>
    </row>
    <row r="768" spans="1:35" x14ac:dyDescent="0.3">
      <c r="A768" s="4" t="s">
        <v>1041</v>
      </c>
      <c r="B768" s="3" t="s">
        <v>264</v>
      </c>
      <c r="C768" s="2">
        <v>13518</v>
      </c>
      <c r="D768" s="2">
        <v>170</v>
      </c>
      <c r="F768" s="2">
        <v>0</v>
      </c>
      <c r="G768" s="2">
        <v>13</v>
      </c>
      <c r="H768" s="2">
        <v>0</v>
      </c>
      <c r="I768" s="2">
        <v>20</v>
      </c>
      <c r="J768" s="2">
        <v>4</v>
      </c>
      <c r="K768" s="2">
        <v>3</v>
      </c>
      <c r="L768" s="2">
        <v>4</v>
      </c>
      <c r="M768" s="2">
        <v>0</v>
      </c>
      <c r="N768" s="2">
        <v>8</v>
      </c>
      <c r="O768" s="2">
        <v>9</v>
      </c>
      <c r="P768" s="2">
        <v>2</v>
      </c>
      <c r="Q768" s="2">
        <v>0</v>
      </c>
      <c r="R768" s="2">
        <v>5</v>
      </c>
      <c r="S768" s="2">
        <v>15</v>
      </c>
      <c r="T768" s="2">
        <v>0</v>
      </c>
      <c r="U768" s="2">
        <v>0</v>
      </c>
      <c r="V768" s="2">
        <v>0</v>
      </c>
      <c r="W768" s="2">
        <v>0</v>
      </c>
      <c r="X768" s="299">
        <v>367</v>
      </c>
      <c r="Y768" s="219">
        <f t="shared" si="14"/>
        <v>18</v>
      </c>
      <c r="Z768" s="220">
        <f>SUM( tabConsumo[[#This Row],[QTD.PENDENTE]]:tabConsumo[[#This Row],[08_23]] ) / tabConsumo[[#This Row],[Div]]</f>
        <v>4.6111111111111107</v>
      </c>
      <c r="AA768" s="221">
        <f xml:space="preserve"> tabConsumo[[#This Row],[Média.A]] + (_xlfn.STDEV.S( tabConsumo[[#This Row],[QTD.PENDENTE]]:tabConsumo[[#This Row],[08_23]] ) * 1)</f>
        <v>10.680696704958994</v>
      </c>
      <c r="AB768" s="221"/>
      <c r="AC768" s="221">
        <f xml:space="preserve"> tabConsumo[[#This Row],[Média.A]] + (_xlfn.STDEV.S( tabConsumo[[#This Row],[QTD.PENDENTE]]:tabConsumo[[#This Row],[08_23]] ) * 3)</f>
        <v>22.819867892654759</v>
      </c>
      <c r="AD768" s="5"/>
      <c r="AE768">
        <v>0</v>
      </c>
      <c r="AF768" s="223">
        <f>SUM( tabConsumo[[#This Row],[QTD.PENDENTE]]:tabConsumo[[#This Row],[08_23]] )</f>
        <v>83</v>
      </c>
      <c r="AG768" s="223">
        <f>LARGE(tabConsumo[[#This Row],[03_22]:[08_23]],1)</f>
        <v>20</v>
      </c>
      <c r="AH768" s="146" t="s">
        <v>2239</v>
      </c>
      <c r="AI768" s="3" t="s">
        <v>2077</v>
      </c>
    </row>
    <row r="769" spans="1:35" x14ac:dyDescent="0.3">
      <c r="A769" s="4" t="s">
        <v>1012</v>
      </c>
      <c r="B769" s="3" t="s">
        <v>264</v>
      </c>
      <c r="C769" s="2">
        <v>13095</v>
      </c>
      <c r="D769" s="2">
        <v>222</v>
      </c>
      <c r="F769" s="2">
        <v>1</v>
      </c>
      <c r="G769" s="2">
        <v>7</v>
      </c>
      <c r="H769" s="2">
        <v>18</v>
      </c>
      <c r="I769" s="2">
        <v>20</v>
      </c>
      <c r="J769" s="2">
        <v>12</v>
      </c>
      <c r="K769" s="2">
        <v>16</v>
      </c>
      <c r="L769" s="2">
        <v>14</v>
      </c>
      <c r="M769" s="2">
        <v>11</v>
      </c>
      <c r="N769" s="2">
        <v>21</v>
      </c>
      <c r="O769" s="2">
        <v>8</v>
      </c>
      <c r="P769" s="2">
        <v>4</v>
      </c>
      <c r="Q769" s="2">
        <v>2</v>
      </c>
      <c r="R769" s="2">
        <v>9</v>
      </c>
      <c r="S769" s="2">
        <v>19</v>
      </c>
      <c r="T769" s="2">
        <v>0</v>
      </c>
      <c r="U769" s="2">
        <v>0</v>
      </c>
      <c r="V769" s="2">
        <v>0</v>
      </c>
      <c r="W769" s="2">
        <v>0</v>
      </c>
      <c r="X769" s="299">
        <v>367</v>
      </c>
      <c r="Y769" s="219">
        <f t="shared" si="14"/>
        <v>18</v>
      </c>
      <c r="Z769" s="220">
        <f>SUM( tabConsumo[[#This Row],[QTD.PENDENTE]]:tabConsumo[[#This Row],[08_23]] ) / tabConsumo[[#This Row],[Div]]</f>
        <v>9</v>
      </c>
      <c r="AA769" s="221">
        <f xml:space="preserve"> tabConsumo[[#This Row],[Média.A]] + (_xlfn.STDEV.S( tabConsumo[[#This Row],[QTD.PENDENTE]]:tabConsumo[[#This Row],[08_23]] ) * 1)</f>
        <v>16.669649888473703</v>
      </c>
      <c r="AB769" s="221"/>
      <c r="AC769" s="221">
        <f xml:space="preserve"> tabConsumo[[#This Row],[Média.A]] + (_xlfn.STDEV.S( tabConsumo[[#This Row],[QTD.PENDENTE]]:tabConsumo[[#This Row],[08_23]] ) * 3)</f>
        <v>32.008949665421113</v>
      </c>
      <c r="AD769" s="5"/>
      <c r="AE769">
        <v>0</v>
      </c>
      <c r="AF769" s="223">
        <f>SUM( tabConsumo[[#This Row],[QTD.PENDENTE]]:tabConsumo[[#This Row],[08_23]] )</f>
        <v>162</v>
      </c>
      <c r="AG769" s="223">
        <f>LARGE(tabConsumo[[#This Row],[03_22]:[08_23]],1)</f>
        <v>21</v>
      </c>
      <c r="AH769" s="146" t="s">
        <v>2239</v>
      </c>
      <c r="AI769" s="3" t="s">
        <v>2077</v>
      </c>
    </row>
    <row r="770" spans="1:35" x14ac:dyDescent="0.3">
      <c r="A770" s="4" t="s">
        <v>1014</v>
      </c>
      <c r="B770" s="3" t="s">
        <v>264</v>
      </c>
      <c r="C770" s="2">
        <v>13102</v>
      </c>
      <c r="D770" s="2">
        <v>24</v>
      </c>
      <c r="E770" s="2">
        <v>2</v>
      </c>
      <c r="F770" s="2">
        <v>4</v>
      </c>
      <c r="G770" s="2">
        <v>0</v>
      </c>
      <c r="H770" s="2">
        <v>0</v>
      </c>
      <c r="I770" s="2">
        <v>5</v>
      </c>
      <c r="J770" s="2">
        <v>0</v>
      </c>
      <c r="K770" s="2">
        <v>0</v>
      </c>
      <c r="L770" s="2">
        <v>0</v>
      </c>
      <c r="M770" s="2">
        <v>0</v>
      </c>
      <c r="N770" s="2">
        <v>3</v>
      </c>
      <c r="O770" s="2">
        <v>0</v>
      </c>
      <c r="P770" s="2">
        <v>4</v>
      </c>
      <c r="Q770" s="2">
        <v>0</v>
      </c>
      <c r="R770" s="2">
        <v>1</v>
      </c>
      <c r="S770" s="2">
        <v>18</v>
      </c>
      <c r="T770" s="2">
        <v>0</v>
      </c>
      <c r="U770" s="2">
        <v>0</v>
      </c>
      <c r="V770" s="2">
        <v>0</v>
      </c>
      <c r="W770" s="2">
        <v>0</v>
      </c>
      <c r="X770" s="299">
        <v>367</v>
      </c>
      <c r="Y770" s="219">
        <f t="shared" si="14"/>
        <v>18</v>
      </c>
      <c r="Z770" s="220">
        <f>SUM( tabConsumo[[#This Row],[QTD.PENDENTE]]:tabConsumo[[#This Row],[08_23]] ) / tabConsumo[[#This Row],[Div]]</f>
        <v>2.0555555555555554</v>
      </c>
      <c r="AA770" s="221">
        <f xml:space="preserve"> tabConsumo[[#This Row],[Média.A]] + (_xlfn.STDEV.S( tabConsumo[[#This Row],[QTD.PENDENTE]]:tabConsumo[[#This Row],[08_23]] ) * 1)</f>
        <v>6.2912987569118721</v>
      </c>
      <c r="AB770" s="221"/>
      <c r="AC770" s="221">
        <f xml:space="preserve"> tabConsumo[[#This Row],[Média.A]] + (_xlfn.STDEV.S( tabConsumo[[#This Row],[QTD.PENDENTE]]:tabConsumo[[#This Row],[08_23]] ) * 3)</f>
        <v>14.762785159624505</v>
      </c>
      <c r="AD770" s="5"/>
      <c r="AE770">
        <v>0.1111111111111111</v>
      </c>
      <c r="AF770" s="223">
        <f>SUM( tabConsumo[[#This Row],[QTD.PENDENTE]]:tabConsumo[[#This Row],[08_23]] )</f>
        <v>37</v>
      </c>
      <c r="AG770" s="223">
        <f>LARGE(tabConsumo[[#This Row],[03_22]:[08_23]],1)</f>
        <v>18</v>
      </c>
      <c r="AH770" s="146" t="s">
        <v>2239</v>
      </c>
      <c r="AI770" s="3" t="s">
        <v>2077</v>
      </c>
    </row>
    <row r="771" spans="1:35" x14ac:dyDescent="0.3">
      <c r="A771" s="4" t="s">
        <v>1346</v>
      </c>
      <c r="B771" s="3" t="s">
        <v>264</v>
      </c>
      <c r="C771" s="2">
        <v>59069</v>
      </c>
      <c r="D771" s="2">
        <v>117</v>
      </c>
      <c r="F771" s="2">
        <v>0</v>
      </c>
      <c r="G771" s="2">
        <v>0</v>
      </c>
      <c r="H771" s="2">
        <v>0</v>
      </c>
      <c r="I771" s="2">
        <v>4</v>
      </c>
      <c r="J771" s="2">
        <v>17</v>
      </c>
      <c r="K771" s="2">
        <v>16</v>
      </c>
      <c r="L771" s="2">
        <v>4</v>
      </c>
      <c r="M771" s="2">
        <v>0</v>
      </c>
      <c r="N771" s="2">
        <v>19</v>
      </c>
      <c r="O771" s="2">
        <v>0</v>
      </c>
      <c r="P771" s="2">
        <v>3</v>
      </c>
      <c r="Q771" s="2">
        <v>6</v>
      </c>
      <c r="R771" s="2">
        <v>5</v>
      </c>
      <c r="S771" s="2">
        <v>15</v>
      </c>
      <c r="T771" s="2">
        <v>0</v>
      </c>
      <c r="U771" s="2">
        <v>0</v>
      </c>
      <c r="V771" s="2">
        <v>0</v>
      </c>
      <c r="W771" s="2">
        <v>0</v>
      </c>
      <c r="X771" s="299">
        <v>367</v>
      </c>
      <c r="Y771" s="219">
        <f t="shared" si="14"/>
        <v>18</v>
      </c>
      <c r="Z771" s="220">
        <f>SUM( tabConsumo[[#This Row],[QTD.PENDENTE]]:tabConsumo[[#This Row],[08_23]] ) / tabConsumo[[#This Row],[Div]]</f>
        <v>4.9444444444444446</v>
      </c>
      <c r="AA771" s="221">
        <f xml:space="preserve"> tabConsumo[[#This Row],[Média.A]] + (_xlfn.STDEV.S( tabConsumo[[#This Row],[QTD.PENDENTE]]:tabConsumo[[#This Row],[08_23]] ) * 1)</f>
        <v>11.774070411484896</v>
      </c>
      <c r="AB771" s="221"/>
      <c r="AC771" s="221">
        <f xml:space="preserve"> tabConsumo[[#This Row],[Média.A]] + (_xlfn.STDEV.S( tabConsumo[[#This Row],[QTD.PENDENTE]]:tabConsumo[[#This Row],[08_23]] ) * 3)</f>
        <v>25.433322345565799</v>
      </c>
      <c r="AD771" s="5"/>
      <c r="AE771">
        <v>0</v>
      </c>
      <c r="AF771" s="223">
        <f>SUM( tabConsumo[[#This Row],[QTD.PENDENTE]]:tabConsumo[[#This Row],[08_23]] )</f>
        <v>89</v>
      </c>
      <c r="AG771" s="223">
        <f>LARGE(tabConsumo[[#This Row],[03_22]:[08_23]],1)</f>
        <v>19</v>
      </c>
      <c r="AH771" s="146" t="s">
        <v>2239</v>
      </c>
      <c r="AI771" s="3" t="s">
        <v>2077</v>
      </c>
    </row>
    <row r="772" spans="1:35" x14ac:dyDescent="0.3">
      <c r="A772" s="4" t="s">
        <v>1003</v>
      </c>
      <c r="B772" s="3" t="s">
        <v>264</v>
      </c>
      <c r="C772" s="2">
        <v>13068</v>
      </c>
      <c r="D772" s="2">
        <v>163</v>
      </c>
      <c r="F772" s="2">
        <v>4</v>
      </c>
      <c r="G772" s="2">
        <v>6</v>
      </c>
      <c r="H772" s="2">
        <v>0</v>
      </c>
      <c r="I772" s="2">
        <v>2</v>
      </c>
      <c r="J772" s="2">
        <v>6</v>
      </c>
      <c r="K772" s="2">
        <v>3</v>
      </c>
      <c r="L772" s="2">
        <v>2</v>
      </c>
      <c r="M772" s="2">
        <v>6</v>
      </c>
      <c r="N772" s="2">
        <v>1</v>
      </c>
      <c r="O772" s="2">
        <v>7</v>
      </c>
      <c r="P772" s="2">
        <v>0</v>
      </c>
      <c r="Q772" s="2">
        <v>0</v>
      </c>
      <c r="R772" s="2">
        <v>2</v>
      </c>
      <c r="S772" s="2">
        <v>20</v>
      </c>
      <c r="T772" s="2">
        <v>0</v>
      </c>
      <c r="U772" s="2">
        <v>0</v>
      </c>
      <c r="V772" s="2">
        <v>0</v>
      </c>
      <c r="W772" s="2">
        <v>0</v>
      </c>
      <c r="X772" s="299">
        <v>367</v>
      </c>
      <c r="Y772" s="219">
        <f t="shared" si="14"/>
        <v>18</v>
      </c>
      <c r="Z772" s="220">
        <f>SUM( tabConsumo[[#This Row],[QTD.PENDENTE]]:tabConsumo[[#This Row],[08_23]] ) / tabConsumo[[#This Row],[Div]]</f>
        <v>3.2777777777777777</v>
      </c>
      <c r="AA772" s="221">
        <f xml:space="preserve"> tabConsumo[[#This Row],[Média.A]] + (_xlfn.STDEV.S( tabConsumo[[#This Row],[QTD.PENDENTE]]:tabConsumo[[#This Row],[08_23]] ) * 1)</f>
        <v>8.1382492576381367</v>
      </c>
      <c r="AB772" s="221"/>
      <c r="AC772" s="221">
        <f xml:space="preserve"> tabConsumo[[#This Row],[Média.A]] + (_xlfn.STDEV.S( tabConsumo[[#This Row],[QTD.PENDENTE]]:tabConsumo[[#This Row],[08_23]] ) * 3)</f>
        <v>17.859192217358856</v>
      </c>
      <c r="AD772" s="5"/>
      <c r="AE772">
        <v>0</v>
      </c>
      <c r="AF772" s="223">
        <f>SUM( tabConsumo[[#This Row],[QTD.PENDENTE]]:tabConsumo[[#This Row],[08_23]] )</f>
        <v>59</v>
      </c>
      <c r="AG772" s="223">
        <f>LARGE(tabConsumo[[#This Row],[03_22]:[08_23]],1)</f>
        <v>20</v>
      </c>
      <c r="AH772" s="146" t="s">
        <v>2239</v>
      </c>
      <c r="AI772" s="3" t="s">
        <v>2077</v>
      </c>
    </row>
    <row r="773" spans="1:35" x14ac:dyDescent="0.3">
      <c r="A773" s="4" t="s">
        <v>1394</v>
      </c>
      <c r="B773" s="3" t="s">
        <v>264</v>
      </c>
      <c r="C773" s="2">
        <v>64648</v>
      </c>
      <c r="D773" s="2">
        <v>14</v>
      </c>
      <c r="F773" s="2">
        <v>0</v>
      </c>
      <c r="G773" s="2">
        <v>0</v>
      </c>
      <c r="H773" s="2">
        <v>0</v>
      </c>
      <c r="I773" s="2">
        <v>0</v>
      </c>
      <c r="J773" s="2">
        <v>0</v>
      </c>
      <c r="K773" s="2">
        <v>0</v>
      </c>
      <c r="L773" s="2">
        <v>0</v>
      </c>
      <c r="M773" s="2">
        <v>0</v>
      </c>
      <c r="N773" s="2">
        <v>0</v>
      </c>
      <c r="O773" s="2">
        <v>1</v>
      </c>
      <c r="P773" s="2">
        <v>0</v>
      </c>
      <c r="Q773" s="2">
        <v>1</v>
      </c>
      <c r="R773" s="2">
        <v>1</v>
      </c>
      <c r="S773" s="2">
        <v>0</v>
      </c>
      <c r="T773" s="2">
        <v>0</v>
      </c>
      <c r="U773" s="2">
        <v>0</v>
      </c>
      <c r="V773" s="2">
        <v>0</v>
      </c>
      <c r="W773" s="2">
        <v>0</v>
      </c>
      <c r="X773" s="299">
        <v>367</v>
      </c>
      <c r="Y773" s="219">
        <f t="shared" si="14"/>
        <v>18</v>
      </c>
      <c r="Z773" s="220">
        <f>SUM( tabConsumo[[#This Row],[QTD.PENDENTE]]:tabConsumo[[#This Row],[08_23]] ) / tabConsumo[[#This Row],[Div]]</f>
        <v>0.16666666666666666</v>
      </c>
      <c r="AA773" s="221">
        <f xml:space="preserve"> tabConsumo[[#This Row],[Média.A]] + (_xlfn.STDEV.S( tabConsumo[[#This Row],[QTD.PENDENTE]]:tabConsumo[[#This Row],[08_23]] ) * 1)</f>
        <v>0.55014916109035183</v>
      </c>
      <c r="AB773" s="221"/>
      <c r="AC773" s="221">
        <f xml:space="preserve"> tabConsumo[[#This Row],[Média.A]] + (_xlfn.STDEV.S( tabConsumo[[#This Row],[QTD.PENDENTE]]:tabConsumo[[#This Row],[08_23]] ) * 3)</f>
        <v>1.3171141499377224</v>
      </c>
      <c r="AD773" s="5"/>
      <c r="AE773">
        <v>0</v>
      </c>
      <c r="AF773" s="223">
        <f>SUM( tabConsumo[[#This Row],[QTD.PENDENTE]]:tabConsumo[[#This Row],[08_23]] )</f>
        <v>3</v>
      </c>
      <c r="AG773" s="223">
        <f>LARGE(tabConsumo[[#This Row],[03_22]:[08_23]],1)</f>
        <v>1</v>
      </c>
      <c r="AH773" s="146" t="s">
        <v>2243</v>
      </c>
      <c r="AI773" s="3" t="s">
        <v>2077</v>
      </c>
    </row>
    <row r="774" spans="1:35" x14ac:dyDescent="0.3">
      <c r="A774" s="4" t="s">
        <v>1004</v>
      </c>
      <c r="B774" s="3" t="s">
        <v>264</v>
      </c>
      <c r="C774" s="2">
        <v>13072</v>
      </c>
      <c r="D774" s="2">
        <v>405</v>
      </c>
      <c r="F774" s="2">
        <v>68</v>
      </c>
      <c r="G774" s="2">
        <v>52</v>
      </c>
      <c r="H774" s="2">
        <v>8</v>
      </c>
      <c r="I774" s="2">
        <v>98</v>
      </c>
      <c r="J774" s="2">
        <v>115</v>
      </c>
      <c r="K774" s="2">
        <v>87</v>
      </c>
      <c r="L774" s="2">
        <v>21</v>
      </c>
      <c r="M774" s="2">
        <v>32</v>
      </c>
      <c r="N774" s="2">
        <v>25</v>
      </c>
      <c r="O774" s="2">
        <v>45</v>
      </c>
      <c r="P774" s="2">
        <v>10</v>
      </c>
      <c r="Q774" s="2">
        <v>42</v>
      </c>
      <c r="R774" s="2">
        <v>43</v>
      </c>
      <c r="S774" s="2">
        <v>35</v>
      </c>
      <c r="T774" s="2">
        <v>0</v>
      </c>
      <c r="U774" s="2">
        <v>0</v>
      </c>
      <c r="V774" s="2">
        <v>20</v>
      </c>
      <c r="W774" s="2">
        <v>0</v>
      </c>
      <c r="X774" s="299">
        <v>367</v>
      </c>
      <c r="Y774" s="219">
        <f t="shared" si="14"/>
        <v>18</v>
      </c>
      <c r="Z774" s="220">
        <f>SUM( tabConsumo[[#This Row],[QTD.PENDENTE]]:tabConsumo[[#This Row],[08_23]] ) / tabConsumo[[#This Row],[Div]]</f>
        <v>38.944444444444443</v>
      </c>
      <c r="AA774" s="221">
        <f xml:space="preserve"> tabConsumo[[#This Row],[Média.A]] + (_xlfn.STDEV.S( tabConsumo[[#This Row],[QTD.PENDENTE]]:tabConsumo[[#This Row],[08_23]] ) * 1)</f>
        <v>73.195201794975645</v>
      </c>
      <c r="AB774" s="221"/>
      <c r="AC774" s="221">
        <f xml:space="preserve"> tabConsumo[[#This Row],[Média.A]] + (_xlfn.STDEV.S( tabConsumo[[#This Row],[QTD.PENDENTE]]:tabConsumo[[#This Row],[08_23]] ) * 3)</f>
        <v>141.69671649603805</v>
      </c>
      <c r="AD774" s="5"/>
      <c r="AE774">
        <v>0</v>
      </c>
      <c r="AF774" s="223">
        <f>SUM( tabConsumo[[#This Row],[QTD.PENDENTE]]:tabConsumo[[#This Row],[08_23]] )</f>
        <v>701</v>
      </c>
      <c r="AG774" s="223">
        <f>LARGE(tabConsumo[[#This Row],[03_22]:[08_23]],1)</f>
        <v>115</v>
      </c>
      <c r="AH774" s="146" t="s">
        <v>2238</v>
      </c>
      <c r="AI774" s="3" t="s">
        <v>2077</v>
      </c>
    </row>
    <row r="775" spans="1:35" x14ac:dyDescent="0.3">
      <c r="A775" s="4" t="s">
        <v>1361</v>
      </c>
      <c r="B775" s="3" t="s">
        <v>264</v>
      </c>
      <c r="C775" s="2">
        <v>61200</v>
      </c>
      <c r="D775" s="2">
        <v>69</v>
      </c>
      <c r="F775" s="2">
        <v>0</v>
      </c>
      <c r="G775" s="2">
        <v>0</v>
      </c>
      <c r="H775" s="2">
        <v>0</v>
      </c>
      <c r="I775" s="2">
        <v>4</v>
      </c>
      <c r="J775" s="2">
        <v>0</v>
      </c>
      <c r="K775" s="2">
        <v>6</v>
      </c>
      <c r="L775" s="2">
        <v>6</v>
      </c>
      <c r="M775" s="2">
        <v>0</v>
      </c>
      <c r="N775" s="2">
        <v>13</v>
      </c>
      <c r="O775" s="2">
        <v>8</v>
      </c>
      <c r="P775" s="2">
        <v>0</v>
      </c>
      <c r="Q775" s="2">
        <v>8</v>
      </c>
      <c r="R775" s="2">
        <v>6</v>
      </c>
      <c r="S775" s="2">
        <v>15</v>
      </c>
      <c r="T775" s="2">
        <v>0</v>
      </c>
      <c r="U775" s="2">
        <v>0</v>
      </c>
      <c r="V775" s="2">
        <v>0</v>
      </c>
      <c r="W775" s="2">
        <v>0</v>
      </c>
      <c r="X775" s="299">
        <v>367</v>
      </c>
      <c r="Y775" s="219">
        <f t="shared" si="14"/>
        <v>18</v>
      </c>
      <c r="Z775" s="220">
        <f>SUM( tabConsumo[[#This Row],[QTD.PENDENTE]]:tabConsumo[[#This Row],[08_23]] ) / tabConsumo[[#This Row],[Div]]</f>
        <v>3.6666666666666665</v>
      </c>
      <c r="AA775" s="221">
        <f xml:space="preserve"> tabConsumo[[#This Row],[Média.A]] + (_xlfn.STDEV.S( tabConsumo[[#This Row],[QTD.PENDENTE]]:tabConsumo[[#This Row],[08_23]] ) * 1)</f>
        <v>8.5415723972785873</v>
      </c>
      <c r="AB775" s="221"/>
      <c r="AC775" s="221">
        <f xml:space="preserve"> tabConsumo[[#This Row],[Média.A]] + (_xlfn.STDEV.S( tabConsumo[[#This Row],[QTD.PENDENTE]]:tabConsumo[[#This Row],[08_23]] ) * 3)</f>
        <v>18.291383858502428</v>
      </c>
      <c r="AD775" s="5"/>
      <c r="AE775">
        <v>0</v>
      </c>
      <c r="AF775" s="223">
        <f>SUM( tabConsumo[[#This Row],[QTD.PENDENTE]]:tabConsumo[[#This Row],[08_23]] )</f>
        <v>66</v>
      </c>
      <c r="AG775" s="223">
        <f>LARGE(tabConsumo[[#This Row],[03_22]:[08_23]],1)</f>
        <v>15</v>
      </c>
      <c r="AH775" s="146" t="s">
        <v>2239</v>
      </c>
      <c r="AI775" s="3" t="s">
        <v>2077</v>
      </c>
    </row>
    <row r="776" spans="1:35" x14ac:dyDescent="0.3">
      <c r="A776" s="4" t="s">
        <v>1374</v>
      </c>
      <c r="B776" s="3" t="s">
        <v>561</v>
      </c>
      <c r="C776" s="2">
        <v>64044</v>
      </c>
      <c r="D776" s="2">
        <v>320</v>
      </c>
      <c r="F776" s="2">
        <v>30</v>
      </c>
      <c r="G776" s="2">
        <v>0</v>
      </c>
      <c r="H776" s="2">
        <v>60</v>
      </c>
      <c r="I776" s="2">
        <v>0</v>
      </c>
      <c r="J776" s="2">
        <v>0</v>
      </c>
      <c r="K776" s="2">
        <v>40</v>
      </c>
      <c r="L776" s="2">
        <v>0</v>
      </c>
      <c r="M776" s="2">
        <v>140</v>
      </c>
      <c r="N776" s="2">
        <v>0</v>
      </c>
      <c r="O776" s="2">
        <v>0</v>
      </c>
      <c r="P776" s="2">
        <v>0</v>
      </c>
      <c r="Q776" s="2">
        <v>10</v>
      </c>
      <c r="R776" s="2">
        <v>0</v>
      </c>
      <c r="S776" s="2">
        <v>0</v>
      </c>
      <c r="T776" s="2">
        <v>0</v>
      </c>
      <c r="U776" s="2">
        <v>20</v>
      </c>
      <c r="V776" s="2">
        <v>0</v>
      </c>
      <c r="W776" s="2">
        <v>0</v>
      </c>
      <c r="X776" s="299">
        <v>367</v>
      </c>
      <c r="Y776" s="219">
        <f t="shared" si="14"/>
        <v>18</v>
      </c>
      <c r="Z776" s="220">
        <f>SUM( tabConsumo[[#This Row],[QTD.PENDENTE]]:tabConsumo[[#This Row],[08_23]] ) / tabConsumo[[#This Row],[Div]]</f>
        <v>16.666666666666668</v>
      </c>
      <c r="AA776" s="221">
        <f xml:space="preserve"> tabConsumo[[#This Row],[Média.A]] + (_xlfn.STDEV.S( tabConsumo[[#This Row],[QTD.PENDENTE]]:tabConsumo[[#This Row],[08_23]] ) * 1)</f>
        <v>51.980386713263456</v>
      </c>
      <c r="AB776" s="221"/>
      <c r="AC776" s="221">
        <f xml:space="preserve"> tabConsumo[[#This Row],[Média.A]] + (_xlfn.STDEV.S( tabConsumo[[#This Row],[QTD.PENDENTE]]:tabConsumo[[#This Row],[08_23]] ) * 3)</f>
        <v>122.60782680645703</v>
      </c>
      <c r="AD776" s="5"/>
      <c r="AE776">
        <v>0</v>
      </c>
      <c r="AF776" s="223">
        <f>SUM( tabConsumo[[#This Row],[QTD.PENDENTE]]:tabConsumo[[#This Row],[08_23]] )</f>
        <v>300</v>
      </c>
      <c r="AG776" s="223">
        <f>LARGE(tabConsumo[[#This Row],[03_22]:[08_23]],1)</f>
        <v>140</v>
      </c>
      <c r="AH776" s="146" t="s">
        <v>2244</v>
      </c>
      <c r="AI776" s="3" t="s">
        <v>2077</v>
      </c>
    </row>
    <row r="777" spans="1:35" x14ac:dyDescent="0.3">
      <c r="A777" s="4" t="s">
        <v>1330</v>
      </c>
      <c r="B777" s="3" t="s">
        <v>561</v>
      </c>
      <c r="C777" s="2">
        <v>54680</v>
      </c>
      <c r="D777" s="2">
        <v>130</v>
      </c>
      <c r="F777" s="2">
        <v>0</v>
      </c>
      <c r="G777" s="2">
        <v>0</v>
      </c>
      <c r="H777" s="2">
        <v>0</v>
      </c>
      <c r="I777" s="2">
        <v>0</v>
      </c>
      <c r="J777" s="2">
        <v>0</v>
      </c>
      <c r="K777" s="2">
        <v>0</v>
      </c>
      <c r="L777" s="2">
        <v>0</v>
      </c>
      <c r="M777" s="2">
        <v>0</v>
      </c>
      <c r="N777" s="2">
        <v>0</v>
      </c>
      <c r="O777" s="2">
        <v>0</v>
      </c>
      <c r="P777" s="2">
        <v>41</v>
      </c>
      <c r="Q777" s="2">
        <v>0</v>
      </c>
      <c r="R777" s="2">
        <v>70</v>
      </c>
      <c r="S777" s="2">
        <v>0</v>
      </c>
      <c r="T777" s="2">
        <v>0</v>
      </c>
      <c r="U777" s="2">
        <v>40</v>
      </c>
      <c r="V777" s="2">
        <v>0</v>
      </c>
      <c r="W777" s="2">
        <v>0</v>
      </c>
      <c r="X777" s="299">
        <v>367</v>
      </c>
      <c r="Y777" s="219">
        <f t="shared" si="14"/>
        <v>18</v>
      </c>
      <c r="Z777" s="220">
        <f>SUM( tabConsumo[[#This Row],[QTD.PENDENTE]]:tabConsumo[[#This Row],[08_23]] ) / tabConsumo[[#This Row],[Div]]</f>
        <v>8.3888888888888893</v>
      </c>
      <c r="AA777" s="221">
        <f xml:space="preserve"> tabConsumo[[#This Row],[Média.A]] + (_xlfn.STDEV.S( tabConsumo[[#This Row],[QTD.PENDENTE]]:tabConsumo[[#This Row],[08_23]] ) * 1)</f>
        <v>28.556244249030243</v>
      </c>
      <c r="AB777" s="221"/>
      <c r="AC777" s="221">
        <f xml:space="preserve"> tabConsumo[[#This Row],[Média.A]] + (_xlfn.STDEV.S( tabConsumo[[#This Row],[QTD.PENDENTE]]:tabConsumo[[#This Row],[08_23]] ) * 3)</f>
        <v>68.890954969312943</v>
      </c>
      <c r="AD777" s="5"/>
      <c r="AE777">
        <v>0</v>
      </c>
      <c r="AF777" s="223">
        <f>SUM( tabConsumo[[#This Row],[QTD.PENDENTE]]:tabConsumo[[#This Row],[08_23]] )</f>
        <v>151</v>
      </c>
      <c r="AG777" s="223">
        <f>LARGE(tabConsumo[[#This Row],[03_22]:[08_23]],1)</f>
        <v>70</v>
      </c>
      <c r="AH777" s="146" t="s">
        <v>2244</v>
      </c>
      <c r="AI777" s="3" t="s">
        <v>2077</v>
      </c>
    </row>
    <row r="778" spans="1:35" x14ac:dyDescent="0.3">
      <c r="A778" s="4" t="s">
        <v>1858</v>
      </c>
      <c r="B778" s="3" t="s">
        <v>261</v>
      </c>
      <c r="C778" s="2">
        <v>133433</v>
      </c>
      <c r="D778" s="2">
        <v>153</v>
      </c>
      <c r="F778" s="2">
        <v>0</v>
      </c>
      <c r="G778" s="2">
        <v>0</v>
      </c>
      <c r="H778" s="2">
        <v>0</v>
      </c>
      <c r="I778" s="2">
        <v>0</v>
      </c>
      <c r="J778" s="2">
        <v>0</v>
      </c>
      <c r="K778" s="2">
        <v>0</v>
      </c>
      <c r="L778" s="2">
        <v>1</v>
      </c>
      <c r="M778" s="2">
        <v>0</v>
      </c>
      <c r="N778" s="2">
        <v>0</v>
      </c>
      <c r="O778" s="2">
        <v>1</v>
      </c>
      <c r="P778" s="2">
        <v>0</v>
      </c>
      <c r="Q778" s="2">
        <v>0</v>
      </c>
      <c r="R778" s="2">
        <v>6</v>
      </c>
      <c r="S778" s="2">
        <v>0</v>
      </c>
      <c r="T778" s="2">
        <v>0</v>
      </c>
      <c r="U778" s="2">
        <v>0</v>
      </c>
      <c r="V778" s="2">
        <v>4</v>
      </c>
      <c r="W778" s="2">
        <v>0</v>
      </c>
      <c r="X778" s="299">
        <v>42996</v>
      </c>
      <c r="Y778" s="219">
        <v>18</v>
      </c>
      <c r="Z778" s="220">
        <f>SUM( tabConsumo[[#This Row],[QTD.PENDENTE]]:tabConsumo[[#This Row],[08_23]] ) / tabConsumo[[#This Row],[Div]]</f>
        <v>0.66666666666666663</v>
      </c>
      <c r="AA778" s="221">
        <f xml:space="preserve"> tabConsumo[[#This Row],[Média.A]] + (_xlfn.STDEV.S( tabConsumo[[#This Row],[QTD.PENDENTE]]:tabConsumo[[#This Row],[08_23]] ) * 1)</f>
        <v>2.3116233083266153</v>
      </c>
      <c r="AB778" s="221"/>
      <c r="AC778" s="221">
        <f xml:space="preserve"> tabConsumo[[#This Row],[Média.A]] + (_xlfn.STDEV.S( tabConsumo[[#This Row],[QTD.PENDENTE]]:tabConsumo[[#This Row],[08_23]] ) * 3)</f>
        <v>5.6015365916465125</v>
      </c>
      <c r="AD778" s="5"/>
      <c r="AE778">
        <v>0</v>
      </c>
      <c r="AF778" s="223">
        <f>SUM( tabConsumo[[#This Row],[QTD.PENDENTE]]:tabConsumo[[#This Row],[08_23]] )</f>
        <v>12</v>
      </c>
      <c r="AG778" s="223">
        <f>LARGE(tabConsumo[[#This Row],[03_22]:[08_23]],1)</f>
        <v>6</v>
      </c>
      <c r="AH778" s="146" t="s">
        <v>2238</v>
      </c>
      <c r="AI778" s="3" t="s">
        <v>2077</v>
      </c>
    </row>
    <row r="779" spans="1:35" x14ac:dyDescent="0.3">
      <c r="A779" s="4" t="s">
        <v>1463</v>
      </c>
      <c r="B779" s="3" t="s">
        <v>264</v>
      </c>
      <c r="C779" s="2">
        <v>80298</v>
      </c>
      <c r="D779" s="2">
        <v>35</v>
      </c>
      <c r="F779" s="2">
        <v>0</v>
      </c>
      <c r="G779" s="2">
        <v>0</v>
      </c>
      <c r="H779" s="2">
        <v>11</v>
      </c>
      <c r="I779" s="2">
        <v>1</v>
      </c>
      <c r="J779" s="2">
        <v>0</v>
      </c>
      <c r="K779" s="2">
        <v>1</v>
      </c>
      <c r="L779" s="2">
        <v>0</v>
      </c>
      <c r="M779" s="2">
        <v>2</v>
      </c>
      <c r="N779" s="2">
        <v>0</v>
      </c>
      <c r="O779" s="2">
        <v>2</v>
      </c>
      <c r="P779" s="2">
        <v>0</v>
      </c>
      <c r="Q779" s="2">
        <v>2</v>
      </c>
      <c r="R779" s="2">
        <v>0</v>
      </c>
      <c r="S779" s="2">
        <v>0</v>
      </c>
      <c r="T779" s="2">
        <v>0</v>
      </c>
      <c r="U779" s="2">
        <v>2</v>
      </c>
      <c r="V779" s="2">
        <v>0</v>
      </c>
      <c r="W779" s="2">
        <v>0</v>
      </c>
      <c r="X779" s="299">
        <v>38166</v>
      </c>
      <c r="Y779" s="219">
        <v>18</v>
      </c>
      <c r="Z779" s="220">
        <f>SUM( tabConsumo[[#This Row],[QTD.PENDENTE]]:tabConsumo[[#This Row],[08_23]] ) / tabConsumo[[#This Row],[Div]]</f>
        <v>1.1666666666666667</v>
      </c>
      <c r="AA779" s="221">
        <f xml:space="preserve"> tabConsumo[[#This Row],[Média.A]] + (_xlfn.STDEV.S( tabConsumo[[#This Row],[QTD.PENDENTE]]:tabConsumo[[#This Row],[08_23]] ) * 1)</f>
        <v>3.7619111864849941</v>
      </c>
      <c r="AB779" s="221"/>
      <c r="AC779" s="221">
        <f xml:space="preserve"> tabConsumo[[#This Row],[Média.A]] + (_xlfn.STDEV.S( tabConsumo[[#This Row],[QTD.PENDENTE]]:tabConsumo[[#This Row],[08_23]] ) * 3)</f>
        <v>8.9524002261216484</v>
      </c>
      <c r="AD779" s="5"/>
      <c r="AE779">
        <v>0</v>
      </c>
      <c r="AF779" s="223">
        <f>SUM( tabConsumo[[#This Row],[QTD.PENDENTE]]:tabConsumo[[#This Row],[08_23]] )</f>
        <v>21</v>
      </c>
      <c r="AG779" s="223">
        <f>LARGE(tabConsumo[[#This Row],[03_22]:[08_23]],1)</f>
        <v>11</v>
      </c>
      <c r="AH779" s="146" t="s">
        <v>2244</v>
      </c>
      <c r="AI779" s="3" t="s">
        <v>2077</v>
      </c>
    </row>
    <row r="780" spans="1:35" x14ac:dyDescent="0.3">
      <c r="A780" s="4" t="s">
        <v>467</v>
      </c>
      <c r="B780" s="3" t="s">
        <v>264</v>
      </c>
      <c r="C780" s="2">
        <v>50476</v>
      </c>
      <c r="D780" s="2">
        <v>571</v>
      </c>
      <c r="F780" s="2">
        <v>0</v>
      </c>
      <c r="G780" s="2">
        <v>0</v>
      </c>
      <c r="H780" s="2">
        <v>0</v>
      </c>
      <c r="I780" s="2">
        <v>0</v>
      </c>
      <c r="J780" s="2">
        <v>10</v>
      </c>
      <c r="K780" s="2">
        <v>0</v>
      </c>
      <c r="L780" s="2">
        <v>0</v>
      </c>
      <c r="M780" s="2">
        <v>0</v>
      </c>
      <c r="N780" s="2">
        <v>0</v>
      </c>
      <c r="O780" s="2">
        <v>11</v>
      </c>
      <c r="P780" s="2">
        <v>0</v>
      </c>
      <c r="Q780" s="2">
        <v>0</v>
      </c>
      <c r="R780" s="2">
        <v>0</v>
      </c>
      <c r="S780" s="2">
        <v>0</v>
      </c>
      <c r="T780" s="2">
        <v>0</v>
      </c>
      <c r="U780" s="2">
        <v>0</v>
      </c>
      <c r="V780" s="2">
        <v>0</v>
      </c>
      <c r="W780" s="2">
        <v>0</v>
      </c>
      <c r="X780" s="299">
        <v>367</v>
      </c>
      <c r="Y780" s="219">
        <f xml:space="preserve"> 18</f>
        <v>18</v>
      </c>
      <c r="Z780" s="220">
        <f>SUM( tabConsumo[[#This Row],[QTD.PENDENTE]]:tabConsumo[[#This Row],[08_23]] ) / tabConsumo[[#This Row],[Div]]</f>
        <v>1.1666666666666667</v>
      </c>
      <c r="AA780" s="221">
        <f xml:space="preserve"> tabConsumo[[#This Row],[Média.A]] + (_xlfn.STDEV.S( tabConsumo[[#This Row],[QTD.PENDENTE]]:tabConsumo[[#This Row],[08_23]] ) * 1)</f>
        <v>4.5664936518839685</v>
      </c>
      <c r="AB780" s="221"/>
      <c r="AC780" s="221">
        <f xml:space="preserve"> tabConsumo[[#This Row],[Média.A]] + (_xlfn.STDEV.S( tabConsumo[[#This Row],[QTD.PENDENTE]]:tabConsumo[[#This Row],[08_23]] ) * 3)</f>
        <v>11.36614762231857</v>
      </c>
      <c r="AD780" s="5"/>
      <c r="AE780">
        <v>0</v>
      </c>
      <c r="AF780" s="223">
        <f>SUM( tabConsumo[[#This Row],[QTD.PENDENTE]]:tabConsumo[[#This Row],[08_23]] )</f>
        <v>21</v>
      </c>
      <c r="AG780" s="223">
        <f>LARGE(tabConsumo[[#This Row],[03_22]:[08_23]],1)</f>
        <v>11</v>
      </c>
      <c r="AH780" s="146" t="s">
        <v>2252</v>
      </c>
      <c r="AI780" s="3" t="s">
        <v>2077</v>
      </c>
    </row>
    <row r="781" spans="1:35" x14ac:dyDescent="0.3">
      <c r="A781" s="4" t="s">
        <v>1280</v>
      </c>
      <c r="B781" s="3" t="s">
        <v>264</v>
      </c>
      <c r="C781" s="2">
        <v>40086</v>
      </c>
      <c r="D781" s="2">
        <v>927</v>
      </c>
      <c r="F781" s="2">
        <v>35</v>
      </c>
      <c r="G781" s="2">
        <v>0</v>
      </c>
      <c r="H781" s="2">
        <v>0</v>
      </c>
      <c r="I781" s="2">
        <v>0</v>
      </c>
      <c r="J781" s="2">
        <v>0</v>
      </c>
      <c r="K781" s="2">
        <v>0</v>
      </c>
      <c r="L781" s="2">
        <v>0</v>
      </c>
      <c r="M781" s="2">
        <v>0</v>
      </c>
      <c r="N781" s="2">
        <v>0</v>
      </c>
      <c r="O781" s="2">
        <v>24</v>
      </c>
      <c r="P781" s="2">
        <v>0</v>
      </c>
      <c r="Q781" s="2">
        <v>0</v>
      </c>
      <c r="R781" s="2">
        <v>0</v>
      </c>
      <c r="S781" s="2">
        <v>0</v>
      </c>
      <c r="T781" s="2">
        <v>0</v>
      </c>
      <c r="U781" s="2">
        <v>0</v>
      </c>
      <c r="V781" s="2">
        <v>0</v>
      </c>
      <c r="W781" s="2">
        <v>0</v>
      </c>
      <c r="X781" s="299">
        <v>367</v>
      </c>
      <c r="Y781" s="219">
        <f xml:space="preserve"> 18</f>
        <v>18</v>
      </c>
      <c r="Z781" s="220">
        <f>SUM( tabConsumo[[#This Row],[QTD.PENDENTE]]:tabConsumo[[#This Row],[08_23]] ) / tabConsumo[[#This Row],[Div]]</f>
        <v>3.2777777777777777</v>
      </c>
      <c r="AA781" s="221">
        <f xml:space="preserve"> tabConsumo[[#This Row],[Média.A]] + (_xlfn.STDEV.S( tabConsumo[[#This Row],[QTD.PENDENTE]]:tabConsumo[[#This Row],[08_23]] ) * 1)</f>
        <v>13.002249973075791</v>
      </c>
      <c r="AB781" s="221"/>
      <c r="AC781" s="221">
        <f xml:space="preserve"> tabConsumo[[#This Row],[Média.A]] + (_xlfn.STDEV.S( tabConsumo[[#This Row],[QTD.PENDENTE]]:tabConsumo[[#This Row],[08_23]] ) * 3)</f>
        <v>32.451194363671824</v>
      </c>
      <c r="AD781" s="5"/>
      <c r="AE781">
        <v>0</v>
      </c>
      <c r="AF781" s="223">
        <f>SUM( tabConsumo[[#This Row],[QTD.PENDENTE]]:tabConsumo[[#This Row],[08_23]] )</f>
        <v>59</v>
      </c>
      <c r="AG781" s="223">
        <f>LARGE(tabConsumo[[#This Row],[03_22]:[08_23]],1)</f>
        <v>35</v>
      </c>
      <c r="AH781" s="146" t="s">
        <v>2252</v>
      </c>
      <c r="AI781" s="3" t="s">
        <v>2077</v>
      </c>
    </row>
    <row r="782" spans="1:35" x14ac:dyDescent="0.3">
      <c r="A782" s="4" t="s">
        <v>1704</v>
      </c>
      <c r="B782" s="3" t="s">
        <v>264</v>
      </c>
      <c r="C782" s="2">
        <v>114297</v>
      </c>
      <c r="D782" s="2">
        <v>4224</v>
      </c>
      <c r="F782" s="2">
        <v>8</v>
      </c>
      <c r="G782" s="2">
        <v>29</v>
      </c>
      <c r="H782" s="2">
        <v>0</v>
      </c>
      <c r="I782" s="2">
        <v>0</v>
      </c>
      <c r="J782" s="2">
        <v>0</v>
      </c>
      <c r="K782" s="2">
        <v>0</v>
      </c>
      <c r="L782" s="2">
        <v>0</v>
      </c>
      <c r="M782" s="2">
        <v>0</v>
      </c>
      <c r="N782" s="2">
        <v>15</v>
      </c>
      <c r="O782" s="2">
        <v>28</v>
      </c>
      <c r="P782" s="2">
        <v>0</v>
      </c>
      <c r="Q782" s="2">
        <v>10</v>
      </c>
      <c r="R782" s="2">
        <v>0</v>
      </c>
      <c r="S782" s="2">
        <v>0</v>
      </c>
      <c r="T782" s="2">
        <v>0</v>
      </c>
      <c r="U782" s="2">
        <v>0</v>
      </c>
      <c r="V782" s="2">
        <v>0</v>
      </c>
      <c r="W782" s="2">
        <v>0</v>
      </c>
      <c r="X782" s="299">
        <v>40240</v>
      </c>
      <c r="Y782" s="219">
        <v>18</v>
      </c>
      <c r="Z782" s="220">
        <f>SUM( tabConsumo[[#This Row],[QTD.PENDENTE]]:tabConsumo[[#This Row],[08_23]] ) / tabConsumo[[#This Row],[Div]]</f>
        <v>5</v>
      </c>
      <c r="AA782" s="221">
        <f xml:space="preserve"> tabConsumo[[#This Row],[Média.A]] + (_xlfn.STDEV.S( tabConsumo[[#This Row],[QTD.PENDENTE]]:tabConsumo[[#This Row],[08_23]] ) * 1)</f>
        <v>14.591663046625438</v>
      </c>
      <c r="AB782" s="221"/>
      <c r="AC782" s="221">
        <f xml:space="preserve"> tabConsumo[[#This Row],[Média.A]] + (_xlfn.STDEV.S( tabConsumo[[#This Row],[QTD.PENDENTE]]:tabConsumo[[#This Row],[08_23]] ) * 3)</f>
        <v>33.774989139876311</v>
      </c>
      <c r="AD782" s="5"/>
      <c r="AE782">
        <v>0</v>
      </c>
      <c r="AF782" s="223">
        <f>SUM( tabConsumo[[#This Row],[QTD.PENDENTE]]:tabConsumo[[#This Row],[08_23]] )</f>
        <v>90</v>
      </c>
      <c r="AG782" s="223">
        <f>LARGE(tabConsumo[[#This Row],[03_22]:[08_23]],1)</f>
        <v>29</v>
      </c>
      <c r="AH782" s="146" t="s">
        <v>2249</v>
      </c>
      <c r="AI782" s="3" t="s">
        <v>2077</v>
      </c>
    </row>
    <row r="783" spans="1:35" x14ac:dyDescent="0.3">
      <c r="A783" s="4" t="s">
        <v>1424</v>
      </c>
      <c r="B783" s="3" t="s">
        <v>264</v>
      </c>
      <c r="C783" s="2">
        <v>76218</v>
      </c>
      <c r="D783" s="2">
        <v>36</v>
      </c>
      <c r="F783" s="2">
        <v>0</v>
      </c>
      <c r="G783" s="2">
        <v>0</v>
      </c>
      <c r="H783" s="2">
        <v>0</v>
      </c>
      <c r="I783" s="2">
        <v>0</v>
      </c>
      <c r="J783" s="2">
        <v>1</v>
      </c>
      <c r="K783" s="2">
        <v>2</v>
      </c>
      <c r="L783" s="2">
        <v>1</v>
      </c>
      <c r="M783" s="2">
        <v>0</v>
      </c>
      <c r="N783" s="2">
        <v>0</v>
      </c>
      <c r="O783" s="2">
        <v>0</v>
      </c>
      <c r="P783" s="2">
        <v>0</v>
      </c>
      <c r="Q783" s="2">
        <v>0</v>
      </c>
      <c r="R783" s="2">
        <v>0</v>
      </c>
      <c r="S783" s="2">
        <v>4</v>
      </c>
      <c r="T783" s="2">
        <v>0</v>
      </c>
      <c r="U783" s="2">
        <v>0</v>
      </c>
      <c r="V783" s="2">
        <v>0</v>
      </c>
      <c r="W783" s="2">
        <v>0</v>
      </c>
      <c r="X783" s="299">
        <v>37956</v>
      </c>
      <c r="Y783" s="219">
        <v>18</v>
      </c>
      <c r="Z783" s="220">
        <f>SUM( tabConsumo[[#This Row],[QTD.PENDENTE]]:tabConsumo[[#This Row],[08_23]] ) / tabConsumo[[#This Row],[Div]]</f>
        <v>0.44444444444444442</v>
      </c>
      <c r="AA783" s="221">
        <f xml:space="preserve"> tabConsumo[[#This Row],[Média.A]] + (_xlfn.STDEV.S( tabConsumo[[#This Row],[QTD.PENDENTE]]:tabConsumo[[#This Row],[08_23]] ) * 1)</f>
        <v>1.4860620903498112</v>
      </c>
      <c r="AB783" s="221"/>
      <c r="AC783" s="221">
        <f xml:space="preserve"> tabConsumo[[#This Row],[Média.A]] + (_xlfn.STDEV.S( tabConsumo[[#This Row],[QTD.PENDENTE]]:tabConsumo[[#This Row],[08_23]] ) * 3)</f>
        <v>3.5692973821605447</v>
      </c>
      <c r="AD783" s="5"/>
      <c r="AE783">
        <v>0</v>
      </c>
      <c r="AF783" s="223">
        <f>SUM( tabConsumo[[#This Row],[QTD.PENDENTE]]:tabConsumo[[#This Row],[08_23]] )</f>
        <v>8</v>
      </c>
      <c r="AG783" s="223">
        <f>LARGE(tabConsumo[[#This Row],[03_22]:[08_23]],1)</f>
        <v>4</v>
      </c>
      <c r="AH783" s="146" t="s">
        <v>2239</v>
      </c>
      <c r="AI783" s="3" t="s">
        <v>2077</v>
      </c>
    </row>
    <row r="784" spans="1:35" x14ac:dyDescent="0.3">
      <c r="A784" s="4" t="s">
        <v>1636</v>
      </c>
      <c r="B784" s="3" t="s">
        <v>264</v>
      </c>
      <c r="C784" s="2">
        <v>106375</v>
      </c>
      <c r="D784" s="2">
        <v>0</v>
      </c>
      <c r="E784" s="2">
        <v>41</v>
      </c>
      <c r="F784" s="2">
        <v>10</v>
      </c>
      <c r="G784" s="2">
        <v>102</v>
      </c>
      <c r="H784" s="2">
        <v>0</v>
      </c>
      <c r="I784" s="2">
        <v>16</v>
      </c>
      <c r="J784" s="2">
        <v>9</v>
      </c>
      <c r="K784" s="2">
        <v>0</v>
      </c>
      <c r="L784" s="2">
        <v>54</v>
      </c>
      <c r="M784" s="2">
        <v>23</v>
      </c>
      <c r="N784" s="2">
        <v>91</v>
      </c>
      <c r="O784" s="2">
        <v>20</v>
      </c>
      <c r="P784" s="2">
        <v>33</v>
      </c>
      <c r="Q784" s="2">
        <v>68</v>
      </c>
      <c r="R784" s="2">
        <v>232</v>
      </c>
      <c r="S784" s="2">
        <v>24</v>
      </c>
      <c r="T784" s="2">
        <v>9</v>
      </c>
      <c r="U784" s="2">
        <v>0</v>
      </c>
      <c r="V784" s="2">
        <v>0</v>
      </c>
      <c r="W784" s="2">
        <v>0</v>
      </c>
      <c r="X784" s="299">
        <v>39580</v>
      </c>
      <c r="Y784" s="219">
        <v>18</v>
      </c>
      <c r="Z784" s="220">
        <f>SUM( tabConsumo[[#This Row],[QTD.PENDENTE]]:tabConsumo[[#This Row],[08_23]] ) / tabConsumo[[#This Row],[Div]]</f>
        <v>40.666666666666664</v>
      </c>
      <c r="AA784" s="221">
        <f xml:space="preserve"> tabConsumo[[#This Row],[Média.A]] + (_xlfn.STDEV.S( tabConsumo[[#This Row],[QTD.PENDENTE]]:tabConsumo[[#This Row],[08_23]] ) * 1)</f>
        <v>96.762188790443901</v>
      </c>
      <c r="AB784" s="221"/>
      <c r="AC784" s="221">
        <f xml:space="preserve"> tabConsumo[[#This Row],[Média.A]] + (_xlfn.STDEV.S( tabConsumo[[#This Row],[QTD.PENDENTE]]:tabConsumo[[#This Row],[08_23]] ) * 3)</f>
        <v>208.95323303799836</v>
      </c>
      <c r="AD784" s="5"/>
      <c r="AE784">
        <v>2.2777777777777777</v>
      </c>
      <c r="AF784" s="223">
        <f>SUM( tabConsumo[[#This Row],[QTD.PENDENTE]]:tabConsumo[[#This Row],[08_23]] )</f>
        <v>732</v>
      </c>
      <c r="AG784" s="223">
        <f>LARGE(tabConsumo[[#This Row],[03_22]:[08_23]],1)</f>
        <v>232</v>
      </c>
      <c r="AH784" s="146" t="s">
        <v>2240</v>
      </c>
      <c r="AI784" s="3" t="s">
        <v>2077</v>
      </c>
    </row>
    <row r="785" spans="1:35" x14ac:dyDescent="0.3">
      <c r="A785" s="4" t="s">
        <v>1637</v>
      </c>
      <c r="B785" s="3" t="s">
        <v>264</v>
      </c>
      <c r="C785" s="2">
        <v>106376</v>
      </c>
      <c r="D785" s="2">
        <v>1007</v>
      </c>
      <c r="F785" s="2">
        <v>115</v>
      </c>
      <c r="G785" s="2">
        <v>123</v>
      </c>
      <c r="H785" s="2">
        <v>100</v>
      </c>
      <c r="I785" s="2">
        <v>251</v>
      </c>
      <c r="J785" s="2">
        <v>61</v>
      </c>
      <c r="K785" s="2">
        <v>8</v>
      </c>
      <c r="L785" s="2">
        <v>8</v>
      </c>
      <c r="M785" s="2">
        <v>47</v>
      </c>
      <c r="N785" s="2">
        <v>126</v>
      </c>
      <c r="O785" s="2">
        <v>167</v>
      </c>
      <c r="P785" s="2">
        <v>66</v>
      </c>
      <c r="Q785" s="2">
        <v>22</v>
      </c>
      <c r="R785" s="2">
        <v>131</v>
      </c>
      <c r="S785" s="2">
        <v>222</v>
      </c>
      <c r="T785" s="2">
        <v>323</v>
      </c>
      <c r="U785" s="2">
        <v>90</v>
      </c>
      <c r="V785" s="2">
        <v>252</v>
      </c>
      <c r="W785" s="2">
        <v>120</v>
      </c>
      <c r="X785" s="299">
        <v>39580</v>
      </c>
      <c r="Y785" s="219">
        <v>18</v>
      </c>
      <c r="Z785" s="220">
        <f>SUM( tabConsumo[[#This Row],[QTD.PENDENTE]]:tabConsumo[[#This Row],[08_23]] ) / tabConsumo[[#This Row],[Div]]</f>
        <v>124</v>
      </c>
      <c r="AA785" s="221">
        <f xml:space="preserve"> tabConsumo[[#This Row],[Média.A]] + (_xlfn.STDEV.S( tabConsumo[[#This Row],[QTD.PENDENTE]]:tabConsumo[[#This Row],[08_23]] ) * 1)</f>
        <v>213.4519259648641</v>
      </c>
      <c r="AB785" s="221"/>
      <c r="AC785" s="221">
        <f xml:space="preserve"> tabConsumo[[#This Row],[Média.A]] + (_xlfn.STDEV.S( tabConsumo[[#This Row],[QTD.PENDENTE]]:tabConsumo[[#This Row],[08_23]] ) * 3)</f>
        <v>392.35577789459228</v>
      </c>
      <c r="AD785" s="5"/>
      <c r="AE785">
        <v>0</v>
      </c>
      <c r="AF785" s="223">
        <f>SUM( tabConsumo[[#This Row],[QTD.PENDENTE]]:tabConsumo[[#This Row],[08_23]] )</f>
        <v>2232</v>
      </c>
      <c r="AG785" s="223">
        <f>LARGE(tabConsumo[[#This Row],[03_22]:[08_23]],1)</f>
        <v>323</v>
      </c>
      <c r="AH785" s="146" t="s">
        <v>2237</v>
      </c>
      <c r="AI785" s="3" t="s">
        <v>2077</v>
      </c>
    </row>
    <row r="786" spans="1:35" x14ac:dyDescent="0.3">
      <c r="A786" s="4" t="s">
        <v>1698</v>
      </c>
      <c r="B786" s="3" t="s">
        <v>31</v>
      </c>
      <c r="C786" s="2">
        <v>112494</v>
      </c>
      <c r="D786" s="2">
        <v>376</v>
      </c>
      <c r="F786" s="2">
        <v>0</v>
      </c>
      <c r="G786" s="2">
        <v>0</v>
      </c>
      <c r="H786" s="2">
        <v>18</v>
      </c>
      <c r="I786" s="2">
        <v>5</v>
      </c>
      <c r="J786" s="2">
        <v>10</v>
      </c>
      <c r="K786" s="2">
        <v>0</v>
      </c>
      <c r="L786" s="2">
        <v>5</v>
      </c>
      <c r="M786" s="2">
        <v>0</v>
      </c>
      <c r="N786" s="2">
        <v>9</v>
      </c>
      <c r="O786" s="2">
        <v>0</v>
      </c>
      <c r="P786" s="2">
        <v>28</v>
      </c>
      <c r="Q786" s="2">
        <v>0</v>
      </c>
      <c r="R786" s="2">
        <v>0</v>
      </c>
      <c r="S786" s="2">
        <v>0</v>
      </c>
      <c r="T786" s="2">
        <v>0</v>
      </c>
      <c r="U786" s="2">
        <v>20</v>
      </c>
      <c r="V786" s="2">
        <v>0</v>
      </c>
      <c r="W786" s="2">
        <v>0</v>
      </c>
      <c r="X786" s="299">
        <v>40064</v>
      </c>
      <c r="Y786" s="219">
        <v>18</v>
      </c>
      <c r="Z786" s="220">
        <f>SUM( tabConsumo[[#This Row],[QTD.PENDENTE]]:tabConsumo[[#This Row],[08_23]] ) / tabConsumo[[#This Row],[Div]]</f>
        <v>5.2777777777777777</v>
      </c>
      <c r="AA786" s="221">
        <f xml:space="preserve"> tabConsumo[[#This Row],[Média.A]] + (_xlfn.STDEV.S( tabConsumo[[#This Row],[QTD.PENDENTE]]:tabConsumo[[#This Row],[08_23]] ) * 1)</f>
        <v>13.810107682016785</v>
      </c>
      <c r="AB786" s="221"/>
      <c r="AC786" s="221">
        <f xml:space="preserve"> tabConsumo[[#This Row],[Média.A]] + (_xlfn.STDEV.S( tabConsumo[[#This Row],[QTD.PENDENTE]]:tabConsumo[[#This Row],[08_23]] ) * 3)</f>
        <v>30.874767490494804</v>
      </c>
      <c r="AD786" s="5"/>
      <c r="AE786">
        <v>0</v>
      </c>
      <c r="AF786" s="223">
        <f>SUM( tabConsumo[[#This Row],[QTD.PENDENTE]]:tabConsumo[[#This Row],[08_23]] )</f>
        <v>95</v>
      </c>
      <c r="AG786" s="223">
        <f>LARGE(tabConsumo[[#This Row],[03_22]:[08_23]],1)</f>
        <v>28</v>
      </c>
      <c r="AH786" s="146" t="s">
        <v>2244</v>
      </c>
      <c r="AI786" s="3" t="s">
        <v>2077</v>
      </c>
    </row>
    <row r="787" spans="1:35" x14ac:dyDescent="0.3">
      <c r="A787" s="4" t="s">
        <v>1700</v>
      </c>
      <c r="B787" s="3" t="s">
        <v>31</v>
      </c>
      <c r="C787" s="2">
        <v>113242</v>
      </c>
      <c r="D787" s="2">
        <v>100</v>
      </c>
      <c r="F787" s="2">
        <v>0</v>
      </c>
      <c r="G787" s="2">
        <v>0</v>
      </c>
      <c r="H787" s="2">
        <v>15</v>
      </c>
      <c r="I787" s="2">
        <v>20</v>
      </c>
      <c r="J787" s="2">
        <v>0</v>
      </c>
      <c r="K787" s="2">
        <v>8</v>
      </c>
      <c r="L787" s="2">
        <v>0</v>
      </c>
      <c r="M787" s="2">
        <v>0</v>
      </c>
      <c r="N787" s="2">
        <v>6</v>
      </c>
      <c r="O787" s="2">
        <v>0</v>
      </c>
      <c r="P787" s="2">
        <v>21</v>
      </c>
      <c r="Q787" s="2">
        <v>0</v>
      </c>
      <c r="R787" s="2">
        <v>0</v>
      </c>
      <c r="S787" s="2">
        <v>0</v>
      </c>
      <c r="T787" s="2">
        <v>0</v>
      </c>
      <c r="U787" s="2">
        <v>32</v>
      </c>
      <c r="V787" s="2">
        <v>0</v>
      </c>
      <c r="W787" s="2">
        <v>0</v>
      </c>
      <c r="X787" s="299">
        <v>40113</v>
      </c>
      <c r="Y787" s="219">
        <v>18</v>
      </c>
      <c r="Z787" s="220">
        <f>SUM( tabConsumo[[#This Row],[QTD.PENDENTE]]:tabConsumo[[#This Row],[08_23]] ) / tabConsumo[[#This Row],[Div]]</f>
        <v>5.666666666666667</v>
      </c>
      <c r="AA787" s="221">
        <f xml:space="preserve"> tabConsumo[[#This Row],[Média.A]] + (_xlfn.STDEV.S( tabConsumo[[#This Row],[QTD.PENDENTE]]:tabConsumo[[#This Row],[08_23]] ) * 1)</f>
        <v>15.404404053337387</v>
      </c>
      <c r="AB787" s="221"/>
      <c r="AC787" s="221">
        <f xml:space="preserve"> tabConsumo[[#This Row],[Média.A]] + (_xlfn.STDEV.S( tabConsumo[[#This Row],[QTD.PENDENTE]]:tabConsumo[[#This Row],[08_23]] ) * 3)</f>
        <v>34.879878826678826</v>
      </c>
      <c r="AD787" s="5"/>
      <c r="AE787">
        <v>0</v>
      </c>
      <c r="AF787" s="223">
        <f>SUM( tabConsumo[[#This Row],[QTD.PENDENTE]]:tabConsumo[[#This Row],[08_23]] )</f>
        <v>102</v>
      </c>
      <c r="AG787" s="223">
        <f>LARGE(tabConsumo[[#This Row],[03_22]:[08_23]],1)</f>
        <v>32</v>
      </c>
      <c r="AH787" s="146" t="s">
        <v>2244</v>
      </c>
      <c r="AI787" s="3" t="s">
        <v>2077</v>
      </c>
    </row>
    <row r="788" spans="1:35" x14ac:dyDescent="0.3">
      <c r="A788" s="4" t="s">
        <v>1680</v>
      </c>
      <c r="B788" s="3" t="s">
        <v>264</v>
      </c>
      <c r="C788" s="2">
        <v>110892</v>
      </c>
      <c r="D788" s="2">
        <v>154</v>
      </c>
      <c r="F788" s="2">
        <v>0</v>
      </c>
      <c r="G788" s="2">
        <v>0</v>
      </c>
      <c r="H788" s="2">
        <v>0</v>
      </c>
      <c r="I788" s="2">
        <v>0</v>
      </c>
      <c r="J788" s="2">
        <v>3</v>
      </c>
      <c r="K788" s="2">
        <v>0</v>
      </c>
      <c r="L788" s="2">
        <v>0</v>
      </c>
      <c r="M788" s="2">
        <v>0</v>
      </c>
      <c r="N788" s="2">
        <v>6</v>
      </c>
      <c r="O788" s="2">
        <v>0</v>
      </c>
      <c r="P788" s="2">
        <v>19</v>
      </c>
      <c r="Q788" s="2">
        <v>0</v>
      </c>
      <c r="R788" s="2">
        <v>0</v>
      </c>
      <c r="S788" s="2">
        <v>0</v>
      </c>
      <c r="T788" s="2">
        <v>0</v>
      </c>
      <c r="U788" s="2">
        <v>10</v>
      </c>
      <c r="V788" s="2">
        <v>0</v>
      </c>
      <c r="W788" s="2">
        <v>0</v>
      </c>
      <c r="X788" s="299">
        <v>39944</v>
      </c>
      <c r="Y788" s="219">
        <v>18</v>
      </c>
      <c r="Z788" s="220">
        <f>SUM( tabConsumo[[#This Row],[QTD.PENDENTE]]:tabConsumo[[#This Row],[08_23]] ) / tabConsumo[[#This Row],[Div]]</f>
        <v>2.1111111111111112</v>
      </c>
      <c r="AA788" s="221">
        <f xml:space="preserve"> tabConsumo[[#This Row],[Média.A]] + (_xlfn.STDEV.S( tabConsumo[[#This Row],[QTD.PENDENTE]]:tabConsumo[[#This Row],[08_23]] ) * 1)</f>
        <v>7.115684183210961</v>
      </c>
      <c r="AB788" s="221"/>
      <c r="AC788" s="221">
        <f xml:space="preserve"> tabConsumo[[#This Row],[Média.A]] + (_xlfn.STDEV.S( tabConsumo[[#This Row],[QTD.PENDENTE]]:tabConsumo[[#This Row],[08_23]] ) * 3)</f>
        <v>17.12483032741066</v>
      </c>
      <c r="AD788" s="5"/>
      <c r="AE788">
        <v>0</v>
      </c>
      <c r="AF788" s="223">
        <f>SUM( tabConsumo[[#This Row],[QTD.PENDENTE]]:tabConsumo[[#This Row],[08_23]] )</f>
        <v>38</v>
      </c>
      <c r="AG788" s="223">
        <f>LARGE(tabConsumo[[#This Row],[03_22]:[08_23]],1)</f>
        <v>19</v>
      </c>
      <c r="AH788" s="146" t="s">
        <v>2244</v>
      </c>
      <c r="AI788" s="3" t="s">
        <v>2077</v>
      </c>
    </row>
    <row r="789" spans="1:35" x14ac:dyDescent="0.3">
      <c r="A789" s="4" t="s">
        <v>1681</v>
      </c>
      <c r="B789" s="3" t="s">
        <v>264</v>
      </c>
      <c r="C789" s="2">
        <v>110893</v>
      </c>
      <c r="D789" s="2">
        <v>119</v>
      </c>
      <c r="F789" s="2">
        <v>0</v>
      </c>
      <c r="G789" s="2">
        <v>6</v>
      </c>
      <c r="H789" s="2">
        <v>6</v>
      </c>
      <c r="I789" s="2">
        <v>6</v>
      </c>
      <c r="J789" s="2">
        <v>0</v>
      </c>
      <c r="K789" s="2">
        <v>8</v>
      </c>
      <c r="L789" s="2">
        <v>0</v>
      </c>
      <c r="M789" s="2">
        <v>0</v>
      </c>
      <c r="N789" s="2">
        <v>0</v>
      </c>
      <c r="O789" s="2">
        <v>10</v>
      </c>
      <c r="P789" s="2">
        <v>5</v>
      </c>
      <c r="Q789" s="2">
        <v>0</v>
      </c>
      <c r="R789" s="2">
        <v>0</v>
      </c>
      <c r="S789" s="2">
        <v>0</v>
      </c>
      <c r="T789" s="2">
        <v>0</v>
      </c>
      <c r="U789" s="2">
        <v>20</v>
      </c>
      <c r="V789" s="2">
        <v>0</v>
      </c>
      <c r="W789" s="2">
        <v>0</v>
      </c>
      <c r="X789" s="299">
        <v>39944</v>
      </c>
      <c r="Y789" s="219">
        <v>18</v>
      </c>
      <c r="Z789" s="220">
        <f>SUM( tabConsumo[[#This Row],[QTD.PENDENTE]]:tabConsumo[[#This Row],[08_23]] ) / tabConsumo[[#This Row],[Div]]</f>
        <v>3.3888888888888888</v>
      </c>
      <c r="AA789" s="221">
        <f xml:space="preserve"> tabConsumo[[#This Row],[Média.A]] + (_xlfn.STDEV.S( tabConsumo[[#This Row],[QTD.PENDENTE]]:tabConsumo[[#This Row],[08_23]] ) * 1)</f>
        <v>8.7591653511434853</v>
      </c>
      <c r="AB789" s="221"/>
      <c r="AC789" s="221">
        <f xml:space="preserve"> tabConsumo[[#This Row],[Média.A]] + (_xlfn.STDEV.S( tabConsumo[[#This Row],[QTD.PENDENTE]]:tabConsumo[[#This Row],[08_23]] ) * 3)</f>
        <v>19.499718275652679</v>
      </c>
      <c r="AD789" s="5"/>
      <c r="AE789">
        <v>0</v>
      </c>
      <c r="AF789" s="223">
        <f>SUM( tabConsumo[[#This Row],[QTD.PENDENTE]]:tabConsumo[[#This Row],[08_23]] )</f>
        <v>61</v>
      </c>
      <c r="AG789" s="223">
        <f>LARGE(tabConsumo[[#This Row],[03_22]:[08_23]],1)</f>
        <v>20</v>
      </c>
      <c r="AH789" s="146" t="s">
        <v>2244</v>
      </c>
      <c r="AI789" s="3" t="s">
        <v>2077</v>
      </c>
    </row>
    <row r="790" spans="1:35" x14ac:dyDescent="0.3">
      <c r="A790" s="4" t="s">
        <v>1604</v>
      </c>
      <c r="B790" s="3" t="s">
        <v>264</v>
      </c>
      <c r="C790" s="2">
        <v>103344</v>
      </c>
      <c r="D790" s="2">
        <v>516</v>
      </c>
      <c r="F790" s="2">
        <v>8</v>
      </c>
      <c r="G790" s="2">
        <v>0</v>
      </c>
      <c r="H790" s="2">
        <v>0</v>
      </c>
      <c r="I790" s="2">
        <v>0</v>
      </c>
      <c r="J790" s="2">
        <v>10</v>
      </c>
      <c r="K790" s="2">
        <v>0</v>
      </c>
      <c r="L790" s="2">
        <v>8</v>
      </c>
      <c r="M790" s="2">
        <v>0</v>
      </c>
      <c r="N790" s="2">
        <v>0</v>
      </c>
      <c r="O790" s="2">
        <v>0</v>
      </c>
      <c r="P790" s="2">
        <v>10</v>
      </c>
      <c r="Q790" s="2">
        <v>0</v>
      </c>
      <c r="R790" s="2">
        <v>0</v>
      </c>
      <c r="S790" s="2">
        <v>0</v>
      </c>
      <c r="T790" s="2">
        <v>0</v>
      </c>
      <c r="U790" s="2">
        <v>0</v>
      </c>
      <c r="V790" s="2">
        <v>10</v>
      </c>
      <c r="W790" s="2">
        <v>0</v>
      </c>
      <c r="X790" s="299">
        <v>39400</v>
      </c>
      <c r="Y790" s="219">
        <v>18</v>
      </c>
      <c r="Z790" s="220">
        <f>SUM( tabConsumo[[#This Row],[QTD.PENDENTE]]:tabConsumo[[#This Row],[08_23]] ) / tabConsumo[[#This Row],[Div]]</f>
        <v>2.5555555555555554</v>
      </c>
      <c r="AA790" s="221">
        <f xml:space="preserve"> tabConsumo[[#This Row],[Média.A]] + (_xlfn.STDEV.S( tabConsumo[[#This Row],[QTD.PENDENTE]]:tabConsumo[[#This Row],[08_23]] ) * 1)</f>
        <v>6.8288959244586378</v>
      </c>
      <c r="AB790" s="221"/>
      <c r="AC790" s="221">
        <f xml:space="preserve"> tabConsumo[[#This Row],[Média.A]] + (_xlfn.STDEV.S( tabConsumo[[#This Row],[QTD.PENDENTE]]:tabConsumo[[#This Row],[08_23]] ) * 3)</f>
        <v>15.375576662264804</v>
      </c>
      <c r="AD790" s="5"/>
      <c r="AE790">
        <v>0</v>
      </c>
      <c r="AF790" s="223">
        <f>SUM( tabConsumo[[#This Row],[QTD.PENDENTE]]:tabConsumo[[#This Row],[08_23]] )</f>
        <v>46</v>
      </c>
      <c r="AG790" s="223">
        <f>LARGE(tabConsumo[[#This Row],[03_22]:[08_23]],1)</f>
        <v>10</v>
      </c>
      <c r="AH790" s="146" t="s">
        <v>2238</v>
      </c>
      <c r="AI790" s="3" t="s">
        <v>2077</v>
      </c>
    </row>
    <row r="791" spans="1:35" x14ac:dyDescent="0.3">
      <c r="A791" s="4" t="s">
        <v>1107</v>
      </c>
      <c r="B791" s="3" t="s">
        <v>264</v>
      </c>
      <c r="C791" s="2">
        <v>15648</v>
      </c>
      <c r="D791" s="2">
        <v>36</v>
      </c>
      <c r="F791" s="2">
        <v>0</v>
      </c>
      <c r="G791" s="2">
        <v>0</v>
      </c>
      <c r="H791" s="2">
        <v>0</v>
      </c>
      <c r="I791" s="2">
        <v>20</v>
      </c>
      <c r="J791" s="2">
        <v>0</v>
      </c>
      <c r="K791" s="2">
        <v>0</v>
      </c>
      <c r="L791" s="2">
        <v>0</v>
      </c>
      <c r="M791" s="2">
        <v>0</v>
      </c>
      <c r="N791" s="2">
        <v>0</v>
      </c>
      <c r="O791" s="2">
        <v>12</v>
      </c>
      <c r="P791" s="2">
        <v>10</v>
      </c>
      <c r="Q791" s="2">
        <v>0</v>
      </c>
      <c r="R791" s="2">
        <v>0</v>
      </c>
      <c r="S791" s="2">
        <v>0</v>
      </c>
      <c r="T791" s="2">
        <v>0</v>
      </c>
      <c r="U791" s="2">
        <v>0</v>
      </c>
      <c r="V791" s="2">
        <v>0</v>
      </c>
      <c r="W791" s="2">
        <v>0</v>
      </c>
      <c r="X791" s="299">
        <v>367</v>
      </c>
      <c r="Y791" s="219">
        <f t="shared" ref="Y791:Y798" si="15" xml:space="preserve"> 18</f>
        <v>18</v>
      </c>
      <c r="Z791" s="220">
        <f>SUM( tabConsumo[[#This Row],[QTD.PENDENTE]]:tabConsumo[[#This Row],[08_23]] ) / tabConsumo[[#This Row],[Div]]</f>
        <v>2.3333333333333335</v>
      </c>
      <c r="AA791" s="221">
        <f xml:space="preserve"> tabConsumo[[#This Row],[Média.A]] + (_xlfn.STDEV.S( tabConsumo[[#This Row],[QTD.PENDENTE]]:tabConsumo[[#This Row],[08_23]] ) * 1)</f>
        <v>8.0005766719260514</v>
      </c>
      <c r="AB791" s="221"/>
      <c r="AC791" s="221">
        <f xml:space="preserve"> tabConsumo[[#This Row],[Média.A]] + (_xlfn.STDEV.S( tabConsumo[[#This Row],[QTD.PENDENTE]]:tabConsumo[[#This Row],[08_23]] ) * 3)</f>
        <v>19.335063349111483</v>
      </c>
      <c r="AD791" s="5"/>
      <c r="AE791">
        <v>0</v>
      </c>
      <c r="AF791" s="223">
        <f>SUM( tabConsumo[[#This Row],[QTD.PENDENTE]]:tabConsumo[[#This Row],[08_23]] )</f>
        <v>42</v>
      </c>
      <c r="AG791" s="223">
        <f>LARGE(tabConsumo[[#This Row],[03_22]:[08_23]],1)</f>
        <v>20</v>
      </c>
      <c r="AH791" s="146" t="s">
        <v>2248</v>
      </c>
      <c r="AI791" s="3" t="s">
        <v>2077</v>
      </c>
    </row>
    <row r="792" spans="1:35" x14ac:dyDescent="0.3">
      <c r="A792" s="4" t="s">
        <v>1109</v>
      </c>
      <c r="B792" s="3" t="s">
        <v>264</v>
      </c>
      <c r="C792" s="2">
        <v>15656</v>
      </c>
      <c r="D792" s="2">
        <v>136</v>
      </c>
      <c r="F792" s="2">
        <v>0</v>
      </c>
      <c r="G792" s="2">
        <v>0</v>
      </c>
      <c r="H792" s="2">
        <v>0</v>
      </c>
      <c r="I792" s="2">
        <v>0</v>
      </c>
      <c r="J792" s="2">
        <v>6</v>
      </c>
      <c r="K792" s="2">
        <v>0</v>
      </c>
      <c r="L792" s="2">
        <v>0</v>
      </c>
      <c r="M792" s="2">
        <v>0</v>
      </c>
      <c r="N792" s="2">
        <v>0</v>
      </c>
      <c r="O792" s="2">
        <v>0</v>
      </c>
      <c r="P792" s="2">
        <v>5</v>
      </c>
      <c r="Q792" s="2">
        <v>0</v>
      </c>
      <c r="R792" s="2">
        <v>0</v>
      </c>
      <c r="S792" s="2">
        <v>0</v>
      </c>
      <c r="T792" s="2">
        <v>0</v>
      </c>
      <c r="U792" s="2">
        <v>10</v>
      </c>
      <c r="V792" s="2">
        <v>0</v>
      </c>
      <c r="W792" s="2">
        <v>0</v>
      </c>
      <c r="X792" s="299">
        <v>367</v>
      </c>
      <c r="Y792" s="219">
        <f t="shared" si="15"/>
        <v>18</v>
      </c>
      <c r="Z792" s="220">
        <f>SUM( tabConsumo[[#This Row],[QTD.PENDENTE]]:tabConsumo[[#This Row],[08_23]] ) / tabConsumo[[#This Row],[Div]]</f>
        <v>1.1666666666666667</v>
      </c>
      <c r="AA792" s="221">
        <f xml:space="preserve"> tabConsumo[[#This Row],[Média.A]] + (_xlfn.STDEV.S( tabConsumo[[#This Row],[QTD.PENDENTE]]:tabConsumo[[#This Row],[08_23]] ) * 1)</f>
        <v>4.0002883359630257</v>
      </c>
      <c r="AB792" s="221"/>
      <c r="AC792" s="221">
        <f xml:space="preserve"> tabConsumo[[#This Row],[Média.A]] + (_xlfn.STDEV.S( tabConsumo[[#This Row],[QTD.PENDENTE]]:tabConsumo[[#This Row],[08_23]] ) * 3)</f>
        <v>9.6675316745557414</v>
      </c>
      <c r="AD792" s="5"/>
      <c r="AE792">
        <v>0</v>
      </c>
      <c r="AF792" s="223">
        <f>SUM( tabConsumo[[#This Row],[QTD.PENDENTE]]:tabConsumo[[#This Row],[08_23]] )</f>
        <v>21</v>
      </c>
      <c r="AG792" s="223">
        <f>LARGE(tabConsumo[[#This Row],[03_22]:[08_23]],1)</f>
        <v>10</v>
      </c>
      <c r="AH792" s="146" t="s">
        <v>2244</v>
      </c>
      <c r="AI792" s="3" t="s">
        <v>2077</v>
      </c>
    </row>
    <row r="793" spans="1:35" x14ac:dyDescent="0.3">
      <c r="A793" s="4" t="s">
        <v>1113</v>
      </c>
      <c r="B793" s="3" t="s">
        <v>264</v>
      </c>
      <c r="C793" s="2">
        <v>15673</v>
      </c>
      <c r="D793" s="2">
        <v>100</v>
      </c>
      <c r="F793" s="2">
        <v>0</v>
      </c>
      <c r="G793" s="2">
        <v>0</v>
      </c>
      <c r="H793" s="2">
        <v>0</v>
      </c>
      <c r="I793" s="2">
        <v>23</v>
      </c>
      <c r="J793" s="2">
        <v>0</v>
      </c>
      <c r="K793" s="2">
        <v>0</v>
      </c>
      <c r="L793" s="2">
        <v>5</v>
      </c>
      <c r="M793" s="2">
        <v>0</v>
      </c>
      <c r="N793" s="2">
        <v>6</v>
      </c>
      <c r="O793" s="2">
        <v>12</v>
      </c>
      <c r="P793" s="2">
        <v>20</v>
      </c>
      <c r="Q793" s="2">
        <v>0</v>
      </c>
      <c r="R793" s="2">
        <v>0</v>
      </c>
      <c r="S793" s="2">
        <v>0</v>
      </c>
      <c r="T793" s="2">
        <v>0</v>
      </c>
      <c r="U793" s="2">
        <v>20</v>
      </c>
      <c r="V793" s="2">
        <v>0</v>
      </c>
      <c r="W793" s="2">
        <v>0</v>
      </c>
      <c r="X793" s="299">
        <v>367</v>
      </c>
      <c r="Y793" s="219">
        <f t="shared" si="15"/>
        <v>18</v>
      </c>
      <c r="Z793" s="220">
        <f>SUM( tabConsumo[[#This Row],[QTD.PENDENTE]]:tabConsumo[[#This Row],[08_23]] ) / tabConsumo[[#This Row],[Div]]</f>
        <v>4.7777777777777777</v>
      </c>
      <c r="AA793" s="221">
        <f xml:space="preserve"> tabConsumo[[#This Row],[Média.A]] + (_xlfn.STDEV.S( tabConsumo[[#This Row],[QTD.PENDENTE]]:tabConsumo[[#This Row],[08_23]] ) * 1)</f>
        <v>12.90583778476125</v>
      </c>
      <c r="AB793" s="221"/>
      <c r="AC793" s="221">
        <f xml:space="preserve"> tabConsumo[[#This Row],[Média.A]] + (_xlfn.STDEV.S( tabConsumo[[#This Row],[QTD.PENDENTE]]:tabConsumo[[#This Row],[08_23]] ) * 3)</f>
        <v>29.161957798728196</v>
      </c>
      <c r="AD793" s="5"/>
      <c r="AE793">
        <v>0</v>
      </c>
      <c r="AF793" s="223">
        <f>SUM( tabConsumo[[#This Row],[QTD.PENDENTE]]:tabConsumo[[#This Row],[08_23]] )</f>
        <v>86</v>
      </c>
      <c r="AG793" s="223">
        <f>LARGE(tabConsumo[[#This Row],[03_22]:[08_23]],1)</f>
        <v>23</v>
      </c>
      <c r="AH793" s="146" t="s">
        <v>2244</v>
      </c>
      <c r="AI793" s="3" t="s">
        <v>2077</v>
      </c>
    </row>
    <row r="794" spans="1:35" x14ac:dyDescent="0.3">
      <c r="A794" s="4" t="s">
        <v>1110</v>
      </c>
      <c r="B794" s="3" t="s">
        <v>264</v>
      </c>
      <c r="C794" s="2">
        <v>15664</v>
      </c>
      <c r="D794" s="2">
        <v>54</v>
      </c>
      <c r="F794" s="2">
        <v>0</v>
      </c>
      <c r="G794" s="2">
        <v>0</v>
      </c>
      <c r="H794" s="2">
        <v>0</v>
      </c>
      <c r="I794" s="2">
        <v>8</v>
      </c>
      <c r="J794" s="2">
        <v>0</v>
      </c>
      <c r="K794" s="2">
        <v>0</v>
      </c>
      <c r="L794" s="2">
        <v>0</v>
      </c>
      <c r="M794" s="2">
        <v>0</v>
      </c>
      <c r="N794" s="2">
        <v>9</v>
      </c>
      <c r="O794" s="2">
        <v>0</v>
      </c>
      <c r="P794" s="2">
        <v>0</v>
      </c>
      <c r="Q794" s="2">
        <v>0</v>
      </c>
      <c r="R794" s="2">
        <v>0</v>
      </c>
      <c r="S794" s="2">
        <v>0</v>
      </c>
      <c r="T794" s="2">
        <v>0</v>
      </c>
      <c r="U794" s="2">
        <v>0</v>
      </c>
      <c r="V794" s="2">
        <v>0</v>
      </c>
      <c r="W794" s="2">
        <v>0</v>
      </c>
      <c r="X794" s="299">
        <v>367</v>
      </c>
      <c r="Y794" s="219">
        <f t="shared" si="15"/>
        <v>18</v>
      </c>
      <c r="Z794" s="220">
        <f>SUM( tabConsumo[[#This Row],[QTD.PENDENTE]]:tabConsumo[[#This Row],[08_23]] ) / tabConsumo[[#This Row],[Div]]</f>
        <v>0.94444444444444442</v>
      </c>
      <c r="AA794" s="221">
        <f xml:space="preserve"> tabConsumo[[#This Row],[Média.A]] + (_xlfn.STDEV.S( tabConsumo[[#This Row],[QTD.PENDENTE]]:tabConsumo[[#This Row],[08_23]] ) * 1)</f>
        <v>3.6985263822708117</v>
      </c>
      <c r="AB794" s="221"/>
      <c r="AC794" s="221">
        <f xml:space="preserve"> tabConsumo[[#This Row],[Média.A]] + (_xlfn.STDEV.S( tabConsumo[[#This Row],[QTD.PENDENTE]]:tabConsumo[[#This Row],[08_23]] ) * 3)</f>
        <v>9.2066902579235474</v>
      </c>
      <c r="AD794" s="5"/>
      <c r="AE794">
        <v>0</v>
      </c>
      <c r="AF794" s="223">
        <f>SUM( tabConsumo[[#This Row],[QTD.PENDENTE]]:tabConsumo[[#This Row],[08_23]] )</f>
        <v>17</v>
      </c>
      <c r="AG794" s="223">
        <f>LARGE(tabConsumo[[#This Row],[03_22]:[08_23]],1)</f>
        <v>9</v>
      </c>
      <c r="AH794" s="146" t="s">
        <v>2242</v>
      </c>
      <c r="AI794" s="3" t="s">
        <v>2077</v>
      </c>
    </row>
    <row r="795" spans="1:35" x14ac:dyDescent="0.3">
      <c r="A795" s="4" t="s">
        <v>1111</v>
      </c>
      <c r="B795" s="3" t="s">
        <v>264</v>
      </c>
      <c r="C795" s="2">
        <v>15668</v>
      </c>
      <c r="D795" s="2">
        <v>239</v>
      </c>
      <c r="F795" s="2">
        <v>5</v>
      </c>
      <c r="G795" s="2">
        <v>0</v>
      </c>
      <c r="H795" s="2">
        <v>15</v>
      </c>
      <c r="I795" s="2">
        <v>4</v>
      </c>
      <c r="J795" s="2">
        <v>0</v>
      </c>
      <c r="K795" s="2">
        <v>10</v>
      </c>
      <c r="L795" s="2">
        <v>0</v>
      </c>
      <c r="M795" s="2">
        <v>0</v>
      </c>
      <c r="N795" s="2">
        <v>0</v>
      </c>
      <c r="O795" s="2">
        <v>10</v>
      </c>
      <c r="P795" s="2">
        <v>0</v>
      </c>
      <c r="Q795" s="2">
        <v>0</v>
      </c>
      <c r="R795" s="2">
        <v>0</v>
      </c>
      <c r="S795" s="2">
        <v>0</v>
      </c>
      <c r="T795" s="2">
        <v>0</v>
      </c>
      <c r="U795" s="2">
        <v>0</v>
      </c>
      <c r="V795" s="2">
        <v>0</v>
      </c>
      <c r="W795" s="2">
        <v>5</v>
      </c>
      <c r="X795" s="299">
        <v>367</v>
      </c>
      <c r="Y795" s="219">
        <f t="shared" si="15"/>
        <v>18</v>
      </c>
      <c r="Z795" s="220">
        <f>SUM( tabConsumo[[#This Row],[QTD.PENDENTE]]:tabConsumo[[#This Row],[08_23]] ) / tabConsumo[[#This Row],[Div]]</f>
        <v>2.7222222222222223</v>
      </c>
      <c r="AA795" s="221">
        <f xml:space="preserve"> tabConsumo[[#This Row],[Média.A]] + (_xlfn.STDEV.S( tabConsumo[[#This Row],[QTD.PENDENTE]]:tabConsumo[[#This Row],[08_23]] ) * 1)</f>
        <v>7.308718457085857</v>
      </c>
      <c r="AB795" s="221"/>
      <c r="AC795" s="221">
        <f xml:space="preserve"> tabConsumo[[#This Row],[Média.A]] + (_xlfn.STDEV.S( tabConsumo[[#This Row],[QTD.PENDENTE]]:tabConsumo[[#This Row],[08_23]] ) * 3)</f>
        <v>16.481710926813125</v>
      </c>
      <c r="AD795" s="5"/>
      <c r="AE795">
        <v>0</v>
      </c>
      <c r="AF795" s="223">
        <f>SUM( tabConsumo[[#This Row],[QTD.PENDENTE]]:tabConsumo[[#This Row],[08_23]] )</f>
        <v>49</v>
      </c>
      <c r="AG795" s="223">
        <f>LARGE(tabConsumo[[#This Row],[03_22]:[08_23]],1)</f>
        <v>15</v>
      </c>
      <c r="AH795" s="146" t="s">
        <v>2237</v>
      </c>
      <c r="AI795" s="3" t="s">
        <v>2077</v>
      </c>
    </row>
    <row r="796" spans="1:35" x14ac:dyDescent="0.3">
      <c r="A796" s="4" t="s">
        <v>1112</v>
      </c>
      <c r="B796" s="3" t="s">
        <v>264</v>
      </c>
      <c r="C796" s="2">
        <v>15672</v>
      </c>
      <c r="D796" s="2">
        <v>0</v>
      </c>
      <c r="E796" s="2">
        <v>28</v>
      </c>
      <c r="F796" s="2">
        <v>0</v>
      </c>
      <c r="G796" s="2">
        <v>0</v>
      </c>
      <c r="H796" s="2">
        <v>16</v>
      </c>
      <c r="I796" s="2">
        <v>8</v>
      </c>
      <c r="J796" s="2">
        <v>20</v>
      </c>
      <c r="K796" s="2">
        <v>8</v>
      </c>
      <c r="L796" s="2">
        <v>0</v>
      </c>
      <c r="M796" s="2">
        <v>0</v>
      </c>
      <c r="N796" s="2">
        <v>0</v>
      </c>
      <c r="O796" s="2">
        <v>10</v>
      </c>
      <c r="P796" s="2">
        <v>26</v>
      </c>
      <c r="Q796" s="2">
        <v>0</v>
      </c>
      <c r="R796" s="2">
        <v>0</v>
      </c>
      <c r="S796" s="2">
        <v>0</v>
      </c>
      <c r="T796" s="2">
        <v>0</v>
      </c>
      <c r="U796" s="2">
        <v>0</v>
      </c>
      <c r="V796" s="2">
        <v>0</v>
      </c>
      <c r="W796" s="2">
        <v>0</v>
      </c>
      <c r="X796" s="299">
        <v>367</v>
      </c>
      <c r="Y796" s="219">
        <f t="shared" si="15"/>
        <v>18</v>
      </c>
      <c r="Z796" s="220">
        <f>SUM( tabConsumo[[#This Row],[QTD.PENDENTE]]:tabConsumo[[#This Row],[08_23]] ) / tabConsumo[[#This Row],[Div]]</f>
        <v>6.4444444444444446</v>
      </c>
      <c r="AA796" s="221">
        <f xml:space="preserve"> tabConsumo[[#This Row],[Média.A]] + (_xlfn.STDEV.S( tabConsumo[[#This Row],[QTD.PENDENTE]]:tabConsumo[[#This Row],[08_23]] ) * 1)</f>
        <v>15.977397448758278</v>
      </c>
      <c r="AB796" s="221"/>
      <c r="AC796" s="221">
        <f xml:space="preserve"> tabConsumo[[#This Row],[Média.A]] + (_xlfn.STDEV.S( tabConsumo[[#This Row],[QTD.PENDENTE]]:tabConsumo[[#This Row],[08_23]] ) * 3)</f>
        <v>35.043303457385946</v>
      </c>
      <c r="AD796" s="5"/>
      <c r="AE796">
        <v>1.5555555555555556</v>
      </c>
      <c r="AF796" s="223">
        <f>SUM( tabConsumo[[#This Row],[QTD.PENDENTE]]:tabConsumo[[#This Row],[08_23]] )</f>
        <v>116</v>
      </c>
      <c r="AG796" s="223">
        <f>LARGE(tabConsumo[[#This Row],[03_22]:[08_23]],1)</f>
        <v>26</v>
      </c>
      <c r="AH796" s="146" t="s">
        <v>2248</v>
      </c>
      <c r="AI796" s="3" t="s">
        <v>2077</v>
      </c>
    </row>
    <row r="797" spans="1:35" x14ac:dyDescent="0.3">
      <c r="A797" s="4" t="s">
        <v>1114</v>
      </c>
      <c r="B797" s="3" t="s">
        <v>264</v>
      </c>
      <c r="C797" s="2">
        <v>15680</v>
      </c>
      <c r="D797" s="2">
        <v>482</v>
      </c>
      <c r="F797" s="2">
        <v>0</v>
      </c>
      <c r="G797" s="2">
        <v>6</v>
      </c>
      <c r="H797" s="2">
        <v>0</v>
      </c>
      <c r="I797" s="2">
        <v>0</v>
      </c>
      <c r="J797" s="2">
        <v>6</v>
      </c>
      <c r="K797" s="2">
        <v>12</v>
      </c>
      <c r="L797" s="2">
        <v>0</v>
      </c>
      <c r="M797" s="2">
        <v>0</v>
      </c>
      <c r="N797" s="2">
        <v>6</v>
      </c>
      <c r="O797" s="2">
        <v>10</v>
      </c>
      <c r="P797" s="2">
        <v>0</v>
      </c>
      <c r="Q797" s="2">
        <v>0</v>
      </c>
      <c r="R797" s="2">
        <v>0</v>
      </c>
      <c r="S797" s="2">
        <v>0</v>
      </c>
      <c r="T797" s="2">
        <v>0</v>
      </c>
      <c r="U797" s="2">
        <v>30</v>
      </c>
      <c r="V797" s="2">
        <v>0</v>
      </c>
      <c r="W797" s="2">
        <v>0</v>
      </c>
      <c r="X797" s="299">
        <v>367</v>
      </c>
      <c r="Y797" s="219">
        <f t="shared" si="15"/>
        <v>18</v>
      </c>
      <c r="Z797" s="220">
        <f>SUM( tabConsumo[[#This Row],[QTD.PENDENTE]]:tabConsumo[[#This Row],[08_23]] ) / tabConsumo[[#This Row],[Div]]</f>
        <v>3.8888888888888888</v>
      </c>
      <c r="AA797" s="221">
        <f xml:space="preserve"> tabConsumo[[#This Row],[Média.A]] + (_xlfn.STDEV.S( tabConsumo[[#This Row],[QTD.PENDENTE]]:tabConsumo[[#This Row],[08_23]] ) * 1)</f>
        <v>11.480594028586069</v>
      </c>
      <c r="AB797" s="221"/>
      <c r="AC797" s="221">
        <f xml:space="preserve"> tabConsumo[[#This Row],[Média.A]] + (_xlfn.STDEV.S( tabConsumo[[#This Row],[QTD.PENDENTE]]:tabConsumo[[#This Row],[08_23]] ) * 3)</f>
        <v>26.664004307980431</v>
      </c>
      <c r="AD797" s="5"/>
      <c r="AE797">
        <v>0</v>
      </c>
      <c r="AF797" s="223">
        <f>SUM( tabConsumo[[#This Row],[QTD.PENDENTE]]:tabConsumo[[#This Row],[08_23]] )</f>
        <v>70</v>
      </c>
      <c r="AG797" s="223">
        <f>LARGE(tabConsumo[[#This Row],[03_22]:[08_23]],1)</f>
        <v>30</v>
      </c>
      <c r="AH797" s="146" t="s">
        <v>2244</v>
      </c>
      <c r="AI797" s="3" t="s">
        <v>2077</v>
      </c>
    </row>
    <row r="798" spans="1:35" x14ac:dyDescent="0.3">
      <c r="A798" s="4" t="s">
        <v>1246</v>
      </c>
      <c r="B798" s="3" t="s">
        <v>264</v>
      </c>
      <c r="C798" s="2">
        <v>29952</v>
      </c>
      <c r="D798" s="2">
        <v>1548</v>
      </c>
      <c r="E798" s="2">
        <v>234</v>
      </c>
      <c r="F798" s="2">
        <v>250</v>
      </c>
      <c r="G798" s="2">
        <v>257</v>
      </c>
      <c r="H798" s="2">
        <v>324</v>
      </c>
      <c r="I798" s="2">
        <v>302</v>
      </c>
      <c r="J798" s="2">
        <v>218</v>
      </c>
      <c r="K798" s="2">
        <v>232</v>
      </c>
      <c r="L798" s="2">
        <v>284</v>
      </c>
      <c r="M798" s="2">
        <v>251</v>
      </c>
      <c r="N798" s="2">
        <v>276</v>
      </c>
      <c r="O798" s="2">
        <v>444</v>
      </c>
      <c r="P798" s="2">
        <v>136</v>
      </c>
      <c r="Q798" s="2">
        <v>242</v>
      </c>
      <c r="R798" s="2">
        <v>1902</v>
      </c>
      <c r="S798" s="2">
        <v>77</v>
      </c>
      <c r="T798" s="2">
        <v>327</v>
      </c>
      <c r="U798" s="2">
        <v>294</v>
      </c>
      <c r="V798" s="2">
        <v>285</v>
      </c>
      <c r="W798" s="2">
        <v>318</v>
      </c>
      <c r="X798" s="299">
        <v>367</v>
      </c>
      <c r="Y798" s="219">
        <f t="shared" si="15"/>
        <v>18</v>
      </c>
      <c r="Z798" s="220">
        <f>SUM( tabConsumo[[#This Row],[QTD.PENDENTE]]:tabConsumo[[#This Row],[08_23]] ) / tabConsumo[[#This Row],[Div]]</f>
        <v>369.61111111111109</v>
      </c>
      <c r="AA798" s="221">
        <f xml:space="preserve"> tabConsumo[[#This Row],[Média.A]] + (_xlfn.STDEV.S( tabConsumo[[#This Row],[QTD.PENDENTE]]:tabConsumo[[#This Row],[08_23]] ) * 1)</f>
        <v>752.908828754821</v>
      </c>
      <c r="AB798" s="221"/>
      <c r="AC798" s="221">
        <f xml:space="preserve"> tabConsumo[[#This Row],[Média.A]] + (_xlfn.STDEV.S( tabConsumo[[#This Row],[QTD.PENDENTE]]:tabConsumo[[#This Row],[08_23]] ) * 3)</f>
        <v>1519.5042640422409</v>
      </c>
      <c r="AD798" s="5"/>
      <c r="AE798">
        <v>13</v>
      </c>
      <c r="AF798" s="223">
        <f>SUM( tabConsumo[[#This Row],[QTD.PENDENTE]]:tabConsumo[[#This Row],[08_23]] )</f>
        <v>6653</v>
      </c>
      <c r="AG798" s="223">
        <f>LARGE(tabConsumo[[#This Row],[03_22]:[08_23]],1)</f>
        <v>1902</v>
      </c>
      <c r="AH798" s="146" t="s">
        <v>2237</v>
      </c>
      <c r="AI798" s="3" t="s">
        <v>2077</v>
      </c>
    </row>
    <row r="799" spans="1:35" x14ac:dyDescent="0.3">
      <c r="A799" s="4" t="s">
        <v>1974</v>
      </c>
      <c r="B799" s="3" t="s">
        <v>31</v>
      </c>
      <c r="C799" s="2">
        <v>138471</v>
      </c>
      <c r="D799" s="2">
        <v>5065</v>
      </c>
      <c r="E799" s="2">
        <v>246</v>
      </c>
      <c r="F799" s="2">
        <v>35</v>
      </c>
      <c r="G799" s="2">
        <v>285</v>
      </c>
      <c r="H799" s="2">
        <v>647</v>
      </c>
      <c r="I799" s="2">
        <v>598</v>
      </c>
      <c r="J799" s="2">
        <v>514</v>
      </c>
      <c r="K799" s="2">
        <v>668</v>
      </c>
      <c r="L799" s="2">
        <v>690</v>
      </c>
      <c r="M799" s="2">
        <v>735</v>
      </c>
      <c r="N799" s="2">
        <v>714</v>
      </c>
      <c r="O799" s="2">
        <v>188</v>
      </c>
      <c r="P799" s="2">
        <v>173</v>
      </c>
      <c r="Q799" s="2">
        <v>454</v>
      </c>
      <c r="R799" s="2">
        <v>4848</v>
      </c>
      <c r="S799" s="2">
        <v>570</v>
      </c>
      <c r="T799" s="2">
        <v>491</v>
      </c>
      <c r="U799" s="2">
        <v>606</v>
      </c>
      <c r="V799" s="2">
        <v>613</v>
      </c>
      <c r="W799" s="2">
        <v>571</v>
      </c>
      <c r="X799" s="299">
        <v>43720</v>
      </c>
      <c r="Y799" s="219">
        <v>18</v>
      </c>
      <c r="Z799" s="220">
        <f>SUM( tabConsumo[[#This Row],[QTD.PENDENTE]]:tabConsumo[[#This Row],[08_23]] ) / tabConsumo[[#This Row],[Div]]</f>
        <v>758.11111111111109</v>
      </c>
      <c r="AA799" s="221">
        <f xml:space="preserve"> tabConsumo[[#This Row],[Média.A]] + (_xlfn.STDEV.S( tabConsumo[[#This Row],[QTD.PENDENTE]]:tabConsumo[[#This Row],[08_23]] ) * 1)</f>
        <v>1779.127466347803</v>
      </c>
      <c r="AB799" s="221"/>
      <c r="AC799" s="221">
        <f xml:space="preserve"> tabConsumo[[#This Row],[Média.A]] + (_xlfn.STDEV.S( tabConsumo[[#This Row],[QTD.PENDENTE]]:tabConsumo[[#This Row],[08_23]] ) * 3)</f>
        <v>3821.1601768211867</v>
      </c>
      <c r="AD799" s="5"/>
      <c r="AE799">
        <v>13.666666666666666</v>
      </c>
      <c r="AF799" s="223">
        <f>SUM( tabConsumo[[#This Row],[QTD.PENDENTE]]:tabConsumo[[#This Row],[08_23]] )</f>
        <v>13646</v>
      </c>
      <c r="AG799" s="223">
        <f>LARGE(tabConsumo[[#This Row],[03_22]:[08_23]],1)</f>
        <v>4848</v>
      </c>
      <c r="AH799" s="146" t="s">
        <v>2237</v>
      </c>
      <c r="AI799" s="3" t="s">
        <v>2077</v>
      </c>
    </row>
    <row r="800" spans="1:35" x14ac:dyDescent="0.3">
      <c r="A800" s="4" t="s">
        <v>1667</v>
      </c>
      <c r="B800" s="3" t="s">
        <v>1668</v>
      </c>
      <c r="C800" s="2">
        <v>109848</v>
      </c>
      <c r="D800" s="2">
        <v>9</v>
      </c>
      <c r="F800" s="2">
        <v>4</v>
      </c>
      <c r="G800" s="2">
        <v>0</v>
      </c>
      <c r="H800" s="2">
        <v>0</v>
      </c>
      <c r="I800" s="2">
        <v>5</v>
      </c>
      <c r="J800" s="2">
        <v>0</v>
      </c>
      <c r="K800" s="2">
        <v>0</v>
      </c>
      <c r="L800" s="2">
        <v>27</v>
      </c>
      <c r="M800" s="2">
        <v>13</v>
      </c>
      <c r="N800" s="2">
        <v>25</v>
      </c>
      <c r="O800" s="2">
        <v>18</v>
      </c>
      <c r="P800" s="2">
        <v>0</v>
      </c>
      <c r="Q800" s="2">
        <v>2</v>
      </c>
      <c r="R800" s="2">
        <v>5</v>
      </c>
      <c r="S800" s="2">
        <v>0</v>
      </c>
      <c r="T800" s="2">
        <v>0</v>
      </c>
      <c r="U800" s="2">
        <v>0</v>
      </c>
      <c r="V800" s="2">
        <v>0</v>
      </c>
      <c r="W800" s="2">
        <v>0</v>
      </c>
      <c r="X800" s="299">
        <v>39857</v>
      </c>
      <c r="Y800" s="219">
        <v>18</v>
      </c>
      <c r="Z800" s="220">
        <f>SUM( tabConsumo[[#This Row],[QTD.PENDENTE]]:tabConsumo[[#This Row],[08_23]] ) / tabConsumo[[#This Row],[Div]]</f>
        <v>5.5</v>
      </c>
      <c r="AA800" s="221">
        <f xml:space="preserve"> tabConsumo[[#This Row],[Média.A]] + (_xlfn.STDEV.S( tabConsumo[[#This Row],[QTD.PENDENTE]]:tabConsumo[[#This Row],[08_23]] ) * 1)</f>
        <v>14.485282083365389</v>
      </c>
      <c r="AB800" s="221"/>
      <c r="AC800" s="221">
        <f xml:space="preserve"> tabConsumo[[#This Row],[Média.A]] + (_xlfn.STDEV.S( tabConsumo[[#This Row],[QTD.PENDENTE]]:tabConsumo[[#This Row],[08_23]] ) * 3)</f>
        <v>32.455846250096165</v>
      </c>
      <c r="AD800" s="5"/>
      <c r="AE800">
        <v>0</v>
      </c>
      <c r="AF800" s="223">
        <f>SUM( tabConsumo[[#This Row],[QTD.PENDENTE]]:tabConsumo[[#This Row],[08_23]] )</f>
        <v>99</v>
      </c>
      <c r="AG800" s="223">
        <f>LARGE(tabConsumo[[#This Row],[03_22]:[08_23]],1)</f>
        <v>27</v>
      </c>
      <c r="AH800" s="146" t="s">
        <v>2243</v>
      </c>
      <c r="AI800" s="3" t="s">
        <v>2077</v>
      </c>
    </row>
    <row r="801" spans="1:35" x14ac:dyDescent="0.3">
      <c r="A801" s="4" t="s">
        <v>1792</v>
      </c>
      <c r="B801" s="3" t="s">
        <v>288</v>
      </c>
      <c r="C801" s="2">
        <v>128287</v>
      </c>
      <c r="D801" s="2">
        <v>0</v>
      </c>
      <c r="E801" s="2">
        <v>24</v>
      </c>
      <c r="F801" s="2">
        <v>36</v>
      </c>
      <c r="G801" s="2">
        <v>37</v>
      </c>
      <c r="H801" s="2">
        <v>54</v>
      </c>
      <c r="I801" s="2">
        <v>40</v>
      </c>
      <c r="J801" s="2">
        <v>22</v>
      </c>
      <c r="K801" s="2">
        <v>54</v>
      </c>
      <c r="L801" s="2">
        <v>40</v>
      </c>
      <c r="M801" s="2">
        <v>74</v>
      </c>
      <c r="N801" s="2">
        <v>50</v>
      </c>
      <c r="O801" s="2">
        <v>42</v>
      </c>
      <c r="P801" s="2">
        <v>68</v>
      </c>
      <c r="Q801" s="2">
        <v>26</v>
      </c>
      <c r="R801" s="2">
        <v>23</v>
      </c>
      <c r="S801" s="2">
        <v>0</v>
      </c>
      <c r="T801" s="2">
        <v>0</v>
      </c>
      <c r="U801" s="2">
        <v>0</v>
      </c>
      <c r="V801" s="2">
        <v>0</v>
      </c>
      <c r="W801" s="2">
        <v>0</v>
      </c>
      <c r="X801" s="299">
        <v>41828</v>
      </c>
      <c r="Y801" s="219">
        <v>18</v>
      </c>
      <c r="Z801" s="220">
        <f>SUM( tabConsumo[[#This Row],[QTD.PENDENTE]]:tabConsumo[[#This Row],[08_23]] ) / tabConsumo[[#This Row],[Div]]</f>
        <v>32.777777777777779</v>
      </c>
      <c r="AA801" s="221">
        <f xml:space="preserve"> tabConsumo[[#This Row],[Média.A]] + (_xlfn.STDEV.S( tabConsumo[[#This Row],[QTD.PENDENTE]]:tabConsumo[[#This Row],[08_23]] ) * 1)</f>
        <v>56.353833625962508</v>
      </c>
      <c r="AB801" s="221"/>
      <c r="AC801" s="221">
        <f xml:space="preserve"> tabConsumo[[#This Row],[Média.A]] + (_xlfn.STDEV.S( tabConsumo[[#This Row],[QTD.PENDENTE]]:tabConsumo[[#This Row],[08_23]] ) * 3)</f>
        <v>103.50594532233197</v>
      </c>
      <c r="AD801" s="5"/>
      <c r="AE801">
        <v>1.3333333333333333</v>
      </c>
      <c r="AF801" s="223">
        <f>SUM( tabConsumo[[#This Row],[QTD.PENDENTE]]:tabConsumo[[#This Row],[08_23]] )</f>
        <v>590</v>
      </c>
      <c r="AG801" s="223">
        <f>LARGE(tabConsumo[[#This Row],[03_22]:[08_23]],1)</f>
        <v>74</v>
      </c>
      <c r="AH801" s="146" t="s">
        <v>2243</v>
      </c>
      <c r="AI801" s="3" t="s">
        <v>2077</v>
      </c>
    </row>
    <row r="802" spans="1:35" x14ac:dyDescent="0.3">
      <c r="A802" s="4" t="s">
        <v>1115</v>
      </c>
      <c r="B802" s="3" t="s">
        <v>264</v>
      </c>
      <c r="C802" s="2">
        <v>15813</v>
      </c>
      <c r="D802" s="2">
        <v>1765</v>
      </c>
      <c r="F802" s="2">
        <v>100</v>
      </c>
      <c r="G802" s="2">
        <v>430</v>
      </c>
      <c r="H802" s="2">
        <v>400</v>
      </c>
      <c r="I802" s="2">
        <v>560</v>
      </c>
      <c r="J802" s="2">
        <v>1360</v>
      </c>
      <c r="K802" s="2">
        <v>700</v>
      </c>
      <c r="L802" s="2">
        <v>430</v>
      </c>
      <c r="M802" s="2">
        <v>1635</v>
      </c>
      <c r="N802" s="2">
        <v>50</v>
      </c>
      <c r="O802" s="2">
        <v>520</v>
      </c>
      <c r="P802" s="2">
        <v>615</v>
      </c>
      <c r="Q802" s="2">
        <v>565</v>
      </c>
      <c r="R802" s="2">
        <v>515</v>
      </c>
      <c r="S802" s="2">
        <v>85</v>
      </c>
      <c r="T802" s="2">
        <v>950</v>
      </c>
      <c r="U802" s="2">
        <v>1350</v>
      </c>
      <c r="V802" s="2">
        <v>200</v>
      </c>
      <c r="W802" s="2">
        <v>0</v>
      </c>
      <c r="X802" s="299">
        <v>367</v>
      </c>
      <c r="Y802" s="219">
        <f xml:space="preserve"> 18</f>
        <v>18</v>
      </c>
      <c r="Z802" s="220">
        <f>SUM( tabConsumo[[#This Row],[QTD.PENDENTE]]:tabConsumo[[#This Row],[08_23]] ) / tabConsumo[[#This Row],[Div]]</f>
        <v>581.38888888888891</v>
      </c>
      <c r="AA802" s="221">
        <f xml:space="preserve"> tabConsumo[[#This Row],[Média.A]] + (_xlfn.STDEV.S( tabConsumo[[#This Row],[QTD.PENDENTE]]:tabConsumo[[#This Row],[08_23]] ) * 1)</f>
        <v>1053.5422960239862</v>
      </c>
      <c r="AB802" s="221"/>
      <c r="AC802" s="221">
        <f xml:space="preserve"> tabConsumo[[#This Row],[Média.A]] + (_xlfn.STDEV.S( tabConsumo[[#This Row],[QTD.PENDENTE]]:tabConsumo[[#This Row],[08_23]] ) * 3)</f>
        <v>1997.8491102941809</v>
      </c>
      <c r="AD802" s="5"/>
      <c r="AE802">
        <v>0</v>
      </c>
      <c r="AF802" s="223">
        <f>SUM( tabConsumo[[#This Row],[QTD.PENDENTE]]:tabConsumo[[#This Row],[08_23]] )</f>
        <v>10465</v>
      </c>
      <c r="AG802" s="223">
        <f>LARGE(tabConsumo[[#This Row],[03_22]:[08_23]],1)</f>
        <v>1635</v>
      </c>
      <c r="AH802" s="146" t="s">
        <v>2238</v>
      </c>
      <c r="AI802" s="3" t="s">
        <v>2077</v>
      </c>
    </row>
    <row r="803" spans="1:35" x14ac:dyDescent="0.3">
      <c r="A803" s="4" t="s">
        <v>1740</v>
      </c>
      <c r="B803" s="3" t="s">
        <v>336</v>
      </c>
      <c r="C803" s="2">
        <v>119318</v>
      </c>
      <c r="D803" s="2">
        <v>0</v>
      </c>
      <c r="E803" s="2">
        <v>2</v>
      </c>
      <c r="F803" s="2">
        <v>10</v>
      </c>
      <c r="G803" s="2">
        <v>8</v>
      </c>
      <c r="H803" s="2">
        <v>9</v>
      </c>
      <c r="I803" s="2">
        <v>7</v>
      </c>
      <c r="J803" s="2">
        <v>9</v>
      </c>
      <c r="K803" s="2">
        <v>9</v>
      </c>
      <c r="L803" s="2">
        <v>18</v>
      </c>
      <c r="M803" s="2">
        <v>9</v>
      </c>
      <c r="N803" s="2">
        <v>16</v>
      </c>
      <c r="O803" s="2">
        <v>4</v>
      </c>
      <c r="P803" s="2">
        <v>8</v>
      </c>
      <c r="Q803" s="2">
        <v>10</v>
      </c>
      <c r="R803" s="2">
        <v>31</v>
      </c>
      <c r="S803" s="2">
        <v>25</v>
      </c>
      <c r="T803" s="2">
        <v>26</v>
      </c>
      <c r="U803" s="2">
        <v>22</v>
      </c>
      <c r="V803" s="2">
        <v>17</v>
      </c>
      <c r="W803" s="2">
        <v>0</v>
      </c>
      <c r="X803" s="299">
        <v>40598</v>
      </c>
      <c r="Y803" s="219">
        <v>18</v>
      </c>
      <c r="Z803" s="220">
        <f>SUM( tabConsumo[[#This Row],[QTD.PENDENTE]]:tabConsumo[[#This Row],[08_23]] ) / tabConsumo[[#This Row],[Div]]</f>
        <v>13.333333333333334</v>
      </c>
      <c r="AA803" s="221">
        <f xml:space="preserve"> tabConsumo[[#This Row],[Média.A]] + (_xlfn.STDEV.S( tabConsumo[[#This Row],[QTD.PENDENTE]]:tabConsumo[[#This Row],[08_23]] ) * 1)</f>
        <v>21.846137586768855</v>
      </c>
      <c r="AB803" s="221"/>
      <c r="AC803" s="221">
        <f xml:space="preserve"> tabConsumo[[#This Row],[Média.A]] + (_xlfn.STDEV.S( tabConsumo[[#This Row],[QTD.PENDENTE]]:tabConsumo[[#This Row],[08_23]] ) * 3)</f>
        <v>38.871746093639899</v>
      </c>
      <c r="AD803" s="5"/>
      <c r="AE803">
        <v>0.1111111111111111</v>
      </c>
      <c r="AF803" s="223">
        <f>SUM( tabConsumo[[#This Row],[QTD.PENDENTE]]:tabConsumo[[#This Row],[08_23]] )</f>
        <v>240</v>
      </c>
      <c r="AG803" s="223">
        <f>LARGE(tabConsumo[[#This Row],[03_22]:[08_23]],1)</f>
        <v>31</v>
      </c>
      <c r="AH803" s="146" t="s">
        <v>2238</v>
      </c>
      <c r="AI803" s="3" t="s">
        <v>2077</v>
      </c>
    </row>
    <row r="804" spans="1:35" x14ac:dyDescent="0.3">
      <c r="A804" s="4" t="s">
        <v>1074</v>
      </c>
      <c r="B804" s="3" t="s">
        <v>1075</v>
      </c>
      <c r="C804" s="2">
        <v>14737</v>
      </c>
      <c r="D804" s="2">
        <v>20</v>
      </c>
      <c r="F804" s="2">
        <v>7</v>
      </c>
      <c r="G804" s="2">
        <v>0</v>
      </c>
      <c r="H804" s="2">
        <v>2</v>
      </c>
      <c r="I804" s="2">
        <v>2</v>
      </c>
      <c r="J804" s="2">
        <v>1</v>
      </c>
      <c r="K804" s="2">
        <v>1</v>
      </c>
      <c r="L804" s="2">
        <v>2</v>
      </c>
      <c r="M804" s="2">
        <v>3</v>
      </c>
      <c r="N804" s="2">
        <v>0</v>
      </c>
      <c r="O804" s="2">
        <v>0</v>
      </c>
      <c r="P804" s="2">
        <v>2</v>
      </c>
      <c r="Q804" s="2">
        <v>2</v>
      </c>
      <c r="R804" s="2">
        <v>3</v>
      </c>
      <c r="S804" s="2">
        <v>0</v>
      </c>
      <c r="T804" s="2">
        <v>0</v>
      </c>
      <c r="U804" s="2">
        <v>0</v>
      </c>
      <c r="V804" s="2">
        <v>0</v>
      </c>
      <c r="W804" s="2">
        <v>13</v>
      </c>
      <c r="X804" s="299">
        <v>367</v>
      </c>
      <c r="Y804" s="219">
        <f xml:space="preserve"> 18</f>
        <v>18</v>
      </c>
      <c r="Z804" s="220">
        <f>SUM( tabConsumo[[#This Row],[QTD.PENDENTE]]:tabConsumo[[#This Row],[08_23]] ) / tabConsumo[[#This Row],[Div]]</f>
        <v>2.1111111111111112</v>
      </c>
      <c r="AA804" s="221">
        <f xml:space="preserve"> tabConsumo[[#This Row],[Média.A]] + (_xlfn.STDEV.S( tabConsumo[[#This Row],[QTD.PENDENTE]]:tabConsumo[[#This Row],[08_23]] ) * 1)</f>
        <v>5.3449194449288839</v>
      </c>
      <c r="AB804" s="221"/>
      <c r="AC804" s="221">
        <f xml:space="preserve"> tabConsumo[[#This Row],[Média.A]] + (_xlfn.STDEV.S( tabConsumo[[#This Row],[QTD.PENDENTE]]:tabConsumo[[#This Row],[08_23]] ) * 3)</f>
        <v>11.81253611256443</v>
      </c>
      <c r="AD804" s="5"/>
      <c r="AE804">
        <v>0</v>
      </c>
      <c r="AF804" s="223">
        <f>SUM( tabConsumo[[#This Row],[QTD.PENDENTE]]:tabConsumo[[#This Row],[08_23]] )</f>
        <v>38</v>
      </c>
      <c r="AG804" s="223">
        <f>LARGE(tabConsumo[[#This Row],[03_22]:[08_23]],1)</f>
        <v>13</v>
      </c>
      <c r="AH804" s="146" t="s">
        <v>2237</v>
      </c>
      <c r="AI804" s="3" t="s">
        <v>2077</v>
      </c>
    </row>
    <row r="805" spans="1:35" x14ac:dyDescent="0.3">
      <c r="A805" s="4" t="s">
        <v>1498</v>
      </c>
      <c r="B805" s="3" t="s">
        <v>1075</v>
      </c>
      <c r="C805" s="2">
        <v>87586</v>
      </c>
      <c r="D805" s="2">
        <v>0</v>
      </c>
      <c r="F805" s="2">
        <v>1</v>
      </c>
      <c r="G805" s="2">
        <v>0</v>
      </c>
      <c r="H805" s="2">
        <v>3</v>
      </c>
      <c r="I805" s="2">
        <v>15</v>
      </c>
      <c r="J805" s="2">
        <v>0</v>
      </c>
      <c r="K805" s="2">
        <v>0</v>
      </c>
      <c r="L805" s="2">
        <v>15</v>
      </c>
      <c r="M805" s="2">
        <v>11</v>
      </c>
      <c r="N805" s="2">
        <v>0</v>
      </c>
      <c r="O805" s="2">
        <v>0</v>
      </c>
      <c r="P805" s="2">
        <v>0</v>
      </c>
      <c r="Q805" s="2">
        <v>0</v>
      </c>
      <c r="R805" s="2">
        <v>0</v>
      </c>
      <c r="S805" s="2">
        <v>0</v>
      </c>
      <c r="T805" s="2">
        <v>0</v>
      </c>
      <c r="U805" s="2">
        <v>0</v>
      </c>
      <c r="V805" s="2">
        <v>0</v>
      </c>
      <c r="W805" s="2">
        <v>15</v>
      </c>
      <c r="X805" s="299">
        <v>38603</v>
      </c>
      <c r="Y805" s="219">
        <v>18</v>
      </c>
      <c r="Z805" s="220">
        <f>SUM( tabConsumo[[#This Row],[QTD.PENDENTE]]:tabConsumo[[#This Row],[08_23]] ) / tabConsumo[[#This Row],[Div]]</f>
        <v>3.3333333333333335</v>
      </c>
      <c r="AA805" s="221">
        <f xml:space="preserve"> tabConsumo[[#This Row],[Média.A]] + (_xlfn.STDEV.S( tabConsumo[[#This Row],[QTD.PENDENTE]]:tabConsumo[[#This Row],[08_23]] ) * 1)</f>
        <v>9.3038491254177504</v>
      </c>
      <c r="AB805" s="221"/>
      <c r="AC805" s="221">
        <f xml:space="preserve"> tabConsumo[[#This Row],[Média.A]] + (_xlfn.STDEV.S( tabConsumo[[#This Row],[QTD.PENDENTE]]:tabConsumo[[#This Row],[08_23]] ) * 3)</f>
        <v>21.244880709586585</v>
      </c>
      <c r="AD805" s="5"/>
      <c r="AE805">
        <v>0</v>
      </c>
      <c r="AF805" s="223">
        <f>SUM( tabConsumo[[#This Row],[QTD.PENDENTE]]:tabConsumo[[#This Row],[08_23]] )</f>
        <v>60</v>
      </c>
      <c r="AG805" s="223">
        <f>LARGE(tabConsumo[[#This Row],[03_22]:[08_23]],1)</f>
        <v>15</v>
      </c>
      <c r="AH805" s="146" t="s">
        <v>2237</v>
      </c>
      <c r="AI805" s="3" t="s">
        <v>2077</v>
      </c>
    </row>
    <row r="806" spans="1:35" x14ac:dyDescent="0.3">
      <c r="A806" s="4" t="s">
        <v>1181</v>
      </c>
      <c r="B806" s="3" t="s">
        <v>1075</v>
      </c>
      <c r="C806" s="2">
        <v>20760</v>
      </c>
      <c r="D806" s="2">
        <v>0</v>
      </c>
      <c r="E806" s="2">
        <v>1</v>
      </c>
      <c r="F806" s="2">
        <v>35</v>
      </c>
      <c r="G806" s="2">
        <v>5</v>
      </c>
      <c r="H806" s="2">
        <v>4</v>
      </c>
      <c r="I806" s="2">
        <v>13</v>
      </c>
      <c r="J806" s="2">
        <v>1</v>
      </c>
      <c r="K806" s="2">
        <v>4</v>
      </c>
      <c r="L806" s="2">
        <v>3</v>
      </c>
      <c r="M806" s="2">
        <v>12</v>
      </c>
      <c r="N806" s="2">
        <v>0</v>
      </c>
      <c r="O806" s="2">
        <v>7</v>
      </c>
      <c r="P806" s="2">
        <v>25</v>
      </c>
      <c r="Q806" s="2">
        <v>16</v>
      </c>
      <c r="R806" s="2">
        <v>15</v>
      </c>
      <c r="S806" s="2">
        <v>9</v>
      </c>
      <c r="T806" s="2">
        <v>0</v>
      </c>
      <c r="U806" s="2">
        <v>5</v>
      </c>
      <c r="V806" s="2">
        <v>8</v>
      </c>
      <c r="W806" s="2">
        <v>35</v>
      </c>
      <c r="X806" s="299">
        <v>367</v>
      </c>
      <c r="Y806" s="219">
        <f xml:space="preserve"> 18</f>
        <v>18</v>
      </c>
      <c r="Z806" s="220">
        <f>SUM( tabConsumo[[#This Row],[QTD.PENDENTE]]:tabConsumo[[#This Row],[08_23]] ) / tabConsumo[[#This Row],[Div]]</f>
        <v>11</v>
      </c>
      <c r="AA806" s="221">
        <f xml:space="preserve"> tabConsumo[[#This Row],[Média.A]] + (_xlfn.STDEV.S( tabConsumo[[#This Row],[QTD.PENDENTE]]:tabConsumo[[#This Row],[08_23]] ) * 1)</f>
        <v>21.782268311515924</v>
      </c>
      <c r="AB806" s="221"/>
      <c r="AC806" s="221">
        <f xml:space="preserve"> tabConsumo[[#This Row],[Média.A]] + (_xlfn.STDEV.S( tabConsumo[[#This Row],[QTD.PENDENTE]]:tabConsumo[[#This Row],[08_23]] ) * 3)</f>
        <v>43.346804934547777</v>
      </c>
      <c r="AD806" s="5"/>
      <c r="AE806">
        <v>5.5555555555555552E-2</v>
      </c>
      <c r="AF806" s="223">
        <f>SUM( tabConsumo[[#This Row],[QTD.PENDENTE]]:tabConsumo[[#This Row],[08_23]] )</f>
        <v>198</v>
      </c>
      <c r="AG806" s="223">
        <f>LARGE(tabConsumo[[#This Row],[03_22]:[08_23]],1)</f>
        <v>35</v>
      </c>
      <c r="AH806" s="146" t="s">
        <v>2237</v>
      </c>
      <c r="AI806" s="3" t="s">
        <v>2077</v>
      </c>
    </row>
    <row r="807" spans="1:35" x14ac:dyDescent="0.3">
      <c r="A807" s="4" t="s">
        <v>1181</v>
      </c>
      <c r="B807" s="3" t="s">
        <v>1075</v>
      </c>
      <c r="C807" s="2">
        <v>69229</v>
      </c>
      <c r="D807" s="2">
        <v>46</v>
      </c>
      <c r="F807" s="2">
        <v>25</v>
      </c>
      <c r="G807" s="2">
        <v>1</v>
      </c>
      <c r="H807" s="2">
        <v>34</v>
      </c>
      <c r="I807" s="2">
        <v>0</v>
      </c>
      <c r="J807" s="2">
        <v>7</v>
      </c>
      <c r="K807" s="2">
        <v>7</v>
      </c>
      <c r="L807" s="2">
        <v>12</v>
      </c>
      <c r="M807" s="2">
        <v>9</v>
      </c>
      <c r="N807" s="2">
        <v>25</v>
      </c>
      <c r="O807" s="2">
        <v>0</v>
      </c>
      <c r="P807" s="2">
        <v>0</v>
      </c>
      <c r="Q807" s="2">
        <v>3</v>
      </c>
      <c r="R807" s="2">
        <v>0</v>
      </c>
      <c r="S807" s="2">
        <v>0</v>
      </c>
      <c r="T807" s="2">
        <v>0</v>
      </c>
      <c r="U807" s="2">
        <v>1</v>
      </c>
      <c r="V807" s="2">
        <v>8</v>
      </c>
      <c r="W807" s="2">
        <v>28</v>
      </c>
      <c r="X807" s="299">
        <v>367</v>
      </c>
      <c r="Y807" s="219">
        <f xml:space="preserve"> 18</f>
        <v>18</v>
      </c>
      <c r="Z807" s="220">
        <f>SUM( tabConsumo[[#This Row],[QTD.PENDENTE]]:tabConsumo[[#This Row],[08_23]] ) / tabConsumo[[#This Row],[Div]]</f>
        <v>8.8888888888888893</v>
      </c>
      <c r="AA807" s="221">
        <f xml:space="preserve"> tabConsumo[[#This Row],[Média.A]] + (_xlfn.STDEV.S( tabConsumo[[#This Row],[QTD.PENDENTE]]:tabConsumo[[#This Row],[08_23]] ) * 1)</f>
        <v>20.175991830319767</v>
      </c>
      <c r="AB807" s="221"/>
      <c r="AC807" s="221">
        <f xml:space="preserve"> tabConsumo[[#This Row],[Média.A]] + (_xlfn.STDEV.S( tabConsumo[[#This Row],[QTD.PENDENTE]]:tabConsumo[[#This Row],[08_23]] ) * 3)</f>
        <v>42.750197713181521</v>
      </c>
      <c r="AD807" s="5"/>
      <c r="AE807">
        <v>0</v>
      </c>
      <c r="AF807" s="223">
        <f>SUM( tabConsumo[[#This Row],[QTD.PENDENTE]]:tabConsumo[[#This Row],[08_23]] )</f>
        <v>160</v>
      </c>
      <c r="AG807" s="223">
        <f>LARGE(tabConsumo[[#This Row],[03_22]:[08_23]],1)</f>
        <v>34</v>
      </c>
      <c r="AH807" s="146" t="s">
        <v>2237</v>
      </c>
      <c r="AI807" s="3" t="s">
        <v>2077</v>
      </c>
    </row>
    <row r="808" spans="1:35" x14ac:dyDescent="0.3">
      <c r="A808" s="4" t="s">
        <v>1182</v>
      </c>
      <c r="B808" s="3" t="s">
        <v>1075</v>
      </c>
      <c r="C808" s="2">
        <v>20763</v>
      </c>
      <c r="D808" s="2">
        <v>0</v>
      </c>
      <c r="F808" s="2">
        <v>5</v>
      </c>
      <c r="G808" s="2">
        <v>0</v>
      </c>
      <c r="H808" s="2">
        <v>7</v>
      </c>
      <c r="I808" s="2">
        <v>0</v>
      </c>
      <c r="J808" s="2">
        <v>33</v>
      </c>
      <c r="K808" s="2">
        <v>9</v>
      </c>
      <c r="L808" s="2">
        <v>5</v>
      </c>
      <c r="M808" s="2">
        <v>0</v>
      </c>
      <c r="N808" s="2">
        <v>8</v>
      </c>
      <c r="O808" s="2">
        <v>0</v>
      </c>
      <c r="P808" s="2">
        <v>0</v>
      </c>
      <c r="Q808" s="2">
        <v>1</v>
      </c>
      <c r="R808" s="2">
        <v>2</v>
      </c>
      <c r="S808" s="2">
        <v>1</v>
      </c>
      <c r="T808" s="2">
        <v>0</v>
      </c>
      <c r="U808" s="2">
        <v>6</v>
      </c>
      <c r="V808" s="2">
        <v>2</v>
      </c>
      <c r="W808" s="2">
        <v>17</v>
      </c>
      <c r="X808" s="299">
        <v>367</v>
      </c>
      <c r="Y808" s="219">
        <f xml:space="preserve"> 18</f>
        <v>18</v>
      </c>
      <c r="Z808" s="220">
        <f>SUM( tabConsumo[[#This Row],[QTD.PENDENTE]]:tabConsumo[[#This Row],[08_23]] ) / tabConsumo[[#This Row],[Div]]</f>
        <v>5.333333333333333</v>
      </c>
      <c r="AA808" s="221">
        <f xml:space="preserve"> tabConsumo[[#This Row],[Média.A]] + (_xlfn.STDEV.S( tabConsumo[[#This Row],[QTD.PENDENTE]]:tabConsumo[[#This Row],[08_23]] ) * 1)</f>
        <v>13.579544584568655</v>
      </c>
      <c r="AB808" s="221"/>
      <c r="AC808" s="221">
        <f xml:space="preserve"> tabConsumo[[#This Row],[Média.A]] + (_xlfn.STDEV.S( tabConsumo[[#This Row],[QTD.PENDENTE]]:tabConsumo[[#This Row],[08_23]] ) * 3)</f>
        <v>30.071967087039294</v>
      </c>
      <c r="AD808" s="5"/>
      <c r="AE808">
        <v>0</v>
      </c>
      <c r="AF808" s="223">
        <f>SUM( tabConsumo[[#This Row],[QTD.PENDENTE]]:tabConsumo[[#This Row],[08_23]] )</f>
        <v>96</v>
      </c>
      <c r="AG808" s="223">
        <f>LARGE(tabConsumo[[#This Row],[03_22]:[08_23]],1)</f>
        <v>33</v>
      </c>
      <c r="AH808" s="146" t="s">
        <v>2237</v>
      </c>
      <c r="AI808" s="3" t="s">
        <v>2077</v>
      </c>
    </row>
    <row r="809" spans="1:35" x14ac:dyDescent="0.3">
      <c r="A809" s="4" t="s">
        <v>2032</v>
      </c>
      <c r="B809" s="3" t="s">
        <v>288</v>
      </c>
      <c r="C809" s="2">
        <v>141608</v>
      </c>
      <c r="D809" s="2">
        <v>59</v>
      </c>
      <c r="F809" s="2">
        <v>1</v>
      </c>
      <c r="G809" s="2">
        <v>0</v>
      </c>
      <c r="H809" s="2">
        <v>0</v>
      </c>
      <c r="I809" s="2">
        <v>0</v>
      </c>
      <c r="J809" s="2">
        <v>0</v>
      </c>
      <c r="K809" s="2">
        <v>0</v>
      </c>
      <c r="L809" s="2">
        <v>0</v>
      </c>
      <c r="M809" s="2">
        <v>0</v>
      </c>
      <c r="N809" s="2">
        <v>0</v>
      </c>
      <c r="O809" s="2">
        <v>0</v>
      </c>
      <c r="P809" s="2">
        <v>4</v>
      </c>
      <c r="Q809" s="2">
        <v>0</v>
      </c>
      <c r="R809" s="2">
        <v>1</v>
      </c>
      <c r="S809" s="2">
        <v>0</v>
      </c>
      <c r="T809" s="2">
        <v>3</v>
      </c>
      <c r="U809" s="2">
        <v>0</v>
      </c>
      <c r="V809" s="2">
        <v>0</v>
      </c>
      <c r="W809" s="2">
        <v>21</v>
      </c>
      <c r="X809" s="299">
        <v>44371</v>
      </c>
      <c r="Y809" s="219">
        <v>18</v>
      </c>
      <c r="Z809" s="220">
        <f>SUM( tabConsumo[[#This Row],[QTD.PENDENTE]]:tabConsumo[[#This Row],[08_23]] ) / tabConsumo[[#This Row],[Div]]</f>
        <v>1.6666666666666667</v>
      </c>
      <c r="AA809" s="221">
        <f xml:space="preserve"> tabConsumo[[#This Row],[Média.A]] + (_xlfn.STDEV.S( tabConsumo[[#This Row],[QTD.PENDENTE]]:tabConsumo[[#This Row],[08_23]] ) * 1)</f>
        <v>6.6253192350684547</v>
      </c>
      <c r="AB809" s="221"/>
      <c r="AC809" s="221">
        <f xml:space="preserve"> tabConsumo[[#This Row],[Média.A]] + (_xlfn.STDEV.S( tabConsumo[[#This Row],[QTD.PENDENTE]]:tabConsumo[[#This Row],[08_23]] ) * 3)</f>
        <v>16.54262437187203</v>
      </c>
      <c r="AD809" s="5"/>
      <c r="AE809">
        <v>0</v>
      </c>
      <c r="AF809" s="223">
        <f>SUM( tabConsumo[[#This Row],[QTD.PENDENTE]]:tabConsumo[[#This Row],[08_23]] )</f>
        <v>30</v>
      </c>
      <c r="AG809" s="223">
        <f>LARGE(tabConsumo[[#This Row],[03_22]:[08_23]],1)</f>
        <v>21</v>
      </c>
      <c r="AH809" s="146" t="s">
        <v>2237</v>
      </c>
      <c r="AI809" s="3" t="s">
        <v>2077</v>
      </c>
    </row>
    <row r="810" spans="1:35" x14ac:dyDescent="0.3">
      <c r="A810" s="4" t="s">
        <v>1339</v>
      </c>
      <c r="B810" s="3" t="s">
        <v>288</v>
      </c>
      <c r="C810" s="2">
        <v>57900</v>
      </c>
      <c r="D810" s="2">
        <v>0</v>
      </c>
      <c r="E810" s="2">
        <v>3</v>
      </c>
      <c r="F810" s="2">
        <v>3</v>
      </c>
      <c r="G810" s="2">
        <v>0</v>
      </c>
      <c r="H810" s="2">
        <v>1</v>
      </c>
      <c r="I810" s="2">
        <v>7</v>
      </c>
      <c r="J810" s="2">
        <v>7</v>
      </c>
      <c r="K810" s="2">
        <v>0</v>
      </c>
      <c r="L810" s="2">
        <v>0</v>
      </c>
      <c r="M810" s="2">
        <v>3</v>
      </c>
      <c r="N810" s="2">
        <v>1</v>
      </c>
      <c r="O810" s="2">
        <v>10</v>
      </c>
      <c r="P810" s="2">
        <v>5</v>
      </c>
      <c r="Q810" s="2">
        <v>5</v>
      </c>
      <c r="R810" s="2">
        <v>1</v>
      </c>
      <c r="S810" s="2">
        <v>3</v>
      </c>
      <c r="T810" s="2">
        <v>0</v>
      </c>
      <c r="U810" s="2">
        <v>0</v>
      </c>
      <c r="V810" s="2">
        <v>0</v>
      </c>
      <c r="W810" s="2">
        <v>0</v>
      </c>
      <c r="X810" s="299">
        <v>367</v>
      </c>
      <c r="Y810" s="219">
        <f xml:space="preserve"> 18</f>
        <v>18</v>
      </c>
      <c r="Z810" s="220">
        <f>SUM( tabConsumo[[#This Row],[QTD.PENDENTE]]:tabConsumo[[#This Row],[08_23]] ) / tabConsumo[[#This Row],[Div]]</f>
        <v>2.7222222222222223</v>
      </c>
      <c r="AA810" s="221">
        <f xml:space="preserve"> tabConsumo[[#This Row],[Média.A]] + (_xlfn.STDEV.S( tabConsumo[[#This Row],[QTD.PENDENTE]]:tabConsumo[[#This Row],[08_23]] ) * 1)</f>
        <v>5.7095247861060905</v>
      </c>
      <c r="AB810" s="221"/>
      <c r="AC810" s="221">
        <f xml:space="preserve"> tabConsumo[[#This Row],[Média.A]] + (_xlfn.STDEV.S( tabConsumo[[#This Row],[QTD.PENDENTE]]:tabConsumo[[#This Row],[08_23]] ) * 3)</f>
        <v>11.684129913873829</v>
      </c>
      <c r="AD810" s="5"/>
      <c r="AE810">
        <v>0.16666666666666666</v>
      </c>
      <c r="AF810" s="223">
        <f>SUM( tabConsumo[[#This Row],[QTD.PENDENTE]]:tabConsumo[[#This Row],[08_23]] )</f>
        <v>49</v>
      </c>
      <c r="AG810" s="223">
        <f>LARGE(tabConsumo[[#This Row],[03_22]:[08_23]],1)</f>
        <v>10</v>
      </c>
      <c r="AH810" s="146" t="s">
        <v>2239</v>
      </c>
      <c r="AI810" s="3" t="s">
        <v>2077</v>
      </c>
    </row>
    <row r="811" spans="1:35" x14ac:dyDescent="0.3">
      <c r="A811" s="4" t="s">
        <v>2034</v>
      </c>
      <c r="B811" s="3" t="s">
        <v>302</v>
      </c>
      <c r="C811" s="2">
        <v>141679</v>
      </c>
      <c r="D811" s="2">
        <v>147</v>
      </c>
      <c r="F811" s="2">
        <v>0</v>
      </c>
      <c r="G811" s="2">
        <v>4</v>
      </c>
      <c r="H811" s="2">
        <v>1</v>
      </c>
      <c r="I811" s="2">
        <v>3</v>
      </c>
      <c r="J811" s="2">
        <v>4</v>
      </c>
      <c r="K811" s="2">
        <v>25</v>
      </c>
      <c r="L811" s="2">
        <v>2</v>
      </c>
      <c r="M811" s="2">
        <v>0</v>
      </c>
      <c r="N811" s="2">
        <v>0</v>
      </c>
      <c r="O811" s="2">
        <v>3</v>
      </c>
      <c r="P811" s="2">
        <v>8</v>
      </c>
      <c r="Q811" s="2">
        <v>0</v>
      </c>
      <c r="R811" s="2">
        <v>14</v>
      </c>
      <c r="S811" s="2">
        <v>7</v>
      </c>
      <c r="T811" s="2">
        <v>3</v>
      </c>
      <c r="U811" s="2">
        <v>7</v>
      </c>
      <c r="V811" s="2">
        <v>3</v>
      </c>
      <c r="W811" s="2">
        <v>6</v>
      </c>
      <c r="X811" s="299">
        <v>44375</v>
      </c>
      <c r="Y811" s="219">
        <v>18</v>
      </c>
      <c r="Z811" s="220">
        <f>SUM( tabConsumo[[#This Row],[QTD.PENDENTE]]:tabConsumo[[#This Row],[08_23]] ) / tabConsumo[[#This Row],[Div]]</f>
        <v>5</v>
      </c>
      <c r="AA811" s="221">
        <f xml:space="preserve"> tabConsumo[[#This Row],[Média.A]] + (_xlfn.STDEV.S( tabConsumo[[#This Row],[QTD.PENDENTE]]:tabConsumo[[#This Row],[08_23]] ) * 1)</f>
        <v>11.145299494927237</v>
      </c>
      <c r="AB811" s="221"/>
      <c r="AC811" s="221">
        <f xml:space="preserve"> tabConsumo[[#This Row],[Média.A]] + (_xlfn.STDEV.S( tabConsumo[[#This Row],[QTD.PENDENTE]]:tabConsumo[[#This Row],[08_23]] ) * 3)</f>
        <v>23.435898484781706</v>
      </c>
      <c r="AD811" s="5"/>
      <c r="AE811">
        <v>0</v>
      </c>
      <c r="AF811" s="223">
        <f>SUM( tabConsumo[[#This Row],[QTD.PENDENTE]]:tabConsumo[[#This Row],[08_23]] )</f>
        <v>90</v>
      </c>
      <c r="AG811" s="223">
        <f>LARGE(tabConsumo[[#This Row],[03_22]:[08_23]],1)</f>
        <v>25</v>
      </c>
      <c r="AH811" s="146" t="s">
        <v>2237</v>
      </c>
      <c r="AI811" s="3" t="s">
        <v>2077</v>
      </c>
    </row>
    <row r="812" spans="1:35" x14ac:dyDescent="0.3">
      <c r="A812" s="4" t="s">
        <v>2035</v>
      </c>
      <c r="B812" s="3" t="s">
        <v>302</v>
      </c>
      <c r="C812" s="2">
        <v>141680</v>
      </c>
      <c r="D812" s="2">
        <v>498</v>
      </c>
      <c r="F812" s="2">
        <v>92</v>
      </c>
      <c r="G812" s="2">
        <v>73</v>
      </c>
      <c r="H812" s="2">
        <v>98</v>
      </c>
      <c r="I812" s="2">
        <v>89</v>
      </c>
      <c r="J812" s="2">
        <v>78</v>
      </c>
      <c r="K812" s="2">
        <v>85</v>
      </c>
      <c r="L812" s="2">
        <v>47</v>
      </c>
      <c r="M812" s="2">
        <v>71</v>
      </c>
      <c r="N812" s="2">
        <v>14</v>
      </c>
      <c r="O812" s="2">
        <v>4</v>
      </c>
      <c r="P812" s="2">
        <v>83</v>
      </c>
      <c r="Q812" s="2">
        <v>42</v>
      </c>
      <c r="R812" s="2">
        <v>22</v>
      </c>
      <c r="S812" s="2">
        <v>31</v>
      </c>
      <c r="T812" s="2">
        <v>105</v>
      </c>
      <c r="U812" s="2">
        <v>72</v>
      </c>
      <c r="V812" s="2">
        <v>111</v>
      </c>
      <c r="W812" s="2">
        <v>139</v>
      </c>
      <c r="X812" s="299">
        <v>44375</v>
      </c>
      <c r="Y812" s="219">
        <v>18</v>
      </c>
      <c r="Z812" s="220">
        <f>SUM( tabConsumo[[#This Row],[QTD.PENDENTE]]:tabConsumo[[#This Row],[08_23]] ) / tabConsumo[[#This Row],[Div]]</f>
        <v>69.777777777777771</v>
      </c>
      <c r="AA812" s="221">
        <f xml:space="preserve"> tabConsumo[[#This Row],[Média.A]] + (_xlfn.STDEV.S( tabConsumo[[#This Row],[QTD.PENDENTE]]:tabConsumo[[#This Row],[08_23]] ) * 1)</f>
        <v>106.07484548555558</v>
      </c>
      <c r="AB812" s="221"/>
      <c r="AC812" s="221">
        <f xml:space="preserve"> tabConsumo[[#This Row],[Média.A]] + (_xlfn.STDEV.S( tabConsumo[[#This Row],[QTD.PENDENTE]]:tabConsumo[[#This Row],[08_23]] ) * 3)</f>
        <v>178.66898090111118</v>
      </c>
      <c r="AD812" s="5"/>
      <c r="AE812">
        <v>0</v>
      </c>
      <c r="AF812" s="223">
        <f>SUM( tabConsumo[[#This Row],[QTD.PENDENTE]]:tabConsumo[[#This Row],[08_23]] )</f>
        <v>1256</v>
      </c>
      <c r="AG812" s="223">
        <f>LARGE(tabConsumo[[#This Row],[03_22]:[08_23]],1)</f>
        <v>139</v>
      </c>
      <c r="AH812" s="146" t="s">
        <v>2237</v>
      </c>
      <c r="AI812" s="3" t="s">
        <v>2077</v>
      </c>
    </row>
    <row r="813" spans="1:35" x14ac:dyDescent="0.3">
      <c r="A813" s="4" t="s">
        <v>2027</v>
      </c>
      <c r="B813" s="3" t="s">
        <v>302</v>
      </c>
      <c r="C813" s="2">
        <v>141268</v>
      </c>
      <c r="D813" s="2">
        <v>408</v>
      </c>
      <c r="F813" s="2">
        <v>62</v>
      </c>
      <c r="G813" s="2">
        <v>80</v>
      </c>
      <c r="H813" s="2">
        <v>76</v>
      </c>
      <c r="I813" s="2">
        <v>75</v>
      </c>
      <c r="J813" s="2">
        <v>73</v>
      </c>
      <c r="K813" s="2">
        <v>64</v>
      </c>
      <c r="L813" s="2">
        <v>34</v>
      </c>
      <c r="M813" s="2">
        <v>111</v>
      </c>
      <c r="N813" s="2">
        <v>77</v>
      </c>
      <c r="O813" s="2">
        <v>81</v>
      </c>
      <c r="P813" s="2">
        <v>168</v>
      </c>
      <c r="Q813" s="2">
        <v>58</v>
      </c>
      <c r="R813" s="2">
        <v>60</v>
      </c>
      <c r="S813" s="2">
        <v>27</v>
      </c>
      <c r="T813" s="2">
        <v>44</v>
      </c>
      <c r="U813" s="2">
        <v>54</v>
      </c>
      <c r="V813" s="2">
        <v>82</v>
      </c>
      <c r="W813" s="2">
        <v>96</v>
      </c>
      <c r="X813" s="299">
        <v>44355</v>
      </c>
      <c r="Y813" s="219">
        <v>18</v>
      </c>
      <c r="Z813" s="220">
        <f>SUM( tabConsumo[[#This Row],[QTD.PENDENTE]]:tabConsumo[[#This Row],[08_23]] ) / tabConsumo[[#This Row],[Div]]</f>
        <v>73.444444444444443</v>
      </c>
      <c r="AA813" s="221">
        <f xml:space="preserve"> tabConsumo[[#This Row],[Média.A]] + (_xlfn.STDEV.S( tabConsumo[[#This Row],[QTD.PENDENTE]]:tabConsumo[[#This Row],[08_23]] ) * 1)</f>
        <v>104.74229669592577</v>
      </c>
      <c r="AB813" s="221"/>
      <c r="AC813" s="221">
        <f xml:space="preserve"> tabConsumo[[#This Row],[Média.A]] + (_xlfn.STDEV.S( tabConsumo[[#This Row],[QTD.PENDENTE]]:tabConsumo[[#This Row],[08_23]] ) * 3)</f>
        <v>167.33800119888843</v>
      </c>
      <c r="AD813" s="5"/>
      <c r="AE813">
        <v>0</v>
      </c>
      <c r="AF813" s="223">
        <f>SUM( tabConsumo[[#This Row],[QTD.PENDENTE]]:tabConsumo[[#This Row],[08_23]] )</f>
        <v>1322</v>
      </c>
      <c r="AG813" s="223">
        <f>LARGE(tabConsumo[[#This Row],[03_22]:[08_23]],1)</f>
        <v>168</v>
      </c>
      <c r="AH813" s="146" t="s">
        <v>2237</v>
      </c>
      <c r="AI813" s="3" t="s">
        <v>2077</v>
      </c>
    </row>
    <row r="814" spans="1:35" x14ac:dyDescent="0.3">
      <c r="A814" s="4" t="s">
        <v>2036</v>
      </c>
      <c r="B814" s="3" t="s">
        <v>302</v>
      </c>
      <c r="C814" s="2">
        <v>141681</v>
      </c>
      <c r="D814" s="2">
        <v>113</v>
      </c>
      <c r="E814" s="2">
        <v>1</v>
      </c>
      <c r="F814" s="2">
        <v>0</v>
      </c>
      <c r="G814" s="2">
        <v>3</v>
      </c>
      <c r="H814" s="2">
        <v>4</v>
      </c>
      <c r="I814" s="2">
        <v>4</v>
      </c>
      <c r="J814" s="2">
        <v>1</v>
      </c>
      <c r="K814" s="2">
        <v>7</v>
      </c>
      <c r="L814" s="2">
        <v>2</v>
      </c>
      <c r="M814" s="2">
        <v>1</v>
      </c>
      <c r="N814" s="2">
        <v>0</v>
      </c>
      <c r="O814" s="2">
        <v>0</v>
      </c>
      <c r="P814" s="2">
        <v>1</v>
      </c>
      <c r="Q814" s="2">
        <v>0</v>
      </c>
      <c r="R814" s="2">
        <v>5</v>
      </c>
      <c r="S814" s="2">
        <v>4</v>
      </c>
      <c r="T814" s="2">
        <v>0</v>
      </c>
      <c r="U814" s="2">
        <v>8</v>
      </c>
      <c r="V814" s="2">
        <v>1</v>
      </c>
      <c r="W814" s="2">
        <v>6</v>
      </c>
      <c r="X814" s="299">
        <v>44375</v>
      </c>
      <c r="Y814" s="219">
        <v>18</v>
      </c>
      <c r="Z814" s="220">
        <f>SUM( tabConsumo[[#This Row],[QTD.PENDENTE]]:tabConsumo[[#This Row],[08_23]] ) / tabConsumo[[#This Row],[Div]]</f>
        <v>2.6666666666666665</v>
      </c>
      <c r="AA814" s="221">
        <f xml:space="preserve"> tabConsumo[[#This Row],[Média.A]] + (_xlfn.STDEV.S( tabConsumo[[#This Row],[QTD.PENDENTE]]:tabConsumo[[#This Row],[08_23]] ) * 1)</f>
        <v>5.2350301978028213</v>
      </c>
      <c r="AB814" s="221"/>
      <c r="AC814" s="221">
        <f xml:space="preserve"> tabConsumo[[#This Row],[Média.A]] + (_xlfn.STDEV.S( tabConsumo[[#This Row],[QTD.PENDENTE]]:tabConsumo[[#This Row],[08_23]] ) * 3)</f>
        <v>10.37175726007513</v>
      </c>
      <c r="AD814" s="5"/>
      <c r="AE814">
        <v>5.5555555555555552E-2</v>
      </c>
      <c r="AF814" s="223">
        <f>SUM( tabConsumo[[#This Row],[QTD.PENDENTE]]:tabConsumo[[#This Row],[08_23]] )</f>
        <v>48</v>
      </c>
      <c r="AG814" s="223">
        <f>LARGE(tabConsumo[[#This Row],[03_22]:[08_23]],1)</f>
        <v>8</v>
      </c>
      <c r="AH814" s="146" t="s">
        <v>2237</v>
      </c>
      <c r="AI814" s="3" t="s">
        <v>2077</v>
      </c>
    </row>
    <row r="815" spans="1:35" x14ac:dyDescent="0.3">
      <c r="A815" s="4" t="s">
        <v>2024</v>
      </c>
      <c r="B815" s="3" t="s">
        <v>302</v>
      </c>
      <c r="C815" s="2">
        <v>141265</v>
      </c>
      <c r="D815" s="2">
        <v>82</v>
      </c>
      <c r="F815" s="2">
        <v>8</v>
      </c>
      <c r="G815" s="2">
        <v>4</v>
      </c>
      <c r="H815" s="2">
        <v>11</v>
      </c>
      <c r="I815" s="2">
        <v>15</v>
      </c>
      <c r="J815" s="2">
        <v>0</v>
      </c>
      <c r="K815" s="2">
        <v>9</v>
      </c>
      <c r="L815" s="2">
        <v>6</v>
      </c>
      <c r="M815" s="2">
        <v>11</v>
      </c>
      <c r="N815" s="2">
        <v>0</v>
      </c>
      <c r="O815" s="2">
        <v>0</v>
      </c>
      <c r="P815" s="2">
        <v>5</v>
      </c>
      <c r="Q815" s="2">
        <v>12</v>
      </c>
      <c r="R815" s="2">
        <v>11</v>
      </c>
      <c r="S815" s="2">
        <v>5</v>
      </c>
      <c r="T815" s="2">
        <v>18</v>
      </c>
      <c r="U815" s="2">
        <v>20</v>
      </c>
      <c r="V815" s="2">
        <v>9</v>
      </c>
      <c r="W815" s="2">
        <v>0</v>
      </c>
      <c r="X815" s="299">
        <v>44355</v>
      </c>
      <c r="Y815" s="219">
        <v>18</v>
      </c>
      <c r="Z815" s="220">
        <f>SUM( tabConsumo[[#This Row],[QTD.PENDENTE]]:tabConsumo[[#This Row],[08_23]] ) / tabConsumo[[#This Row],[Div]]</f>
        <v>8</v>
      </c>
      <c r="AA815" s="221">
        <f xml:space="preserve"> tabConsumo[[#This Row],[Média.A]] + (_xlfn.STDEV.S( tabConsumo[[#This Row],[QTD.PENDENTE]]:tabConsumo[[#This Row],[08_23]] ) * 1)</f>
        <v>14.097251068164677</v>
      </c>
      <c r="AB815" s="221"/>
      <c r="AC815" s="221">
        <f xml:space="preserve"> tabConsumo[[#This Row],[Média.A]] + (_xlfn.STDEV.S( tabConsumo[[#This Row],[QTD.PENDENTE]]:tabConsumo[[#This Row],[08_23]] ) * 3)</f>
        <v>26.291753204494032</v>
      </c>
      <c r="AD815" s="5"/>
      <c r="AE815">
        <v>0</v>
      </c>
      <c r="AF815" s="223">
        <f>SUM( tabConsumo[[#This Row],[QTD.PENDENTE]]:tabConsumo[[#This Row],[08_23]] )</f>
        <v>144</v>
      </c>
      <c r="AG815" s="223">
        <f>LARGE(tabConsumo[[#This Row],[03_22]:[08_23]],1)</f>
        <v>20</v>
      </c>
      <c r="AH815" s="146" t="s">
        <v>2238</v>
      </c>
      <c r="AI815" s="3" t="s">
        <v>2077</v>
      </c>
    </row>
    <row r="816" spans="1:35" x14ac:dyDescent="0.3">
      <c r="A816" s="4" t="s">
        <v>2026</v>
      </c>
      <c r="B816" s="3" t="s">
        <v>302</v>
      </c>
      <c r="C816" s="2">
        <v>141266</v>
      </c>
      <c r="D816" s="2">
        <v>131</v>
      </c>
      <c r="F816" s="2">
        <v>1</v>
      </c>
      <c r="G816" s="2">
        <v>8</v>
      </c>
      <c r="H816" s="2">
        <v>14</v>
      </c>
      <c r="I816" s="2">
        <v>52</v>
      </c>
      <c r="J816" s="2">
        <v>32</v>
      </c>
      <c r="K816" s="2">
        <v>10</v>
      </c>
      <c r="L816" s="2">
        <v>1</v>
      </c>
      <c r="M816" s="2">
        <v>2</v>
      </c>
      <c r="N816" s="2">
        <v>1</v>
      </c>
      <c r="O816" s="2">
        <v>0</v>
      </c>
      <c r="P816" s="2">
        <v>0</v>
      </c>
      <c r="Q816" s="2">
        <v>0</v>
      </c>
      <c r="R816" s="2">
        <v>22</v>
      </c>
      <c r="S816" s="2">
        <v>6</v>
      </c>
      <c r="T816" s="2">
        <v>3</v>
      </c>
      <c r="U816" s="2">
        <v>8</v>
      </c>
      <c r="V816" s="2">
        <v>3</v>
      </c>
      <c r="W816" s="2">
        <v>6</v>
      </c>
      <c r="X816" s="299">
        <v>44355</v>
      </c>
      <c r="Y816" s="219">
        <v>18</v>
      </c>
      <c r="Z816" s="220">
        <f>SUM( tabConsumo[[#This Row],[QTD.PENDENTE]]:tabConsumo[[#This Row],[08_23]] ) / tabConsumo[[#This Row],[Div]]</f>
        <v>9.3888888888888893</v>
      </c>
      <c r="AA816" s="221">
        <f xml:space="preserve"> tabConsumo[[#This Row],[Média.A]] + (_xlfn.STDEV.S( tabConsumo[[#This Row],[QTD.PENDENTE]]:tabConsumo[[#This Row],[08_23]] ) * 1)</f>
        <v>22.993122178519467</v>
      </c>
      <c r="AB816" s="221"/>
      <c r="AC816" s="221">
        <f xml:space="preserve"> tabConsumo[[#This Row],[Média.A]] + (_xlfn.STDEV.S( tabConsumo[[#This Row],[QTD.PENDENTE]]:tabConsumo[[#This Row],[08_23]] ) * 3)</f>
        <v>50.201588757780627</v>
      </c>
      <c r="AD816" s="5"/>
      <c r="AE816">
        <v>0</v>
      </c>
      <c r="AF816" s="223">
        <f>SUM( tabConsumo[[#This Row],[QTD.PENDENTE]]:tabConsumo[[#This Row],[08_23]] )</f>
        <v>169</v>
      </c>
      <c r="AG816" s="223">
        <f>LARGE(tabConsumo[[#This Row],[03_22]:[08_23]],1)</f>
        <v>52</v>
      </c>
      <c r="AH816" s="146" t="s">
        <v>2237</v>
      </c>
      <c r="AI816" s="3" t="s">
        <v>2077</v>
      </c>
    </row>
    <row r="817" spans="1:35" x14ac:dyDescent="0.3">
      <c r="A817" s="4" t="s">
        <v>1642</v>
      </c>
      <c r="B817" s="3" t="s">
        <v>336</v>
      </c>
      <c r="C817" s="2">
        <v>106697</v>
      </c>
      <c r="D817" s="2">
        <v>1408</v>
      </c>
      <c r="E817" s="2">
        <v>2</v>
      </c>
      <c r="F817" s="2">
        <v>341</v>
      </c>
      <c r="G817" s="2">
        <v>336</v>
      </c>
      <c r="H817" s="2">
        <v>415</v>
      </c>
      <c r="I817" s="2">
        <v>423</v>
      </c>
      <c r="J817" s="2">
        <v>362</v>
      </c>
      <c r="K817" s="2">
        <v>402</v>
      </c>
      <c r="L817" s="2">
        <v>451</v>
      </c>
      <c r="M817" s="2">
        <v>477</v>
      </c>
      <c r="N817" s="2">
        <v>395</v>
      </c>
      <c r="O817" s="2">
        <v>320</v>
      </c>
      <c r="P817" s="2">
        <v>88</v>
      </c>
      <c r="Q817" s="2">
        <v>327</v>
      </c>
      <c r="R817" s="2">
        <v>1483</v>
      </c>
      <c r="S817" s="2">
        <v>263</v>
      </c>
      <c r="T817" s="2">
        <v>337</v>
      </c>
      <c r="U817" s="2">
        <v>348</v>
      </c>
      <c r="V817" s="2">
        <v>310</v>
      </c>
      <c r="W817" s="2">
        <v>369</v>
      </c>
      <c r="X817" s="299">
        <v>39598</v>
      </c>
      <c r="Y817" s="219">
        <v>18</v>
      </c>
      <c r="Z817" s="220">
        <f>SUM( tabConsumo[[#This Row],[QTD.PENDENTE]]:tabConsumo[[#This Row],[08_23]] ) / tabConsumo[[#This Row],[Div]]</f>
        <v>413.83333333333331</v>
      </c>
      <c r="AA817" s="221">
        <f xml:space="preserve"> tabConsumo[[#This Row],[Média.A]] + (_xlfn.STDEV.S( tabConsumo[[#This Row],[QTD.PENDENTE]]:tabConsumo[[#This Row],[08_23]] ) * 1)</f>
        <v>701.73792279237432</v>
      </c>
      <c r="AB817" s="221"/>
      <c r="AC817" s="221">
        <f xml:space="preserve"> tabConsumo[[#This Row],[Média.A]] + (_xlfn.STDEV.S( tabConsumo[[#This Row],[QTD.PENDENTE]]:tabConsumo[[#This Row],[08_23]] ) * 3)</f>
        <v>1277.5471017104562</v>
      </c>
      <c r="AD817" s="5"/>
      <c r="AE817">
        <v>0.1111111111111111</v>
      </c>
      <c r="AF817" s="223">
        <f>SUM( tabConsumo[[#This Row],[QTD.PENDENTE]]:tabConsumo[[#This Row],[08_23]] )</f>
        <v>7449</v>
      </c>
      <c r="AG817" s="223">
        <f>LARGE(tabConsumo[[#This Row],[03_22]:[08_23]],1)</f>
        <v>1483</v>
      </c>
      <c r="AH817" s="146" t="s">
        <v>2237</v>
      </c>
      <c r="AI817" s="3" t="s">
        <v>2077</v>
      </c>
    </row>
    <row r="818" spans="1:35" x14ac:dyDescent="0.3">
      <c r="A818" s="4" t="s">
        <v>1456</v>
      </c>
      <c r="B818" s="3" t="s">
        <v>654</v>
      </c>
      <c r="C818" s="2">
        <v>78641</v>
      </c>
      <c r="D818" s="2">
        <v>175</v>
      </c>
      <c r="E818" s="2">
        <v>2</v>
      </c>
      <c r="F818" s="2">
        <v>299</v>
      </c>
      <c r="G818" s="2">
        <v>279</v>
      </c>
      <c r="H818" s="2">
        <v>278</v>
      </c>
      <c r="I818" s="2">
        <v>328</v>
      </c>
      <c r="J818" s="2">
        <v>298</v>
      </c>
      <c r="K818" s="2">
        <v>334</v>
      </c>
      <c r="L818" s="2">
        <v>338</v>
      </c>
      <c r="M818" s="2">
        <v>429</v>
      </c>
      <c r="N818" s="2">
        <v>360</v>
      </c>
      <c r="O818" s="2">
        <v>331</v>
      </c>
      <c r="P818" s="2">
        <v>88</v>
      </c>
      <c r="Q818" s="2">
        <v>262</v>
      </c>
      <c r="R818" s="2">
        <v>1431</v>
      </c>
      <c r="S818" s="2">
        <v>242</v>
      </c>
      <c r="T818" s="2">
        <v>334</v>
      </c>
      <c r="U818" s="2">
        <v>292</v>
      </c>
      <c r="V818" s="2">
        <v>230</v>
      </c>
      <c r="W818" s="2">
        <v>328</v>
      </c>
      <c r="X818" s="299">
        <v>38104</v>
      </c>
      <c r="Y818" s="219">
        <v>18</v>
      </c>
      <c r="Z818" s="220">
        <f>SUM( tabConsumo[[#This Row],[QTD.PENDENTE]]:tabConsumo[[#This Row],[08_23]] ) / tabConsumo[[#This Row],[Div]]</f>
        <v>360.16666666666669</v>
      </c>
      <c r="AA818" s="221">
        <f xml:space="preserve"> tabConsumo[[#This Row],[Média.A]] + (_xlfn.STDEV.S( tabConsumo[[#This Row],[QTD.PENDENTE]]:tabConsumo[[#This Row],[08_23]] ) * 1)</f>
        <v>640.82750962829141</v>
      </c>
      <c r="AB818" s="221"/>
      <c r="AC818" s="221">
        <f xml:space="preserve"> tabConsumo[[#This Row],[Média.A]] + (_xlfn.STDEV.S( tabConsumo[[#This Row],[QTD.PENDENTE]]:tabConsumo[[#This Row],[08_23]] ) * 3)</f>
        <v>1202.149195551541</v>
      </c>
      <c r="AD818" s="5"/>
      <c r="AE818">
        <v>0.1111111111111111</v>
      </c>
      <c r="AF818" s="223">
        <f>SUM( tabConsumo[[#This Row],[QTD.PENDENTE]]:tabConsumo[[#This Row],[08_23]] )</f>
        <v>6483</v>
      </c>
      <c r="AG818" s="223">
        <f>LARGE(tabConsumo[[#This Row],[03_22]:[08_23]],1)</f>
        <v>1431</v>
      </c>
      <c r="AH818" s="146" t="s">
        <v>2237</v>
      </c>
      <c r="AI818" s="3" t="s">
        <v>2077</v>
      </c>
    </row>
    <row r="819" spans="1:35" x14ac:dyDescent="0.3">
      <c r="A819" s="4" t="s">
        <v>1458</v>
      </c>
      <c r="B819" s="3" t="s">
        <v>654</v>
      </c>
      <c r="C819" s="2">
        <v>78642</v>
      </c>
      <c r="D819" s="2">
        <v>613</v>
      </c>
      <c r="E819" s="2">
        <v>2</v>
      </c>
      <c r="F819" s="2">
        <v>287</v>
      </c>
      <c r="G819" s="2">
        <v>284</v>
      </c>
      <c r="H819" s="2">
        <v>322</v>
      </c>
      <c r="I819" s="2">
        <v>282</v>
      </c>
      <c r="J819" s="2">
        <v>293</v>
      </c>
      <c r="K819" s="2">
        <v>303</v>
      </c>
      <c r="L819" s="2">
        <v>368</v>
      </c>
      <c r="M819" s="2">
        <v>383</v>
      </c>
      <c r="N819" s="2">
        <v>294</v>
      </c>
      <c r="O819" s="2">
        <v>272</v>
      </c>
      <c r="P819" s="2">
        <v>99</v>
      </c>
      <c r="Q819" s="2">
        <v>262</v>
      </c>
      <c r="R819" s="2">
        <v>1401</v>
      </c>
      <c r="S819" s="2">
        <v>250</v>
      </c>
      <c r="T819" s="2">
        <v>293</v>
      </c>
      <c r="U819" s="2">
        <v>309</v>
      </c>
      <c r="V819" s="2">
        <v>218</v>
      </c>
      <c r="W819" s="2">
        <v>313</v>
      </c>
      <c r="X819" s="299">
        <v>38104</v>
      </c>
      <c r="Y819" s="219">
        <v>18</v>
      </c>
      <c r="Z819" s="220">
        <f>SUM( tabConsumo[[#This Row],[QTD.PENDENTE]]:tabConsumo[[#This Row],[08_23]] ) / tabConsumo[[#This Row],[Div]]</f>
        <v>346.38888888888891</v>
      </c>
      <c r="AA819" s="221">
        <f xml:space="preserve"> tabConsumo[[#This Row],[Média.A]] + (_xlfn.STDEV.S( tabConsumo[[#This Row],[QTD.PENDENTE]]:tabConsumo[[#This Row],[08_23]] ) * 1)</f>
        <v>620.34473755349381</v>
      </c>
      <c r="AB819" s="221"/>
      <c r="AC819" s="221">
        <f xml:space="preserve"> tabConsumo[[#This Row],[Média.A]] + (_xlfn.STDEV.S( tabConsumo[[#This Row],[QTD.PENDENTE]]:tabConsumo[[#This Row],[08_23]] ) * 3)</f>
        <v>1168.2564348827034</v>
      </c>
      <c r="AD819" s="5"/>
      <c r="AE819">
        <v>0.1111111111111111</v>
      </c>
      <c r="AF819" s="223">
        <f>SUM( tabConsumo[[#This Row],[QTD.PENDENTE]]:tabConsumo[[#This Row],[08_23]] )</f>
        <v>6235</v>
      </c>
      <c r="AG819" s="223">
        <f>LARGE(tabConsumo[[#This Row],[03_22]:[08_23]],1)</f>
        <v>1401</v>
      </c>
      <c r="AH819" s="146" t="s">
        <v>2237</v>
      </c>
      <c r="AI819" s="3" t="s">
        <v>2077</v>
      </c>
    </row>
    <row r="820" spans="1:35" x14ac:dyDescent="0.3">
      <c r="A820" s="4" t="s">
        <v>1459</v>
      </c>
      <c r="B820" s="3" t="s">
        <v>654</v>
      </c>
      <c r="C820" s="2">
        <v>78643</v>
      </c>
      <c r="D820" s="2">
        <v>337</v>
      </c>
      <c r="E820" s="2">
        <v>2</v>
      </c>
      <c r="F820" s="2">
        <v>343</v>
      </c>
      <c r="G820" s="2">
        <v>328</v>
      </c>
      <c r="H820" s="2">
        <v>357</v>
      </c>
      <c r="I820" s="2">
        <v>422</v>
      </c>
      <c r="J820" s="2">
        <v>365</v>
      </c>
      <c r="K820" s="2">
        <v>405</v>
      </c>
      <c r="L820" s="2">
        <v>430</v>
      </c>
      <c r="M820" s="2">
        <v>487</v>
      </c>
      <c r="N820" s="2">
        <v>385</v>
      </c>
      <c r="O820" s="2">
        <v>311</v>
      </c>
      <c r="P820" s="2">
        <v>93</v>
      </c>
      <c r="Q820" s="2">
        <v>322</v>
      </c>
      <c r="R820" s="2">
        <v>1486</v>
      </c>
      <c r="S820" s="2">
        <v>289</v>
      </c>
      <c r="T820" s="2">
        <v>306</v>
      </c>
      <c r="U820" s="2">
        <v>348</v>
      </c>
      <c r="V820" s="2">
        <v>307</v>
      </c>
      <c r="W820" s="2">
        <v>327</v>
      </c>
      <c r="X820" s="299">
        <v>38104</v>
      </c>
      <c r="Y820" s="219">
        <v>18</v>
      </c>
      <c r="Z820" s="220">
        <f>SUM( tabConsumo[[#This Row],[QTD.PENDENTE]]:tabConsumo[[#This Row],[08_23]] ) / tabConsumo[[#This Row],[Div]]</f>
        <v>406.27777777777777</v>
      </c>
      <c r="AA820" s="221">
        <f xml:space="preserve"> tabConsumo[[#This Row],[Média.A]] + (_xlfn.STDEV.S( tabConsumo[[#This Row],[QTD.PENDENTE]]:tabConsumo[[#This Row],[08_23]] ) * 1)</f>
        <v>694.97867927674406</v>
      </c>
      <c r="AB820" s="221"/>
      <c r="AC820" s="221">
        <f xml:space="preserve"> tabConsumo[[#This Row],[Média.A]] + (_xlfn.STDEV.S( tabConsumo[[#This Row],[QTD.PENDENTE]]:tabConsumo[[#This Row],[08_23]] ) * 3)</f>
        <v>1272.3804822746765</v>
      </c>
      <c r="AD820" s="5"/>
      <c r="AE820">
        <v>0.1111111111111111</v>
      </c>
      <c r="AF820" s="223">
        <f>SUM( tabConsumo[[#This Row],[QTD.PENDENTE]]:tabConsumo[[#This Row],[08_23]] )</f>
        <v>7313</v>
      </c>
      <c r="AG820" s="223">
        <f>LARGE(tabConsumo[[#This Row],[03_22]:[08_23]],1)</f>
        <v>1486</v>
      </c>
      <c r="AH820" s="146" t="s">
        <v>2237</v>
      </c>
      <c r="AI820" s="3" t="s">
        <v>2077</v>
      </c>
    </row>
    <row r="821" spans="1:35" x14ac:dyDescent="0.3">
      <c r="A821" s="4" t="s">
        <v>1460</v>
      </c>
      <c r="B821" s="3" t="s">
        <v>654</v>
      </c>
      <c r="C821" s="2">
        <v>78646</v>
      </c>
      <c r="D821" s="2">
        <v>1016</v>
      </c>
      <c r="E821" s="2">
        <v>15</v>
      </c>
      <c r="F821" s="2">
        <v>345</v>
      </c>
      <c r="G821" s="2">
        <v>343</v>
      </c>
      <c r="H821" s="2">
        <v>475</v>
      </c>
      <c r="I821" s="2">
        <v>426</v>
      </c>
      <c r="J821" s="2">
        <v>357</v>
      </c>
      <c r="K821" s="2">
        <v>474</v>
      </c>
      <c r="L821" s="2">
        <v>446</v>
      </c>
      <c r="M821" s="2">
        <v>501</v>
      </c>
      <c r="N821" s="2">
        <v>488</v>
      </c>
      <c r="O821" s="2">
        <v>363</v>
      </c>
      <c r="P821" s="2">
        <v>97</v>
      </c>
      <c r="Q821" s="2">
        <v>313</v>
      </c>
      <c r="R821" s="2">
        <v>1514</v>
      </c>
      <c r="S821" s="2">
        <v>275</v>
      </c>
      <c r="T821" s="2">
        <v>322</v>
      </c>
      <c r="U821" s="2">
        <v>358</v>
      </c>
      <c r="V821" s="2">
        <v>315</v>
      </c>
      <c r="W821" s="2">
        <v>382</v>
      </c>
      <c r="X821" s="299">
        <v>38104</v>
      </c>
      <c r="Y821" s="219">
        <v>18</v>
      </c>
      <c r="Z821" s="220">
        <f>SUM( tabConsumo[[#This Row],[QTD.PENDENTE]]:tabConsumo[[#This Row],[08_23]] ) / tabConsumo[[#This Row],[Div]]</f>
        <v>433.83333333333331</v>
      </c>
      <c r="AA821" s="221">
        <f xml:space="preserve"> tabConsumo[[#This Row],[Média.A]] + (_xlfn.STDEV.S( tabConsumo[[#This Row],[QTD.PENDENTE]]:tabConsumo[[#This Row],[08_23]] ) * 1)</f>
        <v>728.09814226871686</v>
      </c>
      <c r="AB821" s="221"/>
      <c r="AC821" s="221">
        <f xml:space="preserve"> tabConsumo[[#This Row],[Média.A]] + (_xlfn.STDEV.S( tabConsumo[[#This Row],[QTD.PENDENTE]]:tabConsumo[[#This Row],[08_23]] ) * 3)</f>
        <v>1316.6277601394838</v>
      </c>
      <c r="AD821" s="5"/>
      <c r="AE821">
        <v>0.83333333333333337</v>
      </c>
      <c r="AF821" s="223">
        <f>SUM( tabConsumo[[#This Row],[QTD.PENDENTE]]:tabConsumo[[#This Row],[08_23]] )</f>
        <v>7809</v>
      </c>
      <c r="AG821" s="223">
        <f>LARGE(tabConsumo[[#This Row],[03_22]:[08_23]],1)</f>
        <v>1514</v>
      </c>
      <c r="AH821" s="146" t="s">
        <v>2237</v>
      </c>
      <c r="AI821" s="3" t="s">
        <v>2077</v>
      </c>
    </row>
    <row r="822" spans="1:35" x14ac:dyDescent="0.3">
      <c r="A822" s="4" t="s">
        <v>1470</v>
      </c>
      <c r="B822" s="3" t="s">
        <v>654</v>
      </c>
      <c r="C822" s="2">
        <v>80874</v>
      </c>
      <c r="D822" s="2">
        <v>911</v>
      </c>
      <c r="E822" s="2">
        <v>2</v>
      </c>
      <c r="F822" s="2">
        <v>366</v>
      </c>
      <c r="G822" s="2">
        <v>336</v>
      </c>
      <c r="H822" s="2">
        <v>396</v>
      </c>
      <c r="I822" s="2">
        <v>452</v>
      </c>
      <c r="J822" s="2">
        <v>348</v>
      </c>
      <c r="K822" s="2">
        <v>409</v>
      </c>
      <c r="L822" s="2">
        <v>471</v>
      </c>
      <c r="M822" s="2">
        <v>492</v>
      </c>
      <c r="N822" s="2">
        <v>414</v>
      </c>
      <c r="O822" s="2">
        <v>363</v>
      </c>
      <c r="P822" s="2">
        <v>95</v>
      </c>
      <c r="Q822" s="2">
        <v>343</v>
      </c>
      <c r="R822" s="2">
        <v>1513</v>
      </c>
      <c r="S822" s="2">
        <v>304</v>
      </c>
      <c r="T822" s="2">
        <v>355</v>
      </c>
      <c r="U822" s="2">
        <v>363</v>
      </c>
      <c r="V822" s="2">
        <v>336</v>
      </c>
      <c r="W822" s="2">
        <v>382</v>
      </c>
      <c r="X822" s="299">
        <v>38196</v>
      </c>
      <c r="Y822" s="219">
        <v>18</v>
      </c>
      <c r="Z822" s="220">
        <f>SUM( tabConsumo[[#This Row],[QTD.PENDENTE]]:tabConsumo[[#This Row],[08_23]] ) / tabConsumo[[#This Row],[Div]]</f>
        <v>430</v>
      </c>
      <c r="AA822" s="221">
        <f xml:space="preserve"> tabConsumo[[#This Row],[Média.A]] + (_xlfn.STDEV.S( tabConsumo[[#This Row],[QTD.PENDENTE]]:tabConsumo[[#This Row],[08_23]] ) * 1)</f>
        <v>722.04950313380391</v>
      </c>
      <c r="AB822" s="221"/>
      <c r="AC822" s="221">
        <f xml:space="preserve"> tabConsumo[[#This Row],[Média.A]] + (_xlfn.STDEV.S( tabConsumo[[#This Row],[QTD.PENDENTE]]:tabConsumo[[#This Row],[08_23]] ) * 3)</f>
        <v>1306.1485094014117</v>
      </c>
      <c r="AD822" s="5"/>
      <c r="AE822">
        <v>0.1111111111111111</v>
      </c>
      <c r="AF822" s="223">
        <f>SUM( tabConsumo[[#This Row],[QTD.PENDENTE]]:tabConsumo[[#This Row],[08_23]] )</f>
        <v>7740</v>
      </c>
      <c r="AG822" s="223">
        <f>LARGE(tabConsumo[[#This Row],[03_22]:[08_23]],1)</f>
        <v>1513</v>
      </c>
      <c r="AH822" s="146" t="s">
        <v>2237</v>
      </c>
      <c r="AI822" s="3" t="s">
        <v>2077</v>
      </c>
    </row>
    <row r="823" spans="1:35" x14ac:dyDescent="0.3">
      <c r="A823" s="4" t="s">
        <v>1469</v>
      </c>
      <c r="B823" s="3" t="s">
        <v>654</v>
      </c>
      <c r="C823" s="2">
        <v>80872</v>
      </c>
      <c r="D823" s="2">
        <v>0</v>
      </c>
      <c r="E823" s="2">
        <v>258</v>
      </c>
      <c r="F823" s="2">
        <v>362</v>
      </c>
      <c r="G823" s="2">
        <v>326</v>
      </c>
      <c r="H823" s="2">
        <v>350</v>
      </c>
      <c r="I823" s="2">
        <v>381</v>
      </c>
      <c r="J823" s="2">
        <v>342</v>
      </c>
      <c r="K823" s="2">
        <v>397</v>
      </c>
      <c r="L823" s="2">
        <v>397</v>
      </c>
      <c r="M823" s="2">
        <v>420</v>
      </c>
      <c r="N823" s="2">
        <v>369</v>
      </c>
      <c r="O823" s="2">
        <v>314</v>
      </c>
      <c r="P823" s="2">
        <v>76</v>
      </c>
      <c r="Q823" s="2">
        <v>334</v>
      </c>
      <c r="R823" s="2">
        <v>1474</v>
      </c>
      <c r="S823" s="2">
        <v>284</v>
      </c>
      <c r="T823" s="2">
        <v>328</v>
      </c>
      <c r="U823" s="2">
        <v>295</v>
      </c>
      <c r="V823" s="2">
        <v>11</v>
      </c>
      <c r="W823" s="2">
        <v>0</v>
      </c>
      <c r="X823" s="299">
        <v>38196</v>
      </c>
      <c r="Y823" s="219">
        <v>18</v>
      </c>
      <c r="Z823" s="220">
        <f>SUM( tabConsumo[[#This Row],[QTD.PENDENTE]]:tabConsumo[[#This Row],[08_23]] ) / tabConsumo[[#This Row],[Div]]</f>
        <v>373.22222222222223</v>
      </c>
      <c r="AA823" s="221">
        <f xml:space="preserve"> tabConsumo[[#This Row],[Média.A]] + (_xlfn.STDEV.S( tabConsumo[[#This Row],[QTD.PENDENTE]]:tabConsumo[[#This Row],[08_23]] ) * 1)</f>
        <v>671.82402243065917</v>
      </c>
      <c r="AB823" s="221"/>
      <c r="AC823" s="221">
        <f xml:space="preserve"> tabConsumo[[#This Row],[Média.A]] + (_xlfn.STDEV.S( tabConsumo[[#This Row],[QTD.PENDENTE]]:tabConsumo[[#This Row],[08_23]] ) * 3)</f>
        <v>1269.0276228475329</v>
      </c>
      <c r="AD823" s="5"/>
      <c r="AE823">
        <v>14.333333333333334</v>
      </c>
      <c r="AF823" s="223">
        <f>SUM( tabConsumo[[#This Row],[QTD.PENDENTE]]:tabConsumo[[#This Row],[08_23]] )</f>
        <v>6718</v>
      </c>
      <c r="AG823" s="223">
        <f>LARGE(tabConsumo[[#This Row],[03_22]:[08_23]],1)</f>
        <v>1474</v>
      </c>
      <c r="AH823" s="146" t="s">
        <v>2238</v>
      </c>
      <c r="AI823" s="3" t="s">
        <v>2077</v>
      </c>
    </row>
    <row r="824" spans="1:35" x14ac:dyDescent="0.3">
      <c r="A824" s="4" t="s">
        <v>2037</v>
      </c>
      <c r="B824" s="3" t="s">
        <v>288</v>
      </c>
      <c r="C824" s="2">
        <v>141786</v>
      </c>
      <c r="D824" s="2">
        <v>244</v>
      </c>
      <c r="F824" s="2">
        <v>3</v>
      </c>
      <c r="G824" s="2">
        <v>0</v>
      </c>
      <c r="H824" s="2">
        <v>0</v>
      </c>
      <c r="I824" s="2">
        <v>3</v>
      </c>
      <c r="J824" s="2">
        <v>0</v>
      </c>
      <c r="K824" s="2">
        <v>2</v>
      </c>
      <c r="L824" s="2">
        <v>8</v>
      </c>
      <c r="M824" s="2">
        <v>1</v>
      </c>
      <c r="N824" s="2">
        <v>8</v>
      </c>
      <c r="O824" s="2">
        <v>2</v>
      </c>
      <c r="P824" s="2">
        <v>4</v>
      </c>
      <c r="Q824" s="2">
        <v>4</v>
      </c>
      <c r="R824" s="2">
        <v>4</v>
      </c>
      <c r="S824" s="2">
        <v>0</v>
      </c>
      <c r="T824" s="2">
        <v>2</v>
      </c>
      <c r="U824" s="2">
        <v>0</v>
      </c>
      <c r="V824" s="2">
        <v>2</v>
      </c>
      <c r="W824" s="2">
        <v>0</v>
      </c>
      <c r="X824" s="299">
        <v>44375</v>
      </c>
      <c r="Y824" s="219">
        <v>18</v>
      </c>
      <c r="Z824" s="220">
        <f>SUM( tabConsumo[[#This Row],[QTD.PENDENTE]]:tabConsumo[[#This Row],[08_23]] ) / tabConsumo[[#This Row],[Div]]</f>
        <v>2.3888888888888888</v>
      </c>
      <c r="AA824" s="221">
        <f xml:space="preserve"> tabConsumo[[#This Row],[Média.A]] + (_xlfn.STDEV.S( tabConsumo[[#This Row],[QTD.PENDENTE]]:tabConsumo[[#This Row],[08_23]] ) * 1)</f>
        <v>4.9126323476722167</v>
      </c>
      <c r="AB824" s="221"/>
      <c r="AC824" s="221">
        <f xml:space="preserve"> tabConsumo[[#This Row],[Média.A]] + (_xlfn.STDEV.S( tabConsumo[[#This Row],[QTD.PENDENTE]]:tabConsumo[[#This Row],[08_23]] ) * 3)</f>
        <v>9.9601192652388715</v>
      </c>
      <c r="AD824" s="5"/>
      <c r="AE824">
        <v>0</v>
      </c>
      <c r="AF824" s="223">
        <f>SUM( tabConsumo[[#This Row],[QTD.PENDENTE]]:tabConsumo[[#This Row],[08_23]] )</f>
        <v>43</v>
      </c>
      <c r="AG824" s="223">
        <f>LARGE(tabConsumo[[#This Row],[03_22]:[08_23]],1)</f>
        <v>8</v>
      </c>
      <c r="AH824" s="146" t="s">
        <v>2238</v>
      </c>
      <c r="AI824" s="3" t="s">
        <v>2077</v>
      </c>
    </row>
    <row r="825" spans="1:35" x14ac:dyDescent="0.3">
      <c r="A825" s="4" t="s">
        <v>2038</v>
      </c>
      <c r="B825" s="3" t="s">
        <v>288</v>
      </c>
      <c r="C825" s="2">
        <v>141787</v>
      </c>
      <c r="D825" s="2">
        <v>305</v>
      </c>
      <c r="F825" s="2">
        <v>16</v>
      </c>
      <c r="G825" s="2">
        <v>27</v>
      </c>
      <c r="H825" s="2">
        <v>26</v>
      </c>
      <c r="I825" s="2">
        <v>23</v>
      </c>
      <c r="J825" s="2">
        <v>10</v>
      </c>
      <c r="K825" s="2">
        <v>45</v>
      </c>
      <c r="L825" s="2">
        <v>40</v>
      </c>
      <c r="M825" s="2">
        <v>11</v>
      </c>
      <c r="N825" s="2">
        <v>16</v>
      </c>
      <c r="O825" s="2">
        <v>1</v>
      </c>
      <c r="P825" s="2">
        <v>39</v>
      </c>
      <c r="Q825" s="2">
        <v>72</v>
      </c>
      <c r="R825" s="2">
        <v>29</v>
      </c>
      <c r="S825" s="2">
        <v>22</v>
      </c>
      <c r="T825" s="2">
        <v>28</v>
      </c>
      <c r="U825" s="2">
        <v>32</v>
      </c>
      <c r="V825" s="2">
        <v>28</v>
      </c>
      <c r="W825" s="2">
        <v>22</v>
      </c>
      <c r="X825" s="299">
        <v>44375</v>
      </c>
      <c r="Y825" s="219">
        <v>18</v>
      </c>
      <c r="Z825" s="220">
        <f>SUM( tabConsumo[[#This Row],[QTD.PENDENTE]]:tabConsumo[[#This Row],[08_23]] ) / tabConsumo[[#This Row],[Div]]</f>
        <v>27.055555555555557</v>
      </c>
      <c r="AA825" s="221">
        <f xml:space="preserve"> tabConsumo[[#This Row],[Média.A]] + (_xlfn.STDEV.S( tabConsumo[[#This Row],[QTD.PENDENTE]]:tabConsumo[[#This Row],[08_23]] ) * 1)</f>
        <v>42.816535751343707</v>
      </c>
      <c r="AB825" s="221"/>
      <c r="AC825" s="221">
        <f xml:space="preserve"> tabConsumo[[#This Row],[Média.A]] + (_xlfn.STDEV.S( tabConsumo[[#This Row],[QTD.PENDENTE]]:tabConsumo[[#This Row],[08_23]] ) * 3)</f>
        <v>74.338496142919993</v>
      </c>
      <c r="AD825" s="5"/>
      <c r="AE825">
        <v>0</v>
      </c>
      <c r="AF825" s="223">
        <f>SUM( tabConsumo[[#This Row],[QTD.PENDENTE]]:tabConsumo[[#This Row],[08_23]] )</f>
        <v>487</v>
      </c>
      <c r="AG825" s="223">
        <f>LARGE(tabConsumo[[#This Row],[03_22]:[08_23]],1)</f>
        <v>72</v>
      </c>
      <c r="AH825" s="146" t="s">
        <v>2237</v>
      </c>
      <c r="AI825" s="3" t="s">
        <v>2077</v>
      </c>
    </row>
    <row r="826" spans="1:35" x14ac:dyDescent="0.3">
      <c r="A826" s="4" t="s">
        <v>2033</v>
      </c>
      <c r="B826" s="3" t="s">
        <v>288</v>
      </c>
      <c r="C826" s="2">
        <v>141615</v>
      </c>
      <c r="D826" s="2">
        <v>65</v>
      </c>
      <c r="F826" s="2">
        <v>5</v>
      </c>
      <c r="G826" s="2">
        <v>1</v>
      </c>
      <c r="H826" s="2">
        <v>1</v>
      </c>
      <c r="I826" s="2">
        <v>5</v>
      </c>
      <c r="J826" s="2">
        <v>5</v>
      </c>
      <c r="K826" s="2">
        <v>2</v>
      </c>
      <c r="L826" s="2">
        <v>1</v>
      </c>
      <c r="M826" s="2">
        <v>3</v>
      </c>
      <c r="N826" s="2">
        <v>2</v>
      </c>
      <c r="O826" s="2">
        <v>2</v>
      </c>
      <c r="P826" s="2">
        <v>12</v>
      </c>
      <c r="Q826" s="2">
        <v>2</v>
      </c>
      <c r="R826" s="2">
        <v>4</v>
      </c>
      <c r="S826" s="2">
        <v>1</v>
      </c>
      <c r="T826" s="2">
        <v>1</v>
      </c>
      <c r="U826" s="2">
        <v>2</v>
      </c>
      <c r="V826" s="2">
        <v>0</v>
      </c>
      <c r="W826" s="2">
        <v>10</v>
      </c>
      <c r="X826" s="299">
        <v>44371</v>
      </c>
      <c r="Y826" s="219">
        <v>18</v>
      </c>
      <c r="Z826" s="220">
        <f>SUM( tabConsumo[[#This Row],[QTD.PENDENTE]]:tabConsumo[[#This Row],[08_23]] ) / tabConsumo[[#This Row],[Div]]</f>
        <v>3.2777777777777777</v>
      </c>
      <c r="AA826" s="221">
        <f xml:space="preserve"> tabConsumo[[#This Row],[Média.A]] + (_xlfn.STDEV.S( tabConsumo[[#This Row],[QTD.PENDENTE]]:tabConsumo[[#This Row],[08_23]] ) * 1)</f>
        <v>6.4918196815925251</v>
      </c>
      <c r="AB826" s="221"/>
      <c r="AC826" s="221">
        <f xml:space="preserve"> tabConsumo[[#This Row],[Média.A]] + (_xlfn.STDEV.S( tabConsumo[[#This Row],[QTD.PENDENTE]]:tabConsumo[[#This Row],[08_23]] ) * 3)</f>
        <v>12.919903489222019</v>
      </c>
      <c r="AD826" s="5"/>
      <c r="AE826">
        <v>0</v>
      </c>
      <c r="AF826" s="223">
        <f>SUM( tabConsumo[[#This Row],[QTD.PENDENTE]]:tabConsumo[[#This Row],[08_23]] )</f>
        <v>59</v>
      </c>
      <c r="AG826" s="223">
        <f>LARGE(tabConsumo[[#This Row],[03_22]:[08_23]],1)</f>
        <v>12</v>
      </c>
      <c r="AH826" s="146" t="s">
        <v>2237</v>
      </c>
      <c r="AI826" s="3" t="s">
        <v>2077</v>
      </c>
    </row>
    <row r="827" spans="1:35" x14ac:dyDescent="0.3">
      <c r="A827" s="4" t="s">
        <v>979</v>
      </c>
      <c r="B827" s="3" t="s">
        <v>288</v>
      </c>
      <c r="C827" s="2">
        <v>12877</v>
      </c>
      <c r="D827" s="2">
        <v>0</v>
      </c>
      <c r="F827" s="2">
        <v>30</v>
      </c>
      <c r="G827" s="2">
        <v>25</v>
      </c>
      <c r="H827" s="2">
        <v>42</v>
      </c>
      <c r="I827" s="2">
        <v>21</v>
      </c>
      <c r="J827" s="2">
        <v>49</v>
      </c>
      <c r="K827" s="2">
        <v>39</v>
      </c>
      <c r="L827" s="2">
        <v>21</v>
      </c>
      <c r="M827" s="2">
        <v>64</v>
      </c>
      <c r="N827" s="2">
        <v>53</v>
      </c>
      <c r="O827" s="2">
        <v>51</v>
      </c>
      <c r="P827" s="2">
        <v>53</v>
      </c>
      <c r="Q827" s="2">
        <v>8</v>
      </c>
      <c r="R827" s="2">
        <v>56</v>
      </c>
      <c r="S827" s="2">
        <v>14</v>
      </c>
      <c r="T827" s="2">
        <v>20</v>
      </c>
      <c r="U827" s="2">
        <v>49</v>
      </c>
      <c r="V827" s="2">
        <v>26</v>
      </c>
      <c r="W827" s="2">
        <v>0</v>
      </c>
      <c r="X827" s="299">
        <v>367</v>
      </c>
      <c r="Y827" s="219">
        <f xml:space="preserve"> 18</f>
        <v>18</v>
      </c>
      <c r="Z827" s="220">
        <f>SUM( tabConsumo[[#This Row],[QTD.PENDENTE]]:tabConsumo[[#This Row],[08_23]] ) / tabConsumo[[#This Row],[Div]]</f>
        <v>34.5</v>
      </c>
      <c r="AA827" s="221">
        <f xml:space="preserve"> tabConsumo[[#This Row],[Média.A]] + (_xlfn.STDEV.S( tabConsumo[[#This Row],[QTD.PENDENTE]]:tabConsumo[[#This Row],[08_23]] ) * 1)</f>
        <v>53.060711193270585</v>
      </c>
      <c r="AB827" s="221"/>
      <c r="AC827" s="221">
        <f xml:space="preserve"> tabConsumo[[#This Row],[Média.A]] + (_xlfn.STDEV.S( tabConsumo[[#This Row],[QTD.PENDENTE]]:tabConsumo[[#This Row],[08_23]] ) * 3)</f>
        <v>90.182133579811762</v>
      </c>
      <c r="AD827" s="5"/>
      <c r="AE827">
        <v>0</v>
      </c>
      <c r="AF827" s="223">
        <f>SUM( tabConsumo[[#This Row],[QTD.PENDENTE]]:tabConsumo[[#This Row],[08_23]] )</f>
        <v>621</v>
      </c>
      <c r="AG827" s="223">
        <f>LARGE(tabConsumo[[#This Row],[03_22]:[08_23]],1)</f>
        <v>64</v>
      </c>
      <c r="AH827" s="146" t="s">
        <v>2238</v>
      </c>
      <c r="AI827" s="3" t="s">
        <v>2077</v>
      </c>
    </row>
    <row r="828" spans="1:35" x14ac:dyDescent="0.3">
      <c r="A828" s="4" t="s">
        <v>508</v>
      </c>
      <c r="B828" s="3" t="s">
        <v>288</v>
      </c>
      <c r="C828" s="2">
        <v>64821</v>
      </c>
      <c r="D828" s="2">
        <v>18</v>
      </c>
      <c r="F828" s="2">
        <v>0</v>
      </c>
      <c r="G828" s="2">
        <v>0</v>
      </c>
      <c r="H828" s="2">
        <v>0</v>
      </c>
      <c r="I828" s="2">
        <v>0</v>
      </c>
      <c r="J828" s="2">
        <v>0</v>
      </c>
      <c r="K828" s="2">
        <v>4</v>
      </c>
      <c r="L828" s="2">
        <v>0</v>
      </c>
      <c r="M828" s="2">
        <v>0</v>
      </c>
      <c r="N828" s="2">
        <v>0</v>
      </c>
      <c r="O828" s="2">
        <v>0</v>
      </c>
      <c r="P828" s="2">
        <v>0</v>
      </c>
      <c r="Q828" s="2">
        <v>0</v>
      </c>
      <c r="R828" s="2">
        <v>1</v>
      </c>
      <c r="S828" s="2">
        <v>0</v>
      </c>
      <c r="T828" s="2">
        <v>0</v>
      </c>
      <c r="U828" s="2">
        <v>2</v>
      </c>
      <c r="V828" s="2">
        <v>0</v>
      </c>
      <c r="W828" s="2">
        <v>2</v>
      </c>
      <c r="X828" s="299">
        <v>367</v>
      </c>
      <c r="Y828" s="219">
        <f xml:space="preserve"> 18</f>
        <v>18</v>
      </c>
      <c r="Z828" s="220">
        <f>SUM( tabConsumo[[#This Row],[QTD.PENDENTE]]:tabConsumo[[#This Row],[08_23]] ) / tabConsumo[[#This Row],[Div]]</f>
        <v>0.5</v>
      </c>
      <c r="AA828" s="221">
        <f xml:space="preserve"> tabConsumo[[#This Row],[Média.A]] + (_xlfn.STDEV.S( tabConsumo[[#This Row],[QTD.PENDENTE]]:tabConsumo[[#This Row],[08_23]] ) * 1)</f>
        <v>1.5981267472114393</v>
      </c>
      <c r="AB828" s="221"/>
      <c r="AC828" s="221">
        <f xml:space="preserve"> tabConsumo[[#This Row],[Média.A]] + (_xlfn.STDEV.S( tabConsumo[[#This Row],[QTD.PENDENTE]]:tabConsumo[[#This Row],[08_23]] ) * 3)</f>
        <v>3.7943802416343182</v>
      </c>
      <c r="AD828" s="5"/>
      <c r="AE828">
        <v>0</v>
      </c>
      <c r="AF828" s="223">
        <f>SUM( tabConsumo[[#This Row],[QTD.PENDENTE]]:tabConsumo[[#This Row],[08_23]] )</f>
        <v>9</v>
      </c>
      <c r="AG828" s="223">
        <f>LARGE(tabConsumo[[#This Row],[03_22]:[08_23]],1)</f>
        <v>4</v>
      </c>
      <c r="AH828" s="146" t="s">
        <v>2237</v>
      </c>
      <c r="AI828" s="3" t="s">
        <v>2077</v>
      </c>
    </row>
    <row r="829" spans="1:35" x14ac:dyDescent="0.3">
      <c r="A829" s="4" t="s">
        <v>1812</v>
      </c>
      <c r="B829" s="3" t="s">
        <v>270</v>
      </c>
      <c r="C829" s="2">
        <v>130695</v>
      </c>
      <c r="D829" s="2">
        <v>2479</v>
      </c>
      <c r="E829" s="2">
        <v>34</v>
      </c>
      <c r="F829" s="2">
        <v>339</v>
      </c>
      <c r="G829" s="2">
        <v>337</v>
      </c>
      <c r="H829" s="2">
        <v>278</v>
      </c>
      <c r="I829" s="2">
        <v>294</v>
      </c>
      <c r="J829" s="2">
        <v>300</v>
      </c>
      <c r="K829" s="2">
        <v>308</v>
      </c>
      <c r="L829" s="2">
        <v>311</v>
      </c>
      <c r="M829" s="2">
        <v>289</v>
      </c>
      <c r="N829" s="2">
        <v>321</v>
      </c>
      <c r="O829" s="2">
        <v>1244</v>
      </c>
      <c r="P829" s="2">
        <v>127</v>
      </c>
      <c r="Q829" s="2">
        <v>274</v>
      </c>
      <c r="R829" s="2">
        <v>420</v>
      </c>
      <c r="S829" s="2">
        <v>335</v>
      </c>
      <c r="T829" s="2">
        <v>353</v>
      </c>
      <c r="U829" s="2">
        <v>334</v>
      </c>
      <c r="V829" s="2">
        <v>255</v>
      </c>
      <c r="W829" s="2">
        <v>337</v>
      </c>
      <c r="X829" s="299">
        <v>42230</v>
      </c>
      <c r="Y829" s="219">
        <v>18</v>
      </c>
      <c r="Z829" s="220">
        <f>SUM( tabConsumo[[#This Row],[QTD.PENDENTE]]:tabConsumo[[#This Row],[08_23]] ) / tabConsumo[[#This Row],[Div]]</f>
        <v>360.55555555555554</v>
      </c>
      <c r="AA829" s="221">
        <f xml:space="preserve"> tabConsumo[[#This Row],[Média.A]] + (_xlfn.STDEV.S( tabConsumo[[#This Row],[QTD.PENDENTE]]:tabConsumo[[#This Row],[08_23]] ) * 1)</f>
        <v>594.69590183185619</v>
      </c>
      <c r="AB829" s="221"/>
      <c r="AC829" s="221">
        <f xml:space="preserve"> tabConsumo[[#This Row],[Média.A]] + (_xlfn.STDEV.S( tabConsumo[[#This Row],[QTD.PENDENTE]]:tabConsumo[[#This Row],[08_23]] ) * 3)</f>
        <v>1062.9765943844575</v>
      </c>
      <c r="AD829" s="5"/>
      <c r="AE829">
        <v>1.8888888888888888</v>
      </c>
      <c r="AF829" s="223">
        <f>SUM( tabConsumo[[#This Row],[QTD.PENDENTE]]:tabConsumo[[#This Row],[08_23]] )</f>
        <v>6490</v>
      </c>
      <c r="AG829" s="223">
        <f>LARGE(tabConsumo[[#This Row],[03_22]:[08_23]],1)</f>
        <v>1244</v>
      </c>
      <c r="AH829" s="146" t="s">
        <v>2237</v>
      </c>
      <c r="AI829" s="3" t="s">
        <v>2077</v>
      </c>
    </row>
    <row r="830" spans="1:35" x14ac:dyDescent="0.3">
      <c r="A830" s="4" t="s">
        <v>1691</v>
      </c>
      <c r="B830" s="3" t="s">
        <v>31</v>
      </c>
      <c r="C830" s="2">
        <v>112155</v>
      </c>
      <c r="D830" s="2">
        <v>0</v>
      </c>
      <c r="E830" s="2">
        <v>8</v>
      </c>
      <c r="F830" s="2">
        <v>20</v>
      </c>
      <c r="G830" s="2">
        <v>5</v>
      </c>
      <c r="H830" s="2">
        <v>0</v>
      </c>
      <c r="I830" s="2">
        <v>8</v>
      </c>
      <c r="J830" s="2">
        <v>12</v>
      </c>
      <c r="K830" s="2">
        <v>8</v>
      </c>
      <c r="L830" s="2">
        <v>0</v>
      </c>
      <c r="M830" s="2">
        <v>0</v>
      </c>
      <c r="N830" s="2">
        <v>0</v>
      </c>
      <c r="O830" s="2">
        <v>23</v>
      </c>
      <c r="P830" s="2">
        <v>15</v>
      </c>
      <c r="Q830" s="2">
        <v>0</v>
      </c>
      <c r="R830" s="2">
        <v>30</v>
      </c>
      <c r="S830" s="2">
        <v>62</v>
      </c>
      <c r="T830" s="2">
        <v>0</v>
      </c>
      <c r="U830" s="2">
        <v>100</v>
      </c>
      <c r="V830" s="2">
        <v>0</v>
      </c>
      <c r="W830" s="2">
        <v>22</v>
      </c>
      <c r="X830" s="299">
        <v>40045</v>
      </c>
      <c r="Y830" s="219">
        <v>18</v>
      </c>
      <c r="Z830" s="220">
        <f>SUM( tabConsumo[[#This Row],[QTD.PENDENTE]]:tabConsumo[[#This Row],[08_23]] ) / tabConsumo[[#This Row],[Div]]</f>
        <v>17.388888888888889</v>
      </c>
      <c r="AA830" s="221">
        <f xml:space="preserve"> tabConsumo[[#This Row],[Média.A]] + (_xlfn.STDEV.S( tabConsumo[[#This Row],[QTD.PENDENTE]]:tabConsumo[[#This Row],[08_23]] ) * 1)</f>
        <v>42.760282274731566</v>
      </c>
      <c r="AB830" s="221"/>
      <c r="AC830" s="221">
        <f xml:space="preserve"> tabConsumo[[#This Row],[Média.A]] + (_xlfn.STDEV.S( tabConsumo[[#This Row],[QTD.PENDENTE]]:tabConsumo[[#This Row],[08_23]] ) * 3)</f>
        <v>93.503069046416897</v>
      </c>
      <c r="AD830" s="5"/>
      <c r="AE830">
        <v>0.44444444444444442</v>
      </c>
      <c r="AF830" s="223">
        <f>SUM( tabConsumo[[#This Row],[QTD.PENDENTE]]:tabConsumo[[#This Row],[08_23]] )</f>
        <v>313</v>
      </c>
      <c r="AG830" s="223">
        <f>LARGE(tabConsumo[[#This Row],[03_22]:[08_23]],1)</f>
        <v>100</v>
      </c>
      <c r="AH830" s="146" t="s">
        <v>2237</v>
      </c>
      <c r="AI830" s="3" t="s">
        <v>2077</v>
      </c>
    </row>
    <row r="831" spans="1:35" x14ac:dyDescent="0.3">
      <c r="A831" s="4" t="s">
        <v>1739</v>
      </c>
      <c r="B831" s="3" t="s">
        <v>31</v>
      </c>
      <c r="C831" s="2">
        <v>119181</v>
      </c>
      <c r="D831" s="2">
        <v>640</v>
      </c>
      <c r="F831" s="2">
        <v>20</v>
      </c>
      <c r="G831" s="2">
        <v>36</v>
      </c>
      <c r="H831" s="2">
        <v>65</v>
      </c>
      <c r="I831" s="2">
        <v>67</v>
      </c>
      <c r="J831" s="2">
        <v>19</v>
      </c>
      <c r="K831" s="2">
        <v>35</v>
      </c>
      <c r="L831" s="2">
        <v>37</v>
      </c>
      <c r="M831" s="2">
        <v>17</v>
      </c>
      <c r="N831" s="2">
        <v>55</v>
      </c>
      <c r="O831" s="2">
        <v>25</v>
      </c>
      <c r="P831" s="2">
        <v>44</v>
      </c>
      <c r="Q831" s="2">
        <v>20</v>
      </c>
      <c r="R831" s="2">
        <v>166</v>
      </c>
      <c r="S831" s="2">
        <v>30</v>
      </c>
      <c r="T831" s="2">
        <v>30</v>
      </c>
      <c r="U831" s="2">
        <v>0</v>
      </c>
      <c r="V831" s="2">
        <v>50</v>
      </c>
      <c r="W831" s="2">
        <v>40</v>
      </c>
      <c r="X831" s="299">
        <v>40581</v>
      </c>
      <c r="Y831" s="219">
        <v>18</v>
      </c>
      <c r="Z831" s="220">
        <f>SUM( tabConsumo[[#This Row],[QTD.PENDENTE]]:tabConsumo[[#This Row],[08_23]] ) / tabConsumo[[#This Row],[Div]]</f>
        <v>42</v>
      </c>
      <c r="AA831" s="221">
        <f xml:space="preserve"> tabConsumo[[#This Row],[Média.A]] + (_xlfn.STDEV.S( tabConsumo[[#This Row],[QTD.PENDENTE]]:tabConsumo[[#This Row],[08_23]] ) * 1)</f>
        <v>77.433450463717264</v>
      </c>
      <c r="AB831" s="221"/>
      <c r="AC831" s="221">
        <f xml:space="preserve"> tabConsumo[[#This Row],[Média.A]] + (_xlfn.STDEV.S( tabConsumo[[#This Row],[QTD.PENDENTE]]:tabConsumo[[#This Row],[08_23]] ) * 3)</f>
        <v>148.30035139115182</v>
      </c>
      <c r="AD831" s="5"/>
      <c r="AE831">
        <v>0</v>
      </c>
      <c r="AF831" s="223">
        <f>SUM( tabConsumo[[#This Row],[QTD.PENDENTE]]:tabConsumo[[#This Row],[08_23]] )</f>
        <v>756</v>
      </c>
      <c r="AG831" s="223">
        <f>LARGE(tabConsumo[[#This Row],[03_22]:[08_23]],1)</f>
        <v>166</v>
      </c>
      <c r="AH831" s="146" t="s">
        <v>2237</v>
      </c>
      <c r="AI831" s="3" t="s">
        <v>2077</v>
      </c>
    </row>
    <row r="832" spans="1:35" x14ac:dyDescent="0.3">
      <c r="A832" s="4" t="s">
        <v>1692</v>
      </c>
      <c r="B832" s="3" t="s">
        <v>31</v>
      </c>
      <c r="C832" s="2">
        <v>112156</v>
      </c>
      <c r="D832" s="2">
        <v>113</v>
      </c>
      <c r="F832" s="2">
        <v>123</v>
      </c>
      <c r="G832" s="2">
        <v>52</v>
      </c>
      <c r="H832" s="2">
        <v>36</v>
      </c>
      <c r="I832" s="2">
        <v>57</v>
      </c>
      <c r="J832" s="2">
        <v>77</v>
      </c>
      <c r="K832" s="2">
        <v>105</v>
      </c>
      <c r="L832" s="2">
        <v>35</v>
      </c>
      <c r="M832" s="2">
        <v>10</v>
      </c>
      <c r="N832" s="2">
        <v>45</v>
      </c>
      <c r="O832" s="2">
        <v>15</v>
      </c>
      <c r="P832" s="2">
        <v>10</v>
      </c>
      <c r="Q832" s="2">
        <v>40</v>
      </c>
      <c r="R832" s="2">
        <v>245</v>
      </c>
      <c r="S832" s="2">
        <v>20</v>
      </c>
      <c r="T832" s="2">
        <v>30</v>
      </c>
      <c r="U832" s="2">
        <v>2</v>
      </c>
      <c r="V832" s="2">
        <v>50</v>
      </c>
      <c r="W832" s="2">
        <v>30</v>
      </c>
      <c r="X832" s="299">
        <v>40045</v>
      </c>
      <c r="Y832" s="219">
        <v>18</v>
      </c>
      <c r="Z832" s="220">
        <f>SUM( tabConsumo[[#This Row],[QTD.PENDENTE]]:tabConsumo[[#This Row],[08_23]] ) / tabConsumo[[#This Row],[Div]]</f>
        <v>54.555555555555557</v>
      </c>
      <c r="AA832" s="221">
        <f xml:space="preserve"> tabConsumo[[#This Row],[Média.A]] + (_xlfn.STDEV.S( tabConsumo[[#This Row],[QTD.PENDENTE]]:tabConsumo[[#This Row],[08_23]] ) * 1)</f>
        <v>111.82809514347389</v>
      </c>
      <c r="AB832" s="221"/>
      <c r="AC832" s="221">
        <f xml:space="preserve"> tabConsumo[[#This Row],[Média.A]] + (_xlfn.STDEV.S( tabConsumo[[#This Row],[QTD.PENDENTE]]:tabConsumo[[#This Row],[08_23]] ) * 3)</f>
        <v>226.37317431931058</v>
      </c>
      <c r="AD832" s="5"/>
      <c r="AE832">
        <v>0</v>
      </c>
      <c r="AF832" s="223">
        <f>SUM( tabConsumo[[#This Row],[QTD.PENDENTE]]:tabConsumo[[#This Row],[08_23]] )</f>
        <v>982</v>
      </c>
      <c r="AG832" s="223">
        <f>LARGE(tabConsumo[[#This Row],[03_22]:[08_23]],1)</f>
        <v>245</v>
      </c>
      <c r="AH832" s="146" t="s">
        <v>2237</v>
      </c>
      <c r="AI832" s="3" t="s">
        <v>2077</v>
      </c>
    </row>
    <row r="833" spans="1:35" x14ac:dyDescent="0.3">
      <c r="A833" s="4" t="s">
        <v>1918</v>
      </c>
      <c r="B833" s="3" t="s">
        <v>31</v>
      </c>
      <c r="C833" s="2">
        <v>136082</v>
      </c>
      <c r="D833" s="2">
        <v>0</v>
      </c>
      <c r="E833" s="2">
        <v>290</v>
      </c>
      <c r="F833" s="2">
        <v>21</v>
      </c>
      <c r="G833" s="2">
        <v>12</v>
      </c>
      <c r="H833" s="2">
        <v>40</v>
      </c>
      <c r="I833" s="2">
        <v>28</v>
      </c>
      <c r="J833" s="2">
        <v>8</v>
      </c>
      <c r="K833" s="2">
        <v>90</v>
      </c>
      <c r="L833" s="2">
        <v>20</v>
      </c>
      <c r="M833" s="2">
        <v>100</v>
      </c>
      <c r="N833" s="2">
        <v>14</v>
      </c>
      <c r="O833" s="2">
        <v>62</v>
      </c>
      <c r="P833" s="2">
        <v>67</v>
      </c>
      <c r="Q833" s="2">
        <v>26</v>
      </c>
      <c r="R833" s="2">
        <v>0</v>
      </c>
      <c r="S833" s="2">
        <v>0</v>
      </c>
      <c r="T833" s="2">
        <v>0</v>
      </c>
      <c r="U833" s="2">
        <v>12</v>
      </c>
      <c r="V833" s="2">
        <v>0</v>
      </c>
      <c r="W833" s="2">
        <v>0</v>
      </c>
      <c r="X833" s="299">
        <v>43446</v>
      </c>
      <c r="Y833" s="219">
        <v>18</v>
      </c>
      <c r="Z833" s="220">
        <f>SUM( tabConsumo[[#This Row],[QTD.PENDENTE]]:tabConsumo[[#This Row],[08_23]] ) / tabConsumo[[#This Row],[Div]]</f>
        <v>43.888888888888886</v>
      </c>
      <c r="AA833" s="221">
        <f xml:space="preserve"> tabConsumo[[#This Row],[Média.A]] + (_xlfn.STDEV.S( tabConsumo[[#This Row],[QTD.PENDENTE]]:tabConsumo[[#This Row],[08_23]] ) * 1)</f>
        <v>111.4391301002961</v>
      </c>
      <c r="AB833" s="221"/>
      <c r="AC833" s="221">
        <f xml:space="preserve"> tabConsumo[[#This Row],[Média.A]] + (_xlfn.STDEV.S( tabConsumo[[#This Row],[QTD.PENDENTE]]:tabConsumo[[#This Row],[08_23]] ) * 3)</f>
        <v>246.53961252311052</v>
      </c>
      <c r="AD833" s="5"/>
      <c r="AE833">
        <v>16.111111111111111</v>
      </c>
      <c r="AF833" s="223">
        <f>SUM( tabConsumo[[#This Row],[QTD.PENDENTE]]:tabConsumo[[#This Row],[08_23]] )</f>
        <v>790</v>
      </c>
      <c r="AG833" s="223">
        <f>LARGE(tabConsumo[[#This Row],[03_22]:[08_23]],1)</f>
        <v>100</v>
      </c>
      <c r="AH833" s="146" t="s">
        <v>2244</v>
      </c>
      <c r="AI833" s="3" t="s">
        <v>2077</v>
      </c>
    </row>
    <row r="834" spans="1:35" x14ac:dyDescent="0.3">
      <c r="A834" s="4" t="s">
        <v>1919</v>
      </c>
      <c r="B834" s="3" t="s">
        <v>31</v>
      </c>
      <c r="C834" s="2">
        <v>136083</v>
      </c>
      <c r="D834" s="2">
        <v>436</v>
      </c>
      <c r="F834" s="2">
        <v>20</v>
      </c>
      <c r="G834" s="2">
        <v>0</v>
      </c>
      <c r="H834" s="2">
        <v>6</v>
      </c>
      <c r="I834" s="2">
        <v>0</v>
      </c>
      <c r="J834" s="2">
        <v>10</v>
      </c>
      <c r="K834" s="2">
        <v>11</v>
      </c>
      <c r="L834" s="2">
        <v>57</v>
      </c>
      <c r="M834" s="2">
        <v>0</v>
      </c>
      <c r="N834" s="2">
        <v>4</v>
      </c>
      <c r="O834" s="2">
        <v>0</v>
      </c>
      <c r="P834" s="2">
        <v>20</v>
      </c>
      <c r="Q834" s="2">
        <v>20</v>
      </c>
      <c r="R834" s="2">
        <v>4</v>
      </c>
      <c r="S834" s="2">
        <v>0</v>
      </c>
      <c r="T834" s="2">
        <v>0</v>
      </c>
      <c r="U834" s="2">
        <v>62</v>
      </c>
      <c r="V834" s="2">
        <v>0</v>
      </c>
      <c r="W834" s="2">
        <v>0</v>
      </c>
      <c r="X834" s="299">
        <v>43446</v>
      </c>
      <c r="Y834" s="219">
        <v>18</v>
      </c>
      <c r="Z834" s="220">
        <f>SUM( tabConsumo[[#This Row],[QTD.PENDENTE]]:tabConsumo[[#This Row],[08_23]] ) / tabConsumo[[#This Row],[Div]]</f>
        <v>11.888888888888889</v>
      </c>
      <c r="AA834" s="221">
        <f xml:space="preserve"> tabConsumo[[#This Row],[Média.A]] + (_xlfn.STDEV.S( tabConsumo[[#This Row],[QTD.PENDENTE]]:tabConsumo[[#This Row],[08_23]] ) * 1)</f>
        <v>30.734668222543693</v>
      </c>
      <c r="AB834" s="221"/>
      <c r="AC834" s="221">
        <f xml:space="preserve"> tabConsumo[[#This Row],[Média.A]] + (_xlfn.STDEV.S( tabConsumo[[#This Row],[QTD.PENDENTE]]:tabConsumo[[#This Row],[08_23]] ) * 3)</f>
        <v>68.426226889853297</v>
      </c>
      <c r="AD834" s="5"/>
      <c r="AE834">
        <v>0</v>
      </c>
      <c r="AF834" s="223">
        <f>SUM( tabConsumo[[#This Row],[QTD.PENDENTE]]:tabConsumo[[#This Row],[08_23]] )</f>
        <v>214</v>
      </c>
      <c r="AG834" s="223">
        <f>LARGE(tabConsumo[[#This Row],[03_22]:[08_23]],1)</f>
        <v>62</v>
      </c>
      <c r="AH834" s="146" t="s">
        <v>2244</v>
      </c>
      <c r="AI834" s="3" t="s">
        <v>2077</v>
      </c>
    </row>
    <row r="835" spans="1:35" x14ac:dyDescent="0.3">
      <c r="A835" s="4" t="s">
        <v>742</v>
      </c>
      <c r="B835" s="3" t="s">
        <v>264</v>
      </c>
      <c r="C835" s="2">
        <v>119087</v>
      </c>
      <c r="D835" s="2">
        <v>255</v>
      </c>
      <c r="F835" s="2">
        <v>0</v>
      </c>
      <c r="G835" s="2">
        <v>0</v>
      </c>
      <c r="H835" s="2">
        <v>0</v>
      </c>
      <c r="I835" s="2">
        <v>0</v>
      </c>
      <c r="J835" s="2">
        <v>0</v>
      </c>
      <c r="K835" s="2">
        <v>0</v>
      </c>
      <c r="L835" s="2">
        <v>0</v>
      </c>
      <c r="M835" s="2">
        <v>0</v>
      </c>
      <c r="N835" s="2">
        <v>0</v>
      </c>
      <c r="O835" s="2">
        <v>0</v>
      </c>
      <c r="P835" s="2">
        <v>0</v>
      </c>
      <c r="Q835" s="2">
        <v>0</v>
      </c>
      <c r="R835" s="2">
        <v>0</v>
      </c>
      <c r="S835" s="2">
        <v>0</v>
      </c>
      <c r="T835" s="2">
        <v>30</v>
      </c>
      <c r="U835" s="2">
        <v>0</v>
      </c>
      <c r="V835" s="2">
        <v>0</v>
      </c>
      <c r="W835" s="2">
        <v>0</v>
      </c>
      <c r="X835" s="299">
        <v>40575</v>
      </c>
      <c r="Y835" s="219">
        <v>18</v>
      </c>
      <c r="Z835" s="220">
        <f>SUM( tabConsumo[[#This Row],[QTD.PENDENTE]]:tabConsumo[[#This Row],[08_23]] ) / tabConsumo[[#This Row],[Div]]</f>
        <v>1.6666666666666667</v>
      </c>
      <c r="AA835" s="221">
        <f xml:space="preserve"> tabConsumo[[#This Row],[Média.A]] + (_xlfn.STDEV.S( tabConsumo[[#This Row],[QTD.PENDENTE]]:tabConsumo[[#This Row],[08_23]] ) * 1)</f>
        <v>8.7377344785321416</v>
      </c>
      <c r="AB835" s="221"/>
      <c r="AC835" s="221">
        <f xml:space="preserve"> tabConsumo[[#This Row],[Média.A]] + (_xlfn.STDEV.S( tabConsumo[[#This Row],[QTD.PENDENTE]]:tabConsumo[[#This Row],[08_23]] ) * 3)</f>
        <v>22.879870102263094</v>
      </c>
      <c r="AD835" s="5"/>
      <c r="AE835">
        <v>0</v>
      </c>
      <c r="AF835" s="223">
        <f>SUM( tabConsumo[[#This Row],[QTD.PENDENTE]]:tabConsumo[[#This Row],[08_23]] )</f>
        <v>30</v>
      </c>
      <c r="AG835" s="223">
        <f>LARGE(tabConsumo[[#This Row],[03_22]:[08_23]],1)</f>
        <v>30</v>
      </c>
      <c r="AH835" s="146" t="s">
        <v>2240</v>
      </c>
      <c r="AI835" s="3" t="s">
        <v>2077</v>
      </c>
    </row>
    <row r="836" spans="1:35" x14ac:dyDescent="0.3">
      <c r="A836" s="4" t="s">
        <v>1729</v>
      </c>
      <c r="B836" s="3" t="s">
        <v>31</v>
      </c>
      <c r="C836" s="2">
        <v>116874</v>
      </c>
      <c r="D836" s="2">
        <v>493</v>
      </c>
      <c r="F836" s="2">
        <v>391</v>
      </c>
      <c r="G836" s="2">
        <v>105</v>
      </c>
      <c r="H836" s="2">
        <v>109</v>
      </c>
      <c r="I836" s="2">
        <v>120</v>
      </c>
      <c r="J836" s="2">
        <v>169</v>
      </c>
      <c r="K836" s="2">
        <v>351</v>
      </c>
      <c r="L836" s="2">
        <v>285</v>
      </c>
      <c r="M836" s="2">
        <v>87</v>
      </c>
      <c r="N836" s="2">
        <v>80</v>
      </c>
      <c r="O836" s="2">
        <v>95</v>
      </c>
      <c r="P836" s="2">
        <v>373</v>
      </c>
      <c r="Q836" s="2">
        <v>128</v>
      </c>
      <c r="R836" s="2">
        <v>98</v>
      </c>
      <c r="S836" s="2">
        <v>140</v>
      </c>
      <c r="T836" s="2">
        <v>100</v>
      </c>
      <c r="U836" s="2">
        <v>170</v>
      </c>
      <c r="V836" s="2">
        <v>300</v>
      </c>
      <c r="W836" s="2">
        <v>90</v>
      </c>
      <c r="X836" s="299">
        <v>40406</v>
      </c>
      <c r="Y836" s="219">
        <v>18</v>
      </c>
      <c r="Z836" s="220">
        <f>SUM( tabConsumo[[#This Row],[QTD.PENDENTE]]:tabConsumo[[#This Row],[08_23]] ) / tabConsumo[[#This Row],[Div]]</f>
        <v>177.27777777777777</v>
      </c>
      <c r="AA836" s="221">
        <f xml:space="preserve"> tabConsumo[[#This Row],[Média.A]] + (_xlfn.STDEV.S( tabConsumo[[#This Row],[QTD.PENDENTE]]:tabConsumo[[#This Row],[08_23]] ) * 1)</f>
        <v>286.33567149944531</v>
      </c>
      <c r="AB836" s="221"/>
      <c r="AC836" s="221">
        <f xml:space="preserve"> tabConsumo[[#This Row],[Média.A]] + (_xlfn.STDEV.S( tabConsumo[[#This Row],[QTD.PENDENTE]]:tabConsumo[[#This Row],[08_23]] ) * 3)</f>
        <v>504.45145894278045</v>
      </c>
      <c r="AD836" s="5"/>
      <c r="AE836">
        <v>0</v>
      </c>
      <c r="AF836" s="223">
        <f>SUM( tabConsumo[[#This Row],[QTD.PENDENTE]]:tabConsumo[[#This Row],[08_23]] )</f>
        <v>3191</v>
      </c>
      <c r="AG836" s="223">
        <f>LARGE(tabConsumo[[#This Row],[03_22]:[08_23]],1)</f>
        <v>391</v>
      </c>
      <c r="AH836" s="146" t="s">
        <v>2237</v>
      </c>
      <c r="AI836" s="3" t="s">
        <v>2077</v>
      </c>
    </row>
    <row r="837" spans="1:35" x14ac:dyDescent="0.3">
      <c r="A837" s="4" t="s">
        <v>1689</v>
      </c>
      <c r="B837" s="3" t="s">
        <v>31</v>
      </c>
      <c r="C837" s="2">
        <v>112154</v>
      </c>
      <c r="D837" s="2">
        <v>23</v>
      </c>
      <c r="F837" s="2">
        <v>20</v>
      </c>
      <c r="G837" s="2">
        <v>67</v>
      </c>
      <c r="H837" s="2">
        <v>32</v>
      </c>
      <c r="I837" s="2">
        <v>27</v>
      </c>
      <c r="J837" s="2">
        <v>63</v>
      </c>
      <c r="K837" s="2">
        <v>123</v>
      </c>
      <c r="L837" s="2">
        <v>30</v>
      </c>
      <c r="M837" s="2">
        <v>15</v>
      </c>
      <c r="N837" s="2">
        <v>20</v>
      </c>
      <c r="O837" s="2">
        <v>60</v>
      </c>
      <c r="P837" s="2">
        <v>80</v>
      </c>
      <c r="Q837" s="2">
        <v>30</v>
      </c>
      <c r="R837" s="2">
        <v>30</v>
      </c>
      <c r="S837" s="2">
        <v>114</v>
      </c>
      <c r="T837" s="2">
        <v>0</v>
      </c>
      <c r="U837" s="2">
        <v>0</v>
      </c>
      <c r="V837" s="2">
        <v>0</v>
      </c>
      <c r="W837" s="2">
        <v>45</v>
      </c>
      <c r="X837" s="299">
        <v>40045</v>
      </c>
      <c r="Y837" s="219">
        <v>18</v>
      </c>
      <c r="Z837" s="220">
        <f>SUM( tabConsumo[[#This Row],[QTD.PENDENTE]]:tabConsumo[[#This Row],[08_23]] ) / tabConsumo[[#This Row],[Div]]</f>
        <v>42</v>
      </c>
      <c r="AA837" s="221">
        <f xml:space="preserve"> tabConsumo[[#This Row],[Média.A]] + (_xlfn.STDEV.S( tabConsumo[[#This Row],[QTD.PENDENTE]]:tabConsumo[[#This Row],[08_23]] ) * 1)</f>
        <v>78.245892262190935</v>
      </c>
      <c r="AB837" s="221"/>
      <c r="AC837" s="221">
        <f xml:space="preserve"> tabConsumo[[#This Row],[Média.A]] + (_xlfn.STDEV.S( tabConsumo[[#This Row],[QTD.PENDENTE]]:tabConsumo[[#This Row],[08_23]] ) * 3)</f>
        <v>150.73767678657282</v>
      </c>
      <c r="AD837" s="5"/>
      <c r="AE837">
        <v>0</v>
      </c>
      <c r="AF837" s="223">
        <f>SUM( tabConsumo[[#This Row],[QTD.PENDENTE]]:tabConsumo[[#This Row],[08_23]] )</f>
        <v>756</v>
      </c>
      <c r="AG837" s="223">
        <f>LARGE(tabConsumo[[#This Row],[03_22]:[08_23]],1)</f>
        <v>123</v>
      </c>
      <c r="AH837" s="146" t="s">
        <v>2237</v>
      </c>
      <c r="AI837" s="3" t="s">
        <v>2077</v>
      </c>
    </row>
    <row r="838" spans="1:35" x14ac:dyDescent="0.3">
      <c r="A838" s="4" t="s">
        <v>1693</v>
      </c>
      <c r="B838" s="3" t="s">
        <v>31</v>
      </c>
      <c r="C838" s="2">
        <v>112157</v>
      </c>
      <c r="D838" s="2">
        <v>53</v>
      </c>
      <c r="F838" s="2">
        <v>0</v>
      </c>
      <c r="G838" s="2">
        <v>20</v>
      </c>
      <c r="H838" s="2">
        <v>0</v>
      </c>
      <c r="I838" s="2">
        <v>0</v>
      </c>
      <c r="J838" s="2">
        <v>0</v>
      </c>
      <c r="K838" s="2">
        <v>7</v>
      </c>
      <c r="L838" s="2">
        <v>0</v>
      </c>
      <c r="M838" s="2">
        <v>0</v>
      </c>
      <c r="N838" s="2">
        <v>0</v>
      </c>
      <c r="O838" s="2">
        <v>0</v>
      </c>
      <c r="P838" s="2">
        <v>0</v>
      </c>
      <c r="Q838" s="2">
        <v>0</v>
      </c>
      <c r="R838" s="2">
        <v>2</v>
      </c>
      <c r="S838" s="2">
        <v>0</v>
      </c>
      <c r="T838" s="2">
        <v>2</v>
      </c>
      <c r="U838" s="2">
        <v>20</v>
      </c>
      <c r="V838" s="2">
        <v>0</v>
      </c>
      <c r="W838" s="2">
        <v>40</v>
      </c>
      <c r="X838" s="299">
        <v>40045</v>
      </c>
      <c r="Y838" s="219">
        <v>18</v>
      </c>
      <c r="Z838" s="220">
        <f>SUM( tabConsumo[[#This Row],[QTD.PENDENTE]]:tabConsumo[[#This Row],[08_23]] ) / tabConsumo[[#This Row],[Div]]</f>
        <v>5.0555555555555554</v>
      </c>
      <c r="AA838" s="221">
        <f xml:space="preserve"> tabConsumo[[#This Row],[Média.A]] + (_xlfn.STDEV.S( tabConsumo[[#This Row],[QTD.PENDENTE]]:tabConsumo[[#This Row],[08_23]] ) * 1)</f>
        <v>15.893789741133846</v>
      </c>
      <c r="AB838" s="221"/>
      <c r="AC838" s="221">
        <f xml:space="preserve"> tabConsumo[[#This Row],[Média.A]] + (_xlfn.STDEV.S( tabConsumo[[#This Row],[QTD.PENDENTE]]:tabConsumo[[#This Row],[08_23]] ) * 3)</f>
        <v>37.570258112290432</v>
      </c>
      <c r="AD838" s="5"/>
      <c r="AE838">
        <v>0</v>
      </c>
      <c r="AF838" s="223">
        <f>SUM( tabConsumo[[#This Row],[QTD.PENDENTE]]:tabConsumo[[#This Row],[08_23]] )</f>
        <v>91</v>
      </c>
      <c r="AG838" s="223">
        <f>LARGE(tabConsumo[[#This Row],[03_22]:[08_23]],1)</f>
        <v>40</v>
      </c>
      <c r="AH838" s="146" t="s">
        <v>2237</v>
      </c>
      <c r="AI838" s="3" t="s">
        <v>2077</v>
      </c>
    </row>
    <row r="839" spans="1:35" x14ac:dyDescent="0.3">
      <c r="A839" s="4" t="s">
        <v>1901</v>
      </c>
      <c r="B839" s="3" t="s">
        <v>264</v>
      </c>
      <c r="C839" s="2">
        <v>134581</v>
      </c>
      <c r="D839" s="2">
        <v>0</v>
      </c>
      <c r="E839" s="2">
        <v>21</v>
      </c>
      <c r="F839" s="2">
        <v>8</v>
      </c>
      <c r="G839" s="2">
        <v>0</v>
      </c>
      <c r="H839" s="2">
        <v>0</v>
      </c>
      <c r="I839" s="2">
        <v>4</v>
      </c>
      <c r="J839" s="2">
        <v>3</v>
      </c>
      <c r="K839" s="2">
        <v>3</v>
      </c>
      <c r="L839" s="2">
        <v>11</v>
      </c>
      <c r="M839" s="2">
        <v>7</v>
      </c>
      <c r="N839" s="2">
        <v>1</v>
      </c>
      <c r="O839" s="2">
        <v>4</v>
      </c>
      <c r="P839" s="2">
        <v>2</v>
      </c>
      <c r="Q839" s="2">
        <v>4</v>
      </c>
      <c r="R839" s="2">
        <v>12</v>
      </c>
      <c r="S839" s="2">
        <v>22</v>
      </c>
      <c r="T839" s="2">
        <v>0</v>
      </c>
      <c r="U839" s="2">
        <v>0</v>
      </c>
      <c r="V839" s="2">
        <v>0</v>
      </c>
      <c r="W839" s="2">
        <v>0</v>
      </c>
      <c r="X839" s="299">
        <v>43174</v>
      </c>
      <c r="Y839" s="219">
        <v>18</v>
      </c>
      <c r="Z839" s="220">
        <f>SUM( tabConsumo[[#This Row],[QTD.PENDENTE]]:tabConsumo[[#This Row],[08_23]] ) / tabConsumo[[#This Row],[Div]]</f>
        <v>5.666666666666667</v>
      </c>
      <c r="AA839" s="221">
        <f xml:space="preserve"> tabConsumo[[#This Row],[Média.A]] + (_xlfn.STDEV.S( tabConsumo[[#This Row],[QTD.PENDENTE]]:tabConsumo[[#This Row],[08_23]] ) * 1)</f>
        <v>12.442526811456727</v>
      </c>
      <c r="AB839" s="221"/>
      <c r="AC839" s="221">
        <f xml:space="preserve"> tabConsumo[[#This Row],[Média.A]] + (_xlfn.STDEV.S( tabConsumo[[#This Row],[QTD.PENDENTE]]:tabConsumo[[#This Row],[08_23]] ) * 3)</f>
        <v>25.994247101036851</v>
      </c>
      <c r="AD839" s="5"/>
      <c r="AE839">
        <v>1.1666666666666667</v>
      </c>
      <c r="AF839" s="223">
        <f>SUM( tabConsumo[[#This Row],[QTD.PENDENTE]]:tabConsumo[[#This Row],[08_23]] )</f>
        <v>102</v>
      </c>
      <c r="AG839" s="223">
        <f>LARGE(tabConsumo[[#This Row],[03_22]:[08_23]],1)</f>
        <v>22</v>
      </c>
      <c r="AH839" s="146" t="s">
        <v>2239</v>
      </c>
      <c r="AI839" s="3" t="s">
        <v>2077</v>
      </c>
    </row>
    <row r="840" spans="1:35" x14ac:dyDescent="0.3">
      <c r="A840" s="4" t="s">
        <v>1902</v>
      </c>
      <c r="B840" s="3" t="s">
        <v>264</v>
      </c>
      <c r="C840" s="2">
        <v>134582</v>
      </c>
      <c r="D840" s="2">
        <v>37</v>
      </c>
      <c r="E840" s="2">
        <v>5</v>
      </c>
      <c r="F840" s="2">
        <v>5</v>
      </c>
      <c r="G840" s="2">
        <v>11</v>
      </c>
      <c r="H840" s="2">
        <v>11</v>
      </c>
      <c r="I840" s="2">
        <v>6</v>
      </c>
      <c r="J840" s="2">
        <v>3</v>
      </c>
      <c r="K840" s="2">
        <v>3</v>
      </c>
      <c r="L840" s="2">
        <v>9</v>
      </c>
      <c r="M840" s="2">
        <v>7</v>
      </c>
      <c r="N840" s="2">
        <v>3</v>
      </c>
      <c r="O840" s="2">
        <v>4</v>
      </c>
      <c r="P840" s="2">
        <v>9</v>
      </c>
      <c r="Q840" s="2">
        <v>9</v>
      </c>
      <c r="R840" s="2">
        <v>7</v>
      </c>
      <c r="S840" s="2">
        <v>21</v>
      </c>
      <c r="T840" s="2">
        <v>0</v>
      </c>
      <c r="U840" s="2">
        <v>10</v>
      </c>
      <c r="V840" s="2">
        <v>6</v>
      </c>
      <c r="W840" s="2">
        <v>10</v>
      </c>
      <c r="X840" s="299">
        <v>43174</v>
      </c>
      <c r="Y840" s="219">
        <v>18</v>
      </c>
      <c r="Z840" s="220">
        <f>SUM( tabConsumo[[#This Row],[QTD.PENDENTE]]:tabConsumo[[#This Row],[08_23]] ) / tabConsumo[[#This Row],[Div]]</f>
        <v>7.7222222222222223</v>
      </c>
      <c r="AA840" s="221">
        <f xml:space="preserve"> tabConsumo[[#This Row],[Média.A]] + (_xlfn.STDEV.S( tabConsumo[[#This Row],[QTD.PENDENTE]]:tabConsumo[[#This Row],[08_23]] ) * 1)</f>
        <v>12.268925931491502</v>
      </c>
      <c r="AB840" s="221"/>
      <c r="AC840" s="221">
        <f xml:space="preserve"> tabConsumo[[#This Row],[Média.A]] + (_xlfn.STDEV.S( tabConsumo[[#This Row],[QTD.PENDENTE]]:tabConsumo[[#This Row],[08_23]] ) * 3)</f>
        <v>21.362333350030063</v>
      </c>
      <c r="AD840" s="5"/>
      <c r="AE840">
        <v>0.27777777777777779</v>
      </c>
      <c r="AF840" s="223">
        <f>SUM( tabConsumo[[#This Row],[QTD.PENDENTE]]:tabConsumo[[#This Row],[08_23]] )</f>
        <v>139</v>
      </c>
      <c r="AG840" s="223">
        <f>LARGE(tabConsumo[[#This Row],[03_22]:[08_23]],1)</f>
        <v>21</v>
      </c>
      <c r="AH840" s="146" t="s">
        <v>2237</v>
      </c>
      <c r="AI840" s="3" t="s">
        <v>2077</v>
      </c>
    </row>
    <row r="841" spans="1:35" x14ac:dyDescent="0.3">
      <c r="A841" s="4" t="s">
        <v>1914</v>
      </c>
      <c r="B841" s="3" t="s">
        <v>264</v>
      </c>
      <c r="C841" s="2">
        <v>135414</v>
      </c>
      <c r="D841" s="2">
        <v>462</v>
      </c>
      <c r="E841" s="2">
        <v>71</v>
      </c>
      <c r="F841" s="2">
        <v>32</v>
      </c>
      <c r="G841" s="2">
        <v>24</v>
      </c>
      <c r="H841" s="2">
        <v>40</v>
      </c>
      <c r="I841" s="2">
        <v>23</v>
      </c>
      <c r="J841" s="2">
        <v>0</v>
      </c>
      <c r="K841" s="2">
        <v>44</v>
      </c>
      <c r="L841" s="2">
        <v>44</v>
      </c>
      <c r="M841" s="2">
        <v>32</v>
      </c>
      <c r="N841" s="2">
        <v>17</v>
      </c>
      <c r="O841" s="2">
        <v>0</v>
      </c>
      <c r="P841" s="2">
        <v>0</v>
      </c>
      <c r="Q841" s="2">
        <v>0</v>
      </c>
      <c r="R841" s="2">
        <v>0</v>
      </c>
      <c r="S841" s="2">
        <v>0</v>
      </c>
      <c r="T841" s="2">
        <v>25</v>
      </c>
      <c r="U841" s="2">
        <v>53</v>
      </c>
      <c r="V841" s="2">
        <v>0</v>
      </c>
      <c r="W841" s="2">
        <v>30</v>
      </c>
      <c r="X841" s="299">
        <v>43294</v>
      </c>
      <c r="Y841" s="219">
        <v>18</v>
      </c>
      <c r="Z841" s="220">
        <f>SUM( tabConsumo[[#This Row],[QTD.PENDENTE]]:tabConsumo[[#This Row],[08_23]] ) / tabConsumo[[#This Row],[Div]]</f>
        <v>24.166666666666668</v>
      </c>
      <c r="AA841" s="221">
        <f xml:space="preserve"> tabConsumo[[#This Row],[Média.A]] + (_xlfn.STDEV.S( tabConsumo[[#This Row],[QTD.PENDENTE]]:tabConsumo[[#This Row],[08_23]] ) * 1)</f>
        <v>45.678665222620154</v>
      </c>
      <c r="AB841" s="221"/>
      <c r="AC841" s="221">
        <f xml:space="preserve"> tabConsumo[[#This Row],[Média.A]] + (_xlfn.STDEV.S( tabConsumo[[#This Row],[QTD.PENDENTE]]:tabConsumo[[#This Row],[08_23]] ) * 3)</f>
        <v>88.702662334527147</v>
      </c>
      <c r="AD841" s="5"/>
      <c r="AE841">
        <v>3.9444444444444446</v>
      </c>
      <c r="AF841" s="223">
        <f>SUM( tabConsumo[[#This Row],[QTD.PENDENTE]]:tabConsumo[[#This Row],[08_23]] )</f>
        <v>435</v>
      </c>
      <c r="AG841" s="223">
        <f>LARGE(tabConsumo[[#This Row],[03_22]:[08_23]],1)</f>
        <v>53</v>
      </c>
      <c r="AH841" s="146" t="s">
        <v>2237</v>
      </c>
      <c r="AI841" s="3" t="s">
        <v>2077</v>
      </c>
    </row>
    <row r="842" spans="1:35" x14ac:dyDescent="0.3">
      <c r="A842" s="4" t="s">
        <v>1020</v>
      </c>
      <c r="B842" s="3" t="s">
        <v>264</v>
      </c>
      <c r="C842" s="2">
        <v>13161</v>
      </c>
      <c r="D842" s="2">
        <v>124</v>
      </c>
      <c r="F842" s="2">
        <v>28</v>
      </c>
      <c r="G842" s="2">
        <v>28</v>
      </c>
      <c r="H842" s="2">
        <v>13</v>
      </c>
      <c r="I842" s="2">
        <v>7</v>
      </c>
      <c r="J842" s="2">
        <v>5</v>
      </c>
      <c r="K842" s="2">
        <v>8</v>
      </c>
      <c r="L842" s="2">
        <v>44</v>
      </c>
      <c r="M842" s="2">
        <v>11</v>
      </c>
      <c r="N842" s="2">
        <v>4</v>
      </c>
      <c r="O842" s="2">
        <v>10</v>
      </c>
      <c r="P842" s="2">
        <v>18</v>
      </c>
      <c r="Q842" s="2">
        <v>41</v>
      </c>
      <c r="R842" s="2">
        <v>46</v>
      </c>
      <c r="S842" s="2">
        <v>47</v>
      </c>
      <c r="T842" s="2">
        <v>30</v>
      </c>
      <c r="U842" s="2">
        <v>30</v>
      </c>
      <c r="V842" s="2">
        <v>0</v>
      </c>
      <c r="W842" s="2">
        <v>32</v>
      </c>
      <c r="X842" s="299">
        <v>367</v>
      </c>
      <c r="Y842" s="219">
        <f xml:space="preserve"> 18</f>
        <v>18</v>
      </c>
      <c r="Z842" s="220">
        <f>SUM( tabConsumo[[#This Row],[QTD.PENDENTE]]:tabConsumo[[#This Row],[08_23]] ) / tabConsumo[[#This Row],[Div]]</f>
        <v>22.333333333333332</v>
      </c>
      <c r="AA842" s="221">
        <f xml:space="preserve"> tabConsumo[[#This Row],[Média.A]] + (_xlfn.STDEV.S( tabConsumo[[#This Row],[QTD.PENDENTE]]:tabConsumo[[#This Row],[08_23]] ) * 1)</f>
        <v>38.096283191633781</v>
      </c>
      <c r="AB842" s="221"/>
      <c r="AC842" s="221">
        <f xml:space="preserve"> tabConsumo[[#This Row],[Média.A]] + (_xlfn.STDEV.S( tabConsumo[[#This Row],[QTD.PENDENTE]]:tabConsumo[[#This Row],[08_23]] ) * 3)</f>
        <v>69.622182908234677</v>
      </c>
      <c r="AD842" s="5"/>
      <c r="AE842">
        <v>0</v>
      </c>
      <c r="AF842" s="223">
        <f>SUM( tabConsumo[[#This Row],[QTD.PENDENTE]]:tabConsumo[[#This Row],[08_23]] )</f>
        <v>402</v>
      </c>
      <c r="AG842" s="223">
        <f>LARGE(tabConsumo[[#This Row],[03_22]:[08_23]],1)</f>
        <v>47</v>
      </c>
      <c r="AH842" s="146" t="s">
        <v>2237</v>
      </c>
      <c r="AI842" s="3" t="s">
        <v>2077</v>
      </c>
    </row>
    <row r="843" spans="1:35" x14ac:dyDescent="0.3">
      <c r="A843" s="4" t="s">
        <v>1022</v>
      </c>
      <c r="B843" s="3" t="s">
        <v>264</v>
      </c>
      <c r="C843" s="2">
        <v>13165</v>
      </c>
      <c r="D843" s="2">
        <v>47</v>
      </c>
      <c r="E843" s="2">
        <v>10</v>
      </c>
      <c r="F843" s="2">
        <v>53</v>
      </c>
      <c r="G843" s="2">
        <v>40</v>
      </c>
      <c r="H843" s="2">
        <v>72</v>
      </c>
      <c r="I843" s="2">
        <v>23</v>
      </c>
      <c r="J843" s="2">
        <v>22</v>
      </c>
      <c r="K843" s="2">
        <v>50</v>
      </c>
      <c r="L843" s="2">
        <v>71</v>
      </c>
      <c r="M843" s="2">
        <v>29</v>
      </c>
      <c r="N843" s="2">
        <v>35</v>
      </c>
      <c r="O843" s="2">
        <v>20</v>
      </c>
      <c r="P843" s="2">
        <v>33</v>
      </c>
      <c r="Q843" s="2">
        <v>40</v>
      </c>
      <c r="R843" s="2">
        <v>80</v>
      </c>
      <c r="S843" s="2">
        <v>65</v>
      </c>
      <c r="T843" s="2">
        <v>40</v>
      </c>
      <c r="U843" s="2">
        <v>50</v>
      </c>
      <c r="V843" s="2">
        <v>20</v>
      </c>
      <c r="W843" s="2">
        <v>105</v>
      </c>
      <c r="X843" s="299">
        <v>367</v>
      </c>
      <c r="Y843" s="219">
        <f xml:space="preserve"> 18</f>
        <v>18</v>
      </c>
      <c r="Z843" s="220">
        <f>SUM( tabConsumo[[#This Row],[QTD.PENDENTE]]:tabConsumo[[#This Row],[08_23]] ) / tabConsumo[[#This Row],[Div]]</f>
        <v>47.666666666666664</v>
      </c>
      <c r="AA843" s="221">
        <f xml:space="preserve"> tabConsumo[[#This Row],[Média.A]] + (_xlfn.STDEV.S( tabConsumo[[#This Row],[QTD.PENDENTE]]:tabConsumo[[#This Row],[08_23]] ) * 1)</f>
        <v>72.168963969152713</v>
      </c>
      <c r="AB843" s="221"/>
      <c r="AC843" s="221">
        <f xml:space="preserve"> tabConsumo[[#This Row],[Média.A]] + (_xlfn.STDEV.S( tabConsumo[[#This Row],[QTD.PENDENTE]]:tabConsumo[[#This Row],[08_23]] ) * 3)</f>
        <v>121.1735585741248</v>
      </c>
      <c r="AD843" s="5"/>
      <c r="AE843">
        <v>0.55555555555555558</v>
      </c>
      <c r="AF843" s="223">
        <f>SUM( tabConsumo[[#This Row],[QTD.PENDENTE]]:tabConsumo[[#This Row],[08_23]] )</f>
        <v>858</v>
      </c>
      <c r="AG843" s="223">
        <f>LARGE(tabConsumo[[#This Row],[03_22]:[08_23]],1)</f>
        <v>105</v>
      </c>
      <c r="AH843" s="146" t="s">
        <v>2237</v>
      </c>
      <c r="AI843" s="3" t="s">
        <v>2077</v>
      </c>
    </row>
    <row r="844" spans="1:35" x14ac:dyDescent="0.3">
      <c r="A844" s="4" t="s">
        <v>2030</v>
      </c>
      <c r="B844" s="3" t="s">
        <v>31</v>
      </c>
      <c r="C844" s="2">
        <v>141429</v>
      </c>
      <c r="D844" s="2">
        <v>697</v>
      </c>
      <c r="F844" s="2">
        <v>17</v>
      </c>
      <c r="G844" s="2">
        <v>11</v>
      </c>
      <c r="H844" s="2">
        <v>11</v>
      </c>
      <c r="I844" s="2">
        <v>16</v>
      </c>
      <c r="J844" s="2">
        <v>18</v>
      </c>
      <c r="K844" s="2">
        <v>13</v>
      </c>
      <c r="L844" s="2">
        <v>24</v>
      </c>
      <c r="M844" s="2">
        <v>28</v>
      </c>
      <c r="N844" s="2">
        <v>23</v>
      </c>
      <c r="O844" s="2">
        <v>7</v>
      </c>
      <c r="P844" s="2">
        <v>33</v>
      </c>
      <c r="Q844" s="2">
        <v>24</v>
      </c>
      <c r="R844" s="2">
        <v>25</v>
      </c>
      <c r="S844" s="2">
        <v>48</v>
      </c>
      <c r="T844" s="2">
        <v>25</v>
      </c>
      <c r="U844" s="2">
        <v>76</v>
      </c>
      <c r="V844" s="2">
        <v>0</v>
      </c>
      <c r="W844" s="2">
        <v>70</v>
      </c>
      <c r="X844" s="299">
        <v>44362</v>
      </c>
      <c r="Y844" s="219">
        <v>18</v>
      </c>
      <c r="Z844" s="220">
        <f>SUM( tabConsumo[[#This Row],[QTD.PENDENTE]]:tabConsumo[[#This Row],[08_23]] ) / tabConsumo[[#This Row],[Div]]</f>
        <v>26.055555555555557</v>
      </c>
      <c r="AA844" s="221">
        <f xml:space="preserve"> tabConsumo[[#This Row],[Média.A]] + (_xlfn.STDEV.S( tabConsumo[[#This Row],[QTD.PENDENTE]]:tabConsumo[[#This Row],[08_23]] ) * 1)</f>
        <v>46.191774670906831</v>
      </c>
      <c r="AB844" s="221"/>
      <c r="AC844" s="221">
        <f xml:space="preserve"> tabConsumo[[#This Row],[Média.A]] + (_xlfn.STDEV.S( tabConsumo[[#This Row],[QTD.PENDENTE]]:tabConsumo[[#This Row],[08_23]] ) * 3)</f>
        <v>86.464212901609386</v>
      </c>
      <c r="AD844" s="5"/>
      <c r="AE844">
        <v>0</v>
      </c>
      <c r="AF844" s="223">
        <f>SUM( tabConsumo[[#This Row],[QTD.PENDENTE]]:tabConsumo[[#This Row],[08_23]] )</f>
        <v>469</v>
      </c>
      <c r="AG844" s="223">
        <f>LARGE(tabConsumo[[#This Row],[03_22]:[08_23]],1)</f>
        <v>76</v>
      </c>
      <c r="AH844" s="146" t="s">
        <v>2237</v>
      </c>
      <c r="AI844" s="3" t="s">
        <v>2077</v>
      </c>
    </row>
    <row r="845" spans="1:35" x14ac:dyDescent="0.3">
      <c r="A845" s="4" t="s">
        <v>1685</v>
      </c>
      <c r="B845" s="3" t="s">
        <v>264</v>
      </c>
      <c r="C845" s="2">
        <v>111524</v>
      </c>
      <c r="D845" s="2">
        <v>177</v>
      </c>
      <c r="F845" s="2">
        <v>34</v>
      </c>
      <c r="G845" s="2">
        <v>39</v>
      </c>
      <c r="H845" s="2">
        <v>43</v>
      </c>
      <c r="I845" s="2">
        <v>19</v>
      </c>
      <c r="J845" s="2">
        <v>14</v>
      </c>
      <c r="K845" s="2">
        <v>18</v>
      </c>
      <c r="L845" s="2">
        <v>34</v>
      </c>
      <c r="M845" s="2">
        <v>14</v>
      </c>
      <c r="N845" s="2">
        <v>23</v>
      </c>
      <c r="O845" s="2">
        <v>22</v>
      </c>
      <c r="P845" s="2">
        <v>17</v>
      </c>
      <c r="Q845" s="2">
        <v>25</v>
      </c>
      <c r="R845" s="2">
        <v>45</v>
      </c>
      <c r="S845" s="2">
        <v>32</v>
      </c>
      <c r="T845" s="2">
        <v>60</v>
      </c>
      <c r="U845" s="2">
        <v>0</v>
      </c>
      <c r="V845" s="2">
        <v>0</v>
      </c>
      <c r="W845" s="2">
        <v>80</v>
      </c>
      <c r="X845" s="299">
        <v>39988</v>
      </c>
      <c r="Y845" s="219">
        <v>18</v>
      </c>
      <c r="Z845" s="220">
        <f>SUM( tabConsumo[[#This Row],[QTD.PENDENTE]]:tabConsumo[[#This Row],[08_23]] ) / tabConsumo[[#This Row],[Div]]</f>
        <v>28.833333333333332</v>
      </c>
      <c r="AA845" s="221">
        <f xml:space="preserve"> tabConsumo[[#This Row],[Média.A]] + (_xlfn.STDEV.S( tabConsumo[[#This Row],[QTD.PENDENTE]]:tabConsumo[[#This Row],[08_23]] ) * 1)</f>
        <v>48.789903827342386</v>
      </c>
      <c r="AB845" s="221"/>
      <c r="AC845" s="221">
        <f xml:space="preserve"> tabConsumo[[#This Row],[Média.A]] + (_xlfn.STDEV.S( tabConsumo[[#This Row],[QTD.PENDENTE]]:tabConsumo[[#This Row],[08_23]] ) * 3)</f>
        <v>88.703044815360499</v>
      </c>
      <c r="AD845" s="5"/>
      <c r="AE845">
        <v>0</v>
      </c>
      <c r="AF845" s="223">
        <f>SUM( tabConsumo[[#This Row],[QTD.PENDENTE]]:tabConsumo[[#This Row],[08_23]] )</f>
        <v>519</v>
      </c>
      <c r="AG845" s="223">
        <f>LARGE(tabConsumo[[#This Row],[03_22]:[08_23]],1)</f>
        <v>80</v>
      </c>
      <c r="AH845" s="146" t="s">
        <v>2237</v>
      </c>
      <c r="AI845" s="3" t="s">
        <v>2077</v>
      </c>
    </row>
    <row r="846" spans="1:35" x14ac:dyDescent="0.3">
      <c r="A846" s="4" t="s">
        <v>1223</v>
      </c>
      <c r="B846" s="3" t="s">
        <v>264</v>
      </c>
      <c r="C846" s="2">
        <v>27136</v>
      </c>
      <c r="D846" s="2">
        <v>0</v>
      </c>
      <c r="E846" s="2">
        <v>18899</v>
      </c>
      <c r="F846" s="2">
        <v>29559</v>
      </c>
      <c r="G846" s="2">
        <v>29282</v>
      </c>
      <c r="H846" s="2">
        <v>26416</v>
      </c>
      <c r="I846" s="2">
        <v>31850</v>
      </c>
      <c r="J846" s="2">
        <v>29300</v>
      </c>
      <c r="K846" s="2">
        <v>30030</v>
      </c>
      <c r="L846" s="2">
        <v>29564</v>
      </c>
      <c r="M846" s="2">
        <v>26306</v>
      </c>
      <c r="N846" s="2">
        <v>0</v>
      </c>
      <c r="O846" s="2">
        <v>0</v>
      </c>
      <c r="P846" s="2">
        <v>32</v>
      </c>
      <c r="Q846" s="2">
        <v>0</v>
      </c>
      <c r="R846" s="2">
        <v>0</v>
      </c>
      <c r="S846" s="2">
        <v>0</v>
      </c>
      <c r="T846" s="2">
        <v>0</v>
      </c>
      <c r="U846" s="2">
        <v>15000</v>
      </c>
      <c r="V846" s="2">
        <v>39614</v>
      </c>
      <c r="W846" s="2">
        <v>42501</v>
      </c>
      <c r="X846" s="299">
        <v>367</v>
      </c>
      <c r="Y846" s="219">
        <f xml:space="preserve"> 18</f>
        <v>18</v>
      </c>
      <c r="Z846" s="220">
        <f>SUM( tabConsumo[[#This Row],[QTD.PENDENTE]]:tabConsumo[[#This Row],[08_23]] ) / tabConsumo[[#This Row],[Div]]</f>
        <v>19352.944444444445</v>
      </c>
      <c r="AA846" s="221">
        <f xml:space="preserve"> tabConsumo[[#This Row],[Média.A]] + (_xlfn.STDEV.S( tabConsumo[[#This Row],[QTD.PENDENTE]]:tabConsumo[[#This Row],[08_23]] ) * 1)</f>
        <v>34881.894420432043</v>
      </c>
      <c r="AB846" s="221"/>
      <c r="AC846" s="221">
        <f xml:space="preserve"> tabConsumo[[#This Row],[Média.A]] + (_xlfn.STDEV.S( tabConsumo[[#This Row],[QTD.PENDENTE]]:tabConsumo[[#This Row],[08_23]] ) * 3)</f>
        <v>65939.794372407225</v>
      </c>
      <c r="AD846" s="5"/>
      <c r="AE846">
        <v>1049.9444444444443</v>
      </c>
      <c r="AF846" s="223">
        <f>SUM( tabConsumo[[#This Row],[QTD.PENDENTE]]:tabConsumo[[#This Row],[08_23]] )</f>
        <v>348353</v>
      </c>
      <c r="AG846" s="223">
        <f>LARGE(tabConsumo[[#This Row],[03_22]:[08_23]],1)</f>
        <v>42501</v>
      </c>
      <c r="AH846" s="146" t="s">
        <v>2237</v>
      </c>
      <c r="AI846" s="3" t="s">
        <v>2077</v>
      </c>
    </row>
    <row r="847" spans="1:35" x14ac:dyDescent="0.3">
      <c r="A847" s="4" t="s">
        <v>1863</v>
      </c>
      <c r="B847" s="3" t="s">
        <v>31</v>
      </c>
      <c r="C847" s="2">
        <v>133791</v>
      </c>
      <c r="D847" s="2">
        <v>1577</v>
      </c>
      <c r="F847" s="2">
        <v>41</v>
      </c>
      <c r="G847" s="2">
        <v>75</v>
      </c>
      <c r="H847" s="2">
        <v>28</v>
      </c>
      <c r="I847" s="2">
        <v>99</v>
      </c>
      <c r="J847" s="2">
        <v>45</v>
      </c>
      <c r="K847" s="2">
        <v>26</v>
      </c>
      <c r="L847" s="2">
        <v>36</v>
      </c>
      <c r="M847" s="2">
        <v>17</v>
      </c>
      <c r="N847" s="2">
        <v>34</v>
      </c>
      <c r="O847" s="2">
        <v>59</v>
      </c>
      <c r="P847" s="2">
        <v>12</v>
      </c>
      <c r="Q847" s="2">
        <v>35</v>
      </c>
      <c r="R847" s="2">
        <v>162</v>
      </c>
      <c r="S847" s="2">
        <v>135</v>
      </c>
      <c r="T847" s="2">
        <v>75</v>
      </c>
      <c r="U847" s="2">
        <v>69</v>
      </c>
      <c r="V847" s="2">
        <v>50</v>
      </c>
      <c r="W847" s="2">
        <v>35</v>
      </c>
      <c r="X847" s="299">
        <v>43038</v>
      </c>
      <c r="Y847" s="219">
        <v>18</v>
      </c>
      <c r="Z847" s="220">
        <f>SUM( tabConsumo[[#This Row],[QTD.PENDENTE]]:tabConsumo[[#This Row],[08_23]] ) / tabConsumo[[#This Row],[Div]]</f>
        <v>57.388888888888886</v>
      </c>
      <c r="AA847" s="221">
        <f xml:space="preserve"> tabConsumo[[#This Row],[Média.A]] + (_xlfn.STDEV.S( tabConsumo[[#This Row],[QTD.PENDENTE]]:tabConsumo[[#This Row],[08_23]] ) * 1)</f>
        <v>97.594447311880288</v>
      </c>
      <c r="AB847" s="221"/>
      <c r="AC847" s="221">
        <f xml:space="preserve"> tabConsumo[[#This Row],[Média.A]] + (_xlfn.STDEV.S( tabConsumo[[#This Row],[QTD.PENDENTE]]:tabConsumo[[#This Row],[08_23]] ) * 3)</f>
        <v>178.00556415786312</v>
      </c>
      <c r="AD847" s="5"/>
      <c r="AE847">
        <v>0</v>
      </c>
      <c r="AF847" s="223">
        <f>SUM( tabConsumo[[#This Row],[QTD.PENDENTE]]:tabConsumo[[#This Row],[08_23]] )</f>
        <v>1033</v>
      </c>
      <c r="AG847" s="223">
        <f>LARGE(tabConsumo[[#This Row],[03_22]:[08_23]],1)</f>
        <v>162</v>
      </c>
      <c r="AH847" s="146" t="s">
        <v>2237</v>
      </c>
      <c r="AI847" s="3" t="s">
        <v>2077</v>
      </c>
    </row>
    <row r="848" spans="1:35" x14ac:dyDescent="0.3">
      <c r="A848" s="4" t="s">
        <v>1237</v>
      </c>
      <c r="B848" s="3" t="s">
        <v>264</v>
      </c>
      <c r="C848" s="2">
        <v>28093</v>
      </c>
      <c r="D848" s="2">
        <v>178</v>
      </c>
      <c r="F848" s="2">
        <v>0</v>
      </c>
      <c r="G848" s="2">
        <v>0</v>
      </c>
      <c r="H848" s="2">
        <v>0</v>
      </c>
      <c r="I848" s="2">
        <v>0</v>
      </c>
      <c r="J848" s="2">
        <v>0</v>
      </c>
      <c r="K848" s="2">
        <v>0</v>
      </c>
      <c r="L848" s="2">
        <v>0</v>
      </c>
      <c r="M848" s="2">
        <v>3</v>
      </c>
      <c r="N848" s="2">
        <v>0</v>
      </c>
      <c r="O848" s="2">
        <v>0</v>
      </c>
      <c r="P848" s="2">
        <v>0</v>
      </c>
      <c r="Q848" s="2">
        <v>0</v>
      </c>
      <c r="R848" s="2">
        <v>0</v>
      </c>
      <c r="S848" s="2">
        <v>0</v>
      </c>
      <c r="T848" s="2">
        <v>0</v>
      </c>
      <c r="U848" s="2">
        <v>0</v>
      </c>
      <c r="V848" s="2">
        <v>0</v>
      </c>
      <c r="W848" s="2">
        <v>0</v>
      </c>
      <c r="X848" s="299">
        <v>367</v>
      </c>
      <c r="Y848" s="219">
        <f xml:space="preserve"> 18</f>
        <v>18</v>
      </c>
      <c r="Z848" s="220">
        <f>SUM( tabConsumo[[#This Row],[QTD.PENDENTE]]:tabConsumo[[#This Row],[08_23]] ) / tabConsumo[[#This Row],[Div]]</f>
        <v>0.16666666666666666</v>
      </c>
      <c r="AA848" s="221">
        <f xml:space="preserve"> tabConsumo[[#This Row],[Média.A]] + (_xlfn.STDEV.S( tabConsumo[[#This Row],[QTD.PENDENTE]]:tabConsumo[[#This Row],[08_23]] ) * 1)</f>
        <v>0.8737734478532142</v>
      </c>
      <c r="AB848" s="221"/>
      <c r="AC848" s="221">
        <f xml:space="preserve"> tabConsumo[[#This Row],[Média.A]] + (_xlfn.STDEV.S( tabConsumo[[#This Row],[QTD.PENDENTE]]:tabConsumo[[#This Row],[08_23]] ) * 3)</f>
        <v>2.2879870102263093</v>
      </c>
      <c r="AD848" s="5"/>
      <c r="AE848">
        <v>0</v>
      </c>
      <c r="AF848" s="223">
        <f>SUM( tabConsumo[[#This Row],[QTD.PENDENTE]]:tabConsumo[[#This Row],[08_23]] )</f>
        <v>3</v>
      </c>
      <c r="AG848" s="223">
        <f>LARGE(tabConsumo[[#This Row],[03_22]:[08_23]],1)</f>
        <v>3</v>
      </c>
      <c r="AH848" s="146" t="s">
        <v>2241</v>
      </c>
      <c r="AI848" s="3" t="s">
        <v>2077</v>
      </c>
    </row>
    <row r="849" spans="1:35" x14ac:dyDescent="0.3">
      <c r="A849" s="4" t="s">
        <v>1597</v>
      </c>
      <c r="B849" s="3" t="s">
        <v>264</v>
      </c>
      <c r="C849" s="2">
        <v>102822</v>
      </c>
      <c r="D849" s="2">
        <v>60</v>
      </c>
      <c r="F849" s="2">
        <v>0</v>
      </c>
      <c r="G849" s="2">
        <v>0</v>
      </c>
      <c r="H849" s="2">
        <v>0</v>
      </c>
      <c r="I849" s="2">
        <v>0</v>
      </c>
      <c r="J849" s="2">
        <v>0</v>
      </c>
      <c r="K849" s="2">
        <v>0</v>
      </c>
      <c r="L849" s="2">
        <v>0</v>
      </c>
      <c r="M849" s="2">
        <v>1</v>
      </c>
      <c r="N849" s="2">
        <v>0</v>
      </c>
      <c r="O849" s="2">
        <v>3</v>
      </c>
      <c r="P849" s="2">
        <v>2</v>
      </c>
      <c r="Q849" s="2">
        <v>1</v>
      </c>
      <c r="R849" s="2">
        <v>0</v>
      </c>
      <c r="S849" s="2">
        <v>0</v>
      </c>
      <c r="T849" s="2">
        <v>0</v>
      </c>
      <c r="U849" s="2">
        <v>0</v>
      </c>
      <c r="V849" s="2">
        <v>0</v>
      </c>
      <c r="W849" s="2">
        <v>0</v>
      </c>
      <c r="X849" s="299">
        <v>39374</v>
      </c>
      <c r="Y849" s="219">
        <v>18</v>
      </c>
      <c r="Z849" s="220">
        <f>SUM( tabConsumo[[#This Row],[QTD.PENDENTE]]:tabConsumo[[#This Row],[08_23]] ) / tabConsumo[[#This Row],[Div]]</f>
        <v>0.3888888888888889</v>
      </c>
      <c r="AA849" s="221">
        <f xml:space="preserve"> tabConsumo[[#This Row],[Média.A]] + (_xlfn.STDEV.S( tabConsumo[[#This Row],[QTD.PENDENTE]]:tabConsumo[[#This Row],[08_23]] ) * 1)</f>
        <v>1.2387254744876863</v>
      </c>
      <c r="AB849" s="221"/>
      <c r="AC849" s="221">
        <f xml:space="preserve"> tabConsumo[[#This Row],[Média.A]] + (_xlfn.STDEV.S( tabConsumo[[#This Row],[QTD.PENDENTE]]:tabConsumo[[#This Row],[08_23]] ) * 3)</f>
        <v>2.9383986456852811</v>
      </c>
      <c r="AD849" s="5"/>
      <c r="AE849">
        <v>0</v>
      </c>
      <c r="AF849" s="223">
        <f>SUM( tabConsumo[[#This Row],[QTD.PENDENTE]]:tabConsumo[[#This Row],[08_23]] )</f>
        <v>7</v>
      </c>
      <c r="AG849" s="223">
        <f>LARGE(tabConsumo[[#This Row],[03_22]:[08_23]],1)</f>
        <v>3</v>
      </c>
      <c r="AH849" s="146" t="s">
        <v>2249</v>
      </c>
      <c r="AI849" s="3" t="s">
        <v>2077</v>
      </c>
    </row>
    <row r="850" spans="1:35" x14ac:dyDescent="0.3">
      <c r="A850" s="4" t="s">
        <v>297</v>
      </c>
      <c r="B850" s="3" t="s">
        <v>264</v>
      </c>
      <c r="C850" s="2">
        <v>12853</v>
      </c>
      <c r="D850" s="2">
        <v>0</v>
      </c>
      <c r="E850" s="2">
        <v>5</v>
      </c>
      <c r="F850" s="2">
        <v>12</v>
      </c>
      <c r="G850" s="2">
        <v>66</v>
      </c>
      <c r="H850" s="2">
        <v>38</v>
      </c>
      <c r="I850" s="2">
        <v>67</v>
      </c>
      <c r="J850" s="2">
        <v>54</v>
      </c>
      <c r="K850" s="2">
        <v>22</v>
      </c>
      <c r="L850" s="2">
        <v>0</v>
      </c>
      <c r="M850" s="2">
        <v>0</v>
      </c>
      <c r="N850" s="2">
        <v>0</v>
      </c>
      <c r="O850" s="2">
        <v>0</v>
      </c>
      <c r="P850" s="2">
        <v>0</v>
      </c>
      <c r="Q850" s="2">
        <v>0</v>
      </c>
      <c r="R850" s="2">
        <v>0</v>
      </c>
      <c r="S850" s="2">
        <v>0</v>
      </c>
      <c r="T850" s="2">
        <v>0</v>
      </c>
      <c r="U850" s="2">
        <v>0</v>
      </c>
      <c r="V850" s="2">
        <v>0</v>
      </c>
      <c r="W850" s="2">
        <v>0</v>
      </c>
      <c r="X850" s="299">
        <v>367</v>
      </c>
      <c r="Y850" s="219">
        <f xml:space="preserve"> 18</f>
        <v>18</v>
      </c>
      <c r="Z850" s="220">
        <f>SUM( tabConsumo[[#This Row],[QTD.PENDENTE]]:tabConsumo[[#This Row],[08_23]] ) / tabConsumo[[#This Row],[Div]]</f>
        <v>14.666666666666666</v>
      </c>
      <c r="AA850" s="221">
        <f xml:space="preserve"> tabConsumo[[#This Row],[Média.A]] + (_xlfn.STDEV.S( tabConsumo[[#This Row],[QTD.PENDENTE]]:tabConsumo[[#This Row],[08_23]] ) * 1)</f>
        <v>38.459510448036689</v>
      </c>
      <c r="AB850" s="221"/>
      <c r="AC850" s="221">
        <f xml:space="preserve"> tabConsumo[[#This Row],[Média.A]] + (_xlfn.STDEV.S( tabConsumo[[#This Row],[QTD.PENDENTE]]:tabConsumo[[#This Row],[08_23]] ) * 3)</f>
        <v>86.045198010776744</v>
      </c>
      <c r="AD850" s="5"/>
      <c r="AE850">
        <v>0.27777777777777779</v>
      </c>
      <c r="AF850" s="223">
        <f>SUM( tabConsumo[[#This Row],[QTD.PENDENTE]]:tabConsumo[[#This Row],[08_23]] )</f>
        <v>264</v>
      </c>
      <c r="AG850" s="223">
        <f>LARGE(tabConsumo[[#This Row],[03_22]:[08_23]],1)</f>
        <v>67</v>
      </c>
      <c r="AH850" s="146" t="s">
        <v>2245</v>
      </c>
      <c r="AI850" s="3" t="s">
        <v>2077</v>
      </c>
    </row>
    <row r="851" spans="1:35" x14ac:dyDescent="0.3">
      <c r="A851" s="4" t="s">
        <v>978</v>
      </c>
      <c r="B851" s="3" t="s">
        <v>264</v>
      </c>
      <c r="C851" s="2">
        <v>12856</v>
      </c>
      <c r="D851" s="2">
        <v>5499</v>
      </c>
      <c r="E851" s="2">
        <v>17</v>
      </c>
      <c r="F851" s="2">
        <v>0</v>
      </c>
      <c r="G851" s="2">
        <v>0</v>
      </c>
      <c r="H851" s="2">
        <v>0</v>
      </c>
      <c r="I851" s="2">
        <v>52</v>
      </c>
      <c r="J851" s="2">
        <v>147</v>
      </c>
      <c r="K851" s="2">
        <v>155</v>
      </c>
      <c r="L851" s="2">
        <v>130</v>
      </c>
      <c r="M851" s="2">
        <v>153</v>
      </c>
      <c r="N851" s="2">
        <v>146</v>
      </c>
      <c r="O851" s="2">
        <v>119</v>
      </c>
      <c r="P851" s="2">
        <v>93</v>
      </c>
      <c r="Q851" s="2">
        <v>145</v>
      </c>
      <c r="R851" s="2">
        <v>1716</v>
      </c>
      <c r="S851" s="2">
        <v>125</v>
      </c>
      <c r="T851" s="2">
        <v>77</v>
      </c>
      <c r="U851" s="2">
        <v>141</v>
      </c>
      <c r="V851" s="2">
        <v>146</v>
      </c>
      <c r="W851" s="2">
        <v>138</v>
      </c>
      <c r="X851" s="299">
        <v>367</v>
      </c>
      <c r="Y851" s="219">
        <f xml:space="preserve"> 18</f>
        <v>18</v>
      </c>
      <c r="Z851" s="220">
        <f>SUM( tabConsumo[[#This Row],[QTD.PENDENTE]]:tabConsumo[[#This Row],[08_23]] ) / tabConsumo[[#This Row],[Div]]</f>
        <v>194.44444444444446</v>
      </c>
      <c r="AA851" s="221">
        <f xml:space="preserve"> tabConsumo[[#This Row],[Média.A]] + (_xlfn.STDEV.S( tabConsumo[[#This Row],[QTD.PENDENTE]]:tabConsumo[[#This Row],[08_23]] ) * 1)</f>
        <v>569.78141585182289</v>
      </c>
      <c r="AB851" s="221"/>
      <c r="AC851" s="221">
        <f xml:space="preserve"> tabConsumo[[#This Row],[Média.A]] + (_xlfn.STDEV.S( tabConsumo[[#This Row],[QTD.PENDENTE]]:tabConsumo[[#This Row],[08_23]] ) * 3)</f>
        <v>1320.4553586665797</v>
      </c>
      <c r="AD851" s="5"/>
      <c r="AE851">
        <v>0.94444444444444442</v>
      </c>
      <c r="AF851" s="223">
        <f>SUM( tabConsumo[[#This Row],[QTD.PENDENTE]]:tabConsumo[[#This Row],[08_23]] )</f>
        <v>3500</v>
      </c>
      <c r="AG851" s="223">
        <f>LARGE(tabConsumo[[#This Row],[03_22]:[08_23]],1)</f>
        <v>1716</v>
      </c>
      <c r="AH851" s="146" t="s">
        <v>2237</v>
      </c>
      <c r="AI851" s="3" t="s">
        <v>2077</v>
      </c>
    </row>
    <row r="852" spans="1:35" x14ac:dyDescent="0.3">
      <c r="A852" s="4" t="s">
        <v>1585</v>
      </c>
      <c r="B852" s="3" t="s">
        <v>264</v>
      </c>
      <c r="C852" s="2">
        <v>102277</v>
      </c>
      <c r="D852" s="2">
        <v>162</v>
      </c>
      <c r="F852" s="2">
        <v>6</v>
      </c>
      <c r="G852" s="2">
        <v>1</v>
      </c>
      <c r="H852" s="2">
        <v>0</v>
      </c>
      <c r="I852" s="2">
        <v>0</v>
      </c>
      <c r="J852" s="2">
        <v>1</v>
      </c>
      <c r="K852" s="2">
        <v>0</v>
      </c>
      <c r="L852" s="2">
        <v>0</v>
      </c>
      <c r="M852" s="2">
        <v>0</v>
      </c>
      <c r="N852" s="2">
        <v>0</v>
      </c>
      <c r="O852" s="2">
        <v>0</v>
      </c>
      <c r="P852" s="2">
        <v>0</v>
      </c>
      <c r="Q852" s="2">
        <v>0</v>
      </c>
      <c r="R852" s="2">
        <v>0</v>
      </c>
      <c r="S852" s="2">
        <v>0</v>
      </c>
      <c r="T852" s="2">
        <v>0</v>
      </c>
      <c r="U852" s="2">
        <v>0</v>
      </c>
      <c r="V852" s="2">
        <v>0</v>
      </c>
      <c r="W852" s="2">
        <v>0</v>
      </c>
      <c r="X852" s="299">
        <v>39352</v>
      </c>
      <c r="Y852" s="219">
        <v>18</v>
      </c>
      <c r="Z852" s="220">
        <f>SUM( tabConsumo[[#This Row],[QTD.PENDENTE]]:tabConsumo[[#This Row],[08_23]] ) / tabConsumo[[#This Row],[Div]]</f>
        <v>0.44444444444444442</v>
      </c>
      <c r="AA852" s="221">
        <f xml:space="preserve"> tabConsumo[[#This Row],[Média.A]] + (_xlfn.STDEV.S( tabConsumo[[#This Row],[QTD.PENDENTE]]:tabConsumo[[#This Row],[08_23]] ) * 1)</f>
        <v>1.8678712219253493</v>
      </c>
      <c r="AB852" s="221"/>
      <c r="AC852" s="221">
        <f xml:space="preserve"> tabConsumo[[#This Row],[Média.A]] + (_xlfn.STDEV.S( tabConsumo[[#This Row],[QTD.PENDENTE]]:tabConsumo[[#This Row],[08_23]] ) * 3)</f>
        <v>4.7147247768871594</v>
      </c>
      <c r="AD852" s="5"/>
      <c r="AE852">
        <v>0</v>
      </c>
      <c r="AF852" s="223">
        <f>SUM( tabConsumo[[#This Row],[QTD.PENDENTE]]:tabConsumo[[#This Row],[08_23]] )</f>
        <v>8</v>
      </c>
      <c r="AG852" s="223">
        <f>LARGE(tabConsumo[[#This Row],[03_22]:[08_23]],1)</f>
        <v>6</v>
      </c>
      <c r="AH852" s="146" t="s">
        <v>2250</v>
      </c>
      <c r="AI852" s="3" t="s">
        <v>2077</v>
      </c>
    </row>
    <row r="853" spans="1:35" x14ac:dyDescent="0.3">
      <c r="A853" s="4" t="s">
        <v>1584</v>
      </c>
      <c r="B853" s="3" t="s">
        <v>346</v>
      </c>
      <c r="C853" s="2">
        <v>102276</v>
      </c>
      <c r="D853" s="2">
        <v>136</v>
      </c>
      <c r="F853" s="2">
        <v>4</v>
      </c>
      <c r="G853" s="2">
        <v>3</v>
      </c>
      <c r="H853" s="2">
        <v>0</v>
      </c>
      <c r="I853" s="2">
        <v>0</v>
      </c>
      <c r="J853" s="2">
        <v>0</v>
      </c>
      <c r="K853" s="2">
        <v>15</v>
      </c>
      <c r="L853" s="2">
        <v>0</v>
      </c>
      <c r="M853" s="2">
        <v>25</v>
      </c>
      <c r="N853" s="2">
        <v>0</v>
      </c>
      <c r="O853" s="2">
        <v>0</v>
      </c>
      <c r="P853" s="2">
        <v>0</v>
      </c>
      <c r="Q853" s="2">
        <v>0</v>
      </c>
      <c r="R853" s="2">
        <v>0</v>
      </c>
      <c r="S853" s="2">
        <v>0</v>
      </c>
      <c r="T853" s="2">
        <v>0</v>
      </c>
      <c r="U853" s="2">
        <v>0</v>
      </c>
      <c r="V853" s="2">
        <v>2</v>
      </c>
      <c r="W853" s="2">
        <v>20</v>
      </c>
      <c r="X853" s="299">
        <v>39352</v>
      </c>
      <c r="Y853" s="219">
        <v>18</v>
      </c>
      <c r="Z853" s="220">
        <f>SUM( tabConsumo[[#This Row],[QTD.PENDENTE]]:tabConsumo[[#This Row],[08_23]] ) / tabConsumo[[#This Row],[Div]]</f>
        <v>3.8333333333333335</v>
      </c>
      <c r="AA853" s="221">
        <f xml:space="preserve"> tabConsumo[[#This Row],[Média.A]] + (_xlfn.STDEV.S( tabConsumo[[#This Row],[QTD.PENDENTE]]:tabConsumo[[#This Row],[08_23]] ) * 1)</f>
        <v>11.558388063769572</v>
      </c>
      <c r="AB853" s="221"/>
      <c r="AC853" s="221">
        <f xml:space="preserve"> tabConsumo[[#This Row],[Média.A]] + (_xlfn.STDEV.S( tabConsumo[[#This Row],[QTD.PENDENTE]]:tabConsumo[[#This Row],[08_23]] ) * 3)</f>
        <v>27.008497524642046</v>
      </c>
      <c r="AD853" s="5"/>
      <c r="AE853">
        <v>0</v>
      </c>
      <c r="AF853" s="223">
        <f>SUM( tabConsumo[[#This Row],[QTD.PENDENTE]]:tabConsumo[[#This Row],[08_23]] )</f>
        <v>69</v>
      </c>
      <c r="AG853" s="223">
        <f>LARGE(tabConsumo[[#This Row],[03_22]:[08_23]],1)</f>
        <v>25</v>
      </c>
      <c r="AH853" s="146" t="s">
        <v>2237</v>
      </c>
      <c r="AI853" s="3" t="s">
        <v>2077</v>
      </c>
    </row>
    <row r="854" spans="1:35" x14ac:dyDescent="0.3">
      <c r="A854" s="4" t="s">
        <v>1587</v>
      </c>
      <c r="B854" s="3" t="s">
        <v>346</v>
      </c>
      <c r="C854" s="2">
        <v>102279</v>
      </c>
      <c r="D854" s="2">
        <v>264</v>
      </c>
      <c r="E854" s="2">
        <v>20</v>
      </c>
      <c r="F854" s="2">
        <v>35</v>
      </c>
      <c r="G854" s="2">
        <v>30</v>
      </c>
      <c r="H854" s="2">
        <v>0</v>
      </c>
      <c r="I854" s="2">
        <v>31</v>
      </c>
      <c r="J854" s="2">
        <v>0</v>
      </c>
      <c r="K854" s="2">
        <v>15</v>
      </c>
      <c r="L854" s="2">
        <v>10</v>
      </c>
      <c r="M854" s="2">
        <v>5</v>
      </c>
      <c r="N854" s="2">
        <v>0</v>
      </c>
      <c r="O854" s="2">
        <v>0</v>
      </c>
      <c r="P854" s="2">
        <v>0</v>
      </c>
      <c r="Q854" s="2">
        <v>0</v>
      </c>
      <c r="R854" s="2">
        <v>10</v>
      </c>
      <c r="S854" s="2">
        <v>0</v>
      </c>
      <c r="T854" s="2">
        <v>10</v>
      </c>
      <c r="U854" s="2">
        <v>0</v>
      </c>
      <c r="V854" s="2">
        <v>0</v>
      </c>
      <c r="W854" s="2">
        <v>10</v>
      </c>
      <c r="X854" s="299">
        <v>39352</v>
      </c>
      <c r="Y854" s="219">
        <v>18</v>
      </c>
      <c r="Z854" s="220">
        <f>SUM( tabConsumo[[#This Row],[QTD.PENDENTE]]:tabConsumo[[#This Row],[08_23]] ) / tabConsumo[[#This Row],[Div]]</f>
        <v>9.7777777777777786</v>
      </c>
      <c r="AA854" s="221">
        <f xml:space="preserve"> tabConsumo[[#This Row],[Média.A]] + (_xlfn.STDEV.S( tabConsumo[[#This Row],[QTD.PENDENTE]]:tabConsumo[[#This Row],[08_23]] ) * 1)</f>
        <v>21.576281003296391</v>
      </c>
      <c r="AB854" s="221"/>
      <c r="AC854" s="221">
        <f xml:space="preserve"> tabConsumo[[#This Row],[Média.A]] + (_xlfn.STDEV.S( tabConsumo[[#This Row],[QTD.PENDENTE]]:tabConsumo[[#This Row],[08_23]] ) * 3)</f>
        <v>45.173287454333611</v>
      </c>
      <c r="AD854" s="5"/>
      <c r="AE854">
        <v>1.1111111111111112</v>
      </c>
      <c r="AF854" s="223">
        <f>SUM( tabConsumo[[#This Row],[QTD.PENDENTE]]:tabConsumo[[#This Row],[08_23]] )</f>
        <v>176</v>
      </c>
      <c r="AG854" s="223">
        <f>LARGE(tabConsumo[[#This Row],[03_22]:[08_23]],1)</f>
        <v>35</v>
      </c>
      <c r="AH854" s="146" t="s">
        <v>2237</v>
      </c>
      <c r="AI854" s="3" t="s">
        <v>2077</v>
      </c>
    </row>
    <row r="855" spans="1:35" x14ac:dyDescent="0.3">
      <c r="A855" s="4" t="s">
        <v>1586</v>
      </c>
      <c r="B855" s="3" t="s">
        <v>264</v>
      </c>
      <c r="C855" s="2">
        <v>102278</v>
      </c>
      <c r="D855" s="2">
        <v>144</v>
      </c>
      <c r="F855" s="2">
        <v>0</v>
      </c>
      <c r="G855" s="2">
        <v>2</v>
      </c>
      <c r="H855" s="2">
        <v>0</v>
      </c>
      <c r="I855" s="2">
        <v>0</v>
      </c>
      <c r="J855" s="2">
        <v>0</v>
      </c>
      <c r="K855" s="2">
        <v>5</v>
      </c>
      <c r="L855" s="2">
        <v>3</v>
      </c>
      <c r="M855" s="2">
        <v>0</v>
      </c>
      <c r="N855" s="2">
        <v>0</v>
      </c>
      <c r="O855" s="2">
        <v>0</v>
      </c>
      <c r="P855" s="2">
        <v>0</v>
      </c>
      <c r="Q855" s="2">
        <v>0</v>
      </c>
      <c r="R855" s="2">
        <v>0</v>
      </c>
      <c r="S855" s="2">
        <v>0</v>
      </c>
      <c r="T855" s="2">
        <v>0</v>
      </c>
      <c r="U855" s="2">
        <v>0</v>
      </c>
      <c r="V855" s="2">
        <v>0</v>
      </c>
      <c r="W855" s="2">
        <v>0</v>
      </c>
      <c r="X855" s="299">
        <v>39352</v>
      </c>
      <c r="Y855" s="219">
        <v>18</v>
      </c>
      <c r="Z855" s="220">
        <f>SUM( tabConsumo[[#This Row],[QTD.PENDENTE]]:tabConsumo[[#This Row],[08_23]] ) / tabConsumo[[#This Row],[Div]]</f>
        <v>0.55555555555555558</v>
      </c>
      <c r="AA855" s="221">
        <f xml:space="preserve"> tabConsumo[[#This Row],[Média.A]] + (_xlfn.STDEV.S( tabConsumo[[#This Row],[QTD.PENDENTE]]:tabConsumo[[#This Row],[08_23]] ) * 1)</f>
        <v>1.9370390813444605</v>
      </c>
      <c r="AB855" s="221"/>
      <c r="AC855" s="221">
        <f xml:space="preserve"> tabConsumo[[#This Row],[Média.A]] + (_xlfn.STDEV.S( tabConsumo[[#This Row],[QTD.PENDENTE]]:tabConsumo[[#This Row],[08_23]] ) * 3)</f>
        <v>4.7000061329222698</v>
      </c>
      <c r="AD855" s="5"/>
      <c r="AE855">
        <v>0</v>
      </c>
      <c r="AF855" s="223">
        <f>SUM( tabConsumo[[#This Row],[QTD.PENDENTE]]:tabConsumo[[#This Row],[08_23]] )</f>
        <v>10</v>
      </c>
      <c r="AG855" s="223">
        <f>LARGE(tabConsumo[[#This Row],[03_22]:[08_23]],1)</f>
        <v>5</v>
      </c>
      <c r="AH855" s="146" t="s">
        <v>2247</v>
      </c>
      <c r="AI855" s="3" t="s">
        <v>2077</v>
      </c>
    </row>
    <row r="856" spans="1:35" x14ac:dyDescent="0.3">
      <c r="A856" s="4" t="s">
        <v>1579</v>
      </c>
      <c r="B856" s="3" t="s">
        <v>346</v>
      </c>
      <c r="C856" s="2">
        <v>101867</v>
      </c>
      <c r="D856" s="2">
        <v>37</v>
      </c>
      <c r="F856" s="2">
        <v>4</v>
      </c>
      <c r="G856" s="2">
        <v>1</v>
      </c>
      <c r="H856" s="2">
        <v>0</v>
      </c>
      <c r="I856" s="2">
        <v>0</v>
      </c>
      <c r="J856" s="2">
        <v>4</v>
      </c>
      <c r="K856" s="2">
        <v>9</v>
      </c>
      <c r="L856" s="2">
        <v>0</v>
      </c>
      <c r="M856" s="2">
        <v>0</v>
      </c>
      <c r="N856" s="2">
        <v>0</v>
      </c>
      <c r="O856" s="2">
        <v>0</v>
      </c>
      <c r="P856" s="2">
        <v>0</v>
      </c>
      <c r="Q856" s="2">
        <v>1</v>
      </c>
      <c r="R856" s="2">
        <v>20</v>
      </c>
      <c r="S856" s="2">
        <v>0</v>
      </c>
      <c r="T856" s="2">
        <v>0</v>
      </c>
      <c r="U856" s="2">
        <v>0</v>
      </c>
      <c r="V856" s="2">
        <v>0</v>
      </c>
      <c r="W856" s="2">
        <v>40</v>
      </c>
      <c r="X856" s="299">
        <v>39328</v>
      </c>
      <c r="Y856" s="219">
        <v>18</v>
      </c>
      <c r="Z856" s="220">
        <f>SUM( tabConsumo[[#This Row],[QTD.PENDENTE]]:tabConsumo[[#This Row],[08_23]] ) / tabConsumo[[#This Row],[Div]]</f>
        <v>4.3888888888888893</v>
      </c>
      <c r="AA856" s="221">
        <f xml:space="preserve"> tabConsumo[[#This Row],[Média.A]] + (_xlfn.STDEV.S( tabConsumo[[#This Row],[QTD.PENDENTE]]:tabConsumo[[#This Row],[08_23]] ) * 1)</f>
        <v>14.587729012612815</v>
      </c>
      <c r="AB856" s="221"/>
      <c r="AC856" s="221">
        <f xml:space="preserve"> tabConsumo[[#This Row],[Média.A]] + (_xlfn.STDEV.S( tabConsumo[[#This Row],[QTD.PENDENTE]]:tabConsumo[[#This Row],[08_23]] ) * 3)</f>
        <v>34.985409260060663</v>
      </c>
      <c r="AD856" s="5"/>
      <c r="AE856">
        <v>0</v>
      </c>
      <c r="AF856" s="223">
        <f>SUM( tabConsumo[[#This Row],[QTD.PENDENTE]]:tabConsumo[[#This Row],[08_23]] )</f>
        <v>79</v>
      </c>
      <c r="AG856" s="223">
        <f>LARGE(tabConsumo[[#This Row],[03_22]:[08_23]],1)</f>
        <v>40</v>
      </c>
      <c r="AH856" s="146" t="s">
        <v>2237</v>
      </c>
      <c r="AI856" s="3" t="s">
        <v>2077</v>
      </c>
    </row>
    <row r="857" spans="1:35" x14ac:dyDescent="0.3">
      <c r="A857" s="4" t="s">
        <v>1751</v>
      </c>
      <c r="B857" s="3" t="s">
        <v>346</v>
      </c>
      <c r="C857" s="2">
        <v>121054</v>
      </c>
      <c r="D857" s="2">
        <v>95</v>
      </c>
      <c r="F857" s="2">
        <v>2</v>
      </c>
      <c r="G857" s="2">
        <v>0</v>
      </c>
      <c r="H857" s="2">
        <v>8</v>
      </c>
      <c r="I857" s="2">
        <v>0</v>
      </c>
      <c r="J857" s="2">
        <v>3</v>
      </c>
      <c r="K857" s="2">
        <v>1</v>
      </c>
      <c r="L857" s="2">
        <v>0</v>
      </c>
      <c r="M857" s="2">
        <v>0</v>
      </c>
      <c r="N857" s="2">
        <v>0</v>
      </c>
      <c r="O857" s="2">
        <v>0</v>
      </c>
      <c r="P857" s="2">
        <v>0</v>
      </c>
      <c r="Q857" s="2">
        <v>0</v>
      </c>
      <c r="R857" s="2">
        <v>0</v>
      </c>
      <c r="S857" s="2">
        <v>0</v>
      </c>
      <c r="T857" s="2">
        <v>0</v>
      </c>
      <c r="U857" s="2">
        <v>0</v>
      </c>
      <c r="V857" s="2">
        <v>1</v>
      </c>
      <c r="W857" s="2">
        <v>0</v>
      </c>
      <c r="X857" s="299">
        <v>40805</v>
      </c>
      <c r="Y857" s="219">
        <v>18</v>
      </c>
      <c r="Z857" s="220">
        <f>SUM( tabConsumo[[#This Row],[QTD.PENDENTE]]:tabConsumo[[#This Row],[08_23]] ) / tabConsumo[[#This Row],[Div]]</f>
        <v>0.83333333333333337</v>
      </c>
      <c r="AA857" s="221">
        <f xml:space="preserve"> tabConsumo[[#This Row],[Média.A]] + (_xlfn.STDEV.S( tabConsumo[[#This Row],[QTD.PENDENTE]]:tabConsumo[[#This Row],[08_23]] ) * 1)</f>
        <v>2.8111515013867954</v>
      </c>
      <c r="AB857" s="221"/>
      <c r="AC857" s="221">
        <f xml:space="preserve"> tabConsumo[[#This Row],[Média.A]] + (_xlfn.STDEV.S( tabConsumo[[#This Row],[QTD.PENDENTE]]:tabConsumo[[#This Row],[08_23]] ) * 3)</f>
        <v>6.7667878374937196</v>
      </c>
      <c r="AD857" s="5"/>
      <c r="AE857">
        <v>0</v>
      </c>
      <c r="AF857" s="223">
        <f>SUM( tabConsumo[[#This Row],[QTD.PENDENTE]]:tabConsumo[[#This Row],[08_23]] )</f>
        <v>15</v>
      </c>
      <c r="AG857" s="223">
        <f>LARGE(tabConsumo[[#This Row],[03_22]:[08_23]],1)</f>
        <v>8</v>
      </c>
      <c r="AH857" s="146" t="s">
        <v>2238</v>
      </c>
      <c r="AI857" s="3" t="s">
        <v>2077</v>
      </c>
    </row>
    <row r="858" spans="1:35" x14ac:dyDescent="0.3">
      <c r="A858" s="4" t="s">
        <v>1580</v>
      </c>
      <c r="B858" s="3" t="s">
        <v>346</v>
      </c>
      <c r="C858" s="2">
        <v>101868</v>
      </c>
      <c r="D858" s="2">
        <v>1239</v>
      </c>
      <c r="F858" s="2">
        <v>24</v>
      </c>
      <c r="G858" s="2">
        <v>4</v>
      </c>
      <c r="H858" s="2">
        <v>21</v>
      </c>
      <c r="I858" s="2">
        <v>0</v>
      </c>
      <c r="J858" s="2">
        <v>2</v>
      </c>
      <c r="K858" s="2">
        <v>30</v>
      </c>
      <c r="L858" s="2">
        <v>0</v>
      </c>
      <c r="M858" s="2">
        <v>8</v>
      </c>
      <c r="N858" s="2">
        <v>0</v>
      </c>
      <c r="O858" s="2">
        <v>1</v>
      </c>
      <c r="P858" s="2">
        <v>0</v>
      </c>
      <c r="Q858" s="2">
        <v>3</v>
      </c>
      <c r="R858" s="2">
        <v>6</v>
      </c>
      <c r="S858" s="2">
        <v>0</v>
      </c>
      <c r="T858" s="2">
        <v>0</v>
      </c>
      <c r="U858" s="2">
        <v>15</v>
      </c>
      <c r="V858" s="2">
        <v>0</v>
      </c>
      <c r="W858" s="2">
        <v>0</v>
      </c>
      <c r="X858" s="299">
        <v>39328</v>
      </c>
      <c r="Y858" s="219">
        <v>18</v>
      </c>
      <c r="Z858" s="220">
        <f>SUM( tabConsumo[[#This Row],[QTD.PENDENTE]]:tabConsumo[[#This Row],[08_23]] ) / tabConsumo[[#This Row],[Div]]</f>
        <v>6.333333333333333</v>
      </c>
      <c r="AA858" s="221">
        <f xml:space="preserve"> tabConsumo[[#This Row],[Média.A]] + (_xlfn.STDEV.S( tabConsumo[[#This Row],[QTD.PENDENTE]]:tabConsumo[[#This Row],[08_23]] ) * 1)</f>
        <v>15.881970439655642</v>
      </c>
      <c r="AB858" s="221"/>
      <c r="AC858" s="221">
        <f xml:space="preserve"> tabConsumo[[#This Row],[Média.A]] + (_xlfn.STDEV.S( tabConsumo[[#This Row],[QTD.PENDENTE]]:tabConsumo[[#This Row],[08_23]] ) * 3)</f>
        <v>34.979244652300267</v>
      </c>
      <c r="AD858" s="5"/>
      <c r="AE858">
        <v>0</v>
      </c>
      <c r="AF858" s="223">
        <f>SUM( tabConsumo[[#This Row],[QTD.PENDENTE]]:tabConsumo[[#This Row],[08_23]] )</f>
        <v>114</v>
      </c>
      <c r="AG858" s="223">
        <f>LARGE(tabConsumo[[#This Row],[03_22]:[08_23]],1)</f>
        <v>30</v>
      </c>
      <c r="AH858" s="146" t="s">
        <v>2244</v>
      </c>
      <c r="AI858" s="3" t="s">
        <v>2077</v>
      </c>
    </row>
    <row r="859" spans="1:35" x14ac:dyDescent="0.3">
      <c r="A859" s="4" t="s">
        <v>1044</v>
      </c>
      <c r="B859" s="3" t="s">
        <v>346</v>
      </c>
      <c r="C859" s="2">
        <v>13556</v>
      </c>
      <c r="D859" s="2">
        <v>44</v>
      </c>
      <c r="F859" s="2">
        <v>0</v>
      </c>
      <c r="G859" s="2">
        <v>0</v>
      </c>
      <c r="H859" s="2">
        <v>2</v>
      </c>
      <c r="I859" s="2">
        <v>0</v>
      </c>
      <c r="J859" s="2">
        <v>0</v>
      </c>
      <c r="K859" s="2">
        <v>0</v>
      </c>
      <c r="L859" s="2">
        <v>0</v>
      </c>
      <c r="M859" s="2">
        <v>0</v>
      </c>
      <c r="N859" s="2">
        <v>0</v>
      </c>
      <c r="O859" s="2">
        <v>0</v>
      </c>
      <c r="P859" s="2">
        <v>0</v>
      </c>
      <c r="Q859" s="2">
        <v>0</v>
      </c>
      <c r="R859" s="2">
        <v>0</v>
      </c>
      <c r="S859" s="2">
        <v>0</v>
      </c>
      <c r="T859" s="2">
        <v>0</v>
      </c>
      <c r="U859" s="2">
        <v>0</v>
      </c>
      <c r="V859" s="2">
        <v>0</v>
      </c>
      <c r="W859" s="2">
        <v>0</v>
      </c>
      <c r="X859" s="299">
        <v>367</v>
      </c>
      <c r="Y859" s="219">
        <f t="shared" ref="Y859:Y870" si="16" xml:space="preserve"> 18</f>
        <v>18</v>
      </c>
      <c r="Z859" s="220">
        <f>SUM( tabConsumo[[#This Row],[QTD.PENDENTE]]:tabConsumo[[#This Row],[08_23]] ) / tabConsumo[[#This Row],[Div]]</f>
        <v>0.1111111111111111</v>
      </c>
      <c r="AA859" s="221">
        <f xml:space="preserve"> tabConsumo[[#This Row],[Média.A]] + (_xlfn.STDEV.S( tabConsumo[[#This Row],[QTD.PENDENTE]]:tabConsumo[[#This Row],[08_23]] ) * 1)</f>
        <v>0.58251563190214273</v>
      </c>
      <c r="AB859" s="221"/>
      <c r="AC859" s="221">
        <f xml:space="preserve"> tabConsumo[[#This Row],[Média.A]] + (_xlfn.STDEV.S( tabConsumo[[#This Row],[QTD.PENDENTE]]:tabConsumo[[#This Row],[08_23]] ) * 3)</f>
        <v>1.5253246734842061</v>
      </c>
      <c r="AD859" s="5"/>
      <c r="AE859">
        <v>0</v>
      </c>
      <c r="AF859" s="223">
        <f>SUM( tabConsumo[[#This Row],[QTD.PENDENTE]]:tabConsumo[[#This Row],[08_23]] )</f>
        <v>2</v>
      </c>
      <c r="AG859" s="223">
        <f>LARGE(tabConsumo[[#This Row],[03_22]:[08_23]],1)</f>
        <v>2</v>
      </c>
      <c r="AH859" s="146" t="s">
        <v>2254</v>
      </c>
      <c r="AI859" s="3" t="s">
        <v>2077</v>
      </c>
    </row>
    <row r="860" spans="1:35" x14ac:dyDescent="0.3">
      <c r="A860" s="4" t="s">
        <v>1326</v>
      </c>
      <c r="B860" s="3" t="s">
        <v>346</v>
      </c>
      <c r="C860" s="2">
        <v>54550</v>
      </c>
      <c r="D860" s="2">
        <v>763</v>
      </c>
      <c r="F860" s="2">
        <v>20</v>
      </c>
      <c r="G860" s="2">
        <v>13</v>
      </c>
      <c r="H860" s="2">
        <v>13</v>
      </c>
      <c r="I860" s="2">
        <v>28</v>
      </c>
      <c r="J860" s="2">
        <v>15</v>
      </c>
      <c r="K860" s="2">
        <v>66</v>
      </c>
      <c r="L860" s="2">
        <v>95</v>
      </c>
      <c r="M860" s="2">
        <v>11</v>
      </c>
      <c r="N860" s="2">
        <v>40</v>
      </c>
      <c r="O860" s="2">
        <v>112</v>
      </c>
      <c r="P860" s="2">
        <v>70</v>
      </c>
      <c r="Q860" s="2">
        <v>6</v>
      </c>
      <c r="R860" s="2">
        <v>0</v>
      </c>
      <c r="S860" s="2">
        <v>60</v>
      </c>
      <c r="T860" s="2">
        <v>0</v>
      </c>
      <c r="U860" s="2">
        <v>100</v>
      </c>
      <c r="V860" s="2">
        <v>0</v>
      </c>
      <c r="W860" s="2">
        <v>60</v>
      </c>
      <c r="X860" s="299">
        <v>367</v>
      </c>
      <c r="Y860" s="219">
        <f t="shared" si="16"/>
        <v>18</v>
      </c>
      <c r="Z860" s="220">
        <f>SUM( tabConsumo[[#This Row],[QTD.PENDENTE]]:tabConsumo[[#This Row],[08_23]] ) / tabConsumo[[#This Row],[Div]]</f>
        <v>39.388888888888886</v>
      </c>
      <c r="AA860" s="221">
        <f xml:space="preserve"> tabConsumo[[#This Row],[Média.A]] + (_xlfn.STDEV.S( tabConsumo[[#This Row],[QTD.PENDENTE]]:tabConsumo[[#This Row],[08_23]] ) * 1)</f>
        <v>76.649716590991147</v>
      </c>
      <c r="AB860" s="221"/>
      <c r="AC860" s="221">
        <f xml:space="preserve"> tabConsumo[[#This Row],[Média.A]] + (_xlfn.STDEV.S( tabConsumo[[#This Row],[QTD.PENDENTE]]:tabConsumo[[#This Row],[08_23]] ) * 3)</f>
        <v>151.1713719951957</v>
      </c>
      <c r="AD860" s="5"/>
      <c r="AE860">
        <v>0</v>
      </c>
      <c r="AF860" s="223">
        <f>SUM( tabConsumo[[#This Row],[QTD.PENDENTE]]:tabConsumo[[#This Row],[08_23]] )</f>
        <v>709</v>
      </c>
      <c r="AG860" s="223">
        <f>LARGE(tabConsumo[[#This Row],[03_22]:[08_23]],1)</f>
        <v>112</v>
      </c>
      <c r="AH860" s="146" t="s">
        <v>2237</v>
      </c>
      <c r="AI860" s="3" t="s">
        <v>2077</v>
      </c>
    </row>
    <row r="861" spans="1:35" x14ac:dyDescent="0.3">
      <c r="A861" s="4" t="s">
        <v>1327</v>
      </c>
      <c r="B861" s="3" t="s">
        <v>346</v>
      </c>
      <c r="C861" s="2">
        <v>54552</v>
      </c>
      <c r="D861" s="2">
        <v>805</v>
      </c>
      <c r="E861" s="2">
        <v>26</v>
      </c>
      <c r="F861" s="2">
        <v>40</v>
      </c>
      <c r="G861" s="2">
        <v>10</v>
      </c>
      <c r="H861" s="2">
        <v>96</v>
      </c>
      <c r="I861" s="2">
        <v>68</v>
      </c>
      <c r="J861" s="2">
        <v>37</v>
      </c>
      <c r="K861" s="2">
        <v>100</v>
      </c>
      <c r="L861" s="2">
        <v>0</v>
      </c>
      <c r="M861" s="2">
        <v>0</v>
      </c>
      <c r="N861" s="2">
        <v>0</v>
      </c>
      <c r="O861" s="2">
        <v>144</v>
      </c>
      <c r="P861" s="2">
        <v>40</v>
      </c>
      <c r="Q861" s="2">
        <v>5</v>
      </c>
      <c r="R861" s="2">
        <v>0</v>
      </c>
      <c r="S861" s="2">
        <v>80</v>
      </c>
      <c r="T861" s="2">
        <v>0</v>
      </c>
      <c r="U861" s="2">
        <v>0</v>
      </c>
      <c r="V861" s="2">
        <v>0</v>
      </c>
      <c r="W861" s="2">
        <v>0</v>
      </c>
      <c r="X861" s="299">
        <v>367</v>
      </c>
      <c r="Y861" s="219">
        <f t="shared" si="16"/>
        <v>18</v>
      </c>
      <c r="Z861" s="220">
        <f>SUM( tabConsumo[[#This Row],[QTD.PENDENTE]]:tabConsumo[[#This Row],[08_23]] ) / tabConsumo[[#This Row],[Div]]</f>
        <v>35.888888888888886</v>
      </c>
      <c r="AA861" s="221">
        <f xml:space="preserve"> tabConsumo[[#This Row],[Média.A]] + (_xlfn.STDEV.S( tabConsumo[[#This Row],[QTD.PENDENTE]]:tabConsumo[[#This Row],[08_23]] ) * 1)</f>
        <v>79.593706828231802</v>
      </c>
      <c r="AB861" s="221"/>
      <c r="AC861" s="221">
        <f xml:space="preserve"> tabConsumo[[#This Row],[Média.A]] + (_xlfn.STDEV.S( tabConsumo[[#This Row],[QTD.PENDENTE]]:tabConsumo[[#This Row],[08_23]] ) * 3)</f>
        <v>167.00334270691766</v>
      </c>
      <c r="AD861" s="5"/>
      <c r="AE861">
        <v>1.4444444444444444</v>
      </c>
      <c r="AF861" s="223">
        <f>SUM( tabConsumo[[#This Row],[QTD.PENDENTE]]:tabConsumo[[#This Row],[08_23]] )</f>
        <v>646</v>
      </c>
      <c r="AG861" s="223">
        <f>LARGE(tabConsumo[[#This Row],[03_22]:[08_23]],1)</f>
        <v>144</v>
      </c>
      <c r="AH861" s="146" t="s">
        <v>2239</v>
      </c>
      <c r="AI861" s="3" t="s">
        <v>2077</v>
      </c>
    </row>
    <row r="862" spans="1:35" x14ac:dyDescent="0.3">
      <c r="A862" s="4" t="s">
        <v>1292</v>
      </c>
      <c r="B862" s="3" t="s">
        <v>346</v>
      </c>
      <c r="C862" s="2">
        <v>44398</v>
      </c>
      <c r="D862" s="2">
        <v>1294</v>
      </c>
      <c r="F862" s="2">
        <v>0</v>
      </c>
      <c r="G862" s="2">
        <v>0</v>
      </c>
      <c r="H862" s="2">
        <v>140</v>
      </c>
      <c r="I862" s="2">
        <v>0</v>
      </c>
      <c r="J862" s="2">
        <v>0</v>
      </c>
      <c r="K862" s="2">
        <v>124</v>
      </c>
      <c r="L862" s="2">
        <v>0</v>
      </c>
      <c r="M862" s="2">
        <v>0</v>
      </c>
      <c r="N862" s="2">
        <v>0</v>
      </c>
      <c r="O862" s="2">
        <v>0</v>
      </c>
      <c r="P862" s="2">
        <v>0</v>
      </c>
      <c r="Q862" s="2">
        <v>0</v>
      </c>
      <c r="R862" s="2">
        <v>0</v>
      </c>
      <c r="S862" s="2">
        <v>0</v>
      </c>
      <c r="T862" s="2">
        <v>190</v>
      </c>
      <c r="U862" s="2">
        <v>212</v>
      </c>
      <c r="V862" s="2">
        <v>0</v>
      </c>
      <c r="W862" s="2">
        <v>160</v>
      </c>
      <c r="X862" s="299">
        <v>367</v>
      </c>
      <c r="Y862" s="219">
        <f t="shared" si="16"/>
        <v>18</v>
      </c>
      <c r="Z862" s="220">
        <f>SUM( tabConsumo[[#This Row],[QTD.PENDENTE]]:tabConsumo[[#This Row],[08_23]] ) / tabConsumo[[#This Row],[Div]]</f>
        <v>45.888888888888886</v>
      </c>
      <c r="AA862" s="221">
        <f xml:space="preserve"> tabConsumo[[#This Row],[Média.A]] + (_xlfn.STDEV.S( tabConsumo[[#This Row],[QTD.PENDENTE]]:tabConsumo[[#This Row],[08_23]] ) * 1)</f>
        <v>123.99732700267505</v>
      </c>
      <c r="AB862" s="221"/>
      <c r="AC862" s="221">
        <f xml:space="preserve"> tabConsumo[[#This Row],[Média.A]] + (_xlfn.STDEV.S( tabConsumo[[#This Row],[QTD.PENDENTE]]:tabConsumo[[#This Row],[08_23]] ) * 3)</f>
        <v>280.21420323024734</v>
      </c>
      <c r="AD862" s="5"/>
      <c r="AE862">
        <v>0</v>
      </c>
      <c r="AF862" s="223">
        <f>SUM( tabConsumo[[#This Row],[QTD.PENDENTE]]:tabConsumo[[#This Row],[08_23]] )</f>
        <v>826</v>
      </c>
      <c r="AG862" s="223">
        <f>LARGE(tabConsumo[[#This Row],[03_22]:[08_23]],1)</f>
        <v>212</v>
      </c>
      <c r="AH862" s="146" t="s">
        <v>2237</v>
      </c>
      <c r="AI862" s="3" t="s">
        <v>2077</v>
      </c>
    </row>
    <row r="863" spans="1:35" x14ac:dyDescent="0.3">
      <c r="A863" s="4" t="s">
        <v>1243</v>
      </c>
      <c r="B863" s="3" t="s">
        <v>273</v>
      </c>
      <c r="C863" s="2">
        <v>28512</v>
      </c>
      <c r="D863" s="2">
        <v>404</v>
      </c>
      <c r="F863" s="2">
        <v>0</v>
      </c>
      <c r="G863" s="2">
        <v>0</v>
      </c>
      <c r="H863" s="2">
        <v>40</v>
      </c>
      <c r="I863" s="2">
        <v>0</v>
      </c>
      <c r="J863" s="2">
        <v>180</v>
      </c>
      <c r="K863" s="2">
        <v>50</v>
      </c>
      <c r="L863" s="2">
        <v>0</v>
      </c>
      <c r="M863" s="2">
        <v>0</v>
      </c>
      <c r="N863" s="2">
        <v>0</v>
      </c>
      <c r="O863" s="2">
        <v>0</v>
      </c>
      <c r="P863" s="2">
        <v>0</v>
      </c>
      <c r="Q863" s="2">
        <v>0</v>
      </c>
      <c r="R863" s="2">
        <v>0</v>
      </c>
      <c r="S863" s="2">
        <v>0</v>
      </c>
      <c r="T863" s="2">
        <v>0</v>
      </c>
      <c r="U863" s="2">
        <v>0</v>
      </c>
      <c r="V863" s="2">
        <v>0</v>
      </c>
      <c r="W863" s="2">
        <v>0</v>
      </c>
      <c r="X863" s="299">
        <v>367</v>
      </c>
      <c r="Y863" s="219">
        <f t="shared" si="16"/>
        <v>18</v>
      </c>
      <c r="Z863" s="220">
        <f>SUM( tabConsumo[[#This Row],[QTD.PENDENTE]]:tabConsumo[[#This Row],[08_23]] ) / tabConsumo[[#This Row],[Div]]</f>
        <v>15</v>
      </c>
      <c r="AA863" s="221">
        <f xml:space="preserve"> tabConsumo[[#This Row],[Média.A]] + (_xlfn.STDEV.S( tabConsumo[[#This Row],[QTD.PENDENTE]]:tabConsumo[[#This Row],[08_23]] ) * 1)</f>
        <v>58.690085024084865</v>
      </c>
      <c r="AB863" s="221"/>
      <c r="AC863" s="221">
        <f xml:space="preserve"> tabConsumo[[#This Row],[Média.A]] + (_xlfn.STDEV.S( tabConsumo[[#This Row],[QTD.PENDENTE]]:tabConsumo[[#This Row],[08_23]] ) * 3)</f>
        <v>146.07025507225461</v>
      </c>
      <c r="AD863" s="5"/>
      <c r="AE863">
        <v>0</v>
      </c>
      <c r="AF863" s="223">
        <f>SUM( tabConsumo[[#This Row],[QTD.PENDENTE]]:tabConsumo[[#This Row],[08_23]] )</f>
        <v>270</v>
      </c>
      <c r="AG863" s="223">
        <f>LARGE(tabConsumo[[#This Row],[03_22]:[08_23]],1)</f>
        <v>180</v>
      </c>
      <c r="AH863" s="146" t="s">
        <v>2245</v>
      </c>
      <c r="AI863" s="3" t="s">
        <v>2077</v>
      </c>
    </row>
    <row r="864" spans="1:35" x14ac:dyDescent="0.3">
      <c r="A864" s="4" t="s">
        <v>1349</v>
      </c>
      <c r="B864" s="3" t="s">
        <v>346</v>
      </c>
      <c r="C864" s="2">
        <v>59097</v>
      </c>
      <c r="D864" s="2">
        <v>0</v>
      </c>
      <c r="E864" s="2">
        <v>5</v>
      </c>
      <c r="F864" s="2">
        <v>15</v>
      </c>
      <c r="G864" s="2">
        <v>0</v>
      </c>
      <c r="H864" s="2">
        <v>0</v>
      </c>
      <c r="I864" s="2">
        <v>0</v>
      </c>
      <c r="J864" s="2">
        <v>11</v>
      </c>
      <c r="K864" s="2">
        <v>7</v>
      </c>
      <c r="L864" s="2">
        <v>0</v>
      </c>
      <c r="M864" s="2">
        <v>7</v>
      </c>
      <c r="N864" s="2">
        <v>24</v>
      </c>
      <c r="O864" s="2">
        <v>2</v>
      </c>
      <c r="P864" s="2">
        <v>16</v>
      </c>
      <c r="Q864" s="2">
        <v>6</v>
      </c>
      <c r="R864" s="2">
        <v>6</v>
      </c>
      <c r="S864" s="2">
        <v>0</v>
      </c>
      <c r="T864" s="2">
        <v>2</v>
      </c>
      <c r="U864" s="2">
        <v>0</v>
      </c>
      <c r="V864" s="2">
        <v>0</v>
      </c>
      <c r="W864" s="2">
        <v>0</v>
      </c>
      <c r="X864" s="299">
        <v>367</v>
      </c>
      <c r="Y864" s="219">
        <f t="shared" si="16"/>
        <v>18</v>
      </c>
      <c r="Z864" s="220">
        <f>SUM( tabConsumo[[#This Row],[QTD.PENDENTE]]:tabConsumo[[#This Row],[08_23]] ) / tabConsumo[[#This Row],[Div]]</f>
        <v>5.6111111111111107</v>
      </c>
      <c r="AA864" s="221">
        <f xml:space="preserve"> tabConsumo[[#This Row],[Média.A]] + (_xlfn.STDEV.S( tabConsumo[[#This Row],[QTD.PENDENTE]]:tabConsumo[[#This Row],[08_23]] ) * 1)</f>
        <v>12.45908430338525</v>
      </c>
      <c r="AB864" s="221"/>
      <c r="AC864" s="221">
        <f xml:space="preserve"> tabConsumo[[#This Row],[Média.A]] + (_xlfn.STDEV.S( tabConsumo[[#This Row],[QTD.PENDENTE]]:tabConsumo[[#This Row],[08_23]] ) * 3)</f>
        <v>26.155030687933525</v>
      </c>
      <c r="AD864" s="5"/>
      <c r="AE864">
        <v>0.27777777777777779</v>
      </c>
      <c r="AF864" s="223">
        <f>SUM( tabConsumo[[#This Row],[QTD.PENDENTE]]:tabConsumo[[#This Row],[08_23]] )</f>
        <v>101</v>
      </c>
      <c r="AG864" s="223">
        <f>LARGE(tabConsumo[[#This Row],[03_22]:[08_23]],1)</f>
        <v>24</v>
      </c>
      <c r="AH864" s="146" t="s">
        <v>2240</v>
      </c>
      <c r="AI864" s="3" t="s">
        <v>2077</v>
      </c>
    </row>
    <row r="865" spans="1:35" x14ac:dyDescent="0.3">
      <c r="A865" s="4" t="s">
        <v>1235</v>
      </c>
      <c r="B865" s="3" t="s">
        <v>346</v>
      </c>
      <c r="C865" s="2">
        <v>27761</v>
      </c>
      <c r="D865" s="2">
        <v>52</v>
      </c>
      <c r="F865" s="2">
        <v>1</v>
      </c>
      <c r="G865" s="2">
        <v>0</v>
      </c>
      <c r="H865" s="2">
        <v>0</v>
      </c>
      <c r="I865" s="2">
        <v>0</v>
      </c>
      <c r="J865" s="2">
        <v>0</v>
      </c>
      <c r="K865" s="2">
        <v>1</v>
      </c>
      <c r="L865" s="2">
        <v>0</v>
      </c>
      <c r="M865" s="2">
        <v>0</v>
      </c>
      <c r="N865" s="2">
        <v>0</v>
      </c>
      <c r="O865" s="2">
        <v>0</v>
      </c>
      <c r="P865" s="2">
        <v>0</v>
      </c>
      <c r="Q865" s="2">
        <v>0</v>
      </c>
      <c r="R865" s="2">
        <v>0</v>
      </c>
      <c r="S865" s="2">
        <v>0</v>
      </c>
      <c r="T865" s="2">
        <v>0</v>
      </c>
      <c r="U865" s="2">
        <v>2</v>
      </c>
      <c r="V865" s="2">
        <v>0</v>
      </c>
      <c r="W865" s="2">
        <v>0</v>
      </c>
      <c r="X865" s="299">
        <v>367</v>
      </c>
      <c r="Y865" s="219">
        <f t="shared" si="16"/>
        <v>18</v>
      </c>
      <c r="Z865" s="220">
        <f>SUM( tabConsumo[[#This Row],[QTD.PENDENTE]]:tabConsumo[[#This Row],[08_23]] ) / tabConsumo[[#This Row],[Div]]</f>
        <v>0.22222222222222221</v>
      </c>
      <c r="AA865" s="221">
        <f xml:space="preserve"> tabConsumo[[#This Row],[Média.A]] + (_xlfn.STDEV.S( tabConsumo[[#This Row],[QTD.PENDENTE]]:tabConsumo[[#This Row],[08_23]] ) * 1)</f>
        <v>0.77054110277553844</v>
      </c>
      <c r="AB865" s="221"/>
      <c r="AC865" s="221">
        <f xml:space="preserve"> tabConsumo[[#This Row],[Média.A]] + (_xlfn.STDEV.S( tabConsumo[[#This Row],[QTD.PENDENTE]]:tabConsumo[[#This Row],[08_23]] ) * 3)</f>
        <v>1.8671788638821711</v>
      </c>
      <c r="AD865" s="5"/>
      <c r="AE865">
        <v>0</v>
      </c>
      <c r="AF865" s="223">
        <f>SUM( tabConsumo[[#This Row],[QTD.PENDENTE]]:tabConsumo[[#This Row],[08_23]] )</f>
        <v>4</v>
      </c>
      <c r="AG865" s="223">
        <f>LARGE(tabConsumo[[#This Row],[03_22]:[08_23]],1)</f>
        <v>2</v>
      </c>
      <c r="AH865" s="146" t="s">
        <v>2244</v>
      </c>
      <c r="AI865" s="3" t="s">
        <v>2077</v>
      </c>
    </row>
    <row r="866" spans="1:35" x14ac:dyDescent="0.3">
      <c r="A866" s="4" t="s">
        <v>1048</v>
      </c>
      <c r="B866" s="3" t="s">
        <v>346</v>
      </c>
      <c r="C866" s="2">
        <v>13559</v>
      </c>
      <c r="D866" s="2">
        <v>190</v>
      </c>
      <c r="E866" s="2">
        <v>29</v>
      </c>
      <c r="F866" s="2">
        <v>4</v>
      </c>
      <c r="G866" s="2">
        <v>19</v>
      </c>
      <c r="H866" s="2">
        <v>14</v>
      </c>
      <c r="I866" s="2">
        <v>26</v>
      </c>
      <c r="J866" s="2">
        <v>7</v>
      </c>
      <c r="K866" s="2">
        <v>11</v>
      </c>
      <c r="L866" s="2">
        <v>26</v>
      </c>
      <c r="M866" s="2">
        <v>27</v>
      </c>
      <c r="N866" s="2">
        <v>18</v>
      </c>
      <c r="O866" s="2">
        <v>12</v>
      </c>
      <c r="P866" s="2">
        <v>15</v>
      </c>
      <c r="Q866" s="2">
        <v>17</v>
      </c>
      <c r="R866" s="2">
        <v>54</v>
      </c>
      <c r="S866" s="2">
        <v>9</v>
      </c>
      <c r="T866" s="2">
        <v>0</v>
      </c>
      <c r="U866" s="2">
        <v>0</v>
      </c>
      <c r="V866" s="2">
        <v>0</v>
      </c>
      <c r="W866" s="2">
        <v>0</v>
      </c>
      <c r="X866" s="299">
        <v>367</v>
      </c>
      <c r="Y866" s="219">
        <f t="shared" si="16"/>
        <v>18</v>
      </c>
      <c r="Z866" s="220">
        <f>SUM( tabConsumo[[#This Row],[QTD.PENDENTE]]:tabConsumo[[#This Row],[08_23]] ) / tabConsumo[[#This Row],[Div]]</f>
        <v>16</v>
      </c>
      <c r="AA866" s="221">
        <f xml:space="preserve"> tabConsumo[[#This Row],[Média.A]] + (_xlfn.STDEV.S( tabConsumo[[#This Row],[QTD.PENDENTE]]:tabConsumo[[#This Row],[08_23]] ) * 1)</f>
        <v>29.495938310365567</v>
      </c>
      <c r="AB866" s="221"/>
      <c r="AC866" s="221">
        <f xml:space="preserve"> tabConsumo[[#This Row],[Média.A]] + (_xlfn.STDEV.S( tabConsumo[[#This Row],[QTD.PENDENTE]]:tabConsumo[[#This Row],[08_23]] ) * 3)</f>
        <v>56.487814931096693</v>
      </c>
      <c r="AD866" s="5"/>
      <c r="AE866">
        <v>1.6111111111111112</v>
      </c>
      <c r="AF866" s="223">
        <f>SUM( tabConsumo[[#This Row],[QTD.PENDENTE]]:tabConsumo[[#This Row],[08_23]] )</f>
        <v>288</v>
      </c>
      <c r="AG866" s="223">
        <f>LARGE(tabConsumo[[#This Row],[03_22]:[08_23]],1)</f>
        <v>54</v>
      </c>
      <c r="AH866" s="146" t="s">
        <v>2239</v>
      </c>
      <c r="AI866" s="3" t="s">
        <v>2077</v>
      </c>
    </row>
    <row r="867" spans="1:35" x14ac:dyDescent="0.3">
      <c r="A867" s="4" t="s">
        <v>1051</v>
      </c>
      <c r="B867" s="3" t="s">
        <v>346</v>
      </c>
      <c r="C867" s="2">
        <v>13562</v>
      </c>
      <c r="D867" s="2">
        <v>372</v>
      </c>
      <c r="F867" s="2">
        <v>51</v>
      </c>
      <c r="G867" s="2">
        <v>37</v>
      </c>
      <c r="H867" s="2">
        <v>41</v>
      </c>
      <c r="I867" s="2">
        <v>98</v>
      </c>
      <c r="J867" s="2">
        <v>60</v>
      </c>
      <c r="K867" s="2">
        <v>70</v>
      </c>
      <c r="L867" s="2">
        <v>16</v>
      </c>
      <c r="M867" s="2">
        <v>22</v>
      </c>
      <c r="N867" s="2">
        <v>30</v>
      </c>
      <c r="O867" s="2">
        <v>53</v>
      </c>
      <c r="P867" s="2">
        <v>25</v>
      </c>
      <c r="Q867" s="2">
        <v>42</v>
      </c>
      <c r="R867" s="2">
        <v>59</v>
      </c>
      <c r="S867" s="2">
        <v>61</v>
      </c>
      <c r="T867" s="2">
        <v>30</v>
      </c>
      <c r="U867" s="2">
        <v>25</v>
      </c>
      <c r="V867" s="2">
        <v>22</v>
      </c>
      <c r="W867" s="2">
        <v>40</v>
      </c>
      <c r="X867" s="299">
        <v>367</v>
      </c>
      <c r="Y867" s="219">
        <f t="shared" si="16"/>
        <v>18</v>
      </c>
      <c r="Z867" s="220">
        <f>SUM( tabConsumo[[#This Row],[QTD.PENDENTE]]:tabConsumo[[#This Row],[08_23]] ) / tabConsumo[[#This Row],[Div]]</f>
        <v>43.444444444444443</v>
      </c>
      <c r="AA867" s="221">
        <f xml:space="preserve"> tabConsumo[[#This Row],[Média.A]] + (_xlfn.STDEV.S( tabConsumo[[#This Row],[QTD.PENDENTE]]:tabConsumo[[#This Row],[08_23]] ) * 1)</f>
        <v>64.351021575105051</v>
      </c>
      <c r="AB867" s="221"/>
      <c r="AC867" s="221">
        <f xml:space="preserve"> tabConsumo[[#This Row],[Média.A]] + (_xlfn.STDEV.S( tabConsumo[[#This Row],[QTD.PENDENTE]]:tabConsumo[[#This Row],[08_23]] ) * 3)</f>
        <v>106.1641758364263</v>
      </c>
      <c r="AD867" s="5"/>
      <c r="AE867">
        <v>0</v>
      </c>
      <c r="AF867" s="223">
        <f>SUM( tabConsumo[[#This Row],[QTD.PENDENTE]]:tabConsumo[[#This Row],[08_23]] )</f>
        <v>782</v>
      </c>
      <c r="AG867" s="223">
        <f>LARGE(tabConsumo[[#This Row],[03_22]:[08_23]],1)</f>
        <v>98</v>
      </c>
      <c r="AH867" s="146" t="s">
        <v>2237</v>
      </c>
      <c r="AI867" s="3" t="s">
        <v>2077</v>
      </c>
    </row>
    <row r="868" spans="1:35" x14ac:dyDescent="0.3">
      <c r="A868" s="4" t="s">
        <v>1049</v>
      </c>
      <c r="B868" s="3" t="s">
        <v>346</v>
      </c>
      <c r="C868" s="2">
        <v>13560</v>
      </c>
      <c r="D868" s="2">
        <v>62</v>
      </c>
      <c r="F868" s="2">
        <v>16</v>
      </c>
      <c r="G868" s="2">
        <v>0</v>
      </c>
      <c r="H868" s="2">
        <v>2</v>
      </c>
      <c r="I868" s="2">
        <v>3</v>
      </c>
      <c r="J868" s="2">
        <v>2</v>
      </c>
      <c r="K868" s="2">
        <v>13</v>
      </c>
      <c r="L868" s="2">
        <v>0</v>
      </c>
      <c r="M868" s="2">
        <v>4</v>
      </c>
      <c r="N868" s="2">
        <v>0</v>
      </c>
      <c r="O868" s="2">
        <v>2</v>
      </c>
      <c r="P868" s="2">
        <v>4</v>
      </c>
      <c r="Q868" s="2">
        <v>2</v>
      </c>
      <c r="R868" s="2">
        <v>2</v>
      </c>
      <c r="S868" s="2">
        <v>6</v>
      </c>
      <c r="T868" s="2">
        <v>0</v>
      </c>
      <c r="U868" s="2">
        <v>0</v>
      </c>
      <c r="V868" s="2">
        <v>0</v>
      </c>
      <c r="W868" s="2">
        <v>0</v>
      </c>
      <c r="X868" s="299">
        <v>367</v>
      </c>
      <c r="Y868" s="219">
        <f t="shared" si="16"/>
        <v>18</v>
      </c>
      <c r="Z868" s="220">
        <f>SUM( tabConsumo[[#This Row],[QTD.PENDENTE]]:tabConsumo[[#This Row],[08_23]] ) / tabConsumo[[#This Row],[Div]]</f>
        <v>3.1111111111111112</v>
      </c>
      <c r="AA868" s="221">
        <f xml:space="preserve"> tabConsumo[[#This Row],[Média.A]] + (_xlfn.STDEV.S( tabConsumo[[#This Row],[QTD.PENDENTE]]:tabConsumo[[#This Row],[08_23]] ) * 1)</f>
        <v>7.6341097115828465</v>
      </c>
      <c r="AB868" s="221"/>
      <c r="AC868" s="221">
        <f xml:space="preserve"> tabConsumo[[#This Row],[Média.A]] + (_xlfn.STDEV.S( tabConsumo[[#This Row],[QTD.PENDENTE]]:tabConsumo[[#This Row],[08_23]] ) * 3)</f>
        <v>16.68010691252632</v>
      </c>
      <c r="AD868" s="5"/>
      <c r="AE868">
        <v>0</v>
      </c>
      <c r="AF868" s="223">
        <f>SUM( tabConsumo[[#This Row],[QTD.PENDENTE]]:tabConsumo[[#This Row],[08_23]] )</f>
        <v>56</v>
      </c>
      <c r="AG868" s="223">
        <f>LARGE(tabConsumo[[#This Row],[03_22]:[08_23]],1)</f>
        <v>16</v>
      </c>
      <c r="AH868" s="146" t="s">
        <v>2239</v>
      </c>
      <c r="AI868" s="3" t="s">
        <v>2077</v>
      </c>
    </row>
    <row r="869" spans="1:35" x14ac:dyDescent="0.3">
      <c r="A869" s="4" t="s">
        <v>1050</v>
      </c>
      <c r="B869" s="3" t="s">
        <v>346</v>
      </c>
      <c r="C869" s="2">
        <v>13561</v>
      </c>
      <c r="D869" s="2">
        <v>72</v>
      </c>
      <c r="E869" s="2">
        <v>4</v>
      </c>
      <c r="F869" s="2">
        <v>27</v>
      </c>
      <c r="G869" s="2">
        <v>23</v>
      </c>
      <c r="H869" s="2">
        <v>9</v>
      </c>
      <c r="I869" s="2">
        <v>8</v>
      </c>
      <c r="J869" s="2">
        <v>23</v>
      </c>
      <c r="K869" s="2">
        <v>35</v>
      </c>
      <c r="L869" s="2">
        <v>35</v>
      </c>
      <c r="M869" s="2">
        <v>12</v>
      </c>
      <c r="N869" s="2">
        <v>17</v>
      </c>
      <c r="O869" s="2">
        <v>14</v>
      </c>
      <c r="P869" s="2">
        <v>2</v>
      </c>
      <c r="Q869" s="2">
        <v>3</v>
      </c>
      <c r="R869" s="2">
        <v>16</v>
      </c>
      <c r="S869" s="2">
        <v>9</v>
      </c>
      <c r="T869" s="2">
        <v>10</v>
      </c>
      <c r="U869" s="2">
        <v>0</v>
      </c>
      <c r="V869" s="2">
        <v>0</v>
      </c>
      <c r="W869" s="2">
        <v>0</v>
      </c>
      <c r="X869" s="299">
        <v>367</v>
      </c>
      <c r="Y869" s="219">
        <f t="shared" si="16"/>
        <v>18</v>
      </c>
      <c r="Z869" s="220">
        <f>SUM( tabConsumo[[#This Row],[QTD.PENDENTE]]:tabConsumo[[#This Row],[08_23]] ) / tabConsumo[[#This Row],[Div]]</f>
        <v>13.722222222222221</v>
      </c>
      <c r="AA869" s="221">
        <f xml:space="preserve"> tabConsumo[[#This Row],[Média.A]] + (_xlfn.STDEV.S( tabConsumo[[#This Row],[QTD.PENDENTE]]:tabConsumo[[#This Row],[08_23]] ) * 1)</f>
        <v>24.942244008693443</v>
      </c>
      <c r="AB869" s="221"/>
      <c r="AC869" s="221">
        <f xml:space="preserve"> tabConsumo[[#This Row],[Média.A]] + (_xlfn.STDEV.S( tabConsumo[[#This Row],[QTD.PENDENTE]]:tabConsumo[[#This Row],[08_23]] ) * 3)</f>
        <v>47.382287581635893</v>
      </c>
      <c r="AD869" s="5"/>
      <c r="AE869">
        <v>0.22222222222222221</v>
      </c>
      <c r="AF869" s="223">
        <f>SUM( tabConsumo[[#This Row],[QTD.PENDENTE]]:tabConsumo[[#This Row],[08_23]] )</f>
        <v>247</v>
      </c>
      <c r="AG869" s="223">
        <f>LARGE(tabConsumo[[#This Row],[03_22]:[08_23]],1)</f>
        <v>35</v>
      </c>
      <c r="AH869" s="146" t="s">
        <v>2240</v>
      </c>
      <c r="AI869" s="3" t="s">
        <v>2077</v>
      </c>
    </row>
    <row r="870" spans="1:35" x14ac:dyDescent="0.3">
      <c r="A870" s="4" t="s">
        <v>1046</v>
      </c>
      <c r="B870" s="3" t="s">
        <v>346</v>
      </c>
      <c r="C870" s="2">
        <v>13558</v>
      </c>
      <c r="D870" s="2">
        <v>106</v>
      </c>
      <c r="F870" s="2">
        <v>9</v>
      </c>
      <c r="G870" s="2">
        <v>3</v>
      </c>
      <c r="H870" s="2">
        <v>4</v>
      </c>
      <c r="I870" s="2">
        <v>16</v>
      </c>
      <c r="J870" s="2">
        <v>9</v>
      </c>
      <c r="K870" s="2">
        <v>12</v>
      </c>
      <c r="L870" s="2">
        <v>7</v>
      </c>
      <c r="M870" s="2">
        <v>2</v>
      </c>
      <c r="N870" s="2">
        <v>2</v>
      </c>
      <c r="O870" s="2">
        <v>6</v>
      </c>
      <c r="P870" s="2">
        <v>3</v>
      </c>
      <c r="Q870" s="2">
        <v>0</v>
      </c>
      <c r="R870" s="2">
        <v>15</v>
      </c>
      <c r="S870" s="2">
        <v>6</v>
      </c>
      <c r="T870" s="2">
        <v>12</v>
      </c>
      <c r="U870" s="2">
        <v>0</v>
      </c>
      <c r="V870" s="2">
        <v>3</v>
      </c>
      <c r="W870" s="2">
        <v>0</v>
      </c>
      <c r="X870" s="299">
        <v>367</v>
      </c>
      <c r="Y870" s="219">
        <f t="shared" si="16"/>
        <v>18</v>
      </c>
      <c r="Z870" s="220">
        <f>SUM( tabConsumo[[#This Row],[QTD.PENDENTE]]:tabConsumo[[#This Row],[08_23]] ) / tabConsumo[[#This Row],[Div]]</f>
        <v>6.0555555555555554</v>
      </c>
      <c r="AA870" s="221">
        <f xml:space="preserve"> tabConsumo[[#This Row],[Média.A]] + (_xlfn.STDEV.S( tabConsumo[[#This Row],[QTD.PENDENTE]]:tabConsumo[[#This Row],[08_23]] ) * 1)</f>
        <v>11.160019832593406</v>
      </c>
      <c r="AB870" s="221"/>
      <c r="AC870" s="221">
        <f xml:space="preserve"> tabConsumo[[#This Row],[Média.A]] + (_xlfn.STDEV.S( tabConsumo[[#This Row],[QTD.PENDENTE]]:tabConsumo[[#This Row],[08_23]] ) * 3)</f>
        <v>21.368948386669111</v>
      </c>
      <c r="AD870" s="5"/>
      <c r="AE870">
        <v>0</v>
      </c>
      <c r="AF870" s="223">
        <f>SUM( tabConsumo[[#This Row],[QTD.PENDENTE]]:tabConsumo[[#This Row],[08_23]] )</f>
        <v>109</v>
      </c>
      <c r="AG870" s="223">
        <f>LARGE(tabConsumo[[#This Row],[03_22]:[08_23]],1)</f>
        <v>16</v>
      </c>
      <c r="AH870" s="146" t="s">
        <v>2238</v>
      </c>
      <c r="AI870" s="3" t="s">
        <v>2077</v>
      </c>
    </row>
    <row r="871" spans="1:35" x14ac:dyDescent="0.3">
      <c r="A871" s="4" t="s">
        <v>1711</v>
      </c>
      <c r="B871" s="3" t="s">
        <v>31</v>
      </c>
      <c r="C871" s="2">
        <v>114822</v>
      </c>
      <c r="D871" s="2">
        <v>39</v>
      </c>
      <c r="F871" s="2">
        <v>0</v>
      </c>
      <c r="G871" s="2">
        <v>0</v>
      </c>
      <c r="H871" s="2">
        <v>0</v>
      </c>
      <c r="I871" s="2">
        <v>0</v>
      </c>
      <c r="J871" s="2">
        <v>0</v>
      </c>
      <c r="K871" s="2">
        <v>0</v>
      </c>
      <c r="L871" s="2">
        <v>0</v>
      </c>
      <c r="M871" s="2">
        <v>3</v>
      </c>
      <c r="N871" s="2">
        <v>0</v>
      </c>
      <c r="O871" s="2">
        <v>0</v>
      </c>
      <c r="P871" s="2">
        <v>0</v>
      </c>
      <c r="Q871" s="2">
        <v>0</v>
      </c>
      <c r="R871" s="2">
        <v>10</v>
      </c>
      <c r="S871" s="2">
        <v>8</v>
      </c>
      <c r="T871" s="2">
        <v>0</v>
      </c>
      <c r="U871" s="2">
        <v>0</v>
      </c>
      <c r="V871" s="2">
        <v>0</v>
      </c>
      <c r="W871" s="2">
        <v>3</v>
      </c>
      <c r="X871" s="299">
        <v>40277</v>
      </c>
      <c r="Y871" s="219">
        <v>18</v>
      </c>
      <c r="Z871" s="220">
        <f>SUM( tabConsumo[[#This Row],[QTD.PENDENTE]]:tabConsumo[[#This Row],[08_23]] ) / tabConsumo[[#This Row],[Div]]</f>
        <v>1.3333333333333333</v>
      </c>
      <c r="AA871" s="221">
        <f xml:space="preserve"> tabConsumo[[#This Row],[Média.A]] + (_xlfn.STDEV.S( tabConsumo[[#This Row],[QTD.PENDENTE]]:tabConsumo[[#This Row],[08_23]] ) * 1)</f>
        <v>4.303775962263356</v>
      </c>
      <c r="AB871" s="221"/>
      <c r="AC871" s="221">
        <f xml:space="preserve"> tabConsumo[[#This Row],[Média.A]] + (_xlfn.STDEV.S( tabConsumo[[#This Row],[QTD.PENDENTE]]:tabConsumo[[#This Row],[08_23]] ) * 3)</f>
        <v>10.244661220123403</v>
      </c>
      <c r="AD871" s="5"/>
      <c r="AE871">
        <v>0</v>
      </c>
      <c r="AF871" s="223">
        <f>SUM( tabConsumo[[#This Row],[QTD.PENDENTE]]:tabConsumo[[#This Row],[08_23]] )</f>
        <v>24</v>
      </c>
      <c r="AG871" s="223">
        <f>LARGE(tabConsumo[[#This Row],[03_22]:[08_23]],1)</f>
        <v>10</v>
      </c>
      <c r="AH871" s="146" t="s">
        <v>2237</v>
      </c>
      <c r="AI871" s="3" t="s">
        <v>2077</v>
      </c>
    </row>
    <row r="872" spans="1:35" x14ac:dyDescent="0.3">
      <c r="A872" s="4" t="s">
        <v>1354</v>
      </c>
      <c r="B872" s="3" t="s">
        <v>264</v>
      </c>
      <c r="C872" s="2">
        <v>60116</v>
      </c>
      <c r="D872" s="2">
        <v>161</v>
      </c>
      <c r="F872" s="2">
        <v>4</v>
      </c>
      <c r="G872" s="2">
        <v>14</v>
      </c>
      <c r="H872" s="2">
        <v>13</v>
      </c>
      <c r="I872" s="2">
        <v>23</v>
      </c>
      <c r="J872" s="2">
        <v>14</v>
      </c>
      <c r="K872" s="2">
        <v>2</v>
      </c>
      <c r="L872" s="2">
        <v>2</v>
      </c>
      <c r="M872" s="2">
        <v>7</v>
      </c>
      <c r="N872" s="2">
        <v>2</v>
      </c>
      <c r="O872" s="2">
        <v>12</v>
      </c>
      <c r="P872" s="2">
        <v>9</v>
      </c>
      <c r="Q872" s="2">
        <v>4</v>
      </c>
      <c r="R872" s="2">
        <v>14</v>
      </c>
      <c r="S872" s="2">
        <v>12</v>
      </c>
      <c r="T872" s="2">
        <v>0</v>
      </c>
      <c r="U872" s="2">
        <v>10</v>
      </c>
      <c r="V872" s="2">
        <v>10</v>
      </c>
      <c r="W872" s="2">
        <v>0</v>
      </c>
      <c r="X872" s="299">
        <v>367</v>
      </c>
      <c r="Y872" s="219">
        <f xml:space="preserve"> 18</f>
        <v>18</v>
      </c>
      <c r="Z872" s="220">
        <f>SUM( tabConsumo[[#This Row],[QTD.PENDENTE]]:tabConsumo[[#This Row],[08_23]] ) / tabConsumo[[#This Row],[Div]]</f>
        <v>8.4444444444444446</v>
      </c>
      <c r="AA872" s="221">
        <f xml:space="preserve"> tabConsumo[[#This Row],[Média.A]] + (_xlfn.STDEV.S( tabConsumo[[#This Row],[QTD.PENDENTE]]:tabConsumo[[#This Row],[08_23]] ) * 1)</f>
        <v>14.696241571692052</v>
      </c>
      <c r="AB872" s="221"/>
      <c r="AC872" s="221">
        <f xml:space="preserve"> tabConsumo[[#This Row],[Média.A]] + (_xlfn.STDEV.S( tabConsumo[[#This Row],[QTD.PENDENTE]]:tabConsumo[[#This Row],[08_23]] ) * 3)</f>
        <v>27.199835826187268</v>
      </c>
      <c r="AD872" s="5"/>
      <c r="AE872">
        <v>0</v>
      </c>
      <c r="AF872" s="223">
        <f>SUM( tabConsumo[[#This Row],[QTD.PENDENTE]]:tabConsumo[[#This Row],[08_23]] )</f>
        <v>152</v>
      </c>
      <c r="AG872" s="223">
        <f>LARGE(tabConsumo[[#This Row],[03_22]:[08_23]],1)</f>
        <v>23</v>
      </c>
      <c r="AH872" s="146" t="s">
        <v>2238</v>
      </c>
      <c r="AI872" s="3" t="s">
        <v>2077</v>
      </c>
    </row>
    <row r="873" spans="1:35" x14ac:dyDescent="0.3">
      <c r="A873" s="4" t="s">
        <v>1375</v>
      </c>
      <c r="B873" s="3" t="s">
        <v>346</v>
      </c>
      <c r="C873" s="2">
        <v>64253</v>
      </c>
      <c r="D873" s="2">
        <v>1766</v>
      </c>
      <c r="F873" s="2">
        <v>0</v>
      </c>
      <c r="G873" s="2">
        <v>180</v>
      </c>
      <c r="H873" s="2">
        <v>140</v>
      </c>
      <c r="I873" s="2">
        <v>0</v>
      </c>
      <c r="J873" s="2">
        <v>360</v>
      </c>
      <c r="K873" s="2">
        <v>0</v>
      </c>
      <c r="L873" s="2">
        <v>180</v>
      </c>
      <c r="M873" s="2">
        <v>94</v>
      </c>
      <c r="N873" s="2">
        <v>0</v>
      </c>
      <c r="O873" s="2">
        <v>0</v>
      </c>
      <c r="P873" s="2">
        <v>0</v>
      </c>
      <c r="Q873" s="2">
        <v>0</v>
      </c>
      <c r="R873" s="2">
        <v>352</v>
      </c>
      <c r="S873" s="2">
        <v>176</v>
      </c>
      <c r="T873" s="2">
        <v>176</v>
      </c>
      <c r="U873" s="2">
        <v>170</v>
      </c>
      <c r="V873" s="2">
        <v>0</v>
      </c>
      <c r="W873" s="2">
        <v>352</v>
      </c>
      <c r="X873" s="299">
        <v>367</v>
      </c>
      <c r="Y873" s="219">
        <f xml:space="preserve"> 18</f>
        <v>18</v>
      </c>
      <c r="Z873" s="220">
        <f>SUM( tabConsumo[[#This Row],[QTD.PENDENTE]]:tabConsumo[[#This Row],[08_23]] ) / tabConsumo[[#This Row],[Div]]</f>
        <v>121.11111111111111</v>
      </c>
      <c r="AA873" s="221">
        <f xml:space="preserve"> tabConsumo[[#This Row],[Média.A]] + (_xlfn.STDEV.S( tabConsumo[[#This Row],[QTD.PENDENTE]]:tabConsumo[[#This Row],[08_23]] ) * 1)</f>
        <v>253.39284649562998</v>
      </c>
      <c r="AB873" s="221"/>
      <c r="AC873" s="221">
        <f xml:space="preserve"> tabConsumo[[#This Row],[Média.A]] + (_xlfn.STDEV.S( tabConsumo[[#This Row],[QTD.PENDENTE]]:tabConsumo[[#This Row],[08_23]] ) * 3)</f>
        <v>517.95631726466775</v>
      </c>
      <c r="AD873" s="5"/>
      <c r="AE873">
        <v>0</v>
      </c>
      <c r="AF873" s="223">
        <f>SUM( tabConsumo[[#This Row],[QTD.PENDENTE]]:tabConsumo[[#This Row],[08_23]] )</f>
        <v>2180</v>
      </c>
      <c r="AG873" s="223">
        <f>LARGE(tabConsumo[[#This Row],[03_22]:[08_23]],1)</f>
        <v>360</v>
      </c>
      <c r="AH873" s="146" t="s">
        <v>2237</v>
      </c>
      <c r="AI873" s="3" t="s">
        <v>2077</v>
      </c>
    </row>
    <row r="874" spans="1:35" x14ac:dyDescent="0.3">
      <c r="A874" s="4" t="s">
        <v>1684</v>
      </c>
      <c r="B874" s="3" t="s">
        <v>346</v>
      </c>
      <c r="C874" s="2">
        <v>111336</v>
      </c>
      <c r="D874" s="2">
        <v>662</v>
      </c>
      <c r="F874" s="2">
        <v>6</v>
      </c>
      <c r="G874" s="2">
        <v>31</v>
      </c>
      <c r="H874" s="2">
        <v>84</v>
      </c>
      <c r="I874" s="2">
        <v>70</v>
      </c>
      <c r="J874" s="2">
        <v>10</v>
      </c>
      <c r="K874" s="2">
        <v>100</v>
      </c>
      <c r="L874" s="2">
        <v>0</v>
      </c>
      <c r="M874" s="2">
        <v>6</v>
      </c>
      <c r="N874" s="2">
        <v>80</v>
      </c>
      <c r="O874" s="2">
        <v>15</v>
      </c>
      <c r="P874" s="2">
        <v>0</v>
      </c>
      <c r="Q874" s="2">
        <v>35</v>
      </c>
      <c r="R874" s="2">
        <v>30</v>
      </c>
      <c r="S874" s="2">
        <v>120</v>
      </c>
      <c r="T874" s="2">
        <v>90</v>
      </c>
      <c r="U874" s="2">
        <v>91</v>
      </c>
      <c r="V874" s="2">
        <v>0</v>
      </c>
      <c r="W874" s="2">
        <v>0</v>
      </c>
      <c r="X874" s="299">
        <v>39981</v>
      </c>
      <c r="Y874" s="219">
        <v>18</v>
      </c>
      <c r="Z874" s="220">
        <f>SUM( tabConsumo[[#This Row],[QTD.PENDENTE]]:tabConsumo[[#This Row],[08_23]] ) / tabConsumo[[#This Row],[Div]]</f>
        <v>42.666666666666664</v>
      </c>
      <c r="AA874" s="221">
        <f xml:space="preserve"> tabConsumo[[#This Row],[Média.A]] + (_xlfn.STDEV.S( tabConsumo[[#This Row],[QTD.PENDENTE]]:tabConsumo[[#This Row],[08_23]] ) * 1)</f>
        <v>84.571320346180585</v>
      </c>
      <c r="AB874" s="221"/>
      <c r="AC874" s="221">
        <f xml:space="preserve"> tabConsumo[[#This Row],[Média.A]] + (_xlfn.STDEV.S( tabConsumo[[#This Row],[QTD.PENDENTE]]:tabConsumo[[#This Row],[08_23]] ) * 3)</f>
        <v>168.38062770520844</v>
      </c>
      <c r="AD874" s="5"/>
      <c r="AE874">
        <v>0</v>
      </c>
      <c r="AF874" s="223">
        <f>SUM( tabConsumo[[#This Row],[QTD.PENDENTE]]:tabConsumo[[#This Row],[08_23]] )</f>
        <v>768</v>
      </c>
      <c r="AG874" s="223">
        <f>LARGE(tabConsumo[[#This Row],[03_22]:[08_23]],1)</f>
        <v>120</v>
      </c>
      <c r="AH874" s="146" t="s">
        <v>2244</v>
      </c>
      <c r="AI874" s="3" t="s">
        <v>2077</v>
      </c>
    </row>
    <row r="875" spans="1:35" x14ac:dyDescent="0.3">
      <c r="A875" s="4" t="s">
        <v>1400</v>
      </c>
      <c r="B875" s="3" t="s">
        <v>346</v>
      </c>
      <c r="C875" s="2">
        <v>66168</v>
      </c>
      <c r="D875" s="2">
        <v>439</v>
      </c>
      <c r="F875" s="2">
        <v>0</v>
      </c>
      <c r="G875" s="2">
        <v>123</v>
      </c>
      <c r="H875" s="2">
        <v>0</v>
      </c>
      <c r="I875" s="2">
        <v>0</v>
      </c>
      <c r="J875" s="2">
        <v>0</v>
      </c>
      <c r="K875" s="2">
        <v>0</v>
      </c>
      <c r="L875" s="2">
        <v>207</v>
      </c>
      <c r="M875" s="2">
        <v>20</v>
      </c>
      <c r="N875" s="2">
        <v>189</v>
      </c>
      <c r="O875" s="2">
        <v>0</v>
      </c>
      <c r="P875" s="2">
        <v>15</v>
      </c>
      <c r="Q875" s="2">
        <v>10</v>
      </c>
      <c r="R875" s="2">
        <v>0</v>
      </c>
      <c r="S875" s="2">
        <v>0</v>
      </c>
      <c r="T875" s="2">
        <v>200</v>
      </c>
      <c r="U875" s="2">
        <v>0</v>
      </c>
      <c r="V875" s="2">
        <v>0</v>
      </c>
      <c r="W875" s="2">
        <v>253</v>
      </c>
      <c r="X875" s="299">
        <v>367</v>
      </c>
      <c r="Y875" s="219">
        <f t="shared" ref="Y875:Y880" si="17" xml:space="preserve"> 18</f>
        <v>18</v>
      </c>
      <c r="Z875" s="220">
        <f>SUM( tabConsumo[[#This Row],[QTD.PENDENTE]]:tabConsumo[[#This Row],[08_23]] ) / tabConsumo[[#This Row],[Div]]</f>
        <v>56.5</v>
      </c>
      <c r="AA875" s="221">
        <f xml:space="preserve"> tabConsumo[[#This Row],[Média.A]] + (_xlfn.STDEV.S( tabConsumo[[#This Row],[QTD.PENDENTE]]:tabConsumo[[#This Row],[08_23]] ) * 1)</f>
        <v>147.56316489118967</v>
      </c>
      <c r="AB875" s="221"/>
      <c r="AC875" s="221">
        <f xml:space="preserve"> tabConsumo[[#This Row],[Média.A]] + (_xlfn.STDEV.S( tabConsumo[[#This Row],[QTD.PENDENTE]]:tabConsumo[[#This Row],[08_23]] ) * 3)</f>
        <v>329.68949467356902</v>
      </c>
      <c r="AD875" s="5"/>
      <c r="AE875">
        <v>0</v>
      </c>
      <c r="AF875" s="223">
        <f>SUM( tabConsumo[[#This Row],[QTD.PENDENTE]]:tabConsumo[[#This Row],[08_23]] )</f>
        <v>1017</v>
      </c>
      <c r="AG875" s="223">
        <f>LARGE(tabConsumo[[#This Row],[03_22]:[08_23]],1)</f>
        <v>253</v>
      </c>
      <c r="AH875" s="146" t="s">
        <v>2237</v>
      </c>
      <c r="AI875" s="3" t="s">
        <v>2077</v>
      </c>
    </row>
    <row r="876" spans="1:35" x14ac:dyDescent="0.3">
      <c r="A876" s="4" t="s">
        <v>1294</v>
      </c>
      <c r="B876" s="3" t="s">
        <v>264</v>
      </c>
      <c r="C876" s="2">
        <v>45607</v>
      </c>
      <c r="D876" s="2">
        <v>692</v>
      </c>
      <c r="F876" s="2">
        <v>59</v>
      </c>
      <c r="G876" s="2">
        <v>27</v>
      </c>
      <c r="H876" s="2">
        <v>68</v>
      </c>
      <c r="I876" s="2">
        <v>72</v>
      </c>
      <c r="J876" s="2">
        <v>131</v>
      </c>
      <c r="K876" s="2">
        <v>85</v>
      </c>
      <c r="L876" s="2">
        <v>18</v>
      </c>
      <c r="M876" s="2">
        <v>56</v>
      </c>
      <c r="N876" s="2">
        <v>30</v>
      </c>
      <c r="O876" s="2">
        <v>44</v>
      </c>
      <c r="P876" s="2">
        <v>33</v>
      </c>
      <c r="Q876" s="2">
        <v>43</v>
      </c>
      <c r="R876" s="2">
        <v>89</v>
      </c>
      <c r="S876" s="2">
        <v>30</v>
      </c>
      <c r="T876" s="2">
        <v>0</v>
      </c>
      <c r="U876" s="2">
        <v>0</v>
      </c>
      <c r="V876" s="2">
        <v>20</v>
      </c>
      <c r="W876" s="2">
        <v>30</v>
      </c>
      <c r="X876" s="299">
        <v>367</v>
      </c>
      <c r="Y876" s="219">
        <f t="shared" si="17"/>
        <v>18</v>
      </c>
      <c r="Z876" s="220">
        <f>SUM( tabConsumo[[#This Row],[QTD.PENDENTE]]:tabConsumo[[#This Row],[08_23]] ) / tabConsumo[[#This Row],[Div]]</f>
        <v>46.388888888888886</v>
      </c>
      <c r="AA876" s="221">
        <f xml:space="preserve"> tabConsumo[[#This Row],[Média.A]] + (_xlfn.STDEV.S( tabConsumo[[#This Row],[QTD.PENDENTE]]:tabConsumo[[#This Row],[08_23]] ) * 1)</f>
        <v>79.841469707096223</v>
      </c>
      <c r="AB876" s="221"/>
      <c r="AC876" s="221">
        <f xml:space="preserve"> tabConsumo[[#This Row],[Média.A]] + (_xlfn.STDEV.S( tabConsumo[[#This Row],[QTD.PENDENTE]]:tabConsumo[[#This Row],[08_23]] ) * 3)</f>
        <v>146.74663134351087</v>
      </c>
      <c r="AD876" s="5"/>
      <c r="AE876">
        <v>0</v>
      </c>
      <c r="AF876" s="223">
        <f>SUM( tabConsumo[[#This Row],[QTD.PENDENTE]]:tabConsumo[[#This Row],[08_23]] )</f>
        <v>835</v>
      </c>
      <c r="AG876" s="223">
        <f>LARGE(tabConsumo[[#This Row],[03_22]:[08_23]],1)</f>
        <v>131</v>
      </c>
      <c r="AH876" s="146" t="s">
        <v>2237</v>
      </c>
      <c r="AI876" s="3" t="s">
        <v>2077</v>
      </c>
    </row>
    <row r="877" spans="1:35" x14ac:dyDescent="0.3">
      <c r="A877" s="4" t="s">
        <v>1357</v>
      </c>
      <c r="B877" s="3" t="s">
        <v>264</v>
      </c>
      <c r="C877" s="2">
        <v>60830</v>
      </c>
      <c r="D877" s="2">
        <v>78</v>
      </c>
      <c r="F877" s="2">
        <v>0</v>
      </c>
      <c r="G877" s="2">
        <v>0</v>
      </c>
      <c r="H877" s="2">
        <v>0</v>
      </c>
      <c r="I877" s="2">
        <v>0</v>
      </c>
      <c r="J877" s="2">
        <v>0</v>
      </c>
      <c r="K877" s="2">
        <v>10</v>
      </c>
      <c r="L877" s="2">
        <v>0</v>
      </c>
      <c r="M877" s="2">
        <v>0</v>
      </c>
      <c r="N877" s="2">
        <v>0</v>
      </c>
      <c r="O877" s="2">
        <v>0</v>
      </c>
      <c r="P877" s="2">
        <v>0</v>
      </c>
      <c r="Q877" s="2">
        <v>0</v>
      </c>
      <c r="R877" s="2">
        <v>0</v>
      </c>
      <c r="S877" s="2">
        <v>0</v>
      </c>
      <c r="T877" s="2">
        <v>0</v>
      </c>
      <c r="U877" s="2">
        <v>0</v>
      </c>
      <c r="V877" s="2">
        <v>0</v>
      </c>
      <c r="W877" s="2">
        <v>0</v>
      </c>
      <c r="X877" s="299">
        <v>367</v>
      </c>
      <c r="Y877" s="219">
        <f t="shared" si="17"/>
        <v>18</v>
      </c>
      <c r="Z877" s="220">
        <f>SUM( tabConsumo[[#This Row],[QTD.PENDENTE]]:tabConsumo[[#This Row],[08_23]] ) / tabConsumo[[#This Row],[Div]]</f>
        <v>0.55555555555555558</v>
      </c>
      <c r="AA877" s="221">
        <f xml:space="preserve"> tabConsumo[[#This Row],[Média.A]] + (_xlfn.STDEV.S( tabConsumo[[#This Row],[QTD.PENDENTE]]:tabConsumo[[#This Row],[08_23]] ) * 1)</f>
        <v>2.9125781595107139</v>
      </c>
      <c r="AB877" s="221"/>
      <c r="AC877" s="221">
        <f xml:space="preserve"> tabConsumo[[#This Row],[Média.A]] + (_xlfn.STDEV.S( tabConsumo[[#This Row],[QTD.PENDENTE]]:tabConsumo[[#This Row],[08_23]] ) * 3)</f>
        <v>7.6266233674210309</v>
      </c>
      <c r="AD877" s="5"/>
      <c r="AE877">
        <v>0</v>
      </c>
      <c r="AF877" s="223">
        <f>SUM( tabConsumo[[#This Row],[QTD.PENDENTE]]:tabConsumo[[#This Row],[08_23]] )</f>
        <v>10</v>
      </c>
      <c r="AG877" s="223">
        <f>LARGE(tabConsumo[[#This Row],[03_22]:[08_23]],1)</f>
        <v>10</v>
      </c>
      <c r="AH877" s="146" t="s">
        <v>2245</v>
      </c>
      <c r="AI877" s="3" t="s">
        <v>2077</v>
      </c>
    </row>
    <row r="878" spans="1:35" x14ac:dyDescent="0.3">
      <c r="A878" s="4" t="s">
        <v>1242</v>
      </c>
      <c r="B878" s="3" t="s">
        <v>264</v>
      </c>
      <c r="C878" s="2">
        <v>28308</v>
      </c>
      <c r="D878" s="2">
        <v>94</v>
      </c>
      <c r="F878" s="2">
        <v>8</v>
      </c>
      <c r="G878" s="2">
        <v>0</v>
      </c>
      <c r="H878" s="2">
        <v>2</v>
      </c>
      <c r="I878" s="2">
        <v>21</v>
      </c>
      <c r="J878" s="2">
        <v>9</v>
      </c>
      <c r="K878" s="2">
        <v>0</v>
      </c>
      <c r="L878" s="2">
        <v>2</v>
      </c>
      <c r="M878" s="2">
        <v>2</v>
      </c>
      <c r="N878" s="2">
        <v>0</v>
      </c>
      <c r="O878" s="2">
        <v>9</v>
      </c>
      <c r="P878" s="2">
        <v>0</v>
      </c>
      <c r="Q878" s="2">
        <v>4</v>
      </c>
      <c r="R878" s="2">
        <v>10</v>
      </c>
      <c r="S878" s="2">
        <v>34</v>
      </c>
      <c r="T878" s="2">
        <v>0</v>
      </c>
      <c r="U878" s="2">
        <v>0</v>
      </c>
      <c r="V878" s="2">
        <v>0</v>
      </c>
      <c r="W878" s="2">
        <v>0</v>
      </c>
      <c r="X878" s="299">
        <v>367</v>
      </c>
      <c r="Y878" s="219">
        <f t="shared" si="17"/>
        <v>18</v>
      </c>
      <c r="Z878" s="220">
        <f>SUM( tabConsumo[[#This Row],[QTD.PENDENTE]]:tabConsumo[[#This Row],[08_23]] ) / tabConsumo[[#This Row],[Div]]</f>
        <v>5.6111111111111107</v>
      </c>
      <c r="AA878" s="221">
        <f xml:space="preserve"> tabConsumo[[#This Row],[Média.A]] + (_xlfn.STDEV.S( tabConsumo[[#This Row],[QTD.PENDENTE]]:tabConsumo[[#This Row],[08_23]] ) * 1)</f>
        <v>14.63486335589063</v>
      </c>
      <c r="AB878" s="221"/>
      <c r="AC878" s="221">
        <f xml:space="preserve"> tabConsumo[[#This Row],[Média.A]] + (_xlfn.STDEV.S( tabConsumo[[#This Row],[QTD.PENDENTE]]:tabConsumo[[#This Row],[08_23]] ) * 3)</f>
        <v>32.682367845449669</v>
      </c>
      <c r="AD878" s="5"/>
      <c r="AE878">
        <v>0</v>
      </c>
      <c r="AF878" s="223">
        <f>SUM( tabConsumo[[#This Row],[QTD.PENDENTE]]:tabConsumo[[#This Row],[08_23]] )</f>
        <v>101</v>
      </c>
      <c r="AG878" s="223">
        <f>LARGE(tabConsumo[[#This Row],[03_22]:[08_23]],1)</f>
        <v>34</v>
      </c>
      <c r="AH878" s="146" t="s">
        <v>2239</v>
      </c>
      <c r="AI878" s="3" t="s">
        <v>2077</v>
      </c>
    </row>
    <row r="879" spans="1:35" x14ac:dyDescent="0.3">
      <c r="A879" s="4" t="s">
        <v>1240</v>
      </c>
      <c r="B879" s="3" t="s">
        <v>264</v>
      </c>
      <c r="C879" s="2">
        <v>28306</v>
      </c>
      <c r="D879" s="2">
        <v>153</v>
      </c>
      <c r="F879" s="2">
        <v>2</v>
      </c>
      <c r="G879" s="2">
        <v>0</v>
      </c>
      <c r="H879" s="2">
        <v>12</v>
      </c>
      <c r="I879" s="2">
        <v>11</v>
      </c>
      <c r="J879" s="2">
        <v>0</v>
      </c>
      <c r="K879" s="2">
        <v>0</v>
      </c>
      <c r="L879" s="2">
        <v>3</v>
      </c>
      <c r="M879" s="2">
        <v>4</v>
      </c>
      <c r="N879" s="2">
        <v>0</v>
      </c>
      <c r="O879" s="2">
        <v>5</v>
      </c>
      <c r="P879" s="2">
        <v>4</v>
      </c>
      <c r="Q879" s="2">
        <v>0</v>
      </c>
      <c r="R879" s="2">
        <v>2</v>
      </c>
      <c r="S879" s="2">
        <v>5</v>
      </c>
      <c r="T879" s="2">
        <v>0</v>
      </c>
      <c r="U879" s="2">
        <v>0</v>
      </c>
      <c r="V879" s="2">
        <v>0</v>
      </c>
      <c r="W879" s="2">
        <v>0</v>
      </c>
      <c r="X879" s="299">
        <v>367</v>
      </c>
      <c r="Y879" s="219">
        <f t="shared" si="17"/>
        <v>18</v>
      </c>
      <c r="Z879" s="220">
        <f>SUM( tabConsumo[[#This Row],[QTD.PENDENTE]]:tabConsumo[[#This Row],[08_23]] ) / tabConsumo[[#This Row],[Div]]</f>
        <v>2.6666666666666665</v>
      </c>
      <c r="AA879" s="221">
        <f xml:space="preserve"> tabConsumo[[#This Row],[Média.A]] + (_xlfn.STDEV.S( tabConsumo[[#This Row],[QTD.PENDENTE]]:tabConsumo[[#This Row],[08_23]] ) * 1)</f>
        <v>6.3925696365756348</v>
      </c>
      <c r="AB879" s="221"/>
      <c r="AC879" s="221">
        <f xml:space="preserve"> tabConsumo[[#This Row],[Média.A]] + (_xlfn.STDEV.S( tabConsumo[[#This Row],[QTD.PENDENTE]]:tabConsumo[[#This Row],[08_23]] ) * 3)</f>
        <v>13.844375576393571</v>
      </c>
      <c r="AD879" s="5"/>
      <c r="AE879">
        <v>0</v>
      </c>
      <c r="AF879" s="223">
        <f>SUM( tabConsumo[[#This Row],[QTD.PENDENTE]]:tabConsumo[[#This Row],[08_23]] )</f>
        <v>48</v>
      </c>
      <c r="AG879" s="223">
        <f>LARGE(tabConsumo[[#This Row],[03_22]:[08_23]],1)</f>
        <v>12</v>
      </c>
      <c r="AH879" s="146" t="s">
        <v>2239</v>
      </c>
      <c r="AI879" s="3" t="s">
        <v>2077</v>
      </c>
    </row>
    <row r="880" spans="1:35" x14ac:dyDescent="0.3">
      <c r="A880" s="4" t="s">
        <v>1241</v>
      </c>
      <c r="B880" s="3" t="s">
        <v>264</v>
      </c>
      <c r="C880" s="2">
        <v>28307</v>
      </c>
      <c r="D880" s="2">
        <v>22</v>
      </c>
      <c r="F880" s="2">
        <v>0</v>
      </c>
      <c r="G880" s="2">
        <v>0</v>
      </c>
      <c r="H880" s="2">
        <v>0</v>
      </c>
      <c r="I880" s="2">
        <v>0</v>
      </c>
      <c r="J880" s="2">
        <v>0</v>
      </c>
      <c r="K880" s="2">
        <v>0</v>
      </c>
      <c r="L880" s="2">
        <v>0</v>
      </c>
      <c r="M880" s="2">
        <v>0</v>
      </c>
      <c r="N880" s="2">
        <v>0</v>
      </c>
      <c r="O880" s="2">
        <v>0</v>
      </c>
      <c r="P880" s="2">
        <v>0</v>
      </c>
      <c r="Q880" s="2">
        <v>0</v>
      </c>
      <c r="R880" s="2">
        <v>0</v>
      </c>
      <c r="S880" s="2">
        <v>8</v>
      </c>
      <c r="T880" s="2">
        <v>0</v>
      </c>
      <c r="U880" s="2">
        <v>0</v>
      </c>
      <c r="V880" s="2">
        <v>0</v>
      </c>
      <c r="W880" s="2">
        <v>0</v>
      </c>
      <c r="X880" s="299">
        <v>367</v>
      </c>
      <c r="Y880" s="219">
        <f t="shared" si="17"/>
        <v>18</v>
      </c>
      <c r="Z880" s="220">
        <f>SUM( tabConsumo[[#This Row],[QTD.PENDENTE]]:tabConsumo[[#This Row],[08_23]] ) / tabConsumo[[#This Row],[Div]]</f>
        <v>0.44444444444444442</v>
      </c>
      <c r="AA880" s="221">
        <f xml:space="preserve"> tabConsumo[[#This Row],[Média.A]] + (_xlfn.STDEV.S( tabConsumo[[#This Row],[QTD.PENDENTE]]:tabConsumo[[#This Row],[08_23]] ) * 1)</f>
        <v>2.3300625276085709</v>
      </c>
      <c r="AB880" s="221"/>
      <c r="AC880" s="221">
        <f xml:space="preserve"> tabConsumo[[#This Row],[Média.A]] + (_xlfn.STDEV.S( tabConsumo[[#This Row],[QTD.PENDENTE]]:tabConsumo[[#This Row],[08_23]] ) * 3)</f>
        <v>6.1012986939368243</v>
      </c>
      <c r="AD880" s="5"/>
      <c r="AE880">
        <v>0</v>
      </c>
      <c r="AF880" s="223">
        <f>SUM( tabConsumo[[#This Row],[QTD.PENDENTE]]:tabConsumo[[#This Row],[08_23]] )</f>
        <v>8</v>
      </c>
      <c r="AG880" s="223">
        <f>LARGE(tabConsumo[[#This Row],[03_22]:[08_23]],1)</f>
        <v>8</v>
      </c>
      <c r="AH880" s="146" t="s">
        <v>2239</v>
      </c>
      <c r="AI880" s="3" t="s">
        <v>2077</v>
      </c>
    </row>
    <row r="881" spans="1:35" x14ac:dyDescent="0.3">
      <c r="A881" s="4" t="s">
        <v>1468</v>
      </c>
      <c r="B881" s="3" t="s">
        <v>264</v>
      </c>
      <c r="C881" s="2">
        <v>80390</v>
      </c>
      <c r="D881" s="2">
        <v>75</v>
      </c>
      <c r="F881" s="2">
        <v>10</v>
      </c>
      <c r="G881" s="2">
        <v>5</v>
      </c>
      <c r="H881" s="2">
        <v>1</v>
      </c>
      <c r="I881" s="2">
        <v>6</v>
      </c>
      <c r="J881" s="2">
        <v>0</v>
      </c>
      <c r="K881" s="2">
        <v>5</v>
      </c>
      <c r="L881" s="2">
        <v>22</v>
      </c>
      <c r="M881" s="2">
        <v>0</v>
      </c>
      <c r="N881" s="2">
        <v>3</v>
      </c>
      <c r="O881" s="2">
        <v>7</v>
      </c>
      <c r="P881" s="2">
        <v>0</v>
      </c>
      <c r="Q881" s="2">
        <v>10</v>
      </c>
      <c r="R881" s="2">
        <v>9</v>
      </c>
      <c r="S881" s="2">
        <v>11</v>
      </c>
      <c r="T881" s="2">
        <v>50</v>
      </c>
      <c r="U881" s="2">
        <v>0</v>
      </c>
      <c r="V881" s="2">
        <v>0</v>
      </c>
      <c r="W881" s="2">
        <v>0</v>
      </c>
      <c r="X881" s="299">
        <v>38169</v>
      </c>
      <c r="Y881" s="219">
        <v>18</v>
      </c>
      <c r="Z881" s="220">
        <f>SUM( tabConsumo[[#This Row],[QTD.PENDENTE]]:tabConsumo[[#This Row],[08_23]] ) / tabConsumo[[#This Row],[Div]]</f>
        <v>7.7222222222222223</v>
      </c>
      <c r="AA881" s="221">
        <f xml:space="preserve"> tabConsumo[[#This Row],[Média.A]] + (_xlfn.STDEV.S( tabConsumo[[#This Row],[QTD.PENDENTE]]:tabConsumo[[#This Row],[08_23]] ) * 1)</f>
        <v>19.745755790900116</v>
      </c>
      <c r="AB881" s="221"/>
      <c r="AC881" s="221">
        <f xml:space="preserve"> tabConsumo[[#This Row],[Média.A]] + (_xlfn.STDEV.S( tabConsumo[[#This Row],[QTD.PENDENTE]]:tabConsumo[[#This Row],[08_23]] ) * 3)</f>
        <v>43.792822928255909</v>
      </c>
      <c r="AD881" s="5"/>
      <c r="AE881">
        <v>0</v>
      </c>
      <c r="AF881" s="223">
        <f>SUM( tabConsumo[[#This Row],[QTD.PENDENTE]]:tabConsumo[[#This Row],[08_23]] )</f>
        <v>139</v>
      </c>
      <c r="AG881" s="223">
        <f>LARGE(tabConsumo[[#This Row],[03_22]:[08_23]],1)</f>
        <v>50</v>
      </c>
      <c r="AH881" s="146" t="s">
        <v>2240</v>
      </c>
      <c r="AI881" s="3" t="s">
        <v>2077</v>
      </c>
    </row>
    <row r="882" spans="1:35" x14ac:dyDescent="0.3">
      <c r="A882" s="4" t="s">
        <v>1609</v>
      </c>
      <c r="B882" s="3" t="s">
        <v>264</v>
      </c>
      <c r="C882" s="2">
        <v>104667</v>
      </c>
      <c r="D882" s="2">
        <v>106</v>
      </c>
      <c r="F882" s="2">
        <v>4</v>
      </c>
      <c r="G882" s="2">
        <v>11</v>
      </c>
      <c r="H882" s="2">
        <v>16</v>
      </c>
      <c r="I882" s="2">
        <v>12</v>
      </c>
      <c r="J882" s="2">
        <v>18</v>
      </c>
      <c r="K882" s="2">
        <v>0</v>
      </c>
      <c r="L882" s="2">
        <v>0</v>
      </c>
      <c r="M882" s="2">
        <v>5</v>
      </c>
      <c r="N882" s="2">
        <v>11</v>
      </c>
      <c r="O882" s="2">
        <v>2</v>
      </c>
      <c r="P882" s="2">
        <v>3</v>
      </c>
      <c r="Q882" s="2">
        <v>3</v>
      </c>
      <c r="R882" s="2">
        <v>8</v>
      </c>
      <c r="S882" s="2">
        <v>8</v>
      </c>
      <c r="T882" s="2">
        <v>9</v>
      </c>
      <c r="U882" s="2">
        <v>25</v>
      </c>
      <c r="V882" s="2">
        <v>0</v>
      </c>
      <c r="W882" s="2">
        <v>0</v>
      </c>
      <c r="X882" s="299">
        <v>39472</v>
      </c>
      <c r="Y882" s="219">
        <v>18</v>
      </c>
      <c r="Z882" s="220">
        <f>SUM( tabConsumo[[#This Row],[QTD.PENDENTE]]:tabConsumo[[#This Row],[08_23]] ) / tabConsumo[[#This Row],[Div]]</f>
        <v>7.5</v>
      </c>
      <c r="AA882" s="221">
        <f xml:space="preserve"> tabConsumo[[#This Row],[Média.A]] + (_xlfn.STDEV.S( tabConsumo[[#This Row],[QTD.PENDENTE]]:tabConsumo[[#This Row],[08_23]] ) * 1)</f>
        <v>14.573147231940382</v>
      </c>
      <c r="AB882" s="221"/>
      <c r="AC882" s="221">
        <f xml:space="preserve"> tabConsumo[[#This Row],[Média.A]] + (_xlfn.STDEV.S( tabConsumo[[#This Row],[QTD.PENDENTE]]:tabConsumo[[#This Row],[08_23]] ) * 3)</f>
        <v>28.719441695821146</v>
      </c>
      <c r="AD882" s="5"/>
      <c r="AE882">
        <v>0</v>
      </c>
      <c r="AF882" s="223">
        <f>SUM( tabConsumo[[#This Row],[QTD.PENDENTE]]:tabConsumo[[#This Row],[08_23]] )</f>
        <v>135</v>
      </c>
      <c r="AG882" s="223">
        <f>LARGE(tabConsumo[[#This Row],[03_22]:[08_23]],1)</f>
        <v>25</v>
      </c>
      <c r="AH882" s="146" t="s">
        <v>2244</v>
      </c>
      <c r="AI882" s="3" t="s">
        <v>2077</v>
      </c>
    </row>
    <row r="883" spans="1:35" x14ac:dyDescent="0.3">
      <c r="A883" s="4" t="s">
        <v>1555</v>
      </c>
      <c r="B883" s="3" t="s">
        <v>264</v>
      </c>
      <c r="C883" s="2">
        <v>95209</v>
      </c>
      <c r="D883" s="2">
        <v>50</v>
      </c>
      <c r="E883" s="2">
        <v>100</v>
      </c>
      <c r="F883" s="2">
        <v>15</v>
      </c>
      <c r="G883" s="2">
        <v>10</v>
      </c>
      <c r="H883" s="2">
        <v>27</v>
      </c>
      <c r="I883" s="2">
        <v>16</v>
      </c>
      <c r="J883" s="2">
        <v>23</v>
      </c>
      <c r="K883" s="2">
        <v>40</v>
      </c>
      <c r="L883" s="2">
        <v>28</v>
      </c>
      <c r="M883" s="2">
        <v>10</v>
      </c>
      <c r="N883" s="2">
        <v>37</v>
      </c>
      <c r="O883" s="2">
        <v>19</v>
      </c>
      <c r="P883" s="2">
        <v>8</v>
      </c>
      <c r="Q883" s="2">
        <v>21</v>
      </c>
      <c r="R883" s="2">
        <v>46</v>
      </c>
      <c r="S883" s="2">
        <v>73</v>
      </c>
      <c r="T883" s="2">
        <v>9</v>
      </c>
      <c r="U883" s="2">
        <v>0</v>
      </c>
      <c r="V883" s="2">
        <v>0</v>
      </c>
      <c r="W883" s="2">
        <v>63</v>
      </c>
      <c r="X883" s="299">
        <v>39007</v>
      </c>
      <c r="Y883" s="219">
        <v>18</v>
      </c>
      <c r="Z883" s="220">
        <f>SUM( tabConsumo[[#This Row],[QTD.PENDENTE]]:tabConsumo[[#This Row],[08_23]] ) / tabConsumo[[#This Row],[Div]]</f>
        <v>30.277777777777779</v>
      </c>
      <c r="AA883" s="221">
        <f xml:space="preserve"> tabConsumo[[#This Row],[Média.A]] + (_xlfn.STDEV.S( tabConsumo[[#This Row],[QTD.PENDENTE]]:tabConsumo[[#This Row],[08_23]] ) * 1)</f>
        <v>56.545740164556399</v>
      </c>
      <c r="AB883" s="221"/>
      <c r="AC883" s="221">
        <f xml:space="preserve"> tabConsumo[[#This Row],[Média.A]] + (_xlfn.STDEV.S( tabConsumo[[#This Row],[QTD.PENDENTE]]:tabConsumo[[#This Row],[08_23]] ) * 3)</f>
        <v>109.08166493811365</v>
      </c>
      <c r="AD883" s="5"/>
      <c r="AE883">
        <v>5.5555555555555554</v>
      </c>
      <c r="AF883" s="223">
        <f>SUM( tabConsumo[[#This Row],[QTD.PENDENTE]]:tabConsumo[[#This Row],[08_23]] )</f>
        <v>545</v>
      </c>
      <c r="AG883" s="223">
        <f>LARGE(tabConsumo[[#This Row],[03_22]:[08_23]],1)</f>
        <v>73</v>
      </c>
      <c r="AH883" s="146" t="s">
        <v>2237</v>
      </c>
      <c r="AI883" s="3" t="s">
        <v>2077</v>
      </c>
    </row>
    <row r="884" spans="1:35" x14ac:dyDescent="0.3">
      <c r="A884" s="4" t="s">
        <v>1840</v>
      </c>
      <c r="B884" s="3" t="s">
        <v>31</v>
      </c>
      <c r="C884" s="2">
        <v>132623</v>
      </c>
      <c r="D884" s="2">
        <v>65</v>
      </c>
      <c r="F884" s="2">
        <v>0</v>
      </c>
      <c r="G884" s="2">
        <v>1</v>
      </c>
      <c r="H884" s="2">
        <v>5</v>
      </c>
      <c r="I884" s="2">
        <v>3</v>
      </c>
      <c r="J884" s="2">
        <v>0</v>
      </c>
      <c r="K884" s="2">
        <v>1</v>
      </c>
      <c r="L884" s="2">
        <v>1</v>
      </c>
      <c r="M884" s="2">
        <v>1</v>
      </c>
      <c r="N884" s="2">
        <v>1</v>
      </c>
      <c r="O884" s="2">
        <v>1</v>
      </c>
      <c r="P884" s="2">
        <v>6</v>
      </c>
      <c r="Q884" s="2">
        <v>0</v>
      </c>
      <c r="R884" s="2">
        <v>1</v>
      </c>
      <c r="S884" s="2">
        <v>3</v>
      </c>
      <c r="T884" s="2">
        <v>0</v>
      </c>
      <c r="U884" s="2">
        <v>0</v>
      </c>
      <c r="V884" s="2">
        <v>0</v>
      </c>
      <c r="W884" s="2">
        <v>2</v>
      </c>
      <c r="X884" s="299">
        <v>42850</v>
      </c>
      <c r="Y884" s="219">
        <v>18</v>
      </c>
      <c r="Z884" s="220">
        <f>SUM( tabConsumo[[#This Row],[QTD.PENDENTE]]:tabConsumo[[#This Row],[08_23]] ) / tabConsumo[[#This Row],[Div]]</f>
        <v>1.4444444444444444</v>
      </c>
      <c r="AA884" s="221">
        <f xml:space="preserve"> tabConsumo[[#This Row],[Média.A]] + (_xlfn.STDEV.S( tabConsumo[[#This Row],[QTD.PENDENTE]]:tabConsumo[[#This Row],[08_23]] ) * 1)</f>
        <v>3.2008519484882632</v>
      </c>
      <c r="AB884" s="221"/>
      <c r="AC884" s="221">
        <f xml:space="preserve"> tabConsumo[[#This Row],[Média.A]] + (_xlfn.STDEV.S( tabConsumo[[#This Row],[QTD.PENDENTE]]:tabConsumo[[#This Row],[08_23]] ) * 3)</f>
        <v>6.7136669565759011</v>
      </c>
      <c r="AD884" s="5"/>
      <c r="AE884">
        <v>0</v>
      </c>
      <c r="AF884" s="223">
        <f>SUM( tabConsumo[[#This Row],[QTD.PENDENTE]]:tabConsumo[[#This Row],[08_23]] )</f>
        <v>26</v>
      </c>
      <c r="AG884" s="223">
        <f>LARGE(tabConsumo[[#This Row],[03_22]:[08_23]],1)</f>
        <v>6</v>
      </c>
      <c r="AH884" s="146" t="s">
        <v>2237</v>
      </c>
      <c r="AI884" s="3" t="s">
        <v>2077</v>
      </c>
    </row>
    <row r="885" spans="1:35" x14ac:dyDescent="0.3">
      <c r="A885" s="4" t="s">
        <v>1031</v>
      </c>
      <c r="B885" s="3" t="s">
        <v>264</v>
      </c>
      <c r="C885" s="2">
        <v>13192</v>
      </c>
      <c r="D885" s="2">
        <v>39</v>
      </c>
      <c r="E885" s="2">
        <v>5</v>
      </c>
      <c r="F885" s="2">
        <v>0</v>
      </c>
      <c r="G885" s="2">
        <v>0</v>
      </c>
      <c r="H885" s="2">
        <v>1</v>
      </c>
      <c r="I885" s="2">
        <v>16</v>
      </c>
      <c r="J885" s="2">
        <v>1</v>
      </c>
      <c r="K885" s="2">
        <v>9</v>
      </c>
      <c r="L885" s="2">
        <v>4</v>
      </c>
      <c r="M885" s="2">
        <v>3</v>
      </c>
      <c r="N885" s="2">
        <v>2</v>
      </c>
      <c r="O885" s="2">
        <v>24</v>
      </c>
      <c r="P885" s="2">
        <v>7</v>
      </c>
      <c r="Q885" s="2">
        <v>5</v>
      </c>
      <c r="R885" s="2">
        <v>1</v>
      </c>
      <c r="S885" s="2">
        <v>0</v>
      </c>
      <c r="T885" s="2">
        <v>0</v>
      </c>
      <c r="U885" s="2">
        <v>0</v>
      </c>
      <c r="V885" s="2">
        <v>0</v>
      </c>
      <c r="W885" s="2">
        <v>10</v>
      </c>
      <c r="X885" s="299">
        <v>367</v>
      </c>
      <c r="Y885" s="219">
        <f xml:space="preserve"> 18</f>
        <v>18</v>
      </c>
      <c r="Z885" s="220">
        <f>SUM( tabConsumo[[#This Row],[QTD.PENDENTE]]:tabConsumo[[#This Row],[08_23]] ) / tabConsumo[[#This Row],[Div]]</f>
        <v>4.8888888888888893</v>
      </c>
      <c r="AA885" s="221">
        <f xml:space="preserve"> tabConsumo[[#This Row],[Média.A]] + (_xlfn.STDEV.S( tabConsumo[[#This Row],[QTD.PENDENTE]]:tabConsumo[[#This Row],[08_23]] ) * 1)</f>
        <v>11.28515973225961</v>
      </c>
      <c r="AB885" s="221"/>
      <c r="AC885" s="221">
        <f xml:space="preserve"> tabConsumo[[#This Row],[Média.A]] + (_xlfn.STDEV.S( tabConsumo[[#This Row],[QTD.PENDENTE]]:tabConsumo[[#This Row],[08_23]] ) * 3)</f>
        <v>24.077701419001048</v>
      </c>
      <c r="AD885" s="5"/>
      <c r="AE885">
        <v>0.27777777777777779</v>
      </c>
      <c r="AF885" s="223">
        <f>SUM( tabConsumo[[#This Row],[QTD.PENDENTE]]:tabConsumo[[#This Row],[08_23]] )</f>
        <v>88</v>
      </c>
      <c r="AG885" s="223">
        <f>LARGE(tabConsumo[[#This Row],[03_22]:[08_23]],1)</f>
        <v>24</v>
      </c>
      <c r="AH885" s="146" t="s">
        <v>2237</v>
      </c>
      <c r="AI885" s="3" t="s">
        <v>2077</v>
      </c>
    </row>
    <row r="886" spans="1:35" x14ac:dyDescent="0.3">
      <c r="A886" s="4" t="s">
        <v>282</v>
      </c>
      <c r="B886" s="3" t="s">
        <v>264</v>
      </c>
      <c r="C886" s="2">
        <v>12673</v>
      </c>
      <c r="D886" s="2">
        <v>0</v>
      </c>
      <c r="E886" s="2">
        <v>25</v>
      </c>
      <c r="F886" s="2">
        <v>5</v>
      </c>
      <c r="G886" s="2">
        <v>1</v>
      </c>
      <c r="H886" s="2">
        <v>3</v>
      </c>
      <c r="I886" s="2">
        <v>0</v>
      </c>
      <c r="J886" s="2">
        <v>2</v>
      </c>
      <c r="K886" s="2">
        <v>8</v>
      </c>
      <c r="L886" s="2">
        <v>0</v>
      </c>
      <c r="M886" s="2">
        <v>0</v>
      </c>
      <c r="N886" s="2">
        <v>0</v>
      </c>
      <c r="O886" s="2">
        <v>0</v>
      </c>
      <c r="P886" s="2">
        <v>0</v>
      </c>
      <c r="Q886" s="2">
        <v>0</v>
      </c>
      <c r="R886" s="2">
        <v>0</v>
      </c>
      <c r="S886" s="2">
        <v>0</v>
      </c>
      <c r="T886" s="2">
        <v>0</v>
      </c>
      <c r="U886" s="2">
        <v>0</v>
      </c>
      <c r="V886" s="2">
        <v>0</v>
      </c>
      <c r="W886" s="2">
        <v>0</v>
      </c>
      <c r="X886" s="299">
        <v>367</v>
      </c>
      <c r="Y886" s="219">
        <f xml:space="preserve"> 18</f>
        <v>18</v>
      </c>
      <c r="Z886" s="220">
        <f>SUM( tabConsumo[[#This Row],[QTD.PENDENTE]]:tabConsumo[[#This Row],[08_23]] ) / tabConsumo[[#This Row],[Div]]</f>
        <v>2.4444444444444446</v>
      </c>
      <c r="AA886" s="221">
        <f xml:space="preserve"> tabConsumo[[#This Row],[Média.A]] + (_xlfn.STDEV.S( tabConsumo[[#This Row],[QTD.PENDENTE]]:tabConsumo[[#This Row],[08_23]] ) * 1)</f>
        <v>8.3422089133762238</v>
      </c>
      <c r="AB886" s="221"/>
      <c r="AC886" s="221">
        <f xml:space="preserve"> tabConsumo[[#This Row],[Média.A]] + (_xlfn.STDEV.S( tabConsumo[[#This Row],[QTD.PENDENTE]]:tabConsumo[[#This Row],[08_23]] ) * 3)</f>
        <v>20.137737851239784</v>
      </c>
      <c r="AD886" s="5"/>
      <c r="AE886">
        <v>1.3888888888888888</v>
      </c>
      <c r="AF886" s="223">
        <f>SUM( tabConsumo[[#This Row],[QTD.PENDENTE]]:tabConsumo[[#This Row],[08_23]] )</f>
        <v>44</v>
      </c>
      <c r="AG886" s="223">
        <f>LARGE(tabConsumo[[#This Row],[03_22]:[08_23]],1)</f>
        <v>8</v>
      </c>
      <c r="AH886" s="146" t="s">
        <v>2245</v>
      </c>
      <c r="AI886" s="3" t="s">
        <v>2077</v>
      </c>
    </row>
    <row r="887" spans="1:35" x14ac:dyDescent="0.3">
      <c r="A887" s="4" t="s">
        <v>595</v>
      </c>
      <c r="B887" s="3" t="s">
        <v>264</v>
      </c>
      <c r="C887" s="2">
        <v>91868</v>
      </c>
      <c r="D887" s="2">
        <v>0</v>
      </c>
      <c r="E887" s="2">
        <v>4</v>
      </c>
      <c r="F887" s="2">
        <v>0</v>
      </c>
      <c r="G887" s="2">
        <v>0</v>
      </c>
      <c r="H887" s="2">
        <v>0</v>
      </c>
      <c r="I887" s="2">
        <v>0</v>
      </c>
      <c r="J887" s="2">
        <v>0</v>
      </c>
      <c r="K887" s="2">
        <v>0</v>
      </c>
      <c r="L887" s="2">
        <v>0</v>
      </c>
      <c r="M887" s="2">
        <v>0</v>
      </c>
      <c r="N887" s="2">
        <v>0</v>
      </c>
      <c r="O887" s="2">
        <v>0</v>
      </c>
      <c r="P887" s="2">
        <v>0</v>
      </c>
      <c r="Q887" s="2">
        <v>0</v>
      </c>
      <c r="R887" s="2">
        <v>0</v>
      </c>
      <c r="S887" s="2">
        <v>0</v>
      </c>
      <c r="T887" s="2">
        <v>0</v>
      </c>
      <c r="U887" s="2">
        <v>0</v>
      </c>
      <c r="V887" s="2">
        <v>0</v>
      </c>
      <c r="W887" s="2">
        <v>0</v>
      </c>
      <c r="X887" s="299">
        <v>367</v>
      </c>
      <c r="Y887" s="219">
        <f xml:space="preserve"> 18</f>
        <v>18</v>
      </c>
      <c r="Z887" s="220">
        <f>SUM( tabConsumo[[#This Row],[QTD.PENDENTE]]:tabConsumo[[#This Row],[08_23]] ) / tabConsumo[[#This Row],[Div]]</f>
        <v>0.22222222222222221</v>
      </c>
      <c r="AA887" s="221">
        <f xml:space="preserve"> tabConsumo[[#This Row],[Média.A]] + (_xlfn.STDEV.S( tabConsumo[[#This Row],[QTD.PENDENTE]]:tabConsumo[[#This Row],[08_23]] ) * 1)</f>
        <v>1.1398851577044693</v>
      </c>
      <c r="AB887" s="221"/>
      <c r="AC887" s="221">
        <f xml:space="preserve"> tabConsumo[[#This Row],[Média.A]] + (_xlfn.STDEV.S( tabConsumo[[#This Row],[QTD.PENDENTE]]:tabConsumo[[#This Row],[08_23]] ) * 3)</f>
        <v>2.9752110286689635</v>
      </c>
      <c r="AD887" s="5"/>
      <c r="AE887">
        <v>0.22222222222222221</v>
      </c>
      <c r="AF887" s="223">
        <f>SUM( tabConsumo[[#This Row],[QTD.PENDENTE]]:tabConsumo[[#This Row],[08_23]] )</f>
        <v>4</v>
      </c>
      <c r="AG887" s="223">
        <f>LARGE(tabConsumo[[#This Row],[03_22]:[08_23]],1)</f>
        <v>0</v>
      </c>
      <c r="AH887" s="146" t="s">
        <v>2245</v>
      </c>
      <c r="AI887" s="3" t="s">
        <v>2077</v>
      </c>
    </row>
    <row r="888" spans="1:35" x14ac:dyDescent="0.3">
      <c r="A888" s="4" t="s">
        <v>1290</v>
      </c>
      <c r="B888" s="3" t="s">
        <v>264</v>
      </c>
      <c r="C888" s="2">
        <v>42854</v>
      </c>
      <c r="D888" s="2">
        <v>394</v>
      </c>
      <c r="F888" s="2">
        <v>110</v>
      </c>
      <c r="G888" s="2">
        <v>107</v>
      </c>
      <c r="H888" s="2">
        <v>139</v>
      </c>
      <c r="I888" s="2">
        <v>91</v>
      </c>
      <c r="J888" s="2">
        <v>130</v>
      </c>
      <c r="K888" s="2">
        <v>106</v>
      </c>
      <c r="L888" s="2">
        <v>142</v>
      </c>
      <c r="M888" s="2">
        <v>81</v>
      </c>
      <c r="N888" s="2">
        <v>76</v>
      </c>
      <c r="O888" s="2">
        <v>60</v>
      </c>
      <c r="P888" s="2">
        <v>95</v>
      </c>
      <c r="Q888" s="2">
        <v>115</v>
      </c>
      <c r="R888" s="2">
        <v>106</v>
      </c>
      <c r="S888" s="2">
        <v>76</v>
      </c>
      <c r="T888" s="2">
        <v>101</v>
      </c>
      <c r="U888" s="2">
        <v>110</v>
      </c>
      <c r="V888" s="2">
        <v>0</v>
      </c>
      <c r="W888" s="2">
        <v>181</v>
      </c>
      <c r="X888" s="299">
        <v>367</v>
      </c>
      <c r="Y888" s="219">
        <f xml:space="preserve"> 18</f>
        <v>18</v>
      </c>
      <c r="Z888" s="220">
        <f>SUM( tabConsumo[[#This Row],[QTD.PENDENTE]]:tabConsumo[[#This Row],[08_23]] ) / tabConsumo[[#This Row],[Div]]</f>
        <v>101.44444444444444</v>
      </c>
      <c r="AA888" s="221">
        <f xml:space="preserve"> tabConsumo[[#This Row],[Média.A]] + (_xlfn.STDEV.S( tabConsumo[[#This Row],[QTD.PENDENTE]]:tabConsumo[[#This Row],[08_23]] ) * 1)</f>
        <v>139.38747018850415</v>
      </c>
      <c r="AB888" s="221"/>
      <c r="AC888" s="221">
        <f xml:space="preserve"> tabConsumo[[#This Row],[Média.A]] + (_xlfn.STDEV.S( tabConsumo[[#This Row],[QTD.PENDENTE]]:tabConsumo[[#This Row],[08_23]] ) * 3)</f>
        <v>215.2735216766236</v>
      </c>
      <c r="AD888" s="5"/>
      <c r="AE888">
        <v>0</v>
      </c>
      <c r="AF888" s="223">
        <f>SUM( tabConsumo[[#This Row],[QTD.PENDENTE]]:tabConsumo[[#This Row],[08_23]] )</f>
        <v>1826</v>
      </c>
      <c r="AG888" s="223">
        <f>LARGE(tabConsumo[[#This Row],[03_22]:[08_23]],1)</f>
        <v>181</v>
      </c>
      <c r="AH888" s="146" t="s">
        <v>2237</v>
      </c>
      <c r="AI888" s="3" t="s">
        <v>2077</v>
      </c>
    </row>
    <row r="889" spans="1:35" x14ac:dyDescent="0.3">
      <c r="A889" s="4" t="s">
        <v>1322</v>
      </c>
      <c r="B889" s="3" t="s">
        <v>346</v>
      </c>
      <c r="C889" s="2">
        <v>54026</v>
      </c>
      <c r="D889" s="2">
        <v>125</v>
      </c>
      <c r="F889" s="2">
        <v>0</v>
      </c>
      <c r="G889" s="2">
        <v>0</v>
      </c>
      <c r="H889" s="2">
        <v>47</v>
      </c>
      <c r="I889" s="2">
        <v>0</v>
      </c>
      <c r="J889" s="2">
        <v>5</v>
      </c>
      <c r="K889" s="2">
        <v>0</v>
      </c>
      <c r="L889" s="2">
        <v>1</v>
      </c>
      <c r="M889" s="2">
        <v>12</v>
      </c>
      <c r="N889" s="2">
        <v>0</v>
      </c>
      <c r="O889" s="2">
        <v>9</v>
      </c>
      <c r="P889" s="2">
        <v>10</v>
      </c>
      <c r="Q889" s="2">
        <v>6</v>
      </c>
      <c r="R889" s="2">
        <v>3</v>
      </c>
      <c r="S889" s="2">
        <v>8</v>
      </c>
      <c r="T889" s="2">
        <v>10</v>
      </c>
      <c r="U889" s="2">
        <v>0</v>
      </c>
      <c r="V889" s="2">
        <v>0</v>
      </c>
      <c r="W889" s="2">
        <v>0</v>
      </c>
      <c r="X889" s="299">
        <v>367</v>
      </c>
      <c r="Y889" s="219">
        <f xml:space="preserve"> 18</f>
        <v>18</v>
      </c>
      <c r="Z889" s="220">
        <f>SUM( tabConsumo[[#This Row],[QTD.PENDENTE]]:tabConsumo[[#This Row],[08_23]] ) / tabConsumo[[#This Row],[Div]]</f>
        <v>6.166666666666667</v>
      </c>
      <c r="AA889" s="221">
        <f xml:space="preserve"> tabConsumo[[#This Row],[Média.A]] + (_xlfn.STDEV.S( tabConsumo[[#This Row],[QTD.PENDENTE]]:tabConsumo[[#This Row],[08_23]] ) * 1)</f>
        <v>17.239951954187418</v>
      </c>
      <c r="AB889" s="221"/>
      <c r="AC889" s="221">
        <f xml:space="preserve"> tabConsumo[[#This Row],[Média.A]] + (_xlfn.STDEV.S( tabConsumo[[#This Row],[QTD.PENDENTE]]:tabConsumo[[#This Row],[08_23]] ) * 3)</f>
        <v>39.38652252922892</v>
      </c>
      <c r="AD889" s="5"/>
      <c r="AE889">
        <v>0</v>
      </c>
      <c r="AF889" s="223">
        <f>SUM( tabConsumo[[#This Row],[QTD.PENDENTE]]:tabConsumo[[#This Row],[08_23]] )</f>
        <v>111</v>
      </c>
      <c r="AG889" s="223">
        <f>LARGE(tabConsumo[[#This Row],[03_22]:[08_23]],1)</f>
        <v>47</v>
      </c>
      <c r="AH889" s="146" t="s">
        <v>2240</v>
      </c>
      <c r="AI889" s="3" t="s">
        <v>2077</v>
      </c>
    </row>
    <row r="890" spans="1:35" x14ac:dyDescent="0.3">
      <c r="A890" s="4" t="s">
        <v>2028</v>
      </c>
      <c r="B890" s="3" t="s">
        <v>302</v>
      </c>
      <c r="C890" s="2">
        <v>141270</v>
      </c>
      <c r="D890" s="2">
        <v>0</v>
      </c>
      <c r="F890" s="2">
        <v>1</v>
      </c>
      <c r="G890" s="2">
        <v>10</v>
      </c>
      <c r="H890" s="2">
        <v>7</v>
      </c>
      <c r="I890" s="2">
        <v>8</v>
      </c>
      <c r="J890" s="2">
        <v>0</v>
      </c>
      <c r="K890" s="2">
        <v>0</v>
      </c>
      <c r="L890" s="2">
        <v>0</v>
      </c>
      <c r="M890" s="2">
        <v>2</v>
      </c>
      <c r="N890" s="2">
        <v>0</v>
      </c>
      <c r="O890" s="2">
        <v>0</v>
      </c>
      <c r="P890" s="2">
        <v>0</v>
      </c>
      <c r="Q890" s="2">
        <v>38</v>
      </c>
      <c r="R890" s="2">
        <v>0</v>
      </c>
      <c r="S890" s="2">
        <v>0</v>
      </c>
      <c r="T890" s="2">
        <v>0</v>
      </c>
      <c r="U890" s="2">
        <v>0</v>
      </c>
      <c r="V890" s="2">
        <v>0</v>
      </c>
      <c r="W890" s="2">
        <v>0</v>
      </c>
      <c r="X890" s="299">
        <v>44355</v>
      </c>
      <c r="Y890" s="219">
        <v>18</v>
      </c>
      <c r="Z890" s="220">
        <f>SUM( tabConsumo[[#This Row],[QTD.PENDENTE]]:tabConsumo[[#This Row],[08_23]] ) / tabConsumo[[#This Row],[Div]]</f>
        <v>3.6666666666666665</v>
      </c>
      <c r="AA890" s="221">
        <f xml:space="preserve"> tabConsumo[[#This Row],[Média.A]] + (_xlfn.STDEV.S( tabConsumo[[#This Row],[QTD.PENDENTE]]:tabConsumo[[#This Row],[08_23]] ) * 1)</f>
        <v>12.806109306385233</v>
      </c>
      <c r="AB890" s="221"/>
      <c r="AC890" s="221">
        <f xml:space="preserve"> tabConsumo[[#This Row],[Média.A]] + (_xlfn.STDEV.S( tabConsumo[[#This Row],[QTD.PENDENTE]]:tabConsumo[[#This Row],[08_23]] ) * 3)</f>
        <v>31.084994585822368</v>
      </c>
      <c r="AD890" s="5"/>
      <c r="AE890">
        <v>0</v>
      </c>
      <c r="AF890" s="223">
        <f>SUM( tabConsumo[[#This Row],[QTD.PENDENTE]]:tabConsumo[[#This Row],[08_23]] )</f>
        <v>66</v>
      </c>
      <c r="AG890" s="223">
        <f>LARGE(tabConsumo[[#This Row],[03_22]:[08_23]],1)</f>
        <v>38</v>
      </c>
      <c r="AH890" s="146" t="s">
        <v>2249</v>
      </c>
      <c r="AI890" s="3" t="s">
        <v>2077</v>
      </c>
    </row>
    <row r="891" spans="1:35" x14ac:dyDescent="0.3">
      <c r="A891" s="4" t="s">
        <v>1415</v>
      </c>
      <c r="B891" s="3" t="s">
        <v>264</v>
      </c>
      <c r="C891" s="2">
        <v>74908</v>
      </c>
      <c r="D891" s="2">
        <v>350</v>
      </c>
      <c r="F891" s="2">
        <v>0</v>
      </c>
      <c r="G891" s="2">
        <v>0</v>
      </c>
      <c r="H891" s="2">
        <v>0</v>
      </c>
      <c r="I891" s="2">
        <v>0</v>
      </c>
      <c r="J891" s="2">
        <v>35</v>
      </c>
      <c r="K891" s="2">
        <v>6</v>
      </c>
      <c r="L891" s="2">
        <v>1</v>
      </c>
      <c r="M891" s="2">
        <v>0</v>
      </c>
      <c r="N891" s="2">
        <v>1</v>
      </c>
      <c r="O891" s="2">
        <v>0</v>
      </c>
      <c r="P891" s="2">
        <v>12</v>
      </c>
      <c r="Q891" s="2">
        <v>0</v>
      </c>
      <c r="R891" s="2">
        <v>0</v>
      </c>
      <c r="S891" s="2">
        <v>0</v>
      </c>
      <c r="T891" s="2">
        <v>6</v>
      </c>
      <c r="U891" s="2">
        <v>34</v>
      </c>
      <c r="V891" s="2">
        <v>0</v>
      </c>
      <c r="W891" s="2">
        <v>0</v>
      </c>
      <c r="X891" s="299">
        <v>37845</v>
      </c>
      <c r="Y891" s="219">
        <v>18</v>
      </c>
      <c r="Z891" s="220">
        <f>SUM( tabConsumo[[#This Row],[QTD.PENDENTE]]:tabConsumo[[#This Row],[08_23]] ) / tabConsumo[[#This Row],[Div]]</f>
        <v>5.2777777777777777</v>
      </c>
      <c r="AA891" s="221">
        <f xml:space="preserve"> tabConsumo[[#This Row],[Média.A]] + (_xlfn.STDEV.S( tabConsumo[[#This Row],[QTD.PENDENTE]]:tabConsumo[[#This Row],[08_23]] ) * 1)</f>
        <v>16.385832913078868</v>
      </c>
      <c r="AB891" s="221"/>
      <c r="AC891" s="221">
        <f xml:space="preserve"> tabConsumo[[#This Row],[Média.A]] + (_xlfn.STDEV.S( tabConsumo[[#This Row],[QTD.PENDENTE]]:tabConsumo[[#This Row],[08_23]] ) * 3)</f>
        <v>38.601943183681051</v>
      </c>
      <c r="AD891" s="5"/>
      <c r="AE891">
        <v>0</v>
      </c>
      <c r="AF891" s="223">
        <f>SUM( tabConsumo[[#This Row],[QTD.PENDENTE]]:tabConsumo[[#This Row],[08_23]] )</f>
        <v>95</v>
      </c>
      <c r="AG891" s="223">
        <f>LARGE(tabConsumo[[#This Row],[03_22]:[08_23]],1)</f>
        <v>35</v>
      </c>
      <c r="AH891" s="146" t="s">
        <v>2244</v>
      </c>
      <c r="AI891" s="3" t="s">
        <v>2077</v>
      </c>
    </row>
    <row r="892" spans="1:35" x14ac:dyDescent="0.3">
      <c r="A892" s="4" t="s">
        <v>1431</v>
      </c>
      <c r="B892" s="3" t="s">
        <v>264</v>
      </c>
      <c r="C892" s="2">
        <v>77556</v>
      </c>
      <c r="D892" s="2">
        <v>87</v>
      </c>
      <c r="F892" s="2">
        <v>0</v>
      </c>
      <c r="G892" s="2">
        <v>30</v>
      </c>
      <c r="H892" s="2">
        <v>6</v>
      </c>
      <c r="I892" s="2">
        <v>0</v>
      </c>
      <c r="J892" s="2">
        <v>4</v>
      </c>
      <c r="K892" s="2">
        <v>0</v>
      </c>
      <c r="L892" s="2">
        <v>0</v>
      </c>
      <c r="M892" s="2">
        <v>0</v>
      </c>
      <c r="N892" s="2">
        <v>0</v>
      </c>
      <c r="O892" s="2">
        <v>0</v>
      </c>
      <c r="P892" s="2">
        <v>0</v>
      </c>
      <c r="Q892" s="2">
        <v>0</v>
      </c>
      <c r="R892" s="2">
        <v>0</v>
      </c>
      <c r="S892" s="2">
        <v>50</v>
      </c>
      <c r="T892" s="2">
        <v>0</v>
      </c>
      <c r="U892" s="2">
        <v>15</v>
      </c>
      <c r="V892" s="2">
        <v>0</v>
      </c>
      <c r="W892" s="2">
        <v>0</v>
      </c>
      <c r="X892" s="299">
        <v>38056</v>
      </c>
      <c r="Y892" s="219">
        <v>18</v>
      </c>
      <c r="Z892" s="220">
        <f>SUM( tabConsumo[[#This Row],[QTD.PENDENTE]]:tabConsumo[[#This Row],[08_23]] ) / tabConsumo[[#This Row],[Div]]</f>
        <v>5.833333333333333</v>
      </c>
      <c r="AA892" s="221">
        <f xml:space="preserve"> tabConsumo[[#This Row],[Média.A]] + (_xlfn.STDEV.S( tabConsumo[[#This Row],[QTD.PENDENTE]]:tabConsumo[[#This Row],[08_23]] ) * 1)</f>
        <v>19.259602579939141</v>
      </c>
      <c r="AB892" s="221"/>
      <c r="AC892" s="221">
        <f xml:space="preserve"> tabConsumo[[#This Row],[Média.A]] + (_xlfn.STDEV.S( tabConsumo[[#This Row],[QTD.PENDENTE]]:tabConsumo[[#This Row],[08_23]] ) * 3)</f>
        <v>46.112141073150759</v>
      </c>
      <c r="AD892" s="5"/>
      <c r="AE892">
        <v>0</v>
      </c>
      <c r="AF892" s="223">
        <f>SUM( tabConsumo[[#This Row],[QTD.PENDENTE]]:tabConsumo[[#This Row],[08_23]] )</f>
        <v>105</v>
      </c>
      <c r="AG892" s="223">
        <f>LARGE(tabConsumo[[#This Row],[03_22]:[08_23]],1)</f>
        <v>50</v>
      </c>
      <c r="AH892" s="146" t="s">
        <v>2244</v>
      </c>
      <c r="AI892" s="3" t="s">
        <v>2077</v>
      </c>
    </row>
    <row r="893" spans="1:35" x14ac:dyDescent="0.3">
      <c r="A893" s="4" t="s">
        <v>1413</v>
      </c>
      <c r="B893" s="3" t="s">
        <v>264</v>
      </c>
      <c r="C893" s="2">
        <v>74907</v>
      </c>
      <c r="D893" s="2">
        <v>11</v>
      </c>
      <c r="F893" s="2">
        <v>0</v>
      </c>
      <c r="G893" s="2">
        <v>0</v>
      </c>
      <c r="H893" s="2">
        <v>0</v>
      </c>
      <c r="I893" s="2">
        <v>0</v>
      </c>
      <c r="J893" s="2">
        <v>0</v>
      </c>
      <c r="K893" s="2">
        <v>0</v>
      </c>
      <c r="L893" s="2">
        <v>0</v>
      </c>
      <c r="M893" s="2">
        <v>0</v>
      </c>
      <c r="N893" s="2">
        <v>0</v>
      </c>
      <c r="O893" s="2">
        <v>23</v>
      </c>
      <c r="P893" s="2">
        <v>0</v>
      </c>
      <c r="Q893" s="2">
        <v>0</v>
      </c>
      <c r="R893" s="2">
        <v>0</v>
      </c>
      <c r="S893" s="2">
        <v>0</v>
      </c>
      <c r="T893" s="2">
        <v>50</v>
      </c>
      <c r="U893" s="2">
        <v>10</v>
      </c>
      <c r="V893" s="2">
        <v>4</v>
      </c>
      <c r="W893" s="2">
        <v>0</v>
      </c>
      <c r="X893" s="299">
        <v>37845</v>
      </c>
      <c r="Y893" s="219">
        <v>18</v>
      </c>
      <c r="Z893" s="220">
        <f>SUM( tabConsumo[[#This Row],[QTD.PENDENTE]]:tabConsumo[[#This Row],[08_23]] ) / tabConsumo[[#This Row],[Div]]</f>
        <v>4.833333333333333</v>
      </c>
      <c r="AA893" s="221">
        <f xml:space="preserve"> tabConsumo[[#This Row],[Média.A]] + (_xlfn.STDEV.S( tabConsumo[[#This Row],[QTD.PENDENTE]]:tabConsumo[[#This Row],[08_23]] ) * 1)</f>
        <v>17.49290306861079</v>
      </c>
      <c r="AB893" s="221"/>
      <c r="AC893" s="221">
        <f xml:space="preserve"> tabConsumo[[#This Row],[Média.A]] + (_xlfn.STDEV.S( tabConsumo[[#This Row],[QTD.PENDENTE]]:tabConsumo[[#This Row],[08_23]] ) * 3)</f>
        <v>42.812042539165702</v>
      </c>
      <c r="AD893" s="5"/>
      <c r="AE893">
        <v>0</v>
      </c>
      <c r="AF893" s="223">
        <f>SUM( tabConsumo[[#This Row],[QTD.PENDENTE]]:tabConsumo[[#This Row],[08_23]] )</f>
        <v>87</v>
      </c>
      <c r="AG893" s="223">
        <f>LARGE(tabConsumo[[#This Row],[03_22]:[08_23]],1)</f>
        <v>50</v>
      </c>
      <c r="AH893" s="146" t="s">
        <v>2238</v>
      </c>
      <c r="AI893" s="3" t="s">
        <v>2077</v>
      </c>
    </row>
    <row r="894" spans="1:35" x14ac:dyDescent="0.3">
      <c r="A894" s="4" t="s">
        <v>1432</v>
      </c>
      <c r="B894" s="3" t="s">
        <v>264</v>
      </c>
      <c r="C894" s="2">
        <v>77557</v>
      </c>
      <c r="D894" s="2">
        <v>186</v>
      </c>
      <c r="F894" s="2">
        <v>3</v>
      </c>
      <c r="G894" s="2">
        <v>0</v>
      </c>
      <c r="H894" s="2">
        <v>0</v>
      </c>
      <c r="I894" s="2">
        <v>0</v>
      </c>
      <c r="J894" s="2">
        <v>0</v>
      </c>
      <c r="K894" s="2">
        <v>0</v>
      </c>
      <c r="L894" s="2">
        <v>0</v>
      </c>
      <c r="M894" s="2">
        <v>0</v>
      </c>
      <c r="N894" s="2">
        <v>0</v>
      </c>
      <c r="O894" s="2">
        <v>6</v>
      </c>
      <c r="P894" s="2">
        <v>0</v>
      </c>
      <c r="Q894" s="2">
        <v>0</v>
      </c>
      <c r="R894" s="2">
        <v>0</v>
      </c>
      <c r="S894" s="2">
        <v>0</v>
      </c>
      <c r="T894" s="2">
        <v>3</v>
      </c>
      <c r="U894" s="2">
        <v>34</v>
      </c>
      <c r="V894" s="2">
        <v>0</v>
      </c>
      <c r="W894" s="2">
        <v>0</v>
      </c>
      <c r="X894" s="299">
        <v>38056</v>
      </c>
      <c r="Y894" s="219">
        <v>18</v>
      </c>
      <c r="Z894" s="220">
        <f>SUM( tabConsumo[[#This Row],[QTD.PENDENTE]]:tabConsumo[[#This Row],[08_23]] ) / tabConsumo[[#This Row],[Div]]</f>
        <v>2.5555555555555554</v>
      </c>
      <c r="AA894" s="221">
        <f xml:space="preserve"> tabConsumo[[#This Row],[Média.A]] + (_xlfn.STDEV.S( tabConsumo[[#This Row],[QTD.PENDENTE]]:tabConsumo[[#This Row],[08_23]] ) * 1)</f>
        <v>10.571878771874664</v>
      </c>
      <c r="AB894" s="221"/>
      <c r="AC894" s="221">
        <f xml:space="preserve"> tabConsumo[[#This Row],[Média.A]] + (_xlfn.STDEV.S( tabConsumo[[#This Row],[QTD.PENDENTE]]:tabConsumo[[#This Row],[08_23]] ) * 3)</f>
        <v>26.604525204512882</v>
      </c>
      <c r="AD894" s="5"/>
      <c r="AE894">
        <v>0</v>
      </c>
      <c r="AF894" s="223">
        <f>SUM( tabConsumo[[#This Row],[QTD.PENDENTE]]:tabConsumo[[#This Row],[08_23]] )</f>
        <v>46</v>
      </c>
      <c r="AG894" s="223">
        <f>LARGE(tabConsumo[[#This Row],[03_22]:[08_23]],1)</f>
        <v>34</v>
      </c>
      <c r="AH894" s="146" t="s">
        <v>2244</v>
      </c>
      <c r="AI894" s="3" t="s">
        <v>2077</v>
      </c>
    </row>
    <row r="895" spans="1:35" x14ac:dyDescent="0.3">
      <c r="A895" s="4" t="s">
        <v>1416</v>
      </c>
      <c r="B895" s="3" t="s">
        <v>264</v>
      </c>
      <c r="C895" s="2">
        <v>74909</v>
      </c>
      <c r="D895" s="2">
        <v>0</v>
      </c>
      <c r="E895" s="2">
        <v>23</v>
      </c>
      <c r="F895" s="2">
        <v>0</v>
      </c>
      <c r="G895" s="2">
        <v>0</v>
      </c>
      <c r="H895" s="2">
        <v>0</v>
      </c>
      <c r="I895" s="2">
        <v>62</v>
      </c>
      <c r="J895" s="2">
        <v>0</v>
      </c>
      <c r="K895" s="2">
        <v>0</v>
      </c>
      <c r="L895" s="2">
        <v>2</v>
      </c>
      <c r="M895" s="2">
        <v>7</v>
      </c>
      <c r="N895" s="2">
        <v>70</v>
      </c>
      <c r="O895" s="2">
        <v>47</v>
      </c>
      <c r="P895" s="2">
        <v>0</v>
      </c>
      <c r="Q895" s="2">
        <v>0</v>
      </c>
      <c r="R895" s="2">
        <v>0</v>
      </c>
      <c r="S895" s="2">
        <v>0</v>
      </c>
      <c r="T895" s="2">
        <v>0</v>
      </c>
      <c r="U895" s="2">
        <v>0</v>
      </c>
      <c r="V895" s="2">
        <v>0</v>
      </c>
      <c r="W895" s="2">
        <v>0</v>
      </c>
      <c r="X895" s="299">
        <v>37845</v>
      </c>
      <c r="Y895" s="219">
        <v>18</v>
      </c>
      <c r="Z895" s="220">
        <f>SUM( tabConsumo[[#This Row],[QTD.PENDENTE]]:tabConsumo[[#This Row],[08_23]] ) / tabConsumo[[#This Row],[Div]]</f>
        <v>11.722222222222221</v>
      </c>
      <c r="AA895" s="221">
        <f xml:space="preserve"> tabConsumo[[#This Row],[Média.A]] + (_xlfn.STDEV.S( tabConsumo[[#This Row],[QTD.PENDENTE]]:tabConsumo[[#This Row],[08_23]] ) * 1)</f>
        <v>34.319898447007674</v>
      </c>
      <c r="AB895" s="221"/>
      <c r="AC895" s="221">
        <f xml:space="preserve"> tabConsumo[[#This Row],[Média.A]] + (_xlfn.STDEV.S( tabConsumo[[#This Row],[QTD.PENDENTE]]:tabConsumo[[#This Row],[08_23]] ) * 3)</f>
        <v>79.515250896578578</v>
      </c>
      <c r="AD895" s="5"/>
      <c r="AE895">
        <v>1.2777777777777777</v>
      </c>
      <c r="AF895" s="223">
        <f>SUM( tabConsumo[[#This Row],[QTD.PENDENTE]]:tabConsumo[[#This Row],[08_23]] )</f>
        <v>211</v>
      </c>
      <c r="AG895" s="223">
        <f>LARGE(tabConsumo[[#This Row],[03_22]:[08_23]],1)</f>
        <v>70</v>
      </c>
      <c r="AH895" s="146" t="s">
        <v>2252</v>
      </c>
      <c r="AI895" s="3" t="s">
        <v>2077</v>
      </c>
    </row>
    <row r="896" spans="1:35" x14ac:dyDescent="0.3">
      <c r="A896" s="4" t="s">
        <v>1430</v>
      </c>
      <c r="B896" s="3" t="s">
        <v>264</v>
      </c>
      <c r="C896" s="2">
        <v>77554</v>
      </c>
      <c r="D896" s="2">
        <v>24</v>
      </c>
      <c r="F896" s="2">
        <v>0</v>
      </c>
      <c r="G896" s="2">
        <v>0</v>
      </c>
      <c r="H896" s="2">
        <v>80</v>
      </c>
      <c r="I896" s="2">
        <v>23</v>
      </c>
      <c r="J896" s="2">
        <v>0</v>
      </c>
      <c r="K896" s="2">
        <v>0</v>
      </c>
      <c r="L896" s="2">
        <v>0</v>
      </c>
      <c r="M896" s="2">
        <v>24</v>
      </c>
      <c r="N896" s="2">
        <v>70</v>
      </c>
      <c r="O896" s="2">
        <v>0</v>
      </c>
      <c r="P896" s="2">
        <v>0</v>
      </c>
      <c r="Q896" s="2">
        <v>0</v>
      </c>
      <c r="R896" s="2">
        <v>50</v>
      </c>
      <c r="S896" s="2">
        <v>6</v>
      </c>
      <c r="T896" s="2">
        <v>20</v>
      </c>
      <c r="U896" s="2">
        <v>5</v>
      </c>
      <c r="V896" s="2">
        <v>0</v>
      </c>
      <c r="W896" s="2">
        <v>50</v>
      </c>
      <c r="X896" s="299">
        <v>38056</v>
      </c>
      <c r="Y896" s="219">
        <v>18</v>
      </c>
      <c r="Z896" s="220">
        <f>SUM( tabConsumo[[#This Row],[QTD.PENDENTE]]:tabConsumo[[#This Row],[08_23]] ) / tabConsumo[[#This Row],[Div]]</f>
        <v>18.222222222222221</v>
      </c>
      <c r="AA896" s="221">
        <f xml:space="preserve"> tabConsumo[[#This Row],[Média.A]] + (_xlfn.STDEV.S( tabConsumo[[#This Row],[QTD.PENDENTE]]:tabConsumo[[#This Row],[08_23]] ) * 1)</f>
        <v>44.667627817980872</v>
      </c>
      <c r="AB896" s="221"/>
      <c r="AC896" s="221">
        <f xml:space="preserve"> tabConsumo[[#This Row],[Média.A]] + (_xlfn.STDEV.S( tabConsumo[[#This Row],[QTD.PENDENTE]]:tabConsumo[[#This Row],[08_23]] ) * 3)</f>
        <v>97.558439009498187</v>
      </c>
      <c r="AD896" s="5"/>
      <c r="AE896">
        <v>0</v>
      </c>
      <c r="AF896" s="223">
        <f>SUM( tabConsumo[[#This Row],[QTD.PENDENTE]]:tabConsumo[[#This Row],[08_23]] )</f>
        <v>328</v>
      </c>
      <c r="AG896" s="223">
        <f>LARGE(tabConsumo[[#This Row],[03_22]:[08_23]],1)</f>
        <v>80</v>
      </c>
      <c r="AH896" s="146" t="s">
        <v>2237</v>
      </c>
      <c r="AI896" s="3" t="s">
        <v>2077</v>
      </c>
    </row>
    <row r="897" spans="1:35" x14ac:dyDescent="0.3">
      <c r="A897" s="4" t="s">
        <v>1417</v>
      </c>
      <c r="B897" s="3" t="s">
        <v>264</v>
      </c>
      <c r="C897" s="2">
        <v>74911</v>
      </c>
      <c r="D897" s="2">
        <v>35</v>
      </c>
      <c r="E897" s="2">
        <v>1</v>
      </c>
      <c r="F897" s="2">
        <v>0</v>
      </c>
      <c r="G897" s="2">
        <v>0</v>
      </c>
      <c r="H897" s="2">
        <v>14</v>
      </c>
      <c r="I897" s="2">
        <v>2</v>
      </c>
      <c r="J897" s="2">
        <v>0</v>
      </c>
      <c r="K897" s="2">
        <v>0</v>
      </c>
      <c r="L897" s="2">
        <v>0</v>
      </c>
      <c r="M897" s="2">
        <v>0</v>
      </c>
      <c r="N897" s="2">
        <v>0</v>
      </c>
      <c r="O897" s="2">
        <v>0</v>
      </c>
      <c r="P897" s="2">
        <v>0</v>
      </c>
      <c r="Q897" s="2">
        <v>0</v>
      </c>
      <c r="R897" s="2">
        <v>50</v>
      </c>
      <c r="S897" s="2">
        <v>65</v>
      </c>
      <c r="T897" s="2">
        <v>0</v>
      </c>
      <c r="U897" s="2">
        <v>0</v>
      </c>
      <c r="V897" s="2">
        <v>0</v>
      </c>
      <c r="W897" s="2">
        <v>0</v>
      </c>
      <c r="X897" s="299">
        <v>37845</v>
      </c>
      <c r="Y897" s="219">
        <v>18</v>
      </c>
      <c r="Z897" s="220">
        <f>SUM( tabConsumo[[#This Row],[QTD.PENDENTE]]:tabConsumo[[#This Row],[08_23]] ) / tabConsumo[[#This Row],[Div]]</f>
        <v>7.333333333333333</v>
      </c>
      <c r="AA897" s="221">
        <f xml:space="preserve"> tabConsumo[[#This Row],[Média.A]] + (_xlfn.STDEV.S( tabConsumo[[#This Row],[QTD.PENDENTE]]:tabConsumo[[#This Row],[08_23]] ) * 1)</f>
        <v>25.604359833142396</v>
      </c>
      <c r="AB897" s="221"/>
      <c r="AC897" s="221">
        <f xml:space="preserve"> tabConsumo[[#This Row],[Média.A]] + (_xlfn.STDEV.S( tabConsumo[[#This Row],[QTD.PENDENTE]]:tabConsumo[[#This Row],[08_23]] ) * 3)</f>
        <v>62.146412832760525</v>
      </c>
      <c r="AD897" s="5"/>
      <c r="AE897">
        <v>5.5555555555555552E-2</v>
      </c>
      <c r="AF897" s="223">
        <f>SUM( tabConsumo[[#This Row],[QTD.PENDENTE]]:tabConsumo[[#This Row],[08_23]] )</f>
        <v>132</v>
      </c>
      <c r="AG897" s="223">
        <f>LARGE(tabConsumo[[#This Row],[03_22]:[08_23]],1)</f>
        <v>65</v>
      </c>
      <c r="AH897" s="146" t="s">
        <v>2239</v>
      </c>
      <c r="AI897" s="3" t="s">
        <v>2077</v>
      </c>
    </row>
    <row r="898" spans="1:35" x14ac:dyDescent="0.3">
      <c r="A898" s="4" t="s">
        <v>1487</v>
      </c>
      <c r="B898" s="3" t="s">
        <v>264</v>
      </c>
      <c r="C898" s="2">
        <v>82185</v>
      </c>
      <c r="D898" s="2">
        <v>159</v>
      </c>
      <c r="F898" s="2">
        <v>0</v>
      </c>
      <c r="G898" s="2">
        <v>14</v>
      </c>
      <c r="H898" s="2">
        <v>0</v>
      </c>
      <c r="I898" s="2">
        <v>0</v>
      </c>
      <c r="J898" s="2">
        <v>0</v>
      </c>
      <c r="K898" s="2">
        <v>30</v>
      </c>
      <c r="L898" s="2">
        <v>8</v>
      </c>
      <c r="M898" s="2">
        <v>0</v>
      </c>
      <c r="N898" s="2">
        <v>0</v>
      </c>
      <c r="O898" s="2">
        <v>0</v>
      </c>
      <c r="P898" s="2">
        <v>0</v>
      </c>
      <c r="Q898" s="2">
        <v>0</v>
      </c>
      <c r="R898" s="2">
        <v>0</v>
      </c>
      <c r="S898" s="2">
        <v>10</v>
      </c>
      <c r="T898" s="2">
        <v>32</v>
      </c>
      <c r="U898" s="2">
        <v>17</v>
      </c>
      <c r="V898" s="2">
        <v>15</v>
      </c>
      <c r="W898" s="2">
        <v>0</v>
      </c>
      <c r="X898" s="299">
        <v>38273</v>
      </c>
      <c r="Y898" s="219">
        <v>18</v>
      </c>
      <c r="Z898" s="220">
        <f>SUM( tabConsumo[[#This Row],[QTD.PENDENTE]]:tabConsumo[[#This Row],[08_23]] ) / tabConsumo[[#This Row],[Div]]</f>
        <v>7</v>
      </c>
      <c r="AA898" s="221">
        <f xml:space="preserve"> tabConsumo[[#This Row],[Média.A]] + (_xlfn.STDEV.S( tabConsumo[[#This Row],[QTD.PENDENTE]]:tabConsumo[[#This Row],[08_23]] ) * 1)</f>
        <v>17.616302668676191</v>
      </c>
      <c r="AB898" s="221"/>
      <c r="AC898" s="221">
        <f xml:space="preserve"> tabConsumo[[#This Row],[Média.A]] + (_xlfn.STDEV.S( tabConsumo[[#This Row],[QTD.PENDENTE]]:tabConsumo[[#This Row],[08_23]] ) * 3)</f>
        <v>38.848908006028566</v>
      </c>
      <c r="AD898" s="5"/>
      <c r="AE898">
        <v>0</v>
      </c>
      <c r="AF898" s="223">
        <f>SUM( tabConsumo[[#This Row],[QTD.PENDENTE]]:tabConsumo[[#This Row],[08_23]] )</f>
        <v>126</v>
      </c>
      <c r="AG898" s="223">
        <f>LARGE(tabConsumo[[#This Row],[03_22]:[08_23]],1)</f>
        <v>32</v>
      </c>
      <c r="AH898" s="146" t="s">
        <v>2238</v>
      </c>
      <c r="AI898" s="3" t="s">
        <v>2077</v>
      </c>
    </row>
    <row r="899" spans="1:35" x14ac:dyDescent="0.3">
      <c r="A899" s="4" t="s">
        <v>1712</v>
      </c>
      <c r="B899" s="3" t="s">
        <v>264</v>
      </c>
      <c r="C899" s="2">
        <v>114852</v>
      </c>
      <c r="D899" s="2">
        <v>133</v>
      </c>
      <c r="F899" s="2">
        <v>0</v>
      </c>
      <c r="G899" s="2">
        <v>0</v>
      </c>
      <c r="H899" s="2">
        <v>0</v>
      </c>
      <c r="I899" s="2">
        <v>30</v>
      </c>
      <c r="J899" s="2">
        <v>0</v>
      </c>
      <c r="K899" s="2">
        <v>0</v>
      </c>
      <c r="L899" s="2">
        <v>0</v>
      </c>
      <c r="M899" s="2">
        <v>0</v>
      </c>
      <c r="N899" s="2">
        <v>25</v>
      </c>
      <c r="O899" s="2">
        <v>0</v>
      </c>
      <c r="P899" s="2">
        <v>0</v>
      </c>
      <c r="Q899" s="2">
        <v>0</v>
      </c>
      <c r="R899" s="2">
        <v>0</v>
      </c>
      <c r="S899" s="2">
        <v>0</v>
      </c>
      <c r="T899" s="2">
        <v>30</v>
      </c>
      <c r="U899" s="2">
        <v>14</v>
      </c>
      <c r="V899" s="2">
        <v>0</v>
      </c>
      <c r="W899" s="2">
        <v>0</v>
      </c>
      <c r="X899" s="299">
        <v>40280</v>
      </c>
      <c r="Y899" s="219">
        <v>18</v>
      </c>
      <c r="Z899" s="220">
        <f>SUM( tabConsumo[[#This Row],[QTD.PENDENTE]]:tabConsumo[[#This Row],[08_23]] ) / tabConsumo[[#This Row],[Div]]</f>
        <v>5.5</v>
      </c>
      <c r="AA899" s="221">
        <f xml:space="preserve"> tabConsumo[[#This Row],[Média.A]] + (_xlfn.STDEV.S( tabConsumo[[#This Row],[QTD.PENDENTE]]:tabConsumo[[#This Row],[08_23]] ) * 1)</f>
        <v>16.552016052446241</v>
      </c>
      <c r="AB899" s="221"/>
      <c r="AC899" s="221">
        <f xml:space="preserve"> tabConsumo[[#This Row],[Média.A]] + (_xlfn.STDEV.S( tabConsumo[[#This Row],[QTD.PENDENTE]]:tabConsumo[[#This Row],[08_23]] ) * 3)</f>
        <v>38.656048157338724</v>
      </c>
      <c r="AD899" s="5"/>
      <c r="AE899">
        <v>0</v>
      </c>
      <c r="AF899" s="223">
        <f>SUM( tabConsumo[[#This Row],[QTD.PENDENTE]]:tabConsumo[[#This Row],[08_23]] )</f>
        <v>99</v>
      </c>
      <c r="AG899" s="223">
        <f>LARGE(tabConsumo[[#This Row],[03_22]:[08_23]],1)</f>
        <v>30</v>
      </c>
      <c r="AH899" s="146" t="s">
        <v>2244</v>
      </c>
      <c r="AI899" s="3" t="s">
        <v>2077</v>
      </c>
    </row>
    <row r="900" spans="1:35" x14ac:dyDescent="0.3">
      <c r="A900" s="4" t="s">
        <v>1713</v>
      </c>
      <c r="B900" s="3" t="s">
        <v>264</v>
      </c>
      <c r="C900" s="2">
        <v>114853</v>
      </c>
      <c r="D900" s="2">
        <v>161</v>
      </c>
      <c r="F900" s="2">
        <v>0</v>
      </c>
      <c r="G900" s="2">
        <v>0</v>
      </c>
      <c r="H900" s="2">
        <v>0</v>
      </c>
      <c r="I900" s="2">
        <v>30</v>
      </c>
      <c r="J900" s="2">
        <v>0</v>
      </c>
      <c r="K900" s="2">
        <v>0</v>
      </c>
      <c r="L900" s="2">
        <v>40</v>
      </c>
      <c r="M900" s="2">
        <v>1</v>
      </c>
      <c r="N900" s="2">
        <v>0</v>
      </c>
      <c r="O900" s="2">
        <v>7</v>
      </c>
      <c r="P900" s="2">
        <v>0</v>
      </c>
      <c r="Q900" s="2">
        <v>0</v>
      </c>
      <c r="R900" s="2">
        <v>6</v>
      </c>
      <c r="S900" s="2">
        <v>0</v>
      </c>
      <c r="T900" s="2">
        <v>16</v>
      </c>
      <c r="U900" s="2">
        <v>15</v>
      </c>
      <c r="V900" s="2">
        <v>2</v>
      </c>
      <c r="W900" s="2">
        <v>0</v>
      </c>
      <c r="X900" s="299">
        <v>40280</v>
      </c>
      <c r="Y900" s="219">
        <v>18</v>
      </c>
      <c r="Z900" s="220">
        <f>SUM( tabConsumo[[#This Row],[QTD.PENDENTE]]:tabConsumo[[#This Row],[08_23]] ) / tabConsumo[[#This Row],[Div]]</f>
        <v>6.5</v>
      </c>
      <c r="AA900" s="221">
        <f xml:space="preserve"> tabConsumo[[#This Row],[Média.A]] + (_xlfn.STDEV.S( tabConsumo[[#This Row],[QTD.PENDENTE]]:tabConsumo[[#This Row],[08_23]] ) * 1)</f>
        <v>18.158120118864893</v>
      </c>
      <c r="AB900" s="221"/>
      <c r="AC900" s="221">
        <f xml:space="preserve"> tabConsumo[[#This Row],[Média.A]] + (_xlfn.STDEV.S( tabConsumo[[#This Row],[QTD.PENDENTE]]:tabConsumo[[#This Row],[08_23]] ) * 3)</f>
        <v>41.474360356594673</v>
      </c>
      <c r="AD900" s="5"/>
      <c r="AE900">
        <v>0</v>
      </c>
      <c r="AF900" s="223">
        <f>SUM( tabConsumo[[#This Row],[QTD.PENDENTE]]:tabConsumo[[#This Row],[08_23]] )</f>
        <v>117</v>
      </c>
      <c r="AG900" s="223">
        <f>LARGE(tabConsumo[[#This Row],[03_22]:[08_23]],1)</f>
        <v>40</v>
      </c>
      <c r="AH900" s="146" t="s">
        <v>2238</v>
      </c>
      <c r="AI900" s="3" t="s">
        <v>2077</v>
      </c>
    </row>
    <row r="901" spans="1:35" x14ac:dyDescent="0.3">
      <c r="A901" s="4" t="s">
        <v>1724</v>
      </c>
      <c r="B901" s="3" t="s">
        <v>31</v>
      </c>
      <c r="C901" s="2">
        <v>115840</v>
      </c>
      <c r="D901" s="2">
        <v>25</v>
      </c>
      <c r="F901" s="2">
        <v>0</v>
      </c>
      <c r="G901" s="2">
        <v>0</v>
      </c>
      <c r="H901" s="2">
        <v>0</v>
      </c>
      <c r="I901" s="2">
        <v>0</v>
      </c>
      <c r="J901" s="2">
        <v>0</v>
      </c>
      <c r="K901" s="2">
        <v>0</v>
      </c>
      <c r="L901" s="2">
        <v>0</v>
      </c>
      <c r="M901" s="2">
        <v>0</v>
      </c>
      <c r="N901" s="2">
        <v>0</v>
      </c>
      <c r="O901" s="2">
        <v>0</v>
      </c>
      <c r="P901" s="2">
        <v>0</v>
      </c>
      <c r="Q901" s="2">
        <v>0</v>
      </c>
      <c r="R901" s="2">
        <v>0</v>
      </c>
      <c r="S901" s="2">
        <v>0</v>
      </c>
      <c r="T901" s="2">
        <v>0</v>
      </c>
      <c r="U901" s="2">
        <v>6</v>
      </c>
      <c r="V901" s="2">
        <v>1</v>
      </c>
      <c r="W901" s="2">
        <v>0</v>
      </c>
      <c r="X901" s="299">
        <v>40357</v>
      </c>
      <c r="Y901" s="219">
        <v>18</v>
      </c>
      <c r="Z901" s="220">
        <f>SUM( tabConsumo[[#This Row],[QTD.PENDENTE]]:tabConsumo[[#This Row],[08_23]] ) / tabConsumo[[#This Row],[Div]]</f>
        <v>0.3888888888888889</v>
      </c>
      <c r="AA901" s="221">
        <f xml:space="preserve"> tabConsumo[[#This Row],[Média.A]] + (_xlfn.STDEV.S( tabConsumo[[#This Row],[QTD.PENDENTE]]:tabConsumo[[#This Row],[08_23]] ) * 1)</f>
        <v>1.8088677159426747</v>
      </c>
      <c r="AB901" s="221"/>
      <c r="AC901" s="221">
        <f xml:space="preserve"> tabConsumo[[#This Row],[Média.A]] + (_xlfn.STDEV.S( tabConsumo[[#This Row],[QTD.PENDENTE]]:tabConsumo[[#This Row],[08_23]] ) * 3)</f>
        <v>4.6488253700502469</v>
      </c>
      <c r="AD901" s="5"/>
      <c r="AE901">
        <v>0</v>
      </c>
      <c r="AF901" s="223">
        <f>SUM( tabConsumo[[#This Row],[QTD.PENDENTE]]:tabConsumo[[#This Row],[08_23]] )</f>
        <v>7</v>
      </c>
      <c r="AG901" s="223">
        <f>LARGE(tabConsumo[[#This Row],[03_22]:[08_23]],1)</f>
        <v>6</v>
      </c>
      <c r="AH901" s="146" t="s">
        <v>2238</v>
      </c>
      <c r="AI901" s="3" t="s">
        <v>2077</v>
      </c>
    </row>
    <row r="902" spans="1:35" x14ac:dyDescent="0.3">
      <c r="A902" s="4" t="s">
        <v>1150</v>
      </c>
      <c r="B902" s="3" t="s">
        <v>264</v>
      </c>
      <c r="C902" s="2">
        <v>17946</v>
      </c>
      <c r="D902" s="2">
        <v>2316</v>
      </c>
      <c r="F902" s="2">
        <v>0</v>
      </c>
      <c r="G902" s="2">
        <v>0</v>
      </c>
      <c r="H902" s="2">
        <v>0</v>
      </c>
      <c r="I902" s="2">
        <v>0</v>
      </c>
      <c r="J902" s="2">
        <v>0</v>
      </c>
      <c r="K902" s="2">
        <v>0</v>
      </c>
      <c r="L902" s="2">
        <v>0</v>
      </c>
      <c r="M902" s="2">
        <v>0</v>
      </c>
      <c r="N902" s="2">
        <v>0</v>
      </c>
      <c r="O902" s="2">
        <v>0</v>
      </c>
      <c r="P902" s="2">
        <v>0</v>
      </c>
      <c r="Q902" s="2">
        <v>0</v>
      </c>
      <c r="R902" s="2">
        <v>0</v>
      </c>
      <c r="S902" s="2">
        <v>0</v>
      </c>
      <c r="T902" s="2">
        <v>20</v>
      </c>
      <c r="U902" s="2">
        <v>0</v>
      </c>
      <c r="V902" s="2">
        <v>0</v>
      </c>
      <c r="W902" s="2">
        <v>0</v>
      </c>
      <c r="X902" s="299">
        <v>367</v>
      </c>
      <c r="Y902" s="219">
        <f xml:space="preserve"> 18</f>
        <v>18</v>
      </c>
      <c r="Z902" s="220">
        <f>SUM( tabConsumo[[#This Row],[QTD.PENDENTE]]:tabConsumo[[#This Row],[08_23]] ) / tabConsumo[[#This Row],[Div]]</f>
        <v>1.1111111111111112</v>
      </c>
      <c r="AA902" s="221">
        <f xml:space="preserve"> tabConsumo[[#This Row],[Média.A]] + (_xlfn.STDEV.S( tabConsumo[[#This Row],[QTD.PENDENTE]]:tabConsumo[[#This Row],[08_23]] ) * 1)</f>
        <v>5.8251563190214277</v>
      </c>
      <c r="AB902" s="221"/>
      <c r="AC902" s="221">
        <f xml:space="preserve"> tabConsumo[[#This Row],[Média.A]] + (_xlfn.STDEV.S( tabConsumo[[#This Row],[QTD.PENDENTE]]:tabConsumo[[#This Row],[08_23]] ) * 3)</f>
        <v>15.253246734842062</v>
      </c>
      <c r="AD902" s="5"/>
      <c r="AE902">
        <v>0</v>
      </c>
      <c r="AF902" s="223">
        <f>SUM( tabConsumo[[#This Row],[QTD.PENDENTE]]:tabConsumo[[#This Row],[08_23]] )</f>
        <v>20</v>
      </c>
      <c r="AG902" s="223">
        <f>LARGE(tabConsumo[[#This Row],[03_22]:[08_23]],1)</f>
        <v>20</v>
      </c>
      <c r="AH902" s="146" t="s">
        <v>2240</v>
      </c>
      <c r="AI902" s="3" t="s">
        <v>2077</v>
      </c>
    </row>
  </sheetData>
  <dataConsolidate/>
  <conditionalFormatting sqref="A2:XFD2">
    <cfRule type="cellIs" dxfId="126" priority="679" operator="greaterThan">
      <formula>""""""</formula>
    </cfRule>
  </conditionalFormatting>
  <conditionalFormatting sqref="AC1:AC2">
    <cfRule type="cellIs" dxfId="125"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90667" r:id="rId4" name="btn_Consumo_AtalPPed">
          <controlPr defaultSize="0" autoLine="0" r:id="rId5">
            <anchor moveWithCells="1">
              <from>
                <xdr:col>0</xdr:col>
                <xdr:colOff>2286000</xdr:colOff>
                <xdr:row>0</xdr:row>
                <xdr:rowOff>60960</xdr:rowOff>
              </from>
              <to>
                <xdr:col>0</xdr:col>
                <xdr:colOff>3368040</xdr:colOff>
                <xdr:row>0</xdr:row>
                <xdr:rowOff>632460</xdr:rowOff>
              </to>
            </anchor>
          </controlPr>
        </control>
      </mc:Choice>
      <mc:Fallback>
        <control shapeId="1890667" r:id="rId4" name="btn_Consumo_AtalPPed"/>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1135380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289838" r:id="rId8" name="btn_Consumo_ReapurarMedias">
          <controlPr defaultSize="0" autoLine="0" r:id="rId9">
            <anchor moveWithCells="1">
              <from>
                <xdr:col>0</xdr:col>
                <xdr:colOff>1165860</xdr:colOff>
                <xdr:row>0</xdr:row>
                <xdr:rowOff>60960</xdr:rowOff>
              </from>
              <to>
                <xdr:col>0</xdr:col>
                <xdr:colOff>2247900</xdr:colOff>
                <xdr:row>0</xdr:row>
                <xdr:rowOff>632460</xdr:rowOff>
              </to>
            </anchor>
          </controlPr>
        </control>
      </mc:Choice>
      <mc:Fallback>
        <control shapeId="289838" r:id="rId8" name="btn_Consumo_ReapurarMedias"/>
      </mc:Fallback>
    </mc:AlternateContent>
  </controls>
  <tableParts count="1">
    <tablePart r:id="rId10"/>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workbookViewId="0">
      <pane xSplit="8" ySplit="3" topLeftCell="I4" activePane="bottomRight" state="frozen"/>
      <selection pane="topRight" activeCell="G1" sqref="G1"/>
      <selection pane="bottomLeft" activeCell="A4" sqref="A4"/>
      <selection pane="bottomRight" activeCell="A4" sqref="A4"/>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4.2187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349" t="s">
        <v>120</v>
      </c>
      <c r="B1" s="350"/>
      <c r="C1" s="350"/>
      <c r="D1" s="350"/>
      <c r="E1" s="350"/>
      <c r="F1" s="350"/>
      <c r="G1" s="350"/>
      <c r="H1" s="350"/>
    </row>
    <row r="2" spans="1:8" ht="32.25" customHeight="1" x14ac:dyDescent="0.3">
      <c r="A2" s="351"/>
      <c r="B2" s="351"/>
      <c r="C2" s="351"/>
      <c r="D2" s="351"/>
      <c r="E2" s="351"/>
      <c r="F2" s="351"/>
      <c r="G2" s="351"/>
      <c r="H2" s="351"/>
    </row>
    <row r="3" spans="1:8" x14ac:dyDescent="0.3">
      <c r="A3" s="69" t="s">
        <v>0</v>
      </c>
      <c r="B3" s="70" t="s">
        <v>1</v>
      </c>
      <c r="C3" s="71" t="s">
        <v>31</v>
      </c>
      <c r="D3" s="72" t="s">
        <v>20</v>
      </c>
      <c r="E3" s="72" t="s">
        <v>34</v>
      </c>
      <c r="F3" s="107" t="s">
        <v>99</v>
      </c>
      <c r="G3" s="107" t="s">
        <v>100</v>
      </c>
      <c r="H3" s="78" t="s">
        <v>63</v>
      </c>
    </row>
    <row r="4" spans="1:8" x14ac:dyDescent="0.3">
      <c r="A4" s="2">
        <v>2278</v>
      </c>
      <c r="B4" s="4" t="s">
        <v>260</v>
      </c>
      <c r="C4" s="3" t="s">
        <v>261</v>
      </c>
      <c r="D4" s="279">
        <v>70</v>
      </c>
      <c r="E4" s="279">
        <v>17</v>
      </c>
      <c r="F4" s="280" t="s">
        <v>262</v>
      </c>
      <c r="G4" s="281">
        <v>44463.593159722222</v>
      </c>
      <c r="H4" s="2"/>
    </row>
    <row r="5" spans="1:8" x14ac:dyDescent="0.3">
      <c r="A5" s="2">
        <v>4689</v>
      </c>
      <c r="B5" s="4" t="s">
        <v>263</v>
      </c>
      <c r="C5" s="3" t="s">
        <v>264</v>
      </c>
      <c r="D5" s="279">
        <v>20</v>
      </c>
      <c r="E5" s="279">
        <v>3</v>
      </c>
      <c r="F5" s="280" t="s">
        <v>265</v>
      </c>
      <c r="G5" s="281">
        <v>44313.495532407411</v>
      </c>
      <c r="H5" s="2"/>
    </row>
    <row r="6" spans="1:8" x14ac:dyDescent="0.3">
      <c r="A6" s="2">
        <v>4690</v>
      </c>
      <c r="B6" s="4" t="s">
        <v>266</v>
      </c>
      <c r="C6" s="3" t="s">
        <v>264</v>
      </c>
      <c r="D6" s="279">
        <v>20</v>
      </c>
      <c r="E6" s="279">
        <v>3</v>
      </c>
      <c r="F6" s="280" t="s">
        <v>265</v>
      </c>
      <c r="G6" s="281">
        <v>44313.495532407411</v>
      </c>
      <c r="H6" s="2"/>
    </row>
    <row r="7" spans="1:8" x14ac:dyDescent="0.3">
      <c r="A7" s="2">
        <v>10870</v>
      </c>
      <c r="B7" s="4" t="s">
        <v>267</v>
      </c>
      <c r="C7" s="3" t="s">
        <v>268</v>
      </c>
      <c r="D7" s="279"/>
      <c r="E7" s="279"/>
      <c r="F7" s="280"/>
      <c r="G7" s="281"/>
      <c r="H7" s="2"/>
    </row>
    <row r="8" spans="1:8" x14ac:dyDescent="0.3">
      <c r="A8" s="2">
        <v>11287</v>
      </c>
      <c r="B8" s="4" t="s">
        <v>269</v>
      </c>
      <c r="C8" s="3" t="s">
        <v>270</v>
      </c>
      <c r="D8" s="279">
        <v>45</v>
      </c>
      <c r="E8" s="279">
        <v>12</v>
      </c>
      <c r="F8" s="280" t="s">
        <v>271</v>
      </c>
      <c r="G8" s="281">
        <v>43882.488356481481</v>
      </c>
      <c r="H8" s="2"/>
    </row>
    <row r="9" spans="1:8" x14ac:dyDescent="0.3">
      <c r="A9" s="2">
        <v>11882</v>
      </c>
      <c r="B9" s="4" t="s">
        <v>272</v>
      </c>
      <c r="C9" s="3" t="s">
        <v>273</v>
      </c>
      <c r="D9" s="279">
        <v>80</v>
      </c>
      <c r="E9" s="279">
        <v>1</v>
      </c>
      <c r="F9" s="280"/>
      <c r="G9" s="281"/>
      <c r="H9" s="2"/>
    </row>
    <row r="10" spans="1:8" x14ac:dyDescent="0.3">
      <c r="A10" s="2">
        <v>11956</v>
      </c>
      <c r="B10" s="4" t="s">
        <v>274</v>
      </c>
      <c r="C10" s="3" t="s">
        <v>273</v>
      </c>
      <c r="D10" s="279">
        <v>80</v>
      </c>
      <c r="E10" s="279">
        <v>1</v>
      </c>
      <c r="F10" s="280"/>
      <c r="G10" s="281"/>
      <c r="H10" s="2"/>
    </row>
    <row r="11" spans="1:8" x14ac:dyDescent="0.3">
      <c r="A11" s="2">
        <v>11980</v>
      </c>
      <c r="B11" s="4" t="s">
        <v>275</v>
      </c>
      <c r="C11" s="3"/>
      <c r="D11" s="279"/>
      <c r="E11" s="279"/>
      <c r="F11" s="280"/>
      <c r="G11" s="281"/>
      <c r="H11" s="2"/>
    </row>
    <row r="12" spans="1:8" x14ac:dyDescent="0.3">
      <c r="A12" s="2">
        <v>12020</v>
      </c>
      <c r="B12" s="4" t="s">
        <v>276</v>
      </c>
      <c r="C12" s="3" t="s">
        <v>264</v>
      </c>
      <c r="D12" s="279">
        <v>80</v>
      </c>
      <c r="E12" s="279">
        <v>1</v>
      </c>
      <c r="F12" s="280"/>
      <c r="G12" s="281"/>
      <c r="H12" s="2"/>
    </row>
    <row r="13" spans="1:8" x14ac:dyDescent="0.3">
      <c r="A13" s="2">
        <v>12610</v>
      </c>
      <c r="B13" s="4" t="s">
        <v>277</v>
      </c>
      <c r="C13" s="3" t="s">
        <v>31</v>
      </c>
      <c r="D13" s="279">
        <v>45</v>
      </c>
      <c r="E13" s="279">
        <v>11</v>
      </c>
      <c r="F13" s="280" t="s">
        <v>265</v>
      </c>
      <c r="G13" s="281" t="s">
        <v>278</v>
      </c>
      <c r="H13" s="2"/>
    </row>
    <row r="14" spans="1:8" x14ac:dyDescent="0.3">
      <c r="A14" s="2">
        <v>12615</v>
      </c>
      <c r="B14" s="4" t="s">
        <v>279</v>
      </c>
      <c r="C14" s="3" t="s">
        <v>280</v>
      </c>
      <c r="D14" s="279">
        <v>72</v>
      </c>
      <c r="E14" s="279">
        <v>9</v>
      </c>
      <c r="F14" s="280" t="s">
        <v>271</v>
      </c>
      <c r="G14" s="281">
        <v>43732.432951388888</v>
      </c>
      <c r="H14" s="2"/>
    </row>
    <row r="15" spans="1:8" x14ac:dyDescent="0.3">
      <c r="A15" s="2">
        <v>12657</v>
      </c>
      <c r="B15" s="4" t="s">
        <v>281</v>
      </c>
      <c r="C15" s="3" t="s">
        <v>268</v>
      </c>
      <c r="D15" s="279">
        <v>81</v>
      </c>
      <c r="E15" s="279">
        <v>9</v>
      </c>
      <c r="F15" s="280"/>
      <c r="G15" s="281"/>
      <c r="H15" s="2"/>
    </row>
    <row r="16" spans="1:8" x14ac:dyDescent="0.3">
      <c r="A16" s="2">
        <v>12673</v>
      </c>
      <c r="B16" s="4" t="s">
        <v>282</v>
      </c>
      <c r="C16" s="3" t="s">
        <v>264</v>
      </c>
      <c r="D16" s="279">
        <v>72</v>
      </c>
      <c r="E16" s="279">
        <v>5</v>
      </c>
      <c r="F16" s="280" t="s">
        <v>262</v>
      </c>
      <c r="G16" s="281">
        <v>44873.378078703703</v>
      </c>
      <c r="H16" s="2"/>
    </row>
    <row r="17" spans="1:8" x14ac:dyDescent="0.3">
      <c r="A17" s="2">
        <v>12675</v>
      </c>
      <c r="B17" s="4" t="s">
        <v>283</v>
      </c>
      <c r="C17" s="3" t="s">
        <v>264</v>
      </c>
      <c r="D17" s="279">
        <v>72</v>
      </c>
      <c r="E17" s="279">
        <v>5</v>
      </c>
      <c r="F17" s="280"/>
      <c r="G17" s="281"/>
      <c r="H17" s="2"/>
    </row>
    <row r="18" spans="1:8" x14ac:dyDescent="0.3">
      <c r="A18" s="2">
        <v>12708</v>
      </c>
      <c r="B18" s="4" t="s">
        <v>284</v>
      </c>
      <c r="C18" s="3"/>
      <c r="D18" s="279"/>
      <c r="E18" s="279"/>
      <c r="F18" s="280"/>
      <c r="G18" s="281"/>
      <c r="H18" s="2"/>
    </row>
    <row r="19" spans="1:8" x14ac:dyDescent="0.3">
      <c r="A19" s="2">
        <v>12712</v>
      </c>
      <c r="B19" s="4" t="s">
        <v>285</v>
      </c>
      <c r="C19" s="3" t="s">
        <v>264</v>
      </c>
      <c r="D19" s="279">
        <v>72</v>
      </c>
      <c r="E19" s="279">
        <v>9</v>
      </c>
      <c r="F19" s="280" t="s">
        <v>271</v>
      </c>
      <c r="G19" s="281">
        <v>43732.432951388888</v>
      </c>
      <c r="H19" s="2"/>
    </row>
    <row r="20" spans="1:8" x14ac:dyDescent="0.3">
      <c r="A20" s="2">
        <v>12720</v>
      </c>
      <c r="B20" s="4" t="s">
        <v>286</v>
      </c>
      <c r="C20" s="3" t="s">
        <v>264</v>
      </c>
      <c r="D20" s="279">
        <v>72</v>
      </c>
      <c r="E20" s="279">
        <v>6</v>
      </c>
      <c r="F20" s="280"/>
      <c r="G20" s="281"/>
      <c r="H20" s="2"/>
    </row>
    <row r="21" spans="1:8" x14ac:dyDescent="0.3">
      <c r="A21" s="2">
        <v>12806</v>
      </c>
      <c r="B21" s="4" t="s">
        <v>287</v>
      </c>
      <c r="C21" s="3" t="s">
        <v>288</v>
      </c>
      <c r="D21" s="279">
        <v>76</v>
      </c>
      <c r="E21" s="279">
        <v>16</v>
      </c>
      <c r="F21" s="280" t="s">
        <v>271</v>
      </c>
      <c r="G21" s="281">
        <v>44008.450694444444</v>
      </c>
      <c r="H21" s="2"/>
    </row>
    <row r="22" spans="1:8" x14ac:dyDescent="0.3">
      <c r="A22" s="2">
        <v>12812</v>
      </c>
      <c r="B22" s="4" t="s">
        <v>289</v>
      </c>
      <c r="C22" s="3" t="s">
        <v>264</v>
      </c>
      <c r="D22" s="279">
        <v>76</v>
      </c>
      <c r="E22" s="279">
        <v>11</v>
      </c>
      <c r="F22" s="280" t="s">
        <v>262</v>
      </c>
      <c r="G22" s="281">
        <v>44463.593159722222</v>
      </c>
      <c r="H22" s="2"/>
    </row>
    <row r="23" spans="1:8" x14ac:dyDescent="0.3">
      <c r="A23" s="2">
        <v>12818</v>
      </c>
      <c r="B23" s="4" t="s">
        <v>290</v>
      </c>
      <c r="C23" s="3" t="s">
        <v>291</v>
      </c>
      <c r="D23" s="279">
        <v>76</v>
      </c>
      <c r="E23" s="279">
        <v>6</v>
      </c>
      <c r="F23" s="280" t="s">
        <v>271</v>
      </c>
      <c r="G23" s="281">
        <v>43896.298993055556</v>
      </c>
      <c r="H23" s="2"/>
    </row>
    <row r="24" spans="1:8" x14ac:dyDescent="0.3">
      <c r="A24" s="2">
        <v>12820</v>
      </c>
      <c r="B24" s="4" t="s">
        <v>292</v>
      </c>
      <c r="C24" s="3" t="s">
        <v>291</v>
      </c>
      <c r="D24" s="279">
        <v>76</v>
      </c>
      <c r="E24" s="279">
        <v>6</v>
      </c>
      <c r="F24" s="280" t="s">
        <v>271</v>
      </c>
      <c r="G24" s="281">
        <v>43896.298993055556</v>
      </c>
      <c r="H24" s="2"/>
    </row>
    <row r="25" spans="1:8" x14ac:dyDescent="0.3">
      <c r="A25" s="2">
        <v>12829</v>
      </c>
      <c r="B25" s="4" t="s">
        <v>293</v>
      </c>
      <c r="C25" s="3" t="s">
        <v>291</v>
      </c>
      <c r="D25" s="279">
        <v>76</v>
      </c>
      <c r="E25" s="279">
        <v>6</v>
      </c>
      <c r="F25" s="280" t="s">
        <v>271</v>
      </c>
      <c r="G25" s="281">
        <v>43896.298993055556</v>
      </c>
      <c r="H25" s="2"/>
    </row>
    <row r="26" spans="1:8" x14ac:dyDescent="0.3">
      <c r="A26" s="2">
        <v>12831</v>
      </c>
      <c r="B26" s="4" t="s">
        <v>294</v>
      </c>
      <c r="C26" s="3" t="s">
        <v>291</v>
      </c>
      <c r="D26" s="279">
        <v>76</v>
      </c>
      <c r="E26" s="279">
        <v>6</v>
      </c>
      <c r="F26" s="280" t="s">
        <v>271</v>
      </c>
      <c r="G26" s="281">
        <v>43896.298993055556</v>
      </c>
      <c r="H26" s="2"/>
    </row>
    <row r="27" spans="1:8" x14ac:dyDescent="0.3">
      <c r="A27" s="2">
        <v>12838</v>
      </c>
      <c r="B27" s="4" t="s">
        <v>295</v>
      </c>
      <c r="C27" s="3" t="s">
        <v>291</v>
      </c>
      <c r="D27" s="279">
        <v>76</v>
      </c>
      <c r="E27" s="279">
        <v>6</v>
      </c>
      <c r="F27" s="280" t="s">
        <v>271</v>
      </c>
      <c r="G27" s="281">
        <v>43896.298993055556</v>
      </c>
      <c r="H27" s="2"/>
    </row>
    <row r="28" spans="1:8" x14ac:dyDescent="0.3">
      <c r="A28" s="2">
        <v>12851</v>
      </c>
      <c r="B28" s="4" t="s">
        <v>296</v>
      </c>
      <c r="C28" s="3" t="s">
        <v>264</v>
      </c>
      <c r="D28" s="279">
        <v>51</v>
      </c>
      <c r="E28" s="279">
        <v>12</v>
      </c>
      <c r="F28" s="280"/>
      <c r="G28" s="281"/>
      <c r="H28" s="2"/>
    </row>
    <row r="29" spans="1:8" x14ac:dyDescent="0.3">
      <c r="A29" s="2">
        <v>12853</v>
      </c>
      <c r="B29" s="4" t="s">
        <v>297</v>
      </c>
      <c r="C29" s="3" t="s">
        <v>264</v>
      </c>
      <c r="D29" s="279">
        <v>76</v>
      </c>
      <c r="E29" s="279">
        <v>11</v>
      </c>
      <c r="F29" s="280" t="s">
        <v>262</v>
      </c>
      <c r="G29" s="281">
        <v>44463.593159722222</v>
      </c>
      <c r="H29" s="2"/>
    </row>
    <row r="30" spans="1:8" x14ac:dyDescent="0.3">
      <c r="A30" s="2">
        <v>12857</v>
      </c>
      <c r="B30" s="4" t="s">
        <v>298</v>
      </c>
      <c r="C30" s="3" t="s">
        <v>264</v>
      </c>
      <c r="D30" s="279">
        <v>76</v>
      </c>
      <c r="E30" s="279">
        <v>11</v>
      </c>
      <c r="F30" s="280" t="s">
        <v>262</v>
      </c>
      <c r="G30" s="281">
        <v>44463.593159722222</v>
      </c>
      <c r="H30" s="2"/>
    </row>
    <row r="31" spans="1:8" x14ac:dyDescent="0.3">
      <c r="A31" s="2">
        <v>12869</v>
      </c>
      <c r="B31" s="4" t="s">
        <v>299</v>
      </c>
      <c r="C31" s="3" t="s">
        <v>264</v>
      </c>
      <c r="D31" s="279">
        <v>61</v>
      </c>
      <c r="E31" s="279">
        <v>8</v>
      </c>
      <c r="F31" s="280" t="s">
        <v>271</v>
      </c>
      <c r="G31" s="281">
        <v>43875.455243055556</v>
      </c>
      <c r="H31" s="2"/>
    </row>
    <row r="32" spans="1:8" x14ac:dyDescent="0.3">
      <c r="A32" s="2">
        <v>12888</v>
      </c>
      <c r="B32" s="4" t="s">
        <v>300</v>
      </c>
      <c r="C32" s="3" t="s">
        <v>264</v>
      </c>
      <c r="D32" s="279">
        <v>61</v>
      </c>
      <c r="E32" s="279">
        <v>8</v>
      </c>
      <c r="F32" s="280"/>
      <c r="G32" s="281"/>
      <c r="H32" s="2"/>
    </row>
    <row r="33" spans="1:8" x14ac:dyDescent="0.3">
      <c r="A33" s="2">
        <v>12915</v>
      </c>
      <c r="B33" s="4" t="s">
        <v>301</v>
      </c>
      <c r="C33" s="3" t="s">
        <v>302</v>
      </c>
      <c r="D33" s="279">
        <v>76</v>
      </c>
      <c r="E33" s="279">
        <v>5</v>
      </c>
      <c r="F33" s="280"/>
      <c r="G33" s="281"/>
      <c r="H33" s="2"/>
    </row>
    <row r="34" spans="1:8" x14ac:dyDescent="0.3">
      <c r="A34" s="2">
        <v>12925</v>
      </c>
      <c r="B34" s="4" t="s">
        <v>303</v>
      </c>
      <c r="C34" s="3" t="s">
        <v>264</v>
      </c>
      <c r="D34" s="279">
        <v>70</v>
      </c>
      <c r="E34" s="279">
        <v>17</v>
      </c>
      <c r="F34" s="280" t="s">
        <v>271</v>
      </c>
      <c r="G34" s="281" t="s">
        <v>304</v>
      </c>
      <c r="H34" s="2"/>
    </row>
    <row r="35" spans="1:8" x14ac:dyDescent="0.3">
      <c r="A35" s="2">
        <v>12934</v>
      </c>
      <c r="B35" s="4" t="s">
        <v>305</v>
      </c>
      <c r="C35" s="3" t="s">
        <v>264</v>
      </c>
      <c r="D35" s="279">
        <v>70</v>
      </c>
      <c r="E35" s="279">
        <v>30</v>
      </c>
      <c r="F35" s="280"/>
      <c r="G35" s="281"/>
      <c r="H35" s="2"/>
    </row>
    <row r="36" spans="1:8" x14ac:dyDescent="0.3">
      <c r="A36" s="2">
        <v>12937</v>
      </c>
      <c r="B36" s="4" t="s">
        <v>306</v>
      </c>
      <c r="C36" s="3" t="s">
        <v>264</v>
      </c>
      <c r="D36" s="279">
        <v>55</v>
      </c>
      <c r="E36" s="279">
        <v>26</v>
      </c>
      <c r="F36" s="280"/>
      <c r="G36" s="281"/>
      <c r="H36" s="2"/>
    </row>
    <row r="37" spans="1:8" x14ac:dyDescent="0.3">
      <c r="A37" s="2">
        <v>12944</v>
      </c>
      <c r="B37" s="4" t="s">
        <v>307</v>
      </c>
      <c r="C37" s="3" t="s">
        <v>264</v>
      </c>
      <c r="D37" s="279">
        <v>61</v>
      </c>
      <c r="E37" s="279">
        <v>8</v>
      </c>
      <c r="F37" s="280"/>
      <c r="G37" s="281"/>
      <c r="H37" s="2"/>
    </row>
    <row r="38" spans="1:8" x14ac:dyDescent="0.3">
      <c r="A38" s="2">
        <v>12953</v>
      </c>
      <c r="B38" s="4" t="s">
        <v>308</v>
      </c>
      <c r="C38" s="3" t="s">
        <v>264</v>
      </c>
      <c r="D38" s="279">
        <v>61</v>
      </c>
      <c r="E38" s="279">
        <v>8</v>
      </c>
      <c r="F38" s="280"/>
      <c r="G38" s="281"/>
      <c r="H38" s="2"/>
    </row>
    <row r="39" spans="1:8" x14ac:dyDescent="0.3">
      <c r="A39" s="2">
        <v>12961</v>
      </c>
      <c r="B39" s="4" t="s">
        <v>309</v>
      </c>
      <c r="C39" s="3" t="s">
        <v>264</v>
      </c>
      <c r="D39" s="279">
        <v>61</v>
      </c>
      <c r="E39" s="279">
        <v>8</v>
      </c>
      <c r="F39" s="280"/>
      <c r="G39" s="281"/>
      <c r="H39" s="2"/>
    </row>
    <row r="40" spans="1:8" x14ac:dyDescent="0.3">
      <c r="A40" s="2">
        <v>12964</v>
      </c>
      <c r="B40" s="4" t="s">
        <v>310</v>
      </c>
      <c r="C40" s="3" t="s">
        <v>264</v>
      </c>
      <c r="D40" s="279">
        <v>61</v>
      </c>
      <c r="E40" s="279">
        <v>8</v>
      </c>
      <c r="F40" s="280"/>
      <c r="G40" s="281"/>
      <c r="H40" s="2"/>
    </row>
    <row r="41" spans="1:8" x14ac:dyDescent="0.3">
      <c r="A41" s="2">
        <v>13007</v>
      </c>
      <c r="B41" s="4" t="s">
        <v>311</v>
      </c>
      <c r="C41" s="3" t="s">
        <v>273</v>
      </c>
      <c r="D41" s="279">
        <v>55</v>
      </c>
      <c r="E41" s="279">
        <v>32</v>
      </c>
      <c r="F41" s="280"/>
      <c r="G41" s="281"/>
      <c r="H41" s="2"/>
    </row>
    <row r="42" spans="1:8" x14ac:dyDescent="0.3">
      <c r="A42" s="2">
        <v>13013</v>
      </c>
      <c r="B42" s="4" t="s">
        <v>312</v>
      </c>
      <c r="C42" s="3" t="s">
        <v>264</v>
      </c>
      <c r="D42" s="279">
        <v>55</v>
      </c>
      <c r="E42" s="279">
        <v>49</v>
      </c>
      <c r="F42" s="280"/>
      <c r="G42" s="281"/>
      <c r="H42" s="2"/>
    </row>
    <row r="43" spans="1:8" x14ac:dyDescent="0.3">
      <c r="A43" s="2">
        <v>13019</v>
      </c>
      <c r="B43" s="4" t="s">
        <v>313</v>
      </c>
      <c r="C43" s="3"/>
      <c r="D43" s="279"/>
      <c r="E43" s="279"/>
      <c r="F43" s="280"/>
      <c r="G43" s="281"/>
      <c r="H43" s="2"/>
    </row>
    <row r="44" spans="1:8" x14ac:dyDescent="0.3">
      <c r="A44" s="2">
        <v>13021</v>
      </c>
      <c r="B44" s="4" t="s">
        <v>314</v>
      </c>
      <c r="C44" s="3" t="s">
        <v>270</v>
      </c>
      <c r="D44" s="279">
        <v>67</v>
      </c>
      <c r="E44" s="279">
        <v>6</v>
      </c>
      <c r="F44" s="280" t="s">
        <v>262</v>
      </c>
      <c r="G44" s="281">
        <v>44460.646018518521</v>
      </c>
      <c r="H44" s="2"/>
    </row>
    <row r="45" spans="1:8" x14ac:dyDescent="0.3">
      <c r="A45" s="2">
        <v>13033</v>
      </c>
      <c r="B45" s="4" t="s">
        <v>315</v>
      </c>
      <c r="C45" s="3" t="s">
        <v>264</v>
      </c>
      <c r="D45" s="279">
        <v>51</v>
      </c>
      <c r="E45" s="279">
        <v>26</v>
      </c>
      <c r="F45" s="280"/>
      <c r="G45" s="281"/>
      <c r="H45" s="2"/>
    </row>
    <row r="46" spans="1:8" x14ac:dyDescent="0.3">
      <c r="A46" s="2">
        <v>13053</v>
      </c>
      <c r="B46" s="4" t="s">
        <v>316</v>
      </c>
      <c r="C46" s="3" t="s">
        <v>264</v>
      </c>
      <c r="D46" s="279">
        <v>55</v>
      </c>
      <c r="E46" s="279">
        <v>57</v>
      </c>
      <c r="F46" s="280" t="s">
        <v>271</v>
      </c>
      <c r="G46" s="281">
        <v>43719.388321759259</v>
      </c>
      <c r="H46" s="2"/>
    </row>
    <row r="47" spans="1:8" x14ac:dyDescent="0.3">
      <c r="A47" s="2">
        <v>13059</v>
      </c>
      <c r="B47" s="4" t="s">
        <v>317</v>
      </c>
      <c r="C47" s="3" t="s">
        <v>264</v>
      </c>
      <c r="D47" s="279">
        <v>55</v>
      </c>
      <c r="E47" s="279">
        <v>52</v>
      </c>
      <c r="F47" s="280" t="s">
        <v>271</v>
      </c>
      <c r="G47" s="281">
        <v>43901.63380787037</v>
      </c>
      <c r="H47" s="2"/>
    </row>
    <row r="48" spans="1:8" x14ac:dyDescent="0.3">
      <c r="A48" s="2">
        <v>13060</v>
      </c>
      <c r="B48" s="4" t="s">
        <v>318</v>
      </c>
      <c r="C48" s="3" t="s">
        <v>264</v>
      </c>
      <c r="D48" s="279">
        <v>55</v>
      </c>
      <c r="E48" s="279">
        <v>52</v>
      </c>
      <c r="F48" s="280" t="s">
        <v>271</v>
      </c>
      <c r="G48" s="281">
        <v>43901.63380787037</v>
      </c>
      <c r="H48" s="2"/>
    </row>
    <row r="49" spans="1:8" x14ac:dyDescent="0.3">
      <c r="A49" s="2">
        <v>13070</v>
      </c>
      <c r="B49" s="4" t="s">
        <v>319</v>
      </c>
      <c r="C49" s="3" t="s">
        <v>264</v>
      </c>
      <c r="D49" s="279">
        <v>61</v>
      </c>
      <c r="E49" s="279">
        <v>8</v>
      </c>
      <c r="F49" s="280"/>
      <c r="G49" s="281"/>
      <c r="H49" s="2"/>
    </row>
    <row r="50" spans="1:8" x14ac:dyDescent="0.3">
      <c r="A50" s="2">
        <v>13076</v>
      </c>
      <c r="B50" s="4" t="s">
        <v>320</v>
      </c>
      <c r="C50" s="3" t="s">
        <v>321</v>
      </c>
      <c r="D50" s="279">
        <v>67</v>
      </c>
      <c r="E50" s="279">
        <v>6</v>
      </c>
      <c r="F50" s="280"/>
      <c r="G50" s="281"/>
      <c r="H50" s="2"/>
    </row>
    <row r="51" spans="1:8" x14ac:dyDescent="0.3">
      <c r="A51" s="2">
        <v>13077</v>
      </c>
      <c r="B51" s="4" t="s">
        <v>322</v>
      </c>
      <c r="C51" s="3" t="s">
        <v>321</v>
      </c>
      <c r="D51" s="279">
        <v>67</v>
      </c>
      <c r="E51" s="279">
        <v>6</v>
      </c>
      <c r="F51" s="280"/>
      <c r="G51" s="281"/>
      <c r="H51" s="2"/>
    </row>
    <row r="52" spans="1:8" x14ac:dyDescent="0.3">
      <c r="A52" s="2">
        <v>13078</v>
      </c>
      <c r="B52" s="4" t="s">
        <v>323</v>
      </c>
      <c r="C52" s="3" t="s">
        <v>264</v>
      </c>
      <c r="D52" s="279">
        <v>61</v>
      </c>
      <c r="E52" s="279">
        <v>8</v>
      </c>
      <c r="F52" s="280"/>
      <c r="G52" s="281"/>
      <c r="H52" s="2"/>
    </row>
    <row r="53" spans="1:8" x14ac:dyDescent="0.3">
      <c r="A53" s="2">
        <v>13096</v>
      </c>
      <c r="B53" s="4" t="s">
        <v>324</v>
      </c>
      <c r="C53" s="3" t="s">
        <v>264</v>
      </c>
      <c r="D53" s="279">
        <v>51</v>
      </c>
      <c r="E53" s="279">
        <v>36</v>
      </c>
      <c r="F53" s="280"/>
      <c r="G53" s="281"/>
      <c r="H53" s="2"/>
    </row>
    <row r="54" spans="1:8" x14ac:dyDescent="0.3">
      <c r="A54" s="2">
        <v>13100</v>
      </c>
      <c r="B54" s="4" t="s">
        <v>325</v>
      </c>
      <c r="C54" s="3" t="s">
        <v>264</v>
      </c>
      <c r="D54" s="279">
        <v>61</v>
      </c>
      <c r="E54" s="279">
        <v>8</v>
      </c>
      <c r="F54" s="280"/>
      <c r="G54" s="281"/>
      <c r="H54" s="2"/>
    </row>
    <row r="55" spans="1:8" x14ac:dyDescent="0.3">
      <c r="A55" s="2">
        <v>13123</v>
      </c>
      <c r="B55" s="4" t="s">
        <v>326</v>
      </c>
      <c r="C55" s="3" t="s">
        <v>264</v>
      </c>
      <c r="D55" s="279">
        <v>61</v>
      </c>
      <c r="E55" s="279">
        <v>15</v>
      </c>
      <c r="F55" s="280"/>
      <c r="G55" s="281"/>
      <c r="H55" s="2"/>
    </row>
    <row r="56" spans="1:8" x14ac:dyDescent="0.3">
      <c r="A56" s="2">
        <v>13125</v>
      </c>
      <c r="B56" s="4" t="s">
        <v>327</v>
      </c>
      <c r="C56" s="3" t="s">
        <v>264</v>
      </c>
      <c r="D56" s="279">
        <v>61</v>
      </c>
      <c r="E56" s="279">
        <v>15</v>
      </c>
      <c r="F56" s="280"/>
      <c r="G56" s="281"/>
      <c r="H56" s="2"/>
    </row>
    <row r="57" spans="1:8" x14ac:dyDescent="0.3">
      <c r="A57" s="2">
        <v>13130</v>
      </c>
      <c r="B57" s="4" t="s">
        <v>328</v>
      </c>
      <c r="C57" s="3"/>
      <c r="D57" s="279"/>
      <c r="E57" s="279"/>
      <c r="F57" s="280" t="s">
        <v>265</v>
      </c>
      <c r="G57" s="281" t="s">
        <v>329</v>
      </c>
      <c r="H57" s="2"/>
    </row>
    <row r="58" spans="1:8" x14ac:dyDescent="0.3">
      <c r="A58" s="2">
        <v>13152</v>
      </c>
      <c r="B58" s="4" t="s">
        <v>330</v>
      </c>
      <c r="C58" s="3" t="s">
        <v>264</v>
      </c>
      <c r="D58" s="279">
        <v>61</v>
      </c>
      <c r="E58" s="279">
        <v>14</v>
      </c>
      <c r="F58" s="280"/>
      <c r="G58" s="281"/>
      <c r="H58" s="2"/>
    </row>
    <row r="59" spans="1:8" x14ac:dyDescent="0.3">
      <c r="A59" s="2">
        <v>13175</v>
      </c>
      <c r="B59" s="4" t="s">
        <v>331</v>
      </c>
      <c r="C59" s="3" t="s">
        <v>264</v>
      </c>
      <c r="D59" s="279">
        <v>61</v>
      </c>
      <c r="E59" s="279">
        <v>14</v>
      </c>
      <c r="F59" s="280" t="s">
        <v>265</v>
      </c>
      <c r="G59" s="281">
        <v>44370.551851851851</v>
      </c>
      <c r="H59" s="2">
        <v>141429</v>
      </c>
    </row>
    <row r="60" spans="1:8" x14ac:dyDescent="0.3">
      <c r="A60" s="2">
        <v>13202</v>
      </c>
      <c r="B60" s="4" t="s">
        <v>332</v>
      </c>
      <c r="C60" s="3"/>
      <c r="D60" s="279"/>
      <c r="E60" s="279"/>
      <c r="F60" s="280"/>
      <c r="G60" s="281"/>
      <c r="H60" s="2">
        <v>136556</v>
      </c>
    </row>
    <row r="61" spans="1:8" x14ac:dyDescent="0.3">
      <c r="A61" s="2">
        <v>13225</v>
      </c>
      <c r="B61" s="4" t="s">
        <v>333</v>
      </c>
      <c r="C61" s="3" t="s">
        <v>264</v>
      </c>
      <c r="D61" s="279">
        <v>51</v>
      </c>
      <c r="E61" s="279">
        <v>11</v>
      </c>
      <c r="F61" s="280" t="s">
        <v>271</v>
      </c>
      <c r="G61" s="281" t="s">
        <v>334</v>
      </c>
      <c r="H61" s="2"/>
    </row>
    <row r="62" spans="1:8" x14ac:dyDescent="0.3">
      <c r="A62" s="2">
        <v>13905</v>
      </c>
      <c r="B62" s="4" t="s">
        <v>335</v>
      </c>
      <c r="C62" s="3" t="s">
        <v>336</v>
      </c>
      <c r="D62" s="279">
        <v>72</v>
      </c>
      <c r="E62" s="279">
        <v>10</v>
      </c>
      <c r="F62" s="280" t="s">
        <v>265</v>
      </c>
      <c r="G62" s="281">
        <v>44427.365474537037</v>
      </c>
      <c r="H62" s="2"/>
    </row>
    <row r="63" spans="1:8" x14ac:dyDescent="0.3">
      <c r="A63" s="2">
        <v>13975</v>
      </c>
      <c r="B63" s="4" t="s">
        <v>337</v>
      </c>
      <c r="C63" s="3" t="s">
        <v>264</v>
      </c>
      <c r="D63" s="279">
        <v>72</v>
      </c>
      <c r="E63" s="279">
        <v>6</v>
      </c>
      <c r="F63" s="280" t="s">
        <v>271</v>
      </c>
      <c r="G63" s="281">
        <v>43651.669050925928</v>
      </c>
      <c r="H63" s="2"/>
    </row>
    <row r="64" spans="1:8" x14ac:dyDescent="0.3">
      <c r="A64" s="2">
        <v>14009</v>
      </c>
      <c r="B64" s="4" t="s">
        <v>338</v>
      </c>
      <c r="C64" s="3" t="s">
        <v>264</v>
      </c>
      <c r="D64" s="279">
        <v>55</v>
      </c>
      <c r="E64" s="279">
        <v>46</v>
      </c>
      <c r="F64" s="280"/>
      <c r="G64" s="281"/>
      <c r="H64" s="2"/>
    </row>
    <row r="65" spans="1:8" x14ac:dyDescent="0.3">
      <c r="A65" s="2">
        <v>14010</v>
      </c>
      <c r="B65" s="4" t="s">
        <v>339</v>
      </c>
      <c r="C65" s="3" t="s">
        <v>264</v>
      </c>
      <c r="D65" s="279">
        <v>55</v>
      </c>
      <c r="E65" s="279">
        <v>46</v>
      </c>
      <c r="F65" s="280"/>
      <c r="G65" s="281"/>
      <c r="H65" s="2"/>
    </row>
    <row r="66" spans="1:8" x14ac:dyDescent="0.3">
      <c r="A66" s="2">
        <v>14014</v>
      </c>
      <c r="B66" s="4" t="s">
        <v>340</v>
      </c>
      <c r="C66" s="3" t="s">
        <v>264</v>
      </c>
      <c r="D66" s="279">
        <v>55</v>
      </c>
      <c r="E66" s="279">
        <v>46</v>
      </c>
      <c r="F66" s="280" t="s">
        <v>271</v>
      </c>
      <c r="G66" s="281" t="s">
        <v>341</v>
      </c>
      <c r="H66" s="2"/>
    </row>
    <row r="67" spans="1:8" x14ac:dyDescent="0.3">
      <c r="A67" s="2">
        <v>14199</v>
      </c>
      <c r="B67" s="4" t="s">
        <v>342</v>
      </c>
      <c r="C67" s="3" t="s">
        <v>280</v>
      </c>
      <c r="D67" s="279">
        <v>72</v>
      </c>
      <c r="E67" s="279">
        <v>9</v>
      </c>
      <c r="F67" s="280" t="s">
        <v>271</v>
      </c>
      <c r="G67" s="281">
        <v>43732.432951388888</v>
      </c>
      <c r="H67" s="2"/>
    </row>
    <row r="68" spans="1:8" x14ac:dyDescent="0.3">
      <c r="A68" s="2">
        <v>14895</v>
      </c>
      <c r="B68" s="4" t="s">
        <v>343</v>
      </c>
      <c r="C68" s="3" t="s">
        <v>264</v>
      </c>
      <c r="D68" s="279">
        <v>55</v>
      </c>
      <c r="E68" s="279">
        <v>27</v>
      </c>
      <c r="F68" s="280"/>
      <c r="G68" s="281"/>
      <c r="H68" s="2"/>
    </row>
    <row r="69" spans="1:8" x14ac:dyDescent="0.3">
      <c r="A69" s="2">
        <v>15029</v>
      </c>
      <c r="B69" s="4" t="s">
        <v>344</v>
      </c>
      <c r="C69" s="3" t="s">
        <v>264</v>
      </c>
      <c r="D69" s="279">
        <v>61</v>
      </c>
      <c r="E69" s="279">
        <v>10</v>
      </c>
      <c r="F69" s="280" t="s">
        <v>265</v>
      </c>
      <c r="G69" s="281">
        <v>43682.372615740744</v>
      </c>
      <c r="H69" s="2">
        <v>138055</v>
      </c>
    </row>
    <row r="70" spans="1:8" x14ac:dyDescent="0.3">
      <c r="A70" s="2">
        <v>15128</v>
      </c>
      <c r="B70" s="4" t="s">
        <v>345</v>
      </c>
      <c r="C70" s="3" t="s">
        <v>346</v>
      </c>
      <c r="D70" s="279">
        <v>61</v>
      </c>
      <c r="E70" s="279">
        <v>2</v>
      </c>
      <c r="F70" s="280"/>
      <c r="G70" s="281"/>
      <c r="H70" s="2"/>
    </row>
    <row r="71" spans="1:8" x14ac:dyDescent="0.3">
      <c r="A71" s="2">
        <v>15438</v>
      </c>
      <c r="B71" s="4" t="s">
        <v>347</v>
      </c>
      <c r="C71" s="3" t="s">
        <v>264</v>
      </c>
      <c r="D71" s="279">
        <v>51</v>
      </c>
      <c r="E71" s="279">
        <v>9</v>
      </c>
      <c r="F71" s="280"/>
      <c r="G71" s="281"/>
      <c r="H71" s="2"/>
    </row>
    <row r="72" spans="1:8" x14ac:dyDescent="0.3">
      <c r="A72" s="2">
        <v>15761</v>
      </c>
      <c r="B72" s="4" t="s">
        <v>348</v>
      </c>
      <c r="C72" s="3" t="s">
        <v>264</v>
      </c>
      <c r="D72" s="279">
        <v>61</v>
      </c>
      <c r="E72" s="279">
        <v>8</v>
      </c>
      <c r="F72" s="280" t="s">
        <v>262</v>
      </c>
      <c r="G72" s="281">
        <v>44433.653020833335</v>
      </c>
      <c r="H72" s="2">
        <v>63277</v>
      </c>
    </row>
    <row r="73" spans="1:8" x14ac:dyDescent="0.3">
      <c r="A73" s="2">
        <v>15804</v>
      </c>
      <c r="B73" s="4" t="s">
        <v>349</v>
      </c>
      <c r="C73" s="3" t="s">
        <v>264</v>
      </c>
      <c r="D73" s="279">
        <v>51</v>
      </c>
      <c r="E73" s="279">
        <v>17</v>
      </c>
      <c r="F73" s="280"/>
      <c r="G73" s="281"/>
      <c r="H73" s="2"/>
    </row>
    <row r="74" spans="1:8" x14ac:dyDescent="0.3">
      <c r="A74" s="2">
        <v>15840</v>
      </c>
      <c r="B74" s="4" t="s">
        <v>350</v>
      </c>
      <c r="C74" s="3" t="s">
        <v>302</v>
      </c>
      <c r="D74" s="279">
        <v>76</v>
      </c>
      <c r="E74" s="279">
        <v>3</v>
      </c>
      <c r="F74" s="280"/>
      <c r="G74" s="281"/>
      <c r="H74" s="2">
        <v>136037</v>
      </c>
    </row>
    <row r="75" spans="1:8" x14ac:dyDescent="0.3">
      <c r="A75" s="2">
        <v>15843</v>
      </c>
      <c r="B75" s="4" t="s">
        <v>351</v>
      </c>
      <c r="C75" s="3" t="s">
        <v>302</v>
      </c>
      <c r="D75" s="279">
        <v>76</v>
      </c>
      <c r="E75" s="279">
        <v>3</v>
      </c>
      <c r="F75" s="280" t="s">
        <v>271</v>
      </c>
      <c r="G75" s="281" t="s">
        <v>352</v>
      </c>
      <c r="H75" s="2">
        <v>135238</v>
      </c>
    </row>
    <row r="76" spans="1:8" x14ac:dyDescent="0.3">
      <c r="A76" s="2">
        <v>15845</v>
      </c>
      <c r="B76" s="4" t="s">
        <v>353</v>
      </c>
      <c r="C76" s="3" t="s">
        <v>302</v>
      </c>
      <c r="D76" s="279">
        <v>76</v>
      </c>
      <c r="E76" s="279">
        <v>3</v>
      </c>
      <c r="F76" s="280"/>
      <c r="G76" s="281"/>
      <c r="H76" s="2">
        <v>136038</v>
      </c>
    </row>
    <row r="77" spans="1:8" x14ac:dyDescent="0.3">
      <c r="A77" s="2">
        <v>15847</v>
      </c>
      <c r="B77" s="4" t="s">
        <v>354</v>
      </c>
      <c r="C77" s="3" t="s">
        <v>302</v>
      </c>
      <c r="D77" s="279">
        <v>76</v>
      </c>
      <c r="E77" s="279">
        <v>3</v>
      </c>
      <c r="F77" s="280"/>
      <c r="G77" s="281"/>
      <c r="H77" s="2">
        <v>136039</v>
      </c>
    </row>
    <row r="78" spans="1:8" x14ac:dyDescent="0.3">
      <c r="A78" s="2">
        <v>15900</v>
      </c>
      <c r="B78" s="4" t="s">
        <v>355</v>
      </c>
      <c r="C78" s="3" t="s">
        <v>302</v>
      </c>
      <c r="D78" s="279"/>
      <c r="E78" s="279"/>
      <c r="F78" s="280"/>
      <c r="G78" s="281"/>
      <c r="H78" s="2">
        <v>135239</v>
      </c>
    </row>
    <row r="79" spans="1:8" x14ac:dyDescent="0.3">
      <c r="A79" s="2">
        <v>16300</v>
      </c>
      <c r="B79" s="4" t="s">
        <v>356</v>
      </c>
      <c r="C79" s="3" t="s">
        <v>264</v>
      </c>
      <c r="D79" s="279">
        <v>74</v>
      </c>
      <c r="E79" s="279">
        <v>9</v>
      </c>
      <c r="F79" s="280"/>
      <c r="G79" s="281"/>
      <c r="H79" s="2"/>
    </row>
    <row r="80" spans="1:8" x14ac:dyDescent="0.3">
      <c r="A80" s="2">
        <v>16427</v>
      </c>
      <c r="B80" s="4" t="s">
        <v>357</v>
      </c>
      <c r="C80" s="3" t="s">
        <v>264</v>
      </c>
      <c r="D80" s="279">
        <v>52</v>
      </c>
      <c r="E80" s="279">
        <v>7</v>
      </c>
      <c r="F80" s="280"/>
      <c r="G80" s="281"/>
      <c r="H80" s="2"/>
    </row>
    <row r="81" spans="1:8" x14ac:dyDescent="0.3">
      <c r="A81" s="2">
        <v>16528</v>
      </c>
      <c r="B81" s="4" t="s">
        <v>358</v>
      </c>
      <c r="C81" s="3" t="s">
        <v>264</v>
      </c>
      <c r="D81" s="279">
        <v>73</v>
      </c>
      <c r="E81" s="279">
        <v>4</v>
      </c>
      <c r="F81" s="280" t="s">
        <v>262</v>
      </c>
      <c r="G81" s="281">
        <v>44804.517951388887</v>
      </c>
      <c r="H81" s="2">
        <v>89194</v>
      </c>
    </row>
    <row r="82" spans="1:8" x14ac:dyDescent="0.3">
      <c r="A82" s="2">
        <v>16532</v>
      </c>
      <c r="B82" s="4" t="s">
        <v>359</v>
      </c>
      <c r="C82" s="3" t="s">
        <v>264</v>
      </c>
      <c r="D82" s="279">
        <v>73</v>
      </c>
      <c r="E82" s="279">
        <v>4</v>
      </c>
      <c r="F82" s="280"/>
      <c r="G82" s="281"/>
      <c r="H82" s="2"/>
    </row>
    <row r="83" spans="1:8" x14ac:dyDescent="0.3">
      <c r="A83" s="2">
        <v>16590</v>
      </c>
      <c r="B83" s="4" t="s">
        <v>360</v>
      </c>
      <c r="C83" s="3" t="s">
        <v>31</v>
      </c>
      <c r="D83" s="279">
        <v>51</v>
      </c>
      <c r="E83" s="279">
        <v>49</v>
      </c>
      <c r="F83" s="280"/>
      <c r="G83" s="281"/>
      <c r="H83" s="2"/>
    </row>
    <row r="84" spans="1:8" x14ac:dyDescent="0.3">
      <c r="A84" s="2">
        <v>16688</v>
      </c>
      <c r="B84" s="4" t="s">
        <v>361</v>
      </c>
      <c r="C84" s="3" t="s">
        <v>264</v>
      </c>
      <c r="D84" s="279">
        <v>52</v>
      </c>
      <c r="E84" s="279">
        <v>7</v>
      </c>
      <c r="F84" s="280"/>
      <c r="G84" s="281"/>
      <c r="H84" s="2"/>
    </row>
    <row r="85" spans="1:8" x14ac:dyDescent="0.3">
      <c r="A85" s="2">
        <v>16691</v>
      </c>
      <c r="B85" s="4" t="s">
        <v>362</v>
      </c>
      <c r="C85" s="3" t="s">
        <v>264</v>
      </c>
      <c r="D85" s="279">
        <v>52</v>
      </c>
      <c r="E85" s="279">
        <v>7</v>
      </c>
      <c r="F85" s="280"/>
      <c r="G85" s="281"/>
      <c r="H85" s="2"/>
    </row>
    <row r="86" spans="1:8" x14ac:dyDescent="0.3">
      <c r="A86" s="2">
        <v>16692</v>
      </c>
      <c r="B86" s="4" t="s">
        <v>363</v>
      </c>
      <c r="C86" s="3" t="s">
        <v>264</v>
      </c>
      <c r="D86" s="279">
        <v>52</v>
      </c>
      <c r="E86" s="279">
        <v>7</v>
      </c>
      <c r="F86" s="280"/>
      <c r="G86" s="281"/>
      <c r="H86" s="2"/>
    </row>
    <row r="87" spans="1:8" x14ac:dyDescent="0.3">
      <c r="A87" s="2">
        <v>16729</v>
      </c>
      <c r="B87" s="4" t="s">
        <v>364</v>
      </c>
      <c r="C87" s="3" t="s">
        <v>31</v>
      </c>
      <c r="D87" s="279">
        <v>52</v>
      </c>
      <c r="E87" s="279">
        <v>13</v>
      </c>
      <c r="F87" s="280"/>
      <c r="G87" s="281"/>
      <c r="H87" s="2"/>
    </row>
    <row r="88" spans="1:8" x14ac:dyDescent="0.3">
      <c r="A88" s="2">
        <v>16736</v>
      </c>
      <c r="B88" s="4" t="s">
        <v>365</v>
      </c>
      <c r="C88" s="3" t="s">
        <v>264</v>
      </c>
      <c r="D88" s="279">
        <v>52</v>
      </c>
      <c r="E88" s="279">
        <v>13</v>
      </c>
      <c r="F88" s="280"/>
      <c r="G88" s="281"/>
      <c r="H88" s="2"/>
    </row>
    <row r="89" spans="1:8" x14ac:dyDescent="0.3">
      <c r="A89" s="2">
        <v>16737</v>
      </c>
      <c r="B89" s="4" t="s">
        <v>366</v>
      </c>
      <c r="C89" s="3" t="s">
        <v>264</v>
      </c>
      <c r="D89" s="279">
        <v>52</v>
      </c>
      <c r="E89" s="279">
        <v>13</v>
      </c>
      <c r="F89" s="280"/>
      <c r="G89" s="281"/>
      <c r="H89" s="2"/>
    </row>
    <row r="90" spans="1:8" x14ac:dyDescent="0.3">
      <c r="A90" s="2">
        <v>16757</v>
      </c>
      <c r="B90" s="4" t="s">
        <v>367</v>
      </c>
      <c r="C90" s="3" t="s">
        <v>264</v>
      </c>
      <c r="D90" s="279">
        <v>52</v>
      </c>
      <c r="E90" s="279">
        <v>8</v>
      </c>
      <c r="F90" s="280"/>
      <c r="G90" s="281"/>
      <c r="H90" s="2"/>
    </row>
    <row r="91" spans="1:8" x14ac:dyDescent="0.3">
      <c r="A91" s="2">
        <v>16763</v>
      </c>
      <c r="B91" s="4" t="s">
        <v>368</v>
      </c>
      <c r="C91" s="3" t="s">
        <v>264</v>
      </c>
      <c r="D91" s="279">
        <v>52</v>
      </c>
      <c r="E91" s="279">
        <v>7</v>
      </c>
      <c r="F91" s="280"/>
      <c r="G91" s="281"/>
      <c r="H91" s="2"/>
    </row>
    <row r="92" spans="1:8" x14ac:dyDescent="0.3">
      <c r="A92" s="2">
        <v>16808</v>
      </c>
      <c r="B92" s="4" t="s">
        <v>369</v>
      </c>
      <c r="C92" s="3" t="s">
        <v>264</v>
      </c>
      <c r="D92" s="279">
        <v>52</v>
      </c>
      <c r="E92" s="279">
        <v>13</v>
      </c>
      <c r="F92" s="280"/>
      <c r="G92" s="281"/>
      <c r="H92" s="2"/>
    </row>
    <row r="93" spans="1:8" x14ac:dyDescent="0.3">
      <c r="A93" s="2">
        <v>16813</v>
      </c>
      <c r="B93" s="4" t="s">
        <v>370</v>
      </c>
      <c r="C93" s="3" t="s">
        <v>264</v>
      </c>
      <c r="D93" s="279">
        <v>52</v>
      </c>
      <c r="E93" s="279">
        <v>13</v>
      </c>
      <c r="F93" s="280"/>
      <c r="G93" s="281"/>
      <c r="H93" s="2"/>
    </row>
    <row r="94" spans="1:8" x14ac:dyDescent="0.3">
      <c r="A94" s="2">
        <v>16827</v>
      </c>
      <c r="B94" s="4" t="s">
        <v>371</v>
      </c>
      <c r="C94" s="3" t="s">
        <v>264</v>
      </c>
      <c r="D94" s="279">
        <v>52</v>
      </c>
      <c r="E94" s="279">
        <v>13</v>
      </c>
      <c r="F94" s="280"/>
      <c r="G94" s="281"/>
      <c r="H94" s="2"/>
    </row>
    <row r="95" spans="1:8" x14ac:dyDescent="0.3">
      <c r="A95" s="2">
        <v>16835</v>
      </c>
      <c r="B95" s="4" t="s">
        <v>372</v>
      </c>
      <c r="C95" s="3" t="s">
        <v>264</v>
      </c>
      <c r="D95" s="279">
        <v>52</v>
      </c>
      <c r="E95" s="279">
        <v>13</v>
      </c>
      <c r="F95" s="280"/>
      <c r="G95" s="281"/>
      <c r="H95" s="2"/>
    </row>
    <row r="96" spans="1:8" x14ac:dyDescent="0.3">
      <c r="A96" s="2">
        <v>16846</v>
      </c>
      <c r="B96" s="4" t="s">
        <v>373</v>
      </c>
      <c r="C96" s="3" t="s">
        <v>264</v>
      </c>
      <c r="D96" s="279">
        <v>52</v>
      </c>
      <c r="E96" s="279">
        <v>13</v>
      </c>
      <c r="F96" s="280"/>
      <c r="G96" s="281"/>
      <c r="H96" s="2"/>
    </row>
    <row r="97" spans="1:8" x14ac:dyDescent="0.3">
      <c r="A97" s="2">
        <v>17026</v>
      </c>
      <c r="B97" s="4" t="s">
        <v>374</v>
      </c>
      <c r="C97" s="3" t="s">
        <v>264</v>
      </c>
      <c r="D97" s="279">
        <v>52</v>
      </c>
      <c r="E97" s="279">
        <v>7</v>
      </c>
      <c r="F97" s="280"/>
      <c r="G97" s="281"/>
      <c r="H97" s="2"/>
    </row>
    <row r="98" spans="1:8" x14ac:dyDescent="0.3">
      <c r="A98" s="2">
        <v>17033</v>
      </c>
      <c r="B98" s="4" t="s">
        <v>375</v>
      </c>
      <c r="C98" s="3" t="s">
        <v>264</v>
      </c>
      <c r="D98" s="279">
        <v>52</v>
      </c>
      <c r="E98" s="279">
        <v>13</v>
      </c>
      <c r="F98" s="280"/>
      <c r="G98" s="281"/>
      <c r="H98" s="2"/>
    </row>
    <row r="99" spans="1:8" x14ac:dyDescent="0.3">
      <c r="A99" s="2">
        <v>17064</v>
      </c>
      <c r="B99" s="4" t="s">
        <v>376</v>
      </c>
      <c r="C99" s="3" t="s">
        <v>264</v>
      </c>
      <c r="D99" s="279">
        <v>52</v>
      </c>
      <c r="E99" s="279">
        <v>13</v>
      </c>
      <c r="F99" s="280"/>
      <c r="G99" s="281"/>
      <c r="H99" s="2"/>
    </row>
    <row r="100" spans="1:8" x14ac:dyDescent="0.3">
      <c r="A100" s="2">
        <v>17105</v>
      </c>
      <c r="B100" s="4" t="s">
        <v>377</v>
      </c>
      <c r="C100" s="3" t="s">
        <v>264</v>
      </c>
      <c r="D100" s="279">
        <v>52</v>
      </c>
      <c r="E100" s="279">
        <v>5</v>
      </c>
      <c r="F100" s="280"/>
      <c r="G100" s="281"/>
      <c r="H100" s="2"/>
    </row>
    <row r="101" spans="1:8" x14ac:dyDescent="0.3">
      <c r="A101" s="2">
        <v>17537</v>
      </c>
      <c r="B101" s="4" t="s">
        <v>378</v>
      </c>
      <c r="C101" s="3" t="s">
        <v>264</v>
      </c>
      <c r="D101" s="279">
        <v>70</v>
      </c>
      <c r="E101" s="279">
        <v>17</v>
      </c>
      <c r="F101" s="280"/>
      <c r="G101" s="281"/>
      <c r="H101" s="2"/>
    </row>
    <row r="102" spans="1:8" x14ac:dyDescent="0.3">
      <c r="A102" s="2">
        <v>17659</v>
      </c>
      <c r="B102" s="4" t="s">
        <v>379</v>
      </c>
      <c r="C102" s="3" t="s">
        <v>264</v>
      </c>
      <c r="D102" s="279">
        <v>83</v>
      </c>
      <c r="E102" s="279">
        <v>3</v>
      </c>
      <c r="F102" s="280" t="s">
        <v>271</v>
      </c>
      <c r="G102" s="281">
        <v>43815.400833333333</v>
      </c>
      <c r="H102" s="2"/>
    </row>
    <row r="103" spans="1:8" x14ac:dyDescent="0.3">
      <c r="A103" s="2">
        <v>17663</v>
      </c>
      <c r="B103" s="4" t="s">
        <v>380</v>
      </c>
      <c r="C103" s="3" t="s">
        <v>381</v>
      </c>
      <c r="D103" s="279">
        <v>83</v>
      </c>
      <c r="E103" s="279">
        <v>2</v>
      </c>
      <c r="F103" s="280" t="s">
        <v>271</v>
      </c>
      <c r="G103" s="281">
        <v>43962.459189814814</v>
      </c>
      <c r="H103" s="2"/>
    </row>
    <row r="104" spans="1:8" x14ac:dyDescent="0.3">
      <c r="A104" s="2">
        <v>17670</v>
      </c>
      <c r="B104" s="4" t="s">
        <v>382</v>
      </c>
      <c r="C104" s="3" t="s">
        <v>321</v>
      </c>
      <c r="D104" s="279">
        <v>67</v>
      </c>
      <c r="E104" s="279">
        <v>6</v>
      </c>
      <c r="F104" s="280"/>
      <c r="G104" s="281"/>
      <c r="H104" s="2"/>
    </row>
    <row r="105" spans="1:8" x14ac:dyDescent="0.3">
      <c r="A105" s="2">
        <v>18342</v>
      </c>
      <c r="B105" s="4" t="s">
        <v>383</v>
      </c>
      <c r="C105" s="3" t="s">
        <v>321</v>
      </c>
      <c r="D105" s="279">
        <v>67</v>
      </c>
      <c r="E105" s="279">
        <v>6</v>
      </c>
      <c r="F105" s="280"/>
      <c r="G105" s="281"/>
      <c r="H105" s="2"/>
    </row>
    <row r="106" spans="1:8" x14ac:dyDescent="0.3">
      <c r="A106" s="2">
        <v>18351</v>
      </c>
      <c r="B106" s="4" t="s">
        <v>384</v>
      </c>
      <c r="C106" s="3" t="s">
        <v>321</v>
      </c>
      <c r="D106" s="279">
        <v>67</v>
      </c>
      <c r="E106" s="279">
        <v>6</v>
      </c>
      <c r="F106" s="280"/>
      <c r="G106" s="281"/>
      <c r="H106" s="2"/>
    </row>
    <row r="107" spans="1:8" x14ac:dyDescent="0.3">
      <c r="A107" s="2">
        <v>19872</v>
      </c>
      <c r="B107" s="4" t="s">
        <v>385</v>
      </c>
      <c r="C107" s="3" t="s">
        <v>264</v>
      </c>
      <c r="D107" s="279">
        <v>70</v>
      </c>
      <c r="E107" s="279">
        <v>31</v>
      </c>
      <c r="F107" s="280"/>
      <c r="G107" s="281"/>
      <c r="H107" s="2"/>
    </row>
    <row r="108" spans="1:8" x14ac:dyDescent="0.3">
      <c r="A108" s="2">
        <v>19881</v>
      </c>
      <c r="B108" s="4" t="s">
        <v>386</v>
      </c>
      <c r="C108" s="3" t="s">
        <v>264</v>
      </c>
      <c r="D108" s="279">
        <v>70</v>
      </c>
      <c r="E108" s="279">
        <v>31</v>
      </c>
      <c r="F108" s="280"/>
      <c r="G108" s="281"/>
      <c r="H108" s="2"/>
    </row>
    <row r="109" spans="1:8" x14ac:dyDescent="0.3">
      <c r="A109" s="2">
        <v>19884</v>
      </c>
      <c r="B109" s="4" t="s">
        <v>387</v>
      </c>
      <c r="C109" s="3" t="s">
        <v>264</v>
      </c>
      <c r="D109" s="279">
        <v>70</v>
      </c>
      <c r="E109" s="279">
        <v>31</v>
      </c>
      <c r="F109" s="280"/>
      <c r="G109" s="281"/>
      <c r="H109" s="2"/>
    </row>
    <row r="110" spans="1:8" x14ac:dyDescent="0.3">
      <c r="A110" s="2">
        <v>20169</v>
      </c>
      <c r="B110" s="4" t="s">
        <v>388</v>
      </c>
      <c r="C110" s="3" t="s">
        <v>264</v>
      </c>
      <c r="D110" s="279">
        <v>52</v>
      </c>
      <c r="E110" s="279">
        <v>6</v>
      </c>
      <c r="F110" s="280"/>
      <c r="G110" s="281"/>
      <c r="H110" s="2"/>
    </row>
    <row r="111" spans="1:8" x14ac:dyDescent="0.3">
      <c r="A111" s="2">
        <v>20431</v>
      </c>
      <c r="B111" s="4" t="s">
        <v>389</v>
      </c>
      <c r="C111" s="3" t="s">
        <v>264</v>
      </c>
      <c r="D111" s="279">
        <v>70</v>
      </c>
      <c r="E111" s="279">
        <v>15</v>
      </c>
      <c r="F111" s="280"/>
      <c r="G111" s="281"/>
      <c r="H111" s="2"/>
    </row>
    <row r="112" spans="1:8" x14ac:dyDescent="0.3">
      <c r="A112" s="2">
        <v>20539</v>
      </c>
      <c r="B112" s="4" t="s">
        <v>390</v>
      </c>
      <c r="C112" s="3" t="s">
        <v>321</v>
      </c>
      <c r="D112" s="279">
        <v>67</v>
      </c>
      <c r="E112" s="279">
        <v>6</v>
      </c>
      <c r="F112" s="280"/>
      <c r="G112" s="281"/>
      <c r="H112" s="2"/>
    </row>
    <row r="113" spans="1:8" x14ac:dyDescent="0.3">
      <c r="A113" s="2">
        <v>20540</v>
      </c>
      <c r="B113" s="4" t="s">
        <v>391</v>
      </c>
      <c r="C113" s="3" t="s">
        <v>321</v>
      </c>
      <c r="D113" s="279">
        <v>67</v>
      </c>
      <c r="E113" s="279">
        <v>6</v>
      </c>
      <c r="F113" s="280"/>
      <c r="G113" s="281"/>
      <c r="H113" s="2"/>
    </row>
    <row r="114" spans="1:8" x14ac:dyDescent="0.3">
      <c r="A114" s="2">
        <v>20585</v>
      </c>
      <c r="B114" s="4" t="s">
        <v>392</v>
      </c>
      <c r="C114" s="3" t="s">
        <v>264</v>
      </c>
      <c r="D114" s="279">
        <v>67</v>
      </c>
      <c r="E114" s="279">
        <v>7</v>
      </c>
      <c r="F114" s="280"/>
      <c r="G114" s="281"/>
      <c r="H114" s="2"/>
    </row>
    <row r="115" spans="1:8" x14ac:dyDescent="0.3">
      <c r="A115" s="2">
        <v>23424</v>
      </c>
      <c r="B115" s="4" t="s">
        <v>393</v>
      </c>
      <c r="C115" s="3" t="s">
        <v>394</v>
      </c>
      <c r="D115" s="279">
        <v>57</v>
      </c>
      <c r="E115" s="279">
        <v>19</v>
      </c>
      <c r="F115" s="280"/>
      <c r="G115" s="281"/>
      <c r="H115" s="2"/>
    </row>
    <row r="116" spans="1:8" x14ac:dyDescent="0.3">
      <c r="A116" s="2">
        <v>23992</v>
      </c>
      <c r="B116" s="4" t="s">
        <v>395</v>
      </c>
      <c r="C116" s="3" t="s">
        <v>261</v>
      </c>
      <c r="D116" s="279">
        <v>57</v>
      </c>
      <c r="E116" s="279">
        <v>2</v>
      </c>
      <c r="F116" s="280"/>
      <c r="G116" s="281"/>
      <c r="H116" s="2"/>
    </row>
    <row r="117" spans="1:8" x14ac:dyDescent="0.3">
      <c r="A117" s="2">
        <v>24031</v>
      </c>
      <c r="B117" s="4" t="s">
        <v>396</v>
      </c>
      <c r="C117" s="3" t="s">
        <v>264</v>
      </c>
      <c r="D117" s="279">
        <v>70</v>
      </c>
      <c r="E117" s="279">
        <v>24</v>
      </c>
      <c r="F117" s="280"/>
      <c r="G117" s="281"/>
      <c r="H117" s="2"/>
    </row>
    <row r="118" spans="1:8" x14ac:dyDescent="0.3">
      <c r="A118" s="2">
        <v>24205</v>
      </c>
      <c r="B118" s="4" t="s">
        <v>397</v>
      </c>
      <c r="C118" s="3" t="s">
        <v>264</v>
      </c>
      <c r="D118" s="279">
        <v>76</v>
      </c>
      <c r="E118" s="279">
        <v>11</v>
      </c>
      <c r="F118" s="280" t="s">
        <v>265</v>
      </c>
      <c r="G118" s="281">
        <v>44175.664502314816</v>
      </c>
      <c r="H118" s="2">
        <v>140315</v>
      </c>
    </row>
    <row r="119" spans="1:8" x14ac:dyDescent="0.3">
      <c r="A119" s="2">
        <v>24542</v>
      </c>
      <c r="B119" s="4" t="s">
        <v>398</v>
      </c>
      <c r="C119" s="3" t="s">
        <v>264</v>
      </c>
      <c r="D119" s="279">
        <v>52</v>
      </c>
      <c r="E119" s="279">
        <v>13</v>
      </c>
      <c r="F119" s="280"/>
      <c r="G119" s="281"/>
      <c r="H119" s="2"/>
    </row>
    <row r="120" spans="1:8" x14ac:dyDescent="0.3">
      <c r="A120" s="2">
        <v>24890</v>
      </c>
      <c r="B120" s="4" t="s">
        <v>399</v>
      </c>
      <c r="C120" s="3" t="s">
        <v>321</v>
      </c>
      <c r="D120" s="279">
        <v>67</v>
      </c>
      <c r="E120" s="279">
        <v>6</v>
      </c>
      <c r="F120" s="280"/>
      <c r="G120" s="281"/>
      <c r="H120" s="2"/>
    </row>
    <row r="121" spans="1:8" x14ac:dyDescent="0.3">
      <c r="A121" s="2">
        <v>25489</v>
      </c>
      <c r="B121" s="4" t="s">
        <v>400</v>
      </c>
      <c r="C121" s="3" t="s">
        <v>321</v>
      </c>
      <c r="D121" s="279">
        <v>67</v>
      </c>
      <c r="E121" s="279">
        <v>6</v>
      </c>
      <c r="F121" s="280"/>
      <c r="G121" s="281"/>
      <c r="H121" s="2"/>
    </row>
    <row r="122" spans="1:8" x14ac:dyDescent="0.3">
      <c r="A122" s="2">
        <v>25519</v>
      </c>
      <c r="B122" s="4" t="s">
        <v>401</v>
      </c>
      <c r="C122" s="3" t="s">
        <v>264</v>
      </c>
      <c r="D122" s="279">
        <v>52</v>
      </c>
      <c r="E122" s="279">
        <v>13</v>
      </c>
      <c r="F122" s="280"/>
      <c r="G122" s="281"/>
      <c r="H122" s="2"/>
    </row>
    <row r="123" spans="1:8" x14ac:dyDescent="0.3">
      <c r="A123" s="2">
        <v>25536</v>
      </c>
      <c r="B123" s="4" t="s">
        <v>402</v>
      </c>
      <c r="C123" s="3" t="s">
        <v>264</v>
      </c>
      <c r="D123" s="279">
        <v>55</v>
      </c>
      <c r="E123" s="279">
        <v>46</v>
      </c>
      <c r="F123" s="280"/>
      <c r="G123" s="281"/>
      <c r="H123" s="2"/>
    </row>
    <row r="124" spans="1:8" x14ac:dyDescent="0.3">
      <c r="A124" s="2">
        <v>26368</v>
      </c>
      <c r="B124" s="4" t="s">
        <v>403</v>
      </c>
      <c r="C124" s="3" t="s">
        <v>264</v>
      </c>
      <c r="D124" s="279">
        <v>51</v>
      </c>
      <c r="E124" s="279">
        <v>26</v>
      </c>
      <c r="F124" s="280"/>
      <c r="G124" s="281"/>
      <c r="H124" s="2"/>
    </row>
    <row r="125" spans="1:8" x14ac:dyDescent="0.3">
      <c r="A125" s="2">
        <v>26503</v>
      </c>
      <c r="B125" s="4" t="s">
        <v>404</v>
      </c>
      <c r="C125" s="3"/>
      <c r="D125" s="279">
        <v>78</v>
      </c>
      <c r="E125" s="279">
        <v>6</v>
      </c>
      <c r="F125" s="280"/>
      <c r="G125" s="281"/>
      <c r="H125" s="2"/>
    </row>
    <row r="126" spans="1:8" x14ac:dyDescent="0.3">
      <c r="A126" s="2">
        <v>26508</v>
      </c>
      <c r="B126" s="4" t="s">
        <v>405</v>
      </c>
      <c r="C126" s="3"/>
      <c r="D126" s="279">
        <v>78</v>
      </c>
      <c r="E126" s="279">
        <v>6</v>
      </c>
      <c r="F126" s="280"/>
      <c r="G126" s="281"/>
      <c r="H126" s="2"/>
    </row>
    <row r="127" spans="1:8" x14ac:dyDescent="0.3">
      <c r="A127" s="2">
        <v>27479</v>
      </c>
      <c r="B127" s="4" t="s">
        <v>406</v>
      </c>
      <c r="C127" s="3" t="s">
        <v>302</v>
      </c>
      <c r="D127" s="279">
        <v>76</v>
      </c>
      <c r="E127" s="279">
        <v>5</v>
      </c>
      <c r="F127" s="280" t="s">
        <v>265</v>
      </c>
      <c r="G127" s="281">
        <v>44376.356828703705</v>
      </c>
      <c r="H127" s="2">
        <v>141253</v>
      </c>
    </row>
    <row r="128" spans="1:8" x14ac:dyDescent="0.3">
      <c r="A128" s="2">
        <v>27759</v>
      </c>
      <c r="B128" s="4" t="s">
        <v>407</v>
      </c>
      <c r="C128" s="3" t="s">
        <v>264</v>
      </c>
      <c r="D128" s="279">
        <v>61</v>
      </c>
      <c r="E128" s="279">
        <v>15</v>
      </c>
      <c r="F128" s="280" t="s">
        <v>271</v>
      </c>
      <c r="G128" s="281">
        <v>43875.458043981482</v>
      </c>
      <c r="H128" s="2"/>
    </row>
    <row r="129" spans="1:8" x14ac:dyDescent="0.3">
      <c r="A129" s="2">
        <v>28040</v>
      </c>
      <c r="B129" s="4" t="s">
        <v>408</v>
      </c>
      <c r="C129" s="3" t="s">
        <v>321</v>
      </c>
      <c r="D129" s="279">
        <v>67</v>
      </c>
      <c r="E129" s="279">
        <v>6</v>
      </c>
      <c r="F129" s="280"/>
      <c r="G129" s="281"/>
      <c r="H129" s="2"/>
    </row>
    <row r="130" spans="1:8" x14ac:dyDescent="0.3">
      <c r="A130" s="2">
        <v>28781</v>
      </c>
      <c r="B130" s="4" t="s">
        <v>409</v>
      </c>
      <c r="C130" s="3" t="s">
        <v>264</v>
      </c>
      <c r="D130" s="279">
        <v>55</v>
      </c>
      <c r="E130" s="279">
        <v>46</v>
      </c>
      <c r="F130" s="280"/>
      <c r="G130" s="281"/>
      <c r="H130" s="2"/>
    </row>
    <row r="131" spans="1:8" x14ac:dyDescent="0.3">
      <c r="A131" s="2">
        <v>28782</v>
      </c>
      <c r="B131" s="4" t="s">
        <v>410</v>
      </c>
      <c r="C131" s="3" t="s">
        <v>264</v>
      </c>
      <c r="D131" s="279">
        <v>55</v>
      </c>
      <c r="E131" s="279">
        <v>46</v>
      </c>
      <c r="F131" s="280"/>
      <c r="G131" s="281"/>
      <c r="H131" s="2"/>
    </row>
    <row r="132" spans="1:8" x14ac:dyDescent="0.3">
      <c r="A132" s="2">
        <v>29288</v>
      </c>
      <c r="B132" s="4" t="s">
        <v>411</v>
      </c>
      <c r="C132" s="3"/>
      <c r="D132" s="279"/>
      <c r="E132" s="279"/>
      <c r="F132" s="280"/>
      <c r="G132" s="281"/>
      <c r="H132" s="2"/>
    </row>
    <row r="133" spans="1:8" x14ac:dyDescent="0.3">
      <c r="A133" s="2">
        <v>29294</v>
      </c>
      <c r="B133" s="4" t="s">
        <v>412</v>
      </c>
      <c r="C133" s="3" t="s">
        <v>264</v>
      </c>
      <c r="D133" s="279">
        <v>67</v>
      </c>
      <c r="E133" s="279">
        <v>9</v>
      </c>
      <c r="F133" s="280"/>
      <c r="G133" s="281"/>
      <c r="H133" s="2"/>
    </row>
    <row r="134" spans="1:8" x14ac:dyDescent="0.3">
      <c r="A134" s="2">
        <v>29435</v>
      </c>
      <c r="B134" s="4" t="s">
        <v>413</v>
      </c>
      <c r="C134" s="3" t="s">
        <v>31</v>
      </c>
      <c r="D134" s="279">
        <v>51</v>
      </c>
      <c r="E134" s="279">
        <v>36</v>
      </c>
      <c r="F134" s="280" t="s">
        <v>265</v>
      </c>
      <c r="G134" s="281">
        <v>44172.356412037036</v>
      </c>
      <c r="H134" s="2">
        <v>140283</v>
      </c>
    </row>
    <row r="135" spans="1:8" x14ac:dyDescent="0.3">
      <c r="A135" s="2">
        <v>29437</v>
      </c>
      <c r="B135" s="4" t="s">
        <v>414</v>
      </c>
      <c r="C135" s="3" t="s">
        <v>264</v>
      </c>
      <c r="D135" s="279">
        <v>61</v>
      </c>
      <c r="E135" s="279">
        <v>8</v>
      </c>
      <c r="F135" s="280" t="s">
        <v>271</v>
      </c>
      <c r="G135" s="281">
        <v>43875.455578703702</v>
      </c>
      <c r="H135" s="2"/>
    </row>
    <row r="136" spans="1:8" x14ac:dyDescent="0.3">
      <c r="A136" s="2">
        <v>29524</v>
      </c>
      <c r="B136" s="4" t="s">
        <v>415</v>
      </c>
      <c r="C136" s="3" t="s">
        <v>302</v>
      </c>
      <c r="D136" s="279">
        <v>76</v>
      </c>
      <c r="E136" s="279">
        <v>9</v>
      </c>
      <c r="F136" s="280"/>
      <c r="G136" s="281"/>
      <c r="H136" s="2"/>
    </row>
    <row r="137" spans="1:8" x14ac:dyDescent="0.3">
      <c r="A137" s="2">
        <v>29526</v>
      </c>
      <c r="B137" s="4" t="s">
        <v>416</v>
      </c>
      <c r="C137" s="3" t="s">
        <v>302</v>
      </c>
      <c r="D137" s="279">
        <v>76</v>
      </c>
      <c r="E137" s="279">
        <v>9</v>
      </c>
      <c r="F137" s="280"/>
      <c r="G137" s="281"/>
      <c r="H137" s="2"/>
    </row>
    <row r="138" spans="1:8" x14ac:dyDescent="0.3">
      <c r="A138" s="2">
        <v>29537</v>
      </c>
      <c r="B138" s="4" t="s">
        <v>417</v>
      </c>
      <c r="C138" s="3" t="s">
        <v>264</v>
      </c>
      <c r="D138" s="279">
        <v>61</v>
      </c>
      <c r="E138" s="279">
        <v>8</v>
      </c>
      <c r="F138" s="280"/>
      <c r="G138" s="281"/>
      <c r="H138" s="2"/>
    </row>
    <row r="139" spans="1:8" x14ac:dyDescent="0.3">
      <c r="A139" s="2">
        <v>29829</v>
      </c>
      <c r="B139" s="4" t="s">
        <v>418</v>
      </c>
      <c r="C139" s="3" t="s">
        <v>264</v>
      </c>
      <c r="D139" s="279">
        <v>61</v>
      </c>
      <c r="E139" s="279">
        <v>15</v>
      </c>
      <c r="F139" s="280"/>
      <c r="G139" s="281"/>
      <c r="H139" s="2"/>
    </row>
    <row r="140" spans="1:8" x14ac:dyDescent="0.3">
      <c r="A140" s="2">
        <v>29935</v>
      </c>
      <c r="B140" s="4" t="s">
        <v>419</v>
      </c>
      <c r="C140" s="3" t="s">
        <v>264</v>
      </c>
      <c r="D140" s="279">
        <v>76</v>
      </c>
      <c r="E140" s="279">
        <v>11</v>
      </c>
      <c r="F140" s="280" t="s">
        <v>271</v>
      </c>
      <c r="G140" s="281">
        <v>43899.571921296294</v>
      </c>
      <c r="H140" s="2"/>
    </row>
    <row r="141" spans="1:8" x14ac:dyDescent="0.3">
      <c r="A141" s="2">
        <v>29936</v>
      </c>
      <c r="B141" s="4" t="s">
        <v>420</v>
      </c>
      <c r="C141" s="3" t="s">
        <v>264</v>
      </c>
      <c r="D141" s="279">
        <v>76</v>
      </c>
      <c r="E141" s="279">
        <v>11</v>
      </c>
      <c r="F141" s="280"/>
      <c r="G141" s="281"/>
      <c r="H141" s="2"/>
    </row>
    <row r="142" spans="1:8" x14ac:dyDescent="0.3">
      <c r="A142" s="2">
        <v>29960</v>
      </c>
      <c r="B142" s="4" t="s">
        <v>421</v>
      </c>
      <c r="C142" s="3" t="s">
        <v>381</v>
      </c>
      <c r="D142" s="279">
        <v>57</v>
      </c>
      <c r="E142" s="279">
        <v>15</v>
      </c>
      <c r="F142" s="280"/>
      <c r="G142" s="281"/>
      <c r="H142" s="2"/>
    </row>
    <row r="143" spans="1:8" x14ac:dyDescent="0.3">
      <c r="A143" s="2">
        <v>30171</v>
      </c>
      <c r="B143" s="4" t="s">
        <v>422</v>
      </c>
      <c r="C143" s="3" t="s">
        <v>288</v>
      </c>
      <c r="D143" s="279">
        <v>76</v>
      </c>
      <c r="E143" s="279">
        <v>9</v>
      </c>
      <c r="F143" s="280" t="s">
        <v>271</v>
      </c>
      <c r="G143" s="281">
        <v>43896.301296296297</v>
      </c>
      <c r="H143" s="2"/>
    </row>
    <row r="144" spans="1:8" x14ac:dyDescent="0.3">
      <c r="A144" s="2">
        <v>30658</v>
      </c>
      <c r="B144" s="4" t="s">
        <v>423</v>
      </c>
      <c r="C144" s="3" t="s">
        <v>264</v>
      </c>
      <c r="D144" s="279">
        <v>61</v>
      </c>
      <c r="E144" s="279">
        <v>15</v>
      </c>
      <c r="F144" s="280" t="s">
        <v>271</v>
      </c>
      <c r="G144" s="281">
        <v>43671.424050925925</v>
      </c>
      <c r="H144" s="2"/>
    </row>
    <row r="145" spans="1:8" x14ac:dyDescent="0.3">
      <c r="A145" s="2">
        <v>30772</v>
      </c>
      <c r="B145" s="4" t="s">
        <v>424</v>
      </c>
      <c r="C145" s="3" t="s">
        <v>264</v>
      </c>
      <c r="D145" s="279">
        <v>72</v>
      </c>
      <c r="E145" s="279">
        <v>5</v>
      </c>
      <c r="F145" s="280"/>
      <c r="G145" s="281"/>
      <c r="H145" s="2"/>
    </row>
    <row r="146" spans="1:8" x14ac:dyDescent="0.3">
      <c r="A146" s="2">
        <v>31321</v>
      </c>
      <c r="B146" s="4" t="s">
        <v>425</v>
      </c>
      <c r="C146" s="3" t="s">
        <v>273</v>
      </c>
      <c r="D146" s="279">
        <v>55</v>
      </c>
      <c r="E146" s="279">
        <v>19</v>
      </c>
      <c r="F146" s="280" t="s">
        <v>265</v>
      </c>
      <c r="G146" s="281">
        <v>44104.394143518519</v>
      </c>
      <c r="H146" s="2">
        <v>140032</v>
      </c>
    </row>
    <row r="147" spans="1:8" x14ac:dyDescent="0.3">
      <c r="A147" s="2">
        <v>31427</v>
      </c>
      <c r="B147" s="4" t="s">
        <v>426</v>
      </c>
      <c r="C147" s="3" t="s">
        <v>264</v>
      </c>
      <c r="D147" s="279">
        <v>52</v>
      </c>
      <c r="E147" s="279">
        <v>7</v>
      </c>
      <c r="F147" s="280"/>
      <c r="G147" s="281"/>
      <c r="H147" s="2"/>
    </row>
    <row r="148" spans="1:8" x14ac:dyDescent="0.3">
      <c r="A148" s="2">
        <v>31428</v>
      </c>
      <c r="B148" s="4" t="s">
        <v>427</v>
      </c>
      <c r="C148" s="3" t="s">
        <v>264</v>
      </c>
      <c r="D148" s="279">
        <v>52</v>
      </c>
      <c r="E148" s="279">
        <v>7</v>
      </c>
      <c r="F148" s="280"/>
      <c r="G148" s="281"/>
      <c r="H148" s="2"/>
    </row>
    <row r="149" spans="1:8" x14ac:dyDescent="0.3">
      <c r="A149" s="2">
        <v>32487</v>
      </c>
      <c r="B149" s="4" t="s">
        <v>428</v>
      </c>
      <c r="C149" s="3" t="s">
        <v>302</v>
      </c>
      <c r="D149" s="279">
        <v>76</v>
      </c>
      <c r="E149" s="279">
        <v>9</v>
      </c>
      <c r="F149" s="280" t="s">
        <v>271</v>
      </c>
      <c r="G149" s="281">
        <v>43896.301296296297</v>
      </c>
      <c r="H149" s="2"/>
    </row>
    <row r="150" spans="1:8" x14ac:dyDescent="0.3">
      <c r="A150" s="2">
        <v>32648</v>
      </c>
      <c r="B150" s="4" t="s">
        <v>429</v>
      </c>
      <c r="C150" s="3" t="s">
        <v>261</v>
      </c>
      <c r="D150" s="279">
        <v>67</v>
      </c>
      <c r="E150" s="279">
        <v>14</v>
      </c>
      <c r="F150" s="280"/>
      <c r="G150" s="281"/>
      <c r="H150" s="2"/>
    </row>
    <row r="151" spans="1:8" x14ac:dyDescent="0.3">
      <c r="A151" s="2">
        <v>32752</v>
      </c>
      <c r="B151" s="4" t="s">
        <v>430</v>
      </c>
      <c r="C151" s="3" t="s">
        <v>321</v>
      </c>
      <c r="D151" s="279">
        <v>67</v>
      </c>
      <c r="E151" s="279">
        <v>6</v>
      </c>
      <c r="F151" s="280"/>
      <c r="G151" s="281"/>
      <c r="H151" s="2"/>
    </row>
    <row r="152" spans="1:8" x14ac:dyDescent="0.3">
      <c r="A152" s="2">
        <v>32759</v>
      </c>
      <c r="B152" s="4" t="s">
        <v>431</v>
      </c>
      <c r="C152" s="3" t="s">
        <v>321</v>
      </c>
      <c r="D152" s="279">
        <v>67</v>
      </c>
      <c r="E152" s="279">
        <v>6</v>
      </c>
      <c r="F152" s="280"/>
      <c r="G152" s="281"/>
      <c r="H152" s="2"/>
    </row>
    <row r="153" spans="1:8" x14ac:dyDescent="0.3">
      <c r="A153" s="2">
        <v>32761</v>
      </c>
      <c r="B153" s="4" t="s">
        <v>432</v>
      </c>
      <c r="C153" s="3" t="s">
        <v>321</v>
      </c>
      <c r="D153" s="279">
        <v>67</v>
      </c>
      <c r="E153" s="279">
        <v>6</v>
      </c>
      <c r="F153" s="280"/>
      <c r="G153" s="281"/>
      <c r="H153" s="2"/>
    </row>
    <row r="154" spans="1:8" x14ac:dyDescent="0.3">
      <c r="A154" s="2">
        <v>34405</v>
      </c>
      <c r="B154" s="4" t="s">
        <v>433</v>
      </c>
      <c r="C154" s="3" t="s">
        <v>264</v>
      </c>
      <c r="D154" s="279">
        <v>84</v>
      </c>
      <c r="E154" s="279">
        <v>1</v>
      </c>
      <c r="F154" s="280"/>
      <c r="G154" s="281"/>
      <c r="H154" s="2"/>
    </row>
    <row r="155" spans="1:8" x14ac:dyDescent="0.3">
      <c r="A155" s="2">
        <v>35227</v>
      </c>
      <c r="B155" s="4" t="s">
        <v>434</v>
      </c>
      <c r="C155" s="3" t="s">
        <v>264</v>
      </c>
      <c r="D155" s="279">
        <v>61</v>
      </c>
      <c r="E155" s="279">
        <v>8</v>
      </c>
      <c r="F155" s="280" t="s">
        <v>262</v>
      </c>
      <c r="G155" s="281">
        <v>44433.653020833335</v>
      </c>
      <c r="H155" s="2">
        <v>59400</v>
      </c>
    </row>
    <row r="156" spans="1:8" x14ac:dyDescent="0.3">
      <c r="A156" s="2">
        <v>35238</v>
      </c>
      <c r="B156" s="4" t="s">
        <v>435</v>
      </c>
      <c r="C156" s="3" t="s">
        <v>264</v>
      </c>
      <c r="D156" s="279">
        <v>54</v>
      </c>
      <c r="E156" s="279">
        <v>4</v>
      </c>
      <c r="F156" s="280" t="s">
        <v>271</v>
      </c>
      <c r="G156" s="281">
        <v>43875.456620370373</v>
      </c>
      <c r="H156" s="2"/>
    </row>
    <row r="157" spans="1:8" x14ac:dyDescent="0.3">
      <c r="A157" s="2">
        <v>35331</v>
      </c>
      <c r="B157" s="4" t="s">
        <v>436</v>
      </c>
      <c r="C157" s="3" t="s">
        <v>437</v>
      </c>
      <c r="D157" s="279">
        <v>54</v>
      </c>
      <c r="E157" s="279">
        <v>4</v>
      </c>
      <c r="F157" s="280" t="s">
        <v>271</v>
      </c>
      <c r="G157" s="281">
        <v>43999.45821759259</v>
      </c>
      <c r="H157" s="2"/>
    </row>
    <row r="158" spans="1:8" x14ac:dyDescent="0.3">
      <c r="A158" s="2">
        <v>35359</v>
      </c>
      <c r="B158" s="4" t="s">
        <v>438</v>
      </c>
      <c r="C158" s="3" t="s">
        <v>437</v>
      </c>
      <c r="D158" s="279">
        <v>54</v>
      </c>
      <c r="E158" s="279">
        <v>4</v>
      </c>
      <c r="F158" s="280" t="s">
        <v>271</v>
      </c>
      <c r="G158" s="281">
        <v>43720.378981481481</v>
      </c>
      <c r="H158" s="2">
        <v>137799</v>
      </c>
    </row>
    <row r="159" spans="1:8" x14ac:dyDescent="0.3">
      <c r="A159" s="2">
        <v>36011</v>
      </c>
      <c r="B159" s="4" t="s">
        <v>439</v>
      </c>
      <c r="C159" s="3" t="s">
        <v>288</v>
      </c>
      <c r="D159" s="279">
        <v>76</v>
      </c>
      <c r="E159" s="279">
        <v>9</v>
      </c>
      <c r="F159" s="280" t="s">
        <v>271</v>
      </c>
      <c r="G159" s="281">
        <v>43896.301296296297</v>
      </c>
      <c r="H159" s="2"/>
    </row>
    <row r="160" spans="1:8" x14ac:dyDescent="0.3">
      <c r="A160" s="2">
        <v>36033</v>
      </c>
      <c r="B160" s="4" t="s">
        <v>440</v>
      </c>
      <c r="C160" s="3" t="s">
        <v>273</v>
      </c>
      <c r="D160" s="279">
        <v>55</v>
      </c>
      <c r="E160" s="279">
        <v>19</v>
      </c>
      <c r="F160" s="280"/>
      <c r="G160" s="281"/>
      <c r="H160" s="2"/>
    </row>
    <row r="161" spans="1:8" x14ac:dyDescent="0.3">
      <c r="A161" s="2">
        <v>36107</v>
      </c>
      <c r="B161" s="4" t="s">
        <v>441</v>
      </c>
      <c r="C161" s="3" t="s">
        <v>264</v>
      </c>
      <c r="D161" s="279">
        <v>74</v>
      </c>
      <c r="E161" s="279">
        <v>9</v>
      </c>
      <c r="F161" s="280"/>
      <c r="G161" s="281"/>
      <c r="H161" s="2"/>
    </row>
    <row r="162" spans="1:8" x14ac:dyDescent="0.3">
      <c r="A162" s="2">
        <v>36400</v>
      </c>
      <c r="B162" s="4" t="s">
        <v>442</v>
      </c>
      <c r="C162" s="3" t="s">
        <v>264</v>
      </c>
      <c r="D162" s="279">
        <v>89</v>
      </c>
      <c r="E162" s="279">
        <v>12</v>
      </c>
      <c r="F162" s="280" t="s">
        <v>271</v>
      </c>
      <c r="G162" s="281">
        <v>43875.379710648151</v>
      </c>
      <c r="H162" s="2"/>
    </row>
    <row r="163" spans="1:8" x14ac:dyDescent="0.3">
      <c r="A163" s="2">
        <v>37847</v>
      </c>
      <c r="B163" s="4" t="s">
        <v>443</v>
      </c>
      <c r="C163" s="3"/>
      <c r="D163" s="279"/>
      <c r="E163" s="279"/>
      <c r="F163" s="280"/>
      <c r="G163" s="281"/>
      <c r="H163" s="2"/>
    </row>
    <row r="164" spans="1:8" x14ac:dyDescent="0.3">
      <c r="A164" s="2">
        <v>38079</v>
      </c>
      <c r="B164" s="4" t="s">
        <v>444</v>
      </c>
      <c r="C164" s="3" t="s">
        <v>264</v>
      </c>
      <c r="D164" s="279">
        <v>55</v>
      </c>
      <c r="E164" s="279">
        <v>46</v>
      </c>
      <c r="F164" s="280"/>
      <c r="G164" s="281"/>
      <c r="H164" s="2"/>
    </row>
    <row r="165" spans="1:8" x14ac:dyDescent="0.3">
      <c r="A165" s="2">
        <v>38648</v>
      </c>
      <c r="B165" s="4" t="s">
        <v>445</v>
      </c>
      <c r="C165" s="3" t="s">
        <v>273</v>
      </c>
      <c r="D165" s="279">
        <v>59</v>
      </c>
      <c r="E165" s="279">
        <v>18</v>
      </c>
      <c r="F165" s="280" t="s">
        <v>262</v>
      </c>
      <c r="G165" s="281">
        <v>44461.377997685187</v>
      </c>
      <c r="H165" s="2"/>
    </row>
    <row r="166" spans="1:8" x14ac:dyDescent="0.3">
      <c r="A166" s="2">
        <v>39982</v>
      </c>
      <c r="B166" s="4" t="s">
        <v>446</v>
      </c>
      <c r="C166" s="3" t="s">
        <v>264</v>
      </c>
      <c r="D166" s="279">
        <v>84</v>
      </c>
      <c r="E166" s="279">
        <v>1</v>
      </c>
      <c r="F166" s="280"/>
      <c r="G166" s="281"/>
      <c r="H166" s="2"/>
    </row>
    <row r="167" spans="1:8" x14ac:dyDescent="0.3">
      <c r="A167" s="2">
        <v>40685</v>
      </c>
      <c r="B167" s="4" t="s">
        <v>447</v>
      </c>
      <c r="C167" s="3" t="s">
        <v>273</v>
      </c>
      <c r="D167" s="279">
        <v>55</v>
      </c>
      <c r="E167" s="279">
        <v>19</v>
      </c>
      <c r="F167" s="280" t="s">
        <v>265</v>
      </c>
      <c r="G167" s="281">
        <v>44104.394143518519</v>
      </c>
      <c r="H167" s="2">
        <v>140038</v>
      </c>
    </row>
    <row r="168" spans="1:8" x14ac:dyDescent="0.3">
      <c r="A168" s="2">
        <v>40688</v>
      </c>
      <c r="B168" s="4" t="s">
        <v>448</v>
      </c>
      <c r="C168" s="3" t="s">
        <v>264</v>
      </c>
      <c r="D168" s="279">
        <v>67</v>
      </c>
      <c r="E168" s="279">
        <v>18</v>
      </c>
      <c r="F168" s="280"/>
      <c r="G168" s="281"/>
      <c r="H168" s="2"/>
    </row>
    <row r="169" spans="1:8" x14ac:dyDescent="0.3">
      <c r="A169" s="2">
        <v>40689</v>
      </c>
      <c r="B169" s="4" t="s">
        <v>449</v>
      </c>
      <c r="C169" s="3" t="s">
        <v>264</v>
      </c>
      <c r="D169" s="279">
        <v>67</v>
      </c>
      <c r="E169" s="279">
        <v>18</v>
      </c>
      <c r="F169" s="280"/>
      <c r="G169" s="281"/>
      <c r="H169" s="2"/>
    </row>
    <row r="170" spans="1:8" x14ac:dyDescent="0.3">
      <c r="A170" s="2">
        <v>42681</v>
      </c>
      <c r="B170" s="4" t="s">
        <v>450</v>
      </c>
      <c r="C170" s="3" t="s">
        <v>264</v>
      </c>
      <c r="D170" s="279">
        <v>54</v>
      </c>
      <c r="E170" s="279">
        <v>4</v>
      </c>
      <c r="F170" s="280" t="s">
        <v>271</v>
      </c>
      <c r="G170" s="281">
        <v>43875.456400462965</v>
      </c>
      <c r="H170" s="2"/>
    </row>
    <row r="171" spans="1:8" x14ac:dyDescent="0.3">
      <c r="A171" s="2">
        <v>43648</v>
      </c>
      <c r="B171" s="4" t="s">
        <v>451</v>
      </c>
      <c r="C171" s="3" t="s">
        <v>264</v>
      </c>
      <c r="D171" s="279">
        <v>55</v>
      </c>
      <c r="E171" s="279">
        <v>32</v>
      </c>
      <c r="F171" s="280"/>
      <c r="G171" s="281"/>
      <c r="H171" s="2"/>
    </row>
    <row r="172" spans="1:8" x14ac:dyDescent="0.3">
      <c r="A172" s="2">
        <v>43794</v>
      </c>
      <c r="B172" s="4" t="s">
        <v>452</v>
      </c>
      <c r="C172" s="3" t="s">
        <v>264</v>
      </c>
      <c r="D172" s="279">
        <v>74</v>
      </c>
      <c r="E172" s="279">
        <v>8</v>
      </c>
      <c r="F172" s="280"/>
      <c r="G172" s="281"/>
      <c r="H172" s="2"/>
    </row>
    <row r="173" spans="1:8" x14ac:dyDescent="0.3">
      <c r="A173" s="2">
        <v>45067</v>
      </c>
      <c r="B173" s="4" t="s">
        <v>453</v>
      </c>
      <c r="C173" s="3" t="s">
        <v>273</v>
      </c>
      <c r="D173" s="279">
        <v>55</v>
      </c>
      <c r="E173" s="279">
        <v>19</v>
      </c>
      <c r="F173" s="280"/>
      <c r="G173" s="281"/>
      <c r="H173" s="2"/>
    </row>
    <row r="174" spans="1:8" x14ac:dyDescent="0.3">
      <c r="A174" s="2">
        <v>45111</v>
      </c>
      <c r="B174" s="4" t="s">
        <v>454</v>
      </c>
      <c r="C174" s="3" t="s">
        <v>264</v>
      </c>
      <c r="D174" s="279">
        <v>84</v>
      </c>
      <c r="E174" s="279">
        <v>1</v>
      </c>
      <c r="F174" s="280"/>
      <c r="G174" s="281"/>
      <c r="H174" s="2"/>
    </row>
    <row r="175" spans="1:8" x14ac:dyDescent="0.3">
      <c r="A175" s="2">
        <v>45195</v>
      </c>
      <c r="B175" s="4" t="s">
        <v>455</v>
      </c>
      <c r="C175" s="3" t="s">
        <v>31</v>
      </c>
      <c r="D175" s="279">
        <v>51</v>
      </c>
      <c r="E175" s="279">
        <v>11</v>
      </c>
      <c r="F175" s="280"/>
      <c r="G175" s="281"/>
      <c r="H175" s="2"/>
    </row>
    <row r="176" spans="1:8" x14ac:dyDescent="0.3">
      <c r="A176" s="2">
        <v>45651</v>
      </c>
      <c r="B176" s="4" t="s">
        <v>456</v>
      </c>
      <c r="C176" s="3" t="s">
        <v>264</v>
      </c>
      <c r="D176" s="279">
        <v>67</v>
      </c>
      <c r="E176" s="279">
        <v>1</v>
      </c>
      <c r="F176" s="280"/>
      <c r="G176" s="281"/>
      <c r="H176" s="2"/>
    </row>
    <row r="177" spans="1:8" x14ac:dyDescent="0.3">
      <c r="A177" s="2">
        <v>48178</v>
      </c>
      <c r="B177" s="4" t="s">
        <v>457</v>
      </c>
      <c r="C177" s="3" t="s">
        <v>264</v>
      </c>
      <c r="D177" s="279">
        <v>74</v>
      </c>
      <c r="E177" s="279">
        <v>8</v>
      </c>
      <c r="F177" s="280"/>
      <c r="G177" s="281"/>
      <c r="H177" s="2"/>
    </row>
    <row r="178" spans="1:8" x14ac:dyDescent="0.3">
      <c r="A178" s="2">
        <v>48714</v>
      </c>
      <c r="B178" s="4" t="s">
        <v>458</v>
      </c>
      <c r="C178" s="3" t="s">
        <v>264</v>
      </c>
      <c r="D178" s="279">
        <v>83</v>
      </c>
      <c r="E178" s="279">
        <v>10</v>
      </c>
      <c r="F178" s="280"/>
      <c r="G178" s="281"/>
      <c r="H178" s="2"/>
    </row>
    <row r="179" spans="1:8" x14ac:dyDescent="0.3">
      <c r="A179" s="2">
        <v>49099</v>
      </c>
      <c r="B179" s="4" t="s">
        <v>459</v>
      </c>
      <c r="C179" s="3" t="s">
        <v>321</v>
      </c>
      <c r="D179" s="279">
        <v>67</v>
      </c>
      <c r="E179" s="279">
        <v>6</v>
      </c>
      <c r="F179" s="280"/>
      <c r="G179" s="281"/>
      <c r="H179" s="2"/>
    </row>
    <row r="180" spans="1:8" x14ac:dyDescent="0.3">
      <c r="A180" s="2">
        <v>49184</v>
      </c>
      <c r="B180" s="4" t="s">
        <v>460</v>
      </c>
      <c r="C180" s="3" t="s">
        <v>264</v>
      </c>
      <c r="D180" s="279">
        <v>52</v>
      </c>
      <c r="E180" s="279">
        <v>8</v>
      </c>
      <c r="F180" s="280"/>
      <c r="G180" s="281"/>
      <c r="H180" s="2"/>
    </row>
    <row r="181" spans="1:8" x14ac:dyDescent="0.3">
      <c r="A181" s="2">
        <v>49188</v>
      </c>
      <c r="B181" s="4" t="s">
        <v>461</v>
      </c>
      <c r="C181" s="3" t="s">
        <v>264</v>
      </c>
      <c r="D181" s="279">
        <v>52</v>
      </c>
      <c r="E181" s="279">
        <v>7</v>
      </c>
      <c r="F181" s="280"/>
      <c r="G181" s="281"/>
      <c r="H181" s="2"/>
    </row>
    <row r="182" spans="1:8" x14ac:dyDescent="0.3">
      <c r="A182" s="2">
        <v>49864</v>
      </c>
      <c r="B182" s="4" t="s">
        <v>462</v>
      </c>
      <c r="C182" s="3" t="s">
        <v>264</v>
      </c>
      <c r="D182" s="279">
        <v>73</v>
      </c>
      <c r="E182" s="279">
        <v>4</v>
      </c>
      <c r="F182" s="280"/>
      <c r="G182" s="281"/>
      <c r="H182" s="2"/>
    </row>
    <row r="183" spans="1:8" x14ac:dyDescent="0.3">
      <c r="A183" s="2">
        <v>49866</v>
      </c>
      <c r="B183" s="4" t="s">
        <v>463</v>
      </c>
      <c r="C183" s="3" t="s">
        <v>264</v>
      </c>
      <c r="D183" s="279">
        <v>55</v>
      </c>
      <c r="E183" s="279">
        <v>57</v>
      </c>
      <c r="F183" s="280"/>
      <c r="G183" s="281"/>
      <c r="H183" s="2"/>
    </row>
    <row r="184" spans="1:8" x14ac:dyDescent="0.3">
      <c r="A184" s="2">
        <v>49867</v>
      </c>
      <c r="B184" s="4" t="s">
        <v>464</v>
      </c>
      <c r="C184" s="3" t="s">
        <v>264</v>
      </c>
      <c r="D184" s="279">
        <v>55</v>
      </c>
      <c r="E184" s="279">
        <v>55</v>
      </c>
      <c r="F184" s="280"/>
      <c r="G184" s="281"/>
      <c r="H184" s="2"/>
    </row>
    <row r="185" spans="1:8" x14ac:dyDescent="0.3">
      <c r="A185" s="2">
        <v>49984</v>
      </c>
      <c r="B185" s="4" t="s">
        <v>465</v>
      </c>
      <c r="C185" s="3" t="s">
        <v>264</v>
      </c>
      <c r="D185" s="279">
        <v>52</v>
      </c>
      <c r="E185" s="279">
        <v>7</v>
      </c>
      <c r="F185" s="280"/>
      <c r="G185" s="281"/>
      <c r="H185" s="2"/>
    </row>
    <row r="186" spans="1:8" x14ac:dyDescent="0.3">
      <c r="A186" s="2">
        <v>49988</v>
      </c>
      <c r="B186" s="4" t="s">
        <v>465</v>
      </c>
      <c r="C186" s="3" t="s">
        <v>264</v>
      </c>
      <c r="D186" s="279">
        <v>52</v>
      </c>
      <c r="E186" s="279">
        <v>7</v>
      </c>
      <c r="F186" s="280"/>
      <c r="G186" s="281"/>
      <c r="H186" s="2"/>
    </row>
    <row r="187" spans="1:8" x14ac:dyDescent="0.3">
      <c r="A187" s="2">
        <v>50294</v>
      </c>
      <c r="B187" s="4" t="s">
        <v>466</v>
      </c>
      <c r="C187" s="3" t="s">
        <v>264</v>
      </c>
      <c r="D187" s="279">
        <v>61</v>
      </c>
      <c r="E187" s="279">
        <v>8</v>
      </c>
      <c r="F187" s="280"/>
      <c r="G187" s="281"/>
      <c r="H187" s="2"/>
    </row>
    <row r="188" spans="1:8" x14ac:dyDescent="0.3">
      <c r="A188" s="2">
        <v>50476</v>
      </c>
      <c r="B188" s="4" t="s">
        <v>467</v>
      </c>
      <c r="C188" s="3" t="s">
        <v>264</v>
      </c>
      <c r="D188" s="279">
        <v>51</v>
      </c>
      <c r="E188" s="279">
        <v>17</v>
      </c>
      <c r="F188" s="280"/>
      <c r="G188" s="281"/>
      <c r="H188" s="2"/>
    </row>
    <row r="189" spans="1:8" x14ac:dyDescent="0.3">
      <c r="A189" s="2">
        <v>51013</v>
      </c>
      <c r="B189" s="4" t="s">
        <v>468</v>
      </c>
      <c r="C189" s="3" t="s">
        <v>288</v>
      </c>
      <c r="D189" s="279">
        <v>76</v>
      </c>
      <c r="E189" s="279">
        <v>10</v>
      </c>
      <c r="F189" s="280" t="s">
        <v>271</v>
      </c>
      <c r="G189" s="281" t="s">
        <v>469</v>
      </c>
      <c r="H189" s="2"/>
    </row>
    <row r="190" spans="1:8" x14ac:dyDescent="0.3">
      <c r="A190" s="2">
        <v>51223</v>
      </c>
      <c r="B190" s="4" t="s">
        <v>470</v>
      </c>
      <c r="C190" s="3" t="s">
        <v>264</v>
      </c>
      <c r="D190" s="279">
        <v>55</v>
      </c>
      <c r="E190" s="279">
        <v>49</v>
      </c>
      <c r="F190" s="280"/>
      <c r="G190" s="281"/>
      <c r="H190" s="2"/>
    </row>
    <row r="191" spans="1:8" x14ac:dyDescent="0.3">
      <c r="A191" s="2">
        <v>51337</v>
      </c>
      <c r="B191" s="4" t="s">
        <v>471</v>
      </c>
      <c r="C191" s="3" t="s">
        <v>264</v>
      </c>
      <c r="D191" s="279">
        <v>74</v>
      </c>
      <c r="E191" s="279">
        <v>10</v>
      </c>
      <c r="F191" s="280"/>
      <c r="G191" s="281"/>
      <c r="H191" s="2"/>
    </row>
    <row r="192" spans="1:8" x14ac:dyDescent="0.3">
      <c r="A192" s="2">
        <v>52995</v>
      </c>
      <c r="B192" s="4" t="s">
        <v>472</v>
      </c>
      <c r="C192" s="3" t="s">
        <v>264</v>
      </c>
      <c r="D192" s="279">
        <v>61</v>
      </c>
      <c r="E192" s="279">
        <v>8</v>
      </c>
      <c r="F192" s="280"/>
      <c r="G192" s="281"/>
      <c r="H192" s="2"/>
    </row>
    <row r="193" spans="1:8" x14ac:dyDescent="0.3">
      <c r="A193" s="2">
        <v>53016</v>
      </c>
      <c r="B193" s="4" t="s">
        <v>473</v>
      </c>
      <c r="C193" s="3" t="s">
        <v>474</v>
      </c>
      <c r="D193" s="279">
        <v>74</v>
      </c>
      <c r="E193" s="279">
        <v>10</v>
      </c>
      <c r="F193" s="280"/>
      <c r="G193" s="281"/>
      <c r="H193" s="2"/>
    </row>
    <row r="194" spans="1:8" x14ac:dyDescent="0.3">
      <c r="A194" s="2">
        <v>53810</v>
      </c>
      <c r="B194" s="4" t="s">
        <v>475</v>
      </c>
      <c r="C194" s="3" t="s">
        <v>321</v>
      </c>
      <c r="D194" s="279">
        <v>67</v>
      </c>
      <c r="E194" s="279">
        <v>6</v>
      </c>
      <c r="F194" s="280"/>
      <c r="G194" s="281"/>
      <c r="H194" s="2"/>
    </row>
    <row r="195" spans="1:8" x14ac:dyDescent="0.3">
      <c r="A195" s="2">
        <v>53928</v>
      </c>
      <c r="B195" s="4" t="s">
        <v>476</v>
      </c>
      <c r="C195" s="3" t="s">
        <v>264</v>
      </c>
      <c r="D195" s="279">
        <v>51</v>
      </c>
      <c r="E195" s="279">
        <v>30</v>
      </c>
      <c r="F195" s="280"/>
      <c r="G195" s="281"/>
      <c r="H195" s="2"/>
    </row>
    <row r="196" spans="1:8" x14ac:dyDescent="0.3">
      <c r="A196" s="2">
        <v>54668</v>
      </c>
      <c r="B196" s="4" t="s">
        <v>477</v>
      </c>
      <c r="C196" s="3" t="s">
        <v>288</v>
      </c>
      <c r="D196" s="279">
        <v>76</v>
      </c>
      <c r="E196" s="279">
        <v>9</v>
      </c>
      <c r="F196" s="280" t="s">
        <v>271</v>
      </c>
      <c r="G196" s="281">
        <v>43896.300358796296</v>
      </c>
      <c r="H196" s="2"/>
    </row>
    <row r="197" spans="1:8" x14ac:dyDescent="0.3">
      <c r="A197" s="2">
        <v>54969</v>
      </c>
      <c r="B197" s="4" t="s">
        <v>478</v>
      </c>
      <c r="C197" s="3" t="s">
        <v>264</v>
      </c>
      <c r="D197" s="279">
        <v>61</v>
      </c>
      <c r="E197" s="279">
        <v>8</v>
      </c>
      <c r="F197" s="280"/>
      <c r="G197" s="281"/>
      <c r="H197" s="2"/>
    </row>
    <row r="198" spans="1:8" x14ac:dyDescent="0.3">
      <c r="A198" s="2">
        <v>57444</v>
      </c>
      <c r="B198" s="4" t="s">
        <v>479</v>
      </c>
      <c r="C198" s="3" t="s">
        <v>291</v>
      </c>
      <c r="D198" s="279">
        <v>76</v>
      </c>
      <c r="E198" s="279">
        <v>6</v>
      </c>
      <c r="F198" s="280" t="s">
        <v>271</v>
      </c>
      <c r="G198" s="281" t="s">
        <v>480</v>
      </c>
      <c r="H198" s="2"/>
    </row>
    <row r="199" spans="1:8" x14ac:dyDescent="0.3">
      <c r="A199" s="2">
        <v>57895</v>
      </c>
      <c r="B199" s="4" t="s">
        <v>481</v>
      </c>
      <c r="C199" s="3" t="s">
        <v>264</v>
      </c>
      <c r="D199" s="279">
        <v>51</v>
      </c>
      <c r="E199" s="279">
        <v>11</v>
      </c>
      <c r="F199" s="280"/>
      <c r="G199" s="281"/>
      <c r="H199" s="2"/>
    </row>
    <row r="200" spans="1:8" x14ac:dyDescent="0.3">
      <c r="A200" s="2">
        <v>58116</v>
      </c>
      <c r="B200" s="4" t="s">
        <v>482</v>
      </c>
      <c r="C200" s="3" t="s">
        <v>264</v>
      </c>
      <c r="D200" s="279">
        <v>70</v>
      </c>
      <c r="E200" s="279">
        <v>38</v>
      </c>
      <c r="F200" s="280" t="s">
        <v>262</v>
      </c>
      <c r="G200" s="281">
        <v>44463.593159722222</v>
      </c>
      <c r="H200" s="2"/>
    </row>
    <row r="201" spans="1:8" x14ac:dyDescent="0.3">
      <c r="A201" s="2">
        <v>58117</v>
      </c>
      <c r="B201" s="4" t="s">
        <v>483</v>
      </c>
      <c r="C201" s="3" t="s">
        <v>264</v>
      </c>
      <c r="D201" s="279">
        <v>70</v>
      </c>
      <c r="E201" s="279">
        <v>38</v>
      </c>
      <c r="F201" s="280" t="s">
        <v>265</v>
      </c>
      <c r="G201" s="281">
        <v>44313.495532407411</v>
      </c>
      <c r="H201" s="2"/>
    </row>
    <row r="202" spans="1:8" x14ac:dyDescent="0.3">
      <c r="A202" s="2">
        <v>58647</v>
      </c>
      <c r="B202" s="4" t="s">
        <v>484</v>
      </c>
      <c r="C202" s="3" t="s">
        <v>273</v>
      </c>
      <c r="D202" s="279">
        <v>51</v>
      </c>
      <c r="E202" s="279">
        <v>30</v>
      </c>
      <c r="F202" s="280" t="s">
        <v>271</v>
      </c>
      <c r="G202" s="281">
        <v>43720.441446759258</v>
      </c>
      <c r="H202" s="2">
        <v>64044</v>
      </c>
    </row>
    <row r="203" spans="1:8" x14ac:dyDescent="0.3">
      <c r="A203" s="2">
        <v>58792</v>
      </c>
      <c r="B203" s="4" t="s">
        <v>485</v>
      </c>
      <c r="C203" s="3" t="s">
        <v>31</v>
      </c>
      <c r="D203" s="279">
        <v>72</v>
      </c>
      <c r="E203" s="279">
        <v>6</v>
      </c>
      <c r="F203" s="280" t="s">
        <v>265</v>
      </c>
      <c r="G203" s="281">
        <v>44267.707777777781</v>
      </c>
      <c r="H203" s="2"/>
    </row>
    <row r="204" spans="1:8" x14ac:dyDescent="0.3">
      <c r="A204" s="2">
        <v>58977</v>
      </c>
      <c r="B204" s="4" t="s">
        <v>486</v>
      </c>
      <c r="C204" s="3" t="s">
        <v>264</v>
      </c>
      <c r="D204" s="279">
        <v>51</v>
      </c>
      <c r="E204" s="279">
        <v>37</v>
      </c>
      <c r="F204" s="280" t="s">
        <v>271</v>
      </c>
      <c r="G204" s="281">
        <v>43656.484259259261</v>
      </c>
      <c r="H204" s="2"/>
    </row>
    <row r="205" spans="1:8" x14ac:dyDescent="0.3">
      <c r="A205" s="2">
        <v>58989</v>
      </c>
      <c r="B205" s="4" t="s">
        <v>487</v>
      </c>
      <c r="C205" s="3"/>
      <c r="D205" s="279"/>
      <c r="E205" s="279"/>
      <c r="F205" s="280" t="s">
        <v>265</v>
      </c>
      <c r="G205" s="281">
        <v>43732.617048611108</v>
      </c>
      <c r="H205" s="2"/>
    </row>
    <row r="206" spans="1:8" x14ac:dyDescent="0.3">
      <c r="A206" s="2">
        <v>60108</v>
      </c>
      <c r="B206" s="4" t="s">
        <v>488</v>
      </c>
      <c r="C206" s="3" t="s">
        <v>31</v>
      </c>
      <c r="D206" s="279">
        <v>52</v>
      </c>
      <c r="E206" s="279">
        <v>13</v>
      </c>
      <c r="F206" s="280"/>
      <c r="G206" s="281"/>
      <c r="H206" s="2"/>
    </row>
    <row r="207" spans="1:8" x14ac:dyDescent="0.3">
      <c r="A207" s="2">
        <v>60110</v>
      </c>
      <c r="B207" s="4" t="s">
        <v>489</v>
      </c>
      <c r="C207" s="3" t="s">
        <v>31</v>
      </c>
      <c r="D207" s="279">
        <v>52</v>
      </c>
      <c r="E207" s="279">
        <v>10</v>
      </c>
      <c r="F207" s="280"/>
      <c r="G207" s="281"/>
      <c r="H207" s="2"/>
    </row>
    <row r="208" spans="1:8" x14ac:dyDescent="0.3">
      <c r="A208" s="2">
        <v>60854</v>
      </c>
      <c r="B208" s="4" t="s">
        <v>490</v>
      </c>
      <c r="C208" s="3" t="s">
        <v>264</v>
      </c>
      <c r="D208" s="279">
        <v>55</v>
      </c>
      <c r="E208" s="279">
        <v>32</v>
      </c>
      <c r="F208" s="280"/>
      <c r="G208" s="281"/>
      <c r="H208" s="2"/>
    </row>
    <row r="209" spans="1:8" x14ac:dyDescent="0.3">
      <c r="A209" s="2">
        <v>61167</v>
      </c>
      <c r="B209" s="4" t="s">
        <v>491</v>
      </c>
      <c r="C209" s="3" t="s">
        <v>302</v>
      </c>
      <c r="D209" s="279">
        <v>76</v>
      </c>
      <c r="E209" s="279">
        <v>3</v>
      </c>
      <c r="F209" s="280"/>
      <c r="G209" s="281"/>
      <c r="H209" s="2"/>
    </row>
    <row r="210" spans="1:8" x14ac:dyDescent="0.3">
      <c r="A210" s="2">
        <v>62365</v>
      </c>
      <c r="B210" s="4" t="s">
        <v>492</v>
      </c>
      <c r="C210" s="3" t="s">
        <v>264</v>
      </c>
      <c r="D210" s="279">
        <v>52</v>
      </c>
      <c r="E210" s="279">
        <v>8</v>
      </c>
      <c r="F210" s="280"/>
      <c r="G210" s="281"/>
      <c r="H210" s="2"/>
    </row>
    <row r="211" spans="1:8" x14ac:dyDescent="0.3">
      <c r="A211" s="2">
        <v>62625</v>
      </c>
      <c r="B211" s="4" t="s">
        <v>493</v>
      </c>
      <c r="C211" s="3"/>
      <c r="D211" s="279"/>
      <c r="E211" s="279"/>
      <c r="F211" s="280"/>
      <c r="G211" s="281"/>
      <c r="H211" s="2"/>
    </row>
    <row r="212" spans="1:8" x14ac:dyDescent="0.3">
      <c r="A212" s="2">
        <v>63383</v>
      </c>
      <c r="B212" s="4" t="s">
        <v>494</v>
      </c>
      <c r="C212" s="3" t="s">
        <v>31</v>
      </c>
      <c r="D212" s="279">
        <v>52</v>
      </c>
      <c r="E212" s="279">
        <v>9</v>
      </c>
      <c r="F212" s="280"/>
      <c r="G212" s="281"/>
      <c r="H212" s="2"/>
    </row>
    <row r="213" spans="1:8" x14ac:dyDescent="0.3">
      <c r="A213" s="2">
        <v>63384</v>
      </c>
      <c r="B213" s="4" t="s">
        <v>495</v>
      </c>
      <c r="C213" s="3" t="s">
        <v>264</v>
      </c>
      <c r="D213" s="279">
        <v>52</v>
      </c>
      <c r="E213" s="279">
        <v>5</v>
      </c>
      <c r="F213" s="280"/>
      <c r="G213" s="281"/>
      <c r="H213" s="2"/>
    </row>
    <row r="214" spans="1:8" x14ac:dyDescent="0.3">
      <c r="A214" s="2">
        <v>64302</v>
      </c>
      <c r="B214" s="4" t="s">
        <v>496</v>
      </c>
      <c r="C214" s="3" t="s">
        <v>273</v>
      </c>
      <c r="D214" s="279">
        <v>55</v>
      </c>
      <c r="E214" s="279">
        <v>19</v>
      </c>
      <c r="F214" s="280" t="s">
        <v>265</v>
      </c>
      <c r="G214" s="281">
        <v>44104.394143518519</v>
      </c>
      <c r="H214" s="2">
        <v>140036</v>
      </c>
    </row>
    <row r="215" spans="1:8" x14ac:dyDescent="0.3">
      <c r="A215" s="2">
        <v>64460</v>
      </c>
      <c r="B215" s="4" t="s">
        <v>497</v>
      </c>
      <c r="C215" s="3" t="s">
        <v>264</v>
      </c>
      <c r="D215" s="279">
        <v>67</v>
      </c>
      <c r="E215" s="279">
        <v>4</v>
      </c>
      <c r="F215" s="280"/>
      <c r="G215" s="281"/>
      <c r="H215" s="2"/>
    </row>
    <row r="216" spans="1:8" x14ac:dyDescent="0.3">
      <c r="A216" s="2">
        <v>64461</v>
      </c>
      <c r="B216" s="4" t="s">
        <v>498</v>
      </c>
      <c r="C216" s="3" t="s">
        <v>264</v>
      </c>
      <c r="D216" s="279">
        <v>67</v>
      </c>
      <c r="E216" s="279">
        <v>4</v>
      </c>
      <c r="F216" s="280"/>
      <c r="G216" s="281"/>
      <c r="H216" s="2"/>
    </row>
    <row r="217" spans="1:8" x14ac:dyDescent="0.3">
      <c r="A217" s="2">
        <v>64463</v>
      </c>
      <c r="B217" s="4" t="s">
        <v>499</v>
      </c>
      <c r="C217" s="3" t="s">
        <v>264</v>
      </c>
      <c r="D217" s="279">
        <v>67</v>
      </c>
      <c r="E217" s="279">
        <v>4</v>
      </c>
      <c r="F217" s="280"/>
      <c r="G217" s="281"/>
      <c r="H217" s="2"/>
    </row>
    <row r="218" spans="1:8" x14ac:dyDescent="0.3">
      <c r="A218" s="2">
        <v>64606</v>
      </c>
      <c r="B218" s="4" t="s">
        <v>500</v>
      </c>
      <c r="C218" s="3" t="s">
        <v>346</v>
      </c>
      <c r="D218" s="279">
        <v>69</v>
      </c>
      <c r="E218" s="279">
        <v>8</v>
      </c>
      <c r="F218" s="280"/>
      <c r="G218" s="281"/>
      <c r="H218" s="2"/>
    </row>
    <row r="219" spans="1:8" x14ac:dyDescent="0.3">
      <c r="A219" s="2">
        <v>64608</v>
      </c>
      <c r="B219" s="4" t="s">
        <v>501</v>
      </c>
      <c r="C219" s="3" t="s">
        <v>346</v>
      </c>
      <c r="D219" s="279">
        <v>69</v>
      </c>
      <c r="E219" s="279">
        <v>3</v>
      </c>
      <c r="F219" s="280"/>
      <c r="G219" s="281"/>
      <c r="H219" s="2"/>
    </row>
    <row r="220" spans="1:8" x14ac:dyDescent="0.3">
      <c r="A220" s="2">
        <v>64630</v>
      </c>
      <c r="B220" s="4" t="s">
        <v>502</v>
      </c>
      <c r="C220" s="3" t="s">
        <v>264</v>
      </c>
      <c r="D220" s="279">
        <v>83</v>
      </c>
      <c r="E220" s="279">
        <v>5</v>
      </c>
      <c r="F220" s="280" t="s">
        <v>265</v>
      </c>
      <c r="G220" s="281">
        <v>44113.417395833334</v>
      </c>
      <c r="H220" s="2"/>
    </row>
    <row r="221" spans="1:8" x14ac:dyDescent="0.3">
      <c r="A221" s="2">
        <v>64631</v>
      </c>
      <c r="B221" s="4" t="s">
        <v>503</v>
      </c>
      <c r="C221" s="3" t="s">
        <v>264</v>
      </c>
      <c r="D221" s="279">
        <v>83</v>
      </c>
      <c r="E221" s="279">
        <v>5</v>
      </c>
      <c r="F221" s="280"/>
      <c r="G221" s="281"/>
      <c r="H221" s="2"/>
    </row>
    <row r="222" spans="1:8" x14ac:dyDescent="0.3">
      <c r="A222" s="2">
        <v>64633</v>
      </c>
      <c r="B222" s="4" t="s">
        <v>504</v>
      </c>
      <c r="C222" s="3" t="s">
        <v>264</v>
      </c>
      <c r="D222" s="279">
        <v>83</v>
      </c>
      <c r="E222" s="279">
        <v>10</v>
      </c>
      <c r="F222" s="280"/>
      <c r="G222" s="281"/>
      <c r="H222" s="2"/>
    </row>
    <row r="223" spans="1:8" x14ac:dyDescent="0.3">
      <c r="A223" s="2">
        <v>64818</v>
      </c>
      <c r="B223" s="4" t="s">
        <v>505</v>
      </c>
      <c r="C223" s="3" t="s">
        <v>264</v>
      </c>
      <c r="D223" s="279">
        <v>61</v>
      </c>
      <c r="E223" s="279">
        <v>11</v>
      </c>
      <c r="F223" s="280"/>
      <c r="G223" s="281"/>
      <c r="H223" s="2"/>
    </row>
    <row r="224" spans="1:8" x14ac:dyDescent="0.3">
      <c r="A224" s="2">
        <v>64819</v>
      </c>
      <c r="B224" s="4" t="s">
        <v>506</v>
      </c>
      <c r="C224" s="3" t="s">
        <v>273</v>
      </c>
      <c r="D224" s="279">
        <v>51</v>
      </c>
      <c r="E224" s="279">
        <v>30</v>
      </c>
      <c r="F224" s="280" t="s">
        <v>271</v>
      </c>
      <c r="G224" s="281">
        <v>43720.454328703701</v>
      </c>
      <c r="H224" s="2">
        <v>54680</v>
      </c>
    </row>
    <row r="225" spans="1:8" x14ac:dyDescent="0.3">
      <c r="A225" s="2">
        <v>64820</v>
      </c>
      <c r="B225" s="4" t="s">
        <v>507</v>
      </c>
      <c r="C225" s="3" t="s">
        <v>264</v>
      </c>
      <c r="D225" s="279">
        <v>51</v>
      </c>
      <c r="E225" s="279">
        <v>17</v>
      </c>
      <c r="F225" s="280"/>
      <c r="G225" s="281"/>
      <c r="H225" s="2"/>
    </row>
    <row r="226" spans="1:8" x14ac:dyDescent="0.3">
      <c r="A226" s="2">
        <v>64821</v>
      </c>
      <c r="B226" s="4" t="s">
        <v>508</v>
      </c>
      <c r="C226" s="3" t="s">
        <v>288</v>
      </c>
      <c r="D226" s="279">
        <v>76</v>
      </c>
      <c r="E226" s="279">
        <v>9</v>
      </c>
      <c r="F226" s="280" t="s">
        <v>271</v>
      </c>
      <c r="G226" s="281">
        <v>43896.298993055556</v>
      </c>
      <c r="H226" s="2"/>
    </row>
    <row r="227" spans="1:8" x14ac:dyDescent="0.3">
      <c r="A227" s="2">
        <v>64822</v>
      </c>
      <c r="B227" s="4" t="s">
        <v>509</v>
      </c>
      <c r="C227" s="3" t="s">
        <v>288</v>
      </c>
      <c r="D227" s="279">
        <v>76</v>
      </c>
      <c r="E227" s="279">
        <v>9</v>
      </c>
      <c r="F227" s="280" t="s">
        <v>265</v>
      </c>
      <c r="G227" s="281">
        <v>44376.365567129629</v>
      </c>
      <c r="H227" s="2">
        <v>141608</v>
      </c>
    </row>
    <row r="228" spans="1:8" x14ac:dyDescent="0.3">
      <c r="A228" s="2">
        <v>65609</v>
      </c>
      <c r="B228" s="4" t="s">
        <v>510</v>
      </c>
      <c r="C228" s="3" t="s">
        <v>264</v>
      </c>
      <c r="D228" s="279">
        <v>51</v>
      </c>
      <c r="E228" s="279">
        <v>17</v>
      </c>
      <c r="F228" s="280"/>
      <c r="G228" s="281"/>
      <c r="H228" s="2"/>
    </row>
    <row r="229" spans="1:8" x14ac:dyDescent="0.3">
      <c r="A229" s="2">
        <v>65610</v>
      </c>
      <c r="B229" s="4" t="s">
        <v>511</v>
      </c>
      <c r="C229" s="3" t="s">
        <v>264</v>
      </c>
      <c r="D229" s="279">
        <v>51</v>
      </c>
      <c r="E229" s="279">
        <v>17</v>
      </c>
      <c r="F229" s="280"/>
      <c r="G229" s="281"/>
      <c r="H229" s="2"/>
    </row>
    <row r="230" spans="1:8" x14ac:dyDescent="0.3">
      <c r="A230" s="2">
        <v>65748</v>
      </c>
      <c r="B230" s="4" t="s">
        <v>512</v>
      </c>
      <c r="C230" s="3" t="s">
        <v>273</v>
      </c>
      <c r="D230" s="279">
        <v>55</v>
      </c>
      <c r="E230" s="279">
        <v>19</v>
      </c>
      <c r="F230" s="280" t="s">
        <v>265</v>
      </c>
      <c r="G230" s="281">
        <v>44104.394143518519</v>
      </c>
      <c r="H230" s="2">
        <v>140030</v>
      </c>
    </row>
    <row r="231" spans="1:8" x14ac:dyDescent="0.3">
      <c r="A231" s="2">
        <v>66786</v>
      </c>
      <c r="B231" s="4" t="s">
        <v>513</v>
      </c>
      <c r="C231" s="3" t="s">
        <v>514</v>
      </c>
      <c r="D231" s="279">
        <v>72</v>
      </c>
      <c r="E231" s="279">
        <v>9</v>
      </c>
      <c r="F231" s="280"/>
      <c r="G231" s="281"/>
      <c r="H231" s="2"/>
    </row>
    <row r="232" spans="1:8" x14ac:dyDescent="0.3">
      <c r="A232" s="2">
        <v>67862</v>
      </c>
      <c r="B232" s="4" t="s">
        <v>515</v>
      </c>
      <c r="C232" s="3" t="s">
        <v>264</v>
      </c>
      <c r="D232" s="279">
        <v>78</v>
      </c>
      <c r="E232" s="279">
        <v>6</v>
      </c>
      <c r="F232" s="280"/>
      <c r="G232" s="281"/>
      <c r="H232" s="2"/>
    </row>
    <row r="233" spans="1:8" x14ac:dyDescent="0.3">
      <c r="A233" s="2">
        <v>67892</v>
      </c>
      <c r="B233" s="4" t="s">
        <v>516</v>
      </c>
      <c r="C233" s="3" t="s">
        <v>264</v>
      </c>
      <c r="D233" s="279">
        <v>69</v>
      </c>
      <c r="E233" s="279">
        <v>5</v>
      </c>
      <c r="F233" s="280"/>
      <c r="G233" s="281"/>
      <c r="H233" s="2"/>
    </row>
    <row r="234" spans="1:8" x14ac:dyDescent="0.3">
      <c r="A234" s="2">
        <v>68351</v>
      </c>
      <c r="B234" s="4" t="s">
        <v>517</v>
      </c>
      <c r="C234" s="3" t="s">
        <v>264</v>
      </c>
      <c r="D234" s="279">
        <v>55</v>
      </c>
      <c r="E234" s="279">
        <v>5</v>
      </c>
      <c r="F234" s="280" t="s">
        <v>271</v>
      </c>
      <c r="G234" s="281" t="s">
        <v>518</v>
      </c>
      <c r="H234" s="2"/>
    </row>
    <row r="235" spans="1:8" x14ac:dyDescent="0.3">
      <c r="A235" s="2">
        <v>69339</v>
      </c>
      <c r="B235" s="4" t="s">
        <v>519</v>
      </c>
      <c r="C235" s="3" t="s">
        <v>264</v>
      </c>
      <c r="D235" s="279">
        <v>54</v>
      </c>
      <c r="E235" s="279">
        <v>16</v>
      </c>
      <c r="F235" s="280" t="s">
        <v>271</v>
      </c>
      <c r="G235" s="281" t="s">
        <v>520</v>
      </c>
      <c r="H235" s="2"/>
    </row>
    <row r="236" spans="1:8" x14ac:dyDescent="0.3">
      <c r="A236" s="2">
        <v>71053</v>
      </c>
      <c r="B236" s="4" t="s">
        <v>521</v>
      </c>
      <c r="C236" s="3" t="s">
        <v>264</v>
      </c>
      <c r="D236" s="279">
        <v>54</v>
      </c>
      <c r="E236" s="279">
        <v>4</v>
      </c>
      <c r="F236" s="280" t="s">
        <v>271</v>
      </c>
      <c r="G236" s="281">
        <v>43875.37903935185</v>
      </c>
      <c r="H236" s="2"/>
    </row>
    <row r="237" spans="1:8" x14ac:dyDescent="0.3">
      <c r="A237" s="2">
        <v>71189</v>
      </c>
      <c r="B237" s="4" t="s">
        <v>522</v>
      </c>
      <c r="C237" s="3" t="s">
        <v>31</v>
      </c>
      <c r="D237" s="279">
        <v>51</v>
      </c>
      <c r="E237" s="279">
        <v>10</v>
      </c>
      <c r="F237" s="280" t="s">
        <v>265</v>
      </c>
      <c r="G237" s="281">
        <v>43815.590601851851</v>
      </c>
      <c r="H237" s="2"/>
    </row>
    <row r="238" spans="1:8" x14ac:dyDescent="0.3">
      <c r="A238" s="2">
        <v>71190</v>
      </c>
      <c r="B238" s="4" t="s">
        <v>522</v>
      </c>
      <c r="C238" s="3" t="s">
        <v>264</v>
      </c>
      <c r="D238" s="279">
        <v>51</v>
      </c>
      <c r="E238" s="279">
        <v>10</v>
      </c>
      <c r="F238" s="280" t="s">
        <v>271</v>
      </c>
      <c r="G238" s="281" t="s">
        <v>523</v>
      </c>
      <c r="H238" s="2">
        <v>136553</v>
      </c>
    </row>
    <row r="239" spans="1:8" x14ac:dyDescent="0.3">
      <c r="A239" s="2">
        <v>72052</v>
      </c>
      <c r="B239" s="4" t="s">
        <v>524</v>
      </c>
      <c r="C239" s="3" t="s">
        <v>302</v>
      </c>
      <c r="D239" s="279">
        <v>76</v>
      </c>
      <c r="E239" s="279">
        <v>5</v>
      </c>
      <c r="F239" s="280" t="s">
        <v>265</v>
      </c>
      <c r="G239" s="281">
        <v>44376.404398148145</v>
      </c>
      <c r="H239" s="2">
        <v>141270</v>
      </c>
    </row>
    <row r="240" spans="1:8" x14ac:dyDescent="0.3">
      <c r="A240" s="2">
        <v>72174</v>
      </c>
      <c r="B240" s="4" t="s">
        <v>525</v>
      </c>
      <c r="C240" s="3" t="s">
        <v>31</v>
      </c>
      <c r="D240" s="279">
        <v>72</v>
      </c>
      <c r="E240" s="279">
        <v>6</v>
      </c>
      <c r="F240" s="280" t="s">
        <v>265</v>
      </c>
      <c r="G240" s="281">
        <v>44267.707777777781</v>
      </c>
      <c r="H240" s="2"/>
    </row>
    <row r="241" spans="1:8" x14ac:dyDescent="0.3">
      <c r="A241" s="2">
        <v>73020</v>
      </c>
      <c r="B241" s="4" t="s">
        <v>526</v>
      </c>
      <c r="C241" s="3" t="s">
        <v>264</v>
      </c>
      <c r="D241" s="279">
        <v>76</v>
      </c>
      <c r="E241" s="279">
        <v>11</v>
      </c>
      <c r="F241" s="280"/>
      <c r="G241" s="281"/>
      <c r="H241" s="2"/>
    </row>
    <row r="242" spans="1:8" x14ac:dyDescent="0.3">
      <c r="A242" s="2">
        <v>74081</v>
      </c>
      <c r="B242" s="4" t="s">
        <v>527</v>
      </c>
      <c r="C242" s="3" t="s">
        <v>264</v>
      </c>
      <c r="D242" s="279">
        <v>72</v>
      </c>
      <c r="E242" s="279">
        <v>6</v>
      </c>
      <c r="F242" s="280" t="s">
        <v>265</v>
      </c>
      <c r="G242" s="281">
        <v>44267.707777777781</v>
      </c>
      <c r="H242" s="2"/>
    </row>
    <row r="243" spans="1:8" x14ac:dyDescent="0.3">
      <c r="A243" s="2">
        <v>74124</v>
      </c>
      <c r="B243" s="4" t="s">
        <v>528</v>
      </c>
      <c r="C243" s="3" t="s">
        <v>273</v>
      </c>
      <c r="D243" s="279">
        <v>55</v>
      </c>
      <c r="E243" s="279">
        <v>19</v>
      </c>
      <c r="F243" s="280" t="s">
        <v>265</v>
      </c>
      <c r="G243" s="281">
        <v>44104.394143518519</v>
      </c>
      <c r="H243" s="2">
        <v>140028</v>
      </c>
    </row>
    <row r="244" spans="1:8" x14ac:dyDescent="0.3">
      <c r="A244" s="2">
        <v>74491</v>
      </c>
      <c r="B244" s="4" t="s">
        <v>529</v>
      </c>
      <c r="C244" s="3" t="s">
        <v>437</v>
      </c>
      <c r="D244" s="279">
        <v>78</v>
      </c>
      <c r="E244" s="279">
        <v>2</v>
      </c>
      <c r="F244" s="280"/>
      <c r="G244" s="281"/>
      <c r="H244" s="2"/>
    </row>
    <row r="245" spans="1:8" x14ac:dyDescent="0.3">
      <c r="A245" s="2">
        <v>74492</v>
      </c>
      <c r="B245" s="4" t="s">
        <v>530</v>
      </c>
      <c r="C245" s="3" t="s">
        <v>437</v>
      </c>
      <c r="D245" s="279">
        <v>78</v>
      </c>
      <c r="E245" s="279">
        <v>2</v>
      </c>
      <c r="F245" s="280"/>
      <c r="G245" s="281"/>
      <c r="H245" s="2"/>
    </row>
    <row r="246" spans="1:8" x14ac:dyDescent="0.3">
      <c r="A246" s="2">
        <v>75027</v>
      </c>
      <c r="B246" s="4" t="s">
        <v>531</v>
      </c>
      <c r="C246" s="3" t="s">
        <v>268</v>
      </c>
      <c r="D246" s="279">
        <v>65</v>
      </c>
      <c r="E246" s="279">
        <v>26</v>
      </c>
      <c r="F246" s="280"/>
      <c r="G246" s="281"/>
      <c r="H246" s="2"/>
    </row>
    <row r="247" spans="1:8" x14ac:dyDescent="0.3">
      <c r="A247" s="2">
        <v>75915</v>
      </c>
      <c r="B247" s="4" t="s">
        <v>532</v>
      </c>
      <c r="C247" s="3" t="s">
        <v>264</v>
      </c>
      <c r="D247" s="279">
        <v>51</v>
      </c>
      <c r="E247" s="279">
        <v>37</v>
      </c>
      <c r="F247" s="280"/>
      <c r="G247" s="281"/>
      <c r="H247" s="2"/>
    </row>
    <row r="248" spans="1:8" x14ac:dyDescent="0.3">
      <c r="A248" s="2">
        <v>76217</v>
      </c>
      <c r="B248" s="4" t="s">
        <v>533</v>
      </c>
      <c r="C248" s="3" t="s">
        <v>321</v>
      </c>
      <c r="D248" s="279">
        <v>69</v>
      </c>
      <c r="E248" s="279">
        <v>1</v>
      </c>
      <c r="F248" s="280" t="s">
        <v>271</v>
      </c>
      <c r="G248" s="281">
        <v>43685.445659722223</v>
      </c>
      <c r="H248" s="2"/>
    </row>
    <row r="249" spans="1:8" x14ac:dyDescent="0.3">
      <c r="A249" s="2">
        <v>76776</v>
      </c>
      <c r="B249" s="4" t="s">
        <v>534</v>
      </c>
      <c r="C249" s="3" t="s">
        <v>273</v>
      </c>
      <c r="D249" s="279">
        <v>55</v>
      </c>
      <c r="E249" s="279">
        <v>19</v>
      </c>
      <c r="F249" s="280" t="s">
        <v>265</v>
      </c>
      <c r="G249" s="281">
        <v>44104.394143518519</v>
      </c>
      <c r="H249" s="2">
        <v>140033</v>
      </c>
    </row>
    <row r="250" spans="1:8" x14ac:dyDescent="0.3">
      <c r="A250" s="2">
        <v>76777</v>
      </c>
      <c r="B250" s="4" t="s">
        <v>535</v>
      </c>
      <c r="C250" s="3" t="s">
        <v>273</v>
      </c>
      <c r="D250" s="279">
        <v>55</v>
      </c>
      <c r="E250" s="279">
        <v>19</v>
      </c>
      <c r="F250" s="280" t="s">
        <v>265</v>
      </c>
      <c r="G250" s="281">
        <v>44104.394143518519</v>
      </c>
      <c r="H250" s="2">
        <v>140042</v>
      </c>
    </row>
    <row r="251" spans="1:8" x14ac:dyDescent="0.3">
      <c r="A251" s="2">
        <v>76780</v>
      </c>
      <c r="B251" s="4" t="s">
        <v>536</v>
      </c>
      <c r="C251" s="3" t="s">
        <v>273</v>
      </c>
      <c r="D251" s="279">
        <v>55</v>
      </c>
      <c r="E251" s="279">
        <v>19</v>
      </c>
      <c r="F251" s="280" t="s">
        <v>265</v>
      </c>
      <c r="G251" s="281">
        <v>44104.394143518519</v>
      </c>
      <c r="H251" s="2">
        <v>140035</v>
      </c>
    </row>
    <row r="252" spans="1:8" x14ac:dyDescent="0.3">
      <c r="A252" s="2">
        <v>76781</v>
      </c>
      <c r="B252" s="4" t="s">
        <v>537</v>
      </c>
      <c r="C252" s="3" t="s">
        <v>273</v>
      </c>
      <c r="D252" s="279">
        <v>55</v>
      </c>
      <c r="E252" s="279">
        <v>19</v>
      </c>
      <c r="F252" s="280" t="s">
        <v>265</v>
      </c>
      <c r="G252" s="281">
        <v>44104.394143518519</v>
      </c>
      <c r="H252" s="2">
        <v>140043</v>
      </c>
    </row>
    <row r="253" spans="1:8" x14ac:dyDescent="0.3">
      <c r="A253" s="2">
        <v>77380</v>
      </c>
      <c r="B253" s="4" t="s">
        <v>538</v>
      </c>
      <c r="C253" s="3" t="s">
        <v>264</v>
      </c>
      <c r="D253" s="279">
        <v>72</v>
      </c>
      <c r="E253" s="279">
        <v>6</v>
      </c>
      <c r="F253" s="280" t="s">
        <v>265</v>
      </c>
      <c r="G253" s="281">
        <v>44267.707777777781</v>
      </c>
      <c r="H253" s="2"/>
    </row>
    <row r="254" spans="1:8" x14ac:dyDescent="0.3">
      <c r="A254" s="2">
        <v>77553</v>
      </c>
      <c r="B254" s="4" t="s">
        <v>539</v>
      </c>
      <c r="C254" s="3" t="s">
        <v>264</v>
      </c>
      <c r="D254" s="279">
        <v>74</v>
      </c>
      <c r="E254" s="279">
        <v>3</v>
      </c>
      <c r="F254" s="280"/>
      <c r="G254" s="281"/>
      <c r="H254" s="2"/>
    </row>
    <row r="255" spans="1:8" x14ac:dyDescent="0.3">
      <c r="A255" s="2">
        <v>77555</v>
      </c>
      <c r="B255" s="4" t="s">
        <v>540</v>
      </c>
      <c r="C255" s="3" t="s">
        <v>264</v>
      </c>
      <c r="D255" s="279">
        <v>74</v>
      </c>
      <c r="E255" s="279">
        <v>3</v>
      </c>
      <c r="F255" s="280"/>
      <c r="G255" s="281"/>
      <c r="H255" s="2"/>
    </row>
    <row r="256" spans="1:8" x14ac:dyDescent="0.3">
      <c r="A256" s="2">
        <v>77822</v>
      </c>
      <c r="B256" s="4" t="s">
        <v>541</v>
      </c>
      <c r="C256" s="3" t="s">
        <v>264</v>
      </c>
      <c r="D256" s="279">
        <v>72</v>
      </c>
      <c r="E256" s="279">
        <v>5</v>
      </c>
      <c r="F256" s="280" t="s">
        <v>262</v>
      </c>
      <c r="G256" s="281">
        <v>44873.378078703703</v>
      </c>
      <c r="H256" s="2"/>
    </row>
    <row r="257" spans="1:8" x14ac:dyDescent="0.3">
      <c r="A257" s="2">
        <v>77992</v>
      </c>
      <c r="B257" s="4" t="s">
        <v>542</v>
      </c>
      <c r="C257" s="3" t="s">
        <v>268</v>
      </c>
      <c r="D257" s="279">
        <v>52</v>
      </c>
      <c r="E257" s="279">
        <v>15</v>
      </c>
      <c r="F257" s="280" t="s">
        <v>265</v>
      </c>
      <c r="G257" s="281">
        <v>43649.450671296298</v>
      </c>
      <c r="H257" s="2"/>
    </row>
    <row r="258" spans="1:8" x14ac:dyDescent="0.3">
      <c r="A258" s="2">
        <v>78025</v>
      </c>
      <c r="B258" s="4" t="s">
        <v>543</v>
      </c>
      <c r="C258" s="3" t="s">
        <v>264</v>
      </c>
      <c r="D258" s="279">
        <v>72</v>
      </c>
      <c r="E258" s="279">
        <v>6</v>
      </c>
      <c r="F258" s="280" t="s">
        <v>271</v>
      </c>
      <c r="G258" s="281" t="s">
        <v>544</v>
      </c>
      <c r="H258" s="2">
        <v>74081</v>
      </c>
    </row>
    <row r="259" spans="1:8" x14ac:dyDescent="0.3">
      <c r="A259" s="2">
        <v>78027</v>
      </c>
      <c r="B259" s="4" t="s">
        <v>545</v>
      </c>
      <c r="C259" s="3" t="s">
        <v>264</v>
      </c>
      <c r="D259" s="279">
        <v>52</v>
      </c>
      <c r="E259" s="279">
        <v>13</v>
      </c>
      <c r="F259" s="280"/>
      <c r="G259" s="281"/>
      <c r="H259" s="2"/>
    </row>
    <row r="260" spans="1:8" x14ac:dyDescent="0.3">
      <c r="A260" s="2">
        <v>78043</v>
      </c>
      <c r="B260" s="4" t="s">
        <v>546</v>
      </c>
      <c r="C260" s="3" t="s">
        <v>264</v>
      </c>
      <c r="D260" s="279">
        <v>45</v>
      </c>
      <c r="E260" s="279">
        <v>12</v>
      </c>
      <c r="F260" s="280"/>
      <c r="G260" s="281"/>
      <c r="H260" s="2"/>
    </row>
    <row r="261" spans="1:8" x14ac:dyDescent="0.3">
      <c r="A261" s="2">
        <v>78304</v>
      </c>
      <c r="B261" s="4" t="s">
        <v>547</v>
      </c>
      <c r="C261" s="3" t="s">
        <v>264</v>
      </c>
      <c r="D261" s="279">
        <v>51</v>
      </c>
      <c r="E261" s="279">
        <v>36</v>
      </c>
      <c r="F261" s="280"/>
      <c r="G261" s="281"/>
      <c r="H261" s="2"/>
    </row>
    <row r="262" spans="1:8" x14ac:dyDescent="0.3">
      <c r="A262" s="2">
        <v>78398</v>
      </c>
      <c r="B262" s="4" t="s">
        <v>548</v>
      </c>
      <c r="C262" s="3" t="s">
        <v>264</v>
      </c>
      <c r="D262" s="279">
        <v>54</v>
      </c>
      <c r="E262" s="279">
        <v>9</v>
      </c>
      <c r="F262" s="280" t="s">
        <v>271</v>
      </c>
      <c r="G262" s="281">
        <v>43875.379710648151</v>
      </c>
      <c r="H262" s="2"/>
    </row>
    <row r="263" spans="1:8" x14ac:dyDescent="0.3">
      <c r="A263" s="2">
        <v>79118</v>
      </c>
      <c r="B263" s="4" t="s">
        <v>549</v>
      </c>
      <c r="C263" s="3" t="s">
        <v>264</v>
      </c>
      <c r="D263" s="279">
        <v>52</v>
      </c>
      <c r="E263" s="279">
        <v>13</v>
      </c>
      <c r="F263" s="280"/>
      <c r="G263" s="281"/>
      <c r="H263" s="2"/>
    </row>
    <row r="264" spans="1:8" x14ac:dyDescent="0.3">
      <c r="A264" s="2">
        <v>79635</v>
      </c>
      <c r="B264" s="4" t="s">
        <v>550</v>
      </c>
      <c r="C264" s="3" t="s">
        <v>264</v>
      </c>
      <c r="D264" s="279">
        <v>55</v>
      </c>
      <c r="E264" s="279">
        <v>57</v>
      </c>
      <c r="F264" s="280" t="s">
        <v>271</v>
      </c>
      <c r="G264" s="281" t="s">
        <v>341</v>
      </c>
      <c r="H264" s="2"/>
    </row>
    <row r="265" spans="1:8" x14ac:dyDescent="0.3">
      <c r="A265" s="2">
        <v>80297</v>
      </c>
      <c r="B265" s="4" t="s">
        <v>551</v>
      </c>
      <c r="C265" s="3" t="s">
        <v>264</v>
      </c>
      <c r="D265" s="279">
        <v>51</v>
      </c>
      <c r="E265" s="279">
        <v>30</v>
      </c>
      <c r="F265" s="280"/>
      <c r="G265" s="281"/>
      <c r="H265" s="2"/>
    </row>
    <row r="266" spans="1:8" x14ac:dyDescent="0.3">
      <c r="A266" s="2">
        <v>80349</v>
      </c>
      <c r="B266" s="4" t="s">
        <v>552</v>
      </c>
      <c r="C266" s="3" t="s">
        <v>264</v>
      </c>
      <c r="D266" s="279">
        <v>84</v>
      </c>
      <c r="E266" s="279">
        <v>1</v>
      </c>
      <c r="F266" s="280"/>
      <c r="G266" s="281"/>
      <c r="H266" s="2"/>
    </row>
    <row r="267" spans="1:8" x14ac:dyDescent="0.3">
      <c r="A267" s="2">
        <v>80384</v>
      </c>
      <c r="B267" s="4" t="s">
        <v>553</v>
      </c>
      <c r="C267" s="3"/>
      <c r="D267" s="279"/>
      <c r="E267" s="279"/>
      <c r="F267" s="280"/>
      <c r="G267" s="281"/>
      <c r="H267" s="2"/>
    </row>
    <row r="268" spans="1:8" x14ac:dyDescent="0.3">
      <c r="A268" s="2">
        <v>80388</v>
      </c>
      <c r="B268" s="4" t="s">
        <v>554</v>
      </c>
      <c r="C268" s="3" t="s">
        <v>437</v>
      </c>
      <c r="D268" s="279">
        <v>78</v>
      </c>
      <c r="E268" s="279">
        <v>2</v>
      </c>
      <c r="F268" s="280"/>
      <c r="G268" s="281"/>
      <c r="H268" s="2"/>
    </row>
    <row r="269" spans="1:8" x14ac:dyDescent="0.3">
      <c r="A269" s="2">
        <v>80391</v>
      </c>
      <c r="B269" s="4" t="s">
        <v>555</v>
      </c>
      <c r="C269" s="3" t="s">
        <v>264</v>
      </c>
      <c r="D269" s="279">
        <v>61</v>
      </c>
      <c r="E269" s="279">
        <v>11</v>
      </c>
      <c r="F269" s="280"/>
      <c r="G269" s="281"/>
      <c r="H269" s="2"/>
    </row>
    <row r="270" spans="1:8" x14ac:dyDescent="0.3">
      <c r="A270" s="2">
        <v>80575</v>
      </c>
      <c r="B270" s="4" t="s">
        <v>556</v>
      </c>
      <c r="C270" s="3" t="s">
        <v>264</v>
      </c>
      <c r="D270" s="279">
        <v>52</v>
      </c>
      <c r="E270" s="279">
        <v>10</v>
      </c>
      <c r="F270" s="280"/>
      <c r="G270" s="281"/>
      <c r="H270" s="2"/>
    </row>
    <row r="271" spans="1:8" x14ac:dyDescent="0.3">
      <c r="A271" s="2">
        <v>80650</v>
      </c>
      <c r="B271" s="4" t="s">
        <v>557</v>
      </c>
      <c r="C271" s="3" t="s">
        <v>264</v>
      </c>
      <c r="D271" s="279">
        <v>55</v>
      </c>
      <c r="E271" s="279">
        <v>46</v>
      </c>
      <c r="F271" s="280" t="s">
        <v>271</v>
      </c>
      <c r="G271" s="281" t="s">
        <v>558</v>
      </c>
      <c r="H271" s="2"/>
    </row>
    <row r="272" spans="1:8" x14ac:dyDescent="0.3">
      <c r="A272" s="2">
        <v>80749</v>
      </c>
      <c r="B272" s="4" t="s">
        <v>559</v>
      </c>
      <c r="C272" s="3" t="s">
        <v>264</v>
      </c>
      <c r="D272" s="279">
        <v>55</v>
      </c>
      <c r="E272" s="279">
        <v>37</v>
      </c>
      <c r="F272" s="280"/>
      <c r="G272" s="281"/>
      <c r="H272" s="2"/>
    </row>
    <row r="273" spans="1:8" x14ac:dyDescent="0.3">
      <c r="A273" s="2">
        <v>81509</v>
      </c>
      <c r="B273" s="4" t="s">
        <v>560</v>
      </c>
      <c r="C273" s="3" t="s">
        <v>561</v>
      </c>
      <c r="D273" s="279">
        <v>51</v>
      </c>
      <c r="E273" s="279">
        <v>21</v>
      </c>
      <c r="F273" s="280"/>
      <c r="G273" s="281"/>
      <c r="H273" s="2"/>
    </row>
    <row r="274" spans="1:8" x14ac:dyDescent="0.3">
      <c r="A274" s="2">
        <v>81566</v>
      </c>
      <c r="B274" s="4" t="s">
        <v>562</v>
      </c>
      <c r="C274" s="3" t="s">
        <v>474</v>
      </c>
      <c r="D274" s="279">
        <v>61</v>
      </c>
      <c r="E274" s="279">
        <v>15</v>
      </c>
      <c r="F274" s="280" t="s">
        <v>262</v>
      </c>
      <c r="G274" s="281">
        <v>44433.653020833335</v>
      </c>
      <c r="H274" s="2">
        <v>115805</v>
      </c>
    </row>
    <row r="275" spans="1:8" x14ac:dyDescent="0.3">
      <c r="A275" s="2">
        <v>82732</v>
      </c>
      <c r="B275" s="4" t="s">
        <v>563</v>
      </c>
      <c r="C275" s="3" t="s">
        <v>264</v>
      </c>
      <c r="D275" s="279">
        <v>55</v>
      </c>
      <c r="E275" s="279">
        <v>54</v>
      </c>
      <c r="F275" s="280" t="s">
        <v>271</v>
      </c>
      <c r="G275" s="281">
        <v>43901.63380787037</v>
      </c>
      <c r="H275" s="2"/>
    </row>
    <row r="276" spans="1:8" x14ac:dyDescent="0.3">
      <c r="A276" s="2">
        <v>82829</v>
      </c>
      <c r="B276" s="4" t="s">
        <v>564</v>
      </c>
      <c r="C276" s="3" t="s">
        <v>264</v>
      </c>
      <c r="D276" s="279">
        <v>52</v>
      </c>
      <c r="E276" s="279">
        <v>13</v>
      </c>
      <c r="F276" s="280"/>
      <c r="G276" s="281"/>
      <c r="H276" s="2"/>
    </row>
    <row r="277" spans="1:8" x14ac:dyDescent="0.3">
      <c r="A277" s="2">
        <v>82916</v>
      </c>
      <c r="B277" s="4" t="s">
        <v>565</v>
      </c>
      <c r="C277" s="3" t="s">
        <v>291</v>
      </c>
      <c r="D277" s="279">
        <v>76</v>
      </c>
      <c r="E277" s="279">
        <v>6</v>
      </c>
      <c r="F277" s="280" t="s">
        <v>271</v>
      </c>
      <c r="G277" s="281" t="s">
        <v>480</v>
      </c>
      <c r="H277" s="2"/>
    </row>
    <row r="278" spans="1:8" x14ac:dyDescent="0.3">
      <c r="A278" s="2">
        <v>83788</v>
      </c>
      <c r="B278" s="4" t="s">
        <v>566</v>
      </c>
      <c r="C278" s="3" t="s">
        <v>264</v>
      </c>
      <c r="D278" s="279">
        <v>55</v>
      </c>
      <c r="E278" s="279">
        <v>32</v>
      </c>
      <c r="F278" s="280"/>
      <c r="G278" s="281"/>
      <c r="H278" s="2"/>
    </row>
    <row r="279" spans="1:8" x14ac:dyDescent="0.3">
      <c r="A279" s="2">
        <v>85798</v>
      </c>
      <c r="B279" s="4" t="s">
        <v>567</v>
      </c>
      <c r="C279" s="3" t="s">
        <v>264</v>
      </c>
      <c r="D279" s="279">
        <v>83</v>
      </c>
      <c r="E279" s="279">
        <v>4</v>
      </c>
      <c r="F279" s="280" t="s">
        <v>271</v>
      </c>
      <c r="G279" s="281">
        <v>43998.568171296298</v>
      </c>
      <c r="H279" s="2">
        <v>139545</v>
      </c>
    </row>
    <row r="280" spans="1:8" x14ac:dyDescent="0.3">
      <c r="A280" s="2">
        <v>86030</v>
      </c>
      <c r="B280" s="4" t="s">
        <v>568</v>
      </c>
      <c r="C280" s="3" t="s">
        <v>264</v>
      </c>
      <c r="D280" s="279">
        <v>55</v>
      </c>
      <c r="E280" s="279">
        <v>49</v>
      </c>
      <c r="F280" s="280" t="s">
        <v>271</v>
      </c>
      <c r="G280" s="281">
        <v>43900.625949074078</v>
      </c>
      <c r="H280" s="2"/>
    </row>
    <row r="281" spans="1:8" x14ac:dyDescent="0.3">
      <c r="A281" s="2">
        <v>86118</v>
      </c>
      <c r="B281" s="4" t="s">
        <v>569</v>
      </c>
      <c r="C281" s="3" t="s">
        <v>264</v>
      </c>
      <c r="D281" s="279">
        <v>55</v>
      </c>
      <c r="E281" s="279">
        <v>55</v>
      </c>
      <c r="F281" s="280" t="s">
        <v>271</v>
      </c>
      <c r="G281" s="281">
        <v>43901.635428240741</v>
      </c>
      <c r="H281" s="2"/>
    </row>
    <row r="282" spans="1:8" x14ac:dyDescent="0.3">
      <c r="A282" s="2">
        <v>86891</v>
      </c>
      <c r="B282" s="4" t="s">
        <v>570</v>
      </c>
      <c r="C282" s="3" t="s">
        <v>264</v>
      </c>
      <c r="D282" s="279">
        <v>78</v>
      </c>
      <c r="E282" s="279">
        <v>2</v>
      </c>
      <c r="F282" s="280"/>
      <c r="G282" s="281"/>
      <c r="H282" s="2"/>
    </row>
    <row r="283" spans="1:8" x14ac:dyDescent="0.3">
      <c r="A283" s="2">
        <v>87157</v>
      </c>
      <c r="B283" s="4" t="s">
        <v>571</v>
      </c>
      <c r="C283" s="3" t="s">
        <v>561</v>
      </c>
      <c r="D283" s="279">
        <v>51</v>
      </c>
      <c r="E283" s="279">
        <v>19</v>
      </c>
      <c r="F283" s="280"/>
      <c r="G283" s="281"/>
      <c r="H283" s="2"/>
    </row>
    <row r="284" spans="1:8" x14ac:dyDescent="0.3">
      <c r="A284" s="2">
        <v>87160</v>
      </c>
      <c r="B284" s="4" t="s">
        <v>572</v>
      </c>
      <c r="C284" s="3" t="s">
        <v>561</v>
      </c>
      <c r="D284" s="279">
        <v>51</v>
      </c>
      <c r="E284" s="279">
        <v>19</v>
      </c>
      <c r="F284" s="280"/>
      <c r="G284" s="281"/>
      <c r="H284" s="2"/>
    </row>
    <row r="285" spans="1:8" x14ac:dyDescent="0.3">
      <c r="A285" s="2">
        <v>87465</v>
      </c>
      <c r="B285" s="4" t="s">
        <v>573</v>
      </c>
      <c r="C285" s="3" t="s">
        <v>31</v>
      </c>
      <c r="D285" s="279">
        <v>72</v>
      </c>
      <c r="E285" s="279">
        <v>7</v>
      </c>
      <c r="F285" s="280" t="s">
        <v>262</v>
      </c>
      <c r="G285" s="281">
        <v>44432.669953703706</v>
      </c>
      <c r="H285" s="2"/>
    </row>
    <row r="286" spans="1:8" x14ac:dyDescent="0.3">
      <c r="A286" s="2">
        <v>88083</v>
      </c>
      <c r="B286" s="4" t="s">
        <v>574</v>
      </c>
      <c r="C286" s="3" t="s">
        <v>264</v>
      </c>
      <c r="D286" s="279">
        <v>84</v>
      </c>
      <c r="E286" s="279">
        <v>1</v>
      </c>
      <c r="F286" s="280"/>
      <c r="G286" s="281"/>
      <c r="H286" s="2"/>
    </row>
    <row r="287" spans="1:8" x14ac:dyDescent="0.3">
      <c r="A287" s="2">
        <v>88084</v>
      </c>
      <c r="B287" s="4" t="s">
        <v>575</v>
      </c>
      <c r="C287" s="3" t="s">
        <v>264</v>
      </c>
      <c r="D287" s="279">
        <v>84</v>
      </c>
      <c r="E287" s="279">
        <v>2</v>
      </c>
      <c r="F287" s="280"/>
      <c r="G287" s="281"/>
      <c r="H287" s="2"/>
    </row>
    <row r="288" spans="1:8" x14ac:dyDescent="0.3">
      <c r="A288" s="2">
        <v>88718</v>
      </c>
      <c r="B288" s="4" t="s">
        <v>576</v>
      </c>
      <c r="C288" s="3" t="s">
        <v>264</v>
      </c>
      <c r="D288" s="279">
        <v>55</v>
      </c>
      <c r="E288" s="279">
        <v>26</v>
      </c>
      <c r="F288" s="280" t="s">
        <v>265</v>
      </c>
      <c r="G288" s="281">
        <v>44146.427777777775</v>
      </c>
      <c r="H288" s="2"/>
    </row>
    <row r="289" spans="1:8" x14ac:dyDescent="0.3">
      <c r="A289" s="2">
        <v>88719</v>
      </c>
      <c r="B289" s="4" t="s">
        <v>577</v>
      </c>
      <c r="C289" s="3" t="s">
        <v>264</v>
      </c>
      <c r="D289" s="279">
        <v>55</v>
      </c>
      <c r="E289" s="279">
        <v>26</v>
      </c>
      <c r="F289" s="280" t="s">
        <v>265</v>
      </c>
      <c r="G289" s="281">
        <v>44146.427777777775</v>
      </c>
      <c r="H289" s="2"/>
    </row>
    <row r="290" spans="1:8" x14ac:dyDescent="0.3">
      <c r="A290" s="2">
        <v>88741</v>
      </c>
      <c r="B290" s="4" t="s">
        <v>578</v>
      </c>
      <c r="C290" s="3" t="s">
        <v>264</v>
      </c>
      <c r="D290" s="279">
        <v>55</v>
      </c>
      <c r="E290" s="279">
        <v>26</v>
      </c>
      <c r="F290" s="280"/>
      <c r="G290" s="281"/>
      <c r="H290" s="2"/>
    </row>
    <row r="291" spans="1:8" x14ac:dyDescent="0.3">
      <c r="A291" s="2">
        <v>88742</v>
      </c>
      <c r="B291" s="4" t="s">
        <v>579</v>
      </c>
      <c r="C291" s="3" t="s">
        <v>264</v>
      </c>
      <c r="D291" s="279">
        <v>55</v>
      </c>
      <c r="E291" s="279">
        <v>26</v>
      </c>
      <c r="F291" s="280"/>
      <c r="G291" s="281"/>
      <c r="H291" s="2"/>
    </row>
    <row r="292" spans="1:8" x14ac:dyDescent="0.3">
      <c r="A292" s="2">
        <v>88989</v>
      </c>
      <c r="B292" s="4" t="s">
        <v>580</v>
      </c>
      <c r="C292" s="3" t="s">
        <v>437</v>
      </c>
      <c r="D292" s="279">
        <v>54</v>
      </c>
      <c r="E292" s="279">
        <v>4</v>
      </c>
      <c r="F292" s="280" t="s">
        <v>271</v>
      </c>
      <c r="G292" s="281">
        <v>43713.472581018519</v>
      </c>
      <c r="H292" s="2"/>
    </row>
    <row r="293" spans="1:8" x14ac:dyDescent="0.3">
      <c r="A293" s="2">
        <v>88992</v>
      </c>
      <c r="B293" s="4" t="s">
        <v>581</v>
      </c>
      <c r="C293" s="3" t="s">
        <v>437</v>
      </c>
      <c r="D293" s="279">
        <v>54</v>
      </c>
      <c r="E293" s="279">
        <v>4</v>
      </c>
      <c r="F293" s="280" t="s">
        <v>271</v>
      </c>
      <c r="G293" s="281">
        <v>43713.472581018519</v>
      </c>
      <c r="H293" s="2"/>
    </row>
    <row r="294" spans="1:8" x14ac:dyDescent="0.3">
      <c r="A294" s="2">
        <v>88993</v>
      </c>
      <c r="B294" s="4" t="s">
        <v>582</v>
      </c>
      <c r="C294" s="3" t="s">
        <v>437</v>
      </c>
      <c r="D294" s="279">
        <v>54</v>
      </c>
      <c r="E294" s="279">
        <v>4</v>
      </c>
      <c r="F294" s="280" t="s">
        <v>271</v>
      </c>
      <c r="G294" s="281">
        <v>43713.472581018519</v>
      </c>
      <c r="H294" s="2"/>
    </row>
    <row r="295" spans="1:8" x14ac:dyDescent="0.3">
      <c r="A295" s="2">
        <v>89818</v>
      </c>
      <c r="B295" s="4" t="s">
        <v>583</v>
      </c>
      <c r="C295" s="3" t="s">
        <v>437</v>
      </c>
      <c r="D295" s="279">
        <v>54</v>
      </c>
      <c r="E295" s="279">
        <v>4</v>
      </c>
      <c r="F295" s="280"/>
      <c r="G295" s="281"/>
      <c r="H295" s="2"/>
    </row>
    <row r="296" spans="1:8" x14ac:dyDescent="0.3">
      <c r="A296" s="2">
        <v>89855</v>
      </c>
      <c r="B296" s="4" t="s">
        <v>584</v>
      </c>
      <c r="C296" s="3" t="s">
        <v>264</v>
      </c>
      <c r="D296" s="279">
        <v>83</v>
      </c>
      <c r="E296" s="279">
        <v>3</v>
      </c>
      <c r="F296" s="280" t="s">
        <v>271</v>
      </c>
      <c r="G296" s="281">
        <v>43875.457060185188</v>
      </c>
      <c r="H296" s="2"/>
    </row>
    <row r="297" spans="1:8" x14ac:dyDescent="0.3">
      <c r="A297" s="2">
        <v>89860</v>
      </c>
      <c r="B297" s="4" t="s">
        <v>585</v>
      </c>
      <c r="C297" s="3" t="s">
        <v>264</v>
      </c>
      <c r="D297" s="279">
        <v>83</v>
      </c>
      <c r="E297" s="279">
        <v>3</v>
      </c>
      <c r="F297" s="280"/>
      <c r="G297" s="281"/>
      <c r="H297" s="2"/>
    </row>
    <row r="298" spans="1:8" x14ac:dyDescent="0.3">
      <c r="A298" s="2">
        <v>89866</v>
      </c>
      <c r="B298" s="4" t="s">
        <v>586</v>
      </c>
      <c r="C298" s="3" t="s">
        <v>270</v>
      </c>
      <c r="D298" s="279">
        <v>67</v>
      </c>
      <c r="E298" s="279">
        <v>3</v>
      </c>
      <c r="F298" s="280"/>
      <c r="G298" s="281"/>
      <c r="H298" s="2"/>
    </row>
    <row r="299" spans="1:8" x14ac:dyDescent="0.3">
      <c r="A299" s="2">
        <v>90232</v>
      </c>
      <c r="B299" s="4" t="s">
        <v>587</v>
      </c>
      <c r="C299" s="3" t="s">
        <v>288</v>
      </c>
      <c r="D299" s="279">
        <v>76</v>
      </c>
      <c r="E299" s="279">
        <v>10</v>
      </c>
      <c r="F299" s="280"/>
      <c r="G299" s="281"/>
      <c r="H299" s="2"/>
    </row>
    <row r="300" spans="1:8" x14ac:dyDescent="0.3">
      <c r="A300" s="2">
        <v>90469</v>
      </c>
      <c r="B300" s="4" t="s">
        <v>588</v>
      </c>
      <c r="C300" s="3" t="s">
        <v>302</v>
      </c>
      <c r="D300" s="279">
        <v>76</v>
      </c>
      <c r="E300" s="279">
        <v>3</v>
      </c>
      <c r="F300" s="280"/>
      <c r="G300" s="281"/>
      <c r="H300" s="2">
        <v>136040</v>
      </c>
    </row>
    <row r="301" spans="1:8" x14ac:dyDescent="0.3">
      <c r="A301" s="2">
        <v>90470</v>
      </c>
      <c r="B301" s="4" t="s">
        <v>589</v>
      </c>
      <c r="C301" s="3" t="s">
        <v>302</v>
      </c>
      <c r="D301" s="279">
        <v>76</v>
      </c>
      <c r="E301" s="279">
        <v>3</v>
      </c>
      <c r="F301" s="280"/>
      <c r="G301" s="281"/>
      <c r="H301" s="2"/>
    </row>
    <row r="302" spans="1:8" x14ac:dyDescent="0.3">
      <c r="A302" s="2">
        <v>90500</v>
      </c>
      <c r="B302" s="4" t="s">
        <v>590</v>
      </c>
      <c r="C302" s="3" t="s">
        <v>273</v>
      </c>
      <c r="D302" s="279">
        <v>55</v>
      </c>
      <c r="E302" s="279">
        <v>19</v>
      </c>
      <c r="F302" s="280" t="s">
        <v>265</v>
      </c>
      <c r="G302" s="281">
        <v>43648.569641203707</v>
      </c>
      <c r="H302" s="2">
        <v>136910</v>
      </c>
    </row>
    <row r="303" spans="1:8" x14ac:dyDescent="0.3">
      <c r="A303" s="2">
        <v>90502</v>
      </c>
      <c r="B303" s="4" t="s">
        <v>591</v>
      </c>
      <c r="C303" s="3" t="s">
        <v>273</v>
      </c>
      <c r="D303" s="279">
        <v>55</v>
      </c>
      <c r="E303" s="279">
        <v>19</v>
      </c>
      <c r="F303" s="280" t="s">
        <v>265</v>
      </c>
      <c r="G303" s="281">
        <v>43648.569641203707</v>
      </c>
      <c r="H303" s="2">
        <v>136911</v>
      </c>
    </row>
    <row r="304" spans="1:8" x14ac:dyDescent="0.3">
      <c r="A304" s="2">
        <v>90827</v>
      </c>
      <c r="B304" s="4" t="s">
        <v>592</v>
      </c>
      <c r="C304" s="3" t="s">
        <v>302</v>
      </c>
      <c r="D304" s="279">
        <v>51</v>
      </c>
      <c r="E304" s="279">
        <v>3</v>
      </c>
      <c r="F304" s="280"/>
      <c r="G304" s="281"/>
      <c r="H304" s="2"/>
    </row>
    <row r="305" spans="1:8" x14ac:dyDescent="0.3">
      <c r="A305" s="2">
        <v>90884</v>
      </c>
      <c r="B305" s="4" t="s">
        <v>593</v>
      </c>
      <c r="C305" s="3" t="s">
        <v>288</v>
      </c>
      <c r="D305" s="279">
        <v>76</v>
      </c>
      <c r="E305" s="279">
        <v>10</v>
      </c>
      <c r="F305" s="280"/>
      <c r="G305" s="281"/>
      <c r="H305" s="2"/>
    </row>
    <row r="306" spans="1:8" x14ac:dyDescent="0.3">
      <c r="A306" s="2">
        <v>91811</v>
      </c>
      <c r="B306" s="4" t="s">
        <v>594</v>
      </c>
      <c r="C306" s="3" t="s">
        <v>264</v>
      </c>
      <c r="D306" s="279">
        <v>72</v>
      </c>
      <c r="E306" s="279">
        <v>5</v>
      </c>
      <c r="F306" s="280" t="s">
        <v>262</v>
      </c>
      <c r="G306" s="281">
        <v>44432.669953703706</v>
      </c>
      <c r="H306" s="2"/>
    </row>
    <row r="307" spans="1:8" x14ac:dyDescent="0.3">
      <c r="A307" s="2">
        <v>91868</v>
      </c>
      <c r="B307" s="4" t="s">
        <v>595</v>
      </c>
      <c r="C307" s="3" t="s">
        <v>264</v>
      </c>
      <c r="D307" s="279">
        <v>72</v>
      </c>
      <c r="E307" s="279">
        <v>5</v>
      </c>
      <c r="F307" s="280" t="s">
        <v>262</v>
      </c>
      <c r="G307" s="281">
        <v>44873.378078703703</v>
      </c>
      <c r="H307" s="2"/>
    </row>
    <row r="308" spans="1:8" x14ac:dyDescent="0.3">
      <c r="A308" s="2">
        <v>92111</v>
      </c>
      <c r="B308" s="4" t="s">
        <v>596</v>
      </c>
      <c r="C308" s="3" t="s">
        <v>273</v>
      </c>
      <c r="D308" s="279">
        <v>55</v>
      </c>
      <c r="E308" s="279">
        <v>19</v>
      </c>
      <c r="F308" s="280" t="s">
        <v>265</v>
      </c>
      <c r="G308" s="281">
        <v>44104.394143518519</v>
      </c>
      <c r="H308" s="2">
        <v>140052</v>
      </c>
    </row>
    <row r="309" spans="1:8" x14ac:dyDescent="0.3">
      <c r="A309" s="2">
        <v>92906</v>
      </c>
      <c r="B309" s="4" t="s">
        <v>597</v>
      </c>
      <c r="C309" s="3" t="s">
        <v>268</v>
      </c>
      <c r="D309" s="279">
        <v>57</v>
      </c>
      <c r="E309" s="279">
        <v>17</v>
      </c>
      <c r="F309" s="280" t="s">
        <v>271</v>
      </c>
      <c r="G309" s="281">
        <v>43644.587048611109</v>
      </c>
      <c r="H309" s="2"/>
    </row>
    <row r="310" spans="1:8" x14ac:dyDescent="0.3">
      <c r="A310" s="2">
        <v>93333</v>
      </c>
      <c r="B310" s="4" t="s">
        <v>598</v>
      </c>
      <c r="C310" s="3" t="s">
        <v>381</v>
      </c>
      <c r="D310" s="279">
        <v>57</v>
      </c>
      <c r="E310" s="279">
        <v>2</v>
      </c>
      <c r="F310" s="280"/>
      <c r="G310" s="281"/>
      <c r="H310" s="2"/>
    </row>
    <row r="311" spans="1:8" x14ac:dyDescent="0.3">
      <c r="A311" s="2">
        <v>93344</v>
      </c>
      <c r="B311" s="4" t="s">
        <v>599</v>
      </c>
      <c r="C311" s="3" t="s">
        <v>437</v>
      </c>
      <c r="D311" s="279">
        <v>54</v>
      </c>
      <c r="E311" s="279">
        <v>4</v>
      </c>
      <c r="F311" s="280" t="s">
        <v>271</v>
      </c>
      <c r="G311" s="281">
        <v>43825.339375000003</v>
      </c>
      <c r="H311" s="2"/>
    </row>
    <row r="312" spans="1:8" x14ac:dyDescent="0.3">
      <c r="A312" s="2">
        <v>93346</v>
      </c>
      <c r="B312" s="4" t="s">
        <v>600</v>
      </c>
      <c r="C312" s="3" t="s">
        <v>437</v>
      </c>
      <c r="D312" s="279">
        <v>54</v>
      </c>
      <c r="E312" s="279">
        <v>4</v>
      </c>
      <c r="F312" s="280" t="s">
        <v>271</v>
      </c>
      <c r="G312" s="281">
        <v>43713.466284722221</v>
      </c>
      <c r="H312" s="2">
        <v>137799</v>
      </c>
    </row>
    <row r="313" spans="1:8" x14ac:dyDescent="0.3">
      <c r="A313" s="2">
        <v>94013</v>
      </c>
      <c r="B313" s="4" t="s">
        <v>601</v>
      </c>
      <c r="C313" s="3" t="s">
        <v>264</v>
      </c>
      <c r="D313" s="279">
        <v>54</v>
      </c>
      <c r="E313" s="279">
        <v>19</v>
      </c>
      <c r="F313" s="280" t="s">
        <v>271</v>
      </c>
      <c r="G313" s="281">
        <v>43713.472581018519</v>
      </c>
      <c r="H313" s="2"/>
    </row>
    <row r="314" spans="1:8" x14ac:dyDescent="0.3">
      <c r="A314" s="2">
        <v>94615</v>
      </c>
      <c r="B314" s="4" t="s">
        <v>602</v>
      </c>
      <c r="C314" s="3" t="s">
        <v>264</v>
      </c>
      <c r="D314" s="279">
        <v>62</v>
      </c>
      <c r="E314" s="279">
        <v>4</v>
      </c>
      <c r="F314" s="280" t="s">
        <v>271</v>
      </c>
      <c r="G314" s="281" t="s">
        <v>603</v>
      </c>
      <c r="H314" s="2"/>
    </row>
    <row r="315" spans="1:8" x14ac:dyDescent="0.3">
      <c r="A315" s="2">
        <v>94616</v>
      </c>
      <c r="B315" s="4" t="s">
        <v>604</v>
      </c>
      <c r="C315" s="3" t="s">
        <v>264</v>
      </c>
      <c r="D315" s="279">
        <v>62</v>
      </c>
      <c r="E315" s="279">
        <v>4</v>
      </c>
      <c r="F315" s="280" t="s">
        <v>271</v>
      </c>
      <c r="G315" s="281" t="s">
        <v>603</v>
      </c>
      <c r="H315" s="2"/>
    </row>
    <row r="316" spans="1:8" x14ac:dyDescent="0.3">
      <c r="A316" s="2">
        <v>94617</v>
      </c>
      <c r="B316" s="4" t="s">
        <v>605</v>
      </c>
      <c r="C316" s="3" t="s">
        <v>264</v>
      </c>
      <c r="D316" s="279">
        <v>62</v>
      </c>
      <c r="E316" s="279">
        <v>4</v>
      </c>
      <c r="F316" s="280" t="s">
        <v>271</v>
      </c>
      <c r="G316" s="281" t="s">
        <v>603</v>
      </c>
      <c r="H316" s="2"/>
    </row>
    <row r="317" spans="1:8" x14ac:dyDescent="0.3">
      <c r="A317" s="2">
        <v>94618</v>
      </c>
      <c r="B317" s="4" t="s">
        <v>606</v>
      </c>
      <c r="C317" s="3" t="s">
        <v>264</v>
      </c>
      <c r="D317" s="279">
        <v>62</v>
      </c>
      <c r="E317" s="279">
        <v>4</v>
      </c>
      <c r="F317" s="280"/>
      <c r="G317" s="281"/>
      <c r="H317" s="2"/>
    </row>
    <row r="318" spans="1:8" x14ac:dyDescent="0.3">
      <c r="A318" s="2">
        <v>94627</v>
      </c>
      <c r="B318" s="4" t="s">
        <v>607</v>
      </c>
      <c r="C318" s="3" t="s">
        <v>381</v>
      </c>
      <c r="D318" s="279">
        <v>83</v>
      </c>
      <c r="E318" s="279">
        <v>2</v>
      </c>
      <c r="F318" s="280" t="s">
        <v>271</v>
      </c>
      <c r="G318" s="281">
        <v>43962.459189814814</v>
      </c>
      <c r="H318" s="2"/>
    </row>
    <row r="319" spans="1:8" x14ac:dyDescent="0.3">
      <c r="A319" s="2">
        <v>94787</v>
      </c>
      <c r="B319" s="4" t="s">
        <v>608</v>
      </c>
      <c r="C319" s="3" t="s">
        <v>264</v>
      </c>
      <c r="D319" s="279">
        <v>67</v>
      </c>
      <c r="E319" s="279">
        <v>1</v>
      </c>
      <c r="F319" s="280"/>
      <c r="G319" s="281"/>
      <c r="H319" s="2"/>
    </row>
    <row r="320" spans="1:8" x14ac:dyDescent="0.3">
      <c r="A320" s="2">
        <v>95513</v>
      </c>
      <c r="B320" s="4" t="s">
        <v>609</v>
      </c>
      <c r="C320" s="3" t="s">
        <v>273</v>
      </c>
      <c r="D320" s="279">
        <v>55</v>
      </c>
      <c r="E320" s="279">
        <v>19</v>
      </c>
      <c r="F320" s="280" t="s">
        <v>265</v>
      </c>
      <c r="G320" s="281">
        <v>44104.394143518519</v>
      </c>
      <c r="H320" s="2">
        <v>140057</v>
      </c>
    </row>
    <row r="321" spans="1:8" x14ac:dyDescent="0.3">
      <c r="A321" s="2">
        <v>95970</v>
      </c>
      <c r="B321" s="4" t="s">
        <v>610</v>
      </c>
      <c r="C321" s="3" t="s">
        <v>264</v>
      </c>
      <c r="D321" s="279">
        <v>67</v>
      </c>
      <c r="E321" s="279">
        <v>13</v>
      </c>
      <c r="F321" s="280"/>
      <c r="G321" s="281"/>
      <c r="H321" s="2"/>
    </row>
    <row r="322" spans="1:8" x14ac:dyDescent="0.3">
      <c r="A322" s="2">
        <v>97965</v>
      </c>
      <c r="B322" s="4" t="s">
        <v>611</v>
      </c>
      <c r="C322" s="3" t="s">
        <v>612</v>
      </c>
      <c r="D322" s="279">
        <v>74</v>
      </c>
      <c r="E322" s="279">
        <v>4</v>
      </c>
      <c r="F322" s="280" t="s">
        <v>271</v>
      </c>
      <c r="G322" s="281">
        <v>43875.455000000002</v>
      </c>
      <c r="H322" s="2"/>
    </row>
    <row r="323" spans="1:8" x14ac:dyDescent="0.3">
      <c r="A323" s="2">
        <v>98360</v>
      </c>
      <c r="B323" s="4" t="s">
        <v>613</v>
      </c>
      <c r="C323" s="3" t="s">
        <v>261</v>
      </c>
      <c r="D323" s="279">
        <v>70</v>
      </c>
      <c r="E323" s="279">
        <v>47</v>
      </c>
      <c r="F323" s="280"/>
      <c r="G323" s="281"/>
      <c r="H323" s="2"/>
    </row>
    <row r="324" spans="1:8" x14ac:dyDescent="0.3">
      <c r="A324" s="2">
        <v>98747</v>
      </c>
      <c r="B324" s="4" t="s">
        <v>614</v>
      </c>
      <c r="C324" s="3" t="s">
        <v>437</v>
      </c>
      <c r="D324" s="279">
        <v>54</v>
      </c>
      <c r="E324" s="279">
        <v>19</v>
      </c>
      <c r="F324" s="280" t="s">
        <v>271</v>
      </c>
      <c r="G324" s="281">
        <v>43825.339375000003</v>
      </c>
      <c r="H324" s="2"/>
    </row>
    <row r="325" spans="1:8" x14ac:dyDescent="0.3">
      <c r="A325" s="2">
        <v>98748</v>
      </c>
      <c r="B325" s="4" t="s">
        <v>615</v>
      </c>
      <c r="C325" s="3" t="s">
        <v>437</v>
      </c>
      <c r="D325" s="279">
        <v>54</v>
      </c>
      <c r="E325" s="279">
        <v>19</v>
      </c>
      <c r="F325" s="280" t="s">
        <v>271</v>
      </c>
      <c r="G325" s="281">
        <v>43713.472581018519</v>
      </c>
      <c r="H325" s="2"/>
    </row>
    <row r="326" spans="1:8" x14ac:dyDescent="0.3">
      <c r="A326" s="2">
        <v>98749</v>
      </c>
      <c r="B326" s="4" t="s">
        <v>616</v>
      </c>
      <c r="C326" s="3" t="s">
        <v>437</v>
      </c>
      <c r="D326" s="279">
        <v>54</v>
      </c>
      <c r="E326" s="279">
        <v>19</v>
      </c>
      <c r="F326" s="280" t="s">
        <v>271</v>
      </c>
      <c r="G326" s="281">
        <v>43825.339375000003</v>
      </c>
      <c r="H326" s="2"/>
    </row>
    <row r="327" spans="1:8" x14ac:dyDescent="0.3">
      <c r="A327" s="2">
        <v>98750</v>
      </c>
      <c r="B327" s="4" t="s">
        <v>617</v>
      </c>
      <c r="C327" s="3" t="s">
        <v>437</v>
      </c>
      <c r="D327" s="279">
        <v>54</v>
      </c>
      <c r="E327" s="279">
        <v>19</v>
      </c>
      <c r="F327" s="280" t="s">
        <v>271</v>
      </c>
      <c r="G327" s="281">
        <v>43825.339375000003</v>
      </c>
      <c r="H327" s="2"/>
    </row>
    <row r="328" spans="1:8" x14ac:dyDescent="0.3">
      <c r="A328" s="2">
        <v>98751</v>
      </c>
      <c r="B328" s="4" t="s">
        <v>618</v>
      </c>
      <c r="C328" s="3" t="s">
        <v>437</v>
      </c>
      <c r="D328" s="279">
        <v>54</v>
      </c>
      <c r="E328" s="279">
        <v>19</v>
      </c>
      <c r="F328" s="280" t="s">
        <v>271</v>
      </c>
      <c r="G328" s="281">
        <v>43825.339375000003</v>
      </c>
      <c r="H328" s="2"/>
    </row>
    <row r="329" spans="1:8" x14ac:dyDescent="0.3">
      <c r="A329" s="2">
        <v>98819</v>
      </c>
      <c r="B329" s="4" t="s">
        <v>619</v>
      </c>
      <c r="C329" s="3" t="s">
        <v>264</v>
      </c>
      <c r="D329" s="279">
        <v>51</v>
      </c>
      <c r="E329" s="279">
        <v>49</v>
      </c>
      <c r="F329" s="280"/>
      <c r="G329" s="281"/>
      <c r="H329" s="2"/>
    </row>
    <row r="330" spans="1:8" x14ac:dyDescent="0.3">
      <c r="A330" s="2">
        <v>99790</v>
      </c>
      <c r="B330" s="4" t="s">
        <v>620</v>
      </c>
      <c r="C330" s="3" t="s">
        <v>264</v>
      </c>
      <c r="D330" s="279">
        <v>55</v>
      </c>
      <c r="E330" s="279">
        <v>32</v>
      </c>
      <c r="F330" s="280"/>
      <c r="G330" s="281"/>
      <c r="H330" s="2"/>
    </row>
    <row r="331" spans="1:8" x14ac:dyDescent="0.3">
      <c r="A331" s="2">
        <v>99796</v>
      </c>
      <c r="B331" s="4" t="s">
        <v>621</v>
      </c>
      <c r="C331" s="3" t="s">
        <v>264</v>
      </c>
      <c r="D331" s="279">
        <v>61</v>
      </c>
      <c r="E331" s="279">
        <v>8</v>
      </c>
      <c r="F331" s="280" t="s">
        <v>271</v>
      </c>
      <c r="G331" s="281" t="s">
        <v>622</v>
      </c>
      <c r="H331" s="2"/>
    </row>
    <row r="332" spans="1:8" x14ac:dyDescent="0.3">
      <c r="A332" s="2">
        <v>99810</v>
      </c>
      <c r="B332" s="4" t="s">
        <v>623</v>
      </c>
      <c r="C332" s="3" t="s">
        <v>273</v>
      </c>
      <c r="D332" s="279">
        <v>55</v>
      </c>
      <c r="E332" s="279">
        <v>19</v>
      </c>
      <c r="F332" s="280" t="s">
        <v>265</v>
      </c>
      <c r="G332" s="281">
        <v>44104.394143518519</v>
      </c>
      <c r="H332" s="2">
        <v>140048</v>
      </c>
    </row>
    <row r="333" spans="1:8" x14ac:dyDescent="0.3">
      <c r="A333" s="2">
        <v>100383</v>
      </c>
      <c r="B333" s="4" t="s">
        <v>624</v>
      </c>
      <c r="C333" s="3" t="s">
        <v>261</v>
      </c>
      <c r="D333" s="279">
        <v>80</v>
      </c>
      <c r="E333" s="279">
        <v>7</v>
      </c>
      <c r="F333" s="280" t="s">
        <v>262</v>
      </c>
      <c r="G333" s="281">
        <v>44463.593159722222</v>
      </c>
      <c r="H333" s="2"/>
    </row>
    <row r="334" spans="1:8" x14ac:dyDescent="0.3">
      <c r="A334" s="2">
        <v>101917</v>
      </c>
      <c r="B334" s="4" t="s">
        <v>625</v>
      </c>
      <c r="C334" s="3" t="s">
        <v>273</v>
      </c>
      <c r="D334" s="279">
        <v>55</v>
      </c>
      <c r="E334" s="279">
        <v>19</v>
      </c>
      <c r="F334" s="280" t="s">
        <v>265</v>
      </c>
      <c r="G334" s="281">
        <v>44104.394143518519</v>
      </c>
      <c r="H334" s="2">
        <v>140049</v>
      </c>
    </row>
    <row r="335" spans="1:8" x14ac:dyDescent="0.3">
      <c r="A335" s="2">
        <v>101938</v>
      </c>
      <c r="B335" s="4" t="s">
        <v>626</v>
      </c>
      <c r="C335" s="3" t="s">
        <v>437</v>
      </c>
      <c r="D335" s="279">
        <v>54</v>
      </c>
      <c r="E335" s="279">
        <v>4</v>
      </c>
      <c r="F335" s="280" t="s">
        <v>271</v>
      </c>
      <c r="G335" s="281">
        <v>43713.472581018519</v>
      </c>
      <c r="H335" s="2"/>
    </row>
    <row r="336" spans="1:8" x14ac:dyDescent="0.3">
      <c r="A336" s="2">
        <v>102234</v>
      </c>
      <c r="B336" s="4" t="s">
        <v>627</v>
      </c>
      <c r="C336" s="3" t="s">
        <v>264</v>
      </c>
      <c r="D336" s="279">
        <v>61</v>
      </c>
      <c r="E336" s="279">
        <v>8</v>
      </c>
      <c r="F336" s="280" t="s">
        <v>265</v>
      </c>
      <c r="G336" s="281">
        <v>43682.464849537035</v>
      </c>
      <c r="H336" s="2">
        <v>135304</v>
      </c>
    </row>
    <row r="337" spans="1:8" x14ac:dyDescent="0.3">
      <c r="A337" s="2">
        <v>102443</v>
      </c>
      <c r="B337" s="4" t="s">
        <v>628</v>
      </c>
      <c r="C337" s="3" t="s">
        <v>264</v>
      </c>
      <c r="D337" s="279">
        <v>78</v>
      </c>
      <c r="E337" s="279">
        <v>6</v>
      </c>
      <c r="F337" s="280"/>
      <c r="G337" s="281"/>
      <c r="H337" s="2"/>
    </row>
    <row r="338" spans="1:8" x14ac:dyDescent="0.3">
      <c r="A338" s="2">
        <v>102634</v>
      </c>
      <c r="B338" s="4" t="s">
        <v>629</v>
      </c>
      <c r="C338" s="3" t="s">
        <v>264</v>
      </c>
      <c r="D338" s="279">
        <v>69</v>
      </c>
      <c r="E338" s="279">
        <v>5</v>
      </c>
      <c r="F338" s="280"/>
      <c r="G338" s="281"/>
      <c r="H338" s="2"/>
    </row>
    <row r="339" spans="1:8" x14ac:dyDescent="0.3">
      <c r="A339" s="2">
        <v>102684</v>
      </c>
      <c r="B339" s="4" t="s">
        <v>630</v>
      </c>
      <c r="C339" s="3" t="s">
        <v>264</v>
      </c>
      <c r="D339" s="279">
        <v>69</v>
      </c>
      <c r="E339" s="279">
        <v>5</v>
      </c>
      <c r="F339" s="280"/>
      <c r="G339" s="281"/>
      <c r="H339" s="2"/>
    </row>
    <row r="340" spans="1:8" x14ac:dyDescent="0.3">
      <c r="A340" s="2">
        <v>102685</v>
      </c>
      <c r="B340" s="4" t="s">
        <v>631</v>
      </c>
      <c r="C340" s="3" t="s">
        <v>264</v>
      </c>
      <c r="D340" s="279">
        <v>69</v>
      </c>
      <c r="E340" s="279">
        <v>5</v>
      </c>
      <c r="F340" s="280"/>
      <c r="G340" s="281"/>
      <c r="H340" s="2"/>
    </row>
    <row r="341" spans="1:8" x14ac:dyDescent="0.3">
      <c r="A341" s="2">
        <v>102686</v>
      </c>
      <c r="B341" s="4" t="s">
        <v>632</v>
      </c>
      <c r="C341" s="3" t="s">
        <v>264</v>
      </c>
      <c r="D341" s="279">
        <v>69</v>
      </c>
      <c r="E341" s="279">
        <v>5</v>
      </c>
      <c r="F341" s="280"/>
      <c r="G341" s="281"/>
      <c r="H341" s="2"/>
    </row>
    <row r="342" spans="1:8" x14ac:dyDescent="0.3">
      <c r="A342" s="2">
        <v>102687</v>
      </c>
      <c r="B342" s="4" t="s">
        <v>633</v>
      </c>
      <c r="C342" s="3" t="s">
        <v>264</v>
      </c>
      <c r="D342" s="279">
        <v>69</v>
      </c>
      <c r="E342" s="279">
        <v>5</v>
      </c>
      <c r="F342" s="280"/>
      <c r="G342" s="281"/>
      <c r="H342" s="2"/>
    </row>
    <row r="343" spans="1:8" x14ac:dyDescent="0.3">
      <c r="A343" s="2">
        <v>102688</v>
      </c>
      <c r="B343" s="4" t="s">
        <v>634</v>
      </c>
      <c r="C343" s="3" t="s">
        <v>264</v>
      </c>
      <c r="D343" s="279">
        <v>69</v>
      </c>
      <c r="E343" s="279">
        <v>5</v>
      </c>
      <c r="F343" s="280"/>
      <c r="G343" s="281"/>
      <c r="H343" s="2"/>
    </row>
    <row r="344" spans="1:8" x14ac:dyDescent="0.3">
      <c r="A344" s="2">
        <v>102691</v>
      </c>
      <c r="B344" s="4" t="s">
        <v>635</v>
      </c>
      <c r="C344" s="3" t="s">
        <v>264</v>
      </c>
      <c r="D344" s="279">
        <v>69</v>
      </c>
      <c r="E344" s="279">
        <v>5</v>
      </c>
      <c r="F344" s="280" t="s">
        <v>271</v>
      </c>
      <c r="G344" s="281">
        <v>43875.455914351849</v>
      </c>
      <c r="H344" s="2"/>
    </row>
    <row r="345" spans="1:8" x14ac:dyDescent="0.3">
      <c r="A345" s="2">
        <v>102692</v>
      </c>
      <c r="B345" s="4" t="s">
        <v>636</v>
      </c>
      <c r="C345" s="3" t="s">
        <v>264</v>
      </c>
      <c r="D345" s="279">
        <v>69</v>
      </c>
      <c r="E345" s="279">
        <v>5</v>
      </c>
      <c r="F345" s="280"/>
      <c r="G345" s="281"/>
      <c r="H345" s="2"/>
    </row>
    <row r="346" spans="1:8" x14ac:dyDescent="0.3">
      <c r="A346" s="2">
        <v>102693</v>
      </c>
      <c r="B346" s="4" t="s">
        <v>637</v>
      </c>
      <c r="C346" s="3" t="s">
        <v>264</v>
      </c>
      <c r="D346" s="279">
        <v>69</v>
      </c>
      <c r="E346" s="279">
        <v>8</v>
      </c>
      <c r="F346" s="280"/>
      <c r="G346" s="281"/>
      <c r="H346" s="2"/>
    </row>
    <row r="347" spans="1:8" x14ac:dyDescent="0.3">
      <c r="A347" s="2">
        <v>102695</v>
      </c>
      <c r="B347" s="4" t="s">
        <v>638</v>
      </c>
      <c r="C347" s="3" t="s">
        <v>264</v>
      </c>
      <c r="D347" s="279">
        <v>69</v>
      </c>
      <c r="E347" s="279">
        <v>5</v>
      </c>
      <c r="F347" s="280"/>
      <c r="G347" s="281"/>
      <c r="H347" s="2"/>
    </row>
    <row r="348" spans="1:8" x14ac:dyDescent="0.3">
      <c r="A348" s="2">
        <v>102696</v>
      </c>
      <c r="B348" s="4" t="s">
        <v>639</v>
      </c>
      <c r="C348" s="3" t="s">
        <v>264</v>
      </c>
      <c r="D348" s="279">
        <v>69</v>
      </c>
      <c r="E348" s="279">
        <v>5</v>
      </c>
      <c r="F348" s="280"/>
      <c r="G348" s="281"/>
      <c r="H348" s="2"/>
    </row>
    <row r="349" spans="1:8" x14ac:dyDescent="0.3">
      <c r="A349" s="2">
        <v>102697</v>
      </c>
      <c r="B349" s="4" t="s">
        <v>640</v>
      </c>
      <c r="C349" s="3" t="s">
        <v>264</v>
      </c>
      <c r="D349" s="279">
        <v>69</v>
      </c>
      <c r="E349" s="279">
        <v>8</v>
      </c>
      <c r="F349" s="280"/>
      <c r="G349" s="281"/>
      <c r="H349" s="2"/>
    </row>
    <row r="350" spans="1:8" x14ac:dyDescent="0.3">
      <c r="A350" s="2">
        <v>102698</v>
      </c>
      <c r="B350" s="4" t="s">
        <v>641</v>
      </c>
      <c r="C350" s="3" t="s">
        <v>264</v>
      </c>
      <c r="D350" s="279">
        <v>69</v>
      </c>
      <c r="E350" s="279">
        <v>5</v>
      </c>
      <c r="F350" s="280"/>
      <c r="G350" s="281"/>
      <c r="H350" s="2"/>
    </row>
    <row r="351" spans="1:8" x14ac:dyDescent="0.3">
      <c r="A351" s="2">
        <v>102699</v>
      </c>
      <c r="B351" s="4" t="s">
        <v>642</v>
      </c>
      <c r="C351" s="3" t="s">
        <v>264</v>
      </c>
      <c r="D351" s="279">
        <v>69</v>
      </c>
      <c r="E351" s="279">
        <v>18</v>
      </c>
      <c r="F351" s="280"/>
      <c r="G351" s="281"/>
      <c r="H351" s="2"/>
    </row>
    <row r="352" spans="1:8" x14ac:dyDescent="0.3">
      <c r="A352" s="2">
        <v>102702</v>
      </c>
      <c r="B352" s="4" t="s">
        <v>643</v>
      </c>
      <c r="C352" s="3" t="s">
        <v>273</v>
      </c>
      <c r="D352" s="279">
        <v>60</v>
      </c>
      <c r="E352" s="279">
        <v>21</v>
      </c>
      <c r="F352" s="280" t="s">
        <v>271</v>
      </c>
      <c r="G352" s="281" t="s">
        <v>644</v>
      </c>
      <c r="H352" s="2">
        <v>136564</v>
      </c>
    </row>
    <row r="353" spans="1:8" x14ac:dyDescent="0.3">
      <c r="A353" s="2">
        <v>102726</v>
      </c>
      <c r="B353" s="4" t="s">
        <v>645</v>
      </c>
      <c r="C353" s="3" t="s">
        <v>264</v>
      </c>
      <c r="D353" s="279">
        <v>69</v>
      </c>
      <c r="E353" s="279">
        <v>5</v>
      </c>
      <c r="F353" s="280"/>
      <c r="G353" s="281"/>
      <c r="H353" s="2"/>
    </row>
    <row r="354" spans="1:8" x14ac:dyDescent="0.3">
      <c r="A354" s="2">
        <v>102775</v>
      </c>
      <c r="B354" s="4" t="s">
        <v>646</v>
      </c>
      <c r="C354" s="3" t="s">
        <v>264</v>
      </c>
      <c r="D354" s="279">
        <v>69</v>
      </c>
      <c r="E354" s="279">
        <v>8</v>
      </c>
      <c r="F354" s="280" t="s">
        <v>271</v>
      </c>
      <c r="G354" s="281">
        <v>43875.458738425928</v>
      </c>
      <c r="H354" s="2"/>
    </row>
    <row r="355" spans="1:8" x14ac:dyDescent="0.3">
      <c r="A355" s="2">
        <v>102777</v>
      </c>
      <c r="B355" s="4" t="s">
        <v>647</v>
      </c>
      <c r="C355" s="3" t="s">
        <v>264</v>
      </c>
      <c r="D355" s="279">
        <v>55</v>
      </c>
      <c r="E355" s="279">
        <v>32</v>
      </c>
      <c r="F355" s="280"/>
      <c r="G355" s="281"/>
      <c r="H355" s="2"/>
    </row>
    <row r="356" spans="1:8" x14ac:dyDescent="0.3">
      <c r="A356" s="2">
        <v>102782</v>
      </c>
      <c r="B356" s="4" t="s">
        <v>648</v>
      </c>
      <c r="C356" s="3" t="s">
        <v>264</v>
      </c>
      <c r="D356" s="279">
        <v>69</v>
      </c>
      <c r="E356" s="279">
        <v>5</v>
      </c>
      <c r="F356" s="280"/>
      <c r="G356" s="281"/>
      <c r="H356" s="2"/>
    </row>
    <row r="357" spans="1:8" x14ac:dyDescent="0.3">
      <c r="A357" s="2">
        <v>102791</v>
      </c>
      <c r="B357" s="4" t="s">
        <v>649</v>
      </c>
      <c r="C357" s="3" t="s">
        <v>273</v>
      </c>
      <c r="D357" s="279">
        <v>55</v>
      </c>
      <c r="E357" s="279">
        <v>19</v>
      </c>
      <c r="F357" s="280" t="s">
        <v>265</v>
      </c>
      <c r="G357" s="281">
        <v>44104.394143518519</v>
      </c>
      <c r="H357" s="2">
        <v>140054</v>
      </c>
    </row>
    <row r="358" spans="1:8" x14ac:dyDescent="0.3">
      <c r="A358" s="2">
        <v>103251</v>
      </c>
      <c r="B358" s="4" t="s">
        <v>650</v>
      </c>
      <c r="C358" s="3" t="s">
        <v>273</v>
      </c>
      <c r="D358" s="279">
        <v>55</v>
      </c>
      <c r="E358" s="279">
        <v>19</v>
      </c>
      <c r="F358" s="280" t="s">
        <v>265</v>
      </c>
      <c r="G358" s="281">
        <v>44104.394143518519</v>
      </c>
      <c r="H358" s="2">
        <v>140051</v>
      </c>
    </row>
    <row r="359" spans="1:8" x14ac:dyDescent="0.3">
      <c r="A359" s="2">
        <v>103298</v>
      </c>
      <c r="B359" s="4" t="s">
        <v>651</v>
      </c>
      <c r="C359" s="3" t="s">
        <v>264</v>
      </c>
      <c r="D359" s="279">
        <v>55</v>
      </c>
      <c r="E359" s="279">
        <v>49</v>
      </c>
      <c r="F359" s="280"/>
      <c r="G359" s="281"/>
      <c r="H359" s="2"/>
    </row>
    <row r="360" spans="1:8" x14ac:dyDescent="0.3">
      <c r="A360" s="2">
        <v>103299</v>
      </c>
      <c r="B360" s="4" t="s">
        <v>652</v>
      </c>
      <c r="C360" s="3" t="s">
        <v>264</v>
      </c>
      <c r="D360" s="279">
        <v>55</v>
      </c>
      <c r="E360" s="279">
        <v>49</v>
      </c>
      <c r="F360" s="280"/>
      <c r="G360" s="281"/>
      <c r="H360" s="2"/>
    </row>
    <row r="361" spans="1:8" x14ac:dyDescent="0.3">
      <c r="A361" s="2">
        <v>103405</v>
      </c>
      <c r="B361" s="4" t="s">
        <v>653</v>
      </c>
      <c r="C361" s="3" t="s">
        <v>654</v>
      </c>
      <c r="D361" s="279">
        <v>72</v>
      </c>
      <c r="E361" s="279">
        <v>8</v>
      </c>
      <c r="F361" s="280" t="s">
        <v>265</v>
      </c>
      <c r="G361" s="281">
        <v>43696.583043981482</v>
      </c>
      <c r="H361" s="2">
        <v>138352</v>
      </c>
    </row>
    <row r="362" spans="1:8" x14ac:dyDescent="0.3">
      <c r="A362" s="2">
        <v>103444</v>
      </c>
      <c r="B362" s="4" t="s">
        <v>655</v>
      </c>
      <c r="C362" s="3" t="s">
        <v>270</v>
      </c>
      <c r="D362" s="279">
        <v>70</v>
      </c>
      <c r="E362" s="279">
        <v>13</v>
      </c>
      <c r="F362" s="280"/>
      <c r="G362" s="281"/>
      <c r="H362" s="2"/>
    </row>
    <row r="363" spans="1:8" x14ac:dyDescent="0.3">
      <c r="A363" s="2">
        <v>103490</v>
      </c>
      <c r="B363" s="4" t="s">
        <v>656</v>
      </c>
      <c r="C363" s="3" t="s">
        <v>261</v>
      </c>
      <c r="D363" s="279">
        <v>59</v>
      </c>
      <c r="E363" s="279">
        <v>18</v>
      </c>
      <c r="F363" s="280" t="s">
        <v>262</v>
      </c>
      <c r="G363" s="281">
        <v>44461.404930555553</v>
      </c>
      <c r="H363" s="2"/>
    </row>
    <row r="364" spans="1:8" x14ac:dyDescent="0.3">
      <c r="A364" s="2">
        <v>104625</v>
      </c>
      <c r="B364" s="4" t="s">
        <v>657</v>
      </c>
      <c r="C364" s="3" t="s">
        <v>437</v>
      </c>
      <c r="D364" s="279">
        <v>54</v>
      </c>
      <c r="E364" s="279">
        <v>19</v>
      </c>
      <c r="F364" s="280" t="s">
        <v>271</v>
      </c>
      <c r="G364" s="281">
        <v>43713.472581018519</v>
      </c>
      <c r="H364" s="2"/>
    </row>
    <row r="365" spans="1:8" x14ac:dyDescent="0.3">
      <c r="A365" s="2">
        <v>104626</v>
      </c>
      <c r="B365" s="4" t="s">
        <v>658</v>
      </c>
      <c r="C365" s="3" t="s">
        <v>437</v>
      </c>
      <c r="D365" s="279">
        <v>54</v>
      </c>
      <c r="E365" s="279">
        <v>19</v>
      </c>
      <c r="F365" s="280" t="s">
        <v>271</v>
      </c>
      <c r="G365" s="281">
        <v>43713.472581018519</v>
      </c>
      <c r="H365" s="2"/>
    </row>
    <row r="366" spans="1:8" x14ac:dyDescent="0.3">
      <c r="A366" s="2">
        <v>104627</v>
      </c>
      <c r="B366" s="4" t="s">
        <v>659</v>
      </c>
      <c r="C366" s="3" t="s">
        <v>437</v>
      </c>
      <c r="D366" s="279">
        <v>54</v>
      </c>
      <c r="E366" s="279">
        <v>19</v>
      </c>
      <c r="F366" s="280" t="s">
        <v>271</v>
      </c>
      <c r="G366" s="281">
        <v>43713.472581018519</v>
      </c>
      <c r="H366" s="2"/>
    </row>
    <row r="367" spans="1:8" x14ac:dyDescent="0.3">
      <c r="A367" s="2">
        <v>104639</v>
      </c>
      <c r="B367" s="4" t="s">
        <v>660</v>
      </c>
      <c r="C367" s="3" t="s">
        <v>437</v>
      </c>
      <c r="D367" s="279">
        <v>54</v>
      </c>
      <c r="E367" s="279">
        <v>19</v>
      </c>
      <c r="F367" s="280" t="s">
        <v>271</v>
      </c>
      <c r="G367" s="281">
        <v>43846.380925925929</v>
      </c>
      <c r="H367" s="2"/>
    </row>
    <row r="368" spans="1:8" x14ac:dyDescent="0.3">
      <c r="A368" s="2">
        <v>104640</v>
      </c>
      <c r="B368" s="4" t="s">
        <v>661</v>
      </c>
      <c r="C368" s="3" t="s">
        <v>437</v>
      </c>
      <c r="D368" s="279">
        <v>54</v>
      </c>
      <c r="E368" s="279">
        <v>19</v>
      </c>
      <c r="F368" s="280" t="s">
        <v>271</v>
      </c>
      <c r="G368" s="281">
        <v>43846.380925925929</v>
      </c>
      <c r="H368" s="2"/>
    </row>
    <row r="369" spans="1:8" x14ac:dyDescent="0.3">
      <c r="A369" s="2">
        <v>104641</v>
      </c>
      <c r="B369" s="4" t="s">
        <v>662</v>
      </c>
      <c r="C369" s="3" t="s">
        <v>437</v>
      </c>
      <c r="D369" s="279">
        <v>54</v>
      </c>
      <c r="E369" s="279">
        <v>19</v>
      </c>
      <c r="F369" s="280" t="s">
        <v>271</v>
      </c>
      <c r="G369" s="281">
        <v>43713.472581018519</v>
      </c>
      <c r="H369" s="2"/>
    </row>
    <row r="370" spans="1:8" x14ac:dyDescent="0.3">
      <c r="A370" s="2">
        <v>104642</v>
      </c>
      <c r="B370" s="4" t="s">
        <v>663</v>
      </c>
      <c r="C370" s="3" t="s">
        <v>437</v>
      </c>
      <c r="D370" s="279">
        <v>54</v>
      </c>
      <c r="E370" s="279">
        <v>19</v>
      </c>
      <c r="F370" s="280" t="s">
        <v>271</v>
      </c>
      <c r="G370" s="281">
        <v>43713.472581018519</v>
      </c>
      <c r="H370" s="2"/>
    </row>
    <row r="371" spans="1:8" x14ac:dyDescent="0.3">
      <c r="A371" s="2">
        <v>104755</v>
      </c>
      <c r="B371" s="4" t="s">
        <v>664</v>
      </c>
      <c r="C371" s="3"/>
      <c r="D371" s="279">
        <v>78</v>
      </c>
      <c r="E371" s="279">
        <v>6</v>
      </c>
      <c r="F371" s="280"/>
      <c r="G371" s="281"/>
      <c r="H371" s="2"/>
    </row>
    <row r="372" spans="1:8" x14ac:dyDescent="0.3">
      <c r="A372" s="2">
        <v>104832</v>
      </c>
      <c r="B372" s="4" t="s">
        <v>665</v>
      </c>
      <c r="C372" s="3" t="s">
        <v>31</v>
      </c>
      <c r="D372" s="279">
        <v>51</v>
      </c>
      <c r="E372" s="279">
        <v>37</v>
      </c>
      <c r="F372" s="280" t="s">
        <v>271</v>
      </c>
      <c r="G372" s="281">
        <v>43656.484259259261</v>
      </c>
      <c r="H372" s="2"/>
    </row>
    <row r="373" spans="1:8" x14ac:dyDescent="0.3">
      <c r="A373" s="2">
        <v>105109</v>
      </c>
      <c r="B373" s="4" t="s">
        <v>666</v>
      </c>
      <c r="C373" s="3" t="s">
        <v>264</v>
      </c>
      <c r="D373" s="279">
        <v>62</v>
      </c>
      <c r="E373" s="279">
        <v>12</v>
      </c>
      <c r="F373" s="280" t="s">
        <v>262</v>
      </c>
      <c r="G373" s="281">
        <v>44662.643240740741</v>
      </c>
      <c r="H373" s="2"/>
    </row>
    <row r="374" spans="1:8" x14ac:dyDescent="0.3">
      <c r="A374" s="2">
        <v>105116</v>
      </c>
      <c r="B374" s="4" t="s">
        <v>667</v>
      </c>
      <c r="C374" s="3" t="s">
        <v>264</v>
      </c>
      <c r="D374" s="279">
        <v>62</v>
      </c>
      <c r="E374" s="279">
        <v>1</v>
      </c>
      <c r="F374" s="280" t="s">
        <v>265</v>
      </c>
      <c r="G374" s="281">
        <v>44314.377430555556</v>
      </c>
      <c r="H374" s="2"/>
    </row>
    <row r="375" spans="1:8" x14ac:dyDescent="0.3">
      <c r="A375" s="2">
        <v>105117</v>
      </c>
      <c r="B375" s="4" t="s">
        <v>668</v>
      </c>
      <c r="C375" s="3" t="s">
        <v>264</v>
      </c>
      <c r="D375" s="279">
        <v>62</v>
      </c>
      <c r="E375" s="279">
        <v>1</v>
      </c>
      <c r="F375" s="280" t="s">
        <v>262</v>
      </c>
      <c r="G375" s="281">
        <v>44662.643240740741</v>
      </c>
      <c r="H375" s="2"/>
    </row>
    <row r="376" spans="1:8" x14ac:dyDescent="0.3">
      <c r="A376" s="2">
        <v>105128</v>
      </c>
      <c r="B376" s="4" t="s">
        <v>669</v>
      </c>
      <c r="C376" s="3"/>
      <c r="D376" s="279"/>
      <c r="E376" s="279"/>
      <c r="F376" s="280"/>
      <c r="G376" s="281"/>
      <c r="H376" s="2">
        <v>135227</v>
      </c>
    </row>
    <row r="377" spans="1:8" x14ac:dyDescent="0.3">
      <c r="A377" s="2">
        <v>105180</v>
      </c>
      <c r="B377" s="4" t="s">
        <v>670</v>
      </c>
      <c r="C377" s="3" t="s">
        <v>561</v>
      </c>
      <c r="D377" s="279">
        <v>51</v>
      </c>
      <c r="E377" s="279">
        <v>21</v>
      </c>
      <c r="F377" s="280"/>
      <c r="G377" s="281"/>
      <c r="H377" s="2"/>
    </row>
    <row r="378" spans="1:8" x14ac:dyDescent="0.3">
      <c r="A378" s="2">
        <v>105419</v>
      </c>
      <c r="B378" s="4" t="s">
        <v>671</v>
      </c>
      <c r="C378" s="3" t="s">
        <v>264</v>
      </c>
      <c r="D378" s="279">
        <v>55</v>
      </c>
      <c r="E378" s="279">
        <v>32</v>
      </c>
      <c r="F378" s="280"/>
      <c r="G378" s="281"/>
      <c r="H378" s="2"/>
    </row>
    <row r="379" spans="1:8" x14ac:dyDescent="0.3">
      <c r="A379" s="2">
        <v>105489</v>
      </c>
      <c r="B379" s="4" t="s">
        <v>672</v>
      </c>
      <c r="C379" s="3" t="s">
        <v>288</v>
      </c>
      <c r="D379" s="279">
        <v>76</v>
      </c>
      <c r="E379" s="279">
        <v>9</v>
      </c>
      <c r="F379" s="280" t="s">
        <v>271</v>
      </c>
      <c r="G379" s="281" t="s">
        <v>673</v>
      </c>
      <c r="H379" s="2"/>
    </row>
    <row r="380" spans="1:8" x14ac:dyDescent="0.3">
      <c r="A380" s="2">
        <v>105491</v>
      </c>
      <c r="B380" s="4" t="s">
        <v>674</v>
      </c>
      <c r="C380" s="3" t="s">
        <v>288</v>
      </c>
      <c r="D380" s="279">
        <v>76</v>
      </c>
      <c r="E380" s="279">
        <v>9</v>
      </c>
      <c r="F380" s="280" t="s">
        <v>265</v>
      </c>
      <c r="G380" s="281" t="s">
        <v>675</v>
      </c>
      <c r="H380" s="2"/>
    </row>
    <row r="381" spans="1:8" x14ac:dyDescent="0.3">
      <c r="A381" s="2">
        <v>105492</v>
      </c>
      <c r="B381" s="4" t="s">
        <v>676</v>
      </c>
      <c r="C381" s="3" t="s">
        <v>288</v>
      </c>
      <c r="D381" s="279">
        <v>76</v>
      </c>
      <c r="E381" s="279">
        <v>9</v>
      </c>
      <c r="F381" s="280"/>
      <c r="G381" s="281"/>
      <c r="H381" s="2"/>
    </row>
    <row r="382" spans="1:8" x14ac:dyDescent="0.3">
      <c r="A382" s="2">
        <v>105493</v>
      </c>
      <c r="B382" s="4" t="s">
        <v>677</v>
      </c>
      <c r="C382" s="3" t="s">
        <v>288</v>
      </c>
      <c r="D382" s="279">
        <v>76</v>
      </c>
      <c r="E382" s="279">
        <v>9</v>
      </c>
      <c r="F382" s="280"/>
      <c r="G382" s="281"/>
      <c r="H382" s="2"/>
    </row>
    <row r="383" spans="1:8" x14ac:dyDescent="0.3">
      <c r="A383" s="2">
        <v>105810</v>
      </c>
      <c r="B383" s="4" t="s">
        <v>678</v>
      </c>
      <c r="C383" s="3" t="s">
        <v>437</v>
      </c>
      <c r="D383" s="279">
        <v>54</v>
      </c>
      <c r="E383" s="279">
        <v>4</v>
      </c>
      <c r="F383" s="280" t="s">
        <v>271</v>
      </c>
      <c r="G383" s="281">
        <v>43713.472581018519</v>
      </c>
      <c r="H383" s="2"/>
    </row>
    <row r="384" spans="1:8" x14ac:dyDescent="0.3">
      <c r="A384" s="2">
        <v>105993</v>
      </c>
      <c r="B384" s="4" t="s">
        <v>679</v>
      </c>
      <c r="C384" s="3" t="s">
        <v>437</v>
      </c>
      <c r="D384" s="279">
        <v>54</v>
      </c>
      <c r="E384" s="279">
        <v>4</v>
      </c>
      <c r="F384" s="280" t="s">
        <v>271</v>
      </c>
      <c r="G384" s="281">
        <v>44018.627002314817</v>
      </c>
      <c r="H384" s="2"/>
    </row>
    <row r="385" spans="1:8" x14ac:dyDescent="0.3">
      <c r="A385" s="2">
        <v>105994</v>
      </c>
      <c r="B385" s="4" t="s">
        <v>680</v>
      </c>
      <c r="C385" s="3" t="s">
        <v>437</v>
      </c>
      <c r="D385" s="279">
        <v>54</v>
      </c>
      <c r="E385" s="279">
        <v>4</v>
      </c>
      <c r="F385" s="280" t="s">
        <v>271</v>
      </c>
      <c r="G385" s="281">
        <v>44018.628750000003</v>
      </c>
      <c r="H385" s="2"/>
    </row>
    <row r="386" spans="1:8" x14ac:dyDescent="0.3">
      <c r="A386" s="2">
        <v>106027</v>
      </c>
      <c r="B386" s="4" t="s">
        <v>681</v>
      </c>
      <c r="C386" s="3" t="s">
        <v>437</v>
      </c>
      <c r="D386" s="279">
        <v>54</v>
      </c>
      <c r="E386" s="279">
        <v>4</v>
      </c>
      <c r="F386" s="280" t="s">
        <v>271</v>
      </c>
      <c r="G386" s="281" t="s">
        <v>682</v>
      </c>
      <c r="H386" s="2">
        <v>136858</v>
      </c>
    </row>
    <row r="387" spans="1:8" x14ac:dyDescent="0.3">
      <c r="A387" s="2">
        <v>106039</v>
      </c>
      <c r="B387" s="4" t="s">
        <v>683</v>
      </c>
      <c r="C387" s="3" t="s">
        <v>264</v>
      </c>
      <c r="D387" s="279">
        <v>52</v>
      </c>
      <c r="E387" s="279">
        <v>8</v>
      </c>
      <c r="F387" s="280"/>
      <c r="G387" s="281"/>
      <c r="H387" s="2"/>
    </row>
    <row r="388" spans="1:8" x14ac:dyDescent="0.3">
      <c r="A388" s="2">
        <v>106128</v>
      </c>
      <c r="B388" s="4" t="s">
        <v>684</v>
      </c>
      <c r="C388" s="3" t="s">
        <v>264</v>
      </c>
      <c r="D388" s="279">
        <v>50</v>
      </c>
      <c r="E388" s="279">
        <v>2</v>
      </c>
      <c r="F388" s="280" t="s">
        <v>262</v>
      </c>
      <c r="G388" s="281">
        <v>44432.679375</v>
      </c>
      <c r="H388" s="2">
        <v>142982</v>
      </c>
    </row>
    <row r="389" spans="1:8" x14ac:dyDescent="0.3">
      <c r="A389" s="2">
        <v>106631</v>
      </c>
      <c r="B389" s="4" t="s">
        <v>685</v>
      </c>
      <c r="C389" s="3" t="s">
        <v>31</v>
      </c>
      <c r="D389" s="279">
        <v>51</v>
      </c>
      <c r="E389" s="279">
        <v>37</v>
      </c>
      <c r="F389" s="280" t="s">
        <v>271</v>
      </c>
      <c r="G389" s="281">
        <v>43656.491157407407</v>
      </c>
      <c r="H389" s="2"/>
    </row>
    <row r="390" spans="1:8" x14ac:dyDescent="0.3">
      <c r="A390" s="2">
        <v>106765</v>
      </c>
      <c r="B390" s="4" t="s">
        <v>686</v>
      </c>
      <c r="C390" s="3" t="s">
        <v>264</v>
      </c>
      <c r="D390" s="279">
        <v>83</v>
      </c>
      <c r="E390" s="279">
        <v>3</v>
      </c>
      <c r="F390" s="280"/>
      <c r="G390" s="281"/>
      <c r="H390" s="2"/>
    </row>
    <row r="391" spans="1:8" x14ac:dyDescent="0.3">
      <c r="A391" s="2">
        <v>107736</v>
      </c>
      <c r="B391" s="4" t="s">
        <v>687</v>
      </c>
      <c r="C391" s="3" t="s">
        <v>31</v>
      </c>
      <c r="D391" s="279">
        <v>52</v>
      </c>
      <c r="E391" s="279">
        <v>10</v>
      </c>
      <c r="F391" s="280"/>
      <c r="G391" s="281"/>
      <c r="H391" s="2"/>
    </row>
    <row r="392" spans="1:8" x14ac:dyDescent="0.3">
      <c r="A392" s="2">
        <v>107737</v>
      </c>
      <c r="B392" s="4" t="s">
        <v>688</v>
      </c>
      <c r="C392" s="3" t="s">
        <v>31</v>
      </c>
      <c r="D392" s="279">
        <v>52</v>
      </c>
      <c r="E392" s="279">
        <v>10</v>
      </c>
      <c r="F392" s="280"/>
      <c r="G392" s="281"/>
      <c r="H392" s="2"/>
    </row>
    <row r="393" spans="1:8" x14ac:dyDescent="0.3">
      <c r="A393" s="2">
        <v>107909</v>
      </c>
      <c r="B393" s="4" t="s">
        <v>689</v>
      </c>
      <c r="C393" s="3" t="s">
        <v>690</v>
      </c>
      <c r="D393" s="279">
        <v>72</v>
      </c>
      <c r="E393" s="279">
        <v>14</v>
      </c>
      <c r="F393" s="280"/>
      <c r="G393" s="281"/>
      <c r="H393" s="2"/>
    </row>
    <row r="394" spans="1:8" x14ac:dyDescent="0.3">
      <c r="A394" s="2">
        <v>107925</v>
      </c>
      <c r="B394" s="4" t="s">
        <v>691</v>
      </c>
      <c r="C394" s="3" t="s">
        <v>31</v>
      </c>
      <c r="D394" s="279">
        <v>51</v>
      </c>
      <c r="E394" s="279">
        <v>11</v>
      </c>
      <c r="F394" s="280"/>
      <c r="G394" s="281"/>
      <c r="H394" s="2"/>
    </row>
    <row r="395" spans="1:8" x14ac:dyDescent="0.3">
      <c r="A395" s="2">
        <v>108046</v>
      </c>
      <c r="B395" s="4" t="s">
        <v>692</v>
      </c>
      <c r="C395" s="3" t="s">
        <v>264</v>
      </c>
      <c r="D395" s="279">
        <v>70</v>
      </c>
      <c r="E395" s="279">
        <v>15</v>
      </c>
      <c r="F395" s="280"/>
      <c r="G395" s="281"/>
      <c r="H395" s="2"/>
    </row>
    <row r="396" spans="1:8" x14ac:dyDescent="0.3">
      <c r="A396" s="2">
        <v>108440</v>
      </c>
      <c r="B396" s="4" t="s">
        <v>693</v>
      </c>
      <c r="C396" s="3" t="s">
        <v>31</v>
      </c>
      <c r="D396" s="279">
        <v>55</v>
      </c>
      <c r="E396" s="279">
        <v>49</v>
      </c>
      <c r="F396" s="280" t="s">
        <v>271</v>
      </c>
      <c r="G396" s="281">
        <v>43900.625949074078</v>
      </c>
      <c r="H396" s="2"/>
    </row>
    <row r="397" spans="1:8" x14ac:dyDescent="0.3">
      <c r="A397" s="2">
        <v>108441</v>
      </c>
      <c r="B397" s="4" t="s">
        <v>694</v>
      </c>
      <c r="C397" s="3" t="s">
        <v>264</v>
      </c>
      <c r="D397" s="279">
        <v>55</v>
      </c>
      <c r="E397" s="279">
        <v>65</v>
      </c>
      <c r="F397" s="280" t="s">
        <v>271</v>
      </c>
      <c r="G397" s="281">
        <v>43901.63380787037</v>
      </c>
      <c r="H397" s="2"/>
    </row>
    <row r="398" spans="1:8" x14ac:dyDescent="0.3">
      <c r="A398" s="2">
        <v>108463</v>
      </c>
      <c r="B398" s="4" t="s">
        <v>695</v>
      </c>
      <c r="C398" s="3" t="s">
        <v>273</v>
      </c>
      <c r="D398" s="279">
        <v>55</v>
      </c>
      <c r="E398" s="279">
        <v>19</v>
      </c>
      <c r="F398" s="280" t="s">
        <v>265</v>
      </c>
      <c r="G398" s="281">
        <v>44104.394143518519</v>
      </c>
      <c r="H398" s="2">
        <v>140055</v>
      </c>
    </row>
    <row r="399" spans="1:8" x14ac:dyDescent="0.3">
      <c r="A399" s="2">
        <v>108732</v>
      </c>
      <c r="B399" s="4" t="s">
        <v>696</v>
      </c>
      <c r="C399" s="3" t="s">
        <v>437</v>
      </c>
      <c r="D399" s="279">
        <v>54</v>
      </c>
      <c r="E399" s="279">
        <v>4</v>
      </c>
      <c r="F399" s="280"/>
      <c r="G399" s="281"/>
      <c r="H399" s="2">
        <v>98747</v>
      </c>
    </row>
    <row r="400" spans="1:8" x14ac:dyDescent="0.3">
      <c r="A400" s="2">
        <v>108734</v>
      </c>
      <c r="B400" s="4" t="s">
        <v>697</v>
      </c>
      <c r="C400" s="3" t="s">
        <v>437</v>
      </c>
      <c r="D400" s="279">
        <v>54</v>
      </c>
      <c r="E400" s="279">
        <v>4</v>
      </c>
      <c r="F400" s="280"/>
      <c r="G400" s="281"/>
      <c r="H400" s="2">
        <v>98749</v>
      </c>
    </row>
    <row r="401" spans="1:8" x14ac:dyDescent="0.3">
      <c r="A401" s="2">
        <v>108735</v>
      </c>
      <c r="B401" s="4" t="s">
        <v>698</v>
      </c>
      <c r="C401" s="3" t="s">
        <v>437</v>
      </c>
      <c r="D401" s="279">
        <v>54</v>
      </c>
      <c r="E401" s="279">
        <v>4</v>
      </c>
      <c r="F401" s="280"/>
      <c r="G401" s="281"/>
      <c r="H401" s="2">
        <v>98750</v>
      </c>
    </row>
    <row r="402" spans="1:8" x14ac:dyDescent="0.3">
      <c r="A402" s="2">
        <v>108736</v>
      </c>
      <c r="B402" s="4" t="s">
        <v>699</v>
      </c>
      <c r="C402" s="3" t="s">
        <v>437</v>
      </c>
      <c r="D402" s="279">
        <v>54</v>
      </c>
      <c r="E402" s="279">
        <v>4</v>
      </c>
      <c r="F402" s="280"/>
      <c r="G402" s="281"/>
      <c r="H402" s="2">
        <v>98751</v>
      </c>
    </row>
    <row r="403" spans="1:8" x14ac:dyDescent="0.3">
      <c r="A403" s="2">
        <v>109163</v>
      </c>
      <c r="B403" s="4" t="s">
        <v>700</v>
      </c>
      <c r="C403" s="3" t="s">
        <v>31</v>
      </c>
      <c r="D403" s="279">
        <v>45</v>
      </c>
      <c r="E403" s="279">
        <v>11</v>
      </c>
      <c r="F403" s="280" t="s">
        <v>265</v>
      </c>
      <c r="G403" s="281">
        <v>44041.380925925929</v>
      </c>
      <c r="H403" s="2">
        <v>139767</v>
      </c>
    </row>
    <row r="404" spans="1:8" x14ac:dyDescent="0.3">
      <c r="A404" s="2">
        <v>109251</v>
      </c>
      <c r="B404" s="4" t="s">
        <v>701</v>
      </c>
      <c r="C404" s="3" t="s">
        <v>31</v>
      </c>
      <c r="D404" s="279">
        <v>72</v>
      </c>
      <c r="E404" s="279">
        <v>6</v>
      </c>
      <c r="F404" s="280" t="s">
        <v>702</v>
      </c>
      <c r="G404" s="281">
        <v>45175.374340277776</v>
      </c>
      <c r="H404" s="2"/>
    </row>
    <row r="405" spans="1:8" x14ac:dyDescent="0.3">
      <c r="A405" s="2">
        <v>110216</v>
      </c>
      <c r="B405" s="4" t="s">
        <v>703</v>
      </c>
      <c r="C405" s="3" t="s">
        <v>273</v>
      </c>
      <c r="D405" s="279">
        <v>51</v>
      </c>
      <c r="E405" s="279">
        <v>4</v>
      </c>
      <c r="F405" s="280"/>
      <c r="G405" s="281"/>
      <c r="H405" s="2"/>
    </row>
    <row r="406" spans="1:8" x14ac:dyDescent="0.3">
      <c r="A406" s="2">
        <v>110503</v>
      </c>
      <c r="B406" s="4" t="s">
        <v>704</v>
      </c>
      <c r="C406" s="3" t="s">
        <v>264</v>
      </c>
      <c r="D406" s="279">
        <v>52</v>
      </c>
      <c r="E406" s="279">
        <v>6</v>
      </c>
      <c r="F406" s="280" t="s">
        <v>271</v>
      </c>
      <c r="G406" s="281">
        <v>43700.590555555558</v>
      </c>
      <c r="H406" s="2"/>
    </row>
    <row r="407" spans="1:8" x14ac:dyDescent="0.3">
      <c r="A407" s="2">
        <v>110890</v>
      </c>
      <c r="B407" s="4" t="s">
        <v>705</v>
      </c>
      <c r="C407" s="3" t="s">
        <v>273</v>
      </c>
      <c r="D407" s="279">
        <v>55</v>
      </c>
      <c r="E407" s="279">
        <v>19</v>
      </c>
      <c r="F407" s="280" t="s">
        <v>265</v>
      </c>
      <c r="G407" s="281">
        <v>44113.390856481485</v>
      </c>
      <c r="H407" s="2">
        <v>140125</v>
      </c>
    </row>
    <row r="408" spans="1:8" x14ac:dyDescent="0.3">
      <c r="A408" s="2">
        <v>110891</v>
      </c>
      <c r="B408" s="4" t="s">
        <v>706</v>
      </c>
      <c r="C408" s="3" t="s">
        <v>273</v>
      </c>
      <c r="D408" s="279">
        <v>55</v>
      </c>
      <c r="E408" s="279">
        <v>19</v>
      </c>
      <c r="F408" s="280" t="s">
        <v>265</v>
      </c>
      <c r="G408" s="281">
        <v>44104.394143518519</v>
      </c>
      <c r="H408" s="2">
        <v>140058</v>
      </c>
    </row>
    <row r="409" spans="1:8" x14ac:dyDescent="0.3">
      <c r="A409" s="2">
        <v>111756</v>
      </c>
      <c r="B409" s="4" t="s">
        <v>707</v>
      </c>
      <c r="C409" s="3" t="s">
        <v>31</v>
      </c>
      <c r="D409" s="279">
        <v>67</v>
      </c>
      <c r="E409" s="279">
        <v>13</v>
      </c>
      <c r="F409" s="280"/>
      <c r="G409" s="281"/>
      <c r="H409" s="2"/>
    </row>
    <row r="410" spans="1:8" x14ac:dyDescent="0.3">
      <c r="A410" s="2">
        <v>112064</v>
      </c>
      <c r="B410" s="4" t="s">
        <v>708</v>
      </c>
      <c r="C410" s="3" t="s">
        <v>31</v>
      </c>
      <c r="D410" s="279">
        <v>70</v>
      </c>
      <c r="E410" s="279">
        <v>38</v>
      </c>
      <c r="F410" s="280" t="s">
        <v>262</v>
      </c>
      <c r="G410" s="281">
        <v>44461.457592592589</v>
      </c>
      <c r="H410" s="2"/>
    </row>
    <row r="411" spans="1:8" x14ac:dyDescent="0.3">
      <c r="A411" s="2">
        <v>112160</v>
      </c>
      <c r="B411" s="4" t="s">
        <v>709</v>
      </c>
      <c r="C411" s="3" t="s">
        <v>31</v>
      </c>
      <c r="D411" s="279">
        <v>55</v>
      </c>
      <c r="E411" s="279">
        <v>7</v>
      </c>
      <c r="F411" s="280" t="s">
        <v>271</v>
      </c>
      <c r="G411" s="281">
        <v>43808.459768518522</v>
      </c>
      <c r="H411" s="2"/>
    </row>
    <row r="412" spans="1:8" x14ac:dyDescent="0.3">
      <c r="A412" s="2">
        <v>112164</v>
      </c>
      <c r="B412" s="4" t="s">
        <v>710</v>
      </c>
      <c r="C412" s="3" t="s">
        <v>31</v>
      </c>
      <c r="D412" s="279">
        <v>55</v>
      </c>
      <c r="E412" s="279">
        <v>37</v>
      </c>
      <c r="F412" s="280"/>
      <c r="G412" s="281"/>
      <c r="H412" s="2"/>
    </row>
    <row r="413" spans="1:8" x14ac:dyDescent="0.3">
      <c r="A413" s="2">
        <v>112330</v>
      </c>
      <c r="B413" s="4" t="s">
        <v>711</v>
      </c>
      <c r="C413" s="3" t="s">
        <v>321</v>
      </c>
      <c r="D413" s="279">
        <v>70</v>
      </c>
      <c r="E413" s="279">
        <v>33</v>
      </c>
      <c r="F413" s="280" t="s">
        <v>271</v>
      </c>
      <c r="G413" s="281" t="s">
        <v>712</v>
      </c>
      <c r="H413" s="2">
        <v>133371</v>
      </c>
    </row>
    <row r="414" spans="1:8" x14ac:dyDescent="0.3">
      <c r="A414" s="2">
        <v>112965</v>
      </c>
      <c r="B414" s="4" t="s">
        <v>713</v>
      </c>
      <c r="C414" s="3" t="s">
        <v>273</v>
      </c>
      <c r="D414" s="279">
        <v>55</v>
      </c>
      <c r="E414" s="279">
        <v>19</v>
      </c>
      <c r="F414" s="280" t="s">
        <v>265</v>
      </c>
      <c r="G414" s="281">
        <v>44104.394143518519</v>
      </c>
      <c r="H414" s="2">
        <v>140059</v>
      </c>
    </row>
    <row r="415" spans="1:8" x14ac:dyDescent="0.3">
      <c r="A415" s="2">
        <v>113097</v>
      </c>
      <c r="B415" s="4" t="s">
        <v>714</v>
      </c>
      <c r="C415" s="3" t="s">
        <v>264</v>
      </c>
      <c r="D415" s="279">
        <v>74</v>
      </c>
      <c r="E415" s="279">
        <v>2</v>
      </c>
      <c r="F415" s="280"/>
      <c r="G415" s="281"/>
      <c r="H415" s="2"/>
    </row>
    <row r="416" spans="1:8" x14ac:dyDescent="0.3">
      <c r="A416" s="2">
        <v>113180</v>
      </c>
      <c r="B416" s="4" t="s">
        <v>715</v>
      </c>
      <c r="C416" s="3"/>
      <c r="D416" s="279"/>
      <c r="E416" s="279"/>
      <c r="F416" s="280"/>
      <c r="G416" s="281"/>
      <c r="H416" s="2"/>
    </row>
    <row r="417" spans="1:8" x14ac:dyDescent="0.3">
      <c r="A417" s="2">
        <v>113207</v>
      </c>
      <c r="B417" s="4" t="s">
        <v>716</v>
      </c>
      <c r="C417" s="3" t="s">
        <v>561</v>
      </c>
      <c r="D417" s="279">
        <v>51</v>
      </c>
      <c r="E417" s="279">
        <v>21</v>
      </c>
      <c r="F417" s="280"/>
      <c r="G417" s="281"/>
      <c r="H417" s="2"/>
    </row>
    <row r="418" spans="1:8" x14ac:dyDescent="0.3">
      <c r="A418" s="2">
        <v>114255</v>
      </c>
      <c r="B418" s="4" t="s">
        <v>717</v>
      </c>
      <c r="C418" s="3" t="s">
        <v>561</v>
      </c>
      <c r="D418" s="279">
        <v>51</v>
      </c>
      <c r="E418" s="279">
        <v>21</v>
      </c>
      <c r="F418" s="280"/>
      <c r="G418" s="281"/>
      <c r="H418" s="2"/>
    </row>
    <row r="419" spans="1:8" x14ac:dyDescent="0.3">
      <c r="A419" s="2">
        <v>115135</v>
      </c>
      <c r="B419" s="4" t="s">
        <v>718</v>
      </c>
      <c r="C419" s="3" t="s">
        <v>264</v>
      </c>
      <c r="D419" s="279">
        <v>51</v>
      </c>
      <c r="E419" s="279">
        <v>17</v>
      </c>
      <c r="F419" s="280"/>
      <c r="G419" s="281"/>
      <c r="H419" s="2"/>
    </row>
    <row r="420" spans="1:8" x14ac:dyDescent="0.3">
      <c r="A420" s="2">
        <v>115146</v>
      </c>
      <c r="B420" s="4" t="s">
        <v>719</v>
      </c>
      <c r="C420" s="3" t="s">
        <v>264</v>
      </c>
      <c r="D420" s="279">
        <v>55</v>
      </c>
      <c r="E420" s="279">
        <v>32</v>
      </c>
      <c r="F420" s="280"/>
      <c r="G420" s="281"/>
      <c r="H420" s="2"/>
    </row>
    <row r="421" spans="1:8" x14ac:dyDescent="0.3">
      <c r="A421" s="2">
        <v>115149</v>
      </c>
      <c r="B421" s="4" t="s">
        <v>720</v>
      </c>
      <c r="C421" s="3" t="s">
        <v>264</v>
      </c>
      <c r="D421" s="279">
        <v>55</v>
      </c>
      <c r="E421" s="279">
        <v>32</v>
      </c>
      <c r="F421" s="280"/>
      <c r="G421" s="281"/>
      <c r="H421" s="2"/>
    </row>
    <row r="422" spans="1:8" x14ac:dyDescent="0.3">
      <c r="A422" s="2">
        <v>115151</v>
      </c>
      <c r="B422" s="4" t="s">
        <v>721</v>
      </c>
      <c r="C422" s="3" t="s">
        <v>264</v>
      </c>
      <c r="D422" s="279">
        <v>55</v>
      </c>
      <c r="E422" s="279">
        <v>32</v>
      </c>
      <c r="F422" s="280"/>
      <c r="G422" s="281"/>
      <c r="H422" s="2"/>
    </row>
    <row r="423" spans="1:8" x14ac:dyDescent="0.3">
      <c r="A423" s="2">
        <v>115152</v>
      </c>
      <c r="B423" s="4" t="s">
        <v>722</v>
      </c>
      <c r="C423" s="3" t="s">
        <v>264</v>
      </c>
      <c r="D423" s="279">
        <v>55</v>
      </c>
      <c r="E423" s="279">
        <v>32</v>
      </c>
      <c r="F423" s="280"/>
      <c r="G423" s="281"/>
      <c r="H423" s="2"/>
    </row>
    <row r="424" spans="1:8" x14ac:dyDescent="0.3">
      <c r="A424" s="2">
        <v>115154</v>
      </c>
      <c r="B424" s="4" t="s">
        <v>723</v>
      </c>
      <c r="C424" s="3" t="s">
        <v>264</v>
      </c>
      <c r="D424" s="279">
        <v>55</v>
      </c>
      <c r="E424" s="279">
        <v>32</v>
      </c>
      <c r="F424" s="280"/>
      <c r="G424" s="281"/>
      <c r="H424" s="2"/>
    </row>
    <row r="425" spans="1:8" x14ac:dyDescent="0.3">
      <c r="A425" s="2">
        <v>115214</v>
      </c>
      <c r="B425" s="4" t="s">
        <v>724</v>
      </c>
      <c r="C425" s="3" t="s">
        <v>264</v>
      </c>
      <c r="D425" s="279">
        <v>51</v>
      </c>
      <c r="E425" s="279">
        <v>17</v>
      </c>
      <c r="F425" s="280"/>
      <c r="G425" s="281"/>
      <c r="H425" s="2"/>
    </row>
    <row r="426" spans="1:8" x14ac:dyDescent="0.3">
      <c r="A426" s="2">
        <v>115737</v>
      </c>
      <c r="B426" s="4" t="s">
        <v>725</v>
      </c>
      <c r="C426" s="3" t="s">
        <v>561</v>
      </c>
      <c r="D426" s="279">
        <v>51</v>
      </c>
      <c r="E426" s="279">
        <v>20</v>
      </c>
      <c r="F426" s="280"/>
      <c r="G426" s="281"/>
      <c r="H426" s="2"/>
    </row>
    <row r="427" spans="1:8" x14ac:dyDescent="0.3">
      <c r="A427" s="2">
        <v>115781</v>
      </c>
      <c r="B427" s="4" t="s">
        <v>726</v>
      </c>
      <c r="C427" s="3" t="s">
        <v>31</v>
      </c>
      <c r="D427" s="279">
        <v>55</v>
      </c>
      <c r="E427" s="279">
        <v>64</v>
      </c>
      <c r="F427" s="280" t="s">
        <v>271</v>
      </c>
      <c r="G427" s="281">
        <v>43901.63380787037</v>
      </c>
      <c r="H427" s="2"/>
    </row>
    <row r="428" spans="1:8" x14ac:dyDescent="0.3">
      <c r="A428" s="2">
        <v>116771</v>
      </c>
      <c r="B428" s="4" t="s">
        <v>727</v>
      </c>
      <c r="C428" s="3" t="s">
        <v>728</v>
      </c>
      <c r="D428" s="279">
        <v>69</v>
      </c>
      <c r="E428" s="279">
        <v>1</v>
      </c>
      <c r="F428" s="280"/>
      <c r="G428" s="281"/>
      <c r="H428" s="2"/>
    </row>
    <row r="429" spans="1:8" x14ac:dyDescent="0.3">
      <c r="A429" s="2">
        <v>118243</v>
      </c>
      <c r="B429" s="4" t="s">
        <v>729</v>
      </c>
      <c r="C429" s="3" t="s">
        <v>264</v>
      </c>
      <c r="D429" s="279">
        <v>89</v>
      </c>
      <c r="E429" s="279">
        <v>12</v>
      </c>
      <c r="F429" s="280" t="s">
        <v>271</v>
      </c>
      <c r="G429" s="281">
        <v>43875.379710648151</v>
      </c>
      <c r="H429" s="2"/>
    </row>
    <row r="430" spans="1:8" x14ac:dyDescent="0.3">
      <c r="A430" s="2">
        <v>118248</v>
      </c>
      <c r="B430" s="4" t="s">
        <v>730</v>
      </c>
      <c r="C430" s="3" t="s">
        <v>561</v>
      </c>
      <c r="D430" s="279">
        <v>51</v>
      </c>
      <c r="E430" s="279">
        <v>21</v>
      </c>
      <c r="F430" s="280"/>
      <c r="G430" s="281"/>
      <c r="H430" s="2"/>
    </row>
    <row r="431" spans="1:8" x14ac:dyDescent="0.3">
      <c r="A431" s="2">
        <v>118578</v>
      </c>
      <c r="B431" s="4" t="s">
        <v>731</v>
      </c>
      <c r="C431" s="3" t="s">
        <v>561</v>
      </c>
      <c r="D431" s="279">
        <v>51</v>
      </c>
      <c r="E431" s="279">
        <v>21</v>
      </c>
      <c r="F431" s="280"/>
      <c r="G431" s="281"/>
      <c r="H431" s="2"/>
    </row>
    <row r="432" spans="1:8" x14ac:dyDescent="0.3">
      <c r="A432" s="2">
        <v>118580</v>
      </c>
      <c r="B432" s="4" t="s">
        <v>732</v>
      </c>
      <c r="C432" s="3" t="s">
        <v>561</v>
      </c>
      <c r="D432" s="279">
        <v>51</v>
      </c>
      <c r="E432" s="279">
        <v>21</v>
      </c>
      <c r="F432" s="280"/>
      <c r="G432" s="281"/>
      <c r="H432" s="2"/>
    </row>
    <row r="433" spans="1:8" x14ac:dyDescent="0.3">
      <c r="A433" s="2">
        <v>118660</v>
      </c>
      <c r="B433" s="4" t="s">
        <v>733</v>
      </c>
      <c r="C433" s="3"/>
      <c r="D433" s="279"/>
      <c r="E433" s="279"/>
      <c r="F433" s="280" t="s">
        <v>271</v>
      </c>
      <c r="G433" s="281">
        <v>43808.444606481484</v>
      </c>
      <c r="H433" s="2"/>
    </row>
    <row r="434" spans="1:8" x14ac:dyDescent="0.3">
      <c r="A434" s="2">
        <v>118779</v>
      </c>
      <c r="B434" s="4" t="s">
        <v>734</v>
      </c>
      <c r="C434" s="3" t="s">
        <v>264</v>
      </c>
      <c r="D434" s="279">
        <v>55</v>
      </c>
      <c r="E434" s="279">
        <v>32</v>
      </c>
      <c r="F434" s="280"/>
      <c r="G434" s="281"/>
      <c r="H434" s="2"/>
    </row>
    <row r="435" spans="1:8" x14ac:dyDescent="0.3">
      <c r="A435" s="2">
        <v>118843</v>
      </c>
      <c r="B435" s="4" t="s">
        <v>735</v>
      </c>
      <c r="C435" s="3" t="s">
        <v>264</v>
      </c>
      <c r="D435" s="279">
        <v>52</v>
      </c>
      <c r="E435" s="279">
        <v>9</v>
      </c>
      <c r="F435" s="280"/>
      <c r="G435" s="281"/>
      <c r="H435" s="2"/>
    </row>
    <row r="436" spans="1:8" x14ac:dyDescent="0.3">
      <c r="A436" s="2">
        <v>118864</v>
      </c>
      <c r="B436" s="4" t="s">
        <v>736</v>
      </c>
      <c r="C436" s="3" t="s">
        <v>264</v>
      </c>
      <c r="D436" s="279">
        <v>51</v>
      </c>
      <c r="E436" s="279">
        <v>9</v>
      </c>
      <c r="F436" s="280" t="s">
        <v>271</v>
      </c>
      <c r="G436" s="281" t="s">
        <v>523</v>
      </c>
      <c r="H436" s="2">
        <v>136554</v>
      </c>
    </row>
    <row r="437" spans="1:8" x14ac:dyDescent="0.3">
      <c r="A437" s="2">
        <v>118865</v>
      </c>
      <c r="B437" s="4" t="s">
        <v>737</v>
      </c>
      <c r="C437" s="3" t="s">
        <v>264</v>
      </c>
      <c r="D437" s="279">
        <v>51</v>
      </c>
      <c r="E437" s="279">
        <v>9</v>
      </c>
      <c r="F437" s="280" t="s">
        <v>271</v>
      </c>
      <c r="G437" s="281" t="s">
        <v>738</v>
      </c>
      <c r="H437" s="2">
        <v>136555</v>
      </c>
    </row>
    <row r="438" spans="1:8" x14ac:dyDescent="0.3">
      <c r="A438" s="2">
        <v>118993</v>
      </c>
      <c r="B438" s="4" t="s">
        <v>739</v>
      </c>
      <c r="C438" s="3" t="s">
        <v>561</v>
      </c>
      <c r="D438" s="279">
        <v>51</v>
      </c>
      <c r="E438" s="279">
        <v>21</v>
      </c>
      <c r="F438" s="280"/>
      <c r="G438" s="281"/>
      <c r="H438" s="2"/>
    </row>
    <row r="439" spans="1:8" x14ac:dyDescent="0.3">
      <c r="A439" s="2">
        <v>118994</v>
      </c>
      <c r="B439" s="4" t="s">
        <v>740</v>
      </c>
      <c r="C439" s="3" t="s">
        <v>561</v>
      </c>
      <c r="D439" s="279">
        <v>51</v>
      </c>
      <c r="E439" s="279">
        <v>21</v>
      </c>
      <c r="F439" s="280"/>
      <c r="G439" s="281"/>
      <c r="H439" s="2"/>
    </row>
    <row r="440" spans="1:8" x14ac:dyDescent="0.3">
      <c r="A440" s="2">
        <v>119008</v>
      </c>
      <c r="B440" s="4" t="s">
        <v>741</v>
      </c>
      <c r="C440" s="3" t="s">
        <v>31</v>
      </c>
      <c r="D440" s="279">
        <v>55</v>
      </c>
      <c r="E440" s="279">
        <v>62</v>
      </c>
      <c r="F440" s="280" t="s">
        <v>271</v>
      </c>
      <c r="G440" s="281">
        <v>43875.457731481481</v>
      </c>
      <c r="H440" s="2"/>
    </row>
    <row r="441" spans="1:8" x14ac:dyDescent="0.3">
      <c r="A441" s="2">
        <v>119087</v>
      </c>
      <c r="B441" s="4" t="s">
        <v>742</v>
      </c>
      <c r="C441" s="3" t="s">
        <v>264</v>
      </c>
      <c r="D441" s="279">
        <v>59</v>
      </c>
      <c r="E441" s="279">
        <v>18</v>
      </c>
      <c r="F441" s="280" t="s">
        <v>262</v>
      </c>
      <c r="G441" s="281">
        <v>44461.442743055559</v>
      </c>
      <c r="H441" s="2"/>
    </row>
    <row r="442" spans="1:8" x14ac:dyDescent="0.3">
      <c r="A442" s="2">
        <v>119182</v>
      </c>
      <c r="B442" s="4" t="s">
        <v>743</v>
      </c>
      <c r="C442" s="3" t="s">
        <v>31</v>
      </c>
      <c r="D442" s="279">
        <v>55</v>
      </c>
      <c r="E442" s="279">
        <v>37</v>
      </c>
      <c r="F442" s="280"/>
      <c r="G442" s="281"/>
      <c r="H442" s="2">
        <v>136083</v>
      </c>
    </row>
    <row r="443" spans="1:8" x14ac:dyDescent="0.3">
      <c r="A443" s="2">
        <v>119183</v>
      </c>
      <c r="B443" s="4" t="s">
        <v>744</v>
      </c>
      <c r="C443" s="3" t="s">
        <v>31</v>
      </c>
      <c r="D443" s="279">
        <v>55</v>
      </c>
      <c r="E443" s="279">
        <v>37</v>
      </c>
      <c r="F443" s="280"/>
      <c r="G443" s="281"/>
      <c r="H443" s="2"/>
    </row>
    <row r="444" spans="1:8" x14ac:dyDescent="0.3">
      <c r="A444" s="2">
        <v>119514</v>
      </c>
      <c r="B444" s="4" t="s">
        <v>745</v>
      </c>
      <c r="C444" s="3" t="s">
        <v>273</v>
      </c>
      <c r="D444" s="279">
        <v>51</v>
      </c>
      <c r="E444" s="279">
        <v>28</v>
      </c>
      <c r="F444" s="280" t="s">
        <v>271</v>
      </c>
      <c r="G444" s="281" t="s">
        <v>746</v>
      </c>
      <c r="H444" s="2"/>
    </row>
    <row r="445" spans="1:8" x14ac:dyDescent="0.3">
      <c r="A445" s="2">
        <v>119626</v>
      </c>
      <c r="B445" s="4" t="s">
        <v>747</v>
      </c>
      <c r="C445" s="3" t="s">
        <v>561</v>
      </c>
      <c r="D445" s="279">
        <v>51</v>
      </c>
      <c r="E445" s="279">
        <v>19</v>
      </c>
      <c r="F445" s="280"/>
      <c r="G445" s="281"/>
      <c r="H445" s="2"/>
    </row>
    <row r="446" spans="1:8" x14ac:dyDescent="0.3">
      <c r="A446" s="2">
        <v>119627</v>
      </c>
      <c r="B446" s="4" t="s">
        <v>748</v>
      </c>
      <c r="C446" s="3" t="s">
        <v>273</v>
      </c>
      <c r="D446" s="279">
        <v>55</v>
      </c>
      <c r="E446" s="279">
        <v>19</v>
      </c>
      <c r="F446" s="280" t="s">
        <v>265</v>
      </c>
      <c r="G446" s="281">
        <v>44104.394143518519</v>
      </c>
      <c r="H446" s="2">
        <v>140050</v>
      </c>
    </row>
    <row r="447" spans="1:8" x14ac:dyDescent="0.3">
      <c r="A447" s="2">
        <v>119628</v>
      </c>
      <c r="B447" s="4" t="s">
        <v>749</v>
      </c>
      <c r="C447" s="3" t="s">
        <v>273</v>
      </c>
      <c r="D447" s="279">
        <v>55</v>
      </c>
      <c r="E447" s="279">
        <v>19</v>
      </c>
      <c r="F447" s="280" t="s">
        <v>265</v>
      </c>
      <c r="G447" s="281">
        <v>44104.394143518519</v>
      </c>
      <c r="H447" s="2">
        <v>140053</v>
      </c>
    </row>
    <row r="448" spans="1:8" x14ac:dyDescent="0.3">
      <c r="A448" s="2">
        <v>119793</v>
      </c>
      <c r="B448" s="4" t="s">
        <v>750</v>
      </c>
      <c r="C448" s="3" t="s">
        <v>561</v>
      </c>
      <c r="D448" s="279">
        <v>51</v>
      </c>
      <c r="E448" s="279">
        <v>19</v>
      </c>
      <c r="F448" s="280"/>
      <c r="G448" s="281"/>
      <c r="H448" s="2"/>
    </row>
    <row r="449" spans="1:8" x14ac:dyDescent="0.3">
      <c r="A449" s="2">
        <v>119794</v>
      </c>
      <c r="B449" s="4" t="s">
        <v>751</v>
      </c>
      <c r="C449" s="3" t="s">
        <v>561</v>
      </c>
      <c r="D449" s="279">
        <v>51</v>
      </c>
      <c r="E449" s="279">
        <v>19</v>
      </c>
      <c r="F449" s="280"/>
      <c r="G449" s="281"/>
      <c r="H449" s="2"/>
    </row>
    <row r="450" spans="1:8" x14ac:dyDescent="0.3">
      <c r="A450" s="2">
        <v>119795</v>
      </c>
      <c r="B450" s="4" t="s">
        <v>752</v>
      </c>
      <c r="C450" s="3" t="s">
        <v>561</v>
      </c>
      <c r="D450" s="279">
        <v>51</v>
      </c>
      <c r="E450" s="279">
        <v>19</v>
      </c>
      <c r="F450" s="280"/>
      <c r="G450" s="281"/>
      <c r="H450" s="2"/>
    </row>
    <row r="451" spans="1:8" x14ac:dyDescent="0.3">
      <c r="A451" s="2">
        <v>119796</v>
      </c>
      <c r="B451" s="4" t="s">
        <v>753</v>
      </c>
      <c r="C451" s="3" t="s">
        <v>561</v>
      </c>
      <c r="D451" s="279">
        <v>51</v>
      </c>
      <c r="E451" s="279">
        <v>19</v>
      </c>
      <c r="F451" s="280"/>
      <c r="G451" s="281"/>
      <c r="H451" s="2"/>
    </row>
    <row r="452" spans="1:8" x14ac:dyDescent="0.3">
      <c r="A452" s="2">
        <v>119798</v>
      </c>
      <c r="B452" s="4" t="s">
        <v>754</v>
      </c>
      <c r="C452" s="3" t="s">
        <v>561</v>
      </c>
      <c r="D452" s="279">
        <v>51</v>
      </c>
      <c r="E452" s="279">
        <v>19</v>
      </c>
      <c r="F452" s="280"/>
      <c r="G452" s="281"/>
      <c r="H452" s="2"/>
    </row>
    <row r="453" spans="1:8" x14ac:dyDescent="0.3">
      <c r="A453" s="2">
        <v>119810</v>
      </c>
      <c r="B453" s="4" t="s">
        <v>755</v>
      </c>
      <c r="C453" s="3" t="s">
        <v>264</v>
      </c>
      <c r="D453" s="279">
        <v>55</v>
      </c>
      <c r="E453" s="279">
        <v>52</v>
      </c>
      <c r="F453" s="280" t="s">
        <v>271</v>
      </c>
      <c r="G453" s="281">
        <v>43901.63380787037</v>
      </c>
      <c r="H453" s="2"/>
    </row>
    <row r="454" spans="1:8" x14ac:dyDescent="0.3">
      <c r="A454" s="2">
        <v>119811</v>
      </c>
      <c r="B454" s="4" t="s">
        <v>756</v>
      </c>
      <c r="C454" s="3" t="s">
        <v>264</v>
      </c>
      <c r="D454" s="279">
        <v>55</v>
      </c>
      <c r="E454" s="279">
        <v>52</v>
      </c>
      <c r="F454" s="280" t="s">
        <v>271</v>
      </c>
      <c r="G454" s="281">
        <v>43901.63380787037</v>
      </c>
      <c r="H454" s="2"/>
    </row>
    <row r="455" spans="1:8" x14ac:dyDescent="0.3">
      <c r="A455" s="2">
        <v>120217</v>
      </c>
      <c r="B455" s="4" t="s">
        <v>757</v>
      </c>
      <c r="C455" s="3" t="s">
        <v>264</v>
      </c>
      <c r="D455" s="279">
        <v>84</v>
      </c>
      <c r="E455" s="279">
        <v>1</v>
      </c>
      <c r="F455" s="280"/>
      <c r="G455" s="281"/>
      <c r="H455" s="2"/>
    </row>
    <row r="456" spans="1:8" x14ac:dyDescent="0.3">
      <c r="A456" s="2">
        <v>120477</v>
      </c>
      <c r="B456" s="4" t="s">
        <v>758</v>
      </c>
      <c r="C456" s="3" t="s">
        <v>264</v>
      </c>
      <c r="D456" s="279">
        <v>55</v>
      </c>
      <c r="E456" s="279">
        <v>63</v>
      </c>
      <c r="F456" s="280" t="s">
        <v>271</v>
      </c>
      <c r="G456" s="281">
        <v>43901.63380787037</v>
      </c>
      <c r="H456" s="2"/>
    </row>
    <row r="457" spans="1:8" x14ac:dyDescent="0.3">
      <c r="A457" s="2">
        <v>121214</v>
      </c>
      <c r="B457" s="4" t="s">
        <v>759</v>
      </c>
      <c r="C457" s="3" t="s">
        <v>31</v>
      </c>
      <c r="D457" s="279">
        <v>83</v>
      </c>
      <c r="E457" s="279">
        <v>8</v>
      </c>
      <c r="F457" s="280" t="s">
        <v>271</v>
      </c>
      <c r="G457" s="281" t="s">
        <v>760</v>
      </c>
      <c r="H457" s="2"/>
    </row>
    <row r="458" spans="1:8" x14ac:dyDescent="0.3">
      <c r="A458" s="2">
        <v>121292</v>
      </c>
      <c r="B458" s="4" t="s">
        <v>761</v>
      </c>
      <c r="C458" s="3" t="s">
        <v>31</v>
      </c>
      <c r="D458" s="279">
        <v>55</v>
      </c>
      <c r="E458" s="279">
        <v>49</v>
      </c>
      <c r="F458" s="280" t="s">
        <v>271</v>
      </c>
      <c r="G458" s="281">
        <v>43808.481793981482</v>
      </c>
      <c r="H458" s="2">
        <v>136898</v>
      </c>
    </row>
    <row r="459" spans="1:8" x14ac:dyDescent="0.3">
      <c r="A459" s="2">
        <v>122153</v>
      </c>
      <c r="B459" s="4" t="s">
        <v>762</v>
      </c>
      <c r="C459" s="3" t="s">
        <v>264</v>
      </c>
      <c r="D459" s="279">
        <v>55</v>
      </c>
      <c r="E459" s="279">
        <v>46</v>
      </c>
      <c r="F459" s="280"/>
      <c r="G459" s="281"/>
      <c r="H459" s="2"/>
    </row>
    <row r="460" spans="1:8" x14ac:dyDescent="0.3">
      <c r="A460" s="2">
        <v>122154</v>
      </c>
      <c r="B460" s="4" t="s">
        <v>763</v>
      </c>
      <c r="C460" s="3" t="s">
        <v>31</v>
      </c>
      <c r="D460" s="279">
        <v>55</v>
      </c>
      <c r="E460" s="279">
        <v>63</v>
      </c>
      <c r="F460" s="280"/>
      <c r="G460" s="281"/>
      <c r="H460" s="2"/>
    </row>
    <row r="461" spans="1:8" x14ac:dyDescent="0.3">
      <c r="A461" s="2">
        <v>122545</v>
      </c>
      <c r="B461" s="4" t="s">
        <v>764</v>
      </c>
      <c r="C461" s="3" t="s">
        <v>264</v>
      </c>
      <c r="D461" s="279">
        <v>84</v>
      </c>
      <c r="E461" s="279">
        <v>2</v>
      </c>
      <c r="F461" s="280"/>
      <c r="G461" s="281"/>
      <c r="H461" s="2"/>
    </row>
    <row r="462" spans="1:8" x14ac:dyDescent="0.3">
      <c r="A462" s="2">
        <v>123146</v>
      </c>
      <c r="B462" s="4" t="s">
        <v>765</v>
      </c>
      <c r="C462" s="3" t="s">
        <v>612</v>
      </c>
      <c r="D462" s="279">
        <v>51</v>
      </c>
      <c r="E462" s="279">
        <v>4</v>
      </c>
      <c r="F462" s="280" t="s">
        <v>262</v>
      </c>
      <c r="G462" s="281">
        <v>44454.452928240738</v>
      </c>
      <c r="H462" s="2"/>
    </row>
    <row r="463" spans="1:8" x14ac:dyDescent="0.3">
      <c r="A463" s="2">
        <v>123241</v>
      </c>
      <c r="B463" s="4" t="s">
        <v>766</v>
      </c>
      <c r="C463" s="3" t="s">
        <v>346</v>
      </c>
      <c r="D463" s="279">
        <v>69</v>
      </c>
      <c r="E463" s="279">
        <v>2</v>
      </c>
      <c r="F463" s="280" t="s">
        <v>265</v>
      </c>
      <c r="G463" s="281">
        <v>44237.476643518516</v>
      </c>
      <c r="H463" s="2"/>
    </row>
    <row r="464" spans="1:8" x14ac:dyDescent="0.3">
      <c r="A464" s="2">
        <v>123347</v>
      </c>
      <c r="B464" s="4" t="s">
        <v>767</v>
      </c>
      <c r="C464" s="3" t="s">
        <v>270</v>
      </c>
      <c r="D464" s="279">
        <v>67</v>
      </c>
      <c r="E464" s="279">
        <v>7</v>
      </c>
      <c r="F464" s="280"/>
      <c r="G464" s="281"/>
      <c r="H464" s="2"/>
    </row>
    <row r="465" spans="1:8" x14ac:dyDescent="0.3">
      <c r="A465" s="2">
        <v>123348</v>
      </c>
      <c r="B465" s="4" t="s">
        <v>768</v>
      </c>
      <c r="C465" s="3" t="s">
        <v>270</v>
      </c>
      <c r="D465" s="279">
        <v>67</v>
      </c>
      <c r="E465" s="279">
        <v>7</v>
      </c>
      <c r="F465" s="280"/>
      <c r="G465" s="281"/>
      <c r="H465" s="2"/>
    </row>
    <row r="466" spans="1:8" x14ac:dyDescent="0.3">
      <c r="A466" s="2">
        <v>123351</v>
      </c>
      <c r="B466" s="4" t="s">
        <v>769</v>
      </c>
      <c r="C466" s="3" t="s">
        <v>270</v>
      </c>
      <c r="D466" s="279">
        <v>67</v>
      </c>
      <c r="E466" s="279">
        <v>7</v>
      </c>
      <c r="F466" s="280"/>
      <c r="G466" s="281"/>
      <c r="H466" s="2"/>
    </row>
    <row r="467" spans="1:8" x14ac:dyDescent="0.3">
      <c r="A467" s="2">
        <v>123352</v>
      </c>
      <c r="B467" s="4" t="s">
        <v>770</v>
      </c>
      <c r="C467" s="3" t="s">
        <v>270</v>
      </c>
      <c r="D467" s="279">
        <v>67</v>
      </c>
      <c r="E467" s="279">
        <v>7</v>
      </c>
      <c r="F467" s="280"/>
      <c r="G467" s="281"/>
      <c r="H467" s="2"/>
    </row>
    <row r="468" spans="1:8" x14ac:dyDescent="0.3">
      <c r="A468" s="2">
        <v>123353</v>
      </c>
      <c r="B468" s="4" t="s">
        <v>771</v>
      </c>
      <c r="C468" s="3" t="s">
        <v>270</v>
      </c>
      <c r="D468" s="279">
        <v>67</v>
      </c>
      <c r="E468" s="279">
        <v>7</v>
      </c>
      <c r="F468" s="280"/>
      <c r="G468" s="281"/>
      <c r="H468" s="2"/>
    </row>
    <row r="469" spans="1:8" x14ac:dyDescent="0.3">
      <c r="A469" s="2">
        <v>123371</v>
      </c>
      <c r="B469" s="4" t="s">
        <v>772</v>
      </c>
      <c r="C469" s="3" t="s">
        <v>273</v>
      </c>
      <c r="D469" s="279">
        <v>55</v>
      </c>
      <c r="E469" s="279">
        <v>19</v>
      </c>
      <c r="F469" s="280" t="s">
        <v>265</v>
      </c>
      <c r="G469" s="281">
        <v>44104.394143518519</v>
      </c>
      <c r="H469" s="2">
        <v>140061</v>
      </c>
    </row>
    <row r="470" spans="1:8" x14ac:dyDescent="0.3">
      <c r="A470" s="2">
        <v>123373</v>
      </c>
      <c r="B470" s="4" t="s">
        <v>773</v>
      </c>
      <c r="C470" s="3" t="s">
        <v>273</v>
      </c>
      <c r="D470" s="279">
        <v>55</v>
      </c>
      <c r="E470" s="279">
        <v>19</v>
      </c>
      <c r="F470" s="280" t="s">
        <v>265</v>
      </c>
      <c r="G470" s="281">
        <v>44104.394143518519</v>
      </c>
      <c r="H470" s="2">
        <v>140060</v>
      </c>
    </row>
    <row r="471" spans="1:8" x14ac:dyDescent="0.3">
      <c r="A471" s="2">
        <v>124241</v>
      </c>
      <c r="B471" s="4" t="s">
        <v>774</v>
      </c>
      <c r="C471" s="3" t="s">
        <v>31</v>
      </c>
      <c r="D471" s="279">
        <v>61</v>
      </c>
      <c r="E471" s="279">
        <v>10</v>
      </c>
      <c r="F471" s="280" t="s">
        <v>265</v>
      </c>
      <c r="G471" s="281">
        <v>43682.372615740744</v>
      </c>
      <c r="H471" s="2">
        <v>138054</v>
      </c>
    </row>
    <row r="472" spans="1:8" x14ac:dyDescent="0.3">
      <c r="A472" s="2">
        <v>124335</v>
      </c>
      <c r="B472" s="4" t="s">
        <v>775</v>
      </c>
      <c r="C472" s="3" t="s">
        <v>264</v>
      </c>
      <c r="D472" s="279">
        <v>55</v>
      </c>
      <c r="E472" s="279">
        <v>49</v>
      </c>
      <c r="F472" s="280" t="s">
        <v>271</v>
      </c>
      <c r="G472" s="281">
        <v>43734.501006944447</v>
      </c>
      <c r="H472" s="2">
        <v>138547</v>
      </c>
    </row>
    <row r="473" spans="1:8" x14ac:dyDescent="0.3">
      <c r="A473" s="2">
        <v>124980</v>
      </c>
      <c r="B473" s="4" t="s">
        <v>776</v>
      </c>
      <c r="C473" s="3" t="s">
        <v>273</v>
      </c>
      <c r="D473" s="279">
        <v>55</v>
      </c>
      <c r="E473" s="279">
        <v>19</v>
      </c>
      <c r="F473" s="280" t="s">
        <v>265</v>
      </c>
      <c r="G473" s="281">
        <v>44104.394143518519</v>
      </c>
      <c r="H473" s="2">
        <v>140056</v>
      </c>
    </row>
    <row r="474" spans="1:8" x14ac:dyDescent="0.3">
      <c r="A474" s="2">
        <v>125260</v>
      </c>
      <c r="B474" s="4" t="s">
        <v>777</v>
      </c>
      <c r="C474" s="3" t="s">
        <v>561</v>
      </c>
      <c r="D474" s="279">
        <v>51</v>
      </c>
      <c r="E474" s="279">
        <v>21</v>
      </c>
      <c r="F474" s="280"/>
      <c r="G474" s="281"/>
      <c r="H474" s="2"/>
    </row>
    <row r="475" spans="1:8" x14ac:dyDescent="0.3">
      <c r="A475" s="2">
        <v>125443</v>
      </c>
      <c r="B475" s="4" t="s">
        <v>778</v>
      </c>
      <c r="C475" s="3" t="s">
        <v>31</v>
      </c>
      <c r="D475" s="279">
        <v>55</v>
      </c>
      <c r="E475" s="279">
        <v>63</v>
      </c>
      <c r="F475" s="280"/>
      <c r="G475" s="281"/>
      <c r="H475" s="2"/>
    </row>
    <row r="476" spans="1:8" x14ac:dyDescent="0.3">
      <c r="A476" s="2">
        <v>125576</v>
      </c>
      <c r="B476" s="4" t="s">
        <v>779</v>
      </c>
      <c r="C476" s="3" t="s">
        <v>31</v>
      </c>
      <c r="D476" s="279">
        <v>84</v>
      </c>
      <c r="E476" s="279">
        <v>7</v>
      </c>
      <c r="F476" s="280"/>
      <c r="G476" s="281"/>
      <c r="H476" s="2"/>
    </row>
    <row r="477" spans="1:8" x14ac:dyDescent="0.3">
      <c r="A477" s="2">
        <v>126076</v>
      </c>
      <c r="B477" s="4" t="s">
        <v>780</v>
      </c>
      <c r="C477" s="3" t="s">
        <v>31</v>
      </c>
      <c r="D477" s="279">
        <v>55</v>
      </c>
      <c r="E477" s="279">
        <v>57</v>
      </c>
      <c r="F477" s="280" t="s">
        <v>271</v>
      </c>
      <c r="G477" s="281">
        <v>43901.63380787037</v>
      </c>
      <c r="H477" s="2"/>
    </row>
    <row r="478" spans="1:8" x14ac:dyDescent="0.3">
      <c r="A478" s="2">
        <v>126078</v>
      </c>
      <c r="B478" s="4" t="s">
        <v>781</v>
      </c>
      <c r="C478" s="3" t="s">
        <v>31</v>
      </c>
      <c r="D478" s="279">
        <v>55</v>
      </c>
      <c r="E478" s="279">
        <v>37</v>
      </c>
      <c r="F478" s="280"/>
      <c r="G478" s="281"/>
      <c r="H478" s="2"/>
    </row>
    <row r="479" spans="1:8" x14ac:dyDescent="0.3">
      <c r="A479" s="2">
        <v>126079</v>
      </c>
      <c r="B479" s="4" t="s">
        <v>782</v>
      </c>
      <c r="C479" s="3" t="s">
        <v>31</v>
      </c>
      <c r="D479" s="279">
        <v>55</v>
      </c>
      <c r="E479" s="279">
        <v>26</v>
      </c>
      <c r="F479" s="280"/>
      <c r="G479" s="281"/>
      <c r="H479" s="2"/>
    </row>
    <row r="480" spans="1:8" x14ac:dyDescent="0.3">
      <c r="A480" s="2">
        <v>126080</v>
      </c>
      <c r="B480" s="4" t="s">
        <v>783</v>
      </c>
      <c r="C480" s="3" t="s">
        <v>31</v>
      </c>
      <c r="D480" s="279">
        <v>55</v>
      </c>
      <c r="E480" s="279">
        <v>26</v>
      </c>
      <c r="F480" s="280"/>
      <c r="G480" s="281"/>
      <c r="H480" s="2"/>
    </row>
    <row r="481" spans="1:8" x14ac:dyDescent="0.3">
      <c r="A481" s="2">
        <v>126081</v>
      </c>
      <c r="B481" s="4" t="s">
        <v>784</v>
      </c>
      <c r="C481" s="3" t="s">
        <v>31</v>
      </c>
      <c r="D481" s="279">
        <v>55</v>
      </c>
      <c r="E481" s="279">
        <v>26</v>
      </c>
      <c r="F481" s="280"/>
      <c r="G481" s="281"/>
      <c r="H481" s="2"/>
    </row>
    <row r="482" spans="1:8" x14ac:dyDescent="0.3">
      <c r="A482" s="2">
        <v>126127</v>
      </c>
      <c r="B482" s="4" t="s">
        <v>785</v>
      </c>
      <c r="C482" s="3" t="s">
        <v>31</v>
      </c>
      <c r="D482" s="279">
        <v>55</v>
      </c>
      <c r="E482" s="279">
        <v>26</v>
      </c>
      <c r="F482" s="280"/>
      <c r="G482" s="281"/>
      <c r="H482" s="2"/>
    </row>
    <row r="483" spans="1:8" x14ac:dyDescent="0.3">
      <c r="A483" s="2">
        <v>126343</v>
      </c>
      <c r="B483" s="4" t="s">
        <v>786</v>
      </c>
      <c r="C483" s="3" t="s">
        <v>561</v>
      </c>
      <c r="D483" s="279">
        <v>51</v>
      </c>
      <c r="E483" s="279">
        <v>21</v>
      </c>
      <c r="F483" s="280"/>
      <c r="G483" s="281"/>
      <c r="H483" s="2"/>
    </row>
    <row r="484" spans="1:8" x14ac:dyDescent="0.3">
      <c r="A484" s="2">
        <v>126344</v>
      </c>
      <c r="B484" s="4" t="s">
        <v>787</v>
      </c>
      <c r="C484" s="3" t="s">
        <v>561</v>
      </c>
      <c r="D484" s="279">
        <v>51</v>
      </c>
      <c r="E484" s="279">
        <v>21</v>
      </c>
      <c r="F484" s="280"/>
      <c r="G484" s="281"/>
      <c r="H484" s="2"/>
    </row>
    <row r="485" spans="1:8" x14ac:dyDescent="0.3">
      <c r="A485" s="2">
        <v>127331</v>
      </c>
      <c r="B485" s="4" t="s">
        <v>788</v>
      </c>
      <c r="C485" s="3" t="s">
        <v>336</v>
      </c>
      <c r="D485" s="279">
        <v>72</v>
      </c>
      <c r="E485" s="279">
        <v>8</v>
      </c>
      <c r="F485" s="280" t="s">
        <v>265</v>
      </c>
      <c r="G485" s="281">
        <v>44258.722500000003</v>
      </c>
      <c r="H485" s="2"/>
    </row>
    <row r="486" spans="1:8" x14ac:dyDescent="0.3">
      <c r="A486" s="2">
        <v>127963</v>
      </c>
      <c r="B486" s="4" t="s">
        <v>789</v>
      </c>
      <c r="C486" s="3" t="s">
        <v>264</v>
      </c>
      <c r="D486" s="279">
        <v>55</v>
      </c>
      <c r="E486" s="279">
        <v>34</v>
      </c>
      <c r="F486" s="280" t="s">
        <v>271</v>
      </c>
      <c r="G486" s="281">
        <v>43875.454641203702</v>
      </c>
      <c r="H486" s="2"/>
    </row>
    <row r="487" spans="1:8" x14ac:dyDescent="0.3">
      <c r="A487" s="2">
        <v>128301</v>
      </c>
      <c r="B487" s="4" t="s">
        <v>790</v>
      </c>
      <c r="C487" s="3" t="s">
        <v>264</v>
      </c>
      <c r="D487" s="279">
        <v>55</v>
      </c>
      <c r="E487" s="279">
        <v>62</v>
      </c>
      <c r="F487" s="280"/>
      <c r="G487" s="281"/>
      <c r="H487" s="2"/>
    </row>
    <row r="488" spans="1:8" x14ac:dyDescent="0.3">
      <c r="A488" s="2">
        <v>128302</v>
      </c>
      <c r="B488" s="4" t="s">
        <v>791</v>
      </c>
      <c r="C488" s="3" t="s">
        <v>264</v>
      </c>
      <c r="D488" s="279">
        <v>54</v>
      </c>
      <c r="E488" s="279">
        <v>16</v>
      </c>
      <c r="F488" s="280" t="s">
        <v>271</v>
      </c>
      <c r="G488" s="281" t="s">
        <v>520</v>
      </c>
      <c r="H488" s="2"/>
    </row>
    <row r="489" spans="1:8" x14ac:dyDescent="0.3">
      <c r="A489" s="2">
        <v>128306</v>
      </c>
      <c r="B489" s="4" t="s">
        <v>792</v>
      </c>
      <c r="C489" s="3" t="s">
        <v>264</v>
      </c>
      <c r="D489" s="279">
        <v>54</v>
      </c>
      <c r="E489" s="279">
        <v>16</v>
      </c>
      <c r="F489" s="280" t="s">
        <v>271</v>
      </c>
      <c r="G489" s="281" t="s">
        <v>520</v>
      </c>
      <c r="H489" s="2"/>
    </row>
    <row r="490" spans="1:8" x14ac:dyDescent="0.3">
      <c r="A490" s="2">
        <v>128307</v>
      </c>
      <c r="B490" s="4" t="s">
        <v>793</v>
      </c>
      <c r="C490" s="3" t="s">
        <v>264</v>
      </c>
      <c r="D490" s="279">
        <v>54</v>
      </c>
      <c r="E490" s="279">
        <v>16</v>
      </c>
      <c r="F490" s="280" t="s">
        <v>271</v>
      </c>
      <c r="G490" s="281">
        <v>44018.628750000003</v>
      </c>
      <c r="H490" s="2"/>
    </row>
    <row r="491" spans="1:8" x14ac:dyDescent="0.3">
      <c r="A491" s="2">
        <v>128308</v>
      </c>
      <c r="B491" s="4" t="s">
        <v>794</v>
      </c>
      <c r="C491" s="3" t="s">
        <v>264</v>
      </c>
      <c r="D491" s="279">
        <v>56</v>
      </c>
      <c r="E491" s="279">
        <v>1</v>
      </c>
      <c r="F491" s="280" t="s">
        <v>271</v>
      </c>
      <c r="G491" s="281" t="s">
        <v>795</v>
      </c>
      <c r="H491" s="2"/>
    </row>
    <row r="492" spans="1:8" x14ac:dyDescent="0.3">
      <c r="A492" s="2">
        <v>128309</v>
      </c>
      <c r="B492" s="4" t="s">
        <v>796</v>
      </c>
      <c r="C492" s="3" t="s">
        <v>264</v>
      </c>
      <c r="D492" s="279">
        <v>56</v>
      </c>
      <c r="E492" s="279">
        <v>1</v>
      </c>
      <c r="F492" s="280" t="s">
        <v>271</v>
      </c>
      <c r="G492" s="281" t="s">
        <v>795</v>
      </c>
      <c r="H492" s="2"/>
    </row>
    <row r="493" spans="1:8" x14ac:dyDescent="0.3">
      <c r="A493" s="2">
        <v>128389</v>
      </c>
      <c r="B493" s="4" t="s">
        <v>797</v>
      </c>
      <c r="C493" s="3" t="s">
        <v>264</v>
      </c>
      <c r="D493" s="279">
        <v>55</v>
      </c>
      <c r="E493" s="279">
        <v>5</v>
      </c>
      <c r="F493" s="280" t="s">
        <v>265</v>
      </c>
      <c r="G493" s="281">
        <v>44069.495046296295</v>
      </c>
      <c r="H493" s="2"/>
    </row>
    <row r="494" spans="1:8" x14ac:dyDescent="0.3">
      <c r="A494" s="2">
        <v>128392</v>
      </c>
      <c r="B494" s="4" t="s">
        <v>798</v>
      </c>
      <c r="C494" s="3" t="s">
        <v>261</v>
      </c>
      <c r="D494" s="279">
        <v>70</v>
      </c>
      <c r="E494" s="279">
        <v>47</v>
      </c>
      <c r="F494" s="280"/>
      <c r="G494" s="281"/>
      <c r="H494" s="2"/>
    </row>
    <row r="495" spans="1:8" x14ac:dyDescent="0.3">
      <c r="A495" s="2">
        <v>128458</v>
      </c>
      <c r="B495" s="4" t="s">
        <v>799</v>
      </c>
      <c r="C495" s="3" t="s">
        <v>31</v>
      </c>
      <c r="D495" s="279">
        <v>54</v>
      </c>
      <c r="E495" s="279">
        <v>16</v>
      </c>
      <c r="F495" s="280" t="s">
        <v>271</v>
      </c>
      <c r="G495" s="281" t="s">
        <v>520</v>
      </c>
      <c r="H495" s="2"/>
    </row>
    <row r="496" spans="1:8" x14ac:dyDescent="0.3">
      <c r="A496" s="2">
        <v>128817</v>
      </c>
      <c r="B496" s="4" t="s">
        <v>800</v>
      </c>
      <c r="C496" s="3" t="s">
        <v>31</v>
      </c>
      <c r="D496" s="279">
        <v>55</v>
      </c>
      <c r="E496" s="279">
        <v>32</v>
      </c>
      <c r="F496" s="280" t="s">
        <v>265</v>
      </c>
      <c r="G496" s="281">
        <v>44237.606608796297</v>
      </c>
      <c r="H496" s="2"/>
    </row>
    <row r="497" spans="1:8" x14ac:dyDescent="0.3">
      <c r="A497" s="2">
        <v>128832</v>
      </c>
      <c r="B497" s="4" t="s">
        <v>801</v>
      </c>
      <c r="C497" s="3" t="s">
        <v>31</v>
      </c>
      <c r="D497" s="279">
        <v>84</v>
      </c>
      <c r="E497" s="279">
        <v>5</v>
      </c>
      <c r="F497" s="280"/>
      <c r="G497" s="281"/>
      <c r="H497" s="2"/>
    </row>
    <row r="498" spans="1:8" x14ac:dyDescent="0.3">
      <c r="A498" s="2">
        <v>129959</v>
      </c>
      <c r="B498" s="4" t="s">
        <v>802</v>
      </c>
      <c r="C498" s="3" t="s">
        <v>273</v>
      </c>
      <c r="D498" s="279">
        <v>55</v>
      </c>
      <c r="E498" s="279">
        <v>19</v>
      </c>
      <c r="F498" s="280" t="s">
        <v>265</v>
      </c>
      <c r="G498" s="281">
        <v>44104.394143518519</v>
      </c>
      <c r="H498" s="2">
        <v>140047</v>
      </c>
    </row>
    <row r="499" spans="1:8" x14ac:dyDescent="0.3">
      <c r="A499" s="2">
        <v>129979</v>
      </c>
      <c r="B499" s="4" t="s">
        <v>803</v>
      </c>
      <c r="C499" s="3" t="s">
        <v>31</v>
      </c>
      <c r="D499" s="279">
        <v>61</v>
      </c>
      <c r="E499" s="279">
        <v>8</v>
      </c>
      <c r="F499" s="280" t="s">
        <v>271</v>
      </c>
      <c r="G499" s="281" t="s">
        <v>804</v>
      </c>
      <c r="H499" s="2"/>
    </row>
    <row r="500" spans="1:8" x14ac:dyDescent="0.3">
      <c r="A500" s="2">
        <v>130157</v>
      </c>
      <c r="B500" s="4" t="s">
        <v>805</v>
      </c>
      <c r="C500" s="3" t="s">
        <v>273</v>
      </c>
      <c r="D500" s="279">
        <v>56</v>
      </c>
      <c r="E500" s="279">
        <v>9</v>
      </c>
      <c r="F500" s="280" t="s">
        <v>271</v>
      </c>
      <c r="G500" s="281" t="s">
        <v>795</v>
      </c>
      <c r="H500" s="2"/>
    </row>
    <row r="501" spans="1:8" x14ac:dyDescent="0.3">
      <c r="A501" s="2">
        <v>130564</v>
      </c>
      <c r="B501" s="4" t="s">
        <v>806</v>
      </c>
      <c r="C501" s="3" t="s">
        <v>31</v>
      </c>
      <c r="D501" s="279">
        <v>54</v>
      </c>
      <c r="E501" s="279">
        <v>4</v>
      </c>
      <c r="F501" s="280" t="s">
        <v>271</v>
      </c>
      <c r="G501" s="281">
        <v>43825.339375000003</v>
      </c>
      <c r="H501" s="2"/>
    </row>
    <row r="502" spans="1:8" x14ac:dyDescent="0.3">
      <c r="A502" s="2">
        <v>130614</v>
      </c>
      <c r="B502" s="4" t="s">
        <v>807</v>
      </c>
      <c r="C502" s="3" t="s">
        <v>336</v>
      </c>
      <c r="D502" s="279">
        <v>75</v>
      </c>
      <c r="E502" s="279">
        <v>5</v>
      </c>
      <c r="F502" s="280" t="s">
        <v>262</v>
      </c>
      <c r="G502" s="281">
        <v>44463.593159722222</v>
      </c>
      <c r="H502" s="2"/>
    </row>
    <row r="503" spans="1:8" x14ac:dyDescent="0.3">
      <c r="A503" s="2">
        <v>130740</v>
      </c>
      <c r="B503" s="4" t="s">
        <v>808</v>
      </c>
      <c r="C503" s="3" t="s">
        <v>264</v>
      </c>
      <c r="D503" s="279">
        <v>54</v>
      </c>
      <c r="E503" s="279">
        <v>4</v>
      </c>
      <c r="F503" s="280" t="s">
        <v>271</v>
      </c>
      <c r="G503" s="281">
        <v>43846.392233796294</v>
      </c>
      <c r="H503" s="2"/>
    </row>
    <row r="504" spans="1:8" x14ac:dyDescent="0.3">
      <c r="A504" s="2">
        <v>131195</v>
      </c>
      <c r="B504" s="4" t="s">
        <v>809</v>
      </c>
      <c r="C504" s="3" t="s">
        <v>346</v>
      </c>
      <c r="D504" s="279">
        <v>61</v>
      </c>
      <c r="E504" s="279">
        <v>3</v>
      </c>
      <c r="F504" s="280"/>
      <c r="G504" s="281"/>
      <c r="H504" s="2"/>
    </row>
    <row r="505" spans="1:8" x14ac:dyDescent="0.3">
      <c r="A505" s="2">
        <v>131221</v>
      </c>
      <c r="B505" s="4" t="s">
        <v>810</v>
      </c>
      <c r="C505" s="3" t="s">
        <v>728</v>
      </c>
      <c r="D505" s="279">
        <v>59</v>
      </c>
      <c r="E505" s="279">
        <v>35</v>
      </c>
      <c r="F505" s="280" t="s">
        <v>271</v>
      </c>
      <c r="G505" s="281">
        <v>43808.459768518522</v>
      </c>
      <c r="H505" s="2"/>
    </row>
    <row r="506" spans="1:8" x14ac:dyDescent="0.3">
      <c r="A506" s="2">
        <v>131579</v>
      </c>
      <c r="B506" s="4" t="s">
        <v>811</v>
      </c>
      <c r="C506" s="3" t="s">
        <v>31</v>
      </c>
      <c r="D506" s="279">
        <v>54</v>
      </c>
      <c r="E506" s="279">
        <v>4</v>
      </c>
      <c r="F506" s="280" t="s">
        <v>271</v>
      </c>
      <c r="G506" s="281">
        <v>43713.472581018519</v>
      </c>
      <c r="H506" s="2"/>
    </row>
    <row r="507" spans="1:8" x14ac:dyDescent="0.3">
      <c r="A507" s="2">
        <v>131931</v>
      </c>
      <c r="B507" s="4" t="s">
        <v>812</v>
      </c>
      <c r="C507" s="3" t="s">
        <v>31</v>
      </c>
      <c r="D507" s="279">
        <v>45</v>
      </c>
      <c r="E507" s="279">
        <v>9</v>
      </c>
      <c r="F507" s="280" t="s">
        <v>265</v>
      </c>
      <c r="G507" s="281">
        <v>44313.495532407411</v>
      </c>
      <c r="H507" s="2">
        <v>132299</v>
      </c>
    </row>
    <row r="508" spans="1:8" x14ac:dyDescent="0.3">
      <c r="A508" s="2">
        <v>131933</v>
      </c>
      <c r="B508" s="4" t="s">
        <v>813</v>
      </c>
      <c r="C508" s="3" t="s">
        <v>31</v>
      </c>
      <c r="D508" s="279">
        <v>45</v>
      </c>
      <c r="E508" s="279">
        <v>9</v>
      </c>
      <c r="F508" s="280" t="s">
        <v>265</v>
      </c>
      <c r="G508" s="281">
        <v>43727.555393518516</v>
      </c>
      <c r="H508" s="2">
        <v>138465</v>
      </c>
    </row>
    <row r="509" spans="1:8" x14ac:dyDescent="0.3">
      <c r="A509" s="2">
        <v>131938</v>
      </c>
      <c r="B509" s="4" t="s">
        <v>814</v>
      </c>
      <c r="C509" s="3" t="s">
        <v>31</v>
      </c>
      <c r="D509" s="279">
        <v>45</v>
      </c>
      <c r="E509" s="279">
        <v>9</v>
      </c>
      <c r="F509" s="280" t="s">
        <v>265</v>
      </c>
      <c r="G509" s="281">
        <v>43881.673472222225</v>
      </c>
      <c r="H509" s="2">
        <v>139141</v>
      </c>
    </row>
    <row r="510" spans="1:8" x14ac:dyDescent="0.3">
      <c r="A510" s="2">
        <v>131939</v>
      </c>
      <c r="B510" s="4" t="s">
        <v>815</v>
      </c>
      <c r="C510" s="3" t="s">
        <v>31</v>
      </c>
      <c r="D510" s="279">
        <v>45</v>
      </c>
      <c r="E510" s="279">
        <v>9</v>
      </c>
      <c r="F510" s="280" t="s">
        <v>265</v>
      </c>
      <c r="G510" s="281">
        <v>43881.673472222225</v>
      </c>
      <c r="H510" s="2">
        <v>139142</v>
      </c>
    </row>
    <row r="511" spans="1:8" x14ac:dyDescent="0.3">
      <c r="A511" s="2">
        <v>131940</v>
      </c>
      <c r="B511" s="4" t="s">
        <v>816</v>
      </c>
      <c r="C511" s="3" t="s">
        <v>31</v>
      </c>
      <c r="D511" s="279">
        <v>45</v>
      </c>
      <c r="E511" s="279">
        <v>9</v>
      </c>
      <c r="F511" s="280" t="s">
        <v>265</v>
      </c>
      <c r="G511" s="281">
        <v>43881.673472222225</v>
      </c>
      <c r="H511" s="2">
        <v>139144</v>
      </c>
    </row>
    <row r="512" spans="1:8" x14ac:dyDescent="0.3">
      <c r="A512" s="2">
        <v>131942</v>
      </c>
      <c r="B512" s="4" t="s">
        <v>817</v>
      </c>
      <c r="C512" s="3"/>
      <c r="D512" s="279"/>
      <c r="E512" s="279"/>
      <c r="F512" s="280"/>
      <c r="G512" s="281"/>
      <c r="H512" s="2">
        <v>135701</v>
      </c>
    </row>
    <row r="513" spans="1:8" x14ac:dyDescent="0.3">
      <c r="A513" s="2">
        <v>132230</v>
      </c>
      <c r="B513" s="4" t="s">
        <v>818</v>
      </c>
      <c r="C513" s="3" t="s">
        <v>273</v>
      </c>
      <c r="D513" s="279">
        <v>55</v>
      </c>
      <c r="E513" s="279">
        <v>19</v>
      </c>
      <c r="F513" s="280" t="s">
        <v>265</v>
      </c>
      <c r="G513" s="281">
        <v>44113.390856481485</v>
      </c>
      <c r="H513" s="2">
        <v>140126</v>
      </c>
    </row>
    <row r="514" spans="1:8" x14ac:dyDescent="0.3">
      <c r="A514" s="2">
        <v>132231</v>
      </c>
      <c r="B514" s="4" t="s">
        <v>819</v>
      </c>
      <c r="C514" s="3" t="s">
        <v>273</v>
      </c>
      <c r="D514" s="279">
        <v>55</v>
      </c>
      <c r="E514" s="279">
        <v>19</v>
      </c>
      <c r="F514" s="280" t="s">
        <v>265</v>
      </c>
      <c r="G514" s="281">
        <v>44132.463969907411</v>
      </c>
      <c r="H514" s="2">
        <v>140242</v>
      </c>
    </row>
    <row r="515" spans="1:8" x14ac:dyDescent="0.3">
      <c r="A515" s="2">
        <v>132305</v>
      </c>
      <c r="B515" s="4" t="s">
        <v>820</v>
      </c>
      <c r="C515" s="3" t="s">
        <v>31</v>
      </c>
      <c r="D515" s="279">
        <v>45</v>
      </c>
      <c r="E515" s="279">
        <v>9</v>
      </c>
      <c r="F515" s="280" t="s">
        <v>265</v>
      </c>
      <c r="G515" s="281">
        <v>43881.673472222225</v>
      </c>
      <c r="H515" s="2">
        <v>139143</v>
      </c>
    </row>
    <row r="516" spans="1:8" x14ac:dyDescent="0.3">
      <c r="A516" s="2">
        <v>132447</v>
      </c>
      <c r="B516" s="4" t="s">
        <v>821</v>
      </c>
      <c r="C516" s="3" t="s">
        <v>561</v>
      </c>
      <c r="D516" s="279">
        <v>51</v>
      </c>
      <c r="E516" s="279">
        <v>21</v>
      </c>
      <c r="F516" s="280"/>
      <c r="G516" s="281"/>
      <c r="H516" s="2"/>
    </row>
    <row r="517" spans="1:8" x14ac:dyDescent="0.3">
      <c r="A517" s="2">
        <v>132612</v>
      </c>
      <c r="B517" s="4" t="s">
        <v>822</v>
      </c>
      <c r="C517" s="3" t="s">
        <v>31</v>
      </c>
      <c r="D517" s="279">
        <v>55</v>
      </c>
      <c r="E517" s="279">
        <v>66</v>
      </c>
      <c r="F517" s="280" t="s">
        <v>271</v>
      </c>
      <c r="G517" s="281" t="s">
        <v>823</v>
      </c>
      <c r="H517" s="2">
        <v>136895</v>
      </c>
    </row>
    <row r="518" spans="1:8" x14ac:dyDescent="0.3">
      <c r="A518" s="2">
        <v>132613</v>
      </c>
      <c r="B518" s="4" t="s">
        <v>824</v>
      </c>
      <c r="C518" s="3" t="s">
        <v>31</v>
      </c>
      <c r="D518" s="279">
        <v>55</v>
      </c>
      <c r="E518" s="279">
        <v>66</v>
      </c>
      <c r="F518" s="280" t="s">
        <v>271</v>
      </c>
      <c r="G518" s="281" t="s">
        <v>825</v>
      </c>
      <c r="H518" s="2">
        <v>136896</v>
      </c>
    </row>
    <row r="519" spans="1:8" x14ac:dyDescent="0.3">
      <c r="A519" s="2">
        <v>132713</v>
      </c>
      <c r="B519" s="4" t="s">
        <v>826</v>
      </c>
      <c r="C519" s="3" t="s">
        <v>264</v>
      </c>
      <c r="D519" s="279">
        <v>80</v>
      </c>
      <c r="E519" s="279">
        <v>12</v>
      </c>
      <c r="F519" s="280"/>
      <c r="G519" s="281"/>
      <c r="H519" s="2"/>
    </row>
    <row r="520" spans="1:8" x14ac:dyDescent="0.3">
      <c r="A520" s="2">
        <v>132714</v>
      </c>
      <c r="B520" s="4" t="s">
        <v>827</v>
      </c>
      <c r="C520" s="3" t="s">
        <v>264</v>
      </c>
      <c r="D520" s="279">
        <v>51</v>
      </c>
      <c r="E520" s="279">
        <v>17</v>
      </c>
      <c r="F520" s="280" t="s">
        <v>271</v>
      </c>
      <c r="G520" s="281">
        <v>43738.410543981481</v>
      </c>
      <c r="H520" s="2"/>
    </row>
    <row r="521" spans="1:8" x14ac:dyDescent="0.3">
      <c r="A521" s="2">
        <v>132715</v>
      </c>
      <c r="B521" s="4" t="s">
        <v>828</v>
      </c>
      <c r="C521" s="3" t="s">
        <v>264</v>
      </c>
      <c r="D521" s="279">
        <v>51</v>
      </c>
      <c r="E521" s="279">
        <v>17</v>
      </c>
      <c r="F521" s="280" t="s">
        <v>271</v>
      </c>
      <c r="G521" s="281">
        <v>43738.410856481481</v>
      </c>
      <c r="H521" s="2"/>
    </row>
    <row r="522" spans="1:8" x14ac:dyDescent="0.3">
      <c r="A522" s="2">
        <v>132769</v>
      </c>
      <c r="B522" s="4" t="s">
        <v>829</v>
      </c>
      <c r="C522" s="3" t="s">
        <v>291</v>
      </c>
      <c r="D522" s="279">
        <v>51</v>
      </c>
      <c r="E522" s="279">
        <v>33</v>
      </c>
      <c r="F522" s="280" t="s">
        <v>265</v>
      </c>
      <c r="G522" s="281">
        <v>44181.387789351851</v>
      </c>
      <c r="H522" s="2">
        <v>140326</v>
      </c>
    </row>
    <row r="523" spans="1:8" x14ac:dyDescent="0.3">
      <c r="A523" s="2">
        <v>133042</v>
      </c>
      <c r="B523" s="4" t="s">
        <v>830</v>
      </c>
      <c r="C523" s="3" t="s">
        <v>31</v>
      </c>
      <c r="D523" s="279">
        <v>51</v>
      </c>
      <c r="E523" s="279">
        <v>17</v>
      </c>
      <c r="F523" s="280"/>
      <c r="G523" s="281"/>
      <c r="H523" s="2"/>
    </row>
    <row r="524" spans="1:8" x14ac:dyDescent="0.3">
      <c r="A524" s="2">
        <v>133043</v>
      </c>
      <c r="B524" s="4" t="s">
        <v>831</v>
      </c>
      <c r="C524" s="3" t="s">
        <v>31</v>
      </c>
      <c r="D524" s="279">
        <v>51</v>
      </c>
      <c r="E524" s="279">
        <v>17</v>
      </c>
      <c r="F524" s="280"/>
      <c r="G524" s="281"/>
      <c r="H524" s="2"/>
    </row>
    <row r="525" spans="1:8" x14ac:dyDescent="0.3">
      <c r="A525" s="2">
        <v>133452</v>
      </c>
      <c r="B525" s="4" t="s">
        <v>832</v>
      </c>
      <c r="C525" s="3" t="s">
        <v>394</v>
      </c>
      <c r="D525" s="279">
        <v>57</v>
      </c>
      <c r="E525" s="279">
        <v>15</v>
      </c>
      <c r="F525" s="280" t="s">
        <v>265</v>
      </c>
      <c r="G525" s="281">
        <v>43881.67491898148</v>
      </c>
      <c r="H525" s="2"/>
    </row>
    <row r="526" spans="1:8" x14ac:dyDescent="0.3">
      <c r="A526" s="2">
        <v>133777</v>
      </c>
      <c r="B526" s="4" t="s">
        <v>833</v>
      </c>
      <c r="C526" s="3"/>
      <c r="D526" s="279"/>
      <c r="E526" s="279"/>
      <c r="F526" s="280"/>
      <c r="G526" s="281"/>
      <c r="H526" s="2">
        <v>135699</v>
      </c>
    </row>
    <row r="527" spans="1:8" x14ac:dyDescent="0.3">
      <c r="A527" s="2">
        <v>133778</v>
      </c>
      <c r="B527" s="4" t="s">
        <v>834</v>
      </c>
      <c r="C527" s="3" t="s">
        <v>31</v>
      </c>
      <c r="D527" s="279">
        <v>45</v>
      </c>
      <c r="E527" s="279">
        <v>9</v>
      </c>
      <c r="F527" s="280" t="s">
        <v>265</v>
      </c>
      <c r="G527" s="281">
        <v>43727.555393518516</v>
      </c>
      <c r="H527" s="2">
        <v>138451</v>
      </c>
    </row>
    <row r="528" spans="1:8" x14ac:dyDescent="0.3">
      <c r="A528" s="2">
        <v>133779</v>
      </c>
      <c r="B528" s="4" t="s">
        <v>835</v>
      </c>
      <c r="C528" s="3" t="s">
        <v>31</v>
      </c>
      <c r="D528" s="279">
        <v>45</v>
      </c>
      <c r="E528" s="279">
        <v>11</v>
      </c>
      <c r="F528" s="280" t="s">
        <v>265</v>
      </c>
      <c r="G528" s="281">
        <v>43727.555393518516</v>
      </c>
      <c r="H528" s="2">
        <v>138453</v>
      </c>
    </row>
    <row r="529" spans="1:8" x14ac:dyDescent="0.3">
      <c r="A529" s="2">
        <v>133781</v>
      </c>
      <c r="B529" s="4" t="s">
        <v>836</v>
      </c>
      <c r="C529" s="3" t="s">
        <v>31</v>
      </c>
      <c r="D529" s="279">
        <v>45</v>
      </c>
      <c r="E529" s="279">
        <v>11</v>
      </c>
      <c r="F529" s="280" t="s">
        <v>265</v>
      </c>
      <c r="G529" s="281">
        <v>43727.555393518516</v>
      </c>
      <c r="H529" s="2">
        <v>138456</v>
      </c>
    </row>
    <row r="530" spans="1:8" x14ac:dyDescent="0.3">
      <c r="A530" s="2">
        <v>133782</v>
      </c>
      <c r="B530" s="4" t="s">
        <v>837</v>
      </c>
      <c r="C530" s="3" t="s">
        <v>31</v>
      </c>
      <c r="D530" s="279">
        <v>45</v>
      </c>
      <c r="E530" s="279">
        <v>11</v>
      </c>
      <c r="F530" s="280" t="s">
        <v>265</v>
      </c>
      <c r="G530" s="281">
        <v>43727.555393518516</v>
      </c>
      <c r="H530" s="2">
        <v>138457</v>
      </c>
    </row>
    <row r="531" spans="1:8" x14ac:dyDescent="0.3">
      <c r="A531" s="2">
        <v>133783</v>
      </c>
      <c r="B531" s="4" t="s">
        <v>838</v>
      </c>
      <c r="C531" s="3" t="s">
        <v>31</v>
      </c>
      <c r="D531" s="279">
        <v>45</v>
      </c>
      <c r="E531" s="279">
        <v>11</v>
      </c>
      <c r="F531" s="280" t="s">
        <v>271</v>
      </c>
      <c r="G531" s="281">
        <v>43882.591736111113</v>
      </c>
      <c r="H531" s="2">
        <v>138458</v>
      </c>
    </row>
    <row r="532" spans="1:8" x14ac:dyDescent="0.3">
      <c r="A532" s="2">
        <v>133787</v>
      </c>
      <c r="B532" s="4" t="s">
        <v>839</v>
      </c>
      <c r="C532" s="3"/>
      <c r="D532" s="279"/>
      <c r="E532" s="279"/>
      <c r="F532" s="280"/>
      <c r="G532" s="281"/>
      <c r="H532" s="2">
        <v>136408</v>
      </c>
    </row>
    <row r="533" spans="1:8" x14ac:dyDescent="0.3">
      <c r="A533" s="2">
        <v>133793</v>
      </c>
      <c r="B533" s="4" t="s">
        <v>840</v>
      </c>
      <c r="C533" s="3" t="s">
        <v>31</v>
      </c>
      <c r="D533" s="279">
        <v>45</v>
      </c>
      <c r="E533" s="279">
        <v>9</v>
      </c>
      <c r="F533" s="280" t="s">
        <v>265</v>
      </c>
      <c r="G533" s="281">
        <v>43727.555393518516</v>
      </c>
      <c r="H533" s="2">
        <v>135703</v>
      </c>
    </row>
    <row r="534" spans="1:8" x14ac:dyDescent="0.3">
      <c r="A534" s="2">
        <v>133794</v>
      </c>
      <c r="B534" s="4" t="s">
        <v>841</v>
      </c>
      <c r="C534" s="3"/>
      <c r="D534" s="279"/>
      <c r="E534" s="279"/>
      <c r="F534" s="280"/>
      <c r="G534" s="281"/>
      <c r="H534" s="2">
        <v>135704</v>
      </c>
    </row>
    <row r="535" spans="1:8" x14ac:dyDescent="0.3">
      <c r="A535" s="2">
        <v>133812</v>
      </c>
      <c r="B535" s="4" t="s">
        <v>842</v>
      </c>
      <c r="C535" s="3" t="s">
        <v>31</v>
      </c>
      <c r="D535" s="279">
        <v>55</v>
      </c>
      <c r="E535" s="279">
        <v>55</v>
      </c>
      <c r="F535" s="280" t="s">
        <v>271</v>
      </c>
      <c r="G535" s="281">
        <v>43901.63380787037</v>
      </c>
      <c r="H535" s="2"/>
    </row>
    <row r="536" spans="1:8" x14ac:dyDescent="0.3">
      <c r="A536" s="2">
        <v>133813</v>
      </c>
      <c r="B536" s="4" t="s">
        <v>843</v>
      </c>
      <c r="C536" s="3" t="s">
        <v>31</v>
      </c>
      <c r="D536" s="279">
        <v>55</v>
      </c>
      <c r="E536" s="279">
        <v>55</v>
      </c>
      <c r="F536" s="280" t="s">
        <v>271</v>
      </c>
      <c r="G536" s="281" t="s">
        <v>341</v>
      </c>
      <c r="H536" s="2"/>
    </row>
    <row r="537" spans="1:8" x14ac:dyDescent="0.3">
      <c r="A537" s="2">
        <v>133851</v>
      </c>
      <c r="B537" s="4" t="s">
        <v>844</v>
      </c>
      <c r="C537" s="3" t="s">
        <v>394</v>
      </c>
      <c r="D537" s="279">
        <v>57</v>
      </c>
      <c r="E537" s="279">
        <v>2</v>
      </c>
      <c r="F537" s="280" t="s">
        <v>271</v>
      </c>
      <c r="G537" s="281" t="s">
        <v>845</v>
      </c>
      <c r="H537" s="2">
        <v>136941</v>
      </c>
    </row>
    <row r="538" spans="1:8" x14ac:dyDescent="0.3">
      <c r="A538" s="2">
        <v>133950</v>
      </c>
      <c r="B538" s="4" t="s">
        <v>846</v>
      </c>
      <c r="C538" s="3" t="s">
        <v>31</v>
      </c>
      <c r="D538" s="279">
        <v>45</v>
      </c>
      <c r="E538" s="279">
        <v>11</v>
      </c>
      <c r="F538" s="280" t="s">
        <v>265</v>
      </c>
      <c r="G538" s="281">
        <v>43727.555393518516</v>
      </c>
      <c r="H538" s="2">
        <v>138454</v>
      </c>
    </row>
    <row r="539" spans="1:8" x14ac:dyDescent="0.3">
      <c r="A539" s="2">
        <v>133953</v>
      </c>
      <c r="B539" s="4" t="s">
        <v>847</v>
      </c>
      <c r="C539" s="3" t="s">
        <v>848</v>
      </c>
      <c r="D539" s="279">
        <v>45</v>
      </c>
      <c r="E539" s="279">
        <v>9</v>
      </c>
      <c r="F539" s="280" t="s">
        <v>265</v>
      </c>
      <c r="G539" s="281">
        <v>43727.555393518516</v>
      </c>
      <c r="H539" s="2">
        <v>138461</v>
      </c>
    </row>
    <row r="540" spans="1:8" x14ac:dyDescent="0.3">
      <c r="A540" s="2">
        <v>133954</v>
      </c>
      <c r="B540" s="4" t="s">
        <v>849</v>
      </c>
      <c r="C540" s="3" t="s">
        <v>270</v>
      </c>
      <c r="D540" s="279">
        <v>45</v>
      </c>
      <c r="E540" s="279">
        <v>16</v>
      </c>
      <c r="F540" s="280" t="s">
        <v>265</v>
      </c>
      <c r="G540" s="281">
        <v>43727.555393518516</v>
      </c>
      <c r="H540" s="2">
        <v>138462</v>
      </c>
    </row>
    <row r="541" spans="1:8" x14ac:dyDescent="0.3">
      <c r="A541" s="2">
        <v>133955</v>
      </c>
      <c r="B541" s="4" t="s">
        <v>850</v>
      </c>
      <c r="C541" s="3" t="s">
        <v>270</v>
      </c>
      <c r="D541" s="279">
        <v>45</v>
      </c>
      <c r="E541" s="279">
        <v>9</v>
      </c>
      <c r="F541" s="280" t="s">
        <v>265</v>
      </c>
      <c r="G541" s="281">
        <v>43727.555393518516</v>
      </c>
      <c r="H541" s="2">
        <v>138463</v>
      </c>
    </row>
    <row r="542" spans="1:8" x14ac:dyDescent="0.3">
      <c r="A542" s="2">
        <v>133956</v>
      </c>
      <c r="B542" s="4" t="s">
        <v>851</v>
      </c>
      <c r="C542" s="3" t="s">
        <v>31</v>
      </c>
      <c r="D542" s="279">
        <v>45</v>
      </c>
      <c r="E542" s="279">
        <v>10</v>
      </c>
      <c r="F542" s="280" t="s">
        <v>265</v>
      </c>
      <c r="G542" s="281">
        <v>43727.555393518516</v>
      </c>
      <c r="H542" s="2">
        <v>138459</v>
      </c>
    </row>
    <row r="543" spans="1:8" x14ac:dyDescent="0.3">
      <c r="A543" s="2">
        <v>133957</v>
      </c>
      <c r="B543" s="4" t="s">
        <v>852</v>
      </c>
      <c r="C543" s="3" t="s">
        <v>31</v>
      </c>
      <c r="D543" s="279">
        <v>45</v>
      </c>
      <c r="E543" s="279">
        <v>10</v>
      </c>
      <c r="F543" s="280" t="s">
        <v>265</v>
      </c>
      <c r="G543" s="281">
        <v>43727.555393518516</v>
      </c>
      <c r="H543" s="2">
        <v>138460</v>
      </c>
    </row>
    <row r="544" spans="1:8" x14ac:dyDescent="0.3">
      <c r="A544" s="2">
        <v>134045</v>
      </c>
      <c r="B544" s="4" t="s">
        <v>853</v>
      </c>
      <c r="C544" s="3" t="s">
        <v>31</v>
      </c>
      <c r="D544" s="279">
        <v>61</v>
      </c>
      <c r="E544" s="279">
        <v>16</v>
      </c>
      <c r="F544" s="280" t="s">
        <v>265</v>
      </c>
      <c r="G544" s="281">
        <v>44370.556041666663</v>
      </c>
      <c r="H544" s="2">
        <v>141430</v>
      </c>
    </row>
    <row r="545" spans="1:8" x14ac:dyDescent="0.3">
      <c r="A545" s="2">
        <v>134542</v>
      </c>
      <c r="B545" s="4" t="s">
        <v>854</v>
      </c>
      <c r="C545" s="3" t="s">
        <v>561</v>
      </c>
      <c r="D545" s="279">
        <v>51</v>
      </c>
      <c r="E545" s="279">
        <v>21</v>
      </c>
      <c r="F545" s="280" t="s">
        <v>265</v>
      </c>
      <c r="G545" s="281">
        <v>44082.568240740744</v>
      </c>
      <c r="H545" s="2">
        <v>139957</v>
      </c>
    </row>
    <row r="546" spans="1:8" x14ac:dyDescent="0.3">
      <c r="A546" s="2">
        <v>134543</v>
      </c>
      <c r="B546" s="4" t="s">
        <v>855</v>
      </c>
      <c r="C546" s="3" t="s">
        <v>561</v>
      </c>
      <c r="D546" s="279">
        <v>51</v>
      </c>
      <c r="E546" s="279">
        <v>21</v>
      </c>
      <c r="F546" s="280" t="s">
        <v>265</v>
      </c>
      <c r="G546" s="281">
        <v>44082.568240740744</v>
      </c>
      <c r="H546" s="2">
        <v>139958</v>
      </c>
    </row>
    <row r="547" spans="1:8" x14ac:dyDescent="0.3">
      <c r="A547" s="2">
        <v>135012</v>
      </c>
      <c r="B547" s="4" t="s">
        <v>856</v>
      </c>
      <c r="C547" s="3" t="s">
        <v>437</v>
      </c>
      <c r="D547" s="279">
        <v>54</v>
      </c>
      <c r="E547" s="279">
        <v>4</v>
      </c>
      <c r="F547" s="280" t="s">
        <v>265</v>
      </c>
      <c r="G547" s="281">
        <v>44313.495532407411</v>
      </c>
      <c r="H547" s="2"/>
    </row>
    <row r="548" spans="1:8" x14ac:dyDescent="0.3">
      <c r="A548" s="2">
        <v>135016</v>
      </c>
      <c r="B548" s="4" t="s">
        <v>857</v>
      </c>
      <c r="C548" s="3" t="s">
        <v>437</v>
      </c>
      <c r="D548" s="279">
        <v>54</v>
      </c>
      <c r="E548" s="279">
        <v>4</v>
      </c>
      <c r="F548" s="280" t="s">
        <v>265</v>
      </c>
      <c r="G548" s="281">
        <v>44313.495532407411</v>
      </c>
      <c r="H548" s="2"/>
    </row>
    <row r="549" spans="1:8" x14ac:dyDescent="0.3">
      <c r="A549" s="2">
        <v>135023</v>
      </c>
      <c r="B549" s="4" t="s">
        <v>858</v>
      </c>
      <c r="C549" s="3" t="s">
        <v>31</v>
      </c>
      <c r="D549" s="279">
        <v>54</v>
      </c>
      <c r="E549" s="279">
        <v>4</v>
      </c>
      <c r="F549" s="280" t="s">
        <v>265</v>
      </c>
      <c r="G549" s="281">
        <v>44313.495532407411</v>
      </c>
      <c r="H549" s="2"/>
    </row>
    <row r="550" spans="1:8" x14ac:dyDescent="0.3">
      <c r="A550" s="2">
        <v>135224</v>
      </c>
      <c r="B550" s="4" t="s">
        <v>859</v>
      </c>
      <c r="C550" s="3" t="s">
        <v>302</v>
      </c>
      <c r="D550" s="279">
        <v>76</v>
      </c>
      <c r="E550" s="279">
        <v>3</v>
      </c>
      <c r="F550" s="280" t="s">
        <v>265</v>
      </c>
      <c r="G550" s="281">
        <v>44376.373101851852</v>
      </c>
      <c r="H550" s="2">
        <v>141680</v>
      </c>
    </row>
    <row r="551" spans="1:8" x14ac:dyDescent="0.3">
      <c r="A551" s="2">
        <v>135225</v>
      </c>
      <c r="B551" s="4" t="s">
        <v>860</v>
      </c>
      <c r="C551" s="3" t="s">
        <v>288</v>
      </c>
      <c r="D551" s="279">
        <v>76</v>
      </c>
      <c r="E551" s="279">
        <v>10</v>
      </c>
      <c r="F551" s="280" t="s">
        <v>265</v>
      </c>
      <c r="G551" s="281">
        <v>44376.377187500002</v>
      </c>
      <c r="H551" s="2">
        <v>141786</v>
      </c>
    </row>
    <row r="552" spans="1:8" x14ac:dyDescent="0.3">
      <c r="A552" s="2">
        <v>135226</v>
      </c>
      <c r="B552" s="4" t="s">
        <v>861</v>
      </c>
      <c r="C552" s="3" t="s">
        <v>288</v>
      </c>
      <c r="D552" s="279">
        <v>76</v>
      </c>
      <c r="E552" s="279">
        <v>10</v>
      </c>
      <c r="F552" s="280" t="s">
        <v>265</v>
      </c>
      <c r="G552" s="281">
        <v>44376.404398148145</v>
      </c>
      <c r="H552" s="2">
        <v>141787</v>
      </c>
    </row>
    <row r="553" spans="1:8" x14ac:dyDescent="0.3">
      <c r="A553" s="2">
        <v>135227</v>
      </c>
      <c r="B553" s="4" t="s">
        <v>862</v>
      </c>
      <c r="C553" s="3" t="s">
        <v>288</v>
      </c>
      <c r="D553" s="279">
        <v>76</v>
      </c>
      <c r="E553" s="279">
        <v>10</v>
      </c>
      <c r="F553" s="280" t="s">
        <v>265</v>
      </c>
      <c r="G553" s="281">
        <v>44376.404398148145</v>
      </c>
      <c r="H553" s="2">
        <v>141615</v>
      </c>
    </row>
    <row r="554" spans="1:8" x14ac:dyDescent="0.3">
      <c r="A554" s="2">
        <v>135238</v>
      </c>
      <c r="B554" s="4" t="s">
        <v>863</v>
      </c>
      <c r="C554" s="3" t="s">
        <v>302</v>
      </c>
      <c r="D554" s="279">
        <v>76</v>
      </c>
      <c r="E554" s="279">
        <v>3</v>
      </c>
      <c r="F554" s="280" t="s">
        <v>265</v>
      </c>
      <c r="G554" s="281">
        <v>44376.374710648146</v>
      </c>
      <c r="H554" s="2">
        <v>141268</v>
      </c>
    </row>
    <row r="555" spans="1:8" x14ac:dyDescent="0.3">
      <c r="A555" s="2">
        <v>135239</v>
      </c>
      <c r="B555" s="4" t="s">
        <v>864</v>
      </c>
      <c r="C555" s="3" t="s">
        <v>302</v>
      </c>
      <c r="D555" s="279">
        <v>76</v>
      </c>
      <c r="E555" s="279">
        <v>3</v>
      </c>
      <c r="F555" s="280"/>
      <c r="G555" s="281"/>
      <c r="H555" s="2"/>
    </row>
    <row r="556" spans="1:8" x14ac:dyDescent="0.3">
      <c r="A556" s="2">
        <v>135699</v>
      </c>
      <c r="B556" s="4" t="s">
        <v>865</v>
      </c>
      <c r="C556" s="3" t="s">
        <v>31</v>
      </c>
      <c r="D556" s="279">
        <v>45</v>
      </c>
      <c r="E556" s="279">
        <v>9</v>
      </c>
      <c r="F556" s="280" t="s">
        <v>265</v>
      </c>
      <c r="G556" s="281">
        <v>43727.555393518516</v>
      </c>
      <c r="H556" s="2">
        <v>138450</v>
      </c>
    </row>
    <row r="557" spans="1:8" x14ac:dyDescent="0.3">
      <c r="A557" s="2">
        <v>135700</v>
      </c>
      <c r="B557" s="4" t="s">
        <v>866</v>
      </c>
      <c r="C557" s="3" t="s">
        <v>31</v>
      </c>
      <c r="D557" s="279">
        <v>45</v>
      </c>
      <c r="E557" s="279">
        <v>9</v>
      </c>
      <c r="F557" s="280" t="s">
        <v>265</v>
      </c>
      <c r="G557" s="281">
        <v>43727.555393518516</v>
      </c>
      <c r="H557" s="2">
        <v>138464</v>
      </c>
    </row>
    <row r="558" spans="1:8" x14ac:dyDescent="0.3">
      <c r="A558" s="2">
        <v>135704</v>
      </c>
      <c r="B558" s="4" t="s">
        <v>867</v>
      </c>
      <c r="C558" s="3" t="s">
        <v>31</v>
      </c>
      <c r="D558" s="279">
        <v>45</v>
      </c>
      <c r="E558" s="279">
        <v>12</v>
      </c>
      <c r="F558" s="280" t="s">
        <v>265</v>
      </c>
      <c r="G558" s="281">
        <v>43727.555393518516</v>
      </c>
      <c r="H558" s="2">
        <v>138471</v>
      </c>
    </row>
    <row r="559" spans="1:8" x14ac:dyDescent="0.3">
      <c r="A559" s="2">
        <v>135734</v>
      </c>
      <c r="B559" s="4" t="s">
        <v>868</v>
      </c>
      <c r="C559" s="3" t="s">
        <v>31</v>
      </c>
      <c r="D559" s="279">
        <v>55</v>
      </c>
      <c r="E559" s="279">
        <v>66</v>
      </c>
      <c r="F559" s="280" t="s">
        <v>271</v>
      </c>
      <c r="G559" s="281" t="s">
        <v>869</v>
      </c>
      <c r="H559" s="2">
        <v>135088</v>
      </c>
    </row>
    <row r="560" spans="1:8" x14ac:dyDescent="0.3">
      <c r="A560" s="2">
        <v>136037</v>
      </c>
      <c r="B560" s="4" t="s">
        <v>870</v>
      </c>
      <c r="C560" s="3" t="s">
        <v>302</v>
      </c>
      <c r="D560" s="279">
        <v>76</v>
      </c>
      <c r="E560" s="279">
        <v>3</v>
      </c>
      <c r="F560" s="280" t="s">
        <v>265</v>
      </c>
      <c r="G560" s="281">
        <v>44376.373101851852</v>
      </c>
      <c r="H560" s="2">
        <v>141679</v>
      </c>
    </row>
    <row r="561" spans="1:8" x14ac:dyDescent="0.3">
      <c r="A561" s="2">
        <v>136038</v>
      </c>
      <c r="B561" s="4" t="s">
        <v>871</v>
      </c>
      <c r="C561" s="3" t="s">
        <v>302</v>
      </c>
      <c r="D561" s="279">
        <v>76</v>
      </c>
      <c r="E561" s="279">
        <v>3</v>
      </c>
      <c r="F561" s="280" t="s">
        <v>265</v>
      </c>
      <c r="G561" s="281">
        <v>44376.375381944446</v>
      </c>
      <c r="H561" s="2">
        <v>141265</v>
      </c>
    </row>
    <row r="562" spans="1:8" x14ac:dyDescent="0.3">
      <c r="A562" s="2">
        <v>136039</v>
      </c>
      <c r="B562" s="4" t="s">
        <v>872</v>
      </c>
      <c r="C562" s="3" t="s">
        <v>302</v>
      </c>
      <c r="D562" s="279">
        <v>76</v>
      </c>
      <c r="E562" s="279">
        <v>3</v>
      </c>
      <c r="F562" s="280" t="s">
        <v>265</v>
      </c>
      <c r="G562" s="281">
        <v>44376.373912037037</v>
      </c>
      <c r="H562" s="2">
        <v>141681</v>
      </c>
    </row>
    <row r="563" spans="1:8" x14ac:dyDescent="0.3">
      <c r="A563" s="2">
        <v>136040</v>
      </c>
      <c r="B563" s="4" t="s">
        <v>873</v>
      </c>
      <c r="C563" s="3" t="s">
        <v>302</v>
      </c>
      <c r="D563" s="279">
        <v>76</v>
      </c>
      <c r="E563" s="279">
        <v>3</v>
      </c>
      <c r="F563" s="280" t="s">
        <v>265</v>
      </c>
      <c r="G563" s="281">
        <v>44376.377187500002</v>
      </c>
      <c r="H563" s="2">
        <v>141266</v>
      </c>
    </row>
    <row r="564" spans="1:8" x14ac:dyDescent="0.3">
      <c r="A564" s="2">
        <v>136676</v>
      </c>
      <c r="B564" s="4" t="s">
        <v>874</v>
      </c>
      <c r="C564" s="3" t="s">
        <v>264</v>
      </c>
      <c r="D564" s="279">
        <v>62</v>
      </c>
      <c r="E564" s="279">
        <v>1</v>
      </c>
      <c r="F564" s="280" t="s">
        <v>265</v>
      </c>
      <c r="G564" s="281">
        <v>44313.495532407411</v>
      </c>
      <c r="H564" s="2"/>
    </row>
    <row r="565" spans="1:8" x14ac:dyDescent="0.3">
      <c r="A565" s="2">
        <v>136820</v>
      </c>
      <c r="B565" s="4" t="s">
        <v>875</v>
      </c>
      <c r="C565" s="3" t="s">
        <v>437</v>
      </c>
      <c r="D565" s="279">
        <v>54</v>
      </c>
      <c r="E565" s="279">
        <v>4</v>
      </c>
      <c r="F565" s="280" t="s">
        <v>265</v>
      </c>
      <c r="G565" s="281">
        <v>44315.660057870373</v>
      </c>
      <c r="H565" s="2"/>
    </row>
    <row r="566" spans="1:8" x14ac:dyDescent="0.3">
      <c r="A566" s="2">
        <v>136821</v>
      </c>
      <c r="B566" s="4" t="s">
        <v>876</v>
      </c>
      <c r="C566" s="3" t="s">
        <v>437</v>
      </c>
      <c r="D566" s="279">
        <v>54</v>
      </c>
      <c r="E566" s="279">
        <v>4</v>
      </c>
      <c r="F566" s="280" t="s">
        <v>265</v>
      </c>
      <c r="G566" s="281">
        <v>44315.660057870373</v>
      </c>
      <c r="H566" s="2"/>
    </row>
    <row r="567" spans="1:8" x14ac:dyDescent="0.3">
      <c r="A567" s="2">
        <v>136822</v>
      </c>
      <c r="B567" s="4" t="s">
        <v>877</v>
      </c>
      <c r="C567" s="3" t="s">
        <v>437</v>
      </c>
      <c r="D567" s="279">
        <v>54</v>
      </c>
      <c r="E567" s="279">
        <v>4</v>
      </c>
      <c r="F567" s="280" t="s">
        <v>265</v>
      </c>
      <c r="G567" s="281">
        <v>44315.660057870373</v>
      </c>
      <c r="H567" s="2"/>
    </row>
    <row r="568" spans="1:8" x14ac:dyDescent="0.3">
      <c r="A568" s="2">
        <v>136837</v>
      </c>
      <c r="B568" s="4" t="s">
        <v>878</v>
      </c>
      <c r="C568" s="3" t="s">
        <v>437</v>
      </c>
      <c r="D568" s="279">
        <v>54</v>
      </c>
      <c r="E568" s="279">
        <v>4</v>
      </c>
      <c r="F568" s="280" t="s">
        <v>265</v>
      </c>
      <c r="G568" s="281">
        <v>44315.660057870373</v>
      </c>
      <c r="H568" s="2"/>
    </row>
    <row r="569" spans="1:8" x14ac:dyDescent="0.3">
      <c r="A569" s="2">
        <v>136838</v>
      </c>
      <c r="B569" s="4" t="s">
        <v>879</v>
      </c>
      <c r="C569" s="3" t="s">
        <v>437</v>
      </c>
      <c r="D569" s="279">
        <v>54</v>
      </c>
      <c r="E569" s="279">
        <v>4</v>
      </c>
      <c r="F569" s="280" t="s">
        <v>265</v>
      </c>
      <c r="G569" s="281">
        <v>44315.660057870373</v>
      </c>
      <c r="H569" s="2"/>
    </row>
    <row r="570" spans="1:8" x14ac:dyDescent="0.3">
      <c r="A570" s="2">
        <v>136839</v>
      </c>
      <c r="B570" s="4" t="s">
        <v>880</v>
      </c>
      <c r="C570" s="3" t="s">
        <v>437</v>
      </c>
      <c r="D570" s="279">
        <v>54</v>
      </c>
      <c r="E570" s="279">
        <v>4</v>
      </c>
      <c r="F570" s="280" t="s">
        <v>265</v>
      </c>
      <c r="G570" s="281">
        <v>44315.660057870373</v>
      </c>
      <c r="H570" s="2"/>
    </row>
    <row r="571" spans="1:8" x14ac:dyDescent="0.3">
      <c r="A571" s="2">
        <v>136840</v>
      </c>
      <c r="B571" s="4" t="s">
        <v>881</v>
      </c>
      <c r="C571" s="3" t="s">
        <v>437</v>
      </c>
      <c r="D571" s="279">
        <v>54</v>
      </c>
      <c r="E571" s="279">
        <v>4</v>
      </c>
      <c r="F571" s="280" t="s">
        <v>265</v>
      </c>
      <c r="G571" s="281">
        <v>44315.660057870373</v>
      </c>
      <c r="H571" s="2"/>
    </row>
    <row r="572" spans="1:8" x14ac:dyDescent="0.3">
      <c r="A572" s="2">
        <v>136841</v>
      </c>
      <c r="B572" s="4" t="s">
        <v>882</v>
      </c>
      <c r="C572" s="3" t="s">
        <v>437</v>
      </c>
      <c r="D572" s="279">
        <v>54</v>
      </c>
      <c r="E572" s="279">
        <v>4</v>
      </c>
      <c r="F572" s="280" t="s">
        <v>265</v>
      </c>
      <c r="G572" s="281">
        <v>44315.660057870373</v>
      </c>
      <c r="H572" s="2"/>
    </row>
    <row r="573" spans="1:8" x14ac:dyDescent="0.3">
      <c r="A573" s="2">
        <v>136842</v>
      </c>
      <c r="B573" s="4" t="s">
        <v>883</v>
      </c>
      <c r="C573" s="3" t="s">
        <v>437</v>
      </c>
      <c r="D573" s="279">
        <v>54</v>
      </c>
      <c r="E573" s="279">
        <v>4</v>
      </c>
      <c r="F573" s="280" t="s">
        <v>265</v>
      </c>
      <c r="G573" s="281">
        <v>44315.660057870373</v>
      </c>
      <c r="H573" s="2"/>
    </row>
    <row r="574" spans="1:8" x14ac:dyDescent="0.3">
      <c r="A574" s="2">
        <v>136843</v>
      </c>
      <c r="B574" s="4" t="s">
        <v>884</v>
      </c>
      <c r="C574" s="3" t="s">
        <v>437</v>
      </c>
      <c r="D574" s="279">
        <v>54</v>
      </c>
      <c r="E574" s="279">
        <v>4</v>
      </c>
      <c r="F574" s="280" t="s">
        <v>265</v>
      </c>
      <c r="G574" s="281">
        <v>44315.660057870373</v>
      </c>
      <c r="H574" s="2"/>
    </row>
    <row r="575" spans="1:8" x14ac:dyDescent="0.3">
      <c r="A575" s="2">
        <v>136910</v>
      </c>
      <c r="B575" s="4" t="s">
        <v>885</v>
      </c>
      <c r="C575" s="3" t="s">
        <v>273</v>
      </c>
      <c r="D575" s="279">
        <v>55</v>
      </c>
      <c r="E575" s="279">
        <v>19</v>
      </c>
      <c r="F575" s="280" t="s">
        <v>265</v>
      </c>
      <c r="G575" s="281">
        <v>44132.463969907411</v>
      </c>
      <c r="H575" s="2">
        <v>140241</v>
      </c>
    </row>
    <row r="576" spans="1:8" x14ac:dyDescent="0.3">
      <c r="A576" s="2">
        <v>136911</v>
      </c>
      <c r="B576" s="4" t="s">
        <v>886</v>
      </c>
      <c r="C576" s="3" t="s">
        <v>273</v>
      </c>
      <c r="D576" s="279">
        <v>55</v>
      </c>
      <c r="E576" s="279">
        <v>19</v>
      </c>
      <c r="F576" s="280" t="s">
        <v>265</v>
      </c>
      <c r="G576" s="281">
        <v>44132.463969907411</v>
      </c>
      <c r="H576" s="2">
        <v>140063</v>
      </c>
    </row>
    <row r="577" spans="1:8" x14ac:dyDescent="0.3">
      <c r="A577" s="2">
        <v>138547</v>
      </c>
      <c r="B577" s="4" t="s">
        <v>887</v>
      </c>
      <c r="C577" s="3" t="s">
        <v>31</v>
      </c>
      <c r="D577" s="279">
        <v>55</v>
      </c>
      <c r="E577" s="279">
        <v>49</v>
      </c>
      <c r="F577" s="280" t="s">
        <v>265</v>
      </c>
      <c r="G577" s="281">
        <v>44267.707777777781</v>
      </c>
      <c r="H577" s="2">
        <v>140666</v>
      </c>
    </row>
    <row r="578" spans="1:8" x14ac:dyDescent="0.3">
      <c r="A578" s="2">
        <v>140315</v>
      </c>
      <c r="B578" s="4" t="s">
        <v>888</v>
      </c>
      <c r="C578" s="3" t="s">
        <v>31</v>
      </c>
      <c r="D578" s="279">
        <v>76</v>
      </c>
      <c r="E578" s="279">
        <v>11</v>
      </c>
      <c r="F578" s="280" t="s">
        <v>265</v>
      </c>
      <c r="G578" s="281">
        <v>44376.360196759262</v>
      </c>
      <c r="H578" s="2">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5573" r:id="rId4" name="btn_Excluir_FilCód">
          <controlPr defaultSize="0" print="0" autoLine="0" r:id="rId5">
            <anchor moveWithCells="1" sizeWithCells="1">
              <from>
                <xdr:col>1</xdr:col>
                <xdr:colOff>4899660</xdr:colOff>
                <xdr:row>1</xdr:row>
                <xdr:rowOff>53340</xdr:rowOff>
              </from>
              <to>
                <xdr:col>1</xdr:col>
                <xdr:colOff>6667500</xdr:colOff>
                <xdr:row>1</xdr:row>
                <xdr:rowOff>381000</xdr:rowOff>
              </to>
            </anchor>
          </controlPr>
        </control>
      </mc:Choice>
      <mc:Fallback>
        <control shapeId="275573" r:id="rId4" name="btn_Excluir_FilCód"/>
      </mc:Fallback>
    </mc:AlternateContent>
    <mc:AlternateContent xmlns:mc="http://schemas.openxmlformats.org/markup-compatibility/2006">
      <mc:Choice Requires="x14">
        <control shapeId="275524" r:id="rId6" name="btn_Excluir_AbrirCadastro">
          <controlPr defaultSize="0" print="0" autoLine="0" r:id="rId7">
            <anchor moveWithCells="1" sizeWithCells="1">
              <from>
                <xdr:col>1</xdr:col>
                <xdr:colOff>3070860</xdr:colOff>
                <xdr:row>1</xdr:row>
                <xdr:rowOff>53340</xdr:rowOff>
              </from>
              <to>
                <xdr:col>1</xdr:col>
                <xdr:colOff>4838700</xdr:colOff>
                <xdr:row>1</xdr:row>
                <xdr:rowOff>381000</xdr:rowOff>
              </to>
            </anchor>
          </controlPr>
        </control>
      </mc:Choice>
      <mc:Fallback>
        <control shapeId="275524" r:id="rId6" name="btn_Excluir_AbrirCadastro"/>
      </mc:Fallback>
    </mc:AlternateContent>
    <mc:AlternateContent xmlns:mc="http://schemas.openxmlformats.org/markup-compatibility/2006">
      <mc:Choice Requires="x14">
        <control shapeId="275461" r:id="rId8" name="btn_Excluir_Atualizar_Planilha">
          <controlPr defaultSize="0" print="0" autoLine="0" r:id="rId9">
            <anchor moveWithCells="1" sizeWithCells="1">
              <from>
                <xdr:col>2</xdr:col>
                <xdr:colOff>45720</xdr:colOff>
                <xdr:row>1</xdr:row>
                <xdr:rowOff>53340</xdr:rowOff>
              </from>
              <to>
                <xdr:col>7</xdr:col>
                <xdr:colOff>350520</xdr:colOff>
                <xdr:row>1</xdr:row>
                <xdr:rowOff>381000</xdr:rowOff>
              </to>
            </anchor>
          </controlPr>
        </control>
      </mc:Choice>
      <mc:Fallback>
        <control shapeId="275461" r:id="rId8" name="btn_Excluir_Atualizar_Planilha"/>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53340</xdr:rowOff>
              </from>
              <to>
                <xdr:col>1</xdr:col>
                <xdr:colOff>3009900</xdr:colOff>
                <xdr:row>1</xdr:row>
                <xdr:rowOff>381000</xdr:rowOff>
              </to>
            </anchor>
          </controlPr>
        </control>
      </mc:Choice>
      <mc:Fallback>
        <control shapeId="275460" r:id="rId10" name="btn_Excluir_OcultarReexibir"/>
      </mc:Fallback>
    </mc:AlternateContent>
    <mc:AlternateContent xmlns:mc="http://schemas.openxmlformats.org/markup-compatibility/2006">
      <mc:Choice Requires="x14">
        <control shapeId="275462" r:id="rId12" name="btn_Excluir_VoltarParaItens">
          <controlPr defaultSize="0" print="0" autoLine="0" r:id="rId13">
            <anchor moveWithCells="1" sizeWithCells="1">
              <from>
                <xdr:col>0</xdr:col>
                <xdr:colOff>38100</xdr:colOff>
                <xdr:row>1</xdr:row>
                <xdr:rowOff>53340</xdr:rowOff>
              </from>
              <to>
                <xdr:col>1</xdr:col>
                <xdr:colOff>1181100</xdr:colOff>
                <xdr:row>1</xdr:row>
                <xdr:rowOff>381000</xdr:rowOff>
              </to>
            </anchor>
          </controlPr>
        </control>
      </mc:Choice>
      <mc:Fallback>
        <control shapeId="275462" r:id="rId12" name="btn_Excluir_VoltarParaItens"/>
      </mc:Fallback>
    </mc:AlternateContent>
    <mc:AlternateContent xmlns:mc="http://schemas.openxmlformats.org/markup-compatibility/2006">
      <mc:Choice Requires="x14">
        <control shapeId="276000" r:id="rId14" name="btn_Excluir_ListTransf">
          <controlPr defaultSize="0" print="0" autoLine="0" r:id="rId15">
            <anchor moveWithCells="1" sizeWithCells="1">
              <from>
                <xdr:col>1</xdr:col>
                <xdr:colOff>6728460</xdr:colOff>
                <xdr:row>1</xdr:row>
                <xdr:rowOff>53340</xdr:rowOff>
              </from>
              <to>
                <xdr:col>1</xdr:col>
                <xdr:colOff>8496300</xdr:colOff>
                <xdr:row>1</xdr:row>
                <xdr:rowOff>381000</xdr:rowOff>
              </to>
            </anchor>
          </controlPr>
        </control>
      </mc:Choice>
      <mc:Fallback>
        <control shapeId="276000" r:id="rId14" name="btn_Excluir_ListTransf"/>
      </mc:Fallback>
    </mc:AlternateContent>
    <mc:AlternateContent xmlns:mc="http://schemas.openxmlformats.org/markup-compatibility/2006">
      <mc:Choice Requires="x14">
        <control shapeId="276138" r:id="rId16" name="btn_Excluir_VerAta">
          <controlPr defaultSize="0" print="0" autoLine="0" r:id="rId17">
            <anchor moveWithCells="1" sizeWithCells="1">
              <from>
                <xdr:col>1</xdr:col>
                <xdr:colOff>8557260</xdr:colOff>
                <xdr:row>1</xdr:row>
                <xdr:rowOff>53340</xdr:rowOff>
              </from>
              <to>
                <xdr:col>1</xdr:col>
                <xdr:colOff>10325100</xdr:colOff>
                <xdr:row>1</xdr:row>
                <xdr:rowOff>381000</xdr:rowOff>
              </to>
            </anchor>
          </controlPr>
        </control>
      </mc:Choice>
      <mc:Fallback>
        <control shapeId="276138" r:id="rId16" name="btn_Excluir_VerAta"/>
      </mc:Fallback>
    </mc:AlternateContent>
  </controls>
  <tableParts count="1">
    <tablePart r:id="rId1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zoomScale="70" zoomScaleNormal="70" workbookViewId="0">
      <pane xSplit="3" ySplit="2" topLeftCell="G15" activePane="bottomRight" state="frozen"/>
      <selection pane="topRight" activeCell="D1" sqref="D1"/>
      <selection pane="bottomLeft" activeCell="A3" sqref="A3"/>
      <selection pane="bottomRight" activeCell="B28" sqref="B28"/>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337"/>
      <c r="B1" s="337"/>
      <c r="C1" s="337"/>
      <c r="D1" s="66" t="s">
        <v>889</v>
      </c>
    </row>
    <row r="2" spans="1:4" ht="21" x14ac:dyDescent="0.3">
      <c r="A2" s="79" t="s">
        <v>58</v>
      </c>
      <c r="B2" s="83" t="s">
        <v>59</v>
      </c>
      <c r="C2" s="79" t="s">
        <v>60</v>
      </c>
      <c r="D2" s="231" t="s">
        <v>134</v>
      </c>
    </row>
    <row r="3" spans="1:4" ht="18" x14ac:dyDescent="0.3">
      <c r="A3" s="190" t="s">
        <v>137</v>
      </c>
      <c r="B3" s="189">
        <v>60</v>
      </c>
      <c r="C3" s="189" t="s">
        <v>138</v>
      </c>
      <c r="D3" s="232"/>
    </row>
    <row r="4" spans="1:4" ht="18" x14ac:dyDescent="0.3">
      <c r="A4" s="190" t="s">
        <v>139</v>
      </c>
      <c r="B4" s="189" t="b">
        <v>0</v>
      </c>
      <c r="C4" s="189" t="s">
        <v>246</v>
      </c>
      <c r="D4" s="232"/>
    </row>
    <row r="5" spans="1:4" ht="18" x14ac:dyDescent="0.3">
      <c r="A5" s="190" t="s">
        <v>140</v>
      </c>
      <c r="B5" s="189"/>
      <c r="C5" s="189" t="s">
        <v>247</v>
      </c>
      <c r="D5" s="232"/>
    </row>
    <row r="6" spans="1:4" ht="360" x14ac:dyDescent="0.3">
      <c r="A6" s="190" t="s">
        <v>141</v>
      </c>
      <c r="B6" s="238" t="s">
        <v>142</v>
      </c>
      <c r="C6" s="189" t="s">
        <v>143</v>
      </c>
      <c r="D6" s="232"/>
    </row>
    <row r="7" spans="1:4" ht="18" x14ac:dyDescent="0.3">
      <c r="A7" s="190" t="s">
        <v>144</v>
      </c>
      <c r="B7" s="189">
        <v>3</v>
      </c>
      <c r="C7" s="189" t="s">
        <v>145</v>
      </c>
      <c r="D7" s="232"/>
    </row>
    <row r="8" spans="1:4" ht="18" x14ac:dyDescent="0.3">
      <c r="A8" s="190" t="s">
        <v>146</v>
      </c>
      <c r="B8" s="189" t="b">
        <v>1</v>
      </c>
      <c r="C8" s="189" t="s">
        <v>147</v>
      </c>
      <c r="D8" s="232"/>
    </row>
    <row r="9" spans="1:4" ht="18" x14ac:dyDescent="0.3">
      <c r="A9" s="190" t="s">
        <v>148</v>
      </c>
      <c r="B9" s="189">
        <v>120</v>
      </c>
      <c r="C9" s="189" t="s">
        <v>149</v>
      </c>
      <c r="D9" s="232"/>
    </row>
    <row r="10" spans="1:4" ht="18" x14ac:dyDescent="0.3">
      <c r="A10" s="190" t="s">
        <v>64</v>
      </c>
      <c r="B10" s="189" t="s">
        <v>101</v>
      </c>
      <c r="C10" s="189" t="s">
        <v>65</v>
      </c>
      <c r="D10" s="232" t="s">
        <v>135</v>
      </c>
    </row>
    <row r="11" spans="1:4" ht="18" x14ac:dyDescent="0.3">
      <c r="A11" s="190" t="s">
        <v>150</v>
      </c>
      <c r="B11" s="189" t="s">
        <v>56</v>
      </c>
      <c r="C11" s="189" t="s">
        <v>151</v>
      </c>
      <c r="D11" s="232"/>
    </row>
    <row r="12" spans="1:4" ht="18" x14ac:dyDescent="0.3">
      <c r="A12" s="190" t="s">
        <v>152</v>
      </c>
      <c r="B12" s="189">
        <v>23</v>
      </c>
      <c r="C12" s="189" t="s">
        <v>153</v>
      </c>
      <c r="D12" s="232"/>
    </row>
    <row r="13" spans="1:4" ht="18" x14ac:dyDescent="0.3">
      <c r="A13" s="190" t="s">
        <v>154</v>
      </c>
      <c r="B13" s="189">
        <v>35</v>
      </c>
      <c r="C13" s="189" t="s">
        <v>155</v>
      </c>
      <c r="D13" s="232"/>
    </row>
    <row r="14" spans="1:4" ht="18" x14ac:dyDescent="0.3">
      <c r="A14" s="190" t="s">
        <v>156</v>
      </c>
      <c r="B14" s="189">
        <v>902</v>
      </c>
      <c r="C14" s="189" t="s">
        <v>157</v>
      </c>
      <c r="D14" s="232"/>
    </row>
    <row r="15" spans="1:4" ht="18" x14ac:dyDescent="0.3">
      <c r="A15" s="190" t="s">
        <v>158</v>
      </c>
      <c r="B15" s="189">
        <v>18</v>
      </c>
      <c r="C15" s="189" t="s">
        <v>159</v>
      </c>
      <c r="D15" s="232"/>
    </row>
    <row r="16" spans="1:4" ht="18" x14ac:dyDescent="0.3">
      <c r="A16" s="190" t="s">
        <v>160</v>
      </c>
      <c r="B16" s="189">
        <v>30</v>
      </c>
      <c r="C16" s="189" t="s">
        <v>161</v>
      </c>
      <c r="D16" s="232"/>
    </row>
    <row r="17" spans="1:4" ht="18" x14ac:dyDescent="0.3">
      <c r="A17" s="190" t="s">
        <v>162</v>
      </c>
      <c r="B17" s="189" t="b">
        <v>1</v>
      </c>
      <c r="C17" s="189" t="s">
        <v>163</v>
      </c>
      <c r="D17" s="232"/>
    </row>
    <row r="18" spans="1:4" ht="18" x14ac:dyDescent="0.3">
      <c r="A18" s="190" t="s">
        <v>164</v>
      </c>
      <c r="B18" s="189" t="s">
        <v>165</v>
      </c>
      <c r="C18" s="189" t="s">
        <v>166</v>
      </c>
      <c r="D18" s="232"/>
    </row>
    <row r="19" spans="1:4" ht="18" x14ac:dyDescent="0.3">
      <c r="A19" s="190" t="s">
        <v>167</v>
      </c>
      <c r="B19" s="189">
        <v>50</v>
      </c>
      <c r="C19" s="189" t="s">
        <v>168</v>
      </c>
      <c r="D19" s="232"/>
    </row>
    <row r="20" spans="1:4" ht="18" x14ac:dyDescent="0.3">
      <c r="A20" s="190" t="s">
        <v>169</v>
      </c>
      <c r="B20" s="189" t="s">
        <v>170</v>
      </c>
      <c r="C20" s="189" t="s">
        <v>248</v>
      </c>
      <c r="D20" s="232"/>
    </row>
    <row r="21" spans="1:4" ht="18" x14ac:dyDescent="0.3">
      <c r="A21" s="190" t="s">
        <v>171</v>
      </c>
      <c r="B21" s="189"/>
      <c r="C21" s="189" t="s">
        <v>249</v>
      </c>
      <c r="D21" s="232"/>
    </row>
    <row r="22" spans="1:4" ht="18" x14ac:dyDescent="0.3">
      <c r="A22" s="190" t="s">
        <v>172</v>
      </c>
      <c r="B22" s="189" t="s">
        <v>173</v>
      </c>
      <c r="C22" s="189" t="s">
        <v>250</v>
      </c>
      <c r="D22" s="232"/>
    </row>
    <row r="23" spans="1:4" ht="18" x14ac:dyDescent="0.3">
      <c r="A23" s="190" t="s">
        <v>174</v>
      </c>
      <c r="B23" s="189" t="s">
        <v>175</v>
      </c>
      <c r="C23" s="189" t="s">
        <v>251</v>
      </c>
      <c r="D23" s="232"/>
    </row>
    <row r="24" spans="1:4" ht="18" x14ac:dyDescent="0.3">
      <c r="A24" s="190" t="s">
        <v>176</v>
      </c>
      <c r="B24" s="189" t="s">
        <v>177</v>
      </c>
      <c r="C24" s="189" t="s">
        <v>178</v>
      </c>
      <c r="D24" s="232"/>
    </row>
    <row r="25" spans="1:4" ht="18" x14ac:dyDescent="0.3">
      <c r="A25" s="190" t="s">
        <v>179</v>
      </c>
      <c r="B25" s="189" t="s">
        <v>180</v>
      </c>
      <c r="C25" s="189" t="s">
        <v>181</v>
      </c>
      <c r="D25" s="232"/>
    </row>
    <row r="26" spans="1:4" ht="18" x14ac:dyDescent="0.3">
      <c r="A26" s="190" t="s">
        <v>182</v>
      </c>
      <c r="B26" s="189" t="b">
        <v>0</v>
      </c>
      <c r="C26" s="189" t="s">
        <v>183</v>
      </c>
      <c r="D26" s="232"/>
    </row>
    <row r="27" spans="1:4" ht="18" x14ac:dyDescent="0.3">
      <c r="A27" s="190" t="s">
        <v>184</v>
      </c>
      <c r="B27" s="189"/>
      <c r="C27" s="189" t="s">
        <v>252</v>
      </c>
      <c r="D27" s="232"/>
    </row>
    <row r="28" spans="1:4" ht="18" x14ac:dyDescent="0.3">
      <c r="A28" s="190" t="s">
        <v>185</v>
      </c>
      <c r="B28" s="189" t="s">
        <v>186</v>
      </c>
      <c r="C28" s="189" t="s">
        <v>187</v>
      </c>
      <c r="D28" s="232"/>
    </row>
    <row r="29" spans="1:4" ht="18" x14ac:dyDescent="0.3">
      <c r="A29" s="190" t="s">
        <v>188</v>
      </c>
      <c r="B29" s="189">
        <v>54.62</v>
      </c>
      <c r="C29" s="189" t="s">
        <v>189</v>
      </c>
      <c r="D29" s="232"/>
    </row>
    <row r="30" spans="1:4" ht="18" x14ac:dyDescent="0.3">
      <c r="A30" s="190" t="s">
        <v>190</v>
      </c>
      <c r="B30" s="233">
        <v>2.028935185185185E-2</v>
      </c>
      <c r="C30" s="189" t="s">
        <v>253</v>
      </c>
      <c r="D30" s="232"/>
    </row>
    <row r="31" spans="1:4" ht="18" x14ac:dyDescent="0.3">
      <c r="A31" s="190" t="s">
        <v>191</v>
      </c>
      <c r="B31" s="189" t="s">
        <v>192</v>
      </c>
      <c r="C31" s="189" t="s">
        <v>193</v>
      </c>
      <c r="D31" s="232"/>
    </row>
    <row r="32" spans="1:4" ht="18" x14ac:dyDescent="0.3">
      <c r="A32" s="190" t="s">
        <v>194</v>
      </c>
      <c r="B32" s="189" t="s">
        <v>12</v>
      </c>
      <c r="C32" s="189" t="s">
        <v>195</v>
      </c>
      <c r="D32" s="232"/>
    </row>
    <row r="33" spans="1:4" ht="18" x14ac:dyDescent="0.3">
      <c r="A33" s="190" t="s">
        <v>196</v>
      </c>
      <c r="B33" s="189" t="b">
        <v>0</v>
      </c>
      <c r="C33" s="189" t="s">
        <v>254</v>
      </c>
      <c r="D33" s="232"/>
    </row>
    <row r="34" spans="1:4" ht="18" x14ac:dyDescent="0.3">
      <c r="A34" s="190" t="s">
        <v>197</v>
      </c>
      <c r="B34" s="189" t="b">
        <v>1</v>
      </c>
      <c r="C34" s="189" t="s">
        <v>255</v>
      </c>
      <c r="D34" s="232"/>
    </row>
    <row r="35" spans="1:4" ht="18" x14ac:dyDescent="0.3">
      <c r="A35" s="190" t="s">
        <v>198</v>
      </c>
      <c r="B35" s="189" t="s">
        <v>199</v>
      </c>
      <c r="C35" s="189" t="s">
        <v>200</v>
      </c>
      <c r="D35" s="232"/>
    </row>
    <row r="36" spans="1:4" ht="18" x14ac:dyDescent="0.3">
      <c r="A36" s="190" t="s">
        <v>201</v>
      </c>
      <c r="B36" s="189" t="b">
        <v>0</v>
      </c>
      <c r="C36" s="189" t="s">
        <v>256</v>
      </c>
      <c r="D36" s="232"/>
    </row>
    <row r="37" spans="1:4" ht="18" x14ac:dyDescent="0.3">
      <c r="A37" s="190" t="s">
        <v>202</v>
      </c>
      <c r="B37" s="189" t="s">
        <v>203</v>
      </c>
      <c r="C37" s="189" t="s">
        <v>204</v>
      </c>
      <c r="D37" s="232"/>
    </row>
    <row r="38" spans="1:4" ht="18" x14ac:dyDescent="0.3">
      <c r="A38" s="190" t="s">
        <v>205</v>
      </c>
      <c r="B38" s="189" t="s">
        <v>206</v>
      </c>
      <c r="C38" s="189" t="s">
        <v>207</v>
      </c>
      <c r="D38" s="232"/>
    </row>
    <row r="39" spans="1:4" ht="18" x14ac:dyDescent="0.3">
      <c r="A39" s="190" t="s">
        <v>208</v>
      </c>
      <c r="B39" s="189" t="s">
        <v>209</v>
      </c>
      <c r="C39" s="189" t="s">
        <v>210</v>
      </c>
      <c r="D39" s="232"/>
    </row>
    <row r="40" spans="1:4" ht="18" x14ac:dyDescent="0.3">
      <c r="A40" s="190" t="s">
        <v>211</v>
      </c>
      <c r="B40" s="189">
        <v>1</v>
      </c>
      <c r="C40" s="189" t="s">
        <v>212</v>
      </c>
      <c r="D40" s="232"/>
    </row>
    <row r="41" spans="1:4" ht="18" x14ac:dyDescent="0.3">
      <c r="A41" s="190" t="s">
        <v>213</v>
      </c>
      <c r="B41" s="189">
        <v>3</v>
      </c>
      <c r="C41" s="189" t="s">
        <v>214</v>
      </c>
      <c r="D41" s="232"/>
    </row>
    <row r="42" spans="1:4" ht="18" x14ac:dyDescent="0.3">
      <c r="A42" s="190" t="s">
        <v>215</v>
      </c>
      <c r="B42" s="189">
        <v>6</v>
      </c>
      <c r="C42" s="189" t="s">
        <v>216</v>
      </c>
      <c r="D42" s="232"/>
    </row>
    <row r="43" spans="1:4" ht="18" x14ac:dyDescent="0.3">
      <c r="A43" s="190" t="s">
        <v>217</v>
      </c>
      <c r="B43" s="189">
        <v>4</v>
      </c>
      <c r="C43" s="189" t="s">
        <v>218</v>
      </c>
      <c r="D43" s="232"/>
    </row>
    <row r="44" spans="1:4" ht="18" x14ac:dyDescent="0.3">
      <c r="A44" s="190" t="s">
        <v>219</v>
      </c>
      <c r="B44" s="189">
        <v>8</v>
      </c>
      <c r="C44" s="189" t="s">
        <v>220</v>
      </c>
      <c r="D44" s="232"/>
    </row>
    <row r="45" spans="1:4" ht="18" x14ac:dyDescent="0.3">
      <c r="A45" s="190" t="s">
        <v>221</v>
      </c>
      <c r="B45" s="189" t="s">
        <v>222</v>
      </c>
      <c r="C45" s="189" t="s">
        <v>223</v>
      </c>
      <c r="D45" s="232"/>
    </row>
    <row r="46" spans="1:4" ht="18" x14ac:dyDescent="0.3">
      <c r="A46" s="190" t="s">
        <v>224</v>
      </c>
      <c r="B46" s="189" t="b">
        <v>0</v>
      </c>
      <c r="C46" s="189" t="s">
        <v>225</v>
      </c>
      <c r="D46" s="232"/>
    </row>
    <row r="47" spans="1:4" ht="18" x14ac:dyDescent="0.3">
      <c r="A47" s="190" t="s">
        <v>226</v>
      </c>
      <c r="B47" s="189" t="s">
        <v>227</v>
      </c>
      <c r="C47" s="189" t="s">
        <v>257</v>
      </c>
      <c r="D47" s="232"/>
    </row>
    <row r="48" spans="1:4" ht="18" x14ac:dyDescent="0.3">
      <c r="A48" s="190" t="s">
        <v>228</v>
      </c>
      <c r="B48" s="189" t="s">
        <v>229</v>
      </c>
      <c r="C48" s="189" t="s">
        <v>230</v>
      </c>
      <c r="D48" s="232"/>
    </row>
    <row r="49" spans="1:4" ht="18" x14ac:dyDescent="0.3">
      <c r="A49" s="190" t="s">
        <v>231</v>
      </c>
      <c r="B49" s="189" t="s">
        <v>232</v>
      </c>
      <c r="C49" s="189" t="s">
        <v>233</v>
      </c>
      <c r="D49" s="232"/>
    </row>
    <row r="50" spans="1:4" ht="18" x14ac:dyDescent="0.3">
      <c r="A50" s="190" t="s">
        <v>234</v>
      </c>
      <c r="B50" s="189">
        <v>943</v>
      </c>
      <c r="C50" s="189" t="s">
        <v>258</v>
      </c>
      <c r="D50" s="232"/>
    </row>
    <row r="51" spans="1:4" ht="18" x14ac:dyDescent="0.3">
      <c r="A51" s="190" t="s">
        <v>235</v>
      </c>
      <c r="B51" s="189" t="s">
        <v>236</v>
      </c>
      <c r="C51" s="189" t="s">
        <v>237</v>
      </c>
      <c r="D51" s="232"/>
    </row>
    <row r="52" spans="1:4" ht="18" x14ac:dyDescent="0.3">
      <c r="A52" s="190" t="s">
        <v>238</v>
      </c>
      <c r="B52" s="189" t="s">
        <v>239</v>
      </c>
      <c r="C52" s="189" t="s">
        <v>240</v>
      </c>
      <c r="D52" s="232"/>
    </row>
    <row r="53" spans="1:4" ht="18" x14ac:dyDescent="0.3">
      <c r="A53" s="190" t="s">
        <v>241</v>
      </c>
      <c r="B53" s="189" t="s">
        <v>242</v>
      </c>
      <c r="C53" s="189" t="s">
        <v>243</v>
      </c>
      <c r="D53" s="232"/>
    </row>
    <row r="54" spans="1:4" ht="18" x14ac:dyDescent="0.3">
      <c r="A54" s="190" t="s">
        <v>244</v>
      </c>
      <c r="B54" s="189">
        <v>2019</v>
      </c>
      <c r="C54" s="189" t="s">
        <v>245</v>
      </c>
      <c r="D54" s="232"/>
    </row>
  </sheetData>
  <sortState xmlns:xlrd2="http://schemas.microsoft.com/office/spreadsheetml/2017/richdata2" ref="A3:D54">
    <sortCondition ref="A2:A54"/>
  </sortState>
  <dataConsolidate/>
  <mergeCells count="1">
    <mergeCell ref="A1:C1"/>
  </mergeCells>
  <conditionalFormatting sqref="A3:A54">
    <cfRule type="duplicateValues" dxfId="79"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744" r:id="rId4" name="btn_Parâmetros_Atua">
          <controlPr defaultSize="0" autoLine="0" r:id="rId5">
            <anchor moveWithCells="1">
              <from>
                <xdr:col>1</xdr:col>
                <xdr:colOff>1432560</xdr:colOff>
                <xdr:row>0</xdr:row>
                <xdr:rowOff>68580</xdr:rowOff>
              </from>
              <to>
                <xdr:col>1</xdr:col>
                <xdr:colOff>4221480</xdr:colOff>
                <xdr:row>0</xdr:row>
                <xdr:rowOff>518160</xdr:rowOff>
              </to>
            </anchor>
          </controlPr>
        </control>
      </mc:Choice>
      <mc:Fallback>
        <control shapeId="626744" r:id="rId4" name="btn_Parâmetros_Atua"/>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689" r:id="rId8" name="btn_Parâmetros_Reordenar">
          <controlPr defaultSize="0" autoLine="0" r:id="rId9">
            <anchor moveWithCells="1">
              <from>
                <xdr:col>0</xdr:col>
                <xdr:colOff>190500</xdr:colOff>
                <xdr:row>0</xdr:row>
                <xdr:rowOff>68580</xdr:rowOff>
              </from>
              <to>
                <xdr:col>0</xdr:col>
                <xdr:colOff>2979420</xdr:colOff>
                <xdr:row>0</xdr:row>
                <xdr:rowOff>518160</xdr:rowOff>
              </to>
            </anchor>
          </controlPr>
        </control>
      </mc:Choice>
      <mc:Fallback>
        <control shapeId="626689" r:id="rId8" name="btn_Parâmetros_Reordenar"/>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activeCell="A11" sqref="A1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332" t="s">
        <v>42</v>
      </c>
      <c r="B1" s="332"/>
      <c r="C1" s="332"/>
      <c r="D1" s="332"/>
      <c r="E1" s="332"/>
      <c r="F1" s="332"/>
      <c r="G1" s="332"/>
      <c r="H1" s="332"/>
      <c r="I1" s="332"/>
      <c r="J1" s="332"/>
      <c r="K1" s="332"/>
      <c r="L1" s="332"/>
      <c r="M1" s="332"/>
      <c r="N1" s="332"/>
      <c r="O1" s="332"/>
      <c r="P1" s="332"/>
      <c r="Q1" s="332"/>
      <c r="R1" s="332"/>
      <c r="S1" s="332"/>
      <c r="T1" s="332"/>
      <c r="U1" s="332"/>
      <c r="V1" s="332"/>
      <c r="W1" s="332"/>
      <c r="X1" s="332"/>
      <c r="Y1" s="332"/>
      <c r="Z1" s="332"/>
    </row>
    <row r="2" spans="1:26" ht="19.5" customHeight="1" x14ac:dyDescent="0.3">
      <c r="A2" s="332" t="s">
        <v>37</v>
      </c>
      <c r="B2" s="332"/>
      <c r="C2" s="332"/>
      <c r="D2" s="332"/>
      <c r="E2" s="332"/>
      <c r="F2" s="332"/>
      <c r="G2" s="332"/>
      <c r="H2" s="332"/>
      <c r="I2" s="332"/>
      <c r="J2" s="332"/>
      <c r="K2" s="332"/>
      <c r="L2" s="332"/>
      <c r="M2" s="332"/>
      <c r="N2" s="332"/>
      <c r="O2" s="332"/>
      <c r="P2" s="332"/>
      <c r="Q2" s="332"/>
      <c r="R2" s="332"/>
      <c r="S2" s="332"/>
      <c r="T2" s="332"/>
      <c r="U2" s="332"/>
      <c r="V2" s="332"/>
      <c r="W2" s="332"/>
      <c r="X2" s="332"/>
      <c r="Y2" s="332"/>
      <c r="Z2" s="332"/>
    </row>
    <row r="3" spans="1:26" ht="18" customHeight="1" x14ac:dyDescent="0.3">
      <c r="A3" s="332" t="s">
        <v>82</v>
      </c>
      <c r="B3" s="332"/>
      <c r="C3" s="332"/>
      <c r="D3" s="332"/>
      <c r="E3" s="332"/>
      <c r="F3" s="332"/>
      <c r="G3" s="332"/>
      <c r="H3" s="332"/>
      <c r="I3" s="332"/>
      <c r="J3" s="332"/>
      <c r="K3" s="332"/>
      <c r="L3" s="332"/>
      <c r="M3" s="332"/>
      <c r="N3" s="332"/>
      <c r="O3" s="332"/>
      <c r="P3" s="332"/>
      <c r="Q3" s="332"/>
      <c r="R3" s="332"/>
      <c r="S3" s="332"/>
      <c r="T3" s="332"/>
      <c r="U3" s="332"/>
      <c r="V3" s="332"/>
      <c r="W3" s="332"/>
      <c r="X3" s="332"/>
      <c r="Y3" s="332"/>
      <c r="Z3" s="332"/>
    </row>
    <row r="4" spans="1:26" ht="18" customHeight="1" x14ac:dyDescent="0.3">
      <c r="A4" s="361" t="s">
        <v>83</v>
      </c>
      <c r="B4" s="361"/>
      <c r="C4" s="361"/>
      <c r="D4" s="361"/>
      <c r="E4" s="361"/>
      <c r="F4" s="361"/>
      <c r="G4" s="361"/>
      <c r="H4" s="361"/>
      <c r="I4" s="361"/>
      <c r="J4" s="361"/>
      <c r="K4" s="361"/>
      <c r="L4" s="361"/>
      <c r="M4" s="361"/>
      <c r="N4" s="361"/>
      <c r="O4" s="361"/>
      <c r="P4" s="361"/>
      <c r="Q4" s="361"/>
      <c r="R4" s="361"/>
      <c r="S4" s="361"/>
      <c r="T4" s="361"/>
      <c r="U4" s="361"/>
      <c r="V4" s="361"/>
      <c r="W4" s="361"/>
      <c r="X4" s="361"/>
      <c r="Y4" s="361"/>
      <c r="Z4" s="361"/>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259</v>
      </c>
      <c r="M6" s="93"/>
      <c r="N6" s="92"/>
      <c r="O6" s="92"/>
      <c r="P6" s="92"/>
      <c r="Q6" s="92"/>
      <c r="R6" s="94"/>
      <c r="S6" s="92"/>
      <c r="T6" s="92"/>
      <c r="U6" s="92"/>
      <c r="V6" s="92"/>
      <c r="W6" s="92"/>
      <c r="X6" s="92"/>
      <c r="Y6" s="92"/>
      <c r="Z6" s="92"/>
    </row>
    <row r="7" spans="1:26" ht="10.5" customHeight="1" x14ac:dyDescent="0.3">
      <c r="A7" s="352" t="s">
        <v>124</v>
      </c>
      <c r="B7" s="353"/>
      <c r="C7" s="353"/>
      <c r="D7" s="353"/>
      <c r="E7" s="353"/>
      <c r="F7" s="353"/>
      <c r="G7" s="353"/>
      <c r="H7" s="353"/>
      <c r="I7" s="353"/>
      <c r="J7" s="353"/>
      <c r="K7" s="353"/>
      <c r="L7" s="353"/>
      <c r="M7" s="353"/>
      <c r="N7" s="353"/>
      <c r="O7" s="353"/>
      <c r="P7" s="353"/>
      <c r="Q7" s="353"/>
      <c r="R7" s="353"/>
      <c r="S7" s="353"/>
      <c r="T7" s="353"/>
      <c r="U7" s="353"/>
      <c r="V7" s="353"/>
      <c r="W7" s="353"/>
      <c r="X7" s="353"/>
      <c r="Y7" s="353"/>
      <c r="Z7" s="354"/>
    </row>
    <row r="8" spans="1:26" ht="11.25" customHeight="1" x14ac:dyDescent="0.3">
      <c r="A8" s="355"/>
      <c r="B8" s="356"/>
      <c r="C8" s="356"/>
      <c r="D8" s="356"/>
      <c r="E8" s="356"/>
      <c r="F8" s="356"/>
      <c r="G8" s="356"/>
      <c r="H8" s="356"/>
      <c r="I8" s="356"/>
      <c r="J8" s="356"/>
      <c r="K8" s="356"/>
      <c r="L8" s="356"/>
      <c r="M8" s="356"/>
      <c r="N8" s="356"/>
      <c r="O8" s="356"/>
      <c r="P8" s="356"/>
      <c r="Q8" s="356"/>
      <c r="R8" s="356"/>
      <c r="S8" s="356"/>
      <c r="T8" s="356"/>
      <c r="U8" s="356"/>
      <c r="V8" s="356"/>
      <c r="W8" s="356"/>
      <c r="X8" s="356"/>
      <c r="Y8" s="356"/>
      <c r="Z8" s="357"/>
    </row>
    <row r="9" spans="1:26" ht="9.75" customHeight="1" x14ac:dyDescent="0.3">
      <c r="A9" s="358"/>
      <c r="B9" s="359"/>
      <c r="C9" s="359"/>
      <c r="D9" s="359"/>
      <c r="E9" s="359"/>
      <c r="F9" s="359"/>
      <c r="G9" s="359"/>
      <c r="H9" s="359"/>
      <c r="I9" s="359"/>
      <c r="J9" s="359"/>
      <c r="K9" s="359"/>
      <c r="L9" s="359"/>
      <c r="M9" s="359"/>
      <c r="N9" s="359"/>
      <c r="O9" s="359"/>
      <c r="P9" s="359"/>
      <c r="Q9" s="359"/>
      <c r="R9" s="359"/>
      <c r="S9" s="359"/>
      <c r="T9" s="359"/>
      <c r="U9" s="359"/>
      <c r="V9" s="359"/>
      <c r="W9" s="359"/>
      <c r="X9" s="359"/>
      <c r="Y9" s="359"/>
      <c r="Z9" s="360"/>
    </row>
    <row r="10" spans="1:26" s="38" customFormat="1" ht="38.4" x14ac:dyDescent="0.3">
      <c r="A10" s="48" t="s">
        <v>43</v>
      </c>
      <c r="B10" s="49" t="s">
        <v>0</v>
      </c>
      <c r="C10" s="50" t="s">
        <v>1</v>
      </c>
      <c r="D10" s="50" t="s">
        <v>31</v>
      </c>
      <c r="E10" s="51" t="s">
        <v>20</v>
      </c>
      <c r="F10" s="51" t="s">
        <v>44</v>
      </c>
      <c r="G10" s="49" t="s">
        <v>45</v>
      </c>
      <c r="H10" s="95" t="s">
        <v>3</v>
      </c>
      <c r="I10" s="59" t="s">
        <v>46</v>
      </c>
      <c r="J10" s="50" t="s">
        <v>47</v>
      </c>
      <c r="K10" s="52" t="s">
        <v>15</v>
      </c>
      <c r="L10" s="53" t="s">
        <v>48</v>
      </c>
      <c r="M10" s="62" t="s">
        <v>5</v>
      </c>
      <c r="N10" s="50" t="s">
        <v>22</v>
      </c>
      <c r="O10" s="50" t="s">
        <v>23</v>
      </c>
      <c r="P10" s="50" t="s">
        <v>24</v>
      </c>
      <c r="Q10" s="50" t="s">
        <v>26</v>
      </c>
      <c r="R10" s="67" t="s">
        <v>55</v>
      </c>
      <c r="S10" s="54" t="s">
        <v>29</v>
      </c>
      <c r="T10" s="54" t="s">
        <v>99</v>
      </c>
      <c r="U10" s="54" t="s">
        <v>100</v>
      </c>
      <c r="V10" s="49" t="s">
        <v>49</v>
      </c>
      <c r="W10" s="55" t="s">
        <v>52</v>
      </c>
      <c r="X10" s="55" t="s">
        <v>51</v>
      </c>
      <c r="Y10" s="99" t="s">
        <v>50</v>
      </c>
      <c r="Z10" s="100" t="s">
        <v>86</v>
      </c>
    </row>
    <row r="11" spans="1:26" x14ac:dyDescent="0.3">
      <c r="A11" s="203"/>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4"/>
      <c r="W11" s="47"/>
      <c r="X11" s="47"/>
      <c r="Y11" s="217"/>
      <c r="Z11" s="235"/>
    </row>
  </sheetData>
  <sortState xmlns:xlrd2="http://schemas.microsoft.com/office/spreadsheetml/2017/richdata2" ref="A11:Z11">
    <sortCondition ref="A10:A11"/>
  </sortState>
  <dataConsolidate/>
  <mergeCells count="5">
    <mergeCell ref="A7:Z9"/>
    <mergeCell ref="A1:Z1"/>
    <mergeCell ref="A2:Z2"/>
    <mergeCell ref="A3:Z3"/>
    <mergeCell ref="A4:Z4"/>
  </mergeCells>
  <conditionalFormatting sqref="B10:B1048576">
    <cfRule type="duplicateValues" dxfId="75"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8821" r:id="rId4" name="btn_Assinaturas_Exportar">
          <controlPr defaultSize="0" print="0" autoLine="0" r:id="rId5">
            <anchor moveWithCells="1">
              <from>
                <xdr:col>26</xdr:col>
                <xdr:colOff>518160</xdr:colOff>
                <xdr:row>1</xdr:row>
                <xdr:rowOff>190500</xdr:rowOff>
              </from>
              <to>
                <xdr:col>29</xdr:col>
                <xdr:colOff>464820</xdr:colOff>
                <xdr:row>3</xdr:row>
                <xdr:rowOff>76200</xdr:rowOff>
              </to>
            </anchor>
          </controlPr>
        </control>
      </mc:Choice>
      <mc:Fallback>
        <control shapeId="798821" r:id="rId4" name="btn_Assinaturas_Exportar"/>
      </mc:Fallback>
    </mc:AlternateContent>
    <mc:AlternateContent xmlns:mc="http://schemas.openxmlformats.org/markup-compatibility/2006">
      <mc:Choice Requires="x14">
        <control shapeId="798819" r:id="rId6" name="btn_Assinaturas_FilAta">
          <controlPr defaultSize="0" print="0" autoLine="0" r:id="rId7">
            <anchor moveWithCells="1">
              <from>
                <xdr:col>26</xdr:col>
                <xdr:colOff>518160</xdr:colOff>
                <xdr:row>3</xdr:row>
                <xdr:rowOff>99060</xdr:rowOff>
              </from>
              <to>
                <xdr:col>29</xdr:col>
                <xdr:colOff>464820</xdr:colOff>
                <xdr:row>4</xdr:row>
                <xdr:rowOff>228600</xdr:rowOff>
              </to>
            </anchor>
          </controlPr>
        </control>
      </mc:Choice>
      <mc:Fallback>
        <control shapeId="798819" r:id="rId6" name="btn_Assinaturas_FilAta"/>
      </mc:Fallback>
    </mc:AlternateContent>
    <mc:AlternateContent xmlns:mc="http://schemas.openxmlformats.org/markup-compatibility/2006">
      <mc:Choice Requires="x14">
        <control shapeId="798811" r:id="rId8" name="btn_Assinaturas_AtalCompl">
          <controlPr defaultSize="0" print="0" autoLine="0" r:id="rId9">
            <anchor moveWithCells="1">
              <from>
                <xdr:col>24</xdr:col>
                <xdr:colOff>441960</xdr:colOff>
                <xdr:row>0</xdr:row>
                <xdr:rowOff>38100</xdr:rowOff>
              </from>
              <to>
                <xdr:col>26</xdr:col>
                <xdr:colOff>480060</xdr:colOff>
                <xdr:row>1</xdr:row>
                <xdr:rowOff>167640</xdr:rowOff>
              </to>
            </anchor>
          </controlPr>
        </control>
      </mc:Choice>
      <mc:Fallback>
        <control shapeId="798811" r:id="rId8" name="btn_Assinaturas_AtalCompl"/>
      </mc:Fallback>
    </mc:AlternateContent>
    <mc:AlternateContent xmlns:mc="http://schemas.openxmlformats.org/markup-compatibility/2006">
      <mc:Choice Requires="x14">
        <control shapeId="798723" r:id="rId10" name="btn_Assinaturas_Exibir">
          <controlPr defaultSize="0" print="0" autoLine="0" r:id="rId11">
            <anchor moveWithCells="1">
              <from>
                <xdr:col>11</xdr:col>
                <xdr:colOff>548640</xdr:colOff>
                <xdr:row>0</xdr:row>
                <xdr:rowOff>38100</xdr:rowOff>
              </from>
              <to>
                <xdr:col>24</xdr:col>
                <xdr:colOff>396240</xdr:colOff>
                <xdr:row>1</xdr:row>
                <xdr:rowOff>167640</xdr:rowOff>
              </to>
            </anchor>
          </controlPr>
        </control>
      </mc:Choice>
      <mc:Fallback>
        <control shapeId="798723" r:id="rId10" name="btn_Assinaturas_Exib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441960</xdr:colOff>
                <xdr:row>1</xdr:row>
                <xdr:rowOff>190500</xdr:rowOff>
              </from>
              <to>
                <xdr:col>26</xdr:col>
                <xdr:colOff>480060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1" r:id="rId14" name="btn_Assinaturas_Imprimir">
          <controlPr defaultSize="0" print="0" autoLine="0" r:id="rId15">
            <anchor moveWithCells="1">
              <from>
                <xdr:col>11</xdr:col>
                <xdr:colOff>548640</xdr:colOff>
                <xdr:row>1</xdr:row>
                <xdr:rowOff>190500</xdr:rowOff>
              </from>
              <to>
                <xdr:col>24</xdr:col>
                <xdr:colOff>396240</xdr:colOff>
                <xdr:row>3</xdr:row>
                <xdr:rowOff>76200</xdr:rowOff>
              </to>
            </anchor>
          </controlPr>
        </control>
      </mc:Choice>
      <mc:Fallback>
        <control shapeId="798721" r:id="rId14" name="btn_Assinaturas_Imprimir"/>
      </mc:Fallback>
    </mc:AlternateContent>
    <mc:AlternateContent xmlns:mc="http://schemas.openxmlformats.org/markup-compatibility/2006">
      <mc:Choice Requires="x14">
        <control shapeId="798766" r:id="rId16" name="btn_Assinaturas_Justif">
          <controlPr defaultSize="0" print="0" autoLine="0" r:id="rId17">
            <anchor moveWithCells="1">
              <from>
                <xdr:col>24</xdr:col>
                <xdr:colOff>441960</xdr:colOff>
                <xdr:row>3</xdr:row>
                <xdr:rowOff>99060</xdr:rowOff>
              </from>
              <to>
                <xdr:col>26</xdr:col>
                <xdr:colOff>480060</xdr:colOff>
                <xdr:row>4</xdr:row>
                <xdr:rowOff>228600</xdr:rowOff>
              </to>
            </anchor>
          </controlPr>
        </control>
      </mc:Choice>
      <mc:Fallback>
        <control shapeId="798766" r:id="rId16" name="btn_Assinaturas_Justif"/>
      </mc:Fallback>
    </mc:AlternateContent>
    <mc:AlternateContent xmlns:mc="http://schemas.openxmlformats.org/markup-compatibility/2006">
      <mc:Choice Requires="x14">
        <control shapeId="798996" r:id="rId18" name="btn_Assinaturas_VItens">
          <controlPr defaultSize="0" print="0" autoLine="0" r:id="rId19">
            <anchor moveWithCells="1">
              <from>
                <xdr:col>11</xdr:col>
                <xdr:colOff>548640</xdr:colOff>
                <xdr:row>3</xdr:row>
                <xdr:rowOff>99060</xdr:rowOff>
              </from>
              <to>
                <xdr:col>24</xdr:col>
                <xdr:colOff>396240</xdr:colOff>
                <xdr:row>4</xdr:row>
                <xdr:rowOff>228600</xdr:rowOff>
              </to>
            </anchor>
          </controlPr>
        </control>
      </mc:Choice>
      <mc:Fallback>
        <control shapeId="798996" r:id="rId18" name="btn_Assinaturas_VItens"/>
      </mc:Fallback>
    </mc:AlternateContent>
    <mc:AlternateContent xmlns:mc="http://schemas.openxmlformats.org/markup-compatibility/2006">
      <mc:Choice Requires="x14">
        <control shapeId="799254" r:id="rId20" name="btn_Assinaturas_Conferir">
          <controlPr defaultSize="0" print="0" autoLine="0" r:id="rId21">
            <anchor moveWithCells="1">
              <from>
                <xdr:col>26</xdr:col>
                <xdr:colOff>518160</xdr:colOff>
                <xdr:row>0</xdr:row>
                <xdr:rowOff>38100</xdr:rowOff>
              </from>
              <to>
                <xdr:col>29</xdr:col>
                <xdr:colOff>464820</xdr:colOff>
                <xdr:row>1</xdr:row>
                <xdr:rowOff>167640</xdr:rowOff>
              </to>
            </anchor>
          </controlPr>
        </control>
      </mc:Choice>
      <mc:Fallback>
        <control shapeId="799254" r:id="rId20" name="btn_Assinaturas_Conferir"/>
      </mc:Fallback>
    </mc:AlternateContent>
  </controls>
  <tableParts count="1">
    <tablePart r:id="rId2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49</v>
      </c>
      <c r="B1" s="97" t="s">
        <v>78</v>
      </c>
      <c r="C1" s="14" t="s">
        <v>79</v>
      </c>
      <c r="D1" s="14" t="s">
        <v>80</v>
      </c>
    </row>
    <row r="2" spans="1:4" x14ac:dyDescent="0.3">
      <c r="A2" s="236"/>
      <c r="B2" s="237"/>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43"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362" t="s">
        <v>126</v>
      </c>
      <c r="B1" s="363"/>
      <c r="C1" s="363"/>
      <c r="D1" s="363"/>
      <c r="E1" s="363"/>
      <c r="F1" s="363"/>
      <c r="G1" s="363"/>
      <c r="H1" s="363"/>
      <c r="I1" s="363"/>
      <c r="J1" s="363"/>
      <c r="K1" s="363"/>
      <c r="L1" s="363"/>
    </row>
    <row r="2" spans="1:12" x14ac:dyDescent="0.3">
      <c r="A2" s="102" t="s">
        <v>25</v>
      </c>
      <c r="B2" s="88" t="s">
        <v>24</v>
      </c>
      <c r="C2" s="88" t="s">
        <v>26</v>
      </c>
      <c r="D2" s="89" t="s">
        <v>27</v>
      </c>
      <c r="E2" s="90" t="s">
        <v>0</v>
      </c>
      <c r="F2" s="91" t="s">
        <v>1</v>
      </c>
      <c r="G2" s="91" t="s">
        <v>91</v>
      </c>
      <c r="H2" s="91" t="s">
        <v>5</v>
      </c>
      <c r="I2" s="101" t="s">
        <v>90</v>
      </c>
      <c r="J2" s="101" t="s">
        <v>88</v>
      </c>
      <c r="K2" s="101" t="s">
        <v>89</v>
      </c>
      <c r="L2" s="101" t="s">
        <v>81</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77" r:id="rId4" name="btn_VerificarAFsExportar">
          <controlPr defaultSize="0" print="0" autoLine="0" r:id="rId5">
            <anchor moveWithCells="1">
              <from>
                <xdr:col>2</xdr:col>
                <xdr:colOff>563880</xdr:colOff>
                <xdr:row>0</xdr:row>
                <xdr:rowOff>106680</xdr:rowOff>
              </from>
              <to>
                <xdr:col>4</xdr:col>
                <xdr:colOff>487680</xdr:colOff>
                <xdr:row>0</xdr:row>
                <xdr:rowOff>556260</xdr:rowOff>
              </to>
            </anchor>
          </controlPr>
        </control>
      </mc:Choice>
      <mc:Fallback>
        <control shapeId="786477" r:id="rId4" name="btn_VerificarAFsExpor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472440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64" r:id="rId8" name="btn_VerificarAFsVoltar">
          <controlPr defaultSize="0" print="0" autoLine="0" r:id="rId9">
            <anchor moveWithCells="1">
              <from>
                <xdr:col>10</xdr:col>
                <xdr:colOff>1516380</xdr:colOff>
                <xdr:row>0</xdr:row>
                <xdr:rowOff>106680</xdr:rowOff>
              </from>
              <to>
                <xdr:col>11</xdr:col>
                <xdr:colOff>312420</xdr:colOff>
                <xdr:row>0</xdr:row>
                <xdr:rowOff>556260</xdr:rowOff>
              </to>
            </anchor>
          </controlPr>
        </control>
      </mc:Choice>
      <mc:Fallback>
        <control shapeId="786464" r:id="rId8" name="btn_VerificarAFsVol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362" t="s">
        <v>125</v>
      </c>
      <c r="B1" s="362"/>
      <c r="C1" s="362"/>
      <c r="D1" s="362"/>
      <c r="E1" s="362"/>
      <c r="F1" s="362"/>
      <c r="G1" s="362"/>
      <c r="H1" s="362"/>
      <c r="I1" s="362"/>
      <c r="J1" s="362"/>
      <c r="K1" s="362"/>
      <c r="L1" s="362"/>
      <c r="M1" s="362"/>
      <c r="N1" s="362"/>
      <c r="O1" s="362"/>
      <c r="P1" s="362"/>
    </row>
    <row r="2" spans="1:16" x14ac:dyDescent="0.3">
      <c r="A2" s="103" t="s">
        <v>0</v>
      </c>
      <c r="B2" s="104" t="s">
        <v>1</v>
      </c>
      <c r="C2" s="104" t="s">
        <v>20</v>
      </c>
      <c r="D2" s="104" t="s">
        <v>21</v>
      </c>
      <c r="E2" s="103" t="s">
        <v>77</v>
      </c>
      <c r="F2" s="103" t="s">
        <v>93</v>
      </c>
      <c r="G2" s="88" t="s">
        <v>94</v>
      </c>
      <c r="H2" s="88" t="s">
        <v>95</v>
      </c>
      <c r="I2" s="89" t="s">
        <v>92</v>
      </c>
      <c r="J2" s="91" t="s">
        <v>91</v>
      </c>
      <c r="K2" s="91" t="s">
        <v>5</v>
      </c>
      <c r="L2" s="106" t="s">
        <v>90</v>
      </c>
      <c r="M2" s="106" t="s">
        <v>88</v>
      </c>
      <c r="N2" s="106" t="s">
        <v>89</v>
      </c>
      <c r="O2" s="105" t="s">
        <v>81</v>
      </c>
      <c r="P2" s="101" t="s">
        <v>96</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8081" r:id="rId4" name="btn_VerifRcAfFilC">
          <controlPr defaultSize="0" print="0" autoLine="0" r:id="rId5">
            <anchor moveWithCells="1">
              <from>
                <xdr:col>12</xdr:col>
                <xdr:colOff>830580</xdr:colOff>
                <xdr:row>0</xdr:row>
                <xdr:rowOff>259080</xdr:rowOff>
              </from>
              <to>
                <xdr:col>13</xdr:col>
                <xdr:colOff>1645920</xdr:colOff>
                <xdr:row>0</xdr:row>
                <xdr:rowOff>708660</xdr:rowOff>
              </to>
            </anchor>
          </controlPr>
        </control>
      </mc:Choice>
      <mc:Fallback>
        <control shapeId="978081" r:id="rId4" name="btn_VerifRcAfFilC"/>
      </mc:Fallback>
    </mc:AlternateContent>
    <mc:AlternateContent xmlns:mc="http://schemas.openxmlformats.org/markup-compatibility/2006">
      <mc:Choice Requires="x14">
        <control shapeId="977922" r:id="rId6" name="btn_VerifRcAfVol">
          <controlPr defaultSize="0" print="0" autoLine="0" r:id="rId7">
            <anchor moveWithCells="1">
              <from>
                <xdr:col>13</xdr:col>
                <xdr:colOff>1813560</xdr:colOff>
                <xdr:row>0</xdr:row>
                <xdr:rowOff>259080</xdr:rowOff>
              </from>
              <to>
                <xdr:col>14</xdr:col>
                <xdr:colOff>1729740</xdr:colOff>
                <xdr:row>0</xdr:row>
                <xdr:rowOff>708660</xdr:rowOff>
              </to>
            </anchor>
          </controlPr>
        </control>
      </mc:Choice>
      <mc:Fallback>
        <control shapeId="977922" r:id="rId6" name="btn_VerifRcAfVol"/>
      </mc:Fallback>
    </mc:AlternateContent>
    <mc:AlternateContent xmlns:mc="http://schemas.openxmlformats.org/markup-compatibility/2006">
      <mc:Choice Requires="x14">
        <control shapeId="977921" r:id="rId8" name="btn_VerifRcAfOrd">
          <controlPr defaultSize="0" print="0" autoLine="0" r:id="rId9">
            <anchor moveWithCells="1">
              <from>
                <xdr:col>0</xdr:col>
                <xdr:colOff>68580</xdr:colOff>
                <xdr:row>0</xdr:row>
                <xdr:rowOff>259080</xdr:rowOff>
              </from>
              <to>
                <xdr:col>1</xdr:col>
                <xdr:colOff>1196340</xdr:colOff>
                <xdr:row>0</xdr:row>
                <xdr:rowOff>708660</xdr:rowOff>
              </to>
            </anchor>
          </controlPr>
        </control>
      </mc:Choice>
      <mc:Fallback>
        <control shapeId="977921" r:id="rId8" name="btn_VerifRcAfOrd"/>
      </mc:Fallback>
    </mc:AlternateContent>
    <mc:AlternateContent xmlns:mc="http://schemas.openxmlformats.org/markup-compatibility/2006">
      <mc:Choice Requires="x14">
        <control shapeId="977994" r:id="rId10" name="btn_VerifRcAfExport">
          <controlPr defaultSize="0" print="0" autoLine="0" r:id="rId11">
            <anchor moveWithCells="1">
              <from>
                <xdr:col>1</xdr:col>
                <xdr:colOff>1341120</xdr:colOff>
                <xdr:row>0</xdr:row>
                <xdr:rowOff>259080</xdr:rowOff>
              </from>
              <to>
                <xdr:col>4</xdr:col>
                <xdr:colOff>274320</xdr:colOff>
                <xdr:row>0</xdr:row>
                <xdr:rowOff>708660</xdr:rowOff>
              </to>
            </anchor>
          </controlPr>
        </control>
      </mc:Choice>
      <mc:Fallback>
        <control shapeId="977994" r:id="rId10" name="btn_VerifRcAfExport"/>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6</vt:i4>
      </vt:variant>
    </vt:vector>
  </HeadingPairs>
  <TitlesOfParts>
    <vt:vector size="18" baseType="lpstr">
      <vt:lpstr>EstimativaDeAta</vt:lpstr>
      <vt:lpstr>Itens</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2020-07-22T15:09:39Z</cp:lastPrinted>
  <dcterms:created xsi:type="dcterms:W3CDTF">2018-10-31T11:37:29Z</dcterms:created>
  <dcterms:modified xsi:type="dcterms:W3CDTF">2023-10-17T01:26:58Z</dcterms:modified>
</cp:coreProperties>
</file>